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T:\rvo\kai\Informatieproducten\Opdrachten 2024\Opmaak PDF\Leader\"/>
    </mc:Choice>
  </mc:AlternateContent>
  <xr:revisionPtr revIDLastSave="0" documentId="14_{D16D3EB8-642F-44EA-A4A6-FC9CDCCA9D3F}" xr6:coauthVersionLast="47" xr6:coauthVersionMax="47" xr10:uidLastSave="{00000000-0000-0000-0000-000000000000}"/>
  <bookViews>
    <workbookView xWindow="-120" yWindow="-120" windowWidth="29040" windowHeight="15840" tabRatio="960"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ubsidieTabel" sheetId="27" state="hidden" r:id="rId15"/>
    <sheet name="SubsidieTabel_DB" sheetId="38" state="hidden" r:id="rId16"/>
    <sheet name="Lijsten" sheetId="26" state="hidden" r:id="rId17"/>
    <sheet name="Lijsten_Betalingsverzoek" sheetId="37" state="hidden" r:id="rId18"/>
    <sheet name="Kostentypen" sheetId="11" state="hidden" r:id="rId19"/>
    <sheet name="Vast tarief" sheetId="12" state="hidden" r:id="rId20"/>
    <sheet name="Berekeningsmethode" sheetId="22" state="hidden" r:id="rId21"/>
  </sheets>
  <definedNames>
    <definedName name="_xlnm._FilterDatabase" localSheetId="5" hidden="1">'5. Kosten uitvoering project'!$A$5:$U$106</definedName>
    <definedName name="_xlnm._FilterDatabase" localSheetId="10" hidden="1">'8. Uitgaven betaalverzoek'!$C$2:$F$2002</definedName>
    <definedName name="Activiteit_DB">OFFSET(Lijsten_Betalingsverzoek!$F$1,1,0,IF(COUNTIF(Lijsten_Betalingsverzoek!$F$1:$F$100,"&lt;&gt;"&amp;"")&gt;1,COUNTIF(Lijsten_Betalingsverzoek!$F$1:$F$100,"&lt;&gt;"&amp;"")-1,COUNTIF(Lijsten_Betalingsverzoek!$F$1:$F$100,"&lt;&gt;"&amp;"")))</definedName>
    <definedName name="Activiteit_Open">OFFSET(Lijsten!$AC$1,1,1,IF(COUNTIF(Lijsten!$AC$1:$AC$100,"&lt;&gt;"&amp;"")&gt;1,COUNTIF(Lijsten!$AC$1:$AC$100,"&lt;&gt;"&amp;"")-1,COUNTIF(Lijsten!$AC$1:$AC$100,"&lt;&gt;"&amp;"")))</definedName>
    <definedName name="Activiteiten_Lijst">Lijsten!$AD$1:$AE$100</definedName>
    <definedName name="Activiteiten_Uniek_Aanvraag">OFFSET(Lijsten!$U$1,1,,IF(COUNTIF(Lijsten!$U$1:$U$100,"&lt;&gt;"&amp;"")&gt;1,COUNTIF(Lijsten!$U$1:$U$100,"&lt;&gt;"&amp;"")-1,COUNTIF(Lijsten!$U$1:$U$100,"&lt;&gt;"&amp;"")))</definedName>
    <definedName name="Activiteiten_Uniek_DB">OFFSET(Lijsten_Betalingsverzoek!$A$1,1,,IF(COUNTIF(Lijsten_Betalingsverzoek!$A$1:$A$100,"&lt;&gt;"&amp;"")&gt;1,COUNTIF(Lijsten_Betalingsverzoek!$A$1:$A$100,"&lt;&gt;"&amp;"")-1,COUNTIF(Lijsten_Betalingsverzoek!$A$1:$A$100,"&lt;&gt;"&amp;"")))</definedName>
    <definedName name="_xlnm.Print_Area" localSheetId="3">'3. Deelprestaties'!$A$1:$H$41</definedName>
    <definedName name="_xlnm.Print_Area" localSheetId="4">'4. Rekenhulp loonkosten aanvr.'!$A$1:$W$54</definedName>
    <definedName name="_xlnm.Print_Area" localSheetId="5">'5. Kosten uitvoering project'!$A$1:$T$105</definedName>
    <definedName name="_xlnm.Print_Area" localSheetId="9">'7. Rekenhulp loonkosten bet.vz.'!$A$1:$Y$54</definedName>
    <definedName name="_xlnm.Print_Area" localSheetId="10">'8. Uitgaven betaalverzoek'!$B$1:$V$2001</definedName>
    <definedName name="_xlnm.Print_Titles" localSheetId="3">'3. Deelprestaties'!$A:$A,'3. Deelprestaties'!$1:$3</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 localSheetId="7">'Beoordeeld begrotingsoverzicht'!$C$20</definedName>
    <definedName name="Beoord_Subsidie_Aanvraag">'Beoordeeld begrotingsoverzicht'!$E$36</definedName>
    <definedName name="Beoord_Subsidie_Aanvraag_Min" localSheetId="7">'Beoordeeld begrotingsoverzicht'!$E$37</definedName>
    <definedName name="Beoord_Totaal_Project" localSheetId="7">'Beoordeeld begrotingsoverzicht'!$C$21</definedName>
    <definedName name="DB_KostenType" localSheetId="10">'8. Uitgaven betaalverzoek'!$F1</definedName>
    <definedName name="DB_Loonkosten">'7. Rekenhulp loonkosten bet.vz.'!$A$5:$Y$54</definedName>
    <definedName name="Deelbetaling_Uniek">OFFSET(Lijsten!$Q$1,1,,IF(COUNTIF(Lijsten!$Q$1:$Q$100,"&lt;&gt;"&amp;"")&gt;1,COUNTIF(Lijsten!$Q$1:$Q$100,"&lt;&gt;"&amp;"")-1,COUNTIF(Lijsten!$Q$1:$Q$100,"&lt;&gt;"&amp;"")))</definedName>
    <definedName name="Deelnemers">'2. Projectdeelnemers'!$B$4:$B$33</definedName>
    <definedName name="Deelnemers_Uniek">OFFSET(Lijsten!$A$1,1,,IF(COUNTIF(Lijsten!$A$1:$A$100,"?*")&gt;1,COUNTIF(Lijsten!$A$1:$A$100,"?*")-1,COUNTIF(Lijsten!$A$1:$A$100,"?*")))</definedName>
    <definedName name="Forfait_Aanvraag">'6. Begrotingsoverzicht'!$C$20</definedName>
    <definedName name="Gebied1_1">'1. Aanvraaggegevens'!$C$2:$C$6</definedName>
    <definedName name="Gebied1_2">'1. Aanvraaggegevens'!$C$8</definedName>
    <definedName name="Gebied2_1">'2. Projectdeelnemers'!$B$4:$D$33</definedName>
    <definedName name="Gebied2_2">'2. Projectdeelnemers'!$G$4:$G$33</definedName>
    <definedName name="Gebied3_1">'3. Deelprestaties'!$B$4:$C$33</definedName>
    <definedName name="Gebied3_2">'3. Deelprestaties'!$G$4:$G$33</definedName>
    <definedName name="Gebied4_1">'4. Rekenhulp loonkosten aanvr.'!$B$5:$G$54</definedName>
    <definedName name="Gebied4_2">'4. Rekenhulp loonkosten aanvr.'!$K$5:$O$54</definedName>
    <definedName name="Gebied4_3">'4. Rekenhulp loonkosten aanvr.'!$X$5:$Y$54</definedName>
    <definedName name="Gebied5_1">'5. Kosten uitvoering project'!$B$6:$G$105</definedName>
    <definedName name="Gebied5_2">'5. Kosten uitvoering project'!$I$6:$I$105</definedName>
    <definedName name="Gebied5_3">'5. Kosten uitvoering project'!$L$6:$O$105</definedName>
    <definedName name="Gebied5_4">'5. Kosten uitvoering project'!$U$6:$U$105</definedName>
    <definedName name="Gebied6_1">'6. Begrotingsoverzicht'!$E$37</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betaalverzoek'!$C$2:$M$2001</definedName>
    <definedName name="Gebied8_3">'8. Uitgaven betaalverzoek'!$Q$2:$T$2001</definedName>
    <definedName name="Gebied8_4">'8. Uitgaven betaalverzoek'!$Y$2:$Z$2001</definedName>
    <definedName name="Gebied9_1">'9. Betalingsoverzicht'!$C$10:$E$13</definedName>
    <definedName name="Keuze_DB_Nr">'9. Betalingsoverzicht'!$C$10</definedName>
    <definedName name="Keuze_DB_Nr_BEO">'Beoordeeld betalingsoverzicht'!$C$10</definedName>
    <definedName name="Keuze_EindDatum">'9. Betalingsoverzicht'!$C$13</definedName>
    <definedName name="Keuze_Ja_Nee">Lijsten!$S$2:$S$3</definedName>
    <definedName name="Keuze_OntvangstDatum">'9. Betalingsoverzicht'!$C$11</definedName>
    <definedName name="Keuze_Zaak_Nr">'9. Betalingsoverzicht'!$C$12</definedName>
    <definedName name="Kosten_1">Kostentypen!$E$3</definedName>
    <definedName name="Kosten_Soorten">OFFSET(Kosten_1,,,COUNTIF(Kosten_1:'Kostentypen'!$E$20,"?*"))</definedName>
    <definedName name="Kostentype">Kostentypen!$E$2:$E$15</definedName>
    <definedName name="KostenType_Uniek">OFFSET(Lijsten!$E$1,1,,IF(COUNTIF(Lijsten!$E$1:$E$20,"?*")&gt;1,COUNTIF(Lijsten!$E$1:$E$20,"?*")-1,COUNTIF(Lijsten!$E$1:$E$20,"?*")))</definedName>
    <definedName name="Loon_Nr_Uniek_Aanvraag">OFFSET(Lijsten!$Z$1,1,,IF(COUNTA(Lijsten!$Z$1:$Z$100)&gt;1,COUNTA(Lijsten!$Z$1:$Z$100)-1,COUNTA(Lijsten!$Z$1:$Z$100)))</definedName>
    <definedName name="Loonkosten" localSheetId="9">'7. Rekenhulp loonkosten bet.vz.'!$A$5:$Y$54</definedName>
    <definedName name="Loonkosten">'4. Rekenhulp loonkosten aanvr.'!$A$5:$W$54</definedName>
    <definedName name="Loonkosten_Data" localSheetId="9">'7. Rekenhulp loonkosten bet.vz.'!$B$5:$G$54</definedName>
    <definedName name="Loonkosten_Data">'4. Rekenhulp loonkosten aanvr.'!$B$5:$G$54</definedName>
    <definedName name="LoonkostenNr" localSheetId="9">'7. Rekenhulp loonkosten bet.vz.'!$A$5:$A$54</definedName>
    <definedName name="LoonkostenNr">'4. Rekenhulp loonkosten aanvr.'!$A$5:$A$54</definedName>
    <definedName name="Max_Bijdrage_Natura">Lijsten_Betalingsverzoek!$C$2</definedName>
    <definedName name="Max_DB_Grond_Aanvraag">Lijsten_Betalingsverzoek!$D$3</definedName>
    <definedName name="Max_DB_Grond_Beoord">Lijsten_Betalingsverzoek!$D$4</definedName>
    <definedName name="Max_DB_Natura_Aanvraag">Lijsten_Betalingsverzoek!$C$3</definedName>
    <definedName name="Max_DB_Natura_Beoord">Lijsten_Betalingsverzoek!$C$4</definedName>
    <definedName name="Max_Grond">Lijsten_Betalingsverzoek!$D$2</definedName>
    <definedName name="Max_Subsidie_Open">Lijsten!$X$2</definedName>
    <definedName name="Mdw_DB" localSheetId="10">IF(LEFT('8. Uitgaven betaalverzoek'!DB_KostenType,6)="Arbeid",IF(RIGHT('8. Uitgaven betaalverzoek'!$F1,3)="IKS",MedewerkersIKS_Uniek,Medewerkers_Uniek),"")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jnOpties" localSheetId="6">IF('6. Begrotingsoverzicht'!$C$2&lt;&gt;"",Berekeningsmethode!#REF!,Berekeningsmethode!#REF!)</definedName>
    <definedName name="MijnOpties" localSheetId="11">IF('9. Betalingsoverzicht'!$C$2&lt;&gt;"",Berekeningsmethode!#REF!,Berekeningsmethode!#REF!)</definedName>
    <definedName name="MijnOpties" localSheetId="7">IF('Beoordeeld begrotingsoverzicht'!$C$2&lt;&gt;"",Berekeningsmethode!#REF!,Berekeningsmethode!#REF!)</definedName>
    <definedName name="MijnOpties">IF('1. Aanvraaggegevens'!$C$2&lt;&gt;"",Berekeningsmethode!#REF!,Berekeningsmethode!#REF!)</definedName>
    <definedName name="Min_Subsidie_Open">Lijsten!$W$2</definedName>
    <definedName name="Openstelling_Keuze">'1. Aanvraaggegevens'!$C$2</definedName>
    <definedName name="Openstellingen" localSheetId="9">Tb_Openstelling[Openstelling]</definedName>
    <definedName name="Openstellingen" localSheetId="10">Tb_Openstelling[Openstelling]</definedName>
    <definedName name="Openstellingen" localSheetId="11">Tb_Openstelling[Openstelling]</definedName>
    <definedName name="Openstellingen" localSheetId="7">Tb_Openstelling[Openstelling]</definedName>
    <definedName name="Openstellingen" localSheetId="8">Tb_Openstelling[Openstelling]</definedName>
    <definedName name="Openstellingen">Tb_Openstelling[Openstelling]</definedName>
    <definedName name="Penvoerder">'1. Aanvraaggegevens'!$C$4</definedName>
    <definedName name="Prestaties">'3. Deelprestaties'!$B$4:$B$33</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ubActiviteiten" localSheetId="9">OFFSET(SubActiviteit_1,,,COUNTIF(SubActiviteit_1:#REF!,"?*"))</definedName>
    <definedName name="SubActiviteiten" localSheetId="7">OFFSET(SubActiviteit_1,,,COUNTIF(SubActiviteit_1:#REF!,"?*"))</definedName>
    <definedName name="SubActiviteiten">OFFSET(SubActiviteit_1,,,COUNTIF(SubActiviteit_1:#REF!,"?*"))</definedName>
    <definedName name="Subsidie_Aanvraag">'6. Begrotingsoverzicht'!$E$36</definedName>
    <definedName name="Subsidie_Aanvraag_Min">'6. Begrotingsoverzicht'!$E$37</definedName>
    <definedName name="Subsidie_Tabel">Openstelling_Activiteit!$A$3:$G$1000</definedName>
    <definedName name="Tb_Kostentype">Kostentypen!$E$2:$E$14</definedName>
    <definedName name="Tb_Tarieven">Lijsten!$L$2:$O$20</definedName>
    <definedName name="Totaal_aangevraagd">'5. Kosten uitvoering project'!$P$4</definedName>
    <definedName name="Totaal_Project">'6. Begrotingsoverzicht'!$C$21</definedName>
    <definedName name="Uniek_Kostenposten">IFERROR(OFFSET(Kostentypen!$A$20,MATCH(Kostentypen!XFD1048575,Kostentypen!$A$20:$A$31,0)-1,1,,COUNTIF(OFFSET(Kostentypen!$A$20,MATCH(Kostentypen!XFD1048575,Kostentypen!$A$20:$A$31,0)-1,,,20),"?*")-1),"")</definedName>
    <definedName name="Voorbereiding_van_het_projectvoorstel">Kostentypen!$B$20:$I$20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32" l="1"/>
  <c r="AA5" i="32"/>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AA539" i="32"/>
  <c r="AA540" i="32"/>
  <c r="AA541" i="32"/>
  <c r="AA542" i="32"/>
  <c r="AA543" i="32"/>
  <c r="AA544" i="32"/>
  <c r="AA545" i="32"/>
  <c r="AA546" i="32"/>
  <c r="AA547" i="32"/>
  <c r="AA548" i="32"/>
  <c r="AA549" i="32"/>
  <c r="AA550" i="32"/>
  <c r="AA551" i="32"/>
  <c r="AA552" i="32"/>
  <c r="AA553" i="32"/>
  <c r="AA554" i="32"/>
  <c r="AA555" i="32"/>
  <c r="AA556" i="32"/>
  <c r="AA557" i="32"/>
  <c r="AA558" i="32"/>
  <c r="AA559" i="32"/>
  <c r="AA560" i="32"/>
  <c r="AA561" i="32"/>
  <c r="AA562" i="32"/>
  <c r="AA563" i="32"/>
  <c r="AA564" i="32"/>
  <c r="AA565" i="32"/>
  <c r="AA566" i="32"/>
  <c r="AA567" i="32"/>
  <c r="AA568" i="32"/>
  <c r="AA569" i="32"/>
  <c r="AA570" i="32"/>
  <c r="AA571" i="32"/>
  <c r="AA572" i="32"/>
  <c r="AA573" i="32"/>
  <c r="AA574" i="32"/>
  <c r="AA575" i="32"/>
  <c r="AA576" i="32"/>
  <c r="AA577" i="32"/>
  <c r="AA578" i="32"/>
  <c r="AA579" i="32"/>
  <c r="AA580" i="32"/>
  <c r="AA581" i="32"/>
  <c r="AA582" i="32"/>
  <c r="AA583" i="32"/>
  <c r="AA584" i="32"/>
  <c r="AA585" i="32"/>
  <c r="AA586" i="32"/>
  <c r="AA587" i="32"/>
  <c r="AA588" i="32"/>
  <c r="AA589" i="32"/>
  <c r="AA590" i="32"/>
  <c r="AA591" i="32"/>
  <c r="AA592" i="32"/>
  <c r="AA593" i="32"/>
  <c r="AA594" i="32"/>
  <c r="AA595" i="32"/>
  <c r="AA596" i="32"/>
  <c r="AA597" i="32"/>
  <c r="AA598" i="32"/>
  <c r="AA599" i="32"/>
  <c r="AA600" i="32"/>
  <c r="AA601" i="32"/>
  <c r="AA602" i="32"/>
  <c r="AA603" i="32"/>
  <c r="AA604" i="32"/>
  <c r="AA605" i="32"/>
  <c r="AA606" i="32"/>
  <c r="AA607" i="32"/>
  <c r="AA608" i="32"/>
  <c r="AA609" i="32"/>
  <c r="AA610" i="32"/>
  <c r="AA611" i="32"/>
  <c r="AA612" i="32"/>
  <c r="AA613" i="32"/>
  <c r="AA614" i="32"/>
  <c r="AA615" i="32"/>
  <c r="AA616" i="32"/>
  <c r="AA617" i="32"/>
  <c r="AA618" i="32"/>
  <c r="AA619" i="32"/>
  <c r="AA620" i="32"/>
  <c r="AA621" i="32"/>
  <c r="AA622" i="32"/>
  <c r="AA623" i="32"/>
  <c r="AA624" i="32"/>
  <c r="AA625" i="32"/>
  <c r="AA626" i="32"/>
  <c r="AA627" i="32"/>
  <c r="AA628" i="32"/>
  <c r="AA629" i="32"/>
  <c r="AA630" i="32"/>
  <c r="AA631" i="32"/>
  <c r="AA632" i="32"/>
  <c r="AA633" i="32"/>
  <c r="AA634" i="32"/>
  <c r="AA635" i="32"/>
  <c r="AA636" i="32"/>
  <c r="AA637" i="32"/>
  <c r="AA638" i="32"/>
  <c r="AA639" i="32"/>
  <c r="AA640" i="32"/>
  <c r="AA641" i="32"/>
  <c r="AA642" i="32"/>
  <c r="AA643" i="32"/>
  <c r="AA644" i="32"/>
  <c r="AA645" i="32"/>
  <c r="AA646" i="32"/>
  <c r="AA647" i="32"/>
  <c r="AA648" i="32"/>
  <c r="AA649" i="32"/>
  <c r="AA650" i="32"/>
  <c r="AA651" i="32"/>
  <c r="AA652" i="32"/>
  <c r="AA653" i="32"/>
  <c r="AA654" i="32"/>
  <c r="AA655" i="32"/>
  <c r="AA656" i="32"/>
  <c r="AA657" i="32"/>
  <c r="AA658" i="32"/>
  <c r="AA659" i="32"/>
  <c r="AA660" i="32"/>
  <c r="AA661" i="32"/>
  <c r="AA662" i="32"/>
  <c r="AA663" i="32"/>
  <c r="AA664" i="32"/>
  <c r="AA665" i="32"/>
  <c r="AA666" i="32"/>
  <c r="AA667" i="32"/>
  <c r="AA668" i="32"/>
  <c r="AA669" i="32"/>
  <c r="AA670" i="32"/>
  <c r="AA671" i="32"/>
  <c r="AA672" i="32"/>
  <c r="AA673" i="32"/>
  <c r="AA674" i="32"/>
  <c r="AA675" i="32"/>
  <c r="AA676" i="32"/>
  <c r="AA677" i="32"/>
  <c r="AA678" i="32"/>
  <c r="AA679" i="32"/>
  <c r="AA680" i="32"/>
  <c r="AA681" i="32"/>
  <c r="AA682" i="32"/>
  <c r="AA683" i="32"/>
  <c r="AA684" i="32"/>
  <c r="AA685" i="32"/>
  <c r="AA686" i="32"/>
  <c r="AA687" i="32"/>
  <c r="AA688" i="32"/>
  <c r="AA689" i="32"/>
  <c r="AA690" i="32"/>
  <c r="AA691" i="32"/>
  <c r="AA692" i="32"/>
  <c r="AA693" i="32"/>
  <c r="AA694" i="32"/>
  <c r="AA695" i="32"/>
  <c r="AA696" i="32"/>
  <c r="AA697" i="32"/>
  <c r="AA698" i="32"/>
  <c r="AA699" i="32"/>
  <c r="AA700" i="32"/>
  <c r="AA701" i="32"/>
  <c r="AA702" i="32"/>
  <c r="AA703" i="32"/>
  <c r="AA704" i="32"/>
  <c r="AA705" i="32"/>
  <c r="AA706" i="32"/>
  <c r="AA707" i="32"/>
  <c r="AA708" i="32"/>
  <c r="AA709" i="32"/>
  <c r="AA710" i="32"/>
  <c r="AA711" i="32"/>
  <c r="AA712" i="32"/>
  <c r="AA713" i="32"/>
  <c r="AA714" i="32"/>
  <c r="AA715" i="32"/>
  <c r="AA716" i="32"/>
  <c r="AA717" i="32"/>
  <c r="AA718" i="32"/>
  <c r="AA719" i="32"/>
  <c r="AA720" i="32"/>
  <c r="AA721" i="32"/>
  <c r="AA722" i="32"/>
  <c r="AA723" i="32"/>
  <c r="AA724" i="32"/>
  <c r="AA725" i="32"/>
  <c r="AA726" i="32"/>
  <c r="AA727" i="32"/>
  <c r="AA728" i="32"/>
  <c r="AA729" i="32"/>
  <c r="AA730" i="32"/>
  <c r="AA731" i="32"/>
  <c r="AA732" i="32"/>
  <c r="AA733" i="32"/>
  <c r="AA734" i="32"/>
  <c r="AA735" i="32"/>
  <c r="AA736" i="32"/>
  <c r="AA737" i="32"/>
  <c r="AA738" i="32"/>
  <c r="AA739" i="32"/>
  <c r="AA740" i="32"/>
  <c r="AA741" i="32"/>
  <c r="AA742" i="32"/>
  <c r="AA743" i="32"/>
  <c r="AA744" i="32"/>
  <c r="AA745" i="32"/>
  <c r="AA746" i="32"/>
  <c r="AA747" i="32"/>
  <c r="AA748" i="32"/>
  <c r="AA749" i="32"/>
  <c r="AA750" i="32"/>
  <c r="AA751" i="32"/>
  <c r="AA752" i="32"/>
  <c r="AA753" i="32"/>
  <c r="AA754" i="32"/>
  <c r="AA755" i="32"/>
  <c r="AA756" i="32"/>
  <c r="AA757" i="32"/>
  <c r="AA758" i="32"/>
  <c r="AA759" i="32"/>
  <c r="AA760" i="32"/>
  <c r="AA761" i="32"/>
  <c r="AA762" i="32"/>
  <c r="AA763" i="32"/>
  <c r="AA764" i="32"/>
  <c r="AA765" i="32"/>
  <c r="AA766" i="32"/>
  <c r="AA767" i="32"/>
  <c r="AA768" i="32"/>
  <c r="AA769" i="32"/>
  <c r="AA770" i="32"/>
  <c r="AA771" i="32"/>
  <c r="AA772" i="32"/>
  <c r="AA773" i="32"/>
  <c r="AA774" i="32"/>
  <c r="AA775" i="32"/>
  <c r="AA776" i="32"/>
  <c r="AA777" i="32"/>
  <c r="AA778" i="32"/>
  <c r="AA779" i="32"/>
  <c r="AA780" i="32"/>
  <c r="AA781" i="32"/>
  <c r="AA782" i="32"/>
  <c r="AA783" i="32"/>
  <c r="AA784" i="32"/>
  <c r="AA785" i="32"/>
  <c r="AA786" i="32"/>
  <c r="AA787" i="32"/>
  <c r="AA788" i="32"/>
  <c r="AA789" i="32"/>
  <c r="AA790" i="32"/>
  <c r="AA791" i="32"/>
  <c r="AA792" i="32"/>
  <c r="AA793" i="32"/>
  <c r="AA794" i="32"/>
  <c r="AA795" i="32"/>
  <c r="AA796" i="32"/>
  <c r="AA797" i="32"/>
  <c r="AA798" i="32"/>
  <c r="AA799" i="32"/>
  <c r="AA800" i="32"/>
  <c r="AA801" i="32"/>
  <c r="AA802" i="32"/>
  <c r="AA803" i="32"/>
  <c r="AA804" i="32"/>
  <c r="AA805" i="32"/>
  <c r="AA806" i="32"/>
  <c r="AA807" i="32"/>
  <c r="AA808" i="32"/>
  <c r="AA809" i="32"/>
  <c r="AA810" i="32"/>
  <c r="AA811" i="32"/>
  <c r="AA812" i="32"/>
  <c r="AA813" i="32"/>
  <c r="AA814" i="32"/>
  <c r="AA815" i="32"/>
  <c r="AA816" i="32"/>
  <c r="AA817" i="32"/>
  <c r="AA818" i="32"/>
  <c r="AA819" i="32"/>
  <c r="AA820" i="32"/>
  <c r="AA821" i="32"/>
  <c r="AA822" i="32"/>
  <c r="AA823" i="32"/>
  <c r="AA824" i="32"/>
  <c r="AA825" i="32"/>
  <c r="AA826" i="32"/>
  <c r="AA827" i="32"/>
  <c r="AA828" i="32"/>
  <c r="AA829" i="32"/>
  <c r="AA830" i="32"/>
  <c r="AA831" i="32"/>
  <c r="AA832" i="32"/>
  <c r="AA833" i="32"/>
  <c r="AA834" i="32"/>
  <c r="AA835" i="32"/>
  <c r="AA836" i="32"/>
  <c r="AA837" i="32"/>
  <c r="AA838" i="32"/>
  <c r="AA839" i="32"/>
  <c r="AA840" i="32"/>
  <c r="AA841" i="32"/>
  <c r="AA842" i="32"/>
  <c r="AA843" i="32"/>
  <c r="AA844" i="32"/>
  <c r="AA845" i="32"/>
  <c r="AA846" i="32"/>
  <c r="AA847" i="32"/>
  <c r="AA848" i="32"/>
  <c r="AA849" i="32"/>
  <c r="AA850" i="32"/>
  <c r="AA851" i="32"/>
  <c r="AA852" i="32"/>
  <c r="AA853" i="32"/>
  <c r="AA854" i="32"/>
  <c r="AA855" i="32"/>
  <c r="AA856" i="32"/>
  <c r="AA857" i="32"/>
  <c r="AA858" i="32"/>
  <c r="AA859" i="32"/>
  <c r="AA860" i="32"/>
  <c r="AA861" i="32"/>
  <c r="AA862" i="32"/>
  <c r="AA863" i="32"/>
  <c r="AA864" i="32"/>
  <c r="AA865" i="32"/>
  <c r="AA866" i="32"/>
  <c r="AA867" i="32"/>
  <c r="AA868" i="32"/>
  <c r="AA869" i="32"/>
  <c r="AA870" i="32"/>
  <c r="AA871" i="32"/>
  <c r="AA872" i="32"/>
  <c r="AA873" i="32"/>
  <c r="AA874" i="32"/>
  <c r="AA875" i="32"/>
  <c r="AA876" i="32"/>
  <c r="AA877" i="32"/>
  <c r="AA878" i="32"/>
  <c r="AA879" i="32"/>
  <c r="AA880" i="32"/>
  <c r="AA881" i="32"/>
  <c r="AA882" i="32"/>
  <c r="AA883" i="32"/>
  <c r="AA884" i="32"/>
  <c r="AA885" i="32"/>
  <c r="AA886" i="32"/>
  <c r="AA887" i="32"/>
  <c r="AA888" i="32"/>
  <c r="AA889" i="32"/>
  <c r="AA890" i="32"/>
  <c r="AA891" i="32"/>
  <c r="AA892" i="32"/>
  <c r="AA893" i="32"/>
  <c r="AA894" i="32"/>
  <c r="AA895" i="32"/>
  <c r="AA896" i="32"/>
  <c r="AA897" i="32"/>
  <c r="AA898" i="32"/>
  <c r="AA899" i="32"/>
  <c r="AA900" i="32"/>
  <c r="AA901" i="32"/>
  <c r="AA902" i="32"/>
  <c r="AA903" i="32"/>
  <c r="AA904" i="32"/>
  <c r="AA905" i="32"/>
  <c r="AA906" i="32"/>
  <c r="AA907" i="32"/>
  <c r="AA908" i="32"/>
  <c r="AA909" i="32"/>
  <c r="AA910" i="32"/>
  <c r="AA911" i="32"/>
  <c r="AA912" i="32"/>
  <c r="AA913" i="32"/>
  <c r="AA914" i="32"/>
  <c r="AA915" i="32"/>
  <c r="AA916" i="32"/>
  <c r="AA917" i="32"/>
  <c r="AA918" i="32"/>
  <c r="AA919" i="32"/>
  <c r="AA920" i="32"/>
  <c r="AA921" i="32"/>
  <c r="AA922" i="32"/>
  <c r="AA923" i="32"/>
  <c r="AA924" i="32"/>
  <c r="AA925" i="32"/>
  <c r="AA926" i="32"/>
  <c r="AA927" i="32"/>
  <c r="AA928" i="32"/>
  <c r="AA929" i="32"/>
  <c r="AA930" i="32"/>
  <c r="AA931" i="32"/>
  <c r="AA932" i="32"/>
  <c r="AA933" i="32"/>
  <c r="AA934" i="32"/>
  <c r="AA935" i="32"/>
  <c r="AA936" i="32"/>
  <c r="AA937" i="32"/>
  <c r="AA938" i="32"/>
  <c r="AA939" i="32"/>
  <c r="AA940" i="32"/>
  <c r="AA941" i="32"/>
  <c r="AA942" i="32"/>
  <c r="AA943" i="32"/>
  <c r="AA944" i="32"/>
  <c r="AA945" i="32"/>
  <c r="AA946" i="32"/>
  <c r="AA947" i="32"/>
  <c r="AA948" i="32"/>
  <c r="AA949" i="32"/>
  <c r="AA950" i="32"/>
  <c r="AA951" i="32"/>
  <c r="AA952" i="32"/>
  <c r="AA953" i="32"/>
  <c r="AA954" i="32"/>
  <c r="AA955" i="32"/>
  <c r="AA956" i="32"/>
  <c r="AA957" i="32"/>
  <c r="AA958" i="32"/>
  <c r="AA959" i="32"/>
  <c r="AA960" i="32"/>
  <c r="AA961" i="32"/>
  <c r="AA962" i="32"/>
  <c r="AA963" i="32"/>
  <c r="AA964" i="32"/>
  <c r="AA965" i="32"/>
  <c r="AA966" i="32"/>
  <c r="AA967" i="32"/>
  <c r="AA968" i="32"/>
  <c r="AA969" i="32"/>
  <c r="AA970" i="32"/>
  <c r="AA971" i="32"/>
  <c r="AA972" i="32"/>
  <c r="AA973" i="32"/>
  <c r="AA974" i="32"/>
  <c r="AA975" i="32"/>
  <c r="AA976" i="32"/>
  <c r="AA977" i="32"/>
  <c r="AA978" i="32"/>
  <c r="AA979" i="32"/>
  <c r="AA980" i="32"/>
  <c r="AA981" i="32"/>
  <c r="AA982" i="32"/>
  <c r="AA983" i="32"/>
  <c r="AA984" i="32"/>
  <c r="AA985" i="32"/>
  <c r="AA986" i="32"/>
  <c r="AA987" i="32"/>
  <c r="AA988" i="32"/>
  <c r="AA989" i="32"/>
  <c r="AA990" i="32"/>
  <c r="AA991" i="32"/>
  <c r="AA992" i="32"/>
  <c r="AA993" i="32"/>
  <c r="AA994" i="32"/>
  <c r="AA995" i="32"/>
  <c r="AA996" i="32"/>
  <c r="AA997" i="32"/>
  <c r="AA998" i="32"/>
  <c r="AA999" i="32"/>
  <c r="AA1000" i="32"/>
  <c r="AA1001" i="32"/>
  <c r="AA1002" i="32"/>
  <c r="AA1003" i="32"/>
  <c r="AA1004" i="32"/>
  <c r="AA1005" i="32"/>
  <c r="AA1006" i="32"/>
  <c r="AA1007" i="32"/>
  <c r="AA1008" i="32"/>
  <c r="AA1009" i="32"/>
  <c r="AA1010" i="32"/>
  <c r="AA1011" i="32"/>
  <c r="AA1012" i="32"/>
  <c r="AA1013" i="32"/>
  <c r="AA1014" i="32"/>
  <c r="AA1015" i="32"/>
  <c r="AA1016" i="32"/>
  <c r="AA1017" i="32"/>
  <c r="AA1018" i="32"/>
  <c r="AA1019" i="32"/>
  <c r="AA1020" i="32"/>
  <c r="AA1021" i="32"/>
  <c r="AA1022" i="32"/>
  <c r="AA1023" i="32"/>
  <c r="AA1024" i="32"/>
  <c r="AA1025" i="32"/>
  <c r="AA1026" i="32"/>
  <c r="AA1027" i="32"/>
  <c r="AA1028" i="32"/>
  <c r="AA1029" i="32"/>
  <c r="AA1030" i="32"/>
  <c r="AA1031" i="32"/>
  <c r="AA1032" i="32"/>
  <c r="AA1033" i="32"/>
  <c r="AA1034" i="32"/>
  <c r="AA1035" i="32"/>
  <c r="AA1036" i="32"/>
  <c r="AA1037" i="32"/>
  <c r="AA1038" i="32"/>
  <c r="AA1039" i="32"/>
  <c r="AA1040" i="32"/>
  <c r="AA1041" i="32"/>
  <c r="AA1042" i="32"/>
  <c r="AA1043" i="32"/>
  <c r="AA1044" i="32"/>
  <c r="AA1045" i="32"/>
  <c r="AA1046" i="32"/>
  <c r="AA1047" i="32"/>
  <c r="AA1048" i="32"/>
  <c r="AA1049" i="32"/>
  <c r="AA1050" i="32"/>
  <c r="AA1051" i="32"/>
  <c r="AA1052" i="32"/>
  <c r="AA1053" i="32"/>
  <c r="AA1054" i="32"/>
  <c r="AA1055" i="32"/>
  <c r="AA1056" i="32"/>
  <c r="AA1057" i="32"/>
  <c r="AA1058" i="32"/>
  <c r="AA1059" i="32"/>
  <c r="AA1060" i="32"/>
  <c r="AA1061" i="32"/>
  <c r="AA1062" i="32"/>
  <c r="AA1063" i="32"/>
  <c r="AA1064" i="32"/>
  <c r="AA1065" i="32"/>
  <c r="AA1066" i="32"/>
  <c r="AA1067" i="32"/>
  <c r="AA1068" i="32"/>
  <c r="AA1069" i="32"/>
  <c r="AA1070" i="32"/>
  <c r="AA1071" i="32"/>
  <c r="AA1072" i="32"/>
  <c r="AA1073" i="32"/>
  <c r="AA1074" i="32"/>
  <c r="AA1075" i="32"/>
  <c r="AA1076" i="32"/>
  <c r="AA1077" i="32"/>
  <c r="AA1078" i="32"/>
  <c r="AA1079" i="32"/>
  <c r="AA1080" i="32"/>
  <c r="AA1081" i="32"/>
  <c r="AA1082" i="32"/>
  <c r="AA1083" i="32"/>
  <c r="AA1084" i="32"/>
  <c r="AA1085" i="32"/>
  <c r="AA1086" i="32"/>
  <c r="AA1087" i="32"/>
  <c r="AA1088" i="32"/>
  <c r="AA1089" i="32"/>
  <c r="AA1090" i="32"/>
  <c r="AA1091" i="32"/>
  <c r="AA1092" i="32"/>
  <c r="AA1093" i="32"/>
  <c r="AA1094" i="32"/>
  <c r="AA1095" i="32"/>
  <c r="AA1096" i="32"/>
  <c r="AA1097" i="32"/>
  <c r="AA1098" i="32"/>
  <c r="AA1099" i="32"/>
  <c r="AA1100" i="32"/>
  <c r="AA1101" i="32"/>
  <c r="AA1102" i="32"/>
  <c r="AA1103" i="32"/>
  <c r="AA1104" i="32"/>
  <c r="AA1105" i="32"/>
  <c r="AA1106" i="32"/>
  <c r="AA1107" i="32"/>
  <c r="AA1108" i="32"/>
  <c r="AA1109" i="32"/>
  <c r="AA1110" i="32"/>
  <c r="AA1111" i="32"/>
  <c r="AA1112" i="32"/>
  <c r="AA1113" i="32"/>
  <c r="AA1114" i="32"/>
  <c r="AA1115" i="32"/>
  <c r="AA1116" i="32"/>
  <c r="AA1117" i="32"/>
  <c r="AA1118" i="32"/>
  <c r="AA1119" i="32"/>
  <c r="AA1120" i="32"/>
  <c r="AA1121" i="32"/>
  <c r="AA1122" i="32"/>
  <c r="AA1123" i="32"/>
  <c r="AA1124" i="32"/>
  <c r="AA1125" i="32"/>
  <c r="AA1126" i="32"/>
  <c r="AA1127" i="32"/>
  <c r="AA1128" i="32"/>
  <c r="AA1129" i="32"/>
  <c r="AA1130" i="32"/>
  <c r="AA1131" i="32"/>
  <c r="AA1132" i="32"/>
  <c r="AA1133" i="32"/>
  <c r="AA1134" i="32"/>
  <c r="AA1135" i="32"/>
  <c r="AA1136" i="32"/>
  <c r="AA1137" i="32"/>
  <c r="AA1138" i="32"/>
  <c r="AA1139" i="32"/>
  <c r="AA1140" i="32"/>
  <c r="AA1141" i="32"/>
  <c r="AA1142" i="32"/>
  <c r="AA1143" i="32"/>
  <c r="AA1144" i="32"/>
  <c r="AA1145" i="32"/>
  <c r="AA1146" i="32"/>
  <c r="AA1147" i="32"/>
  <c r="AA1148" i="32"/>
  <c r="AA1149" i="32"/>
  <c r="AA1150" i="32"/>
  <c r="AA1151" i="32"/>
  <c r="AA1152" i="32"/>
  <c r="AA1153" i="32"/>
  <c r="AA1154" i="32"/>
  <c r="AA1155" i="32"/>
  <c r="AA1156" i="32"/>
  <c r="AA1157" i="32"/>
  <c r="AA1158" i="32"/>
  <c r="AA1159" i="32"/>
  <c r="AA1160" i="32"/>
  <c r="AA1161" i="32"/>
  <c r="AA1162" i="32"/>
  <c r="AA1163" i="32"/>
  <c r="AA1164" i="32"/>
  <c r="AA1165" i="32"/>
  <c r="AA1166" i="32"/>
  <c r="AA1167" i="32"/>
  <c r="AA1168" i="32"/>
  <c r="AA1169" i="32"/>
  <c r="AA1170" i="32"/>
  <c r="AA1171" i="32"/>
  <c r="AA1172" i="32"/>
  <c r="AA1173" i="32"/>
  <c r="AA1174" i="32"/>
  <c r="AA1175" i="32"/>
  <c r="AA1176" i="32"/>
  <c r="AA1177" i="32"/>
  <c r="AA1178" i="32"/>
  <c r="AA1179" i="32"/>
  <c r="AA1180" i="32"/>
  <c r="AA1181" i="32"/>
  <c r="AA1182" i="32"/>
  <c r="AA1183" i="32"/>
  <c r="AA1184" i="32"/>
  <c r="AA1185" i="32"/>
  <c r="AA1186" i="32"/>
  <c r="AA1187" i="32"/>
  <c r="AA1188" i="32"/>
  <c r="AA1189" i="32"/>
  <c r="AA1190" i="32"/>
  <c r="AA1191" i="32"/>
  <c r="AA1192" i="32"/>
  <c r="AA1193" i="32"/>
  <c r="AA1194" i="32"/>
  <c r="AA1195" i="32"/>
  <c r="AA1196" i="32"/>
  <c r="AA1197" i="32"/>
  <c r="AA1198" i="32"/>
  <c r="AA1199" i="32"/>
  <c r="AA1200" i="32"/>
  <c r="AA1201" i="32"/>
  <c r="AA1202" i="32"/>
  <c r="AA1203" i="32"/>
  <c r="AA1204" i="32"/>
  <c r="AA1205" i="32"/>
  <c r="AA1206" i="32"/>
  <c r="AA1207" i="32"/>
  <c r="AA1208" i="32"/>
  <c r="AA1209" i="32"/>
  <c r="AA1210" i="32"/>
  <c r="AA1211" i="32"/>
  <c r="AA1212" i="32"/>
  <c r="AA1213" i="32"/>
  <c r="AA1214" i="32"/>
  <c r="AA1215" i="32"/>
  <c r="AA1216" i="32"/>
  <c r="AA1217" i="32"/>
  <c r="AA1218" i="32"/>
  <c r="AA1219" i="32"/>
  <c r="AA1220" i="32"/>
  <c r="AA1221" i="32"/>
  <c r="AA1222" i="32"/>
  <c r="AA1223" i="32"/>
  <c r="AA1224" i="32"/>
  <c r="AA1225" i="32"/>
  <c r="AA1226" i="32"/>
  <c r="AA1227" i="32"/>
  <c r="AA1228" i="32"/>
  <c r="AA1229" i="32"/>
  <c r="AA1230" i="32"/>
  <c r="AA1231" i="32"/>
  <c r="AA1232" i="32"/>
  <c r="AA1233" i="32"/>
  <c r="AA1234" i="32"/>
  <c r="AA1235" i="32"/>
  <c r="AA1236" i="32"/>
  <c r="AA1237" i="32"/>
  <c r="AA1238" i="32"/>
  <c r="AA1239" i="32"/>
  <c r="AA1240" i="32"/>
  <c r="AA1241" i="32"/>
  <c r="AA1242" i="32"/>
  <c r="AA1243" i="32"/>
  <c r="AA1244" i="32"/>
  <c r="AA1245" i="32"/>
  <c r="AA1246" i="32"/>
  <c r="AA1247" i="32"/>
  <c r="AA1248" i="32"/>
  <c r="AA1249" i="32"/>
  <c r="AA1250" i="32"/>
  <c r="AA1251" i="32"/>
  <c r="AA1252" i="32"/>
  <c r="AA1253" i="32"/>
  <c r="AA1254" i="32"/>
  <c r="AA1255" i="32"/>
  <c r="AA1256" i="32"/>
  <c r="AA1257" i="32"/>
  <c r="AA1258" i="32"/>
  <c r="AA1259" i="32"/>
  <c r="AA1260" i="32"/>
  <c r="AA1261" i="32"/>
  <c r="AA1262" i="32"/>
  <c r="AA1263" i="32"/>
  <c r="AA1264" i="32"/>
  <c r="AA1265" i="32"/>
  <c r="AA1266" i="32"/>
  <c r="AA1267" i="32"/>
  <c r="AA1268" i="32"/>
  <c r="AA1269" i="32"/>
  <c r="AA1270" i="32"/>
  <c r="AA1271" i="32"/>
  <c r="AA1272" i="32"/>
  <c r="AA1273" i="32"/>
  <c r="AA1274" i="32"/>
  <c r="AA1275" i="32"/>
  <c r="AA1276" i="32"/>
  <c r="AA1277" i="32"/>
  <c r="AA1278" i="32"/>
  <c r="AA1279" i="32"/>
  <c r="AA1280" i="32"/>
  <c r="AA1281" i="32"/>
  <c r="AA1282" i="32"/>
  <c r="AA1283" i="32"/>
  <c r="AA1284" i="32"/>
  <c r="AA1285" i="32"/>
  <c r="AA1286" i="32"/>
  <c r="AA1287" i="32"/>
  <c r="AA1288" i="32"/>
  <c r="AA1289" i="32"/>
  <c r="AA1290" i="32"/>
  <c r="AA1291" i="32"/>
  <c r="AA1292" i="32"/>
  <c r="AA1293" i="32"/>
  <c r="AA1294" i="32"/>
  <c r="AA1295" i="32"/>
  <c r="AA1296" i="32"/>
  <c r="AA1297" i="32"/>
  <c r="AA1298" i="32"/>
  <c r="AA1299" i="32"/>
  <c r="AA1300" i="32"/>
  <c r="AA1301" i="32"/>
  <c r="AA1302" i="32"/>
  <c r="AA1303" i="32"/>
  <c r="AA1304" i="32"/>
  <c r="AA1305" i="32"/>
  <c r="AA1306" i="32"/>
  <c r="AA1307" i="32"/>
  <c r="AA1308" i="32"/>
  <c r="AA1309" i="32"/>
  <c r="AA1310" i="32"/>
  <c r="AA1311" i="32"/>
  <c r="AA1312" i="32"/>
  <c r="AA1313" i="32"/>
  <c r="AA1314" i="32"/>
  <c r="AA1315" i="32"/>
  <c r="AA1316" i="32"/>
  <c r="AA1317" i="32"/>
  <c r="AA1318" i="32"/>
  <c r="AA1319" i="32"/>
  <c r="AA1320" i="32"/>
  <c r="AA1321" i="32"/>
  <c r="AA1322" i="32"/>
  <c r="AA1323" i="32"/>
  <c r="AA1324" i="32"/>
  <c r="AA1325" i="32"/>
  <c r="AA1326" i="32"/>
  <c r="AA1327" i="32"/>
  <c r="AA1328" i="32"/>
  <c r="AA1329" i="32"/>
  <c r="AA1330" i="32"/>
  <c r="AA1331" i="32"/>
  <c r="AA1332" i="32"/>
  <c r="AA1333" i="32"/>
  <c r="AA1334" i="32"/>
  <c r="AA1335" i="32"/>
  <c r="AA1336" i="32"/>
  <c r="AA1337" i="32"/>
  <c r="AA1338" i="32"/>
  <c r="AA1339" i="32"/>
  <c r="AA1340" i="32"/>
  <c r="AA1341" i="32"/>
  <c r="AA1342" i="32"/>
  <c r="AA1343" i="32"/>
  <c r="AA1344" i="32"/>
  <c r="AA1345" i="32"/>
  <c r="AA1346" i="32"/>
  <c r="AA1347" i="32"/>
  <c r="AA1348" i="32"/>
  <c r="AA1349" i="32"/>
  <c r="AA1350" i="32"/>
  <c r="AA1351" i="32"/>
  <c r="AA1352" i="32"/>
  <c r="AA1353" i="32"/>
  <c r="AA1354" i="32"/>
  <c r="AA1355" i="32"/>
  <c r="AA1356" i="32"/>
  <c r="AA1357" i="32"/>
  <c r="AA1358" i="32"/>
  <c r="AA1359" i="32"/>
  <c r="AA1360" i="32"/>
  <c r="AA1361" i="32"/>
  <c r="AA1362" i="32"/>
  <c r="AA1363" i="32"/>
  <c r="AA1364" i="32"/>
  <c r="AA1365" i="32"/>
  <c r="AA1366" i="32"/>
  <c r="AA1367" i="32"/>
  <c r="AA1368" i="32"/>
  <c r="AA1369" i="32"/>
  <c r="AA1370" i="32"/>
  <c r="AA1371" i="32"/>
  <c r="AA1372" i="32"/>
  <c r="AA1373" i="32"/>
  <c r="AA1374" i="32"/>
  <c r="AA1375" i="32"/>
  <c r="AA1376" i="32"/>
  <c r="AA1377" i="32"/>
  <c r="AA1378" i="32"/>
  <c r="AA1379" i="32"/>
  <c r="AA1380" i="32"/>
  <c r="AA1381" i="32"/>
  <c r="AA1382" i="32"/>
  <c r="AA1383" i="32"/>
  <c r="AA1384" i="32"/>
  <c r="AA1385" i="32"/>
  <c r="AA1386" i="32"/>
  <c r="AA1387" i="32"/>
  <c r="AA1388" i="32"/>
  <c r="AA1389" i="32"/>
  <c r="AA1390" i="32"/>
  <c r="AA1391" i="32"/>
  <c r="AA1392" i="32"/>
  <c r="AA1393" i="32"/>
  <c r="AA1394" i="32"/>
  <c r="AA1395" i="32"/>
  <c r="AA1396" i="32"/>
  <c r="AA1397" i="32"/>
  <c r="AA1398" i="32"/>
  <c r="AA1399" i="32"/>
  <c r="AA1400" i="32"/>
  <c r="AA1401" i="32"/>
  <c r="AA1402" i="32"/>
  <c r="AA1403" i="32"/>
  <c r="AA1404" i="32"/>
  <c r="AA1405" i="32"/>
  <c r="AA1406" i="32"/>
  <c r="AA1407" i="32"/>
  <c r="AA1408" i="32"/>
  <c r="AA1409" i="32"/>
  <c r="AA1410" i="32"/>
  <c r="AA1411" i="32"/>
  <c r="AA1412" i="32"/>
  <c r="AA1413" i="32"/>
  <c r="AA1414" i="32"/>
  <c r="AA1415" i="32"/>
  <c r="AA1416" i="32"/>
  <c r="AA1417" i="32"/>
  <c r="AA1418" i="32"/>
  <c r="AA1419" i="32"/>
  <c r="AA1420" i="32"/>
  <c r="AA1421" i="32"/>
  <c r="AA1422" i="32"/>
  <c r="AA1423" i="32"/>
  <c r="AA1424" i="32"/>
  <c r="AA1425" i="32"/>
  <c r="AA1426" i="32"/>
  <c r="AA1427" i="32"/>
  <c r="AA1428" i="32"/>
  <c r="AA1429" i="32"/>
  <c r="AA1430" i="32"/>
  <c r="AA1431" i="32"/>
  <c r="AA1432" i="32"/>
  <c r="AA1433" i="32"/>
  <c r="AA1434" i="32"/>
  <c r="AA1435" i="32"/>
  <c r="AA1436" i="32"/>
  <c r="AA1437" i="32"/>
  <c r="AA1438" i="32"/>
  <c r="AA1439" i="32"/>
  <c r="AA1440" i="32"/>
  <c r="AA1441" i="32"/>
  <c r="AA1442" i="32"/>
  <c r="AA1443" i="32"/>
  <c r="AA1444" i="32"/>
  <c r="AA1445" i="32"/>
  <c r="AA1446" i="32"/>
  <c r="AA1447" i="32"/>
  <c r="AA1448" i="32"/>
  <c r="AA1449" i="32"/>
  <c r="AA1450" i="32"/>
  <c r="AA1451" i="32"/>
  <c r="AA1452" i="32"/>
  <c r="AA1453" i="32"/>
  <c r="AA1454" i="32"/>
  <c r="AA1455" i="32"/>
  <c r="AA1456" i="32"/>
  <c r="AA1457" i="32"/>
  <c r="AA1458" i="32"/>
  <c r="AA1459" i="32"/>
  <c r="AA1460" i="32"/>
  <c r="AA1461" i="32"/>
  <c r="AA1462" i="32"/>
  <c r="AA1463" i="32"/>
  <c r="AA1464" i="32"/>
  <c r="AA1465" i="32"/>
  <c r="AA1466" i="32"/>
  <c r="AA1467" i="32"/>
  <c r="AA1468" i="32"/>
  <c r="AA1469" i="32"/>
  <c r="AA1470" i="32"/>
  <c r="AA1471" i="32"/>
  <c r="AA1472" i="32"/>
  <c r="AA1473" i="32"/>
  <c r="AA1474" i="32"/>
  <c r="AA1475" i="32"/>
  <c r="AA1476" i="32"/>
  <c r="AA1477" i="32"/>
  <c r="AA1478" i="32"/>
  <c r="AA1479" i="32"/>
  <c r="AA1480" i="32"/>
  <c r="AA1481" i="32"/>
  <c r="AA1482" i="32"/>
  <c r="AA1483" i="32"/>
  <c r="AA1484" i="32"/>
  <c r="AA1485" i="32"/>
  <c r="AA1486" i="32"/>
  <c r="AA1487" i="32"/>
  <c r="AA1488" i="32"/>
  <c r="AA1489" i="32"/>
  <c r="AA1490" i="32"/>
  <c r="AA1491" i="32"/>
  <c r="AA1492" i="32"/>
  <c r="AA1493" i="32"/>
  <c r="AA1494" i="32"/>
  <c r="AA1495" i="32"/>
  <c r="AA1496" i="32"/>
  <c r="AA1497" i="32"/>
  <c r="AA1498" i="32"/>
  <c r="AA1499" i="32"/>
  <c r="AA1500" i="32"/>
  <c r="AA4" i="32"/>
  <c r="G93" i="11"/>
  <c r="G94" i="11"/>
  <c r="G95" i="11"/>
  <c r="G96" i="11"/>
  <c r="G97" i="11"/>
  <c r="G98" i="11"/>
  <c r="G99" i="11"/>
  <c r="G100" i="11"/>
  <c r="G101" i="11"/>
  <c r="N4" i="32"/>
  <c r="N5"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1387" i="32"/>
  <c r="N1388" i="32"/>
  <c r="N1389" i="32"/>
  <c r="N1390" i="32"/>
  <c r="N1391" i="32"/>
  <c r="N1392" i="32"/>
  <c r="N1393" i="32"/>
  <c r="N1394" i="32"/>
  <c r="N1395" i="32"/>
  <c r="N1396" i="32"/>
  <c r="N1397" i="32"/>
  <c r="N1398" i="32"/>
  <c r="N1399" i="32"/>
  <c r="N1400" i="32"/>
  <c r="N1401"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0" i="32"/>
  <c r="AB361" i="32"/>
  <c r="AB362" i="32"/>
  <c r="AB363" i="32"/>
  <c r="AB364" i="32"/>
  <c r="AB365" i="32"/>
  <c r="AB366" i="32"/>
  <c r="AB367" i="32"/>
  <c r="AB368" i="32"/>
  <c r="AB369" i="32"/>
  <c r="AB370" i="32"/>
  <c r="AB371" i="32"/>
  <c r="AB372" i="32"/>
  <c r="AB373" i="32"/>
  <c r="AB374" i="32"/>
  <c r="AB375" i="32"/>
  <c r="AB376" i="32"/>
  <c r="AB377" i="32"/>
  <c r="AB378" i="32"/>
  <c r="AB379" i="32"/>
  <c r="AB380" i="32"/>
  <c r="AB381" i="32"/>
  <c r="AB382" i="32"/>
  <c r="AB383" i="32"/>
  <c r="AB384" i="32"/>
  <c r="AB385" i="32"/>
  <c r="AB386" i="32"/>
  <c r="AB387" i="32"/>
  <c r="AB388" i="32"/>
  <c r="AB389" i="32"/>
  <c r="AB390" i="32"/>
  <c r="AB391" i="32"/>
  <c r="AB392" i="32"/>
  <c r="AB393" i="32"/>
  <c r="AB394" i="32"/>
  <c r="AB395" i="32"/>
  <c r="AB396" i="32"/>
  <c r="AB397" i="32"/>
  <c r="AB398" i="32"/>
  <c r="AB399" i="32"/>
  <c r="AB400" i="32"/>
  <c r="AB401" i="32"/>
  <c r="AB402" i="32"/>
  <c r="AB403" i="32"/>
  <c r="AB404" i="32"/>
  <c r="AB405" i="32"/>
  <c r="AB406" i="32"/>
  <c r="AB407" i="32"/>
  <c r="AB408" i="32"/>
  <c r="AB409" i="32"/>
  <c r="AB410" i="32"/>
  <c r="AB411" i="32"/>
  <c r="AB412" i="32"/>
  <c r="AB413" i="32"/>
  <c r="AB414" i="32"/>
  <c r="AB415" i="32"/>
  <c r="AB416" i="32"/>
  <c r="AB417" i="32"/>
  <c r="AB418" i="32"/>
  <c r="AB419" i="32"/>
  <c r="AB420" i="32"/>
  <c r="AB421" i="32"/>
  <c r="AB422" i="32"/>
  <c r="AB423" i="32"/>
  <c r="AB424" i="32"/>
  <c r="AB425" i="32"/>
  <c r="AB426" i="32"/>
  <c r="AB427" i="32"/>
  <c r="AB428" i="32"/>
  <c r="AB429" i="32"/>
  <c r="AB430" i="32"/>
  <c r="AB431" i="32"/>
  <c r="AB432" i="32"/>
  <c r="AB433" i="32"/>
  <c r="AB434" i="32"/>
  <c r="AB435" i="32"/>
  <c r="AB436" i="32"/>
  <c r="AB437" i="32"/>
  <c r="AB438" i="32"/>
  <c r="AB439" i="32"/>
  <c r="AB440" i="32"/>
  <c r="AB441" i="32"/>
  <c r="AB442" i="32"/>
  <c r="AB443" i="32"/>
  <c r="AB444" i="32"/>
  <c r="AB445" i="32"/>
  <c r="AB446" i="32"/>
  <c r="AB447" i="32"/>
  <c r="AB448" i="32"/>
  <c r="AB449" i="32"/>
  <c r="AB450" i="32"/>
  <c r="AB451" i="32"/>
  <c r="AB452" i="32"/>
  <c r="AB453" i="32"/>
  <c r="AB454" i="32"/>
  <c r="AB455" i="32"/>
  <c r="AB456" i="32"/>
  <c r="AB457" i="32"/>
  <c r="AB458" i="32"/>
  <c r="AB459" i="32"/>
  <c r="AB460" i="32"/>
  <c r="AB461" i="32"/>
  <c r="AB462" i="32"/>
  <c r="AB463" i="32"/>
  <c r="AB464" i="32"/>
  <c r="AB465" i="32"/>
  <c r="AB466" i="32"/>
  <c r="AB467" i="32"/>
  <c r="AB468" i="32"/>
  <c r="AB469" i="32"/>
  <c r="AB470" i="32"/>
  <c r="AB471" i="32"/>
  <c r="AB472" i="32"/>
  <c r="AB473" i="32"/>
  <c r="AB474" i="32"/>
  <c r="AB475" i="32"/>
  <c r="AB476" i="32"/>
  <c r="AB477" i="32"/>
  <c r="AB478" i="32"/>
  <c r="AB479" i="32"/>
  <c r="AB480" i="32"/>
  <c r="AB481" i="32"/>
  <c r="AB482" i="32"/>
  <c r="AB483" i="32"/>
  <c r="AB484" i="32"/>
  <c r="AB485" i="32"/>
  <c r="AB486" i="32"/>
  <c r="AB487" i="32"/>
  <c r="AB488" i="32"/>
  <c r="AB489" i="32"/>
  <c r="AB490" i="32"/>
  <c r="AB491" i="32"/>
  <c r="AB492" i="32"/>
  <c r="AB493" i="32"/>
  <c r="AB494" i="32"/>
  <c r="AB495" i="32"/>
  <c r="AB496" i="32"/>
  <c r="AB497" i="32"/>
  <c r="AB498" i="32"/>
  <c r="AB499" i="32"/>
  <c r="AB500" i="32"/>
  <c r="AB501" i="32"/>
  <c r="AB502" i="32"/>
  <c r="AB503" i="32"/>
  <c r="AB504" i="32"/>
  <c r="AB505" i="32"/>
  <c r="AB506" i="32"/>
  <c r="AB507" i="32"/>
  <c r="AB508" i="32"/>
  <c r="AB509" i="32"/>
  <c r="AB510" i="32"/>
  <c r="AB511" i="32"/>
  <c r="AB512" i="32"/>
  <c r="AB513" i="32"/>
  <c r="AB514" i="32"/>
  <c r="AB515" i="32"/>
  <c r="AB516" i="32"/>
  <c r="AB517" i="32"/>
  <c r="AB518" i="32"/>
  <c r="AB519" i="32"/>
  <c r="AB520" i="32"/>
  <c r="AB521" i="32"/>
  <c r="AB522" i="32"/>
  <c r="AB523" i="32"/>
  <c r="AB524" i="32"/>
  <c r="AB525" i="32"/>
  <c r="AB526" i="32"/>
  <c r="AB527" i="32"/>
  <c r="AB528" i="32"/>
  <c r="AB529" i="32"/>
  <c r="AB530" i="32"/>
  <c r="AB531" i="32"/>
  <c r="AB532" i="32"/>
  <c r="AB533" i="32"/>
  <c r="AB534" i="32"/>
  <c r="AB535" i="32"/>
  <c r="AB536" i="32"/>
  <c r="AB537" i="32"/>
  <c r="AB538" i="32"/>
  <c r="AB539" i="32"/>
  <c r="AB540" i="32"/>
  <c r="AB541" i="32"/>
  <c r="AB542" i="32"/>
  <c r="AB543" i="32"/>
  <c r="AB544" i="32"/>
  <c r="AB545" i="32"/>
  <c r="AB546" i="32"/>
  <c r="AB547" i="32"/>
  <c r="AB548" i="32"/>
  <c r="AB549" i="32"/>
  <c r="AB550" i="32"/>
  <c r="AB551" i="32"/>
  <c r="AB552" i="32"/>
  <c r="AB553" i="32"/>
  <c r="AB554" i="32"/>
  <c r="AB555" i="32"/>
  <c r="AB556" i="32"/>
  <c r="AB557" i="32"/>
  <c r="AB558" i="32"/>
  <c r="AB559" i="32"/>
  <c r="AB560" i="32"/>
  <c r="AB561" i="32"/>
  <c r="AB562" i="32"/>
  <c r="AB563" i="32"/>
  <c r="AB564" i="32"/>
  <c r="AB565" i="32"/>
  <c r="AB566" i="32"/>
  <c r="AB567" i="32"/>
  <c r="AB568" i="32"/>
  <c r="AB569" i="32"/>
  <c r="AB570" i="32"/>
  <c r="AB571" i="32"/>
  <c r="AB572" i="32"/>
  <c r="AB573" i="32"/>
  <c r="AB574" i="32"/>
  <c r="AB575" i="32"/>
  <c r="AB576" i="32"/>
  <c r="AB577" i="32"/>
  <c r="AB578" i="32"/>
  <c r="AB579" i="32"/>
  <c r="AB580" i="32"/>
  <c r="AB581" i="32"/>
  <c r="AB582" i="32"/>
  <c r="AB583" i="32"/>
  <c r="AB584" i="32"/>
  <c r="AB585" i="32"/>
  <c r="AB586" i="32"/>
  <c r="AB587" i="32"/>
  <c r="AB588" i="32"/>
  <c r="AB589" i="32"/>
  <c r="AB590" i="32"/>
  <c r="AB591" i="32"/>
  <c r="AB592" i="32"/>
  <c r="AB593" i="32"/>
  <c r="AB594" i="32"/>
  <c r="AB595" i="32"/>
  <c r="AB596" i="32"/>
  <c r="AB597" i="32"/>
  <c r="AB598" i="32"/>
  <c r="AB599" i="32"/>
  <c r="AB600" i="32"/>
  <c r="AB601" i="32"/>
  <c r="AB602" i="32"/>
  <c r="AB603" i="32"/>
  <c r="AB604" i="32"/>
  <c r="AB605" i="32"/>
  <c r="AB606" i="32"/>
  <c r="AB607" i="32"/>
  <c r="AB608" i="32"/>
  <c r="AB609" i="32"/>
  <c r="AB610" i="32"/>
  <c r="AB611" i="32"/>
  <c r="AB612" i="32"/>
  <c r="AB613" i="32"/>
  <c r="AB614" i="32"/>
  <c r="AB615" i="32"/>
  <c r="AB616" i="32"/>
  <c r="AB617" i="32"/>
  <c r="AB618" i="32"/>
  <c r="AB619" i="32"/>
  <c r="AB620" i="32"/>
  <c r="AB621" i="32"/>
  <c r="AB622" i="32"/>
  <c r="AB623" i="32"/>
  <c r="AB624" i="32"/>
  <c r="AB625" i="32"/>
  <c r="AB626" i="32"/>
  <c r="AB627" i="32"/>
  <c r="AB628" i="32"/>
  <c r="AB629" i="32"/>
  <c r="AB630" i="32"/>
  <c r="AB631" i="32"/>
  <c r="AB632" i="32"/>
  <c r="AB633" i="32"/>
  <c r="AB634" i="32"/>
  <c r="AB635" i="32"/>
  <c r="AB636" i="32"/>
  <c r="AB637" i="32"/>
  <c r="AB638" i="32"/>
  <c r="AB639" i="32"/>
  <c r="AB640" i="32"/>
  <c r="AB641" i="32"/>
  <c r="AB642" i="32"/>
  <c r="AB643" i="32"/>
  <c r="AB644" i="32"/>
  <c r="AB645" i="32"/>
  <c r="AB646" i="32"/>
  <c r="AB647" i="32"/>
  <c r="AB648" i="32"/>
  <c r="AB649" i="32"/>
  <c r="AB650" i="32"/>
  <c r="AB651" i="32"/>
  <c r="AB652" i="32"/>
  <c r="AB653" i="32"/>
  <c r="AB654" i="32"/>
  <c r="AB655" i="32"/>
  <c r="AB656" i="32"/>
  <c r="AB657" i="32"/>
  <c r="AB658" i="32"/>
  <c r="AB659" i="32"/>
  <c r="AB660" i="32"/>
  <c r="AB661" i="32"/>
  <c r="AB662" i="32"/>
  <c r="AB663" i="32"/>
  <c r="AB664" i="32"/>
  <c r="AB665" i="32"/>
  <c r="AB666" i="32"/>
  <c r="AB667" i="32"/>
  <c r="AB668" i="32"/>
  <c r="AB669" i="32"/>
  <c r="AB670" i="32"/>
  <c r="AB671" i="32"/>
  <c r="AB672" i="32"/>
  <c r="AB673" i="32"/>
  <c r="AB674" i="32"/>
  <c r="AB675" i="32"/>
  <c r="AB676" i="32"/>
  <c r="AB677" i="32"/>
  <c r="AB678" i="32"/>
  <c r="AB679" i="32"/>
  <c r="AB680" i="32"/>
  <c r="AB681" i="32"/>
  <c r="AB682" i="32"/>
  <c r="AB683" i="32"/>
  <c r="AB684" i="32"/>
  <c r="AB685" i="32"/>
  <c r="AB686" i="32"/>
  <c r="AB687" i="32"/>
  <c r="AB688" i="32"/>
  <c r="AB689" i="32"/>
  <c r="AB690" i="32"/>
  <c r="AB691" i="32"/>
  <c r="AB692" i="32"/>
  <c r="AB693" i="32"/>
  <c r="AB694" i="32"/>
  <c r="AB695" i="32"/>
  <c r="AB696" i="32"/>
  <c r="AB697" i="32"/>
  <c r="AB698" i="32"/>
  <c r="AB699" i="32"/>
  <c r="AB700" i="32"/>
  <c r="AB701" i="32"/>
  <c r="AB702" i="32"/>
  <c r="AB703" i="32"/>
  <c r="AB704" i="32"/>
  <c r="AB705" i="32"/>
  <c r="AB706" i="32"/>
  <c r="AB707" i="32"/>
  <c r="AB708" i="32"/>
  <c r="AB709" i="32"/>
  <c r="AB710" i="32"/>
  <c r="AB711" i="32"/>
  <c r="AB712" i="32"/>
  <c r="AB713" i="32"/>
  <c r="AB714" i="32"/>
  <c r="AB715" i="32"/>
  <c r="AB716" i="32"/>
  <c r="AB717" i="32"/>
  <c r="AB718" i="32"/>
  <c r="AB719" i="32"/>
  <c r="AB720" i="32"/>
  <c r="AB721" i="32"/>
  <c r="AB722" i="32"/>
  <c r="AB723" i="32"/>
  <c r="AB724" i="32"/>
  <c r="AB725" i="32"/>
  <c r="AB726" i="32"/>
  <c r="AB727" i="32"/>
  <c r="AB728" i="32"/>
  <c r="AB729" i="32"/>
  <c r="AB730" i="32"/>
  <c r="AB731" i="32"/>
  <c r="AB732" i="32"/>
  <c r="AB733" i="32"/>
  <c r="AB734" i="32"/>
  <c r="AB735" i="32"/>
  <c r="AB736" i="32"/>
  <c r="AB737" i="32"/>
  <c r="AB738" i="32"/>
  <c r="AB739" i="32"/>
  <c r="AB740" i="32"/>
  <c r="AB741" i="32"/>
  <c r="AB742" i="32"/>
  <c r="AB743" i="32"/>
  <c r="AB744" i="32"/>
  <c r="AB745" i="32"/>
  <c r="AB746" i="32"/>
  <c r="AB747" i="32"/>
  <c r="AB748" i="32"/>
  <c r="AB749" i="32"/>
  <c r="AB750" i="32"/>
  <c r="AB751" i="32"/>
  <c r="AB752" i="32"/>
  <c r="AB753" i="32"/>
  <c r="AB754" i="32"/>
  <c r="AB755" i="32"/>
  <c r="AB756" i="32"/>
  <c r="AB757" i="32"/>
  <c r="AB758" i="32"/>
  <c r="AB759" i="32"/>
  <c r="AB760" i="32"/>
  <c r="AB761" i="32"/>
  <c r="AB762" i="32"/>
  <c r="AB763" i="32"/>
  <c r="AB764" i="32"/>
  <c r="AB765" i="32"/>
  <c r="AB766" i="32"/>
  <c r="AB767" i="32"/>
  <c r="AB768" i="32"/>
  <c r="AB769" i="32"/>
  <c r="AB770" i="32"/>
  <c r="AB771" i="32"/>
  <c r="AB772" i="32"/>
  <c r="AB773" i="32"/>
  <c r="AB774" i="32"/>
  <c r="AB775" i="32"/>
  <c r="AB776" i="32"/>
  <c r="AB777" i="32"/>
  <c r="AB778" i="32"/>
  <c r="AB779" i="32"/>
  <c r="AB780" i="32"/>
  <c r="AB781" i="32"/>
  <c r="AB782" i="32"/>
  <c r="AB783" i="32"/>
  <c r="AB784" i="32"/>
  <c r="AB785" i="32"/>
  <c r="AB786" i="32"/>
  <c r="AB787" i="32"/>
  <c r="AB788" i="32"/>
  <c r="AB789" i="32"/>
  <c r="AB790" i="32"/>
  <c r="AB791" i="32"/>
  <c r="AB792" i="32"/>
  <c r="AB793" i="32"/>
  <c r="AB794" i="32"/>
  <c r="AB795" i="32"/>
  <c r="AB796" i="32"/>
  <c r="AB797" i="32"/>
  <c r="AB798" i="32"/>
  <c r="AB799" i="32"/>
  <c r="AB800" i="32"/>
  <c r="AB801" i="32"/>
  <c r="AB802" i="32"/>
  <c r="AB803" i="32"/>
  <c r="AB804" i="32"/>
  <c r="AB805" i="32"/>
  <c r="AB806" i="32"/>
  <c r="AB807" i="32"/>
  <c r="AB808" i="32"/>
  <c r="AB809" i="32"/>
  <c r="AB810" i="32"/>
  <c r="AB811" i="32"/>
  <c r="AB812" i="32"/>
  <c r="AB813" i="32"/>
  <c r="AB814" i="32"/>
  <c r="AB815" i="32"/>
  <c r="AB816" i="32"/>
  <c r="AB817" i="32"/>
  <c r="AB818" i="32"/>
  <c r="AB819" i="32"/>
  <c r="AB820" i="32"/>
  <c r="AB821" i="32"/>
  <c r="AB822" i="32"/>
  <c r="AB823" i="32"/>
  <c r="AB824" i="32"/>
  <c r="AB825" i="32"/>
  <c r="AB826" i="32"/>
  <c r="AB827" i="32"/>
  <c r="AB828" i="32"/>
  <c r="AB829" i="32"/>
  <c r="AB830" i="32"/>
  <c r="AB831" i="32"/>
  <c r="AB832" i="32"/>
  <c r="AB833" i="32"/>
  <c r="AB834" i="32"/>
  <c r="AB835" i="32"/>
  <c r="AB836" i="32"/>
  <c r="AB837" i="32"/>
  <c r="AB838" i="32"/>
  <c r="AB839" i="32"/>
  <c r="AB840" i="32"/>
  <c r="AB841" i="32"/>
  <c r="AB842" i="32"/>
  <c r="AB843" i="32"/>
  <c r="AB844" i="32"/>
  <c r="AB845" i="32"/>
  <c r="AB846" i="32"/>
  <c r="AB847" i="32"/>
  <c r="AB848" i="32"/>
  <c r="AB849" i="32"/>
  <c r="AB850" i="32"/>
  <c r="AB851" i="32"/>
  <c r="AB852" i="32"/>
  <c r="AB853" i="32"/>
  <c r="AB854" i="32"/>
  <c r="AB855" i="32"/>
  <c r="AB856" i="32"/>
  <c r="AB857" i="32"/>
  <c r="AB858" i="32"/>
  <c r="AB859" i="32"/>
  <c r="AB860" i="32"/>
  <c r="AB861" i="32"/>
  <c r="AB862" i="32"/>
  <c r="AB863" i="32"/>
  <c r="AB864" i="32"/>
  <c r="AB865" i="32"/>
  <c r="AB866" i="32"/>
  <c r="AB867" i="32"/>
  <c r="AB868" i="32"/>
  <c r="AB869" i="32"/>
  <c r="AB870" i="32"/>
  <c r="AB871" i="32"/>
  <c r="AB872" i="32"/>
  <c r="AB873" i="32"/>
  <c r="AB874" i="32"/>
  <c r="AB875" i="32"/>
  <c r="AB876" i="32"/>
  <c r="AB877" i="32"/>
  <c r="AB878" i="32"/>
  <c r="AB879" i="32"/>
  <c r="AB880" i="32"/>
  <c r="AB881" i="32"/>
  <c r="AB882" i="32"/>
  <c r="AB883" i="32"/>
  <c r="AB884" i="32"/>
  <c r="AB885" i="32"/>
  <c r="AB886" i="32"/>
  <c r="AB887" i="32"/>
  <c r="AB888" i="32"/>
  <c r="AB889" i="32"/>
  <c r="AB890" i="32"/>
  <c r="AB891" i="32"/>
  <c r="AB892" i="32"/>
  <c r="AB893" i="32"/>
  <c r="AB894" i="32"/>
  <c r="AB895" i="32"/>
  <c r="AB896" i="32"/>
  <c r="AB897" i="32"/>
  <c r="AB898" i="32"/>
  <c r="AB899" i="32"/>
  <c r="AB900" i="32"/>
  <c r="AB901" i="32"/>
  <c r="AB902" i="32"/>
  <c r="AB903" i="32"/>
  <c r="AB904" i="32"/>
  <c r="AB905" i="32"/>
  <c r="AB906" i="32"/>
  <c r="AB907" i="32"/>
  <c r="AB908" i="32"/>
  <c r="AB909" i="32"/>
  <c r="AB910" i="32"/>
  <c r="AB911" i="32"/>
  <c r="AB912" i="32"/>
  <c r="AB913" i="32"/>
  <c r="AB914" i="32"/>
  <c r="AB915" i="32"/>
  <c r="AB916" i="32"/>
  <c r="AB917" i="32"/>
  <c r="AB918" i="32"/>
  <c r="AB919" i="32"/>
  <c r="AB920" i="32"/>
  <c r="AB921" i="32"/>
  <c r="AB922" i="32"/>
  <c r="AB923" i="32"/>
  <c r="AB924" i="32"/>
  <c r="AB925" i="32"/>
  <c r="AB926" i="32"/>
  <c r="AB927" i="32"/>
  <c r="AB928" i="32"/>
  <c r="AB929" i="32"/>
  <c r="AB930" i="32"/>
  <c r="AB931" i="32"/>
  <c r="AB932" i="32"/>
  <c r="AB933" i="32"/>
  <c r="AB934" i="32"/>
  <c r="AB935" i="32"/>
  <c r="AB936" i="32"/>
  <c r="AB937" i="32"/>
  <c r="AB938" i="32"/>
  <c r="AB939" i="32"/>
  <c r="AB940" i="32"/>
  <c r="AB941" i="32"/>
  <c r="AB942" i="32"/>
  <c r="AB943" i="32"/>
  <c r="AB944" i="32"/>
  <c r="AB945" i="32"/>
  <c r="AB946" i="32"/>
  <c r="AB947" i="32"/>
  <c r="AB948" i="32"/>
  <c r="AB949" i="32"/>
  <c r="AB950" i="32"/>
  <c r="AB951" i="32"/>
  <c r="AB952" i="32"/>
  <c r="AB953" i="32"/>
  <c r="AB954" i="32"/>
  <c r="AB955" i="32"/>
  <c r="AB956" i="32"/>
  <c r="AB957" i="32"/>
  <c r="AB958" i="32"/>
  <c r="AB959" i="32"/>
  <c r="AB960" i="32"/>
  <c r="AB961" i="32"/>
  <c r="AB962" i="32"/>
  <c r="AB963" i="32"/>
  <c r="AB964" i="32"/>
  <c r="AB965" i="32"/>
  <c r="AB966" i="32"/>
  <c r="AB967" i="32"/>
  <c r="AB968" i="32"/>
  <c r="AB969" i="32"/>
  <c r="AB970" i="32"/>
  <c r="AB971" i="32"/>
  <c r="AB972" i="32"/>
  <c r="AB973" i="32"/>
  <c r="AB974" i="32"/>
  <c r="AB975" i="32"/>
  <c r="AB976" i="32"/>
  <c r="AB977" i="32"/>
  <c r="AB978" i="32"/>
  <c r="AB979" i="32"/>
  <c r="AB980" i="32"/>
  <c r="AB981" i="32"/>
  <c r="AB982" i="32"/>
  <c r="AB983" i="32"/>
  <c r="AB984" i="32"/>
  <c r="AB985" i="32"/>
  <c r="AB986" i="32"/>
  <c r="AB987" i="32"/>
  <c r="AB988" i="32"/>
  <c r="AB989" i="32"/>
  <c r="AB990" i="32"/>
  <c r="AB991" i="32"/>
  <c r="AB992" i="32"/>
  <c r="AB993" i="32"/>
  <c r="AB994" i="32"/>
  <c r="AB995" i="32"/>
  <c r="AB996" i="32"/>
  <c r="AB997" i="32"/>
  <c r="AB998" i="32"/>
  <c r="AB999" i="32"/>
  <c r="AB1000" i="32"/>
  <c r="AB1001" i="32"/>
  <c r="AB1002" i="32"/>
  <c r="AB1003" i="32"/>
  <c r="AB1004" i="32"/>
  <c r="AB1005" i="32"/>
  <c r="AB1006" i="32"/>
  <c r="AB1007" i="32"/>
  <c r="AB1008" i="32"/>
  <c r="AB1009" i="32"/>
  <c r="AB1010" i="32"/>
  <c r="AB1011" i="32"/>
  <c r="AB1012" i="32"/>
  <c r="AB1013" i="32"/>
  <c r="AB1014" i="32"/>
  <c r="AB1015" i="32"/>
  <c r="AB1016" i="32"/>
  <c r="AB1017" i="32"/>
  <c r="AB1018" i="32"/>
  <c r="AB1019" i="32"/>
  <c r="AB1020" i="32"/>
  <c r="AB1021" i="32"/>
  <c r="AB1022" i="32"/>
  <c r="AB1023" i="32"/>
  <c r="AB1024" i="32"/>
  <c r="AB1025" i="32"/>
  <c r="AB1026" i="32"/>
  <c r="AB1027" i="32"/>
  <c r="AB1028" i="32"/>
  <c r="AB1029" i="32"/>
  <c r="AB1030" i="32"/>
  <c r="AB1031" i="32"/>
  <c r="AB1032" i="32"/>
  <c r="AB1033" i="32"/>
  <c r="AB1034" i="32"/>
  <c r="AB1035" i="32"/>
  <c r="AB1036" i="32"/>
  <c r="AB1037" i="32"/>
  <c r="AB1038" i="32"/>
  <c r="AB1039" i="32"/>
  <c r="AB1040" i="32"/>
  <c r="AB1041" i="32"/>
  <c r="AB1042" i="32"/>
  <c r="AB1043" i="32"/>
  <c r="AB1044" i="32"/>
  <c r="AB1045" i="32"/>
  <c r="AB1046" i="32"/>
  <c r="AB1047" i="32"/>
  <c r="AB1048" i="32"/>
  <c r="AB1049" i="32"/>
  <c r="AB1050" i="32"/>
  <c r="AB1051" i="32"/>
  <c r="AB1052" i="32"/>
  <c r="AB1053" i="32"/>
  <c r="AB1054" i="32"/>
  <c r="AB1055" i="32"/>
  <c r="AB1056" i="32"/>
  <c r="AB1057" i="32"/>
  <c r="AB1058" i="32"/>
  <c r="AB1059" i="32"/>
  <c r="AB1060" i="32"/>
  <c r="AB1061" i="32"/>
  <c r="AB1062" i="32"/>
  <c r="AB1063" i="32"/>
  <c r="AB1064" i="32"/>
  <c r="AB1065" i="32"/>
  <c r="AB1066" i="32"/>
  <c r="AB1067" i="32"/>
  <c r="AB1068" i="32"/>
  <c r="AB1069" i="32"/>
  <c r="AB1070" i="32"/>
  <c r="AB1071" i="32"/>
  <c r="AB1072" i="32"/>
  <c r="AB1073" i="32"/>
  <c r="AB1074" i="32"/>
  <c r="AB1075" i="32"/>
  <c r="AB1076" i="32"/>
  <c r="AB1077" i="32"/>
  <c r="AB1078" i="32"/>
  <c r="AB1079" i="32"/>
  <c r="AB1080" i="32"/>
  <c r="AB1081" i="32"/>
  <c r="AB1082" i="32"/>
  <c r="AB1083" i="32"/>
  <c r="AB1084" i="32"/>
  <c r="AB1085" i="32"/>
  <c r="AB1086" i="32"/>
  <c r="AB1087" i="32"/>
  <c r="AB1088" i="32"/>
  <c r="AB1089" i="32"/>
  <c r="AB1090" i="32"/>
  <c r="AB1091" i="32"/>
  <c r="AB1092" i="32"/>
  <c r="AB1093" i="32"/>
  <c r="AB1094" i="32"/>
  <c r="AB1095" i="32"/>
  <c r="AB1096" i="32"/>
  <c r="AB1097" i="32"/>
  <c r="AB1098" i="32"/>
  <c r="AB1099" i="32"/>
  <c r="AB1100" i="32"/>
  <c r="AB1101" i="32"/>
  <c r="AB1102" i="32"/>
  <c r="AB1103" i="32"/>
  <c r="AB1104" i="32"/>
  <c r="AB1105" i="32"/>
  <c r="AB1106" i="32"/>
  <c r="AB1107" i="32"/>
  <c r="AB1108" i="32"/>
  <c r="AB1109" i="32"/>
  <c r="AB1110" i="32"/>
  <c r="AB1111" i="32"/>
  <c r="AB1112" i="32"/>
  <c r="AB1113" i="32"/>
  <c r="AB1114" i="32"/>
  <c r="AB1115" i="32"/>
  <c r="AB1116" i="32"/>
  <c r="AB1117" i="32"/>
  <c r="AB1118" i="32"/>
  <c r="AB1119" i="32"/>
  <c r="AB1120" i="32"/>
  <c r="AB1121" i="32"/>
  <c r="AB1122" i="32"/>
  <c r="AB1123" i="32"/>
  <c r="AB1124" i="32"/>
  <c r="AB1125" i="32"/>
  <c r="AB1126" i="32"/>
  <c r="AB1127" i="32"/>
  <c r="AB1128" i="32"/>
  <c r="AB1129" i="32"/>
  <c r="AB1130" i="32"/>
  <c r="AB1131" i="32"/>
  <c r="AB1132" i="32"/>
  <c r="AB1133" i="32"/>
  <c r="AB1134" i="32"/>
  <c r="AB1135" i="32"/>
  <c r="AB1136" i="32"/>
  <c r="AB1137" i="32"/>
  <c r="AB1138" i="32"/>
  <c r="AB1139" i="32"/>
  <c r="AB1140" i="32"/>
  <c r="AB1141" i="32"/>
  <c r="AB1142" i="32"/>
  <c r="AB1143" i="32"/>
  <c r="AB1144" i="32"/>
  <c r="AB1145" i="32"/>
  <c r="AB1146" i="32"/>
  <c r="AB1147" i="32"/>
  <c r="AB1148" i="32"/>
  <c r="AB1149" i="32"/>
  <c r="AB1150" i="32"/>
  <c r="AB1151" i="32"/>
  <c r="AB1152" i="32"/>
  <c r="AB1153" i="32"/>
  <c r="AB1154" i="32"/>
  <c r="AB1155" i="32"/>
  <c r="AB1156" i="32"/>
  <c r="AB1157" i="32"/>
  <c r="AB1158" i="32"/>
  <c r="AB1159" i="32"/>
  <c r="AB1160" i="32"/>
  <c r="AB1161" i="32"/>
  <c r="AB1162" i="32"/>
  <c r="AB1163" i="32"/>
  <c r="AB1164" i="32"/>
  <c r="AB1165" i="32"/>
  <c r="AB1166" i="32"/>
  <c r="AB1167" i="32"/>
  <c r="AB1168" i="32"/>
  <c r="AB1169" i="32"/>
  <c r="AB1170" i="32"/>
  <c r="AB1171" i="32"/>
  <c r="AB1172" i="32"/>
  <c r="AB1173" i="32"/>
  <c r="AB1174" i="32"/>
  <c r="AB1175" i="32"/>
  <c r="AB1176" i="32"/>
  <c r="AB1177" i="32"/>
  <c r="AB1178" i="32"/>
  <c r="AB1179" i="32"/>
  <c r="AB1180" i="32"/>
  <c r="AB1181" i="32"/>
  <c r="AB1182" i="32"/>
  <c r="AB1183" i="32"/>
  <c r="AB1184" i="32"/>
  <c r="AB1185" i="32"/>
  <c r="AB1186" i="32"/>
  <c r="AB1187" i="32"/>
  <c r="AB1188" i="32"/>
  <c r="AB1189" i="32"/>
  <c r="AB1190" i="32"/>
  <c r="AB1191" i="32"/>
  <c r="AB1192" i="32"/>
  <c r="AB1193" i="32"/>
  <c r="AB1194" i="32"/>
  <c r="AB1195" i="32"/>
  <c r="AB1196" i="32"/>
  <c r="AB1197" i="32"/>
  <c r="AB1198" i="32"/>
  <c r="AB1199" i="32"/>
  <c r="AB1200" i="32"/>
  <c r="AB1201" i="32"/>
  <c r="AB1202" i="32"/>
  <c r="AB1203" i="32"/>
  <c r="AB1204" i="32"/>
  <c r="AB1205" i="32"/>
  <c r="AB1206" i="32"/>
  <c r="AB1207" i="32"/>
  <c r="AB1208" i="32"/>
  <c r="AB1209" i="32"/>
  <c r="AB1210" i="32"/>
  <c r="AB1211" i="32"/>
  <c r="AB1212" i="32"/>
  <c r="AB1213" i="32"/>
  <c r="AB1214" i="32"/>
  <c r="AB1215" i="32"/>
  <c r="AB1216" i="32"/>
  <c r="AB1217" i="32"/>
  <c r="AB1218" i="32"/>
  <c r="AB1219" i="32"/>
  <c r="AB1220" i="32"/>
  <c r="AB1221" i="32"/>
  <c r="AB1222" i="32"/>
  <c r="AB1223" i="32"/>
  <c r="AB1224" i="32"/>
  <c r="AB1225" i="32"/>
  <c r="AB1226" i="32"/>
  <c r="AB1227" i="32"/>
  <c r="AB1228" i="32"/>
  <c r="AB1229" i="32"/>
  <c r="AB1230" i="32"/>
  <c r="AB1231" i="32"/>
  <c r="AB1232" i="32"/>
  <c r="AB1233" i="32"/>
  <c r="AB1234" i="32"/>
  <c r="AB1235" i="32"/>
  <c r="AB1236" i="32"/>
  <c r="AB1237" i="32"/>
  <c r="AB1238" i="32"/>
  <c r="AB1239" i="32"/>
  <c r="AB1240" i="32"/>
  <c r="AB1241" i="32"/>
  <c r="AB1242" i="32"/>
  <c r="AB1243" i="32"/>
  <c r="AB1244" i="32"/>
  <c r="AB1245" i="32"/>
  <c r="AB1246" i="32"/>
  <c r="AB1247" i="32"/>
  <c r="AB1248" i="32"/>
  <c r="AB1249" i="32"/>
  <c r="AB1250" i="32"/>
  <c r="AB1251" i="32"/>
  <c r="AB1252" i="32"/>
  <c r="AB1253" i="32"/>
  <c r="AB1254" i="32"/>
  <c r="AB1255" i="32"/>
  <c r="AB1256" i="32"/>
  <c r="AB1257" i="32"/>
  <c r="AB1258" i="32"/>
  <c r="AB1259" i="32"/>
  <c r="AB1260" i="32"/>
  <c r="AB1261" i="32"/>
  <c r="AB1262" i="32"/>
  <c r="AB1263" i="32"/>
  <c r="AB1264" i="32"/>
  <c r="AB1265" i="32"/>
  <c r="AB1266" i="32"/>
  <c r="AB1267" i="32"/>
  <c r="AB1268" i="32"/>
  <c r="AB1269" i="32"/>
  <c r="AB1270" i="32"/>
  <c r="AB1271" i="32"/>
  <c r="AB1272" i="32"/>
  <c r="AB1273" i="32"/>
  <c r="AB1274" i="32"/>
  <c r="AB1275" i="32"/>
  <c r="AB1276" i="32"/>
  <c r="AB1277" i="32"/>
  <c r="AB1278" i="32"/>
  <c r="AB1279" i="32"/>
  <c r="AB1280" i="32"/>
  <c r="AB1281" i="32"/>
  <c r="AB1282" i="32"/>
  <c r="AB1283" i="32"/>
  <c r="AB1284" i="32"/>
  <c r="AB1285" i="32"/>
  <c r="AB1286" i="32"/>
  <c r="AB1287" i="32"/>
  <c r="AB1288" i="32"/>
  <c r="AB1289" i="32"/>
  <c r="AB1290" i="32"/>
  <c r="AB1291" i="32"/>
  <c r="AB1292" i="32"/>
  <c r="AB1293" i="32"/>
  <c r="AB1294" i="32"/>
  <c r="AB1295" i="32"/>
  <c r="AB1296" i="32"/>
  <c r="AB1297" i="32"/>
  <c r="AB1298" i="32"/>
  <c r="AB1299" i="32"/>
  <c r="AB1300" i="32"/>
  <c r="AB1301" i="32"/>
  <c r="AB1302" i="32"/>
  <c r="AB1303" i="32"/>
  <c r="AB1304" i="32"/>
  <c r="AB1305" i="32"/>
  <c r="AB1306" i="32"/>
  <c r="AB1307" i="32"/>
  <c r="AB1308" i="32"/>
  <c r="AB1309" i="32"/>
  <c r="AB1310" i="32"/>
  <c r="AB1311" i="32"/>
  <c r="AB1312" i="32"/>
  <c r="AB1313" i="32"/>
  <c r="AB1314" i="32"/>
  <c r="AB1315" i="32"/>
  <c r="AB1316" i="32"/>
  <c r="AB1317" i="32"/>
  <c r="AB1318" i="32"/>
  <c r="AB1319" i="32"/>
  <c r="AB1320" i="32"/>
  <c r="AB1321" i="32"/>
  <c r="AB1322" i="32"/>
  <c r="AB1323" i="32"/>
  <c r="AB1324" i="32"/>
  <c r="AB1325" i="32"/>
  <c r="AB1326" i="32"/>
  <c r="AB1327" i="32"/>
  <c r="AB1328" i="32"/>
  <c r="AB1329" i="32"/>
  <c r="AB1330" i="32"/>
  <c r="AB1331" i="32"/>
  <c r="AB1332" i="32"/>
  <c r="AB1333" i="32"/>
  <c r="AB1334" i="32"/>
  <c r="AB1335" i="32"/>
  <c r="AB1336" i="32"/>
  <c r="AB1337" i="32"/>
  <c r="AB1338" i="32"/>
  <c r="AB1339" i="32"/>
  <c r="AB1340" i="32"/>
  <c r="AB1341" i="32"/>
  <c r="AB1342" i="32"/>
  <c r="AB1343" i="32"/>
  <c r="AB1344" i="32"/>
  <c r="AB1345" i="32"/>
  <c r="AB1346" i="32"/>
  <c r="AB1347" i="32"/>
  <c r="AB1348" i="32"/>
  <c r="AB1349" i="32"/>
  <c r="AB1350" i="32"/>
  <c r="AB1351" i="32"/>
  <c r="AB1352" i="32"/>
  <c r="AB1353" i="32"/>
  <c r="AB1354" i="32"/>
  <c r="AB1355" i="32"/>
  <c r="AB1356" i="32"/>
  <c r="AB1357" i="32"/>
  <c r="AB1358" i="32"/>
  <c r="AB1359" i="32"/>
  <c r="AB1360" i="32"/>
  <c r="AB1361" i="32"/>
  <c r="AB1362" i="32"/>
  <c r="AB1363" i="32"/>
  <c r="AB1364" i="32"/>
  <c r="AB1365" i="32"/>
  <c r="AB1366" i="32"/>
  <c r="AB1367" i="32"/>
  <c r="AB1368" i="32"/>
  <c r="AB1369" i="32"/>
  <c r="AB1370" i="32"/>
  <c r="AB1371" i="32"/>
  <c r="AB1372" i="32"/>
  <c r="AB1373" i="32"/>
  <c r="AB1374" i="32"/>
  <c r="AB1375" i="32"/>
  <c r="AB1376" i="32"/>
  <c r="AB1377" i="32"/>
  <c r="AB1378" i="32"/>
  <c r="AB1379" i="32"/>
  <c r="AB1380" i="32"/>
  <c r="AB1381" i="32"/>
  <c r="AB1382" i="32"/>
  <c r="AB1383" i="32"/>
  <c r="AB1384" i="32"/>
  <c r="AB1385" i="32"/>
  <c r="AB1386" i="32"/>
  <c r="AB1387" i="32"/>
  <c r="AB1388" i="32"/>
  <c r="AB1389" i="32"/>
  <c r="AB1390" i="32"/>
  <c r="AB1391" i="32"/>
  <c r="AB1392" i="32"/>
  <c r="AB1393" i="32"/>
  <c r="AB1394" i="32"/>
  <c r="AB1395" i="32"/>
  <c r="AB1396" i="32"/>
  <c r="AB1397" i="32"/>
  <c r="AB1398" i="32"/>
  <c r="AB1399" i="32"/>
  <c r="AB1400" i="32"/>
  <c r="AB1401" i="32"/>
  <c r="AB1402" i="32"/>
  <c r="AB1403" i="32"/>
  <c r="AB1404" i="32"/>
  <c r="AB1405" i="32"/>
  <c r="AB1406" i="32"/>
  <c r="AB1407" i="32"/>
  <c r="AB1408" i="32"/>
  <c r="AB1409" i="32"/>
  <c r="AB1410" i="32"/>
  <c r="AB1411" i="32"/>
  <c r="AB1412" i="32"/>
  <c r="AB1413" i="32"/>
  <c r="AB1414" i="32"/>
  <c r="AB1415" i="32"/>
  <c r="AB1416" i="32"/>
  <c r="AB1417" i="32"/>
  <c r="AB1418" i="32"/>
  <c r="AB1419" i="32"/>
  <c r="AB1420" i="32"/>
  <c r="AB1421" i="32"/>
  <c r="AB1422" i="32"/>
  <c r="AB1423" i="32"/>
  <c r="AB1424" i="32"/>
  <c r="AB1425" i="32"/>
  <c r="AB1426" i="32"/>
  <c r="AB1427" i="32"/>
  <c r="AB1428" i="32"/>
  <c r="AB1429" i="32"/>
  <c r="AB1430" i="32"/>
  <c r="AB1431" i="32"/>
  <c r="AB1432" i="32"/>
  <c r="AB1433" i="32"/>
  <c r="AB1434" i="32"/>
  <c r="AB1435" i="32"/>
  <c r="AB1436" i="32"/>
  <c r="AB1437" i="32"/>
  <c r="AB1438" i="32"/>
  <c r="AB1439" i="32"/>
  <c r="AB1440" i="32"/>
  <c r="AB1441" i="32"/>
  <c r="AB1442" i="32"/>
  <c r="AB1443" i="32"/>
  <c r="AB1444" i="32"/>
  <c r="AB1445" i="32"/>
  <c r="AB1446" i="32"/>
  <c r="AB1447" i="32"/>
  <c r="AB1448" i="32"/>
  <c r="AB1449" i="32"/>
  <c r="AB1450" i="32"/>
  <c r="AB1451" i="32"/>
  <c r="AB1452" i="32"/>
  <c r="AB1453" i="32"/>
  <c r="AB1454" i="32"/>
  <c r="AB1455" i="32"/>
  <c r="AB1456" i="32"/>
  <c r="AB1457" i="32"/>
  <c r="AB1458" i="32"/>
  <c r="AB1459" i="32"/>
  <c r="AB1460" i="32"/>
  <c r="AB1461" i="32"/>
  <c r="AB1462" i="32"/>
  <c r="AB1463" i="32"/>
  <c r="AB1464" i="32"/>
  <c r="AB1465" i="32"/>
  <c r="AB1466" i="32"/>
  <c r="AB1467" i="32"/>
  <c r="AB1468" i="32"/>
  <c r="AB1469" i="32"/>
  <c r="AB1470" i="32"/>
  <c r="AB1471" i="32"/>
  <c r="AB1472" i="32"/>
  <c r="AB1473" i="32"/>
  <c r="AB1474" i="32"/>
  <c r="AB1475" i="32"/>
  <c r="AB1476" i="32"/>
  <c r="AB1477" i="32"/>
  <c r="AB1478" i="32"/>
  <c r="AB1479" i="32"/>
  <c r="AB1480" i="32"/>
  <c r="AB1481" i="32"/>
  <c r="AB1482" i="32"/>
  <c r="AB1483" i="32"/>
  <c r="AB1484" i="32"/>
  <c r="AB1485" i="32"/>
  <c r="AB1486" i="32"/>
  <c r="AB1487" i="32"/>
  <c r="AB1488" i="32"/>
  <c r="AB1489" i="32"/>
  <c r="AB1490" i="32"/>
  <c r="AB1491" i="32"/>
  <c r="AB1492" i="32"/>
  <c r="AB1493" i="32"/>
  <c r="AB1494" i="32"/>
  <c r="AB1495" i="32"/>
  <c r="AB1496" i="32"/>
  <c r="AB1497" i="32"/>
  <c r="AB1498" i="32"/>
  <c r="AB1499" i="32"/>
  <c r="AB1500"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AC367" i="32"/>
  <c r="AC368" i="32"/>
  <c r="AC369" i="32"/>
  <c r="AC370" i="32"/>
  <c r="AC371" i="32"/>
  <c r="AC372" i="32"/>
  <c r="AC373" i="32"/>
  <c r="AC374" i="32"/>
  <c r="AC375" i="32"/>
  <c r="AC376" i="32"/>
  <c r="AC377" i="32"/>
  <c r="AC378" i="32"/>
  <c r="AC379" i="32"/>
  <c r="AC380" i="32"/>
  <c r="AC381" i="32"/>
  <c r="AC382" i="32"/>
  <c r="AC383" i="32"/>
  <c r="AC384" i="32"/>
  <c r="AC385" i="32"/>
  <c r="AC386" i="32"/>
  <c r="AC387" i="32"/>
  <c r="AC388" i="32"/>
  <c r="AC389" i="32"/>
  <c r="AC390" i="32"/>
  <c r="AC391" i="32"/>
  <c r="AC392" i="32"/>
  <c r="AC393" i="32"/>
  <c r="AC394" i="32"/>
  <c r="AC395" i="32"/>
  <c r="AC396" i="32"/>
  <c r="AC397" i="32"/>
  <c r="AC398" i="32"/>
  <c r="AC399" i="32"/>
  <c r="AC400" i="32"/>
  <c r="AC401" i="32"/>
  <c r="AC402" i="32"/>
  <c r="AC403" i="32"/>
  <c r="AC404" i="32"/>
  <c r="AC405" i="32"/>
  <c r="AC406" i="32"/>
  <c r="AC407" i="32"/>
  <c r="AC408" i="32"/>
  <c r="AC409" i="32"/>
  <c r="AC410" i="32"/>
  <c r="AC411" i="32"/>
  <c r="AC412" i="32"/>
  <c r="AC413" i="32"/>
  <c r="AC414" i="32"/>
  <c r="AC415" i="32"/>
  <c r="AC416" i="32"/>
  <c r="AC417" i="32"/>
  <c r="AC418" i="32"/>
  <c r="AC419" i="32"/>
  <c r="AC420" i="32"/>
  <c r="AC421" i="32"/>
  <c r="AC422" i="32"/>
  <c r="AC423" i="32"/>
  <c r="AC424" i="32"/>
  <c r="AC425" i="32"/>
  <c r="AC426" i="32"/>
  <c r="AC427" i="32"/>
  <c r="AC428" i="32"/>
  <c r="AC429" i="32"/>
  <c r="AC430" i="32"/>
  <c r="AC431" i="32"/>
  <c r="AC432" i="32"/>
  <c r="AC433" i="32"/>
  <c r="AC434" i="32"/>
  <c r="AC435" i="32"/>
  <c r="AC436" i="32"/>
  <c r="AC437" i="32"/>
  <c r="AC438" i="32"/>
  <c r="AC439" i="32"/>
  <c r="AC440" i="32"/>
  <c r="AC441" i="32"/>
  <c r="AC442" i="32"/>
  <c r="AC443" i="32"/>
  <c r="AC444" i="32"/>
  <c r="AC445" i="32"/>
  <c r="AC446" i="32"/>
  <c r="AC447" i="32"/>
  <c r="AC448" i="32"/>
  <c r="AC449" i="32"/>
  <c r="AC450" i="32"/>
  <c r="AC451" i="32"/>
  <c r="AC452" i="32"/>
  <c r="AC453" i="32"/>
  <c r="AC454" i="32"/>
  <c r="AC455" i="32"/>
  <c r="AC456" i="32"/>
  <c r="AC457" i="32"/>
  <c r="AC458" i="32"/>
  <c r="AC459" i="32"/>
  <c r="AC460" i="32"/>
  <c r="AC461" i="32"/>
  <c r="AC462" i="32"/>
  <c r="AC463" i="32"/>
  <c r="AC464" i="32"/>
  <c r="AC465" i="32"/>
  <c r="AC466" i="32"/>
  <c r="AC467" i="32"/>
  <c r="AC468" i="32"/>
  <c r="AC469" i="32"/>
  <c r="AC470" i="32"/>
  <c r="AC471" i="32"/>
  <c r="AC472" i="32"/>
  <c r="AC473" i="32"/>
  <c r="AC474" i="32"/>
  <c r="AC475" i="32"/>
  <c r="AC476" i="32"/>
  <c r="AC477" i="32"/>
  <c r="AC478" i="32"/>
  <c r="AC479" i="32"/>
  <c r="AC480" i="32"/>
  <c r="AC481" i="32"/>
  <c r="AC482" i="32"/>
  <c r="AC483" i="32"/>
  <c r="AC484" i="32"/>
  <c r="AC485" i="32"/>
  <c r="AC486" i="32"/>
  <c r="AC487" i="32"/>
  <c r="AC488" i="32"/>
  <c r="AC489" i="32"/>
  <c r="AC490" i="32"/>
  <c r="AC491" i="32"/>
  <c r="AC492" i="32"/>
  <c r="AC493" i="32"/>
  <c r="AC494" i="32"/>
  <c r="AC495" i="32"/>
  <c r="AC496" i="32"/>
  <c r="AC497" i="32"/>
  <c r="AC498" i="32"/>
  <c r="AC499" i="32"/>
  <c r="AC500" i="32"/>
  <c r="AC501" i="32"/>
  <c r="AC502" i="32"/>
  <c r="AC503" i="32"/>
  <c r="AC504" i="32"/>
  <c r="AC505" i="32"/>
  <c r="AC506" i="32"/>
  <c r="AC507" i="32"/>
  <c r="AC508" i="32"/>
  <c r="AC509" i="32"/>
  <c r="AC510" i="32"/>
  <c r="AC511" i="32"/>
  <c r="AC512" i="32"/>
  <c r="AC513" i="32"/>
  <c r="AC514" i="32"/>
  <c r="AC515" i="32"/>
  <c r="AC516" i="32"/>
  <c r="AC517" i="32"/>
  <c r="AC518" i="32"/>
  <c r="AC519" i="32"/>
  <c r="AC520" i="32"/>
  <c r="AC521" i="32"/>
  <c r="AC522" i="32"/>
  <c r="AC523" i="32"/>
  <c r="AC524" i="32"/>
  <c r="AC525" i="32"/>
  <c r="AC526" i="32"/>
  <c r="AC527" i="32"/>
  <c r="AC528" i="32"/>
  <c r="AC529" i="32"/>
  <c r="AC530" i="32"/>
  <c r="AC531" i="32"/>
  <c r="AC532" i="32"/>
  <c r="AC533" i="32"/>
  <c r="AC534" i="32"/>
  <c r="AC535" i="32"/>
  <c r="AC536" i="32"/>
  <c r="AC537" i="32"/>
  <c r="AC538" i="32"/>
  <c r="AC539" i="32"/>
  <c r="AC540" i="32"/>
  <c r="AC541" i="32"/>
  <c r="AC542" i="32"/>
  <c r="AC543" i="32"/>
  <c r="AC544" i="32"/>
  <c r="AC545" i="32"/>
  <c r="AC546" i="32"/>
  <c r="AC547" i="32"/>
  <c r="AC548" i="32"/>
  <c r="AC549" i="32"/>
  <c r="AC550" i="32"/>
  <c r="AC551" i="32"/>
  <c r="AC552" i="32"/>
  <c r="AC553" i="32"/>
  <c r="AC554" i="32"/>
  <c r="AC555" i="32"/>
  <c r="AC556" i="32"/>
  <c r="AC557" i="32"/>
  <c r="AC558" i="32"/>
  <c r="AC559" i="32"/>
  <c r="AC560" i="32"/>
  <c r="AC561" i="32"/>
  <c r="AC562" i="32"/>
  <c r="AC563" i="32"/>
  <c r="AC564" i="32"/>
  <c r="AC565" i="32"/>
  <c r="AC566" i="32"/>
  <c r="AC567" i="32"/>
  <c r="AC568" i="32"/>
  <c r="AC569" i="32"/>
  <c r="AC570" i="32"/>
  <c r="AC571" i="32"/>
  <c r="AC572" i="32"/>
  <c r="AC573" i="32"/>
  <c r="AC574" i="32"/>
  <c r="AC575" i="32"/>
  <c r="AC576" i="32"/>
  <c r="AC577" i="32"/>
  <c r="AC578" i="32"/>
  <c r="AC579" i="32"/>
  <c r="AC580" i="32"/>
  <c r="AC581" i="32"/>
  <c r="AC582" i="32"/>
  <c r="AC583" i="32"/>
  <c r="AC584" i="32"/>
  <c r="AC585" i="32"/>
  <c r="AC586" i="32"/>
  <c r="AC587" i="32"/>
  <c r="AC588" i="32"/>
  <c r="AC589" i="32"/>
  <c r="AC590" i="32"/>
  <c r="AC591" i="32"/>
  <c r="AC592" i="32"/>
  <c r="AC593" i="32"/>
  <c r="AC594" i="32"/>
  <c r="AC595" i="32"/>
  <c r="AC596" i="32"/>
  <c r="AC597" i="32"/>
  <c r="AC598" i="32"/>
  <c r="AC599" i="32"/>
  <c r="AC600" i="32"/>
  <c r="AC601" i="32"/>
  <c r="AC602" i="32"/>
  <c r="AC603" i="32"/>
  <c r="AC604" i="32"/>
  <c r="AC605" i="32"/>
  <c r="AC606" i="32"/>
  <c r="AC607" i="32"/>
  <c r="AC608" i="32"/>
  <c r="AC609" i="32"/>
  <c r="AC610" i="32"/>
  <c r="AC611" i="32"/>
  <c r="AC612" i="32"/>
  <c r="AC613" i="32"/>
  <c r="AC614" i="32"/>
  <c r="AC615" i="32"/>
  <c r="AC616" i="32"/>
  <c r="AC617" i="32"/>
  <c r="AC618" i="32"/>
  <c r="AC619" i="32"/>
  <c r="AC620" i="32"/>
  <c r="AC621" i="32"/>
  <c r="AC622" i="32"/>
  <c r="AC623" i="32"/>
  <c r="AC624" i="32"/>
  <c r="AC625" i="32"/>
  <c r="AC626" i="32"/>
  <c r="AC627" i="32"/>
  <c r="AC628" i="32"/>
  <c r="AC629" i="32"/>
  <c r="AC630" i="32"/>
  <c r="AC631" i="32"/>
  <c r="AC632" i="32"/>
  <c r="AC633" i="32"/>
  <c r="AC634" i="32"/>
  <c r="AC635" i="32"/>
  <c r="AC636" i="32"/>
  <c r="AC637" i="32"/>
  <c r="AC638" i="32"/>
  <c r="AC639" i="32"/>
  <c r="AC640" i="32"/>
  <c r="AC641" i="32"/>
  <c r="AC642" i="32"/>
  <c r="AC643" i="32"/>
  <c r="AC644" i="32"/>
  <c r="AC645" i="32"/>
  <c r="AC646" i="32"/>
  <c r="AC647" i="32"/>
  <c r="AC648" i="32"/>
  <c r="AC649" i="32"/>
  <c r="AC650" i="32"/>
  <c r="AC651" i="32"/>
  <c r="AC652" i="32"/>
  <c r="AC653" i="32"/>
  <c r="AC654" i="32"/>
  <c r="AC655" i="32"/>
  <c r="AC656" i="32"/>
  <c r="AC657" i="32"/>
  <c r="AC658" i="32"/>
  <c r="AC659" i="32"/>
  <c r="AC660" i="32"/>
  <c r="AC661" i="32"/>
  <c r="AC662" i="32"/>
  <c r="AC663" i="32"/>
  <c r="AC664" i="32"/>
  <c r="AC665" i="32"/>
  <c r="AC666" i="32"/>
  <c r="AC667" i="32"/>
  <c r="AC668" i="32"/>
  <c r="AC669" i="32"/>
  <c r="AC670" i="32"/>
  <c r="AC671" i="32"/>
  <c r="AC672" i="32"/>
  <c r="AC673" i="32"/>
  <c r="AC674" i="32"/>
  <c r="AC675" i="32"/>
  <c r="AC676" i="32"/>
  <c r="AC677" i="32"/>
  <c r="AC678" i="32"/>
  <c r="AC679" i="32"/>
  <c r="AC680" i="32"/>
  <c r="AC681" i="32"/>
  <c r="AC682" i="32"/>
  <c r="AC683" i="32"/>
  <c r="AC684" i="32"/>
  <c r="AC685" i="32"/>
  <c r="AC686" i="32"/>
  <c r="AC687" i="32"/>
  <c r="AC688" i="32"/>
  <c r="AC689" i="32"/>
  <c r="AC690" i="32"/>
  <c r="AC691" i="32"/>
  <c r="AC692" i="32"/>
  <c r="AC693" i="32"/>
  <c r="AC694" i="32"/>
  <c r="AC695" i="32"/>
  <c r="AC696" i="32"/>
  <c r="AC697" i="32"/>
  <c r="AC698" i="32"/>
  <c r="AC699" i="32"/>
  <c r="AC700" i="32"/>
  <c r="AC701" i="32"/>
  <c r="AC702" i="32"/>
  <c r="AC703" i="32"/>
  <c r="AC704" i="32"/>
  <c r="AC705" i="32"/>
  <c r="AC706" i="32"/>
  <c r="AC707" i="32"/>
  <c r="AC708" i="32"/>
  <c r="AC709" i="32"/>
  <c r="AC710" i="32"/>
  <c r="AC711" i="32"/>
  <c r="AC712" i="32"/>
  <c r="AC713" i="32"/>
  <c r="AC714" i="32"/>
  <c r="AC715" i="32"/>
  <c r="AC716" i="32"/>
  <c r="AC717" i="32"/>
  <c r="AC718" i="32"/>
  <c r="AC719" i="32"/>
  <c r="AC720" i="32"/>
  <c r="AC721" i="32"/>
  <c r="AC722" i="32"/>
  <c r="AC723" i="32"/>
  <c r="AC724" i="32"/>
  <c r="AC725" i="32"/>
  <c r="AC726" i="32"/>
  <c r="AC727" i="32"/>
  <c r="AC728" i="32"/>
  <c r="AC729" i="32"/>
  <c r="AC730" i="32"/>
  <c r="AC731" i="32"/>
  <c r="AC732" i="32"/>
  <c r="AC733" i="32"/>
  <c r="AC734" i="32"/>
  <c r="AC735" i="32"/>
  <c r="AC736" i="32"/>
  <c r="AC737" i="32"/>
  <c r="AC738" i="32"/>
  <c r="AC739" i="32"/>
  <c r="AC740" i="32"/>
  <c r="AC741" i="32"/>
  <c r="AC742" i="32"/>
  <c r="AC743" i="32"/>
  <c r="AC744" i="32"/>
  <c r="AC745" i="32"/>
  <c r="AC746" i="32"/>
  <c r="AC747" i="32"/>
  <c r="AC748" i="32"/>
  <c r="AC749" i="32"/>
  <c r="AC750" i="32"/>
  <c r="AC751" i="32"/>
  <c r="AC752" i="32"/>
  <c r="AC753" i="32"/>
  <c r="AC754" i="32"/>
  <c r="AC755" i="32"/>
  <c r="AC756" i="32"/>
  <c r="AC757" i="32"/>
  <c r="AC758" i="32"/>
  <c r="AC759" i="32"/>
  <c r="AC760" i="32"/>
  <c r="AC761" i="32"/>
  <c r="AC762" i="32"/>
  <c r="AC763" i="32"/>
  <c r="AC764" i="32"/>
  <c r="AC765" i="32"/>
  <c r="AC766" i="32"/>
  <c r="AC767" i="32"/>
  <c r="AC768" i="32"/>
  <c r="AC769" i="32"/>
  <c r="AC770" i="32"/>
  <c r="AC771" i="32"/>
  <c r="AC772" i="32"/>
  <c r="AC773" i="32"/>
  <c r="AC774" i="32"/>
  <c r="AC775" i="32"/>
  <c r="AC776" i="32"/>
  <c r="AC777" i="32"/>
  <c r="AC778" i="32"/>
  <c r="AC779" i="32"/>
  <c r="AC780" i="32"/>
  <c r="AC781" i="32"/>
  <c r="AC782" i="32"/>
  <c r="AC783" i="32"/>
  <c r="AC784" i="32"/>
  <c r="AC785" i="32"/>
  <c r="AC786" i="32"/>
  <c r="AC787" i="32"/>
  <c r="AC788" i="32"/>
  <c r="AC789" i="32"/>
  <c r="AC790" i="32"/>
  <c r="AC791" i="32"/>
  <c r="AC792" i="32"/>
  <c r="AC793" i="32"/>
  <c r="AC794" i="32"/>
  <c r="AC795" i="32"/>
  <c r="AC796" i="32"/>
  <c r="AC797" i="32"/>
  <c r="AC798" i="32"/>
  <c r="AC799" i="32"/>
  <c r="AC800" i="32"/>
  <c r="AC801" i="32"/>
  <c r="AC802" i="32"/>
  <c r="AC803" i="32"/>
  <c r="AC804" i="32"/>
  <c r="AC805" i="32"/>
  <c r="AC806" i="32"/>
  <c r="AC807" i="32"/>
  <c r="AC808" i="32"/>
  <c r="AC809" i="32"/>
  <c r="AC810" i="32"/>
  <c r="AC811" i="32"/>
  <c r="AC812" i="32"/>
  <c r="AC813" i="32"/>
  <c r="AC814" i="32"/>
  <c r="AC815" i="32"/>
  <c r="AC816" i="32"/>
  <c r="AC817" i="32"/>
  <c r="AC818" i="32"/>
  <c r="AC819" i="32"/>
  <c r="AC820" i="32"/>
  <c r="AC821" i="32"/>
  <c r="AC822" i="32"/>
  <c r="AC823" i="32"/>
  <c r="AC824" i="32"/>
  <c r="AC825" i="32"/>
  <c r="AC826" i="32"/>
  <c r="AC827" i="32"/>
  <c r="AC828" i="32"/>
  <c r="AC829" i="32"/>
  <c r="AC830" i="32"/>
  <c r="AC831" i="32"/>
  <c r="AC832" i="32"/>
  <c r="AC833" i="32"/>
  <c r="AC834" i="32"/>
  <c r="AC835" i="32"/>
  <c r="AC836" i="32"/>
  <c r="AC837" i="32"/>
  <c r="AC838" i="32"/>
  <c r="AC839" i="32"/>
  <c r="AC840" i="32"/>
  <c r="AC841" i="32"/>
  <c r="AC842" i="32"/>
  <c r="AC843" i="32"/>
  <c r="AC844" i="32"/>
  <c r="AC845" i="32"/>
  <c r="AC846" i="32"/>
  <c r="AC847" i="32"/>
  <c r="AC848" i="32"/>
  <c r="AC849" i="32"/>
  <c r="AC850" i="32"/>
  <c r="AC851" i="32"/>
  <c r="AC852" i="32"/>
  <c r="AC853" i="32"/>
  <c r="AC854" i="32"/>
  <c r="AC855" i="32"/>
  <c r="AC856" i="32"/>
  <c r="AC857" i="32"/>
  <c r="AC858" i="32"/>
  <c r="AC859" i="32"/>
  <c r="AC860" i="32"/>
  <c r="AC861" i="32"/>
  <c r="AC862" i="32"/>
  <c r="AC863" i="32"/>
  <c r="AC864" i="32"/>
  <c r="AC865" i="32"/>
  <c r="AC866" i="32"/>
  <c r="AC867" i="32"/>
  <c r="AC868" i="32"/>
  <c r="AC869" i="32"/>
  <c r="AC870" i="32"/>
  <c r="AC871" i="32"/>
  <c r="AC872" i="32"/>
  <c r="AC873" i="32"/>
  <c r="AC874" i="32"/>
  <c r="AC875" i="32"/>
  <c r="AC876" i="32"/>
  <c r="AC877" i="32"/>
  <c r="AC878" i="32"/>
  <c r="AC879" i="32"/>
  <c r="AC880" i="32"/>
  <c r="AC881" i="32"/>
  <c r="AC882" i="32"/>
  <c r="AC883" i="32"/>
  <c r="AC884" i="32"/>
  <c r="AC885" i="32"/>
  <c r="AC886" i="32"/>
  <c r="AC887" i="32"/>
  <c r="AC888" i="32"/>
  <c r="AC889" i="32"/>
  <c r="AC890" i="32"/>
  <c r="AC891" i="32"/>
  <c r="AC892" i="32"/>
  <c r="AC893" i="32"/>
  <c r="AC894" i="32"/>
  <c r="AC895" i="32"/>
  <c r="AC896" i="32"/>
  <c r="AC897" i="32"/>
  <c r="AC898" i="32"/>
  <c r="AC899" i="32"/>
  <c r="AC900" i="32"/>
  <c r="AC901" i="32"/>
  <c r="AC902" i="32"/>
  <c r="AC903" i="32"/>
  <c r="AC904" i="32"/>
  <c r="AC905" i="32"/>
  <c r="AC906" i="32"/>
  <c r="AC907" i="32"/>
  <c r="AC908" i="32"/>
  <c r="AC909" i="32"/>
  <c r="AC910" i="32"/>
  <c r="AC911" i="32"/>
  <c r="AC912" i="32"/>
  <c r="AC913" i="32"/>
  <c r="AC914" i="32"/>
  <c r="AC915" i="32"/>
  <c r="AC916" i="32"/>
  <c r="AC917" i="32"/>
  <c r="AC918" i="32"/>
  <c r="AC919" i="32"/>
  <c r="AC920" i="32"/>
  <c r="AC921" i="32"/>
  <c r="AC922" i="32"/>
  <c r="AC923" i="32"/>
  <c r="AC924" i="32"/>
  <c r="AC925" i="32"/>
  <c r="AC926" i="32"/>
  <c r="AC927" i="32"/>
  <c r="AC928" i="32"/>
  <c r="AC929" i="32"/>
  <c r="AC930" i="32"/>
  <c r="AC931" i="32"/>
  <c r="AC932" i="32"/>
  <c r="AC933" i="32"/>
  <c r="AC934" i="32"/>
  <c r="AC935" i="32"/>
  <c r="AC936" i="32"/>
  <c r="AC937" i="32"/>
  <c r="AC938" i="32"/>
  <c r="AC939" i="32"/>
  <c r="AC940" i="32"/>
  <c r="AC941" i="32"/>
  <c r="AC942" i="32"/>
  <c r="AC943" i="32"/>
  <c r="AC944" i="32"/>
  <c r="AC945" i="32"/>
  <c r="AC946" i="32"/>
  <c r="AC947" i="32"/>
  <c r="AC948" i="32"/>
  <c r="AC949" i="32"/>
  <c r="AC950" i="32"/>
  <c r="AC951" i="32"/>
  <c r="AC952" i="32"/>
  <c r="AC953" i="32"/>
  <c r="AC954" i="32"/>
  <c r="AC955" i="32"/>
  <c r="AC956" i="32"/>
  <c r="AC957" i="32"/>
  <c r="AC958" i="32"/>
  <c r="AC959" i="32"/>
  <c r="AC960" i="32"/>
  <c r="AC961" i="32"/>
  <c r="AC962" i="32"/>
  <c r="AC963" i="32"/>
  <c r="AC964" i="32"/>
  <c r="AC965" i="32"/>
  <c r="AC966" i="32"/>
  <c r="AC967" i="32"/>
  <c r="AC968" i="32"/>
  <c r="AC969" i="32"/>
  <c r="AC970" i="32"/>
  <c r="AC971" i="32"/>
  <c r="AC972" i="32"/>
  <c r="AC973" i="32"/>
  <c r="AC974" i="32"/>
  <c r="AC975" i="32"/>
  <c r="AC976" i="32"/>
  <c r="AC977" i="32"/>
  <c r="AC978" i="32"/>
  <c r="AC979" i="32"/>
  <c r="AC980" i="32"/>
  <c r="AC981" i="32"/>
  <c r="AC982" i="32"/>
  <c r="AC983" i="32"/>
  <c r="AC984" i="32"/>
  <c r="AC985" i="32"/>
  <c r="AC986" i="32"/>
  <c r="AC987" i="32"/>
  <c r="AC988" i="32"/>
  <c r="AC989" i="32"/>
  <c r="AC990" i="32"/>
  <c r="AC991" i="32"/>
  <c r="AC992" i="32"/>
  <c r="AC993" i="32"/>
  <c r="AC994" i="32"/>
  <c r="AC995" i="32"/>
  <c r="AC996" i="32"/>
  <c r="AC997" i="32"/>
  <c r="AC998" i="32"/>
  <c r="AC999" i="32"/>
  <c r="AC1000" i="32"/>
  <c r="AC1001" i="32"/>
  <c r="AC1002" i="32"/>
  <c r="AC1003" i="32"/>
  <c r="AC1004" i="32"/>
  <c r="AC1005" i="32"/>
  <c r="AC1006" i="32"/>
  <c r="AC1007" i="32"/>
  <c r="AC1008" i="32"/>
  <c r="AC1009" i="32"/>
  <c r="AC1010" i="32"/>
  <c r="AC1011" i="32"/>
  <c r="AC1012" i="32"/>
  <c r="AC1013" i="32"/>
  <c r="AC1014" i="32"/>
  <c r="AC1015" i="32"/>
  <c r="AC1016" i="32"/>
  <c r="AC1017" i="32"/>
  <c r="AC1018" i="32"/>
  <c r="AC1019" i="32"/>
  <c r="AC1020" i="32"/>
  <c r="AC1021" i="32"/>
  <c r="AC1022" i="32"/>
  <c r="AC1023" i="32"/>
  <c r="AC1024" i="32"/>
  <c r="AC1025" i="32"/>
  <c r="AC1026" i="32"/>
  <c r="AC1027" i="32"/>
  <c r="AC1028" i="32"/>
  <c r="AC1029" i="32"/>
  <c r="AC1030" i="32"/>
  <c r="AC1031" i="32"/>
  <c r="AC1032" i="32"/>
  <c r="AC1033" i="32"/>
  <c r="AC1034" i="32"/>
  <c r="AC1035" i="32"/>
  <c r="AC1036" i="32"/>
  <c r="AC1037" i="32"/>
  <c r="AC1038" i="32"/>
  <c r="AC1039" i="32"/>
  <c r="AC1040" i="32"/>
  <c r="AC1041" i="32"/>
  <c r="AC1042" i="32"/>
  <c r="AC1043" i="32"/>
  <c r="AC1044" i="32"/>
  <c r="AC1045" i="32"/>
  <c r="AC1046" i="32"/>
  <c r="AC1047" i="32"/>
  <c r="AC1048" i="32"/>
  <c r="AC1049" i="32"/>
  <c r="AC1050" i="32"/>
  <c r="AC1051" i="32"/>
  <c r="AC1052" i="32"/>
  <c r="AC1053" i="32"/>
  <c r="AC1054" i="32"/>
  <c r="AC1055" i="32"/>
  <c r="AC1056" i="32"/>
  <c r="AC1057" i="32"/>
  <c r="AC1058" i="32"/>
  <c r="AC1059" i="32"/>
  <c r="AC1060" i="32"/>
  <c r="AC1061" i="32"/>
  <c r="AC1062" i="32"/>
  <c r="AC1063" i="32"/>
  <c r="AC1064" i="32"/>
  <c r="AC1065" i="32"/>
  <c r="AC1066" i="32"/>
  <c r="AC1067" i="32"/>
  <c r="AC1068" i="32"/>
  <c r="AC1069" i="32"/>
  <c r="AC1070" i="32"/>
  <c r="AC1071" i="32"/>
  <c r="AC1072" i="32"/>
  <c r="AC1073" i="32"/>
  <c r="AC1074" i="32"/>
  <c r="AC1075" i="32"/>
  <c r="AC1076" i="32"/>
  <c r="AC1077" i="32"/>
  <c r="AC1078" i="32"/>
  <c r="AC1079" i="32"/>
  <c r="AC1080" i="32"/>
  <c r="AC1081" i="32"/>
  <c r="AC1082" i="32"/>
  <c r="AC1083" i="32"/>
  <c r="AC1084" i="32"/>
  <c r="AC1085" i="32"/>
  <c r="AC1086" i="32"/>
  <c r="AC1087" i="32"/>
  <c r="AC1088" i="32"/>
  <c r="AC1089" i="32"/>
  <c r="AC1090" i="32"/>
  <c r="AC1091" i="32"/>
  <c r="AC1092" i="32"/>
  <c r="AC1093" i="32"/>
  <c r="AC1094" i="32"/>
  <c r="AC1095" i="32"/>
  <c r="AC1096" i="32"/>
  <c r="AC1097" i="32"/>
  <c r="AC1098" i="32"/>
  <c r="AC1099" i="32"/>
  <c r="AC1100" i="32"/>
  <c r="AC1101" i="32"/>
  <c r="AC1102" i="32"/>
  <c r="AC1103" i="32"/>
  <c r="AC1104" i="32"/>
  <c r="AC1105" i="32"/>
  <c r="AC1106" i="32"/>
  <c r="AC1107" i="32"/>
  <c r="AC1108" i="32"/>
  <c r="AC1109" i="32"/>
  <c r="AC1110" i="32"/>
  <c r="AC1111" i="32"/>
  <c r="AC1112" i="32"/>
  <c r="AC1113" i="32"/>
  <c r="AC1114" i="32"/>
  <c r="AC1115" i="32"/>
  <c r="AC1116" i="32"/>
  <c r="AC1117" i="32"/>
  <c r="AC1118" i="32"/>
  <c r="AC1119" i="32"/>
  <c r="AC1120" i="32"/>
  <c r="AC1121" i="32"/>
  <c r="AC1122" i="32"/>
  <c r="AC1123" i="32"/>
  <c r="AC1124" i="32"/>
  <c r="AC1125" i="32"/>
  <c r="AC1126" i="32"/>
  <c r="AC1127" i="32"/>
  <c r="AC1128" i="32"/>
  <c r="AC1129" i="32"/>
  <c r="AC1130" i="32"/>
  <c r="AC1131" i="32"/>
  <c r="AC1132" i="32"/>
  <c r="AC1133" i="32"/>
  <c r="AC1134" i="32"/>
  <c r="AC1135" i="32"/>
  <c r="AC1136" i="32"/>
  <c r="AC1137" i="32"/>
  <c r="AC1138" i="32"/>
  <c r="AC1139" i="32"/>
  <c r="AC1140" i="32"/>
  <c r="AC1141" i="32"/>
  <c r="AC1142" i="32"/>
  <c r="AC1143" i="32"/>
  <c r="AC1144" i="32"/>
  <c r="AC1145" i="32"/>
  <c r="AC1146" i="32"/>
  <c r="AC1147" i="32"/>
  <c r="AC1148" i="32"/>
  <c r="AC1149" i="32"/>
  <c r="AC1150" i="32"/>
  <c r="AC1151" i="32"/>
  <c r="AC1152" i="32"/>
  <c r="AC1153" i="32"/>
  <c r="AC1154" i="32"/>
  <c r="AC1155" i="32"/>
  <c r="AC1156" i="32"/>
  <c r="AC1157" i="32"/>
  <c r="AC1158" i="32"/>
  <c r="AC1159" i="32"/>
  <c r="AC1160" i="32"/>
  <c r="AC1161" i="32"/>
  <c r="AC1162" i="32"/>
  <c r="AC1163" i="32"/>
  <c r="AC1164" i="32"/>
  <c r="AC1165" i="32"/>
  <c r="AC1166" i="32"/>
  <c r="AC1167" i="32"/>
  <c r="AC1168" i="32"/>
  <c r="AC1169" i="32"/>
  <c r="AC1170" i="32"/>
  <c r="AC1171" i="32"/>
  <c r="AC1172" i="32"/>
  <c r="AC1173" i="32"/>
  <c r="AC1174" i="32"/>
  <c r="AC1175" i="32"/>
  <c r="AC1176" i="32"/>
  <c r="AC1177" i="32"/>
  <c r="AC1178" i="32"/>
  <c r="AC1179" i="32"/>
  <c r="AC1180" i="32"/>
  <c r="AC1181" i="32"/>
  <c r="AC1182" i="32"/>
  <c r="AC1183" i="32"/>
  <c r="AC1184" i="32"/>
  <c r="AC1185" i="32"/>
  <c r="AC1186" i="32"/>
  <c r="AC1187" i="32"/>
  <c r="AC1188" i="32"/>
  <c r="AC1189" i="32"/>
  <c r="AC1190" i="32"/>
  <c r="AC1191" i="32"/>
  <c r="AC1192" i="32"/>
  <c r="AC1193" i="32"/>
  <c r="AC1194" i="32"/>
  <c r="AC1195" i="32"/>
  <c r="AC1196" i="32"/>
  <c r="AC1197" i="32"/>
  <c r="AC1198" i="32"/>
  <c r="AC1199" i="32"/>
  <c r="AC1200" i="32"/>
  <c r="AC1201" i="32"/>
  <c r="AC1202" i="32"/>
  <c r="AC1203" i="32"/>
  <c r="AC1204" i="32"/>
  <c r="AC1205" i="32"/>
  <c r="AC1206" i="32"/>
  <c r="AC1207" i="32"/>
  <c r="AC1208" i="32"/>
  <c r="AC1209" i="32"/>
  <c r="AC1210" i="32"/>
  <c r="AC1211" i="32"/>
  <c r="AC1212" i="32"/>
  <c r="AC1213" i="32"/>
  <c r="AC1214" i="32"/>
  <c r="AC1215" i="32"/>
  <c r="AC1216" i="32"/>
  <c r="AC1217" i="32"/>
  <c r="AC1218" i="32"/>
  <c r="AC1219" i="32"/>
  <c r="AC1220" i="32"/>
  <c r="AC1221" i="32"/>
  <c r="AC1222" i="32"/>
  <c r="AC1223" i="32"/>
  <c r="AC1224" i="32"/>
  <c r="AC1225" i="32"/>
  <c r="AC1226" i="32"/>
  <c r="AC1227" i="32"/>
  <c r="AC1228" i="32"/>
  <c r="AC1229" i="32"/>
  <c r="AC1230" i="32"/>
  <c r="AC1231" i="32"/>
  <c r="AC1232" i="32"/>
  <c r="AC1233" i="32"/>
  <c r="AC1234" i="32"/>
  <c r="AC1235" i="32"/>
  <c r="AC1236" i="32"/>
  <c r="AC1237" i="32"/>
  <c r="AC1238" i="32"/>
  <c r="AC1239" i="32"/>
  <c r="AC1240" i="32"/>
  <c r="AC1241" i="32"/>
  <c r="AC1242" i="32"/>
  <c r="AC1243" i="32"/>
  <c r="AC1244" i="32"/>
  <c r="AC1245" i="32"/>
  <c r="AC1246" i="32"/>
  <c r="AC1247" i="32"/>
  <c r="AC1248" i="32"/>
  <c r="AC1249" i="32"/>
  <c r="AC1250" i="32"/>
  <c r="AC1251" i="32"/>
  <c r="AC1252" i="32"/>
  <c r="AC1253" i="32"/>
  <c r="AC1254" i="32"/>
  <c r="AC1255" i="32"/>
  <c r="AC1256" i="32"/>
  <c r="AC1257" i="32"/>
  <c r="AC1258" i="32"/>
  <c r="AC1259" i="32"/>
  <c r="AC1260" i="32"/>
  <c r="AC1261" i="32"/>
  <c r="AC1262" i="32"/>
  <c r="AC1263" i="32"/>
  <c r="AC1264" i="32"/>
  <c r="AC1265" i="32"/>
  <c r="AC1266" i="32"/>
  <c r="AC1267" i="32"/>
  <c r="AC1268" i="32"/>
  <c r="AC1269" i="32"/>
  <c r="AC1270" i="32"/>
  <c r="AC1271" i="32"/>
  <c r="AC1272" i="32"/>
  <c r="AC1273" i="32"/>
  <c r="AC1274" i="32"/>
  <c r="AC1275" i="32"/>
  <c r="AC1276" i="32"/>
  <c r="AC1277" i="32"/>
  <c r="AC1278" i="32"/>
  <c r="AC1279" i="32"/>
  <c r="AC1280" i="32"/>
  <c r="AC1281" i="32"/>
  <c r="AC1282" i="32"/>
  <c r="AC1283" i="32"/>
  <c r="AC1284" i="32"/>
  <c r="AC1285" i="32"/>
  <c r="AC1286" i="32"/>
  <c r="AC1287" i="32"/>
  <c r="AC1288" i="32"/>
  <c r="AC1289" i="32"/>
  <c r="AC1290" i="32"/>
  <c r="AC1291" i="32"/>
  <c r="AC1292" i="32"/>
  <c r="AC1293" i="32"/>
  <c r="AC1294" i="32"/>
  <c r="AC1295" i="32"/>
  <c r="AC1296" i="32"/>
  <c r="AC1297" i="32"/>
  <c r="AC1298" i="32"/>
  <c r="AC1299" i="32"/>
  <c r="AC1300" i="32"/>
  <c r="AC1301" i="32"/>
  <c r="AC1302" i="32"/>
  <c r="AC1303" i="32"/>
  <c r="AC1304" i="32"/>
  <c r="AC1305" i="32"/>
  <c r="AC1306" i="32"/>
  <c r="AC1307" i="32"/>
  <c r="AC1308" i="32"/>
  <c r="AC1309" i="32"/>
  <c r="AC1310" i="32"/>
  <c r="AC1311" i="32"/>
  <c r="AC1312" i="32"/>
  <c r="AC1313" i="32"/>
  <c r="AC1314" i="32"/>
  <c r="AC1315" i="32"/>
  <c r="AC1316" i="32"/>
  <c r="AC1317" i="32"/>
  <c r="AC1318" i="32"/>
  <c r="AC1319" i="32"/>
  <c r="AC1320" i="32"/>
  <c r="AC1321" i="32"/>
  <c r="AC1322" i="32"/>
  <c r="AC1323" i="32"/>
  <c r="AC1324" i="32"/>
  <c r="AC1325" i="32"/>
  <c r="AC1326" i="32"/>
  <c r="AC1327" i="32"/>
  <c r="AC1328" i="32"/>
  <c r="AC1329" i="32"/>
  <c r="AC1330" i="32"/>
  <c r="AC1331" i="32"/>
  <c r="AC1332" i="32"/>
  <c r="AC1333" i="32"/>
  <c r="AC1334" i="32"/>
  <c r="AC1335" i="32"/>
  <c r="AC1336" i="32"/>
  <c r="AC1337" i="32"/>
  <c r="AC1338" i="32"/>
  <c r="AC1339" i="32"/>
  <c r="AC1340" i="32"/>
  <c r="AC1341" i="32"/>
  <c r="AC1342" i="32"/>
  <c r="AC1343" i="32"/>
  <c r="AC1344" i="32"/>
  <c r="AC1345" i="32"/>
  <c r="AC1346" i="32"/>
  <c r="AC1347" i="32"/>
  <c r="AC1348" i="32"/>
  <c r="AC1349" i="32"/>
  <c r="AC1350" i="32"/>
  <c r="AC1351" i="32"/>
  <c r="AC1352" i="32"/>
  <c r="AC1353" i="32"/>
  <c r="AC1354" i="32"/>
  <c r="AC1355" i="32"/>
  <c r="AC1356" i="32"/>
  <c r="AC1357" i="32"/>
  <c r="AC1358" i="32"/>
  <c r="AC1359" i="32"/>
  <c r="AC1360" i="32"/>
  <c r="AC1361" i="32"/>
  <c r="AC1362" i="32"/>
  <c r="AC1363" i="32"/>
  <c r="AC1364" i="32"/>
  <c r="AC1365" i="32"/>
  <c r="AC1366" i="32"/>
  <c r="AC1367" i="32"/>
  <c r="AC1368" i="32"/>
  <c r="AC1369" i="32"/>
  <c r="AC1370" i="32"/>
  <c r="AC1371" i="32"/>
  <c r="AC1372" i="32"/>
  <c r="AC1373" i="32"/>
  <c r="AC1374" i="32"/>
  <c r="AC1375" i="32"/>
  <c r="AC1376" i="32"/>
  <c r="AC1377" i="32"/>
  <c r="AC1378" i="32"/>
  <c r="AC1379" i="32"/>
  <c r="AC1380" i="32"/>
  <c r="AC1381" i="32"/>
  <c r="AC1382" i="32"/>
  <c r="AC1383" i="32"/>
  <c r="AC1384" i="32"/>
  <c r="AC1385" i="32"/>
  <c r="AC1386" i="32"/>
  <c r="AC1387" i="32"/>
  <c r="AC1388" i="32"/>
  <c r="AC1389" i="32"/>
  <c r="AC1390" i="32"/>
  <c r="AC1391" i="32"/>
  <c r="AC1392" i="32"/>
  <c r="AC1393" i="32"/>
  <c r="AC1394" i="32"/>
  <c r="AC1395" i="32"/>
  <c r="AC1396" i="32"/>
  <c r="AC1397" i="32"/>
  <c r="AC1398" i="32"/>
  <c r="AC1399" i="32"/>
  <c r="AC1400" i="32"/>
  <c r="AC1401" i="32"/>
  <c r="AC1402" i="32"/>
  <c r="AC1403" i="32"/>
  <c r="AC1404" i="32"/>
  <c r="AC1405" i="32"/>
  <c r="AC1406" i="32"/>
  <c r="AC1407" i="32"/>
  <c r="AC1408" i="32"/>
  <c r="AC1409" i="32"/>
  <c r="AC1410" i="32"/>
  <c r="AC1411" i="32"/>
  <c r="AC1412" i="32"/>
  <c r="AC1413" i="32"/>
  <c r="AC1414" i="32"/>
  <c r="AC1415" i="32"/>
  <c r="AC1416" i="32"/>
  <c r="AC1417" i="32"/>
  <c r="AC1418" i="32"/>
  <c r="AC1419" i="32"/>
  <c r="AC1420" i="32"/>
  <c r="AC1421" i="32"/>
  <c r="AC1422" i="32"/>
  <c r="AC1423" i="32"/>
  <c r="AC1424" i="32"/>
  <c r="AC1425" i="32"/>
  <c r="AC1426" i="32"/>
  <c r="AC1427" i="32"/>
  <c r="AC1428" i="32"/>
  <c r="AC1429" i="32"/>
  <c r="AC1430" i="32"/>
  <c r="AC1431" i="32"/>
  <c r="AC1432" i="32"/>
  <c r="AC1433" i="32"/>
  <c r="AC1434" i="32"/>
  <c r="AC1435" i="32"/>
  <c r="AC1436" i="32"/>
  <c r="AC1437" i="32"/>
  <c r="AC1438" i="32"/>
  <c r="AC1439" i="32"/>
  <c r="AC1440" i="32"/>
  <c r="AC1441" i="32"/>
  <c r="AC1442" i="32"/>
  <c r="AC1443" i="32"/>
  <c r="AC1444" i="32"/>
  <c r="AC1445" i="32"/>
  <c r="AC1446" i="32"/>
  <c r="AC1447" i="32"/>
  <c r="AC1448" i="32"/>
  <c r="AC1449" i="32"/>
  <c r="AC1450" i="32"/>
  <c r="AC1451" i="32"/>
  <c r="AC1452" i="32"/>
  <c r="AC1453" i="32"/>
  <c r="AC1454" i="32"/>
  <c r="AC1455" i="32"/>
  <c r="AC1456" i="32"/>
  <c r="AC1457" i="32"/>
  <c r="AC1458" i="32"/>
  <c r="AC1459" i="32"/>
  <c r="AC1460" i="32"/>
  <c r="AC1461" i="32"/>
  <c r="AC1462" i="32"/>
  <c r="AC1463" i="32"/>
  <c r="AC1464" i="32"/>
  <c r="AC1465" i="32"/>
  <c r="AC1466" i="32"/>
  <c r="AC1467" i="32"/>
  <c r="AC1468" i="32"/>
  <c r="AC1469" i="32"/>
  <c r="AC1470" i="32"/>
  <c r="AC1471" i="32"/>
  <c r="AC1472" i="32"/>
  <c r="AC1473" i="32"/>
  <c r="AC1474" i="32"/>
  <c r="AC1475" i="32"/>
  <c r="AC1476" i="32"/>
  <c r="AC1477" i="32"/>
  <c r="AC1478" i="32"/>
  <c r="AC1479" i="32"/>
  <c r="AC1480" i="32"/>
  <c r="AC1481" i="32"/>
  <c r="AC1482" i="32"/>
  <c r="AC1483" i="32"/>
  <c r="AC1484" i="32"/>
  <c r="AC1485" i="32"/>
  <c r="AC1486" i="32"/>
  <c r="AC1487" i="32"/>
  <c r="AC1488" i="32"/>
  <c r="AC1489" i="32"/>
  <c r="AC1490" i="32"/>
  <c r="AC1491" i="32"/>
  <c r="AC1492" i="32"/>
  <c r="AC1493" i="32"/>
  <c r="AC1494" i="32"/>
  <c r="AC1495" i="32"/>
  <c r="AC1496" i="32"/>
  <c r="AC1497" i="32"/>
  <c r="AC1498" i="32"/>
  <c r="AC1499" i="32"/>
  <c r="AC1500"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1083" i="32"/>
  <c r="AD1084" i="32"/>
  <c r="AD1085" i="32"/>
  <c r="AD1086" i="32"/>
  <c r="AD1087" i="32"/>
  <c r="AD1088" i="32"/>
  <c r="AD1089" i="32"/>
  <c r="AD1090" i="32"/>
  <c r="AD1091" i="32"/>
  <c r="AD1092" i="32"/>
  <c r="AD1093" i="32"/>
  <c r="AD1094" i="32"/>
  <c r="AD1095" i="32"/>
  <c r="AD1096" i="32"/>
  <c r="AD1097" i="32"/>
  <c r="AD1098" i="32"/>
  <c r="AD1099" i="32"/>
  <c r="AD1100" i="32"/>
  <c r="AD1101" i="32"/>
  <c r="AD1102" i="32"/>
  <c r="AD1103" i="32"/>
  <c r="AD1104" i="32"/>
  <c r="AD1105" i="32"/>
  <c r="AD1106" i="32"/>
  <c r="AD1107" i="32"/>
  <c r="AD1108" i="32"/>
  <c r="AD1109" i="32"/>
  <c r="AD1110" i="32"/>
  <c r="AD1111" i="32"/>
  <c r="AD1112" i="32"/>
  <c r="AD1113" i="32"/>
  <c r="AD1114" i="32"/>
  <c r="AD1115" i="32"/>
  <c r="AD1116" i="32"/>
  <c r="AD1117" i="32"/>
  <c r="AD1118" i="32"/>
  <c r="AD1119" i="32"/>
  <c r="AD1120" i="32"/>
  <c r="AD1121" i="32"/>
  <c r="AD1122" i="32"/>
  <c r="AD1123" i="32"/>
  <c r="AD1124" i="32"/>
  <c r="AD1125" i="32"/>
  <c r="AD1126" i="32"/>
  <c r="AD1127" i="32"/>
  <c r="AD1128" i="32"/>
  <c r="AD1129" i="32"/>
  <c r="AD1130" i="32"/>
  <c r="AD1131" i="32"/>
  <c r="AD1132" i="32"/>
  <c r="AD1133" i="32"/>
  <c r="AD1134" i="32"/>
  <c r="AD1135" i="32"/>
  <c r="AD1136" i="32"/>
  <c r="AD1137" i="32"/>
  <c r="AD1138" i="32"/>
  <c r="AD1139" i="32"/>
  <c r="AD1140" i="32"/>
  <c r="AD1141" i="32"/>
  <c r="AD1142" i="32"/>
  <c r="AD1143" i="32"/>
  <c r="AD1144" i="32"/>
  <c r="AD1145" i="32"/>
  <c r="AD1146" i="32"/>
  <c r="AD1147" i="32"/>
  <c r="AD1148" i="32"/>
  <c r="AD1149" i="32"/>
  <c r="AD1150" i="32"/>
  <c r="AD1151" i="32"/>
  <c r="AD1152" i="32"/>
  <c r="AD1153" i="32"/>
  <c r="AD1154" i="32"/>
  <c r="AD1155" i="32"/>
  <c r="AD1156" i="32"/>
  <c r="AD1157" i="32"/>
  <c r="AD1158" i="32"/>
  <c r="AD1159" i="32"/>
  <c r="AD1160" i="32"/>
  <c r="AD1161" i="32"/>
  <c r="AD1162" i="32"/>
  <c r="AD1163" i="32"/>
  <c r="AD1164" i="32"/>
  <c r="AD1165" i="32"/>
  <c r="AD1166" i="32"/>
  <c r="AD1167" i="32"/>
  <c r="AD1168" i="32"/>
  <c r="AD1169" i="32"/>
  <c r="AD1170" i="32"/>
  <c r="AD1171" i="32"/>
  <c r="AD1172" i="32"/>
  <c r="AD1173" i="32"/>
  <c r="AD1174" i="32"/>
  <c r="AD1175" i="32"/>
  <c r="AD1176" i="32"/>
  <c r="AD1177" i="32"/>
  <c r="AD1178" i="32"/>
  <c r="AD1179" i="32"/>
  <c r="AD1180" i="32"/>
  <c r="AD1181" i="32"/>
  <c r="AD1182" i="32"/>
  <c r="AD1183" i="32"/>
  <c r="AD1184" i="32"/>
  <c r="AD1185" i="32"/>
  <c r="AD1186" i="32"/>
  <c r="AD1187" i="32"/>
  <c r="AD1188" i="32"/>
  <c r="AD1189" i="32"/>
  <c r="AD1190" i="32"/>
  <c r="AD1191" i="32"/>
  <c r="AD1192" i="32"/>
  <c r="AD1193" i="32"/>
  <c r="AD1194" i="32"/>
  <c r="AD1195" i="32"/>
  <c r="AD1196" i="32"/>
  <c r="AD1197" i="32"/>
  <c r="AD1198" i="32"/>
  <c r="AD1199" i="32"/>
  <c r="AD1200" i="32"/>
  <c r="AD1201" i="32"/>
  <c r="AD1202" i="32"/>
  <c r="AD1203" i="32"/>
  <c r="AD1204" i="32"/>
  <c r="AD1205" i="32"/>
  <c r="AD1206" i="32"/>
  <c r="AD1207" i="32"/>
  <c r="AD1208" i="32"/>
  <c r="AD1209" i="32"/>
  <c r="AD1210" i="32"/>
  <c r="AD1211" i="32"/>
  <c r="AD1212" i="32"/>
  <c r="AD1213" i="32"/>
  <c r="AD1214" i="32"/>
  <c r="AD1215" i="32"/>
  <c r="AD1216" i="32"/>
  <c r="AD1217" i="32"/>
  <c r="AD1218" i="32"/>
  <c r="AD1219" i="32"/>
  <c r="AD1220" i="32"/>
  <c r="AD1221" i="32"/>
  <c r="AD1222" i="32"/>
  <c r="AD1223" i="32"/>
  <c r="AD1224" i="32"/>
  <c r="AD1225" i="32"/>
  <c r="AD1226" i="32"/>
  <c r="AD1227" i="32"/>
  <c r="AD1228" i="32"/>
  <c r="AD1229" i="32"/>
  <c r="AD1230" i="32"/>
  <c r="AD1231" i="32"/>
  <c r="AD1232" i="32"/>
  <c r="AD1233" i="32"/>
  <c r="AD1234" i="32"/>
  <c r="AD1235" i="32"/>
  <c r="AD1236" i="32"/>
  <c r="AD1237" i="32"/>
  <c r="AD1238" i="32"/>
  <c r="AD1239" i="32"/>
  <c r="AD1240" i="32"/>
  <c r="AD1241" i="32"/>
  <c r="AD1242" i="32"/>
  <c r="AD1243" i="32"/>
  <c r="AD1244" i="32"/>
  <c r="AD1245" i="32"/>
  <c r="AD1246" i="32"/>
  <c r="AD1247" i="32"/>
  <c r="AD1248" i="32"/>
  <c r="AD1249" i="32"/>
  <c r="AD1250" i="32"/>
  <c r="AD1251" i="32"/>
  <c r="AD1252" i="32"/>
  <c r="AD1253" i="32"/>
  <c r="AD1254" i="32"/>
  <c r="AD1255" i="32"/>
  <c r="AD1256" i="32"/>
  <c r="AD1257" i="32"/>
  <c r="AD1258" i="32"/>
  <c r="AD1259" i="32"/>
  <c r="AD1260" i="32"/>
  <c r="AD1261" i="32"/>
  <c r="AD1262" i="32"/>
  <c r="AD1263" i="32"/>
  <c r="AD1264" i="32"/>
  <c r="AD1265" i="32"/>
  <c r="AD1266" i="32"/>
  <c r="AD1267" i="32"/>
  <c r="AD1268" i="32"/>
  <c r="AD1269" i="32"/>
  <c r="AD1270" i="32"/>
  <c r="AD1271" i="32"/>
  <c r="AD1272" i="32"/>
  <c r="AD1273" i="32"/>
  <c r="AD1274" i="32"/>
  <c r="AD1275" i="32"/>
  <c r="AD1276" i="32"/>
  <c r="AD1277" i="32"/>
  <c r="AD1278" i="32"/>
  <c r="AD1279" i="32"/>
  <c r="AD1280" i="32"/>
  <c r="AD1281" i="32"/>
  <c r="AD1282" i="32"/>
  <c r="AD1283" i="32"/>
  <c r="AD1284" i="32"/>
  <c r="AD1285" i="32"/>
  <c r="AD1286" i="32"/>
  <c r="AD1287" i="32"/>
  <c r="AD1288" i="32"/>
  <c r="AD1289" i="32"/>
  <c r="AD1290" i="32"/>
  <c r="AD1291" i="32"/>
  <c r="AD1292" i="32"/>
  <c r="AD1293" i="32"/>
  <c r="AD1294" i="32"/>
  <c r="AD1295" i="32"/>
  <c r="AD1296" i="32"/>
  <c r="AD1297" i="32"/>
  <c r="AD1298" i="32"/>
  <c r="AD1299" i="32"/>
  <c r="AD1300" i="32"/>
  <c r="AD1301" i="32"/>
  <c r="AD1302" i="32"/>
  <c r="AD1303" i="32"/>
  <c r="AD1304" i="32"/>
  <c r="AD1305" i="32"/>
  <c r="AD1306" i="32"/>
  <c r="AD1307" i="32"/>
  <c r="AD1308" i="32"/>
  <c r="AD1309" i="32"/>
  <c r="AD1310" i="32"/>
  <c r="AD1311" i="32"/>
  <c r="AD1312" i="32"/>
  <c r="AD1313" i="32"/>
  <c r="AD1314" i="32"/>
  <c r="AD1315" i="32"/>
  <c r="AD1316" i="32"/>
  <c r="AD1317" i="32"/>
  <c r="AD1318" i="32"/>
  <c r="AD1319" i="32"/>
  <c r="AD1320" i="32"/>
  <c r="AD1321" i="32"/>
  <c r="AD1322" i="32"/>
  <c r="AD1323" i="32"/>
  <c r="AD1324" i="32"/>
  <c r="AD1325" i="32"/>
  <c r="AD1326" i="32"/>
  <c r="AD1327" i="32"/>
  <c r="AD1328" i="32"/>
  <c r="AD1329" i="32"/>
  <c r="AD1330" i="32"/>
  <c r="AD1331" i="32"/>
  <c r="AD1332" i="32"/>
  <c r="AD1333" i="32"/>
  <c r="AD1334" i="32"/>
  <c r="AD1335" i="32"/>
  <c r="AD1336" i="32"/>
  <c r="AD1337" i="32"/>
  <c r="AD1338" i="32"/>
  <c r="AD1339" i="32"/>
  <c r="AD1340" i="32"/>
  <c r="AD1341" i="32"/>
  <c r="AD1342" i="32"/>
  <c r="AD1343" i="32"/>
  <c r="AD1344" i="32"/>
  <c r="AD1345" i="32"/>
  <c r="AD1346" i="32"/>
  <c r="AD1347" i="32"/>
  <c r="AD1348" i="32"/>
  <c r="AD1349" i="32"/>
  <c r="AD1350" i="32"/>
  <c r="AD1351" i="32"/>
  <c r="AD1352" i="32"/>
  <c r="AD1353" i="32"/>
  <c r="AD1354" i="32"/>
  <c r="AD1355" i="32"/>
  <c r="AD1356" i="32"/>
  <c r="AD1357" i="32"/>
  <c r="AD1358" i="32"/>
  <c r="AD1359" i="32"/>
  <c r="AD1360" i="32"/>
  <c r="AD1361" i="32"/>
  <c r="AD1362" i="32"/>
  <c r="AD1363" i="32"/>
  <c r="AD1364" i="32"/>
  <c r="AD1365" i="32"/>
  <c r="AD1366" i="32"/>
  <c r="AD1367" i="32"/>
  <c r="AD1368" i="32"/>
  <c r="AD1369" i="32"/>
  <c r="AD1370" i="32"/>
  <c r="AD1371" i="32"/>
  <c r="AD1372" i="32"/>
  <c r="AD1373" i="32"/>
  <c r="AD1374" i="32"/>
  <c r="AD1375" i="32"/>
  <c r="AD1376" i="32"/>
  <c r="AD1377" i="32"/>
  <c r="AD1378" i="32"/>
  <c r="AD1379" i="32"/>
  <c r="AD1380" i="32"/>
  <c r="AD1381" i="32"/>
  <c r="AD1382" i="32"/>
  <c r="AD1383" i="32"/>
  <c r="AD1384" i="32"/>
  <c r="AD1385" i="32"/>
  <c r="AD1386" i="32"/>
  <c r="AD1387" i="32"/>
  <c r="AD1388" i="32"/>
  <c r="AD1389" i="32"/>
  <c r="AD1390" i="32"/>
  <c r="AD1391" i="32"/>
  <c r="AD1392" i="32"/>
  <c r="AD1393" i="32"/>
  <c r="AD1394" i="32"/>
  <c r="AD1395" i="32"/>
  <c r="AD1396" i="32"/>
  <c r="AD1397" i="32"/>
  <c r="AD1398" i="32"/>
  <c r="AD1399" i="32"/>
  <c r="AD1400" i="32"/>
  <c r="AD1401" i="32"/>
  <c r="AD1402" i="32"/>
  <c r="AD1403" i="32"/>
  <c r="AD1404" i="32"/>
  <c r="AD1405" i="32"/>
  <c r="AD1406" i="32"/>
  <c r="AD1407" i="32"/>
  <c r="AD1408" i="32"/>
  <c r="AD1409" i="32"/>
  <c r="AD1410" i="32"/>
  <c r="AD1411" i="32"/>
  <c r="AD1412" i="32"/>
  <c r="AD1413" i="32"/>
  <c r="AD1414" i="32"/>
  <c r="AD1415" i="32"/>
  <c r="AD1416" i="32"/>
  <c r="AD1417" i="32"/>
  <c r="AD1418" i="32"/>
  <c r="AD1419" i="32"/>
  <c r="AD1420" i="32"/>
  <c r="AD1421" i="32"/>
  <c r="AD1422" i="32"/>
  <c r="AD1423" i="32"/>
  <c r="AD1424" i="32"/>
  <c r="AD1425" i="32"/>
  <c r="AD1426" i="32"/>
  <c r="AD1427" i="32"/>
  <c r="AD1428" i="32"/>
  <c r="AD1429" i="32"/>
  <c r="AD1430" i="32"/>
  <c r="AD1431" i="32"/>
  <c r="AD1432" i="32"/>
  <c r="AD1433" i="32"/>
  <c r="AD1434" i="32"/>
  <c r="AD1435" i="32"/>
  <c r="AD1436" i="32"/>
  <c r="AD1437" i="32"/>
  <c r="AD1438" i="32"/>
  <c r="AD1439" i="32"/>
  <c r="AD1440" i="32"/>
  <c r="AD1441" i="32"/>
  <c r="AD1442" i="32"/>
  <c r="AD1443" i="32"/>
  <c r="AD1444" i="32"/>
  <c r="AD1445" i="32"/>
  <c r="AD1446" i="32"/>
  <c r="AD1447" i="32"/>
  <c r="AD1448" i="32"/>
  <c r="AD1449" i="32"/>
  <c r="AD1450" i="32"/>
  <c r="AD1451" i="32"/>
  <c r="AD1452" i="32"/>
  <c r="AD1453" i="32"/>
  <c r="AD1454" i="32"/>
  <c r="AD1455" i="32"/>
  <c r="AD1456" i="32"/>
  <c r="AD1457" i="32"/>
  <c r="AD1458" i="32"/>
  <c r="AD1459" i="32"/>
  <c r="AD1460" i="32"/>
  <c r="AD1461" i="32"/>
  <c r="AD1462" i="32"/>
  <c r="AD1463" i="32"/>
  <c r="AD1464" i="32"/>
  <c r="AD1465" i="32"/>
  <c r="AD1466" i="32"/>
  <c r="AD1467" i="32"/>
  <c r="AD1468" i="32"/>
  <c r="AD1469" i="32"/>
  <c r="AD1470" i="32"/>
  <c r="AD1471" i="32"/>
  <c r="AD1472" i="32"/>
  <c r="AD1473" i="32"/>
  <c r="AD1474" i="32"/>
  <c r="AD1475" i="32"/>
  <c r="AD1476" i="32"/>
  <c r="AD1477" i="32"/>
  <c r="AD1478" i="32"/>
  <c r="AD1479" i="32"/>
  <c r="AD1480" i="32"/>
  <c r="AD1481" i="32"/>
  <c r="AD1482" i="32"/>
  <c r="AD1483" i="32"/>
  <c r="AD1484" i="32"/>
  <c r="AD1485" i="32"/>
  <c r="AD1486" i="32"/>
  <c r="AD1487" i="32"/>
  <c r="AD1488" i="32"/>
  <c r="AD1489" i="32"/>
  <c r="AD1490" i="32"/>
  <c r="AD1491" i="32"/>
  <c r="AD1492" i="32"/>
  <c r="AD1493" i="32"/>
  <c r="AD1494" i="32"/>
  <c r="AD1495" i="32"/>
  <c r="AD1496" i="32"/>
  <c r="AD1497" i="32"/>
  <c r="AD1498" i="32"/>
  <c r="AD1499" i="32"/>
  <c r="AD1500"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0" i="32"/>
  <c r="AE361" i="32"/>
  <c r="AE362" i="32"/>
  <c r="AE363" i="32"/>
  <c r="AE364" i="32"/>
  <c r="AE365" i="32"/>
  <c r="AE366" i="32"/>
  <c r="AE367" i="32"/>
  <c r="AE368" i="32"/>
  <c r="AE369" i="32"/>
  <c r="AE370" i="32"/>
  <c r="AE371" i="32"/>
  <c r="AE372" i="32"/>
  <c r="AE373" i="32"/>
  <c r="AE374" i="32"/>
  <c r="AE375" i="32"/>
  <c r="AE376" i="32"/>
  <c r="AE377" i="32"/>
  <c r="AE378" i="32"/>
  <c r="AE379" i="32"/>
  <c r="AE380" i="32"/>
  <c r="AE381" i="32"/>
  <c r="AE382" i="32"/>
  <c r="AE383" i="32"/>
  <c r="AE384" i="32"/>
  <c r="AE385" i="32"/>
  <c r="AE386" i="32"/>
  <c r="AE387" i="32"/>
  <c r="AE388" i="32"/>
  <c r="AE389" i="32"/>
  <c r="AE390" i="32"/>
  <c r="AE391" i="32"/>
  <c r="AE392" i="32"/>
  <c r="AE393" i="32"/>
  <c r="AE394" i="32"/>
  <c r="AE395" i="32"/>
  <c r="AE396" i="32"/>
  <c r="AE397" i="32"/>
  <c r="AE398" i="32"/>
  <c r="AE399" i="32"/>
  <c r="AE400" i="32"/>
  <c r="AE401" i="32"/>
  <c r="AE402" i="32"/>
  <c r="AE403" i="32"/>
  <c r="AE404" i="32"/>
  <c r="AE405" i="32"/>
  <c r="AE406" i="32"/>
  <c r="AE407" i="32"/>
  <c r="AE408" i="32"/>
  <c r="AE409" i="32"/>
  <c r="AE410" i="32"/>
  <c r="AE411" i="32"/>
  <c r="AE412" i="32"/>
  <c r="AE413" i="32"/>
  <c r="AE414" i="32"/>
  <c r="AE415" i="32"/>
  <c r="AE416" i="32"/>
  <c r="AE417" i="32"/>
  <c r="AE418" i="32"/>
  <c r="AE419" i="32"/>
  <c r="AE420" i="32"/>
  <c r="AE421" i="32"/>
  <c r="AE422" i="32"/>
  <c r="AE423" i="32"/>
  <c r="AE424" i="32"/>
  <c r="AE425" i="32"/>
  <c r="AE426" i="32"/>
  <c r="AE427" i="32"/>
  <c r="AE428" i="32"/>
  <c r="AE429" i="32"/>
  <c r="AE430" i="32"/>
  <c r="AE431" i="32"/>
  <c r="AE432" i="32"/>
  <c r="AE433" i="32"/>
  <c r="AE434" i="32"/>
  <c r="AE435" i="32"/>
  <c r="AE436" i="32"/>
  <c r="AE437" i="32"/>
  <c r="AE438" i="32"/>
  <c r="AE439" i="32"/>
  <c r="AE440" i="32"/>
  <c r="AE441" i="32"/>
  <c r="AE442" i="32"/>
  <c r="AE443" i="32"/>
  <c r="AE444" i="32"/>
  <c r="AE445" i="32"/>
  <c r="AE446" i="32"/>
  <c r="AE447" i="32"/>
  <c r="AE448" i="32"/>
  <c r="AE449" i="32"/>
  <c r="AE450" i="32"/>
  <c r="AE451" i="32"/>
  <c r="AE452" i="32"/>
  <c r="AE453" i="32"/>
  <c r="AE454" i="32"/>
  <c r="AE455" i="32"/>
  <c r="AE456" i="32"/>
  <c r="AE457" i="32"/>
  <c r="AE458" i="32"/>
  <c r="AE459" i="32"/>
  <c r="AE460" i="32"/>
  <c r="AE461" i="32"/>
  <c r="AE462" i="32"/>
  <c r="AE463" i="32"/>
  <c r="AE464" i="32"/>
  <c r="AE465" i="32"/>
  <c r="AE466" i="32"/>
  <c r="AE467" i="32"/>
  <c r="AE468" i="32"/>
  <c r="AE469" i="32"/>
  <c r="AE470" i="32"/>
  <c r="AE471" i="32"/>
  <c r="AE472" i="32"/>
  <c r="AE473" i="32"/>
  <c r="AE474" i="32"/>
  <c r="AE475" i="32"/>
  <c r="AE476" i="32"/>
  <c r="AE477" i="32"/>
  <c r="AE478" i="32"/>
  <c r="AE479" i="32"/>
  <c r="AE480" i="32"/>
  <c r="AE481" i="32"/>
  <c r="AE482" i="32"/>
  <c r="AE483" i="32"/>
  <c r="AE484" i="32"/>
  <c r="AE485" i="32"/>
  <c r="AE486" i="32"/>
  <c r="AE487" i="32"/>
  <c r="AE488" i="32"/>
  <c r="AE489" i="32"/>
  <c r="AE490" i="32"/>
  <c r="AE491" i="32"/>
  <c r="AE492" i="32"/>
  <c r="AE493" i="32"/>
  <c r="AE494" i="32"/>
  <c r="AE495" i="32"/>
  <c r="AE496" i="32"/>
  <c r="AE497" i="32"/>
  <c r="AE498" i="32"/>
  <c r="AE499" i="32"/>
  <c r="AE500" i="32"/>
  <c r="AE501" i="32"/>
  <c r="AE502" i="32"/>
  <c r="AE503" i="32"/>
  <c r="AE504" i="32"/>
  <c r="AE505" i="32"/>
  <c r="AE506" i="32"/>
  <c r="AE507" i="32"/>
  <c r="AE508" i="32"/>
  <c r="AE509" i="32"/>
  <c r="AE510" i="32"/>
  <c r="AE511" i="32"/>
  <c r="AE512" i="32"/>
  <c r="AE513" i="32"/>
  <c r="AE514" i="32"/>
  <c r="AE515" i="32"/>
  <c r="AE516" i="32"/>
  <c r="AE517" i="32"/>
  <c r="AE518" i="32"/>
  <c r="AE519" i="32"/>
  <c r="AE520" i="32"/>
  <c r="AE521" i="32"/>
  <c r="AE522" i="32"/>
  <c r="AE523" i="32"/>
  <c r="AE524" i="32"/>
  <c r="AE525" i="32"/>
  <c r="AE526" i="32"/>
  <c r="AE527" i="32"/>
  <c r="AE528" i="32"/>
  <c r="AE529" i="32"/>
  <c r="AE530" i="32"/>
  <c r="AE531" i="32"/>
  <c r="AE532" i="32"/>
  <c r="AE533" i="32"/>
  <c r="AE534" i="32"/>
  <c r="AE535" i="32"/>
  <c r="AE536" i="32"/>
  <c r="AE537" i="32"/>
  <c r="AE538" i="32"/>
  <c r="AE539" i="32"/>
  <c r="AE540" i="32"/>
  <c r="AE541" i="32"/>
  <c r="AE542" i="32"/>
  <c r="AE543" i="32"/>
  <c r="AE544" i="32"/>
  <c r="AE545" i="32"/>
  <c r="AE546" i="32"/>
  <c r="AE547" i="32"/>
  <c r="AE548" i="32"/>
  <c r="AE549" i="32"/>
  <c r="AE550" i="32"/>
  <c r="AE551" i="32"/>
  <c r="AE552" i="32"/>
  <c r="AE553" i="32"/>
  <c r="AE554" i="32"/>
  <c r="AE555" i="32"/>
  <c r="AE556" i="32"/>
  <c r="AE557" i="32"/>
  <c r="AE558" i="32"/>
  <c r="AE559" i="32"/>
  <c r="AE560" i="32"/>
  <c r="AE561" i="32"/>
  <c r="AE562" i="32"/>
  <c r="AE563" i="32"/>
  <c r="AE564" i="32"/>
  <c r="AE565" i="32"/>
  <c r="AE566" i="32"/>
  <c r="AE567" i="32"/>
  <c r="AE568" i="32"/>
  <c r="AE569" i="32"/>
  <c r="AE570" i="32"/>
  <c r="AE571" i="32"/>
  <c r="AE572" i="32"/>
  <c r="AE573" i="32"/>
  <c r="AE574" i="32"/>
  <c r="AE575" i="32"/>
  <c r="AE576" i="32"/>
  <c r="AE577" i="32"/>
  <c r="AE578" i="32"/>
  <c r="AE579" i="32"/>
  <c r="AE580" i="32"/>
  <c r="AE581" i="32"/>
  <c r="AE582" i="32"/>
  <c r="AE583" i="32"/>
  <c r="AE584" i="32"/>
  <c r="AE585" i="32"/>
  <c r="AE586" i="32"/>
  <c r="AE587" i="32"/>
  <c r="AE588" i="32"/>
  <c r="AE589" i="32"/>
  <c r="AE590" i="32"/>
  <c r="AE591" i="32"/>
  <c r="AE592" i="32"/>
  <c r="AE593" i="32"/>
  <c r="AE594" i="32"/>
  <c r="AE595" i="32"/>
  <c r="AE596" i="32"/>
  <c r="AE597" i="32"/>
  <c r="AE598" i="32"/>
  <c r="AE599" i="32"/>
  <c r="AE600" i="32"/>
  <c r="AE601" i="32"/>
  <c r="AE602" i="32"/>
  <c r="AE603" i="32"/>
  <c r="AE604" i="32"/>
  <c r="AE605" i="32"/>
  <c r="AE606" i="32"/>
  <c r="AE607" i="32"/>
  <c r="AE608" i="32"/>
  <c r="AE609" i="32"/>
  <c r="AE610" i="32"/>
  <c r="AE611" i="32"/>
  <c r="AE612" i="32"/>
  <c r="AE613" i="32"/>
  <c r="AE614" i="32"/>
  <c r="AE615" i="32"/>
  <c r="AE616" i="32"/>
  <c r="AE617" i="32"/>
  <c r="AE618" i="32"/>
  <c r="AE619" i="32"/>
  <c r="AE620" i="32"/>
  <c r="AE621" i="32"/>
  <c r="AE622" i="32"/>
  <c r="AE623" i="32"/>
  <c r="AE624" i="32"/>
  <c r="AE625" i="32"/>
  <c r="AE626" i="32"/>
  <c r="AE627" i="32"/>
  <c r="AE628" i="32"/>
  <c r="AE629" i="32"/>
  <c r="AE630" i="32"/>
  <c r="AE631" i="32"/>
  <c r="AE632" i="32"/>
  <c r="AE633" i="32"/>
  <c r="AE634" i="32"/>
  <c r="AE635" i="32"/>
  <c r="AE636" i="32"/>
  <c r="AE637" i="32"/>
  <c r="AE638" i="32"/>
  <c r="AE639" i="32"/>
  <c r="AE640" i="32"/>
  <c r="AE641" i="32"/>
  <c r="AE642" i="32"/>
  <c r="AE643" i="32"/>
  <c r="AE644" i="32"/>
  <c r="AE645" i="32"/>
  <c r="AE646" i="32"/>
  <c r="AE647" i="32"/>
  <c r="AE648" i="32"/>
  <c r="AE649" i="32"/>
  <c r="AE650" i="32"/>
  <c r="AE651" i="32"/>
  <c r="AE652" i="32"/>
  <c r="AE653" i="32"/>
  <c r="AE654" i="32"/>
  <c r="AE655" i="32"/>
  <c r="AE656" i="32"/>
  <c r="AE657" i="32"/>
  <c r="AE658" i="32"/>
  <c r="AE659" i="32"/>
  <c r="AE660" i="32"/>
  <c r="AE661" i="32"/>
  <c r="AE662" i="32"/>
  <c r="AE663" i="32"/>
  <c r="AE664" i="32"/>
  <c r="AE665" i="32"/>
  <c r="AE666" i="32"/>
  <c r="AE667" i="32"/>
  <c r="AE668" i="32"/>
  <c r="AE669" i="32"/>
  <c r="AE670" i="32"/>
  <c r="AE671" i="32"/>
  <c r="AE672" i="32"/>
  <c r="AE673" i="32"/>
  <c r="AE674" i="32"/>
  <c r="AE675" i="32"/>
  <c r="AE676" i="32"/>
  <c r="AE677" i="32"/>
  <c r="AE678" i="32"/>
  <c r="AE679" i="32"/>
  <c r="AE680" i="32"/>
  <c r="AE681" i="32"/>
  <c r="AE682" i="32"/>
  <c r="AE683" i="32"/>
  <c r="AE684" i="32"/>
  <c r="AE685" i="32"/>
  <c r="AE686" i="32"/>
  <c r="AE687" i="32"/>
  <c r="AE688" i="32"/>
  <c r="AE689" i="32"/>
  <c r="AE690" i="32"/>
  <c r="AE691" i="32"/>
  <c r="AE692" i="32"/>
  <c r="AE693" i="32"/>
  <c r="AE694" i="32"/>
  <c r="AE695" i="32"/>
  <c r="AE696" i="32"/>
  <c r="AE697" i="32"/>
  <c r="AE698" i="32"/>
  <c r="AE699" i="32"/>
  <c r="AE700" i="32"/>
  <c r="AE701" i="32"/>
  <c r="AE702" i="32"/>
  <c r="AE703" i="32"/>
  <c r="AE704" i="32"/>
  <c r="AE705" i="32"/>
  <c r="AE706" i="32"/>
  <c r="AE707" i="32"/>
  <c r="AE708" i="32"/>
  <c r="AE709" i="32"/>
  <c r="AE710" i="32"/>
  <c r="AE711" i="32"/>
  <c r="AE712" i="32"/>
  <c r="AE713" i="32"/>
  <c r="AE714" i="32"/>
  <c r="AE715" i="32"/>
  <c r="AE716" i="32"/>
  <c r="AE717" i="32"/>
  <c r="AE718" i="32"/>
  <c r="AE719" i="32"/>
  <c r="AE720" i="32"/>
  <c r="AE721" i="32"/>
  <c r="AE722" i="32"/>
  <c r="AE723" i="32"/>
  <c r="AE724" i="32"/>
  <c r="AE725" i="32"/>
  <c r="AE726" i="32"/>
  <c r="AE727" i="32"/>
  <c r="AE728" i="32"/>
  <c r="AE729" i="32"/>
  <c r="AE730" i="32"/>
  <c r="AE731" i="32"/>
  <c r="AE732" i="32"/>
  <c r="AE733" i="32"/>
  <c r="AE734" i="32"/>
  <c r="AE735" i="32"/>
  <c r="AE736" i="32"/>
  <c r="AE737" i="32"/>
  <c r="AE738" i="32"/>
  <c r="AE739" i="32"/>
  <c r="AE740" i="32"/>
  <c r="AE741" i="32"/>
  <c r="AE742" i="32"/>
  <c r="AE743" i="32"/>
  <c r="AE744" i="32"/>
  <c r="AE745" i="32"/>
  <c r="AE746" i="32"/>
  <c r="AE747" i="32"/>
  <c r="AE748" i="32"/>
  <c r="AE749" i="32"/>
  <c r="AE750" i="32"/>
  <c r="AE751" i="32"/>
  <c r="AE752" i="32"/>
  <c r="AE753" i="32"/>
  <c r="AE754" i="32"/>
  <c r="AE755" i="32"/>
  <c r="AE756" i="32"/>
  <c r="AE757" i="32"/>
  <c r="AE758" i="32"/>
  <c r="AE759" i="32"/>
  <c r="AE760" i="32"/>
  <c r="AE761" i="32"/>
  <c r="AE762" i="32"/>
  <c r="AE763" i="32"/>
  <c r="AE764" i="32"/>
  <c r="AE765" i="32"/>
  <c r="AE766" i="32"/>
  <c r="AE767" i="32"/>
  <c r="AE768" i="32"/>
  <c r="AE769" i="32"/>
  <c r="AE770" i="32"/>
  <c r="AE771" i="32"/>
  <c r="AE772" i="32"/>
  <c r="AE773" i="32"/>
  <c r="AE774" i="32"/>
  <c r="AE775" i="32"/>
  <c r="AE776" i="32"/>
  <c r="AE777" i="32"/>
  <c r="AE778" i="32"/>
  <c r="AE779" i="32"/>
  <c r="AE780" i="32"/>
  <c r="AE781" i="32"/>
  <c r="AE782" i="32"/>
  <c r="AE783" i="32"/>
  <c r="AE784" i="32"/>
  <c r="AE785" i="32"/>
  <c r="AE786" i="32"/>
  <c r="AE787" i="32"/>
  <c r="AE788" i="32"/>
  <c r="AE789" i="32"/>
  <c r="AE790" i="32"/>
  <c r="AE791" i="32"/>
  <c r="AE792" i="32"/>
  <c r="AE793" i="32"/>
  <c r="AE794" i="32"/>
  <c r="AE795" i="32"/>
  <c r="AE796" i="32"/>
  <c r="AE797" i="32"/>
  <c r="AE798" i="32"/>
  <c r="AE799" i="32"/>
  <c r="AE800" i="32"/>
  <c r="AE801" i="32"/>
  <c r="AE802" i="32"/>
  <c r="AE803" i="32"/>
  <c r="AE804" i="32"/>
  <c r="AE805" i="32"/>
  <c r="AE806" i="32"/>
  <c r="AE807" i="32"/>
  <c r="AE808" i="32"/>
  <c r="AE809" i="32"/>
  <c r="AE810" i="32"/>
  <c r="AE811" i="32"/>
  <c r="AE812" i="32"/>
  <c r="AE813" i="32"/>
  <c r="AE814" i="32"/>
  <c r="AE815" i="32"/>
  <c r="AE816" i="32"/>
  <c r="AE817" i="32"/>
  <c r="AE818" i="32"/>
  <c r="AE819" i="32"/>
  <c r="AE820" i="32"/>
  <c r="AE821" i="32"/>
  <c r="AE822" i="32"/>
  <c r="AE823" i="32"/>
  <c r="AE824" i="32"/>
  <c r="AE825" i="32"/>
  <c r="AE826" i="32"/>
  <c r="AE827" i="32"/>
  <c r="AE828" i="32"/>
  <c r="AE829" i="32"/>
  <c r="AE830" i="32"/>
  <c r="AE831" i="32"/>
  <c r="AE832" i="32"/>
  <c r="AE833" i="32"/>
  <c r="AE834" i="32"/>
  <c r="AE835" i="32"/>
  <c r="AE836" i="32"/>
  <c r="AE837" i="32"/>
  <c r="AE838" i="32"/>
  <c r="AE839" i="32"/>
  <c r="AE840" i="32"/>
  <c r="AE841" i="32"/>
  <c r="AE842" i="32"/>
  <c r="AE843" i="32"/>
  <c r="AE844" i="32"/>
  <c r="AE845" i="32"/>
  <c r="AE846" i="32"/>
  <c r="AE847" i="32"/>
  <c r="AE848" i="32"/>
  <c r="AE849" i="32"/>
  <c r="AE850" i="32"/>
  <c r="AE851" i="32"/>
  <c r="AE852" i="32"/>
  <c r="AE853" i="32"/>
  <c r="AE854" i="32"/>
  <c r="AE855" i="32"/>
  <c r="AE856" i="32"/>
  <c r="AE857" i="32"/>
  <c r="AE858" i="32"/>
  <c r="AE859" i="32"/>
  <c r="AE860" i="32"/>
  <c r="AE861" i="32"/>
  <c r="AE862" i="32"/>
  <c r="AE863" i="32"/>
  <c r="AE864" i="32"/>
  <c r="AE865" i="32"/>
  <c r="AE866" i="32"/>
  <c r="AE867" i="32"/>
  <c r="AE868" i="32"/>
  <c r="AE869" i="32"/>
  <c r="AE870" i="32"/>
  <c r="AE871" i="32"/>
  <c r="AE872" i="32"/>
  <c r="AE873" i="32"/>
  <c r="AE874" i="32"/>
  <c r="AE875" i="32"/>
  <c r="AE876" i="32"/>
  <c r="AE877" i="32"/>
  <c r="AE878" i="32"/>
  <c r="AE879" i="32"/>
  <c r="AE880" i="32"/>
  <c r="AE881" i="32"/>
  <c r="AE882" i="32"/>
  <c r="AE883" i="32"/>
  <c r="AE884" i="32"/>
  <c r="AE885" i="32"/>
  <c r="AE886" i="32"/>
  <c r="AE887" i="32"/>
  <c r="AE888" i="32"/>
  <c r="AE889" i="32"/>
  <c r="AE890" i="32"/>
  <c r="AE891" i="32"/>
  <c r="AE892" i="32"/>
  <c r="AE893" i="32"/>
  <c r="AE894" i="32"/>
  <c r="AE895" i="32"/>
  <c r="AE896" i="32"/>
  <c r="AE897" i="32"/>
  <c r="AE898" i="32"/>
  <c r="AE899" i="32"/>
  <c r="AE900" i="32"/>
  <c r="AE901" i="32"/>
  <c r="AE902" i="32"/>
  <c r="AE903" i="32"/>
  <c r="AE904" i="32"/>
  <c r="AE905" i="32"/>
  <c r="AE906" i="32"/>
  <c r="AE907" i="32"/>
  <c r="AE908" i="32"/>
  <c r="AE909" i="32"/>
  <c r="AE910" i="32"/>
  <c r="AE911" i="32"/>
  <c r="AE912" i="32"/>
  <c r="AE913" i="32"/>
  <c r="AE914" i="32"/>
  <c r="AE915" i="32"/>
  <c r="AE916" i="32"/>
  <c r="AE917" i="32"/>
  <c r="AE918" i="32"/>
  <c r="AE919" i="32"/>
  <c r="AE920" i="32"/>
  <c r="AE921" i="32"/>
  <c r="AE922" i="32"/>
  <c r="AE923" i="32"/>
  <c r="AE924" i="32"/>
  <c r="AE925" i="32"/>
  <c r="AE926" i="32"/>
  <c r="AE927" i="32"/>
  <c r="AE928" i="32"/>
  <c r="AE929" i="32"/>
  <c r="AE930" i="32"/>
  <c r="AE931" i="32"/>
  <c r="AE932" i="32"/>
  <c r="AE933" i="32"/>
  <c r="AE934" i="32"/>
  <c r="AE935" i="32"/>
  <c r="AE936" i="32"/>
  <c r="AE937" i="32"/>
  <c r="AE938" i="32"/>
  <c r="AE939" i="32"/>
  <c r="AE940" i="32"/>
  <c r="AE941" i="32"/>
  <c r="AE942" i="32"/>
  <c r="AE943" i="32"/>
  <c r="AE944" i="32"/>
  <c r="AE945" i="32"/>
  <c r="AE946" i="32"/>
  <c r="AE947" i="32"/>
  <c r="AE948" i="32"/>
  <c r="AE949" i="32"/>
  <c r="AE950" i="32"/>
  <c r="AE951" i="32"/>
  <c r="AE952" i="32"/>
  <c r="AE953" i="32"/>
  <c r="AE954" i="32"/>
  <c r="AE955" i="32"/>
  <c r="AE956" i="32"/>
  <c r="AE957" i="32"/>
  <c r="AE958" i="32"/>
  <c r="AE959" i="32"/>
  <c r="AE960" i="32"/>
  <c r="AE961" i="32"/>
  <c r="AE962" i="32"/>
  <c r="AE963" i="32"/>
  <c r="AE964" i="32"/>
  <c r="AE965" i="32"/>
  <c r="AE966" i="32"/>
  <c r="AE967" i="32"/>
  <c r="AE968" i="32"/>
  <c r="AE969" i="32"/>
  <c r="AE970" i="32"/>
  <c r="AE971" i="32"/>
  <c r="AE972" i="32"/>
  <c r="AE973" i="32"/>
  <c r="AE974" i="32"/>
  <c r="AE975" i="32"/>
  <c r="AE976" i="32"/>
  <c r="AE977" i="32"/>
  <c r="AE978" i="32"/>
  <c r="AE979" i="32"/>
  <c r="AE980" i="32"/>
  <c r="AE981" i="32"/>
  <c r="AE982" i="32"/>
  <c r="AE983" i="32"/>
  <c r="AE984" i="32"/>
  <c r="AE985" i="32"/>
  <c r="AE986" i="32"/>
  <c r="AE987" i="32"/>
  <c r="AE988" i="32"/>
  <c r="AE989" i="32"/>
  <c r="AE990" i="32"/>
  <c r="AE991" i="32"/>
  <c r="AE992" i="32"/>
  <c r="AE993" i="32"/>
  <c r="AE994" i="32"/>
  <c r="AE995" i="32"/>
  <c r="AE996" i="32"/>
  <c r="AE997" i="32"/>
  <c r="AE998" i="32"/>
  <c r="AE999" i="32"/>
  <c r="AE1000" i="32"/>
  <c r="AE1001" i="32"/>
  <c r="AE1002" i="32"/>
  <c r="AE1003" i="32"/>
  <c r="AE1004" i="32"/>
  <c r="AE1005" i="32"/>
  <c r="AE1006" i="32"/>
  <c r="AE1007" i="32"/>
  <c r="AE1008" i="32"/>
  <c r="AE1009" i="32"/>
  <c r="AE1010" i="32"/>
  <c r="AE1011" i="32"/>
  <c r="AE1012" i="32"/>
  <c r="AE1013" i="32"/>
  <c r="AE1014" i="32"/>
  <c r="AE1015" i="32"/>
  <c r="AE1016" i="32"/>
  <c r="AE1017" i="32"/>
  <c r="AE1018" i="32"/>
  <c r="AE1019" i="32"/>
  <c r="AE1020" i="32"/>
  <c r="AE1021" i="32"/>
  <c r="AE1022" i="32"/>
  <c r="AE1023" i="32"/>
  <c r="AE1024" i="32"/>
  <c r="AE1025" i="32"/>
  <c r="AE1026" i="32"/>
  <c r="AE1027" i="32"/>
  <c r="AE1028" i="32"/>
  <c r="AE1029" i="32"/>
  <c r="AE1030" i="32"/>
  <c r="AE1031" i="32"/>
  <c r="AE1032" i="32"/>
  <c r="AE1033" i="32"/>
  <c r="AE1034" i="32"/>
  <c r="AE1035" i="32"/>
  <c r="AE1036" i="32"/>
  <c r="AE1037" i="32"/>
  <c r="AE1038" i="32"/>
  <c r="AE1039" i="32"/>
  <c r="AE1040" i="32"/>
  <c r="AE1041" i="32"/>
  <c r="AE1042" i="32"/>
  <c r="AE1043" i="32"/>
  <c r="AE1044" i="32"/>
  <c r="AE1045" i="32"/>
  <c r="AE1046" i="32"/>
  <c r="AE1047" i="32"/>
  <c r="AE1048" i="32"/>
  <c r="AE1049" i="32"/>
  <c r="AE1050" i="32"/>
  <c r="AE1051" i="32"/>
  <c r="AE1052" i="32"/>
  <c r="AE1053" i="32"/>
  <c r="AE1054" i="32"/>
  <c r="AE1055" i="32"/>
  <c r="AE1056" i="32"/>
  <c r="AE1057" i="32"/>
  <c r="AE1058" i="32"/>
  <c r="AE1059" i="32"/>
  <c r="AE1060" i="32"/>
  <c r="AE1061" i="32"/>
  <c r="AE1062" i="32"/>
  <c r="AE1063" i="32"/>
  <c r="AE1064" i="32"/>
  <c r="AE1065" i="32"/>
  <c r="AE1066" i="32"/>
  <c r="AE1067" i="32"/>
  <c r="AE1068" i="32"/>
  <c r="AE1069" i="32"/>
  <c r="AE1070" i="32"/>
  <c r="AE1071" i="32"/>
  <c r="AE1072" i="32"/>
  <c r="AE1073" i="32"/>
  <c r="AE1074" i="32"/>
  <c r="AE1075" i="32"/>
  <c r="AE1076" i="32"/>
  <c r="AE1077" i="32"/>
  <c r="AE1078" i="32"/>
  <c r="AE1079" i="32"/>
  <c r="AE1080" i="32"/>
  <c r="AE1081" i="32"/>
  <c r="AE1082" i="32"/>
  <c r="AE1083" i="32"/>
  <c r="AE1084" i="32"/>
  <c r="AE1085" i="32"/>
  <c r="AE1086" i="32"/>
  <c r="AE1087" i="32"/>
  <c r="AE1088" i="32"/>
  <c r="AE1089" i="32"/>
  <c r="AE1090" i="32"/>
  <c r="AE1091" i="32"/>
  <c r="AE1092" i="32"/>
  <c r="AE1093" i="32"/>
  <c r="AE1094" i="32"/>
  <c r="AE1095" i="32"/>
  <c r="AE1096" i="32"/>
  <c r="AE1097" i="32"/>
  <c r="AE1098" i="32"/>
  <c r="AE1099" i="32"/>
  <c r="AE1100" i="32"/>
  <c r="AE1101" i="32"/>
  <c r="AE1102" i="32"/>
  <c r="AE1103" i="32"/>
  <c r="AE1104" i="32"/>
  <c r="AE1105" i="32"/>
  <c r="AE1106" i="32"/>
  <c r="AE1107" i="32"/>
  <c r="AE1108" i="32"/>
  <c r="AE1109" i="32"/>
  <c r="AE1110" i="32"/>
  <c r="AE1111" i="32"/>
  <c r="AE1112" i="32"/>
  <c r="AE1113" i="32"/>
  <c r="AE1114" i="32"/>
  <c r="AE1115" i="32"/>
  <c r="AE1116" i="32"/>
  <c r="AE1117" i="32"/>
  <c r="AE1118" i="32"/>
  <c r="AE1119" i="32"/>
  <c r="AE1120" i="32"/>
  <c r="AE1121" i="32"/>
  <c r="AE1122" i="32"/>
  <c r="AE1123" i="32"/>
  <c r="AE1124" i="32"/>
  <c r="AE1125" i="32"/>
  <c r="AE1126" i="32"/>
  <c r="AE1127" i="32"/>
  <c r="AE1128" i="32"/>
  <c r="AE1129" i="32"/>
  <c r="AE1130" i="32"/>
  <c r="AE1131" i="32"/>
  <c r="AE1132" i="32"/>
  <c r="AE1133" i="32"/>
  <c r="AE1134" i="32"/>
  <c r="AE1135" i="32"/>
  <c r="AE1136" i="32"/>
  <c r="AE1137" i="32"/>
  <c r="AE1138" i="32"/>
  <c r="AE1139" i="32"/>
  <c r="AE1140" i="32"/>
  <c r="AE1141" i="32"/>
  <c r="AE1142" i="32"/>
  <c r="AE1143" i="32"/>
  <c r="AE1144" i="32"/>
  <c r="AE1145" i="32"/>
  <c r="AE1146" i="32"/>
  <c r="AE1147" i="32"/>
  <c r="AE1148" i="32"/>
  <c r="AE1149" i="32"/>
  <c r="AE1150" i="32"/>
  <c r="AE1151" i="32"/>
  <c r="AE1152" i="32"/>
  <c r="AE1153" i="32"/>
  <c r="AE1154" i="32"/>
  <c r="AE1155" i="32"/>
  <c r="AE1156" i="32"/>
  <c r="AE1157" i="32"/>
  <c r="AE1158" i="32"/>
  <c r="AE1159" i="32"/>
  <c r="AE1160" i="32"/>
  <c r="AE1161" i="32"/>
  <c r="AE1162" i="32"/>
  <c r="AE1163" i="32"/>
  <c r="AE1164" i="32"/>
  <c r="AE1165" i="32"/>
  <c r="AE1166" i="32"/>
  <c r="AE1167" i="32"/>
  <c r="AE1168" i="32"/>
  <c r="AE1169" i="32"/>
  <c r="AE1170" i="32"/>
  <c r="AE1171" i="32"/>
  <c r="AE1172" i="32"/>
  <c r="AE1173" i="32"/>
  <c r="AE1174" i="32"/>
  <c r="AE1175" i="32"/>
  <c r="AE1176" i="32"/>
  <c r="AE1177" i="32"/>
  <c r="AE1178" i="32"/>
  <c r="AE1179" i="32"/>
  <c r="AE1180" i="32"/>
  <c r="AE1181" i="32"/>
  <c r="AE1182" i="32"/>
  <c r="AE1183" i="32"/>
  <c r="AE1184" i="32"/>
  <c r="AE1185" i="32"/>
  <c r="AE1186" i="32"/>
  <c r="AE1187" i="32"/>
  <c r="AE1188" i="32"/>
  <c r="AE1189" i="32"/>
  <c r="AE1190" i="32"/>
  <c r="AE1191" i="32"/>
  <c r="AE1192" i="32"/>
  <c r="AE1193" i="32"/>
  <c r="AE1194" i="32"/>
  <c r="AE1195" i="32"/>
  <c r="AE1196" i="32"/>
  <c r="AE1197" i="32"/>
  <c r="AE1198" i="32"/>
  <c r="AE1199" i="32"/>
  <c r="AE1200" i="32"/>
  <c r="AE1201" i="32"/>
  <c r="AE1202" i="32"/>
  <c r="AE1203" i="32"/>
  <c r="AE1204" i="32"/>
  <c r="AE1205" i="32"/>
  <c r="AE1206" i="32"/>
  <c r="AE1207" i="32"/>
  <c r="AE1208" i="32"/>
  <c r="AE1209" i="32"/>
  <c r="AE1210" i="32"/>
  <c r="AE1211" i="32"/>
  <c r="AE1212" i="32"/>
  <c r="AE1213" i="32"/>
  <c r="AE1214" i="32"/>
  <c r="AE1215" i="32"/>
  <c r="AE1216" i="32"/>
  <c r="AE1217" i="32"/>
  <c r="AE1218" i="32"/>
  <c r="AE1219" i="32"/>
  <c r="AE1220" i="32"/>
  <c r="AE1221" i="32"/>
  <c r="AE1222" i="32"/>
  <c r="AE1223" i="32"/>
  <c r="AE1224" i="32"/>
  <c r="AE1225" i="32"/>
  <c r="AE1226" i="32"/>
  <c r="AE1227" i="32"/>
  <c r="AE1228" i="32"/>
  <c r="AE1229" i="32"/>
  <c r="AE1230" i="32"/>
  <c r="AE1231" i="32"/>
  <c r="AE1232" i="32"/>
  <c r="AE1233" i="32"/>
  <c r="AE1234" i="32"/>
  <c r="AE1235" i="32"/>
  <c r="AE1236" i="32"/>
  <c r="AE1237" i="32"/>
  <c r="AE1238" i="32"/>
  <c r="AE1239" i="32"/>
  <c r="AE1240" i="32"/>
  <c r="AE1241" i="32"/>
  <c r="AE1242" i="32"/>
  <c r="AE1243" i="32"/>
  <c r="AE1244" i="32"/>
  <c r="AE1245" i="32"/>
  <c r="AE1246" i="32"/>
  <c r="AE1247" i="32"/>
  <c r="AE1248" i="32"/>
  <c r="AE1249" i="32"/>
  <c r="AE1250" i="32"/>
  <c r="AE1251" i="32"/>
  <c r="AE1252" i="32"/>
  <c r="AE1253" i="32"/>
  <c r="AE1254" i="32"/>
  <c r="AE1255" i="32"/>
  <c r="AE1256" i="32"/>
  <c r="AE1257" i="32"/>
  <c r="AE1258" i="32"/>
  <c r="AE1259" i="32"/>
  <c r="AE1260" i="32"/>
  <c r="AE1261" i="32"/>
  <c r="AE1262" i="32"/>
  <c r="AE1263" i="32"/>
  <c r="AE1264" i="32"/>
  <c r="AE1265" i="32"/>
  <c r="AE1266" i="32"/>
  <c r="AE1267" i="32"/>
  <c r="AE1268" i="32"/>
  <c r="AE1269" i="32"/>
  <c r="AE1270" i="32"/>
  <c r="AE1271" i="32"/>
  <c r="AE1272" i="32"/>
  <c r="AE1273" i="32"/>
  <c r="AE1274" i="32"/>
  <c r="AE1275" i="32"/>
  <c r="AE1276" i="32"/>
  <c r="AE1277" i="32"/>
  <c r="AE1278" i="32"/>
  <c r="AE1279" i="32"/>
  <c r="AE1280" i="32"/>
  <c r="AE1281" i="32"/>
  <c r="AE1282" i="32"/>
  <c r="AE1283" i="32"/>
  <c r="AE1284" i="32"/>
  <c r="AE1285" i="32"/>
  <c r="AE1286" i="32"/>
  <c r="AE1287" i="32"/>
  <c r="AE1288" i="32"/>
  <c r="AE1289" i="32"/>
  <c r="AE1290" i="32"/>
  <c r="AE1291" i="32"/>
  <c r="AE1292" i="32"/>
  <c r="AE1293" i="32"/>
  <c r="AE1294" i="32"/>
  <c r="AE1295" i="32"/>
  <c r="AE1296" i="32"/>
  <c r="AE1297" i="32"/>
  <c r="AE1298" i="32"/>
  <c r="AE1299" i="32"/>
  <c r="AE1300" i="32"/>
  <c r="AE1301" i="32"/>
  <c r="AE1302" i="32"/>
  <c r="AE1303" i="32"/>
  <c r="AE1304" i="32"/>
  <c r="AE1305" i="32"/>
  <c r="AE1306" i="32"/>
  <c r="AE1307" i="32"/>
  <c r="AE1308" i="32"/>
  <c r="AE1309" i="32"/>
  <c r="AE1310" i="32"/>
  <c r="AE1311" i="32"/>
  <c r="AE1312" i="32"/>
  <c r="AE1313" i="32"/>
  <c r="AE1314" i="32"/>
  <c r="AE1315" i="32"/>
  <c r="AE1316" i="32"/>
  <c r="AE1317" i="32"/>
  <c r="AE1318" i="32"/>
  <c r="AE1319" i="32"/>
  <c r="AE1320" i="32"/>
  <c r="AE1321" i="32"/>
  <c r="AE1322" i="32"/>
  <c r="AE1323" i="32"/>
  <c r="AE1324" i="32"/>
  <c r="AE1325" i="32"/>
  <c r="AE1326" i="32"/>
  <c r="AE1327" i="32"/>
  <c r="AE1328" i="32"/>
  <c r="AE1329" i="32"/>
  <c r="AE1330" i="32"/>
  <c r="AE1331" i="32"/>
  <c r="AE1332" i="32"/>
  <c r="AE1333" i="32"/>
  <c r="AE1334" i="32"/>
  <c r="AE1335" i="32"/>
  <c r="AE1336" i="32"/>
  <c r="AE1337" i="32"/>
  <c r="AE1338" i="32"/>
  <c r="AE1339" i="32"/>
  <c r="AE1340" i="32"/>
  <c r="AE1341" i="32"/>
  <c r="AE1342" i="32"/>
  <c r="AE1343" i="32"/>
  <c r="AE1344" i="32"/>
  <c r="AE1345" i="32"/>
  <c r="AE1346" i="32"/>
  <c r="AE1347" i="32"/>
  <c r="AE1348" i="32"/>
  <c r="AE1349" i="32"/>
  <c r="AE1350" i="32"/>
  <c r="AE1351" i="32"/>
  <c r="AE1352" i="32"/>
  <c r="AE1353" i="32"/>
  <c r="AE1354" i="32"/>
  <c r="AE1355" i="32"/>
  <c r="AE1356" i="32"/>
  <c r="AE1357" i="32"/>
  <c r="AE1358" i="32"/>
  <c r="AE1359" i="32"/>
  <c r="AE1360" i="32"/>
  <c r="AE1361" i="32"/>
  <c r="AE1362" i="32"/>
  <c r="AE1363" i="32"/>
  <c r="AE1364" i="32"/>
  <c r="AE1365" i="32"/>
  <c r="AE1366" i="32"/>
  <c r="AE1367" i="32"/>
  <c r="AE1368" i="32"/>
  <c r="AE1369" i="32"/>
  <c r="AE1370" i="32"/>
  <c r="AE1371" i="32"/>
  <c r="AE1372" i="32"/>
  <c r="AE1373" i="32"/>
  <c r="AE1374" i="32"/>
  <c r="AE1375" i="32"/>
  <c r="AE1376" i="32"/>
  <c r="AE1377" i="32"/>
  <c r="AE1378" i="32"/>
  <c r="AE1379" i="32"/>
  <c r="AE1380" i="32"/>
  <c r="AE1381" i="32"/>
  <c r="AE1382" i="32"/>
  <c r="AE1383" i="32"/>
  <c r="AE1384" i="32"/>
  <c r="AE1385" i="32"/>
  <c r="AE1386" i="32"/>
  <c r="AE1387" i="32"/>
  <c r="AE1388" i="32"/>
  <c r="AE1389" i="32"/>
  <c r="AE1390" i="32"/>
  <c r="AE1391" i="32"/>
  <c r="AE1392" i="32"/>
  <c r="AE1393" i="32"/>
  <c r="AE1394" i="32"/>
  <c r="AE1395" i="32"/>
  <c r="AE1396" i="32"/>
  <c r="AE1397" i="32"/>
  <c r="AE1398" i="32"/>
  <c r="AE1399" i="32"/>
  <c r="AE1400" i="32"/>
  <c r="AE1401" i="32"/>
  <c r="AE1402" i="32"/>
  <c r="AE1403" i="32"/>
  <c r="AE1404" i="32"/>
  <c r="AE1405" i="32"/>
  <c r="AE1406" i="32"/>
  <c r="AE1407" i="32"/>
  <c r="AE1408" i="32"/>
  <c r="AE1409" i="32"/>
  <c r="AE1410" i="32"/>
  <c r="AE1411" i="32"/>
  <c r="AE1412" i="32"/>
  <c r="AE1413" i="32"/>
  <c r="AE1414" i="32"/>
  <c r="AE1415" i="32"/>
  <c r="AE1416" i="32"/>
  <c r="AE1417" i="32"/>
  <c r="AE1418" i="32"/>
  <c r="AE1419" i="32"/>
  <c r="AE1420" i="32"/>
  <c r="AE1421" i="32"/>
  <c r="AE1422" i="32"/>
  <c r="AE1423" i="32"/>
  <c r="AE1424" i="32"/>
  <c r="AE1425" i="32"/>
  <c r="AE1426" i="32"/>
  <c r="AE1427" i="32"/>
  <c r="AE1428" i="32"/>
  <c r="AE1429" i="32"/>
  <c r="AE1430" i="32"/>
  <c r="AE1431" i="32"/>
  <c r="AE1432" i="32"/>
  <c r="AE1433" i="32"/>
  <c r="AE1434" i="32"/>
  <c r="AE1435" i="32"/>
  <c r="AE1436" i="32"/>
  <c r="AE1437" i="32"/>
  <c r="AE1438" i="32"/>
  <c r="AE1439" i="32"/>
  <c r="AE1440" i="32"/>
  <c r="AE1441" i="32"/>
  <c r="AE1442" i="32"/>
  <c r="AE1443" i="32"/>
  <c r="AE1444" i="32"/>
  <c r="AE1445" i="32"/>
  <c r="AE1446" i="32"/>
  <c r="AE1447" i="32"/>
  <c r="AE1448" i="32"/>
  <c r="AE1449" i="32"/>
  <c r="AE1450" i="32"/>
  <c r="AE1451" i="32"/>
  <c r="AE1452" i="32"/>
  <c r="AE1453" i="32"/>
  <c r="AE1454" i="32"/>
  <c r="AE1455" i="32"/>
  <c r="AE1456" i="32"/>
  <c r="AE1457" i="32"/>
  <c r="AE1458" i="32"/>
  <c r="AE1459" i="32"/>
  <c r="AE1460" i="32"/>
  <c r="AE1461" i="32"/>
  <c r="AE1462" i="32"/>
  <c r="AE1463" i="32"/>
  <c r="AE1464" i="32"/>
  <c r="AE1465" i="32"/>
  <c r="AE1466" i="32"/>
  <c r="AE1467" i="32"/>
  <c r="AE1468" i="32"/>
  <c r="AE1469" i="32"/>
  <c r="AE1470" i="32"/>
  <c r="AE1471" i="32"/>
  <c r="AE1472" i="32"/>
  <c r="AE1473" i="32"/>
  <c r="AE1474" i="32"/>
  <c r="AE1475" i="32"/>
  <c r="AE1476" i="32"/>
  <c r="AE1477" i="32"/>
  <c r="AE1478" i="32"/>
  <c r="AE1479" i="32"/>
  <c r="AE1480" i="32"/>
  <c r="AE1481" i="32"/>
  <c r="AE1482" i="32"/>
  <c r="AE1483" i="32"/>
  <c r="AE1484" i="32"/>
  <c r="AE1485" i="32"/>
  <c r="AE1486" i="32"/>
  <c r="AE1487" i="32"/>
  <c r="AE1488" i="32"/>
  <c r="AE1489" i="32"/>
  <c r="AE1490" i="32"/>
  <c r="AE1491" i="32"/>
  <c r="AE1492" i="32"/>
  <c r="AE1493" i="32"/>
  <c r="AE1494" i="32"/>
  <c r="AE1495" i="32"/>
  <c r="AE1496" i="32"/>
  <c r="AE1497" i="32"/>
  <c r="AE1498" i="32"/>
  <c r="AE1499" i="32"/>
  <c r="AE1500"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0" i="32"/>
  <c r="AF361" i="32"/>
  <c r="AF362" i="32"/>
  <c r="AF363" i="32"/>
  <c r="AF364" i="32"/>
  <c r="AF365" i="32"/>
  <c r="AF366" i="32"/>
  <c r="AF367" i="32"/>
  <c r="AF368" i="32"/>
  <c r="AF369" i="32"/>
  <c r="AF370" i="32"/>
  <c r="AF371" i="32"/>
  <c r="AF372" i="32"/>
  <c r="AF373" i="32"/>
  <c r="AF374" i="32"/>
  <c r="AF375" i="32"/>
  <c r="AF376" i="32"/>
  <c r="AF377" i="32"/>
  <c r="AF378" i="32"/>
  <c r="AF379" i="32"/>
  <c r="AF380" i="32"/>
  <c r="AF381" i="32"/>
  <c r="AF382" i="32"/>
  <c r="AF383" i="32"/>
  <c r="AF384" i="32"/>
  <c r="AF385" i="32"/>
  <c r="AF386" i="32"/>
  <c r="AF387" i="32"/>
  <c r="AF388" i="32"/>
  <c r="AF389" i="32"/>
  <c r="AF390" i="32"/>
  <c r="AF391" i="32"/>
  <c r="AF392" i="32"/>
  <c r="AF393" i="32"/>
  <c r="AF394" i="32"/>
  <c r="AF395" i="32"/>
  <c r="AF396" i="32"/>
  <c r="AF397" i="32"/>
  <c r="AF398" i="32"/>
  <c r="AF399" i="32"/>
  <c r="AF400" i="32"/>
  <c r="AF401" i="32"/>
  <c r="AF402" i="32"/>
  <c r="AF403" i="32"/>
  <c r="AF404" i="32"/>
  <c r="AF405" i="32"/>
  <c r="AF406" i="32"/>
  <c r="AF407" i="32"/>
  <c r="AF408" i="32"/>
  <c r="AF409" i="32"/>
  <c r="AF410" i="32"/>
  <c r="AF411" i="32"/>
  <c r="AF412" i="32"/>
  <c r="AF413" i="32"/>
  <c r="AF414" i="32"/>
  <c r="AF415" i="32"/>
  <c r="AF416" i="32"/>
  <c r="AF417" i="32"/>
  <c r="AF418" i="32"/>
  <c r="AF419" i="32"/>
  <c r="AF420" i="32"/>
  <c r="AF421" i="32"/>
  <c r="AF422" i="32"/>
  <c r="AF423" i="32"/>
  <c r="AF424" i="32"/>
  <c r="AF425" i="32"/>
  <c r="AF426" i="32"/>
  <c r="AF427" i="32"/>
  <c r="AF428" i="32"/>
  <c r="AF429" i="32"/>
  <c r="AF430" i="32"/>
  <c r="AF431" i="32"/>
  <c r="AF432" i="32"/>
  <c r="AF433" i="32"/>
  <c r="AF434" i="32"/>
  <c r="AF435" i="32"/>
  <c r="AF436" i="32"/>
  <c r="AF437" i="32"/>
  <c r="AF438" i="32"/>
  <c r="AF439" i="32"/>
  <c r="AF440" i="32"/>
  <c r="AF441" i="32"/>
  <c r="AF442" i="32"/>
  <c r="AF443" i="32"/>
  <c r="AF444" i="32"/>
  <c r="AF445" i="32"/>
  <c r="AF446" i="32"/>
  <c r="AF447" i="32"/>
  <c r="AF448" i="32"/>
  <c r="AF449" i="32"/>
  <c r="AF450" i="32"/>
  <c r="AF451" i="32"/>
  <c r="AF452" i="32"/>
  <c r="AF453" i="32"/>
  <c r="AF454" i="32"/>
  <c r="AF455" i="32"/>
  <c r="AF456" i="32"/>
  <c r="AF457" i="32"/>
  <c r="AF458" i="32"/>
  <c r="AF459" i="32"/>
  <c r="AF460" i="32"/>
  <c r="AF461" i="32"/>
  <c r="AF462" i="32"/>
  <c r="AF463" i="32"/>
  <c r="AF464" i="32"/>
  <c r="AF465" i="32"/>
  <c r="AF466" i="32"/>
  <c r="AF467" i="32"/>
  <c r="AF468" i="32"/>
  <c r="AF469" i="32"/>
  <c r="AF470" i="32"/>
  <c r="AF471" i="32"/>
  <c r="AF472" i="32"/>
  <c r="AF473" i="32"/>
  <c r="AF474" i="32"/>
  <c r="AF475" i="32"/>
  <c r="AF476" i="32"/>
  <c r="AF477" i="32"/>
  <c r="AF478" i="32"/>
  <c r="AF479" i="32"/>
  <c r="AF480" i="32"/>
  <c r="AF481" i="32"/>
  <c r="AF482" i="32"/>
  <c r="AF483" i="32"/>
  <c r="AF484" i="32"/>
  <c r="AF485" i="32"/>
  <c r="AF486" i="32"/>
  <c r="AF487" i="32"/>
  <c r="AF488" i="32"/>
  <c r="AF489" i="32"/>
  <c r="AF490" i="32"/>
  <c r="AF491" i="32"/>
  <c r="AF492" i="32"/>
  <c r="AF493" i="32"/>
  <c r="AF494" i="32"/>
  <c r="AF495" i="32"/>
  <c r="AF496" i="32"/>
  <c r="AF497" i="32"/>
  <c r="AF498" i="32"/>
  <c r="AF499" i="32"/>
  <c r="AF500" i="32"/>
  <c r="AF501" i="32"/>
  <c r="AF502" i="32"/>
  <c r="AF503" i="32"/>
  <c r="AF504" i="32"/>
  <c r="AF505" i="32"/>
  <c r="AF506" i="32"/>
  <c r="AF507" i="32"/>
  <c r="AF508" i="32"/>
  <c r="AF509" i="32"/>
  <c r="AF510" i="32"/>
  <c r="AF511" i="32"/>
  <c r="AF512" i="32"/>
  <c r="AF513" i="32"/>
  <c r="AF514" i="32"/>
  <c r="AF515" i="32"/>
  <c r="AF516" i="32"/>
  <c r="AF517" i="32"/>
  <c r="AF518" i="32"/>
  <c r="AF519" i="32"/>
  <c r="AF520" i="32"/>
  <c r="AF521" i="32"/>
  <c r="AF522" i="32"/>
  <c r="AF523" i="32"/>
  <c r="AF524" i="32"/>
  <c r="AF525" i="32"/>
  <c r="AF526" i="32"/>
  <c r="AF527" i="32"/>
  <c r="AF528" i="32"/>
  <c r="AF529" i="32"/>
  <c r="AF530" i="32"/>
  <c r="AF531" i="32"/>
  <c r="AF532" i="32"/>
  <c r="AF533" i="32"/>
  <c r="AF534" i="32"/>
  <c r="AF535" i="32"/>
  <c r="AF536" i="32"/>
  <c r="AF537" i="32"/>
  <c r="AF538" i="32"/>
  <c r="AF539" i="32"/>
  <c r="AF540" i="32"/>
  <c r="AF541" i="32"/>
  <c r="AF542" i="32"/>
  <c r="AF543" i="32"/>
  <c r="AF544" i="32"/>
  <c r="AF545" i="32"/>
  <c r="AF546" i="32"/>
  <c r="AF547" i="32"/>
  <c r="AF548" i="32"/>
  <c r="AF549" i="32"/>
  <c r="AF550" i="32"/>
  <c r="AF551" i="32"/>
  <c r="AF552" i="32"/>
  <c r="AF553" i="32"/>
  <c r="AF554" i="32"/>
  <c r="AF555" i="32"/>
  <c r="AF556" i="32"/>
  <c r="AF557" i="32"/>
  <c r="AF558" i="32"/>
  <c r="AF559" i="32"/>
  <c r="AF560" i="32"/>
  <c r="AF561" i="32"/>
  <c r="AF562" i="32"/>
  <c r="AF563" i="32"/>
  <c r="AF564" i="32"/>
  <c r="AF565" i="32"/>
  <c r="AF566" i="32"/>
  <c r="AF567" i="32"/>
  <c r="AF568" i="32"/>
  <c r="AF569" i="32"/>
  <c r="AF570" i="32"/>
  <c r="AF571" i="32"/>
  <c r="AF572" i="32"/>
  <c r="AF573" i="32"/>
  <c r="AF574" i="32"/>
  <c r="AF575" i="32"/>
  <c r="AF576" i="32"/>
  <c r="AF577" i="32"/>
  <c r="AF578" i="32"/>
  <c r="AF579" i="32"/>
  <c r="AF580" i="32"/>
  <c r="AF581" i="32"/>
  <c r="AF582" i="32"/>
  <c r="AF583" i="32"/>
  <c r="AF584" i="32"/>
  <c r="AF585" i="32"/>
  <c r="AF586" i="32"/>
  <c r="AF587" i="32"/>
  <c r="AF588" i="32"/>
  <c r="AF589" i="32"/>
  <c r="AF590" i="32"/>
  <c r="AF591" i="32"/>
  <c r="AF592" i="32"/>
  <c r="AF593" i="32"/>
  <c r="AF594" i="32"/>
  <c r="AF595" i="32"/>
  <c r="AF596" i="32"/>
  <c r="AF597" i="32"/>
  <c r="AF598" i="32"/>
  <c r="AF599" i="32"/>
  <c r="AF600" i="32"/>
  <c r="AF601" i="32"/>
  <c r="AF602" i="32"/>
  <c r="AF603" i="32"/>
  <c r="AF604" i="32"/>
  <c r="AF605" i="32"/>
  <c r="AF606" i="32"/>
  <c r="AF607" i="32"/>
  <c r="AF608" i="32"/>
  <c r="AF609" i="32"/>
  <c r="AF610" i="32"/>
  <c r="AF611" i="32"/>
  <c r="AF612" i="32"/>
  <c r="AF613" i="32"/>
  <c r="AF614" i="32"/>
  <c r="AF615" i="32"/>
  <c r="AF616" i="32"/>
  <c r="AF617" i="32"/>
  <c r="AF618" i="32"/>
  <c r="AF619" i="32"/>
  <c r="AF620" i="32"/>
  <c r="AF621" i="32"/>
  <c r="AF622" i="32"/>
  <c r="AF623" i="32"/>
  <c r="AF624" i="32"/>
  <c r="AF625" i="32"/>
  <c r="AF626" i="32"/>
  <c r="AF627" i="32"/>
  <c r="AF628" i="32"/>
  <c r="AF629" i="32"/>
  <c r="AF630" i="32"/>
  <c r="AF631" i="32"/>
  <c r="AF632" i="32"/>
  <c r="AF633" i="32"/>
  <c r="AF634" i="32"/>
  <c r="AF635" i="32"/>
  <c r="AF636" i="32"/>
  <c r="AF637" i="32"/>
  <c r="AF638" i="32"/>
  <c r="AF639" i="32"/>
  <c r="AF640" i="32"/>
  <c r="AF641" i="32"/>
  <c r="AF642" i="32"/>
  <c r="AF643" i="32"/>
  <c r="AF644" i="32"/>
  <c r="AF645" i="32"/>
  <c r="AF646" i="32"/>
  <c r="AF647" i="32"/>
  <c r="AF648" i="32"/>
  <c r="AF649" i="32"/>
  <c r="AF650" i="32"/>
  <c r="AF651" i="32"/>
  <c r="AF652" i="32"/>
  <c r="AF653" i="32"/>
  <c r="AF654" i="32"/>
  <c r="AF655" i="32"/>
  <c r="AF656" i="32"/>
  <c r="AF657" i="32"/>
  <c r="AF658" i="32"/>
  <c r="AF659" i="32"/>
  <c r="AF660" i="32"/>
  <c r="AF661" i="32"/>
  <c r="AF662" i="32"/>
  <c r="AF663" i="32"/>
  <c r="AF664" i="32"/>
  <c r="AF665" i="32"/>
  <c r="AF666" i="32"/>
  <c r="AF667" i="32"/>
  <c r="AF668" i="32"/>
  <c r="AF669" i="32"/>
  <c r="AF670" i="32"/>
  <c r="AF671" i="32"/>
  <c r="AF672" i="32"/>
  <c r="AF673" i="32"/>
  <c r="AF674" i="32"/>
  <c r="AF675" i="32"/>
  <c r="AF676" i="32"/>
  <c r="AF677" i="32"/>
  <c r="AF678" i="32"/>
  <c r="AF679" i="32"/>
  <c r="AF680" i="32"/>
  <c r="AF681" i="32"/>
  <c r="AF682" i="32"/>
  <c r="AF683" i="32"/>
  <c r="AF684" i="32"/>
  <c r="AF685" i="32"/>
  <c r="AF686" i="32"/>
  <c r="AF687" i="32"/>
  <c r="AF688" i="32"/>
  <c r="AF689" i="32"/>
  <c r="AF690" i="32"/>
  <c r="AF691" i="32"/>
  <c r="AF692" i="32"/>
  <c r="AF693" i="32"/>
  <c r="AF694" i="32"/>
  <c r="AF695" i="32"/>
  <c r="AF696" i="32"/>
  <c r="AF697" i="32"/>
  <c r="AF698" i="32"/>
  <c r="AF699" i="32"/>
  <c r="AF700" i="32"/>
  <c r="AF701" i="32"/>
  <c r="AF702" i="32"/>
  <c r="AF703" i="32"/>
  <c r="AF704" i="32"/>
  <c r="AF705" i="32"/>
  <c r="AF706" i="32"/>
  <c r="AF707" i="32"/>
  <c r="AF708" i="32"/>
  <c r="AF709" i="32"/>
  <c r="AF710" i="32"/>
  <c r="AF711" i="32"/>
  <c r="AF712" i="32"/>
  <c r="AF713" i="32"/>
  <c r="AF714" i="32"/>
  <c r="AF715" i="32"/>
  <c r="AF716" i="32"/>
  <c r="AF717" i="32"/>
  <c r="AF718" i="32"/>
  <c r="AF719" i="32"/>
  <c r="AF720" i="32"/>
  <c r="AF721" i="32"/>
  <c r="AF722" i="32"/>
  <c r="AF723" i="32"/>
  <c r="AF724" i="32"/>
  <c r="AF725" i="32"/>
  <c r="AF726" i="32"/>
  <c r="AF727" i="32"/>
  <c r="AF728" i="32"/>
  <c r="AF729" i="32"/>
  <c r="AF730" i="32"/>
  <c r="AF731" i="32"/>
  <c r="AF732" i="32"/>
  <c r="AF733" i="32"/>
  <c r="AF734" i="32"/>
  <c r="AF735" i="32"/>
  <c r="AF736" i="32"/>
  <c r="AF737" i="32"/>
  <c r="AF738" i="32"/>
  <c r="AF739" i="32"/>
  <c r="AF740" i="32"/>
  <c r="AF741" i="32"/>
  <c r="AF742" i="32"/>
  <c r="AF743" i="32"/>
  <c r="AF744" i="32"/>
  <c r="AF745" i="32"/>
  <c r="AF746" i="32"/>
  <c r="AF747" i="32"/>
  <c r="AF748" i="32"/>
  <c r="AF749" i="32"/>
  <c r="AF750" i="32"/>
  <c r="AF751" i="32"/>
  <c r="AF752" i="32"/>
  <c r="AF753" i="32"/>
  <c r="AF754" i="32"/>
  <c r="AF755" i="32"/>
  <c r="AF756" i="32"/>
  <c r="AF757" i="32"/>
  <c r="AF758" i="32"/>
  <c r="AF759" i="32"/>
  <c r="AF760" i="32"/>
  <c r="AF761" i="32"/>
  <c r="AF762" i="32"/>
  <c r="AF763" i="32"/>
  <c r="AF764" i="32"/>
  <c r="AF765" i="32"/>
  <c r="AF766" i="32"/>
  <c r="AF767" i="32"/>
  <c r="AF768" i="32"/>
  <c r="AF769" i="32"/>
  <c r="AF770" i="32"/>
  <c r="AF771" i="32"/>
  <c r="AF772" i="32"/>
  <c r="AF773" i="32"/>
  <c r="AF774" i="32"/>
  <c r="AF775" i="32"/>
  <c r="AF776" i="32"/>
  <c r="AF777" i="32"/>
  <c r="AF778" i="32"/>
  <c r="AF779" i="32"/>
  <c r="AF780" i="32"/>
  <c r="AF781" i="32"/>
  <c r="AF782" i="32"/>
  <c r="AF783" i="32"/>
  <c r="AF784" i="32"/>
  <c r="AF785" i="32"/>
  <c r="AF786" i="32"/>
  <c r="AF787" i="32"/>
  <c r="AF788" i="32"/>
  <c r="AF789" i="32"/>
  <c r="AF790" i="32"/>
  <c r="AF791" i="32"/>
  <c r="AF792" i="32"/>
  <c r="AF793" i="32"/>
  <c r="AF794" i="32"/>
  <c r="AF795" i="32"/>
  <c r="AF796" i="32"/>
  <c r="AF797" i="32"/>
  <c r="AF798" i="32"/>
  <c r="AF799" i="32"/>
  <c r="AF800" i="32"/>
  <c r="AF801" i="32"/>
  <c r="AF802" i="32"/>
  <c r="AF803" i="32"/>
  <c r="AF804" i="32"/>
  <c r="AF805" i="32"/>
  <c r="AF806" i="32"/>
  <c r="AF807" i="32"/>
  <c r="AF808" i="32"/>
  <c r="AF809" i="32"/>
  <c r="AF810" i="32"/>
  <c r="AF811" i="32"/>
  <c r="AF812" i="32"/>
  <c r="AF813" i="32"/>
  <c r="AF814" i="32"/>
  <c r="AF815" i="32"/>
  <c r="AF816" i="32"/>
  <c r="AF817" i="32"/>
  <c r="AF818" i="32"/>
  <c r="AF819" i="32"/>
  <c r="AF820" i="32"/>
  <c r="AF821" i="32"/>
  <c r="AF822" i="32"/>
  <c r="AF823" i="32"/>
  <c r="AF824" i="32"/>
  <c r="AF825" i="32"/>
  <c r="AF826" i="32"/>
  <c r="AF827" i="32"/>
  <c r="AF828" i="32"/>
  <c r="AF829" i="32"/>
  <c r="AF830" i="32"/>
  <c r="AF831" i="32"/>
  <c r="AF832" i="32"/>
  <c r="AF833" i="32"/>
  <c r="AF834" i="32"/>
  <c r="AF835" i="32"/>
  <c r="AF836" i="32"/>
  <c r="AF837" i="32"/>
  <c r="AF838" i="32"/>
  <c r="AF839" i="32"/>
  <c r="AF840" i="32"/>
  <c r="AF841" i="32"/>
  <c r="AF842" i="32"/>
  <c r="AF843" i="32"/>
  <c r="AF844" i="32"/>
  <c r="AF845" i="32"/>
  <c r="AF846" i="32"/>
  <c r="AF847" i="32"/>
  <c r="AF848" i="32"/>
  <c r="AF849" i="32"/>
  <c r="AF850" i="32"/>
  <c r="AF851" i="32"/>
  <c r="AF852" i="32"/>
  <c r="AF853" i="32"/>
  <c r="AF854" i="32"/>
  <c r="AF855" i="32"/>
  <c r="AF856" i="32"/>
  <c r="AF857" i="32"/>
  <c r="AF858" i="32"/>
  <c r="AF859" i="32"/>
  <c r="AF860" i="32"/>
  <c r="AF861" i="32"/>
  <c r="AF862" i="32"/>
  <c r="AF863" i="32"/>
  <c r="AF864" i="32"/>
  <c r="AF865" i="32"/>
  <c r="AF866" i="32"/>
  <c r="AF867" i="32"/>
  <c r="AF868" i="32"/>
  <c r="AF869" i="32"/>
  <c r="AF870" i="32"/>
  <c r="AF871" i="32"/>
  <c r="AF872" i="32"/>
  <c r="AF873" i="32"/>
  <c r="AF874" i="32"/>
  <c r="AF875" i="32"/>
  <c r="AF876" i="32"/>
  <c r="AF877" i="32"/>
  <c r="AF878" i="32"/>
  <c r="AF879" i="32"/>
  <c r="AF880" i="32"/>
  <c r="AF881" i="32"/>
  <c r="AF882" i="32"/>
  <c r="AF883" i="32"/>
  <c r="AF884" i="32"/>
  <c r="AF885" i="32"/>
  <c r="AF886" i="32"/>
  <c r="AF887" i="32"/>
  <c r="AF888" i="32"/>
  <c r="AF889" i="32"/>
  <c r="AF890" i="32"/>
  <c r="AF891" i="32"/>
  <c r="AF892" i="32"/>
  <c r="AF893" i="32"/>
  <c r="AF894" i="32"/>
  <c r="AF895" i="32"/>
  <c r="AF896" i="32"/>
  <c r="AF897" i="32"/>
  <c r="AF898" i="32"/>
  <c r="AF899" i="32"/>
  <c r="AF900" i="32"/>
  <c r="AF901" i="32"/>
  <c r="AF902" i="32"/>
  <c r="AF903" i="32"/>
  <c r="AF904" i="32"/>
  <c r="AF905" i="32"/>
  <c r="AF906" i="32"/>
  <c r="AF907" i="32"/>
  <c r="AF908" i="32"/>
  <c r="AF909" i="32"/>
  <c r="AF910" i="32"/>
  <c r="AF911" i="32"/>
  <c r="AF912" i="32"/>
  <c r="AF913" i="32"/>
  <c r="AF914" i="32"/>
  <c r="AF915" i="32"/>
  <c r="AF916" i="32"/>
  <c r="AF917" i="32"/>
  <c r="AF918" i="32"/>
  <c r="AF919" i="32"/>
  <c r="AF920" i="32"/>
  <c r="AF921" i="32"/>
  <c r="AF922" i="32"/>
  <c r="AF923" i="32"/>
  <c r="AF924" i="32"/>
  <c r="AF925" i="32"/>
  <c r="AF926" i="32"/>
  <c r="AF927" i="32"/>
  <c r="AF928" i="32"/>
  <c r="AF929" i="32"/>
  <c r="AF930" i="32"/>
  <c r="AF931" i="32"/>
  <c r="AF932" i="32"/>
  <c r="AF933" i="32"/>
  <c r="AF934" i="32"/>
  <c r="AF935" i="32"/>
  <c r="AF936" i="32"/>
  <c r="AF937" i="32"/>
  <c r="AF938" i="32"/>
  <c r="AF939" i="32"/>
  <c r="AF940" i="32"/>
  <c r="AF941" i="32"/>
  <c r="AF942" i="32"/>
  <c r="AF943" i="32"/>
  <c r="AF944" i="32"/>
  <c r="AF945" i="32"/>
  <c r="AF946" i="32"/>
  <c r="AF947" i="32"/>
  <c r="AF948" i="32"/>
  <c r="AF949" i="32"/>
  <c r="AF950" i="32"/>
  <c r="AF951" i="32"/>
  <c r="AF952" i="32"/>
  <c r="AF953" i="32"/>
  <c r="AF954" i="32"/>
  <c r="AF955" i="32"/>
  <c r="AF956" i="32"/>
  <c r="AF957" i="32"/>
  <c r="AF958" i="32"/>
  <c r="AF959" i="32"/>
  <c r="AF960" i="32"/>
  <c r="AF961" i="32"/>
  <c r="AF962" i="32"/>
  <c r="AF963" i="32"/>
  <c r="AF964" i="32"/>
  <c r="AF965" i="32"/>
  <c r="AF966" i="32"/>
  <c r="AF967" i="32"/>
  <c r="AF968" i="32"/>
  <c r="AF969" i="32"/>
  <c r="AF970" i="32"/>
  <c r="AF971" i="32"/>
  <c r="AF972" i="32"/>
  <c r="AF973" i="32"/>
  <c r="AF974" i="32"/>
  <c r="AF975" i="32"/>
  <c r="AF976" i="32"/>
  <c r="AF977" i="32"/>
  <c r="AF978" i="32"/>
  <c r="AF979" i="32"/>
  <c r="AF980" i="32"/>
  <c r="AF981" i="32"/>
  <c r="AF982" i="32"/>
  <c r="AF983" i="32"/>
  <c r="AF984" i="32"/>
  <c r="AF985" i="32"/>
  <c r="AF986" i="32"/>
  <c r="AF987" i="32"/>
  <c r="AF988" i="32"/>
  <c r="AF989" i="32"/>
  <c r="AF990" i="32"/>
  <c r="AF991" i="32"/>
  <c r="AF992" i="32"/>
  <c r="AF993" i="32"/>
  <c r="AF994" i="32"/>
  <c r="AF995" i="32"/>
  <c r="AF996" i="32"/>
  <c r="AF997" i="32"/>
  <c r="AF998" i="32"/>
  <c r="AF999" i="32"/>
  <c r="AF1000" i="32"/>
  <c r="AF1001" i="32"/>
  <c r="AF1002" i="32"/>
  <c r="AF1003" i="32"/>
  <c r="AF1004" i="32"/>
  <c r="AF1005" i="32"/>
  <c r="AF1006" i="32"/>
  <c r="AF1007" i="32"/>
  <c r="AF1008" i="32"/>
  <c r="AF1009" i="32"/>
  <c r="AF1010" i="32"/>
  <c r="AF1011" i="32"/>
  <c r="AF1012" i="32"/>
  <c r="AF1013" i="32"/>
  <c r="AF1014" i="32"/>
  <c r="AF1015" i="32"/>
  <c r="AF1016" i="32"/>
  <c r="AF1017" i="32"/>
  <c r="AF1018" i="32"/>
  <c r="AF1019" i="32"/>
  <c r="AF1020" i="32"/>
  <c r="AF1021" i="32"/>
  <c r="AF1022" i="32"/>
  <c r="AF1023" i="32"/>
  <c r="AF1024" i="32"/>
  <c r="AF1025" i="32"/>
  <c r="AF1026" i="32"/>
  <c r="AF1027" i="32"/>
  <c r="AF1028" i="32"/>
  <c r="AF1029" i="32"/>
  <c r="AF1030" i="32"/>
  <c r="AF1031" i="32"/>
  <c r="AF1032" i="32"/>
  <c r="AF1033" i="32"/>
  <c r="AF1034" i="32"/>
  <c r="AF1035" i="32"/>
  <c r="AF1036" i="32"/>
  <c r="AF1037" i="32"/>
  <c r="AF1038" i="32"/>
  <c r="AF1039" i="32"/>
  <c r="AF1040" i="32"/>
  <c r="AF1041" i="32"/>
  <c r="AF1042" i="32"/>
  <c r="AF1043" i="32"/>
  <c r="AF1044" i="32"/>
  <c r="AF1045" i="32"/>
  <c r="AF1046" i="32"/>
  <c r="AF1047" i="32"/>
  <c r="AF1048" i="32"/>
  <c r="AF1049" i="32"/>
  <c r="AF1050" i="32"/>
  <c r="AF1051" i="32"/>
  <c r="AF1052" i="32"/>
  <c r="AF1053" i="32"/>
  <c r="AF1054" i="32"/>
  <c r="AF1055" i="32"/>
  <c r="AF1056" i="32"/>
  <c r="AF1057" i="32"/>
  <c r="AF1058" i="32"/>
  <c r="AF1059" i="32"/>
  <c r="AF1060" i="32"/>
  <c r="AF1061" i="32"/>
  <c r="AF1062" i="32"/>
  <c r="AF1063" i="32"/>
  <c r="AF1064" i="32"/>
  <c r="AF1065" i="32"/>
  <c r="AF1066" i="32"/>
  <c r="AF1067" i="32"/>
  <c r="AF1068" i="32"/>
  <c r="AF1069" i="32"/>
  <c r="AF1070" i="32"/>
  <c r="AF1071" i="32"/>
  <c r="AF1072" i="32"/>
  <c r="AF1073" i="32"/>
  <c r="AF1074" i="32"/>
  <c r="AF1075" i="32"/>
  <c r="AF1076" i="32"/>
  <c r="AF1077" i="32"/>
  <c r="AF1078" i="32"/>
  <c r="AF1079" i="32"/>
  <c r="AF1080" i="32"/>
  <c r="AF1081" i="32"/>
  <c r="AF1082" i="32"/>
  <c r="AF1083" i="32"/>
  <c r="AF1084" i="32"/>
  <c r="AF1085" i="32"/>
  <c r="AF1086" i="32"/>
  <c r="AF1087" i="32"/>
  <c r="AF1088" i="32"/>
  <c r="AF1089" i="32"/>
  <c r="AF1090" i="32"/>
  <c r="AF1091" i="32"/>
  <c r="AF1092" i="32"/>
  <c r="AF1093" i="32"/>
  <c r="AF1094" i="32"/>
  <c r="AF1095" i="32"/>
  <c r="AF1096" i="32"/>
  <c r="AF1097" i="32"/>
  <c r="AF1098" i="32"/>
  <c r="AF1099" i="32"/>
  <c r="AF1100" i="32"/>
  <c r="AF1101" i="32"/>
  <c r="AF1102" i="32"/>
  <c r="AF1103" i="32"/>
  <c r="AF1104" i="32"/>
  <c r="AF1105" i="32"/>
  <c r="AF1106" i="32"/>
  <c r="AF1107" i="32"/>
  <c r="AF1108" i="32"/>
  <c r="AF1109" i="32"/>
  <c r="AF1110" i="32"/>
  <c r="AF1111" i="32"/>
  <c r="AF1112" i="32"/>
  <c r="AF1113" i="32"/>
  <c r="AF1114" i="32"/>
  <c r="AF1115" i="32"/>
  <c r="AF1116" i="32"/>
  <c r="AF1117" i="32"/>
  <c r="AF1118" i="32"/>
  <c r="AF1119" i="32"/>
  <c r="AF1120" i="32"/>
  <c r="AF1121" i="32"/>
  <c r="AF1122" i="32"/>
  <c r="AF1123" i="32"/>
  <c r="AF1124" i="32"/>
  <c r="AF1125" i="32"/>
  <c r="AF1126" i="32"/>
  <c r="AF1127" i="32"/>
  <c r="AF1128" i="32"/>
  <c r="AF1129" i="32"/>
  <c r="AF1130" i="32"/>
  <c r="AF1131" i="32"/>
  <c r="AF1132" i="32"/>
  <c r="AF1133" i="32"/>
  <c r="AF1134" i="32"/>
  <c r="AF1135" i="32"/>
  <c r="AF1136" i="32"/>
  <c r="AF1137" i="32"/>
  <c r="AF1138" i="32"/>
  <c r="AF1139" i="32"/>
  <c r="AF1140" i="32"/>
  <c r="AF1141" i="32"/>
  <c r="AF1142" i="32"/>
  <c r="AF1143" i="32"/>
  <c r="AF1144" i="32"/>
  <c r="AF1145" i="32"/>
  <c r="AF1146" i="32"/>
  <c r="AF1147" i="32"/>
  <c r="AF1148" i="32"/>
  <c r="AF1149" i="32"/>
  <c r="AF1150" i="32"/>
  <c r="AF1151" i="32"/>
  <c r="AF1152" i="32"/>
  <c r="AF1153" i="32"/>
  <c r="AF1154" i="32"/>
  <c r="AF1155" i="32"/>
  <c r="AF1156" i="32"/>
  <c r="AF1157" i="32"/>
  <c r="AF1158" i="32"/>
  <c r="AF1159" i="32"/>
  <c r="AF1160" i="32"/>
  <c r="AF1161" i="32"/>
  <c r="AF1162" i="32"/>
  <c r="AF1163" i="32"/>
  <c r="AF1164" i="32"/>
  <c r="AF1165" i="32"/>
  <c r="AF1166" i="32"/>
  <c r="AF1167" i="32"/>
  <c r="AF1168" i="32"/>
  <c r="AF1169" i="32"/>
  <c r="AF1170" i="32"/>
  <c r="AF1171" i="32"/>
  <c r="AF1172" i="32"/>
  <c r="AF1173" i="32"/>
  <c r="AF1174" i="32"/>
  <c r="AF1175" i="32"/>
  <c r="AF1176" i="32"/>
  <c r="AF1177" i="32"/>
  <c r="AF1178" i="32"/>
  <c r="AF1179" i="32"/>
  <c r="AF1180" i="32"/>
  <c r="AF1181" i="32"/>
  <c r="AF1182" i="32"/>
  <c r="AF1183" i="32"/>
  <c r="AF1184" i="32"/>
  <c r="AF1185" i="32"/>
  <c r="AF1186" i="32"/>
  <c r="AF1187" i="32"/>
  <c r="AF1188" i="32"/>
  <c r="AF1189" i="32"/>
  <c r="AF1190" i="32"/>
  <c r="AF1191" i="32"/>
  <c r="AF1192" i="32"/>
  <c r="AF1193" i="32"/>
  <c r="AF1194" i="32"/>
  <c r="AF1195" i="32"/>
  <c r="AF1196" i="32"/>
  <c r="AF1197" i="32"/>
  <c r="AF1198" i="32"/>
  <c r="AF1199" i="32"/>
  <c r="AF1200" i="32"/>
  <c r="AF1201" i="32"/>
  <c r="AF1202" i="32"/>
  <c r="AF1203" i="32"/>
  <c r="AF1204" i="32"/>
  <c r="AF1205" i="32"/>
  <c r="AF1206" i="32"/>
  <c r="AF1207" i="32"/>
  <c r="AF1208" i="32"/>
  <c r="AF1209" i="32"/>
  <c r="AF1210" i="32"/>
  <c r="AF1211" i="32"/>
  <c r="AF1212" i="32"/>
  <c r="AF1213" i="32"/>
  <c r="AF1214" i="32"/>
  <c r="AF1215" i="32"/>
  <c r="AF1216" i="32"/>
  <c r="AF1217" i="32"/>
  <c r="AF1218" i="32"/>
  <c r="AF1219" i="32"/>
  <c r="AF1220" i="32"/>
  <c r="AF1221" i="32"/>
  <c r="AF1222" i="32"/>
  <c r="AF1223" i="32"/>
  <c r="AF1224" i="32"/>
  <c r="AF1225" i="32"/>
  <c r="AF1226" i="32"/>
  <c r="AF1227" i="32"/>
  <c r="AF1228" i="32"/>
  <c r="AF1229" i="32"/>
  <c r="AF1230" i="32"/>
  <c r="AF1231" i="32"/>
  <c r="AF1232" i="32"/>
  <c r="AF1233" i="32"/>
  <c r="AF1234" i="32"/>
  <c r="AF1235" i="32"/>
  <c r="AF1236" i="32"/>
  <c r="AF1237" i="32"/>
  <c r="AF1238" i="32"/>
  <c r="AF1239" i="32"/>
  <c r="AF1240" i="32"/>
  <c r="AF1241" i="32"/>
  <c r="AF1242" i="32"/>
  <c r="AF1243" i="32"/>
  <c r="AF1244" i="32"/>
  <c r="AF1245" i="32"/>
  <c r="AF1246" i="32"/>
  <c r="AF1247" i="32"/>
  <c r="AF1248" i="32"/>
  <c r="AF1249" i="32"/>
  <c r="AF1250" i="32"/>
  <c r="AF1251" i="32"/>
  <c r="AF1252" i="32"/>
  <c r="AF1253" i="32"/>
  <c r="AF1254" i="32"/>
  <c r="AF1255" i="32"/>
  <c r="AF1256" i="32"/>
  <c r="AF1257" i="32"/>
  <c r="AF1258" i="32"/>
  <c r="AF1259" i="32"/>
  <c r="AF1260" i="32"/>
  <c r="AF1261" i="32"/>
  <c r="AF1262" i="32"/>
  <c r="AF1263" i="32"/>
  <c r="AF1264" i="32"/>
  <c r="AF1265" i="32"/>
  <c r="AF1266" i="32"/>
  <c r="AF1267" i="32"/>
  <c r="AF1268" i="32"/>
  <c r="AF1269" i="32"/>
  <c r="AF1270" i="32"/>
  <c r="AF1271" i="32"/>
  <c r="AF1272" i="32"/>
  <c r="AF1273" i="32"/>
  <c r="AF1274" i="32"/>
  <c r="AF1275" i="32"/>
  <c r="AF1276" i="32"/>
  <c r="AF1277" i="32"/>
  <c r="AF1278" i="32"/>
  <c r="AF1279" i="32"/>
  <c r="AF1280" i="32"/>
  <c r="AF1281" i="32"/>
  <c r="AF1282" i="32"/>
  <c r="AF1283" i="32"/>
  <c r="AF1284" i="32"/>
  <c r="AF1285" i="32"/>
  <c r="AF1286" i="32"/>
  <c r="AF1287" i="32"/>
  <c r="AF1288" i="32"/>
  <c r="AF1289" i="32"/>
  <c r="AF1290" i="32"/>
  <c r="AF1291" i="32"/>
  <c r="AF1292" i="32"/>
  <c r="AF1293" i="32"/>
  <c r="AF1294" i="32"/>
  <c r="AF1295" i="32"/>
  <c r="AF1296" i="32"/>
  <c r="AF1297" i="32"/>
  <c r="AF1298" i="32"/>
  <c r="AF1299" i="32"/>
  <c r="AF1300" i="32"/>
  <c r="AF1301" i="32"/>
  <c r="AF1302" i="32"/>
  <c r="AF1303" i="32"/>
  <c r="AF1304" i="32"/>
  <c r="AF1305" i="32"/>
  <c r="AF1306" i="32"/>
  <c r="AF1307" i="32"/>
  <c r="AF1308" i="32"/>
  <c r="AF1309" i="32"/>
  <c r="AF1310" i="32"/>
  <c r="AF1311" i="32"/>
  <c r="AF1312" i="32"/>
  <c r="AF1313" i="32"/>
  <c r="AF1314" i="32"/>
  <c r="AF1315" i="32"/>
  <c r="AF1316" i="32"/>
  <c r="AF1317" i="32"/>
  <c r="AF1318" i="32"/>
  <c r="AF1319" i="32"/>
  <c r="AF1320" i="32"/>
  <c r="AF1321" i="32"/>
  <c r="AF1322" i="32"/>
  <c r="AF1323" i="32"/>
  <c r="AF1324" i="32"/>
  <c r="AF1325" i="32"/>
  <c r="AF1326" i="32"/>
  <c r="AF1327" i="32"/>
  <c r="AF1328" i="32"/>
  <c r="AF1329" i="32"/>
  <c r="AF1330" i="32"/>
  <c r="AF1331" i="32"/>
  <c r="AF1332" i="32"/>
  <c r="AF1333" i="32"/>
  <c r="AF1334" i="32"/>
  <c r="AF1335" i="32"/>
  <c r="AF1336" i="32"/>
  <c r="AF1337" i="32"/>
  <c r="AF1338" i="32"/>
  <c r="AF1339" i="32"/>
  <c r="AF1340" i="32"/>
  <c r="AF1341" i="32"/>
  <c r="AF1342" i="32"/>
  <c r="AF1343" i="32"/>
  <c r="AF1344" i="32"/>
  <c r="AF1345" i="32"/>
  <c r="AF1346" i="32"/>
  <c r="AF1347" i="32"/>
  <c r="AF1348" i="32"/>
  <c r="AF1349" i="32"/>
  <c r="AF1350" i="32"/>
  <c r="AF1351" i="32"/>
  <c r="AF1352" i="32"/>
  <c r="AF1353" i="32"/>
  <c r="AF1354" i="32"/>
  <c r="AF1355" i="32"/>
  <c r="AF1356" i="32"/>
  <c r="AF1357" i="32"/>
  <c r="AF1358" i="32"/>
  <c r="AF1359" i="32"/>
  <c r="AF1360" i="32"/>
  <c r="AF1361" i="32"/>
  <c r="AF1362" i="32"/>
  <c r="AF1363" i="32"/>
  <c r="AF1364" i="32"/>
  <c r="AF1365" i="32"/>
  <c r="AF1366" i="32"/>
  <c r="AF1367" i="32"/>
  <c r="AF1368" i="32"/>
  <c r="AF1369" i="32"/>
  <c r="AF1370" i="32"/>
  <c r="AF1371" i="32"/>
  <c r="AF1372" i="32"/>
  <c r="AF1373" i="32"/>
  <c r="AF1374" i="32"/>
  <c r="AF1375" i="32"/>
  <c r="AF1376" i="32"/>
  <c r="AF1377" i="32"/>
  <c r="AF1378" i="32"/>
  <c r="AF1379" i="32"/>
  <c r="AF1380" i="32"/>
  <c r="AF1381" i="32"/>
  <c r="AF1382" i="32"/>
  <c r="AF1383" i="32"/>
  <c r="AF1384" i="32"/>
  <c r="AF1385" i="32"/>
  <c r="AF1386" i="32"/>
  <c r="AF1387" i="32"/>
  <c r="AF1388" i="32"/>
  <c r="AF1389" i="32"/>
  <c r="AF1390" i="32"/>
  <c r="AF1391" i="32"/>
  <c r="AF1392" i="32"/>
  <c r="AF1393" i="32"/>
  <c r="AF1394" i="32"/>
  <c r="AF1395" i="32"/>
  <c r="AF1396" i="32"/>
  <c r="AF1397" i="32"/>
  <c r="AF1398" i="32"/>
  <c r="AF1399" i="32"/>
  <c r="AF1400" i="32"/>
  <c r="AF1401" i="32"/>
  <c r="AF1402" i="32"/>
  <c r="AF1403" i="32"/>
  <c r="AF1404" i="32"/>
  <c r="AF1405" i="32"/>
  <c r="AF1406" i="32"/>
  <c r="AF1407" i="32"/>
  <c r="AF1408" i="32"/>
  <c r="AF1409" i="32"/>
  <c r="AF1410" i="32"/>
  <c r="AF1411" i="32"/>
  <c r="AF1412" i="32"/>
  <c r="AF1413" i="32"/>
  <c r="AF1414" i="32"/>
  <c r="AF1415" i="32"/>
  <c r="AF1416" i="32"/>
  <c r="AF1417" i="32"/>
  <c r="AF1418" i="32"/>
  <c r="AF1419" i="32"/>
  <c r="AF1420" i="32"/>
  <c r="AF1421" i="32"/>
  <c r="AF1422" i="32"/>
  <c r="AF1423" i="32"/>
  <c r="AF1424" i="32"/>
  <c r="AF1425" i="32"/>
  <c r="AF1426" i="32"/>
  <c r="AF1427" i="32"/>
  <c r="AF1428" i="32"/>
  <c r="AF1429" i="32"/>
  <c r="AF1430" i="32"/>
  <c r="AF1431" i="32"/>
  <c r="AF1432" i="32"/>
  <c r="AF1433" i="32"/>
  <c r="AF1434" i="32"/>
  <c r="AF1435" i="32"/>
  <c r="AF1436" i="32"/>
  <c r="AF1437" i="32"/>
  <c r="AF1438" i="32"/>
  <c r="AF1439" i="32"/>
  <c r="AF1440" i="32"/>
  <c r="AF1441" i="32"/>
  <c r="AF1442" i="32"/>
  <c r="AF1443" i="32"/>
  <c r="AF1444" i="32"/>
  <c r="AF1445" i="32"/>
  <c r="AF1446" i="32"/>
  <c r="AF1447" i="32"/>
  <c r="AF1448" i="32"/>
  <c r="AF1449" i="32"/>
  <c r="AF1450" i="32"/>
  <c r="AF1451" i="32"/>
  <c r="AF1452" i="32"/>
  <c r="AF1453" i="32"/>
  <c r="AF1454" i="32"/>
  <c r="AF1455" i="32"/>
  <c r="AF1456" i="32"/>
  <c r="AF1457" i="32"/>
  <c r="AF1458" i="32"/>
  <c r="AF1459" i="32"/>
  <c r="AF1460" i="32"/>
  <c r="AF1461" i="32"/>
  <c r="AF1462" i="32"/>
  <c r="AF1463" i="32"/>
  <c r="AF1464" i="32"/>
  <c r="AF1465" i="32"/>
  <c r="AF1466" i="32"/>
  <c r="AF1467" i="32"/>
  <c r="AF1468" i="32"/>
  <c r="AF1469" i="32"/>
  <c r="AF1470" i="32"/>
  <c r="AF1471" i="32"/>
  <c r="AF1472" i="32"/>
  <c r="AF1473" i="32"/>
  <c r="AF1474" i="32"/>
  <c r="AF1475" i="32"/>
  <c r="AF1476" i="32"/>
  <c r="AF1477" i="32"/>
  <c r="AF1478" i="32"/>
  <c r="AF1479" i="32"/>
  <c r="AF1480" i="32"/>
  <c r="AF1481" i="32"/>
  <c r="AF1482" i="32"/>
  <c r="AF1483" i="32"/>
  <c r="AF1484" i="32"/>
  <c r="AF1485" i="32"/>
  <c r="AF1486" i="32"/>
  <c r="AF1487" i="32"/>
  <c r="AF1488" i="32"/>
  <c r="AF1489" i="32"/>
  <c r="AF1490" i="32"/>
  <c r="AF1491" i="32"/>
  <c r="AF1492" i="32"/>
  <c r="AF1493" i="32"/>
  <c r="AF1494" i="32"/>
  <c r="AF1495" i="32"/>
  <c r="AF1496" i="32"/>
  <c r="AF1497" i="32"/>
  <c r="AF1498" i="32"/>
  <c r="AF1499" i="32"/>
  <c r="AF1500"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AG382" i="32"/>
  <c r="AG383" i="32"/>
  <c r="AG384" i="32"/>
  <c r="AG385" i="32"/>
  <c r="AG386" i="32"/>
  <c r="AG387" i="32"/>
  <c r="AG388" i="32"/>
  <c r="AG389" i="32"/>
  <c r="AG390" i="32"/>
  <c r="AG391" i="32"/>
  <c r="AG392" i="32"/>
  <c r="AG393" i="32"/>
  <c r="AG394" i="32"/>
  <c r="AG395" i="32"/>
  <c r="AG396" i="32"/>
  <c r="AG397" i="32"/>
  <c r="AG398" i="32"/>
  <c r="AG399" i="32"/>
  <c r="AG400" i="32"/>
  <c r="AG401" i="32"/>
  <c r="AG402" i="32"/>
  <c r="AG403" i="32"/>
  <c r="AG404" i="32"/>
  <c r="AG405" i="32"/>
  <c r="AG406" i="32"/>
  <c r="AG407" i="32"/>
  <c r="AG408" i="32"/>
  <c r="AG409" i="32"/>
  <c r="AG410" i="32"/>
  <c r="AG411" i="32"/>
  <c r="AG412" i="32"/>
  <c r="AG413" i="32"/>
  <c r="AG414" i="32"/>
  <c r="AG415" i="32"/>
  <c r="AG416" i="32"/>
  <c r="AG417" i="32"/>
  <c r="AG418" i="32"/>
  <c r="AG419" i="32"/>
  <c r="AG420" i="32"/>
  <c r="AG421" i="32"/>
  <c r="AG422" i="32"/>
  <c r="AG423" i="32"/>
  <c r="AG424" i="32"/>
  <c r="AG425" i="32"/>
  <c r="AG426" i="32"/>
  <c r="AG427" i="32"/>
  <c r="AG428" i="32"/>
  <c r="AG429" i="32"/>
  <c r="AG430" i="32"/>
  <c r="AG431" i="32"/>
  <c r="AG432" i="32"/>
  <c r="AG433" i="32"/>
  <c r="AG434" i="32"/>
  <c r="AG435" i="32"/>
  <c r="AG436" i="32"/>
  <c r="AG437" i="32"/>
  <c r="AG438" i="32"/>
  <c r="AG439" i="32"/>
  <c r="AG440" i="32"/>
  <c r="AG441" i="32"/>
  <c r="AG442" i="32"/>
  <c r="AG443" i="32"/>
  <c r="AG444" i="32"/>
  <c r="AG445" i="32"/>
  <c r="AG446" i="32"/>
  <c r="AG447" i="32"/>
  <c r="AG448" i="32"/>
  <c r="AG449" i="32"/>
  <c r="AG450" i="32"/>
  <c r="AG451" i="32"/>
  <c r="AG452" i="32"/>
  <c r="AG453" i="32"/>
  <c r="AG454" i="32"/>
  <c r="AG455" i="32"/>
  <c r="AG456" i="32"/>
  <c r="AG457" i="32"/>
  <c r="AG458" i="32"/>
  <c r="AG459" i="32"/>
  <c r="AG460" i="32"/>
  <c r="AG461" i="32"/>
  <c r="AG462" i="32"/>
  <c r="AG463" i="32"/>
  <c r="AG464" i="32"/>
  <c r="AG465" i="32"/>
  <c r="AG466" i="32"/>
  <c r="AG467" i="32"/>
  <c r="AG468" i="32"/>
  <c r="AG469" i="32"/>
  <c r="AG470" i="32"/>
  <c r="AG471" i="32"/>
  <c r="AG472" i="32"/>
  <c r="AG473" i="32"/>
  <c r="AG474" i="32"/>
  <c r="AG475" i="32"/>
  <c r="AG476" i="32"/>
  <c r="AG477" i="32"/>
  <c r="AG478" i="32"/>
  <c r="AG479" i="32"/>
  <c r="AG480" i="32"/>
  <c r="AG481" i="32"/>
  <c r="AG482" i="32"/>
  <c r="AG483" i="32"/>
  <c r="AG484" i="32"/>
  <c r="AG485" i="32"/>
  <c r="AG486" i="32"/>
  <c r="AG487" i="32"/>
  <c r="AG488" i="32"/>
  <c r="AG489" i="32"/>
  <c r="AG490" i="32"/>
  <c r="AG491" i="32"/>
  <c r="AG492" i="32"/>
  <c r="AG493" i="32"/>
  <c r="AG494" i="32"/>
  <c r="AG495" i="32"/>
  <c r="AG496" i="32"/>
  <c r="AG497" i="32"/>
  <c r="AG498" i="32"/>
  <c r="AG499" i="32"/>
  <c r="AG500" i="32"/>
  <c r="AG501" i="32"/>
  <c r="AG502" i="32"/>
  <c r="AG503" i="32"/>
  <c r="AG504" i="32"/>
  <c r="AG505" i="32"/>
  <c r="AG506" i="32"/>
  <c r="AG507" i="32"/>
  <c r="AG508" i="32"/>
  <c r="AG509" i="32"/>
  <c r="AG510" i="32"/>
  <c r="AG511" i="32"/>
  <c r="AG512" i="32"/>
  <c r="AG513" i="32"/>
  <c r="AG514" i="32"/>
  <c r="AG515" i="32"/>
  <c r="AG516" i="32"/>
  <c r="AG517" i="32"/>
  <c r="AG518" i="32"/>
  <c r="AG519" i="32"/>
  <c r="AG520" i="32"/>
  <c r="AG521" i="32"/>
  <c r="AG522" i="32"/>
  <c r="AG523" i="32"/>
  <c r="AG524" i="32"/>
  <c r="AG525" i="32"/>
  <c r="AG526" i="32"/>
  <c r="AG527" i="32"/>
  <c r="AG528" i="32"/>
  <c r="AG529" i="32"/>
  <c r="AG530" i="32"/>
  <c r="AG531" i="32"/>
  <c r="AG532" i="32"/>
  <c r="AG533" i="32"/>
  <c r="AG534" i="32"/>
  <c r="AG535" i="32"/>
  <c r="AG536" i="32"/>
  <c r="AG537" i="32"/>
  <c r="AG538" i="32"/>
  <c r="AG539" i="32"/>
  <c r="AG540" i="32"/>
  <c r="AG541" i="32"/>
  <c r="AG542" i="32"/>
  <c r="AG543" i="32"/>
  <c r="AG544" i="32"/>
  <c r="AG545" i="32"/>
  <c r="AG546" i="32"/>
  <c r="AG547" i="32"/>
  <c r="AG548" i="32"/>
  <c r="AG549" i="32"/>
  <c r="AG550" i="32"/>
  <c r="AG551" i="32"/>
  <c r="AG552" i="32"/>
  <c r="AG553" i="32"/>
  <c r="AG554" i="32"/>
  <c r="AG555" i="32"/>
  <c r="AG556" i="32"/>
  <c r="AG557" i="32"/>
  <c r="AG558" i="32"/>
  <c r="AG559" i="32"/>
  <c r="AG560" i="32"/>
  <c r="AG561" i="32"/>
  <c r="AG562" i="32"/>
  <c r="AG563" i="32"/>
  <c r="AG564" i="32"/>
  <c r="AG565" i="32"/>
  <c r="AG566" i="32"/>
  <c r="AG567" i="32"/>
  <c r="AG568" i="32"/>
  <c r="AG569" i="32"/>
  <c r="AG570" i="32"/>
  <c r="AG571" i="32"/>
  <c r="AG572" i="32"/>
  <c r="AG573" i="32"/>
  <c r="AG574" i="32"/>
  <c r="AG575" i="32"/>
  <c r="AG576" i="32"/>
  <c r="AG577" i="32"/>
  <c r="AG578" i="32"/>
  <c r="AG579" i="32"/>
  <c r="AG580" i="32"/>
  <c r="AG581" i="32"/>
  <c r="AG582" i="32"/>
  <c r="AG583" i="32"/>
  <c r="AG584" i="32"/>
  <c r="AG585" i="32"/>
  <c r="AG586" i="32"/>
  <c r="AG587" i="32"/>
  <c r="AG588" i="32"/>
  <c r="AG589" i="32"/>
  <c r="AG590" i="32"/>
  <c r="AG591" i="32"/>
  <c r="AG592" i="32"/>
  <c r="AG593" i="32"/>
  <c r="AG594" i="32"/>
  <c r="AG595" i="32"/>
  <c r="AG596" i="32"/>
  <c r="AG597" i="32"/>
  <c r="AG598" i="32"/>
  <c r="AG599" i="32"/>
  <c r="AG600" i="32"/>
  <c r="AG601" i="32"/>
  <c r="AG602" i="32"/>
  <c r="AG603" i="32"/>
  <c r="AG604" i="32"/>
  <c r="AG605" i="32"/>
  <c r="AG606" i="32"/>
  <c r="AG607" i="32"/>
  <c r="AG608" i="32"/>
  <c r="AG609" i="32"/>
  <c r="AG610" i="32"/>
  <c r="AG611" i="32"/>
  <c r="AG612" i="32"/>
  <c r="AG613" i="32"/>
  <c r="AG614" i="32"/>
  <c r="AG615" i="32"/>
  <c r="AG616" i="32"/>
  <c r="AG617" i="32"/>
  <c r="AG618" i="32"/>
  <c r="AG619" i="32"/>
  <c r="AG620" i="32"/>
  <c r="AG621" i="32"/>
  <c r="AG622" i="32"/>
  <c r="AG623" i="32"/>
  <c r="AG624" i="32"/>
  <c r="AG625" i="32"/>
  <c r="AG626" i="32"/>
  <c r="AG627" i="32"/>
  <c r="AG628" i="32"/>
  <c r="AG629" i="32"/>
  <c r="AG630" i="32"/>
  <c r="AG631" i="32"/>
  <c r="AG632" i="32"/>
  <c r="AG633" i="32"/>
  <c r="AG634" i="32"/>
  <c r="AG635" i="32"/>
  <c r="AG636" i="32"/>
  <c r="AG637" i="32"/>
  <c r="AG638" i="32"/>
  <c r="AG639" i="32"/>
  <c r="AG640" i="32"/>
  <c r="AG641" i="32"/>
  <c r="AG642" i="32"/>
  <c r="AG643" i="32"/>
  <c r="AG644" i="32"/>
  <c r="AG645" i="32"/>
  <c r="AG646" i="32"/>
  <c r="AG647" i="32"/>
  <c r="AG648" i="32"/>
  <c r="AG649" i="32"/>
  <c r="AG650" i="32"/>
  <c r="AG651" i="32"/>
  <c r="AG652" i="32"/>
  <c r="AG653" i="32"/>
  <c r="AG654" i="32"/>
  <c r="AG655" i="32"/>
  <c r="AG656" i="32"/>
  <c r="AG657" i="32"/>
  <c r="AG658" i="32"/>
  <c r="AG659" i="32"/>
  <c r="AG660" i="32"/>
  <c r="AG661" i="32"/>
  <c r="AG662" i="32"/>
  <c r="AG663" i="32"/>
  <c r="AG664" i="32"/>
  <c r="AG665" i="32"/>
  <c r="AG666" i="32"/>
  <c r="AG667" i="32"/>
  <c r="AG668" i="32"/>
  <c r="AG669" i="32"/>
  <c r="AG670" i="32"/>
  <c r="AG671" i="32"/>
  <c r="AG672" i="32"/>
  <c r="AG673" i="32"/>
  <c r="AG674" i="32"/>
  <c r="AG675" i="32"/>
  <c r="AG676" i="32"/>
  <c r="AG677" i="32"/>
  <c r="AG678" i="32"/>
  <c r="AG679" i="32"/>
  <c r="AG680" i="32"/>
  <c r="AG681" i="32"/>
  <c r="AG682" i="32"/>
  <c r="AG683" i="32"/>
  <c r="AG684" i="32"/>
  <c r="AG685" i="32"/>
  <c r="AG686" i="32"/>
  <c r="AG687" i="32"/>
  <c r="AG688" i="32"/>
  <c r="AG689" i="32"/>
  <c r="AG690" i="32"/>
  <c r="AG691" i="32"/>
  <c r="AG692" i="32"/>
  <c r="AG693" i="32"/>
  <c r="AG694" i="32"/>
  <c r="AG695" i="32"/>
  <c r="AG696" i="32"/>
  <c r="AG697" i="32"/>
  <c r="AG698" i="32"/>
  <c r="AG699" i="32"/>
  <c r="AG700" i="32"/>
  <c r="AG701" i="32"/>
  <c r="AG702" i="32"/>
  <c r="AG703" i="32"/>
  <c r="AG704" i="32"/>
  <c r="AG705" i="32"/>
  <c r="AG706" i="32"/>
  <c r="AG707" i="32"/>
  <c r="AG708" i="32"/>
  <c r="AG709" i="32"/>
  <c r="AG710" i="32"/>
  <c r="AG711" i="32"/>
  <c r="AG712" i="32"/>
  <c r="AG713" i="32"/>
  <c r="AG714" i="32"/>
  <c r="AG715" i="32"/>
  <c r="AG716" i="32"/>
  <c r="AG717" i="32"/>
  <c r="AG718" i="32"/>
  <c r="AG719" i="32"/>
  <c r="AG720" i="32"/>
  <c r="AG721" i="32"/>
  <c r="AG722" i="32"/>
  <c r="AG723" i="32"/>
  <c r="AG724" i="32"/>
  <c r="AG725" i="32"/>
  <c r="AG726" i="32"/>
  <c r="AG727" i="32"/>
  <c r="AG728" i="32"/>
  <c r="AG729" i="32"/>
  <c r="AG730" i="32"/>
  <c r="AG731" i="32"/>
  <c r="AG732" i="32"/>
  <c r="AG733" i="32"/>
  <c r="AG734" i="32"/>
  <c r="AG735" i="32"/>
  <c r="AG736" i="32"/>
  <c r="AG737" i="32"/>
  <c r="AG738" i="32"/>
  <c r="AG739" i="32"/>
  <c r="AG740" i="32"/>
  <c r="AG741" i="32"/>
  <c r="AG742" i="32"/>
  <c r="AG743" i="32"/>
  <c r="AG744" i="32"/>
  <c r="AG745" i="32"/>
  <c r="AG746" i="32"/>
  <c r="AG747" i="32"/>
  <c r="AG748" i="32"/>
  <c r="AG749" i="32"/>
  <c r="AG750" i="32"/>
  <c r="AG751" i="32"/>
  <c r="AG752" i="32"/>
  <c r="AG753" i="32"/>
  <c r="AG754" i="32"/>
  <c r="AG755" i="32"/>
  <c r="AG756" i="32"/>
  <c r="AG757" i="32"/>
  <c r="AG758" i="32"/>
  <c r="AG759" i="32"/>
  <c r="AG760" i="32"/>
  <c r="AG761" i="32"/>
  <c r="AG762" i="32"/>
  <c r="AG763" i="32"/>
  <c r="AG764" i="32"/>
  <c r="AG765" i="32"/>
  <c r="AG766" i="32"/>
  <c r="AG767" i="32"/>
  <c r="AG768" i="32"/>
  <c r="AG769" i="32"/>
  <c r="AG770" i="32"/>
  <c r="AG771" i="32"/>
  <c r="AG772" i="32"/>
  <c r="AG773" i="32"/>
  <c r="AG774" i="32"/>
  <c r="AG775" i="32"/>
  <c r="AG776" i="32"/>
  <c r="AG777" i="32"/>
  <c r="AG778" i="32"/>
  <c r="AG779" i="32"/>
  <c r="AG780" i="32"/>
  <c r="AG781" i="32"/>
  <c r="AG782" i="32"/>
  <c r="AG783" i="32"/>
  <c r="AG784" i="32"/>
  <c r="AG785" i="32"/>
  <c r="AG786" i="32"/>
  <c r="AG787" i="32"/>
  <c r="AG788" i="32"/>
  <c r="AG789" i="32"/>
  <c r="AG790" i="32"/>
  <c r="AG791" i="32"/>
  <c r="AG792" i="32"/>
  <c r="AG793" i="32"/>
  <c r="AG794" i="32"/>
  <c r="AG795" i="32"/>
  <c r="AG796" i="32"/>
  <c r="AG797" i="32"/>
  <c r="AG798" i="32"/>
  <c r="AG799" i="32"/>
  <c r="AG800" i="32"/>
  <c r="AG801" i="32"/>
  <c r="AG802" i="32"/>
  <c r="AG803" i="32"/>
  <c r="AG804" i="32"/>
  <c r="AG805" i="32"/>
  <c r="AG806" i="32"/>
  <c r="AG807" i="32"/>
  <c r="AG808" i="32"/>
  <c r="AG809" i="32"/>
  <c r="AG810" i="32"/>
  <c r="AG811" i="32"/>
  <c r="AG812" i="32"/>
  <c r="AG813" i="32"/>
  <c r="AG814" i="32"/>
  <c r="AG815" i="32"/>
  <c r="AG816" i="32"/>
  <c r="AG817" i="32"/>
  <c r="AG818" i="32"/>
  <c r="AG819" i="32"/>
  <c r="AG820" i="32"/>
  <c r="AG821" i="32"/>
  <c r="AG822" i="32"/>
  <c r="AG823" i="32"/>
  <c r="AG824" i="32"/>
  <c r="AG825" i="32"/>
  <c r="AG826" i="32"/>
  <c r="AG827" i="32"/>
  <c r="AG828" i="32"/>
  <c r="AG829" i="32"/>
  <c r="AG830" i="32"/>
  <c r="AG831" i="32"/>
  <c r="AG832" i="32"/>
  <c r="AG833" i="32"/>
  <c r="AG834" i="32"/>
  <c r="AG835" i="32"/>
  <c r="AG836" i="32"/>
  <c r="AG837" i="32"/>
  <c r="AG838" i="32"/>
  <c r="AG839" i="32"/>
  <c r="AG840" i="32"/>
  <c r="AG841" i="32"/>
  <c r="AG842" i="32"/>
  <c r="AG843" i="32"/>
  <c r="AG844" i="32"/>
  <c r="AG845" i="32"/>
  <c r="AG846" i="32"/>
  <c r="AG847" i="32"/>
  <c r="AG848" i="32"/>
  <c r="AG849" i="32"/>
  <c r="AG850" i="32"/>
  <c r="AG851" i="32"/>
  <c r="AG852" i="32"/>
  <c r="AG853" i="32"/>
  <c r="AG854" i="32"/>
  <c r="AG855" i="32"/>
  <c r="AG856" i="32"/>
  <c r="AG857" i="32"/>
  <c r="AG858" i="32"/>
  <c r="AG859" i="32"/>
  <c r="AG860" i="32"/>
  <c r="AG861" i="32"/>
  <c r="AG862" i="32"/>
  <c r="AG863" i="32"/>
  <c r="AG864" i="32"/>
  <c r="AG865" i="32"/>
  <c r="AG866" i="32"/>
  <c r="AG867" i="32"/>
  <c r="AG868" i="32"/>
  <c r="AG869" i="32"/>
  <c r="AG870" i="32"/>
  <c r="AG871" i="32"/>
  <c r="AG872" i="32"/>
  <c r="AG873" i="32"/>
  <c r="AG874" i="32"/>
  <c r="AG875" i="32"/>
  <c r="AG876" i="32"/>
  <c r="AG877" i="32"/>
  <c r="AG878" i="32"/>
  <c r="AG879" i="32"/>
  <c r="AG880" i="32"/>
  <c r="AG881" i="32"/>
  <c r="AG882" i="32"/>
  <c r="AG883" i="32"/>
  <c r="AG884" i="32"/>
  <c r="AG885" i="32"/>
  <c r="AG886" i="32"/>
  <c r="AG887" i="32"/>
  <c r="AG888" i="32"/>
  <c r="AG889" i="32"/>
  <c r="AG890" i="32"/>
  <c r="AG891" i="32"/>
  <c r="AG892" i="32"/>
  <c r="AG893" i="32"/>
  <c r="AG894" i="32"/>
  <c r="AG895" i="32"/>
  <c r="AG896" i="32"/>
  <c r="AG897" i="32"/>
  <c r="AG898" i="32"/>
  <c r="AG899" i="32"/>
  <c r="AG900" i="32"/>
  <c r="AG901" i="32"/>
  <c r="AG902" i="32"/>
  <c r="AG903" i="32"/>
  <c r="AG904" i="32"/>
  <c r="AG905" i="32"/>
  <c r="AG906" i="32"/>
  <c r="AG907" i="32"/>
  <c r="AG908" i="32"/>
  <c r="AG909" i="32"/>
  <c r="AG910" i="32"/>
  <c r="AG911" i="32"/>
  <c r="AG912" i="32"/>
  <c r="AG913" i="32"/>
  <c r="AG914" i="32"/>
  <c r="AG915" i="32"/>
  <c r="AG916" i="32"/>
  <c r="AG917" i="32"/>
  <c r="AG918" i="32"/>
  <c r="AG919" i="32"/>
  <c r="AG920" i="32"/>
  <c r="AG921" i="32"/>
  <c r="AG922" i="32"/>
  <c r="AG923" i="32"/>
  <c r="AG924" i="32"/>
  <c r="AG925" i="32"/>
  <c r="AG926" i="32"/>
  <c r="AG927" i="32"/>
  <c r="AG928" i="32"/>
  <c r="AG929" i="32"/>
  <c r="AG930" i="32"/>
  <c r="AG931" i="32"/>
  <c r="AG932" i="32"/>
  <c r="AG933" i="32"/>
  <c r="AG934" i="32"/>
  <c r="AG935" i="32"/>
  <c r="AG936" i="32"/>
  <c r="AG937" i="32"/>
  <c r="AG938" i="32"/>
  <c r="AG939" i="32"/>
  <c r="AG940" i="32"/>
  <c r="AG941" i="32"/>
  <c r="AG942" i="32"/>
  <c r="AG943" i="32"/>
  <c r="AG944" i="32"/>
  <c r="AG945" i="32"/>
  <c r="AG946" i="32"/>
  <c r="AG947" i="32"/>
  <c r="AG948" i="32"/>
  <c r="AG949" i="32"/>
  <c r="AG950" i="32"/>
  <c r="AG951" i="32"/>
  <c r="AG952" i="32"/>
  <c r="AG953" i="32"/>
  <c r="AG954" i="32"/>
  <c r="AG955" i="32"/>
  <c r="AG956" i="32"/>
  <c r="AG957" i="32"/>
  <c r="AG958" i="32"/>
  <c r="AG959" i="32"/>
  <c r="AG960" i="32"/>
  <c r="AG961" i="32"/>
  <c r="AG962" i="32"/>
  <c r="AG963" i="32"/>
  <c r="AG964" i="32"/>
  <c r="AG965" i="32"/>
  <c r="AG966" i="32"/>
  <c r="AG967" i="32"/>
  <c r="AG968" i="32"/>
  <c r="AG969" i="32"/>
  <c r="AG970" i="32"/>
  <c r="AG971" i="32"/>
  <c r="AG972" i="32"/>
  <c r="AG973" i="32"/>
  <c r="AG974" i="32"/>
  <c r="AG975" i="32"/>
  <c r="AG976" i="32"/>
  <c r="AG977" i="32"/>
  <c r="AG978" i="32"/>
  <c r="AG979" i="32"/>
  <c r="AG980" i="32"/>
  <c r="AG981" i="32"/>
  <c r="AG982" i="32"/>
  <c r="AG983" i="32"/>
  <c r="AG984" i="32"/>
  <c r="AG985" i="32"/>
  <c r="AG986" i="32"/>
  <c r="AG987" i="32"/>
  <c r="AG988" i="32"/>
  <c r="AG989" i="32"/>
  <c r="AG990" i="32"/>
  <c r="AG991" i="32"/>
  <c r="AG992" i="32"/>
  <c r="AG993" i="32"/>
  <c r="AG994" i="32"/>
  <c r="AG995" i="32"/>
  <c r="AG996" i="32"/>
  <c r="AG997" i="32"/>
  <c r="AG998" i="32"/>
  <c r="AG999" i="32"/>
  <c r="AG1000" i="32"/>
  <c r="AG1001" i="32"/>
  <c r="AG1002" i="32"/>
  <c r="AG1003" i="32"/>
  <c r="AG1004" i="32"/>
  <c r="AG1005" i="32"/>
  <c r="AG1006" i="32"/>
  <c r="AG1007" i="32"/>
  <c r="AG1008" i="32"/>
  <c r="AG1009" i="32"/>
  <c r="AG1010" i="32"/>
  <c r="AG1011" i="32"/>
  <c r="AG1012" i="32"/>
  <c r="AG1013" i="32"/>
  <c r="AG1014" i="32"/>
  <c r="AG1015" i="32"/>
  <c r="AG1016" i="32"/>
  <c r="AG1017" i="32"/>
  <c r="AG1018" i="32"/>
  <c r="AG1019" i="32"/>
  <c r="AG1020" i="32"/>
  <c r="AG1021" i="32"/>
  <c r="AG1022" i="32"/>
  <c r="AG1023" i="32"/>
  <c r="AG1024" i="32"/>
  <c r="AG1025" i="32"/>
  <c r="AG1026" i="32"/>
  <c r="AG1027" i="32"/>
  <c r="AG1028" i="32"/>
  <c r="AG1029" i="32"/>
  <c r="AG1030" i="32"/>
  <c r="AG1031" i="32"/>
  <c r="AG1032" i="32"/>
  <c r="AG1033" i="32"/>
  <c r="AG1034" i="32"/>
  <c r="AG1035" i="32"/>
  <c r="AG1036" i="32"/>
  <c r="AG1037" i="32"/>
  <c r="AG1038" i="32"/>
  <c r="AG1039" i="32"/>
  <c r="AG1040" i="32"/>
  <c r="AG1041" i="32"/>
  <c r="AG1042" i="32"/>
  <c r="AG1043" i="32"/>
  <c r="AG1044" i="32"/>
  <c r="AG1045" i="32"/>
  <c r="AG1046" i="32"/>
  <c r="AG1047" i="32"/>
  <c r="AG1048" i="32"/>
  <c r="AG1049" i="32"/>
  <c r="AG1050" i="32"/>
  <c r="AG1051" i="32"/>
  <c r="AG1052" i="32"/>
  <c r="AG1053" i="32"/>
  <c r="AG1054" i="32"/>
  <c r="AG1055" i="32"/>
  <c r="AG1056" i="32"/>
  <c r="AG1057" i="32"/>
  <c r="AG1058" i="32"/>
  <c r="AG1059" i="32"/>
  <c r="AG1060" i="32"/>
  <c r="AG1061" i="32"/>
  <c r="AG1062" i="32"/>
  <c r="AG1063" i="32"/>
  <c r="AG1064" i="32"/>
  <c r="AG1065" i="32"/>
  <c r="AG1066" i="32"/>
  <c r="AG1067" i="32"/>
  <c r="AG1068" i="32"/>
  <c r="AG1069" i="32"/>
  <c r="AG1070" i="32"/>
  <c r="AG1071" i="32"/>
  <c r="AG1072" i="32"/>
  <c r="AG1073" i="32"/>
  <c r="AG1074" i="32"/>
  <c r="AG1075" i="32"/>
  <c r="AG1076" i="32"/>
  <c r="AG1077" i="32"/>
  <c r="AG1078" i="32"/>
  <c r="AG1079" i="32"/>
  <c r="AG1080" i="32"/>
  <c r="AG1081" i="32"/>
  <c r="AG1082" i="32"/>
  <c r="AG1083" i="32"/>
  <c r="AG1084" i="32"/>
  <c r="AG1085" i="32"/>
  <c r="AG1086" i="32"/>
  <c r="AG1087" i="32"/>
  <c r="AG1088" i="32"/>
  <c r="AG1089" i="32"/>
  <c r="AG1090" i="32"/>
  <c r="AG1091" i="32"/>
  <c r="AG1092" i="32"/>
  <c r="AG1093" i="32"/>
  <c r="AG1094" i="32"/>
  <c r="AG1095" i="32"/>
  <c r="AG1096" i="32"/>
  <c r="AG1097" i="32"/>
  <c r="AG1098" i="32"/>
  <c r="AG1099" i="32"/>
  <c r="AG1100" i="32"/>
  <c r="AG1101" i="32"/>
  <c r="AG1102" i="32"/>
  <c r="AG1103" i="32"/>
  <c r="AG1104" i="32"/>
  <c r="AG1105" i="32"/>
  <c r="AG1106" i="32"/>
  <c r="AG1107" i="32"/>
  <c r="AG1108" i="32"/>
  <c r="AG1109" i="32"/>
  <c r="AG1110" i="32"/>
  <c r="AG1111" i="32"/>
  <c r="AG1112" i="32"/>
  <c r="AG1113" i="32"/>
  <c r="AG1114" i="32"/>
  <c r="AG1115" i="32"/>
  <c r="AG1116" i="32"/>
  <c r="AG1117" i="32"/>
  <c r="AG1118" i="32"/>
  <c r="AG1119" i="32"/>
  <c r="AG1120" i="32"/>
  <c r="AG1121" i="32"/>
  <c r="AG1122" i="32"/>
  <c r="AG1123" i="32"/>
  <c r="AG1124" i="32"/>
  <c r="AG1125" i="32"/>
  <c r="AG1126" i="32"/>
  <c r="AG1127" i="32"/>
  <c r="AG1128" i="32"/>
  <c r="AG1129" i="32"/>
  <c r="AG1130" i="32"/>
  <c r="AG1131" i="32"/>
  <c r="AG1132" i="32"/>
  <c r="AG1133" i="32"/>
  <c r="AG1134" i="32"/>
  <c r="AG1135" i="32"/>
  <c r="AG1136" i="32"/>
  <c r="AG1137" i="32"/>
  <c r="AG1138" i="32"/>
  <c r="AG1139" i="32"/>
  <c r="AG1140" i="32"/>
  <c r="AG1141" i="32"/>
  <c r="AG1142" i="32"/>
  <c r="AG1143" i="32"/>
  <c r="AG1144" i="32"/>
  <c r="AG1145" i="32"/>
  <c r="AG1146" i="32"/>
  <c r="AG1147" i="32"/>
  <c r="AG1148" i="32"/>
  <c r="AG1149" i="32"/>
  <c r="AG1150" i="32"/>
  <c r="AG1151" i="32"/>
  <c r="AG1152" i="32"/>
  <c r="AG1153" i="32"/>
  <c r="AG1154" i="32"/>
  <c r="AG1155" i="32"/>
  <c r="AG1156" i="32"/>
  <c r="AG1157" i="32"/>
  <c r="AG1158" i="32"/>
  <c r="AG1159" i="32"/>
  <c r="AG1160" i="32"/>
  <c r="AG1161" i="32"/>
  <c r="AG1162" i="32"/>
  <c r="AG1163" i="32"/>
  <c r="AG1164" i="32"/>
  <c r="AG1165" i="32"/>
  <c r="AG1166" i="32"/>
  <c r="AG1167" i="32"/>
  <c r="AG1168" i="32"/>
  <c r="AG1169" i="32"/>
  <c r="AG1170" i="32"/>
  <c r="AG1171" i="32"/>
  <c r="AG1172" i="32"/>
  <c r="AG1173" i="32"/>
  <c r="AG1174" i="32"/>
  <c r="AG1175" i="32"/>
  <c r="AG1176" i="32"/>
  <c r="AG1177" i="32"/>
  <c r="AG1178" i="32"/>
  <c r="AG1179" i="32"/>
  <c r="AG1180" i="32"/>
  <c r="AG1181" i="32"/>
  <c r="AG1182" i="32"/>
  <c r="AG1183" i="32"/>
  <c r="AG1184" i="32"/>
  <c r="AG1185" i="32"/>
  <c r="AG1186" i="32"/>
  <c r="AG1187" i="32"/>
  <c r="AG1188" i="32"/>
  <c r="AG1189" i="32"/>
  <c r="AG1190" i="32"/>
  <c r="AG1191" i="32"/>
  <c r="AG1192" i="32"/>
  <c r="AG1193" i="32"/>
  <c r="AG1194" i="32"/>
  <c r="AG1195" i="32"/>
  <c r="AG1196" i="32"/>
  <c r="AG1197" i="32"/>
  <c r="AG1198" i="32"/>
  <c r="AG1199" i="32"/>
  <c r="AG1200" i="32"/>
  <c r="AG1201" i="32"/>
  <c r="AG1202" i="32"/>
  <c r="AG1203" i="32"/>
  <c r="AG1204" i="32"/>
  <c r="AG1205" i="32"/>
  <c r="AG1206" i="32"/>
  <c r="AG1207" i="32"/>
  <c r="AG1208" i="32"/>
  <c r="AG1209" i="32"/>
  <c r="AG1210" i="32"/>
  <c r="AG1211" i="32"/>
  <c r="AG1212" i="32"/>
  <c r="AG1213" i="32"/>
  <c r="AG1214" i="32"/>
  <c r="AG1215" i="32"/>
  <c r="AG1216" i="32"/>
  <c r="AG1217" i="32"/>
  <c r="AG1218" i="32"/>
  <c r="AG1219" i="32"/>
  <c r="AG1220" i="32"/>
  <c r="AG1221" i="32"/>
  <c r="AG1222" i="32"/>
  <c r="AG1223" i="32"/>
  <c r="AG1224" i="32"/>
  <c r="AG1225" i="32"/>
  <c r="AG1226" i="32"/>
  <c r="AG1227" i="32"/>
  <c r="AG1228" i="32"/>
  <c r="AG1229" i="32"/>
  <c r="AG1230" i="32"/>
  <c r="AG1231" i="32"/>
  <c r="AG1232" i="32"/>
  <c r="AG1233" i="32"/>
  <c r="AG1234" i="32"/>
  <c r="AG1235" i="32"/>
  <c r="AG1236" i="32"/>
  <c r="AG1237" i="32"/>
  <c r="AG1238" i="32"/>
  <c r="AG1239" i="32"/>
  <c r="AG1240" i="32"/>
  <c r="AG1241" i="32"/>
  <c r="AG1242" i="32"/>
  <c r="AG1243" i="32"/>
  <c r="AG1244" i="32"/>
  <c r="AG1245" i="32"/>
  <c r="AG1246" i="32"/>
  <c r="AG1247" i="32"/>
  <c r="AG1248" i="32"/>
  <c r="AG1249" i="32"/>
  <c r="AG1250" i="32"/>
  <c r="AG1251" i="32"/>
  <c r="AG1252" i="32"/>
  <c r="AG1253" i="32"/>
  <c r="AG1254" i="32"/>
  <c r="AG1255" i="32"/>
  <c r="AG1256" i="32"/>
  <c r="AG1257" i="32"/>
  <c r="AG1258" i="32"/>
  <c r="AG1259" i="32"/>
  <c r="AG1260" i="32"/>
  <c r="AG1261" i="32"/>
  <c r="AG1262" i="32"/>
  <c r="AG1263" i="32"/>
  <c r="AG1264" i="32"/>
  <c r="AG1265" i="32"/>
  <c r="AG1266" i="32"/>
  <c r="AG1267" i="32"/>
  <c r="AG1268" i="32"/>
  <c r="AG1269" i="32"/>
  <c r="AG1270" i="32"/>
  <c r="AG1271" i="32"/>
  <c r="AG1272" i="32"/>
  <c r="AG1273" i="32"/>
  <c r="AG1274" i="32"/>
  <c r="AG1275" i="32"/>
  <c r="AG1276" i="32"/>
  <c r="AG1277" i="32"/>
  <c r="AG1278" i="32"/>
  <c r="AG1279" i="32"/>
  <c r="AG1280" i="32"/>
  <c r="AG1281" i="32"/>
  <c r="AG1282" i="32"/>
  <c r="AG1283" i="32"/>
  <c r="AG1284" i="32"/>
  <c r="AG1285" i="32"/>
  <c r="AG1286" i="32"/>
  <c r="AG1287" i="32"/>
  <c r="AG1288" i="32"/>
  <c r="AG1289" i="32"/>
  <c r="AG1290" i="32"/>
  <c r="AG1291" i="32"/>
  <c r="AG1292" i="32"/>
  <c r="AG1293" i="32"/>
  <c r="AG1294" i="32"/>
  <c r="AG1295" i="32"/>
  <c r="AG1296" i="32"/>
  <c r="AG1297" i="32"/>
  <c r="AG1298" i="32"/>
  <c r="AG1299" i="32"/>
  <c r="AG1300" i="32"/>
  <c r="AG1301" i="32"/>
  <c r="AG1302" i="32"/>
  <c r="AG1303" i="32"/>
  <c r="AG1304" i="32"/>
  <c r="AG1305" i="32"/>
  <c r="AG1306" i="32"/>
  <c r="AG1307" i="32"/>
  <c r="AG1308" i="32"/>
  <c r="AG1309" i="32"/>
  <c r="AG1310" i="32"/>
  <c r="AG1311" i="32"/>
  <c r="AG1312" i="32"/>
  <c r="AG1313" i="32"/>
  <c r="AG1314" i="32"/>
  <c r="AG1315" i="32"/>
  <c r="AG1316" i="32"/>
  <c r="AG1317" i="32"/>
  <c r="AG1318" i="32"/>
  <c r="AG1319" i="32"/>
  <c r="AG1320" i="32"/>
  <c r="AG1321" i="32"/>
  <c r="AG1322" i="32"/>
  <c r="AG1323" i="32"/>
  <c r="AG1324" i="32"/>
  <c r="AG1325" i="32"/>
  <c r="AG1326" i="32"/>
  <c r="AG1327" i="32"/>
  <c r="AG1328" i="32"/>
  <c r="AG1329" i="32"/>
  <c r="AG1330" i="32"/>
  <c r="AG1331" i="32"/>
  <c r="AG1332" i="32"/>
  <c r="AG1333" i="32"/>
  <c r="AG1334" i="32"/>
  <c r="AG1335" i="32"/>
  <c r="AG1336" i="32"/>
  <c r="AG1337" i="32"/>
  <c r="AG1338" i="32"/>
  <c r="AG1339" i="32"/>
  <c r="AG1340" i="32"/>
  <c r="AG1341" i="32"/>
  <c r="AG1342" i="32"/>
  <c r="AG1343" i="32"/>
  <c r="AG1344" i="32"/>
  <c r="AG1345" i="32"/>
  <c r="AG1346" i="32"/>
  <c r="AG1347" i="32"/>
  <c r="AG1348" i="32"/>
  <c r="AG1349" i="32"/>
  <c r="AG1350" i="32"/>
  <c r="AG1351" i="32"/>
  <c r="AG1352" i="32"/>
  <c r="AG1353" i="32"/>
  <c r="AG1354" i="32"/>
  <c r="AG1355" i="32"/>
  <c r="AG1356" i="32"/>
  <c r="AG1357" i="32"/>
  <c r="AG1358" i="32"/>
  <c r="AG1359" i="32"/>
  <c r="AG1360" i="32"/>
  <c r="AG1361" i="32"/>
  <c r="AG1362" i="32"/>
  <c r="AG1363" i="32"/>
  <c r="AG1364" i="32"/>
  <c r="AG1365" i="32"/>
  <c r="AG1366" i="32"/>
  <c r="AG1367" i="32"/>
  <c r="AG1368" i="32"/>
  <c r="AG1369" i="32"/>
  <c r="AG1370" i="32"/>
  <c r="AG1371" i="32"/>
  <c r="AG1372" i="32"/>
  <c r="AG1373" i="32"/>
  <c r="AG1374" i="32"/>
  <c r="AG1375" i="32"/>
  <c r="AG1376" i="32"/>
  <c r="AG1377" i="32"/>
  <c r="AG1378" i="32"/>
  <c r="AG1379" i="32"/>
  <c r="AG1380" i="32"/>
  <c r="AG1381" i="32"/>
  <c r="AG1382" i="32"/>
  <c r="AG1383" i="32"/>
  <c r="AG1384" i="32"/>
  <c r="AG1385" i="32"/>
  <c r="AG1386" i="32"/>
  <c r="AG1387" i="32"/>
  <c r="AG1388" i="32"/>
  <c r="AG1389" i="32"/>
  <c r="AG1390" i="32"/>
  <c r="AG1391" i="32"/>
  <c r="AG1392" i="32"/>
  <c r="AG1393" i="32"/>
  <c r="AG1394" i="32"/>
  <c r="AG1395" i="32"/>
  <c r="AG1396" i="32"/>
  <c r="AG1397" i="32"/>
  <c r="AG1398" i="32"/>
  <c r="AG1399" i="32"/>
  <c r="AG1400" i="32"/>
  <c r="AG1401" i="32"/>
  <c r="AG1402" i="32"/>
  <c r="AG1403" i="32"/>
  <c r="AG1404" i="32"/>
  <c r="AG1405" i="32"/>
  <c r="AG1406" i="32"/>
  <c r="AG1407" i="32"/>
  <c r="AG1408" i="32"/>
  <c r="AG1409" i="32"/>
  <c r="AG1410" i="32"/>
  <c r="AG1411" i="32"/>
  <c r="AG1412" i="32"/>
  <c r="AG1413" i="32"/>
  <c r="AG1414" i="32"/>
  <c r="AG1415" i="32"/>
  <c r="AG1416" i="32"/>
  <c r="AG1417" i="32"/>
  <c r="AG1418" i="32"/>
  <c r="AG1419" i="32"/>
  <c r="AG1420" i="32"/>
  <c r="AG1421" i="32"/>
  <c r="AG1422" i="32"/>
  <c r="AG1423" i="32"/>
  <c r="AG1424" i="32"/>
  <c r="AG1425" i="32"/>
  <c r="AG1426" i="32"/>
  <c r="AG1427" i="32"/>
  <c r="AG1428" i="32"/>
  <c r="AG1429" i="32"/>
  <c r="AG1430" i="32"/>
  <c r="AG1431" i="32"/>
  <c r="AG1432" i="32"/>
  <c r="AG1433" i="32"/>
  <c r="AG1434" i="32"/>
  <c r="AG1435" i="32"/>
  <c r="AG1436" i="32"/>
  <c r="AG1437" i="32"/>
  <c r="AG1438" i="32"/>
  <c r="AG1439" i="32"/>
  <c r="AG1440" i="32"/>
  <c r="AG1441" i="32"/>
  <c r="AG1442" i="32"/>
  <c r="AG1443" i="32"/>
  <c r="AG1444" i="32"/>
  <c r="AG1445" i="32"/>
  <c r="AG1446" i="32"/>
  <c r="AG1447" i="32"/>
  <c r="AG1448" i="32"/>
  <c r="AG1449" i="32"/>
  <c r="AG1450" i="32"/>
  <c r="AG1451" i="32"/>
  <c r="AG1452" i="32"/>
  <c r="AG1453" i="32"/>
  <c r="AG1454" i="32"/>
  <c r="AG1455" i="32"/>
  <c r="AG1456" i="32"/>
  <c r="AG1457" i="32"/>
  <c r="AG1458" i="32"/>
  <c r="AG1459" i="32"/>
  <c r="AG1460" i="32"/>
  <c r="AG1461" i="32"/>
  <c r="AG1462" i="32"/>
  <c r="AG1463" i="32"/>
  <c r="AG1464" i="32"/>
  <c r="AG1465" i="32"/>
  <c r="AG1466" i="32"/>
  <c r="AG1467" i="32"/>
  <c r="AG1468" i="32"/>
  <c r="AG1469" i="32"/>
  <c r="AG1470" i="32"/>
  <c r="AG1471" i="32"/>
  <c r="AG1472" i="32"/>
  <c r="AG1473" i="32"/>
  <c r="AG1474" i="32"/>
  <c r="AG1475" i="32"/>
  <c r="AG1476" i="32"/>
  <c r="AG1477" i="32"/>
  <c r="AG1478" i="32"/>
  <c r="AG1479" i="32"/>
  <c r="AG1480" i="32"/>
  <c r="AG1481" i="32"/>
  <c r="AG1482" i="32"/>
  <c r="AG1483" i="32"/>
  <c r="AG1484" i="32"/>
  <c r="AG1485" i="32"/>
  <c r="AG1486" i="32"/>
  <c r="AG1487" i="32"/>
  <c r="AG1488" i="32"/>
  <c r="AG1489" i="32"/>
  <c r="AG1490" i="32"/>
  <c r="AG1491" i="32"/>
  <c r="AG1492" i="32"/>
  <c r="AG1493" i="32"/>
  <c r="AG1494" i="32"/>
  <c r="AG1495" i="32"/>
  <c r="AG1496" i="32"/>
  <c r="AG1497" i="32"/>
  <c r="AG1498" i="32"/>
  <c r="AG1499" i="32"/>
  <c r="AG1500"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H539" i="32"/>
  <c r="AH540" i="32"/>
  <c r="AH541" i="32"/>
  <c r="AH542" i="32"/>
  <c r="AH543" i="32"/>
  <c r="AH544" i="32"/>
  <c r="AH545" i="32"/>
  <c r="AH546" i="32"/>
  <c r="AH547" i="32"/>
  <c r="AH548" i="32"/>
  <c r="AH549" i="32"/>
  <c r="AH550" i="32"/>
  <c r="AH551" i="32"/>
  <c r="AH552" i="32"/>
  <c r="AH553" i="32"/>
  <c r="AH554" i="32"/>
  <c r="AH555" i="32"/>
  <c r="AH556" i="32"/>
  <c r="AH557" i="32"/>
  <c r="AH558" i="32"/>
  <c r="AH559" i="32"/>
  <c r="AH560" i="32"/>
  <c r="AH561" i="32"/>
  <c r="AH562" i="32"/>
  <c r="AH563" i="32"/>
  <c r="AH564" i="32"/>
  <c r="AH565" i="32"/>
  <c r="AH566" i="32"/>
  <c r="AH567" i="32"/>
  <c r="AH568" i="32"/>
  <c r="AH569" i="32"/>
  <c r="AH570" i="32"/>
  <c r="AH571" i="32"/>
  <c r="AH572" i="32"/>
  <c r="AH573" i="32"/>
  <c r="AH574" i="32"/>
  <c r="AH575" i="32"/>
  <c r="AH576" i="32"/>
  <c r="AH577" i="32"/>
  <c r="AH578" i="32"/>
  <c r="AH579" i="32"/>
  <c r="AH580" i="32"/>
  <c r="AH581" i="32"/>
  <c r="AH582" i="32"/>
  <c r="AH583" i="32"/>
  <c r="AH584" i="32"/>
  <c r="AH585" i="32"/>
  <c r="AH586" i="32"/>
  <c r="AH587" i="32"/>
  <c r="AH588" i="32"/>
  <c r="AH589" i="32"/>
  <c r="AH590" i="32"/>
  <c r="AH591" i="32"/>
  <c r="AH592" i="32"/>
  <c r="AH593" i="32"/>
  <c r="AH594" i="32"/>
  <c r="AH595" i="32"/>
  <c r="AH596" i="32"/>
  <c r="AH597" i="32"/>
  <c r="AH598" i="32"/>
  <c r="AH599" i="32"/>
  <c r="AH600" i="32"/>
  <c r="AH601" i="32"/>
  <c r="AH602" i="32"/>
  <c r="AH603" i="32"/>
  <c r="AH604" i="32"/>
  <c r="AH605" i="32"/>
  <c r="AH606" i="32"/>
  <c r="AH607" i="32"/>
  <c r="AH608" i="32"/>
  <c r="AH609" i="32"/>
  <c r="AH610" i="32"/>
  <c r="AH611" i="32"/>
  <c r="AH612" i="32"/>
  <c r="AH613" i="32"/>
  <c r="AH614" i="32"/>
  <c r="AH615" i="32"/>
  <c r="AH616" i="32"/>
  <c r="AH617" i="32"/>
  <c r="AH618" i="32"/>
  <c r="AH619" i="32"/>
  <c r="AH620" i="32"/>
  <c r="AH621" i="32"/>
  <c r="AH622" i="32"/>
  <c r="AH623" i="32"/>
  <c r="AH624" i="32"/>
  <c r="AH625" i="32"/>
  <c r="AH626" i="32"/>
  <c r="AH627" i="32"/>
  <c r="AH628" i="32"/>
  <c r="AH629" i="32"/>
  <c r="AH630" i="32"/>
  <c r="AH631" i="32"/>
  <c r="AH632" i="32"/>
  <c r="AH633" i="32"/>
  <c r="AH634" i="32"/>
  <c r="AH635" i="32"/>
  <c r="AH636" i="32"/>
  <c r="AH637" i="32"/>
  <c r="AH638" i="32"/>
  <c r="AH639" i="32"/>
  <c r="AH640" i="32"/>
  <c r="AH641" i="32"/>
  <c r="AH642" i="32"/>
  <c r="AH643" i="32"/>
  <c r="AH644" i="32"/>
  <c r="AH645" i="32"/>
  <c r="AH646" i="32"/>
  <c r="AH647" i="32"/>
  <c r="AH648" i="32"/>
  <c r="AH649" i="32"/>
  <c r="AH650" i="32"/>
  <c r="AH651" i="32"/>
  <c r="AH652" i="32"/>
  <c r="AH653" i="32"/>
  <c r="AH654" i="32"/>
  <c r="AH655" i="32"/>
  <c r="AH656" i="32"/>
  <c r="AH657" i="32"/>
  <c r="AH658" i="32"/>
  <c r="AH659" i="32"/>
  <c r="AH660" i="32"/>
  <c r="AH661" i="32"/>
  <c r="AH662" i="32"/>
  <c r="AH663" i="32"/>
  <c r="AH664" i="32"/>
  <c r="AH665" i="32"/>
  <c r="AH666" i="32"/>
  <c r="AH667" i="32"/>
  <c r="AH668" i="32"/>
  <c r="AH669" i="32"/>
  <c r="AH670" i="32"/>
  <c r="AH671" i="32"/>
  <c r="AH672" i="32"/>
  <c r="AH673" i="32"/>
  <c r="AH674" i="32"/>
  <c r="AH675" i="32"/>
  <c r="AH676" i="32"/>
  <c r="AH677" i="32"/>
  <c r="AH678" i="32"/>
  <c r="AH679" i="32"/>
  <c r="AH680" i="32"/>
  <c r="AH681" i="32"/>
  <c r="AH682" i="32"/>
  <c r="AH683" i="32"/>
  <c r="AH684" i="32"/>
  <c r="AH685" i="32"/>
  <c r="AH686" i="32"/>
  <c r="AH687" i="32"/>
  <c r="AH688" i="32"/>
  <c r="AH689" i="32"/>
  <c r="AH690" i="32"/>
  <c r="AH691" i="32"/>
  <c r="AH692" i="32"/>
  <c r="AH693" i="32"/>
  <c r="AH694" i="32"/>
  <c r="AH695" i="32"/>
  <c r="AH696" i="32"/>
  <c r="AH697" i="32"/>
  <c r="AH698" i="32"/>
  <c r="AH699" i="32"/>
  <c r="AH700" i="32"/>
  <c r="AH701" i="32"/>
  <c r="AH702" i="32"/>
  <c r="AH703" i="32"/>
  <c r="AH704" i="32"/>
  <c r="AH705" i="32"/>
  <c r="AH706" i="32"/>
  <c r="AH707" i="32"/>
  <c r="AH708" i="32"/>
  <c r="AH709" i="32"/>
  <c r="AH710" i="32"/>
  <c r="AH711" i="32"/>
  <c r="AH712" i="32"/>
  <c r="AH713" i="32"/>
  <c r="AH714" i="32"/>
  <c r="AH715" i="32"/>
  <c r="AH716" i="32"/>
  <c r="AH717" i="32"/>
  <c r="AH718" i="32"/>
  <c r="AH719" i="32"/>
  <c r="AH720" i="32"/>
  <c r="AH721" i="32"/>
  <c r="AH722" i="32"/>
  <c r="AH723" i="32"/>
  <c r="AH724" i="32"/>
  <c r="AH725" i="32"/>
  <c r="AH726" i="32"/>
  <c r="AH727" i="32"/>
  <c r="AH728" i="32"/>
  <c r="AH729" i="32"/>
  <c r="AH730" i="32"/>
  <c r="AH731" i="32"/>
  <c r="AH732" i="32"/>
  <c r="AH733" i="32"/>
  <c r="AH734" i="32"/>
  <c r="AH735" i="32"/>
  <c r="AH736" i="32"/>
  <c r="AH737" i="32"/>
  <c r="AH738" i="32"/>
  <c r="AH739" i="32"/>
  <c r="AH740" i="32"/>
  <c r="AH741" i="32"/>
  <c r="AH742" i="32"/>
  <c r="AH743" i="32"/>
  <c r="AH744" i="32"/>
  <c r="AH745" i="32"/>
  <c r="AH746" i="32"/>
  <c r="AH747" i="32"/>
  <c r="AH748" i="32"/>
  <c r="AH749" i="32"/>
  <c r="AH750" i="32"/>
  <c r="AH751" i="32"/>
  <c r="AH752" i="32"/>
  <c r="AH753" i="32"/>
  <c r="AH754" i="32"/>
  <c r="AH755" i="32"/>
  <c r="AH756" i="32"/>
  <c r="AH757" i="32"/>
  <c r="AH758" i="32"/>
  <c r="AH759" i="32"/>
  <c r="AH760" i="32"/>
  <c r="AH761" i="32"/>
  <c r="AH762" i="32"/>
  <c r="AH763" i="32"/>
  <c r="AH764" i="32"/>
  <c r="AH765" i="32"/>
  <c r="AH766" i="32"/>
  <c r="AH767" i="32"/>
  <c r="AH768" i="32"/>
  <c r="AH769" i="32"/>
  <c r="AH770" i="32"/>
  <c r="AH771" i="32"/>
  <c r="AH772" i="32"/>
  <c r="AH773" i="32"/>
  <c r="AH774" i="32"/>
  <c r="AH775" i="32"/>
  <c r="AH776" i="32"/>
  <c r="AH777" i="32"/>
  <c r="AH778" i="32"/>
  <c r="AH779" i="32"/>
  <c r="AH780" i="32"/>
  <c r="AH781" i="32"/>
  <c r="AH782" i="32"/>
  <c r="AH783" i="32"/>
  <c r="AH784" i="32"/>
  <c r="AH785" i="32"/>
  <c r="AH786" i="32"/>
  <c r="AH787" i="32"/>
  <c r="AH788" i="32"/>
  <c r="AH789" i="32"/>
  <c r="AH790" i="32"/>
  <c r="AH791" i="32"/>
  <c r="AH792" i="32"/>
  <c r="AH793" i="32"/>
  <c r="AH794" i="32"/>
  <c r="AH795" i="32"/>
  <c r="AH796" i="32"/>
  <c r="AH797" i="32"/>
  <c r="AH798" i="32"/>
  <c r="AH799" i="32"/>
  <c r="AH800" i="32"/>
  <c r="AH801" i="32"/>
  <c r="AH802" i="32"/>
  <c r="AH803" i="32"/>
  <c r="AH804" i="32"/>
  <c r="AH805" i="32"/>
  <c r="AH806" i="32"/>
  <c r="AH807" i="32"/>
  <c r="AH808" i="32"/>
  <c r="AH809" i="32"/>
  <c r="AH810" i="32"/>
  <c r="AH811" i="32"/>
  <c r="AH812" i="32"/>
  <c r="AH813" i="32"/>
  <c r="AH814" i="32"/>
  <c r="AH815" i="32"/>
  <c r="AH816" i="32"/>
  <c r="AH817" i="32"/>
  <c r="AH818" i="32"/>
  <c r="AH819" i="32"/>
  <c r="AH820" i="32"/>
  <c r="AH821" i="32"/>
  <c r="AH822" i="32"/>
  <c r="AH823" i="32"/>
  <c r="AH824" i="32"/>
  <c r="AH825" i="32"/>
  <c r="AH826" i="32"/>
  <c r="AH827" i="32"/>
  <c r="AH828" i="32"/>
  <c r="AH829" i="32"/>
  <c r="AH830" i="32"/>
  <c r="AH831" i="32"/>
  <c r="AH832" i="32"/>
  <c r="AH833" i="32"/>
  <c r="AH834" i="32"/>
  <c r="AH835" i="32"/>
  <c r="AH836" i="32"/>
  <c r="AH837" i="32"/>
  <c r="AH838" i="32"/>
  <c r="AH839" i="32"/>
  <c r="AH840" i="32"/>
  <c r="AH841" i="32"/>
  <c r="AH842" i="32"/>
  <c r="AH843" i="32"/>
  <c r="AH844" i="32"/>
  <c r="AH845" i="32"/>
  <c r="AH846" i="32"/>
  <c r="AH847" i="32"/>
  <c r="AH848" i="32"/>
  <c r="AH849" i="32"/>
  <c r="AH850" i="32"/>
  <c r="AH851" i="32"/>
  <c r="AH852" i="32"/>
  <c r="AH853" i="32"/>
  <c r="AH854" i="32"/>
  <c r="AH855" i="32"/>
  <c r="AH856" i="32"/>
  <c r="AH857" i="32"/>
  <c r="AH858" i="32"/>
  <c r="AH859" i="32"/>
  <c r="AH860" i="32"/>
  <c r="AH861" i="32"/>
  <c r="AH862" i="32"/>
  <c r="AH863" i="32"/>
  <c r="AH864" i="32"/>
  <c r="AH865" i="32"/>
  <c r="AH866" i="32"/>
  <c r="AH867" i="32"/>
  <c r="AH868" i="32"/>
  <c r="AH869" i="32"/>
  <c r="AH870" i="32"/>
  <c r="AH871" i="32"/>
  <c r="AH872" i="32"/>
  <c r="AH873" i="32"/>
  <c r="AH874" i="32"/>
  <c r="AH875" i="32"/>
  <c r="AH876" i="32"/>
  <c r="AH877" i="32"/>
  <c r="AH878" i="32"/>
  <c r="AH879" i="32"/>
  <c r="AH880" i="32"/>
  <c r="AH881" i="32"/>
  <c r="AH882" i="32"/>
  <c r="AH883" i="32"/>
  <c r="AH884" i="32"/>
  <c r="AH885" i="32"/>
  <c r="AH886" i="32"/>
  <c r="AH887" i="32"/>
  <c r="AH888" i="32"/>
  <c r="AH889" i="32"/>
  <c r="AH890" i="32"/>
  <c r="AH891" i="32"/>
  <c r="AH892" i="32"/>
  <c r="AH893" i="32"/>
  <c r="AH894" i="32"/>
  <c r="AH895" i="32"/>
  <c r="AH896" i="32"/>
  <c r="AH897" i="32"/>
  <c r="AH898" i="32"/>
  <c r="AH899" i="32"/>
  <c r="AH900" i="32"/>
  <c r="AH901" i="32"/>
  <c r="AH902" i="32"/>
  <c r="AH903" i="32"/>
  <c r="AH904" i="32"/>
  <c r="AH905" i="32"/>
  <c r="AH906" i="32"/>
  <c r="AH907" i="32"/>
  <c r="AH908" i="32"/>
  <c r="AH909" i="32"/>
  <c r="AH910" i="32"/>
  <c r="AH911" i="32"/>
  <c r="AH912" i="32"/>
  <c r="AH913" i="32"/>
  <c r="AH914" i="32"/>
  <c r="AH915" i="32"/>
  <c r="AH916" i="32"/>
  <c r="AH917" i="32"/>
  <c r="AH918" i="32"/>
  <c r="AH919" i="32"/>
  <c r="AH920" i="32"/>
  <c r="AH921" i="32"/>
  <c r="AH922" i="32"/>
  <c r="AH923" i="32"/>
  <c r="AH924" i="32"/>
  <c r="AH925" i="32"/>
  <c r="AH926" i="32"/>
  <c r="AH927" i="32"/>
  <c r="AH928" i="32"/>
  <c r="AH929" i="32"/>
  <c r="AH930" i="32"/>
  <c r="AH931" i="32"/>
  <c r="AH932" i="32"/>
  <c r="AH933" i="32"/>
  <c r="AH934" i="32"/>
  <c r="AH935" i="32"/>
  <c r="AH936" i="32"/>
  <c r="AH937" i="32"/>
  <c r="AH938" i="32"/>
  <c r="AH939" i="32"/>
  <c r="AH940" i="32"/>
  <c r="AH941" i="32"/>
  <c r="AH942" i="32"/>
  <c r="AH943" i="32"/>
  <c r="AH944" i="32"/>
  <c r="AH945" i="32"/>
  <c r="AH946" i="32"/>
  <c r="AH947" i="32"/>
  <c r="AH948" i="32"/>
  <c r="AH949" i="32"/>
  <c r="AH950" i="32"/>
  <c r="AH951" i="32"/>
  <c r="AH952" i="32"/>
  <c r="AH953" i="32"/>
  <c r="AH954" i="32"/>
  <c r="AH955" i="32"/>
  <c r="AH956" i="32"/>
  <c r="AH957" i="32"/>
  <c r="AH958" i="32"/>
  <c r="AH959" i="32"/>
  <c r="AH960" i="32"/>
  <c r="AH961" i="32"/>
  <c r="AH962" i="32"/>
  <c r="AH963" i="32"/>
  <c r="AH964" i="32"/>
  <c r="AH965" i="32"/>
  <c r="AH966" i="32"/>
  <c r="AH967" i="32"/>
  <c r="AH968" i="32"/>
  <c r="AH969" i="32"/>
  <c r="AH970" i="32"/>
  <c r="AH971" i="32"/>
  <c r="AH972" i="32"/>
  <c r="AH973" i="32"/>
  <c r="AH974" i="32"/>
  <c r="AH975" i="32"/>
  <c r="AH976" i="32"/>
  <c r="AH977" i="32"/>
  <c r="AH978" i="32"/>
  <c r="AH979" i="32"/>
  <c r="AH980" i="32"/>
  <c r="AH981" i="32"/>
  <c r="AH982" i="32"/>
  <c r="AH983" i="32"/>
  <c r="AH984" i="32"/>
  <c r="AH985" i="32"/>
  <c r="AH986" i="32"/>
  <c r="AH987" i="32"/>
  <c r="AH988" i="32"/>
  <c r="AH989" i="32"/>
  <c r="AH990" i="32"/>
  <c r="AH991" i="32"/>
  <c r="AH992" i="32"/>
  <c r="AH993" i="32"/>
  <c r="AH994" i="32"/>
  <c r="AH995" i="32"/>
  <c r="AH996" i="32"/>
  <c r="AH997" i="32"/>
  <c r="AH998" i="32"/>
  <c r="AH999" i="32"/>
  <c r="AH1000" i="32"/>
  <c r="AH1001" i="32"/>
  <c r="AH1002" i="32"/>
  <c r="AH1003" i="32"/>
  <c r="AH1004" i="32"/>
  <c r="AH1005" i="32"/>
  <c r="AH1006" i="32"/>
  <c r="AH1007" i="32"/>
  <c r="AH1008" i="32"/>
  <c r="AH1009" i="32"/>
  <c r="AH1010" i="32"/>
  <c r="AH1011" i="32"/>
  <c r="AH1012" i="32"/>
  <c r="AH1013" i="32"/>
  <c r="AH1014" i="32"/>
  <c r="AH1015" i="32"/>
  <c r="AH1016" i="32"/>
  <c r="AH1017" i="32"/>
  <c r="AH1018" i="32"/>
  <c r="AH1019" i="32"/>
  <c r="AH1020" i="32"/>
  <c r="AH1021" i="32"/>
  <c r="AH1022" i="32"/>
  <c r="AH1023" i="32"/>
  <c r="AH1024" i="32"/>
  <c r="AH1025" i="32"/>
  <c r="AH1026" i="32"/>
  <c r="AH1027" i="32"/>
  <c r="AH1028" i="32"/>
  <c r="AH1029" i="32"/>
  <c r="AH1030" i="32"/>
  <c r="AH1031" i="32"/>
  <c r="AH1032" i="32"/>
  <c r="AH1033" i="32"/>
  <c r="AH1034" i="32"/>
  <c r="AH1035" i="32"/>
  <c r="AH1036" i="32"/>
  <c r="AH1037" i="32"/>
  <c r="AH1038" i="32"/>
  <c r="AH1039" i="32"/>
  <c r="AH1040" i="32"/>
  <c r="AH1041" i="32"/>
  <c r="AH1042" i="32"/>
  <c r="AH1043" i="32"/>
  <c r="AH1044" i="32"/>
  <c r="AH1045" i="32"/>
  <c r="AH1046" i="32"/>
  <c r="AH1047" i="32"/>
  <c r="AH1048" i="32"/>
  <c r="AH1049" i="32"/>
  <c r="AH1050" i="32"/>
  <c r="AH1051" i="32"/>
  <c r="AH1052" i="32"/>
  <c r="AH1053" i="32"/>
  <c r="AH1054" i="32"/>
  <c r="AH1055" i="32"/>
  <c r="AH1056" i="32"/>
  <c r="AH1057" i="32"/>
  <c r="AH1058" i="32"/>
  <c r="AH1059" i="32"/>
  <c r="AH1060" i="32"/>
  <c r="AH1061" i="32"/>
  <c r="AH1062" i="32"/>
  <c r="AH1063" i="32"/>
  <c r="AH1064" i="32"/>
  <c r="AH1065" i="32"/>
  <c r="AH1066" i="32"/>
  <c r="AH1067" i="32"/>
  <c r="AH1068" i="32"/>
  <c r="AH1069" i="32"/>
  <c r="AH1070" i="32"/>
  <c r="AH1071" i="32"/>
  <c r="AH1072" i="32"/>
  <c r="AH1073" i="32"/>
  <c r="AH1074" i="32"/>
  <c r="AH1075" i="32"/>
  <c r="AH1076" i="32"/>
  <c r="AH1077" i="32"/>
  <c r="AH1078" i="32"/>
  <c r="AH1079" i="32"/>
  <c r="AH1080" i="32"/>
  <c r="AH1081" i="32"/>
  <c r="AH1082" i="32"/>
  <c r="AH1083" i="32"/>
  <c r="AH1084" i="32"/>
  <c r="AH1085" i="32"/>
  <c r="AH1086" i="32"/>
  <c r="AH1087" i="32"/>
  <c r="AH1088" i="32"/>
  <c r="AH1089" i="32"/>
  <c r="AH1090" i="32"/>
  <c r="AH1091" i="32"/>
  <c r="AH1092" i="32"/>
  <c r="AH1093" i="32"/>
  <c r="AH1094" i="32"/>
  <c r="AH1095" i="32"/>
  <c r="AH1096" i="32"/>
  <c r="AH1097" i="32"/>
  <c r="AH1098" i="32"/>
  <c r="AH1099" i="32"/>
  <c r="AH1100" i="32"/>
  <c r="AH1101" i="32"/>
  <c r="AH1102" i="32"/>
  <c r="AH1103" i="32"/>
  <c r="AH1104" i="32"/>
  <c r="AH1105" i="32"/>
  <c r="AH1106" i="32"/>
  <c r="AH1107" i="32"/>
  <c r="AH1108" i="32"/>
  <c r="AH1109" i="32"/>
  <c r="AH1110" i="32"/>
  <c r="AH1111" i="32"/>
  <c r="AH1112" i="32"/>
  <c r="AH1113" i="32"/>
  <c r="AH1114" i="32"/>
  <c r="AH1115" i="32"/>
  <c r="AH1116" i="32"/>
  <c r="AH1117" i="32"/>
  <c r="AH1118" i="32"/>
  <c r="AH1119" i="32"/>
  <c r="AH1120" i="32"/>
  <c r="AH1121" i="32"/>
  <c r="AH1122" i="32"/>
  <c r="AH1123" i="32"/>
  <c r="AH1124" i="32"/>
  <c r="AH1125" i="32"/>
  <c r="AH1126" i="32"/>
  <c r="AH1127" i="32"/>
  <c r="AH1128" i="32"/>
  <c r="AH1129" i="32"/>
  <c r="AH1130" i="32"/>
  <c r="AH1131" i="32"/>
  <c r="AH1132" i="32"/>
  <c r="AH1133" i="32"/>
  <c r="AH1134" i="32"/>
  <c r="AH1135" i="32"/>
  <c r="AH1136" i="32"/>
  <c r="AH1137" i="32"/>
  <c r="AH1138" i="32"/>
  <c r="AH1139" i="32"/>
  <c r="AH1140" i="32"/>
  <c r="AH1141" i="32"/>
  <c r="AH1142" i="32"/>
  <c r="AH1143" i="32"/>
  <c r="AH1144" i="32"/>
  <c r="AH1145" i="32"/>
  <c r="AH1146" i="32"/>
  <c r="AH1147" i="32"/>
  <c r="AH1148" i="32"/>
  <c r="AH1149" i="32"/>
  <c r="AH1150" i="32"/>
  <c r="AH1151" i="32"/>
  <c r="AH1152" i="32"/>
  <c r="AH1153" i="32"/>
  <c r="AH1154" i="32"/>
  <c r="AH1155" i="32"/>
  <c r="AH1156" i="32"/>
  <c r="AH1157" i="32"/>
  <c r="AH1158" i="32"/>
  <c r="AH1159" i="32"/>
  <c r="AH1160" i="32"/>
  <c r="AH1161" i="32"/>
  <c r="AH1162" i="32"/>
  <c r="AH1163" i="32"/>
  <c r="AH1164" i="32"/>
  <c r="AH1165" i="32"/>
  <c r="AH1166" i="32"/>
  <c r="AH1167" i="32"/>
  <c r="AH1168" i="32"/>
  <c r="AH1169" i="32"/>
  <c r="AH1170" i="32"/>
  <c r="AH1171" i="32"/>
  <c r="AH1172" i="32"/>
  <c r="AH1173" i="32"/>
  <c r="AH1174" i="32"/>
  <c r="AH1175" i="32"/>
  <c r="AH1176" i="32"/>
  <c r="AH1177" i="32"/>
  <c r="AH1178" i="32"/>
  <c r="AH1179" i="32"/>
  <c r="AH1180" i="32"/>
  <c r="AH1181" i="32"/>
  <c r="AH1182" i="32"/>
  <c r="AH1183" i="32"/>
  <c r="AH1184" i="32"/>
  <c r="AH1185" i="32"/>
  <c r="AH1186" i="32"/>
  <c r="AH1187" i="32"/>
  <c r="AH1188" i="32"/>
  <c r="AH1189" i="32"/>
  <c r="AH1190" i="32"/>
  <c r="AH1191" i="32"/>
  <c r="AH1192" i="32"/>
  <c r="AH1193" i="32"/>
  <c r="AH1194" i="32"/>
  <c r="AH1195" i="32"/>
  <c r="AH1196" i="32"/>
  <c r="AH1197" i="32"/>
  <c r="AH1198" i="32"/>
  <c r="AH1199" i="32"/>
  <c r="AH1200" i="32"/>
  <c r="AH1201" i="32"/>
  <c r="AH1202" i="32"/>
  <c r="AH1203" i="32"/>
  <c r="AH1204" i="32"/>
  <c r="AH1205" i="32"/>
  <c r="AH1206" i="32"/>
  <c r="AH1207" i="32"/>
  <c r="AH1208" i="32"/>
  <c r="AH1209" i="32"/>
  <c r="AH1210" i="32"/>
  <c r="AH1211" i="32"/>
  <c r="AH1212" i="32"/>
  <c r="AH1213" i="32"/>
  <c r="AH1214" i="32"/>
  <c r="AH1215" i="32"/>
  <c r="AH1216" i="32"/>
  <c r="AH1217" i="32"/>
  <c r="AH1218" i="32"/>
  <c r="AH1219" i="32"/>
  <c r="AH1220" i="32"/>
  <c r="AH1221" i="32"/>
  <c r="AH1222" i="32"/>
  <c r="AH1223" i="32"/>
  <c r="AH1224" i="32"/>
  <c r="AH1225" i="32"/>
  <c r="AH1226" i="32"/>
  <c r="AH1227" i="32"/>
  <c r="AH1228" i="32"/>
  <c r="AH1229" i="32"/>
  <c r="AH1230" i="32"/>
  <c r="AH1231" i="32"/>
  <c r="AH1232" i="32"/>
  <c r="AH1233" i="32"/>
  <c r="AH1234" i="32"/>
  <c r="AH1235" i="32"/>
  <c r="AH1236" i="32"/>
  <c r="AH1237" i="32"/>
  <c r="AH1238" i="32"/>
  <c r="AH1239" i="32"/>
  <c r="AH1240" i="32"/>
  <c r="AH1241" i="32"/>
  <c r="AH1242" i="32"/>
  <c r="AH1243" i="32"/>
  <c r="AH1244" i="32"/>
  <c r="AH1245" i="32"/>
  <c r="AH1246" i="32"/>
  <c r="AH1247" i="32"/>
  <c r="AH1248" i="32"/>
  <c r="AH1249" i="32"/>
  <c r="AH1250" i="32"/>
  <c r="AH1251" i="32"/>
  <c r="AH1252" i="32"/>
  <c r="AH1253" i="32"/>
  <c r="AH1254" i="32"/>
  <c r="AH1255" i="32"/>
  <c r="AH1256" i="32"/>
  <c r="AH1257" i="32"/>
  <c r="AH1258" i="32"/>
  <c r="AH1259" i="32"/>
  <c r="AH1260" i="32"/>
  <c r="AH1261" i="32"/>
  <c r="AH1262" i="32"/>
  <c r="AH1263" i="32"/>
  <c r="AH1264" i="32"/>
  <c r="AH1265" i="32"/>
  <c r="AH1266" i="32"/>
  <c r="AH1267" i="32"/>
  <c r="AH1268" i="32"/>
  <c r="AH1269" i="32"/>
  <c r="AH1270" i="32"/>
  <c r="AH1271" i="32"/>
  <c r="AH1272" i="32"/>
  <c r="AH1273" i="32"/>
  <c r="AH1274" i="32"/>
  <c r="AH1275" i="32"/>
  <c r="AH1276" i="32"/>
  <c r="AH1277" i="32"/>
  <c r="AH1278" i="32"/>
  <c r="AH1279" i="32"/>
  <c r="AH1280" i="32"/>
  <c r="AH1281" i="32"/>
  <c r="AH1282" i="32"/>
  <c r="AH1283" i="32"/>
  <c r="AH1284" i="32"/>
  <c r="AH1285" i="32"/>
  <c r="AH1286" i="32"/>
  <c r="AH1287" i="32"/>
  <c r="AH1288" i="32"/>
  <c r="AH1289" i="32"/>
  <c r="AH1290" i="32"/>
  <c r="AH1291" i="32"/>
  <c r="AH1292" i="32"/>
  <c r="AH1293" i="32"/>
  <c r="AH1294" i="32"/>
  <c r="AH1295" i="32"/>
  <c r="AH1296" i="32"/>
  <c r="AH1297" i="32"/>
  <c r="AH1298" i="32"/>
  <c r="AH1299" i="32"/>
  <c r="AH1300" i="32"/>
  <c r="AH1301" i="32"/>
  <c r="AH1302" i="32"/>
  <c r="AH1303" i="32"/>
  <c r="AH1304" i="32"/>
  <c r="AH1305" i="32"/>
  <c r="AH1306" i="32"/>
  <c r="AH1307" i="32"/>
  <c r="AH1308" i="32"/>
  <c r="AH1309" i="32"/>
  <c r="AH1310" i="32"/>
  <c r="AH1311" i="32"/>
  <c r="AH1312" i="32"/>
  <c r="AH1313" i="32"/>
  <c r="AH1314" i="32"/>
  <c r="AH1315" i="32"/>
  <c r="AH1316" i="32"/>
  <c r="AH1317" i="32"/>
  <c r="AH1318" i="32"/>
  <c r="AH1319" i="32"/>
  <c r="AH1320" i="32"/>
  <c r="AH1321" i="32"/>
  <c r="AH1322" i="32"/>
  <c r="AH1323" i="32"/>
  <c r="AH1324" i="32"/>
  <c r="AH1325" i="32"/>
  <c r="AH1326" i="32"/>
  <c r="AH1327" i="32"/>
  <c r="AH1328" i="32"/>
  <c r="AH1329" i="32"/>
  <c r="AH1330" i="32"/>
  <c r="AH1331" i="32"/>
  <c r="AH1332" i="32"/>
  <c r="AH1333" i="32"/>
  <c r="AH1334" i="32"/>
  <c r="AH1335" i="32"/>
  <c r="AH1336" i="32"/>
  <c r="AH1337" i="32"/>
  <c r="AH1338" i="32"/>
  <c r="AH1339" i="32"/>
  <c r="AH1340" i="32"/>
  <c r="AH1341" i="32"/>
  <c r="AH1342" i="32"/>
  <c r="AH1343" i="32"/>
  <c r="AH1344" i="32"/>
  <c r="AH1345" i="32"/>
  <c r="AH1346" i="32"/>
  <c r="AH1347" i="32"/>
  <c r="AH1348" i="32"/>
  <c r="AH1349" i="32"/>
  <c r="AH1350" i="32"/>
  <c r="AH1351" i="32"/>
  <c r="AH1352" i="32"/>
  <c r="AH1353" i="32"/>
  <c r="AH1354" i="32"/>
  <c r="AH1355" i="32"/>
  <c r="AH1356" i="32"/>
  <c r="AH1357" i="32"/>
  <c r="AH1358" i="32"/>
  <c r="AH1359" i="32"/>
  <c r="AH1360" i="32"/>
  <c r="AH1361" i="32"/>
  <c r="AH1362" i="32"/>
  <c r="AH1363" i="32"/>
  <c r="AH1364" i="32"/>
  <c r="AH1365" i="32"/>
  <c r="AH1366" i="32"/>
  <c r="AH1367" i="32"/>
  <c r="AH1368" i="32"/>
  <c r="AH1369" i="32"/>
  <c r="AH1370" i="32"/>
  <c r="AH1371" i="32"/>
  <c r="AH1372" i="32"/>
  <c r="AH1373" i="32"/>
  <c r="AH1374" i="32"/>
  <c r="AH1375" i="32"/>
  <c r="AH1376" i="32"/>
  <c r="AH1377" i="32"/>
  <c r="AH1378" i="32"/>
  <c r="AH1379" i="32"/>
  <c r="AH1380" i="32"/>
  <c r="AH1381" i="32"/>
  <c r="AH1382" i="32"/>
  <c r="AH1383" i="32"/>
  <c r="AH1384" i="32"/>
  <c r="AH1385" i="32"/>
  <c r="AH1386" i="32"/>
  <c r="AH1387" i="32"/>
  <c r="AH1388" i="32"/>
  <c r="AH1389" i="32"/>
  <c r="AH1390" i="32"/>
  <c r="AH1391" i="32"/>
  <c r="AH1392" i="32"/>
  <c r="AH1393" i="32"/>
  <c r="AH1394" i="32"/>
  <c r="AH1395" i="32"/>
  <c r="AH1396" i="32"/>
  <c r="AH1397" i="32"/>
  <c r="AH1398" i="32"/>
  <c r="AH1399" i="32"/>
  <c r="AH1400" i="32"/>
  <c r="AH1401" i="32"/>
  <c r="AH1402" i="32"/>
  <c r="AH1403" i="32"/>
  <c r="AH1404" i="32"/>
  <c r="AH1405" i="32"/>
  <c r="AH1406" i="32"/>
  <c r="AH1407" i="32"/>
  <c r="AH1408" i="32"/>
  <c r="AH1409" i="32"/>
  <c r="AH1410" i="32"/>
  <c r="AH1411" i="32"/>
  <c r="AH1412" i="32"/>
  <c r="AH1413" i="32"/>
  <c r="AH1414" i="32"/>
  <c r="AH1415" i="32"/>
  <c r="AH1416" i="32"/>
  <c r="AH1417" i="32"/>
  <c r="AH1418" i="32"/>
  <c r="AH1419" i="32"/>
  <c r="AH1420" i="32"/>
  <c r="AH1421" i="32"/>
  <c r="AH1422" i="32"/>
  <c r="AH1423" i="32"/>
  <c r="AH1424" i="32"/>
  <c r="AH1425" i="32"/>
  <c r="AH1426" i="32"/>
  <c r="AH1427" i="32"/>
  <c r="AH1428" i="32"/>
  <c r="AH1429" i="32"/>
  <c r="AH1430" i="32"/>
  <c r="AH1431" i="32"/>
  <c r="AH1432" i="32"/>
  <c r="AH1433" i="32"/>
  <c r="AH1434" i="32"/>
  <c r="AH1435" i="32"/>
  <c r="AH1436" i="32"/>
  <c r="AH1437" i="32"/>
  <c r="AH1438" i="32"/>
  <c r="AH1439" i="32"/>
  <c r="AH1440" i="32"/>
  <c r="AH1441" i="32"/>
  <c r="AH1442" i="32"/>
  <c r="AH1443" i="32"/>
  <c r="AH1444" i="32"/>
  <c r="AH1445" i="32"/>
  <c r="AH1446" i="32"/>
  <c r="AH1447" i="32"/>
  <c r="AH1448" i="32"/>
  <c r="AH1449" i="32"/>
  <c r="AH1450" i="32"/>
  <c r="AH1451" i="32"/>
  <c r="AH1452" i="32"/>
  <c r="AH1453" i="32"/>
  <c r="AH1454" i="32"/>
  <c r="AH1455" i="32"/>
  <c r="AH1456" i="32"/>
  <c r="AH1457" i="32"/>
  <c r="AH1458" i="32"/>
  <c r="AH1459" i="32"/>
  <c r="AH1460" i="32"/>
  <c r="AH1461" i="32"/>
  <c r="AH1462" i="32"/>
  <c r="AH1463" i="32"/>
  <c r="AH1464" i="32"/>
  <c r="AH1465" i="32"/>
  <c r="AH1466" i="32"/>
  <c r="AH1467" i="32"/>
  <c r="AH1468" i="32"/>
  <c r="AH1469" i="32"/>
  <c r="AH1470" i="32"/>
  <c r="AH1471" i="32"/>
  <c r="AH1472" i="32"/>
  <c r="AH1473" i="32"/>
  <c r="AH1474" i="32"/>
  <c r="AH1475" i="32"/>
  <c r="AH1476" i="32"/>
  <c r="AH1477" i="32"/>
  <c r="AH1478" i="32"/>
  <c r="AH1479" i="32"/>
  <c r="AH1480" i="32"/>
  <c r="AH1481" i="32"/>
  <c r="AH1482" i="32"/>
  <c r="AH1483" i="32"/>
  <c r="AH1484" i="32"/>
  <c r="AH1485" i="32"/>
  <c r="AH1486" i="32"/>
  <c r="AH1487" i="32"/>
  <c r="AH1488" i="32"/>
  <c r="AH1489" i="32"/>
  <c r="AH1490" i="32"/>
  <c r="AH1491" i="32"/>
  <c r="AH1492" i="32"/>
  <c r="AH1493" i="32"/>
  <c r="AH1494" i="32"/>
  <c r="AH1495" i="32"/>
  <c r="AH1496" i="32"/>
  <c r="AH1497" i="32"/>
  <c r="AH1498" i="32"/>
  <c r="AH1499" i="32"/>
  <c r="AH1500"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I539" i="32"/>
  <c r="AI540" i="32"/>
  <c r="AI541" i="32"/>
  <c r="AI542" i="32"/>
  <c r="AI543" i="32"/>
  <c r="AI544" i="32"/>
  <c r="AI545" i="32"/>
  <c r="AI546" i="32"/>
  <c r="AI547" i="32"/>
  <c r="AI548" i="32"/>
  <c r="AI549" i="32"/>
  <c r="AI550" i="32"/>
  <c r="AI551" i="32"/>
  <c r="AI552" i="32"/>
  <c r="AI553" i="32"/>
  <c r="AI554" i="32"/>
  <c r="AI555" i="32"/>
  <c r="AI556" i="32"/>
  <c r="AI557" i="32"/>
  <c r="AI558" i="32"/>
  <c r="AI559" i="32"/>
  <c r="AI560" i="32"/>
  <c r="AI561" i="32"/>
  <c r="AI562" i="32"/>
  <c r="AI563" i="32"/>
  <c r="AI564" i="32"/>
  <c r="AI565" i="32"/>
  <c r="AI566" i="32"/>
  <c r="AI567" i="32"/>
  <c r="AI568" i="32"/>
  <c r="AI569" i="32"/>
  <c r="AI570" i="32"/>
  <c r="AI571" i="32"/>
  <c r="AI572" i="32"/>
  <c r="AI573" i="32"/>
  <c r="AI574" i="32"/>
  <c r="AI575" i="32"/>
  <c r="AI576" i="32"/>
  <c r="AI577" i="32"/>
  <c r="AI578" i="32"/>
  <c r="AI579" i="32"/>
  <c r="AI580" i="32"/>
  <c r="AI581" i="32"/>
  <c r="AI582" i="32"/>
  <c r="AI583" i="32"/>
  <c r="AI584" i="32"/>
  <c r="AI585" i="32"/>
  <c r="AI586" i="32"/>
  <c r="AI587" i="32"/>
  <c r="AI588" i="32"/>
  <c r="AI589" i="32"/>
  <c r="AI590" i="32"/>
  <c r="AI591" i="32"/>
  <c r="AI592" i="32"/>
  <c r="AI593" i="32"/>
  <c r="AI594" i="32"/>
  <c r="AI595" i="32"/>
  <c r="AI596" i="32"/>
  <c r="AI597" i="32"/>
  <c r="AI598" i="32"/>
  <c r="AI599" i="32"/>
  <c r="AI600" i="32"/>
  <c r="AI601" i="32"/>
  <c r="AI602" i="32"/>
  <c r="AI603" i="32"/>
  <c r="AI604" i="32"/>
  <c r="AI605" i="32"/>
  <c r="AI606" i="32"/>
  <c r="AI607" i="32"/>
  <c r="AI608" i="32"/>
  <c r="AI609" i="32"/>
  <c r="AI610" i="32"/>
  <c r="AI611" i="32"/>
  <c r="AI612" i="32"/>
  <c r="AI613" i="32"/>
  <c r="AI614" i="32"/>
  <c r="AI615" i="32"/>
  <c r="AI616" i="32"/>
  <c r="AI617" i="32"/>
  <c r="AI618" i="32"/>
  <c r="AI619" i="32"/>
  <c r="AI620" i="32"/>
  <c r="AI621" i="32"/>
  <c r="AI622" i="32"/>
  <c r="AI623" i="32"/>
  <c r="AI624" i="32"/>
  <c r="AI625" i="32"/>
  <c r="AI626" i="32"/>
  <c r="AI627" i="32"/>
  <c r="AI628" i="32"/>
  <c r="AI629" i="32"/>
  <c r="AI630" i="32"/>
  <c r="AI631" i="32"/>
  <c r="AI632" i="32"/>
  <c r="AI633" i="32"/>
  <c r="AI634" i="32"/>
  <c r="AI635" i="32"/>
  <c r="AI636" i="32"/>
  <c r="AI637" i="32"/>
  <c r="AI638" i="32"/>
  <c r="AI639" i="32"/>
  <c r="AI640" i="32"/>
  <c r="AI641" i="32"/>
  <c r="AI642" i="32"/>
  <c r="AI643" i="32"/>
  <c r="AI644" i="32"/>
  <c r="AI645" i="32"/>
  <c r="AI646" i="32"/>
  <c r="AI647" i="32"/>
  <c r="AI648" i="32"/>
  <c r="AI649" i="32"/>
  <c r="AI650" i="32"/>
  <c r="AI651" i="32"/>
  <c r="AI652" i="32"/>
  <c r="AI653" i="32"/>
  <c r="AI654" i="32"/>
  <c r="AI655" i="32"/>
  <c r="AI656" i="32"/>
  <c r="AI657" i="32"/>
  <c r="AI658" i="32"/>
  <c r="AI659" i="32"/>
  <c r="AI660" i="32"/>
  <c r="AI661" i="32"/>
  <c r="AI662" i="32"/>
  <c r="AI663" i="32"/>
  <c r="AI664" i="32"/>
  <c r="AI665" i="32"/>
  <c r="AI666" i="32"/>
  <c r="AI667" i="32"/>
  <c r="AI668" i="32"/>
  <c r="AI669" i="32"/>
  <c r="AI670" i="32"/>
  <c r="AI671" i="32"/>
  <c r="AI672" i="32"/>
  <c r="AI673" i="32"/>
  <c r="AI674" i="32"/>
  <c r="AI675" i="32"/>
  <c r="AI676" i="32"/>
  <c r="AI677" i="32"/>
  <c r="AI678" i="32"/>
  <c r="AI679" i="32"/>
  <c r="AI680" i="32"/>
  <c r="AI681" i="32"/>
  <c r="AI682" i="32"/>
  <c r="AI683" i="32"/>
  <c r="AI684" i="32"/>
  <c r="AI685" i="32"/>
  <c r="AI686" i="32"/>
  <c r="AI687" i="32"/>
  <c r="AI688" i="32"/>
  <c r="AI689" i="32"/>
  <c r="AI690" i="32"/>
  <c r="AI691" i="32"/>
  <c r="AI692" i="32"/>
  <c r="AI693" i="32"/>
  <c r="AI694" i="32"/>
  <c r="AI695" i="32"/>
  <c r="AI696" i="32"/>
  <c r="AI697" i="32"/>
  <c r="AI698" i="32"/>
  <c r="AI699" i="32"/>
  <c r="AI700" i="32"/>
  <c r="AI701" i="32"/>
  <c r="AI702" i="32"/>
  <c r="AI703" i="32"/>
  <c r="AI704" i="32"/>
  <c r="AI705" i="32"/>
  <c r="AI706" i="32"/>
  <c r="AI707" i="32"/>
  <c r="AI708" i="32"/>
  <c r="AI709" i="32"/>
  <c r="AI710" i="32"/>
  <c r="AI711" i="32"/>
  <c r="AI712" i="32"/>
  <c r="AI713" i="32"/>
  <c r="AI714" i="32"/>
  <c r="AI715" i="32"/>
  <c r="AI716" i="32"/>
  <c r="AI717" i="32"/>
  <c r="AI718" i="32"/>
  <c r="AI719" i="32"/>
  <c r="AI720" i="32"/>
  <c r="AI721" i="32"/>
  <c r="AI722" i="32"/>
  <c r="AI723" i="32"/>
  <c r="AI724" i="32"/>
  <c r="AI725" i="32"/>
  <c r="AI726" i="32"/>
  <c r="AI727" i="32"/>
  <c r="AI728" i="32"/>
  <c r="AI729" i="32"/>
  <c r="AI730" i="32"/>
  <c r="AI731" i="32"/>
  <c r="AI732" i="32"/>
  <c r="AI733" i="32"/>
  <c r="AI734" i="32"/>
  <c r="AI735" i="32"/>
  <c r="AI736" i="32"/>
  <c r="AI737" i="32"/>
  <c r="AI738" i="32"/>
  <c r="AI739" i="32"/>
  <c r="AI740" i="32"/>
  <c r="AI741" i="32"/>
  <c r="AI742" i="32"/>
  <c r="AI743" i="32"/>
  <c r="AI744" i="32"/>
  <c r="AI745" i="32"/>
  <c r="AI746" i="32"/>
  <c r="AI747" i="32"/>
  <c r="AI748" i="32"/>
  <c r="AI749" i="32"/>
  <c r="AI750" i="32"/>
  <c r="AI751" i="32"/>
  <c r="AI752" i="32"/>
  <c r="AI753" i="32"/>
  <c r="AI754" i="32"/>
  <c r="AI755" i="32"/>
  <c r="AI756" i="32"/>
  <c r="AI757" i="32"/>
  <c r="AI758" i="32"/>
  <c r="AI759" i="32"/>
  <c r="AI760" i="32"/>
  <c r="AI761" i="32"/>
  <c r="AI762" i="32"/>
  <c r="AI763" i="32"/>
  <c r="AI764" i="32"/>
  <c r="AI765" i="32"/>
  <c r="AI766" i="32"/>
  <c r="AI767" i="32"/>
  <c r="AI768" i="32"/>
  <c r="AI769" i="32"/>
  <c r="AI770" i="32"/>
  <c r="AI771" i="32"/>
  <c r="AI772" i="32"/>
  <c r="AI773" i="32"/>
  <c r="AI774" i="32"/>
  <c r="AI775" i="32"/>
  <c r="AI776" i="32"/>
  <c r="AI777" i="32"/>
  <c r="AI778" i="32"/>
  <c r="AI779" i="32"/>
  <c r="AI780" i="32"/>
  <c r="AI781" i="32"/>
  <c r="AI782" i="32"/>
  <c r="AI783" i="32"/>
  <c r="AI784" i="32"/>
  <c r="AI785" i="32"/>
  <c r="AI786" i="32"/>
  <c r="AI787" i="32"/>
  <c r="AI788" i="32"/>
  <c r="AI789" i="32"/>
  <c r="AI790" i="32"/>
  <c r="AI791" i="32"/>
  <c r="AI792" i="32"/>
  <c r="AI793" i="32"/>
  <c r="AI794" i="32"/>
  <c r="AI795" i="32"/>
  <c r="AI796" i="32"/>
  <c r="AI797" i="32"/>
  <c r="AI798" i="32"/>
  <c r="AI799" i="32"/>
  <c r="AI800" i="32"/>
  <c r="AI801" i="32"/>
  <c r="AI802" i="32"/>
  <c r="AI803" i="32"/>
  <c r="AI804" i="32"/>
  <c r="AI805" i="32"/>
  <c r="AI806" i="32"/>
  <c r="AI807" i="32"/>
  <c r="AI808" i="32"/>
  <c r="AI809" i="32"/>
  <c r="AI810" i="32"/>
  <c r="AI811" i="32"/>
  <c r="AI812" i="32"/>
  <c r="AI813" i="32"/>
  <c r="AI814" i="32"/>
  <c r="AI815" i="32"/>
  <c r="AI816" i="32"/>
  <c r="AI817" i="32"/>
  <c r="AI818" i="32"/>
  <c r="AI819" i="32"/>
  <c r="AI820" i="32"/>
  <c r="AI821" i="32"/>
  <c r="AI822" i="32"/>
  <c r="AI823" i="32"/>
  <c r="AI824" i="32"/>
  <c r="AI825" i="32"/>
  <c r="AI826" i="32"/>
  <c r="AI827" i="32"/>
  <c r="AI828" i="32"/>
  <c r="AI829" i="32"/>
  <c r="AI830" i="32"/>
  <c r="AI831" i="32"/>
  <c r="AI832" i="32"/>
  <c r="AI833" i="32"/>
  <c r="AI834" i="32"/>
  <c r="AI835" i="32"/>
  <c r="AI836" i="32"/>
  <c r="AI837" i="32"/>
  <c r="AI838" i="32"/>
  <c r="AI839" i="32"/>
  <c r="AI840" i="32"/>
  <c r="AI841" i="32"/>
  <c r="AI842" i="32"/>
  <c r="AI843" i="32"/>
  <c r="AI844" i="32"/>
  <c r="AI845" i="32"/>
  <c r="AI846" i="32"/>
  <c r="AI847" i="32"/>
  <c r="AI848" i="32"/>
  <c r="AI849" i="32"/>
  <c r="AI850" i="32"/>
  <c r="AI851" i="32"/>
  <c r="AI852" i="32"/>
  <c r="AI853" i="32"/>
  <c r="AI854" i="32"/>
  <c r="AI855" i="32"/>
  <c r="AI856" i="32"/>
  <c r="AI857" i="32"/>
  <c r="AI858" i="32"/>
  <c r="AI859" i="32"/>
  <c r="AI860" i="32"/>
  <c r="AI861" i="32"/>
  <c r="AI862" i="32"/>
  <c r="AI863" i="32"/>
  <c r="AI864" i="32"/>
  <c r="AI865" i="32"/>
  <c r="AI866" i="32"/>
  <c r="AI867" i="32"/>
  <c r="AI868" i="32"/>
  <c r="AI869" i="32"/>
  <c r="AI870" i="32"/>
  <c r="AI871" i="32"/>
  <c r="AI872" i="32"/>
  <c r="AI873" i="32"/>
  <c r="AI874" i="32"/>
  <c r="AI875" i="32"/>
  <c r="AI876" i="32"/>
  <c r="AI877" i="32"/>
  <c r="AI878" i="32"/>
  <c r="AI879" i="32"/>
  <c r="AI880" i="32"/>
  <c r="AI881" i="32"/>
  <c r="AI882" i="32"/>
  <c r="AI883" i="32"/>
  <c r="AI884" i="32"/>
  <c r="AI885" i="32"/>
  <c r="AI886" i="32"/>
  <c r="AI887" i="32"/>
  <c r="AI888" i="32"/>
  <c r="AI889" i="32"/>
  <c r="AI890" i="32"/>
  <c r="AI891" i="32"/>
  <c r="AI892" i="32"/>
  <c r="AI893" i="32"/>
  <c r="AI894" i="32"/>
  <c r="AI895" i="32"/>
  <c r="AI896" i="32"/>
  <c r="AI897" i="32"/>
  <c r="AI898" i="32"/>
  <c r="AI899" i="32"/>
  <c r="AI900" i="32"/>
  <c r="AI901" i="32"/>
  <c r="AI902" i="32"/>
  <c r="AI903" i="32"/>
  <c r="AI904" i="32"/>
  <c r="AI905" i="32"/>
  <c r="AI906" i="32"/>
  <c r="AI907" i="32"/>
  <c r="AI908" i="32"/>
  <c r="AI909" i="32"/>
  <c r="AI910" i="32"/>
  <c r="AI911" i="32"/>
  <c r="AI912" i="32"/>
  <c r="AI913" i="32"/>
  <c r="AI914" i="32"/>
  <c r="AI915" i="32"/>
  <c r="AI916" i="32"/>
  <c r="AI917" i="32"/>
  <c r="AI918" i="32"/>
  <c r="AI919" i="32"/>
  <c r="AI920" i="32"/>
  <c r="AI921" i="32"/>
  <c r="AI922" i="32"/>
  <c r="AI923" i="32"/>
  <c r="AI924" i="32"/>
  <c r="AI925" i="32"/>
  <c r="AI926" i="32"/>
  <c r="AI927" i="32"/>
  <c r="AI928" i="32"/>
  <c r="AI929" i="32"/>
  <c r="AI930" i="32"/>
  <c r="AI931" i="32"/>
  <c r="AI932" i="32"/>
  <c r="AI933" i="32"/>
  <c r="AI934" i="32"/>
  <c r="AI935" i="32"/>
  <c r="AI936" i="32"/>
  <c r="AI937" i="32"/>
  <c r="AI938" i="32"/>
  <c r="AI939" i="32"/>
  <c r="AI940" i="32"/>
  <c r="AI941" i="32"/>
  <c r="AI942" i="32"/>
  <c r="AI943" i="32"/>
  <c r="AI944" i="32"/>
  <c r="AI945" i="32"/>
  <c r="AI946" i="32"/>
  <c r="AI947" i="32"/>
  <c r="AI948" i="32"/>
  <c r="AI949" i="32"/>
  <c r="AI950" i="32"/>
  <c r="AI951" i="32"/>
  <c r="AI952" i="32"/>
  <c r="AI953" i="32"/>
  <c r="AI954" i="32"/>
  <c r="AI955" i="32"/>
  <c r="AI956" i="32"/>
  <c r="AI957" i="32"/>
  <c r="AI958" i="32"/>
  <c r="AI959" i="32"/>
  <c r="AI960" i="32"/>
  <c r="AI961" i="32"/>
  <c r="AI962" i="32"/>
  <c r="AI963" i="32"/>
  <c r="AI964" i="32"/>
  <c r="AI965" i="32"/>
  <c r="AI966" i="32"/>
  <c r="AI967" i="32"/>
  <c r="AI968" i="32"/>
  <c r="AI969" i="32"/>
  <c r="AI970" i="32"/>
  <c r="AI971" i="32"/>
  <c r="AI972" i="32"/>
  <c r="AI973" i="32"/>
  <c r="AI974" i="32"/>
  <c r="AI975" i="32"/>
  <c r="AI976" i="32"/>
  <c r="AI977" i="32"/>
  <c r="AI978" i="32"/>
  <c r="AI979" i="32"/>
  <c r="AI980" i="32"/>
  <c r="AI981" i="32"/>
  <c r="AI982" i="32"/>
  <c r="AI983" i="32"/>
  <c r="AI984" i="32"/>
  <c r="AI985" i="32"/>
  <c r="AI986" i="32"/>
  <c r="AI987" i="32"/>
  <c r="AI988" i="32"/>
  <c r="AI989" i="32"/>
  <c r="AI990" i="32"/>
  <c r="AI991" i="32"/>
  <c r="AI992" i="32"/>
  <c r="AI993" i="32"/>
  <c r="AI994" i="32"/>
  <c r="AI995" i="32"/>
  <c r="AI996" i="32"/>
  <c r="AI997" i="32"/>
  <c r="AI998" i="32"/>
  <c r="AI999" i="32"/>
  <c r="AI1000" i="32"/>
  <c r="AI1001" i="32"/>
  <c r="AI1002" i="32"/>
  <c r="AI1003" i="32"/>
  <c r="AI1004" i="32"/>
  <c r="AI1005" i="32"/>
  <c r="AI1006" i="32"/>
  <c r="AI1007" i="32"/>
  <c r="AI1008" i="32"/>
  <c r="AI1009" i="32"/>
  <c r="AI1010" i="32"/>
  <c r="AI1011" i="32"/>
  <c r="AI1012" i="32"/>
  <c r="AI1013" i="32"/>
  <c r="AI1014" i="32"/>
  <c r="AI1015" i="32"/>
  <c r="AI1016" i="32"/>
  <c r="AI1017" i="32"/>
  <c r="AI1018" i="32"/>
  <c r="AI1019" i="32"/>
  <c r="AI1020" i="32"/>
  <c r="AI1021" i="32"/>
  <c r="AI1022" i="32"/>
  <c r="AI1023" i="32"/>
  <c r="AI1024" i="32"/>
  <c r="AI1025" i="32"/>
  <c r="AI1026" i="32"/>
  <c r="AI1027" i="32"/>
  <c r="AI1028" i="32"/>
  <c r="AI1029" i="32"/>
  <c r="AI1030" i="32"/>
  <c r="AI1031" i="32"/>
  <c r="AI1032" i="32"/>
  <c r="AI1033" i="32"/>
  <c r="AI1034" i="32"/>
  <c r="AI1035" i="32"/>
  <c r="AI1036" i="32"/>
  <c r="AI1037" i="32"/>
  <c r="AI1038" i="32"/>
  <c r="AI1039" i="32"/>
  <c r="AI1040" i="32"/>
  <c r="AI1041" i="32"/>
  <c r="AI1042" i="32"/>
  <c r="AI1043" i="32"/>
  <c r="AI1044" i="32"/>
  <c r="AI1045" i="32"/>
  <c r="AI1046" i="32"/>
  <c r="AI1047" i="32"/>
  <c r="AI1048" i="32"/>
  <c r="AI1049" i="32"/>
  <c r="AI1050" i="32"/>
  <c r="AI1051" i="32"/>
  <c r="AI1052" i="32"/>
  <c r="AI1053" i="32"/>
  <c r="AI1054" i="32"/>
  <c r="AI1055" i="32"/>
  <c r="AI1056" i="32"/>
  <c r="AI1057" i="32"/>
  <c r="AI1058" i="32"/>
  <c r="AI1059" i="32"/>
  <c r="AI1060" i="32"/>
  <c r="AI1061" i="32"/>
  <c r="AI1062" i="32"/>
  <c r="AI1063" i="32"/>
  <c r="AI1064" i="32"/>
  <c r="AI1065" i="32"/>
  <c r="AI1066" i="32"/>
  <c r="AI1067" i="32"/>
  <c r="AI1068" i="32"/>
  <c r="AI1069" i="32"/>
  <c r="AI1070" i="32"/>
  <c r="AI1071" i="32"/>
  <c r="AI1072" i="32"/>
  <c r="AI1073" i="32"/>
  <c r="AI1074" i="32"/>
  <c r="AI1075" i="32"/>
  <c r="AI1076" i="32"/>
  <c r="AI1077" i="32"/>
  <c r="AI1078" i="32"/>
  <c r="AI1079" i="32"/>
  <c r="AI1080" i="32"/>
  <c r="AI1081" i="32"/>
  <c r="AI1082" i="32"/>
  <c r="AI1083" i="32"/>
  <c r="AI1084" i="32"/>
  <c r="AI1085" i="32"/>
  <c r="AI1086" i="32"/>
  <c r="AI1087" i="32"/>
  <c r="AI1088" i="32"/>
  <c r="AI1089" i="32"/>
  <c r="AI1090" i="32"/>
  <c r="AI1091" i="32"/>
  <c r="AI1092" i="32"/>
  <c r="AI1093" i="32"/>
  <c r="AI1094" i="32"/>
  <c r="AI1095" i="32"/>
  <c r="AI1096" i="32"/>
  <c r="AI1097" i="32"/>
  <c r="AI1098" i="32"/>
  <c r="AI1099" i="32"/>
  <c r="AI1100" i="32"/>
  <c r="AI1101" i="32"/>
  <c r="AI1102" i="32"/>
  <c r="AI1103" i="32"/>
  <c r="AI1104" i="32"/>
  <c r="AI1105" i="32"/>
  <c r="AI1106" i="32"/>
  <c r="AI1107" i="32"/>
  <c r="AI1108" i="32"/>
  <c r="AI1109" i="32"/>
  <c r="AI1110" i="32"/>
  <c r="AI1111" i="32"/>
  <c r="AI1112" i="32"/>
  <c r="AI1113" i="32"/>
  <c r="AI1114" i="32"/>
  <c r="AI1115" i="32"/>
  <c r="AI1116" i="32"/>
  <c r="AI1117" i="32"/>
  <c r="AI1118" i="32"/>
  <c r="AI1119" i="32"/>
  <c r="AI1120" i="32"/>
  <c r="AI1121" i="32"/>
  <c r="AI1122" i="32"/>
  <c r="AI1123" i="32"/>
  <c r="AI1124" i="32"/>
  <c r="AI1125" i="32"/>
  <c r="AI1126" i="32"/>
  <c r="AI1127" i="32"/>
  <c r="AI1128" i="32"/>
  <c r="AI1129" i="32"/>
  <c r="AI1130" i="32"/>
  <c r="AI1131" i="32"/>
  <c r="AI1132" i="32"/>
  <c r="AI1133" i="32"/>
  <c r="AI1134" i="32"/>
  <c r="AI1135" i="32"/>
  <c r="AI1136" i="32"/>
  <c r="AI1137" i="32"/>
  <c r="AI1138" i="32"/>
  <c r="AI1139" i="32"/>
  <c r="AI1140" i="32"/>
  <c r="AI1141" i="32"/>
  <c r="AI1142" i="32"/>
  <c r="AI1143" i="32"/>
  <c r="AI1144" i="32"/>
  <c r="AI1145" i="32"/>
  <c r="AI1146" i="32"/>
  <c r="AI1147" i="32"/>
  <c r="AI1148" i="32"/>
  <c r="AI1149" i="32"/>
  <c r="AI1150" i="32"/>
  <c r="AI1151" i="32"/>
  <c r="AI1152" i="32"/>
  <c r="AI1153" i="32"/>
  <c r="AI1154" i="32"/>
  <c r="AI1155" i="32"/>
  <c r="AI1156" i="32"/>
  <c r="AI1157" i="32"/>
  <c r="AI1158" i="32"/>
  <c r="AI1159" i="32"/>
  <c r="AI1160" i="32"/>
  <c r="AI1161" i="32"/>
  <c r="AI1162" i="32"/>
  <c r="AI1163" i="32"/>
  <c r="AI1164" i="32"/>
  <c r="AI1165" i="32"/>
  <c r="AI1166" i="32"/>
  <c r="AI1167" i="32"/>
  <c r="AI1168" i="32"/>
  <c r="AI1169" i="32"/>
  <c r="AI1170" i="32"/>
  <c r="AI1171" i="32"/>
  <c r="AI1172" i="32"/>
  <c r="AI1173" i="32"/>
  <c r="AI1174" i="32"/>
  <c r="AI1175" i="32"/>
  <c r="AI1176" i="32"/>
  <c r="AI1177" i="32"/>
  <c r="AI1178" i="32"/>
  <c r="AI1179" i="32"/>
  <c r="AI1180" i="32"/>
  <c r="AI1181" i="32"/>
  <c r="AI1182" i="32"/>
  <c r="AI1183" i="32"/>
  <c r="AI1184" i="32"/>
  <c r="AI1185" i="32"/>
  <c r="AI1186" i="32"/>
  <c r="AI1187" i="32"/>
  <c r="AI1188" i="32"/>
  <c r="AI1189" i="32"/>
  <c r="AI1190" i="32"/>
  <c r="AI1191" i="32"/>
  <c r="AI1192" i="32"/>
  <c r="AI1193" i="32"/>
  <c r="AI1194" i="32"/>
  <c r="AI1195" i="32"/>
  <c r="AI1196" i="32"/>
  <c r="AI1197" i="32"/>
  <c r="AI1198" i="32"/>
  <c r="AI1199" i="32"/>
  <c r="AI1200" i="32"/>
  <c r="AI1201" i="32"/>
  <c r="AI1202" i="32"/>
  <c r="AI1203" i="32"/>
  <c r="AI1204" i="32"/>
  <c r="AI1205" i="32"/>
  <c r="AI1206" i="32"/>
  <c r="AI1207" i="32"/>
  <c r="AI1208" i="32"/>
  <c r="AI1209" i="32"/>
  <c r="AI1210" i="32"/>
  <c r="AI1211" i="32"/>
  <c r="AI1212" i="32"/>
  <c r="AI1213" i="32"/>
  <c r="AI1214" i="32"/>
  <c r="AI1215" i="32"/>
  <c r="AI1216" i="32"/>
  <c r="AI1217" i="32"/>
  <c r="AI1218" i="32"/>
  <c r="AI1219" i="32"/>
  <c r="AI1220" i="32"/>
  <c r="AI1221" i="32"/>
  <c r="AI1222" i="32"/>
  <c r="AI1223" i="32"/>
  <c r="AI1224" i="32"/>
  <c r="AI1225" i="32"/>
  <c r="AI1226" i="32"/>
  <c r="AI1227" i="32"/>
  <c r="AI1228" i="32"/>
  <c r="AI1229" i="32"/>
  <c r="AI1230" i="32"/>
  <c r="AI1231" i="32"/>
  <c r="AI1232" i="32"/>
  <c r="AI1233" i="32"/>
  <c r="AI1234" i="32"/>
  <c r="AI1235" i="32"/>
  <c r="AI1236" i="32"/>
  <c r="AI1237" i="32"/>
  <c r="AI1238" i="32"/>
  <c r="AI1239" i="32"/>
  <c r="AI1240" i="32"/>
  <c r="AI1241" i="32"/>
  <c r="AI1242" i="32"/>
  <c r="AI1243" i="32"/>
  <c r="AI1244" i="32"/>
  <c r="AI1245" i="32"/>
  <c r="AI1246" i="32"/>
  <c r="AI1247" i="32"/>
  <c r="AI1248" i="32"/>
  <c r="AI1249" i="32"/>
  <c r="AI1250" i="32"/>
  <c r="AI1251" i="32"/>
  <c r="AI1252" i="32"/>
  <c r="AI1253" i="32"/>
  <c r="AI1254" i="32"/>
  <c r="AI1255" i="32"/>
  <c r="AI1256" i="32"/>
  <c r="AI1257" i="32"/>
  <c r="AI1258" i="32"/>
  <c r="AI1259" i="32"/>
  <c r="AI1260" i="32"/>
  <c r="AI1261" i="32"/>
  <c r="AI1262" i="32"/>
  <c r="AI1263" i="32"/>
  <c r="AI1264" i="32"/>
  <c r="AI1265" i="32"/>
  <c r="AI1266" i="32"/>
  <c r="AI1267" i="32"/>
  <c r="AI1268" i="32"/>
  <c r="AI1269" i="32"/>
  <c r="AI1270" i="32"/>
  <c r="AI1271" i="32"/>
  <c r="AI1272" i="32"/>
  <c r="AI1273" i="32"/>
  <c r="AI1274" i="32"/>
  <c r="AI1275" i="32"/>
  <c r="AI1276" i="32"/>
  <c r="AI1277" i="32"/>
  <c r="AI1278" i="32"/>
  <c r="AI1279" i="32"/>
  <c r="AI1280" i="32"/>
  <c r="AI1281" i="32"/>
  <c r="AI1282" i="32"/>
  <c r="AI1283" i="32"/>
  <c r="AI1284" i="32"/>
  <c r="AI1285" i="32"/>
  <c r="AI1286" i="32"/>
  <c r="AI1287" i="32"/>
  <c r="AI1288" i="32"/>
  <c r="AI1289" i="32"/>
  <c r="AI1290" i="32"/>
  <c r="AI1291" i="32"/>
  <c r="AI1292" i="32"/>
  <c r="AI1293" i="32"/>
  <c r="AI1294" i="32"/>
  <c r="AI1295" i="32"/>
  <c r="AI1296" i="32"/>
  <c r="AI1297" i="32"/>
  <c r="AI1298" i="32"/>
  <c r="AI1299" i="32"/>
  <c r="AI1300" i="32"/>
  <c r="AI1301" i="32"/>
  <c r="AI1302" i="32"/>
  <c r="AI1303" i="32"/>
  <c r="AI1304" i="32"/>
  <c r="AI1305" i="32"/>
  <c r="AI1306" i="32"/>
  <c r="AI1307" i="32"/>
  <c r="AI1308" i="32"/>
  <c r="AI1309" i="32"/>
  <c r="AI1310" i="32"/>
  <c r="AI1311" i="32"/>
  <c r="AI1312" i="32"/>
  <c r="AI1313" i="32"/>
  <c r="AI1314" i="32"/>
  <c r="AI1315" i="32"/>
  <c r="AI1316" i="32"/>
  <c r="AI1317" i="32"/>
  <c r="AI1318" i="32"/>
  <c r="AI1319" i="32"/>
  <c r="AI1320" i="32"/>
  <c r="AI1321" i="32"/>
  <c r="AI1322" i="32"/>
  <c r="AI1323" i="32"/>
  <c r="AI1324" i="32"/>
  <c r="AI1325" i="32"/>
  <c r="AI1326" i="32"/>
  <c r="AI1327" i="32"/>
  <c r="AI1328" i="32"/>
  <c r="AI1329" i="32"/>
  <c r="AI1330" i="32"/>
  <c r="AI1331" i="32"/>
  <c r="AI1332" i="32"/>
  <c r="AI1333" i="32"/>
  <c r="AI1334" i="32"/>
  <c r="AI1335" i="32"/>
  <c r="AI1336" i="32"/>
  <c r="AI1337" i="32"/>
  <c r="AI1338" i="32"/>
  <c r="AI1339" i="32"/>
  <c r="AI1340" i="32"/>
  <c r="AI1341" i="32"/>
  <c r="AI1342" i="32"/>
  <c r="AI1343" i="32"/>
  <c r="AI1344" i="32"/>
  <c r="AI1345" i="32"/>
  <c r="AI1346" i="32"/>
  <c r="AI1347" i="32"/>
  <c r="AI1348" i="32"/>
  <c r="AI1349" i="32"/>
  <c r="AI1350" i="32"/>
  <c r="AI1351" i="32"/>
  <c r="AI1352" i="32"/>
  <c r="AI1353" i="32"/>
  <c r="AI1354" i="32"/>
  <c r="AI1355" i="32"/>
  <c r="AI1356" i="32"/>
  <c r="AI1357" i="32"/>
  <c r="AI1358" i="32"/>
  <c r="AI1359" i="32"/>
  <c r="AI1360" i="32"/>
  <c r="AI1361" i="32"/>
  <c r="AI1362" i="32"/>
  <c r="AI1363" i="32"/>
  <c r="AI1364" i="32"/>
  <c r="AI1365" i="32"/>
  <c r="AI1366" i="32"/>
  <c r="AI1367" i="32"/>
  <c r="AI1368" i="32"/>
  <c r="AI1369" i="32"/>
  <c r="AI1370" i="32"/>
  <c r="AI1371" i="32"/>
  <c r="AI1372" i="32"/>
  <c r="AI1373" i="32"/>
  <c r="AI1374" i="32"/>
  <c r="AI1375" i="32"/>
  <c r="AI1376" i="32"/>
  <c r="AI1377" i="32"/>
  <c r="AI1378" i="32"/>
  <c r="AI1379" i="32"/>
  <c r="AI1380" i="32"/>
  <c r="AI1381" i="32"/>
  <c r="AI1382" i="32"/>
  <c r="AI1383" i="32"/>
  <c r="AI1384" i="32"/>
  <c r="AI1385" i="32"/>
  <c r="AI1386" i="32"/>
  <c r="AI1387" i="32"/>
  <c r="AI1388" i="32"/>
  <c r="AI1389" i="32"/>
  <c r="AI1390" i="32"/>
  <c r="AI1391" i="32"/>
  <c r="AI1392" i="32"/>
  <c r="AI1393" i="32"/>
  <c r="AI1394" i="32"/>
  <c r="AI1395" i="32"/>
  <c r="AI1396" i="32"/>
  <c r="AI1397" i="32"/>
  <c r="AI1398" i="32"/>
  <c r="AI1399" i="32"/>
  <c r="AI1400" i="32"/>
  <c r="AI1401" i="32"/>
  <c r="AI1402" i="32"/>
  <c r="AI1403" i="32"/>
  <c r="AI1404" i="32"/>
  <c r="AI1405" i="32"/>
  <c r="AI1406" i="32"/>
  <c r="AI1407" i="32"/>
  <c r="AI1408" i="32"/>
  <c r="AI1409" i="32"/>
  <c r="AI1410" i="32"/>
  <c r="AI1411" i="32"/>
  <c r="AI1412" i="32"/>
  <c r="AI1413" i="32"/>
  <c r="AI1414" i="32"/>
  <c r="AI1415" i="32"/>
  <c r="AI1416" i="32"/>
  <c r="AI1417" i="32"/>
  <c r="AI1418" i="32"/>
  <c r="AI1419" i="32"/>
  <c r="AI1420" i="32"/>
  <c r="AI1421" i="32"/>
  <c r="AI1422" i="32"/>
  <c r="AI1423" i="32"/>
  <c r="AI1424" i="32"/>
  <c r="AI1425" i="32"/>
  <c r="AI1426" i="32"/>
  <c r="AI1427" i="32"/>
  <c r="AI1428" i="32"/>
  <c r="AI1429" i="32"/>
  <c r="AI1430" i="32"/>
  <c r="AI1431" i="32"/>
  <c r="AI1432" i="32"/>
  <c r="AI1433" i="32"/>
  <c r="AI1434" i="32"/>
  <c r="AI1435" i="32"/>
  <c r="AI1436" i="32"/>
  <c r="AI1437" i="32"/>
  <c r="AI1438" i="32"/>
  <c r="AI1439" i="32"/>
  <c r="AI1440" i="32"/>
  <c r="AI1441" i="32"/>
  <c r="AI1442" i="32"/>
  <c r="AI1443" i="32"/>
  <c r="AI1444" i="32"/>
  <c r="AI1445" i="32"/>
  <c r="AI1446" i="32"/>
  <c r="AI1447" i="32"/>
  <c r="AI1448" i="32"/>
  <c r="AI1449" i="32"/>
  <c r="AI1450" i="32"/>
  <c r="AI1451" i="32"/>
  <c r="AI1452" i="32"/>
  <c r="AI1453" i="32"/>
  <c r="AI1454" i="32"/>
  <c r="AI1455" i="32"/>
  <c r="AI1456" i="32"/>
  <c r="AI1457" i="32"/>
  <c r="AI1458" i="32"/>
  <c r="AI1459" i="32"/>
  <c r="AI1460" i="32"/>
  <c r="AI1461" i="32"/>
  <c r="AI1462" i="32"/>
  <c r="AI1463" i="32"/>
  <c r="AI1464" i="32"/>
  <c r="AI1465" i="32"/>
  <c r="AI1466" i="32"/>
  <c r="AI1467" i="32"/>
  <c r="AI1468" i="32"/>
  <c r="AI1469" i="32"/>
  <c r="AI1470" i="32"/>
  <c r="AI1471" i="32"/>
  <c r="AI1472" i="32"/>
  <c r="AI1473" i="32"/>
  <c r="AI1474" i="32"/>
  <c r="AI1475" i="32"/>
  <c r="AI1476" i="32"/>
  <c r="AI1477" i="32"/>
  <c r="AI1478" i="32"/>
  <c r="AI1479" i="32"/>
  <c r="AI1480" i="32"/>
  <c r="AI1481" i="32"/>
  <c r="AI1482" i="32"/>
  <c r="AI1483" i="32"/>
  <c r="AI1484" i="32"/>
  <c r="AI1485" i="32"/>
  <c r="AI1486" i="32"/>
  <c r="AI1487" i="32"/>
  <c r="AI1488" i="32"/>
  <c r="AI1489" i="32"/>
  <c r="AI1490" i="32"/>
  <c r="AI1491" i="32"/>
  <c r="AI1492" i="32"/>
  <c r="AI1493" i="32"/>
  <c r="AI1494" i="32"/>
  <c r="AI1495" i="32"/>
  <c r="AI1496" i="32"/>
  <c r="AI1497" i="32"/>
  <c r="AI1498" i="32"/>
  <c r="AI1499" i="32"/>
  <c r="AI1500"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0" i="32"/>
  <c r="AJ361" i="32"/>
  <c r="AJ362" i="32"/>
  <c r="AJ363" i="32"/>
  <c r="AJ364" i="32"/>
  <c r="AJ365" i="32"/>
  <c r="AJ366" i="32"/>
  <c r="AJ367" i="32"/>
  <c r="AJ368" i="32"/>
  <c r="AJ369" i="32"/>
  <c r="AJ370" i="32"/>
  <c r="AJ371" i="32"/>
  <c r="AJ372" i="32"/>
  <c r="AJ373" i="32"/>
  <c r="AJ374" i="32"/>
  <c r="AJ375" i="32"/>
  <c r="AJ376" i="32"/>
  <c r="AJ377" i="32"/>
  <c r="AJ378" i="32"/>
  <c r="AJ379" i="32"/>
  <c r="AJ380" i="32"/>
  <c r="AJ381" i="32"/>
  <c r="AJ382" i="32"/>
  <c r="AJ383" i="32"/>
  <c r="AJ384" i="32"/>
  <c r="AJ385" i="32"/>
  <c r="AJ386" i="32"/>
  <c r="AJ387" i="32"/>
  <c r="AJ388" i="32"/>
  <c r="AJ389" i="32"/>
  <c r="AJ390" i="32"/>
  <c r="AJ391" i="32"/>
  <c r="AJ392" i="32"/>
  <c r="AJ393" i="32"/>
  <c r="AJ394" i="32"/>
  <c r="AJ395" i="32"/>
  <c r="AJ396" i="32"/>
  <c r="AJ397" i="32"/>
  <c r="AJ398" i="32"/>
  <c r="AJ399" i="32"/>
  <c r="AJ400" i="32"/>
  <c r="AJ401" i="32"/>
  <c r="AJ402" i="32"/>
  <c r="AJ403" i="32"/>
  <c r="AJ404" i="32"/>
  <c r="AJ405" i="32"/>
  <c r="AJ406" i="32"/>
  <c r="AJ407" i="32"/>
  <c r="AJ408" i="32"/>
  <c r="AJ409" i="32"/>
  <c r="AJ410" i="32"/>
  <c r="AJ411" i="32"/>
  <c r="AJ412" i="32"/>
  <c r="AJ413" i="32"/>
  <c r="AJ414" i="32"/>
  <c r="AJ415" i="32"/>
  <c r="AJ416" i="32"/>
  <c r="AJ417" i="32"/>
  <c r="AJ418" i="32"/>
  <c r="AJ419" i="32"/>
  <c r="AJ420" i="32"/>
  <c r="AJ421" i="32"/>
  <c r="AJ422" i="32"/>
  <c r="AJ423" i="32"/>
  <c r="AJ424" i="32"/>
  <c r="AJ425" i="32"/>
  <c r="AJ426" i="32"/>
  <c r="AJ427" i="32"/>
  <c r="AJ428" i="32"/>
  <c r="AJ429" i="32"/>
  <c r="AJ430" i="32"/>
  <c r="AJ431" i="32"/>
  <c r="AJ432" i="32"/>
  <c r="AJ433" i="32"/>
  <c r="AJ434" i="32"/>
  <c r="AJ435" i="32"/>
  <c r="AJ436" i="32"/>
  <c r="AJ437" i="32"/>
  <c r="AJ438" i="32"/>
  <c r="AJ439" i="32"/>
  <c r="AJ440" i="32"/>
  <c r="AJ441" i="32"/>
  <c r="AJ442" i="32"/>
  <c r="AJ443" i="32"/>
  <c r="AJ444" i="32"/>
  <c r="AJ445" i="32"/>
  <c r="AJ446" i="32"/>
  <c r="AJ447" i="32"/>
  <c r="AJ448" i="32"/>
  <c r="AJ449" i="32"/>
  <c r="AJ450" i="32"/>
  <c r="AJ451" i="32"/>
  <c r="AJ452" i="32"/>
  <c r="AJ453" i="32"/>
  <c r="AJ454" i="32"/>
  <c r="AJ455" i="32"/>
  <c r="AJ456" i="32"/>
  <c r="AJ457" i="32"/>
  <c r="AJ458" i="32"/>
  <c r="AJ459" i="32"/>
  <c r="AJ460" i="32"/>
  <c r="AJ461" i="32"/>
  <c r="AJ462" i="32"/>
  <c r="AJ463" i="32"/>
  <c r="AJ464" i="32"/>
  <c r="AJ465" i="32"/>
  <c r="AJ466" i="32"/>
  <c r="AJ467" i="32"/>
  <c r="AJ468" i="32"/>
  <c r="AJ469" i="32"/>
  <c r="AJ470" i="32"/>
  <c r="AJ471" i="32"/>
  <c r="AJ472" i="32"/>
  <c r="AJ473" i="32"/>
  <c r="AJ474" i="32"/>
  <c r="AJ475" i="32"/>
  <c r="AJ476" i="32"/>
  <c r="AJ477" i="32"/>
  <c r="AJ478" i="32"/>
  <c r="AJ479" i="32"/>
  <c r="AJ480" i="32"/>
  <c r="AJ481" i="32"/>
  <c r="AJ482" i="32"/>
  <c r="AJ483" i="32"/>
  <c r="AJ484" i="32"/>
  <c r="AJ485" i="32"/>
  <c r="AJ486" i="32"/>
  <c r="AJ487" i="32"/>
  <c r="AJ488" i="32"/>
  <c r="AJ489" i="32"/>
  <c r="AJ490" i="32"/>
  <c r="AJ491" i="32"/>
  <c r="AJ492" i="32"/>
  <c r="AJ493" i="32"/>
  <c r="AJ494" i="32"/>
  <c r="AJ495" i="32"/>
  <c r="AJ496" i="32"/>
  <c r="AJ497" i="32"/>
  <c r="AJ498" i="32"/>
  <c r="AJ499" i="32"/>
  <c r="AJ500" i="32"/>
  <c r="AJ501" i="32"/>
  <c r="AJ502" i="32"/>
  <c r="AJ503" i="32"/>
  <c r="AJ504" i="32"/>
  <c r="AJ505" i="32"/>
  <c r="AJ506" i="32"/>
  <c r="AJ507" i="32"/>
  <c r="AJ508" i="32"/>
  <c r="AJ509" i="32"/>
  <c r="AJ510" i="32"/>
  <c r="AJ511" i="32"/>
  <c r="AJ512" i="32"/>
  <c r="AJ513" i="32"/>
  <c r="AJ514" i="32"/>
  <c r="AJ515" i="32"/>
  <c r="AJ516" i="32"/>
  <c r="AJ517" i="32"/>
  <c r="AJ518" i="32"/>
  <c r="AJ519" i="32"/>
  <c r="AJ520" i="32"/>
  <c r="AJ521" i="32"/>
  <c r="AJ522" i="32"/>
  <c r="AJ523" i="32"/>
  <c r="AJ524" i="32"/>
  <c r="AJ525" i="32"/>
  <c r="AJ526" i="32"/>
  <c r="AJ527" i="32"/>
  <c r="AJ528" i="32"/>
  <c r="AJ529" i="32"/>
  <c r="AJ530" i="32"/>
  <c r="AJ531" i="32"/>
  <c r="AJ532" i="32"/>
  <c r="AJ533" i="32"/>
  <c r="AJ534" i="32"/>
  <c r="AJ535" i="32"/>
  <c r="AJ536" i="32"/>
  <c r="AJ537" i="32"/>
  <c r="AJ538" i="32"/>
  <c r="AJ539" i="32"/>
  <c r="AJ540" i="32"/>
  <c r="AJ541" i="32"/>
  <c r="AJ542" i="32"/>
  <c r="AJ543" i="32"/>
  <c r="AJ544" i="32"/>
  <c r="AJ545" i="32"/>
  <c r="AJ546" i="32"/>
  <c r="AJ547" i="32"/>
  <c r="AJ548" i="32"/>
  <c r="AJ549" i="32"/>
  <c r="AJ550" i="32"/>
  <c r="AJ551" i="32"/>
  <c r="AJ552" i="32"/>
  <c r="AJ553" i="32"/>
  <c r="AJ554" i="32"/>
  <c r="AJ555" i="32"/>
  <c r="AJ556" i="32"/>
  <c r="AJ557" i="32"/>
  <c r="AJ558" i="32"/>
  <c r="AJ559" i="32"/>
  <c r="AJ560" i="32"/>
  <c r="AJ561" i="32"/>
  <c r="AJ562" i="32"/>
  <c r="AJ563" i="32"/>
  <c r="AJ564" i="32"/>
  <c r="AJ565" i="32"/>
  <c r="AJ566" i="32"/>
  <c r="AJ567" i="32"/>
  <c r="AJ568" i="32"/>
  <c r="AJ569" i="32"/>
  <c r="AJ570" i="32"/>
  <c r="AJ571" i="32"/>
  <c r="AJ572" i="32"/>
  <c r="AJ573" i="32"/>
  <c r="AJ574" i="32"/>
  <c r="AJ575" i="32"/>
  <c r="AJ576" i="32"/>
  <c r="AJ577" i="32"/>
  <c r="AJ578" i="32"/>
  <c r="AJ579" i="32"/>
  <c r="AJ580" i="32"/>
  <c r="AJ581" i="32"/>
  <c r="AJ582" i="32"/>
  <c r="AJ583" i="32"/>
  <c r="AJ584" i="32"/>
  <c r="AJ585" i="32"/>
  <c r="AJ586" i="32"/>
  <c r="AJ587" i="32"/>
  <c r="AJ588" i="32"/>
  <c r="AJ589" i="32"/>
  <c r="AJ590" i="32"/>
  <c r="AJ591" i="32"/>
  <c r="AJ592" i="32"/>
  <c r="AJ593" i="32"/>
  <c r="AJ594" i="32"/>
  <c r="AJ595" i="32"/>
  <c r="AJ596" i="32"/>
  <c r="AJ597" i="32"/>
  <c r="AJ598" i="32"/>
  <c r="AJ599" i="32"/>
  <c r="AJ600" i="32"/>
  <c r="AJ601" i="32"/>
  <c r="AJ602" i="32"/>
  <c r="AJ603" i="32"/>
  <c r="AJ604" i="32"/>
  <c r="AJ605" i="32"/>
  <c r="AJ606" i="32"/>
  <c r="AJ607" i="32"/>
  <c r="AJ608" i="32"/>
  <c r="AJ609" i="32"/>
  <c r="AJ610" i="32"/>
  <c r="AJ611" i="32"/>
  <c r="AJ612" i="32"/>
  <c r="AJ613" i="32"/>
  <c r="AJ614" i="32"/>
  <c r="AJ615" i="32"/>
  <c r="AJ616" i="32"/>
  <c r="AJ617" i="32"/>
  <c r="AJ618" i="32"/>
  <c r="AJ619" i="32"/>
  <c r="AJ620" i="32"/>
  <c r="AJ621" i="32"/>
  <c r="AJ622" i="32"/>
  <c r="AJ623" i="32"/>
  <c r="AJ624" i="32"/>
  <c r="AJ625" i="32"/>
  <c r="AJ626" i="32"/>
  <c r="AJ627" i="32"/>
  <c r="AJ628" i="32"/>
  <c r="AJ629" i="32"/>
  <c r="AJ630" i="32"/>
  <c r="AJ631" i="32"/>
  <c r="AJ632" i="32"/>
  <c r="AJ633" i="32"/>
  <c r="AJ634" i="32"/>
  <c r="AJ635" i="32"/>
  <c r="AJ636" i="32"/>
  <c r="AJ637" i="32"/>
  <c r="AJ638" i="32"/>
  <c r="AJ639" i="32"/>
  <c r="AJ640" i="32"/>
  <c r="AJ641" i="32"/>
  <c r="AJ642" i="32"/>
  <c r="AJ643" i="32"/>
  <c r="AJ644" i="32"/>
  <c r="AJ645" i="32"/>
  <c r="AJ646" i="32"/>
  <c r="AJ647" i="32"/>
  <c r="AJ648" i="32"/>
  <c r="AJ649" i="32"/>
  <c r="AJ650" i="32"/>
  <c r="AJ651" i="32"/>
  <c r="AJ652" i="32"/>
  <c r="AJ653" i="32"/>
  <c r="AJ654" i="32"/>
  <c r="AJ655" i="32"/>
  <c r="AJ656" i="32"/>
  <c r="AJ657" i="32"/>
  <c r="AJ658" i="32"/>
  <c r="AJ659" i="32"/>
  <c r="AJ660" i="32"/>
  <c r="AJ661" i="32"/>
  <c r="AJ662" i="32"/>
  <c r="AJ663" i="32"/>
  <c r="AJ664" i="32"/>
  <c r="AJ665" i="32"/>
  <c r="AJ666" i="32"/>
  <c r="AJ667" i="32"/>
  <c r="AJ668" i="32"/>
  <c r="AJ669" i="32"/>
  <c r="AJ670" i="32"/>
  <c r="AJ671" i="32"/>
  <c r="AJ672" i="32"/>
  <c r="AJ673" i="32"/>
  <c r="AJ674" i="32"/>
  <c r="AJ675" i="32"/>
  <c r="AJ676" i="32"/>
  <c r="AJ677" i="32"/>
  <c r="AJ678" i="32"/>
  <c r="AJ679" i="32"/>
  <c r="AJ680" i="32"/>
  <c r="AJ681" i="32"/>
  <c r="AJ682" i="32"/>
  <c r="AJ683" i="32"/>
  <c r="AJ684" i="32"/>
  <c r="AJ685" i="32"/>
  <c r="AJ686" i="32"/>
  <c r="AJ687" i="32"/>
  <c r="AJ688" i="32"/>
  <c r="AJ689" i="32"/>
  <c r="AJ690" i="32"/>
  <c r="AJ691" i="32"/>
  <c r="AJ692" i="32"/>
  <c r="AJ693" i="32"/>
  <c r="AJ694" i="32"/>
  <c r="AJ695" i="32"/>
  <c r="AJ696" i="32"/>
  <c r="AJ697" i="32"/>
  <c r="AJ698" i="32"/>
  <c r="AJ699" i="32"/>
  <c r="AJ700" i="32"/>
  <c r="AJ701" i="32"/>
  <c r="AJ702" i="32"/>
  <c r="AJ703" i="32"/>
  <c r="AJ704" i="32"/>
  <c r="AJ705" i="32"/>
  <c r="AJ706" i="32"/>
  <c r="AJ707" i="32"/>
  <c r="AJ708" i="32"/>
  <c r="AJ709" i="32"/>
  <c r="AJ710" i="32"/>
  <c r="AJ711" i="32"/>
  <c r="AJ712" i="32"/>
  <c r="AJ713" i="32"/>
  <c r="AJ714" i="32"/>
  <c r="AJ715" i="32"/>
  <c r="AJ716" i="32"/>
  <c r="AJ717" i="32"/>
  <c r="AJ718" i="32"/>
  <c r="AJ719" i="32"/>
  <c r="AJ720" i="32"/>
  <c r="AJ721" i="32"/>
  <c r="AJ722" i="32"/>
  <c r="AJ723" i="32"/>
  <c r="AJ724" i="32"/>
  <c r="AJ725" i="32"/>
  <c r="AJ726" i="32"/>
  <c r="AJ727" i="32"/>
  <c r="AJ728" i="32"/>
  <c r="AJ729" i="32"/>
  <c r="AJ730" i="32"/>
  <c r="AJ731" i="32"/>
  <c r="AJ732" i="32"/>
  <c r="AJ733" i="32"/>
  <c r="AJ734" i="32"/>
  <c r="AJ735" i="32"/>
  <c r="AJ736" i="32"/>
  <c r="AJ737" i="32"/>
  <c r="AJ738" i="32"/>
  <c r="AJ739" i="32"/>
  <c r="AJ740" i="32"/>
  <c r="AJ741" i="32"/>
  <c r="AJ742" i="32"/>
  <c r="AJ743" i="32"/>
  <c r="AJ744" i="32"/>
  <c r="AJ745" i="32"/>
  <c r="AJ746" i="32"/>
  <c r="AJ747" i="32"/>
  <c r="AJ748" i="32"/>
  <c r="AJ749" i="32"/>
  <c r="AJ750" i="32"/>
  <c r="AJ751" i="32"/>
  <c r="AJ752" i="32"/>
  <c r="AJ753" i="32"/>
  <c r="AJ754" i="32"/>
  <c r="AJ755" i="32"/>
  <c r="AJ756" i="32"/>
  <c r="AJ757" i="32"/>
  <c r="AJ758" i="32"/>
  <c r="AJ759" i="32"/>
  <c r="AJ760" i="32"/>
  <c r="AJ761" i="32"/>
  <c r="AJ762" i="32"/>
  <c r="AJ763" i="32"/>
  <c r="AJ764" i="32"/>
  <c r="AJ765" i="32"/>
  <c r="AJ766" i="32"/>
  <c r="AJ767" i="32"/>
  <c r="AJ768" i="32"/>
  <c r="AJ769" i="32"/>
  <c r="AJ770" i="32"/>
  <c r="AJ771" i="32"/>
  <c r="AJ772" i="32"/>
  <c r="AJ773" i="32"/>
  <c r="AJ774" i="32"/>
  <c r="AJ775" i="32"/>
  <c r="AJ776" i="32"/>
  <c r="AJ777" i="32"/>
  <c r="AJ778" i="32"/>
  <c r="AJ779" i="32"/>
  <c r="AJ780" i="32"/>
  <c r="AJ781" i="32"/>
  <c r="AJ782" i="32"/>
  <c r="AJ783" i="32"/>
  <c r="AJ784" i="32"/>
  <c r="AJ785" i="32"/>
  <c r="AJ786" i="32"/>
  <c r="AJ787" i="32"/>
  <c r="AJ788" i="32"/>
  <c r="AJ789" i="32"/>
  <c r="AJ790" i="32"/>
  <c r="AJ791" i="32"/>
  <c r="AJ792" i="32"/>
  <c r="AJ793" i="32"/>
  <c r="AJ794" i="32"/>
  <c r="AJ795" i="32"/>
  <c r="AJ796" i="32"/>
  <c r="AJ797" i="32"/>
  <c r="AJ798" i="32"/>
  <c r="AJ799" i="32"/>
  <c r="AJ800" i="32"/>
  <c r="AJ801" i="32"/>
  <c r="AJ802" i="32"/>
  <c r="AJ803" i="32"/>
  <c r="AJ804" i="32"/>
  <c r="AJ805" i="32"/>
  <c r="AJ806" i="32"/>
  <c r="AJ807" i="32"/>
  <c r="AJ808" i="32"/>
  <c r="AJ809" i="32"/>
  <c r="AJ810" i="32"/>
  <c r="AJ811" i="32"/>
  <c r="AJ812" i="32"/>
  <c r="AJ813" i="32"/>
  <c r="AJ814" i="32"/>
  <c r="AJ815" i="32"/>
  <c r="AJ816" i="32"/>
  <c r="AJ817" i="32"/>
  <c r="AJ818" i="32"/>
  <c r="AJ819" i="32"/>
  <c r="AJ820" i="32"/>
  <c r="AJ821" i="32"/>
  <c r="AJ822" i="32"/>
  <c r="AJ823" i="32"/>
  <c r="AJ824" i="32"/>
  <c r="AJ825" i="32"/>
  <c r="AJ826" i="32"/>
  <c r="AJ827" i="32"/>
  <c r="AJ828" i="32"/>
  <c r="AJ829" i="32"/>
  <c r="AJ830" i="32"/>
  <c r="AJ831" i="32"/>
  <c r="AJ832" i="32"/>
  <c r="AJ833" i="32"/>
  <c r="AJ834" i="32"/>
  <c r="AJ835" i="32"/>
  <c r="AJ836" i="32"/>
  <c r="AJ837" i="32"/>
  <c r="AJ838" i="32"/>
  <c r="AJ839" i="32"/>
  <c r="AJ840" i="32"/>
  <c r="AJ841" i="32"/>
  <c r="AJ842" i="32"/>
  <c r="AJ843" i="32"/>
  <c r="AJ844" i="32"/>
  <c r="AJ845" i="32"/>
  <c r="AJ846" i="32"/>
  <c r="AJ847" i="32"/>
  <c r="AJ848" i="32"/>
  <c r="AJ849" i="32"/>
  <c r="AJ850" i="32"/>
  <c r="AJ851" i="32"/>
  <c r="AJ852" i="32"/>
  <c r="AJ853" i="32"/>
  <c r="AJ854" i="32"/>
  <c r="AJ855" i="32"/>
  <c r="AJ856" i="32"/>
  <c r="AJ857" i="32"/>
  <c r="AJ858" i="32"/>
  <c r="AJ859" i="32"/>
  <c r="AJ860" i="32"/>
  <c r="AJ861" i="32"/>
  <c r="AJ862" i="32"/>
  <c r="AJ863" i="32"/>
  <c r="AJ864" i="32"/>
  <c r="AJ865" i="32"/>
  <c r="AJ866" i="32"/>
  <c r="AJ867" i="32"/>
  <c r="AJ868" i="32"/>
  <c r="AJ869" i="32"/>
  <c r="AJ870" i="32"/>
  <c r="AJ871" i="32"/>
  <c r="AJ872" i="32"/>
  <c r="AJ873" i="32"/>
  <c r="AJ874" i="32"/>
  <c r="AJ875" i="32"/>
  <c r="AJ876" i="32"/>
  <c r="AJ877" i="32"/>
  <c r="AJ878" i="32"/>
  <c r="AJ879" i="32"/>
  <c r="AJ880" i="32"/>
  <c r="AJ881" i="32"/>
  <c r="AJ882" i="32"/>
  <c r="AJ883" i="32"/>
  <c r="AJ884" i="32"/>
  <c r="AJ885" i="32"/>
  <c r="AJ886" i="32"/>
  <c r="AJ887" i="32"/>
  <c r="AJ888" i="32"/>
  <c r="AJ889" i="32"/>
  <c r="AJ890" i="32"/>
  <c r="AJ891" i="32"/>
  <c r="AJ892" i="32"/>
  <c r="AJ893" i="32"/>
  <c r="AJ894" i="32"/>
  <c r="AJ895" i="32"/>
  <c r="AJ896" i="32"/>
  <c r="AJ897" i="32"/>
  <c r="AJ898" i="32"/>
  <c r="AJ899" i="32"/>
  <c r="AJ900" i="32"/>
  <c r="AJ901" i="32"/>
  <c r="AJ902" i="32"/>
  <c r="AJ903" i="32"/>
  <c r="AJ904" i="32"/>
  <c r="AJ905" i="32"/>
  <c r="AJ906" i="32"/>
  <c r="AJ907" i="32"/>
  <c r="AJ908" i="32"/>
  <c r="AJ909" i="32"/>
  <c r="AJ910" i="32"/>
  <c r="AJ911" i="32"/>
  <c r="AJ912" i="32"/>
  <c r="AJ913" i="32"/>
  <c r="AJ914" i="32"/>
  <c r="AJ915" i="32"/>
  <c r="AJ916" i="32"/>
  <c r="AJ917" i="32"/>
  <c r="AJ918" i="32"/>
  <c r="AJ919" i="32"/>
  <c r="AJ920" i="32"/>
  <c r="AJ921" i="32"/>
  <c r="AJ922" i="32"/>
  <c r="AJ923" i="32"/>
  <c r="AJ924" i="32"/>
  <c r="AJ925" i="32"/>
  <c r="AJ926" i="32"/>
  <c r="AJ927" i="32"/>
  <c r="AJ928" i="32"/>
  <c r="AJ929" i="32"/>
  <c r="AJ930" i="32"/>
  <c r="AJ931" i="32"/>
  <c r="AJ932" i="32"/>
  <c r="AJ933" i="32"/>
  <c r="AJ934" i="32"/>
  <c r="AJ935" i="32"/>
  <c r="AJ936" i="32"/>
  <c r="AJ937" i="32"/>
  <c r="AJ938" i="32"/>
  <c r="AJ939" i="32"/>
  <c r="AJ940" i="32"/>
  <c r="AJ941" i="32"/>
  <c r="AJ942" i="32"/>
  <c r="AJ943" i="32"/>
  <c r="AJ944" i="32"/>
  <c r="AJ945" i="32"/>
  <c r="AJ946" i="32"/>
  <c r="AJ947" i="32"/>
  <c r="AJ948" i="32"/>
  <c r="AJ949" i="32"/>
  <c r="AJ950" i="32"/>
  <c r="AJ951" i="32"/>
  <c r="AJ952" i="32"/>
  <c r="AJ953" i="32"/>
  <c r="AJ954" i="32"/>
  <c r="AJ955" i="32"/>
  <c r="AJ956" i="32"/>
  <c r="AJ957" i="32"/>
  <c r="AJ958" i="32"/>
  <c r="AJ959" i="32"/>
  <c r="AJ960" i="32"/>
  <c r="AJ961" i="32"/>
  <c r="AJ962" i="32"/>
  <c r="AJ963" i="32"/>
  <c r="AJ964" i="32"/>
  <c r="AJ965" i="32"/>
  <c r="AJ966" i="32"/>
  <c r="AJ967" i="32"/>
  <c r="AJ968" i="32"/>
  <c r="AJ969" i="32"/>
  <c r="AJ970" i="32"/>
  <c r="AJ971" i="32"/>
  <c r="AJ972" i="32"/>
  <c r="AJ973" i="32"/>
  <c r="AJ974" i="32"/>
  <c r="AJ975" i="32"/>
  <c r="AJ976" i="32"/>
  <c r="AJ977" i="32"/>
  <c r="AJ978" i="32"/>
  <c r="AJ979" i="32"/>
  <c r="AJ980" i="32"/>
  <c r="AJ981" i="32"/>
  <c r="AJ982" i="32"/>
  <c r="AJ983" i="32"/>
  <c r="AJ984" i="32"/>
  <c r="AJ985" i="32"/>
  <c r="AJ986" i="32"/>
  <c r="AJ987" i="32"/>
  <c r="AJ988" i="32"/>
  <c r="AJ989" i="32"/>
  <c r="AJ990" i="32"/>
  <c r="AJ991" i="32"/>
  <c r="AJ992" i="32"/>
  <c r="AJ993" i="32"/>
  <c r="AJ994" i="32"/>
  <c r="AJ995" i="32"/>
  <c r="AJ996" i="32"/>
  <c r="AJ997" i="32"/>
  <c r="AJ998" i="32"/>
  <c r="AJ999" i="32"/>
  <c r="AJ1000" i="32"/>
  <c r="AJ1001" i="32"/>
  <c r="AJ1002" i="32"/>
  <c r="AJ1003" i="32"/>
  <c r="AJ1004" i="32"/>
  <c r="AJ1005" i="32"/>
  <c r="AJ1006" i="32"/>
  <c r="AJ1007" i="32"/>
  <c r="AJ1008" i="32"/>
  <c r="AJ1009" i="32"/>
  <c r="AJ1010" i="32"/>
  <c r="AJ1011" i="32"/>
  <c r="AJ1012" i="32"/>
  <c r="AJ1013" i="32"/>
  <c r="AJ1014" i="32"/>
  <c r="AJ1015" i="32"/>
  <c r="AJ1016" i="32"/>
  <c r="AJ1017" i="32"/>
  <c r="AJ1018" i="32"/>
  <c r="AJ1019" i="32"/>
  <c r="AJ1020" i="32"/>
  <c r="AJ1021" i="32"/>
  <c r="AJ1022" i="32"/>
  <c r="AJ1023" i="32"/>
  <c r="AJ1024" i="32"/>
  <c r="AJ1025" i="32"/>
  <c r="AJ1026" i="32"/>
  <c r="AJ1027" i="32"/>
  <c r="AJ1028" i="32"/>
  <c r="AJ1029" i="32"/>
  <c r="AJ1030" i="32"/>
  <c r="AJ1031" i="32"/>
  <c r="AJ1032" i="32"/>
  <c r="AJ1033" i="32"/>
  <c r="AJ1034" i="32"/>
  <c r="AJ1035" i="32"/>
  <c r="AJ1036" i="32"/>
  <c r="AJ1037" i="32"/>
  <c r="AJ1038" i="32"/>
  <c r="AJ1039" i="32"/>
  <c r="AJ1040" i="32"/>
  <c r="AJ1041" i="32"/>
  <c r="AJ1042" i="32"/>
  <c r="AJ1043" i="32"/>
  <c r="AJ1044" i="32"/>
  <c r="AJ1045" i="32"/>
  <c r="AJ1046" i="32"/>
  <c r="AJ1047" i="32"/>
  <c r="AJ1048" i="32"/>
  <c r="AJ1049" i="32"/>
  <c r="AJ1050" i="32"/>
  <c r="AJ1051" i="32"/>
  <c r="AJ1052" i="32"/>
  <c r="AJ1053" i="32"/>
  <c r="AJ1054" i="32"/>
  <c r="AJ1055" i="32"/>
  <c r="AJ1056" i="32"/>
  <c r="AJ1057" i="32"/>
  <c r="AJ1058" i="32"/>
  <c r="AJ1059" i="32"/>
  <c r="AJ1060" i="32"/>
  <c r="AJ1061" i="32"/>
  <c r="AJ1062" i="32"/>
  <c r="AJ1063" i="32"/>
  <c r="AJ1064" i="32"/>
  <c r="AJ1065" i="32"/>
  <c r="AJ1066" i="32"/>
  <c r="AJ1067" i="32"/>
  <c r="AJ1068" i="32"/>
  <c r="AJ1069" i="32"/>
  <c r="AJ1070" i="32"/>
  <c r="AJ1071" i="32"/>
  <c r="AJ1072" i="32"/>
  <c r="AJ1073" i="32"/>
  <c r="AJ1074" i="32"/>
  <c r="AJ1075" i="32"/>
  <c r="AJ1076" i="32"/>
  <c r="AJ1077" i="32"/>
  <c r="AJ1078" i="32"/>
  <c r="AJ1079" i="32"/>
  <c r="AJ1080" i="32"/>
  <c r="AJ1081" i="32"/>
  <c r="AJ1082" i="32"/>
  <c r="AJ1083" i="32"/>
  <c r="AJ1084" i="32"/>
  <c r="AJ1085" i="32"/>
  <c r="AJ1086" i="32"/>
  <c r="AJ1087" i="32"/>
  <c r="AJ1088" i="32"/>
  <c r="AJ1089" i="32"/>
  <c r="AJ1090" i="32"/>
  <c r="AJ1091" i="32"/>
  <c r="AJ1092" i="32"/>
  <c r="AJ1093" i="32"/>
  <c r="AJ1094" i="32"/>
  <c r="AJ1095" i="32"/>
  <c r="AJ1096" i="32"/>
  <c r="AJ1097" i="32"/>
  <c r="AJ1098" i="32"/>
  <c r="AJ1099" i="32"/>
  <c r="AJ1100" i="32"/>
  <c r="AJ1101" i="32"/>
  <c r="AJ1102" i="32"/>
  <c r="AJ1103" i="32"/>
  <c r="AJ1104" i="32"/>
  <c r="AJ1105" i="32"/>
  <c r="AJ1106" i="32"/>
  <c r="AJ1107" i="32"/>
  <c r="AJ1108" i="32"/>
  <c r="AJ1109" i="32"/>
  <c r="AJ1110" i="32"/>
  <c r="AJ1111" i="32"/>
  <c r="AJ1112" i="32"/>
  <c r="AJ1113" i="32"/>
  <c r="AJ1114" i="32"/>
  <c r="AJ1115" i="32"/>
  <c r="AJ1116" i="32"/>
  <c r="AJ1117" i="32"/>
  <c r="AJ1118" i="32"/>
  <c r="AJ1119" i="32"/>
  <c r="AJ1120" i="32"/>
  <c r="AJ1121" i="32"/>
  <c r="AJ1122" i="32"/>
  <c r="AJ1123" i="32"/>
  <c r="AJ1124" i="32"/>
  <c r="AJ1125" i="32"/>
  <c r="AJ1126" i="32"/>
  <c r="AJ1127" i="32"/>
  <c r="AJ1128" i="32"/>
  <c r="AJ1129" i="32"/>
  <c r="AJ1130" i="32"/>
  <c r="AJ1131" i="32"/>
  <c r="AJ1132" i="32"/>
  <c r="AJ1133" i="32"/>
  <c r="AJ1134" i="32"/>
  <c r="AJ1135" i="32"/>
  <c r="AJ1136" i="32"/>
  <c r="AJ1137" i="32"/>
  <c r="AJ1138" i="32"/>
  <c r="AJ1139" i="32"/>
  <c r="AJ1140" i="32"/>
  <c r="AJ1141" i="32"/>
  <c r="AJ1142" i="32"/>
  <c r="AJ1143" i="32"/>
  <c r="AJ1144" i="32"/>
  <c r="AJ1145" i="32"/>
  <c r="AJ1146" i="32"/>
  <c r="AJ1147" i="32"/>
  <c r="AJ1148" i="32"/>
  <c r="AJ1149" i="32"/>
  <c r="AJ1150" i="32"/>
  <c r="AJ1151" i="32"/>
  <c r="AJ1152" i="32"/>
  <c r="AJ1153" i="32"/>
  <c r="AJ1154" i="32"/>
  <c r="AJ1155" i="32"/>
  <c r="AJ1156" i="32"/>
  <c r="AJ1157" i="32"/>
  <c r="AJ1158" i="32"/>
  <c r="AJ1159" i="32"/>
  <c r="AJ1160" i="32"/>
  <c r="AJ1161" i="32"/>
  <c r="AJ1162" i="32"/>
  <c r="AJ1163" i="32"/>
  <c r="AJ1164" i="32"/>
  <c r="AJ1165" i="32"/>
  <c r="AJ1166" i="32"/>
  <c r="AJ1167" i="32"/>
  <c r="AJ1168" i="32"/>
  <c r="AJ1169" i="32"/>
  <c r="AJ1170" i="32"/>
  <c r="AJ1171" i="32"/>
  <c r="AJ1172" i="32"/>
  <c r="AJ1173" i="32"/>
  <c r="AJ1174" i="32"/>
  <c r="AJ1175" i="32"/>
  <c r="AJ1176" i="32"/>
  <c r="AJ1177" i="32"/>
  <c r="AJ1178" i="32"/>
  <c r="AJ1179" i="32"/>
  <c r="AJ1180" i="32"/>
  <c r="AJ1181" i="32"/>
  <c r="AJ1182" i="32"/>
  <c r="AJ1183" i="32"/>
  <c r="AJ1184" i="32"/>
  <c r="AJ1185" i="32"/>
  <c r="AJ1186" i="32"/>
  <c r="AJ1187" i="32"/>
  <c r="AJ1188" i="32"/>
  <c r="AJ1189" i="32"/>
  <c r="AJ1190" i="32"/>
  <c r="AJ1191" i="32"/>
  <c r="AJ1192" i="32"/>
  <c r="AJ1193" i="32"/>
  <c r="AJ1194" i="32"/>
  <c r="AJ1195" i="32"/>
  <c r="AJ1196" i="32"/>
  <c r="AJ1197" i="32"/>
  <c r="AJ1198" i="32"/>
  <c r="AJ1199" i="32"/>
  <c r="AJ1200" i="32"/>
  <c r="AJ1201" i="32"/>
  <c r="AJ1202" i="32"/>
  <c r="AJ1203" i="32"/>
  <c r="AJ1204" i="32"/>
  <c r="AJ1205" i="32"/>
  <c r="AJ1206" i="32"/>
  <c r="AJ1207" i="32"/>
  <c r="AJ1208" i="32"/>
  <c r="AJ1209" i="32"/>
  <c r="AJ1210" i="32"/>
  <c r="AJ1211" i="32"/>
  <c r="AJ1212" i="32"/>
  <c r="AJ1213" i="32"/>
  <c r="AJ1214" i="32"/>
  <c r="AJ1215" i="32"/>
  <c r="AJ1216" i="32"/>
  <c r="AJ1217" i="32"/>
  <c r="AJ1218" i="32"/>
  <c r="AJ1219" i="32"/>
  <c r="AJ1220" i="32"/>
  <c r="AJ1221" i="32"/>
  <c r="AJ1222" i="32"/>
  <c r="AJ1223" i="32"/>
  <c r="AJ1224" i="32"/>
  <c r="AJ1225" i="32"/>
  <c r="AJ1226" i="32"/>
  <c r="AJ1227" i="32"/>
  <c r="AJ1228" i="32"/>
  <c r="AJ1229" i="32"/>
  <c r="AJ1230" i="32"/>
  <c r="AJ1231" i="32"/>
  <c r="AJ1232" i="32"/>
  <c r="AJ1233" i="32"/>
  <c r="AJ1234" i="32"/>
  <c r="AJ1235" i="32"/>
  <c r="AJ1236" i="32"/>
  <c r="AJ1237" i="32"/>
  <c r="AJ1238" i="32"/>
  <c r="AJ1239" i="32"/>
  <c r="AJ1240" i="32"/>
  <c r="AJ1241" i="32"/>
  <c r="AJ1242" i="32"/>
  <c r="AJ1243" i="32"/>
  <c r="AJ1244" i="32"/>
  <c r="AJ1245" i="32"/>
  <c r="AJ1246" i="32"/>
  <c r="AJ1247" i="32"/>
  <c r="AJ1248" i="32"/>
  <c r="AJ1249" i="32"/>
  <c r="AJ1250" i="32"/>
  <c r="AJ1251" i="32"/>
  <c r="AJ1252" i="32"/>
  <c r="AJ1253" i="32"/>
  <c r="AJ1254" i="32"/>
  <c r="AJ1255" i="32"/>
  <c r="AJ1256" i="32"/>
  <c r="AJ1257" i="32"/>
  <c r="AJ1258" i="32"/>
  <c r="AJ1259" i="32"/>
  <c r="AJ1260" i="32"/>
  <c r="AJ1261" i="32"/>
  <c r="AJ1262" i="32"/>
  <c r="AJ1263" i="32"/>
  <c r="AJ1264" i="32"/>
  <c r="AJ1265" i="32"/>
  <c r="AJ1266" i="32"/>
  <c r="AJ1267" i="32"/>
  <c r="AJ1268" i="32"/>
  <c r="AJ1269" i="32"/>
  <c r="AJ1270" i="32"/>
  <c r="AJ1271" i="32"/>
  <c r="AJ1272" i="32"/>
  <c r="AJ1273" i="32"/>
  <c r="AJ1274" i="32"/>
  <c r="AJ1275" i="32"/>
  <c r="AJ1276" i="32"/>
  <c r="AJ1277" i="32"/>
  <c r="AJ1278" i="32"/>
  <c r="AJ1279" i="32"/>
  <c r="AJ1280" i="32"/>
  <c r="AJ1281" i="32"/>
  <c r="AJ1282" i="32"/>
  <c r="AJ1283" i="32"/>
  <c r="AJ1284" i="32"/>
  <c r="AJ1285" i="32"/>
  <c r="AJ1286" i="32"/>
  <c r="AJ1287" i="32"/>
  <c r="AJ1288" i="32"/>
  <c r="AJ1289" i="32"/>
  <c r="AJ1290" i="32"/>
  <c r="AJ1291" i="32"/>
  <c r="AJ1292" i="32"/>
  <c r="AJ1293" i="32"/>
  <c r="AJ1294" i="32"/>
  <c r="AJ1295" i="32"/>
  <c r="AJ1296" i="32"/>
  <c r="AJ1297" i="32"/>
  <c r="AJ1298" i="32"/>
  <c r="AJ1299" i="32"/>
  <c r="AJ1300" i="32"/>
  <c r="AJ1301" i="32"/>
  <c r="AJ1302" i="32"/>
  <c r="AJ1303" i="32"/>
  <c r="AJ1304" i="32"/>
  <c r="AJ1305" i="32"/>
  <c r="AJ1306" i="32"/>
  <c r="AJ1307" i="32"/>
  <c r="AJ1308" i="32"/>
  <c r="AJ1309" i="32"/>
  <c r="AJ1310" i="32"/>
  <c r="AJ1311" i="32"/>
  <c r="AJ1312" i="32"/>
  <c r="AJ1313" i="32"/>
  <c r="AJ1314" i="32"/>
  <c r="AJ1315" i="32"/>
  <c r="AJ1316" i="32"/>
  <c r="AJ1317" i="32"/>
  <c r="AJ1318" i="32"/>
  <c r="AJ1319" i="32"/>
  <c r="AJ1320" i="32"/>
  <c r="AJ1321" i="32"/>
  <c r="AJ1322" i="32"/>
  <c r="AJ1323" i="32"/>
  <c r="AJ1324" i="32"/>
  <c r="AJ1325" i="32"/>
  <c r="AJ1326" i="32"/>
  <c r="AJ1327" i="32"/>
  <c r="AJ1328" i="32"/>
  <c r="AJ1329" i="32"/>
  <c r="AJ1330" i="32"/>
  <c r="AJ1331" i="32"/>
  <c r="AJ1332" i="32"/>
  <c r="AJ1333" i="32"/>
  <c r="AJ1334" i="32"/>
  <c r="AJ1335" i="32"/>
  <c r="AJ1336" i="32"/>
  <c r="AJ1337" i="32"/>
  <c r="AJ1338" i="32"/>
  <c r="AJ1339" i="32"/>
  <c r="AJ1340" i="32"/>
  <c r="AJ1341" i="32"/>
  <c r="AJ1342" i="32"/>
  <c r="AJ1343" i="32"/>
  <c r="AJ1344" i="32"/>
  <c r="AJ1345" i="32"/>
  <c r="AJ1346" i="32"/>
  <c r="AJ1347" i="32"/>
  <c r="AJ1348" i="32"/>
  <c r="AJ1349" i="32"/>
  <c r="AJ1350" i="32"/>
  <c r="AJ1351" i="32"/>
  <c r="AJ1352" i="32"/>
  <c r="AJ1353" i="32"/>
  <c r="AJ1354" i="32"/>
  <c r="AJ1355" i="32"/>
  <c r="AJ1356" i="32"/>
  <c r="AJ1357" i="32"/>
  <c r="AJ1358" i="32"/>
  <c r="AJ1359" i="32"/>
  <c r="AJ1360" i="32"/>
  <c r="AJ1361" i="32"/>
  <c r="AJ1362" i="32"/>
  <c r="AJ1363" i="32"/>
  <c r="AJ1364" i="32"/>
  <c r="AJ1365" i="32"/>
  <c r="AJ1366" i="32"/>
  <c r="AJ1367" i="32"/>
  <c r="AJ1368" i="32"/>
  <c r="AJ1369" i="32"/>
  <c r="AJ1370" i="32"/>
  <c r="AJ1371" i="32"/>
  <c r="AJ1372" i="32"/>
  <c r="AJ1373" i="32"/>
  <c r="AJ1374" i="32"/>
  <c r="AJ1375" i="32"/>
  <c r="AJ1376" i="32"/>
  <c r="AJ1377" i="32"/>
  <c r="AJ1378" i="32"/>
  <c r="AJ1379" i="32"/>
  <c r="AJ1380" i="32"/>
  <c r="AJ1381" i="32"/>
  <c r="AJ1382" i="32"/>
  <c r="AJ1383" i="32"/>
  <c r="AJ1384" i="32"/>
  <c r="AJ1385" i="32"/>
  <c r="AJ1386" i="32"/>
  <c r="AJ1387" i="32"/>
  <c r="AJ1388" i="32"/>
  <c r="AJ1389" i="32"/>
  <c r="AJ1390" i="32"/>
  <c r="AJ1391" i="32"/>
  <c r="AJ1392" i="32"/>
  <c r="AJ1393" i="32"/>
  <c r="AJ1394" i="32"/>
  <c r="AJ1395" i="32"/>
  <c r="AJ1396" i="32"/>
  <c r="AJ1397" i="32"/>
  <c r="AJ1398" i="32"/>
  <c r="AJ1399" i="32"/>
  <c r="AJ1400" i="32"/>
  <c r="AJ1401" i="32"/>
  <c r="AJ1402" i="32"/>
  <c r="AJ1403" i="32"/>
  <c r="AJ1404" i="32"/>
  <c r="AJ1405" i="32"/>
  <c r="AJ1406" i="32"/>
  <c r="AJ1407" i="32"/>
  <c r="AJ1408" i="32"/>
  <c r="AJ1409" i="32"/>
  <c r="AJ1410" i="32"/>
  <c r="AJ1411" i="32"/>
  <c r="AJ1412" i="32"/>
  <c r="AJ1413" i="32"/>
  <c r="AJ1414" i="32"/>
  <c r="AJ1415" i="32"/>
  <c r="AJ1416" i="32"/>
  <c r="AJ1417" i="32"/>
  <c r="AJ1418" i="32"/>
  <c r="AJ1419" i="32"/>
  <c r="AJ1420" i="32"/>
  <c r="AJ1421" i="32"/>
  <c r="AJ1422" i="32"/>
  <c r="AJ1423" i="32"/>
  <c r="AJ1424" i="32"/>
  <c r="AJ1425" i="32"/>
  <c r="AJ1426" i="32"/>
  <c r="AJ1427" i="32"/>
  <c r="AJ1428" i="32"/>
  <c r="AJ1429" i="32"/>
  <c r="AJ1430" i="32"/>
  <c r="AJ1431" i="32"/>
  <c r="AJ1432" i="32"/>
  <c r="AJ1433" i="32"/>
  <c r="AJ1434" i="32"/>
  <c r="AJ1435" i="32"/>
  <c r="AJ1436" i="32"/>
  <c r="AJ1437" i="32"/>
  <c r="AJ1438" i="32"/>
  <c r="AJ1439" i="32"/>
  <c r="AJ1440" i="32"/>
  <c r="AJ1441" i="32"/>
  <c r="AJ1442" i="32"/>
  <c r="AJ1443" i="32"/>
  <c r="AJ1444" i="32"/>
  <c r="AJ1445" i="32"/>
  <c r="AJ1446" i="32"/>
  <c r="AJ1447" i="32"/>
  <c r="AJ1448" i="32"/>
  <c r="AJ1449" i="32"/>
  <c r="AJ1450" i="32"/>
  <c r="AJ1451" i="32"/>
  <c r="AJ1452" i="32"/>
  <c r="AJ1453" i="32"/>
  <c r="AJ1454" i="32"/>
  <c r="AJ1455" i="32"/>
  <c r="AJ1456" i="32"/>
  <c r="AJ1457" i="32"/>
  <c r="AJ1458" i="32"/>
  <c r="AJ1459" i="32"/>
  <c r="AJ1460" i="32"/>
  <c r="AJ1461" i="32"/>
  <c r="AJ1462" i="32"/>
  <c r="AJ1463" i="32"/>
  <c r="AJ1464" i="32"/>
  <c r="AJ1465" i="32"/>
  <c r="AJ1466" i="32"/>
  <c r="AJ1467" i="32"/>
  <c r="AJ1468" i="32"/>
  <c r="AJ1469" i="32"/>
  <c r="AJ1470" i="32"/>
  <c r="AJ1471" i="32"/>
  <c r="AJ1472" i="32"/>
  <c r="AJ1473" i="32"/>
  <c r="AJ1474" i="32"/>
  <c r="AJ1475" i="32"/>
  <c r="AJ1476" i="32"/>
  <c r="AJ1477" i="32"/>
  <c r="AJ1478" i="32"/>
  <c r="AJ1479" i="32"/>
  <c r="AJ1480" i="32"/>
  <c r="AJ1481" i="32"/>
  <c r="AJ1482" i="32"/>
  <c r="AJ1483" i="32"/>
  <c r="AJ1484" i="32"/>
  <c r="AJ1485" i="32"/>
  <c r="AJ1486" i="32"/>
  <c r="AJ1487" i="32"/>
  <c r="AJ1488" i="32"/>
  <c r="AJ1489" i="32"/>
  <c r="AJ1490" i="32"/>
  <c r="AJ1491" i="32"/>
  <c r="AJ1492" i="32"/>
  <c r="AJ1493" i="32"/>
  <c r="AJ1494" i="32"/>
  <c r="AJ1495" i="32"/>
  <c r="AJ1496" i="32"/>
  <c r="AJ1497" i="32"/>
  <c r="AJ1498" i="32"/>
  <c r="AJ1499" i="32"/>
  <c r="AJ1500"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B8" i="32"/>
  <c r="AC8" i="32"/>
  <c r="AD8" i="32"/>
  <c r="AE8" i="32"/>
  <c r="AF8" i="32"/>
  <c r="AG8" i="32"/>
  <c r="AH8" i="32"/>
  <c r="AI8" i="32"/>
  <c r="AJ8" i="32"/>
  <c r="AK8" i="32"/>
  <c r="AL8" i="32"/>
  <c r="AM8" i="32"/>
  <c r="AN8" i="32"/>
  <c r="AB7" i="32"/>
  <c r="AC7" i="32"/>
  <c r="AD7" i="32"/>
  <c r="AE7" i="32"/>
  <c r="AF7" i="32"/>
  <c r="AG7" i="32"/>
  <c r="AH7" i="32"/>
  <c r="AI7" i="32"/>
  <c r="AJ7" i="32"/>
  <c r="AK7" i="32"/>
  <c r="AL7" i="32"/>
  <c r="AM7" i="32"/>
  <c r="AN7" i="32"/>
  <c r="O8" i="26"/>
  <c r="O9" i="26"/>
  <c r="O10" i="26"/>
  <c r="O11" i="26"/>
  <c r="O12" i="26"/>
  <c r="O13" i="26"/>
  <c r="O14" i="26"/>
  <c r="O15" i="26"/>
  <c r="O16" i="26"/>
  <c r="O17" i="26"/>
  <c r="O18" i="26"/>
  <c r="O19" i="26"/>
  <c r="O20" i="26"/>
  <c r="E14" i="30" l="1"/>
  <c r="C2" i="34"/>
  <c r="C2" i="17"/>
  <c r="C1" i="17"/>
  <c r="C2" i="16"/>
  <c r="C2" i="21"/>
  <c r="C2" i="6"/>
  <c r="C10" i="36"/>
  <c r="G15" i="36"/>
  <c r="I13" i="36"/>
  <c r="G13" i="36"/>
  <c r="U32" i="27" a="1"/>
  <c r="U32" i="27"/>
  <c r="R32" i="27"/>
  <c r="R33" i="27"/>
  <c r="R34" i="27"/>
  <c r="R35" i="27"/>
  <c r="R36" i="27"/>
  <c r="R37" i="27"/>
  <c r="R38" i="27"/>
  <c r="R39" i="27"/>
  <c r="U39" i="27" a="1"/>
  <c r="U39" i="27" s="1"/>
  <c r="T39" i="27"/>
  <c r="S39" i="27"/>
  <c r="U38" i="27" a="1"/>
  <c r="U38" i="27" s="1"/>
  <c r="T38" i="27"/>
  <c r="S38" i="27"/>
  <c r="U37" i="27" a="1"/>
  <c r="U37" i="27" s="1"/>
  <c r="T37" i="27"/>
  <c r="S37" i="27"/>
  <c r="U36" i="27" a="1"/>
  <c r="U36" i="27" s="1"/>
  <c r="T36" i="27"/>
  <c r="S36" i="27"/>
  <c r="U35" i="27" a="1"/>
  <c r="U35" i="27" s="1"/>
  <c r="T35" i="27"/>
  <c r="S35" i="27"/>
  <c r="U34" i="27" a="1"/>
  <c r="U34" i="27" s="1"/>
  <c r="T34" i="27"/>
  <c r="S34" i="27"/>
  <c r="U33" i="27" a="1"/>
  <c r="U33" i="27" s="1"/>
  <c r="H15" i="36"/>
  <c r="C34" i="36"/>
  <c r="C35" i="36"/>
  <c r="C36" i="36"/>
  <c r="C37" i="36"/>
  <c r="C38" i="36"/>
  <c r="C39"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0" i="36"/>
  <c r="C47" i="36"/>
  <c r="C48" i="36"/>
  <c r="C49" i="36"/>
  <c r="C50" i="36"/>
  <c r="C51" i="36"/>
  <c r="C52" i="36"/>
  <c r="AA32" i="27" l="1"/>
  <c r="AA33" i="27"/>
  <c r="AA34" i="27"/>
  <c r="X34" i="27"/>
  <c r="Z34" i="27" s="1"/>
  <c r="W34" i="27"/>
  <c r="Y34" i="27" s="1"/>
  <c r="AA35" i="27"/>
  <c r="X35" i="27"/>
  <c r="Z35" i="27" s="1"/>
  <c r="W35" i="27"/>
  <c r="Y35" i="27" s="1"/>
  <c r="AA36" i="27"/>
  <c r="X36" i="27"/>
  <c r="Z36" i="27" s="1"/>
  <c r="W36" i="27"/>
  <c r="Y36" i="27" s="1"/>
  <c r="AA37" i="27"/>
  <c r="X37" i="27"/>
  <c r="Z37" i="27" s="1"/>
  <c r="W37" i="27"/>
  <c r="Y37" i="27" s="1"/>
  <c r="AA38" i="27"/>
  <c r="X38" i="27"/>
  <c r="Z38" i="27" s="1"/>
  <c r="W38" i="27"/>
  <c r="Y38" i="27" s="1"/>
  <c r="AA39" i="27"/>
  <c r="X39" i="27"/>
  <c r="Z39" i="27" s="1"/>
  <c r="W39" i="27"/>
  <c r="Y39" i="27" s="1"/>
  <c r="F23" i="36"/>
  <c r="F19" i="36"/>
  <c r="F20" i="36"/>
  <c r="F21" i="36"/>
  <c r="C33" i="30"/>
  <c r="C34" i="30"/>
  <c r="C35" i="30"/>
  <c r="C36" i="30"/>
  <c r="C37" i="30"/>
  <c r="C38" i="30"/>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A8" i="31" l="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15" i="27"/>
  <c r="D15" i="30"/>
  <c r="N2" i="31" a="1"/>
  <c r="N2" i="31"/>
  <c r="N3" i="31" a="1"/>
  <c r="N3" i="31"/>
  <c r="N5" i="31" a="1"/>
  <c r="N5" i="31"/>
  <c r="N6" i="31" a="1"/>
  <c r="N6" i="31"/>
  <c r="N7" i="31" a="1"/>
  <c r="N7" i="31"/>
  <c r="N8" i="31" a="1"/>
  <c r="N8" i="31"/>
  <c r="N9" i="31" a="1"/>
  <c r="N9" i="31"/>
  <c r="N10" i="31" a="1"/>
  <c r="N10" i="31"/>
  <c r="N11" i="31" a="1"/>
  <c r="N11" i="31"/>
  <c r="N12" i="31" a="1"/>
  <c r="N12" i="31"/>
  <c r="N13" i="31" a="1"/>
  <c r="N13" i="31"/>
  <c r="N14" i="31" a="1"/>
  <c r="N14" i="31"/>
  <c r="N15" i="31" a="1"/>
  <c r="N15" i="31"/>
  <c r="N16" i="31" a="1"/>
  <c r="N16" i="31"/>
  <c r="N17" i="31" a="1"/>
  <c r="N17" i="31"/>
  <c r="N18" i="31" a="1"/>
  <c r="N18" i="31"/>
  <c r="N19" i="31" a="1"/>
  <c r="N19" i="31"/>
  <c r="N20" i="31" a="1"/>
  <c r="N20" i="31"/>
  <c r="N21" i="31" a="1"/>
  <c r="N21" i="31"/>
  <c r="N22" i="31" a="1"/>
  <c r="N22" i="31"/>
  <c r="N23" i="31" a="1"/>
  <c r="N23" i="31"/>
  <c r="N24" i="31" a="1"/>
  <c r="N24" i="31"/>
  <c r="N25" i="31" a="1"/>
  <c r="N25" i="31"/>
  <c r="N26" i="31" a="1"/>
  <c r="N26" i="31"/>
  <c r="N27" i="31" a="1"/>
  <c r="N27" i="31"/>
  <c r="N28" i="31" a="1"/>
  <c r="N28" i="31"/>
  <c r="N29" i="31" a="1"/>
  <c r="N29" i="31"/>
  <c r="N30" i="31" a="1"/>
  <c r="N30" i="31"/>
  <c r="N31" i="31" a="1"/>
  <c r="N31" i="31"/>
  <c r="N32" i="31" a="1"/>
  <c r="N32" i="31"/>
  <c r="N33" i="31" a="1"/>
  <c r="N33" i="31"/>
  <c r="N34" i="31" a="1"/>
  <c r="N34" i="31"/>
  <c r="N35" i="31" a="1"/>
  <c r="N35" i="31"/>
  <c r="N36" i="31" a="1"/>
  <c r="N36" i="31"/>
  <c r="N37" i="31" a="1"/>
  <c r="N37" i="31"/>
  <c r="N38" i="31" a="1"/>
  <c r="N38" i="31"/>
  <c r="N39" i="31" a="1"/>
  <c r="N39" i="31"/>
  <c r="N40" i="31" a="1"/>
  <c r="N40" i="31"/>
  <c r="N41" i="31" a="1"/>
  <c r="N41" i="31"/>
  <c r="N42" i="31" a="1"/>
  <c r="N42" i="31"/>
  <c r="N43" i="31" a="1"/>
  <c r="N43" i="31"/>
  <c r="N44" i="31" a="1"/>
  <c r="N44" i="31"/>
  <c r="N45" i="31" a="1"/>
  <c r="N45" i="31"/>
  <c r="N46" i="31" a="1"/>
  <c r="N46" i="31"/>
  <c r="N47" i="31" a="1"/>
  <c r="N47" i="31"/>
  <c r="N48" i="31" a="1"/>
  <c r="N48" i="31"/>
  <c r="N49" i="31" a="1"/>
  <c r="N49" i="31"/>
  <c r="N50" i="31" a="1"/>
  <c r="N50" i="31"/>
  <c r="N51" i="31" a="1"/>
  <c r="N51" i="31"/>
  <c r="N52" i="31" a="1"/>
  <c r="N52" i="31"/>
  <c r="N53" i="31" a="1"/>
  <c r="N53" i="31"/>
  <c r="N54" i="31" a="1"/>
  <c r="N54" i="31"/>
  <c r="N55" i="31" a="1"/>
  <c r="N55" i="31"/>
  <c r="N56" i="31" a="1"/>
  <c r="N56" i="31"/>
  <c r="N57" i="31" a="1"/>
  <c r="N57" i="31"/>
  <c r="N58" i="31" a="1"/>
  <c r="N58" i="31"/>
  <c r="N59" i="31" a="1"/>
  <c r="N59" i="31"/>
  <c r="N60" i="31" a="1"/>
  <c r="N60" i="31"/>
  <c r="N61" i="31" a="1"/>
  <c r="N61" i="31"/>
  <c r="N62" i="31" a="1"/>
  <c r="N62" i="31"/>
  <c r="N63" i="31" a="1"/>
  <c r="N63" i="31"/>
  <c r="N64" i="31" a="1"/>
  <c r="N64" i="31"/>
  <c r="N65" i="31" a="1"/>
  <c r="N65" i="31"/>
  <c r="N66" i="31" a="1"/>
  <c r="N66" i="31"/>
  <c r="N67" i="31" a="1"/>
  <c r="N67" i="31"/>
  <c r="N68" i="31" a="1"/>
  <c r="N68" i="31"/>
  <c r="N69" i="31" a="1"/>
  <c r="N69" i="31"/>
  <c r="N70" i="31" a="1"/>
  <c r="N70" i="31"/>
  <c r="N71" i="31" a="1"/>
  <c r="N71" i="31"/>
  <c r="N72" i="31" a="1"/>
  <c r="N72" i="31"/>
  <c r="N73" i="31" a="1"/>
  <c r="N73" i="31"/>
  <c r="N74" i="31" a="1"/>
  <c r="N74" i="31"/>
  <c r="N75" i="31" a="1"/>
  <c r="N75" i="31"/>
  <c r="N76" i="31" a="1"/>
  <c r="N76" i="31"/>
  <c r="N77" i="31" a="1"/>
  <c r="N77" i="31"/>
  <c r="N78" i="31" a="1"/>
  <c r="N78" i="31"/>
  <c r="N79" i="31" a="1"/>
  <c r="N79" i="31"/>
  <c r="N80" i="31" a="1"/>
  <c r="N80" i="31"/>
  <c r="N81" i="31" a="1"/>
  <c r="N81" i="31"/>
  <c r="N82" i="31" a="1"/>
  <c r="N82" i="31"/>
  <c r="N83" i="31" a="1"/>
  <c r="N83" i="31"/>
  <c r="N84" i="31" a="1"/>
  <c r="N84" i="31"/>
  <c r="N85" i="31" a="1"/>
  <c r="N85" i="31"/>
  <c r="N86" i="31" a="1"/>
  <c r="N86" i="31"/>
  <c r="N87" i="31" a="1"/>
  <c r="N87" i="31"/>
  <c r="N88" i="31" a="1"/>
  <c r="N88" i="31"/>
  <c r="N89" i="31" a="1"/>
  <c r="N89" i="31"/>
  <c r="N90" i="31" a="1"/>
  <c r="N90" i="31"/>
  <c r="N91" i="31" a="1"/>
  <c r="N91" i="31"/>
  <c r="N92" i="31" a="1"/>
  <c r="N92" i="31"/>
  <c r="N93" i="31" a="1"/>
  <c r="N93" i="31"/>
  <c r="N94" i="31" a="1"/>
  <c r="N94" i="31"/>
  <c r="N95" i="31" a="1"/>
  <c r="N95" i="31"/>
  <c r="N96" i="31" a="1"/>
  <c r="N96" i="31"/>
  <c r="N97" i="31" a="1"/>
  <c r="N97" i="31"/>
  <c r="N98" i="31" a="1"/>
  <c r="N98" i="31"/>
  <c r="N99" i="31" a="1"/>
  <c r="N99" i="31"/>
  <c r="N100" i="31" a="1"/>
  <c r="N100" i="31"/>
  <c r="N101" i="31" a="1"/>
  <c r="N101" i="31"/>
  <c r="N102" i="31" a="1"/>
  <c r="N102" i="31"/>
  <c r="N103" i="31" a="1"/>
  <c r="N103" i="31"/>
  <c r="N104" i="31" a="1"/>
  <c r="N104" i="31"/>
  <c r="N105" i="31" a="1"/>
  <c r="N105" i="31"/>
  <c r="N106" i="31" a="1"/>
  <c r="N106" i="31"/>
  <c r="N107" i="31" a="1"/>
  <c r="N107" i="31"/>
  <c r="N108" i="31" a="1"/>
  <c r="N108" i="31"/>
  <c r="N109" i="31" a="1"/>
  <c r="N109" i="31"/>
  <c r="N110" i="31" a="1"/>
  <c r="N110" i="31"/>
  <c r="N111" i="31" a="1"/>
  <c r="N111" i="31"/>
  <c r="N112" i="31" a="1"/>
  <c r="N112" i="31"/>
  <c r="N113" i="31" a="1"/>
  <c r="N113" i="31"/>
  <c r="N114" i="31" a="1"/>
  <c r="N114" i="31"/>
  <c r="N115" i="31" a="1"/>
  <c r="N115" i="31"/>
  <c r="N116" i="31" a="1"/>
  <c r="N116" i="31"/>
  <c r="N117" i="31" a="1"/>
  <c r="N117" i="31"/>
  <c r="N118" i="31" a="1"/>
  <c r="N118" i="31"/>
  <c r="N119" i="31" a="1"/>
  <c r="N119" i="31"/>
  <c r="N120" i="31" a="1"/>
  <c r="N120" i="31"/>
  <c r="N121" i="31" a="1"/>
  <c r="N121" i="31"/>
  <c r="N122" i="31" a="1"/>
  <c r="N122" i="31"/>
  <c r="N123" i="31" a="1"/>
  <c r="N123" i="31"/>
  <c r="N124" i="31" a="1"/>
  <c r="N124" i="31"/>
  <c r="N125" i="31" a="1"/>
  <c r="N125" i="31"/>
  <c r="N126" i="31" a="1"/>
  <c r="N126" i="31"/>
  <c r="N127" i="31" a="1"/>
  <c r="N127" i="31"/>
  <c r="N128" i="31" a="1"/>
  <c r="N128" i="31"/>
  <c r="N129" i="31" a="1"/>
  <c r="N129" i="31"/>
  <c r="N130" i="31" a="1"/>
  <c r="N130" i="31"/>
  <c r="N131" i="31" a="1"/>
  <c r="N131" i="31"/>
  <c r="N132" i="31" a="1"/>
  <c r="N132" i="31"/>
  <c r="N133" i="31" a="1"/>
  <c r="N133" i="31"/>
  <c r="N134" i="31" a="1"/>
  <c r="N134" i="31"/>
  <c r="N135" i="31" a="1"/>
  <c r="N135" i="31"/>
  <c r="N136" i="31" a="1"/>
  <c r="N136" i="31"/>
  <c r="N137" i="31" a="1"/>
  <c r="N137" i="31"/>
  <c r="N138" i="31" a="1"/>
  <c r="N138" i="31"/>
  <c r="N139" i="31" a="1"/>
  <c r="N139" i="31"/>
  <c r="N140" i="31" a="1"/>
  <c r="N140" i="31"/>
  <c r="N141" i="31" a="1"/>
  <c r="N141" i="31"/>
  <c r="N142" i="31" a="1"/>
  <c r="N142" i="31"/>
  <c r="N143" i="31" a="1"/>
  <c r="N143" i="31"/>
  <c r="N144" i="31" a="1"/>
  <c r="N144" i="31"/>
  <c r="N145" i="31" a="1"/>
  <c r="N145" i="31"/>
  <c r="N146" i="31" a="1"/>
  <c r="N146" i="31"/>
  <c r="N147" i="31" a="1"/>
  <c r="N147" i="31"/>
  <c r="N148" i="31" a="1"/>
  <c r="N148" i="31"/>
  <c r="N149" i="31" a="1"/>
  <c r="N149" i="31"/>
  <c r="N150" i="31" a="1"/>
  <c r="N150" i="31"/>
  <c r="N151" i="31" a="1"/>
  <c r="N151" i="31"/>
  <c r="N152" i="31" a="1"/>
  <c r="N152" i="31"/>
  <c r="N153" i="31" a="1"/>
  <c r="N153" i="31"/>
  <c r="N154" i="31" a="1"/>
  <c r="N154" i="31"/>
  <c r="N155" i="31" a="1"/>
  <c r="N155" i="31"/>
  <c r="N156" i="31" a="1"/>
  <c r="N156" i="31"/>
  <c r="N157" i="31" a="1"/>
  <c r="N157" i="31"/>
  <c r="N158" i="31" a="1"/>
  <c r="N158" i="31"/>
  <c r="N159" i="31" a="1"/>
  <c r="N159" i="31"/>
  <c r="N160" i="31" a="1"/>
  <c r="N160" i="31"/>
  <c r="N161" i="31" a="1"/>
  <c r="N161" i="31"/>
  <c r="N162" i="31" a="1"/>
  <c r="N162" i="31"/>
  <c r="N163" i="31" a="1"/>
  <c r="N163" i="31"/>
  <c r="N164" i="31" a="1"/>
  <c r="N164" i="31"/>
  <c r="N165" i="31" a="1"/>
  <c r="N165" i="31"/>
  <c r="N166" i="31" a="1"/>
  <c r="N166" i="31"/>
  <c r="N167" i="31" a="1"/>
  <c r="N167" i="31"/>
  <c r="N168" i="31" a="1"/>
  <c r="N168" i="31"/>
  <c r="N169" i="31" a="1"/>
  <c r="N169" i="31"/>
  <c r="N170" i="31" a="1"/>
  <c r="N170" i="31"/>
  <c r="N171" i="31" a="1"/>
  <c r="N171" i="31"/>
  <c r="N172" i="31" a="1"/>
  <c r="N172" i="31"/>
  <c r="N173" i="31" a="1"/>
  <c r="N173" i="31"/>
  <c r="N174" i="31" a="1"/>
  <c r="N174" i="31"/>
  <c r="N175" i="31" a="1"/>
  <c r="N175" i="31"/>
  <c r="N176" i="31" a="1"/>
  <c r="N176" i="31"/>
  <c r="N177" i="31" a="1"/>
  <c r="N177" i="31"/>
  <c r="N178" i="31" a="1"/>
  <c r="N178" i="31"/>
  <c r="N179" i="31" a="1"/>
  <c r="N179" i="31"/>
  <c r="N180" i="31" a="1"/>
  <c r="N180" i="31"/>
  <c r="N181" i="31" a="1"/>
  <c r="N181" i="31"/>
  <c r="N182" i="31" a="1"/>
  <c r="N182" i="31"/>
  <c r="N183" i="31" a="1"/>
  <c r="N183" i="31"/>
  <c r="N184" i="31" a="1"/>
  <c r="N184" i="31"/>
  <c r="N185" i="31" a="1"/>
  <c r="N185" i="31"/>
  <c r="N186" i="31" a="1"/>
  <c r="N186" i="31"/>
  <c r="N187" i="31" a="1"/>
  <c r="N187" i="31"/>
  <c r="N188" i="31" a="1"/>
  <c r="N188" i="31"/>
  <c r="N189" i="31" a="1"/>
  <c r="N189" i="31"/>
  <c r="N190" i="31" a="1"/>
  <c r="N190" i="31"/>
  <c r="N191" i="31" a="1"/>
  <c r="N191" i="31"/>
  <c r="N192" i="31" a="1"/>
  <c r="N192" i="31"/>
  <c r="N193" i="31" a="1"/>
  <c r="N193" i="31"/>
  <c r="N194" i="31" a="1"/>
  <c r="N194" i="31"/>
  <c r="N195" i="31" a="1"/>
  <c r="N195" i="31"/>
  <c r="N196" i="31" a="1"/>
  <c r="N196" i="31"/>
  <c r="N197" i="31" a="1"/>
  <c r="N197" i="31"/>
  <c r="N198" i="31" a="1"/>
  <c r="N198" i="31"/>
  <c r="N199" i="31" a="1"/>
  <c r="N199" i="31"/>
  <c r="N200" i="31" a="1"/>
  <c r="N200" i="31"/>
  <c r="N201" i="31" a="1"/>
  <c r="N201" i="31"/>
  <c r="N202" i="31" a="1"/>
  <c r="N202" i="31"/>
  <c r="N203" i="31" a="1"/>
  <c r="N203" i="31"/>
  <c r="N204" i="31" a="1"/>
  <c r="N204" i="31"/>
  <c r="N205" i="31" a="1"/>
  <c r="N205" i="31"/>
  <c r="N206" i="31" a="1"/>
  <c r="N206" i="31"/>
  <c r="N207" i="31" a="1"/>
  <c r="N207" i="31"/>
  <c r="N208" i="31" a="1"/>
  <c r="N208" i="31"/>
  <c r="N209" i="31" a="1"/>
  <c r="N209" i="31"/>
  <c r="N210" i="31" a="1"/>
  <c r="N210" i="31"/>
  <c r="N211" i="31" a="1"/>
  <c r="N211" i="31"/>
  <c r="N212" i="31" a="1"/>
  <c r="N212" i="31"/>
  <c r="N213" i="31" a="1"/>
  <c r="N213" i="31"/>
  <c r="N214" i="31" a="1"/>
  <c r="N214" i="31"/>
  <c r="N215" i="31" a="1"/>
  <c r="N215" i="31"/>
  <c r="N216" i="31" a="1"/>
  <c r="N216" i="31"/>
  <c r="N217" i="31" a="1"/>
  <c r="N217" i="31"/>
  <c r="N218" i="31" a="1"/>
  <c r="N218" i="31"/>
  <c r="N219" i="31" a="1"/>
  <c r="N219" i="31"/>
  <c r="N220" i="31" a="1"/>
  <c r="N220" i="31"/>
  <c r="N221" i="31" a="1"/>
  <c r="N221" i="31"/>
  <c r="N222" i="31" a="1"/>
  <c r="N222" i="31"/>
  <c r="N223" i="31" a="1"/>
  <c r="N223" i="31"/>
  <c r="N224" i="31" a="1"/>
  <c r="N224" i="31"/>
  <c r="N225" i="31" a="1"/>
  <c r="N225" i="31"/>
  <c r="N226" i="31" a="1"/>
  <c r="N226" i="31"/>
  <c r="N227" i="31" a="1"/>
  <c r="N227" i="31"/>
  <c r="N228" i="31" a="1"/>
  <c r="N228" i="31"/>
  <c r="N229" i="31" a="1"/>
  <c r="N229" i="31"/>
  <c r="N230" i="31" a="1"/>
  <c r="N230" i="31"/>
  <c r="N231" i="31" a="1"/>
  <c r="N231" i="31"/>
  <c r="N232" i="31" a="1"/>
  <c r="N232" i="31"/>
  <c r="N233" i="31" a="1"/>
  <c r="N233" i="31"/>
  <c r="N234" i="31" a="1"/>
  <c r="N234" i="31"/>
  <c r="N235" i="31" a="1"/>
  <c r="N235" i="31"/>
  <c r="N236" i="31" a="1"/>
  <c r="N236" i="31"/>
  <c r="N237" i="31" a="1"/>
  <c r="N237" i="31"/>
  <c r="N238" i="31" a="1"/>
  <c r="N238" i="31"/>
  <c r="N239" i="31" a="1"/>
  <c r="N239" i="31"/>
  <c r="N240" i="31" a="1"/>
  <c r="N240" i="31"/>
  <c r="N241" i="31" a="1"/>
  <c r="N241" i="31"/>
  <c r="N242" i="31" a="1"/>
  <c r="N242" i="31"/>
  <c r="N243" i="31" a="1"/>
  <c r="N243" i="31"/>
  <c r="N244" i="31" a="1"/>
  <c r="N244" i="31"/>
  <c r="N245" i="31" a="1"/>
  <c r="N245" i="31"/>
  <c r="N246" i="31" a="1"/>
  <c r="N246" i="31"/>
  <c r="N247" i="31" a="1"/>
  <c r="N247" i="31"/>
  <c r="N248" i="31" a="1"/>
  <c r="N248" i="31"/>
  <c r="N249" i="31" a="1"/>
  <c r="N249" i="31"/>
  <c r="N250" i="31" a="1"/>
  <c r="N250" i="31"/>
  <c r="N251" i="31" a="1"/>
  <c r="N251" i="31"/>
  <c r="N252" i="31" a="1"/>
  <c r="N252" i="31"/>
  <c r="N253" i="31" a="1"/>
  <c r="N253" i="31"/>
  <c r="N254" i="31" a="1"/>
  <c r="N254" i="31"/>
  <c r="N255" i="31" a="1"/>
  <c r="N255" i="31"/>
  <c r="N256" i="31" a="1"/>
  <c r="N256" i="31"/>
  <c r="N257" i="31" a="1"/>
  <c r="N257" i="31"/>
  <c r="N258" i="31" a="1"/>
  <c r="N258" i="31"/>
  <c r="N259" i="31" a="1"/>
  <c r="N259" i="31"/>
  <c r="N260" i="31" a="1"/>
  <c r="N260" i="31"/>
  <c r="N261" i="31" a="1"/>
  <c r="N261" i="31"/>
  <c r="N262" i="31" a="1"/>
  <c r="N262" i="31"/>
  <c r="N263" i="31" a="1"/>
  <c r="N263" i="31"/>
  <c r="N264" i="31" a="1"/>
  <c r="N264" i="31"/>
  <c r="N265" i="31" a="1"/>
  <c r="N265" i="31"/>
  <c r="N266" i="31" a="1"/>
  <c r="N266" i="31"/>
  <c r="N267" i="31" a="1"/>
  <c r="N267" i="31"/>
  <c r="N268" i="31" a="1"/>
  <c r="N268" i="31"/>
  <c r="N269" i="31" a="1"/>
  <c r="N269" i="31"/>
  <c r="N270" i="31" a="1"/>
  <c r="N270" i="31"/>
  <c r="N271" i="31" a="1"/>
  <c r="N271" i="31"/>
  <c r="N272" i="31" a="1"/>
  <c r="N272" i="31"/>
  <c r="N273" i="31" a="1"/>
  <c r="N273" i="31"/>
  <c r="N274" i="31" a="1"/>
  <c r="N274" i="31"/>
  <c r="N275" i="31" a="1"/>
  <c r="N275" i="31"/>
  <c r="N276" i="31" a="1"/>
  <c r="N276" i="31"/>
  <c r="N277" i="31" a="1"/>
  <c r="N277" i="31"/>
  <c r="N278" i="31" a="1"/>
  <c r="N278" i="31"/>
  <c r="N279" i="31" a="1"/>
  <c r="N279" i="31"/>
  <c r="N280" i="31" a="1"/>
  <c r="N280" i="31"/>
  <c r="N281" i="31" a="1"/>
  <c r="N281" i="31"/>
  <c r="N282" i="31" a="1"/>
  <c r="N282" i="31"/>
  <c r="N283" i="31" a="1"/>
  <c r="N283" i="31"/>
  <c r="N284" i="31" a="1"/>
  <c r="N284" i="31"/>
  <c r="N285" i="31" a="1"/>
  <c r="N285" i="31"/>
  <c r="N286" i="31" a="1"/>
  <c r="N286" i="31"/>
  <c r="N287" i="31" a="1"/>
  <c r="N287" i="31"/>
  <c r="N288" i="31" a="1"/>
  <c r="N288" i="31"/>
  <c r="N289" i="31" a="1"/>
  <c r="N289" i="31"/>
  <c r="N290" i="31" a="1"/>
  <c r="N290" i="31"/>
  <c r="N291" i="31" a="1"/>
  <c r="N291" i="31"/>
  <c r="N292" i="31" a="1"/>
  <c r="N292" i="31"/>
  <c r="N293" i="31" a="1"/>
  <c r="N293" i="31"/>
  <c r="N294" i="31" a="1"/>
  <c r="N294" i="31"/>
  <c r="N295" i="31" a="1"/>
  <c r="N295" i="31"/>
  <c r="N296" i="31" a="1"/>
  <c r="N296" i="31"/>
  <c r="N297" i="31" a="1"/>
  <c r="N297" i="31"/>
  <c r="N298" i="31" a="1"/>
  <c r="N298" i="31"/>
  <c r="N299" i="31" a="1"/>
  <c r="N299" i="31"/>
  <c r="N300" i="31" a="1"/>
  <c r="N300" i="31"/>
  <c r="N301" i="31" a="1"/>
  <c r="N301" i="31"/>
  <c r="N302" i="31" a="1"/>
  <c r="N302" i="31"/>
  <c r="N303" i="31" a="1"/>
  <c r="N303" i="31"/>
  <c r="N304" i="31" a="1"/>
  <c r="N304" i="31"/>
  <c r="N305" i="31" a="1"/>
  <c r="N305" i="31"/>
  <c r="N306" i="31" a="1"/>
  <c r="N306" i="31"/>
  <c r="N307" i="31" a="1"/>
  <c r="N307" i="31"/>
  <c r="N308" i="31" a="1"/>
  <c r="N308" i="31"/>
  <c r="N309" i="31" a="1"/>
  <c r="N309" i="31"/>
  <c r="N310" i="31" a="1"/>
  <c r="N310" i="31"/>
  <c r="N311" i="31" a="1"/>
  <c r="N311" i="31"/>
  <c r="N312" i="31" a="1"/>
  <c r="N312" i="31"/>
  <c r="N313" i="31" a="1"/>
  <c r="N313" i="31"/>
  <c r="N314" i="31" a="1"/>
  <c r="N314" i="31"/>
  <c r="N315" i="31" a="1"/>
  <c r="N315" i="31"/>
  <c r="N316" i="31" a="1"/>
  <c r="N316" i="31"/>
  <c r="N317" i="31" a="1"/>
  <c r="N317" i="31"/>
  <c r="N318" i="31" a="1"/>
  <c r="N318" i="31"/>
  <c r="N319" i="31" a="1"/>
  <c r="N319" i="31"/>
  <c r="N320" i="31" a="1"/>
  <c r="N320" i="31"/>
  <c r="N321" i="31" a="1"/>
  <c r="N321" i="31"/>
  <c r="N322" i="31" a="1"/>
  <c r="N322" i="31"/>
  <c r="N323" i="31" a="1"/>
  <c r="N323" i="31"/>
  <c r="N324" i="31" a="1"/>
  <c r="N324" i="31"/>
  <c r="N325" i="31" a="1"/>
  <c r="N325" i="31"/>
  <c r="N326" i="31" a="1"/>
  <c r="N326" i="31"/>
  <c r="N327" i="31" a="1"/>
  <c r="N327" i="31"/>
  <c r="N328" i="31" a="1"/>
  <c r="N328" i="31"/>
  <c r="N329" i="31" a="1"/>
  <c r="N329" i="31"/>
  <c r="N330" i="31" a="1"/>
  <c r="N330" i="31"/>
  <c r="N331" i="31" a="1"/>
  <c r="N331" i="31"/>
  <c r="N332" i="31" a="1"/>
  <c r="N332" i="31"/>
  <c r="N333" i="31" a="1"/>
  <c r="N333" i="31"/>
  <c r="N334" i="31" a="1"/>
  <c r="N334" i="31"/>
  <c r="N335" i="31" a="1"/>
  <c r="N335" i="31"/>
  <c r="N336" i="31" a="1"/>
  <c r="N336" i="31"/>
  <c r="N337" i="31" a="1"/>
  <c r="N337" i="31"/>
  <c r="N338" i="31" a="1"/>
  <c r="N338" i="31"/>
  <c r="N339" i="31" a="1"/>
  <c r="N339" i="31"/>
  <c r="N340" i="31" a="1"/>
  <c r="N340" i="31"/>
  <c r="N341" i="31" a="1"/>
  <c r="N341" i="31"/>
  <c r="N342" i="31" a="1"/>
  <c r="N342" i="31"/>
  <c r="N343" i="31" a="1"/>
  <c r="N343" i="31"/>
  <c r="N344" i="31" a="1"/>
  <c r="N344" i="31"/>
  <c r="N345" i="31" a="1"/>
  <c r="N345" i="31"/>
  <c r="N346" i="31" a="1"/>
  <c r="N346" i="31"/>
  <c r="N347" i="31" a="1"/>
  <c r="N347" i="31"/>
  <c r="N348" i="31" a="1"/>
  <c r="N348" i="31"/>
  <c r="N349" i="31" a="1"/>
  <c r="N349" i="31"/>
  <c r="N350" i="31" a="1"/>
  <c r="N350" i="31"/>
  <c r="N351" i="31" a="1"/>
  <c r="N351" i="31"/>
  <c r="N352" i="31" a="1"/>
  <c r="N352" i="31"/>
  <c r="N353" i="31" a="1"/>
  <c r="N353" i="31"/>
  <c r="N354" i="31" a="1"/>
  <c r="N354" i="31"/>
  <c r="N355" i="31" a="1"/>
  <c r="N355" i="31"/>
  <c r="N356" i="31" a="1"/>
  <c r="N356" i="31"/>
  <c r="N357" i="31" a="1"/>
  <c r="N357" i="31"/>
  <c r="N358" i="31" a="1"/>
  <c r="N358" i="31"/>
  <c r="N359" i="31" a="1"/>
  <c r="N359" i="31"/>
  <c r="N360" i="31" a="1"/>
  <c r="N360" i="31"/>
  <c r="N361" i="31" a="1"/>
  <c r="N361" i="31"/>
  <c r="N362" i="31" a="1"/>
  <c r="N362" i="31"/>
  <c r="N363" i="31" a="1"/>
  <c r="N363" i="31"/>
  <c r="N364" i="31" a="1"/>
  <c r="N364" i="31"/>
  <c r="N365" i="31" a="1"/>
  <c r="N365" i="31"/>
  <c r="N366" i="31" a="1"/>
  <c r="N366" i="31"/>
  <c r="N367" i="31" a="1"/>
  <c r="N367" i="31"/>
  <c r="N368" i="31" a="1"/>
  <c r="N368" i="31"/>
  <c r="N369" i="31" a="1"/>
  <c r="N369" i="31"/>
  <c r="N370" i="31" a="1"/>
  <c r="N370" i="31"/>
  <c r="N371" i="31" a="1"/>
  <c r="N371" i="31"/>
  <c r="N372" i="31" a="1"/>
  <c r="N372" i="31"/>
  <c r="N373" i="31" a="1"/>
  <c r="N373" i="31"/>
  <c r="N374" i="31" a="1"/>
  <c r="N374" i="31"/>
  <c r="N375" i="31" a="1"/>
  <c r="N375" i="31"/>
  <c r="N376" i="31" a="1"/>
  <c r="N376" i="31"/>
  <c r="N377" i="31" a="1"/>
  <c r="N377" i="31"/>
  <c r="N378" i="31" a="1"/>
  <c r="N378" i="31"/>
  <c r="N379" i="31" a="1"/>
  <c r="N379" i="31"/>
  <c r="N380" i="31" a="1"/>
  <c r="N380" i="31"/>
  <c r="N381" i="31" a="1"/>
  <c r="N381" i="31"/>
  <c r="N382" i="31" a="1"/>
  <c r="N382" i="31"/>
  <c r="N383" i="31" a="1"/>
  <c r="N383" i="31"/>
  <c r="N384" i="31" a="1"/>
  <c r="N384" i="31"/>
  <c r="N385" i="31" a="1"/>
  <c r="N385" i="31"/>
  <c r="N386" i="31" a="1"/>
  <c r="N386" i="31"/>
  <c r="N387" i="31" a="1"/>
  <c r="N387" i="31"/>
  <c r="N388" i="31" a="1"/>
  <c r="N388" i="31"/>
  <c r="N389" i="31" a="1"/>
  <c r="N389" i="31"/>
  <c r="N390" i="31" a="1"/>
  <c r="N390" i="31"/>
  <c r="N391" i="31" a="1"/>
  <c r="N391" i="31"/>
  <c r="N392" i="31" a="1"/>
  <c r="N392" i="31"/>
  <c r="N393" i="31" a="1"/>
  <c r="N393" i="31"/>
  <c r="N394" i="31" a="1"/>
  <c r="N394" i="31"/>
  <c r="N395" i="31" a="1"/>
  <c r="N395" i="31"/>
  <c r="N396" i="31" a="1"/>
  <c r="N396" i="31"/>
  <c r="N397" i="31" a="1"/>
  <c r="N397" i="31"/>
  <c r="N398" i="31" a="1"/>
  <c r="N398" i="31"/>
  <c r="N399" i="31" a="1"/>
  <c r="N399" i="31"/>
  <c r="N400" i="31" a="1"/>
  <c r="N400" i="31"/>
  <c r="N401" i="31" a="1"/>
  <c r="N401" i="31"/>
  <c r="N402" i="31" a="1"/>
  <c r="N402" i="31"/>
  <c r="N403" i="31" a="1"/>
  <c r="N403" i="31"/>
  <c r="N404" i="31" a="1"/>
  <c r="N404" i="31"/>
  <c r="N405" i="31" a="1"/>
  <c r="N405" i="31"/>
  <c r="N406" i="31" a="1"/>
  <c r="N406" i="31"/>
  <c r="N407" i="31" a="1"/>
  <c r="N407" i="31"/>
  <c r="N408" i="31" a="1"/>
  <c r="N408" i="31"/>
  <c r="N409" i="31" a="1"/>
  <c r="N409" i="31"/>
  <c r="N410" i="31" a="1"/>
  <c r="N410" i="31"/>
  <c r="N411" i="31" a="1"/>
  <c r="N411" i="31"/>
  <c r="N412" i="31" a="1"/>
  <c r="N412" i="31"/>
  <c r="N413" i="31" a="1"/>
  <c r="N413" i="31"/>
  <c r="N414" i="31" a="1"/>
  <c r="N414" i="31"/>
  <c r="N415" i="31" a="1"/>
  <c r="N415" i="31"/>
  <c r="N416" i="31" a="1"/>
  <c r="N416" i="31"/>
  <c r="N417" i="31" a="1"/>
  <c r="N417" i="31"/>
  <c r="N418" i="31" a="1"/>
  <c r="N418" i="31"/>
  <c r="N419" i="31" a="1"/>
  <c r="N419" i="31"/>
  <c r="N420" i="31" a="1"/>
  <c r="N420" i="31"/>
  <c r="N421" i="31" a="1"/>
  <c r="N421" i="31"/>
  <c r="N422" i="31" a="1"/>
  <c r="N422" i="31"/>
  <c r="N423" i="31" a="1"/>
  <c r="N423" i="31"/>
  <c r="N424" i="31" a="1"/>
  <c r="N424" i="31"/>
  <c r="N425" i="31" a="1"/>
  <c r="N425" i="31"/>
  <c r="N426" i="31" a="1"/>
  <c r="N426" i="31"/>
  <c r="N427" i="31" a="1"/>
  <c r="N427" i="31"/>
  <c r="N428" i="31" a="1"/>
  <c r="N428" i="31"/>
  <c r="N429" i="31" a="1"/>
  <c r="N429" i="31"/>
  <c r="N430" i="31" a="1"/>
  <c r="N430" i="31"/>
  <c r="N431" i="31" a="1"/>
  <c r="N431" i="31"/>
  <c r="N432" i="31" a="1"/>
  <c r="N432" i="31"/>
  <c r="N433" i="31" a="1"/>
  <c r="N433" i="31"/>
  <c r="N434" i="31" a="1"/>
  <c r="N434" i="31"/>
  <c r="N435" i="31" a="1"/>
  <c r="N435" i="31"/>
  <c r="N436" i="31" a="1"/>
  <c r="N436" i="31"/>
  <c r="N437" i="31" a="1"/>
  <c r="N437" i="31"/>
  <c r="N438" i="31" a="1"/>
  <c r="N438" i="31"/>
  <c r="N439" i="31" a="1"/>
  <c r="N439" i="31"/>
  <c r="N440" i="31" a="1"/>
  <c r="N440" i="31"/>
  <c r="N441" i="31" a="1"/>
  <c r="N441" i="31"/>
  <c r="N442" i="31" a="1"/>
  <c r="N442" i="31"/>
  <c r="N443" i="31" a="1"/>
  <c r="N443" i="31"/>
  <c r="N444" i="31" a="1"/>
  <c r="N444" i="31"/>
  <c r="N445" i="31" a="1"/>
  <c r="N445" i="31"/>
  <c r="N446" i="31" a="1"/>
  <c r="N446" i="31"/>
  <c r="N447" i="31" a="1"/>
  <c r="N447" i="31"/>
  <c r="N448" i="31" a="1"/>
  <c r="N448" i="31"/>
  <c r="N449" i="31" a="1"/>
  <c r="N449" i="31"/>
  <c r="N450" i="31" a="1"/>
  <c r="N450" i="31"/>
  <c r="N451" i="31" a="1"/>
  <c r="N451" i="31"/>
  <c r="N452" i="31" a="1"/>
  <c r="N452" i="31"/>
  <c r="N453" i="31" a="1"/>
  <c r="N453" i="31"/>
  <c r="N454" i="31" a="1"/>
  <c r="N454" i="31"/>
  <c r="N455" i="31" a="1"/>
  <c r="N455" i="31"/>
  <c r="N456" i="31" a="1"/>
  <c r="N456" i="31"/>
  <c r="N457" i="31" a="1"/>
  <c r="N457" i="31"/>
  <c r="N458" i="31" a="1"/>
  <c r="N458" i="31"/>
  <c r="N459" i="31" a="1"/>
  <c r="N459" i="31"/>
  <c r="N460" i="31" a="1"/>
  <c r="N460" i="31"/>
  <c r="N461" i="31" a="1"/>
  <c r="N461" i="31"/>
  <c r="N462" i="31" a="1"/>
  <c r="N462" i="31"/>
  <c r="N463" i="31" a="1"/>
  <c r="N463" i="31"/>
  <c r="N464" i="31" a="1"/>
  <c r="N464" i="31"/>
  <c r="N465" i="31" a="1"/>
  <c r="N465" i="31"/>
  <c r="N466" i="31" a="1"/>
  <c r="N466" i="31"/>
  <c r="N467" i="31" a="1"/>
  <c r="N467" i="31"/>
  <c r="N468" i="31" a="1"/>
  <c r="N468" i="31"/>
  <c r="N469" i="31" a="1"/>
  <c r="N469" i="31"/>
  <c r="N470" i="31" a="1"/>
  <c r="N470" i="31"/>
  <c r="N471" i="31" a="1"/>
  <c r="N471" i="31"/>
  <c r="N472" i="31" a="1"/>
  <c r="N472" i="31"/>
  <c r="N473" i="31" a="1"/>
  <c r="N473" i="31"/>
  <c r="N474" i="31" a="1"/>
  <c r="N474" i="31"/>
  <c r="N475" i="31" a="1"/>
  <c r="N475" i="31"/>
  <c r="N476" i="31" a="1"/>
  <c r="N476" i="31"/>
  <c r="N477" i="31" a="1"/>
  <c r="N477" i="31"/>
  <c r="N478" i="31" a="1"/>
  <c r="N478" i="31"/>
  <c r="N479" i="31" a="1"/>
  <c r="N479" i="31"/>
  <c r="N480" i="31" a="1"/>
  <c r="N480" i="31"/>
  <c r="N481" i="31" a="1"/>
  <c r="N481" i="31"/>
  <c r="N482" i="31" a="1"/>
  <c r="N482" i="31"/>
  <c r="N483" i="31" a="1"/>
  <c r="N483" i="31"/>
  <c r="N484" i="31" a="1"/>
  <c r="N484" i="31"/>
  <c r="N485" i="31" a="1"/>
  <c r="N485" i="31"/>
  <c r="N486" i="31" a="1"/>
  <c r="N486" i="31"/>
  <c r="N487" i="31" a="1"/>
  <c r="N487" i="31"/>
  <c r="N488" i="31" a="1"/>
  <c r="N488" i="31"/>
  <c r="N489" i="31" a="1"/>
  <c r="N489" i="31"/>
  <c r="N490" i="31" a="1"/>
  <c r="N490" i="31"/>
  <c r="N491" i="31" a="1"/>
  <c r="N491" i="31"/>
  <c r="N492" i="31" a="1"/>
  <c r="N492" i="31"/>
  <c r="N493" i="31" a="1"/>
  <c r="N493" i="31"/>
  <c r="N494" i="31" a="1"/>
  <c r="N494" i="31"/>
  <c r="N495" i="31" a="1"/>
  <c r="N495" i="31"/>
  <c r="N496" i="31" a="1"/>
  <c r="N496" i="31"/>
  <c r="N497" i="31" a="1"/>
  <c r="N497" i="31"/>
  <c r="N498" i="31" a="1"/>
  <c r="N498" i="31"/>
  <c r="N499" i="31" a="1"/>
  <c r="N499" i="31"/>
  <c r="N500" i="31" a="1"/>
  <c r="N500" i="31"/>
  <c r="N501" i="31" a="1"/>
  <c r="N501" i="31"/>
  <c r="N502" i="31" a="1"/>
  <c r="N502" i="31"/>
  <c r="N503" i="31" a="1"/>
  <c r="N503" i="31"/>
  <c r="N504" i="31" a="1"/>
  <c r="N504" i="31"/>
  <c r="N505" i="31" a="1"/>
  <c r="N505" i="31"/>
  <c r="N506" i="31" a="1"/>
  <c r="N506" i="31"/>
  <c r="N507" i="31" a="1"/>
  <c r="N507" i="31"/>
  <c r="N508" i="31" a="1"/>
  <c r="N508" i="31"/>
  <c r="N509" i="31" a="1"/>
  <c r="N509" i="31"/>
  <c r="N510" i="31" a="1"/>
  <c r="N510" i="31"/>
  <c r="N511" i="31" a="1"/>
  <c r="N511" i="31"/>
  <c r="N512" i="31" a="1"/>
  <c r="N512" i="31"/>
  <c r="N513" i="31" a="1"/>
  <c r="N513" i="31"/>
  <c r="N514" i="31" a="1"/>
  <c r="N514" i="31"/>
  <c r="N515" i="31" a="1"/>
  <c r="N515" i="31"/>
  <c r="N516" i="31" a="1"/>
  <c r="N516" i="31"/>
  <c r="N517" i="31" a="1"/>
  <c r="N517" i="31"/>
  <c r="N518" i="31" a="1"/>
  <c r="N518" i="31"/>
  <c r="N519" i="31" a="1"/>
  <c r="N519" i="31"/>
  <c r="N520" i="31" a="1"/>
  <c r="N520" i="31"/>
  <c r="N521" i="31" a="1"/>
  <c r="N521" i="31"/>
  <c r="N522" i="31" a="1"/>
  <c r="N522" i="31"/>
  <c r="N523" i="31" a="1"/>
  <c r="N523" i="31"/>
  <c r="N524" i="31" a="1"/>
  <c r="N524" i="31"/>
  <c r="N525" i="31" a="1"/>
  <c r="N525" i="31"/>
  <c r="N526" i="31" a="1"/>
  <c r="N526" i="31"/>
  <c r="N527" i="31" a="1"/>
  <c r="N527" i="31"/>
  <c r="N528" i="31" a="1"/>
  <c r="N528" i="31"/>
  <c r="N529" i="31" a="1"/>
  <c r="N529" i="31"/>
  <c r="N530" i="31" a="1"/>
  <c r="N530" i="31"/>
  <c r="N531" i="31" a="1"/>
  <c r="N531" i="31"/>
  <c r="N532" i="31" a="1"/>
  <c r="N532" i="31"/>
  <c r="N533" i="31" a="1"/>
  <c r="N533" i="31"/>
  <c r="N534" i="31" a="1"/>
  <c r="N534" i="31"/>
  <c r="N535" i="31" a="1"/>
  <c r="N535" i="31"/>
  <c r="N536" i="31" a="1"/>
  <c r="N536" i="31"/>
  <c r="N537" i="31" a="1"/>
  <c r="N537" i="31"/>
  <c r="N538" i="31" a="1"/>
  <c r="N538" i="31"/>
  <c r="N539" i="31" a="1"/>
  <c r="N539" i="31"/>
  <c r="N540" i="31" a="1"/>
  <c r="N540" i="31"/>
  <c r="N541" i="31" a="1"/>
  <c r="N541" i="31"/>
  <c r="N542" i="31" a="1"/>
  <c r="N542" i="31"/>
  <c r="N543" i="31" a="1"/>
  <c r="N543" i="31"/>
  <c r="N544" i="31" a="1"/>
  <c r="N544" i="31"/>
  <c r="N545" i="31" a="1"/>
  <c r="N545" i="31"/>
  <c r="N546" i="31" a="1"/>
  <c r="N546" i="31"/>
  <c r="N547" i="31" a="1"/>
  <c r="N547" i="31"/>
  <c r="N548" i="31" a="1"/>
  <c r="N548" i="31"/>
  <c r="N549" i="31" a="1"/>
  <c r="N549" i="31"/>
  <c r="N550" i="31" a="1"/>
  <c r="N550" i="31"/>
  <c r="N551" i="31" a="1"/>
  <c r="N551" i="31"/>
  <c r="N552" i="31" a="1"/>
  <c r="N552" i="31"/>
  <c r="N553" i="31" a="1"/>
  <c r="N553" i="31"/>
  <c r="N554" i="31" a="1"/>
  <c r="N554" i="31"/>
  <c r="N555" i="31" a="1"/>
  <c r="N555" i="31"/>
  <c r="N556" i="31" a="1"/>
  <c r="N556" i="31"/>
  <c r="N557" i="31" a="1"/>
  <c r="N557" i="31"/>
  <c r="N558" i="31" a="1"/>
  <c r="N558" i="31"/>
  <c r="N559" i="31" a="1"/>
  <c r="N559" i="31"/>
  <c r="N560" i="31" a="1"/>
  <c r="N560" i="31"/>
  <c r="N561" i="31" a="1"/>
  <c r="N561" i="31"/>
  <c r="N562" i="31" a="1"/>
  <c r="N562" i="31"/>
  <c r="N563" i="31" a="1"/>
  <c r="N563" i="31"/>
  <c r="N564" i="31" a="1"/>
  <c r="N564" i="31"/>
  <c r="N565" i="31" a="1"/>
  <c r="N565" i="31"/>
  <c r="N566" i="31" a="1"/>
  <c r="N566" i="31"/>
  <c r="N567" i="31" a="1"/>
  <c r="N567" i="31"/>
  <c r="N568" i="31" a="1"/>
  <c r="N568" i="31"/>
  <c r="N569" i="31" a="1"/>
  <c r="N569" i="31"/>
  <c r="N570" i="31" a="1"/>
  <c r="N570" i="31"/>
  <c r="N571" i="31" a="1"/>
  <c r="N571" i="31"/>
  <c r="N572" i="31" a="1"/>
  <c r="N572" i="31"/>
  <c r="N573" i="31" a="1"/>
  <c r="N573" i="31"/>
  <c r="N574" i="31" a="1"/>
  <c r="N574" i="31"/>
  <c r="N575" i="31" a="1"/>
  <c r="N575" i="31"/>
  <c r="N576" i="31" a="1"/>
  <c r="N576" i="31"/>
  <c r="N577" i="31" a="1"/>
  <c r="N577" i="31"/>
  <c r="N578" i="31" a="1"/>
  <c r="N578" i="31"/>
  <c r="N579" i="31" a="1"/>
  <c r="N579" i="31"/>
  <c r="N580" i="31" a="1"/>
  <c r="N580" i="31"/>
  <c r="N581" i="31" a="1"/>
  <c r="N581" i="31"/>
  <c r="N582" i="31" a="1"/>
  <c r="N582" i="31"/>
  <c r="N583" i="31" a="1"/>
  <c r="N583" i="31"/>
  <c r="N584" i="31" a="1"/>
  <c r="N584" i="31"/>
  <c r="N585" i="31" a="1"/>
  <c r="N585" i="31"/>
  <c r="N586" i="31" a="1"/>
  <c r="N586" i="31"/>
  <c r="N587" i="31" a="1"/>
  <c r="N587" i="31"/>
  <c r="N588" i="31" a="1"/>
  <c r="N588" i="31"/>
  <c r="N589" i="31" a="1"/>
  <c r="N589" i="31"/>
  <c r="N590" i="31" a="1"/>
  <c r="N590" i="31"/>
  <c r="N591" i="31" a="1"/>
  <c r="N591" i="31"/>
  <c r="N592" i="31" a="1"/>
  <c r="N592" i="31"/>
  <c r="N593" i="31" a="1"/>
  <c r="N593" i="31"/>
  <c r="N594" i="31" a="1"/>
  <c r="N594" i="31"/>
  <c r="N595" i="31" a="1"/>
  <c r="N595" i="31"/>
  <c r="N596" i="31" a="1"/>
  <c r="N596" i="31"/>
  <c r="N597" i="31" a="1"/>
  <c r="N597" i="31"/>
  <c r="N598" i="31" a="1"/>
  <c r="N598" i="31"/>
  <c r="N599" i="31" a="1"/>
  <c r="N599" i="31"/>
  <c r="N600" i="31" a="1"/>
  <c r="N600" i="31"/>
  <c r="N601" i="31" a="1"/>
  <c r="N601" i="31"/>
  <c r="N602" i="31" a="1"/>
  <c r="N602" i="31"/>
  <c r="N603" i="31" a="1"/>
  <c r="N603" i="31"/>
  <c r="N604" i="31" a="1"/>
  <c r="N604" i="31"/>
  <c r="N605" i="31" a="1"/>
  <c r="N605" i="31"/>
  <c r="N606" i="31" a="1"/>
  <c r="N606" i="31"/>
  <c r="N607" i="31" a="1"/>
  <c r="N607" i="31"/>
  <c r="N608" i="31" a="1"/>
  <c r="N608" i="31"/>
  <c r="N609" i="31" a="1"/>
  <c r="N609" i="31"/>
  <c r="N610" i="31" a="1"/>
  <c r="N610" i="31"/>
  <c r="N611" i="31" a="1"/>
  <c r="N611" i="31"/>
  <c r="N612" i="31" a="1"/>
  <c r="N612" i="31"/>
  <c r="N613" i="31" a="1"/>
  <c r="N613" i="31"/>
  <c r="N614" i="31" a="1"/>
  <c r="N614" i="31"/>
  <c r="N615" i="31" a="1"/>
  <c r="N615" i="31"/>
  <c r="N616" i="31" a="1"/>
  <c r="N616" i="31"/>
  <c r="N617" i="31" a="1"/>
  <c r="N617" i="31"/>
  <c r="N618" i="31" a="1"/>
  <c r="N618" i="31"/>
  <c r="N619" i="31" a="1"/>
  <c r="N619" i="31"/>
  <c r="N620" i="31" a="1"/>
  <c r="N620" i="31"/>
  <c r="N621" i="31" a="1"/>
  <c r="N621" i="31"/>
  <c r="N622" i="31" a="1"/>
  <c r="N622" i="31"/>
  <c r="N623" i="31" a="1"/>
  <c r="N623" i="31"/>
  <c r="N624" i="31" a="1"/>
  <c r="N624" i="31"/>
  <c r="N625" i="31" a="1"/>
  <c r="N625" i="31"/>
  <c r="N626" i="31" a="1"/>
  <c r="N626" i="31"/>
  <c r="N627" i="31" a="1"/>
  <c r="N627" i="31"/>
  <c r="N628" i="31" a="1"/>
  <c r="N628" i="31"/>
  <c r="N629" i="31" a="1"/>
  <c r="N629" i="31"/>
  <c r="N630" i="31" a="1"/>
  <c r="N630" i="31"/>
  <c r="N631" i="31" a="1"/>
  <c r="N631" i="31"/>
  <c r="N632" i="31" a="1"/>
  <c r="N632" i="31"/>
  <c r="N633" i="31" a="1"/>
  <c r="N633" i="31"/>
  <c r="N634" i="31" a="1"/>
  <c r="N634" i="31"/>
  <c r="N635" i="31" a="1"/>
  <c r="N635" i="31"/>
  <c r="N636" i="31" a="1"/>
  <c r="N636" i="31"/>
  <c r="N637" i="31" a="1"/>
  <c r="N637" i="31"/>
  <c r="N638" i="31" a="1"/>
  <c r="N638" i="31"/>
  <c r="N639" i="31" a="1"/>
  <c r="N639" i="31"/>
  <c r="N640" i="31" a="1"/>
  <c r="N640" i="31"/>
  <c r="N641" i="31" a="1"/>
  <c r="N641" i="31"/>
  <c r="N642" i="31" a="1"/>
  <c r="N642" i="31"/>
  <c r="N643" i="31" a="1"/>
  <c r="N643" i="31"/>
  <c r="N644" i="31" a="1"/>
  <c r="N644" i="31"/>
  <c r="N645" i="31" a="1"/>
  <c r="N645" i="31"/>
  <c r="N646" i="31" a="1"/>
  <c r="N646" i="31"/>
  <c r="N647" i="31" a="1"/>
  <c r="N647" i="31"/>
  <c r="N648" i="31" a="1"/>
  <c r="N648" i="31"/>
  <c r="N649" i="31" a="1"/>
  <c r="N649" i="31"/>
  <c r="N650" i="31" a="1"/>
  <c r="N650" i="31"/>
  <c r="N651" i="31" a="1"/>
  <c r="N651" i="31"/>
  <c r="N652" i="31" a="1"/>
  <c r="N652" i="31"/>
  <c r="N653" i="31" a="1"/>
  <c r="N653" i="31"/>
  <c r="N654" i="31" a="1"/>
  <c r="N654" i="31"/>
  <c r="N655" i="31" a="1"/>
  <c r="N655" i="31"/>
  <c r="N656" i="31" a="1"/>
  <c r="N656" i="31"/>
  <c r="N657" i="31" a="1"/>
  <c r="N657" i="31"/>
  <c r="N658" i="31" a="1"/>
  <c r="N658" i="31"/>
  <c r="N659" i="31" a="1"/>
  <c r="N659" i="31"/>
  <c r="N660" i="31" a="1"/>
  <c r="N660" i="31"/>
  <c r="N661" i="31" a="1"/>
  <c r="N661" i="31"/>
  <c r="N662" i="31" a="1"/>
  <c r="N662" i="31"/>
  <c r="N663" i="31" a="1"/>
  <c r="N663" i="31"/>
  <c r="N664" i="31" a="1"/>
  <c r="N664" i="31"/>
  <c r="N665" i="31" a="1"/>
  <c r="N665" i="31"/>
  <c r="N666" i="31" a="1"/>
  <c r="N666" i="31"/>
  <c r="N667" i="31" a="1"/>
  <c r="N667" i="31"/>
  <c r="N668" i="31" a="1"/>
  <c r="N668" i="31"/>
  <c r="N669" i="31" a="1"/>
  <c r="N669" i="31"/>
  <c r="N670" i="31" a="1"/>
  <c r="N670" i="31"/>
  <c r="N671" i="31" a="1"/>
  <c r="N671" i="31"/>
  <c r="N672" i="31" a="1"/>
  <c r="N672" i="31"/>
  <c r="N673" i="31" a="1"/>
  <c r="N673" i="31"/>
  <c r="N674" i="31" a="1"/>
  <c r="N674" i="31"/>
  <c r="N675" i="31" a="1"/>
  <c r="N675" i="31"/>
  <c r="N676" i="31" a="1"/>
  <c r="N676" i="31"/>
  <c r="N677" i="31" a="1"/>
  <c r="N677" i="31"/>
  <c r="N678" i="31" a="1"/>
  <c r="N678" i="31"/>
  <c r="N679" i="31" a="1"/>
  <c r="N679" i="31"/>
  <c r="N680" i="31" a="1"/>
  <c r="N680" i="31"/>
  <c r="N681" i="31" a="1"/>
  <c r="N681" i="31"/>
  <c r="N682" i="31" a="1"/>
  <c r="N682" i="31"/>
  <c r="N683" i="31" a="1"/>
  <c r="N683" i="31"/>
  <c r="N684" i="31" a="1"/>
  <c r="N684" i="31"/>
  <c r="N685" i="31" a="1"/>
  <c r="N685" i="31"/>
  <c r="N686" i="31" a="1"/>
  <c r="N686" i="31"/>
  <c r="N687" i="31" a="1"/>
  <c r="N687" i="31"/>
  <c r="N688" i="31" a="1"/>
  <c r="N688" i="31"/>
  <c r="N689" i="31" a="1"/>
  <c r="N689" i="31"/>
  <c r="N690" i="31" a="1"/>
  <c r="N690" i="31"/>
  <c r="N691" i="31" a="1"/>
  <c r="N691" i="31"/>
  <c r="N692" i="31" a="1"/>
  <c r="N692" i="31"/>
  <c r="N693" i="31" a="1"/>
  <c r="N693" i="31"/>
  <c r="N694" i="31" a="1"/>
  <c r="N694" i="31"/>
  <c r="N695" i="31" a="1"/>
  <c r="N695" i="31"/>
  <c r="N696" i="31" a="1"/>
  <c r="N696" i="31"/>
  <c r="N697" i="31" a="1"/>
  <c r="N697" i="31"/>
  <c r="N698" i="31" a="1"/>
  <c r="N698" i="31"/>
  <c r="N699" i="31" a="1"/>
  <c r="N699" i="31"/>
  <c r="N700" i="31" a="1"/>
  <c r="N700" i="31"/>
  <c r="N701" i="31" a="1"/>
  <c r="N701" i="31"/>
  <c r="N702" i="31" a="1"/>
  <c r="N702" i="31"/>
  <c r="N703" i="31" a="1"/>
  <c r="N703" i="31"/>
  <c r="N704" i="31" a="1"/>
  <c r="N704" i="31"/>
  <c r="N705" i="31" a="1"/>
  <c r="N705" i="31"/>
  <c r="N706" i="31" a="1"/>
  <c r="N706" i="31"/>
  <c r="N707" i="31" a="1"/>
  <c r="N707" i="31"/>
  <c r="N708" i="31" a="1"/>
  <c r="N708" i="31"/>
  <c r="N709" i="31" a="1"/>
  <c r="N709" i="31"/>
  <c r="N710" i="31" a="1"/>
  <c r="N710" i="31"/>
  <c r="N711" i="31" a="1"/>
  <c r="N711" i="31"/>
  <c r="N712" i="31" a="1"/>
  <c r="N712" i="31"/>
  <c r="N713" i="31" a="1"/>
  <c r="N713" i="31"/>
  <c r="N714" i="31" a="1"/>
  <c r="N714" i="31"/>
  <c r="N715" i="31" a="1"/>
  <c r="N715" i="31"/>
  <c r="N716" i="31" a="1"/>
  <c r="N716" i="31"/>
  <c r="N717" i="31" a="1"/>
  <c r="N717" i="31"/>
  <c r="N718" i="31" a="1"/>
  <c r="N718" i="31"/>
  <c r="N719" i="31" a="1"/>
  <c r="N719" i="31"/>
  <c r="N720" i="31" a="1"/>
  <c r="N720" i="31"/>
  <c r="N721" i="31" a="1"/>
  <c r="N721" i="31"/>
  <c r="N722" i="31" a="1"/>
  <c r="N722" i="31"/>
  <c r="N723" i="31" a="1"/>
  <c r="N723" i="31"/>
  <c r="N724" i="31" a="1"/>
  <c r="N724" i="31"/>
  <c r="N725" i="31" a="1"/>
  <c r="N725" i="31"/>
  <c r="N726" i="31" a="1"/>
  <c r="N726" i="31"/>
  <c r="N727" i="31" a="1"/>
  <c r="N727" i="31"/>
  <c r="N728" i="31" a="1"/>
  <c r="N728" i="31"/>
  <c r="N729" i="31" a="1"/>
  <c r="N729" i="31"/>
  <c r="N730" i="31" a="1"/>
  <c r="N730" i="31"/>
  <c r="N731" i="31" a="1"/>
  <c r="N731" i="31"/>
  <c r="N732" i="31" a="1"/>
  <c r="N732" i="31"/>
  <c r="N733" i="31" a="1"/>
  <c r="N733" i="31"/>
  <c r="N734" i="31" a="1"/>
  <c r="N734" i="31"/>
  <c r="N735" i="31" a="1"/>
  <c r="N735" i="31"/>
  <c r="N736" i="31" a="1"/>
  <c r="N736" i="31"/>
  <c r="N737" i="31" a="1"/>
  <c r="N737" i="31"/>
  <c r="N738" i="31" a="1"/>
  <c r="N738" i="31"/>
  <c r="N739" i="31" a="1"/>
  <c r="N739" i="31"/>
  <c r="N740" i="31" a="1"/>
  <c r="N740" i="31"/>
  <c r="N741" i="31" a="1"/>
  <c r="N741" i="31"/>
  <c r="N742" i="31" a="1"/>
  <c r="N742" i="31"/>
  <c r="N743" i="31" a="1"/>
  <c r="N743" i="31"/>
  <c r="N744" i="31" a="1"/>
  <c r="N744" i="31"/>
  <c r="N745" i="31" a="1"/>
  <c r="N745" i="31"/>
  <c r="N746" i="31" a="1"/>
  <c r="N746" i="31"/>
  <c r="N747" i="31" a="1"/>
  <c r="N747" i="31"/>
  <c r="N748" i="31" a="1"/>
  <c r="N748" i="31"/>
  <c r="N749" i="31" a="1"/>
  <c r="N749" i="31"/>
  <c r="N750" i="31" a="1"/>
  <c r="N750" i="31"/>
  <c r="N751" i="31" a="1"/>
  <c r="N751" i="31"/>
  <c r="N752" i="31" a="1"/>
  <c r="N752" i="31"/>
  <c r="N753" i="31" a="1"/>
  <c r="N753" i="31"/>
  <c r="N754" i="31" a="1"/>
  <c r="N754" i="31"/>
  <c r="N755" i="31" a="1"/>
  <c r="N755" i="31"/>
  <c r="N756" i="31" a="1"/>
  <c r="N756" i="31"/>
  <c r="N757" i="31" a="1"/>
  <c r="N757" i="31"/>
  <c r="N758" i="31" a="1"/>
  <c r="N758" i="31"/>
  <c r="N759" i="31" a="1"/>
  <c r="N759" i="31"/>
  <c r="N760" i="31" a="1"/>
  <c r="N760" i="31"/>
  <c r="N761" i="31" a="1"/>
  <c r="N761" i="31"/>
  <c r="N762" i="31" a="1"/>
  <c r="N762" i="31"/>
  <c r="N763" i="31" a="1"/>
  <c r="N763" i="31"/>
  <c r="N764" i="31" a="1"/>
  <c r="N764" i="31"/>
  <c r="N765" i="31" a="1"/>
  <c r="N765" i="31"/>
  <c r="N766" i="31" a="1"/>
  <c r="N766" i="31"/>
  <c r="N767" i="31" a="1"/>
  <c r="N767" i="31"/>
  <c r="N768" i="31" a="1"/>
  <c r="N768" i="31"/>
  <c r="N769" i="31" a="1"/>
  <c r="N769" i="31"/>
  <c r="N770" i="31" a="1"/>
  <c r="N770" i="31"/>
  <c r="N771" i="31" a="1"/>
  <c r="N771" i="31"/>
  <c r="N772" i="31" a="1"/>
  <c r="N772" i="31"/>
  <c r="N773" i="31" a="1"/>
  <c r="N773" i="31"/>
  <c r="N774" i="31" a="1"/>
  <c r="N774" i="31"/>
  <c r="N775" i="31" a="1"/>
  <c r="N775" i="31"/>
  <c r="N776" i="31" a="1"/>
  <c r="N776" i="31"/>
  <c r="N777" i="31" a="1"/>
  <c r="N777" i="31"/>
  <c r="N778" i="31" a="1"/>
  <c r="N778" i="31"/>
  <c r="N779" i="31" a="1"/>
  <c r="N779" i="31"/>
  <c r="N780" i="31" a="1"/>
  <c r="N780" i="31"/>
  <c r="N781" i="31" a="1"/>
  <c r="N781" i="31"/>
  <c r="N782" i="31" a="1"/>
  <c r="N782" i="31"/>
  <c r="N783" i="31" a="1"/>
  <c r="N783" i="31"/>
  <c r="N784" i="31" a="1"/>
  <c r="N784" i="31"/>
  <c r="N785" i="31" a="1"/>
  <c r="N785" i="31"/>
  <c r="N786" i="31" a="1"/>
  <c r="N786" i="31"/>
  <c r="N787" i="31" a="1"/>
  <c r="N787" i="31"/>
  <c r="N788" i="31" a="1"/>
  <c r="N788" i="31"/>
  <c r="N789" i="31" a="1"/>
  <c r="N789" i="31"/>
  <c r="N790" i="31" a="1"/>
  <c r="N790" i="31"/>
  <c r="N791" i="31" a="1"/>
  <c r="N791" i="31"/>
  <c r="N792" i="31" a="1"/>
  <c r="N792" i="31"/>
  <c r="N793" i="31" a="1"/>
  <c r="N793" i="31"/>
  <c r="N794" i="31" a="1"/>
  <c r="N794" i="31"/>
  <c r="N795" i="31" a="1"/>
  <c r="N795" i="31"/>
  <c r="N796" i="31" a="1"/>
  <c r="N796" i="31"/>
  <c r="N797" i="31" a="1"/>
  <c r="N797" i="31"/>
  <c r="N798" i="31" a="1"/>
  <c r="N798" i="31"/>
  <c r="N799" i="31" a="1"/>
  <c r="N799" i="31"/>
  <c r="N800" i="31" a="1"/>
  <c r="N800" i="31"/>
  <c r="N801" i="31" a="1"/>
  <c r="N801" i="31"/>
  <c r="N802" i="31" a="1"/>
  <c r="N802" i="31"/>
  <c r="N803" i="31" a="1"/>
  <c r="N803" i="31"/>
  <c r="N804" i="31" a="1"/>
  <c r="N804" i="31"/>
  <c r="N805" i="31" a="1"/>
  <c r="N805" i="31"/>
  <c r="N806" i="31" a="1"/>
  <c r="N806" i="31"/>
  <c r="N807" i="31" a="1"/>
  <c r="N807" i="31"/>
  <c r="N808" i="31" a="1"/>
  <c r="N808" i="31"/>
  <c r="N809" i="31" a="1"/>
  <c r="N809" i="31"/>
  <c r="N810" i="31" a="1"/>
  <c r="N810" i="31"/>
  <c r="N811" i="31" a="1"/>
  <c r="N811" i="31"/>
  <c r="N812" i="31" a="1"/>
  <c r="N812" i="31"/>
  <c r="N813" i="31" a="1"/>
  <c r="N813" i="31"/>
  <c r="N814" i="31" a="1"/>
  <c r="N814" i="31"/>
  <c r="N815" i="31" a="1"/>
  <c r="N815" i="31"/>
  <c r="N816" i="31" a="1"/>
  <c r="N816" i="31"/>
  <c r="N817" i="31" a="1"/>
  <c r="N817" i="31"/>
  <c r="N818" i="31" a="1"/>
  <c r="N818" i="31"/>
  <c r="N819" i="31" a="1"/>
  <c r="N819" i="31"/>
  <c r="N820" i="31" a="1"/>
  <c r="N820" i="31"/>
  <c r="N821" i="31" a="1"/>
  <c r="N821" i="31"/>
  <c r="N822" i="31" a="1"/>
  <c r="N822" i="31"/>
  <c r="N823" i="31" a="1"/>
  <c r="N823" i="31"/>
  <c r="N824" i="31" a="1"/>
  <c r="N824" i="31"/>
  <c r="N825" i="31" a="1"/>
  <c r="N825" i="31"/>
  <c r="N826" i="31" a="1"/>
  <c r="N826" i="31"/>
  <c r="N827" i="31" a="1"/>
  <c r="N827" i="31"/>
  <c r="N828" i="31" a="1"/>
  <c r="N828" i="31"/>
  <c r="N829" i="31" a="1"/>
  <c r="N829" i="31"/>
  <c r="N830" i="31" a="1"/>
  <c r="N830" i="31"/>
  <c r="N831" i="31" a="1"/>
  <c r="N831" i="31"/>
  <c r="N832" i="31" a="1"/>
  <c r="N832" i="31"/>
  <c r="N833" i="31" a="1"/>
  <c r="N833" i="31"/>
  <c r="N834" i="31" a="1"/>
  <c r="N834" i="31"/>
  <c r="N835" i="31" a="1"/>
  <c r="N835" i="31"/>
  <c r="N836" i="31" a="1"/>
  <c r="N836" i="31"/>
  <c r="N837" i="31" a="1"/>
  <c r="N837" i="31"/>
  <c r="N838" i="31" a="1"/>
  <c r="N838" i="31"/>
  <c r="N839" i="31" a="1"/>
  <c r="N839" i="31"/>
  <c r="N840" i="31" a="1"/>
  <c r="N840" i="31"/>
  <c r="N841" i="31" a="1"/>
  <c r="N841" i="31"/>
  <c r="N842" i="31" a="1"/>
  <c r="N842" i="31"/>
  <c r="N843" i="31" a="1"/>
  <c r="N843" i="31"/>
  <c r="N844" i="31" a="1"/>
  <c r="N844" i="31"/>
  <c r="N845" i="31" a="1"/>
  <c r="N845" i="31"/>
  <c r="N846" i="31" a="1"/>
  <c r="N846" i="31"/>
  <c r="N847" i="31" a="1"/>
  <c r="N847" i="31"/>
  <c r="N848" i="31" a="1"/>
  <c r="N848" i="31"/>
  <c r="N849" i="31" a="1"/>
  <c r="N849" i="31"/>
  <c r="N850" i="31" a="1"/>
  <c r="N850" i="31"/>
  <c r="N851" i="31" a="1"/>
  <c r="N851" i="31"/>
  <c r="N852" i="31" a="1"/>
  <c r="N852" i="31"/>
  <c r="N853" i="31" a="1"/>
  <c r="N853" i="31"/>
  <c r="N854" i="31" a="1"/>
  <c r="N854" i="31"/>
  <c r="N855" i="31" a="1"/>
  <c r="N855" i="31"/>
  <c r="N856" i="31" a="1"/>
  <c r="N856" i="31"/>
  <c r="N857" i="31" a="1"/>
  <c r="N857" i="31"/>
  <c r="N858" i="31" a="1"/>
  <c r="N858" i="31"/>
  <c r="N859" i="31" a="1"/>
  <c r="N859" i="31"/>
  <c r="N860" i="31" a="1"/>
  <c r="N860" i="31"/>
  <c r="N861" i="31" a="1"/>
  <c r="N861" i="31"/>
  <c r="N862" i="31" a="1"/>
  <c r="N862" i="31"/>
  <c r="N863" i="31" a="1"/>
  <c r="N863" i="31"/>
  <c r="N864" i="31" a="1"/>
  <c r="N864" i="31"/>
  <c r="N865" i="31" a="1"/>
  <c r="N865" i="31"/>
  <c r="N866" i="31" a="1"/>
  <c r="N866" i="31"/>
  <c r="N867" i="31" a="1"/>
  <c r="N867" i="31"/>
  <c r="N868" i="31" a="1"/>
  <c r="N868" i="31"/>
  <c r="N869" i="31" a="1"/>
  <c r="N869" i="31"/>
  <c r="N870" i="31" a="1"/>
  <c r="N870" i="31"/>
  <c r="N871" i="31" a="1"/>
  <c r="N871" i="31"/>
  <c r="N872" i="31" a="1"/>
  <c r="N872" i="31"/>
  <c r="N873" i="31" a="1"/>
  <c r="N873" i="31"/>
  <c r="N874" i="31" a="1"/>
  <c r="N874" i="31"/>
  <c r="N875" i="31" a="1"/>
  <c r="N875" i="31"/>
  <c r="N876" i="31" a="1"/>
  <c r="N876" i="31"/>
  <c r="N877" i="31" a="1"/>
  <c r="N877" i="31"/>
  <c r="N878" i="31" a="1"/>
  <c r="N878" i="31"/>
  <c r="N879" i="31" a="1"/>
  <c r="N879" i="31"/>
  <c r="N880" i="31" a="1"/>
  <c r="N880" i="31"/>
  <c r="N881" i="31" a="1"/>
  <c r="N881" i="31"/>
  <c r="N882" i="31" a="1"/>
  <c r="N882" i="31"/>
  <c r="N883" i="31" a="1"/>
  <c r="N883" i="31"/>
  <c r="N884" i="31" a="1"/>
  <c r="N884" i="31"/>
  <c r="N885" i="31" a="1"/>
  <c r="N885" i="31"/>
  <c r="N886" i="31" a="1"/>
  <c r="N886" i="31"/>
  <c r="N887" i="31" a="1"/>
  <c r="N887" i="31"/>
  <c r="N888" i="31" a="1"/>
  <c r="N888" i="31"/>
  <c r="N889" i="31" a="1"/>
  <c r="N889" i="31"/>
  <c r="N890" i="31" a="1"/>
  <c r="N890" i="31"/>
  <c r="N891" i="31" a="1"/>
  <c r="N891" i="31"/>
  <c r="N892" i="31" a="1"/>
  <c r="N892" i="31"/>
  <c r="N893" i="31" a="1"/>
  <c r="N893" i="31"/>
  <c r="N894" i="31" a="1"/>
  <c r="N894" i="31"/>
  <c r="N895" i="31" a="1"/>
  <c r="N895" i="31"/>
  <c r="N896" i="31" a="1"/>
  <c r="N896" i="31"/>
  <c r="N897" i="31" a="1"/>
  <c r="N897" i="31"/>
  <c r="N898" i="31" a="1"/>
  <c r="N898" i="31"/>
  <c r="N899" i="31" a="1"/>
  <c r="N899" i="31"/>
  <c r="N900" i="31" a="1"/>
  <c r="N900" i="31"/>
  <c r="N901" i="31" a="1"/>
  <c r="N901" i="31"/>
  <c r="N902" i="31" a="1"/>
  <c r="N902" i="31"/>
  <c r="N903" i="31" a="1"/>
  <c r="N903" i="31"/>
  <c r="N904" i="31" a="1"/>
  <c r="N904" i="31"/>
  <c r="N905" i="31" a="1"/>
  <c r="N905" i="31"/>
  <c r="N906" i="31" a="1"/>
  <c r="N906" i="31"/>
  <c r="N907" i="31" a="1"/>
  <c r="N907" i="31"/>
  <c r="N908" i="31" a="1"/>
  <c r="N908" i="31"/>
  <c r="N909" i="31" a="1"/>
  <c r="N909" i="31"/>
  <c r="N910" i="31" a="1"/>
  <c r="N910" i="31"/>
  <c r="N911" i="31" a="1"/>
  <c r="N911" i="31"/>
  <c r="N912" i="31" a="1"/>
  <c r="N912" i="31"/>
  <c r="N913" i="31" a="1"/>
  <c r="N913" i="31"/>
  <c r="N914" i="31" a="1"/>
  <c r="N914" i="31"/>
  <c r="N915" i="31" a="1"/>
  <c r="N915" i="31"/>
  <c r="N916" i="31" a="1"/>
  <c r="N916" i="31"/>
  <c r="N917" i="31" a="1"/>
  <c r="N917" i="31"/>
  <c r="N918" i="31" a="1"/>
  <c r="N918" i="31"/>
  <c r="N919" i="31" a="1"/>
  <c r="N919" i="31"/>
  <c r="N920" i="31" a="1"/>
  <c r="N920" i="31"/>
  <c r="N921" i="31" a="1"/>
  <c r="N921" i="31"/>
  <c r="N922" i="31" a="1"/>
  <c r="N922" i="31"/>
  <c r="N923" i="31" a="1"/>
  <c r="N923" i="31"/>
  <c r="N924" i="31" a="1"/>
  <c r="N924" i="31"/>
  <c r="N925" i="31" a="1"/>
  <c r="N925" i="31"/>
  <c r="N926" i="31" a="1"/>
  <c r="N926" i="31"/>
  <c r="N927" i="31" a="1"/>
  <c r="N927" i="31"/>
  <c r="N928" i="31" a="1"/>
  <c r="N928" i="31"/>
  <c r="N929" i="31" a="1"/>
  <c r="N929" i="31"/>
  <c r="N930" i="31" a="1"/>
  <c r="N930" i="31"/>
  <c r="N931" i="31" a="1"/>
  <c r="N931" i="31"/>
  <c r="N932" i="31" a="1"/>
  <c r="N932" i="31"/>
  <c r="N933" i="31" a="1"/>
  <c r="N933" i="31"/>
  <c r="N934" i="31" a="1"/>
  <c r="N934" i="31"/>
  <c r="N935" i="31" a="1"/>
  <c r="N935" i="31"/>
  <c r="N936" i="31" a="1"/>
  <c r="N936" i="31"/>
  <c r="N937" i="31" a="1"/>
  <c r="N937" i="31"/>
  <c r="N938" i="31" a="1"/>
  <c r="N938" i="31"/>
  <c r="N939" i="31" a="1"/>
  <c r="N939" i="31"/>
  <c r="N940" i="31" a="1"/>
  <c r="N940" i="31"/>
  <c r="N941" i="31" a="1"/>
  <c r="N941" i="31"/>
  <c r="N942" i="31" a="1"/>
  <c r="N942" i="31"/>
  <c r="N943" i="31" a="1"/>
  <c r="N943" i="31"/>
  <c r="N944" i="31" a="1"/>
  <c r="N944" i="31"/>
  <c r="N945" i="31" a="1"/>
  <c r="N945" i="31"/>
  <c r="N946" i="31" a="1"/>
  <c r="N946" i="31"/>
  <c r="N947" i="31" a="1"/>
  <c r="N947" i="31"/>
  <c r="N948" i="31" a="1"/>
  <c r="N948" i="31"/>
  <c r="N949" i="31" a="1"/>
  <c r="N949" i="31"/>
  <c r="N950" i="31" a="1"/>
  <c r="N950" i="31"/>
  <c r="N951" i="31" a="1"/>
  <c r="N951" i="31"/>
  <c r="N952" i="31" a="1"/>
  <c r="N952" i="31"/>
  <c r="N953" i="31" a="1"/>
  <c r="N953" i="31"/>
  <c r="N954" i="31" a="1"/>
  <c r="N954" i="31"/>
  <c r="N955" i="31" a="1"/>
  <c r="N955" i="31"/>
  <c r="N956" i="31" a="1"/>
  <c r="N956" i="31"/>
  <c r="N957" i="31" a="1"/>
  <c r="N957" i="31"/>
  <c r="N958" i="31" a="1"/>
  <c r="N958" i="31"/>
  <c r="N959" i="31" a="1"/>
  <c r="N959" i="31"/>
  <c r="N960" i="31" a="1"/>
  <c r="N960" i="31"/>
  <c r="N961" i="31" a="1"/>
  <c r="N961" i="31"/>
  <c r="N962" i="31" a="1"/>
  <c r="N962" i="31"/>
  <c r="N963" i="31" a="1"/>
  <c r="N963" i="31"/>
  <c r="N964" i="31" a="1"/>
  <c r="N964" i="31"/>
  <c r="N965" i="31" a="1"/>
  <c r="N965" i="31"/>
  <c r="N966" i="31" a="1"/>
  <c r="N966" i="31"/>
  <c r="N967" i="31" a="1"/>
  <c r="N967" i="31"/>
  <c r="N968" i="31" a="1"/>
  <c r="N968" i="31"/>
  <c r="N969" i="31" a="1"/>
  <c r="N969" i="31"/>
  <c r="N970" i="31" a="1"/>
  <c r="N970" i="31"/>
  <c r="N971" i="31" a="1"/>
  <c r="N971" i="31"/>
  <c r="N972" i="31" a="1"/>
  <c r="N972" i="31"/>
  <c r="N973" i="31" a="1"/>
  <c r="N973" i="31"/>
  <c r="N974" i="31" a="1"/>
  <c r="N974" i="31"/>
  <c r="N975" i="31" a="1"/>
  <c r="N975" i="31"/>
  <c r="N976" i="31" a="1"/>
  <c r="N976" i="31"/>
  <c r="N977" i="31" a="1"/>
  <c r="N977" i="31"/>
  <c r="N978" i="31" a="1"/>
  <c r="N978" i="31"/>
  <c r="N979" i="31" a="1"/>
  <c r="N979" i="31"/>
  <c r="N980" i="31" a="1"/>
  <c r="N980" i="31"/>
  <c r="N981" i="31" a="1"/>
  <c r="N981" i="31"/>
  <c r="N982" i="31" a="1"/>
  <c r="N982" i="31"/>
  <c r="N983" i="31" a="1"/>
  <c r="N983" i="31"/>
  <c r="N984" i="31" a="1"/>
  <c r="N984" i="31"/>
  <c r="N985" i="31" a="1"/>
  <c r="N985" i="31"/>
  <c r="N986" i="31" a="1"/>
  <c r="N986" i="31"/>
  <c r="N987" i="31" a="1"/>
  <c r="N987" i="31"/>
  <c r="N988" i="31" a="1"/>
  <c r="N988" i="31"/>
  <c r="N989" i="31" a="1"/>
  <c r="N989" i="31"/>
  <c r="N990" i="31" a="1"/>
  <c r="N990" i="31"/>
  <c r="N991" i="31" a="1"/>
  <c r="N991" i="31"/>
  <c r="N992" i="31" a="1"/>
  <c r="N992" i="31"/>
  <c r="N993" i="31" a="1"/>
  <c r="N993" i="31"/>
  <c r="N994" i="31" a="1"/>
  <c r="N994" i="31"/>
  <c r="N995" i="31" a="1"/>
  <c r="N995" i="31"/>
  <c r="N996" i="31" a="1"/>
  <c r="N996" i="31"/>
  <c r="N997" i="31" a="1"/>
  <c r="N997" i="31"/>
  <c r="N998" i="31" a="1"/>
  <c r="N998" i="31"/>
  <c r="N999" i="31" a="1"/>
  <c r="N999" i="31"/>
  <c r="N1000" i="31" a="1"/>
  <c r="N1000" i="31"/>
  <c r="N1001" i="31" a="1"/>
  <c r="N1001" i="31"/>
  <c r="N1002" i="31" a="1"/>
  <c r="N1002" i="31"/>
  <c r="N1003" i="31" a="1"/>
  <c r="N1003" i="31"/>
  <c r="N1004" i="31" a="1"/>
  <c r="N1004" i="31"/>
  <c r="N1005" i="31" a="1"/>
  <c r="N1005" i="31"/>
  <c r="N1006" i="31" a="1"/>
  <c r="N1006" i="31"/>
  <c r="N1007" i="31" a="1"/>
  <c r="N1007" i="31"/>
  <c r="N1008" i="31" a="1"/>
  <c r="N1008" i="31"/>
  <c r="N1009" i="31" a="1"/>
  <c r="N1009" i="31"/>
  <c r="N1010" i="31" a="1"/>
  <c r="N1010" i="31"/>
  <c r="N1011" i="31" a="1"/>
  <c r="N1011" i="31"/>
  <c r="N1012" i="31" a="1"/>
  <c r="N1012" i="31"/>
  <c r="N1013" i="31" a="1"/>
  <c r="N1013" i="31"/>
  <c r="N1014" i="31" a="1"/>
  <c r="N1014" i="31"/>
  <c r="N1015" i="31" a="1"/>
  <c r="N1015" i="31"/>
  <c r="N1016" i="31" a="1"/>
  <c r="N1016" i="31"/>
  <c r="N1017" i="31" a="1"/>
  <c r="N1017" i="31"/>
  <c r="N1018" i="31" a="1"/>
  <c r="N1018" i="31"/>
  <c r="N1019" i="31" a="1"/>
  <c r="N1019" i="31"/>
  <c r="N1020" i="31" a="1"/>
  <c r="N1020" i="31"/>
  <c r="N1021" i="31" a="1"/>
  <c r="N1021" i="31"/>
  <c r="N1022" i="31" a="1"/>
  <c r="N1022" i="31"/>
  <c r="N1023" i="31" a="1"/>
  <c r="N1023" i="31"/>
  <c r="N1024" i="31" a="1"/>
  <c r="N1024" i="31"/>
  <c r="N1025" i="31" a="1"/>
  <c r="N1025" i="31"/>
  <c r="N1026" i="31" a="1"/>
  <c r="N1026" i="31"/>
  <c r="N1027" i="31" a="1"/>
  <c r="N1027" i="31"/>
  <c r="N1028" i="31" a="1"/>
  <c r="N1028" i="31"/>
  <c r="N1029" i="31" a="1"/>
  <c r="N1029" i="31"/>
  <c r="N1030" i="31" a="1"/>
  <c r="N1030" i="31"/>
  <c r="N1031" i="31" a="1"/>
  <c r="N1031" i="31"/>
  <c r="N1032" i="31" a="1"/>
  <c r="N1032" i="31"/>
  <c r="N1033" i="31" a="1"/>
  <c r="N1033" i="31"/>
  <c r="N1034" i="31" a="1"/>
  <c r="N1034" i="31"/>
  <c r="N1035" i="31" a="1"/>
  <c r="N1035" i="31"/>
  <c r="N1036" i="31" a="1"/>
  <c r="N1036" i="31"/>
  <c r="N1037" i="31" a="1"/>
  <c r="N1037" i="31"/>
  <c r="N1038" i="31" a="1"/>
  <c r="N1038" i="31"/>
  <c r="N1039" i="31" a="1"/>
  <c r="N1039" i="31"/>
  <c r="N1040" i="31" a="1"/>
  <c r="N1040" i="31"/>
  <c r="N1041" i="31" a="1"/>
  <c r="N1041" i="31"/>
  <c r="N1042" i="31" a="1"/>
  <c r="N1042" i="31"/>
  <c r="N1043" i="31" a="1"/>
  <c r="N1043" i="31"/>
  <c r="N1044" i="31" a="1"/>
  <c r="N1044" i="31"/>
  <c r="N1045" i="31" a="1"/>
  <c r="N1045" i="31"/>
  <c r="N1046" i="31" a="1"/>
  <c r="N1046" i="31"/>
  <c r="N1047" i="31" a="1"/>
  <c r="N1047" i="31"/>
  <c r="N1048" i="31" a="1"/>
  <c r="N1048" i="31"/>
  <c r="N1049" i="31" a="1"/>
  <c r="N1049" i="31"/>
  <c r="N1050" i="31" a="1"/>
  <c r="N1050" i="31"/>
  <c r="N1051" i="31" a="1"/>
  <c r="N1051" i="31"/>
  <c r="N1052" i="31" a="1"/>
  <c r="N1052" i="31"/>
  <c r="N1053" i="31" a="1"/>
  <c r="N1053" i="31"/>
  <c r="N1054" i="31" a="1"/>
  <c r="N1054" i="31"/>
  <c r="N1055" i="31" a="1"/>
  <c r="N1055" i="31"/>
  <c r="N1056" i="31" a="1"/>
  <c r="N1056" i="31"/>
  <c r="N1057" i="31" a="1"/>
  <c r="N1057" i="31"/>
  <c r="N1058" i="31" a="1"/>
  <c r="N1058" i="31"/>
  <c r="N1059" i="31" a="1"/>
  <c r="N1059" i="31"/>
  <c r="N1060" i="31" a="1"/>
  <c r="N1060" i="31"/>
  <c r="N1061" i="31" a="1"/>
  <c r="N1061" i="31"/>
  <c r="N1062" i="31" a="1"/>
  <c r="N1062" i="31"/>
  <c r="N1063" i="31" a="1"/>
  <c r="N1063" i="31"/>
  <c r="N1064" i="31" a="1"/>
  <c r="N1064" i="31"/>
  <c r="N1065" i="31" a="1"/>
  <c r="N1065" i="31"/>
  <c r="N1066" i="31" a="1"/>
  <c r="N1066" i="31"/>
  <c r="N1067" i="31" a="1"/>
  <c r="N1067" i="31"/>
  <c r="N1068" i="31" a="1"/>
  <c r="N1068" i="31"/>
  <c r="N1069" i="31" a="1"/>
  <c r="N1069" i="31"/>
  <c r="N1070" i="31" a="1"/>
  <c r="N1070" i="31"/>
  <c r="N1071" i="31" a="1"/>
  <c r="N1071" i="31"/>
  <c r="N1072" i="31" a="1"/>
  <c r="N1072" i="31"/>
  <c r="N1073" i="31" a="1"/>
  <c r="N1073" i="31"/>
  <c r="N1074" i="31" a="1"/>
  <c r="N1074" i="31"/>
  <c r="N1075" i="31" a="1"/>
  <c r="N1075" i="31"/>
  <c r="N1076" i="31" a="1"/>
  <c r="N1076" i="31"/>
  <c r="N1077" i="31" a="1"/>
  <c r="N1077" i="31"/>
  <c r="N1078" i="31" a="1"/>
  <c r="N1078" i="31"/>
  <c r="N1079" i="31" a="1"/>
  <c r="N1079" i="31"/>
  <c r="N1080" i="31" a="1"/>
  <c r="N1080" i="31"/>
  <c r="N1081" i="31" a="1"/>
  <c r="N1081" i="31"/>
  <c r="N1082" i="31" a="1"/>
  <c r="N1082" i="31"/>
  <c r="N1083" i="31" a="1"/>
  <c r="N1083" i="31"/>
  <c r="N1084" i="31" a="1"/>
  <c r="N1084" i="31"/>
  <c r="N1085" i="31" a="1"/>
  <c r="N1085" i="31"/>
  <c r="N1086" i="31" a="1"/>
  <c r="N1086" i="31"/>
  <c r="N1087" i="31" a="1"/>
  <c r="N1087" i="31"/>
  <c r="N1088" i="31" a="1"/>
  <c r="N1088" i="31"/>
  <c r="N1089" i="31" a="1"/>
  <c r="N1089" i="31"/>
  <c r="N1090" i="31" a="1"/>
  <c r="N1090" i="31"/>
  <c r="N1091" i="31" a="1"/>
  <c r="N1091" i="31"/>
  <c r="N1092" i="31" a="1"/>
  <c r="N1092" i="31"/>
  <c r="N1093" i="31" a="1"/>
  <c r="N1093" i="31"/>
  <c r="N1094" i="31" a="1"/>
  <c r="N1094" i="31"/>
  <c r="N1095" i="31" a="1"/>
  <c r="N1095" i="31"/>
  <c r="N1096" i="31" a="1"/>
  <c r="N1096" i="31"/>
  <c r="N1097" i="31" a="1"/>
  <c r="N1097" i="31"/>
  <c r="N1098" i="31" a="1"/>
  <c r="N1098" i="31"/>
  <c r="N1099" i="31" a="1"/>
  <c r="N1099" i="31"/>
  <c r="N1100" i="31" a="1"/>
  <c r="N1100" i="31"/>
  <c r="N1101" i="31" a="1"/>
  <c r="N1101" i="31"/>
  <c r="N1102" i="31" a="1"/>
  <c r="N1102" i="31"/>
  <c r="N1103" i="31" a="1"/>
  <c r="N1103" i="31"/>
  <c r="N1104" i="31" a="1"/>
  <c r="N1104" i="31"/>
  <c r="N1105" i="31" a="1"/>
  <c r="N1105" i="31"/>
  <c r="N1106" i="31" a="1"/>
  <c r="N1106" i="31"/>
  <c r="N1107" i="31" a="1"/>
  <c r="N1107" i="31"/>
  <c r="N1108" i="31" a="1"/>
  <c r="N1108" i="31"/>
  <c r="N1109" i="31" a="1"/>
  <c r="N1109" i="31"/>
  <c r="N1110" i="31" a="1"/>
  <c r="N1110" i="31"/>
  <c r="N1111" i="31" a="1"/>
  <c r="N1111" i="31"/>
  <c r="N1112" i="31" a="1"/>
  <c r="N1112" i="31"/>
  <c r="N1113" i="31" a="1"/>
  <c r="N1113" i="31"/>
  <c r="N1114" i="31" a="1"/>
  <c r="N1114" i="31"/>
  <c r="N1115" i="31" a="1"/>
  <c r="N1115" i="31"/>
  <c r="N1116" i="31" a="1"/>
  <c r="N1116" i="31"/>
  <c r="N1117" i="31" a="1"/>
  <c r="N1117" i="31"/>
  <c r="N1118" i="31" a="1"/>
  <c r="N1118" i="31"/>
  <c r="N1119" i="31" a="1"/>
  <c r="N1119" i="31"/>
  <c r="N1120" i="31" a="1"/>
  <c r="N1120" i="31"/>
  <c r="N1121" i="31" a="1"/>
  <c r="N1121" i="31"/>
  <c r="N1122" i="31" a="1"/>
  <c r="N1122" i="31"/>
  <c r="N1123" i="31" a="1"/>
  <c r="N1123" i="31"/>
  <c r="N1124" i="31" a="1"/>
  <c r="N1124" i="31"/>
  <c r="N1125" i="31" a="1"/>
  <c r="N1125" i="31"/>
  <c r="N1126" i="31" a="1"/>
  <c r="N1126" i="31"/>
  <c r="N1127" i="31" a="1"/>
  <c r="N1127" i="31"/>
  <c r="N1128" i="31" a="1"/>
  <c r="N1128" i="31"/>
  <c r="N1129" i="31" a="1"/>
  <c r="N1129" i="31"/>
  <c r="N1130" i="31" a="1"/>
  <c r="N1130" i="31"/>
  <c r="N1131" i="31" a="1"/>
  <c r="N1131" i="31"/>
  <c r="N1132" i="31" a="1"/>
  <c r="N1132" i="31"/>
  <c r="N1133" i="31" a="1"/>
  <c r="N1133" i="31"/>
  <c r="N1134" i="31" a="1"/>
  <c r="N1134" i="31"/>
  <c r="N1135" i="31" a="1"/>
  <c r="N1135" i="31"/>
  <c r="N1136" i="31" a="1"/>
  <c r="N1136" i="31"/>
  <c r="N1137" i="31" a="1"/>
  <c r="N1137" i="31"/>
  <c r="N1138" i="31" a="1"/>
  <c r="N1138" i="31"/>
  <c r="N1139" i="31" a="1"/>
  <c r="N1139" i="31"/>
  <c r="N1140" i="31" a="1"/>
  <c r="N1140" i="31"/>
  <c r="N1141" i="31" a="1"/>
  <c r="N1141" i="31"/>
  <c r="N1142" i="31" a="1"/>
  <c r="N1142" i="31"/>
  <c r="N1143" i="31" a="1"/>
  <c r="N1143" i="31"/>
  <c r="N1144" i="31" a="1"/>
  <c r="N1144" i="31"/>
  <c r="N1145" i="31" a="1"/>
  <c r="N1145" i="31"/>
  <c r="N1146" i="31" a="1"/>
  <c r="N1146" i="31"/>
  <c r="N1147" i="31" a="1"/>
  <c r="N1147" i="31"/>
  <c r="N1148" i="31" a="1"/>
  <c r="N1148" i="31"/>
  <c r="N1149" i="31" a="1"/>
  <c r="N1149" i="31"/>
  <c r="N1150" i="31" a="1"/>
  <c r="N1150" i="31"/>
  <c r="N1151" i="31" a="1"/>
  <c r="N1151" i="31"/>
  <c r="N1152" i="31" a="1"/>
  <c r="N1152" i="31"/>
  <c r="N1153" i="31" a="1"/>
  <c r="N1153" i="31"/>
  <c r="N1154" i="31" a="1"/>
  <c r="N1154" i="31"/>
  <c r="N1155" i="31" a="1"/>
  <c r="N1155" i="31"/>
  <c r="N1156" i="31" a="1"/>
  <c r="N1156" i="31"/>
  <c r="N1157" i="31" a="1"/>
  <c r="N1157" i="31"/>
  <c r="N1158" i="31" a="1"/>
  <c r="N1158" i="31"/>
  <c r="N1159" i="31" a="1"/>
  <c r="N1159" i="31"/>
  <c r="N1160" i="31" a="1"/>
  <c r="N1160" i="31"/>
  <c r="N1161" i="31" a="1"/>
  <c r="N1161" i="31"/>
  <c r="N1162" i="31" a="1"/>
  <c r="N1162" i="31"/>
  <c r="N1163" i="31" a="1"/>
  <c r="N1163" i="31"/>
  <c r="N1164" i="31" a="1"/>
  <c r="N1164" i="31"/>
  <c r="N1165" i="31" a="1"/>
  <c r="N1165" i="31"/>
  <c r="N1166" i="31" a="1"/>
  <c r="N1166" i="31"/>
  <c r="N1167" i="31" a="1"/>
  <c r="N1167" i="31"/>
  <c r="N1168" i="31" a="1"/>
  <c r="N1168" i="31"/>
  <c r="N1169" i="31" a="1"/>
  <c r="N1169" i="31"/>
  <c r="N1170" i="31" a="1"/>
  <c r="N1170" i="31"/>
  <c r="N1171" i="31" a="1"/>
  <c r="N1171" i="31"/>
  <c r="N1172" i="31" a="1"/>
  <c r="N1172" i="31"/>
  <c r="N1173" i="31" a="1"/>
  <c r="N1173" i="31"/>
  <c r="N1174" i="31" a="1"/>
  <c r="N1174" i="31"/>
  <c r="N1175" i="31" a="1"/>
  <c r="N1175" i="31"/>
  <c r="N1176" i="31" a="1"/>
  <c r="N1176" i="31"/>
  <c r="N1177" i="31" a="1"/>
  <c r="N1177" i="31"/>
  <c r="N1178" i="31" a="1"/>
  <c r="N1178" i="31"/>
  <c r="N1179" i="31" a="1"/>
  <c r="N1179" i="31"/>
  <c r="N1180" i="31" a="1"/>
  <c r="N1180" i="31"/>
  <c r="N1181" i="31" a="1"/>
  <c r="N1181" i="31"/>
  <c r="N1182" i="31" a="1"/>
  <c r="N1182" i="31"/>
  <c r="N1183" i="31" a="1"/>
  <c r="N1183" i="31"/>
  <c r="N1184" i="31" a="1"/>
  <c r="N1184" i="31"/>
  <c r="N1185" i="31" a="1"/>
  <c r="N1185" i="31"/>
  <c r="N1186" i="31" a="1"/>
  <c r="N1186" i="31"/>
  <c r="N1187" i="31" a="1"/>
  <c r="N1187" i="31"/>
  <c r="N1188" i="31" a="1"/>
  <c r="N1188" i="31"/>
  <c r="N1189" i="31" a="1"/>
  <c r="N1189" i="31"/>
  <c r="N1190" i="31" a="1"/>
  <c r="N1190" i="31"/>
  <c r="N1191" i="31" a="1"/>
  <c r="N1191" i="31"/>
  <c r="N1192" i="31" a="1"/>
  <c r="N1192" i="31"/>
  <c r="N1193" i="31" a="1"/>
  <c r="N1193" i="31"/>
  <c r="N1194" i="31" a="1"/>
  <c r="N1194" i="31"/>
  <c r="N1195" i="31" a="1"/>
  <c r="N1195" i="31"/>
  <c r="N1196" i="31" a="1"/>
  <c r="N1196" i="31"/>
  <c r="N1197" i="31" a="1"/>
  <c r="N1197" i="31"/>
  <c r="N1198" i="31" a="1"/>
  <c r="N1198" i="31"/>
  <c r="N1199" i="31" a="1"/>
  <c r="N1199" i="31"/>
  <c r="N1200" i="31" a="1"/>
  <c r="N1200" i="31"/>
  <c r="N1201" i="31" a="1"/>
  <c r="N1201" i="31"/>
  <c r="N1202" i="31" a="1"/>
  <c r="N1202" i="31"/>
  <c r="N1203" i="31" a="1"/>
  <c r="N1203" i="31"/>
  <c r="N1204" i="31" a="1"/>
  <c r="N1204" i="31"/>
  <c r="N1205" i="31" a="1"/>
  <c r="N1205" i="31"/>
  <c r="N1206" i="31" a="1"/>
  <c r="N1206" i="31"/>
  <c r="N1207" i="31" a="1"/>
  <c r="N1207" i="31"/>
  <c r="N1208" i="31" a="1"/>
  <c r="N1208" i="31"/>
  <c r="N1209" i="31" a="1"/>
  <c r="N1209" i="31"/>
  <c r="N1210" i="31" a="1"/>
  <c r="N1210" i="31"/>
  <c r="N1211" i="31" a="1"/>
  <c r="N1211" i="31"/>
  <c r="N1212" i="31" a="1"/>
  <c r="N1212" i="31"/>
  <c r="N1213" i="31" a="1"/>
  <c r="N1213" i="31"/>
  <c r="N1214" i="31" a="1"/>
  <c r="N1214" i="31"/>
  <c r="N1215" i="31" a="1"/>
  <c r="N1215" i="31"/>
  <c r="N1216" i="31" a="1"/>
  <c r="N1216" i="31"/>
  <c r="N1217" i="31" a="1"/>
  <c r="N1217" i="31"/>
  <c r="N1218" i="31" a="1"/>
  <c r="N1218" i="31"/>
  <c r="N1219" i="31" a="1"/>
  <c r="N1219" i="31"/>
  <c r="N1220" i="31" a="1"/>
  <c r="N1220" i="31"/>
  <c r="N1221" i="31" a="1"/>
  <c r="N1221" i="31"/>
  <c r="N1222" i="31" a="1"/>
  <c r="N1222" i="31"/>
  <c r="N1223" i="31" a="1"/>
  <c r="N1223" i="31"/>
  <c r="N1224" i="31" a="1"/>
  <c r="N1224" i="31"/>
  <c r="N1225" i="31" a="1"/>
  <c r="N1225" i="31"/>
  <c r="N1226" i="31" a="1"/>
  <c r="N1226" i="31"/>
  <c r="N1227" i="31" a="1"/>
  <c r="N1227" i="31"/>
  <c r="N1228" i="31" a="1"/>
  <c r="N1228" i="31"/>
  <c r="N1229" i="31" a="1"/>
  <c r="N1229" i="31"/>
  <c r="N1230" i="31" a="1"/>
  <c r="N1230" i="31"/>
  <c r="N1231" i="31" a="1"/>
  <c r="N1231" i="31"/>
  <c r="N1232" i="31" a="1"/>
  <c r="N1232" i="31"/>
  <c r="N1233" i="31" a="1"/>
  <c r="N1233" i="31"/>
  <c r="N1234" i="31" a="1"/>
  <c r="N1234" i="31"/>
  <c r="N1235" i="31" a="1"/>
  <c r="N1235" i="31"/>
  <c r="N1236" i="31" a="1"/>
  <c r="N1236" i="31"/>
  <c r="N1237" i="31" a="1"/>
  <c r="N1237" i="31"/>
  <c r="N1238" i="31" a="1"/>
  <c r="N1238" i="31"/>
  <c r="N1239" i="31" a="1"/>
  <c r="N1239" i="31"/>
  <c r="N1240" i="31" a="1"/>
  <c r="N1240" i="31"/>
  <c r="N1241" i="31" a="1"/>
  <c r="N1241" i="31"/>
  <c r="N1242" i="31" a="1"/>
  <c r="N1242" i="31"/>
  <c r="N1243" i="31" a="1"/>
  <c r="N1243" i="31"/>
  <c r="N1244" i="31" a="1"/>
  <c r="N1244" i="31"/>
  <c r="N1245" i="31" a="1"/>
  <c r="N1245" i="31"/>
  <c r="N1246" i="31" a="1"/>
  <c r="N1246" i="31"/>
  <c r="N1247" i="31" a="1"/>
  <c r="N1247" i="31"/>
  <c r="N1248" i="31" a="1"/>
  <c r="N1248" i="31"/>
  <c r="N1249" i="31" a="1"/>
  <c r="N1249" i="31"/>
  <c r="N1250" i="31" a="1"/>
  <c r="N1250" i="31"/>
  <c r="N1251" i="31" a="1"/>
  <c r="N1251" i="31"/>
  <c r="N1252" i="31" a="1"/>
  <c r="N1252" i="31"/>
  <c r="N1253" i="31" a="1"/>
  <c r="N1253" i="31"/>
  <c r="N1254" i="31" a="1"/>
  <c r="N1254" i="31"/>
  <c r="N1255" i="31" a="1"/>
  <c r="N1255" i="31"/>
  <c r="N1256" i="31" a="1"/>
  <c r="N1256" i="31"/>
  <c r="N1257" i="31" a="1"/>
  <c r="N1257" i="31"/>
  <c r="N1258" i="31" a="1"/>
  <c r="N1258" i="31"/>
  <c r="N1259" i="31" a="1"/>
  <c r="N1259" i="31"/>
  <c r="N1260" i="31" a="1"/>
  <c r="N1260" i="31"/>
  <c r="N1261" i="31" a="1"/>
  <c r="N1261" i="31"/>
  <c r="N1262" i="31" a="1"/>
  <c r="N1262" i="31"/>
  <c r="N1263" i="31" a="1"/>
  <c r="N1263" i="31"/>
  <c r="N1264" i="31" a="1"/>
  <c r="N1264" i="31"/>
  <c r="N1265" i="31" a="1"/>
  <c r="N1265" i="31"/>
  <c r="N1266" i="31" a="1"/>
  <c r="N1266" i="31"/>
  <c r="N1267" i="31" a="1"/>
  <c r="N1267" i="31"/>
  <c r="N1268" i="31" a="1"/>
  <c r="N1268" i="31"/>
  <c r="N1269" i="31" a="1"/>
  <c r="N1269" i="31"/>
  <c r="N1270" i="31" a="1"/>
  <c r="N1270" i="31"/>
  <c r="N1271" i="31" a="1"/>
  <c r="N1271" i="31"/>
  <c r="N1272" i="31" a="1"/>
  <c r="N1272" i="31"/>
  <c r="N1273" i="31" a="1"/>
  <c r="N1273" i="31"/>
  <c r="N1274" i="31" a="1"/>
  <c r="N1274" i="31"/>
  <c r="N1275" i="31" a="1"/>
  <c r="N1275" i="31"/>
  <c r="N1276" i="31" a="1"/>
  <c r="N1276" i="31"/>
  <c r="N1277" i="31" a="1"/>
  <c r="N1277" i="31"/>
  <c r="N1278" i="31" a="1"/>
  <c r="N1278" i="31"/>
  <c r="N1279" i="31" a="1"/>
  <c r="N1279" i="31"/>
  <c r="N1280" i="31" a="1"/>
  <c r="N1280" i="31"/>
  <c r="N1281" i="31" a="1"/>
  <c r="N1281" i="31"/>
  <c r="N1282" i="31" a="1"/>
  <c r="N1282" i="31"/>
  <c r="N1283" i="31" a="1"/>
  <c r="N1283" i="31"/>
  <c r="N1284" i="31" a="1"/>
  <c r="N1284" i="31"/>
  <c r="N1285" i="31" a="1"/>
  <c r="N1285" i="31"/>
  <c r="N1286" i="31" a="1"/>
  <c r="N1286" i="31"/>
  <c r="N1287" i="31" a="1"/>
  <c r="N1287" i="31"/>
  <c r="N1288" i="31" a="1"/>
  <c r="N1288" i="31"/>
  <c r="N1289" i="31" a="1"/>
  <c r="N1289" i="31"/>
  <c r="N1290" i="31" a="1"/>
  <c r="N1290" i="31"/>
  <c r="N1291" i="31" a="1"/>
  <c r="N1291" i="31"/>
  <c r="N1292" i="31" a="1"/>
  <c r="N1292" i="31"/>
  <c r="N1293" i="31" a="1"/>
  <c r="N1293" i="31"/>
  <c r="N1294" i="31" a="1"/>
  <c r="N1294" i="31"/>
  <c r="N1295" i="31" a="1"/>
  <c r="N1295" i="31"/>
  <c r="N1296" i="31" a="1"/>
  <c r="N1296" i="31"/>
  <c r="N1297" i="31" a="1"/>
  <c r="N1297" i="31"/>
  <c r="N1298" i="31" a="1"/>
  <c r="N1298" i="31"/>
  <c r="N1299" i="31" a="1"/>
  <c r="N1299" i="31"/>
  <c r="N1300" i="31" a="1"/>
  <c r="N1300" i="31"/>
  <c r="N1301" i="31" a="1"/>
  <c r="N1301" i="31"/>
  <c r="N1302" i="31" a="1"/>
  <c r="N1302" i="31"/>
  <c r="N1303" i="31" a="1"/>
  <c r="N1303" i="31"/>
  <c r="N1304" i="31" a="1"/>
  <c r="N1304" i="31"/>
  <c r="N1305" i="31" a="1"/>
  <c r="N1305" i="31"/>
  <c r="N1306" i="31" a="1"/>
  <c r="N1306" i="31"/>
  <c r="N1307" i="31" a="1"/>
  <c r="N1307" i="31"/>
  <c r="N1308" i="31" a="1"/>
  <c r="N1308" i="31"/>
  <c r="N1309" i="31" a="1"/>
  <c r="N1309" i="31"/>
  <c r="N1310" i="31" a="1"/>
  <c r="N1310" i="31"/>
  <c r="N1311" i="31" a="1"/>
  <c r="N1311" i="31"/>
  <c r="N1312" i="31" a="1"/>
  <c r="N1312" i="31"/>
  <c r="N1313" i="31" a="1"/>
  <c r="N1313" i="31"/>
  <c r="N1314" i="31" a="1"/>
  <c r="N1314" i="31"/>
  <c r="N1315" i="31" a="1"/>
  <c r="N1315" i="31"/>
  <c r="N1316" i="31" a="1"/>
  <c r="N1316" i="31"/>
  <c r="N1317" i="31" a="1"/>
  <c r="N1317" i="31"/>
  <c r="N1318" i="31" a="1"/>
  <c r="N1318" i="31"/>
  <c r="N1319" i="31" a="1"/>
  <c r="N1319" i="31"/>
  <c r="N1320" i="31" a="1"/>
  <c r="N1320" i="31"/>
  <c r="N1321" i="31" a="1"/>
  <c r="N1321" i="31"/>
  <c r="N1322" i="31" a="1"/>
  <c r="N1322" i="31"/>
  <c r="N1323" i="31" a="1"/>
  <c r="N1323" i="31"/>
  <c r="N1324" i="31" a="1"/>
  <c r="N1324" i="31"/>
  <c r="N1325" i="31" a="1"/>
  <c r="N1325" i="31"/>
  <c r="N1326" i="31" a="1"/>
  <c r="N1326" i="31"/>
  <c r="N1327" i="31" a="1"/>
  <c r="N1327" i="31"/>
  <c r="N1328" i="31" a="1"/>
  <c r="N1328" i="31"/>
  <c r="N1329" i="31" a="1"/>
  <c r="N1329" i="31"/>
  <c r="N1330" i="31" a="1"/>
  <c r="N1330" i="31"/>
  <c r="N1331" i="31" a="1"/>
  <c r="N1331" i="31"/>
  <c r="N1332" i="31" a="1"/>
  <c r="N1332" i="31"/>
  <c r="N1333" i="31" a="1"/>
  <c r="N1333" i="31"/>
  <c r="N1334" i="31" a="1"/>
  <c r="N1334" i="31"/>
  <c r="N1335" i="31" a="1"/>
  <c r="N1335" i="31"/>
  <c r="N1336" i="31" a="1"/>
  <c r="N1336" i="31"/>
  <c r="N1337" i="31" a="1"/>
  <c r="N1337" i="31"/>
  <c r="N1338" i="31" a="1"/>
  <c r="N1338" i="31"/>
  <c r="N1339" i="31" a="1"/>
  <c r="N1339" i="31"/>
  <c r="N1340" i="31" a="1"/>
  <c r="N1340" i="31"/>
  <c r="N1341" i="31" a="1"/>
  <c r="N1341" i="31"/>
  <c r="N1342" i="31" a="1"/>
  <c r="N1342" i="31"/>
  <c r="N1343" i="31" a="1"/>
  <c r="N1343" i="31"/>
  <c r="N1344" i="31" a="1"/>
  <c r="N1344" i="31"/>
  <c r="N1345" i="31" a="1"/>
  <c r="N1345" i="31"/>
  <c r="N1346" i="31" a="1"/>
  <c r="N1346" i="31"/>
  <c r="N1347" i="31" a="1"/>
  <c r="N1347" i="31"/>
  <c r="N1348" i="31" a="1"/>
  <c r="N1348" i="31"/>
  <c r="N1349" i="31" a="1"/>
  <c r="N1349" i="31"/>
  <c r="N1350" i="31" a="1"/>
  <c r="N1350" i="31"/>
  <c r="N1351" i="31" a="1"/>
  <c r="N1351" i="31"/>
  <c r="N1352" i="31" a="1"/>
  <c r="N1352" i="31"/>
  <c r="N1353" i="31" a="1"/>
  <c r="N1353" i="31"/>
  <c r="N1354" i="31" a="1"/>
  <c r="N1354" i="31"/>
  <c r="N1355" i="31" a="1"/>
  <c r="N1355" i="31"/>
  <c r="N1356" i="31" a="1"/>
  <c r="N1356" i="31"/>
  <c r="N1357" i="31" a="1"/>
  <c r="N1357" i="31"/>
  <c r="N1358" i="31" a="1"/>
  <c r="N1358" i="31"/>
  <c r="N1359" i="31" a="1"/>
  <c r="N1359" i="31"/>
  <c r="N1360" i="31" a="1"/>
  <c r="N1360" i="31"/>
  <c r="N1361" i="31" a="1"/>
  <c r="N1361" i="31"/>
  <c r="N1362" i="31" a="1"/>
  <c r="N1362" i="31"/>
  <c r="N1363" i="31" a="1"/>
  <c r="N1363" i="31"/>
  <c r="N1364" i="31" a="1"/>
  <c r="N1364" i="31"/>
  <c r="N1365" i="31" a="1"/>
  <c r="N1365" i="31"/>
  <c r="N1366" i="31" a="1"/>
  <c r="N1366" i="31"/>
  <c r="N1367" i="31" a="1"/>
  <c r="N1367" i="31"/>
  <c r="N1368" i="31" a="1"/>
  <c r="N1368" i="31"/>
  <c r="N1369" i="31" a="1"/>
  <c r="N1369" i="31"/>
  <c r="N1370" i="31" a="1"/>
  <c r="N1370" i="31"/>
  <c r="N1371" i="31" a="1"/>
  <c r="N1371" i="31"/>
  <c r="N1372" i="31" a="1"/>
  <c r="N1372" i="31"/>
  <c r="N1373" i="31" a="1"/>
  <c r="N1373" i="31"/>
  <c r="N1374" i="31" a="1"/>
  <c r="N1374" i="31"/>
  <c r="N1375" i="31" a="1"/>
  <c r="N1375" i="31"/>
  <c r="N1376" i="31" a="1"/>
  <c r="N1376" i="31"/>
  <c r="N1377" i="31" a="1"/>
  <c r="N1377" i="31"/>
  <c r="N1378" i="31" a="1"/>
  <c r="N1378" i="31"/>
  <c r="N1379" i="31" a="1"/>
  <c r="N1379" i="31"/>
  <c r="N1380" i="31" a="1"/>
  <c r="N1380" i="31"/>
  <c r="N1381" i="31" a="1"/>
  <c r="N1381" i="31"/>
  <c r="N1382" i="31" a="1"/>
  <c r="N1382" i="31"/>
  <c r="N1383" i="31" a="1"/>
  <c r="N1383" i="31"/>
  <c r="N1384" i="31" a="1"/>
  <c r="N1384" i="31"/>
  <c r="N1385" i="31" a="1"/>
  <c r="N1385" i="31"/>
  <c r="N1386" i="31" a="1"/>
  <c r="N1386" i="31"/>
  <c r="N1387" i="31" a="1"/>
  <c r="N1387" i="31"/>
  <c r="N1388" i="31" a="1"/>
  <c r="N1388" i="31"/>
  <c r="N1389" i="31" a="1"/>
  <c r="N1389" i="31"/>
  <c r="N1390" i="31" a="1"/>
  <c r="N1390" i="31"/>
  <c r="N1391" i="31" a="1"/>
  <c r="N1391" i="31"/>
  <c r="N1392" i="31" a="1"/>
  <c r="N1392" i="31"/>
  <c r="N1393" i="31" a="1"/>
  <c r="N1393" i="31"/>
  <c r="N1394" i="31" a="1"/>
  <c r="N1394" i="31"/>
  <c r="N1395" i="31" a="1"/>
  <c r="N1395" i="31"/>
  <c r="N1396" i="31" a="1"/>
  <c r="N1396" i="31"/>
  <c r="N1397" i="31" a="1"/>
  <c r="N1397" i="31"/>
  <c r="N1398" i="31" a="1"/>
  <c r="N1398" i="31"/>
  <c r="N1399" i="31" a="1"/>
  <c r="N1399" i="31"/>
  <c r="N1400" i="31" a="1"/>
  <c r="N1400" i="31"/>
  <c r="N1401" i="31" a="1"/>
  <c r="N1401" i="31"/>
  <c r="N1402" i="31" a="1"/>
  <c r="N1402" i="31"/>
  <c r="N1403" i="31" a="1"/>
  <c r="N1403" i="31"/>
  <c r="N1404" i="31" a="1"/>
  <c r="N1404" i="31"/>
  <c r="N1405" i="31" a="1"/>
  <c r="N1405" i="31"/>
  <c r="N1406" i="31" a="1"/>
  <c r="N1406" i="31"/>
  <c r="N1407" i="31" a="1"/>
  <c r="N1407" i="31"/>
  <c r="N1408" i="31" a="1"/>
  <c r="N1408" i="31"/>
  <c r="N1409" i="31" a="1"/>
  <c r="N1409" i="31"/>
  <c r="N1410" i="31" a="1"/>
  <c r="N1410" i="31"/>
  <c r="N1411" i="31" a="1"/>
  <c r="N1411" i="31"/>
  <c r="N1412" i="31" a="1"/>
  <c r="N1412" i="31"/>
  <c r="N1413" i="31" a="1"/>
  <c r="N1413" i="31"/>
  <c r="N1414" i="31" a="1"/>
  <c r="N1414" i="31"/>
  <c r="N1415" i="31" a="1"/>
  <c r="N1415" i="31"/>
  <c r="N1416" i="31" a="1"/>
  <c r="N1416" i="31"/>
  <c r="N1417" i="31" a="1"/>
  <c r="N1417" i="31"/>
  <c r="N1418" i="31" a="1"/>
  <c r="N1418" i="31"/>
  <c r="N1419" i="31" a="1"/>
  <c r="N1419" i="31"/>
  <c r="N1420" i="31" a="1"/>
  <c r="N1420" i="31"/>
  <c r="N1421" i="31" a="1"/>
  <c r="N1421" i="31"/>
  <c r="N1422" i="31" a="1"/>
  <c r="N1422" i="31"/>
  <c r="N1423" i="31" a="1"/>
  <c r="N1423" i="31"/>
  <c r="N1424" i="31" a="1"/>
  <c r="N1424" i="31"/>
  <c r="N1425" i="31" a="1"/>
  <c r="N1425" i="31"/>
  <c r="N1426" i="31" a="1"/>
  <c r="N1426" i="31"/>
  <c r="N1427" i="31" a="1"/>
  <c r="N1427" i="31"/>
  <c r="N1428" i="31" a="1"/>
  <c r="N1428" i="31"/>
  <c r="N1429" i="31" a="1"/>
  <c r="N1429" i="31"/>
  <c r="N1430" i="31" a="1"/>
  <c r="N1430" i="31"/>
  <c r="N1431" i="31" a="1"/>
  <c r="N1431" i="31"/>
  <c r="N1432" i="31" a="1"/>
  <c r="N1432" i="31"/>
  <c r="N1433" i="31" a="1"/>
  <c r="N1433" i="31"/>
  <c r="N1434" i="31" a="1"/>
  <c r="N1434" i="31"/>
  <c r="N1435" i="31" a="1"/>
  <c r="N1435" i="31"/>
  <c r="N1436" i="31" a="1"/>
  <c r="N1436" i="31"/>
  <c r="N1437" i="31" a="1"/>
  <c r="N1437" i="31"/>
  <c r="N1438" i="31" a="1"/>
  <c r="N1438" i="31"/>
  <c r="N1439" i="31" a="1"/>
  <c r="N1439" i="31"/>
  <c r="N1440" i="31" a="1"/>
  <c r="N1440" i="31"/>
  <c r="N1441" i="31" a="1"/>
  <c r="N1441" i="31"/>
  <c r="N1442" i="31" a="1"/>
  <c r="N1442" i="31"/>
  <c r="N1443" i="31" a="1"/>
  <c r="N1443" i="31"/>
  <c r="N1444" i="31" a="1"/>
  <c r="N1444" i="31"/>
  <c r="N1445" i="31" a="1"/>
  <c r="N1445" i="31"/>
  <c r="N1446" i="31" a="1"/>
  <c r="N1446" i="31"/>
  <c r="N1447" i="31" a="1"/>
  <c r="N1447" i="31"/>
  <c r="N1448" i="31" a="1"/>
  <c r="N1448" i="31"/>
  <c r="N1449" i="31" a="1"/>
  <c r="N1449" i="31"/>
  <c r="N1450" i="31" a="1"/>
  <c r="N1450" i="31"/>
  <c r="N1451" i="31" a="1"/>
  <c r="N1451" i="31"/>
  <c r="N1452" i="31" a="1"/>
  <c r="N1452" i="31"/>
  <c r="N1453" i="31" a="1"/>
  <c r="N1453" i="31"/>
  <c r="N1454" i="31" a="1"/>
  <c r="N1454" i="31"/>
  <c r="N1455" i="31" a="1"/>
  <c r="N1455" i="31"/>
  <c r="N1456" i="31" a="1"/>
  <c r="N1456" i="31"/>
  <c r="N1457" i="31" a="1"/>
  <c r="N1457" i="31"/>
  <c r="N1458" i="31" a="1"/>
  <c r="N1458" i="31"/>
  <c r="N1459" i="31" a="1"/>
  <c r="N1459" i="31"/>
  <c r="N1460" i="31" a="1"/>
  <c r="N1460" i="31"/>
  <c r="N1461" i="31" a="1"/>
  <c r="N1461" i="31"/>
  <c r="N1462" i="31" a="1"/>
  <c r="N1462" i="31"/>
  <c r="N1463" i="31" a="1"/>
  <c r="N1463" i="31"/>
  <c r="N1464" i="31" a="1"/>
  <c r="N1464" i="31"/>
  <c r="N1465" i="31" a="1"/>
  <c r="N1465" i="31"/>
  <c r="N1466" i="31" a="1"/>
  <c r="N1466" i="31"/>
  <c r="N1467" i="31" a="1"/>
  <c r="N1467" i="31"/>
  <c r="N1468" i="31" a="1"/>
  <c r="N1468" i="31"/>
  <c r="N1469" i="31" a="1"/>
  <c r="N1469" i="31"/>
  <c r="N1470" i="31" a="1"/>
  <c r="N1470" i="31"/>
  <c r="N1471" i="31" a="1"/>
  <c r="N1471" i="31"/>
  <c r="N1472" i="31" a="1"/>
  <c r="N1472" i="31"/>
  <c r="N1473" i="31" a="1"/>
  <c r="N1473" i="31"/>
  <c r="N1474" i="31" a="1"/>
  <c r="N1474" i="31"/>
  <c r="N1475" i="31" a="1"/>
  <c r="N1475" i="31"/>
  <c r="N1476" i="31" a="1"/>
  <c r="N1476" i="31"/>
  <c r="N1477" i="31" a="1"/>
  <c r="N1477" i="31"/>
  <c r="N1478" i="31" a="1"/>
  <c r="N1478" i="31"/>
  <c r="N1479" i="31" a="1"/>
  <c r="N1479" i="31"/>
  <c r="N1480" i="31" a="1"/>
  <c r="N1480" i="31"/>
  <c r="N1481" i="31" a="1"/>
  <c r="N1481" i="31"/>
  <c r="N1482" i="31" a="1"/>
  <c r="N1482" i="31"/>
  <c r="N1483" i="31" a="1"/>
  <c r="N1483" i="31"/>
  <c r="N1484" i="31" a="1"/>
  <c r="N1484" i="31"/>
  <c r="N1485" i="31" a="1"/>
  <c r="N1485" i="31"/>
  <c r="N1486" i="31" a="1"/>
  <c r="N1486" i="31"/>
  <c r="N1487" i="31" a="1"/>
  <c r="N1487" i="31"/>
  <c r="N1488" i="31" a="1"/>
  <c r="N1488" i="31"/>
  <c r="N1489" i="31" a="1"/>
  <c r="N1489" i="31"/>
  <c r="N1490" i="31" a="1"/>
  <c r="N1490" i="31"/>
  <c r="N1491" i="31" a="1"/>
  <c r="N1491" i="31"/>
  <c r="N1492" i="31" a="1"/>
  <c r="N1492" i="31"/>
  <c r="N1493" i="31" a="1"/>
  <c r="N1493" i="31"/>
  <c r="N1494" i="31" a="1"/>
  <c r="N1494" i="31"/>
  <c r="N1495" i="31" a="1"/>
  <c r="N1495" i="31"/>
  <c r="N1496" i="31" a="1"/>
  <c r="N1496" i="31"/>
  <c r="N1497" i="31" a="1"/>
  <c r="N1497" i="31"/>
  <c r="N1498" i="31" a="1"/>
  <c r="N1498" i="31"/>
  <c r="N1499" i="31" a="1"/>
  <c r="N1499" i="31"/>
  <c r="N1500" i="31" a="1"/>
  <c r="N1500" i="31"/>
  <c r="N1501" i="31" a="1"/>
  <c r="N1501" i="31"/>
  <c r="N1502" i="31" a="1"/>
  <c r="N1502" i="31"/>
  <c r="N1503" i="31" a="1"/>
  <c r="N1503" i="31"/>
  <c r="N1504" i="31" a="1"/>
  <c r="N1504" i="31"/>
  <c r="N1505" i="31" a="1"/>
  <c r="N1505" i="31"/>
  <c r="N1506" i="31" a="1"/>
  <c r="N1506" i="31"/>
  <c r="N1507" i="31" a="1"/>
  <c r="N1507" i="31"/>
  <c r="N1508" i="31" a="1"/>
  <c r="N1508" i="31"/>
  <c r="N1509" i="31" a="1"/>
  <c r="N1509" i="31"/>
  <c r="N1510" i="31" a="1"/>
  <c r="N1510" i="31"/>
  <c r="N1511" i="31" a="1"/>
  <c r="N1511" i="31"/>
  <c r="N1512" i="31" a="1"/>
  <c r="N1512" i="31"/>
  <c r="N1513" i="31" a="1"/>
  <c r="N1513" i="31"/>
  <c r="N1514" i="31" a="1"/>
  <c r="N1514" i="31"/>
  <c r="N1515" i="31" a="1"/>
  <c r="N1515" i="31"/>
  <c r="N1516" i="31" a="1"/>
  <c r="N1516" i="31"/>
  <c r="N1517" i="31" a="1"/>
  <c r="N1517" i="31"/>
  <c r="N1518" i="31" a="1"/>
  <c r="N1518" i="31"/>
  <c r="N1519" i="31" a="1"/>
  <c r="N1519" i="31"/>
  <c r="N1520" i="31" a="1"/>
  <c r="N1520" i="31"/>
  <c r="N1521" i="31" a="1"/>
  <c r="N1521" i="31"/>
  <c r="N1522" i="31" a="1"/>
  <c r="N1522" i="31"/>
  <c r="N1523" i="31" a="1"/>
  <c r="N1523" i="31"/>
  <c r="N1524" i="31" a="1"/>
  <c r="N1524" i="31"/>
  <c r="N1525" i="31" a="1"/>
  <c r="N1525" i="31"/>
  <c r="N1526" i="31" a="1"/>
  <c r="N1526" i="31"/>
  <c r="N1527" i="31" a="1"/>
  <c r="N1527" i="31"/>
  <c r="N1528" i="31" a="1"/>
  <c r="N1528" i="31"/>
  <c r="N1529" i="31" a="1"/>
  <c r="N1529" i="31"/>
  <c r="N1530" i="31" a="1"/>
  <c r="N1530" i="31"/>
  <c r="N1531" i="31" a="1"/>
  <c r="N1531" i="31"/>
  <c r="N1532" i="31" a="1"/>
  <c r="N1532" i="31"/>
  <c r="N1533" i="31" a="1"/>
  <c r="N1533" i="31"/>
  <c r="N1534" i="31" a="1"/>
  <c r="N1534" i="31"/>
  <c r="N1535" i="31" a="1"/>
  <c r="N1535" i="31"/>
  <c r="N1536" i="31" a="1"/>
  <c r="N1536" i="31"/>
  <c r="N1537" i="31" a="1"/>
  <c r="N1537" i="31"/>
  <c r="N1538" i="31" a="1"/>
  <c r="N1538" i="31"/>
  <c r="N1539" i="31" a="1"/>
  <c r="N1539" i="31"/>
  <c r="N1540" i="31" a="1"/>
  <c r="N1540" i="31"/>
  <c r="N1541" i="31" a="1"/>
  <c r="N1541" i="31"/>
  <c r="N1542" i="31" a="1"/>
  <c r="N1542" i="31"/>
  <c r="N1543" i="31" a="1"/>
  <c r="N1543" i="31"/>
  <c r="N1544" i="31" a="1"/>
  <c r="N1544" i="31"/>
  <c r="N1545" i="31" a="1"/>
  <c r="N1545" i="31"/>
  <c r="N1546" i="31" a="1"/>
  <c r="N1546" i="31"/>
  <c r="N1547" i="31" a="1"/>
  <c r="N1547" i="31"/>
  <c r="N1548" i="31" a="1"/>
  <c r="N1548" i="31"/>
  <c r="N1549" i="31" a="1"/>
  <c r="N1549" i="31"/>
  <c r="N1550" i="31" a="1"/>
  <c r="N1550" i="31"/>
  <c r="N1551" i="31" a="1"/>
  <c r="N1551" i="31"/>
  <c r="N1552" i="31" a="1"/>
  <c r="N1552" i="31"/>
  <c r="N1553" i="31" a="1"/>
  <c r="N1553" i="31"/>
  <c r="N1554" i="31" a="1"/>
  <c r="N1554" i="31"/>
  <c r="N1555" i="31" a="1"/>
  <c r="N1555" i="31"/>
  <c r="N1556" i="31" a="1"/>
  <c r="N1556" i="31"/>
  <c r="N1557" i="31" a="1"/>
  <c r="N1557" i="31"/>
  <c r="N1558" i="31" a="1"/>
  <c r="N1558" i="31"/>
  <c r="N1559" i="31" a="1"/>
  <c r="N1559" i="31"/>
  <c r="N1560" i="31" a="1"/>
  <c r="N1560" i="31"/>
  <c r="N1561" i="31" a="1"/>
  <c r="N1561" i="31"/>
  <c r="N1562" i="31" a="1"/>
  <c r="N1562" i="31"/>
  <c r="N1563" i="31" a="1"/>
  <c r="N1563" i="31"/>
  <c r="N1564" i="31" a="1"/>
  <c r="N1564" i="31"/>
  <c r="N1565" i="31" a="1"/>
  <c r="N1565" i="31"/>
  <c r="N1566" i="31" a="1"/>
  <c r="N1566" i="31"/>
  <c r="N1567" i="31" a="1"/>
  <c r="N1567" i="31"/>
  <c r="N1568" i="31" a="1"/>
  <c r="N1568" i="31"/>
  <c r="N1569" i="31" a="1"/>
  <c r="N1569" i="31"/>
  <c r="N1570" i="31" a="1"/>
  <c r="N1570" i="31"/>
  <c r="N1571" i="31" a="1"/>
  <c r="N1571" i="31"/>
  <c r="N1572" i="31" a="1"/>
  <c r="N1572" i="31"/>
  <c r="N1573" i="31" a="1"/>
  <c r="N1573" i="31"/>
  <c r="N1574" i="31" a="1"/>
  <c r="N1574" i="31"/>
  <c r="N1575" i="31" a="1"/>
  <c r="N1575" i="31"/>
  <c r="N1576" i="31" a="1"/>
  <c r="N1576" i="31"/>
  <c r="N1577" i="31" a="1"/>
  <c r="N1577" i="31"/>
  <c r="N1578" i="31" a="1"/>
  <c r="N1578" i="31"/>
  <c r="N1579" i="31" a="1"/>
  <c r="N1579" i="31"/>
  <c r="N1580" i="31" a="1"/>
  <c r="N1580" i="31"/>
  <c r="N1581" i="31" a="1"/>
  <c r="N1581" i="31"/>
  <c r="N1582" i="31" a="1"/>
  <c r="N1582" i="31"/>
  <c r="N1583" i="31" a="1"/>
  <c r="N1583" i="31"/>
  <c r="N1584" i="31" a="1"/>
  <c r="N1584" i="31"/>
  <c r="N1585" i="31" a="1"/>
  <c r="N1585" i="31"/>
  <c r="N1586" i="31" a="1"/>
  <c r="N1586" i="31"/>
  <c r="N1587" i="31" a="1"/>
  <c r="N1587" i="31"/>
  <c r="N1588" i="31" a="1"/>
  <c r="N1588" i="31"/>
  <c r="N1589" i="31" a="1"/>
  <c r="N1589" i="31"/>
  <c r="N1590" i="31" a="1"/>
  <c r="N1590" i="31"/>
  <c r="N1591" i="31" a="1"/>
  <c r="N1591" i="31"/>
  <c r="N1592" i="31" a="1"/>
  <c r="N1592" i="31"/>
  <c r="N1593" i="31" a="1"/>
  <c r="N1593" i="31"/>
  <c r="N1594" i="31" a="1"/>
  <c r="N1594" i="31"/>
  <c r="N1595" i="31" a="1"/>
  <c r="N1595" i="31"/>
  <c r="N1596" i="31" a="1"/>
  <c r="N1596" i="31"/>
  <c r="N1597" i="31" a="1"/>
  <c r="N1597" i="31"/>
  <c r="N1598" i="31" a="1"/>
  <c r="N1598" i="31"/>
  <c r="N1599" i="31" a="1"/>
  <c r="N1599" i="31"/>
  <c r="N1600" i="31" a="1"/>
  <c r="N1600" i="31"/>
  <c r="N1601" i="31" a="1"/>
  <c r="N1601" i="31"/>
  <c r="N1602" i="31" a="1"/>
  <c r="N1602" i="31"/>
  <c r="N1603" i="31" a="1"/>
  <c r="N1603" i="31"/>
  <c r="N1604" i="31" a="1"/>
  <c r="N1604" i="31"/>
  <c r="N1605" i="31" a="1"/>
  <c r="N1605" i="31"/>
  <c r="N1606" i="31" a="1"/>
  <c r="N1606" i="31"/>
  <c r="N1607" i="31" a="1"/>
  <c r="N1607" i="31"/>
  <c r="N1608" i="31" a="1"/>
  <c r="N1608" i="31"/>
  <c r="N1609" i="31" a="1"/>
  <c r="N1609" i="31"/>
  <c r="N1610" i="31" a="1"/>
  <c r="N1610" i="31"/>
  <c r="N1611" i="31" a="1"/>
  <c r="N1611" i="31"/>
  <c r="N1612" i="31" a="1"/>
  <c r="N1612" i="31"/>
  <c r="N1613" i="31" a="1"/>
  <c r="N1613" i="31"/>
  <c r="N1614" i="31" a="1"/>
  <c r="N1614" i="31"/>
  <c r="N1615" i="31" a="1"/>
  <c r="N1615" i="31"/>
  <c r="N1616" i="31" a="1"/>
  <c r="N1616" i="31"/>
  <c r="N1617" i="31" a="1"/>
  <c r="N1617" i="31"/>
  <c r="N1618" i="31" a="1"/>
  <c r="N1618" i="31"/>
  <c r="N1619" i="31" a="1"/>
  <c r="N1619" i="31"/>
  <c r="N1620" i="31" a="1"/>
  <c r="N1620" i="31"/>
  <c r="N1621" i="31" a="1"/>
  <c r="N1621" i="31"/>
  <c r="N1622" i="31" a="1"/>
  <c r="N1622" i="31"/>
  <c r="N1623" i="31" a="1"/>
  <c r="N1623" i="31"/>
  <c r="N1624" i="31" a="1"/>
  <c r="N1624" i="31"/>
  <c r="N1625" i="31" a="1"/>
  <c r="N1625" i="31"/>
  <c r="N1626" i="31" a="1"/>
  <c r="N1626" i="31"/>
  <c r="N1627" i="31" a="1"/>
  <c r="N1627" i="31"/>
  <c r="N1628" i="31" a="1"/>
  <c r="N1628" i="31"/>
  <c r="N1629" i="31" a="1"/>
  <c r="N1629" i="31"/>
  <c r="N1630" i="31" a="1"/>
  <c r="N1630" i="31"/>
  <c r="N1631" i="31" a="1"/>
  <c r="N1631" i="31"/>
  <c r="N1632" i="31" a="1"/>
  <c r="N1632" i="31"/>
  <c r="N1633" i="31" a="1"/>
  <c r="N1633" i="31"/>
  <c r="N1634" i="31" a="1"/>
  <c r="N1634" i="31"/>
  <c r="N1635" i="31" a="1"/>
  <c r="N1635" i="31"/>
  <c r="N1636" i="31" a="1"/>
  <c r="N1636" i="31"/>
  <c r="N1637" i="31" a="1"/>
  <c r="N1637" i="31"/>
  <c r="N1638" i="31" a="1"/>
  <c r="N1638" i="31"/>
  <c r="N1639" i="31" a="1"/>
  <c r="N1639" i="31"/>
  <c r="N1640" i="31" a="1"/>
  <c r="N1640" i="31"/>
  <c r="N1641" i="31" a="1"/>
  <c r="N1641" i="31"/>
  <c r="N1642" i="31" a="1"/>
  <c r="N1642" i="31"/>
  <c r="N1643" i="31" a="1"/>
  <c r="N1643" i="31"/>
  <c r="N1644" i="31" a="1"/>
  <c r="N1644" i="31"/>
  <c r="N1645" i="31" a="1"/>
  <c r="N1645" i="31"/>
  <c r="N1646" i="31" a="1"/>
  <c r="N1646" i="31"/>
  <c r="N1647" i="31" a="1"/>
  <c r="N1647" i="31"/>
  <c r="N1648" i="31" a="1"/>
  <c r="N1648" i="31"/>
  <c r="N1649" i="31" a="1"/>
  <c r="N1649" i="31"/>
  <c r="N1650" i="31" a="1"/>
  <c r="N1650" i="31"/>
  <c r="N1651" i="31" a="1"/>
  <c r="N1651" i="31"/>
  <c r="N1652" i="31" a="1"/>
  <c r="N1652" i="31"/>
  <c r="N1653" i="31" a="1"/>
  <c r="N1653" i="31"/>
  <c r="N1654" i="31" a="1"/>
  <c r="N1654" i="31"/>
  <c r="N1655" i="31" a="1"/>
  <c r="N1655" i="31"/>
  <c r="N1656" i="31" a="1"/>
  <c r="N1656" i="31"/>
  <c r="N1657" i="31" a="1"/>
  <c r="N1657" i="31"/>
  <c r="N1658" i="31" a="1"/>
  <c r="N1658" i="31"/>
  <c r="N1659" i="31" a="1"/>
  <c r="N1659" i="31"/>
  <c r="N1660" i="31" a="1"/>
  <c r="N1660" i="31"/>
  <c r="N1661" i="31" a="1"/>
  <c r="N1661" i="31"/>
  <c r="N1662" i="31" a="1"/>
  <c r="N1662" i="31"/>
  <c r="N1663" i="31" a="1"/>
  <c r="N1663" i="31"/>
  <c r="N1664" i="31" a="1"/>
  <c r="N1664" i="31"/>
  <c r="N1665" i="31" a="1"/>
  <c r="N1665" i="31"/>
  <c r="N1666" i="31" a="1"/>
  <c r="N1666" i="31"/>
  <c r="N1667" i="31" a="1"/>
  <c r="N1667" i="31"/>
  <c r="N1668" i="31" a="1"/>
  <c r="N1668" i="31"/>
  <c r="N1669" i="31" a="1"/>
  <c r="N1669" i="31"/>
  <c r="N1670" i="31" a="1"/>
  <c r="N1670" i="31"/>
  <c r="N1671" i="31" a="1"/>
  <c r="N1671" i="31"/>
  <c r="N1672" i="31" a="1"/>
  <c r="N1672" i="31"/>
  <c r="N1673" i="31" a="1"/>
  <c r="N1673" i="31"/>
  <c r="N1674" i="31" a="1"/>
  <c r="N1674" i="31"/>
  <c r="N1675" i="31" a="1"/>
  <c r="N1675" i="31"/>
  <c r="N1676" i="31" a="1"/>
  <c r="N1676" i="31"/>
  <c r="N1677" i="31" a="1"/>
  <c r="N1677" i="31"/>
  <c r="N1678" i="31" a="1"/>
  <c r="N1678" i="31"/>
  <c r="N1679" i="31" a="1"/>
  <c r="N1679" i="31"/>
  <c r="N1680" i="31" a="1"/>
  <c r="N1680" i="31"/>
  <c r="N1681" i="31" a="1"/>
  <c r="N1681" i="31"/>
  <c r="N1682" i="31" a="1"/>
  <c r="N1682" i="31"/>
  <c r="N1683" i="31" a="1"/>
  <c r="N1683" i="31"/>
  <c r="N1684" i="31" a="1"/>
  <c r="N1684" i="31"/>
  <c r="N1685" i="31" a="1"/>
  <c r="N1685" i="31"/>
  <c r="N1686" i="31" a="1"/>
  <c r="N1686" i="31"/>
  <c r="N1687" i="31" a="1"/>
  <c r="N1687" i="31"/>
  <c r="N1688" i="31" a="1"/>
  <c r="N1688" i="31"/>
  <c r="N1689" i="31" a="1"/>
  <c r="N1689" i="31"/>
  <c r="N1690" i="31" a="1"/>
  <c r="N1690" i="31"/>
  <c r="N1691" i="31" a="1"/>
  <c r="N1691" i="31"/>
  <c r="N1692" i="31" a="1"/>
  <c r="N1692" i="31"/>
  <c r="N1693" i="31" a="1"/>
  <c r="N1693" i="31"/>
  <c r="N1694" i="31" a="1"/>
  <c r="N1694" i="31"/>
  <c r="N1695" i="31" a="1"/>
  <c r="N1695" i="31"/>
  <c r="N1696" i="31" a="1"/>
  <c r="N1696" i="31"/>
  <c r="N1697" i="31" a="1"/>
  <c r="N1697" i="31"/>
  <c r="N1698" i="31" a="1"/>
  <c r="N1698" i="31"/>
  <c r="N1699" i="31" a="1"/>
  <c r="N1699" i="31"/>
  <c r="N1700" i="31" a="1"/>
  <c r="N1700" i="31"/>
  <c r="N1701" i="31" a="1"/>
  <c r="N1701" i="31"/>
  <c r="N1702" i="31" a="1"/>
  <c r="N1702" i="31"/>
  <c r="N1703" i="31" a="1"/>
  <c r="N1703" i="31"/>
  <c r="N1704" i="31" a="1"/>
  <c r="N1704" i="31"/>
  <c r="N1705" i="31" a="1"/>
  <c r="N1705" i="31"/>
  <c r="N1706" i="31" a="1"/>
  <c r="N1706" i="31"/>
  <c r="N1707" i="31" a="1"/>
  <c r="N1707" i="31"/>
  <c r="N1708" i="31" a="1"/>
  <c r="N1708" i="31"/>
  <c r="N1709" i="31" a="1"/>
  <c r="N1709" i="31"/>
  <c r="N1710" i="31" a="1"/>
  <c r="N1710" i="31"/>
  <c r="N1711" i="31" a="1"/>
  <c r="N1711" i="31"/>
  <c r="N1712" i="31" a="1"/>
  <c r="N1712" i="31"/>
  <c r="N1713" i="31" a="1"/>
  <c r="N1713" i="31"/>
  <c r="N1714" i="31" a="1"/>
  <c r="N1714" i="31"/>
  <c r="N1715" i="31" a="1"/>
  <c r="N1715" i="31"/>
  <c r="N1716" i="31" a="1"/>
  <c r="N1716" i="31"/>
  <c r="N1717" i="31" a="1"/>
  <c r="N1717" i="31"/>
  <c r="N1718" i="31" a="1"/>
  <c r="N1718" i="31"/>
  <c r="N1719" i="31" a="1"/>
  <c r="N1719" i="31"/>
  <c r="N1720" i="31" a="1"/>
  <c r="N1720" i="31"/>
  <c r="N1721" i="31" a="1"/>
  <c r="N1721" i="31"/>
  <c r="N1722" i="31" a="1"/>
  <c r="N1722" i="31"/>
  <c r="N1723" i="31" a="1"/>
  <c r="N1723" i="31"/>
  <c r="N1724" i="31" a="1"/>
  <c r="N1724" i="31"/>
  <c r="N1725" i="31" a="1"/>
  <c r="N1725" i="31"/>
  <c r="N1726" i="31" a="1"/>
  <c r="N1726" i="31"/>
  <c r="N1727" i="31" a="1"/>
  <c r="N1727" i="31"/>
  <c r="N1728" i="31" a="1"/>
  <c r="N1728" i="31"/>
  <c r="N1729" i="31" a="1"/>
  <c r="N1729" i="31"/>
  <c r="N1730" i="31" a="1"/>
  <c r="N1730" i="31"/>
  <c r="N1731" i="31" a="1"/>
  <c r="N1731" i="31"/>
  <c r="N1732" i="31" a="1"/>
  <c r="N1732" i="31"/>
  <c r="N1733" i="31" a="1"/>
  <c r="N1733" i="31"/>
  <c r="N1734" i="31" a="1"/>
  <c r="N1734" i="31"/>
  <c r="N1735" i="31" a="1"/>
  <c r="N1735" i="31"/>
  <c r="N1736" i="31" a="1"/>
  <c r="N1736" i="31"/>
  <c r="N1737" i="31" a="1"/>
  <c r="N1737" i="31"/>
  <c r="N1738" i="31" a="1"/>
  <c r="N1738" i="31"/>
  <c r="N1739" i="31" a="1"/>
  <c r="N1739" i="31"/>
  <c r="N1740" i="31" a="1"/>
  <c r="N1740" i="31"/>
  <c r="N1741" i="31" a="1"/>
  <c r="N1741" i="31"/>
  <c r="N1742" i="31" a="1"/>
  <c r="N1742" i="31"/>
  <c r="N1743" i="31" a="1"/>
  <c r="N1743" i="31"/>
  <c r="N1744" i="31" a="1"/>
  <c r="N1744" i="31"/>
  <c r="N1745" i="31" a="1"/>
  <c r="N1745" i="31"/>
  <c r="N1746" i="31" a="1"/>
  <c r="N1746" i="31"/>
  <c r="N1747" i="31" a="1"/>
  <c r="N1747" i="31"/>
  <c r="N1748" i="31" a="1"/>
  <c r="N1748" i="31"/>
  <c r="N1749" i="31" a="1"/>
  <c r="N1749" i="31"/>
  <c r="N1750" i="31" a="1"/>
  <c r="N1750" i="31"/>
  <c r="N1751" i="31" a="1"/>
  <c r="N1751" i="31"/>
  <c r="N1752" i="31" a="1"/>
  <c r="N1752" i="31"/>
  <c r="N1753" i="31" a="1"/>
  <c r="N1753" i="31"/>
  <c r="N1754" i="31" a="1"/>
  <c r="N1754" i="31"/>
  <c r="N1755" i="31" a="1"/>
  <c r="N1755" i="31"/>
  <c r="N1756" i="31" a="1"/>
  <c r="N1756" i="31"/>
  <c r="N1757" i="31" a="1"/>
  <c r="N1757" i="31"/>
  <c r="N1758" i="31" a="1"/>
  <c r="N1758" i="31"/>
  <c r="N1759" i="31" a="1"/>
  <c r="N1759" i="31"/>
  <c r="N1760" i="31" a="1"/>
  <c r="N1760" i="31"/>
  <c r="N1761" i="31" a="1"/>
  <c r="N1761" i="31"/>
  <c r="N1762" i="31" a="1"/>
  <c r="N1762" i="31"/>
  <c r="N1763" i="31" a="1"/>
  <c r="N1763" i="31"/>
  <c r="N1764" i="31" a="1"/>
  <c r="N1764" i="31"/>
  <c r="N1765" i="31" a="1"/>
  <c r="N1765" i="31"/>
  <c r="N1766" i="31" a="1"/>
  <c r="N1766" i="31"/>
  <c r="N1767" i="31" a="1"/>
  <c r="N1767" i="31"/>
  <c r="N1768" i="31" a="1"/>
  <c r="N1768" i="31"/>
  <c r="N1769" i="31" a="1"/>
  <c r="N1769" i="31"/>
  <c r="N1770" i="31" a="1"/>
  <c r="N1770" i="31"/>
  <c r="N1771" i="31" a="1"/>
  <c r="N1771" i="31"/>
  <c r="N1772" i="31" a="1"/>
  <c r="N1772" i="31"/>
  <c r="N1773" i="31" a="1"/>
  <c r="N1773" i="31"/>
  <c r="N1774" i="31" a="1"/>
  <c r="N1774" i="31"/>
  <c r="N1775" i="31" a="1"/>
  <c r="N1775" i="31"/>
  <c r="N1776" i="31" a="1"/>
  <c r="N1776" i="31"/>
  <c r="N1777" i="31" a="1"/>
  <c r="N1777" i="31"/>
  <c r="N1778" i="31" a="1"/>
  <c r="N1778" i="31"/>
  <c r="N1779" i="31" a="1"/>
  <c r="N1779" i="31"/>
  <c r="N1780" i="31" a="1"/>
  <c r="N1780" i="31"/>
  <c r="N1781" i="31" a="1"/>
  <c r="N1781" i="31"/>
  <c r="N1782" i="31" a="1"/>
  <c r="N1782" i="31"/>
  <c r="N1783" i="31" a="1"/>
  <c r="N1783" i="31"/>
  <c r="N1784" i="31" a="1"/>
  <c r="N1784" i="31"/>
  <c r="N1785" i="31" a="1"/>
  <c r="N1785" i="31"/>
  <c r="N1786" i="31" a="1"/>
  <c r="N1786" i="31"/>
  <c r="N1787" i="31" a="1"/>
  <c r="N1787" i="31"/>
  <c r="N1788" i="31" a="1"/>
  <c r="N1788" i="31"/>
  <c r="N1789" i="31" a="1"/>
  <c r="N1789" i="31"/>
  <c r="N1790" i="31" a="1"/>
  <c r="N1790" i="31"/>
  <c r="N1791" i="31" a="1"/>
  <c r="N1791" i="31"/>
  <c r="N1792" i="31" a="1"/>
  <c r="N1792" i="31"/>
  <c r="N1793" i="31" a="1"/>
  <c r="N1793" i="31"/>
  <c r="N1794" i="31" a="1"/>
  <c r="N1794" i="31"/>
  <c r="N1795" i="31" a="1"/>
  <c r="N1795" i="31"/>
  <c r="N1796" i="31" a="1"/>
  <c r="N1796" i="31"/>
  <c r="N1797" i="31" a="1"/>
  <c r="N1797" i="31"/>
  <c r="N1798" i="31" a="1"/>
  <c r="N1798" i="31"/>
  <c r="N1799" i="31" a="1"/>
  <c r="N1799" i="31"/>
  <c r="N1800" i="31" a="1"/>
  <c r="N1800" i="31"/>
  <c r="N1801" i="31" a="1"/>
  <c r="N1801" i="31"/>
  <c r="N1802" i="31" a="1"/>
  <c r="N1802" i="31"/>
  <c r="N1803" i="31" a="1"/>
  <c r="N1803" i="31"/>
  <c r="N1804" i="31" a="1"/>
  <c r="N1804" i="31"/>
  <c r="N1805" i="31" a="1"/>
  <c r="N1805" i="31"/>
  <c r="N1806" i="31" a="1"/>
  <c r="N1806" i="31"/>
  <c r="N1807" i="31" a="1"/>
  <c r="N1807" i="31"/>
  <c r="N1808" i="31" a="1"/>
  <c r="N1808" i="31"/>
  <c r="N1809" i="31" a="1"/>
  <c r="N1809" i="31"/>
  <c r="N1810" i="31" a="1"/>
  <c r="N1810" i="31"/>
  <c r="N1811" i="31" a="1"/>
  <c r="N1811" i="31"/>
  <c r="N1812" i="31" a="1"/>
  <c r="N1812" i="31"/>
  <c r="N1813" i="31" a="1"/>
  <c r="N1813" i="31"/>
  <c r="N1814" i="31" a="1"/>
  <c r="N1814" i="31"/>
  <c r="N1815" i="31" a="1"/>
  <c r="N1815" i="31"/>
  <c r="N1816" i="31" a="1"/>
  <c r="N1816" i="31"/>
  <c r="N1817" i="31" a="1"/>
  <c r="N1817" i="31"/>
  <c r="N1818" i="31" a="1"/>
  <c r="N1818" i="31"/>
  <c r="N1819" i="31" a="1"/>
  <c r="N1819" i="31"/>
  <c r="N1820" i="31" a="1"/>
  <c r="N1820" i="31"/>
  <c r="N1821" i="31" a="1"/>
  <c r="N1821" i="31"/>
  <c r="N1822" i="31" a="1"/>
  <c r="N1822" i="31"/>
  <c r="N1823" i="31" a="1"/>
  <c r="N1823" i="31"/>
  <c r="N1824" i="31" a="1"/>
  <c r="N1824" i="31"/>
  <c r="N1825" i="31" a="1"/>
  <c r="N1825" i="31"/>
  <c r="N1826" i="31" a="1"/>
  <c r="N1826" i="31"/>
  <c r="N1827" i="31" a="1"/>
  <c r="N1827" i="31"/>
  <c r="N1828" i="31" a="1"/>
  <c r="N1828" i="31"/>
  <c r="N1829" i="31" a="1"/>
  <c r="N1829" i="31"/>
  <c r="N1830" i="31" a="1"/>
  <c r="N1830" i="31"/>
  <c r="N1831" i="31" a="1"/>
  <c r="N1831" i="31"/>
  <c r="N1832" i="31" a="1"/>
  <c r="N1832" i="31"/>
  <c r="N1833" i="31" a="1"/>
  <c r="N1833" i="31"/>
  <c r="N1834" i="31" a="1"/>
  <c r="N1834" i="31"/>
  <c r="N1835" i="31" a="1"/>
  <c r="N1835" i="31"/>
  <c r="N1836" i="31" a="1"/>
  <c r="N1836" i="31"/>
  <c r="N1837" i="31" a="1"/>
  <c r="N1837" i="31"/>
  <c r="N1838" i="31" a="1"/>
  <c r="N1838" i="31"/>
  <c r="N1839" i="31" a="1"/>
  <c r="N1839" i="31"/>
  <c r="N1840" i="31" a="1"/>
  <c r="N1840" i="31"/>
  <c r="N1841" i="31" a="1"/>
  <c r="N1841" i="31"/>
  <c r="N1842" i="31" a="1"/>
  <c r="N1842" i="31"/>
  <c r="N1843" i="31" a="1"/>
  <c r="N1843" i="31"/>
  <c r="N1844" i="31" a="1"/>
  <c r="N1844" i="31"/>
  <c r="N1845" i="31" a="1"/>
  <c r="N1845" i="31"/>
  <c r="N1846" i="31" a="1"/>
  <c r="N1846" i="31"/>
  <c r="N1847" i="31" a="1"/>
  <c r="N1847" i="31"/>
  <c r="N1848" i="31" a="1"/>
  <c r="N1848" i="31"/>
  <c r="N1849" i="31" a="1"/>
  <c r="N1849" i="31"/>
  <c r="N1850" i="31" a="1"/>
  <c r="N1850" i="31"/>
  <c r="N1851" i="31" a="1"/>
  <c r="N1851" i="31"/>
  <c r="N1852" i="31" a="1"/>
  <c r="N1852" i="31"/>
  <c r="N1853" i="31" a="1"/>
  <c r="N1853" i="31"/>
  <c r="N1854" i="31" a="1"/>
  <c r="N1854" i="31"/>
  <c r="N1855" i="31" a="1"/>
  <c r="N1855" i="31"/>
  <c r="N1856" i="31" a="1"/>
  <c r="N1856" i="31"/>
  <c r="N1857" i="31" a="1"/>
  <c r="N1857" i="31"/>
  <c r="N1858" i="31" a="1"/>
  <c r="N1858" i="31"/>
  <c r="N1859" i="31" a="1"/>
  <c r="N1859" i="31"/>
  <c r="N1860" i="31" a="1"/>
  <c r="N1860" i="31"/>
  <c r="N1861" i="31" a="1"/>
  <c r="N1861" i="31"/>
  <c r="N1862" i="31" a="1"/>
  <c r="N1862" i="31"/>
  <c r="N1863" i="31" a="1"/>
  <c r="N1863" i="31"/>
  <c r="N1864" i="31" a="1"/>
  <c r="N1864" i="31"/>
  <c r="N1865" i="31" a="1"/>
  <c r="N1865" i="31"/>
  <c r="N1866" i="31" a="1"/>
  <c r="N1866" i="31"/>
  <c r="N1867" i="31" a="1"/>
  <c r="N1867" i="31"/>
  <c r="N1868" i="31" a="1"/>
  <c r="N1868" i="31"/>
  <c r="N1869" i="31" a="1"/>
  <c r="N1869" i="31"/>
  <c r="N1870" i="31" a="1"/>
  <c r="N1870" i="31"/>
  <c r="N1871" i="31" a="1"/>
  <c r="N1871" i="31"/>
  <c r="N1872" i="31" a="1"/>
  <c r="N1872" i="31"/>
  <c r="N1873" i="31" a="1"/>
  <c r="N1873" i="31"/>
  <c r="N1874" i="31" a="1"/>
  <c r="N1874" i="31"/>
  <c r="N1875" i="31" a="1"/>
  <c r="N1875" i="31"/>
  <c r="N1876" i="31" a="1"/>
  <c r="N1876" i="31"/>
  <c r="N1877" i="31" a="1"/>
  <c r="N1877" i="31"/>
  <c r="N1878" i="31" a="1"/>
  <c r="N1878" i="31"/>
  <c r="N1879" i="31" a="1"/>
  <c r="N1879" i="31"/>
  <c r="N1880" i="31" a="1"/>
  <c r="N1880" i="31"/>
  <c r="N1881" i="31" a="1"/>
  <c r="N1881" i="31"/>
  <c r="N1882" i="31" a="1"/>
  <c r="N1882" i="31"/>
  <c r="N1883" i="31" a="1"/>
  <c r="N1883" i="31"/>
  <c r="N1884" i="31" a="1"/>
  <c r="N1884" i="31"/>
  <c r="N1885" i="31" a="1"/>
  <c r="N1885" i="31"/>
  <c r="N1886" i="31" a="1"/>
  <c r="N1886" i="31"/>
  <c r="N1887" i="31" a="1"/>
  <c r="N1887" i="31"/>
  <c r="N1888" i="31" a="1"/>
  <c r="N1888" i="31"/>
  <c r="N1889" i="31" a="1"/>
  <c r="N1889" i="31"/>
  <c r="N1890" i="31" a="1"/>
  <c r="N1890" i="31"/>
  <c r="N1891" i="31" a="1"/>
  <c r="N1891" i="31"/>
  <c r="N1892" i="31" a="1"/>
  <c r="N1892" i="31"/>
  <c r="N1893" i="31" a="1"/>
  <c r="N1893" i="31"/>
  <c r="N1894" i="31" a="1"/>
  <c r="N1894" i="31"/>
  <c r="N1895" i="31" a="1"/>
  <c r="N1895" i="31"/>
  <c r="N1896" i="31" a="1"/>
  <c r="N1896" i="31"/>
  <c r="N1897" i="31" a="1"/>
  <c r="N1897" i="31"/>
  <c r="N1898" i="31" a="1"/>
  <c r="N1898" i="31"/>
  <c r="N1899" i="31" a="1"/>
  <c r="N1899" i="31"/>
  <c r="N1900" i="31" a="1"/>
  <c r="N1900" i="31"/>
  <c r="N1901" i="31" a="1"/>
  <c r="N1901" i="31"/>
  <c r="N1902" i="31" a="1"/>
  <c r="N1902" i="31"/>
  <c r="N1903" i="31" a="1"/>
  <c r="N1903" i="31"/>
  <c r="N1904" i="31" a="1"/>
  <c r="N1904" i="31"/>
  <c r="N1905" i="31" a="1"/>
  <c r="N1905" i="31"/>
  <c r="N1906" i="31" a="1"/>
  <c r="N1906" i="31"/>
  <c r="N1907" i="31" a="1"/>
  <c r="N1907" i="31"/>
  <c r="N1908" i="31" a="1"/>
  <c r="N1908" i="31"/>
  <c r="N1909" i="31" a="1"/>
  <c r="N1909" i="31"/>
  <c r="N1910" i="31" a="1"/>
  <c r="N1910" i="31"/>
  <c r="N1911" i="31" a="1"/>
  <c r="N1911" i="31"/>
  <c r="N1912" i="31" a="1"/>
  <c r="N1912" i="31"/>
  <c r="N1913" i="31" a="1"/>
  <c r="N1913" i="31"/>
  <c r="N1914" i="31" a="1"/>
  <c r="N1914" i="31"/>
  <c r="N1915" i="31" a="1"/>
  <c r="N1915" i="31"/>
  <c r="N1916" i="31" a="1"/>
  <c r="N1916" i="31"/>
  <c r="N1917" i="31" a="1"/>
  <c r="N1917" i="31"/>
  <c r="N1918" i="31" a="1"/>
  <c r="N1918" i="31"/>
  <c r="N1919" i="31" a="1"/>
  <c r="N1919" i="31"/>
  <c r="N1920" i="31" a="1"/>
  <c r="N1920" i="31"/>
  <c r="N1921" i="31" a="1"/>
  <c r="N1921" i="31"/>
  <c r="N1922" i="31" a="1"/>
  <c r="N1922" i="31"/>
  <c r="N1923" i="31" a="1"/>
  <c r="N1923" i="31"/>
  <c r="N1924" i="31" a="1"/>
  <c r="N1924" i="31"/>
  <c r="N1925" i="31" a="1"/>
  <c r="N1925" i="31"/>
  <c r="N1926" i="31" a="1"/>
  <c r="N1926" i="31"/>
  <c r="N1927" i="31" a="1"/>
  <c r="N1927" i="31"/>
  <c r="N1928" i="31" a="1"/>
  <c r="N1928" i="31"/>
  <c r="N1929" i="31" a="1"/>
  <c r="N1929" i="31"/>
  <c r="N1930" i="31" a="1"/>
  <c r="N1930" i="31"/>
  <c r="N1931" i="31" a="1"/>
  <c r="N1931" i="31"/>
  <c r="N1932" i="31" a="1"/>
  <c r="N1932" i="31"/>
  <c r="N1933" i="31" a="1"/>
  <c r="N1933" i="31"/>
  <c r="N1934" i="31" a="1"/>
  <c r="N1934" i="31"/>
  <c r="N1935" i="31" a="1"/>
  <c r="N1935" i="31"/>
  <c r="N1936" i="31" a="1"/>
  <c r="N1936" i="31"/>
  <c r="N1937" i="31" a="1"/>
  <c r="N1937" i="31"/>
  <c r="N1938" i="31" a="1"/>
  <c r="N1938" i="31"/>
  <c r="N1939" i="31" a="1"/>
  <c r="N1939" i="31"/>
  <c r="N1940" i="31" a="1"/>
  <c r="N1940" i="31"/>
  <c r="N1941" i="31" a="1"/>
  <c r="N1941" i="31"/>
  <c r="N1942" i="31" a="1"/>
  <c r="N1942" i="31"/>
  <c r="N1943" i="31" a="1"/>
  <c r="N1943" i="31"/>
  <c r="N1944" i="31" a="1"/>
  <c r="N1944" i="31"/>
  <c r="N1945" i="31" a="1"/>
  <c r="N1945" i="31"/>
  <c r="N1946" i="31" a="1"/>
  <c r="N1946" i="31"/>
  <c r="N1947" i="31" a="1"/>
  <c r="N1947" i="31"/>
  <c r="N1948" i="31" a="1"/>
  <c r="N1948" i="31"/>
  <c r="N1949" i="31" a="1"/>
  <c r="N1949" i="31"/>
  <c r="N1950" i="31" a="1"/>
  <c r="N1950" i="31"/>
  <c r="N1951" i="31" a="1"/>
  <c r="N1951" i="31"/>
  <c r="N1952" i="31" a="1"/>
  <c r="N1952" i="31"/>
  <c r="N1953" i="31" a="1"/>
  <c r="N1953" i="31"/>
  <c r="N1954" i="31" a="1"/>
  <c r="N1954" i="31"/>
  <c r="N1955" i="31" a="1"/>
  <c r="N1955" i="31"/>
  <c r="N1956" i="31" a="1"/>
  <c r="N1956" i="31"/>
  <c r="N1957" i="31" a="1"/>
  <c r="N1957" i="31"/>
  <c r="N1958" i="31" a="1"/>
  <c r="N1958" i="31"/>
  <c r="N1959" i="31" a="1"/>
  <c r="N1959" i="31"/>
  <c r="N1960" i="31" a="1"/>
  <c r="N1960" i="31"/>
  <c r="N1961" i="31" a="1"/>
  <c r="N1961" i="31"/>
  <c r="N1962" i="31" a="1"/>
  <c r="N1962" i="31"/>
  <c r="N1963" i="31" a="1"/>
  <c r="N1963" i="31"/>
  <c r="N1964" i="31" a="1"/>
  <c r="N1964" i="31"/>
  <c r="N1965" i="31" a="1"/>
  <c r="N1965" i="31"/>
  <c r="N1966" i="31" a="1"/>
  <c r="N1966" i="31"/>
  <c r="N1967" i="31" a="1"/>
  <c r="N1967" i="31"/>
  <c r="N1968" i="31" a="1"/>
  <c r="N1968" i="31"/>
  <c r="N1969" i="31" a="1"/>
  <c r="N1969" i="31"/>
  <c r="N1970" i="31" a="1"/>
  <c r="N1970" i="31"/>
  <c r="N1971" i="31" a="1"/>
  <c r="N1971" i="31"/>
  <c r="N1972" i="31" a="1"/>
  <c r="N1972" i="31"/>
  <c r="N1973" i="31" a="1"/>
  <c r="N1973" i="31"/>
  <c r="N1974" i="31" a="1"/>
  <c r="N1974" i="31"/>
  <c r="N1975" i="31" a="1"/>
  <c r="N1975" i="31"/>
  <c r="N1976" i="31" a="1"/>
  <c r="N1976" i="31"/>
  <c r="N1977" i="31" a="1"/>
  <c r="N1977" i="31"/>
  <c r="N1978" i="31" a="1"/>
  <c r="N1978" i="31"/>
  <c r="N1979" i="31" a="1"/>
  <c r="N1979" i="31"/>
  <c r="N1980" i="31" a="1"/>
  <c r="N1980" i="31"/>
  <c r="N1981" i="31" a="1"/>
  <c r="N1981" i="31"/>
  <c r="N1982" i="31" a="1"/>
  <c r="N1982" i="31"/>
  <c r="N1983" i="31" a="1"/>
  <c r="N1983" i="31"/>
  <c r="N1984" i="31" a="1"/>
  <c r="N1984" i="31"/>
  <c r="N1985" i="31" a="1"/>
  <c r="N1985" i="31"/>
  <c r="N1986" i="31" a="1"/>
  <c r="N1986" i="31"/>
  <c r="N1987" i="31" a="1"/>
  <c r="N1987" i="31"/>
  <c r="N1988" i="31" a="1"/>
  <c r="N1988" i="31"/>
  <c r="N1989" i="31" a="1"/>
  <c r="N1989" i="31"/>
  <c r="N1990" i="31" a="1"/>
  <c r="N1990" i="31"/>
  <c r="N1991" i="31" a="1"/>
  <c r="N1991" i="31"/>
  <c r="N1992" i="31" a="1"/>
  <c r="N1992" i="31"/>
  <c r="N1993" i="31" a="1"/>
  <c r="N1993" i="31"/>
  <c r="N1994" i="31" a="1"/>
  <c r="N1994" i="31"/>
  <c r="N1995" i="31" a="1"/>
  <c r="N1995" i="31"/>
  <c r="N1996" i="31" a="1"/>
  <c r="N1996" i="31"/>
  <c r="N1997" i="31" a="1"/>
  <c r="N1997" i="31"/>
  <c r="N1998" i="31" a="1"/>
  <c r="N1998" i="31"/>
  <c r="N1999" i="31" a="1"/>
  <c r="N1999" i="31"/>
  <c r="N2000" i="31" a="1"/>
  <c r="N2000" i="31"/>
  <c r="N2001" i="31" a="1"/>
  <c r="N2001" i="31"/>
  <c r="N4" i="31" a="1"/>
  <c r="N4" i="31"/>
  <c r="P7" i="31" a="1"/>
  <c r="P7" i="31"/>
  <c r="P8" i="31" a="1"/>
  <c r="P8" i="31"/>
  <c r="P9" i="31" a="1"/>
  <c r="P9" i="31"/>
  <c r="P10" i="31" a="1"/>
  <c r="P10" i="31"/>
  <c r="P11" i="31" a="1"/>
  <c r="P11" i="31"/>
  <c r="P12" i="31" a="1"/>
  <c r="P12" i="31"/>
  <c r="P13" i="31" a="1"/>
  <c r="P13" i="31"/>
  <c r="P14" i="31" a="1"/>
  <c r="P14" i="31"/>
  <c r="P15" i="31" a="1"/>
  <c r="P15" i="31"/>
  <c r="P16" i="31" a="1"/>
  <c r="P16" i="31"/>
  <c r="P17" i="31" a="1"/>
  <c r="P17" i="31"/>
  <c r="P18" i="31" a="1"/>
  <c r="P18" i="31"/>
  <c r="P19" i="31" a="1"/>
  <c r="P19" i="31"/>
  <c r="P20" i="31" a="1"/>
  <c r="P20" i="31"/>
  <c r="P21" i="31" a="1"/>
  <c r="P21" i="31"/>
  <c r="P22" i="31" a="1"/>
  <c r="P22" i="31"/>
  <c r="P23" i="31" a="1"/>
  <c r="P23" i="31"/>
  <c r="P24" i="31" a="1"/>
  <c r="P24" i="31"/>
  <c r="P25" i="31" a="1"/>
  <c r="P25" i="31"/>
  <c r="P26" i="31" a="1"/>
  <c r="P26" i="31"/>
  <c r="P27" i="31" a="1"/>
  <c r="P27" i="31"/>
  <c r="P28" i="31" a="1"/>
  <c r="P28" i="31"/>
  <c r="P29" i="31" a="1"/>
  <c r="P29" i="31"/>
  <c r="P30" i="31" a="1"/>
  <c r="P30" i="31"/>
  <c r="P31" i="31" a="1"/>
  <c r="P31" i="31"/>
  <c r="P32" i="31" a="1"/>
  <c r="P32" i="31"/>
  <c r="P33" i="31" a="1"/>
  <c r="P33" i="31"/>
  <c r="P34" i="31" a="1"/>
  <c r="P34" i="31"/>
  <c r="P35" i="31" a="1"/>
  <c r="P35" i="31"/>
  <c r="P36" i="31" a="1"/>
  <c r="P36" i="31"/>
  <c r="P37" i="31" a="1"/>
  <c r="P37" i="31"/>
  <c r="P38" i="31" a="1"/>
  <c r="P38" i="31"/>
  <c r="P39" i="31" a="1"/>
  <c r="P39" i="31"/>
  <c r="P40" i="31" a="1"/>
  <c r="P40" i="31"/>
  <c r="P41" i="31" a="1"/>
  <c r="P41" i="31"/>
  <c r="P42" i="31" a="1"/>
  <c r="P42" i="31"/>
  <c r="P43" i="31" a="1"/>
  <c r="P43" i="31"/>
  <c r="P44" i="31" a="1"/>
  <c r="P44" i="31"/>
  <c r="P45" i="31" a="1"/>
  <c r="P45" i="31"/>
  <c r="P46" i="31" a="1"/>
  <c r="P46" i="31"/>
  <c r="P47" i="31" a="1"/>
  <c r="P47" i="31"/>
  <c r="P48" i="31" a="1"/>
  <c r="P48" i="31"/>
  <c r="P49" i="31" a="1"/>
  <c r="P49" i="31"/>
  <c r="P50" i="31" a="1"/>
  <c r="P50" i="31"/>
  <c r="P51" i="31" a="1"/>
  <c r="P51" i="31"/>
  <c r="P52" i="31" a="1"/>
  <c r="P52" i="31"/>
  <c r="P53" i="31" a="1"/>
  <c r="P53" i="31"/>
  <c r="P54" i="31" a="1"/>
  <c r="P54" i="31"/>
  <c r="P55" i="31" a="1"/>
  <c r="P55" i="31"/>
  <c r="P56" i="31" a="1"/>
  <c r="P56" i="31"/>
  <c r="P57" i="31" a="1"/>
  <c r="P57" i="31"/>
  <c r="P58" i="31" a="1"/>
  <c r="P58" i="31"/>
  <c r="P59" i="31" a="1"/>
  <c r="P59" i="31"/>
  <c r="P60" i="31" a="1"/>
  <c r="P60" i="31"/>
  <c r="P61" i="31" a="1"/>
  <c r="P61" i="31"/>
  <c r="P62" i="31" a="1"/>
  <c r="P62" i="31"/>
  <c r="P63" i="31" a="1"/>
  <c r="P63" i="31"/>
  <c r="P64" i="31" a="1"/>
  <c r="P64" i="31"/>
  <c r="P65" i="31" a="1"/>
  <c r="P65" i="31"/>
  <c r="P66" i="31" a="1"/>
  <c r="P66" i="31"/>
  <c r="P67" i="31" a="1"/>
  <c r="P67" i="31"/>
  <c r="P68" i="31" a="1"/>
  <c r="P68" i="31"/>
  <c r="P69" i="31" a="1"/>
  <c r="P69" i="31"/>
  <c r="P70" i="31" a="1"/>
  <c r="P70" i="31"/>
  <c r="P71" i="31" a="1"/>
  <c r="P71" i="31"/>
  <c r="P72" i="31" a="1"/>
  <c r="P72" i="31"/>
  <c r="P73" i="31" a="1"/>
  <c r="P73" i="31"/>
  <c r="P74" i="31" a="1"/>
  <c r="P74" i="31"/>
  <c r="P75" i="31" a="1"/>
  <c r="P75" i="31"/>
  <c r="P76" i="31" a="1"/>
  <c r="P76" i="31"/>
  <c r="P77" i="31" a="1"/>
  <c r="P77" i="31"/>
  <c r="P78" i="31" a="1"/>
  <c r="P78" i="31"/>
  <c r="P79" i="31" a="1"/>
  <c r="P79" i="31"/>
  <c r="P80" i="31" a="1"/>
  <c r="P80" i="31"/>
  <c r="P81" i="31" a="1"/>
  <c r="P81" i="31"/>
  <c r="P82" i="31" a="1"/>
  <c r="P82" i="31"/>
  <c r="P83" i="31" a="1"/>
  <c r="P83" i="31"/>
  <c r="P84" i="31" a="1"/>
  <c r="P84" i="31"/>
  <c r="P85" i="31" a="1"/>
  <c r="P85" i="31"/>
  <c r="P86" i="31" a="1"/>
  <c r="P86" i="31"/>
  <c r="P87" i="31" a="1"/>
  <c r="P87" i="31"/>
  <c r="P88" i="31" a="1"/>
  <c r="P88" i="31"/>
  <c r="P89" i="31" a="1"/>
  <c r="P89" i="31"/>
  <c r="P90" i="31" a="1"/>
  <c r="P90" i="31"/>
  <c r="P91" i="31" a="1"/>
  <c r="P91" i="31"/>
  <c r="P92" i="31" a="1"/>
  <c r="P92" i="31"/>
  <c r="P93" i="31" a="1"/>
  <c r="P93" i="31"/>
  <c r="P94" i="31" a="1"/>
  <c r="P94" i="31"/>
  <c r="P95" i="31" a="1"/>
  <c r="P95" i="31"/>
  <c r="P96" i="31" a="1"/>
  <c r="P96" i="31"/>
  <c r="P97" i="31" a="1"/>
  <c r="P97" i="31"/>
  <c r="P98" i="31" a="1"/>
  <c r="P98" i="31"/>
  <c r="P99" i="31" a="1"/>
  <c r="P99" i="31"/>
  <c r="P100" i="31" a="1"/>
  <c r="P100" i="31"/>
  <c r="P101" i="31" a="1"/>
  <c r="P101" i="31"/>
  <c r="P102" i="31" a="1"/>
  <c r="P102" i="31"/>
  <c r="P103" i="31" a="1"/>
  <c r="P103" i="31"/>
  <c r="P104" i="31" a="1"/>
  <c r="P104" i="31"/>
  <c r="P105" i="31" a="1"/>
  <c r="P105" i="31"/>
  <c r="P106" i="31" a="1"/>
  <c r="P106" i="31"/>
  <c r="P107" i="31" a="1"/>
  <c r="P107" i="31"/>
  <c r="P108" i="31" a="1"/>
  <c r="P108" i="31"/>
  <c r="P109" i="31" a="1"/>
  <c r="P109" i="31"/>
  <c r="P110" i="31" a="1"/>
  <c r="P110" i="31"/>
  <c r="P111" i="31" a="1"/>
  <c r="P111" i="31"/>
  <c r="P112" i="31" a="1"/>
  <c r="P112" i="31"/>
  <c r="P113" i="31" a="1"/>
  <c r="P113" i="31"/>
  <c r="P114" i="31" a="1"/>
  <c r="P114" i="31"/>
  <c r="P115" i="31" a="1"/>
  <c r="P115" i="31"/>
  <c r="P116" i="31" a="1"/>
  <c r="P116" i="31"/>
  <c r="P117" i="31" a="1"/>
  <c r="P117" i="31"/>
  <c r="P118" i="31" a="1"/>
  <c r="P118" i="31"/>
  <c r="P119" i="31" a="1"/>
  <c r="P119" i="31"/>
  <c r="P120" i="31" a="1"/>
  <c r="P120" i="31"/>
  <c r="P121" i="31" a="1"/>
  <c r="P121" i="31"/>
  <c r="P122" i="31" a="1"/>
  <c r="P122" i="31"/>
  <c r="P123" i="31" a="1"/>
  <c r="P123" i="31"/>
  <c r="P124" i="31" a="1"/>
  <c r="P124" i="31"/>
  <c r="P125" i="31" a="1"/>
  <c r="P125" i="31"/>
  <c r="P126" i="31" a="1"/>
  <c r="P126" i="31"/>
  <c r="P127" i="31" a="1"/>
  <c r="P127" i="31"/>
  <c r="P128" i="31" a="1"/>
  <c r="P128" i="31"/>
  <c r="P129" i="31" a="1"/>
  <c r="P129" i="31"/>
  <c r="P130" i="31" a="1"/>
  <c r="P130" i="31"/>
  <c r="P131" i="31" a="1"/>
  <c r="P131" i="31"/>
  <c r="P132" i="31" a="1"/>
  <c r="P132" i="31"/>
  <c r="P133" i="31" a="1"/>
  <c r="P133" i="31"/>
  <c r="P134" i="31" a="1"/>
  <c r="P134" i="31"/>
  <c r="P135" i="31" a="1"/>
  <c r="P135" i="31"/>
  <c r="P136" i="31" a="1"/>
  <c r="P136" i="31"/>
  <c r="P137" i="31" a="1"/>
  <c r="P137" i="31"/>
  <c r="P138" i="31" a="1"/>
  <c r="P138" i="31"/>
  <c r="P139" i="31" a="1"/>
  <c r="P139" i="31"/>
  <c r="P140" i="31" a="1"/>
  <c r="P140" i="31"/>
  <c r="P141" i="31" a="1"/>
  <c r="P141" i="31"/>
  <c r="P142" i="31" a="1"/>
  <c r="P142" i="31"/>
  <c r="P143" i="31" a="1"/>
  <c r="P143" i="31"/>
  <c r="P144" i="31" a="1"/>
  <c r="P144" i="31"/>
  <c r="P145" i="31" a="1"/>
  <c r="P145" i="31"/>
  <c r="P146" i="31" a="1"/>
  <c r="P146" i="31"/>
  <c r="P147" i="31" a="1"/>
  <c r="P147" i="31"/>
  <c r="P148" i="31" a="1"/>
  <c r="P148" i="31"/>
  <c r="P149" i="31" a="1"/>
  <c r="P149" i="31"/>
  <c r="P150" i="31" a="1"/>
  <c r="P150" i="31"/>
  <c r="P151" i="31" a="1"/>
  <c r="P151" i="31"/>
  <c r="P152" i="31" a="1"/>
  <c r="P152" i="31"/>
  <c r="P153" i="31" a="1"/>
  <c r="P153" i="31"/>
  <c r="P154" i="31" a="1"/>
  <c r="P154" i="31"/>
  <c r="P155" i="31" a="1"/>
  <c r="P155" i="31"/>
  <c r="P156" i="31" a="1"/>
  <c r="P156" i="31"/>
  <c r="P157" i="31" a="1"/>
  <c r="P157" i="31"/>
  <c r="P158" i="31" a="1"/>
  <c r="P158" i="31"/>
  <c r="P159" i="31" a="1"/>
  <c r="P159" i="31"/>
  <c r="P160" i="31" a="1"/>
  <c r="P160" i="31"/>
  <c r="P161" i="31" a="1"/>
  <c r="P161" i="31"/>
  <c r="P162" i="31" a="1"/>
  <c r="P162" i="31"/>
  <c r="P163" i="31" a="1"/>
  <c r="P163" i="31"/>
  <c r="P164" i="31" a="1"/>
  <c r="P164" i="31"/>
  <c r="P165" i="31" a="1"/>
  <c r="P165" i="31"/>
  <c r="P166" i="31" a="1"/>
  <c r="P166" i="31"/>
  <c r="P167" i="31" a="1"/>
  <c r="P167" i="31"/>
  <c r="P168" i="31" a="1"/>
  <c r="P168" i="31"/>
  <c r="P169" i="31" a="1"/>
  <c r="P169" i="31"/>
  <c r="P170" i="31" a="1"/>
  <c r="P170" i="31"/>
  <c r="P171" i="31" a="1"/>
  <c r="P171" i="31"/>
  <c r="P172" i="31" a="1"/>
  <c r="P172" i="31"/>
  <c r="P173" i="31" a="1"/>
  <c r="P173" i="31"/>
  <c r="P174" i="31" a="1"/>
  <c r="P174" i="31"/>
  <c r="P175" i="31" a="1"/>
  <c r="P175" i="31"/>
  <c r="P176" i="31" a="1"/>
  <c r="P176" i="31"/>
  <c r="P177" i="31" a="1"/>
  <c r="P177" i="31"/>
  <c r="P178" i="31" a="1"/>
  <c r="P178" i="31"/>
  <c r="P179" i="31" a="1"/>
  <c r="P179" i="31"/>
  <c r="P180" i="31" a="1"/>
  <c r="P180" i="31"/>
  <c r="P181" i="31" a="1"/>
  <c r="P181" i="31"/>
  <c r="P182" i="31" a="1"/>
  <c r="P182" i="31"/>
  <c r="P183" i="31" a="1"/>
  <c r="P183" i="31"/>
  <c r="P184" i="31" a="1"/>
  <c r="P184" i="31"/>
  <c r="P185" i="31" a="1"/>
  <c r="P185" i="31"/>
  <c r="P186" i="31" a="1"/>
  <c r="P186" i="31"/>
  <c r="P187" i="31" a="1"/>
  <c r="P187" i="31"/>
  <c r="P188" i="31" a="1"/>
  <c r="P188" i="31"/>
  <c r="P189" i="31" a="1"/>
  <c r="P189" i="31"/>
  <c r="P190" i="31" a="1"/>
  <c r="P190" i="31"/>
  <c r="P191" i="31" a="1"/>
  <c r="P191" i="31"/>
  <c r="P192" i="31" a="1"/>
  <c r="P192" i="31"/>
  <c r="P193" i="31" a="1"/>
  <c r="P193" i="31"/>
  <c r="P194" i="31" a="1"/>
  <c r="P194" i="31"/>
  <c r="P195" i="31" a="1"/>
  <c r="P195" i="31"/>
  <c r="P196" i="31" a="1"/>
  <c r="P196" i="31"/>
  <c r="P197" i="31" a="1"/>
  <c r="P197" i="31"/>
  <c r="P198" i="31" a="1"/>
  <c r="P198" i="31"/>
  <c r="P199" i="31" a="1"/>
  <c r="P199" i="31"/>
  <c r="P200" i="31" a="1"/>
  <c r="P200" i="31"/>
  <c r="P201" i="31" a="1"/>
  <c r="P201" i="31"/>
  <c r="P202" i="31" a="1"/>
  <c r="P202" i="31"/>
  <c r="P203" i="31" a="1"/>
  <c r="P203" i="31"/>
  <c r="P204" i="31" a="1"/>
  <c r="P204" i="31"/>
  <c r="P205" i="31" a="1"/>
  <c r="P205" i="31"/>
  <c r="P206" i="31" a="1"/>
  <c r="P206" i="31"/>
  <c r="P207" i="31" a="1"/>
  <c r="P207" i="31"/>
  <c r="P208" i="31" a="1"/>
  <c r="P208" i="31"/>
  <c r="P209" i="31" a="1"/>
  <c r="P209" i="31"/>
  <c r="P210" i="31" a="1"/>
  <c r="P210" i="31"/>
  <c r="P211" i="31" a="1"/>
  <c r="P211" i="31"/>
  <c r="P212" i="31" a="1"/>
  <c r="P212" i="31"/>
  <c r="P213" i="31" a="1"/>
  <c r="P213" i="31"/>
  <c r="P214" i="31" a="1"/>
  <c r="P214" i="31"/>
  <c r="P215" i="31" a="1"/>
  <c r="P215" i="31"/>
  <c r="P216" i="31" a="1"/>
  <c r="P216" i="31"/>
  <c r="P217" i="31" a="1"/>
  <c r="P217" i="31"/>
  <c r="P218" i="31" a="1"/>
  <c r="P218" i="31"/>
  <c r="P219" i="31" a="1"/>
  <c r="P219" i="31"/>
  <c r="P220" i="31" a="1"/>
  <c r="P220" i="31"/>
  <c r="P221" i="31" a="1"/>
  <c r="P221" i="31"/>
  <c r="P222" i="31" a="1"/>
  <c r="P222" i="31"/>
  <c r="P223" i="31" a="1"/>
  <c r="P223" i="31"/>
  <c r="P224" i="31" a="1"/>
  <c r="P224" i="31"/>
  <c r="P225" i="31" a="1"/>
  <c r="P225" i="31"/>
  <c r="P226" i="31" a="1"/>
  <c r="P226" i="31"/>
  <c r="P227" i="31" a="1"/>
  <c r="P227" i="31"/>
  <c r="P228" i="31" a="1"/>
  <c r="P228" i="31"/>
  <c r="P229" i="31" a="1"/>
  <c r="P229" i="31"/>
  <c r="P230" i="31" a="1"/>
  <c r="P230" i="31"/>
  <c r="P231" i="31" a="1"/>
  <c r="P231" i="31"/>
  <c r="P232" i="31" a="1"/>
  <c r="P232" i="31"/>
  <c r="P233" i="31" a="1"/>
  <c r="P233" i="31"/>
  <c r="P234" i="31" a="1"/>
  <c r="P234" i="31"/>
  <c r="P235" i="31" a="1"/>
  <c r="P235" i="31"/>
  <c r="P236" i="31" a="1"/>
  <c r="P236" i="31"/>
  <c r="P237" i="31" a="1"/>
  <c r="P237" i="31"/>
  <c r="P238" i="31" a="1"/>
  <c r="P238" i="31"/>
  <c r="P239" i="31" a="1"/>
  <c r="P239" i="31"/>
  <c r="P240" i="31" a="1"/>
  <c r="P240" i="31"/>
  <c r="P241" i="31" a="1"/>
  <c r="P241" i="31"/>
  <c r="P242" i="31" a="1"/>
  <c r="P242" i="31"/>
  <c r="P243" i="31" a="1"/>
  <c r="P243" i="31"/>
  <c r="P244" i="31" a="1"/>
  <c r="P244" i="31"/>
  <c r="P245" i="31" a="1"/>
  <c r="P245" i="31"/>
  <c r="P246" i="31" a="1"/>
  <c r="P246" i="31"/>
  <c r="P247" i="31" a="1"/>
  <c r="P247" i="31"/>
  <c r="P248" i="31" a="1"/>
  <c r="P248" i="31"/>
  <c r="P249" i="31" a="1"/>
  <c r="P249" i="31"/>
  <c r="P250" i="31" a="1"/>
  <c r="P250" i="31"/>
  <c r="P251" i="31" a="1"/>
  <c r="P251" i="31"/>
  <c r="P252" i="31" a="1"/>
  <c r="P252" i="31"/>
  <c r="P253" i="31" a="1"/>
  <c r="P253" i="31"/>
  <c r="P254" i="31" a="1"/>
  <c r="P254" i="31"/>
  <c r="P255" i="31" a="1"/>
  <c r="P255" i="31"/>
  <c r="P256" i="31" a="1"/>
  <c r="P256" i="31"/>
  <c r="P257" i="31" a="1"/>
  <c r="P257" i="31"/>
  <c r="P258" i="31" a="1"/>
  <c r="P258" i="31"/>
  <c r="P259" i="31" a="1"/>
  <c r="P259" i="31"/>
  <c r="P260" i="31" a="1"/>
  <c r="P260" i="31"/>
  <c r="P261" i="31" a="1"/>
  <c r="P261" i="31"/>
  <c r="P262" i="31" a="1"/>
  <c r="P262" i="31"/>
  <c r="P263" i="31" a="1"/>
  <c r="P263" i="31"/>
  <c r="P264" i="31" a="1"/>
  <c r="P264" i="31"/>
  <c r="P265" i="31" a="1"/>
  <c r="P265" i="31"/>
  <c r="P266" i="31" a="1"/>
  <c r="P266" i="31"/>
  <c r="P267" i="31" a="1"/>
  <c r="P267" i="31"/>
  <c r="P268" i="31" a="1"/>
  <c r="P268" i="31"/>
  <c r="P269" i="31" a="1"/>
  <c r="P269" i="31"/>
  <c r="P270" i="31" a="1"/>
  <c r="P270" i="31"/>
  <c r="P271" i="31" a="1"/>
  <c r="P271" i="31"/>
  <c r="P272" i="31" a="1"/>
  <c r="P272" i="31"/>
  <c r="P273" i="31" a="1"/>
  <c r="P273" i="31"/>
  <c r="P274" i="31" a="1"/>
  <c r="P274" i="31"/>
  <c r="P275" i="31" a="1"/>
  <c r="P275" i="31"/>
  <c r="P276" i="31" a="1"/>
  <c r="P276" i="31"/>
  <c r="P277" i="31" a="1"/>
  <c r="P277" i="31"/>
  <c r="P278" i="31" a="1"/>
  <c r="P278" i="31"/>
  <c r="P279" i="31" a="1"/>
  <c r="P279" i="31"/>
  <c r="P280" i="31" a="1"/>
  <c r="P280" i="31"/>
  <c r="P281" i="31" a="1"/>
  <c r="P281" i="31"/>
  <c r="P282" i="31" a="1"/>
  <c r="P282" i="31"/>
  <c r="P283" i="31" a="1"/>
  <c r="P283" i="31"/>
  <c r="P284" i="31" a="1"/>
  <c r="P284" i="31"/>
  <c r="P285" i="31" a="1"/>
  <c r="P285" i="31"/>
  <c r="P286" i="31" a="1"/>
  <c r="P286" i="31"/>
  <c r="P287" i="31" a="1"/>
  <c r="P287" i="31"/>
  <c r="P288" i="31" a="1"/>
  <c r="P288" i="31"/>
  <c r="P289" i="31" a="1"/>
  <c r="P289" i="31"/>
  <c r="P290" i="31" a="1"/>
  <c r="P290" i="31"/>
  <c r="P291" i="31" a="1"/>
  <c r="P291" i="31"/>
  <c r="P292" i="31" a="1"/>
  <c r="P292" i="31"/>
  <c r="P293" i="31" a="1"/>
  <c r="P293" i="31"/>
  <c r="P294" i="31" a="1"/>
  <c r="P294" i="31"/>
  <c r="P295" i="31" a="1"/>
  <c r="P295" i="31"/>
  <c r="P296" i="31" a="1"/>
  <c r="P296" i="31"/>
  <c r="P297" i="31" a="1"/>
  <c r="P297" i="31"/>
  <c r="P298" i="31" a="1"/>
  <c r="P298" i="31"/>
  <c r="P299" i="31" a="1"/>
  <c r="P299" i="31"/>
  <c r="P300" i="31" a="1"/>
  <c r="P300" i="31"/>
  <c r="P301" i="31" a="1"/>
  <c r="P301" i="31"/>
  <c r="P302" i="31" a="1"/>
  <c r="P302" i="31"/>
  <c r="P303" i="31" a="1"/>
  <c r="P303" i="31"/>
  <c r="P304" i="31" a="1"/>
  <c r="P304" i="31"/>
  <c r="P305" i="31" a="1"/>
  <c r="P305" i="31"/>
  <c r="P306" i="31" a="1"/>
  <c r="P306" i="31"/>
  <c r="P307" i="31" a="1"/>
  <c r="P307" i="31"/>
  <c r="P308" i="31" a="1"/>
  <c r="P308" i="31"/>
  <c r="P309" i="31" a="1"/>
  <c r="P309" i="31"/>
  <c r="P310" i="31" a="1"/>
  <c r="P310" i="31"/>
  <c r="P311" i="31" a="1"/>
  <c r="P311" i="31"/>
  <c r="P312" i="31" a="1"/>
  <c r="P312" i="31"/>
  <c r="P313" i="31" a="1"/>
  <c r="P313" i="31"/>
  <c r="P314" i="31" a="1"/>
  <c r="P314" i="31"/>
  <c r="P315" i="31" a="1"/>
  <c r="P315" i="31"/>
  <c r="P316" i="31" a="1"/>
  <c r="P316" i="31"/>
  <c r="P317" i="31" a="1"/>
  <c r="P317" i="31"/>
  <c r="P318" i="31" a="1"/>
  <c r="P318" i="31"/>
  <c r="P319" i="31" a="1"/>
  <c r="P319" i="31"/>
  <c r="P320" i="31" a="1"/>
  <c r="P320" i="31"/>
  <c r="P321" i="31" a="1"/>
  <c r="P321" i="31"/>
  <c r="P322" i="31" a="1"/>
  <c r="P322" i="31"/>
  <c r="P323" i="31" a="1"/>
  <c r="P323" i="31"/>
  <c r="P324" i="31" a="1"/>
  <c r="P324" i="31"/>
  <c r="P325" i="31" a="1"/>
  <c r="P325" i="31"/>
  <c r="P326" i="31" a="1"/>
  <c r="P326" i="31"/>
  <c r="P327" i="31" a="1"/>
  <c r="P327" i="31"/>
  <c r="P328" i="31" a="1"/>
  <c r="P328" i="31"/>
  <c r="P329" i="31" a="1"/>
  <c r="P329" i="31"/>
  <c r="P330" i="31" a="1"/>
  <c r="P330" i="31"/>
  <c r="P331" i="31" a="1"/>
  <c r="P331" i="31"/>
  <c r="P332" i="31" a="1"/>
  <c r="P332" i="31"/>
  <c r="P333" i="31" a="1"/>
  <c r="P333" i="31"/>
  <c r="P334" i="31" a="1"/>
  <c r="P334" i="31"/>
  <c r="P335" i="31" a="1"/>
  <c r="P335" i="31"/>
  <c r="P336" i="31" a="1"/>
  <c r="P336" i="31"/>
  <c r="P337" i="31" a="1"/>
  <c r="P337" i="31"/>
  <c r="P338" i="31" a="1"/>
  <c r="P338" i="31"/>
  <c r="P339" i="31" a="1"/>
  <c r="P339" i="31"/>
  <c r="P340" i="31" a="1"/>
  <c r="P340" i="31"/>
  <c r="P341" i="31" a="1"/>
  <c r="P341" i="31"/>
  <c r="P342" i="31" a="1"/>
  <c r="P342" i="31"/>
  <c r="P343" i="31" a="1"/>
  <c r="P343" i="31"/>
  <c r="P344" i="31" a="1"/>
  <c r="P344" i="31"/>
  <c r="P345" i="31" a="1"/>
  <c r="P345" i="31"/>
  <c r="P346" i="31" a="1"/>
  <c r="P346" i="31"/>
  <c r="P347" i="31" a="1"/>
  <c r="P347" i="31"/>
  <c r="P348" i="31" a="1"/>
  <c r="P348" i="31"/>
  <c r="P349" i="31" a="1"/>
  <c r="P349" i="31"/>
  <c r="P350" i="31" a="1"/>
  <c r="P350" i="31"/>
  <c r="P351" i="31" a="1"/>
  <c r="P351" i="31"/>
  <c r="P352" i="31" a="1"/>
  <c r="P352" i="31"/>
  <c r="P353" i="31" a="1"/>
  <c r="P353" i="31"/>
  <c r="P354" i="31" a="1"/>
  <c r="P354" i="31"/>
  <c r="P355" i="31" a="1"/>
  <c r="P355" i="31"/>
  <c r="P356" i="31" a="1"/>
  <c r="P356" i="31"/>
  <c r="P357" i="31" a="1"/>
  <c r="P357" i="31"/>
  <c r="P358" i="31" a="1"/>
  <c r="P358" i="31"/>
  <c r="P359" i="31" a="1"/>
  <c r="P359" i="31"/>
  <c r="P360" i="31" a="1"/>
  <c r="P360" i="31"/>
  <c r="P361" i="31" a="1"/>
  <c r="P361" i="31"/>
  <c r="P362" i="31" a="1"/>
  <c r="P362" i="31"/>
  <c r="P363" i="31" a="1"/>
  <c r="P363" i="31"/>
  <c r="P364" i="31" a="1"/>
  <c r="P364" i="31"/>
  <c r="P365" i="31" a="1"/>
  <c r="P365" i="31"/>
  <c r="P366" i="31" a="1"/>
  <c r="P366" i="31"/>
  <c r="P367" i="31" a="1"/>
  <c r="P367" i="31"/>
  <c r="P368" i="31" a="1"/>
  <c r="P368" i="31"/>
  <c r="P369" i="31" a="1"/>
  <c r="P369" i="31"/>
  <c r="P370" i="31" a="1"/>
  <c r="P370" i="31"/>
  <c r="P371" i="31" a="1"/>
  <c r="P371" i="31"/>
  <c r="P372" i="31" a="1"/>
  <c r="P372" i="31"/>
  <c r="P373" i="31" a="1"/>
  <c r="P373" i="31"/>
  <c r="P374" i="31" a="1"/>
  <c r="P374" i="31"/>
  <c r="P375" i="31" a="1"/>
  <c r="P375" i="31"/>
  <c r="P376" i="31" a="1"/>
  <c r="P376" i="31"/>
  <c r="P377" i="31" a="1"/>
  <c r="P377" i="31"/>
  <c r="P378" i="31" a="1"/>
  <c r="P378" i="31"/>
  <c r="P379" i="31" a="1"/>
  <c r="P379" i="31"/>
  <c r="P380" i="31" a="1"/>
  <c r="P380" i="31"/>
  <c r="P381" i="31" a="1"/>
  <c r="P381" i="31"/>
  <c r="P382" i="31" a="1"/>
  <c r="P382" i="31"/>
  <c r="P383" i="31" a="1"/>
  <c r="P383" i="31"/>
  <c r="P384" i="31" a="1"/>
  <c r="P384" i="31"/>
  <c r="P385" i="31" a="1"/>
  <c r="P385" i="31"/>
  <c r="P386" i="31" a="1"/>
  <c r="P386" i="31"/>
  <c r="P387" i="31" a="1"/>
  <c r="P387" i="31"/>
  <c r="P388" i="31" a="1"/>
  <c r="P388" i="31"/>
  <c r="P389" i="31" a="1"/>
  <c r="P389" i="31"/>
  <c r="P390" i="31" a="1"/>
  <c r="P390" i="31"/>
  <c r="P391" i="31" a="1"/>
  <c r="P391" i="31"/>
  <c r="P392" i="31" a="1"/>
  <c r="P392" i="31"/>
  <c r="P393" i="31" a="1"/>
  <c r="P393" i="31"/>
  <c r="P394" i="31" a="1"/>
  <c r="P394" i="31"/>
  <c r="P395" i="31" a="1"/>
  <c r="P395" i="31"/>
  <c r="P396" i="31" a="1"/>
  <c r="P396" i="31"/>
  <c r="P397" i="31" a="1"/>
  <c r="P397" i="31"/>
  <c r="P398" i="31" a="1"/>
  <c r="P398" i="31"/>
  <c r="P399" i="31" a="1"/>
  <c r="P399" i="31"/>
  <c r="P400" i="31" a="1"/>
  <c r="P400" i="31"/>
  <c r="P401" i="31" a="1"/>
  <c r="P401" i="31"/>
  <c r="P402" i="31" a="1"/>
  <c r="P402" i="31"/>
  <c r="P403" i="31" a="1"/>
  <c r="P403" i="31"/>
  <c r="P404" i="31" a="1"/>
  <c r="P404" i="31"/>
  <c r="P405" i="31" a="1"/>
  <c r="P405" i="31"/>
  <c r="P406" i="31" a="1"/>
  <c r="P406" i="31"/>
  <c r="P407" i="31" a="1"/>
  <c r="P407" i="31"/>
  <c r="P408" i="31" a="1"/>
  <c r="P408" i="31"/>
  <c r="P409" i="31" a="1"/>
  <c r="P409" i="31"/>
  <c r="P410" i="31" a="1"/>
  <c r="P410" i="31"/>
  <c r="P411" i="31" a="1"/>
  <c r="P411" i="31"/>
  <c r="P412" i="31" a="1"/>
  <c r="P412" i="31"/>
  <c r="P413" i="31" a="1"/>
  <c r="P413" i="31"/>
  <c r="P414" i="31" a="1"/>
  <c r="P414" i="31"/>
  <c r="P415" i="31" a="1"/>
  <c r="P415" i="31"/>
  <c r="P416" i="31" a="1"/>
  <c r="P416" i="31"/>
  <c r="P417" i="31" a="1"/>
  <c r="P417" i="31"/>
  <c r="P418" i="31" a="1"/>
  <c r="P418" i="31"/>
  <c r="P419" i="31" a="1"/>
  <c r="P419" i="31"/>
  <c r="P420" i="31" a="1"/>
  <c r="P420" i="31"/>
  <c r="P421" i="31" a="1"/>
  <c r="P421" i="31"/>
  <c r="P422" i="31" a="1"/>
  <c r="P422" i="31"/>
  <c r="P423" i="31" a="1"/>
  <c r="P423" i="31"/>
  <c r="P424" i="31" a="1"/>
  <c r="P424" i="31"/>
  <c r="P425" i="31" a="1"/>
  <c r="P425" i="31"/>
  <c r="P426" i="31" a="1"/>
  <c r="P426" i="31"/>
  <c r="P427" i="31" a="1"/>
  <c r="P427" i="31"/>
  <c r="P428" i="31" a="1"/>
  <c r="P428" i="31"/>
  <c r="P429" i="31" a="1"/>
  <c r="P429" i="31"/>
  <c r="P430" i="31" a="1"/>
  <c r="P430" i="31"/>
  <c r="P431" i="31" a="1"/>
  <c r="P431" i="31"/>
  <c r="P432" i="31" a="1"/>
  <c r="P432" i="31"/>
  <c r="P433" i="31" a="1"/>
  <c r="P433" i="31"/>
  <c r="P434" i="31" a="1"/>
  <c r="P434" i="31"/>
  <c r="P435" i="31" a="1"/>
  <c r="P435" i="31"/>
  <c r="P436" i="31" a="1"/>
  <c r="P436" i="31"/>
  <c r="P437" i="31" a="1"/>
  <c r="P437" i="31"/>
  <c r="P438" i="31" a="1"/>
  <c r="P438" i="31"/>
  <c r="P439" i="31" a="1"/>
  <c r="P439" i="31"/>
  <c r="P440" i="31" a="1"/>
  <c r="P440" i="31"/>
  <c r="P441" i="31" a="1"/>
  <c r="P441" i="31"/>
  <c r="P442" i="31" a="1"/>
  <c r="P442" i="31"/>
  <c r="P443" i="31" a="1"/>
  <c r="P443" i="31"/>
  <c r="P444" i="31" a="1"/>
  <c r="P444" i="31"/>
  <c r="P445" i="31" a="1"/>
  <c r="P445" i="31"/>
  <c r="P446" i="31" a="1"/>
  <c r="P446" i="31"/>
  <c r="P447" i="31" a="1"/>
  <c r="P447" i="31"/>
  <c r="P448" i="31" a="1"/>
  <c r="P448" i="31"/>
  <c r="P449" i="31" a="1"/>
  <c r="P449" i="31"/>
  <c r="P450" i="31" a="1"/>
  <c r="P450" i="31"/>
  <c r="P451" i="31" a="1"/>
  <c r="P451" i="31"/>
  <c r="P452" i="31" a="1"/>
  <c r="P452" i="31"/>
  <c r="P453" i="31" a="1"/>
  <c r="P453" i="31"/>
  <c r="P454" i="31" a="1"/>
  <c r="P454" i="31"/>
  <c r="P455" i="31" a="1"/>
  <c r="P455" i="31"/>
  <c r="P456" i="31" a="1"/>
  <c r="P456" i="31"/>
  <c r="P457" i="31" a="1"/>
  <c r="P457" i="31"/>
  <c r="P458" i="31" a="1"/>
  <c r="P458" i="31"/>
  <c r="P459" i="31" a="1"/>
  <c r="P459" i="31"/>
  <c r="P460" i="31" a="1"/>
  <c r="P460" i="31"/>
  <c r="P461" i="31" a="1"/>
  <c r="P461" i="31"/>
  <c r="P462" i="31" a="1"/>
  <c r="P462" i="31"/>
  <c r="P463" i="31" a="1"/>
  <c r="P463" i="31"/>
  <c r="P464" i="31" a="1"/>
  <c r="P464" i="31"/>
  <c r="P465" i="31" a="1"/>
  <c r="P465" i="31"/>
  <c r="P466" i="31" a="1"/>
  <c r="P466" i="31"/>
  <c r="P467" i="31" a="1"/>
  <c r="P467" i="31"/>
  <c r="P468" i="31" a="1"/>
  <c r="P468" i="31"/>
  <c r="P469" i="31" a="1"/>
  <c r="P469" i="31"/>
  <c r="P470" i="31" a="1"/>
  <c r="P470" i="31"/>
  <c r="P471" i="31" a="1"/>
  <c r="P471" i="31"/>
  <c r="P472" i="31" a="1"/>
  <c r="P472" i="31"/>
  <c r="P473" i="31" a="1"/>
  <c r="P473" i="31"/>
  <c r="P474" i="31" a="1"/>
  <c r="P474" i="31"/>
  <c r="P475" i="31" a="1"/>
  <c r="P475" i="31"/>
  <c r="P476" i="31" a="1"/>
  <c r="P476" i="31"/>
  <c r="P477" i="31" a="1"/>
  <c r="P477" i="31"/>
  <c r="P478" i="31" a="1"/>
  <c r="P478" i="31"/>
  <c r="P479" i="31" a="1"/>
  <c r="P479" i="31"/>
  <c r="P480" i="31" a="1"/>
  <c r="P480" i="31"/>
  <c r="P481" i="31" a="1"/>
  <c r="P481" i="31"/>
  <c r="P482" i="31" a="1"/>
  <c r="P482" i="31"/>
  <c r="P483" i="31" a="1"/>
  <c r="P483" i="31"/>
  <c r="P484" i="31" a="1"/>
  <c r="P484" i="31"/>
  <c r="P485" i="31" a="1"/>
  <c r="P485" i="31"/>
  <c r="P486" i="31" a="1"/>
  <c r="P486" i="31"/>
  <c r="P487" i="31" a="1"/>
  <c r="P487" i="31"/>
  <c r="P488" i="31" a="1"/>
  <c r="P488" i="31"/>
  <c r="P489" i="31" a="1"/>
  <c r="P489" i="31"/>
  <c r="P490" i="31" a="1"/>
  <c r="P490" i="31"/>
  <c r="P491" i="31" a="1"/>
  <c r="P491" i="31"/>
  <c r="P492" i="31" a="1"/>
  <c r="P492" i="31"/>
  <c r="P493" i="31" a="1"/>
  <c r="P493" i="31"/>
  <c r="P494" i="31" a="1"/>
  <c r="P494" i="31"/>
  <c r="P495" i="31" a="1"/>
  <c r="P495" i="31"/>
  <c r="P496" i="31" a="1"/>
  <c r="P496" i="31"/>
  <c r="P497" i="31" a="1"/>
  <c r="P497" i="31"/>
  <c r="P498" i="31" a="1"/>
  <c r="P498" i="31"/>
  <c r="P499" i="31" a="1"/>
  <c r="P499" i="31"/>
  <c r="P500" i="31" a="1"/>
  <c r="P500" i="31"/>
  <c r="P501" i="31" a="1"/>
  <c r="P501" i="31"/>
  <c r="P502" i="31" a="1"/>
  <c r="P502" i="31"/>
  <c r="P503" i="31" a="1"/>
  <c r="P503" i="31"/>
  <c r="P504" i="31" a="1"/>
  <c r="P504" i="31"/>
  <c r="P505" i="31" a="1"/>
  <c r="P505" i="31"/>
  <c r="P506" i="31" a="1"/>
  <c r="P506" i="31"/>
  <c r="P507" i="31" a="1"/>
  <c r="P507" i="31"/>
  <c r="P508" i="31" a="1"/>
  <c r="P508" i="31"/>
  <c r="P509" i="31" a="1"/>
  <c r="P509" i="31"/>
  <c r="P510" i="31" a="1"/>
  <c r="P510" i="31"/>
  <c r="P511" i="31" a="1"/>
  <c r="P511" i="31"/>
  <c r="P512" i="31" a="1"/>
  <c r="P512" i="31"/>
  <c r="P513" i="31" a="1"/>
  <c r="P513" i="31"/>
  <c r="P514" i="31" a="1"/>
  <c r="P514" i="31"/>
  <c r="P515" i="31" a="1"/>
  <c r="P515" i="31"/>
  <c r="P516" i="31" a="1"/>
  <c r="P516" i="31"/>
  <c r="P517" i="31" a="1"/>
  <c r="P517" i="31"/>
  <c r="P518" i="31" a="1"/>
  <c r="P518" i="31"/>
  <c r="P519" i="31" a="1"/>
  <c r="P519" i="31"/>
  <c r="P520" i="31" a="1"/>
  <c r="P520" i="31"/>
  <c r="P521" i="31" a="1"/>
  <c r="P521" i="31"/>
  <c r="P522" i="31" a="1"/>
  <c r="P522" i="31"/>
  <c r="P523" i="31" a="1"/>
  <c r="P523" i="31"/>
  <c r="P524" i="31" a="1"/>
  <c r="P524" i="31"/>
  <c r="P525" i="31" a="1"/>
  <c r="P525" i="31"/>
  <c r="P526" i="31" a="1"/>
  <c r="P526" i="31"/>
  <c r="P527" i="31" a="1"/>
  <c r="P527" i="31"/>
  <c r="P528" i="31" a="1"/>
  <c r="P528" i="31"/>
  <c r="P529" i="31" a="1"/>
  <c r="P529" i="31"/>
  <c r="P530" i="31" a="1"/>
  <c r="P530" i="31"/>
  <c r="P531" i="31" a="1"/>
  <c r="P531" i="31"/>
  <c r="P532" i="31" a="1"/>
  <c r="P532" i="31"/>
  <c r="P533" i="31" a="1"/>
  <c r="P533" i="31"/>
  <c r="P534" i="31" a="1"/>
  <c r="P534" i="31"/>
  <c r="P535" i="31" a="1"/>
  <c r="P535" i="31"/>
  <c r="P536" i="31" a="1"/>
  <c r="P536" i="31"/>
  <c r="P537" i="31" a="1"/>
  <c r="P537" i="31"/>
  <c r="P538" i="31" a="1"/>
  <c r="P538" i="31"/>
  <c r="P539" i="31" a="1"/>
  <c r="P539" i="31"/>
  <c r="P540" i="31" a="1"/>
  <c r="P540" i="31"/>
  <c r="P541" i="31" a="1"/>
  <c r="P541" i="31"/>
  <c r="P542" i="31" a="1"/>
  <c r="P542" i="31"/>
  <c r="P543" i="31" a="1"/>
  <c r="P543" i="31"/>
  <c r="P544" i="31" a="1"/>
  <c r="P544" i="31"/>
  <c r="P545" i="31" a="1"/>
  <c r="P545" i="31"/>
  <c r="P546" i="31" a="1"/>
  <c r="P546" i="31"/>
  <c r="P547" i="31" a="1"/>
  <c r="P547" i="31"/>
  <c r="P548" i="31" a="1"/>
  <c r="P548" i="31"/>
  <c r="P549" i="31" a="1"/>
  <c r="P549" i="31"/>
  <c r="P550" i="31" a="1"/>
  <c r="P550" i="31"/>
  <c r="P551" i="31" a="1"/>
  <c r="P551" i="31"/>
  <c r="P552" i="31" a="1"/>
  <c r="P552" i="31"/>
  <c r="P553" i="31" a="1"/>
  <c r="P553" i="31"/>
  <c r="P554" i="31" a="1"/>
  <c r="P554" i="31"/>
  <c r="P555" i="31" a="1"/>
  <c r="P555" i="31"/>
  <c r="P556" i="31" a="1"/>
  <c r="P556" i="31"/>
  <c r="P557" i="31" a="1"/>
  <c r="P557" i="31"/>
  <c r="P558" i="31" a="1"/>
  <c r="P558" i="31"/>
  <c r="P559" i="31" a="1"/>
  <c r="P559" i="31"/>
  <c r="P560" i="31" a="1"/>
  <c r="P560" i="31"/>
  <c r="P561" i="31" a="1"/>
  <c r="P561" i="31"/>
  <c r="P562" i="31" a="1"/>
  <c r="P562" i="31"/>
  <c r="P563" i="31" a="1"/>
  <c r="P563" i="31"/>
  <c r="P564" i="31" a="1"/>
  <c r="P564" i="31"/>
  <c r="P565" i="31" a="1"/>
  <c r="P565" i="31"/>
  <c r="P566" i="31" a="1"/>
  <c r="P566" i="31"/>
  <c r="P567" i="31" a="1"/>
  <c r="P567" i="31"/>
  <c r="P568" i="31" a="1"/>
  <c r="P568" i="31"/>
  <c r="P569" i="31" a="1"/>
  <c r="P569" i="31"/>
  <c r="P570" i="31" a="1"/>
  <c r="P570" i="31"/>
  <c r="P571" i="31" a="1"/>
  <c r="P571" i="31"/>
  <c r="P572" i="31" a="1"/>
  <c r="P572" i="31"/>
  <c r="P573" i="31" a="1"/>
  <c r="P573" i="31"/>
  <c r="P574" i="31" a="1"/>
  <c r="P574" i="31"/>
  <c r="P575" i="31" a="1"/>
  <c r="P575" i="31"/>
  <c r="P576" i="31" a="1"/>
  <c r="P576" i="31"/>
  <c r="P577" i="31" a="1"/>
  <c r="P577" i="31"/>
  <c r="P578" i="31" a="1"/>
  <c r="P578" i="31"/>
  <c r="P579" i="31" a="1"/>
  <c r="P579" i="31"/>
  <c r="P580" i="31" a="1"/>
  <c r="P580" i="31"/>
  <c r="P581" i="31" a="1"/>
  <c r="P581" i="31"/>
  <c r="P582" i="31" a="1"/>
  <c r="P582" i="31"/>
  <c r="P583" i="31" a="1"/>
  <c r="P583" i="31"/>
  <c r="P584" i="31" a="1"/>
  <c r="P584" i="31"/>
  <c r="P585" i="31" a="1"/>
  <c r="P585" i="31"/>
  <c r="P586" i="31" a="1"/>
  <c r="P586" i="31"/>
  <c r="P587" i="31" a="1"/>
  <c r="P587" i="31"/>
  <c r="P588" i="31" a="1"/>
  <c r="P588" i="31"/>
  <c r="P589" i="31" a="1"/>
  <c r="P589" i="31"/>
  <c r="P590" i="31" a="1"/>
  <c r="P590" i="31"/>
  <c r="P591" i="31" a="1"/>
  <c r="P591" i="31"/>
  <c r="P592" i="31" a="1"/>
  <c r="P592" i="31"/>
  <c r="P593" i="31" a="1"/>
  <c r="P593" i="31"/>
  <c r="P594" i="31" a="1"/>
  <c r="P594" i="31"/>
  <c r="P595" i="31" a="1"/>
  <c r="P595" i="31"/>
  <c r="P596" i="31" a="1"/>
  <c r="P596" i="31"/>
  <c r="P597" i="31" a="1"/>
  <c r="P597" i="31"/>
  <c r="P598" i="31" a="1"/>
  <c r="P598" i="31"/>
  <c r="P599" i="31" a="1"/>
  <c r="P599" i="31"/>
  <c r="P600" i="31" a="1"/>
  <c r="P600" i="31"/>
  <c r="P601" i="31" a="1"/>
  <c r="P601" i="31"/>
  <c r="P602" i="31" a="1"/>
  <c r="P602" i="31"/>
  <c r="P603" i="31" a="1"/>
  <c r="P603" i="31"/>
  <c r="P604" i="31" a="1"/>
  <c r="P604" i="31"/>
  <c r="P605" i="31" a="1"/>
  <c r="P605" i="31"/>
  <c r="P606" i="31" a="1"/>
  <c r="P606" i="31"/>
  <c r="P607" i="31" a="1"/>
  <c r="P607" i="31"/>
  <c r="P608" i="31" a="1"/>
  <c r="P608" i="31"/>
  <c r="P609" i="31" a="1"/>
  <c r="P609" i="31"/>
  <c r="P610" i="31" a="1"/>
  <c r="P610" i="31"/>
  <c r="P611" i="31" a="1"/>
  <c r="P611" i="31"/>
  <c r="P612" i="31" a="1"/>
  <c r="P612" i="31"/>
  <c r="P613" i="31" a="1"/>
  <c r="P613" i="31"/>
  <c r="P614" i="31" a="1"/>
  <c r="P614" i="31"/>
  <c r="P615" i="31" a="1"/>
  <c r="P615" i="31"/>
  <c r="P616" i="31" a="1"/>
  <c r="P616" i="31"/>
  <c r="P617" i="31" a="1"/>
  <c r="P617" i="31"/>
  <c r="P618" i="31" a="1"/>
  <c r="P618" i="31"/>
  <c r="P619" i="31" a="1"/>
  <c r="P619" i="31"/>
  <c r="P620" i="31" a="1"/>
  <c r="P620" i="31"/>
  <c r="P621" i="31" a="1"/>
  <c r="P621" i="31"/>
  <c r="P622" i="31" a="1"/>
  <c r="P622" i="31"/>
  <c r="P623" i="31" a="1"/>
  <c r="P623" i="31"/>
  <c r="P624" i="31" a="1"/>
  <c r="P624" i="31"/>
  <c r="P625" i="31" a="1"/>
  <c r="P625" i="31"/>
  <c r="P626" i="31" a="1"/>
  <c r="P626" i="31"/>
  <c r="P627" i="31" a="1"/>
  <c r="P627" i="31"/>
  <c r="P628" i="31" a="1"/>
  <c r="P628" i="31"/>
  <c r="P629" i="31" a="1"/>
  <c r="P629" i="31"/>
  <c r="P630" i="31" a="1"/>
  <c r="P630" i="31"/>
  <c r="P631" i="31" a="1"/>
  <c r="P631" i="31"/>
  <c r="P632" i="31" a="1"/>
  <c r="P632" i="31"/>
  <c r="P633" i="31" a="1"/>
  <c r="P633" i="31"/>
  <c r="P634" i="31" a="1"/>
  <c r="P634" i="31"/>
  <c r="P635" i="31" a="1"/>
  <c r="P635" i="31"/>
  <c r="P636" i="31" a="1"/>
  <c r="P636" i="31"/>
  <c r="P637" i="31" a="1"/>
  <c r="P637" i="31"/>
  <c r="P638" i="31" a="1"/>
  <c r="P638" i="31"/>
  <c r="P639" i="31" a="1"/>
  <c r="P639" i="31"/>
  <c r="P640" i="31" a="1"/>
  <c r="P640" i="31"/>
  <c r="P641" i="31" a="1"/>
  <c r="P641" i="31"/>
  <c r="P642" i="31" a="1"/>
  <c r="P642" i="31"/>
  <c r="P643" i="31" a="1"/>
  <c r="P643" i="31"/>
  <c r="P644" i="31" a="1"/>
  <c r="P644" i="31"/>
  <c r="P645" i="31" a="1"/>
  <c r="P645" i="31"/>
  <c r="P646" i="31" a="1"/>
  <c r="P646" i="31"/>
  <c r="P647" i="31" a="1"/>
  <c r="P647" i="31"/>
  <c r="P648" i="31" a="1"/>
  <c r="P648" i="31"/>
  <c r="P649" i="31" a="1"/>
  <c r="P649" i="31"/>
  <c r="P650" i="31" a="1"/>
  <c r="P650" i="31"/>
  <c r="P651" i="31" a="1"/>
  <c r="P651" i="31"/>
  <c r="P652" i="31" a="1"/>
  <c r="P652" i="31"/>
  <c r="P653" i="31" a="1"/>
  <c r="P653" i="31"/>
  <c r="P654" i="31" a="1"/>
  <c r="P654" i="31"/>
  <c r="P655" i="31" a="1"/>
  <c r="P655" i="31"/>
  <c r="P656" i="31" a="1"/>
  <c r="P656" i="31"/>
  <c r="P657" i="31" a="1"/>
  <c r="P657" i="31"/>
  <c r="P658" i="31" a="1"/>
  <c r="P658" i="31"/>
  <c r="P659" i="31" a="1"/>
  <c r="P659" i="31"/>
  <c r="P660" i="31" a="1"/>
  <c r="P660" i="31"/>
  <c r="P661" i="31" a="1"/>
  <c r="P661" i="31"/>
  <c r="P662" i="31" a="1"/>
  <c r="P662" i="31"/>
  <c r="P663" i="31" a="1"/>
  <c r="P663" i="31"/>
  <c r="P664" i="31" a="1"/>
  <c r="P664" i="31"/>
  <c r="P665" i="31" a="1"/>
  <c r="P665" i="31"/>
  <c r="P666" i="31" a="1"/>
  <c r="P666" i="31"/>
  <c r="P667" i="31" a="1"/>
  <c r="P667" i="31"/>
  <c r="P668" i="31" a="1"/>
  <c r="P668" i="31"/>
  <c r="P669" i="31" a="1"/>
  <c r="P669" i="31"/>
  <c r="P670" i="31" a="1"/>
  <c r="P670" i="31"/>
  <c r="P671" i="31" a="1"/>
  <c r="P671" i="31"/>
  <c r="P672" i="31" a="1"/>
  <c r="P672" i="31"/>
  <c r="P673" i="31" a="1"/>
  <c r="P673" i="31"/>
  <c r="P674" i="31" a="1"/>
  <c r="P674" i="31"/>
  <c r="P675" i="31" a="1"/>
  <c r="P675" i="31"/>
  <c r="P676" i="31" a="1"/>
  <c r="P676" i="31"/>
  <c r="P677" i="31" a="1"/>
  <c r="P677" i="31"/>
  <c r="P678" i="31" a="1"/>
  <c r="P678" i="31"/>
  <c r="P679" i="31" a="1"/>
  <c r="P679" i="31"/>
  <c r="P680" i="31" a="1"/>
  <c r="P680" i="31"/>
  <c r="P681" i="31" a="1"/>
  <c r="P681" i="31"/>
  <c r="P682" i="31" a="1"/>
  <c r="P682" i="31"/>
  <c r="P683" i="31" a="1"/>
  <c r="P683" i="31"/>
  <c r="P684" i="31" a="1"/>
  <c r="P684" i="31"/>
  <c r="P685" i="31" a="1"/>
  <c r="P685" i="31"/>
  <c r="P686" i="31" a="1"/>
  <c r="P686" i="31"/>
  <c r="P687" i="31" a="1"/>
  <c r="P687" i="31"/>
  <c r="P688" i="31" a="1"/>
  <c r="P688" i="31"/>
  <c r="P689" i="31" a="1"/>
  <c r="P689" i="31"/>
  <c r="P690" i="31" a="1"/>
  <c r="P690" i="31"/>
  <c r="P691" i="31" a="1"/>
  <c r="P691" i="31"/>
  <c r="P692" i="31" a="1"/>
  <c r="P692" i="31"/>
  <c r="P693" i="31" a="1"/>
  <c r="P693" i="31"/>
  <c r="P694" i="31" a="1"/>
  <c r="P694" i="31"/>
  <c r="P695" i="31" a="1"/>
  <c r="P695" i="31"/>
  <c r="P696" i="31" a="1"/>
  <c r="P696" i="31"/>
  <c r="P697" i="31" a="1"/>
  <c r="P697" i="31"/>
  <c r="P698" i="31" a="1"/>
  <c r="P698" i="31"/>
  <c r="P699" i="31" a="1"/>
  <c r="P699" i="31"/>
  <c r="P700" i="31" a="1"/>
  <c r="P700" i="31"/>
  <c r="P701" i="31" a="1"/>
  <c r="P701" i="31"/>
  <c r="P702" i="31" a="1"/>
  <c r="P702" i="31"/>
  <c r="P703" i="31" a="1"/>
  <c r="P703" i="31"/>
  <c r="P704" i="31" a="1"/>
  <c r="P704" i="31"/>
  <c r="P705" i="31" a="1"/>
  <c r="P705" i="31"/>
  <c r="P706" i="31" a="1"/>
  <c r="P706" i="31"/>
  <c r="P707" i="31" a="1"/>
  <c r="P707" i="31"/>
  <c r="P708" i="31" a="1"/>
  <c r="P708" i="31"/>
  <c r="P709" i="31" a="1"/>
  <c r="P709" i="31"/>
  <c r="P710" i="31" a="1"/>
  <c r="P710" i="31"/>
  <c r="P711" i="31" a="1"/>
  <c r="P711" i="31"/>
  <c r="P712" i="31" a="1"/>
  <c r="P712" i="31"/>
  <c r="P713" i="31" a="1"/>
  <c r="P713" i="31"/>
  <c r="P714" i="31" a="1"/>
  <c r="P714" i="31"/>
  <c r="P715" i="31" a="1"/>
  <c r="P715" i="31"/>
  <c r="P716" i="31" a="1"/>
  <c r="P716" i="31"/>
  <c r="P717" i="31" a="1"/>
  <c r="P717" i="31"/>
  <c r="P718" i="31" a="1"/>
  <c r="P718" i="31"/>
  <c r="P719" i="31" a="1"/>
  <c r="P719" i="31"/>
  <c r="P720" i="31" a="1"/>
  <c r="P720" i="31"/>
  <c r="P721" i="31" a="1"/>
  <c r="P721" i="31"/>
  <c r="P722" i="31" a="1"/>
  <c r="P722" i="31"/>
  <c r="P723" i="31" a="1"/>
  <c r="P723" i="31"/>
  <c r="P724" i="31" a="1"/>
  <c r="P724" i="31"/>
  <c r="P725" i="31" a="1"/>
  <c r="P725" i="31"/>
  <c r="P726" i="31" a="1"/>
  <c r="P726" i="31"/>
  <c r="P727" i="31" a="1"/>
  <c r="P727" i="31"/>
  <c r="P728" i="31" a="1"/>
  <c r="P728" i="31"/>
  <c r="P729" i="31" a="1"/>
  <c r="P729" i="31"/>
  <c r="P730" i="31" a="1"/>
  <c r="P730" i="31"/>
  <c r="P731" i="31" a="1"/>
  <c r="P731" i="31"/>
  <c r="P732" i="31" a="1"/>
  <c r="P732" i="31"/>
  <c r="P733" i="31" a="1"/>
  <c r="P733" i="31"/>
  <c r="P734" i="31" a="1"/>
  <c r="P734" i="31"/>
  <c r="P735" i="31" a="1"/>
  <c r="P735" i="31"/>
  <c r="P736" i="31" a="1"/>
  <c r="P736" i="31"/>
  <c r="P737" i="31" a="1"/>
  <c r="P737" i="31"/>
  <c r="P738" i="31" a="1"/>
  <c r="P738" i="31"/>
  <c r="P739" i="31" a="1"/>
  <c r="P739" i="31"/>
  <c r="P740" i="31" a="1"/>
  <c r="P740" i="31"/>
  <c r="P741" i="31" a="1"/>
  <c r="P741" i="31"/>
  <c r="P742" i="31" a="1"/>
  <c r="P742" i="31"/>
  <c r="P743" i="31" a="1"/>
  <c r="P743" i="31"/>
  <c r="P744" i="31" a="1"/>
  <c r="P744" i="31"/>
  <c r="P745" i="31" a="1"/>
  <c r="P745" i="31"/>
  <c r="P746" i="31" a="1"/>
  <c r="P746" i="31"/>
  <c r="P747" i="31" a="1"/>
  <c r="P747" i="31"/>
  <c r="P748" i="31" a="1"/>
  <c r="P748" i="31"/>
  <c r="P749" i="31" a="1"/>
  <c r="P749" i="31"/>
  <c r="P750" i="31" a="1"/>
  <c r="P750" i="31"/>
  <c r="P751" i="31" a="1"/>
  <c r="P751" i="31"/>
  <c r="P752" i="31" a="1"/>
  <c r="P752" i="31"/>
  <c r="P753" i="31" a="1"/>
  <c r="P753" i="31"/>
  <c r="P754" i="31" a="1"/>
  <c r="P754" i="31"/>
  <c r="P755" i="31" a="1"/>
  <c r="P755" i="31"/>
  <c r="P756" i="31" a="1"/>
  <c r="P756" i="31"/>
  <c r="P757" i="31" a="1"/>
  <c r="P757" i="31"/>
  <c r="P758" i="31" a="1"/>
  <c r="P758" i="31"/>
  <c r="P759" i="31" a="1"/>
  <c r="P759" i="31"/>
  <c r="P760" i="31" a="1"/>
  <c r="P760" i="31"/>
  <c r="P761" i="31" a="1"/>
  <c r="P761" i="31"/>
  <c r="P762" i="31" a="1"/>
  <c r="P762" i="31"/>
  <c r="P763" i="31" a="1"/>
  <c r="P763" i="31"/>
  <c r="P764" i="31" a="1"/>
  <c r="P764" i="31"/>
  <c r="P765" i="31" a="1"/>
  <c r="P765" i="31"/>
  <c r="P766" i="31" a="1"/>
  <c r="P766" i="31"/>
  <c r="P767" i="31" a="1"/>
  <c r="P767" i="31"/>
  <c r="P768" i="31" a="1"/>
  <c r="P768" i="31"/>
  <c r="P769" i="31" a="1"/>
  <c r="P769" i="31"/>
  <c r="P770" i="31" a="1"/>
  <c r="P770" i="31"/>
  <c r="P771" i="31" a="1"/>
  <c r="P771" i="31"/>
  <c r="P772" i="31" a="1"/>
  <c r="P772" i="31"/>
  <c r="P773" i="31" a="1"/>
  <c r="P773" i="31"/>
  <c r="P774" i="31" a="1"/>
  <c r="P774" i="31"/>
  <c r="P775" i="31" a="1"/>
  <c r="P775" i="31"/>
  <c r="P776" i="31" a="1"/>
  <c r="P776" i="31"/>
  <c r="P777" i="31" a="1"/>
  <c r="P777" i="31"/>
  <c r="P778" i="31" a="1"/>
  <c r="P778" i="31"/>
  <c r="P779" i="31" a="1"/>
  <c r="P779" i="31"/>
  <c r="P780" i="31" a="1"/>
  <c r="P780" i="31"/>
  <c r="P781" i="31" a="1"/>
  <c r="P781" i="31"/>
  <c r="P782" i="31" a="1"/>
  <c r="P782" i="31"/>
  <c r="P783" i="31" a="1"/>
  <c r="P783" i="31"/>
  <c r="P784" i="31" a="1"/>
  <c r="P784" i="31"/>
  <c r="P785" i="31" a="1"/>
  <c r="P785" i="31"/>
  <c r="P786" i="31" a="1"/>
  <c r="P786" i="31"/>
  <c r="P787" i="31" a="1"/>
  <c r="P787" i="31"/>
  <c r="P788" i="31" a="1"/>
  <c r="P788" i="31"/>
  <c r="P789" i="31" a="1"/>
  <c r="P789" i="31"/>
  <c r="P790" i="31" a="1"/>
  <c r="P790" i="31"/>
  <c r="P791" i="31" a="1"/>
  <c r="P791" i="31"/>
  <c r="P792" i="31" a="1"/>
  <c r="P792" i="31"/>
  <c r="P793" i="31" a="1"/>
  <c r="P793" i="31"/>
  <c r="P794" i="31" a="1"/>
  <c r="P794" i="31"/>
  <c r="P795" i="31" a="1"/>
  <c r="P795" i="31"/>
  <c r="P796" i="31" a="1"/>
  <c r="P796" i="31"/>
  <c r="P797" i="31" a="1"/>
  <c r="P797" i="31"/>
  <c r="P798" i="31" a="1"/>
  <c r="P798" i="31"/>
  <c r="P799" i="31" a="1"/>
  <c r="P799" i="31"/>
  <c r="P800" i="31" a="1"/>
  <c r="P800" i="31"/>
  <c r="P801" i="31" a="1"/>
  <c r="P801" i="31"/>
  <c r="P802" i="31" a="1"/>
  <c r="P802" i="31"/>
  <c r="P803" i="31" a="1"/>
  <c r="P803" i="31"/>
  <c r="P804" i="31" a="1"/>
  <c r="P804" i="31"/>
  <c r="P805" i="31" a="1"/>
  <c r="P805" i="31"/>
  <c r="P806" i="31" a="1"/>
  <c r="P806" i="31"/>
  <c r="P807" i="31" a="1"/>
  <c r="P807" i="31"/>
  <c r="P808" i="31" a="1"/>
  <c r="P808" i="31"/>
  <c r="P809" i="31" a="1"/>
  <c r="P809" i="31"/>
  <c r="P810" i="31" a="1"/>
  <c r="P810" i="31"/>
  <c r="P811" i="31" a="1"/>
  <c r="P811" i="31"/>
  <c r="P812" i="31" a="1"/>
  <c r="P812" i="31"/>
  <c r="P813" i="31" a="1"/>
  <c r="P813" i="31"/>
  <c r="P814" i="31" a="1"/>
  <c r="P814" i="31"/>
  <c r="P815" i="31" a="1"/>
  <c r="P815" i="31"/>
  <c r="P816" i="31" a="1"/>
  <c r="P816" i="31"/>
  <c r="P817" i="31" a="1"/>
  <c r="P817" i="31"/>
  <c r="P818" i="31" a="1"/>
  <c r="P818" i="31"/>
  <c r="P819" i="31" a="1"/>
  <c r="P819" i="31"/>
  <c r="P820" i="31" a="1"/>
  <c r="P820" i="31"/>
  <c r="P821" i="31" a="1"/>
  <c r="P821" i="31"/>
  <c r="P822" i="31" a="1"/>
  <c r="P822" i="31"/>
  <c r="P823" i="31" a="1"/>
  <c r="P823" i="31"/>
  <c r="P824" i="31" a="1"/>
  <c r="P824" i="31"/>
  <c r="P825" i="31" a="1"/>
  <c r="P825" i="31"/>
  <c r="P826" i="31" a="1"/>
  <c r="P826" i="31"/>
  <c r="P827" i="31" a="1"/>
  <c r="P827" i="31"/>
  <c r="P828" i="31" a="1"/>
  <c r="P828" i="31"/>
  <c r="P829" i="31" a="1"/>
  <c r="P829" i="31"/>
  <c r="P830" i="31" a="1"/>
  <c r="P830" i="31"/>
  <c r="P831" i="31" a="1"/>
  <c r="P831" i="31"/>
  <c r="P832" i="31" a="1"/>
  <c r="P832" i="31"/>
  <c r="P833" i="31" a="1"/>
  <c r="P833" i="31"/>
  <c r="P834" i="31" a="1"/>
  <c r="P834" i="31"/>
  <c r="P835" i="31" a="1"/>
  <c r="P835" i="31"/>
  <c r="P836" i="31" a="1"/>
  <c r="P836" i="31"/>
  <c r="P837" i="31" a="1"/>
  <c r="P837" i="31"/>
  <c r="P838" i="31" a="1"/>
  <c r="P838" i="31"/>
  <c r="P839" i="31" a="1"/>
  <c r="P839" i="31"/>
  <c r="P840" i="31" a="1"/>
  <c r="P840" i="31"/>
  <c r="P841" i="31" a="1"/>
  <c r="P841" i="31"/>
  <c r="P842" i="31" a="1"/>
  <c r="P842" i="31"/>
  <c r="P843" i="31" a="1"/>
  <c r="P843" i="31"/>
  <c r="P844" i="31" a="1"/>
  <c r="P844" i="31"/>
  <c r="P845" i="31" a="1"/>
  <c r="P845" i="31"/>
  <c r="P846" i="31" a="1"/>
  <c r="P846" i="31"/>
  <c r="P847" i="31" a="1"/>
  <c r="P847" i="31"/>
  <c r="P848" i="31" a="1"/>
  <c r="P848" i="31"/>
  <c r="P849" i="31" a="1"/>
  <c r="P849" i="31"/>
  <c r="P850" i="31" a="1"/>
  <c r="P850" i="31"/>
  <c r="P851" i="31" a="1"/>
  <c r="P851" i="31"/>
  <c r="P852" i="31" a="1"/>
  <c r="P852" i="31"/>
  <c r="P853" i="31" a="1"/>
  <c r="P853" i="31"/>
  <c r="P854" i="31" a="1"/>
  <c r="P854" i="31"/>
  <c r="P855" i="31" a="1"/>
  <c r="P855" i="31"/>
  <c r="P856" i="31" a="1"/>
  <c r="P856" i="31"/>
  <c r="P857" i="31" a="1"/>
  <c r="P857" i="31"/>
  <c r="P858" i="31" a="1"/>
  <c r="P858" i="31"/>
  <c r="P859" i="31" a="1"/>
  <c r="P859" i="31"/>
  <c r="P860" i="31" a="1"/>
  <c r="P860" i="31"/>
  <c r="P861" i="31" a="1"/>
  <c r="P861" i="31"/>
  <c r="P862" i="31" a="1"/>
  <c r="P862" i="31"/>
  <c r="P863" i="31" a="1"/>
  <c r="P863" i="31"/>
  <c r="P864" i="31" a="1"/>
  <c r="P864" i="31"/>
  <c r="P865" i="31" a="1"/>
  <c r="P865" i="31"/>
  <c r="P866" i="31" a="1"/>
  <c r="P866" i="31"/>
  <c r="P867" i="31" a="1"/>
  <c r="P867" i="31"/>
  <c r="P868" i="31" a="1"/>
  <c r="P868" i="31"/>
  <c r="P869" i="31" a="1"/>
  <c r="P869" i="31"/>
  <c r="P870" i="31" a="1"/>
  <c r="P870" i="31"/>
  <c r="P871" i="31" a="1"/>
  <c r="P871" i="31"/>
  <c r="P872" i="31" a="1"/>
  <c r="P872" i="31"/>
  <c r="P873" i="31" a="1"/>
  <c r="P873" i="31"/>
  <c r="P874" i="31" a="1"/>
  <c r="P874" i="31"/>
  <c r="P875" i="31" a="1"/>
  <c r="P875" i="31"/>
  <c r="P876" i="31" a="1"/>
  <c r="P876" i="31"/>
  <c r="P877" i="31" a="1"/>
  <c r="P877" i="31"/>
  <c r="P878" i="31" a="1"/>
  <c r="P878" i="31"/>
  <c r="P879" i="31" a="1"/>
  <c r="P879" i="31"/>
  <c r="P880" i="31" a="1"/>
  <c r="P880" i="31"/>
  <c r="P881" i="31" a="1"/>
  <c r="P881" i="31"/>
  <c r="P882" i="31" a="1"/>
  <c r="P882" i="31"/>
  <c r="P883" i="31" a="1"/>
  <c r="P883" i="31"/>
  <c r="P884" i="31" a="1"/>
  <c r="P884" i="31"/>
  <c r="P885" i="31" a="1"/>
  <c r="P885" i="31"/>
  <c r="P886" i="31" a="1"/>
  <c r="P886" i="31"/>
  <c r="P887" i="31" a="1"/>
  <c r="P887" i="31"/>
  <c r="P888" i="31" a="1"/>
  <c r="P888" i="31"/>
  <c r="P889" i="31" a="1"/>
  <c r="P889" i="31"/>
  <c r="P890" i="31" a="1"/>
  <c r="P890" i="31"/>
  <c r="P891" i="31" a="1"/>
  <c r="P891" i="31"/>
  <c r="P892" i="31" a="1"/>
  <c r="P892" i="31"/>
  <c r="P893" i="31" a="1"/>
  <c r="P893" i="31"/>
  <c r="P894" i="31" a="1"/>
  <c r="P894" i="31"/>
  <c r="P895" i="31" a="1"/>
  <c r="P895" i="31"/>
  <c r="P896" i="31" a="1"/>
  <c r="P896" i="31"/>
  <c r="P897" i="31" a="1"/>
  <c r="P897" i="31"/>
  <c r="P898" i="31" a="1"/>
  <c r="P898" i="31"/>
  <c r="P899" i="31" a="1"/>
  <c r="P899" i="31"/>
  <c r="P900" i="31" a="1"/>
  <c r="P900" i="31"/>
  <c r="P901" i="31" a="1"/>
  <c r="P901" i="31"/>
  <c r="P902" i="31" a="1"/>
  <c r="P902" i="31"/>
  <c r="P903" i="31" a="1"/>
  <c r="P903" i="31"/>
  <c r="P904" i="31" a="1"/>
  <c r="P904" i="31"/>
  <c r="P905" i="31" a="1"/>
  <c r="P905" i="31"/>
  <c r="P906" i="31" a="1"/>
  <c r="P906" i="31"/>
  <c r="P907" i="31" a="1"/>
  <c r="P907" i="31"/>
  <c r="P908" i="31" a="1"/>
  <c r="P908" i="31"/>
  <c r="P909" i="31" a="1"/>
  <c r="P909" i="31"/>
  <c r="P910" i="31" a="1"/>
  <c r="P910" i="31"/>
  <c r="P911" i="31" a="1"/>
  <c r="P911" i="31"/>
  <c r="P912" i="31" a="1"/>
  <c r="P912" i="31"/>
  <c r="P913" i="31" a="1"/>
  <c r="P913" i="31"/>
  <c r="P914" i="31" a="1"/>
  <c r="P914" i="31"/>
  <c r="P915" i="31" a="1"/>
  <c r="P915" i="31"/>
  <c r="P916" i="31" a="1"/>
  <c r="P916" i="31"/>
  <c r="P917" i="31" a="1"/>
  <c r="P917" i="31"/>
  <c r="P918" i="31" a="1"/>
  <c r="P918" i="31"/>
  <c r="P919" i="31" a="1"/>
  <c r="P919" i="31"/>
  <c r="P920" i="31" a="1"/>
  <c r="P920" i="31"/>
  <c r="P921" i="31" a="1"/>
  <c r="P921" i="31"/>
  <c r="P922" i="31" a="1"/>
  <c r="P922" i="31"/>
  <c r="P923" i="31" a="1"/>
  <c r="P923" i="31"/>
  <c r="P924" i="31" a="1"/>
  <c r="P924" i="31"/>
  <c r="P925" i="31" a="1"/>
  <c r="P925" i="31"/>
  <c r="P926" i="31" a="1"/>
  <c r="P926" i="31"/>
  <c r="P927" i="31" a="1"/>
  <c r="P927" i="31"/>
  <c r="P928" i="31" a="1"/>
  <c r="P928" i="31"/>
  <c r="P929" i="31" a="1"/>
  <c r="P929" i="31"/>
  <c r="P930" i="31" a="1"/>
  <c r="P930" i="31"/>
  <c r="P931" i="31" a="1"/>
  <c r="P931" i="31"/>
  <c r="P932" i="31" a="1"/>
  <c r="P932" i="31"/>
  <c r="P933" i="31" a="1"/>
  <c r="P933" i="31"/>
  <c r="P934" i="31" a="1"/>
  <c r="P934" i="31"/>
  <c r="P935" i="31" a="1"/>
  <c r="P935" i="31"/>
  <c r="P936" i="31" a="1"/>
  <c r="P936" i="31"/>
  <c r="P937" i="31" a="1"/>
  <c r="P937" i="31"/>
  <c r="P938" i="31" a="1"/>
  <c r="P938" i="31"/>
  <c r="P939" i="31" a="1"/>
  <c r="P939" i="31"/>
  <c r="P940" i="31" a="1"/>
  <c r="P940" i="31"/>
  <c r="P941" i="31" a="1"/>
  <c r="P941" i="31"/>
  <c r="P942" i="31" a="1"/>
  <c r="P942" i="31"/>
  <c r="P943" i="31" a="1"/>
  <c r="P943" i="31"/>
  <c r="P944" i="31" a="1"/>
  <c r="P944" i="31"/>
  <c r="P945" i="31" a="1"/>
  <c r="P945" i="31"/>
  <c r="P946" i="31" a="1"/>
  <c r="P946" i="31"/>
  <c r="P947" i="31" a="1"/>
  <c r="P947" i="31"/>
  <c r="P948" i="31" a="1"/>
  <c r="P948" i="31"/>
  <c r="P949" i="31" a="1"/>
  <c r="P949" i="31"/>
  <c r="P950" i="31" a="1"/>
  <c r="P950" i="31"/>
  <c r="P951" i="31" a="1"/>
  <c r="P951" i="31"/>
  <c r="P952" i="31" a="1"/>
  <c r="P952" i="31"/>
  <c r="P953" i="31" a="1"/>
  <c r="P953" i="31"/>
  <c r="P954" i="31" a="1"/>
  <c r="P954" i="31"/>
  <c r="P955" i="31" a="1"/>
  <c r="P955" i="31"/>
  <c r="P956" i="31" a="1"/>
  <c r="P956" i="31"/>
  <c r="P957" i="31" a="1"/>
  <c r="P957" i="31"/>
  <c r="P958" i="31" a="1"/>
  <c r="P958" i="31"/>
  <c r="P959" i="31" a="1"/>
  <c r="P959" i="31"/>
  <c r="P960" i="31" a="1"/>
  <c r="P960" i="31"/>
  <c r="P961" i="31" a="1"/>
  <c r="P961" i="31"/>
  <c r="P962" i="31" a="1"/>
  <c r="P962" i="31"/>
  <c r="P963" i="31" a="1"/>
  <c r="P963" i="31"/>
  <c r="P964" i="31" a="1"/>
  <c r="P964" i="31"/>
  <c r="P965" i="31" a="1"/>
  <c r="P965" i="31"/>
  <c r="P966" i="31" a="1"/>
  <c r="P966" i="31"/>
  <c r="P967" i="31" a="1"/>
  <c r="P967" i="31"/>
  <c r="P968" i="31" a="1"/>
  <c r="P968" i="31"/>
  <c r="P969" i="31" a="1"/>
  <c r="P969" i="31"/>
  <c r="P970" i="31" a="1"/>
  <c r="P970" i="31"/>
  <c r="P971" i="31" a="1"/>
  <c r="P971" i="31"/>
  <c r="P972" i="31" a="1"/>
  <c r="P972" i="31"/>
  <c r="P973" i="31" a="1"/>
  <c r="P973" i="31"/>
  <c r="P974" i="31" a="1"/>
  <c r="P974" i="31"/>
  <c r="P975" i="31" a="1"/>
  <c r="P975" i="31"/>
  <c r="P976" i="31" a="1"/>
  <c r="P976" i="31"/>
  <c r="P977" i="31" a="1"/>
  <c r="P977" i="31"/>
  <c r="P978" i="31" a="1"/>
  <c r="P978" i="31"/>
  <c r="P979" i="31" a="1"/>
  <c r="P979" i="31"/>
  <c r="P980" i="31" a="1"/>
  <c r="P980" i="31"/>
  <c r="P981" i="31" a="1"/>
  <c r="P981" i="31"/>
  <c r="P982" i="31" a="1"/>
  <c r="P982" i="31"/>
  <c r="P983" i="31" a="1"/>
  <c r="P983" i="31"/>
  <c r="P984" i="31" a="1"/>
  <c r="P984" i="31"/>
  <c r="P985" i="31" a="1"/>
  <c r="P985" i="31"/>
  <c r="P986" i="31" a="1"/>
  <c r="P986" i="31"/>
  <c r="P987" i="31" a="1"/>
  <c r="P987" i="31"/>
  <c r="P988" i="31" a="1"/>
  <c r="P988" i="31"/>
  <c r="P989" i="31" a="1"/>
  <c r="P989" i="31"/>
  <c r="P990" i="31" a="1"/>
  <c r="P990" i="31"/>
  <c r="P991" i="31" a="1"/>
  <c r="P991" i="31"/>
  <c r="P992" i="31" a="1"/>
  <c r="P992" i="31"/>
  <c r="P993" i="31" a="1"/>
  <c r="P993" i="31"/>
  <c r="P994" i="31" a="1"/>
  <c r="P994" i="31"/>
  <c r="P995" i="31" a="1"/>
  <c r="P995" i="31"/>
  <c r="P996" i="31" a="1"/>
  <c r="P996" i="31"/>
  <c r="P997" i="31" a="1"/>
  <c r="P997" i="31"/>
  <c r="P998" i="31" a="1"/>
  <c r="P998" i="31"/>
  <c r="P999" i="31" a="1"/>
  <c r="P999" i="31"/>
  <c r="P1000" i="31" a="1"/>
  <c r="P1000" i="31"/>
  <c r="P1001" i="31" a="1"/>
  <c r="P1001" i="31"/>
  <c r="P1002" i="31" a="1"/>
  <c r="P1002" i="31"/>
  <c r="P1003" i="31" a="1"/>
  <c r="P1003" i="31"/>
  <c r="P1004" i="31" a="1"/>
  <c r="P1004" i="31"/>
  <c r="P1005" i="31" a="1"/>
  <c r="P1005" i="31"/>
  <c r="P1006" i="31" a="1"/>
  <c r="P1006" i="31"/>
  <c r="P1007" i="31" a="1"/>
  <c r="P1007" i="31"/>
  <c r="P1008" i="31" a="1"/>
  <c r="P1008" i="31"/>
  <c r="P1009" i="31" a="1"/>
  <c r="P1009" i="31"/>
  <c r="P1010" i="31" a="1"/>
  <c r="P1010" i="31"/>
  <c r="P1011" i="31" a="1"/>
  <c r="P1011" i="31"/>
  <c r="P1012" i="31" a="1"/>
  <c r="P1012" i="31"/>
  <c r="P1013" i="31" a="1"/>
  <c r="P1013" i="31"/>
  <c r="P1014" i="31" a="1"/>
  <c r="P1014" i="31"/>
  <c r="P1015" i="31" a="1"/>
  <c r="P1015" i="31"/>
  <c r="P1016" i="31" a="1"/>
  <c r="P1016" i="31"/>
  <c r="P1017" i="31" a="1"/>
  <c r="P1017" i="31"/>
  <c r="P1018" i="31" a="1"/>
  <c r="P1018" i="31"/>
  <c r="P1019" i="31" a="1"/>
  <c r="P1019" i="31"/>
  <c r="P1020" i="31" a="1"/>
  <c r="P1020" i="31"/>
  <c r="P1021" i="31" a="1"/>
  <c r="P1021" i="31"/>
  <c r="P1022" i="31" a="1"/>
  <c r="P1022" i="31"/>
  <c r="P1023" i="31" a="1"/>
  <c r="P1023" i="31"/>
  <c r="P1024" i="31" a="1"/>
  <c r="P1024" i="31"/>
  <c r="P1025" i="31" a="1"/>
  <c r="P1025" i="31"/>
  <c r="P1026" i="31" a="1"/>
  <c r="P1026" i="31"/>
  <c r="P1027" i="31" a="1"/>
  <c r="P1027" i="31"/>
  <c r="P1028" i="31" a="1"/>
  <c r="P1028" i="31"/>
  <c r="P1029" i="31" a="1"/>
  <c r="P1029" i="31"/>
  <c r="P1030" i="31" a="1"/>
  <c r="P1030" i="31"/>
  <c r="P1031" i="31" a="1"/>
  <c r="P1031" i="31"/>
  <c r="P1032" i="31" a="1"/>
  <c r="P1032" i="31"/>
  <c r="P1033" i="31" a="1"/>
  <c r="P1033" i="31"/>
  <c r="P1034" i="31" a="1"/>
  <c r="P1034" i="31"/>
  <c r="P1035" i="31" a="1"/>
  <c r="P1035" i="31"/>
  <c r="P1036" i="31" a="1"/>
  <c r="P1036" i="31"/>
  <c r="P1037" i="31" a="1"/>
  <c r="P1037" i="31"/>
  <c r="P1038" i="31" a="1"/>
  <c r="P1038" i="31"/>
  <c r="P1039" i="31" a="1"/>
  <c r="P1039" i="31"/>
  <c r="P1040" i="31" a="1"/>
  <c r="P1040" i="31"/>
  <c r="P1041" i="31" a="1"/>
  <c r="P1041" i="31"/>
  <c r="P1042" i="31" a="1"/>
  <c r="P1042" i="31"/>
  <c r="P1043" i="31" a="1"/>
  <c r="P1043" i="31"/>
  <c r="P1044" i="31" a="1"/>
  <c r="P1044" i="31"/>
  <c r="P1045" i="31" a="1"/>
  <c r="P1045" i="31"/>
  <c r="P1046" i="31" a="1"/>
  <c r="P1046" i="31"/>
  <c r="P1047" i="31" a="1"/>
  <c r="P1047" i="31"/>
  <c r="P1048" i="31" a="1"/>
  <c r="P1048" i="31"/>
  <c r="P1049" i="31" a="1"/>
  <c r="P1049" i="31"/>
  <c r="P1050" i="31" a="1"/>
  <c r="P1050" i="31"/>
  <c r="P1051" i="31" a="1"/>
  <c r="P1051" i="31"/>
  <c r="P1052" i="31" a="1"/>
  <c r="P1052" i="31"/>
  <c r="P1053" i="31" a="1"/>
  <c r="P1053" i="31"/>
  <c r="P1054" i="31" a="1"/>
  <c r="P1054" i="31"/>
  <c r="P1055" i="31" a="1"/>
  <c r="P1055" i="31"/>
  <c r="P1056" i="31" a="1"/>
  <c r="P1056" i="31"/>
  <c r="P1057" i="31" a="1"/>
  <c r="P1057" i="31"/>
  <c r="P1058" i="31" a="1"/>
  <c r="P1058" i="31"/>
  <c r="P1059" i="31" a="1"/>
  <c r="P1059" i="31"/>
  <c r="P1060" i="31" a="1"/>
  <c r="P1060" i="31"/>
  <c r="P1061" i="31" a="1"/>
  <c r="P1061" i="31"/>
  <c r="P1062" i="31" a="1"/>
  <c r="P1062" i="31"/>
  <c r="P1063" i="31" a="1"/>
  <c r="P1063" i="31"/>
  <c r="P1064" i="31" a="1"/>
  <c r="P1064" i="31"/>
  <c r="P1065" i="31" a="1"/>
  <c r="P1065" i="31"/>
  <c r="P1066" i="31" a="1"/>
  <c r="P1066" i="31"/>
  <c r="P1067" i="31" a="1"/>
  <c r="P1067" i="31"/>
  <c r="P1068" i="31" a="1"/>
  <c r="P1068" i="31"/>
  <c r="P1069" i="31" a="1"/>
  <c r="P1069" i="31"/>
  <c r="P1070" i="31" a="1"/>
  <c r="P1070" i="31"/>
  <c r="P1071" i="31" a="1"/>
  <c r="P1071" i="31"/>
  <c r="P1072" i="31" a="1"/>
  <c r="P1072" i="31"/>
  <c r="P1073" i="31" a="1"/>
  <c r="P1073" i="31"/>
  <c r="P1074" i="31" a="1"/>
  <c r="P1074" i="31"/>
  <c r="P1075" i="31" a="1"/>
  <c r="P1075" i="31"/>
  <c r="P1076" i="31" a="1"/>
  <c r="P1076" i="31"/>
  <c r="P1077" i="31" a="1"/>
  <c r="P1077" i="31"/>
  <c r="P1078" i="31" a="1"/>
  <c r="P1078" i="31"/>
  <c r="P1079" i="31" a="1"/>
  <c r="P1079" i="31"/>
  <c r="P1080" i="31" a="1"/>
  <c r="P1080" i="31"/>
  <c r="P1081" i="31" a="1"/>
  <c r="P1081" i="31"/>
  <c r="P1082" i="31" a="1"/>
  <c r="P1082" i="31"/>
  <c r="P1083" i="31" a="1"/>
  <c r="P1083" i="31"/>
  <c r="P1084" i="31" a="1"/>
  <c r="P1084" i="31"/>
  <c r="P1085" i="31" a="1"/>
  <c r="P1085" i="31"/>
  <c r="P1086" i="31" a="1"/>
  <c r="P1086" i="31"/>
  <c r="P1087" i="31" a="1"/>
  <c r="P1087" i="31"/>
  <c r="P1088" i="31" a="1"/>
  <c r="P1088" i="31"/>
  <c r="P1089" i="31" a="1"/>
  <c r="P1089" i="31"/>
  <c r="P1090" i="31" a="1"/>
  <c r="P1090" i="31"/>
  <c r="P1091" i="31" a="1"/>
  <c r="P1091" i="31"/>
  <c r="P1092" i="31" a="1"/>
  <c r="P1092" i="31"/>
  <c r="P1093" i="31" a="1"/>
  <c r="P1093" i="31"/>
  <c r="P1094" i="31" a="1"/>
  <c r="P1094" i="31"/>
  <c r="P1095" i="31" a="1"/>
  <c r="P1095" i="31"/>
  <c r="P1096" i="31" a="1"/>
  <c r="P1096" i="31"/>
  <c r="P1097" i="31" a="1"/>
  <c r="P1097" i="31"/>
  <c r="P1098" i="31" a="1"/>
  <c r="P1098" i="31"/>
  <c r="P1099" i="31" a="1"/>
  <c r="P1099" i="31"/>
  <c r="P1100" i="31" a="1"/>
  <c r="P1100" i="31"/>
  <c r="P1101" i="31" a="1"/>
  <c r="P1101" i="31"/>
  <c r="P1102" i="31" a="1"/>
  <c r="P1102" i="31"/>
  <c r="P1103" i="31" a="1"/>
  <c r="P1103" i="31"/>
  <c r="P1104" i="31" a="1"/>
  <c r="P1104" i="31"/>
  <c r="P1105" i="31" a="1"/>
  <c r="P1105" i="31"/>
  <c r="P1106" i="31" a="1"/>
  <c r="P1106" i="31"/>
  <c r="P1107" i="31" a="1"/>
  <c r="P1107" i="31"/>
  <c r="P1108" i="31" a="1"/>
  <c r="P1108" i="31"/>
  <c r="P1109" i="31" a="1"/>
  <c r="P1109" i="31"/>
  <c r="P1110" i="31" a="1"/>
  <c r="P1110" i="31"/>
  <c r="P1111" i="31" a="1"/>
  <c r="P1111" i="31"/>
  <c r="P1112" i="31" a="1"/>
  <c r="P1112" i="31"/>
  <c r="P1113" i="31" a="1"/>
  <c r="P1113" i="31"/>
  <c r="P1114" i="31" a="1"/>
  <c r="P1114" i="31"/>
  <c r="P1115" i="31" a="1"/>
  <c r="P1115" i="31"/>
  <c r="P1116" i="31" a="1"/>
  <c r="P1116" i="31"/>
  <c r="P1117" i="31" a="1"/>
  <c r="P1117" i="31"/>
  <c r="P1118" i="31" a="1"/>
  <c r="P1118" i="31"/>
  <c r="P1119" i="31" a="1"/>
  <c r="P1119" i="31"/>
  <c r="P1120" i="31" a="1"/>
  <c r="P1120" i="31"/>
  <c r="P1121" i="31" a="1"/>
  <c r="P1121" i="31"/>
  <c r="P1122" i="31" a="1"/>
  <c r="P1122" i="31"/>
  <c r="P1123" i="31" a="1"/>
  <c r="P1123" i="31"/>
  <c r="P1124" i="31" a="1"/>
  <c r="P1124" i="31"/>
  <c r="P1125" i="31" a="1"/>
  <c r="P1125" i="31"/>
  <c r="P1126" i="31" a="1"/>
  <c r="P1126" i="31"/>
  <c r="P1127" i="31" a="1"/>
  <c r="P1127" i="31"/>
  <c r="P1128" i="31" a="1"/>
  <c r="P1128" i="31"/>
  <c r="P1129" i="31" a="1"/>
  <c r="P1129" i="31"/>
  <c r="P1130" i="31" a="1"/>
  <c r="P1130" i="31"/>
  <c r="P1131" i="31" a="1"/>
  <c r="P1131" i="31"/>
  <c r="P1132" i="31" a="1"/>
  <c r="P1132" i="31"/>
  <c r="P1133" i="31" a="1"/>
  <c r="P1133" i="31"/>
  <c r="P1134" i="31" a="1"/>
  <c r="P1134" i="31"/>
  <c r="P1135" i="31" a="1"/>
  <c r="P1135" i="31"/>
  <c r="P1136" i="31" a="1"/>
  <c r="P1136" i="31"/>
  <c r="P1137" i="31" a="1"/>
  <c r="P1137" i="31"/>
  <c r="P1138" i="31" a="1"/>
  <c r="P1138" i="31"/>
  <c r="P1139" i="31" a="1"/>
  <c r="P1139" i="31"/>
  <c r="P1140" i="31" a="1"/>
  <c r="P1140" i="31"/>
  <c r="P1141" i="31" a="1"/>
  <c r="P1141" i="31"/>
  <c r="P1142" i="31" a="1"/>
  <c r="P1142" i="31"/>
  <c r="P1143" i="31" a="1"/>
  <c r="P1143" i="31"/>
  <c r="P1144" i="31" a="1"/>
  <c r="P1144" i="31"/>
  <c r="P1145" i="31" a="1"/>
  <c r="P1145" i="31"/>
  <c r="P1146" i="31" a="1"/>
  <c r="P1146" i="31"/>
  <c r="P1147" i="31" a="1"/>
  <c r="P1147" i="31"/>
  <c r="P1148" i="31" a="1"/>
  <c r="P1148" i="31"/>
  <c r="P1149" i="31" a="1"/>
  <c r="P1149" i="31"/>
  <c r="P1150" i="31" a="1"/>
  <c r="P1150" i="31"/>
  <c r="P1151" i="31" a="1"/>
  <c r="P1151" i="31"/>
  <c r="P1152" i="31" a="1"/>
  <c r="P1152" i="31"/>
  <c r="P1153" i="31" a="1"/>
  <c r="P1153" i="31"/>
  <c r="P1154" i="31" a="1"/>
  <c r="P1154" i="31"/>
  <c r="P1155" i="31" a="1"/>
  <c r="P1155" i="31"/>
  <c r="P1156" i="31" a="1"/>
  <c r="P1156" i="31"/>
  <c r="P1157" i="31" a="1"/>
  <c r="P1157" i="31"/>
  <c r="P1158" i="31" a="1"/>
  <c r="P1158" i="31"/>
  <c r="P1159" i="31" a="1"/>
  <c r="P1159" i="31"/>
  <c r="P1160" i="31" a="1"/>
  <c r="P1160" i="31"/>
  <c r="P1161" i="31" a="1"/>
  <c r="P1161" i="31"/>
  <c r="P1162" i="31" a="1"/>
  <c r="P1162" i="31"/>
  <c r="P1163" i="31" a="1"/>
  <c r="P1163" i="31"/>
  <c r="P1164" i="31" a="1"/>
  <c r="P1164" i="31"/>
  <c r="P1165" i="31" a="1"/>
  <c r="P1165" i="31"/>
  <c r="P1166" i="31" a="1"/>
  <c r="P1166" i="31"/>
  <c r="P1167" i="31" a="1"/>
  <c r="P1167" i="31"/>
  <c r="P1168" i="31" a="1"/>
  <c r="P1168" i="31"/>
  <c r="P1169" i="31" a="1"/>
  <c r="P1169" i="31"/>
  <c r="P1170" i="31" a="1"/>
  <c r="P1170" i="31"/>
  <c r="P1171" i="31" a="1"/>
  <c r="P1171" i="31"/>
  <c r="P1172" i="31" a="1"/>
  <c r="P1172" i="31"/>
  <c r="P1173" i="31" a="1"/>
  <c r="P1173" i="31"/>
  <c r="P1174" i="31" a="1"/>
  <c r="P1174" i="31"/>
  <c r="P1175" i="31" a="1"/>
  <c r="P1175" i="31"/>
  <c r="P1176" i="31" a="1"/>
  <c r="P1176" i="31"/>
  <c r="P1177" i="31" a="1"/>
  <c r="P1177" i="31"/>
  <c r="P1178" i="31" a="1"/>
  <c r="P1178" i="31"/>
  <c r="P1179" i="31" a="1"/>
  <c r="P1179" i="31"/>
  <c r="P1180" i="31" a="1"/>
  <c r="P1180" i="31"/>
  <c r="P1181" i="31" a="1"/>
  <c r="P1181" i="31"/>
  <c r="P1182" i="31" a="1"/>
  <c r="P1182" i="31"/>
  <c r="P1183" i="31" a="1"/>
  <c r="P1183" i="31"/>
  <c r="P1184" i="31" a="1"/>
  <c r="P1184" i="31"/>
  <c r="P1185" i="31" a="1"/>
  <c r="P1185" i="31"/>
  <c r="P1186" i="31" a="1"/>
  <c r="P1186" i="31"/>
  <c r="P1187" i="31" a="1"/>
  <c r="P1187" i="31"/>
  <c r="P1188" i="31" a="1"/>
  <c r="P1188" i="31"/>
  <c r="P1189" i="31" a="1"/>
  <c r="P1189" i="31"/>
  <c r="P1190" i="31" a="1"/>
  <c r="P1190" i="31"/>
  <c r="P1191" i="31" a="1"/>
  <c r="P1191" i="31"/>
  <c r="P1192" i="31" a="1"/>
  <c r="P1192" i="31"/>
  <c r="P1193" i="31" a="1"/>
  <c r="P1193" i="31"/>
  <c r="P1194" i="31" a="1"/>
  <c r="P1194" i="31"/>
  <c r="P1195" i="31" a="1"/>
  <c r="P1195" i="31"/>
  <c r="P1196" i="31" a="1"/>
  <c r="P1196" i="31"/>
  <c r="P1197" i="31" a="1"/>
  <c r="P1197" i="31"/>
  <c r="P1198" i="31" a="1"/>
  <c r="P1198" i="31"/>
  <c r="P1199" i="31" a="1"/>
  <c r="P1199" i="31"/>
  <c r="P1200" i="31" a="1"/>
  <c r="P1200" i="31"/>
  <c r="P1201" i="31" a="1"/>
  <c r="P1201" i="31"/>
  <c r="P1202" i="31" a="1"/>
  <c r="P1202" i="31"/>
  <c r="P1203" i="31" a="1"/>
  <c r="P1203" i="31"/>
  <c r="P1204" i="31" a="1"/>
  <c r="P1204" i="31"/>
  <c r="P1205" i="31" a="1"/>
  <c r="P1205" i="31"/>
  <c r="P1206" i="31" a="1"/>
  <c r="P1206" i="31"/>
  <c r="P1207" i="31" a="1"/>
  <c r="P1207" i="31"/>
  <c r="P1208" i="31" a="1"/>
  <c r="P1208" i="31"/>
  <c r="P1209" i="31" a="1"/>
  <c r="P1209" i="31"/>
  <c r="P1210" i="31" a="1"/>
  <c r="P1210" i="31"/>
  <c r="P1211" i="31" a="1"/>
  <c r="P1211" i="31"/>
  <c r="P1212" i="31" a="1"/>
  <c r="P1212" i="31"/>
  <c r="P1213" i="31" a="1"/>
  <c r="P1213" i="31"/>
  <c r="P1214" i="31" a="1"/>
  <c r="P1214" i="31"/>
  <c r="P1215" i="31" a="1"/>
  <c r="P1215" i="31"/>
  <c r="P1216" i="31" a="1"/>
  <c r="P1216" i="31"/>
  <c r="P1217" i="31" a="1"/>
  <c r="P1217" i="31"/>
  <c r="P1218" i="31" a="1"/>
  <c r="P1218" i="31"/>
  <c r="P1219" i="31" a="1"/>
  <c r="P1219" i="31"/>
  <c r="P1220" i="31" a="1"/>
  <c r="P1220" i="31"/>
  <c r="P1221" i="31" a="1"/>
  <c r="P1221" i="31"/>
  <c r="P1222" i="31" a="1"/>
  <c r="P1222" i="31"/>
  <c r="P1223" i="31" a="1"/>
  <c r="P1223" i="31"/>
  <c r="P1224" i="31" a="1"/>
  <c r="P1224" i="31"/>
  <c r="P1225" i="31" a="1"/>
  <c r="P1225" i="31"/>
  <c r="P1226" i="31" a="1"/>
  <c r="P1226" i="31"/>
  <c r="P1227" i="31" a="1"/>
  <c r="P1227" i="31"/>
  <c r="P1228" i="31" a="1"/>
  <c r="P1228" i="31"/>
  <c r="P1229" i="31" a="1"/>
  <c r="P1229" i="31"/>
  <c r="P1230" i="31" a="1"/>
  <c r="P1230" i="31"/>
  <c r="P1231" i="31" a="1"/>
  <c r="P1231" i="31"/>
  <c r="P1232" i="31" a="1"/>
  <c r="P1232" i="31"/>
  <c r="P1233" i="31" a="1"/>
  <c r="P1233" i="31"/>
  <c r="P1234" i="31" a="1"/>
  <c r="P1234" i="31"/>
  <c r="P1235" i="31" a="1"/>
  <c r="P1235" i="31"/>
  <c r="P1236" i="31" a="1"/>
  <c r="P1236" i="31"/>
  <c r="P1237" i="31" a="1"/>
  <c r="P1237" i="31"/>
  <c r="P1238" i="31" a="1"/>
  <c r="P1238" i="31"/>
  <c r="P1239" i="31" a="1"/>
  <c r="P1239" i="31"/>
  <c r="P1240" i="31" a="1"/>
  <c r="P1240" i="31"/>
  <c r="P1241" i="31" a="1"/>
  <c r="P1241" i="31"/>
  <c r="P1242" i="31" a="1"/>
  <c r="P1242" i="31"/>
  <c r="P1243" i="31" a="1"/>
  <c r="P1243" i="31"/>
  <c r="P1244" i="31" a="1"/>
  <c r="P1244" i="31"/>
  <c r="P1245" i="31" a="1"/>
  <c r="P1245" i="31"/>
  <c r="P1246" i="31" a="1"/>
  <c r="P1246" i="31"/>
  <c r="P1247" i="31" a="1"/>
  <c r="P1247" i="31"/>
  <c r="P1248" i="31" a="1"/>
  <c r="P1248" i="31"/>
  <c r="P1249" i="31" a="1"/>
  <c r="P1249" i="31"/>
  <c r="P1250" i="31" a="1"/>
  <c r="P1250" i="31"/>
  <c r="P1251" i="31" a="1"/>
  <c r="P1251" i="31"/>
  <c r="P1252" i="31" a="1"/>
  <c r="P1252" i="31"/>
  <c r="P1253" i="31" a="1"/>
  <c r="P1253" i="31"/>
  <c r="P1254" i="31" a="1"/>
  <c r="P1254" i="31"/>
  <c r="P1255" i="31" a="1"/>
  <c r="P1255" i="31"/>
  <c r="P1256" i="31" a="1"/>
  <c r="P1256" i="31"/>
  <c r="P1257" i="31" a="1"/>
  <c r="P1257" i="31"/>
  <c r="P1258" i="31" a="1"/>
  <c r="P1258" i="31"/>
  <c r="P1259" i="31" a="1"/>
  <c r="P1259" i="31"/>
  <c r="P1260" i="31" a="1"/>
  <c r="P1260" i="31"/>
  <c r="P1261" i="31" a="1"/>
  <c r="P1261" i="31"/>
  <c r="P1262" i="31" a="1"/>
  <c r="P1262" i="31"/>
  <c r="P1263" i="31" a="1"/>
  <c r="P1263" i="31"/>
  <c r="P1264" i="31" a="1"/>
  <c r="P1264" i="31"/>
  <c r="P1265" i="31" a="1"/>
  <c r="P1265" i="31"/>
  <c r="P1266" i="31" a="1"/>
  <c r="P1266" i="31"/>
  <c r="P1267" i="31" a="1"/>
  <c r="P1267" i="31"/>
  <c r="P1268" i="31" a="1"/>
  <c r="P1268" i="31"/>
  <c r="P1269" i="31" a="1"/>
  <c r="P1269" i="31"/>
  <c r="P1270" i="31" a="1"/>
  <c r="P1270" i="31"/>
  <c r="P1271" i="31" a="1"/>
  <c r="P1271" i="31"/>
  <c r="P1272" i="31" a="1"/>
  <c r="P1272" i="31"/>
  <c r="P1273" i="31" a="1"/>
  <c r="P1273" i="31"/>
  <c r="P1274" i="31" a="1"/>
  <c r="P1274" i="31"/>
  <c r="P1275" i="31" a="1"/>
  <c r="P1275" i="31"/>
  <c r="P1276" i="31" a="1"/>
  <c r="P1276" i="31"/>
  <c r="P1277" i="31" a="1"/>
  <c r="P1277" i="31"/>
  <c r="P1278" i="31" a="1"/>
  <c r="P1278" i="31"/>
  <c r="P1279" i="31" a="1"/>
  <c r="P1279" i="31"/>
  <c r="P1280" i="31" a="1"/>
  <c r="P1280" i="31"/>
  <c r="P1281" i="31" a="1"/>
  <c r="P1281" i="31"/>
  <c r="P1282" i="31" a="1"/>
  <c r="P1282" i="31"/>
  <c r="P1283" i="31" a="1"/>
  <c r="P1283" i="31"/>
  <c r="P1284" i="31" a="1"/>
  <c r="P1284" i="31"/>
  <c r="P1285" i="31" a="1"/>
  <c r="P1285" i="31"/>
  <c r="P1286" i="31" a="1"/>
  <c r="P1286" i="31"/>
  <c r="P1287" i="31" a="1"/>
  <c r="P1287" i="31"/>
  <c r="P1288" i="31" a="1"/>
  <c r="P1288" i="31"/>
  <c r="P1289" i="31" a="1"/>
  <c r="P1289" i="31"/>
  <c r="P1290" i="31" a="1"/>
  <c r="P1290" i="31"/>
  <c r="P1291" i="31" a="1"/>
  <c r="P1291" i="31"/>
  <c r="P1292" i="31" a="1"/>
  <c r="P1292" i="31"/>
  <c r="P1293" i="31" a="1"/>
  <c r="P1293" i="31"/>
  <c r="P1294" i="31" a="1"/>
  <c r="P1294" i="31"/>
  <c r="P1295" i="31" a="1"/>
  <c r="P1295" i="31"/>
  <c r="P1296" i="31" a="1"/>
  <c r="P1296" i="31"/>
  <c r="P1297" i="31" a="1"/>
  <c r="P1297" i="31"/>
  <c r="P1298" i="31" a="1"/>
  <c r="P1298" i="31"/>
  <c r="P1299" i="31" a="1"/>
  <c r="P1299" i="31"/>
  <c r="P1300" i="31" a="1"/>
  <c r="P1300" i="31"/>
  <c r="P1301" i="31" a="1"/>
  <c r="P1301" i="31"/>
  <c r="P1302" i="31" a="1"/>
  <c r="P1302" i="31"/>
  <c r="P1303" i="31" a="1"/>
  <c r="P1303" i="31"/>
  <c r="P1304" i="31" a="1"/>
  <c r="P1304" i="31"/>
  <c r="P1305" i="31" a="1"/>
  <c r="P1305" i="31"/>
  <c r="P1306" i="31" a="1"/>
  <c r="P1306" i="31"/>
  <c r="P1307" i="31" a="1"/>
  <c r="P1307" i="31"/>
  <c r="P1308" i="31" a="1"/>
  <c r="P1308" i="31"/>
  <c r="P1309" i="31" a="1"/>
  <c r="P1309" i="31"/>
  <c r="P1310" i="31" a="1"/>
  <c r="P1310" i="31"/>
  <c r="P1311" i="31" a="1"/>
  <c r="P1311" i="31"/>
  <c r="P1312" i="31" a="1"/>
  <c r="P1312" i="31"/>
  <c r="P1313" i="31" a="1"/>
  <c r="P1313" i="31"/>
  <c r="P1314" i="31" a="1"/>
  <c r="P1314" i="31"/>
  <c r="P1315" i="31" a="1"/>
  <c r="P1315" i="31"/>
  <c r="P1316" i="31" a="1"/>
  <c r="P1316" i="31"/>
  <c r="P1317" i="31" a="1"/>
  <c r="P1317" i="31"/>
  <c r="P1318" i="31" a="1"/>
  <c r="P1318" i="31"/>
  <c r="P1319" i="31" a="1"/>
  <c r="P1319" i="31"/>
  <c r="P1320" i="31" a="1"/>
  <c r="P1320" i="31"/>
  <c r="P1321" i="31" a="1"/>
  <c r="P1321" i="31"/>
  <c r="P1322" i="31" a="1"/>
  <c r="P1322" i="31"/>
  <c r="P1323" i="31" a="1"/>
  <c r="P1323" i="31"/>
  <c r="P1324" i="31" a="1"/>
  <c r="P1324" i="31"/>
  <c r="P1325" i="31" a="1"/>
  <c r="P1325" i="31"/>
  <c r="P1326" i="31" a="1"/>
  <c r="P1326" i="31"/>
  <c r="P1327" i="31" a="1"/>
  <c r="P1327" i="31"/>
  <c r="P1328" i="31" a="1"/>
  <c r="P1328" i="31"/>
  <c r="P1329" i="31" a="1"/>
  <c r="P1329" i="31"/>
  <c r="P1330" i="31" a="1"/>
  <c r="P1330" i="31"/>
  <c r="P1331" i="31" a="1"/>
  <c r="P1331" i="31"/>
  <c r="P1332" i="31" a="1"/>
  <c r="P1332" i="31"/>
  <c r="P1333" i="31" a="1"/>
  <c r="P1333" i="31"/>
  <c r="P1334" i="31" a="1"/>
  <c r="P1334" i="31"/>
  <c r="P1335" i="31" a="1"/>
  <c r="P1335" i="31"/>
  <c r="P1336" i="31" a="1"/>
  <c r="P1336" i="31"/>
  <c r="P1337" i="31" a="1"/>
  <c r="P1337" i="31"/>
  <c r="P1338" i="31" a="1"/>
  <c r="P1338" i="31"/>
  <c r="P1339" i="31" a="1"/>
  <c r="P1339" i="31"/>
  <c r="P1340" i="31" a="1"/>
  <c r="P1340" i="31"/>
  <c r="P1341" i="31" a="1"/>
  <c r="P1341" i="31"/>
  <c r="P1342" i="31" a="1"/>
  <c r="P1342" i="31"/>
  <c r="P1343" i="31" a="1"/>
  <c r="P1343" i="31"/>
  <c r="P1344" i="31" a="1"/>
  <c r="P1344" i="31"/>
  <c r="P1345" i="31" a="1"/>
  <c r="P1345" i="31"/>
  <c r="P1346" i="31" a="1"/>
  <c r="P1346" i="31"/>
  <c r="P1347" i="31" a="1"/>
  <c r="P1347" i="31"/>
  <c r="P1348" i="31" a="1"/>
  <c r="P1348" i="31"/>
  <c r="P1349" i="31" a="1"/>
  <c r="P1349" i="31"/>
  <c r="P1350" i="31" a="1"/>
  <c r="P1350" i="31"/>
  <c r="P1351" i="31" a="1"/>
  <c r="P1351" i="31"/>
  <c r="P1352" i="31" a="1"/>
  <c r="P1352" i="31"/>
  <c r="P1353" i="31" a="1"/>
  <c r="P1353" i="31"/>
  <c r="P1354" i="31" a="1"/>
  <c r="P1354" i="31"/>
  <c r="P1355" i="31" a="1"/>
  <c r="P1355" i="31"/>
  <c r="P1356" i="31" a="1"/>
  <c r="P1356" i="31"/>
  <c r="P1357" i="31" a="1"/>
  <c r="P1357" i="31"/>
  <c r="P1358" i="31" a="1"/>
  <c r="P1358" i="31"/>
  <c r="P1359" i="31" a="1"/>
  <c r="P1359" i="31"/>
  <c r="P1360" i="31" a="1"/>
  <c r="P1360" i="31"/>
  <c r="P1361" i="31" a="1"/>
  <c r="P1361" i="31"/>
  <c r="P1362" i="31" a="1"/>
  <c r="P1362" i="31"/>
  <c r="P1363" i="31" a="1"/>
  <c r="P1363" i="31"/>
  <c r="P1364" i="31" a="1"/>
  <c r="P1364" i="31"/>
  <c r="P1365" i="31" a="1"/>
  <c r="P1365" i="31"/>
  <c r="P1366" i="31" a="1"/>
  <c r="P1366" i="31"/>
  <c r="P1367" i="31" a="1"/>
  <c r="P1367" i="31"/>
  <c r="P1368" i="31" a="1"/>
  <c r="P1368" i="31"/>
  <c r="P1369" i="31" a="1"/>
  <c r="P1369" i="31"/>
  <c r="P1370" i="31" a="1"/>
  <c r="P1370" i="31"/>
  <c r="P1371" i="31" a="1"/>
  <c r="P1371" i="31"/>
  <c r="P1372" i="31" a="1"/>
  <c r="P1372" i="31"/>
  <c r="P1373" i="31" a="1"/>
  <c r="P1373" i="31"/>
  <c r="P1374" i="31" a="1"/>
  <c r="P1374" i="31"/>
  <c r="P1375" i="31" a="1"/>
  <c r="P1375" i="31"/>
  <c r="P1376" i="31" a="1"/>
  <c r="P1376" i="31"/>
  <c r="P1377" i="31" a="1"/>
  <c r="P1377" i="31"/>
  <c r="P1378" i="31" a="1"/>
  <c r="P1378" i="31"/>
  <c r="P1379" i="31" a="1"/>
  <c r="P1379" i="31"/>
  <c r="P1380" i="31" a="1"/>
  <c r="P1380" i="31"/>
  <c r="P1381" i="31" a="1"/>
  <c r="P1381" i="31"/>
  <c r="P1382" i="31" a="1"/>
  <c r="P1382" i="31"/>
  <c r="P1383" i="31" a="1"/>
  <c r="P1383" i="31"/>
  <c r="P1384" i="31" a="1"/>
  <c r="P1384" i="31"/>
  <c r="P1385" i="31" a="1"/>
  <c r="P1385" i="31"/>
  <c r="P1386" i="31" a="1"/>
  <c r="P1386" i="31"/>
  <c r="P1387" i="31" a="1"/>
  <c r="P1387" i="31"/>
  <c r="P1388" i="31" a="1"/>
  <c r="P1388" i="31"/>
  <c r="P1389" i="31" a="1"/>
  <c r="P1389" i="31"/>
  <c r="P1390" i="31" a="1"/>
  <c r="P1390" i="31"/>
  <c r="P1391" i="31" a="1"/>
  <c r="P1391" i="31"/>
  <c r="P1392" i="31" a="1"/>
  <c r="P1392" i="31"/>
  <c r="P1393" i="31" a="1"/>
  <c r="P1393" i="31"/>
  <c r="P1394" i="31" a="1"/>
  <c r="P1394" i="31"/>
  <c r="P1395" i="31" a="1"/>
  <c r="P1395" i="31"/>
  <c r="P1396" i="31" a="1"/>
  <c r="P1396" i="31"/>
  <c r="P1397" i="31" a="1"/>
  <c r="P1397" i="31"/>
  <c r="P1398" i="31" a="1"/>
  <c r="P1398" i="31"/>
  <c r="P1399" i="31" a="1"/>
  <c r="P1399" i="31"/>
  <c r="P1400" i="31" a="1"/>
  <c r="P1400" i="31"/>
  <c r="P1401" i="31" a="1"/>
  <c r="P1401" i="31"/>
  <c r="P1402" i="31" a="1"/>
  <c r="P1402" i="31"/>
  <c r="P1403" i="31" a="1"/>
  <c r="P1403" i="31"/>
  <c r="P1404" i="31" a="1"/>
  <c r="P1404" i="31"/>
  <c r="P1405" i="31" a="1"/>
  <c r="P1405" i="31"/>
  <c r="P1406" i="31" a="1"/>
  <c r="P1406" i="31"/>
  <c r="P1407" i="31" a="1"/>
  <c r="P1407" i="31"/>
  <c r="P1408" i="31" a="1"/>
  <c r="P1408" i="31"/>
  <c r="P1409" i="31" a="1"/>
  <c r="P1409" i="31"/>
  <c r="P1410" i="31" a="1"/>
  <c r="P1410" i="31"/>
  <c r="P1411" i="31" a="1"/>
  <c r="P1411" i="31"/>
  <c r="P1412" i="31" a="1"/>
  <c r="P1412" i="31"/>
  <c r="P1413" i="31" a="1"/>
  <c r="P1413" i="31"/>
  <c r="P1414" i="31" a="1"/>
  <c r="P1414" i="31"/>
  <c r="P1415" i="31" a="1"/>
  <c r="P1415" i="31"/>
  <c r="P1416" i="31" a="1"/>
  <c r="P1416" i="31"/>
  <c r="P1417" i="31" a="1"/>
  <c r="P1417" i="31"/>
  <c r="P1418" i="31" a="1"/>
  <c r="P1418" i="31"/>
  <c r="P1419" i="31" a="1"/>
  <c r="P1419" i="31"/>
  <c r="P1420" i="31" a="1"/>
  <c r="P1420" i="31"/>
  <c r="P1421" i="31" a="1"/>
  <c r="P1421" i="31"/>
  <c r="P1422" i="31" a="1"/>
  <c r="P1422" i="31"/>
  <c r="P1423" i="31" a="1"/>
  <c r="P1423" i="31"/>
  <c r="P1424" i="31" a="1"/>
  <c r="P1424" i="31"/>
  <c r="P1425" i="31" a="1"/>
  <c r="P1425" i="31"/>
  <c r="P1426" i="31" a="1"/>
  <c r="P1426" i="31"/>
  <c r="P1427" i="31" a="1"/>
  <c r="P1427" i="31"/>
  <c r="P1428" i="31" a="1"/>
  <c r="P1428" i="31"/>
  <c r="P1429" i="31" a="1"/>
  <c r="P1429" i="31"/>
  <c r="P1430" i="31" a="1"/>
  <c r="P1430" i="31"/>
  <c r="P1431" i="31" a="1"/>
  <c r="P1431" i="31"/>
  <c r="P1432" i="31" a="1"/>
  <c r="P1432" i="31"/>
  <c r="P1433" i="31" a="1"/>
  <c r="P1433" i="31"/>
  <c r="P1434" i="31" a="1"/>
  <c r="P1434" i="31"/>
  <c r="P1435" i="31" a="1"/>
  <c r="P1435" i="31"/>
  <c r="P1436" i="31" a="1"/>
  <c r="P1436" i="31"/>
  <c r="P1437" i="31" a="1"/>
  <c r="P1437" i="31"/>
  <c r="P1438" i="31" a="1"/>
  <c r="P1438" i="31"/>
  <c r="P1439" i="31" a="1"/>
  <c r="P1439" i="31"/>
  <c r="P1440" i="31" a="1"/>
  <c r="P1440" i="31"/>
  <c r="P1441" i="31" a="1"/>
  <c r="P1441" i="31"/>
  <c r="P1442" i="31" a="1"/>
  <c r="P1442" i="31"/>
  <c r="P1443" i="31" a="1"/>
  <c r="P1443" i="31"/>
  <c r="P1444" i="31" a="1"/>
  <c r="P1444" i="31"/>
  <c r="P1445" i="31" a="1"/>
  <c r="P1445" i="31"/>
  <c r="P1446" i="31" a="1"/>
  <c r="P1446" i="31"/>
  <c r="P1447" i="31" a="1"/>
  <c r="P1447" i="31"/>
  <c r="P1448" i="31" a="1"/>
  <c r="P1448" i="31"/>
  <c r="P1449" i="31" a="1"/>
  <c r="P1449" i="31"/>
  <c r="P1450" i="31" a="1"/>
  <c r="P1450" i="31"/>
  <c r="P1451" i="31" a="1"/>
  <c r="P1451" i="31"/>
  <c r="P1452" i="31" a="1"/>
  <c r="P1452" i="31"/>
  <c r="P1453" i="31" a="1"/>
  <c r="P1453" i="31"/>
  <c r="P1454" i="31" a="1"/>
  <c r="P1454" i="31"/>
  <c r="P1455" i="31" a="1"/>
  <c r="P1455" i="31"/>
  <c r="P1456" i="31" a="1"/>
  <c r="P1456" i="31"/>
  <c r="P1457" i="31" a="1"/>
  <c r="P1457" i="31"/>
  <c r="P1458" i="31" a="1"/>
  <c r="P1458" i="31"/>
  <c r="P1459" i="31" a="1"/>
  <c r="P1459" i="31"/>
  <c r="P1460" i="31" a="1"/>
  <c r="P1460" i="31"/>
  <c r="P1461" i="31" a="1"/>
  <c r="P1461" i="31"/>
  <c r="P1462" i="31" a="1"/>
  <c r="P1462" i="31"/>
  <c r="P1463" i="31" a="1"/>
  <c r="P1463" i="31"/>
  <c r="P1464" i="31" a="1"/>
  <c r="P1464" i="31"/>
  <c r="P1465" i="31" a="1"/>
  <c r="P1465" i="31"/>
  <c r="P1466" i="31" a="1"/>
  <c r="P1466" i="31"/>
  <c r="P1467" i="31" a="1"/>
  <c r="P1467" i="31"/>
  <c r="P1468" i="31" a="1"/>
  <c r="P1468" i="31"/>
  <c r="P1469" i="31" a="1"/>
  <c r="P1469" i="31"/>
  <c r="P1470" i="31" a="1"/>
  <c r="P1470" i="31"/>
  <c r="P1471" i="31" a="1"/>
  <c r="P1471" i="31"/>
  <c r="P1472" i="31" a="1"/>
  <c r="P1472" i="31"/>
  <c r="P1473" i="31" a="1"/>
  <c r="P1473" i="31"/>
  <c r="P1474" i="31" a="1"/>
  <c r="P1474" i="31"/>
  <c r="P1475" i="31" a="1"/>
  <c r="P1475" i="31"/>
  <c r="P1476" i="31" a="1"/>
  <c r="P1476" i="31"/>
  <c r="P1477" i="31" a="1"/>
  <c r="P1477" i="31"/>
  <c r="P1478" i="31" a="1"/>
  <c r="P1478" i="31"/>
  <c r="P1479" i="31" a="1"/>
  <c r="P1479" i="31"/>
  <c r="P1480" i="31" a="1"/>
  <c r="P1480" i="31"/>
  <c r="P1481" i="31" a="1"/>
  <c r="P1481" i="31"/>
  <c r="P1482" i="31" a="1"/>
  <c r="P1482" i="31"/>
  <c r="P1483" i="31" a="1"/>
  <c r="P1483" i="31"/>
  <c r="P1484" i="31" a="1"/>
  <c r="P1484" i="31"/>
  <c r="P1485" i="31" a="1"/>
  <c r="P1485" i="31"/>
  <c r="P1486" i="31" a="1"/>
  <c r="P1486" i="31"/>
  <c r="P1487" i="31" a="1"/>
  <c r="P1487" i="31"/>
  <c r="P1488" i="31" a="1"/>
  <c r="P1488" i="31"/>
  <c r="P1489" i="31" a="1"/>
  <c r="P1489" i="31"/>
  <c r="P1490" i="31" a="1"/>
  <c r="P1490" i="31"/>
  <c r="P1491" i="31" a="1"/>
  <c r="P1491" i="31"/>
  <c r="P1492" i="31" a="1"/>
  <c r="P1492" i="31"/>
  <c r="P1493" i="31" a="1"/>
  <c r="P1493" i="31"/>
  <c r="P1494" i="31" a="1"/>
  <c r="P1494" i="31"/>
  <c r="P1495" i="31" a="1"/>
  <c r="P1495" i="31"/>
  <c r="P1496" i="31" a="1"/>
  <c r="P1496" i="31"/>
  <c r="P1497" i="31" a="1"/>
  <c r="P1497" i="31"/>
  <c r="P1498" i="31" a="1"/>
  <c r="P1498" i="31"/>
  <c r="P1499" i="31" a="1"/>
  <c r="P1499" i="31"/>
  <c r="P1500" i="31" a="1"/>
  <c r="P1500" i="31"/>
  <c r="P1501" i="31" a="1"/>
  <c r="P1501" i="31"/>
  <c r="P1502" i="31" a="1"/>
  <c r="P1502" i="31"/>
  <c r="P1503" i="31" a="1"/>
  <c r="P1503" i="31"/>
  <c r="P1504" i="31" a="1"/>
  <c r="P1504" i="31"/>
  <c r="P1505" i="31" a="1"/>
  <c r="P1505" i="31"/>
  <c r="P1506" i="31" a="1"/>
  <c r="P1506" i="31"/>
  <c r="P1507" i="31" a="1"/>
  <c r="P1507" i="31"/>
  <c r="P1508" i="31" a="1"/>
  <c r="P1508" i="31"/>
  <c r="P1509" i="31" a="1"/>
  <c r="P1509" i="31"/>
  <c r="P1510" i="31" a="1"/>
  <c r="P1510" i="31"/>
  <c r="P1511" i="31" a="1"/>
  <c r="P1511" i="31"/>
  <c r="P1512" i="31" a="1"/>
  <c r="P1512" i="31"/>
  <c r="P1513" i="31" a="1"/>
  <c r="P1513" i="31"/>
  <c r="P1514" i="31" a="1"/>
  <c r="P1514" i="31"/>
  <c r="P1515" i="31" a="1"/>
  <c r="P1515" i="31"/>
  <c r="P1516" i="31" a="1"/>
  <c r="P1516" i="31"/>
  <c r="P1517" i="31" a="1"/>
  <c r="P1517" i="31"/>
  <c r="P1518" i="31" a="1"/>
  <c r="P1518" i="31"/>
  <c r="P1519" i="31" a="1"/>
  <c r="P1519" i="31"/>
  <c r="P1520" i="31" a="1"/>
  <c r="P1520" i="31"/>
  <c r="P1521" i="31" a="1"/>
  <c r="P1521" i="31"/>
  <c r="P1522" i="31" a="1"/>
  <c r="P1522" i="31"/>
  <c r="P1523" i="31" a="1"/>
  <c r="P1523" i="31"/>
  <c r="P1524" i="31" a="1"/>
  <c r="P1524" i="31"/>
  <c r="P1525" i="31" a="1"/>
  <c r="P1525" i="31"/>
  <c r="P1526" i="31" a="1"/>
  <c r="P1526" i="31"/>
  <c r="P1527" i="31" a="1"/>
  <c r="P1527" i="31"/>
  <c r="P1528" i="31" a="1"/>
  <c r="P1528" i="31"/>
  <c r="P1529" i="31" a="1"/>
  <c r="P1529" i="31"/>
  <c r="P1530" i="31" a="1"/>
  <c r="P1530" i="31"/>
  <c r="P1531" i="31" a="1"/>
  <c r="P1531" i="31"/>
  <c r="P1532" i="31" a="1"/>
  <c r="P1532" i="31"/>
  <c r="P1533" i="31" a="1"/>
  <c r="P1533" i="31"/>
  <c r="P1534" i="31" a="1"/>
  <c r="P1534" i="31"/>
  <c r="P1535" i="31" a="1"/>
  <c r="P1535" i="31"/>
  <c r="P1536" i="31" a="1"/>
  <c r="P1536" i="31"/>
  <c r="P1537" i="31" a="1"/>
  <c r="P1537" i="31"/>
  <c r="P1538" i="31" a="1"/>
  <c r="P1538" i="31"/>
  <c r="P1539" i="31" a="1"/>
  <c r="P1539" i="31"/>
  <c r="P1540" i="31" a="1"/>
  <c r="P1540" i="31"/>
  <c r="P1541" i="31" a="1"/>
  <c r="P1541" i="31"/>
  <c r="P1542" i="31" a="1"/>
  <c r="P1542" i="31"/>
  <c r="P1543" i="31" a="1"/>
  <c r="P1543" i="31"/>
  <c r="P1544" i="31" a="1"/>
  <c r="P1544" i="31"/>
  <c r="P1545" i="31" a="1"/>
  <c r="P1545" i="31"/>
  <c r="P1546" i="31" a="1"/>
  <c r="P1546" i="31"/>
  <c r="P1547" i="31" a="1"/>
  <c r="P1547" i="31"/>
  <c r="P1548" i="31" a="1"/>
  <c r="P1548" i="31"/>
  <c r="P1549" i="31" a="1"/>
  <c r="P1549" i="31"/>
  <c r="P1550" i="31" a="1"/>
  <c r="P1550" i="31"/>
  <c r="P1551" i="31" a="1"/>
  <c r="P1551" i="31"/>
  <c r="P1552" i="31" a="1"/>
  <c r="P1552" i="31"/>
  <c r="P1553" i="31" a="1"/>
  <c r="P1553" i="31"/>
  <c r="P1554" i="31" a="1"/>
  <c r="P1554" i="31"/>
  <c r="P1555" i="31" a="1"/>
  <c r="P1555" i="31"/>
  <c r="P1556" i="31" a="1"/>
  <c r="P1556" i="31"/>
  <c r="P1557" i="31" a="1"/>
  <c r="P1557" i="31"/>
  <c r="P1558" i="31" a="1"/>
  <c r="P1558" i="31"/>
  <c r="P1559" i="31" a="1"/>
  <c r="P1559" i="31"/>
  <c r="P1560" i="31" a="1"/>
  <c r="P1560" i="31"/>
  <c r="P1561" i="31" a="1"/>
  <c r="P1561" i="31"/>
  <c r="P1562" i="31" a="1"/>
  <c r="P1562" i="31"/>
  <c r="P1563" i="31" a="1"/>
  <c r="P1563" i="31"/>
  <c r="P1564" i="31" a="1"/>
  <c r="P1564" i="31"/>
  <c r="P1565" i="31" a="1"/>
  <c r="P1565" i="31"/>
  <c r="P1566" i="31" a="1"/>
  <c r="P1566" i="31"/>
  <c r="P1567" i="31" a="1"/>
  <c r="P1567" i="31"/>
  <c r="P1568" i="31" a="1"/>
  <c r="P1568" i="31"/>
  <c r="P1569" i="31" a="1"/>
  <c r="P1569" i="31"/>
  <c r="P1570" i="31" a="1"/>
  <c r="P1570" i="31"/>
  <c r="P1571" i="31" a="1"/>
  <c r="P1571" i="31"/>
  <c r="P1572" i="31" a="1"/>
  <c r="P1572" i="31"/>
  <c r="P1573" i="31" a="1"/>
  <c r="P1573" i="31"/>
  <c r="P1574" i="31" a="1"/>
  <c r="P1574" i="31"/>
  <c r="P1575" i="31" a="1"/>
  <c r="P1575" i="31"/>
  <c r="P1576" i="31" a="1"/>
  <c r="P1576" i="31"/>
  <c r="P1577" i="31" a="1"/>
  <c r="P1577" i="31"/>
  <c r="P1578" i="31" a="1"/>
  <c r="P1578" i="31"/>
  <c r="P1579" i="31" a="1"/>
  <c r="P1579" i="31"/>
  <c r="P1580" i="31" a="1"/>
  <c r="P1580" i="31"/>
  <c r="P1581" i="31" a="1"/>
  <c r="P1581" i="31"/>
  <c r="P1582" i="31" a="1"/>
  <c r="P1582" i="31"/>
  <c r="P1583" i="31" a="1"/>
  <c r="P1583" i="31"/>
  <c r="P1584" i="31" a="1"/>
  <c r="P1584" i="31"/>
  <c r="P1585" i="31" a="1"/>
  <c r="P1585" i="31"/>
  <c r="P1586" i="31" a="1"/>
  <c r="P1586" i="31"/>
  <c r="P1587" i="31" a="1"/>
  <c r="P1587" i="31"/>
  <c r="P1588" i="31" a="1"/>
  <c r="P1588" i="31"/>
  <c r="P1589" i="31" a="1"/>
  <c r="P1589" i="31"/>
  <c r="P1590" i="31" a="1"/>
  <c r="P1590" i="31"/>
  <c r="P1591" i="31" a="1"/>
  <c r="P1591" i="31"/>
  <c r="P1592" i="31" a="1"/>
  <c r="P1592" i="31"/>
  <c r="P1593" i="31" a="1"/>
  <c r="P1593" i="31"/>
  <c r="P1594" i="31" a="1"/>
  <c r="P1594" i="31"/>
  <c r="P1595" i="31" a="1"/>
  <c r="P1595" i="31"/>
  <c r="P1596" i="31" a="1"/>
  <c r="P1596" i="31"/>
  <c r="P1597" i="31" a="1"/>
  <c r="P1597" i="31"/>
  <c r="P1598" i="31" a="1"/>
  <c r="P1598" i="31"/>
  <c r="P1599" i="31" a="1"/>
  <c r="P1599" i="31"/>
  <c r="P1600" i="31" a="1"/>
  <c r="P1600" i="31"/>
  <c r="P1601" i="31" a="1"/>
  <c r="P1601" i="31"/>
  <c r="P1602" i="31" a="1"/>
  <c r="P1602" i="31"/>
  <c r="P1603" i="31" a="1"/>
  <c r="P1603" i="31"/>
  <c r="P1604" i="31" a="1"/>
  <c r="P1604" i="31"/>
  <c r="P1605" i="31" a="1"/>
  <c r="P1605" i="31"/>
  <c r="P1606" i="31" a="1"/>
  <c r="P1606" i="31"/>
  <c r="P1607" i="31" a="1"/>
  <c r="P1607" i="31"/>
  <c r="P1608" i="31" a="1"/>
  <c r="P1608" i="31"/>
  <c r="P1609" i="31" a="1"/>
  <c r="P1609" i="31"/>
  <c r="P1610" i="31" a="1"/>
  <c r="P1610" i="31"/>
  <c r="P1611" i="31" a="1"/>
  <c r="P1611" i="31"/>
  <c r="P1612" i="31" a="1"/>
  <c r="P1612" i="31"/>
  <c r="P1613" i="31" a="1"/>
  <c r="P1613" i="31"/>
  <c r="P1614" i="31" a="1"/>
  <c r="P1614" i="31"/>
  <c r="P1615" i="31" a="1"/>
  <c r="P1615" i="31"/>
  <c r="P1616" i="31" a="1"/>
  <c r="P1616" i="31"/>
  <c r="P1617" i="31" a="1"/>
  <c r="P1617" i="31"/>
  <c r="P1618" i="31" a="1"/>
  <c r="P1618" i="31"/>
  <c r="P1619" i="31" a="1"/>
  <c r="P1619" i="31"/>
  <c r="P1620" i="31" a="1"/>
  <c r="P1620" i="31"/>
  <c r="P1621" i="31" a="1"/>
  <c r="P1621" i="31"/>
  <c r="P1622" i="31" a="1"/>
  <c r="P1622" i="31"/>
  <c r="P1623" i="31" a="1"/>
  <c r="P1623" i="31"/>
  <c r="P1624" i="31" a="1"/>
  <c r="P1624" i="31"/>
  <c r="P1625" i="31" a="1"/>
  <c r="P1625" i="31"/>
  <c r="P1626" i="31" a="1"/>
  <c r="P1626" i="31"/>
  <c r="P1627" i="31" a="1"/>
  <c r="P1627" i="31"/>
  <c r="P1628" i="31" a="1"/>
  <c r="P1628" i="31"/>
  <c r="P1629" i="31" a="1"/>
  <c r="P1629" i="31"/>
  <c r="P1630" i="31" a="1"/>
  <c r="P1630" i="31"/>
  <c r="P1631" i="31" a="1"/>
  <c r="P1631" i="31"/>
  <c r="P1632" i="31" a="1"/>
  <c r="P1632" i="31"/>
  <c r="P1633" i="31" a="1"/>
  <c r="P1633" i="31"/>
  <c r="P1634" i="31" a="1"/>
  <c r="P1634" i="31"/>
  <c r="P1635" i="31" a="1"/>
  <c r="P1635" i="31"/>
  <c r="P1636" i="31" a="1"/>
  <c r="P1636" i="31"/>
  <c r="P1637" i="31" a="1"/>
  <c r="P1637" i="31"/>
  <c r="P1638" i="31" a="1"/>
  <c r="P1638" i="31"/>
  <c r="P1639" i="31" a="1"/>
  <c r="P1639" i="31"/>
  <c r="P1640" i="31" a="1"/>
  <c r="P1640" i="31"/>
  <c r="P1641" i="31" a="1"/>
  <c r="P1641" i="31"/>
  <c r="P1642" i="31" a="1"/>
  <c r="P1642" i="31"/>
  <c r="P1643" i="31" a="1"/>
  <c r="P1643" i="31"/>
  <c r="P1644" i="31" a="1"/>
  <c r="P1644" i="31"/>
  <c r="P1645" i="31" a="1"/>
  <c r="P1645" i="31"/>
  <c r="P1646" i="31" a="1"/>
  <c r="P1646" i="31"/>
  <c r="P1647" i="31" a="1"/>
  <c r="P1647" i="31"/>
  <c r="P1648" i="31" a="1"/>
  <c r="P1648" i="31"/>
  <c r="P1649" i="31" a="1"/>
  <c r="P1649" i="31"/>
  <c r="P1650" i="31" a="1"/>
  <c r="P1650" i="31"/>
  <c r="P1651" i="31" a="1"/>
  <c r="P1651" i="31"/>
  <c r="P1652" i="31" a="1"/>
  <c r="P1652" i="31"/>
  <c r="P1653" i="31" a="1"/>
  <c r="P1653" i="31"/>
  <c r="P1654" i="31" a="1"/>
  <c r="P1654" i="31"/>
  <c r="P1655" i="31" a="1"/>
  <c r="P1655" i="31"/>
  <c r="P1656" i="31" a="1"/>
  <c r="P1656" i="31"/>
  <c r="P1657" i="31" a="1"/>
  <c r="P1657" i="31"/>
  <c r="P1658" i="31" a="1"/>
  <c r="P1658" i="31"/>
  <c r="P1659" i="31" a="1"/>
  <c r="P1659" i="31"/>
  <c r="P1660" i="31" a="1"/>
  <c r="P1660" i="31"/>
  <c r="P1661" i="31" a="1"/>
  <c r="P1661" i="31"/>
  <c r="P1662" i="31" a="1"/>
  <c r="P1662" i="31"/>
  <c r="P1663" i="31" a="1"/>
  <c r="P1663" i="31"/>
  <c r="P1664" i="31" a="1"/>
  <c r="P1664" i="31"/>
  <c r="P1665" i="31" a="1"/>
  <c r="P1665" i="31"/>
  <c r="P1666" i="31" a="1"/>
  <c r="P1666" i="31"/>
  <c r="P1667" i="31" a="1"/>
  <c r="P1667" i="31"/>
  <c r="P1668" i="31" a="1"/>
  <c r="P1668" i="31"/>
  <c r="P1669" i="31" a="1"/>
  <c r="P1669" i="31"/>
  <c r="P1670" i="31" a="1"/>
  <c r="P1670" i="31"/>
  <c r="P1671" i="31" a="1"/>
  <c r="P1671" i="31"/>
  <c r="P1672" i="31" a="1"/>
  <c r="P1672" i="31"/>
  <c r="P1673" i="31" a="1"/>
  <c r="P1673" i="31"/>
  <c r="P1674" i="31" a="1"/>
  <c r="P1674" i="31"/>
  <c r="P1675" i="31" a="1"/>
  <c r="P1675" i="31"/>
  <c r="P1676" i="31" a="1"/>
  <c r="P1676" i="31"/>
  <c r="P1677" i="31" a="1"/>
  <c r="P1677" i="31"/>
  <c r="P1678" i="31" a="1"/>
  <c r="P1678" i="31"/>
  <c r="P1679" i="31" a="1"/>
  <c r="P1679" i="31"/>
  <c r="P1680" i="31" a="1"/>
  <c r="P1680" i="31"/>
  <c r="P1681" i="31" a="1"/>
  <c r="P1681" i="31"/>
  <c r="P1682" i="31" a="1"/>
  <c r="P1682" i="31"/>
  <c r="P1683" i="31" a="1"/>
  <c r="P1683" i="31"/>
  <c r="P1684" i="31" a="1"/>
  <c r="P1684" i="31"/>
  <c r="P1685" i="31" a="1"/>
  <c r="P1685" i="31"/>
  <c r="P1686" i="31" a="1"/>
  <c r="P1686" i="31"/>
  <c r="P1687" i="31" a="1"/>
  <c r="P1687" i="31"/>
  <c r="P1688" i="31" a="1"/>
  <c r="P1688" i="31"/>
  <c r="P1689" i="31" a="1"/>
  <c r="P1689" i="31"/>
  <c r="P1690" i="31" a="1"/>
  <c r="P1690" i="31"/>
  <c r="P1691" i="31" a="1"/>
  <c r="P1691" i="31"/>
  <c r="P1692" i="31" a="1"/>
  <c r="P1692" i="31"/>
  <c r="P1693" i="31" a="1"/>
  <c r="P1693" i="31"/>
  <c r="P1694" i="31" a="1"/>
  <c r="P1694" i="31"/>
  <c r="P1695" i="31" a="1"/>
  <c r="P1695" i="31"/>
  <c r="P1696" i="31" a="1"/>
  <c r="P1696" i="31"/>
  <c r="P1697" i="31" a="1"/>
  <c r="P1697" i="31"/>
  <c r="P1698" i="31" a="1"/>
  <c r="P1698" i="31"/>
  <c r="P1699" i="31" a="1"/>
  <c r="P1699" i="31"/>
  <c r="P1700" i="31" a="1"/>
  <c r="P1700" i="31"/>
  <c r="P1701" i="31" a="1"/>
  <c r="P1701" i="31"/>
  <c r="P1702" i="31" a="1"/>
  <c r="P1702" i="31"/>
  <c r="P1703" i="31" a="1"/>
  <c r="P1703" i="31"/>
  <c r="P1704" i="31" a="1"/>
  <c r="P1704" i="31"/>
  <c r="P1705" i="31" a="1"/>
  <c r="P1705" i="31"/>
  <c r="P1706" i="31" a="1"/>
  <c r="P1706" i="31"/>
  <c r="P1707" i="31" a="1"/>
  <c r="P1707" i="31"/>
  <c r="P1708" i="31" a="1"/>
  <c r="P1708" i="31"/>
  <c r="P1709" i="31" a="1"/>
  <c r="P1709" i="31"/>
  <c r="P1710" i="31" a="1"/>
  <c r="P1710" i="31"/>
  <c r="P1711" i="31" a="1"/>
  <c r="P1711" i="31"/>
  <c r="P1712" i="31" a="1"/>
  <c r="P1712" i="31"/>
  <c r="P1713" i="31" a="1"/>
  <c r="P1713" i="31"/>
  <c r="P1714" i="31" a="1"/>
  <c r="P1714" i="31"/>
  <c r="P1715" i="31" a="1"/>
  <c r="P1715" i="31"/>
  <c r="P1716" i="31" a="1"/>
  <c r="P1716" i="31"/>
  <c r="P1717" i="31" a="1"/>
  <c r="P1717" i="31"/>
  <c r="P1718" i="31" a="1"/>
  <c r="P1718" i="31"/>
  <c r="P1719" i="31" a="1"/>
  <c r="P1719" i="31"/>
  <c r="P1720" i="31" a="1"/>
  <c r="P1720" i="31"/>
  <c r="P1721" i="31" a="1"/>
  <c r="P1721" i="31"/>
  <c r="P1722" i="31" a="1"/>
  <c r="P1722" i="31"/>
  <c r="P1723" i="31" a="1"/>
  <c r="P1723" i="31"/>
  <c r="P1724" i="31" a="1"/>
  <c r="P1724" i="31"/>
  <c r="P1725" i="31" a="1"/>
  <c r="P1725" i="31"/>
  <c r="P1726" i="31" a="1"/>
  <c r="P1726" i="31"/>
  <c r="P1727" i="31" a="1"/>
  <c r="P1727" i="31"/>
  <c r="P1728" i="31" a="1"/>
  <c r="P1728" i="31"/>
  <c r="P1729" i="31" a="1"/>
  <c r="P1729" i="31"/>
  <c r="P1730" i="31" a="1"/>
  <c r="P1730" i="31"/>
  <c r="P1731" i="31" a="1"/>
  <c r="P1731" i="31"/>
  <c r="P1732" i="31" a="1"/>
  <c r="P1732" i="31"/>
  <c r="P1733" i="31" a="1"/>
  <c r="P1733" i="31"/>
  <c r="P1734" i="31" a="1"/>
  <c r="P1734" i="31"/>
  <c r="P1735" i="31" a="1"/>
  <c r="P1735" i="31"/>
  <c r="P1736" i="31" a="1"/>
  <c r="P1736" i="31"/>
  <c r="P1737" i="31" a="1"/>
  <c r="P1737" i="31"/>
  <c r="P1738" i="31" a="1"/>
  <c r="P1738" i="31"/>
  <c r="P1739" i="31" a="1"/>
  <c r="P1739" i="31"/>
  <c r="P1740" i="31" a="1"/>
  <c r="P1740" i="31"/>
  <c r="P1741" i="31" a="1"/>
  <c r="P1741" i="31"/>
  <c r="P1742" i="31" a="1"/>
  <c r="P1742" i="31"/>
  <c r="P1743" i="31" a="1"/>
  <c r="P1743" i="31"/>
  <c r="P1744" i="31" a="1"/>
  <c r="P1744" i="31"/>
  <c r="P1745" i="31" a="1"/>
  <c r="P1745" i="31"/>
  <c r="P1746" i="31" a="1"/>
  <c r="P1746" i="31"/>
  <c r="P1747" i="31" a="1"/>
  <c r="P1747" i="31"/>
  <c r="P1748" i="31" a="1"/>
  <c r="P1748" i="31"/>
  <c r="P1749" i="31" a="1"/>
  <c r="P1749" i="31"/>
  <c r="P1750" i="31" a="1"/>
  <c r="P1750" i="31"/>
  <c r="P1751" i="31" a="1"/>
  <c r="P1751" i="31"/>
  <c r="P1752" i="31" a="1"/>
  <c r="P1752" i="31"/>
  <c r="P1753" i="31" a="1"/>
  <c r="P1753" i="31"/>
  <c r="P1754" i="31" a="1"/>
  <c r="P1754" i="31"/>
  <c r="P1755" i="31" a="1"/>
  <c r="P1755" i="31"/>
  <c r="P1756" i="31" a="1"/>
  <c r="P1756" i="31"/>
  <c r="P1757" i="31" a="1"/>
  <c r="P1757" i="31"/>
  <c r="P1758" i="31" a="1"/>
  <c r="P1758" i="31"/>
  <c r="P1759" i="31" a="1"/>
  <c r="P1759" i="31"/>
  <c r="P1760" i="31" a="1"/>
  <c r="P1760" i="31"/>
  <c r="P1761" i="31" a="1"/>
  <c r="P1761" i="31"/>
  <c r="P1762" i="31" a="1"/>
  <c r="P1762" i="31"/>
  <c r="P1763" i="31" a="1"/>
  <c r="P1763" i="31"/>
  <c r="P1764" i="31" a="1"/>
  <c r="P1764" i="31"/>
  <c r="P1765" i="31" a="1"/>
  <c r="P1765" i="31"/>
  <c r="P1766" i="31" a="1"/>
  <c r="P1766" i="31"/>
  <c r="P1767" i="31" a="1"/>
  <c r="P1767" i="31"/>
  <c r="P1768" i="31" a="1"/>
  <c r="P1768" i="31"/>
  <c r="P1769" i="31" a="1"/>
  <c r="P1769" i="31"/>
  <c r="P1770" i="31" a="1"/>
  <c r="P1770" i="31"/>
  <c r="P1771" i="31" a="1"/>
  <c r="P1771" i="31"/>
  <c r="P1772" i="31" a="1"/>
  <c r="P1772" i="31"/>
  <c r="P1773" i="31" a="1"/>
  <c r="P1773" i="31"/>
  <c r="P1774" i="31" a="1"/>
  <c r="P1774" i="31"/>
  <c r="P1775" i="31" a="1"/>
  <c r="P1775" i="31"/>
  <c r="P1776" i="31" a="1"/>
  <c r="P1776" i="31"/>
  <c r="P1777" i="31" a="1"/>
  <c r="P1777" i="31"/>
  <c r="P1778" i="31" a="1"/>
  <c r="P1778" i="31"/>
  <c r="P1779" i="31" a="1"/>
  <c r="P1779" i="31"/>
  <c r="P1780" i="31" a="1"/>
  <c r="P1780" i="31"/>
  <c r="P1781" i="31" a="1"/>
  <c r="P1781" i="31"/>
  <c r="P1782" i="31" a="1"/>
  <c r="P1782" i="31"/>
  <c r="P1783" i="31" a="1"/>
  <c r="P1783" i="31"/>
  <c r="P1784" i="31" a="1"/>
  <c r="P1784" i="31"/>
  <c r="P1785" i="31" a="1"/>
  <c r="P1785" i="31"/>
  <c r="P1786" i="31" a="1"/>
  <c r="P1786" i="31"/>
  <c r="P1787" i="31" a="1"/>
  <c r="P1787" i="31"/>
  <c r="P1788" i="31" a="1"/>
  <c r="P1788" i="31"/>
  <c r="P1789" i="31" a="1"/>
  <c r="P1789" i="31"/>
  <c r="P1790" i="31" a="1"/>
  <c r="P1790" i="31"/>
  <c r="P1791" i="31" a="1"/>
  <c r="P1791" i="31"/>
  <c r="P1792" i="31" a="1"/>
  <c r="P1792" i="31"/>
  <c r="P1793" i="31" a="1"/>
  <c r="P1793" i="31"/>
  <c r="P1794" i="31" a="1"/>
  <c r="P1794" i="31"/>
  <c r="P1795" i="31" a="1"/>
  <c r="P1795" i="31"/>
  <c r="P1796" i="31" a="1"/>
  <c r="P1796" i="31"/>
  <c r="P1797" i="31" a="1"/>
  <c r="P1797" i="31"/>
  <c r="P1798" i="31" a="1"/>
  <c r="P1798" i="31"/>
  <c r="P1799" i="31" a="1"/>
  <c r="P1799" i="31"/>
  <c r="P1800" i="31" a="1"/>
  <c r="P1800" i="31"/>
  <c r="P1801" i="31" a="1"/>
  <c r="P1801" i="31"/>
  <c r="P1802" i="31" a="1"/>
  <c r="P1802" i="31"/>
  <c r="P1803" i="31" a="1"/>
  <c r="P1803" i="31"/>
  <c r="P1804" i="31" a="1"/>
  <c r="P1804" i="31"/>
  <c r="P1805" i="31" a="1"/>
  <c r="P1805" i="31"/>
  <c r="P1806" i="31" a="1"/>
  <c r="P1806" i="31"/>
  <c r="P1807" i="31" a="1"/>
  <c r="P1807" i="31"/>
  <c r="P1808" i="31" a="1"/>
  <c r="P1808" i="31"/>
  <c r="P1809" i="31" a="1"/>
  <c r="P1809" i="31"/>
  <c r="P1810" i="31" a="1"/>
  <c r="P1810" i="31"/>
  <c r="P1811" i="31" a="1"/>
  <c r="P1811" i="31"/>
  <c r="P1812" i="31" a="1"/>
  <c r="P1812" i="31"/>
  <c r="P1813" i="31" a="1"/>
  <c r="P1813" i="31"/>
  <c r="P1814" i="31" a="1"/>
  <c r="P1814" i="31"/>
  <c r="P1815" i="31" a="1"/>
  <c r="P1815" i="31"/>
  <c r="P1816" i="31" a="1"/>
  <c r="P1816" i="31"/>
  <c r="P1817" i="31" a="1"/>
  <c r="P1817" i="31"/>
  <c r="P1818" i="31" a="1"/>
  <c r="P1818" i="31"/>
  <c r="P1819" i="31" a="1"/>
  <c r="P1819" i="31"/>
  <c r="P1820" i="31" a="1"/>
  <c r="P1820" i="31"/>
  <c r="P1821" i="31" a="1"/>
  <c r="P1821" i="31"/>
  <c r="P1822" i="31" a="1"/>
  <c r="P1822" i="31"/>
  <c r="P1823" i="31" a="1"/>
  <c r="P1823" i="31"/>
  <c r="P1824" i="31" a="1"/>
  <c r="P1824" i="31"/>
  <c r="P1825" i="31" a="1"/>
  <c r="P1825" i="31"/>
  <c r="P1826" i="31" a="1"/>
  <c r="P1826" i="31"/>
  <c r="P1827" i="31" a="1"/>
  <c r="P1827" i="31"/>
  <c r="P1828" i="31" a="1"/>
  <c r="P1828" i="31"/>
  <c r="P1829" i="31" a="1"/>
  <c r="P1829" i="31"/>
  <c r="P1830" i="31" a="1"/>
  <c r="P1830" i="31"/>
  <c r="P1831" i="31" a="1"/>
  <c r="P1831" i="31"/>
  <c r="P1832" i="31" a="1"/>
  <c r="P1832" i="31"/>
  <c r="P1833" i="31" a="1"/>
  <c r="P1833" i="31"/>
  <c r="P1834" i="31" a="1"/>
  <c r="P1834" i="31"/>
  <c r="P1835" i="31" a="1"/>
  <c r="P1835" i="31"/>
  <c r="P1836" i="31" a="1"/>
  <c r="P1836" i="31"/>
  <c r="P1837" i="31" a="1"/>
  <c r="P1837" i="31"/>
  <c r="P1838" i="31" a="1"/>
  <c r="P1838" i="31"/>
  <c r="P1839" i="31" a="1"/>
  <c r="P1839" i="31"/>
  <c r="P1840" i="31" a="1"/>
  <c r="P1840" i="31"/>
  <c r="P1841" i="31" a="1"/>
  <c r="P1841" i="31"/>
  <c r="P1842" i="31" a="1"/>
  <c r="P1842" i="31"/>
  <c r="P1843" i="31" a="1"/>
  <c r="P1843" i="31"/>
  <c r="P1844" i="31" a="1"/>
  <c r="P1844" i="31"/>
  <c r="P1845" i="31" a="1"/>
  <c r="P1845" i="31"/>
  <c r="P1846" i="31" a="1"/>
  <c r="P1846" i="31"/>
  <c r="P1847" i="31" a="1"/>
  <c r="P1847" i="31"/>
  <c r="P1848" i="31" a="1"/>
  <c r="P1848" i="31"/>
  <c r="P1849" i="31" a="1"/>
  <c r="P1849" i="31"/>
  <c r="P1850" i="31" a="1"/>
  <c r="P1850" i="31"/>
  <c r="P1851" i="31" a="1"/>
  <c r="P1851" i="31"/>
  <c r="P1852" i="31" a="1"/>
  <c r="P1852" i="31"/>
  <c r="P1853" i="31" a="1"/>
  <c r="P1853" i="31"/>
  <c r="P1854" i="31" a="1"/>
  <c r="P1854" i="31"/>
  <c r="P1855" i="31" a="1"/>
  <c r="P1855" i="31"/>
  <c r="P1856" i="31" a="1"/>
  <c r="P1856" i="31"/>
  <c r="P1857" i="31" a="1"/>
  <c r="P1857" i="31"/>
  <c r="P1858" i="31" a="1"/>
  <c r="P1858" i="31"/>
  <c r="P1859" i="31" a="1"/>
  <c r="P1859" i="31"/>
  <c r="P1860" i="31" a="1"/>
  <c r="P1860" i="31"/>
  <c r="P1861" i="31" a="1"/>
  <c r="P1861" i="31"/>
  <c r="P1862" i="31" a="1"/>
  <c r="P1862" i="31"/>
  <c r="P1863" i="31" a="1"/>
  <c r="P1863" i="31"/>
  <c r="P1864" i="31" a="1"/>
  <c r="P1864" i="31"/>
  <c r="P1865" i="31" a="1"/>
  <c r="P1865" i="31"/>
  <c r="P1866" i="31" a="1"/>
  <c r="P1866" i="31"/>
  <c r="P1867" i="31" a="1"/>
  <c r="P1867" i="31"/>
  <c r="P1868" i="31" a="1"/>
  <c r="P1868" i="31"/>
  <c r="P1869" i="31" a="1"/>
  <c r="P1869" i="31"/>
  <c r="P1870" i="31" a="1"/>
  <c r="P1870" i="31"/>
  <c r="P1871" i="31" a="1"/>
  <c r="P1871" i="31"/>
  <c r="P1872" i="31" a="1"/>
  <c r="P1872" i="31"/>
  <c r="P1873" i="31" a="1"/>
  <c r="P1873" i="31"/>
  <c r="P1874" i="31" a="1"/>
  <c r="P1874" i="31"/>
  <c r="P1875" i="31" a="1"/>
  <c r="P1875" i="31"/>
  <c r="P1876" i="31" a="1"/>
  <c r="P1876" i="31"/>
  <c r="P1877" i="31" a="1"/>
  <c r="P1877" i="31"/>
  <c r="P1878" i="31" a="1"/>
  <c r="P1878" i="31"/>
  <c r="P1879" i="31" a="1"/>
  <c r="P1879" i="31"/>
  <c r="P1880" i="31" a="1"/>
  <c r="P1880" i="31"/>
  <c r="P1881" i="31" a="1"/>
  <c r="P1881" i="31"/>
  <c r="P1882" i="31" a="1"/>
  <c r="P1882" i="31"/>
  <c r="P1883" i="31" a="1"/>
  <c r="P1883" i="31"/>
  <c r="P1884" i="31" a="1"/>
  <c r="P1884" i="31"/>
  <c r="P1885" i="31" a="1"/>
  <c r="P1885" i="31"/>
  <c r="P1886" i="31" a="1"/>
  <c r="P1886" i="31"/>
  <c r="P1887" i="31" a="1"/>
  <c r="P1887" i="31"/>
  <c r="P1888" i="31" a="1"/>
  <c r="P1888" i="31"/>
  <c r="P1889" i="31" a="1"/>
  <c r="P1889" i="31"/>
  <c r="P1890" i="31" a="1"/>
  <c r="P1890" i="31"/>
  <c r="P1891" i="31" a="1"/>
  <c r="P1891" i="31"/>
  <c r="P1892" i="31" a="1"/>
  <c r="P1892" i="31"/>
  <c r="P1893" i="31" a="1"/>
  <c r="P1893" i="31"/>
  <c r="P1894" i="31" a="1"/>
  <c r="P1894" i="31"/>
  <c r="P1895" i="31" a="1"/>
  <c r="P1895" i="31"/>
  <c r="P1896" i="31" a="1"/>
  <c r="P1896" i="31"/>
  <c r="P1897" i="31" a="1"/>
  <c r="P1897" i="31"/>
  <c r="P1898" i="31" a="1"/>
  <c r="P1898" i="31"/>
  <c r="P1899" i="31" a="1"/>
  <c r="P1899" i="31"/>
  <c r="P1900" i="31" a="1"/>
  <c r="P1900" i="31"/>
  <c r="P1901" i="31" a="1"/>
  <c r="P1901" i="31"/>
  <c r="P1902" i="31" a="1"/>
  <c r="P1902" i="31"/>
  <c r="P1903" i="31" a="1"/>
  <c r="P1903" i="31"/>
  <c r="P1904" i="31" a="1"/>
  <c r="P1904" i="31"/>
  <c r="P1905" i="31" a="1"/>
  <c r="P1905" i="31"/>
  <c r="P1906" i="31" a="1"/>
  <c r="P1906" i="31"/>
  <c r="P1907" i="31" a="1"/>
  <c r="P1907" i="31"/>
  <c r="P1908" i="31" a="1"/>
  <c r="P1908" i="31"/>
  <c r="P1909" i="31" a="1"/>
  <c r="P1909" i="31"/>
  <c r="P1910" i="31" a="1"/>
  <c r="P1910" i="31"/>
  <c r="P1911" i="31" a="1"/>
  <c r="P1911" i="31"/>
  <c r="P1912" i="31" a="1"/>
  <c r="P1912" i="31"/>
  <c r="P1913" i="31" a="1"/>
  <c r="P1913" i="31"/>
  <c r="P1914" i="31" a="1"/>
  <c r="P1914" i="31"/>
  <c r="P1915" i="31" a="1"/>
  <c r="P1915" i="31"/>
  <c r="P1916" i="31" a="1"/>
  <c r="P1916" i="31"/>
  <c r="P1917" i="31" a="1"/>
  <c r="P1917" i="31"/>
  <c r="P1918" i="31" a="1"/>
  <c r="P1918" i="31"/>
  <c r="P1919" i="31" a="1"/>
  <c r="P1919" i="31"/>
  <c r="P1920" i="31" a="1"/>
  <c r="P1920" i="31"/>
  <c r="P1921" i="31" a="1"/>
  <c r="P1921" i="31"/>
  <c r="P1922" i="31" a="1"/>
  <c r="P1922" i="31"/>
  <c r="P1923" i="31" a="1"/>
  <c r="P1923" i="31"/>
  <c r="P1924" i="31" a="1"/>
  <c r="P1924" i="31"/>
  <c r="P1925" i="31" a="1"/>
  <c r="P1925" i="31"/>
  <c r="P1926" i="31" a="1"/>
  <c r="P1926" i="31"/>
  <c r="P1927" i="31" a="1"/>
  <c r="P1927" i="31"/>
  <c r="P1928" i="31" a="1"/>
  <c r="P1928" i="31"/>
  <c r="P1929" i="31" a="1"/>
  <c r="P1929" i="31"/>
  <c r="P1930" i="31" a="1"/>
  <c r="P1930" i="31"/>
  <c r="P1931" i="31" a="1"/>
  <c r="P1931" i="31"/>
  <c r="P1932" i="31" a="1"/>
  <c r="P1932" i="31"/>
  <c r="P1933" i="31" a="1"/>
  <c r="P1933" i="31"/>
  <c r="P1934" i="31" a="1"/>
  <c r="P1934" i="31"/>
  <c r="P1935" i="31" a="1"/>
  <c r="P1935" i="31"/>
  <c r="P1936" i="31" a="1"/>
  <c r="P1936" i="31"/>
  <c r="P1937" i="31" a="1"/>
  <c r="P1937" i="31"/>
  <c r="P1938" i="31" a="1"/>
  <c r="P1938" i="31"/>
  <c r="P1939" i="31" a="1"/>
  <c r="P1939" i="31"/>
  <c r="P1940" i="31" a="1"/>
  <c r="P1940" i="31"/>
  <c r="P1941" i="31" a="1"/>
  <c r="P1941" i="31"/>
  <c r="P1942" i="31" a="1"/>
  <c r="P1942" i="31"/>
  <c r="P1943" i="31" a="1"/>
  <c r="P1943" i="31"/>
  <c r="P1944" i="31" a="1"/>
  <c r="P1944" i="31"/>
  <c r="P1945" i="31" a="1"/>
  <c r="P1945" i="31"/>
  <c r="P1946" i="31" a="1"/>
  <c r="P1946" i="31"/>
  <c r="P1947" i="31" a="1"/>
  <c r="P1947" i="31"/>
  <c r="P1948" i="31" a="1"/>
  <c r="P1948" i="31"/>
  <c r="P1949" i="31" a="1"/>
  <c r="P1949" i="31"/>
  <c r="P1950" i="31" a="1"/>
  <c r="P1950" i="31"/>
  <c r="P1951" i="31" a="1"/>
  <c r="P1951" i="31"/>
  <c r="P1952" i="31" a="1"/>
  <c r="P1952" i="31"/>
  <c r="P1953" i="31" a="1"/>
  <c r="P1953" i="31"/>
  <c r="P1954" i="31" a="1"/>
  <c r="P1954" i="31"/>
  <c r="P1955" i="31" a="1"/>
  <c r="P1955" i="31"/>
  <c r="P1956" i="31" a="1"/>
  <c r="P1956" i="31"/>
  <c r="P1957" i="31" a="1"/>
  <c r="P1957" i="31"/>
  <c r="P1958" i="31" a="1"/>
  <c r="P1958" i="31"/>
  <c r="P1959" i="31" a="1"/>
  <c r="P1959" i="31"/>
  <c r="P1960" i="31" a="1"/>
  <c r="P1960" i="31"/>
  <c r="P1961" i="31" a="1"/>
  <c r="P1961" i="31"/>
  <c r="P1962" i="31" a="1"/>
  <c r="P1962" i="31"/>
  <c r="P1963" i="31" a="1"/>
  <c r="P1963" i="31"/>
  <c r="P1964" i="31" a="1"/>
  <c r="P1964" i="31"/>
  <c r="P1965" i="31" a="1"/>
  <c r="P1965" i="31"/>
  <c r="P1966" i="31" a="1"/>
  <c r="P1966" i="31"/>
  <c r="P1967" i="31" a="1"/>
  <c r="P1967" i="31"/>
  <c r="P1968" i="31" a="1"/>
  <c r="P1968" i="31"/>
  <c r="P1969" i="31" a="1"/>
  <c r="P1969" i="31"/>
  <c r="P1970" i="31" a="1"/>
  <c r="P1970" i="31"/>
  <c r="P1971" i="31" a="1"/>
  <c r="P1971" i="31"/>
  <c r="P1972" i="31" a="1"/>
  <c r="P1972" i="31"/>
  <c r="P1973" i="31" a="1"/>
  <c r="P1973" i="31"/>
  <c r="P1974" i="31" a="1"/>
  <c r="P1974" i="31"/>
  <c r="P1975" i="31" a="1"/>
  <c r="P1975" i="31"/>
  <c r="P1976" i="31" a="1"/>
  <c r="P1976" i="31"/>
  <c r="P1977" i="31" a="1"/>
  <c r="P1977" i="31"/>
  <c r="P1978" i="31" a="1"/>
  <c r="P1978" i="31"/>
  <c r="P1979" i="31" a="1"/>
  <c r="P1979" i="31"/>
  <c r="P1980" i="31" a="1"/>
  <c r="P1980" i="31"/>
  <c r="P1981" i="31" a="1"/>
  <c r="P1981" i="31"/>
  <c r="P1982" i="31" a="1"/>
  <c r="P1982" i="31"/>
  <c r="P1983" i="31" a="1"/>
  <c r="P1983" i="31"/>
  <c r="P1984" i="31" a="1"/>
  <c r="P1984" i="31"/>
  <c r="P1985" i="31" a="1"/>
  <c r="P1985" i="31"/>
  <c r="P1986" i="31" a="1"/>
  <c r="P1986" i="31"/>
  <c r="P1987" i="31" a="1"/>
  <c r="P1987" i="31"/>
  <c r="P1988" i="31" a="1"/>
  <c r="P1988" i="31"/>
  <c r="P1989" i="31" a="1"/>
  <c r="P1989" i="31"/>
  <c r="P1990" i="31" a="1"/>
  <c r="P1990" i="31"/>
  <c r="P1991" i="31" a="1"/>
  <c r="P1991" i="31"/>
  <c r="P1992" i="31" a="1"/>
  <c r="P1992" i="31"/>
  <c r="P1993" i="31" a="1"/>
  <c r="P1993" i="31"/>
  <c r="P1994" i="31" a="1"/>
  <c r="P1994" i="31"/>
  <c r="P1995" i="31" a="1"/>
  <c r="P1995" i="31"/>
  <c r="P1996" i="31" a="1"/>
  <c r="P1996" i="31"/>
  <c r="P1997" i="31" a="1"/>
  <c r="P1997" i="31"/>
  <c r="P1998" i="31" a="1"/>
  <c r="P1998" i="31"/>
  <c r="P1999" i="31" a="1"/>
  <c r="P1999" i="31"/>
  <c r="P2000" i="31" a="1"/>
  <c r="P2000" i="31"/>
  <c r="O7" i="31" a="1"/>
  <c r="O7" i="31"/>
  <c r="O8" i="31" a="1"/>
  <c r="O8" i="31"/>
  <c r="O9" i="31" a="1"/>
  <c r="O9" i="31"/>
  <c r="O10" i="31" a="1"/>
  <c r="O10" i="31"/>
  <c r="O11" i="31" a="1"/>
  <c r="O11" i="31"/>
  <c r="O12" i="31" a="1"/>
  <c r="O12" i="31"/>
  <c r="O13" i="31" a="1"/>
  <c r="O13" i="31"/>
  <c r="O14" i="31" a="1"/>
  <c r="O14" i="31"/>
  <c r="O15" i="31" a="1"/>
  <c r="O15" i="31"/>
  <c r="O16" i="31" a="1"/>
  <c r="O16" i="31"/>
  <c r="O17" i="31" a="1"/>
  <c r="O17" i="31"/>
  <c r="O18" i="31" a="1"/>
  <c r="O18" i="31"/>
  <c r="O19" i="31" a="1"/>
  <c r="O19" i="31"/>
  <c r="O20" i="31" a="1"/>
  <c r="O20" i="31"/>
  <c r="O21" i="31" a="1"/>
  <c r="O21" i="31"/>
  <c r="O22" i="31" a="1"/>
  <c r="O22" i="31"/>
  <c r="O23" i="31" a="1"/>
  <c r="O23" i="31"/>
  <c r="O24" i="31" a="1"/>
  <c r="O24" i="31"/>
  <c r="O25" i="31" a="1"/>
  <c r="O25" i="31"/>
  <c r="O26" i="31" a="1"/>
  <c r="O26" i="31"/>
  <c r="O27" i="31" a="1"/>
  <c r="O27" i="31"/>
  <c r="O28" i="31" a="1"/>
  <c r="O28" i="31"/>
  <c r="O29" i="31" a="1"/>
  <c r="O29" i="31"/>
  <c r="O30" i="31" a="1"/>
  <c r="O30" i="31"/>
  <c r="O31" i="31" a="1"/>
  <c r="O31" i="31"/>
  <c r="O32" i="31" a="1"/>
  <c r="O32" i="31"/>
  <c r="O33" i="31" a="1"/>
  <c r="O33" i="31"/>
  <c r="O34" i="31" a="1"/>
  <c r="O34" i="31"/>
  <c r="O35" i="31" a="1"/>
  <c r="O35" i="31"/>
  <c r="O36" i="31" a="1"/>
  <c r="O36" i="31"/>
  <c r="O37" i="31" a="1"/>
  <c r="O37" i="31"/>
  <c r="O38" i="31" a="1"/>
  <c r="O38" i="31"/>
  <c r="O39" i="31" a="1"/>
  <c r="O39" i="31"/>
  <c r="O40" i="31" a="1"/>
  <c r="O40" i="31"/>
  <c r="O41" i="31" a="1"/>
  <c r="O41" i="31"/>
  <c r="O42" i="31" a="1"/>
  <c r="O42" i="31"/>
  <c r="O43" i="31" a="1"/>
  <c r="O43" i="31"/>
  <c r="O44" i="31" a="1"/>
  <c r="O44" i="31"/>
  <c r="O45" i="31" a="1"/>
  <c r="O45" i="31"/>
  <c r="O46" i="31" a="1"/>
  <c r="O46" i="31"/>
  <c r="O47" i="31" a="1"/>
  <c r="O47" i="31"/>
  <c r="O48" i="31" a="1"/>
  <c r="O48" i="31"/>
  <c r="O49" i="31" a="1"/>
  <c r="O49" i="31"/>
  <c r="O50" i="31" a="1"/>
  <c r="O50" i="31"/>
  <c r="O51" i="31" a="1"/>
  <c r="O51" i="31"/>
  <c r="O52" i="31" a="1"/>
  <c r="O52" i="31"/>
  <c r="O53" i="31" a="1"/>
  <c r="O53" i="31"/>
  <c r="O54" i="31" a="1"/>
  <c r="O54" i="31"/>
  <c r="O55" i="31" a="1"/>
  <c r="O55" i="31"/>
  <c r="O56" i="31" a="1"/>
  <c r="O56" i="31"/>
  <c r="O57" i="31" a="1"/>
  <c r="O57" i="31"/>
  <c r="O58" i="31" a="1"/>
  <c r="O58" i="31"/>
  <c r="O59" i="31" a="1"/>
  <c r="O59" i="31"/>
  <c r="O60" i="31" a="1"/>
  <c r="O60" i="31"/>
  <c r="O61" i="31" a="1"/>
  <c r="O61" i="31"/>
  <c r="O62" i="31" a="1"/>
  <c r="O62" i="31"/>
  <c r="O63" i="31" a="1"/>
  <c r="O63" i="31"/>
  <c r="O64" i="31" a="1"/>
  <c r="O64" i="31"/>
  <c r="O65" i="31" a="1"/>
  <c r="O65" i="31"/>
  <c r="O66" i="31" a="1"/>
  <c r="O66" i="31"/>
  <c r="O67" i="31" a="1"/>
  <c r="O67" i="31"/>
  <c r="O68" i="31" a="1"/>
  <c r="O68" i="31"/>
  <c r="O69" i="31" a="1"/>
  <c r="O69" i="31"/>
  <c r="O70" i="31" a="1"/>
  <c r="O70" i="31"/>
  <c r="O71" i="31" a="1"/>
  <c r="O71" i="31"/>
  <c r="O72" i="31" a="1"/>
  <c r="O72" i="31"/>
  <c r="O73" i="31" a="1"/>
  <c r="O73" i="31"/>
  <c r="O74" i="31" a="1"/>
  <c r="O74" i="31"/>
  <c r="O75" i="31" a="1"/>
  <c r="O75" i="31"/>
  <c r="O76" i="31" a="1"/>
  <c r="O76" i="31"/>
  <c r="O77" i="31" a="1"/>
  <c r="O77" i="31"/>
  <c r="O78" i="31" a="1"/>
  <c r="O78" i="31"/>
  <c r="O79" i="31" a="1"/>
  <c r="O79" i="31"/>
  <c r="O80" i="31" a="1"/>
  <c r="O80" i="31"/>
  <c r="O81" i="31" a="1"/>
  <c r="O81" i="31"/>
  <c r="O82" i="31" a="1"/>
  <c r="O82" i="31"/>
  <c r="O83" i="31" a="1"/>
  <c r="O83" i="31"/>
  <c r="O84" i="31" a="1"/>
  <c r="O84" i="31"/>
  <c r="O85" i="31" a="1"/>
  <c r="O85" i="31"/>
  <c r="O86" i="31" a="1"/>
  <c r="O86" i="31"/>
  <c r="O87" i="31" a="1"/>
  <c r="O87" i="31"/>
  <c r="O88" i="31" a="1"/>
  <c r="O88" i="31"/>
  <c r="O89" i="31" a="1"/>
  <c r="O89" i="31"/>
  <c r="O90" i="31" a="1"/>
  <c r="O90" i="31"/>
  <c r="O91" i="31" a="1"/>
  <c r="O91" i="31"/>
  <c r="O92" i="31" a="1"/>
  <c r="O92" i="31"/>
  <c r="O93" i="31" a="1"/>
  <c r="O93" i="31"/>
  <c r="O94" i="31" a="1"/>
  <c r="O94" i="31"/>
  <c r="O95" i="31" a="1"/>
  <c r="O95" i="31"/>
  <c r="O96" i="31" a="1"/>
  <c r="O96" i="31"/>
  <c r="O97" i="31" a="1"/>
  <c r="O97" i="31"/>
  <c r="O98" i="31" a="1"/>
  <c r="O98" i="31"/>
  <c r="O99" i="31" a="1"/>
  <c r="O99" i="31"/>
  <c r="O100" i="31" a="1"/>
  <c r="O100" i="31"/>
  <c r="O101" i="31" a="1"/>
  <c r="O101" i="31"/>
  <c r="O102" i="31" a="1"/>
  <c r="O102" i="31"/>
  <c r="O103" i="31" a="1"/>
  <c r="O103" i="31"/>
  <c r="O104" i="31" a="1"/>
  <c r="O104" i="31"/>
  <c r="O105" i="31" a="1"/>
  <c r="O105" i="31"/>
  <c r="O106" i="31" a="1"/>
  <c r="O106" i="31"/>
  <c r="O107" i="31" a="1"/>
  <c r="O107" i="31"/>
  <c r="O108" i="31" a="1"/>
  <c r="O108" i="31"/>
  <c r="O109" i="31" a="1"/>
  <c r="O109" i="31"/>
  <c r="O110" i="31" a="1"/>
  <c r="O110" i="31"/>
  <c r="O111" i="31" a="1"/>
  <c r="O111" i="31"/>
  <c r="O112" i="31" a="1"/>
  <c r="O112" i="31"/>
  <c r="O113" i="31" a="1"/>
  <c r="O113" i="31"/>
  <c r="O114" i="31" a="1"/>
  <c r="O114" i="31"/>
  <c r="O115" i="31" a="1"/>
  <c r="O115" i="31"/>
  <c r="O116" i="31" a="1"/>
  <c r="O116" i="31"/>
  <c r="O117" i="31" a="1"/>
  <c r="O117" i="31"/>
  <c r="O118" i="31" a="1"/>
  <c r="O118" i="31"/>
  <c r="O119" i="31" a="1"/>
  <c r="O119" i="31"/>
  <c r="O120" i="31" a="1"/>
  <c r="O120" i="31"/>
  <c r="O121" i="31" a="1"/>
  <c r="O121" i="31"/>
  <c r="O122" i="31" a="1"/>
  <c r="O122" i="31"/>
  <c r="O123" i="31" a="1"/>
  <c r="O123" i="31"/>
  <c r="O124" i="31" a="1"/>
  <c r="O124" i="31"/>
  <c r="O125" i="31" a="1"/>
  <c r="O125" i="31"/>
  <c r="O126" i="31" a="1"/>
  <c r="O126" i="31"/>
  <c r="O127" i="31" a="1"/>
  <c r="O127" i="31"/>
  <c r="O128" i="31" a="1"/>
  <c r="O128" i="31"/>
  <c r="O129" i="31" a="1"/>
  <c r="O129" i="31"/>
  <c r="O130" i="31" a="1"/>
  <c r="O130" i="31"/>
  <c r="O131" i="31" a="1"/>
  <c r="O131" i="31"/>
  <c r="O132" i="31" a="1"/>
  <c r="O132" i="31"/>
  <c r="O133" i="31" a="1"/>
  <c r="O133" i="31"/>
  <c r="O134" i="31" a="1"/>
  <c r="O134" i="31"/>
  <c r="O135" i="31" a="1"/>
  <c r="O135" i="31"/>
  <c r="O136" i="31" a="1"/>
  <c r="O136" i="31"/>
  <c r="O137" i="31" a="1"/>
  <c r="O137" i="31"/>
  <c r="O138" i="31" a="1"/>
  <c r="O138" i="31"/>
  <c r="O139" i="31" a="1"/>
  <c r="O139" i="31"/>
  <c r="O140" i="31" a="1"/>
  <c r="O140" i="31"/>
  <c r="O141" i="31" a="1"/>
  <c r="O141" i="31"/>
  <c r="O142" i="31" a="1"/>
  <c r="O142" i="31"/>
  <c r="O143" i="31" a="1"/>
  <c r="O143" i="31"/>
  <c r="O144" i="31" a="1"/>
  <c r="O144" i="31"/>
  <c r="O145" i="31" a="1"/>
  <c r="O145" i="31"/>
  <c r="O146" i="31" a="1"/>
  <c r="O146" i="31"/>
  <c r="O147" i="31" a="1"/>
  <c r="O147" i="31"/>
  <c r="O148" i="31" a="1"/>
  <c r="O148" i="31"/>
  <c r="O149" i="31" a="1"/>
  <c r="O149" i="31"/>
  <c r="O150" i="31" a="1"/>
  <c r="O150" i="31"/>
  <c r="O151" i="31" a="1"/>
  <c r="O151" i="31"/>
  <c r="O152" i="31" a="1"/>
  <c r="O152" i="31"/>
  <c r="O153" i="31" a="1"/>
  <c r="O153" i="31"/>
  <c r="O154" i="31" a="1"/>
  <c r="O154" i="31"/>
  <c r="O155" i="31" a="1"/>
  <c r="O155" i="31"/>
  <c r="O156" i="31" a="1"/>
  <c r="O156" i="31"/>
  <c r="O157" i="31" a="1"/>
  <c r="O157" i="31"/>
  <c r="O158" i="31" a="1"/>
  <c r="O158" i="31"/>
  <c r="O159" i="31" a="1"/>
  <c r="O159" i="31"/>
  <c r="O160" i="31" a="1"/>
  <c r="O160" i="31"/>
  <c r="O161" i="31" a="1"/>
  <c r="O161" i="31"/>
  <c r="O162" i="31" a="1"/>
  <c r="O162" i="31"/>
  <c r="O163" i="31" a="1"/>
  <c r="O163" i="31"/>
  <c r="O164" i="31" a="1"/>
  <c r="O164" i="31"/>
  <c r="O165" i="31" a="1"/>
  <c r="O165" i="31"/>
  <c r="O166" i="31" a="1"/>
  <c r="O166" i="31"/>
  <c r="O167" i="31" a="1"/>
  <c r="O167" i="31"/>
  <c r="O168" i="31" a="1"/>
  <c r="O168" i="31"/>
  <c r="O169" i="31" a="1"/>
  <c r="O169" i="31"/>
  <c r="O170" i="31" a="1"/>
  <c r="O170" i="31"/>
  <c r="O171" i="31" a="1"/>
  <c r="O171" i="31"/>
  <c r="O172" i="31" a="1"/>
  <c r="O172" i="31"/>
  <c r="O173" i="31" a="1"/>
  <c r="O173" i="31"/>
  <c r="O174" i="31" a="1"/>
  <c r="O174" i="31"/>
  <c r="O175" i="31" a="1"/>
  <c r="O175" i="31"/>
  <c r="O176" i="31" a="1"/>
  <c r="O176" i="31"/>
  <c r="O177" i="31" a="1"/>
  <c r="O177" i="31"/>
  <c r="O178" i="31" a="1"/>
  <c r="O178" i="31"/>
  <c r="O179" i="31" a="1"/>
  <c r="O179" i="31"/>
  <c r="O180" i="31" a="1"/>
  <c r="O180" i="31"/>
  <c r="O181" i="31" a="1"/>
  <c r="O181" i="31"/>
  <c r="O182" i="31" a="1"/>
  <c r="O182" i="31"/>
  <c r="O183" i="31" a="1"/>
  <c r="O183" i="31"/>
  <c r="O184" i="31" a="1"/>
  <c r="O184" i="31"/>
  <c r="O185" i="31" a="1"/>
  <c r="O185" i="31"/>
  <c r="O186" i="31" a="1"/>
  <c r="O186" i="31"/>
  <c r="O187" i="31" a="1"/>
  <c r="O187" i="31"/>
  <c r="O188" i="31" a="1"/>
  <c r="O188" i="31"/>
  <c r="O189" i="31" a="1"/>
  <c r="O189" i="31"/>
  <c r="O190" i="31" a="1"/>
  <c r="O190" i="31"/>
  <c r="O191" i="31" a="1"/>
  <c r="O191" i="31"/>
  <c r="O192" i="31" a="1"/>
  <c r="O192" i="31"/>
  <c r="O193" i="31" a="1"/>
  <c r="O193" i="31"/>
  <c r="O194" i="31" a="1"/>
  <c r="O194" i="31"/>
  <c r="O195" i="31" a="1"/>
  <c r="O195" i="31"/>
  <c r="O196" i="31" a="1"/>
  <c r="O196" i="31"/>
  <c r="O197" i="31" a="1"/>
  <c r="O197" i="31"/>
  <c r="O198" i="31" a="1"/>
  <c r="O198" i="31"/>
  <c r="O199" i="31" a="1"/>
  <c r="O199" i="31"/>
  <c r="O200" i="31" a="1"/>
  <c r="O200" i="31"/>
  <c r="O201" i="31" a="1"/>
  <c r="O201" i="31"/>
  <c r="O202" i="31" a="1"/>
  <c r="O202" i="31"/>
  <c r="O203" i="31" a="1"/>
  <c r="O203" i="31"/>
  <c r="O204" i="31" a="1"/>
  <c r="O204" i="31"/>
  <c r="O205" i="31" a="1"/>
  <c r="O205" i="31"/>
  <c r="O206" i="31" a="1"/>
  <c r="O206" i="31"/>
  <c r="O207" i="31" a="1"/>
  <c r="O207" i="31"/>
  <c r="O208" i="31" a="1"/>
  <c r="O208" i="31"/>
  <c r="O209" i="31" a="1"/>
  <c r="O209" i="31"/>
  <c r="O210" i="31" a="1"/>
  <c r="O210" i="31"/>
  <c r="O211" i="31" a="1"/>
  <c r="O211" i="31"/>
  <c r="O212" i="31" a="1"/>
  <c r="O212" i="31"/>
  <c r="O213" i="31" a="1"/>
  <c r="O213" i="31"/>
  <c r="O214" i="31" a="1"/>
  <c r="O214" i="31"/>
  <c r="O215" i="31" a="1"/>
  <c r="O215" i="31"/>
  <c r="O216" i="31" a="1"/>
  <c r="O216" i="31"/>
  <c r="O217" i="31" a="1"/>
  <c r="O217" i="31"/>
  <c r="O218" i="31" a="1"/>
  <c r="O218" i="31"/>
  <c r="O219" i="31" a="1"/>
  <c r="O219" i="31"/>
  <c r="O220" i="31" a="1"/>
  <c r="O220" i="31"/>
  <c r="O221" i="31" a="1"/>
  <c r="O221" i="31"/>
  <c r="O222" i="31" a="1"/>
  <c r="O222" i="31"/>
  <c r="O223" i="31" a="1"/>
  <c r="O223" i="31"/>
  <c r="O224" i="31" a="1"/>
  <c r="O224" i="31"/>
  <c r="O225" i="31" a="1"/>
  <c r="O225" i="31"/>
  <c r="O226" i="31" a="1"/>
  <c r="O226" i="31"/>
  <c r="O227" i="31" a="1"/>
  <c r="O227" i="31"/>
  <c r="O228" i="31" a="1"/>
  <c r="O228" i="31"/>
  <c r="O229" i="31" a="1"/>
  <c r="O229" i="31"/>
  <c r="O230" i="31" a="1"/>
  <c r="O230" i="31"/>
  <c r="O231" i="31" a="1"/>
  <c r="O231" i="31"/>
  <c r="O232" i="31" a="1"/>
  <c r="O232" i="31"/>
  <c r="O233" i="31" a="1"/>
  <c r="O233" i="31"/>
  <c r="O234" i="31" a="1"/>
  <c r="O234" i="31"/>
  <c r="O235" i="31" a="1"/>
  <c r="O235" i="31"/>
  <c r="O236" i="31" a="1"/>
  <c r="O236" i="31"/>
  <c r="O237" i="31" a="1"/>
  <c r="O237" i="31"/>
  <c r="O238" i="31" a="1"/>
  <c r="O238" i="31"/>
  <c r="O239" i="31" a="1"/>
  <c r="O239" i="31"/>
  <c r="O240" i="31" a="1"/>
  <c r="O240" i="31"/>
  <c r="O241" i="31" a="1"/>
  <c r="O241" i="31"/>
  <c r="O242" i="31" a="1"/>
  <c r="O242" i="31"/>
  <c r="O243" i="31" a="1"/>
  <c r="O243" i="31"/>
  <c r="O244" i="31" a="1"/>
  <c r="O244" i="31"/>
  <c r="O245" i="31" a="1"/>
  <c r="O245" i="31"/>
  <c r="O246" i="31" a="1"/>
  <c r="O246" i="31"/>
  <c r="O247" i="31" a="1"/>
  <c r="O247" i="31"/>
  <c r="O248" i="31" a="1"/>
  <c r="O248" i="31"/>
  <c r="O249" i="31" a="1"/>
  <c r="O249" i="31"/>
  <c r="O250" i="31" a="1"/>
  <c r="O250" i="31"/>
  <c r="O251" i="31" a="1"/>
  <c r="O251" i="31"/>
  <c r="O252" i="31" a="1"/>
  <c r="O252" i="31"/>
  <c r="O253" i="31" a="1"/>
  <c r="O253" i="31"/>
  <c r="O254" i="31" a="1"/>
  <c r="O254" i="31"/>
  <c r="O255" i="31" a="1"/>
  <c r="O255" i="31"/>
  <c r="O256" i="31" a="1"/>
  <c r="O256" i="31"/>
  <c r="O257" i="31" a="1"/>
  <c r="O257" i="31"/>
  <c r="O258" i="31" a="1"/>
  <c r="O258" i="31"/>
  <c r="O259" i="31" a="1"/>
  <c r="O259" i="31"/>
  <c r="O260" i="31" a="1"/>
  <c r="O260" i="31"/>
  <c r="O261" i="31" a="1"/>
  <c r="O261" i="31"/>
  <c r="O262" i="31" a="1"/>
  <c r="O262" i="31"/>
  <c r="O263" i="31" a="1"/>
  <c r="O263" i="31"/>
  <c r="O264" i="31" a="1"/>
  <c r="O264" i="31"/>
  <c r="O265" i="31" a="1"/>
  <c r="O265" i="31"/>
  <c r="O266" i="31" a="1"/>
  <c r="O266" i="31"/>
  <c r="O267" i="31" a="1"/>
  <c r="O267" i="31"/>
  <c r="O268" i="31" a="1"/>
  <c r="O268" i="31"/>
  <c r="O269" i="31" a="1"/>
  <c r="O269" i="31"/>
  <c r="O270" i="31" a="1"/>
  <c r="O270" i="31"/>
  <c r="O271" i="31" a="1"/>
  <c r="O271" i="31"/>
  <c r="O272" i="31" a="1"/>
  <c r="O272" i="31"/>
  <c r="O273" i="31" a="1"/>
  <c r="O273" i="31"/>
  <c r="O274" i="31" a="1"/>
  <c r="O274" i="31"/>
  <c r="O275" i="31" a="1"/>
  <c r="O275" i="31"/>
  <c r="O276" i="31" a="1"/>
  <c r="O276" i="31"/>
  <c r="O277" i="31" a="1"/>
  <c r="O277" i="31"/>
  <c r="O278" i="31" a="1"/>
  <c r="O278" i="31"/>
  <c r="O279" i="31" a="1"/>
  <c r="O279" i="31"/>
  <c r="O280" i="31" a="1"/>
  <c r="O280" i="31"/>
  <c r="O281" i="31" a="1"/>
  <c r="O281" i="31"/>
  <c r="O282" i="31" a="1"/>
  <c r="O282" i="31"/>
  <c r="O283" i="31" a="1"/>
  <c r="O283" i="31"/>
  <c r="O284" i="31" a="1"/>
  <c r="O284" i="31"/>
  <c r="O285" i="31" a="1"/>
  <c r="O285" i="31"/>
  <c r="O286" i="31" a="1"/>
  <c r="O286" i="31"/>
  <c r="O287" i="31" a="1"/>
  <c r="O287" i="31"/>
  <c r="O288" i="31" a="1"/>
  <c r="O288" i="31"/>
  <c r="O289" i="31" a="1"/>
  <c r="O289" i="31"/>
  <c r="O290" i="31" a="1"/>
  <c r="O290" i="31"/>
  <c r="O291" i="31" a="1"/>
  <c r="O291" i="31"/>
  <c r="O292" i="31" a="1"/>
  <c r="O292" i="31"/>
  <c r="O293" i="31" a="1"/>
  <c r="O293" i="31"/>
  <c r="O294" i="31" a="1"/>
  <c r="O294" i="31"/>
  <c r="O295" i="31" a="1"/>
  <c r="O295" i="31"/>
  <c r="O296" i="31" a="1"/>
  <c r="O296" i="31"/>
  <c r="O297" i="31" a="1"/>
  <c r="O297" i="31"/>
  <c r="O298" i="31" a="1"/>
  <c r="O298" i="31"/>
  <c r="O299" i="31" a="1"/>
  <c r="O299" i="31"/>
  <c r="O300" i="31" a="1"/>
  <c r="O300" i="31"/>
  <c r="O301" i="31" a="1"/>
  <c r="O301" i="31"/>
  <c r="O302" i="31" a="1"/>
  <c r="O302" i="31"/>
  <c r="O303" i="31" a="1"/>
  <c r="O303" i="31"/>
  <c r="O304" i="31" a="1"/>
  <c r="O304" i="31"/>
  <c r="O305" i="31" a="1"/>
  <c r="O305" i="31"/>
  <c r="O306" i="31" a="1"/>
  <c r="O306" i="31"/>
  <c r="O307" i="31" a="1"/>
  <c r="O307" i="31"/>
  <c r="O308" i="31" a="1"/>
  <c r="O308" i="31"/>
  <c r="O309" i="31" a="1"/>
  <c r="O309" i="31"/>
  <c r="O310" i="31" a="1"/>
  <c r="O310" i="31"/>
  <c r="O311" i="31" a="1"/>
  <c r="O311" i="31"/>
  <c r="O312" i="31" a="1"/>
  <c r="O312" i="31"/>
  <c r="O313" i="31" a="1"/>
  <c r="O313" i="31"/>
  <c r="O314" i="31" a="1"/>
  <c r="O314" i="31"/>
  <c r="O315" i="31" a="1"/>
  <c r="O315" i="31"/>
  <c r="O316" i="31" a="1"/>
  <c r="O316" i="31"/>
  <c r="O317" i="31" a="1"/>
  <c r="O317" i="31"/>
  <c r="O318" i="31" a="1"/>
  <c r="O318" i="31"/>
  <c r="O319" i="31" a="1"/>
  <c r="O319" i="31"/>
  <c r="O320" i="31" a="1"/>
  <c r="O320" i="31"/>
  <c r="O321" i="31" a="1"/>
  <c r="O321" i="31"/>
  <c r="O322" i="31" a="1"/>
  <c r="O322" i="31"/>
  <c r="O323" i="31" a="1"/>
  <c r="O323" i="31"/>
  <c r="O324" i="31" a="1"/>
  <c r="O324" i="31"/>
  <c r="O325" i="31" a="1"/>
  <c r="O325" i="31"/>
  <c r="O326" i="31" a="1"/>
  <c r="O326" i="31"/>
  <c r="O327" i="31" a="1"/>
  <c r="O327" i="31"/>
  <c r="O328" i="31" a="1"/>
  <c r="O328" i="31"/>
  <c r="O329" i="31" a="1"/>
  <c r="O329" i="31"/>
  <c r="O330" i="31" a="1"/>
  <c r="O330" i="31"/>
  <c r="O331" i="31" a="1"/>
  <c r="O331" i="31"/>
  <c r="O332" i="31" a="1"/>
  <c r="O332" i="31"/>
  <c r="O333" i="31" a="1"/>
  <c r="O333" i="31"/>
  <c r="O334" i="31" a="1"/>
  <c r="O334" i="31"/>
  <c r="O335" i="31" a="1"/>
  <c r="O335" i="31"/>
  <c r="O336" i="31" a="1"/>
  <c r="O336" i="31"/>
  <c r="O337" i="31" a="1"/>
  <c r="O337" i="31"/>
  <c r="O338" i="31" a="1"/>
  <c r="O338" i="31"/>
  <c r="O339" i="31" a="1"/>
  <c r="O339" i="31"/>
  <c r="O340" i="31" a="1"/>
  <c r="O340" i="31"/>
  <c r="O341" i="31" a="1"/>
  <c r="O341" i="31"/>
  <c r="O342" i="31" a="1"/>
  <c r="O342" i="31"/>
  <c r="O343" i="31" a="1"/>
  <c r="O343" i="31"/>
  <c r="O344" i="31" a="1"/>
  <c r="O344" i="31"/>
  <c r="O345" i="31" a="1"/>
  <c r="O345" i="31"/>
  <c r="O346" i="31" a="1"/>
  <c r="O346" i="31"/>
  <c r="O347" i="31" a="1"/>
  <c r="O347" i="31"/>
  <c r="O348" i="31" a="1"/>
  <c r="O348" i="31"/>
  <c r="O349" i="31" a="1"/>
  <c r="O349" i="31"/>
  <c r="O350" i="31" a="1"/>
  <c r="O350" i="31"/>
  <c r="O351" i="31" a="1"/>
  <c r="O351" i="31"/>
  <c r="O352" i="31" a="1"/>
  <c r="O352" i="31"/>
  <c r="O353" i="31" a="1"/>
  <c r="O353" i="31"/>
  <c r="O354" i="31" a="1"/>
  <c r="O354" i="31"/>
  <c r="O355" i="31" a="1"/>
  <c r="O355" i="31"/>
  <c r="O356" i="31" a="1"/>
  <c r="O356" i="31"/>
  <c r="O357" i="31" a="1"/>
  <c r="O357" i="31"/>
  <c r="O358" i="31" a="1"/>
  <c r="O358" i="31"/>
  <c r="O359" i="31" a="1"/>
  <c r="O359" i="31"/>
  <c r="O360" i="31" a="1"/>
  <c r="O360" i="31"/>
  <c r="O361" i="31" a="1"/>
  <c r="O361" i="31"/>
  <c r="O362" i="31" a="1"/>
  <c r="O362" i="31"/>
  <c r="O363" i="31" a="1"/>
  <c r="O363" i="31"/>
  <c r="O364" i="31" a="1"/>
  <c r="O364" i="31"/>
  <c r="O365" i="31" a="1"/>
  <c r="O365" i="31"/>
  <c r="O366" i="31" a="1"/>
  <c r="O366" i="31"/>
  <c r="O367" i="31" a="1"/>
  <c r="O367" i="31"/>
  <c r="O368" i="31" a="1"/>
  <c r="O368" i="31"/>
  <c r="O369" i="31" a="1"/>
  <c r="O369" i="31"/>
  <c r="O370" i="31" a="1"/>
  <c r="O370" i="31"/>
  <c r="O371" i="31" a="1"/>
  <c r="O371" i="31"/>
  <c r="O372" i="31" a="1"/>
  <c r="O372" i="31"/>
  <c r="O373" i="31" a="1"/>
  <c r="O373" i="31"/>
  <c r="O374" i="31" a="1"/>
  <c r="O374" i="31"/>
  <c r="O375" i="31" a="1"/>
  <c r="O375" i="31"/>
  <c r="O376" i="31" a="1"/>
  <c r="O376" i="31"/>
  <c r="O377" i="31" a="1"/>
  <c r="O377" i="31"/>
  <c r="O378" i="31" a="1"/>
  <c r="O378" i="31"/>
  <c r="O379" i="31" a="1"/>
  <c r="O379" i="31"/>
  <c r="O380" i="31" a="1"/>
  <c r="O380" i="31"/>
  <c r="O381" i="31" a="1"/>
  <c r="O381" i="31"/>
  <c r="O382" i="31" a="1"/>
  <c r="O382" i="31"/>
  <c r="O383" i="31" a="1"/>
  <c r="O383" i="31"/>
  <c r="O384" i="31" a="1"/>
  <c r="O384" i="31"/>
  <c r="O385" i="31" a="1"/>
  <c r="O385" i="31"/>
  <c r="O386" i="31" a="1"/>
  <c r="O386" i="31"/>
  <c r="O387" i="31" a="1"/>
  <c r="O387" i="31"/>
  <c r="O388" i="31" a="1"/>
  <c r="O388" i="31"/>
  <c r="O389" i="31" a="1"/>
  <c r="O389" i="31"/>
  <c r="O390" i="31" a="1"/>
  <c r="O390" i="31"/>
  <c r="O391" i="31" a="1"/>
  <c r="O391" i="31"/>
  <c r="O392" i="31" a="1"/>
  <c r="O392" i="31"/>
  <c r="O393" i="31" a="1"/>
  <c r="O393" i="31"/>
  <c r="O394" i="31" a="1"/>
  <c r="O394" i="31"/>
  <c r="O395" i="31" a="1"/>
  <c r="O395" i="31"/>
  <c r="O396" i="31" a="1"/>
  <c r="O396" i="31"/>
  <c r="O397" i="31" a="1"/>
  <c r="O397" i="31"/>
  <c r="O398" i="31" a="1"/>
  <c r="O398" i="31"/>
  <c r="O399" i="31" a="1"/>
  <c r="O399" i="31"/>
  <c r="O400" i="31" a="1"/>
  <c r="O400" i="31"/>
  <c r="O401" i="31" a="1"/>
  <c r="O401" i="31"/>
  <c r="O402" i="31" a="1"/>
  <c r="O402" i="31"/>
  <c r="O403" i="31" a="1"/>
  <c r="O403" i="31"/>
  <c r="O404" i="31" a="1"/>
  <c r="O404" i="31"/>
  <c r="O405" i="31" a="1"/>
  <c r="O405" i="31"/>
  <c r="O406" i="31" a="1"/>
  <c r="O406" i="31"/>
  <c r="O407" i="31" a="1"/>
  <c r="O407" i="31"/>
  <c r="O408" i="31" a="1"/>
  <c r="O408" i="31"/>
  <c r="O409" i="31" a="1"/>
  <c r="O409" i="31"/>
  <c r="O410" i="31" a="1"/>
  <c r="O410" i="31"/>
  <c r="O411" i="31" a="1"/>
  <c r="O411" i="31"/>
  <c r="O412" i="31" a="1"/>
  <c r="O412" i="31"/>
  <c r="O413" i="31" a="1"/>
  <c r="O413" i="31"/>
  <c r="O414" i="31" a="1"/>
  <c r="O414" i="31"/>
  <c r="O415" i="31" a="1"/>
  <c r="O415" i="31"/>
  <c r="O416" i="31" a="1"/>
  <c r="O416" i="31"/>
  <c r="O417" i="31" a="1"/>
  <c r="O417" i="31"/>
  <c r="O418" i="31" a="1"/>
  <c r="O418" i="31"/>
  <c r="O419" i="31" a="1"/>
  <c r="O419" i="31"/>
  <c r="O420" i="31" a="1"/>
  <c r="O420" i="31"/>
  <c r="O421" i="31" a="1"/>
  <c r="O421" i="31"/>
  <c r="O422" i="31" a="1"/>
  <c r="O422" i="31"/>
  <c r="O423" i="31" a="1"/>
  <c r="O423" i="31"/>
  <c r="O424" i="31" a="1"/>
  <c r="O424" i="31"/>
  <c r="O425" i="31" a="1"/>
  <c r="O425" i="31"/>
  <c r="O426" i="31" a="1"/>
  <c r="O426" i="31"/>
  <c r="O427" i="31" a="1"/>
  <c r="O427" i="31"/>
  <c r="O428" i="31" a="1"/>
  <c r="O428" i="31"/>
  <c r="O429" i="31" a="1"/>
  <c r="O429" i="31"/>
  <c r="O430" i="31" a="1"/>
  <c r="O430" i="31"/>
  <c r="O431" i="31" a="1"/>
  <c r="O431" i="31"/>
  <c r="O432" i="31" a="1"/>
  <c r="O432" i="31"/>
  <c r="O433" i="31" a="1"/>
  <c r="O433" i="31"/>
  <c r="O434" i="31" a="1"/>
  <c r="O434" i="31"/>
  <c r="O435" i="31" a="1"/>
  <c r="O435" i="31"/>
  <c r="O436" i="31" a="1"/>
  <c r="O436" i="31"/>
  <c r="O437" i="31" a="1"/>
  <c r="O437" i="31"/>
  <c r="O438" i="31" a="1"/>
  <c r="O438" i="31"/>
  <c r="O439" i="31" a="1"/>
  <c r="O439" i="31"/>
  <c r="O440" i="31" a="1"/>
  <c r="O440" i="31"/>
  <c r="O441" i="31" a="1"/>
  <c r="O441" i="31"/>
  <c r="O442" i="31" a="1"/>
  <c r="O442" i="31"/>
  <c r="O443" i="31" a="1"/>
  <c r="O443" i="31"/>
  <c r="O444" i="31" a="1"/>
  <c r="O444" i="31"/>
  <c r="O445" i="31" a="1"/>
  <c r="O445" i="31"/>
  <c r="O446" i="31" a="1"/>
  <c r="O446" i="31"/>
  <c r="O447" i="31" a="1"/>
  <c r="O447" i="31"/>
  <c r="O448" i="31" a="1"/>
  <c r="O448" i="31"/>
  <c r="O449" i="31" a="1"/>
  <c r="O449" i="31"/>
  <c r="O450" i="31" a="1"/>
  <c r="O450" i="31"/>
  <c r="O451" i="31" a="1"/>
  <c r="O451" i="31"/>
  <c r="O452" i="31" a="1"/>
  <c r="O452" i="31"/>
  <c r="O453" i="31" a="1"/>
  <c r="O453" i="31"/>
  <c r="O454" i="31" a="1"/>
  <c r="O454" i="31"/>
  <c r="O455" i="31" a="1"/>
  <c r="O455" i="31"/>
  <c r="O456" i="31" a="1"/>
  <c r="O456" i="31"/>
  <c r="O457" i="31" a="1"/>
  <c r="O457" i="31"/>
  <c r="O458" i="31" a="1"/>
  <c r="O458" i="31"/>
  <c r="O459" i="31" a="1"/>
  <c r="O459" i="31"/>
  <c r="O460" i="31" a="1"/>
  <c r="O460" i="31"/>
  <c r="O461" i="31" a="1"/>
  <c r="O461" i="31"/>
  <c r="O462" i="31" a="1"/>
  <c r="O462" i="31"/>
  <c r="O463" i="31" a="1"/>
  <c r="O463" i="31"/>
  <c r="O464" i="31" a="1"/>
  <c r="O464" i="31"/>
  <c r="O465" i="31" a="1"/>
  <c r="O465" i="31"/>
  <c r="O466" i="31" a="1"/>
  <c r="O466" i="31"/>
  <c r="O467" i="31" a="1"/>
  <c r="O467" i="31"/>
  <c r="O468" i="31" a="1"/>
  <c r="O468" i="31"/>
  <c r="O469" i="31" a="1"/>
  <c r="O469" i="31"/>
  <c r="O470" i="31" a="1"/>
  <c r="O470" i="31"/>
  <c r="O471" i="31" a="1"/>
  <c r="O471" i="31"/>
  <c r="O472" i="31" a="1"/>
  <c r="O472" i="31"/>
  <c r="O473" i="31" a="1"/>
  <c r="O473" i="31"/>
  <c r="O474" i="31" a="1"/>
  <c r="O474" i="31"/>
  <c r="O475" i="31" a="1"/>
  <c r="O475" i="31"/>
  <c r="O476" i="31" a="1"/>
  <c r="O476" i="31"/>
  <c r="O477" i="31" a="1"/>
  <c r="O477" i="31"/>
  <c r="O478" i="31" a="1"/>
  <c r="O478" i="31"/>
  <c r="O479" i="31" a="1"/>
  <c r="O479" i="31"/>
  <c r="O480" i="31" a="1"/>
  <c r="O480" i="31"/>
  <c r="O481" i="31" a="1"/>
  <c r="O481" i="31"/>
  <c r="O482" i="31" a="1"/>
  <c r="O482" i="31"/>
  <c r="O483" i="31" a="1"/>
  <c r="O483" i="31"/>
  <c r="O484" i="31" a="1"/>
  <c r="O484" i="31"/>
  <c r="O485" i="31" a="1"/>
  <c r="O485" i="31"/>
  <c r="O486" i="31" a="1"/>
  <c r="O486" i="31"/>
  <c r="O487" i="31" a="1"/>
  <c r="O487" i="31"/>
  <c r="O488" i="31" a="1"/>
  <c r="O488" i="31"/>
  <c r="O489" i="31" a="1"/>
  <c r="O489" i="31"/>
  <c r="O490" i="31" a="1"/>
  <c r="O490" i="31"/>
  <c r="O491" i="31" a="1"/>
  <c r="O491" i="31"/>
  <c r="O492" i="31" a="1"/>
  <c r="O492" i="31"/>
  <c r="O493" i="31" a="1"/>
  <c r="O493" i="31"/>
  <c r="O494" i="31" a="1"/>
  <c r="O494" i="31"/>
  <c r="O495" i="31" a="1"/>
  <c r="O495" i="31"/>
  <c r="O496" i="31" a="1"/>
  <c r="O496" i="31"/>
  <c r="O497" i="31" a="1"/>
  <c r="O497" i="31"/>
  <c r="O498" i="31" a="1"/>
  <c r="O498" i="31"/>
  <c r="O499" i="31" a="1"/>
  <c r="O499" i="31"/>
  <c r="O500" i="31" a="1"/>
  <c r="O500" i="31"/>
  <c r="O501" i="31" a="1"/>
  <c r="O501" i="31"/>
  <c r="O502" i="31" a="1"/>
  <c r="O502" i="31"/>
  <c r="O503" i="31" a="1"/>
  <c r="O503" i="31"/>
  <c r="O504" i="31" a="1"/>
  <c r="O504" i="31"/>
  <c r="O505" i="31" a="1"/>
  <c r="O505" i="31"/>
  <c r="O506" i="31" a="1"/>
  <c r="O506" i="31"/>
  <c r="O507" i="31" a="1"/>
  <c r="O507" i="31"/>
  <c r="O508" i="31" a="1"/>
  <c r="O508" i="31"/>
  <c r="O509" i="31" a="1"/>
  <c r="O509" i="31"/>
  <c r="O510" i="31" a="1"/>
  <c r="O510" i="31"/>
  <c r="O511" i="31" a="1"/>
  <c r="O511" i="31"/>
  <c r="O512" i="31" a="1"/>
  <c r="O512" i="31"/>
  <c r="O513" i="31" a="1"/>
  <c r="O513" i="31"/>
  <c r="O514" i="31" a="1"/>
  <c r="O514" i="31"/>
  <c r="O515" i="31" a="1"/>
  <c r="O515" i="31"/>
  <c r="O516" i="31" a="1"/>
  <c r="O516" i="31"/>
  <c r="O517" i="31" a="1"/>
  <c r="O517" i="31"/>
  <c r="O518" i="31" a="1"/>
  <c r="O518" i="31"/>
  <c r="O519" i="31" a="1"/>
  <c r="O519" i="31"/>
  <c r="O520" i="31" a="1"/>
  <c r="O520" i="31"/>
  <c r="O521" i="31" a="1"/>
  <c r="O521" i="31"/>
  <c r="O522" i="31" a="1"/>
  <c r="O522" i="31"/>
  <c r="O523" i="31" a="1"/>
  <c r="O523" i="31"/>
  <c r="O524" i="31" a="1"/>
  <c r="O524" i="31"/>
  <c r="O525" i="31" a="1"/>
  <c r="O525" i="31"/>
  <c r="O526" i="31" a="1"/>
  <c r="O526" i="31"/>
  <c r="O527" i="31" a="1"/>
  <c r="O527" i="31"/>
  <c r="O528" i="31" a="1"/>
  <c r="O528" i="31"/>
  <c r="O529" i="31" a="1"/>
  <c r="O529" i="31"/>
  <c r="O530" i="31" a="1"/>
  <c r="O530" i="31"/>
  <c r="O531" i="31" a="1"/>
  <c r="O531" i="31"/>
  <c r="O532" i="31" a="1"/>
  <c r="O532" i="31"/>
  <c r="O533" i="31" a="1"/>
  <c r="O533" i="31"/>
  <c r="O534" i="31" a="1"/>
  <c r="O534" i="31"/>
  <c r="O535" i="31" a="1"/>
  <c r="O535" i="31"/>
  <c r="O536" i="31" a="1"/>
  <c r="O536" i="31"/>
  <c r="O537" i="31" a="1"/>
  <c r="O537" i="31"/>
  <c r="O538" i="31" a="1"/>
  <c r="O538" i="31"/>
  <c r="O539" i="31" a="1"/>
  <c r="O539" i="31"/>
  <c r="O540" i="31" a="1"/>
  <c r="O540" i="31"/>
  <c r="O541" i="31" a="1"/>
  <c r="O541" i="31"/>
  <c r="O542" i="31" a="1"/>
  <c r="O542" i="31"/>
  <c r="O543" i="31" a="1"/>
  <c r="O543" i="31"/>
  <c r="O544" i="31" a="1"/>
  <c r="O544" i="31"/>
  <c r="O545" i="31" a="1"/>
  <c r="O545" i="31"/>
  <c r="O546" i="31" a="1"/>
  <c r="O546" i="31"/>
  <c r="O547" i="31" a="1"/>
  <c r="O547" i="31"/>
  <c r="O548" i="31" a="1"/>
  <c r="O548" i="31"/>
  <c r="O549" i="31" a="1"/>
  <c r="O549" i="31"/>
  <c r="O550" i="31" a="1"/>
  <c r="O550" i="31"/>
  <c r="O551" i="31" a="1"/>
  <c r="O551" i="31"/>
  <c r="O552" i="31" a="1"/>
  <c r="O552" i="31"/>
  <c r="O553" i="31" a="1"/>
  <c r="O553" i="31"/>
  <c r="O554" i="31" a="1"/>
  <c r="O554" i="31"/>
  <c r="O555" i="31" a="1"/>
  <c r="O555" i="31"/>
  <c r="O556" i="31" a="1"/>
  <c r="O556" i="31"/>
  <c r="O557" i="31" a="1"/>
  <c r="O557" i="31"/>
  <c r="O558" i="31" a="1"/>
  <c r="O558" i="31"/>
  <c r="O559" i="31" a="1"/>
  <c r="O559" i="31"/>
  <c r="O560" i="31" a="1"/>
  <c r="O560" i="31"/>
  <c r="O561" i="31" a="1"/>
  <c r="O561" i="31"/>
  <c r="O562" i="31" a="1"/>
  <c r="O562" i="31"/>
  <c r="O563" i="31" a="1"/>
  <c r="O563" i="31"/>
  <c r="O564" i="31" a="1"/>
  <c r="O564" i="31"/>
  <c r="O565" i="31" a="1"/>
  <c r="O565" i="31"/>
  <c r="O566" i="31" a="1"/>
  <c r="O566" i="31"/>
  <c r="O567" i="31" a="1"/>
  <c r="O567" i="31"/>
  <c r="O568" i="31" a="1"/>
  <c r="O568" i="31"/>
  <c r="O569" i="31" a="1"/>
  <c r="O569" i="31"/>
  <c r="O570" i="31" a="1"/>
  <c r="O570" i="31"/>
  <c r="O571" i="31" a="1"/>
  <c r="O571" i="31"/>
  <c r="O572" i="31" a="1"/>
  <c r="O572" i="31"/>
  <c r="O573" i="31" a="1"/>
  <c r="O573" i="31"/>
  <c r="O574" i="31" a="1"/>
  <c r="O574" i="31"/>
  <c r="O575" i="31" a="1"/>
  <c r="O575" i="31"/>
  <c r="O576" i="31" a="1"/>
  <c r="O576" i="31"/>
  <c r="O577" i="31" a="1"/>
  <c r="O577" i="31"/>
  <c r="O578" i="31" a="1"/>
  <c r="O578" i="31"/>
  <c r="O579" i="31" a="1"/>
  <c r="O579" i="31"/>
  <c r="O580" i="31" a="1"/>
  <c r="O580" i="31"/>
  <c r="O581" i="31" a="1"/>
  <c r="O581" i="31"/>
  <c r="O582" i="31" a="1"/>
  <c r="O582" i="31"/>
  <c r="O583" i="31" a="1"/>
  <c r="O583" i="31"/>
  <c r="O584" i="31" a="1"/>
  <c r="O584" i="31"/>
  <c r="O585" i="31" a="1"/>
  <c r="O585" i="31"/>
  <c r="O586" i="31" a="1"/>
  <c r="O586" i="31"/>
  <c r="O587" i="31" a="1"/>
  <c r="O587" i="31"/>
  <c r="O588" i="31" a="1"/>
  <c r="O588" i="31"/>
  <c r="O589" i="31" a="1"/>
  <c r="O589" i="31"/>
  <c r="O590" i="31" a="1"/>
  <c r="O590" i="31"/>
  <c r="O591" i="31" a="1"/>
  <c r="O591" i="31"/>
  <c r="O592" i="31" a="1"/>
  <c r="O592" i="31"/>
  <c r="O593" i="31" a="1"/>
  <c r="O593" i="31"/>
  <c r="O594" i="31" a="1"/>
  <c r="O594" i="31"/>
  <c r="O595" i="31" a="1"/>
  <c r="O595" i="31"/>
  <c r="O596" i="31" a="1"/>
  <c r="O596" i="31"/>
  <c r="O597" i="31" a="1"/>
  <c r="O597" i="31"/>
  <c r="O598" i="31" a="1"/>
  <c r="O598" i="31"/>
  <c r="O599" i="31" a="1"/>
  <c r="O599" i="31"/>
  <c r="O600" i="31" a="1"/>
  <c r="O600" i="31"/>
  <c r="O601" i="31" a="1"/>
  <c r="O601" i="31"/>
  <c r="O602" i="31" a="1"/>
  <c r="O602" i="31"/>
  <c r="O603" i="31" a="1"/>
  <c r="O603" i="31"/>
  <c r="O604" i="31" a="1"/>
  <c r="O604" i="31"/>
  <c r="O605" i="31" a="1"/>
  <c r="O605" i="31"/>
  <c r="O606" i="31" a="1"/>
  <c r="O606" i="31"/>
  <c r="O607" i="31" a="1"/>
  <c r="O607" i="31"/>
  <c r="O608" i="31" a="1"/>
  <c r="O608" i="31"/>
  <c r="O609" i="31" a="1"/>
  <c r="O609" i="31"/>
  <c r="O610" i="31" a="1"/>
  <c r="O610" i="31"/>
  <c r="O611" i="31" a="1"/>
  <c r="O611" i="31"/>
  <c r="O612" i="31" a="1"/>
  <c r="O612" i="31"/>
  <c r="O613" i="31" a="1"/>
  <c r="O613" i="31"/>
  <c r="O614" i="31" a="1"/>
  <c r="O614" i="31"/>
  <c r="O615" i="31" a="1"/>
  <c r="O615" i="31"/>
  <c r="O616" i="31" a="1"/>
  <c r="O616" i="31"/>
  <c r="O617" i="31" a="1"/>
  <c r="O617" i="31"/>
  <c r="O618" i="31" a="1"/>
  <c r="O618" i="31"/>
  <c r="O619" i="31" a="1"/>
  <c r="O619" i="31"/>
  <c r="O620" i="31" a="1"/>
  <c r="O620" i="31"/>
  <c r="O621" i="31" a="1"/>
  <c r="O621" i="31"/>
  <c r="O622" i="31" a="1"/>
  <c r="O622" i="31"/>
  <c r="O623" i="31" a="1"/>
  <c r="O623" i="31"/>
  <c r="O624" i="31" a="1"/>
  <c r="O624" i="31"/>
  <c r="O625" i="31" a="1"/>
  <c r="O625" i="31"/>
  <c r="O626" i="31" a="1"/>
  <c r="O626" i="31"/>
  <c r="O627" i="31" a="1"/>
  <c r="O627" i="31"/>
  <c r="O628" i="31" a="1"/>
  <c r="O628" i="31"/>
  <c r="O629" i="31" a="1"/>
  <c r="O629" i="31"/>
  <c r="O630" i="31" a="1"/>
  <c r="O630" i="31"/>
  <c r="O631" i="31" a="1"/>
  <c r="O631" i="31"/>
  <c r="O632" i="31" a="1"/>
  <c r="O632" i="31"/>
  <c r="O633" i="31" a="1"/>
  <c r="O633" i="31"/>
  <c r="O634" i="31" a="1"/>
  <c r="O634" i="31"/>
  <c r="O635" i="31" a="1"/>
  <c r="O635" i="31"/>
  <c r="O636" i="31" a="1"/>
  <c r="O636" i="31"/>
  <c r="O637" i="31" a="1"/>
  <c r="O637" i="31"/>
  <c r="O638" i="31" a="1"/>
  <c r="O638" i="31"/>
  <c r="O639" i="31" a="1"/>
  <c r="O639" i="31"/>
  <c r="O640" i="31" a="1"/>
  <c r="O640" i="31"/>
  <c r="O641" i="31" a="1"/>
  <c r="O641" i="31"/>
  <c r="O642" i="31" a="1"/>
  <c r="O642" i="31"/>
  <c r="O643" i="31" a="1"/>
  <c r="O643" i="31"/>
  <c r="O644" i="31" a="1"/>
  <c r="O644" i="31"/>
  <c r="O645" i="31" a="1"/>
  <c r="O645" i="31"/>
  <c r="O646" i="31" a="1"/>
  <c r="O646" i="31"/>
  <c r="O647" i="31" a="1"/>
  <c r="O647" i="31"/>
  <c r="O648" i="31" a="1"/>
  <c r="O648" i="31"/>
  <c r="O649" i="31" a="1"/>
  <c r="O649" i="31"/>
  <c r="O650" i="31" a="1"/>
  <c r="O650" i="31"/>
  <c r="O651" i="31" a="1"/>
  <c r="O651" i="31"/>
  <c r="O652" i="31" a="1"/>
  <c r="O652" i="31"/>
  <c r="O653" i="31" a="1"/>
  <c r="O653" i="31"/>
  <c r="O654" i="31" a="1"/>
  <c r="O654" i="31"/>
  <c r="O655" i="31" a="1"/>
  <c r="O655" i="31"/>
  <c r="O656" i="31" a="1"/>
  <c r="O656" i="31"/>
  <c r="O657" i="31" a="1"/>
  <c r="O657" i="31"/>
  <c r="O658" i="31" a="1"/>
  <c r="O658" i="31"/>
  <c r="O659" i="31" a="1"/>
  <c r="O659" i="31"/>
  <c r="O660" i="31" a="1"/>
  <c r="O660" i="31"/>
  <c r="O661" i="31" a="1"/>
  <c r="O661" i="31"/>
  <c r="O662" i="31" a="1"/>
  <c r="O662" i="31"/>
  <c r="O663" i="31" a="1"/>
  <c r="O663" i="31"/>
  <c r="O664" i="31" a="1"/>
  <c r="O664" i="31"/>
  <c r="O665" i="31" a="1"/>
  <c r="O665" i="31"/>
  <c r="O666" i="31" a="1"/>
  <c r="O666" i="31"/>
  <c r="O667" i="31" a="1"/>
  <c r="O667" i="31"/>
  <c r="O668" i="31" a="1"/>
  <c r="O668" i="31"/>
  <c r="O669" i="31" a="1"/>
  <c r="O669" i="31"/>
  <c r="O670" i="31" a="1"/>
  <c r="O670" i="31"/>
  <c r="O671" i="31" a="1"/>
  <c r="O671" i="31"/>
  <c r="O672" i="31" a="1"/>
  <c r="O672" i="31"/>
  <c r="O673" i="31" a="1"/>
  <c r="O673" i="31"/>
  <c r="O674" i="31" a="1"/>
  <c r="O674" i="31"/>
  <c r="O675" i="31" a="1"/>
  <c r="O675" i="31"/>
  <c r="O676" i="31" a="1"/>
  <c r="O676" i="31"/>
  <c r="O677" i="31" a="1"/>
  <c r="O677" i="31"/>
  <c r="O678" i="31" a="1"/>
  <c r="O678" i="31"/>
  <c r="O679" i="31" a="1"/>
  <c r="O679" i="31"/>
  <c r="O680" i="31" a="1"/>
  <c r="O680" i="31"/>
  <c r="O681" i="31" a="1"/>
  <c r="O681" i="31"/>
  <c r="O682" i="31" a="1"/>
  <c r="O682" i="31"/>
  <c r="O683" i="31" a="1"/>
  <c r="O683" i="31"/>
  <c r="O684" i="31" a="1"/>
  <c r="O684" i="31"/>
  <c r="O685" i="31" a="1"/>
  <c r="O685" i="31"/>
  <c r="O686" i="31" a="1"/>
  <c r="O686" i="31"/>
  <c r="O687" i="31" a="1"/>
  <c r="O687" i="31"/>
  <c r="O688" i="31" a="1"/>
  <c r="O688" i="31"/>
  <c r="O689" i="31" a="1"/>
  <c r="O689" i="31"/>
  <c r="O690" i="31" a="1"/>
  <c r="O690" i="31"/>
  <c r="O691" i="31" a="1"/>
  <c r="O691" i="31"/>
  <c r="O692" i="31" a="1"/>
  <c r="O692" i="31"/>
  <c r="O693" i="31" a="1"/>
  <c r="O693" i="31"/>
  <c r="O694" i="31" a="1"/>
  <c r="O694" i="31"/>
  <c r="O695" i="31" a="1"/>
  <c r="O695" i="31"/>
  <c r="O696" i="31" a="1"/>
  <c r="O696" i="31"/>
  <c r="O697" i="31" a="1"/>
  <c r="O697" i="31"/>
  <c r="O698" i="31" a="1"/>
  <c r="O698" i="31"/>
  <c r="O699" i="31" a="1"/>
  <c r="O699" i="31"/>
  <c r="O700" i="31" a="1"/>
  <c r="O700" i="31"/>
  <c r="O701" i="31" a="1"/>
  <c r="O701" i="31"/>
  <c r="O702" i="31" a="1"/>
  <c r="O702" i="31"/>
  <c r="O703" i="31" a="1"/>
  <c r="O703" i="31"/>
  <c r="O704" i="31" a="1"/>
  <c r="O704" i="31"/>
  <c r="O705" i="31" a="1"/>
  <c r="O705" i="31"/>
  <c r="O706" i="31" a="1"/>
  <c r="O706" i="31"/>
  <c r="O707" i="31" a="1"/>
  <c r="O707" i="31"/>
  <c r="O708" i="31" a="1"/>
  <c r="O708" i="31"/>
  <c r="O709" i="31" a="1"/>
  <c r="O709" i="31"/>
  <c r="O710" i="31" a="1"/>
  <c r="O710" i="31"/>
  <c r="O711" i="31" a="1"/>
  <c r="O711" i="31"/>
  <c r="O712" i="31" a="1"/>
  <c r="O712" i="31"/>
  <c r="O713" i="31" a="1"/>
  <c r="O713" i="31"/>
  <c r="O714" i="31" a="1"/>
  <c r="O714" i="31"/>
  <c r="O715" i="31" a="1"/>
  <c r="O715" i="31"/>
  <c r="O716" i="31" a="1"/>
  <c r="O716" i="31"/>
  <c r="O717" i="31" a="1"/>
  <c r="O717" i="31"/>
  <c r="O718" i="31" a="1"/>
  <c r="O718" i="31"/>
  <c r="O719" i="31" a="1"/>
  <c r="O719" i="31"/>
  <c r="O720" i="31" a="1"/>
  <c r="O720" i="31"/>
  <c r="O721" i="31" a="1"/>
  <c r="O721" i="31"/>
  <c r="O722" i="31" a="1"/>
  <c r="O722" i="31"/>
  <c r="O723" i="31" a="1"/>
  <c r="O723" i="31"/>
  <c r="O724" i="31" a="1"/>
  <c r="O724" i="31"/>
  <c r="O725" i="31" a="1"/>
  <c r="O725" i="31"/>
  <c r="O726" i="31" a="1"/>
  <c r="O726" i="31"/>
  <c r="O727" i="31" a="1"/>
  <c r="O727" i="31"/>
  <c r="O728" i="31" a="1"/>
  <c r="O728" i="31"/>
  <c r="O729" i="31" a="1"/>
  <c r="O729" i="31"/>
  <c r="O730" i="31" a="1"/>
  <c r="O730" i="31"/>
  <c r="O731" i="31" a="1"/>
  <c r="O731" i="31"/>
  <c r="O732" i="31" a="1"/>
  <c r="O732" i="31"/>
  <c r="O733" i="31" a="1"/>
  <c r="O733" i="31"/>
  <c r="O734" i="31" a="1"/>
  <c r="O734" i="31"/>
  <c r="O735" i="31" a="1"/>
  <c r="O735" i="31"/>
  <c r="O736" i="31" a="1"/>
  <c r="O736" i="31"/>
  <c r="O737" i="31" a="1"/>
  <c r="O737" i="31"/>
  <c r="O738" i="31" a="1"/>
  <c r="O738" i="31"/>
  <c r="O739" i="31" a="1"/>
  <c r="O739" i="31"/>
  <c r="O740" i="31" a="1"/>
  <c r="O740" i="31"/>
  <c r="O741" i="31" a="1"/>
  <c r="O741" i="31"/>
  <c r="O742" i="31" a="1"/>
  <c r="O742" i="31"/>
  <c r="O743" i="31" a="1"/>
  <c r="O743" i="31"/>
  <c r="O744" i="31" a="1"/>
  <c r="O744" i="31"/>
  <c r="O745" i="31" a="1"/>
  <c r="O745" i="31"/>
  <c r="O746" i="31" a="1"/>
  <c r="O746" i="31"/>
  <c r="O747" i="31" a="1"/>
  <c r="O747" i="31"/>
  <c r="O748" i="31" a="1"/>
  <c r="O748" i="31"/>
  <c r="O749" i="31" a="1"/>
  <c r="O749" i="31"/>
  <c r="O750" i="31" a="1"/>
  <c r="O750" i="31"/>
  <c r="O751" i="31" a="1"/>
  <c r="O751" i="31"/>
  <c r="O752" i="31" a="1"/>
  <c r="O752" i="31"/>
  <c r="O753" i="31" a="1"/>
  <c r="O753" i="31"/>
  <c r="O754" i="31" a="1"/>
  <c r="O754" i="31"/>
  <c r="O755" i="31" a="1"/>
  <c r="O755" i="31"/>
  <c r="O756" i="31" a="1"/>
  <c r="O756" i="31"/>
  <c r="O757" i="31" a="1"/>
  <c r="O757" i="31"/>
  <c r="O758" i="31" a="1"/>
  <c r="O758" i="31"/>
  <c r="O759" i="31" a="1"/>
  <c r="O759" i="31"/>
  <c r="O760" i="31" a="1"/>
  <c r="O760" i="31"/>
  <c r="O761" i="31" a="1"/>
  <c r="O761" i="31"/>
  <c r="O762" i="31" a="1"/>
  <c r="O762" i="31"/>
  <c r="O763" i="31" a="1"/>
  <c r="O763" i="31"/>
  <c r="O764" i="31" a="1"/>
  <c r="O764" i="31"/>
  <c r="O765" i="31" a="1"/>
  <c r="O765" i="31"/>
  <c r="O766" i="31" a="1"/>
  <c r="O766" i="31"/>
  <c r="O767" i="31" a="1"/>
  <c r="O767" i="31"/>
  <c r="O768" i="31" a="1"/>
  <c r="O768" i="31"/>
  <c r="O769" i="31" a="1"/>
  <c r="O769" i="31"/>
  <c r="O770" i="31" a="1"/>
  <c r="O770" i="31"/>
  <c r="O771" i="31" a="1"/>
  <c r="O771" i="31"/>
  <c r="O772" i="31" a="1"/>
  <c r="O772" i="31"/>
  <c r="O773" i="31" a="1"/>
  <c r="O773" i="31"/>
  <c r="O774" i="31" a="1"/>
  <c r="O774" i="31"/>
  <c r="O775" i="31" a="1"/>
  <c r="O775" i="31"/>
  <c r="O776" i="31" a="1"/>
  <c r="O776" i="31"/>
  <c r="O777" i="31" a="1"/>
  <c r="O777" i="31"/>
  <c r="O778" i="31" a="1"/>
  <c r="O778" i="31"/>
  <c r="O779" i="31" a="1"/>
  <c r="O779" i="31"/>
  <c r="O780" i="31" a="1"/>
  <c r="O780" i="31"/>
  <c r="O781" i="31" a="1"/>
  <c r="O781" i="31"/>
  <c r="O782" i="31" a="1"/>
  <c r="O782" i="31"/>
  <c r="O783" i="31" a="1"/>
  <c r="O783" i="31"/>
  <c r="O784" i="31" a="1"/>
  <c r="O784" i="31"/>
  <c r="O785" i="31" a="1"/>
  <c r="O785" i="31"/>
  <c r="O786" i="31" a="1"/>
  <c r="O786" i="31"/>
  <c r="O787" i="31" a="1"/>
  <c r="O787" i="31"/>
  <c r="O788" i="31" a="1"/>
  <c r="O788" i="31"/>
  <c r="O789" i="31" a="1"/>
  <c r="O789" i="31"/>
  <c r="O790" i="31" a="1"/>
  <c r="O790" i="31"/>
  <c r="O791" i="31" a="1"/>
  <c r="O791" i="31"/>
  <c r="O792" i="31" a="1"/>
  <c r="O792" i="31"/>
  <c r="O793" i="31" a="1"/>
  <c r="O793" i="31"/>
  <c r="O794" i="31" a="1"/>
  <c r="O794" i="31"/>
  <c r="O795" i="31" a="1"/>
  <c r="O795" i="31"/>
  <c r="O796" i="31" a="1"/>
  <c r="O796" i="31"/>
  <c r="O797" i="31" a="1"/>
  <c r="O797" i="31"/>
  <c r="O798" i="31" a="1"/>
  <c r="O798" i="31"/>
  <c r="O799" i="31" a="1"/>
  <c r="O799" i="31"/>
  <c r="O800" i="31" a="1"/>
  <c r="O800" i="31"/>
  <c r="O801" i="31" a="1"/>
  <c r="O801" i="31"/>
  <c r="O802" i="31" a="1"/>
  <c r="O802" i="31"/>
  <c r="O803" i="31" a="1"/>
  <c r="O803" i="31"/>
  <c r="O804" i="31" a="1"/>
  <c r="O804" i="31"/>
  <c r="O805" i="31" a="1"/>
  <c r="O805" i="31"/>
  <c r="O806" i="31" a="1"/>
  <c r="O806" i="31"/>
  <c r="O807" i="31" a="1"/>
  <c r="O807" i="31"/>
  <c r="O808" i="31" a="1"/>
  <c r="O808" i="31"/>
  <c r="O809" i="31" a="1"/>
  <c r="O809" i="31"/>
  <c r="O810" i="31" a="1"/>
  <c r="O810" i="31"/>
  <c r="O811" i="31" a="1"/>
  <c r="O811" i="31"/>
  <c r="O812" i="31" a="1"/>
  <c r="O812" i="31"/>
  <c r="O813" i="31" a="1"/>
  <c r="O813" i="31"/>
  <c r="O814" i="31" a="1"/>
  <c r="O814" i="31"/>
  <c r="O815" i="31" a="1"/>
  <c r="O815" i="31"/>
  <c r="O816" i="31" a="1"/>
  <c r="O816" i="31"/>
  <c r="O817" i="31" a="1"/>
  <c r="O817" i="31"/>
  <c r="O818" i="31" a="1"/>
  <c r="O818" i="31"/>
  <c r="O819" i="31" a="1"/>
  <c r="O819" i="31"/>
  <c r="O820" i="31" a="1"/>
  <c r="O820" i="31"/>
  <c r="O821" i="31" a="1"/>
  <c r="O821" i="31"/>
  <c r="O822" i="31" a="1"/>
  <c r="O822" i="31"/>
  <c r="O823" i="31" a="1"/>
  <c r="O823" i="31"/>
  <c r="O824" i="31" a="1"/>
  <c r="O824" i="31"/>
  <c r="O825" i="31" a="1"/>
  <c r="O825" i="31"/>
  <c r="O826" i="31" a="1"/>
  <c r="O826" i="31"/>
  <c r="O827" i="31" a="1"/>
  <c r="O827" i="31"/>
  <c r="O828" i="31" a="1"/>
  <c r="O828" i="31"/>
  <c r="O829" i="31" a="1"/>
  <c r="O829" i="31"/>
  <c r="O830" i="31" a="1"/>
  <c r="O830" i="31"/>
  <c r="O831" i="31" a="1"/>
  <c r="O831" i="31"/>
  <c r="O832" i="31" a="1"/>
  <c r="O832" i="31"/>
  <c r="O833" i="31" a="1"/>
  <c r="O833" i="31"/>
  <c r="O834" i="31" a="1"/>
  <c r="O834" i="31"/>
  <c r="O835" i="31" a="1"/>
  <c r="O835" i="31"/>
  <c r="O836" i="31" a="1"/>
  <c r="O836" i="31"/>
  <c r="O837" i="31" a="1"/>
  <c r="O837" i="31"/>
  <c r="O838" i="31" a="1"/>
  <c r="O838" i="31"/>
  <c r="O839" i="31" a="1"/>
  <c r="O839" i="31"/>
  <c r="O840" i="31" a="1"/>
  <c r="O840" i="31"/>
  <c r="O841" i="31" a="1"/>
  <c r="O841" i="31"/>
  <c r="O842" i="31" a="1"/>
  <c r="O842" i="31"/>
  <c r="O843" i="31" a="1"/>
  <c r="O843" i="31"/>
  <c r="O844" i="31" a="1"/>
  <c r="O844" i="31"/>
  <c r="O845" i="31" a="1"/>
  <c r="O845" i="31"/>
  <c r="O846" i="31" a="1"/>
  <c r="O846" i="31"/>
  <c r="O847" i="31" a="1"/>
  <c r="O847" i="31"/>
  <c r="O848" i="31" a="1"/>
  <c r="O848" i="31"/>
  <c r="O849" i="31" a="1"/>
  <c r="O849" i="31"/>
  <c r="O850" i="31" a="1"/>
  <c r="O850" i="31"/>
  <c r="O851" i="31" a="1"/>
  <c r="O851" i="31"/>
  <c r="O852" i="31" a="1"/>
  <c r="O852" i="31"/>
  <c r="O853" i="31" a="1"/>
  <c r="O853" i="31"/>
  <c r="O854" i="31" a="1"/>
  <c r="O854" i="31"/>
  <c r="O855" i="31" a="1"/>
  <c r="O855" i="31"/>
  <c r="O856" i="31" a="1"/>
  <c r="O856" i="31"/>
  <c r="O857" i="31" a="1"/>
  <c r="O857" i="31"/>
  <c r="O858" i="31" a="1"/>
  <c r="O858" i="31"/>
  <c r="O859" i="31" a="1"/>
  <c r="O859" i="31"/>
  <c r="O860" i="31" a="1"/>
  <c r="O860" i="31"/>
  <c r="O861" i="31" a="1"/>
  <c r="O861" i="31"/>
  <c r="O862" i="31" a="1"/>
  <c r="O862" i="31"/>
  <c r="O863" i="31" a="1"/>
  <c r="O863" i="31"/>
  <c r="O864" i="31" a="1"/>
  <c r="O864" i="31"/>
  <c r="O865" i="31" a="1"/>
  <c r="O865" i="31"/>
  <c r="O866" i="31" a="1"/>
  <c r="O866" i="31"/>
  <c r="O867" i="31" a="1"/>
  <c r="O867" i="31"/>
  <c r="O868" i="31" a="1"/>
  <c r="O868" i="31"/>
  <c r="O869" i="31" a="1"/>
  <c r="O869" i="31"/>
  <c r="O870" i="31" a="1"/>
  <c r="O870" i="31"/>
  <c r="O871" i="31" a="1"/>
  <c r="O871" i="31"/>
  <c r="O872" i="31" a="1"/>
  <c r="O872" i="31"/>
  <c r="O873" i="31" a="1"/>
  <c r="O873" i="31"/>
  <c r="O874" i="31" a="1"/>
  <c r="O874" i="31"/>
  <c r="O875" i="31" a="1"/>
  <c r="O875" i="31"/>
  <c r="O876" i="31" a="1"/>
  <c r="O876" i="31"/>
  <c r="O877" i="31" a="1"/>
  <c r="O877" i="31"/>
  <c r="O878" i="31" a="1"/>
  <c r="O878" i="31"/>
  <c r="O879" i="31" a="1"/>
  <c r="O879" i="31"/>
  <c r="O880" i="31" a="1"/>
  <c r="O880" i="31"/>
  <c r="O881" i="31" a="1"/>
  <c r="O881" i="31"/>
  <c r="O882" i="31" a="1"/>
  <c r="O882" i="31"/>
  <c r="O883" i="31" a="1"/>
  <c r="O883" i="31"/>
  <c r="O884" i="31" a="1"/>
  <c r="O884" i="31"/>
  <c r="O885" i="31" a="1"/>
  <c r="O885" i="31"/>
  <c r="O886" i="31" a="1"/>
  <c r="O886" i="31"/>
  <c r="O887" i="31" a="1"/>
  <c r="O887" i="31"/>
  <c r="O888" i="31" a="1"/>
  <c r="O888" i="31"/>
  <c r="O889" i="31" a="1"/>
  <c r="O889" i="31"/>
  <c r="O890" i="31" a="1"/>
  <c r="O890" i="31"/>
  <c r="O891" i="31" a="1"/>
  <c r="O891" i="31"/>
  <c r="O892" i="31" a="1"/>
  <c r="O892" i="31"/>
  <c r="O893" i="31" a="1"/>
  <c r="O893" i="31"/>
  <c r="O894" i="31" a="1"/>
  <c r="O894" i="31"/>
  <c r="O895" i="31" a="1"/>
  <c r="O895" i="31"/>
  <c r="O896" i="31" a="1"/>
  <c r="O896" i="31"/>
  <c r="O897" i="31" a="1"/>
  <c r="O897" i="31"/>
  <c r="O898" i="31" a="1"/>
  <c r="O898" i="31"/>
  <c r="O899" i="31" a="1"/>
  <c r="O899" i="31"/>
  <c r="O900" i="31" a="1"/>
  <c r="O900" i="31"/>
  <c r="O901" i="31" a="1"/>
  <c r="O901" i="31"/>
  <c r="O902" i="31" a="1"/>
  <c r="O902" i="31"/>
  <c r="O903" i="31" a="1"/>
  <c r="O903" i="31"/>
  <c r="O904" i="31" a="1"/>
  <c r="O904" i="31"/>
  <c r="O905" i="31" a="1"/>
  <c r="O905" i="31"/>
  <c r="O906" i="31" a="1"/>
  <c r="O906" i="31"/>
  <c r="O907" i="31" a="1"/>
  <c r="O907" i="31"/>
  <c r="O908" i="31" a="1"/>
  <c r="O908" i="31"/>
  <c r="O909" i="31" a="1"/>
  <c r="O909" i="31"/>
  <c r="O910" i="31" a="1"/>
  <c r="O910" i="31"/>
  <c r="O911" i="31" a="1"/>
  <c r="O911" i="31"/>
  <c r="O912" i="31" a="1"/>
  <c r="O912" i="31"/>
  <c r="O913" i="31" a="1"/>
  <c r="O913" i="31"/>
  <c r="O914" i="31" a="1"/>
  <c r="O914" i="31"/>
  <c r="O915" i="31" a="1"/>
  <c r="O915" i="31"/>
  <c r="O916" i="31" a="1"/>
  <c r="O916" i="31"/>
  <c r="O917" i="31" a="1"/>
  <c r="O917" i="31"/>
  <c r="O918" i="31" a="1"/>
  <c r="O918" i="31"/>
  <c r="O919" i="31" a="1"/>
  <c r="O919" i="31"/>
  <c r="O920" i="31" a="1"/>
  <c r="O920" i="31"/>
  <c r="O921" i="31" a="1"/>
  <c r="O921" i="31"/>
  <c r="O922" i="31" a="1"/>
  <c r="O922" i="31"/>
  <c r="O923" i="31" a="1"/>
  <c r="O923" i="31"/>
  <c r="O924" i="31" a="1"/>
  <c r="O924" i="31"/>
  <c r="O925" i="31" a="1"/>
  <c r="O925" i="31"/>
  <c r="O926" i="31" a="1"/>
  <c r="O926" i="31"/>
  <c r="O927" i="31" a="1"/>
  <c r="O927" i="31"/>
  <c r="O928" i="31" a="1"/>
  <c r="O928" i="31"/>
  <c r="O929" i="31" a="1"/>
  <c r="O929" i="31"/>
  <c r="O930" i="31" a="1"/>
  <c r="O930" i="31"/>
  <c r="O931" i="31" a="1"/>
  <c r="O931" i="31"/>
  <c r="O932" i="31" a="1"/>
  <c r="O932" i="31"/>
  <c r="O933" i="31" a="1"/>
  <c r="O933" i="31"/>
  <c r="O934" i="31" a="1"/>
  <c r="O934" i="31"/>
  <c r="O935" i="31" a="1"/>
  <c r="O935" i="31"/>
  <c r="O936" i="31" a="1"/>
  <c r="O936" i="31"/>
  <c r="O937" i="31" a="1"/>
  <c r="O937" i="31"/>
  <c r="O938" i="31" a="1"/>
  <c r="O938" i="31"/>
  <c r="O939" i="31" a="1"/>
  <c r="O939" i="31"/>
  <c r="O940" i="31" a="1"/>
  <c r="O940" i="31"/>
  <c r="O941" i="31" a="1"/>
  <c r="O941" i="31"/>
  <c r="O942" i="31" a="1"/>
  <c r="O942" i="31"/>
  <c r="O943" i="31" a="1"/>
  <c r="O943" i="31"/>
  <c r="O944" i="31" a="1"/>
  <c r="O944" i="31"/>
  <c r="O945" i="31" a="1"/>
  <c r="O945" i="31"/>
  <c r="O946" i="31" a="1"/>
  <c r="O946" i="31"/>
  <c r="O947" i="31" a="1"/>
  <c r="O947" i="31"/>
  <c r="O948" i="31" a="1"/>
  <c r="O948" i="31"/>
  <c r="O949" i="31" a="1"/>
  <c r="O949" i="31"/>
  <c r="O950" i="31" a="1"/>
  <c r="O950" i="31"/>
  <c r="O951" i="31" a="1"/>
  <c r="O951" i="31"/>
  <c r="O952" i="31" a="1"/>
  <c r="O952" i="31"/>
  <c r="O953" i="31" a="1"/>
  <c r="O953" i="31"/>
  <c r="O954" i="31" a="1"/>
  <c r="O954" i="31"/>
  <c r="O955" i="31" a="1"/>
  <c r="O955" i="31"/>
  <c r="O956" i="31" a="1"/>
  <c r="O956" i="31"/>
  <c r="O957" i="31" a="1"/>
  <c r="O957" i="31"/>
  <c r="O958" i="31" a="1"/>
  <c r="O958" i="31"/>
  <c r="O959" i="31" a="1"/>
  <c r="O959" i="31"/>
  <c r="O960" i="31" a="1"/>
  <c r="O960" i="31"/>
  <c r="O961" i="31" a="1"/>
  <c r="O961" i="31"/>
  <c r="O962" i="31" a="1"/>
  <c r="O962" i="31"/>
  <c r="O963" i="31" a="1"/>
  <c r="O963" i="31"/>
  <c r="O964" i="31" a="1"/>
  <c r="O964" i="31"/>
  <c r="O965" i="31" a="1"/>
  <c r="O965" i="31"/>
  <c r="O966" i="31" a="1"/>
  <c r="O966" i="31"/>
  <c r="O967" i="31" a="1"/>
  <c r="O967" i="31"/>
  <c r="O968" i="31" a="1"/>
  <c r="O968" i="31"/>
  <c r="O969" i="31" a="1"/>
  <c r="O969" i="31"/>
  <c r="O970" i="31" a="1"/>
  <c r="O970" i="31"/>
  <c r="O971" i="31" a="1"/>
  <c r="O971" i="31"/>
  <c r="O972" i="31" a="1"/>
  <c r="O972" i="31"/>
  <c r="O973" i="31" a="1"/>
  <c r="O973" i="31"/>
  <c r="O974" i="31" a="1"/>
  <c r="O974" i="31"/>
  <c r="O975" i="31" a="1"/>
  <c r="O975" i="31"/>
  <c r="O976" i="31" a="1"/>
  <c r="O976" i="31"/>
  <c r="O977" i="31" a="1"/>
  <c r="O977" i="31"/>
  <c r="O978" i="31" a="1"/>
  <c r="O978" i="31"/>
  <c r="O979" i="31" a="1"/>
  <c r="O979" i="31"/>
  <c r="O980" i="31" a="1"/>
  <c r="O980" i="31"/>
  <c r="O981" i="31" a="1"/>
  <c r="O981" i="31"/>
  <c r="O982" i="31" a="1"/>
  <c r="O982" i="31"/>
  <c r="O983" i="31" a="1"/>
  <c r="O983" i="31"/>
  <c r="O984" i="31" a="1"/>
  <c r="O984" i="31"/>
  <c r="O985" i="31" a="1"/>
  <c r="O985" i="31"/>
  <c r="O986" i="31" a="1"/>
  <c r="O986" i="31"/>
  <c r="O987" i="31" a="1"/>
  <c r="O987" i="31"/>
  <c r="O988" i="31" a="1"/>
  <c r="O988" i="31"/>
  <c r="O989" i="31" a="1"/>
  <c r="O989" i="31"/>
  <c r="O990" i="31" a="1"/>
  <c r="O990" i="31"/>
  <c r="O991" i="31" a="1"/>
  <c r="O991" i="31"/>
  <c r="O992" i="31" a="1"/>
  <c r="O992" i="31"/>
  <c r="O993" i="31" a="1"/>
  <c r="O993" i="31"/>
  <c r="O994" i="31" a="1"/>
  <c r="O994" i="31"/>
  <c r="O995" i="31" a="1"/>
  <c r="O995" i="31"/>
  <c r="O996" i="31" a="1"/>
  <c r="O996" i="31"/>
  <c r="O997" i="31" a="1"/>
  <c r="O997" i="31"/>
  <c r="O998" i="31" a="1"/>
  <c r="O998" i="31"/>
  <c r="O999" i="31" a="1"/>
  <c r="O999" i="31"/>
  <c r="O1000" i="31" a="1"/>
  <c r="O1000" i="31"/>
  <c r="O1001" i="31" a="1"/>
  <c r="O1001" i="31"/>
  <c r="O1002" i="31" a="1"/>
  <c r="O1002" i="31"/>
  <c r="O1003" i="31" a="1"/>
  <c r="O1003" i="31"/>
  <c r="O1004" i="31" a="1"/>
  <c r="O1004" i="31"/>
  <c r="O1005" i="31" a="1"/>
  <c r="O1005" i="31"/>
  <c r="O1006" i="31" a="1"/>
  <c r="O1006" i="31"/>
  <c r="O1007" i="31" a="1"/>
  <c r="O1007" i="31"/>
  <c r="O1008" i="31" a="1"/>
  <c r="O1008" i="31"/>
  <c r="O1009" i="31" a="1"/>
  <c r="O1009" i="31"/>
  <c r="O1010" i="31" a="1"/>
  <c r="O1010" i="31"/>
  <c r="O1011" i="31" a="1"/>
  <c r="O1011" i="31"/>
  <c r="O1012" i="31" a="1"/>
  <c r="O1012" i="31"/>
  <c r="O1013" i="31" a="1"/>
  <c r="O1013" i="31"/>
  <c r="O1014" i="31" a="1"/>
  <c r="O1014" i="31"/>
  <c r="O1015" i="31" a="1"/>
  <c r="O1015" i="31"/>
  <c r="O1016" i="31" a="1"/>
  <c r="O1016" i="31"/>
  <c r="O1017" i="31" a="1"/>
  <c r="O1017" i="31"/>
  <c r="O1018" i="31" a="1"/>
  <c r="O1018" i="31"/>
  <c r="O1019" i="31" a="1"/>
  <c r="O1019" i="31"/>
  <c r="O1020" i="31" a="1"/>
  <c r="O1020" i="31"/>
  <c r="O1021" i="31" a="1"/>
  <c r="O1021" i="31"/>
  <c r="O1022" i="31" a="1"/>
  <c r="O1022" i="31"/>
  <c r="O1023" i="31" a="1"/>
  <c r="O1023" i="31"/>
  <c r="O1024" i="31" a="1"/>
  <c r="O1024" i="31"/>
  <c r="O1025" i="31" a="1"/>
  <c r="O1025" i="31"/>
  <c r="O1026" i="31" a="1"/>
  <c r="O1026" i="31"/>
  <c r="O1027" i="31" a="1"/>
  <c r="O1027" i="31"/>
  <c r="O1028" i="31" a="1"/>
  <c r="O1028" i="31"/>
  <c r="O1029" i="31" a="1"/>
  <c r="O1029" i="31"/>
  <c r="O1030" i="31" a="1"/>
  <c r="O1030" i="31"/>
  <c r="O1031" i="31" a="1"/>
  <c r="O1031" i="31"/>
  <c r="O1032" i="31" a="1"/>
  <c r="O1032" i="31"/>
  <c r="O1033" i="31" a="1"/>
  <c r="O1033" i="31"/>
  <c r="O1034" i="31" a="1"/>
  <c r="O1034" i="31"/>
  <c r="O1035" i="31" a="1"/>
  <c r="O1035" i="31"/>
  <c r="O1036" i="31" a="1"/>
  <c r="O1036" i="31"/>
  <c r="O1037" i="31" a="1"/>
  <c r="O1037" i="31"/>
  <c r="O1038" i="31" a="1"/>
  <c r="O1038" i="31"/>
  <c r="O1039" i="31" a="1"/>
  <c r="O1039" i="31"/>
  <c r="O1040" i="31" a="1"/>
  <c r="O1040" i="31"/>
  <c r="O1041" i="31" a="1"/>
  <c r="O1041" i="31"/>
  <c r="O1042" i="31" a="1"/>
  <c r="O1042" i="31"/>
  <c r="O1043" i="31" a="1"/>
  <c r="O1043" i="31"/>
  <c r="O1044" i="31" a="1"/>
  <c r="O1044" i="31"/>
  <c r="O1045" i="31" a="1"/>
  <c r="O1045" i="31"/>
  <c r="O1046" i="31" a="1"/>
  <c r="O1046" i="31"/>
  <c r="O1047" i="31" a="1"/>
  <c r="O1047" i="31"/>
  <c r="O1048" i="31" a="1"/>
  <c r="O1048" i="31"/>
  <c r="O1049" i="31" a="1"/>
  <c r="O1049" i="31"/>
  <c r="O1050" i="31" a="1"/>
  <c r="O1050" i="31"/>
  <c r="O1051" i="31" a="1"/>
  <c r="O1051" i="31"/>
  <c r="O1052" i="31" a="1"/>
  <c r="O1052" i="31"/>
  <c r="O1053" i="31" a="1"/>
  <c r="O1053" i="31"/>
  <c r="O1054" i="31" a="1"/>
  <c r="O1054" i="31"/>
  <c r="O1055" i="31" a="1"/>
  <c r="O1055" i="31"/>
  <c r="O1056" i="31" a="1"/>
  <c r="O1056" i="31"/>
  <c r="O1057" i="31" a="1"/>
  <c r="O1057" i="31"/>
  <c r="O1058" i="31" a="1"/>
  <c r="O1058" i="31"/>
  <c r="O1059" i="31" a="1"/>
  <c r="O1059" i="31"/>
  <c r="O1060" i="31" a="1"/>
  <c r="O1060" i="31"/>
  <c r="O1061" i="31" a="1"/>
  <c r="O1061" i="31"/>
  <c r="O1062" i="31" a="1"/>
  <c r="O1062" i="31"/>
  <c r="O1063" i="31" a="1"/>
  <c r="O1063" i="31"/>
  <c r="O1064" i="31" a="1"/>
  <c r="O1064" i="31"/>
  <c r="O1065" i="31" a="1"/>
  <c r="O1065" i="31"/>
  <c r="O1066" i="31" a="1"/>
  <c r="O1066" i="31"/>
  <c r="O1067" i="31" a="1"/>
  <c r="O1067" i="31"/>
  <c r="O1068" i="31" a="1"/>
  <c r="O1068" i="31"/>
  <c r="O1069" i="31" a="1"/>
  <c r="O1069" i="31"/>
  <c r="O1070" i="31" a="1"/>
  <c r="O1070" i="31"/>
  <c r="O1071" i="31" a="1"/>
  <c r="O1071" i="31"/>
  <c r="O1072" i="31" a="1"/>
  <c r="O1072" i="31"/>
  <c r="O1073" i="31" a="1"/>
  <c r="O1073" i="31"/>
  <c r="O1074" i="31" a="1"/>
  <c r="O1074" i="31"/>
  <c r="O1075" i="31" a="1"/>
  <c r="O1075" i="31"/>
  <c r="O1076" i="31" a="1"/>
  <c r="O1076" i="31"/>
  <c r="O1077" i="31" a="1"/>
  <c r="O1077" i="31"/>
  <c r="O1078" i="31" a="1"/>
  <c r="O1078" i="31"/>
  <c r="O1079" i="31" a="1"/>
  <c r="O1079" i="31"/>
  <c r="O1080" i="31" a="1"/>
  <c r="O1080" i="31"/>
  <c r="O1081" i="31" a="1"/>
  <c r="O1081" i="31"/>
  <c r="O1082" i="31" a="1"/>
  <c r="O1082" i="31"/>
  <c r="O1083" i="31" a="1"/>
  <c r="O1083" i="31"/>
  <c r="O1084" i="31" a="1"/>
  <c r="O1084" i="31"/>
  <c r="O1085" i="31" a="1"/>
  <c r="O1085" i="31"/>
  <c r="O1086" i="31" a="1"/>
  <c r="O1086" i="31"/>
  <c r="O1087" i="31" a="1"/>
  <c r="O1087" i="31"/>
  <c r="O1088" i="31" a="1"/>
  <c r="O1088" i="31"/>
  <c r="O1089" i="31" a="1"/>
  <c r="O1089" i="31"/>
  <c r="O1090" i="31" a="1"/>
  <c r="O1090" i="31"/>
  <c r="O1091" i="31" a="1"/>
  <c r="O1091" i="31"/>
  <c r="O1092" i="31" a="1"/>
  <c r="O1092" i="31"/>
  <c r="O1093" i="31" a="1"/>
  <c r="O1093" i="31"/>
  <c r="O1094" i="31" a="1"/>
  <c r="O1094" i="31"/>
  <c r="O1095" i="31" a="1"/>
  <c r="O1095" i="31"/>
  <c r="O1096" i="31" a="1"/>
  <c r="O1096" i="31"/>
  <c r="O1097" i="31" a="1"/>
  <c r="O1097" i="31"/>
  <c r="O1098" i="31" a="1"/>
  <c r="O1098" i="31"/>
  <c r="O1099" i="31" a="1"/>
  <c r="O1099" i="31"/>
  <c r="O1100" i="31" a="1"/>
  <c r="O1100" i="31"/>
  <c r="O1101" i="31" a="1"/>
  <c r="O1101" i="31"/>
  <c r="O1102" i="31" a="1"/>
  <c r="O1102" i="31"/>
  <c r="O1103" i="31" a="1"/>
  <c r="O1103" i="31"/>
  <c r="O1104" i="31" a="1"/>
  <c r="O1104" i="31"/>
  <c r="O1105" i="31" a="1"/>
  <c r="O1105" i="31"/>
  <c r="O1106" i="31" a="1"/>
  <c r="O1106" i="31"/>
  <c r="O1107" i="31" a="1"/>
  <c r="O1107" i="31"/>
  <c r="O1108" i="31" a="1"/>
  <c r="O1108" i="31"/>
  <c r="O1109" i="31" a="1"/>
  <c r="O1109" i="31"/>
  <c r="O1110" i="31" a="1"/>
  <c r="O1110" i="31"/>
  <c r="O1111" i="31" a="1"/>
  <c r="O1111" i="31"/>
  <c r="O1112" i="31" a="1"/>
  <c r="O1112" i="31"/>
  <c r="O1113" i="31" a="1"/>
  <c r="O1113" i="31"/>
  <c r="O1114" i="31" a="1"/>
  <c r="O1114" i="31"/>
  <c r="O1115" i="31" a="1"/>
  <c r="O1115" i="31"/>
  <c r="O1116" i="31" a="1"/>
  <c r="O1116" i="31"/>
  <c r="O1117" i="31" a="1"/>
  <c r="O1117" i="31"/>
  <c r="O1118" i="31" a="1"/>
  <c r="O1118" i="31"/>
  <c r="O1119" i="31" a="1"/>
  <c r="O1119" i="31"/>
  <c r="O1120" i="31" a="1"/>
  <c r="O1120" i="31"/>
  <c r="O1121" i="31" a="1"/>
  <c r="O1121" i="31"/>
  <c r="O1122" i="31" a="1"/>
  <c r="O1122" i="31"/>
  <c r="O1123" i="31" a="1"/>
  <c r="O1123" i="31"/>
  <c r="O1124" i="31" a="1"/>
  <c r="O1124" i="31"/>
  <c r="O1125" i="31" a="1"/>
  <c r="O1125" i="31"/>
  <c r="O1126" i="31" a="1"/>
  <c r="O1126" i="31"/>
  <c r="O1127" i="31" a="1"/>
  <c r="O1127" i="31"/>
  <c r="O1128" i="31" a="1"/>
  <c r="O1128" i="31"/>
  <c r="O1129" i="31" a="1"/>
  <c r="O1129" i="31"/>
  <c r="O1130" i="31" a="1"/>
  <c r="O1130" i="31"/>
  <c r="O1131" i="31" a="1"/>
  <c r="O1131" i="31"/>
  <c r="O1132" i="31" a="1"/>
  <c r="O1132" i="31"/>
  <c r="O1133" i="31" a="1"/>
  <c r="O1133" i="31"/>
  <c r="O1134" i="31" a="1"/>
  <c r="O1134" i="31"/>
  <c r="O1135" i="31" a="1"/>
  <c r="O1135" i="31"/>
  <c r="O1136" i="31" a="1"/>
  <c r="O1136" i="31"/>
  <c r="O1137" i="31" a="1"/>
  <c r="O1137" i="31"/>
  <c r="O1138" i="31" a="1"/>
  <c r="O1138" i="31"/>
  <c r="O1139" i="31" a="1"/>
  <c r="O1139" i="31"/>
  <c r="O1140" i="31" a="1"/>
  <c r="O1140" i="31"/>
  <c r="O1141" i="31" a="1"/>
  <c r="O1141" i="31"/>
  <c r="O1142" i="31" a="1"/>
  <c r="O1142" i="31"/>
  <c r="O1143" i="31" a="1"/>
  <c r="O1143" i="31"/>
  <c r="O1144" i="31" a="1"/>
  <c r="O1144" i="31"/>
  <c r="O1145" i="31" a="1"/>
  <c r="O1145" i="31"/>
  <c r="O1146" i="31" a="1"/>
  <c r="O1146" i="31"/>
  <c r="O1147" i="31" a="1"/>
  <c r="O1147" i="31"/>
  <c r="O1148" i="31" a="1"/>
  <c r="O1148" i="31"/>
  <c r="O1149" i="31" a="1"/>
  <c r="O1149" i="31"/>
  <c r="O1150" i="31" a="1"/>
  <c r="O1150" i="31"/>
  <c r="O1151" i="31" a="1"/>
  <c r="O1151" i="31"/>
  <c r="O1152" i="31" a="1"/>
  <c r="O1152" i="31"/>
  <c r="O1153" i="31" a="1"/>
  <c r="O1153" i="31"/>
  <c r="O1154" i="31" a="1"/>
  <c r="O1154" i="31"/>
  <c r="O1155" i="31" a="1"/>
  <c r="O1155" i="31"/>
  <c r="O1156" i="31" a="1"/>
  <c r="O1156" i="31"/>
  <c r="O1157" i="31" a="1"/>
  <c r="O1157" i="31"/>
  <c r="O1158" i="31" a="1"/>
  <c r="O1158" i="31"/>
  <c r="O1159" i="31" a="1"/>
  <c r="O1159" i="31"/>
  <c r="O1160" i="31" a="1"/>
  <c r="O1160" i="31"/>
  <c r="O1161" i="31" a="1"/>
  <c r="O1161" i="31"/>
  <c r="O1162" i="31" a="1"/>
  <c r="O1162" i="31"/>
  <c r="O1163" i="31" a="1"/>
  <c r="O1163" i="31"/>
  <c r="O1164" i="31" a="1"/>
  <c r="O1164" i="31"/>
  <c r="O1165" i="31" a="1"/>
  <c r="O1165" i="31"/>
  <c r="O1166" i="31" a="1"/>
  <c r="O1166" i="31"/>
  <c r="O1167" i="31" a="1"/>
  <c r="O1167" i="31"/>
  <c r="O1168" i="31" a="1"/>
  <c r="O1168" i="31"/>
  <c r="O1169" i="31" a="1"/>
  <c r="O1169" i="31"/>
  <c r="O1170" i="31" a="1"/>
  <c r="O1170" i="31"/>
  <c r="O1171" i="31" a="1"/>
  <c r="O1171" i="31"/>
  <c r="O1172" i="31" a="1"/>
  <c r="O1172" i="31"/>
  <c r="O1173" i="31" a="1"/>
  <c r="O1173" i="31"/>
  <c r="O1174" i="31" a="1"/>
  <c r="O1174" i="31"/>
  <c r="O1175" i="31" a="1"/>
  <c r="O1175" i="31"/>
  <c r="O1176" i="31" a="1"/>
  <c r="O1176" i="31"/>
  <c r="O1177" i="31" a="1"/>
  <c r="O1177" i="31"/>
  <c r="O1178" i="31" a="1"/>
  <c r="O1178" i="31"/>
  <c r="O1179" i="31" a="1"/>
  <c r="O1179" i="31"/>
  <c r="O1180" i="31" a="1"/>
  <c r="O1180" i="31"/>
  <c r="O1181" i="31" a="1"/>
  <c r="O1181" i="31"/>
  <c r="O1182" i="31" a="1"/>
  <c r="O1182" i="31"/>
  <c r="O1183" i="31" a="1"/>
  <c r="O1183" i="31"/>
  <c r="O1184" i="31" a="1"/>
  <c r="O1184" i="31"/>
  <c r="O1185" i="31" a="1"/>
  <c r="O1185" i="31"/>
  <c r="O1186" i="31" a="1"/>
  <c r="O1186" i="31"/>
  <c r="O1187" i="31" a="1"/>
  <c r="O1187" i="31"/>
  <c r="O1188" i="31" a="1"/>
  <c r="O1188" i="31"/>
  <c r="O1189" i="31" a="1"/>
  <c r="O1189" i="31"/>
  <c r="O1190" i="31" a="1"/>
  <c r="O1190" i="31"/>
  <c r="O1191" i="31" a="1"/>
  <c r="O1191" i="31"/>
  <c r="O1192" i="31" a="1"/>
  <c r="O1192" i="31"/>
  <c r="O1193" i="31" a="1"/>
  <c r="O1193" i="31"/>
  <c r="O1194" i="31" a="1"/>
  <c r="O1194" i="31"/>
  <c r="O1195" i="31" a="1"/>
  <c r="O1195" i="31"/>
  <c r="O1196" i="31" a="1"/>
  <c r="O1196" i="31"/>
  <c r="O1197" i="31" a="1"/>
  <c r="O1197" i="31"/>
  <c r="O1198" i="31" a="1"/>
  <c r="O1198" i="31"/>
  <c r="O1199" i="31" a="1"/>
  <c r="O1199" i="31"/>
  <c r="O1200" i="31" a="1"/>
  <c r="O1200" i="31"/>
  <c r="O1201" i="31" a="1"/>
  <c r="O1201" i="31"/>
  <c r="O1202" i="31" a="1"/>
  <c r="O1202" i="31"/>
  <c r="O1203" i="31" a="1"/>
  <c r="O1203" i="31"/>
  <c r="O1204" i="31" a="1"/>
  <c r="O1204" i="31"/>
  <c r="O1205" i="31" a="1"/>
  <c r="O1205" i="31"/>
  <c r="O1206" i="31" a="1"/>
  <c r="O1206" i="31"/>
  <c r="O1207" i="31" a="1"/>
  <c r="O1207" i="31"/>
  <c r="O1208" i="31" a="1"/>
  <c r="O1208" i="31"/>
  <c r="O1209" i="31" a="1"/>
  <c r="O1209" i="31"/>
  <c r="O1210" i="31" a="1"/>
  <c r="O1210" i="31"/>
  <c r="O1211" i="31" a="1"/>
  <c r="O1211" i="31"/>
  <c r="O1212" i="31" a="1"/>
  <c r="O1212" i="31"/>
  <c r="O1213" i="31" a="1"/>
  <c r="O1213" i="31"/>
  <c r="O1214" i="31" a="1"/>
  <c r="O1214" i="31"/>
  <c r="O1215" i="31" a="1"/>
  <c r="O1215" i="31"/>
  <c r="O1216" i="31" a="1"/>
  <c r="O1216" i="31"/>
  <c r="O1217" i="31" a="1"/>
  <c r="O1217" i="31"/>
  <c r="O1218" i="31" a="1"/>
  <c r="O1218" i="31"/>
  <c r="O1219" i="31" a="1"/>
  <c r="O1219" i="31"/>
  <c r="O1220" i="31" a="1"/>
  <c r="O1220" i="31"/>
  <c r="O1221" i="31" a="1"/>
  <c r="O1221" i="31"/>
  <c r="O1222" i="31" a="1"/>
  <c r="O1222" i="31"/>
  <c r="O1223" i="31" a="1"/>
  <c r="O1223" i="31"/>
  <c r="O1224" i="31" a="1"/>
  <c r="O1224" i="31"/>
  <c r="O1225" i="31" a="1"/>
  <c r="O1225" i="31"/>
  <c r="O1226" i="31" a="1"/>
  <c r="O1226" i="31"/>
  <c r="O1227" i="31" a="1"/>
  <c r="O1227" i="31"/>
  <c r="O1228" i="31" a="1"/>
  <c r="O1228" i="31"/>
  <c r="O1229" i="31" a="1"/>
  <c r="O1229" i="31"/>
  <c r="O1230" i="31" a="1"/>
  <c r="O1230" i="31"/>
  <c r="O1231" i="31" a="1"/>
  <c r="O1231" i="31"/>
  <c r="O1232" i="31" a="1"/>
  <c r="O1232" i="31"/>
  <c r="O1233" i="31" a="1"/>
  <c r="O1233" i="31"/>
  <c r="O1234" i="31" a="1"/>
  <c r="O1234" i="31"/>
  <c r="O1235" i="31" a="1"/>
  <c r="O1235" i="31"/>
  <c r="O1236" i="31" a="1"/>
  <c r="O1236" i="31"/>
  <c r="O1237" i="31" a="1"/>
  <c r="O1237" i="31"/>
  <c r="O1238" i="31" a="1"/>
  <c r="O1238" i="31"/>
  <c r="O1239" i="31" a="1"/>
  <c r="O1239" i="31"/>
  <c r="O1240" i="31" a="1"/>
  <c r="O1240" i="31"/>
  <c r="O1241" i="31" a="1"/>
  <c r="O1241" i="31"/>
  <c r="O1242" i="31" a="1"/>
  <c r="O1242" i="31"/>
  <c r="O1243" i="31" a="1"/>
  <c r="O1243" i="31"/>
  <c r="O1244" i="31" a="1"/>
  <c r="O1244" i="31"/>
  <c r="O1245" i="31" a="1"/>
  <c r="O1245" i="31"/>
  <c r="O1246" i="31" a="1"/>
  <c r="O1246" i="31"/>
  <c r="O1247" i="31" a="1"/>
  <c r="O1247" i="31"/>
  <c r="O1248" i="31" a="1"/>
  <c r="O1248" i="31"/>
  <c r="O1249" i="31" a="1"/>
  <c r="O1249" i="31"/>
  <c r="O1250" i="31" a="1"/>
  <c r="O1250" i="31"/>
  <c r="O1251" i="31" a="1"/>
  <c r="O1251" i="31"/>
  <c r="O1252" i="31" a="1"/>
  <c r="O1252" i="31"/>
  <c r="O1253" i="31" a="1"/>
  <c r="O1253" i="31"/>
  <c r="O1254" i="31" a="1"/>
  <c r="O1254" i="31"/>
  <c r="O1255" i="31" a="1"/>
  <c r="O1255" i="31"/>
  <c r="O1256" i="31" a="1"/>
  <c r="O1256" i="31"/>
  <c r="O1257" i="31" a="1"/>
  <c r="O1257" i="31"/>
  <c r="O1258" i="31" a="1"/>
  <c r="O1258" i="31"/>
  <c r="O1259" i="31" a="1"/>
  <c r="O1259" i="31"/>
  <c r="O1260" i="31" a="1"/>
  <c r="O1260" i="31"/>
  <c r="O1261" i="31" a="1"/>
  <c r="O1261" i="31"/>
  <c r="O1262" i="31" a="1"/>
  <c r="O1262" i="31"/>
  <c r="O1263" i="31" a="1"/>
  <c r="O1263" i="31"/>
  <c r="O1264" i="31" a="1"/>
  <c r="O1264" i="31"/>
  <c r="O1265" i="31" a="1"/>
  <c r="O1265" i="31"/>
  <c r="O1266" i="31" a="1"/>
  <c r="O1266" i="31"/>
  <c r="O1267" i="31" a="1"/>
  <c r="O1267" i="31"/>
  <c r="O1268" i="31" a="1"/>
  <c r="O1268" i="31"/>
  <c r="O1269" i="31" a="1"/>
  <c r="O1269" i="31"/>
  <c r="O1270" i="31" a="1"/>
  <c r="O1270" i="31"/>
  <c r="O1271" i="31" a="1"/>
  <c r="O1271" i="31"/>
  <c r="O1272" i="31" a="1"/>
  <c r="O1272" i="31"/>
  <c r="O1273" i="31" a="1"/>
  <c r="O1273" i="31"/>
  <c r="O1274" i="31" a="1"/>
  <c r="O1274" i="31"/>
  <c r="O1275" i="31" a="1"/>
  <c r="O1275" i="31"/>
  <c r="O1276" i="31" a="1"/>
  <c r="O1276" i="31"/>
  <c r="O1277" i="31" a="1"/>
  <c r="O1277" i="31"/>
  <c r="O1278" i="31" a="1"/>
  <c r="O1278" i="31"/>
  <c r="O1279" i="31" a="1"/>
  <c r="O1279" i="31"/>
  <c r="O1280" i="31" a="1"/>
  <c r="O1280" i="31"/>
  <c r="O1281" i="31" a="1"/>
  <c r="O1281" i="31"/>
  <c r="O1282" i="31" a="1"/>
  <c r="O1282" i="31"/>
  <c r="O1283" i="31" a="1"/>
  <c r="O1283" i="31"/>
  <c r="O1284" i="31" a="1"/>
  <c r="O1284" i="31"/>
  <c r="O1285" i="31" a="1"/>
  <c r="O1285" i="31"/>
  <c r="O1286" i="31" a="1"/>
  <c r="O1286" i="31"/>
  <c r="O1287" i="31" a="1"/>
  <c r="O1287" i="31"/>
  <c r="O1288" i="31" a="1"/>
  <c r="O1288" i="31"/>
  <c r="O1289" i="31" a="1"/>
  <c r="O1289" i="31"/>
  <c r="O1290" i="31" a="1"/>
  <c r="O1290" i="31"/>
  <c r="O1291" i="31" a="1"/>
  <c r="O1291" i="31"/>
  <c r="O1292" i="31" a="1"/>
  <c r="O1292" i="31"/>
  <c r="O1293" i="31" a="1"/>
  <c r="O1293" i="31"/>
  <c r="O1294" i="31" a="1"/>
  <c r="O1294" i="31"/>
  <c r="O1295" i="31" a="1"/>
  <c r="O1295" i="31"/>
  <c r="O1296" i="31" a="1"/>
  <c r="O1296" i="31"/>
  <c r="O1297" i="31" a="1"/>
  <c r="O1297" i="31"/>
  <c r="O1298" i="31" a="1"/>
  <c r="O1298" i="31"/>
  <c r="O1299" i="31" a="1"/>
  <c r="O1299" i="31"/>
  <c r="O1300" i="31" a="1"/>
  <c r="O1300" i="31"/>
  <c r="O1301" i="31" a="1"/>
  <c r="O1301" i="31"/>
  <c r="O1302" i="31" a="1"/>
  <c r="O1302" i="31"/>
  <c r="O1303" i="31" a="1"/>
  <c r="O1303" i="31"/>
  <c r="O1304" i="31" a="1"/>
  <c r="O1304" i="31"/>
  <c r="O1305" i="31" a="1"/>
  <c r="O1305" i="31"/>
  <c r="O1306" i="31" a="1"/>
  <c r="O1306" i="31"/>
  <c r="O1307" i="31" a="1"/>
  <c r="O1307" i="31"/>
  <c r="O1308" i="31" a="1"/>
  <c r="O1308" i="31"/>
  <c r="O1309" i="31" a="1"/>
  <c r="O1309" i="31"/>
  <c r="O1310" i="31" a="1"/>
  <c r="O1310" i="31"/>
  <c r="O1311" i="31" a="1"/>
  <c r="O1311" i="31"/>
  <c r="O1312" i="31" a="1"/>
  <c r="O1312" i="31"/>
  <c r="O1313" i="31" a="1"/>
  <c r="O1313" i="31"/>
  <c r="O1314" i="31" a="1"/>
  <c r="O1314" i="31"/>
  <c r="O1315" i="31" a="1"/>
  <c r="O1315" i="31"/>
  <c r="O1316" i="31" a="1"/>
  <c r="O1316" i="31"/>
  <c r="O1317" i="31" a="1"/>
  <c r="O1317" i="31"/>
  <c r="O1318" i="31" a="1"/>
  <c r="O1318" i="31"/>
  <c r="O1319" i="31" a="1"/>
  <c r="O1319" i="31"/>
  <c r="O1320" i="31" a="1"/>
  <c r="O1320" i="31"/>
  <c r="O1321" i="31" a="1"/>
  <c r="O1321" i="31"/>
  <c r="O1322" i="31" a="1"/>
  <c r="O1322" i="31"/>
  <c r="O1323" i="31" a="1"/>
  <c r="O1323" i="31"/>
  <c r="O1324" i="31" a="1"/>
  <c r="O1324" i="31"/>
  <c r="O1325" i="31" a="1"/>
  <c r="O1325" i="31"/>
  <c r="O1326" i="31" a="1"/>
  <c r="O1326" i="31"/>
  <c r="O1327" i="31" a="1"/>
  <c r="O1327" i="31"/>
  <c r="O1328" i="31" a="1"/>
  <c r="O1328" i="31"/>
  <c r="O1329" i="31" a="1"/>
  <c r="O1329" i="31"/>
  <c r="O1330" i="31" a="1"/>
  <c r="O1330" i="31"/>
  <c r="O1331" i="31" a="1"/>
  <c r="O1331" i="31"/>
  <c r="O1332" i="31" a="1"/>
  <c r="O1332" i="31"/>
  <c r="O1333" i="31" a="1"/>
  <c r="O1333" i="31"/>
  <c r="O1334" i="31" a="1"/>
  <c r="O1334" i="31"/>
  <c r="O1335" i="31" a="1"/>
  <c r="O1335" i="31"/>
  <c r="O1336" i="31" a="1"/>
  <c r="O1336" i="31"/>
  <c r="O1337" i="31" a="1"/>
  <c r="O1337" i="31"/>
  <c r="O1338" i="31" a="1"/>
  <c r="O1338" i="31"/>
  <c r="O1339" i="31" a="1"/>
  <c r="O1339" i="31"/>
  <c r="O1340" i="31" a="1"/>
  <c r="O1340" i="31"/>
  <c r="O1341" i="31" a="1"/>
  <c r="O1341" i="31"/>
  <c r="O1342" i="31" a="1"/>
  <c r="O1342" i="31"/>
  <c r="O1343" i="31" a="1"/>
  <c r="O1343" i="31"/>
  <c r="O1344" i="31" a="1"/>
  <c r="O1344" i="31"/>
  <c r="O1345" i="31" a="1"/>
  <c r="O1345" i="31"/>
  <c r="O1346" i="31" a="1"/>
  <c r="O1346" i="31"/>
  <c r="O1347" i="31" a="1"/>
  <c r="O1347" i="31"/>
  <c r="O1348" i="31" a="1"/>
  <c r="O1348" i="31"/>
  <c r="O1349" i="31" a="1"/>
  <c r="O1349" i="31"/>
  <c r="O1350" i="31" a="1"/>
  <c r="O1350" i="31"/>
  <c r="O1351" i="31" a="1"/>
  <c r="O1351" i="31"/>
  <c r="O1352" i="31" a="1"/>
  <c r="O1352" i="31"/>
  <c r="O1353" i="31" a="1"/>
  <c r="O1353" i="31"/>
  <c r="O1354" i="31" a="1"/>
  <c r="O1354" i="31"/>
  <c r="O1355" i="31" a="1"/>
  <c r="O1355" i="31"/>
  <c r="O1356" i="31" a="1"/>
  <c r="O1356" i="31"/>
  <c r="O1357" i="31" a="1"/>
  <c r="O1357" i="31"/>
  <c r="O1358" i="31" a="1"/>
  <c r="O1358" i="31"/>
  <c r="O1359" i="31" a="1"/>
  <c r="O1359" i="31"/>
  <c r="O1360" i="31" a="1"/>
  <c r="O1360" i="31"/>
  <c r="O1361" i="31" a="1"/>
  <c r="O1361" i="31"/>
  <c r="O1362" i="31" a="1"/>
  <c r="O1362" i="31"/>
  <c r="O1363" i="31" a="1"/>
  <c r="O1363" i="31"/>
  <c r="O1364" i="31" a="1"/>
  <c r="O1364" i="31"/>
  <c r="O1365" i="31" a="1"/>
  <c r="O1365" i="31"/>
  <c r="O1366" i="31" a="1"/>
  <c r="O1366" i="31"/>
  <c r="O1367" i="31" a="1"/>
  <c r="O1367" i="31"/>
  <c r="O1368" i="31" a="1"/>
  <c r="O1368" i="31"/>
  <c r="O1369" i="31" a="1"/>
  <c r="O1369" i="31"/>
  <c r="O1370" i="31" a="1"/>
  <c r="O1370" i="31"/>
  <c r="O1371" i="31" a="1"/>
  <c r="O1371" i="31"/>
  <c r="O1372" i="31" a="1"/>
  <c r="O1372" i="31"/>
  <c r="O1373" i="31" a="1"/>
  <c r="O1373" i="31"/>
  <c r="O1374" i="31" a="1"/>
  <c r="O1374" i="31"/>
  <c r="O1375" i="31" a="1"/>
  <c r="O1375" i="31"/>
  <c r="O1376" i="31" a="1"/>
  <c r="O1376" i="31"/>
  <c r="O1377" i="31" a="1"/>
  <c r="O1377" i="31"/>
  <c r="O1378" i="31" a="1"/>
  <c r="O1378" i="31"/>
  <c r="O1379" i="31" a="1"/>
  <c r="O1379" i="31"/>
  <c r="O1380" i="31" a="1"/>
  <c r="O1380" i="31"/>
  <c r="O1381" i="31" a="1"/>
  <c r="O1381" i="31"/>
  <c r="O1382" i="31" a="1"/>
  <c r="O1382" i="31"/>
  <c r="O1383" i="31" a="1"/>
  <c r="O1383" i="31"/>
  <c r="O1384" i="31" a="1"/>
  <c r="O1384" i="31"/>
  <c r="O1385" i="31" a="1"/>
  <c r="O1385" i="31"/>
  <c r="O1386" i="31" a="1"/>
  <c r="O1386" i="31"/>
  <c r="O1387" i="31" a="1"/>
  <c r="O1387" i="31"/>
  <c r="O1388" i="31" a="1"/>
  <c r="O1388" i="31"/>
  <c r="O1389" i="31" a="1"/>
  <c r="O1389" i="31"/>
  <c r="O1390" i="31" a="1"/>
  <c r="O1390" i="31"/>
  <c r="O1391" i="31" a="1"/>
  <c r="O1391" i="31"/>
  <c r="O1392" i="31" a="1"/>
  <c r="O1392" i="31"/>
  <c r="O1393" i="31" a="1"/>
  <c r="O1393" i="31"/>
  <c r="O1394" i="31" a="1"/>
  <c r="O1394" i="31"/>
  <c r="O1395" i="31" a="1"/>
  <c r="O1395" i="31"/>
  <c r="O1396" i="31" a="1"/>
  <c r="O1396" i="31"/>
  <c r="O1397" i="31" a="1"/>
  <c r="O1397" i="31"/>
  <c r="O1398" i="31" a="1"/>
  <c r="O1398" i="31"/>
  <c r="O1399" i="31" a="1"/>
  <c r="O1399" i="31"/>
  <c r="O1400" i="31" a="1"/>
  <c r="O1400" i="31"/>
  <c r="O1401" i="31" a="1"/>
  <c r="O1401" i="31"/>
  <c r="O1402" i="31" a="1"/>
  <c r="O1402" i="31"/>
  <c r="O1403" i="31" a="1"/>
  <c r="O1403" i="31"/>
  <c r="O1404" i="31" a="1"/>
  <c r="O1404" i="31"/>
  <c r="O1405" i="31" a="1"/>
  <c r="O1405" i="31"/>
  <c r="O1406" i="31" a="1"/>
  <c r="O1406" i="31"/>
  <c r="O1407" i="31" a="1"/>
  <c r="O1407" i="31"/>
  <c r="O1408" i="31" a="1"/>
  <c r="O1408" i="31"/>
  <c r="O1409" i="31" a="1"/>
  <c r="O1409" i="31"/>
  <c r="O1410" i="31" a="1"/>
  <c r="O1410" i="31"/>
  <c r="O1411" i="31" a="1"/>
  <c r="O1411" i="31"/>
  <c r="O1412" i="31" a="1"/>
  <c r="O1412" i="31"/>
  <c r="O1413" i="31" a="1"/>
  <c r="O1413" i="31"/>
  <c r="O1414" i="31" a="1"/>
  <c r="O1414" i="31"/>
  <c r="O1415" i="31" a="1"/>
  <c r="O1415" i="31"/>
  <c r="O1416" i="31" a="1"/>
  <c r="O1416" i="31"/>
  <c r="O1417" i="31" a="1"/>
  <c r="O1417" i="31"/>
  <c r="O1418" i="31" a="1"/>
  <c r="O1418" i="31"/>
  <c r="O1419" i="31" a="1"/>
  <c r="O1419" i="31"/>
  <c r="O1420" i="31" a="1"/>
  <c r="O1420" i="31"/>
  <c r="O1421" i="31" a="1"/>
  <c r="O1421" i="31"/>
  <c r="O1422" i="31" a="1"/>
  <c r="O1422" i="31"/>
  <c r="O1423" i="31" a="1"/>
  <c r="O1423" i="31"/>
  <c r="O1424" i="31" a="1"/>
  <c r="O1424" i="31"/>
  <c r="O1425" i="31" a="1"/>
  <c r="O1425" i="31"/>
  <c r="O1426" i="31" a="1"/>
  <c r="O1426" i="31"/>
  <c r="O1427" i="31" a="1"/>
  <c r="O1427" i="31"/>
  <c r="O1428" i="31" a="1"/>
  <c r="O1428" i="31"/>
  <c r="O1429" i="31" a="1"/>
  <c r="O1429" i="31"/>
  <c r="O1430" i="31" a="1"/>
  <c r="O1430" i="31"/>
  <c r="O1431" i="31" a="1"/>
  <c r="O1431" i="31"/>
  <c r="O1432" i="31" a="1"/>
  <c r="O1432" i="31"/>
  <c r="O1433" i="31" a="1"/>
  <c r="O1433" i="31"/>
  <c r="O1434" i="31" a="1"/>
  <c r="O1434" i="31"/>
  <c r="O1435" i="31" a="1"/>
  <c r="O1435" i="31"/>
  <c r="O1436" i="31" a="1"/>
  <c r="O1436" i="31"/>
  <c r="O1437" i="31" a="1"/>
  <c r="O1437" i="31"/>
  <c r="O1438" i="31" a="1"/>
  <c r="O1438" i="31"/>
  <c r="O1439" i="31" a="1"/>
  <c r="O1439" i="31"/>
  <c r="O1440" i="31" a="1"/>
  <c r="O1440" i="31"/>
  <c r="O1441" i="31" a="1"/>
  <c r="O1441" i="31"/>
  <c r="O1442" i="31" a="1"/>
  <c r="O1442" i="31"/>
  <c r="O1443" i="31" a="1"/>
  <c r="O1443" i="31"/>
  <c r="O1444" i="31" a="1"/>
  <c r="O1444" i="31"/>
  <c r="O1445" i="31" a="1"/>
  <c r="O1445" i="31"/>
  <c r="O1446" i="31" a="1"/>
  <c r="O1446" i="31"/>
  <c r="O1447" i="31" a="1"/>
  <c r="O1447" i="31"/>
  <c r="O1448" i="31" a="1"/>
  <c r="O1448" i="31"/>
  <c r="O1449" i="31" a="1"/>
  <c r="O1449" i="31"/>
  <c r="O1450" i="31" a="1"/>
  <c r="O1450" i="31"/>
  <c r="O1451" i="31" a="1"/>
  <c r="O1451" i="31"/>
  <c r="O1452" i="31" a="1"/>
  <c r="O1452" i="31"/>
  <c r="O1453" i="31" a="1"/>
  <c r="O1453" i="31"/>
  <c r="O1454" i="31" a="1"/>
  <c r="O1454" i="31"/>
  <c r="O1455" i="31" a="1"/>
  <c r="O1455" i="31"/>
  <c r="O1456" i="31" a="1"/>
  <c r="O1456" i="31"/>
  <c r="O1457" i="31" a="1"/>
  <c r="O1457" i="31"/>
  <c r="O1458" i="31" a="1"/>
  <c r="O1458" i="31"/>
  <c r="O1459" i="31" a="1"/>
  <c r="O1459" i="31"/>
  <c r="O1460" i="31" a="1"/>
  <c r="O1460" i="31"/>
  <c r="O1461" i="31" a="1"/>
  <c r="O1461" i="31"/>
  <c r="O1462" i="31" a="1"/>
  <c r="O1462" i="31"/>
  <c r="O1463" i="31" a="1"/>
  <c r="O1463" i="31"/>
  <c r="O1464" i="31" a="1"/>
  <c r="O1464" i="31"/>
  <c r="O1465" i="31" a="1"/>
  <c r="O1465" i="31"/>
  <c r="O1466" i="31" a="1"/>
  <c r="O1466" i="31"/>
  <c r="O1467" i="31" a="1"/>
  <c r="O1467" i="31"/>
  <c r="O1468" i="31" a="1"/>
  <c r="O1468" i="31"/>
  <c r="O1469" i="31" a="1"/>
  <c r="O1469" i="31"/>
  <c r="O1470" i="31" a="1"/>
  <c r="O1470" i="31"/>
  <c r="O1471" i="31" a="1"/>
  <c r="O1471" i="31"/>
  <c r="O1472" i="31" a="1"/>
  <c r="O1472" i="31"/>
  <c r="O1473" i="31" a="1"/>
  <c r="O1473" i="31"/>
  <c r="O1474" i="31" a="1"/>
  <c r="O1474" i="31"/>
  <c r="O1475" i="31" a="1"/>
  <c r="O1475" i="31"/>
  <c r="O1476" i="31" a="1"/>
  <c r="O1476" i="31"/>
  <c r="O1477" i="31" a="1"/>
  <c r="O1477" i="31"/>
  <c r="O1478" i="31" a="1"/>
  <c r="O1478" i="31"/>
  <c r="O1479" i="31" a="1"/>
  <c r="O1479" i="31"/>
  <c r="O1480" i="31" a="1"/>
  <c r="O1480" i="31"/>
  <c r="O1481" i="31" a="1"/>
  <c r="O1481" i="31"/>
  <c r="O1482" i="31" a="1"/>
  <c r="O1482" i="31"/>
  <c r="O1483" i="31" a="1"/>
  <c r="O1483" i="31"/>
  <c r="O1484" i="31" a="1"/>
  <c r="O1484" i="31"/>
  <c r="O1485" i="31" a="1"/>
  <c r="O1485" i="31"/>
  <c r="O1486" i="31" a="1"/>
  <c r="O1486" i="31"/>
  <c r="O1487" i="31" a="1"/>
  <c r="O1487" i="31"/>
  <c r="O1488" i="31" a="1"/>
  <c r="O1488" i="31"/>
  <c r="O1489" i="31" a="1"/>
  <c r="O1489" i="31"/>
  <c r="O1490" i="31" a="1"/>
  <c r="O1490" i="31"/>
  <c r="O1491" i="31" a="1"/>
  <c r="O1491" i="31"/>
  <c r="O1492" i="31" a="1"/>
  <c r="O1492" i="31"/>
  <c r="O1493" i="31" a="1"/>
  <c r="O1493" i="31"/>
  <c r="O1494" i="31" a="1"/>
  <c r="O1494" i="31"/>
  <c r="O1495" i="31" a="1"/>
  <c r="O1495" i="31"/>
  <c r="O1496" i="31" a="1"/>
  <c r="O1496" i="31"/>
  <c r="O1497" i="31" a="1"/>
  <c r="O1497" i="31"/>
  <c r="O1498" i="31" a="1"/>
  <c r="O1498" i="31"/>
  <c r="O1499" i="31" a="1"/>
  <c r="O1499" i="31"/>
  <c r="O1500" i="31" a="1"/>
  <c r="O1500" i="31"/>
  <c r="O1501" i="31" a="1"/>
  <c r="O1501" i="31"/>
  <c r="O1502" i="31" a="1"/>
  <c r="O1502" i="31"/>
  <c r="O1503" i="31" a="1"/>
  <c r="O1503" i="31"/>
  <c r="O1504" i="31" a="1"/>
  <c r="O1504" i="31"/>
  <c r="O1505" i="31" a="1"/>
  <c r="O1505" i="31"/>
  <c r="O1506" i="31" a="1"/>
  <c r="O1506" i="31"/>
  <c r="O1507" i="31" a="1"/>
  <c r="O1507" i="31"/>
  <c r="O1508" i="31" a="1"/>
  <c r="O1508" i="31"/>
  <c r="O1509" i="31" a="1"/>
  <c r="O1509" i="31"/>
  <c r="O1510" i="31" a="1"/>
  <c r="O1510" i="31"/>
  <c r="O1511" i="31" a="1"/>
  <c r="O1511" i="31"/>
  <c r="O1512" i="31" a="1"/>
  <c r="O1512" i="31"/>
  <c r="O1513" i="31" a="1"/>
  <c r="O1513" i="31"/>
  <c r="O1514" i="31" a="1"/>
  <c r="O1514" i="31"/>
  <c r="O1515" i="31" a="1"/>
  <c r="O1515" i="31"/>
  <c r="O1516" i="31" a="1"/>
  <c r="O1516" i="31"/>
  <c r="O1517" i="31" a="1"/>
  <c r="O1517" i="31"/>
  <c r="O1518" i="31" a="1"/>
  <c r="O1518" i="31"/>
  <c r="O1519" i="31" a="1"/>
  <c r="O1519" i="31"/>
  <c r="O1520" i="31" a="1"/>
  <c r="O1520" i="31"/>
  <c r="O1521" i="31" a="1"/>
  <c r="O1521" i="31"/>
  <c r="O1522" i="31" a="1"/>
  <c r="O1522" i="31"/>
  <c r="O1523" i="31" a="1"/>
  <c r="O1523" i="31"/>
  <c r="O1524" i="31" a="1"/>
  <c r="O1524" i="31"/>
  <c r="O1525" i="31" a="1"/>
  <c r="O1525" i="31"/>
  <c r="O1526" i="31" a="1"/>
  <c r="O1526" i="31"/>
  <c r="O1527" i="31" a="1"/>
  <c r="O1527" i="31"/>
  <c r="O1528" i="31" a="1"/>
  <c r="O1528" i="31"/>
  <c r="O1529" i="31" a="1"/>
  <c r="O1529" i="31"/>
  <c r="O1530" i="31" a="1"/>
  <c r="O1530" i="31"/>
  <c r="O1531" i="31" a="1"/>
  <c r="O1531" i="31"/>
  <c r="O1532" i="31" a="1"/>
  <c r="O1532" i="31"/>
  <c r="O1533" i="31" a="1"/>
  <c r="O1533" i="31"/>
  <c r="O1534" i="31" a="1"/>
  <c r="O1534" i="31"/>
  <c r="O1535" i="31" a="1"/>
  <c r="O1535" i="31"/>
  <c r="O1536" i="31" a="1"/>
  <c r="O1536" i="31"/>
  <c r="O1537" i="31" a="1"/>
  <c r="O1537" i="31"/>
  <c r="O1538" i="31" a="1"/>
  <c r="O1538" i="31"/>
  <c r="O1539" i="31" a="1"/>
  <c r="O1539" i="31"/>
  <c r="O1540" i="31" a="1"/>
  <c r="O1540" i="31"/>
  <c r="O1541" i="31" a="1"/>
  <c r="O1541" i="31"/>
  <c r="O1542" i="31" a="1"/>
  <c r="O1542" i="31"/>
  <c r="O1543" i="31" a="1"/>
  <c r="O1543" i="31"/>
  <c r="O1544" i="31" a="1"/>
  <c r="O1544" i="31"/>
  <c r="O1545" i="31" a="1"/>
  <c r="O1545" i="31"/>
  <c r="O1546" i="31" a="1"/>
  <c r="O1546" i="31"/>
  <c r="O1547" i="31" a="1"/>
  <c r="O1547" i="31"/>
  <c r="O1548" i="31" a="1"/>
  <c r="O1548" i="31"/>
  <c r="O1549" i="31" a="1"/>
  <c r="O1549" i="31"/>
  <c r="O1550" i="31" a="1"/>
  <c r="O1550" i="31"/>
  <c r="O1551" i="31" a="1"/>
  <c r="O1551" i="31"/>
  <c r="O1552" i="31" a="1"/>
  <c r="O1552" i="31"/>
  <c r="O1553" i="31" a="1"/>
  <c r="O1553" i="31"/>
  <c r="O1554" i="31" a="1"/>
  <c r="O1554" i="31"/>
  <c r="O1555" i="31" a="1"/>
  <c r="O1555" i="31"/>
  <c r="O1556" i="31" a="1"/>
  <c r="O1556" i="31"/>
  <c r="O1557" i="31" a="1"/>
  <c r="O1557" i="31"/>
  <c r="O1558" i="31" a="1"/>
  <c r="O1558" i="31"/>
  <c r="O1559" i="31" a="1"/>
  <c r="O1559" i="31"/>
  <c r="O1560" i="31" a="1"/>
  <c r="O1560" i="31"/>
  <c r="O1561" i="31" a="1"/>
  <c r="O1561" i="31"/>
  <c r="O1562" i="31" a="1"/>
  <c r="O1562" i="31"/>
  <c r="O1563" i="31" a="1"/>
  <c r="O1563" i="31"/>
  <c r="O1564" i="31" a="1"/>
  <c r="O1564" i="31"/>
  <c r="O1565" i="31" a="1"/>
  <c r="O1565" i="31"/>
  <c r="O1566" i="31" a="1"/>
  <c r="O1566" i="31"/>
  <c r="O1567" i="31" a="1"/>
  <c r="O1567" i="31"/>
  <c r="O1568" i="31" a="1"/>
  <c r="O1568" i="31"/>
  <c r="O1569" i="31" a="1"/>
  <c r="O1569" i="31"/>
  <c r="O1570" i="31" a="1"/>
  <c r="O1570" i="31"/>
  <c r="O1571" i="31" a="1"/>
  <c r="O1571" i="31"/>
  <c r="O1572" i="31" a="1"/>
  <c r="O1572" i="31"/>
  <c r="O1573" i="31" a="1"/>
  <c r="O1573" i="31"/>
  <c r="O1574" i="31" a="1"/>
  <c r="O1574" i="31"/>
  <c r="O1575" i="31" a="1"/>
  <c r="O1575" i="31"/>
  <c r="O1576" i="31" a="1"/>
  <c r="O1576" i="31"/>
  <c r="O1577" i="31" a="1"/>
  <c r="O1577" i="31"/>
  <c r="O1578" i="31" a="1"/>
  <c r="O1578" i="31"/>
  <c r="O1579" i="31" a="1"/>
  <c r="O1579" i="31"/>
  <c r="O1580" i="31" a="1"/>
  <c r="O1580" i="31"/>
  <c r="O1581" i="31" a="1"/>
  <c r="O1581" i="31"/>
  <c r="O1582" i="31" a="1"/>
  <c r="O1582" i="31"/>
  <c r="O1583" i="31" a="1"/>
  <c r="O1583" i="31"/>
  <c r="O1584" i="31" a="1"/>
  <c r="O1584" i="31"/>
  <c r="O1585" i="31" a="1"/>
  <c r="O1585" i="31"/>
  <c r="O1586" i="31" a="1"/>
  <c r="O1586" i="31"/>
  <c r="O1587" i="31" a="1"/>
  <c r="O1587" i="31"/>
  <c r="O1588" i="31" a="1"/>
  <c r="O1588" i="31"/>
  <c r="O1589" i="31" a="1"/>
  <c r="O1589" i="31"/>
  <c r="O1590" i="31" a="1"/>
  <c r="O1590" i="31"/>
  <c r="O1591" i="31" a="1"/>
  <c r="O1591" i="31"/>
  <c r="O1592" i="31" a="1"/>
  <c r="O1592" i="31"/>
  <c r="O1593" i="31" a="1"/>
  <c r="O1593" i="31"/>
  <c r="O1594" i="31" a="1"/>
  <c r="O1594" i="31"/>
  <c r="O1595" i="31" a="1"/>
  <c r="O1595" i="31"/>
  <c r="O1596" i="31" a="1"/>
  <c r="O1596" i="31"/>
  <c r="O1597" i="31" a="1"/>
  <c r="O1597" i="31"/>
  <c r="O1598" i="31" a="1"/>
  <c r="O1598" i="31"/>
  <c r="O1599" i="31" a="1"/>
  <c r="O1599" i="31"/>
  <c r="O1600" i="31" a="1"/>
  <c r="O1600" i="31"/>
  <c r="O1601" i="31" a="1"/>
  <c r="O1601" i="31"/>
  <c r="O1602" i="31" a="1"/>
  <c r="O1602" i="31"/>
  <c r="O1603" i="31" a="1"/>
  <c r="O1603" i="31"/>
  <c r="O1604" i="31" a="1"/>
  <c r="O1604" i="31"/>
  <c r="O1605" i="31" a="1"/>
  <c r="O1605" i="31"/>
  <c r="O1606" i="31" a="1"/>
  <c r="O1606" i="31"/>
  <c r="O1607" i="31" a="1"/>
  <c r="O1607" i="31"/>
  <c r="O1608" i="31" a="1"/>
  <c r="O1608" i="31"/>
  <c r="O1609" i="31" a="1"/>
  <c r="O1609" i="31"/>
  <c r="O1610" i="31" a="1"/>
  <c r="O1610" i="31"/>
  <c r="O1611" i="31" a="1"/>
  <c r="O1611" i="31"/>
  <c r="O1612" i="31" a="1"/>
  <c r="O1612" i="31"/>
  <c r="O1613" i="31" a="1"/>
  <c r="O1613" i="31"/>
  <c r="O1614" i="31" a="1"/>
  <c r="O1614" i="31"/>
  <c r="O1615" i="31" a="1"/>
  <c r="O1615" i="31"/>
  <c r="O1616" i="31" a="1"/>
  <c r="O1616" i="31"/>
  <c r="O1617" i="31" a="1"/>
  <c r="O1617" i="31"/>
  <c r="O1618" i="31" a="1"/>
  <c r="O1618" i="31"/>
  <c r="O1619" i="31" a="1"/>
  <c r="O1619" i="31"/>
  <c r="O1620" i="31" a="1"/>
  <c r="O1620" i="31"/>
  <c r="O1621" i="31" a="1"/>
  <c r="O1621" i="31"/>
  <c r="O1622" i="31" a="1"/>
  <c r="O1622" i="31"/>
  <c r="O1623" i="31" a="1"/>
  <c r="O1623" i="31"/>
  <c r="O1624" i="31" a="1"/>
  <c r="O1624" i="31"/>
  <c r="O1625" i="31" a="1"/>
  <c r="O1625" i="31"/>
  <c r="O1626" i="31" a="1"/>
  <c r="O1626" i="31"/>
  <c r="O1627" i="31" a="1"/>
  <c r="O1627" i="31"/>
  <c r="O1628" i="31" a="1"/>
  <c r="O1628" i="31"/>
  <c r="O1629" i="31" a="1"/>
  <c r="O1629" i="31"/>
  <c r="O1630" i="31" a="1"/>
  <c r="O1630" i="31"/>
  <c r="O1631" i="31" a="1"/>
  <c r="O1631" i="31"/>
  <c r="O1632" i="31" a="1"/>
  <c r="O1632" i="31"/>
  <c r="O1633" i="31" a="1"/>
  <c r="O1633" i="31"/>
  <c r="O1634" i="31" a="1"/>
  <c r="O1634" i="31"/>
  <c r="O1635" i="31" a="1"/>
  <c r="O1635" i="31"/>
  <c r="O1636" i="31" a="1"/>
  <c r="O1636" i="31"/>
  <c r="O1637" i="31" a="1"/>
  <c r="O1637" i="31"/>
  <c r="O1638" i="31" a="1"/>
  <c r="O1638" i="31"/>
  <c r="O1639" i="31" a="1"/>
  <c r="O1639" i="31"/>
  <c r="O1640" i="31" a="1"/>
  <c r="O1640" i="31"/>
  <c r="O1641" i="31" a="1"/>
  <c r="O1641" i="31"/>
  <c r="O1642" i="31" a="1"/>
  <c r="O1642" i="31"/>
  <c r="O1643" i="31" a="1"/>
  <c r="O1643" i="31"/>
  <c r="O1644" i="31" a="1"/>
  <c r="O1644" i="31"/>
  <c r="O1645" i="31" a="1"/>
  <c r="O1645" i="31"/>
  <c r="O1646" i="31" a="1"/>
  <c r="O1646" i="31"/>
  <c r="O1647" i="31" a="1"/>
  <c r="O1647" i="31"/>
  <c r="O1648" i="31" a="1"/>
  <c r="O1648" i="31"/>
  <c r="O1649" i="31" a="1"/>
  <c r="O1649" i="31"/>
  <c r="O1650" i="31" a="1"/>
  <c r="O1650" i="31"/>
  <c r="O1651" i="31" a="1"/>
  <c r="O1651" i="31"/>
  <c r="O1652" i="31" a="1"/>
  <c r="O1652" i="31"/>
  <c r="O1653" i="31" a="1"/>
  <c r="O1653" i="31"/>
  <c r="O1654" i="31" a="1"/>
  <c r="O1654" i="31"/>
  <c r="O1655" i="31" a="1"/>
  <c r="O1655" i="31"/>
  <c r="O1656" i="31" a="1"/>
  <c r="O1656" i="31"/>
  <c r="O1657" i="31" a="1"/>
  <c r="O1657" i="31"/>
  <c r="O1658" i="31" a="1"/>
  <c r="O1658" i="31"/>
  <c r="O1659" i="31" a="1"/>
  <c r="O1659" i="31"/>
  <c r="O1660" i="31" a="1"/>
  <c r="O1660" i="31"/>
  <c r="O1661" i="31" a="1"/>
  <c r="O1661" i="31"/>
  <c r="O1662" i="31" a="1"/>
  <c r="O1662" i="31"/>
  <c r="O1663" i="31" a="1"/>
  <c r="O1663" i="31"/>
  <c r="O1664" i="31" a="1"/>
  <c r="O1664" i="31"/>
  <c r="O1665" i="31" a="1"/>
  <c r="O1665" i="31"/>
  <c r="O1666" i="31" a="1"/>
  <c r="O1666" i="31"/>
  <c r="O1667" i="31" a="1"/>
  <c r="O1667" i="31"/>
  <c r="O1668" i="31" a="1"/>
  <c r="O1668" i="31"/>
  <c r="O1669" i="31" a="1"/>
  <c r="O1669" i="31"/>
  <c r="O1670" i="31" a="1"/>
  <c r="O1670" i="31"/>
  <c r="O1671" i="31" a="1"/>
  <c r="O1671" i="31"/>
  <c r="O1672" i="31" a="1"/>
  <c r="O1672" i="31"/>
  <c r="O1673" i="31" a="1"/>
  <c r="O1673" i="31"/>
  <c r="O1674" i="31" a="1"/>
  <c r="O1674" i="31"/>
  <c r="O1675" i="31" a="1"/>
  <c r="O1675" i="31"/>
  <c r="O1676" i="31" a="1"/>
  <c r="O1676" i="31"/>
  <c r="O1677" i="31" a="1"/>
  <c r="O1677" i="31"/>
  <c r="O1678" i="31" a="1"/>
  <c r="O1678" i="31"/>
  <c r="O1679" i="31" a="1"/>
  <c r="O1679" i="31"/>
  <c r="O1680" i="31" a="1"/>
  <c r="O1680" i="31"/>
  <c r="O1681" i="31" a="1"/>
  <c r="O1681" i="31"/>
  <c r="O1682" i="31" a="1"/>
  <c r="O1682" i="31"/>
  <c r="O1683" i="31" a="1"/>
  <c r="O1683" i="31"/>
  <c r="O1684" i="31" a="1"/>
  <c r="O1684" i="31"/>
  <c r="O1685" i="31" a="1"/>
  <c r="O1685" i="31"/>
  <c r="O1686" i="31" a="1"/>
  <c r="O1686" i="31"/>
  <c r="O1687" i="31" a="1"/>
  <c r="O1687" i="31"/>
  <c r="O1688" i="31" a="1"/>
  <c r="O1688" i="31"/>
  <c r="O1689" i="31" a="1"/>
  <c r="O1689" i="31"/>
  <c r="O1690" i="31" a="1"/>
  <c r="O1690" i="31"/>
  <c r="O1691" i="31" a="1"/>
  <c r="O1691" i="31"/>
  <c r="O1692" i="31" a="1"/>
  <c r="O1692" i="31"/>
  <c r="O1693" i="31" a="1"/>
  <c r="O1693" i="31"/>
  <c r="O1694" i="31" a="1"/>
  <c r="O1694" i="31"/>
  <c r="O1695" i="31" a="1"/>
  <c r="O1695" i="31"/>
  <c r="O1696" i="31" a="1"/>
  <c r="O1696" i="31"/>
  <c r="O1697" i="31" a="1"/>
  <c r="O1697" i="31"/>
  <c r="O1698" i="31" a="1"/>
  <c r="O1698" i="31"/>
  <c r="O1699" i="31" a="1"/>
  <c r="O1699" i="31"/>
  <c r="O1700" i="31" a="1"/>
  <c r="O1700" i="31"/>
  <c r="O1701" i="31" a="1"/>
  <c r="O1701" i="31"/>
  <c r="O1702" i="31" a="1"/>
  <c r="O1702" i="31"/>
  <c r="O1703" i="31" a="1"/>
  <c r="O1703" i="31"/>
  <c r="O1704" i="31" a="1"/>
  <c r="O1704" i="31"/>
  <c r="O1705" i="31" a="1"/>
  <c r="O1705" i="31"/>
  <c r="O1706" i="31" a="1"/>
  <c r="O1706" i="31"/>
  <c r="O1707" i="31" a="1"/>
  <c r="O1707" i="31"/>
  <c r="O1708" i="31" a="1"/>
  <c r="O1708" i="31"/>
  <c r="O1709" i="31" a="1"/>
  <c r="O1709" i="31"/>
  <c r="O1710" i="31" a="1"/>
  <c r="O1710" i="31"/>
  <c r="O1711" i="31" a="1"/>
  <c r="O1711" i="31"/>
  <c r="O1712" i="31" a="1"/>
  <c r="O1712" i="31"/>
  <c r="O1713" i="31" a="1"/>
  <c r="O1713" i="31"/>
  <c r="O1714" i="31" a="1"/>
  <c r="O1714" i="31"/>
  <c r="O1715" i="31" a="1"/>
  <c r="O1715" i="31"/>
  <c r="O1716" i="31" a="1"/>
  <c r="O1716" i="31"/>
  <c r="O1717" i="31" a="1"/>
  <c r="O1717" i="31"/>
  <c r="O1718" i="31" a="1"/>
  <c r="O1718" i="31"/>
  <c r="O1719" i="31" a="1"/>
  <c r="O1719" i="31"/>
  <c r="O1720" i="31" a="1"/>
  <c r="O1720" i="31"/>
  <c r="O1721" i="31" a="1"/>
  <c r="O1721" i="31"/>
  <c r="O1722" i="31" a="1"/>
  <c r="O1722" i="31"/>
  <c r="O1723" i="31" a="1"/>
  <c r="O1723" i="31"/>
  <c r="O1724" i="31" a="1"/>
  <c r="O1724" i="31"/>
  <c r="O1725" i="31" a="1"/>
  <c r="O1725" i="31"/>
  <c r="O1726" i="31" a="1"/>
  <c r="O1726" i="31"/>
  <c r="O1727" i="31" a="1"/>
  <c r="O1727" i="31"/>
  <c r="O1728" i="31" a="1"/>
  <c r="O1728" i="31"/>
  <c r="O1729" i="31" a="1"/>
  <c r="O1729" i="31"/>
  <c r="O1730" i="31" a="1"/>
  <c r="O1730" i="31"/>
  <c r="O1731" i="31" a="1"/>
  <c r="O1731" i="31"/>
  <c r="O1732" i="31" a="1"/>
  <c r="O1732" i="31"/>
  <c r="O1733" i="31" a="1"/>
  <c r="O1733" i="31"/>
  <c r="O1734" i="31" a="1"/>
  <c r="O1734" i="31"/>
  <c r="O1735" i="31" a="1"/>
  <c r="O1735" i="31"/>
  <c r="O1736" i="31" a="1"/>
  <c r="O1736" i="31"/>
  <c r="O1737" i="31" a="1"/>
  <c r="O1737" i="31"/>
  <c r="O1738" i="31" a="1"/>
  <c r="O1738" i="31"/>
  <c r="O1739" i="31" a="1"/>
  <c r="O1739" i="31"/>
  <c r="O1740" i="31" a="1"/>
  <c r="O1740" i="31"/>
  <c r="O1741" i="31" a="1"/>
  <c r="O1741" i="31"/>
  <c r="O1742" i="31" a="1"/>
  <c r="O1742" i="31"/>
  <c r="O1743" i="31" a="1"/>
  <c r="O1743" i="31"/>
  <c r="O1744" i="31" a="1"/>
  <c r="O1744" i="31"/>
  <c r="O1745" i="31" a="1"/>
  <c r="O1745" i="31"/>
  <c r="O1746" i="31" a="1"/>
  <c r="O1746" i="31"/>
  <c r="O1747" i="31" a="1"/>
  <c r="O1747" i="31"/>
  <c r="O1748" i="31" a="1"/>
  <c r="O1748" i="31"/>
  <c r="O1749" i="31" a="1"/>
  <c r="O1749" i="31"/>
  <c r="O1750" i="31" a="1"/>
  <c r="O1750" i="31"/>
  <c r="O1751" i="31" a="1"/>
  <c r="O1751" i="31"/>
  <c r="O1752" i="31" a="1"/>
  <c r="O1752" i="31"/>
  <c r="O1753" i="31" a="1"/>
  <c r="O1753" i="31"/>
  <c r="O1754" i="31" a="1"/>
  <c r="O1754" i="31"/>
  <c r="O1755" i="31" a="1"/>
  <c r="O1755" i="31"/>
  <c r="O1756" i="31" a="1"/>
  <c r="O1756" i="31"/>
  <c r="O1757" i="31" a="1"/>
  <c r="O1757" i="31"/>
  <c r="O1758" i="31" a="1"/>
  <c r="O1758" i="31"/>
  <c r="O1759" i="31" a="1"/>
  <c r="O1759" i="31"/>
  <c r="O1760" i="31" a="1"/>
  <c r="O1760" i="31"/>
  <c r="O1761" i="31" a="1"/>
  <c r="O1761" i="31"/>
  <c r="O1762" i="31" a="1"/>
  <c r="O1762" i="31"/>
  <c r="O1763" i="31" a="1"/>
  <c r="O1763" i="31"/>
  <c r="O1764" i="31" a="1"/>
  <c r="O1764" i="31"/>
  <c r="O1765" i="31" a="1"/>
  <c r="O1765" i="31"/>
  <c r="O1766" i="31" a="1"/>
  <c r="O1766" i="31"/>
  <c r="O1767" i="31" a="1"/>
  <c r="O1767" i="31"/>
  <c r="O1768" i="31" a="1"/>
  <c r="O1768" i="31"/>
  <c r="O1769" i="31" a="1"/>
  <c r="O1769" i="31"/>
  <c r="O1770" i="31" a="1"/>
  <c r="O1770" i="31"/>
  <c r="O1771" i="31" a="1"/>
  <c r="O1771" i="31"/>
  <c r="O1772" i="31" a="1"/>
  <c r="O1772" i="31"/>
  <c r="O1773" i="31" a="1"/>
  <c r="O1773" i="31"/>
  <c r="O1774" i="31" a="1"/>
  <c r="O1774" i="31"/>
  <c r="O1775" i="31" a="1"/>
  <c r="O1775" i="31"/>
  <c r="O1776" i="31" a="1"/>
  <c r="O1776" i="31"/>
  <c r="O1777" i="31" a="1"/>
  <c r="O1777" i="31"/>
  <c r="O1778" i="31" a="1"/>
  <c r="O1778" i="31"/>
  <c r="O1779" i="31" a="1"/>
  <c r="O1779" i="31"/>
  <c r="O1780" i="31" a="1"/>
  <c r="O1780" i="31"/>
  <c r="O1781" i="31" a="1"/>
  <c r="O1781" i="31"/>
  <c r="O1782" i="31" a="1"/>
  <c r="O1782" i="31"/>
  <c r="O1783" i="31" a="1"/>
  <c r="O1783" i="31"/>
  <c r="O1784" i="31" a="1"/>
  <c r="O1784" i="31"/>
  <c r="O1785" i="31" a="1"/>
  <c r="O1785" i="31"/>
  <c r="O1786" i="31" a="1"/>
  <c r="O1786" i="31"/>
  <c r="O1787" i="31" a="1"/>
  <c r="O1787" i="31"/>
  <c r="O1788" i="31" a="1"/>
  <c r="O1788" i="31"/>
  <c r="O1789" i="31" a="1"/>
  <c r="O1789" i="31"/>
  <c r="O1790" i="31" a="1"/>
  <c r="O1790" i="31"/>
  <c r="O1791" i="31" a="1"/>
  <c r="O1791" i="31"/>
  <c r="O1792" i="31" a="1"/>
  <c r="O1792" i="31"/>
  <c r="O1793" i="31" a="1"/>
  <c r="O1793" i="31"/>
  <c r="O1794" i="31" a="1"/>
  <c r="O1794" i="31"/>
  <c r="O1795" i="31" a="1"/>
  <c r="O1795" i="31"/>
  <c r="O1796" i="31" a="1"/>
  <c r="O1796" i="31"/>
  <c r="O1797" i="31" a="1"/>
  <c r="O1797" i="31"/>
  <c r="O1798" i="31" a="1"/>
  <c r="O1798" i="31"/>
  <c r="O1799" i="31" a="1"/>
  <c r="O1799" i="31"/>
  <c r="O1800" i="31" a="1"/>
  <c r="O1800" i="31"/>
  <c r="O1801" i="31" a="1"/>
  <c r="O1801" i="31"/>
  <c r="O1802" i="31" a="1"/>
  <c r="O1802" i="31"/>
  <c r="O1803" i="31" a="1"/>
  <c r="O1803" i="31"/>
  <c r="O1804" i="31" a="1"/>
  <c r="O1804" i="31"/>
  <c r="O1805" i="31" a="1"/>
  <c r="O1805" i="31"/>
  <c r="O1806" i="31" a="1"/>
  <c r="O1806" i="31"/>
  <c r="O1807" i="31" a="1"/>
  <c r="O1807" i="31"/>
  <c r="O1808" i="31" a="1"/>
  <c r="O1808" i="31"/>
  <c r="O1809" i="31" a="1"/>
  <c r="O1809" i="31"/>
  <c r="O1810" i="31" a="1"/>
  <c r="O1810" i="31"/>
  <c r="O1811" i="31" a="1"/>
  <c r="O1811" i="31"/>
  <c r="O1812" i="31" a="1"/>
  <c r="O1812" i="31"/>
  <c r="O1813" i="31" a="1"/>
  <c r="O1813" i="31"/>
  <c r="O1814" i="31" a="1"/>
  <c r="O1814" i="31"/>
  <c r="O1815" i="31" a="1"/>
  <c r="O1815" i="31"/>
  <c r="O1816" i="31" a="1"/>
  <c r="O1816" i="31"/>
  <c r="O1817" i="31" a="1"/>
  <c r="O1817" i="31"/>
  <c r="O1818" i="31" a="1"/>
  <c r="O1818" i="31"/>
  <c r="O1819" i="31" a="1"/>
  <c r="O1819" i="31"/>
  <c r="O1820" i="31" a="1"/>
  <c r="O1820" i="31"/>
  <c r="O1821" i="31" a="1"/>
  <c r="O1821" i="31"/>
  <c r="O1822" i="31" a="1"/>
  <c r="O1822" i="31"/>
  <c r="O1823" i="31" a="1"/>
  <c r="O1823" i="31"/>
  <c r="O1824" i="31" a="1"/>
  <c r="O1824" i="31"/>
  <c r="O1825" i="31" a="1"/>
  <c r="O1825" i="31"/>
  <c r="O1826" i="31" a="1"/>
  <c r="O1826" i="31"/>
  <c r="O1827" i="31" a="1"/>
  <c r="O1827" i="31"/>
  <c r="O1828" i="31" a="1"/>
  <c r="O1828" i="31"/>
  <c r="O1829" i="31" a="1"/>
  <c r="O1829" i="31"/>
  <c r="O1830" i="31" a="1"/>
  <c r="O1830" i="31"/>
  <c r="O1831" i="31" a="1"/>
  <c r="O1831" i="31"/>
  <c r="O1832" i="31" a="1"/>
  <c r="O1832" i="31"/>
  <c r="O1833" i="31" a="1"/>
  <c r="O1833" i="31"/>
  <c r="O1834" i="31" a="1"/>
  <c r="O1834" i="31"/>
  <c r="O1835" i="31" a="1"/>
  <c r="O1835" i="31"/>
  <c r="O1836" i="31" a="1"/>
  <c r="O1836" i="31"/>
  <c r="O1837" i="31" a="1"/>
  <c r="O1837" i="31"/>
  <c r="O1838" i="31" a="1"/>
  <c r="O1838" i="31"/>
  <c r="O1839" i="31" a="1"/>
  <c r="O1839" i="31"/>
  <c r="O1840" i="31" a="1"/>
  <c r="O1840" i="31"/>
  <c r="O1841" i="31" a="1"/>
  <c r="O1841" i="31"/>
  <c r="O1842" i="31" a="1"/>
  <c r="O1842" i="31"/>
  <c r="O1843" i="31" a="1"/>
  <c r="O1843" i="31"/>
  <c r="O1844" i="31" a="1"/>
  <c r="O1844" i="31"/>
  <c r="O1845" i="31" a="1"/>
  <c r="O1845" i="31"/>
  <c r="O1846" i="31" a="1"/>
  <c r="O1846" i="31"/>
  <c r="O1847" i="31" a="1"/>
  <c r="O1847" i="31"/>
  <c r="O1848" i="31" a="1"/>
  <c r="O1848" i="31"/>
  <c r="O1849" i="31" a="1"/>
  <c r="O1849" i="31"/>
  <c r="O1850" i="31" a="1"/>
  <c r="O1850" i="31"/>
  <c r="O1851" i="31" a="1"/>
  <c r="O1851" i="31"/>
  <c r="O1852" i="31" a="1"/>
  <c r="O1852" i="31"/>
  <c r="O1853" i="31" a="1"/>
  <c r="O1853" i="31"/>
  <c r="O1854" i="31" a="1"/>
  <c r="O1854" i="31"/>
  <c r="O1855" i="31" a="1"/>
  <c r="O1855" i="31"/>
  <c r="O1856" i="31" a="1"/>
  <c r="O1856" i="31"/>
  <c r="O1857" i="31" a="1"/>
  <c r="O1857" i="31"/>
  <c r="O1858" i="31" a="1"/>
  <c r="O1858" i="31"/>
  <c r="O1859" i="31" a="1"/>
  <c r="O1859" i="31"/>
  <c r="O1860" i="31" a="1"/>
  <c r="O1860" i="31"/>
  <c r="O1861" i="31" a="1"/>
  <c r="O1861" i="31"/>
  <c r="O1862" i="31" a="1"/>
  <c r="O1862" i="31"/>
  <c r="O1863" i="31" a="1"/>
  <c r="O1863" i="31"/>
  <c r="O1864" i="31" a="1"/>
  <c r="O1864" i="31"/>
  <c r="O1865" i="31" a="1"/>
  <c r="O1865" i="31"/>
  <c r="O1866" i="31" a="1"/>
  <c r="O1866" i="31"/>
  <c r="O1867" i="31" a="1"/>
  <c r="O1867" i="31"/>
  <c r="O1868" i="31" a="1"/>
  <c r="O1868" i="31"/>
  <c r="O1869" i="31" a="1"/>
  <c r="O1869" i="31"/>
  <c r="O1870" i="31" a="1"/>
  <c r="O1870" i="31"/>
  <c r="O1871" i="31" a="1"/>
  <c r="O1871" i="31"/>
  <c r="O1872" i="31" a="1"/>
  <c r="O1872" i="31"/>
  <c r="O1873" i="31" a="1"/>
  <c r="O1873" i="31"/>
  <c r="O1874" i="31" a="1"/>
  <c r="O1874" i="31"/>
  <c r="O1875" i="31" a="1"/>
  <c r="O1875" i="31"/>
  <c r="O1876" i="31" a="1"/>
  <c r="O1876" i="31"/>
  <c r="O1877" i="31" a="1"/>
  <c r="O1877" i="31"/>
  <c r="O1878" i="31" a="1"/>
  <c r="O1878" i="31"/>
  <c r="O1879" i="31" a="1"/>
  <c r="O1879" i="31"/>
  <c r="O1880" i="31" a="1"/>
  <c r="O1880" i="31"/>
  <c r="O1881" i="31" a="1"/>
  <c r="O1881" i="31"/>
  <c r="O1882" i="31" a="1"/>
  <c r="O1882" i="31"/>
  <c r="O1883" i="31" a="1"/>
  <c r="O1883" i="31"/>
  <c r="O1884" i="31" a="1"/>
  <c r="O1884" i="31"/>
  <c r="O1885" i="31" a="1"/>
  <c r="O1885" i="31"/>
  <c r="O1886" i="31" a="1"/>
  <c r="O1886" i="31"/>
  <c r="O1887" i="31" a="1"/>
  <c r="O1887" i="31"/>
  <c r="O1888" i="31" a="1"/>
  <c r="O1888" i="31"/>
  <c r="O1889" i="31" a="1"/>
  <c r="O1889" i="31"/>
  <c r="O1890" i="31" a="1"/>
  <c r="O1890" i="31"/>
  <c r="O1891" i="31" a="1"/>
  <c r="O1891" i="31"/>
  <c r="O1892" i="31" a="1"/>
  <c r="O1892" i="31"/>
  <c r="O1893" i="31" a="1"/>
  <c r="O1893" i="31"/>
  <c r="O1894" i="31" a="1"/>
  <c r="O1894" i="31"/>
  <c r="O1895" i="31" a="1"/>
  <c r="O1895" i="31"/>
  <c r="O1896" i="31" a="1"/>
  <c r="O1896" i="31"/>
  <c r="O1897" i="31" a="1"/>
  <c r="O1897" i="31"/>
  <c r="O1898" i="31" a="1"/>
  <c r="O1898" i="31"/>
  <c r="O1899" i="31" a="1"/>
  <c r="O1899" i="31"/>
  <c r="O1900" i="31" a="1"/>
  <c r="O1900" i="31"/>
  <c r="O1901" i="31" a="1"/>
  <c r="O1901" i="31"/>
  <c r="O1902" i="31" a="1"/>
  <c r="O1902" i="31"/>
  <c r="O1903" i="31" a="1"/>
  <c r="O1903" i="31"/>
  <c r="O1904" i="31" a="1"/>
  <c r="O1904" i="31"/>
  <c r="O1905" i="31" a="1"/>
  <c r="O1905" i="31"/>
  <c r="O1906" i="31" a="1"/>
  <c r="O1906" i="31"/>
  <c r="O1907" i="31" a="1"/>
  <c r="O1907" i="31"/>
  <c r="O1908" i="31" a="1"/>
  <c r="O1908" i="31"/>
  <c r="O1909" i="31" a="1"/>
  <c r="O1909" i="31"/>
  <c r="O1910" i="31" a="1"/>
  <c r="O1910" i="31"/>
  <c r="O1911" i="31" a="1"/>
  <c r="O1911" i="31"/>
  <c r="O1912" i="31" a="1"/>
  <c r="O1912" i="31"/>
  <c r="O1913" i="31" a="1"/>
  <c r="O1913" i="31"/>
  <c r="O1914" i="31" a="1"/>
  <c r="O1914" i="31"/>
  <c r="O1915" i="31" a="1"/>
  <c r="O1915" i="31"/>
  <c r="O1916" i="31" a="1"/>
  <c r="O1916" i="31"/>
  <c r="O1917" i="31" a="1"/>
  <c r="O1917" i="31"/>
  <c r="O1918" i="31" a="1"/>
  <c r="O1918" i="31"/>
  <c r="O1919" i="31" a="1"/>
  <c r="O1919" i="31"/>
  <c r="O1920" i="31" a="1"/>
  <c r="O1920" i="31"/>
  <c r="O1921" i="31" a="1"/>
  <c r="O1921" i="31"/>
  <c r="O1922" i="31" a="1"/>
  <c r="O1922" i="31"/>
  <c r="O1923" i="31" a="1"/>
  <c r="O1923" i="31"/>
  <c r="O1924" i="31" a="1"/>
  <c r="O1924" i="31"/>
  <c r="O1925" i="31" a="1"/>
  <c r="O1925" i="31"/>
  <c r="O1926" i="31" a="1"/>
  <c r="O1926" i="31"/>
  <c r="O1927" i="31" a="1"/>
  <c r="O1927" i="31"/>
  <c r="O1928" i="31" a="1"/>
  <c r="O1928" i="31"/>
  <c r="O1929" i="31" a="1"/>
  <c r="O1929" i="31"/>
  <c r="O1930" i="31" a="1"/>
  <c r="O1930" i="31"/>
  <c r="O1931" i="31" a="1"/>
  <c r="O1931" i="31"/>
  <c r="O1932" i="31" a="1"/>
  <c r="O1932" i="31"/>
  <c r="O1933" i="31" a="1"/>
  <c r="O1933" i="31"/>
  <c r="O1934" i="31" a="1"/>
  <c r="O1934" i="31"/>
  <c r="O1935" i="31" a="1"/>
  <c r="O1935" i="31"/>
  <c r="O1936" i="31" a="1"/>
  <c r="O1936" i="31"/>
  <c r="O1937" i="31" a="1"/>
  <c r="O1937" i="31"/>
  <c r="O1938" i="31" a="1"/>
  <c r="O1938" i="31"/>
  <c r="O1939" i="31" a="1"/>
  <c r="O1939" i="31"/>
  <c r="O1940" i="31" a="1"/>
  <c r="O1940" i="31"/>
  <c r="O1941" i="31" a="1"/>
  <c r="O1941" i="31"/>
  <c r="O1942" i="31" a="1"/>
  <c r="O1942" i="31"/>
  <c r="O1943" i="31" a="1"/>
  <c r="O1943" i="31"/>
  <c r="O1944" i="31" a="1"/>
  <c r="O1944" i="31"/>
  <c r="O1945" i="31" a="1"/>
  <c r="O1945" i="31"/>
  <c r="O1946" i="31" a="1"/>
  <c r="O1946" i="31"/>
  <c r="O1947" i="31" a="1"/>
  <c r="O1947" i="31"/>
  <c r="O1948" i="31" a="1"/>
  <c r="O1948" i="31"/>
  <c r="O1949" i="31" a="1"/>
  <c r="O1949" i="31"/>
  <c r="O1950" i="31" a="1"/>
  <c r="O1950" i="31"/>
  <c r="O1951" i="31" a="1"/>
  <c r="O1951" i="31"/>
  <c r="O1952" i="31" a="1"/>
  <c r="O1952" i="31"/>
  <c r="O1953" i="31" a="1"/>
  <c r="O1953" i="31"/>
  <c r="O1954" i="31" a="1"/>
  <c r="O1954" i="31"/>
  <c r="O1955" i="31" a="1"/>
  <c r="O1955" i="31"/>
  <c r="O1956" i="31" a="1"/>
  <c r="O1956" i="31"/>
  <c r="O1957" i="31" a="1"/>
  <c r="O1957" i="31"/>
  <c r="O1958" i="31" a="1"/>
  <c r="O1958" i="31"/>
  <c r="O1959" i="31" a="1"/>
  <c r="O1959" i="31"/>
  <c r="O1960" i="31" a="1"/>
  <c r="O1960" i="31"/>
  <c r="O1961" i="31" a="1"/>
  <c r="O1961" i="31"/>
  <c r="O1962" i="31" a="1"/>
  <c r="O1962" i="31"/>
  <c r="O1963" i="31" a="1"/>
  <c r="O1963" i="31"/>
  <c r="O1964" i="31" a="1"/>
  <c r="O1964" i="31"/>
  <c r="O1965" i="31" a="1"/>
  <c r="O1965" i="31"/>
  <c r="O1966" i="31" a="1"/>
  <c r="O1966" i="31"/>
  <c r="O1967" i="31" a="1"/>
  <c r="O1967" i="31"/>
  <c r="O1968" i="31" a="1"/>
  <c r="O1968" i="31"/>
  <c r="O1969" i="31" a="1"/>
  <c r="O1969" i="31"/>
  <c r="O1970" i="31" a="1"/>
  <c r="O1970" i="31"/>
  <c r="O1971" i="31" a="1"/>
  <c r="O1971" i="31"/>
  <c r="O1972" i="31" a="1"/>
  <c r="O1972" i="31"/>
  <c r="O1973" i="31" a="1"/>
  <c r="O1973" i="31"/>
  <c r="O1974" i="31" a="1"/>
  <c r="O1974" i="31"/>
  <c r="O1975" i="31" a="1"/>
  <c r="O1975" i="31"/>
  <c r="O1976" i="31" a="1"/>
  <c r="O1976" i="31"/>
  <c r="O1977" i="31" a="1"/>
  <c r="O1977" i="31"/>
  <c r="O1978" i="31" a="1"/>
  <c r="O1978" i="31"/>
  <c r="O1979" i="31" a="1"/>
  <c r="O1979" i="31"/>
  <c r="O1980" i="31" a="1"/>
  <c r="O1980" i="31"/>
  <c r="O1981" i="31" a="1"/>
  <c r="O1981" i="31"/>
  <c r="O1982" i="31" a="1"/>
  <c r="O1982" i="31"/>
  <c r="O1983" i="31" a="1"/>
  <c r="O1983" i="31"/>
  <c r="O1984" i="31" a="1"/>
  <c r="O1984" i="31"/>
  <c r="O1985" i="31" a="1"/>
  <c r="O1985" i="31"/>
  <c r="O1986" i="31" a="1"/>
  <c r="O1986" i="31"/>
  <c r="O1987" i="31" a="1"/>
  <c r="O1987" i="31"/>
  <c r="O1988" i="31" a="1"/>
  <c r="O1988" i="31"/>
  <c r="O1989" i="31" a="1"/>
  <c r="O1989" i="31"/>
  <c r="O1990" i="31" a="1"/>
  <c r="O1990" i="31"/>
  <c r="O1991" i="31" a="1"/>
  <c r="O1991" i="31"/>
  <c r="O1992" i="31" a="1"/>
  <c r="O1992" i="31"/>
  <c r="O1993" i="31" a="1"/>
  <c r="O1993" i="31"/>
  <c r="O1994" i="31" a="1"/>
  <c r="O1994" i="31"/>
  <c r="O1995" i="31" a="1"/>
  <c r="O1995" i="31"/>
  <c r="O1996" i="31" a="1"/>
  <c r="O1996" i="31"/>
  <c r="O1997" i="31" a="1"/>
  <c r="O1997" i="31"/>
  <c r="O1998" i="31" a="1"/>
  <c r="O1998" i="31"/>
  <c r="O1999" i="31" a="1"/>
  <c r="O1999" i="31"/>
  <c r="O2000" i="31" a="1"/>
  <c r="O2000" i="31"/>
  <c r="H2" i="26" a="1"/>
  <c r="H2" i="26"/>
  <c r="K25" i="17" a="1"/>
  <c r="K25" i="17"/>
  <c r="K26" i="17" a="1"/>
  <c r="K26" i="17"/>
  <c r="K27" i="17" a="1"/>
  <c r="K27" i="17"/>
  <c r="K28" i="17" a="1"/>
  <c r="K28" i="17"/>
  <c r="K29" i="17" a="1"/>
  <c r="K29" i="17"/>
  <c r="K30" i="17" a="1"/>
  <c r="K30" i="17"/>
  <c r="K31" i="17" a="1"/>
  <c r="K31" i="17"/>
  <c r="K32" i="17" a="1"/>
  <c r="K32" i="17"/>
  <c r="K33" i="17" a="1"/>
  <c r="K33" i="17"/>
  <c r="K34" i="17" a="1"/>
  <c r="K34" i="17"/>
  <c r="K35" i="17" a="1"/>
  <c r="K35" i="17"/>
  <c r="K36" i="17" a="1"/>
  <c r="K36" i="17"/>
  <c r="K37" i="17" a="1"/>
  <c r="K37" i="17"/>
  <c r="K38" i="17" a="1"/>
  <c r="K38" i="17"/>
  <c r="K39" i="17" a="1"/>
  <c r="K39" i="17"/>
  <c r="K40" i="17" a="1"/>
  <c r="K40" i="17"/>
  <c r="K41" i="17" a="1"/>
  <c r="K41" i="17"/>
  <c r="K42" i="17" a="1"/>
  <c r="K42" i="17"/>
  <c r="K43" i="17" a="1"/>
  <c r="K43" i="17"/>
  <c r="K44" i="17" a="1"/>
  <c r="K44" i="17"/>
  <c r="K45" i="17" a="1"/>
  <c r="K45" i="17"/>
  <c r="K46" i="17" a="1"/>
  <c r="K46" i="17"/>
  <c r="K47" i="17" a="1"/>
  <c r="K47" i="17"/>
  <c r="K48" i="17" a="1"/>
  <c r="K48" i="17"/>
  <c r="K49" i="17" a="1"/>
  <c r="K49" i="17"/>
  <c r="K50" i="17" a="1"/>
  <c r="K50" i="17"/>
  <c r="K51" i="17" a="1"/>
  <c r="K51" i="17"/>
  <c r="K52" i="17" a="1"/>
  <c r="K52" i="17"/>
  <c r="K53" i="17" a="1"/>
  <c r="K53" i="17"/>
  <c r="K54" i="17" a="1"/>
  <c r="K54" i="17"/>
  <c r="K55" i="17" a="1"/>
  <c r="K55" i="17"/>
  <c r="K56" i="17" a="1"/>
  <c r="K56" i="17"/>
  <c r="K57" i="17" a="1"/>
  <c r="K57" i="17"/>
  <c r="K58" i="17" a="1"/>
  <c r="K58" i="17"/>
  <c r="K59" i="17" a="1"/>
  <c r="K59" i="17"/>
  <c r="K60" i="17" a="1"/>
  <c r="K60" i="17"/>
  <c r="K61" i="17" a="1"/>
  <c r="K61" i="17"/>
  <c r="K62" i="17" a="1"/>
  <c r="K62" i="17"/>
  <c r="K63" i="17" a="1"/>
  <c r="K63" i="17"/>
  <c r="K64" i="17" a="1"/>
  <c r="K64" i="17"/>
  <c r="K65" i="17" a="1"/>
  <c r="K65" i="17"/>
  <c r="K66" i="17" a="1"/>
  <c r="K66" i="17"/>
  <c r="K67" i="17" a="1"/>
  <c r="K67" i="17"/>
  <c r="K68" i="17" a="1"/>
  <c r="K68" i="17"/>
  <c r="K69" i="17" a="1"/>
  <c r="K69" i="17"/>
  <c r="K70" i="17" a="1"/>
  <c r="K70" i="17"/>
  <c r="K71" i="17" a="1"/>
  <c r="K71" i="17"/>
  <c r="K72" i="17" a="1"/>
  <c r="K72" i="17"/>
  <c r="K73" i="17" a="1"/>
  <c r="K73" i="17"/>
  <c r="K74" i="17" a="1"/>
  <c r="K74" i="17"/>
  <c r="K75" i="17" a="1"/>
  <c r="K75" i="17"/>
  <c r="K76" i="17" a="1"/>
  <c r="K76" i="17"/>
  <c r="K77" i="17" a="1"/>
  <c r="K77" i="17"/>
  <c r="K78" i="17" a="1"/>
  <c r="K78" i="17"/>
  <c r="K79" i="17" a="1"/>
  <c r="K79" i="17"/>
  <c r="K80" i="17" a="1"/>
  <c r="K80" i="17"/>
  <c r="K81" i="17" a="1"/>
  <c r="K81" i="17"/>
  <c r="K82" i="17" a="1"/>
  <c r="K82" i="17"/>
  <c r="K83" i="17" a="1"/>
  <c r="K83" i="17"/>
  <c r="K84" i="17" a="1"/>
  <c r="K84" i="17"/>
  <c r="K85" i="17" a="1"/>
  <c r="K85" i="17"/>
  <c r="K86" i="17" a="1"/>
  <c r="K86" i="17"/>
  <c r="K87" i="17" a="1"/>
  <c r="K87" i="17"/>
  <c r="K88" i="17" a="1"/>
  <c r="K88" i="17"/>
  <c r="K89" i="17" a="1"/>
  <c r="K89" i="17"/>
  <c r="K90" i="17" a="1"/>
  <c r="K90" i="17"/>
  <c r="K91" i="17" a="1"/>
  <c r="K91" i="17"/>
  <c r="K92" i="17" a="1"/>
  <c r="K92" i="17"/>
  <c r="K93" i="17" a="1"/>
  <c r="K93" i="17"/>
  <c r="K94" i="17" a="1"/>
  <c r="K94" i="17"/>
  <c r="K95" i="17" a="1"/>
  <c r="K95" i="17"/>
  <c r="K96" i="17" a="1"/>
  <c r="K96" i="17"/>
  <c r="K97" i="17" a="1"/>
  <c r="K97" i="17"/>
  <c r="K98" i="17" a="1"/>
  <c r="K98" i="17"/>
  <c r="K99" i="17" a="1"/>
  <c r="K99" i="17"/>
  <c r="K100" i="17" a="1"/>
  <c r="K100" i="17"/>
  <c r="K101" i="17" a="1"/>
  <c r="K101" i="17"/>
  <c r="K102" i="17" a="1"/>
  <c r="K102" i="17"/>
  <c r="K103" i="17" a="1"/>
  <c r="K103" i="17"/>
  <c r="K104" i="17" a="1"/>
  <c r="K104" i="17"/>
  <c r="K105" i="17" a="1"/>
  <c r="K105" i="17"/>
  <c r="J25" i="17" a="1"/>
  <c r="J25" i="17"/>
  <c r="J26" i="17" a="1"/>
  <c r="J26" i="17"/>
  <c r="J27" i="17" a="1"/>
  <c r="J27" i="17"/>
  <c r="J28" i="17" a="1"/>
  <c r="J28" i="17"/>
  <c r="J29" i="17" a="1"/>
  <c r="J29" i="17"/>
  <c r="J30" i="17" a="1"/>
  <c r="J30" i="17"/>
  <c r="J31" i="17" a="1"/>
  <c r="J31" i="17"/>
  <c r="J32" i="17" a="1"/>
  <c r="J32" i="17"/>
  <c r="J33" i="17" a="1"/>
  <c r="J33" i="17"/>
  <c r="J34" i="17" a="1"/>
  <c r="J34" i="17"/>
  <c r="J35" i="17" a="1"/>
  <c r="J35" i="17"/>
  <c r="J36" i="17" a="1"/>
  <c r="J36" i="17"/>
  <c r="J37" i="17" a="1"/>
  <c r="J37" i="17"/>
  <c r="J38" i="17" a="1"/>
  <c r="J38" i="17"/>
  <c r="J39" i="17" a="1"/>
  <c r="J39" i="17"/>
  <c r="J40" i="17" a="1"/>
  <c r="J40" i="17"/>
  <c r="J41" i="17" a="1"/>
  <c r="J41" i="17"/>
  <c r="J42" i="17" a="1"/>
  <c r="J42" i="17"/>
  <c r="J43" i="17" a="1"/>
  <c r="J43" i="17"/>
  <c r="J44" i="17" a="1"/>
  <c r="J44" i="17"/>
  <c r="J45" i="17" a="1"/>
  <c r="J45" i="17"/>
  <c r="J46" i="17" a="1"/>
  <c r="J46" i="17"/>
  <c r="J47" i="17" a="1"/>
  <c r="J47" i="17"/>
  <c r="J48" i="17" a="1"/>
  <c r="J48" i="17"/>
  <c r="J49" i="17" a="1"/>
  <c r="J49" i="17"/>
  <c r="J50" i="17" a="1"/>
  <c r="J50" i="17"/>
  <c r="J51" i="17" a="1"/>
  <c r="J51" i="17"/>
  <c r="J52" i="17" a="1"/>
  <c r="J52" i="17"/>
  <c r="J53" i="17" a="1"/>
  <c r="J53" i="17"/>
  <c r="J54" i="17" a="1"/>
  <c r="J54" i="17"/>
  <c r="J55" i="17" a="1"/>
  <c r="J55" i="17"/>
  <c r="J56" i="17" a="1"/>
  <c r="J56" i="17"/>
  <c r="J57" i="17" a="1"/>
  <c r="J57" i="17"/>
  <c r="J58" i="17" a="1"/>
  <c r="J58" i="17"/>
  <c r="J59" i="17" a="1"/>
  <c r="J59" i="17"/>
  <c r="J60" i="17" a="1"/>
  <c r="J60" i="17"/>
  <c r="J61" i="17" a="1"/>
  <c r="J61" i="17"/>
  <c r="J62" i="17" a="1"/>
  <c r="J62" i="17"/>
  <c r="J63" i="17" a="1"/>
  <c r="J63" i="17"/>
  <c r="J64" i="17" a="1"/>
  <c r="J64" i="17"/>
  <c r="J65" i="17" a="1"/>
  <c r="J65" i="17"/>
  <c r="J66" i="17" a="1"/>
  <c r="J66" i="17"/>
  <c r="J67" i="17" a="1"/>
  <c r="J67" i="17"/>
  <c r="J68" i="17" a="1"/>
  <c r="J68" i="17"/>
  <c r="J69" i="17" a="1"/>
  <c r="J69" i="17"/>
  <c r="J70" i="17" a="1"/>
  <c r="J70" i="17"/>
  <c r="J71" i="17" a="1"/>
  <c r="J71" i="17"/>
  <c r="J72" i="17" a="1"/>
  <c r="J72" i="17"/>
  <c r="J73" i="17" a="1"/>
  <c r="J73" i="17"/>
  <c r="J74" i="17" a="1"/>
  <c r="J74" i="17"/>
  <c r="J75" i="17" a="1"/>
  <c r="J75" i="17"/>
  <c r="J76" i="17" a="1"/>
  <c r="J76" i="17"/>
  <c r="J77" i="17" a="1"/>
  <c r="J77" i="17"/>
  <c r="J78" i="17" a="1"/>
  <c r="J78" i="17"/>
  <c r="J79" i="17" a="1"/>
  <c r="J79" i="17"/>
  <c r="J80" i="17" a="1"/>
  <c r="J80" i="17"/>
  <c r="J81" i="17" a="1"/>
  <c r="J81" i="17"/>
  <c r="J82" i="17" a="1"/>
  <c r="J82" i="17"/>
  <c r="J83" i="17" a="1"/>
  <c r="J83" i="17"/>
  <c r="J84" i="17" a="1"/>
  <c r="J84" i="17"/>
  <c r="J85" i="17" a="1"/>
  <c r="J85" i="17"/>
  <c r="J86" i="17" a="1"/>
  <c r="J86" i="17"/>
  <c r="J87" i="17" a="1"/>
  <c r="J87" i="17"/>
  <c r="J88" i="17" a="1"/>
  <c r="J88" i="17"/>
  <c r="J89" i="17" a="1"/>
  <c r="J89" i="17"/>
  <c r="J90" i="17" a="1"/>
  <c r="J90" i="17"/>
  <c r="J91" i="17" a="1"/>
  <c r="J91" i="17"/>
  <c r="J92" i="17" a="1"/>
  <c r="J92" i="17"/>
  <c r="J93" i="17" a="1"/>
  <c r="J93" i="17"/>
  <c r="J94" i="17" a="1"/>
  <c r="J94" i="17"/>
  <c r="J95" i="17" a="1"/>
  <c r="J95" i="17"/>
  <c r="J96" i="17" a="1"/>
  <c r="J96" i="17"/>
  <c r="J97" i="17" a="1"/>
  <c r="J97" i="17"/>
  <c r="J98" i="17" a="1"/>
  <c r="J98" i="17"/>
  <c r="J99" i="17" a="1"/>
  <c r="J99" i="17"/>
  <c r="J100" i="17" a="1"/>
  <c r="J100" i="17"/>
  <c r="J101" i="17" a="1"/>
  <c r="J101" i="17"/>
  <c r="J102" i="17" a="1"/>
  <c r="J102" i="17"/>
  <c r="J103" i="17" a="1"/>
  <c r="J103" i="17"/>
  <c r="J104" i="17" a="1"/>
  <c r="J104" i="17"/>
  <c r="J105" i="17" a="1"/>
  <c r="J105" i="17"/>
  <c r="U2" i="26" a="1"/>
  <c r="U2" i="26"/>
  <c r="O1" i="26"/>
  <c r="U2000" i="31" l="1" a="1"/>
  <c r="U2000" i="31" s="1"/>
  <c r="W2000" i="31" s="1" a="1"/>
  <c r="W2000" i="31" s="1"/>
  <c r="V2000" i="31" a="1"/>
  <c r="V2000" i="31" s="1"/>
  <c r="U1999" i="31" a="1"/>
  <c r="U1999" i="31" s="1"/>
  <c r="W1999" i="31" s="1" a="1"/>
  <c r="W1999" i="31" s="1"/>
  <c r="V1999" i="31" a="1"/>
  <c r="V1999" i="31" s="1"/>
  <c r="U1998" i="31" a="1"/>
  <c r="U1998" i="31" s="1"/>
  <c r="W1998" i="31" s="1" a="1"/>
  <c r="W1998" i="31" s="1"/>
  <c r="V1998" i="31" a="1"/>
  <c r="V1998" i="31" s="1"/>
  <c r="U1997" i="31" a="1"/>
  <c r="U1997" i="31" s="1"/>
  <c r="W1997" i="31" s="1" a="1"/>
  <c r="W1997" i="31" s="1"/>
  <c r="V1997" i="31" a="1"/>
  <c r="V1997" i="31" s="1"/>
  <c r="U1996" i="31" a="1"/>
  <c r="U1996" i="31" s="1"/>
  <c r="W1996" i="31" s="1" a="1"/>
  <c r="W1996" i="31" s="1"/>
  <c r="V1996" i="31" a="1"/>
  <c r="V1996" i="31" s="1"/>
  <c r="U1995" i="31" a="1"/>
  <c r="U1995" i="31" s="1"/>
  <c r="W1995" i="31" s="1" a="1"/>
  <c r="W1995" i="31" s="1"/>
  <c r="V1995" i="31" a="1"/>
  <c r="V1995" i="31" s="1"/>
  <c r="U1994" i="31" a="1"/>
  <c r="U1994" i="31" s="1"/>
  <c r="W1994" i="31" s="1" a="1"/>
  <c r="W1994" i="31" s="1"/>
  <c r="V1994" i="31" a="1"/>
  <c r="V1994" i="31" s="1"/>
  <c r="U1993" i="31" a="1"/>
  <c r="U1993" i="31" s="1"/>
  <c r="W1993" i="31" s="1" a="1"/>
  <c r="W1993" i="31" s="1"/>
  <c r="V1993" i="31" a="1"/>
  <c r="V1993" i="31" s="1"/>
  <c r="U1992" i="31" a="1"/>
  <c r="U1992" i="31" s="1"/>
  <c r="W1992" i="31" s="1" a="1"/>
  <c r="W1992" i="31" s="1"/>
  <c r="V1992" i="31" a="1"/>
  <c r="V1992" i="31" s="1"/>
  <c r="U1991" i="31" a="1"/>
  <c r="U1991" i="31" s="1"/>
  <c r="W1991" i="31" s="1" a="1"/>
  <c r="W1991" i="31" s="1"/>
  <c r="V1991" i="31" a="1"/>
  <c r="V1991" i="31" s="1"/>
  <c r="U1990" i="31" a="1"/>
  <c r="U1990" i="31" s="1"/>
  <c r="W1990" i="31" s="1" a="1"/>
  <c r="W1990" i="31" s="1"/>
  <c r="V1990" i="31" a="1"/>
  <c r="V1990" i="31" s="1"/>
  <c r="U1989" i="31" a="1"/>
  <c r="U1989" i="31" s="1"/>
  <c r="W1989" i="31" s="1" a="1"/>
  <c r="W1989" i="31" s="1"/>
  <c r="V1989" i="31" a="1"/>
  <c r="V1989" i="31" s="1"/>
  <c r="U1988" i="31" a="1"/>
  <c r="U1988" i="31" s="1"/>
  <c r="W1988" i="31" s="1" a="1"/>
  <c r="W1988" i="31" s="1"/>
  <c r="V1988" i="31" a="1"/>
  <c r="V1988" i="31" s="1"/>
  <c r="U1987" i="31" a="1"/>
  <c r="U1987" i="31" s="1"/>
  <c r="W1987" i="31" s="1" a="1"/>
  <c r="W1987" i="31" s="1"/>
  <c r="V1987" i="31" a="1"/>
  <c r="V1987" i="31" s="1"/>
  <c r="U1986" i="31" a="1"/>
  <c r="U1986" i="31" s="1"/>
  <c r="W1986" i="31" s="1" a="1"/>
  <c r="W1986" i="31" s="1"/>
  <c r="V1986" i="31" a="1"/>
  <c r="V1986" i="31" s="1"/>
  <c r="U1985" i="31" a="1"/>
  <c r="U1985" i="31" s="1"/>
  <c r="W1985" i="31" s="1" a="1"/>
  <c r="W1985" i="31" s="1"/>
  <c r="V1985" i="31" a="1"/>
  <c r="V1985" i="31" s="1"/>
  <c r="U1984" i="31" a="1"/>
  <c r="U1984" i="31" s="1"/>
  <c r="W1984" i="31" s="1" a="1"/>
  <c r="W1984" i="31" s="1"/>
  <c r="V1984" i="31" a="1"/>
  <c r="V1984" i="31" s="1"/>
  <c r="U1983" i="31" a="1"/>
  <c r="U1983" i="31" s="1"/>
  <c r="W1983" i="31" s="1" a="1"/>
  <c r="W1983" i="31" s="1"/>
  <c r="V1983" i="31" a="1"/>
  <c r="V1983" i="31" s="1"/>
  <c r="U1982" i="31" a="1"/>
  <c r="U1982" i="31" s="1"/>
  <c r="W1982" i="31" s="1" a="1"/>
  <c r="W1982" i="31" s="1"/>
  <c r="V1982" i="31" a="1"/>
  <c r="V1982" i="31" s="1"/>
  <c r="U1981" i="31" a="1"/>
  <c r="U1981" i="31" s="1"/>
  <c r="W1981" i="31" s="1" a="1"/>
  <c r="W1981" i="31" s="1"/>
  <c r="V1981" i="31" a="1"/>
  <c r="V1981" i="31" s="1"/>
  <c r="U1980" i="31" a="1"/>
  <c r="U1980" i="31" s="1"/>
  <c r="W1980" i="31" s="1" a="1"/>
  <c r="W1980" i="31" s="1"/>
  <c r="V1980" i="31" a="1"/>
  <c r="V1980" i="31" s="1"/>
  <c r="U1979" i="31" a="1"/>
  <c r="U1979" i="31" s="1"/>
  <c r="W1979" i="31" s="1" a="1"/>
  <c r="W1979" i="31" s="1"/>
  <c r="V1979" i="31" a="1"/>
  <c r="V1979" i="31" s="1"/>
  <c r="U1978" i="31" a="1"/>
  <c r="U1978" i="31" s="1"/>
  <c r="W1978" i="31" s="1" a="1"/>
  <c r="W1978" i="31" s="1"/>
  <c r="V1978" i="31" a="1"/>
  <c r="V1978" i="31" s="1"/>
  <c r="U1977" i="31" a="1"/>
  <c r="U1977" i="31" s="1"/>
  <c r="W1977" i="31" s="1" a="1"/>
  <c r="W1977" i="31" s="1"/>
  <c r="V1977" i="31" a="1"/>
  <c r="V1977" i="31" s="1"/>
  <c r="U1976" i="31" a="1"/>
  <c r="U1976" i="31" s="1"/>
  <c r="W1976" i="31" s="1" a="1"/>
  <c r="W1976" i="31" s="1"/>
  <c r="V1976" i="31" a="1"/>
  <c r="V1976" i="31" s="1"/>
  <c r="U1975" i="31" a="1"/>
  <c r="U1975" i="31" s="1"/>
  <c r="W1975" i="31" s="1" a="1"/>
  <c r="W1975" i="31" s="1"/>
  <c r="V1975" i="31" a="1"/>
  <c r="V1975" i="31" s="1"/>
  <c r="U1974" i="31" a="1"/>
  <c r="U1974" i="31" s="1"/>
  <c r="W1974" i="31" s="1" a="1"/>
  <c r="W1974" i="31" s="1"/>
  <c r="V1974" i="31" a="1"/>
  <c r="V1974" i="31" s="1"/>
  <c r="U1973" i="31" a="1"/>
  <c r="U1973" i="31" s="1"/>
  <c r="W1973" i="31" s="1" a="1"/>
  <c r="W1973" i="31" s="1"/>
  <c r="V1973" i="31" a="1"/>
  <c r="V1973" i="31" s="1"/>
  <c r="U1972" i="31" a="1"/>
  <c r="U1972" i="31" s="1"/>
  <c r="W1972" i="31" s="1" a="1"/>
  <c r="W1972" i="31" s="1"/>
  <c r="V1972" i="31" a="1"/>
  <c r="V1972" i="31" s="1"/>
  <c r="U1971" i="31" a="1"/>
  <c r="U1971" i="31" s="1"/>
  <c r="W1971" i="31" s="1" a="1"/>
  <c r="W1971" i="31" s="1"/>
  <c r="V1971" i="31" a="1"/>
  <c r="V1971" i="31" s="1"/>
  <c r="U1970" i="31" a="1"/>
  <c r="U1970" i="31" s="1"/>
  <c r="W1970" i="31" s="1" a="1"/>
  <c r="W1970" i="31" s="1"/>
  <c r="V1970" i="31" a="1"/>
  <c r="V1970" i="31" s="1"/>
  <c r="U1969" i="31" a="1"/>
  <c r="U1969" i="31" s="1"/>
  <c r="W1969" i="31" s="1" a="1"/>
  <c r="W1969" i="31" s="1"/>
  <c r="V1969" i="31" a="1"/>
  <c r="V1969" i="31" s="1"/>
  <c r="U1968" i="31" a="1"/>
  <c r="U1968" i="31" s="1"/>
  <c r="W1968" i="31" s="1" a="1"/>
  <c r="W1968" i="31" s="1"/>
  <c r="V1968" i="31" a="1"/>
  <c r="V1968" i="31" s="1"/>
  <c r="U1967" i="31" a="1"/>
  <c r="U1967" i="31" s="1"/>
  <c r="W1967" i="31" s="1" a="1"/>
  <c r="W1967" i="31" s="1"/>
  <c r="V1967" i="31" a="1"/>
  <c r="V1967" i="31" s="1"/>
  <c r="U1966" i="31" a="1"/>
  <c r="U1966" i="31" s="1"/>
  <c r="W1966" i="31" s="1" a="1"/>
  <c r="W1966" i="31" s="1"/>
  <c r="V1966" i="31" a="1"/>
  <c r="V1966" i="31" s="1"/>
  <c r="U1965" i="31" a="1"/>
  <c r="U1965" i="31" s="1"/>
  <c r="W1965" i="31" s="1" a="1"/>
  <c r="W1965" i="31" s="1"/>
  <c r="V1965" i="31" a="1"/>
  <c r="V1965" i="31" s="1"/>
  <c r="U1964" i="31" a="1"/>
  <c r="U1964" i="31" s="1"/>
  <c r="W1964" i="31" s="1" a="1"/>
  <c r="W1964" i="31" s="1"/>
  <c r="V1964" i="31" a="1"/>
  <c r="V1964" i="31" s="1"/>
  <c r="U1963" i="31" a="1"/>
  <c r="U1963" i="31" s="1"/>
  <c r="W1963" i="31" s="1" a="1"/>
  <c r="W1963" i="31" s="1"/>
  <c r="V1963" i="31" a="1"/>
  <c r="V1963" i="31" s="1"/>
  <c r="U1962" i="31" a="1"/>
  <c r="U1962" i="31" s="1"/>
  <c r="W1962" i="31" s="1" a="1"/>
  <c r="W1962" i="31" s="1"/>
  <c r="V1962" i="31" a="1"/>
  <c r="V1962" i="31" s="1"/>
  <c r="U1961" i="31" a="1"/>
  <c r="U1961" i="31" s="1"/>
  <c r="W1961" i="31" s="1" a="1"/>
  <c r="W1961" i="31" s="1"/>
  <c r="V1961" i="31" a="1"/>
  <c r="V1961" i="31" s="1"/>
  <c r="U1960" i="31" a="1"/>
  <c r="U1960" i="31" s="1"/>
  <c r="W1960" i="31" s="1" a="1"/>
  <c r="W1960" i="31" s="1"/>
  <c r="V1960" i="31" a="1"/>
  <c r="V1960" i="31" s="1"/>
  <c r="U1959" i="31" a="1"/>
  <c r="U1959" i="31" s="1"/>
  <c r="W1959" i="31" s="1" a="1"/>
  <c r="W1959" i="31" s="1"/>
  <c r="V1959" i="31" a="1"/>
  <c r="V1959" i="31" s="1"/>
  <c r="U1958" i="31" a="1"/>
  <c r="U1958" i="31" s="1"/>
  <c r="W1958" i="31" s="1" a="1"/>
  <c r="W1958" i="31" s="1"/>
  <c r="V1958" i="31" a="1"/>
  <c r="V1958" i="31" s="1"/>
  <c r="U1957" i="31" a="1"/>
  <c r="U1957" i="31" s="1"/>
  <c r="W1957" i="31" s="1" a="1"/>
  <c r="W1957" i="31" s="1"/>
  <c r="V1957" i="31" a="1"/>
  <c r="V1957" i="31" s="1"/>
  <c r="U1956" i="31" a="1"/>
  <c r="U1956" i="31" s="1"/>
  <c r="W1956" i="31" s="1" a="1"/>
  <c r="W1956" i="31" s="1"/>
  <c r="V1956" i="31" a="1"/>
  <c r="V1956" i="31" s="1"/>
  <c r="U1955" i="31" a="1"/>
  <c r="U1955" i="31" s="1"/>
  <c r="W1955" i="31" s="1" a="1"/>
  <c r="W1955" i="31" s="1"/>
  <c r="V1955" i="31" a="1"/>
  <c r="V1955" i="31" s="1"/>
  <c r="U1954" i="31" a="1"/>
  <c r="U1954" i="31" s="1"/>
  <c r="W1954" i="31" s="1" a="1"/>
  <c r="W1954" i="31" s="1"/>
  <c r="V1954" i="31" a="1"/>
  <c r="V1954" i="31" s="1"/>
  <c r="U1953" i="31" a="1"/>
  <c r="U1953" i="31" s="1"/>
  <c r="W1953" i="31" s="1" a="1"/>
  <c r="W1953" i="31" s="1"/>
  <c r="V1953" i="31" a="1"/>
  <c r="V1953" i="31" s="1"/>
  <c r="U1952" i="31" a="1"/>
  <c r="U1952" i="31" s="1"/>
  <c r="W1952" i="31" s="1" a="1"/>
  <c r="W1952" i="31" s="1"/>
  <c r="V1952" i="31" a="1"/>
  <c r="V1952" i="31" s="1"/>
  <c r="U1951" i="31" a="1"/>
  <c r="U1951" i="31" s="1"/>
  <c r="W1951" i="31" s="1" a="1"/>
  <c r="W1951" i="31" s="1"/>
  <c r="V1951" i="31" a="1"/>
  <c r="V1951" i="31" s="1"/>
  <c r="U1950" i="31" a="1"/>
  <c r="U1950" i="31" s="1"/>
  <c r="W1950" i="31" s="1" a="1"/>
  <c r="W1950" i="31" s="1"/>
  <c r="V1950" i="31" a="1"/>
  <c r="V1950" i="31" s="1"/>
  <c r="U1949" i="31" a="1"/>
  <c r="U1949" i="31" s="1"/>
  <c r="W1949" i="31" s="1" a="1"/>
  <c r="W1949" i="31" s="1"/>
  <c r="V1949" i="31" a="1"/>
  <c r="V1949" i="31" s="1"/>
  <c r="U1948" i="31" a="1"/>
  <c r="U1948" i="31" s="1"/>
  <c r="W1948" i="31" s="1" a="1"/>
  <c r="W1948" i="31" s="1"/>
  <c r="V1948" i="31" a="1"/>
  <c r="V1948" i="31" s="1"/>
  <c r="U1947" i="31" a="1"/>
  <c r="U1947" i="31" s="1"/>
  <c r="W1947" i="31" s="1" a="1"/>
  <c r="W1947" i="31" s="1"/>
  <c r="V1947" i="31" a="1"/>
  <c r="V1947" i="31" s="1"/>
  <c r="U1946" i="31" a="1"/>
  <c r="U1946" i="31" s="1"/>
  <c r="W1946" i="31" s="1" a="1"/>
  <c r="W1946" i="31" s="1"/>
  <c r="V1946" i="31" a="1"/>
  <c r="V1946" i="31" s="1"/>
  <c r="U1945" i="31" a="1"/>
  <c r="U1945" i="31" s="1"/>
  <c r="W1945" i="31" s="1" a="1"/>
  <c r="W1945" i="31" s="1"/>
  <c r="V1945" i="31" a="1"/>
  <c r="V1945" i="31" s="1"/>
  <c r="U1944" i="31" a="1"/>
  <c r="U1944" i="31" s="1"/>
  <c r="W1944" i="31" s="1" a="1"/>
  <c r="W1944" i="31" s="1"/>
  <c r="V1944" i="31" a="1"/>
  <c r="V1944" i="31" s="1"/>
  <c r="U1943" i="31" a="1"/>
  <c r="U1943" i="31" s="1"/>
  <c r="W1943" i="31" s="1" a="1"/>
  <c r="W1943" i="31" s="1"/>
  <c r="V1943" i="31" a="1"/>
  <c r="V1943" i="31" s="1"/>
  <c r="U1942" i="31" a="1"/>
  <c r="U1942" i="31" s="1"/>
  <c r="W1942" i="31" s="1" a="1"/>
  <c r="W1942" i="31" s="1"/>
  <c r="V1942" i="31" a="1"/>
  <c r="V1942" i="31" s="1"/>
  <c r="U1941" i="31" a="1"/>
  <c r="U1941" i="31" s="1"/>
  <c r="W1941" i="31" s="1" a="1"/>
  <c r="W1941" i="31" s="1"/>
  <c r="V1941" i="31" a="1"/>
  <c r="V1941" i="31" s="1"/>
  <c r="U1940" i="31" a="1"/>
  <c r="U1940" i="31" s="1"/>
  <c r="W1940" i="31" s="1" a="1"/>
  <c r="W1940" i="31" s="1"/>
  <c r="V1940" i="31" a="1"/>
  <c r="V1940" i="31" s="1"/>
  <c r="U1939" i="31" a="1"/>
  <c r="U1939" i="31" s="1"/>
  <c r="W1939" i="31" s="1" a="1"/>
  <c r="W1939" i="31" s="1"/>
  <c r="V1939" i="31" a="1"/>
  <c r="V1939" i="31" s="1"/>
  <c r="U1938" i="31" a="1"/>
  <c r="U1938" i="31" s="1"/>
  <c r="W1938" i="31" s="1" a="1"/>
  <c r="W1938" i="31" s="1"/>
  <c r="V1938" i="31" a="1"/>
  <c r="V1938" i="31" s="1"/>
  <c r="U1937" i="31" a="1"/>
  <c r="U1937" i="31" s="1"/>
  <c r="W1937" i="31" s="1" a="1"/>
  <c r="W1937" i="31" s="1"/>
  <c r="V1937" i="31" a="1"/>
  <c r="V1937" i="31" s="1"/>
  <c r="U1936" i="31" a="1"/>
  <c r="U1936" i="31" s="1"/>
  <c r="W1936" i="31" s="1" a="1"/>
  <c r="W1936" i="31" s="1"/>
  <c r="V1936" i="31" a="1"/>
  <c r="V1936" i="31" s="1"/>
  <c r="U1935" i="31" a="1"/>
  <c r="U1935" i="31" s="1"/>
  <c r="W1935" i="31" s="1" a="1"/>
  <c r="W1935" i="31" s="1"/>
  <c r="V1935" i="31" a="1"/>
  <c r="V1935" i="31" s="1"/>
  <c r="U1934" i="31" a="1"/>
  <c r="U1934" i="31" s="1"/>
  <c r="W1934" i="31" s="1" a="1"/>
  <c r="W1934" i="31" s="1"/>
  <c r="V1934" i="31" a="1"/>
  <c r="V1934" i="31" s="1"/>
  <c r="U1933" i="31" a="1"/>
  <c r="U1933" i="31" s="1"/>
  <c r="W1933" i="31" s="1" a="1"/>
  <c r="W1933" i="31" s="1"/>
  <c r="V1933" i="31" a="1"/>
  <c r="V1933" i="31" s="1"/>
  <c r="U1932" i="31" a="1"/>
  <c r="U1932" i="31" s="1"/>
  <c r="W1932" i="31" s="1" a="1"/>
  <c r="W1932" i="31" s="1"/>
  <c r="V1932" i="31" a="1"/>
  <c r="V1932" i="31" s="1"/>
  <c r="U1931" i="31" a="1"/>
  <c r="U1931" i="31" s="1"/>
  <c r="W1931" i="31" s="1" a="1"/>
  <c r="W1931" i="31" s="1"/>
  <c r="V1931" i="31" a="1"/>
  <c r="V1931" i="31" s="1"/>
  <c r="U1930" i="31" a="1"/>
  <c r="U1930" i="31" s="1"/>
  <c r="W1930" i="31" s="1" a="1"/>
  <c r="W1930" i="31" s="1"/>
  <c r="V1930" i="31" a="1"/>
  <c r="V1930" i="31" s="1"/>
  <c r="U1929" i="31" a="1"/>
  <c r="U1929" i="31" s="1"/>
  <c r="W1929" i="31" s="1" a="1"/>
  <c r="W1929" i="31" s="1"/>
  <c r="V1929" i="31" a="1"/>
  <c r="V1929" i="31" s="1"/>
  <c r="U1928" i="31" a="1"/>
  <c r="U1928" i="31" s="1"/>
  <c r="W1928" i="31" s="1" a="1"/>
  <c r="W1928" i="31" s="1"/>
  <c r="V1928" i="31" a="1"/>
  <c r="V1928" i="31" s="1"/>
  <c r="U1927" i="31" a="1"/>
  <c r="U1927" i="31" s="1"/>
  <c r="W1927" i="31" s="1" a="1"/>
  <c r="W1927" i="31" s="1"/>
  <c r="V1927" i="31" a="1"/>
  <c r="V1927" i="31" s="1"/>
  <c r="U1926" i="31" a="1"/>
  <c r="U1926" i="31" s="1"/>
  <c r="W1926" i="31" s="1" a="1"/>
  <c r="W1926" i="31" s="1"/>
  <c r="V1926" i="31" a="1"/>
  <c r="V1926" i="31" s="1"/>
  <c r="U1925" i="31" a="1"/>
  <c r="U1925" i="31" s="1"/>
  <c r="W1925" i="31" s="1" a="1"/>
  <c r="W1925" i="31" s="1"/>
  <c r="V1925" i="31" a="1"/>
  <c r="V1925" i="31" s="1"/>
  <c r="U1924" i="31" a="1"/>
  <c r="U1924" i="31" s="1"/>
  <c r="W1924" i="31" s="1" a="1"/>
  <c r="W1924" i="31" s="1"/>
  <c r="V1924" i="31" a="1"/>
  <c r="V1924" i="31" s="1"/>
  <c r="U1923" i="31" a="1"/>
  <c r="U1923" i="31" s="1"/>
  <c r="W1923" i="31" s="1" a="1"/>
  <c r="W1923" i="31" s="1"/>
  <c r="V1923" i="31" a="1"/>
  <c r="V1923" i="31" s="1"/>
  <c r="U1922" i="31" a="1"/>
  <c r="U1922" i="31" s="1"/>
  <c r="W1922" i="31" s="1" a="1"/>
  <c r="W1922" i="31" s="1"/>
  <c r="V1922" i="31" a="1"/>
  <c r="V1922" i="31" s="1"/>
  <c r="U1921" i="31" a="1"/>
  <c r="U1921" i="31" s="1"/>
  <c r="W1921" i="31" s="1" a="1"/>
  <c r="W1921" i="31" s="1"/>
  <c r="V1921" i="31" a="1"/>
  <c r="V1921" i="31" s="1"/>
  <c r="U1920" i="31" a="1"/>
  <c r="U1920" i="31" s="1"/>
  <c r="W1920" i="31" s="1" a="1"/>
  <c r="W1920" i="31" s="1"/>
  <c r="V1920" i="31" a="1"/>
  <c r="V1920" i="31" s="1"/>
  <c r="U1919" i="31" a="1"/>
  <c r="U1919" i="31" s="1"/>
  <c r="W1919" i="31" s="1" a="1"/>
  <c r="W1919" i="31" s="1"/>
  <c r="V1919" i="31" a="1"/>
  <c r="V1919" i="31" s="1"/>
  <c r="U1918" i="31" a="1"/>
  <c r="U1918" i="31" s="1"/>
  <c r="W1918" i="31" s="1" a="1"/>
  <c r="W1918" i="31" s="1"/>
  <c r="V1918" i="31" a="1"/>
  <c r="V1918" i="31" s="1"/>
  <c r="U1917" i="31" a="1"/>
  <c r="U1917" i="31" s="1"/>
  <c r="W1917" i="31" s="1" a="1"/>
  <c r="W1917" i="31" s="1"/>
  <c r="V1917" i="31" a="1"/>
  <c r="V1917" i="31" s="1"/>
  <c r="U1916" i="31" a="1"/>
  <c r="U1916" i="31" s="1"/>
  <c r="W1916" i="31" s="1" a="1"/>
  <c r="W1916" i="31" s="1"/>
  <c r="V1916" i="31" a="1"/>
  <c r="V1916" i="31" s="1"/>
  <c r="U1915" i="31" a="1"/>
  <c r="U1915" i="31" s="1"/>
  <c r="W1915" i="31" s="1" a="1"/>
  <c r="W1915" i="31" s="1"/>
  <c r="V1915" i="31" a="1"/>
  <c r="V1915" i="31" s="1"/>
  <c r="U1914" i="31" a="1"/>
  <c r="U1914" i="31" s="1"/>
  <c r="W1914" i="31" s="1" a="1"/>
  <c r="W1914" i="31" s="1"/>
  <c r="V1914" i="31" a="1"/>
  <c r="V1914" i="31" s="1"/>
  <c r="U1913" i="31" a="1"/>
  <c r="U1913" i="31" s="1"/>
  <c r="W1913" i="31" s="1" a="1"/>
  <c r="W1913" i="31" s="1"/>
  <c r="V1913" i="31" a="1"/>
  <c r="V1913" i="31" s="1"/>
  <c r="U1912" i="31" a="1"/>
  <c r="U1912" i="31" s="1"/>
  <c r="W1912" i="31" s="1" a="1"/>
  <c r="W1912" i="31" s="1"/>
  <c r="V1912" i="31" a="1"/>
  <c r="V1912" i="31" s="1"/>
  <c r="U1911" i="31" a="1"/>
  <c r="U1911" i="31" s="1"/>
  <c r="W1911" i="31" s="1" a="1"/>
  <c r="W1911" i="31" s="1"/>
  <c r="V1911" i="31" a="1"/>
  <c r="V1911" i="31" s="1"/>
  <c r="U1910" i="31" a="1"/>
  <c r="U1910" i="31" s="1"/>
  <c r="W1910" i="31" s="1" a="1"/>
  <c r="W1910" i="31" s="1"/>
  <c r="V1910" i="31" a="1"/>
  <c r="V1910" i="31" s="1"/>
  <c r="U1909" i="31" a="1"/>
  <c r="U1909" i="31" s="1"/>
  <c r="W1909" i="31" s="1" a="1"/>
  <c r="W1909" i="31" s="1"/>
  <c r="V1909" i="31" a="1"/>
  <c r="V1909" i="31" s="1"/>
  <c r="U1908" i="31" a="1"/>
  <c r="U1908" i="31" s="1"/>
  <c r="W1908" i="31" s="1" a="1"/>
  <c r="W1908" i="31" s="1"/>
  <c r="V1908" i="31" a="1"/>
  <c r="V1908" i="31" s="1"/>
  <c r="U1907" i="31" a="1"/>
  <c r="U1907" i="31" s="1"/>
  <c r="W1907" i="31" s="1" a="1"/>
  <c r="W1907" i="31" s="1"/>
  <c r="V1907" i="31" a="1"/>
  <c r="V1907" i="31" s="1"/>
  <c r="U1906" i="31" a="1"/>
  <c r="U1906" i="31" s="1"/>
  <c r="W1906" i="31" s="1" a="1"/>
  <c r="W1906" i="31" s="1"/>
  <c r="V1906" i="31" a="1"/>
  <c r="V1906" i="31" s="1"/>
  <c r="U1905" i="31" a="1"/>
  <c r="U1905" i="31" s="1"/>
  <c r="W1905" i="31" s="1" a="1"/>
  <c r="W1905" i="31" s="1"/>
  <c r="V1905" i="31" a="1"/>
  <c r="V1905" i="31" s="1"/>
  <c r="U1904" i="31" a="1"/>
  <c r="U1904" i="31" s="1"/>
  <c r="W1904" i="31" s="1" a="1"/>
  <c r="W1904" i="31" s="1"/>
  <c r="V1904" i="31" a="1"/>
  <c r="V1904" i="31" s="1"/>
  <c r="U1903" i="31" a="1"/>
  <c r="U1903" i="31" s="1"/>
  <c r="W1903" i="31" s="1" a="1"/>
  <c r="W1903" i="31" s="1"/>
  <c r="V1903" i="31" a="1"/>
  <c r="V1903" i="31" s="1"/>
  <c r="U1902" i="31" a="1"/>
  <c r="U1902" i="31" s="1"/>
  <c r="W1902" i="31" s="1" a="1"/>
  <c r="W1902" i="31" s="1"/>
  <c r="V1902" i="31" a="1"/>
  <c r="V1902" i="31" s="1"/>
  <c r="U1901" i="31" a="1"/>
  <c r="U1901" i="31" s="1"/>
  <c r="W1901" i="31" s="1" a="1"/>
  <c r="W1901" i="31" s="1"/>
  <c r="V1901" i="31" a="1"/>
  <c r="V1901" i="31" s="1"/>
  <c r="U1900" i="31" a="1"/>
  <c r="U1900" i="31" s="1"/>
  <c r="W1900" i="31" s="1" a="1"/>
  <c r="W1900" i="31" s="1"/>
  <c r="V1900" i="31" a="1"/>
  <c r="V1900" i="31" s="1"/>
  <c r="U1899" i="31" a="1"/>
  <c r="U1899" i="31" s="1"/>
  <c r="W1899" i="31" s="1" a="1"/>
  <c r="W1899" i="31" s="1"/>
  <c r="V1899" i="31" a="1"/>
  <c r="V1899" i="31" s="1"/>
  <c r="U1898" i="31" a="1"/>
  <c r="U1898" i="31" s="1"/>
  <c r="W1898" i="31" s="1" a="1"/>
  <c r="W1898" i="31" s="1"/>
  <c r="V1898" i="31" a="1"/>
  <c r="V1898" i="31" s="1"/>
  <c r="U1897" i="31" a="1"/>
  <c r="U1897" i="31" s="1"/>
  <c r="W1897" i="31" s="1" a="1"/>
  <c r="W1897" i="31" s="1"/>
  <c r="V1897" i="31" a="1"/>
  <c r="V1897" i="31" s="1"/>
  <c r="U1896" i="31" a="1"/>
  <c r="U1896" i="31" s="1"/>
  <c r="W1896" i="31" s="1" a="1"/>
  <c r="W1896" i="31" s="1"/>
  <c r="V1896" i="31" a="1"/>
  <c r="V1896" i="31" s="1"/>
  <c r="U1895" i="31" a="1"/>
  <c r="U1895" i="31" s="1"/>
  <c r="W1895" i="31" s="1" a="1"/>
  <c r="W1895" i="31" s="1"/>
  <c r="V1895" i="31" a="1"/>
  <c r="V1895" i="31" s="1"/>
  <c r="U1894" i="31" a="1"/>
  <c r="U1894" i="31" s="1"/>
  <c r="W1894" i="31" s="1" a="1"/>
  <c r="W1894" i="31" s="1"/>
  <c r="V1894" i="31" a="1"/>
  <c r="V1894" i="31" s="1"/>
  <c r="U1893" i="31" a="1"/>
  <c r="U1893" i="31" s="1"/>
  <c r="W1893" i="31" s="1" a="1"/>
  <c r="W1893" i="31" s="1"/>
  <c r="V1893" i="31" a="1"/>
  <c r="V1893" i="31" s="1"/>
  <c r="U1892" i="31" a="1"/>
  <c r="U1892" i="31" s="1"/>
  <c r="W1892" i="31" s="1" a="1"/>
  <c r="W1892" i="31" s="1"/>
  <c r="V1892" i="31" a="1"/>
  <c r="V1892" i="31" s="1"/>
  <c r="U1891" i="31" a="1"/>
  <c r="U1891" i="31" s="1"/>
  <c r="W1891" i="31" s="1" a="1"/>
  <c r="W1891" i="31" s="1"/>
  <c r="V1891" i="31" a="1"/>
  <c r="V1891" i="31" s="1"/>
  <c r="U1890" i="31" a="1"/>
  <c r="U1890" i="31" s="1"/>
  <c r="W1890" i="31" s="1" a="1"/>
  <c r="W1890" i="31" s="1"/>
  <c r="V1890" i="31" a="1"/>
  <c r="V1890" i="31" s="1"/>
  <c r="U1889" i="31" a="1"/>
  <c r="U1889" i="31" s="1"/>
  <c r="W1889" i="31" s="1" a="1"/>
  <c r="W1889" i="31" s="1"/>
  <c r="V1889" i="31" a="1"/>
  <c r="V1889" i="31" s="1"/>
  <c r="U1888" i="31" a="1"/>
  <c r="U1888" i="31" s="1"/>
  <c r="W1888" i="31" s="1" a="1"/>
  <c r="W1888" i="31" s="1"/>
  <c r="V1888" i="31" a="1"/>
  <c r="V1888" i="31" s="1"/>
  <c r="U1887" i="31" a="1"/>
  <c r="U1887" i="31" s="1"/>
  <c r="W1887" i="31" s="1" a="1"/>
  <c r="W1887" i="31" s="1"/>
  <c r="V1887" i="31" a="1"/>
  <c r="V1887" i="31" s="1"/>
  <c r="U1886" i="31" a="1"/>
  <c r="U1886" i="31" s="1"/>
  <c r="W1886" i="31" s="1" a="1"/>
  <c r="W1886" i="31" s="1"/>
  <c r="V1886" i="31" a="1"/>
  <c r="V1886" i="31" s="1"/>
  <c r="U1885" i="31" a="1"/>
  <c r="U1885" i="31" s="1"/>
  <c r="W1885" i="31" s="1" a="1"/>
  <c r="W1885" i="31" s="1"/>
  <c r="V1885" i="31" a="1"/>
  <c r="V1885" i="31" s="1"/>
  <c r="U1884" i="31" a="1"/>
  <c r="U1884" i="31" s="1"/>
  <c r="W1884" i="31" s="1" a="1"/>
  <c r="W1884" i="31" s="1"/>
  <c r="V1884" i="31" a="1"/>
  <c r="V1884" i="31" s="1"/>
  <c r="U1883" i="31" a="1"/>
  <c r="U1883" i="31" s="1"/>
  <c r="W1883" i="31" s="1" a="1"/>
  <c r="W1883" i="31" s="1"/>
  <c r="V1883" i="31" a="1"/>
  <c r="V1883" i="31" s="1"/>
  <c r="U1882" i="31" a="1"/>
  <c r="U1882" i="31" s="1"/>
  <c r="W1882" i="31" s="1" a="1"/>
  <c r="W1882" i="31" s="1"/>
  <c r="V1882" i="31" a="1"/>
  <c r="V1882" i="31" s="1"/>
  <c r="U1881" i="31" a="1"/>
  <c r="U1881" i="31" s="1"/>
  <c r="W1881" i="31" s="1" a="1"/>
  <c r="W1881" i="31" s="1"/>
  <c r="V1881" i="31" a="1"/>
  <c r="V1881" i="31" s="1"/>
  <c r="U1880" i="31" a="1"/>
  <c r="U1880" i="31" s="1"/>
  <c r="W1880" i="31" s="1" a="1"/>
  <c r="W1880" i="31" s="1"/>
  <c r="V1880" i="31" a="1"/>
  <c r="V1880" i="31" s="1"/>
  <c r="U1879" i="31" a="1"/>
  <c r="U1879" i="31" s="1"/>
  <c r="W1879" i="31" s="1" a="1"/>
  <c r="W1879" i="31" s="1"/>
  <c r="V1879" i="31" a="1"/>
  <c r="V1879" i="31" s="1"/>
  <c r="U1878" i="31" a="1"/>
  <c r="U1878" i="31" s="1"/>
  <c r="W1878" i="31" s="1" a="1"/>
  <c r="W1878" i="31" s="1"/>
  <c r="V1878" i="31" a="1"/>
  <c r="V1878" i="31" s="1"/>
  <c r="U1877" i="31" a="1"/>
  <c r="U1877" i="31" s="1"/>
  <c r="W1877" i="31" s="1" a="1"/>
  <c r="W1877" i="31" s="1"/>
  <c r="V1877" i="31" a="1"/>
  <c r="V1877" i="31" s="1"/>
  <c r="U1876" i="31" a="1"/>
  <c r="U1876" i="31" s="1"/>
  <c r="W1876" i="31" s="1" a="1"/>
  <c r="W1876" i="31" s="1"/>
  <c r="V1876" i="31" a="1"/>
  <c r="V1876" i="31" s="1"/>
  <c r="U1875" i="31" a="1"/>
  <c r="U1875" i="31" s="1"/>
  <c r="W1875" i="31" s="1" a="1"/>
  <c r="W1875" i="31" s="1"/>
  <c r="V1875" i="31" a="1"/>
  <c r="V1875" i="31" s="1"/>
  <c r="U1874" i="31" a="1"/>
  <c r="U1874" i="31" s="1"/>
  <c r="W1874" i="31" s="1" a="1"/>
  <c r="W1874" i="31" s="1"/>
  <c r="V1874" i="31" a="1"/>
  <c r="V1874" i="31" s="1"/>
  <c r="U1873" i="31" a="1"/>
  <c r="U1873" i="31" s="1"/>
  <c r="W1873" i="31" s="1" a="1"/>
  <c r="W1873" i="31" s="1"/>
  <c r="V1873" i="31" a="1"/>
  <c r="V1873" i="31" s="1"/>
  <c r="U1872" i="31" a="1"/>
  <c r="U1872" i="31" s="1"/>
  <c r="W1872" i="31" s="1" a="1"/>
  <c r="W1872" i="31" s="1"/>
  <c r="V1872" i="31" a="1"/>
  <c r="V1872" i="31" s="1"/>
  <c r="U1871" i="31" a="1"/>
  <c r="U1871" i="31" s="1"/>
  <c r="W1871" i="31" s="1" a="1"/>
  <c r="W1871" i="31" s="1"/>
  <c r="V1871" i="31" a="1"/>
  <c r="V1871" i="31" s="1"/>
  <c r="U1870" i="31" a="1"/>
  <c r="U1870" i="31" s="1"/>
  <c r="W1870" i="31" s="1" a="1"/>
  <c r="W1870" i="31" s="1"/>
  <c r="V1870" i="31" a="1"/>
  <c r="V1870" i="31" s="1"/>
  <c r="U1869" i="31" a="1"/>
  <c r="U1869" i="31" s="1"/>
  <c r="W1869" i="31" s="1" a="1"/>
  <c r="W1869" i="31" s="1"/>
  <c r="V1869" i="31" a="1"/>
  <c r="V1869" i="31" s="1"/>
  <c r="U1868" i="31" a="1"/>
  <c r="U1868" i="31" s="1"/>
  <c r="W1868" i="31" s="1" a="1"/>
  <c r="W1868" i="31" s="1"/>
  <c r="V1868" i="31" a="1"/>
  <c r="V1868" i="31" s="1"/>
  <c r="U1867" i="31" a="1"/>
  <c r="U1867" i="31" s="1"/>
  <c r="W1867" i="31" s="1" a="1"/>
  <c r="W1867" i="31" s="1"/>
  <c r="V1867" i="31" a="1"/>
  <c r="V1867" i="31" s="1"/>
  <c r="U1866" i="31" a="1"/>
  <c r="U1866" i="31" s="1"/>
  <c r="W1866" i="31" s="1" a="1"/>
  <c r="W1866" i="31" s="1"/>
  <c r="V1866" i="31" a="1"/>
  <c r="V1866" i="31" s="1"/>
  <c r="U1865" i="31" a="1"/>
  <c r="U1865" i="31" s="1"/>
  <c r="W1865" i="31" s="1" a="1"/>
  <c r="W1865" i="31" s="1"/>
  <c r="V1865" i="31" a="1"/>
  <c r="V1865" i="31" s="1"/>
  <c r="U1864" i="31" a="1"/>
  <c r="U1864" i="31" s="1"/>
  <c r="W1864" i="31" s="1" a="1"/>
  <c r="W1864" i="31" s="1"/>
  <c r="V1864" i="31" a="1"/>
  <c r="V1864" i="31" s="1"/>
  <c r="U1863" i="31" a="1"/>
  <c r="U1863" i="31" s="1"/>
  <c r="W1863" i="31" s="1" a="1"/>
  <c r="W1863" i="31" s="1"/>
  <c r="V1863" i="31" a="1"/>
  <c r="V1863" i="31" s="1"/>
  <c r="U1862" i="31" a="1"/>
  <c r="U1862" i="31" s="1"/>
  <c r="W1862" i="31" s="1" a="1"/>
  <c r="W1862" i="31" s="1"/>
  <c r="V1862" i="31" a="1"/>
  <c r="V1862" i="31" s="1"/>
  <c r="U1861" i="31" a="1"/>
  <c r="U1861" i="31" s="1"/>
  <c r="W1861" i="31" s="1" a="1"/>
  <c r="W1861" i="31" s="1"/>
  <c r="V1861" i="31" a="1"/>
  <c r="V1861" i="31" s="1"/>
  <c r="U1860" i="31" a="1"/>
  <c r="U1860" i="31" s="1"/>
  <c r="W1860" i="31" s="1" a="1"/>
  <c r="W1860" i="31" s="1"/>
  <c r="V1860" i="31" a="1"/>
  <c r="V1860" i="31" s="1"/>
  <c r="U1859" i="31" a="1"/>
  <c r="U1859" i="31" s="1"/>
  <c r="W1859" i="31" s="1" a="1"/>
  <c r="W1859" i="31" s="1"/>
  <c r="V1859" i="31" a="1"/>
  <c r="V1859" i="31" s="1"/>
  <c r="U1858" i="31" a="1"/>
  <c r="U1858" i="31" s="1"/>
  <c r="W1858" i="31" s="1" a="1"/>
  <c r="W1858" i="31" s="1"/>
  <c r="V1858" i="31" a="1"/>
  <c r="V1858" i="31" s="1"/>
  <c r="U1857" i="31" a="1"/>
  <c r="U1857" i="31" s="1"/>
  <c r="W1857" i="31" s="1" a="1"/>
  <c r="W1857" i="31" s="1"/>
  <c r="V1857" i="31" a="1"/>
  <c r="V1857" i="31" s="1"/>
  <c r="U1856" i="31" a="1"/>
  <c r="U1856" i="31" s="1"/>
  <c r="W1856" i="31" s="1" a="1"/>
  <c r="W1856" i="31" s="1"/>
  <c r="V1856" i="31" a="1"/>
  <c r="V1856" i="31" s="1"/>
  <c r="U1855" i="31" a="1"/>
  <c r="U1855" i="31" s="1"/>
  <c r="W1855" i="31" s="1" a="1"/>
  <c r="W1855" i="31" s="1"/>
  <c r="V1855" i="31" a="1"/>
  <c r="V1855" i="31" s="1"/>
  <c r="U1854" i="31" a="1"/>
  <c r="U1854" i="31" s="1"/>
  <c r="W1854" i="31" s="1" a="1"/>
  <c r="W1854" i="31" s="1"/>
  <c r="V1854" i="31" a="1"/>
  <c r="V1854" i="31" s="1"/>
  <c r="U1853" i="31" a="1"/>
  <c r="U1853" i="31" s="1"/>
  <c r="W1853" i="31" s="1" a="1"/>
  <c r="W1853" i="31" s="1"/>
  <c r="V1853" i="31" a="1"/>
  <c r="V1853" i="31" s="1"/>
  <c r="U1852" i="31" a="1"/>
  <c r="U1852" i="31" s="1"/>
  <c r="W1852" i="31" s="1" a="1"/>
  <c r="W1852" i="31" s="1"/>
  <c r="V1852" i="31" a="1"/>
  <c r="V1852" i="31" s="1"/>
  <c r="U1851" i="31" a="1"/>
  <c r="U1851" i="31" s="1"/>
  <c r="W1851" i="31" s="1" a="1"/>
  <c r="W1851" i="31" s="1"/>
  <c r="V1851" i="31" a="1"/>
  <c r="V1851" i="31" s="1"/>
  <c r="U1850" i="31" a="1"/>
  <c r="U1850" i="31" s="1"/>
  <c r="W1850" i="31" s="1" a="1"/>
  <c r="W1850" i="31" s="1"/>
  <c r="V1850" i="31" a="1"/>
  <c r="V1850" i="31" s="1"/>
  <c r="U1849" i="31" a="1"/>
  <c r="U1849" i="31" s="1"/>
  <c r="W1849" i="31" s="1" a="1"/>
  <c r="W1849" i="31" s="1"/>
  <c r="V1849" i="31" a="1"/>
  <c r="V1849" i="31" s="1"/>
  <c r="U1848" i="31" a="1"/>
  <c r="U1848" i="31" s="1"/>
  <c r="W1848" i="31" s="1" a="1"/>
  <c r="W1848" i="31" s="1"/>
  <c r="V1848" i="31" a="1"/>
  <c r="V1848" i="31" s="1"/>
  <c r="U1847" i="31" a="1"/>
  <c r="U1847" i="31" s="1"/>
  <c r="W1847" i="31" s="1" a="1"/>
  <c r="W1847" i="31" s="1"/>
  <c r="V1847" i="31" a="1"/>
  <c r="V1847" i="31" s="1"/>
  <c r="U1846" i="31" a="1"/>
  <c r="U1846" i="31" s="1"/>
  <c r="W1846" i="31" s="1" a="1"/>
  <c r="W1846" i="31" s="1"/>
  <c r="V1846" i="31" a="1"/>
  <c r="V1846" i="31" s="1"/>
  <c r="U1845" i="31" a="1"/>
  <c r="U1845" i="31" s="1"/>
  <c r="W1845" i="31" s="1" a="1"/>
  <c r="W1845" i="31" s="1"/>
  <c r="V1845" i="31" a="1"/>
  <c r="V1845" i="31" s="1"/>
  <c r="U1844" i="31" a="1"/>
  <c r="U1844" i="31" s="1"/>
  <c r="W1844" i="31" s="1" a="1"/>
  <c r="W1844" i="31" s="1"/>
  <c r="V1844" i="31" a="1"/>
  <c r="V1844" i="31" s="1"/>
  <c r="U1843" i="31" a="1"/>
  <c r="U1843" i="31" s="1"/>
  <c r="W1843" i="31" s="1" a="1"/>
  <c r="W1843" i="31" s="1"/>
  <c r="V1843" i="31" a="1"/>
  <c r="V1843" i="31" s="1"/>
  <c r="U1842" i="31" a="1"/>
  <c r="U1842" i="31" s="1"/>
  <c r="W1842" i="31" s="1" a="1"/>
  <c r="W1842" i="31" s="1"/>
  <c r="V1842" i="31" a="1"/>
  <c r="V1842" i="31" s="1"/>
  <c r="U1841" i="31" a="1"/>
  <c r="U1841" i="31" s="1"/>
  <c r="W1841" i="31" s="1" a="1"/>
  <c r="W1841" i="31" s="1"/>
  <c r="V1841" i="31" a="1"/>
  <c r="V1841" i="31" s="1"/>
  <c r="U1840" i="31" a="1"/>
  <c r="U1840" i="31" s="1"/>
  <c r="W1840" i="31" s="1" a="1"/>
  <c r="W1840" i="31" s="1"/>
  <c r="V1840" i="31" a="1"/>
  <c r="V1840" i="31" s="1"/>
  <c r="U1839" i="31" a="1"/>
  <c r="U1839" i="31" s="1"/>
  <c r="W1839" i="31" s="1" a="1"/>
  <c r="W1839" i="31" s="1"/>
  <c r="V1839" i="31" a="1"/>
  <c r="V1839" i="31" s="1"/>
  <c r="U1838" i="31" a="1"/>
  <c r="U1838" i="31" s="1"/>
  <c r="W1838" i="31" s="1" a="1"/>
  <c r="W1838" i="31" s="1"/>
  <c r="V1838" i="31" a="1"/>
  <c r="V1838" i="31" s="1"/>
  <c r="U1837" i="31" a="1"/>
  <c r="U1837" i="31" s="1"/>
  <c r="W1837" i="31" s="1" a="1"/>
  <c r="W1837" i="31" s="1"/>
  <c r="V1837" i="31" a="1"/>
  <c r="V1837" i="31" s="1"/>
  <c r="U1836" i="31" a="1"/>
  <c r="U1836" i="31" s="1"/>
  <c r="W1836" i="31" s="1" a="1"/>
  <c r="W1836" i="31" s="1"/>
  <c r="V1836" i="31" a="1"/>
  <c r="V1836" i="31" s="1"/>
  <c r="U1835" i="31" a="1"/>
  <c r="U1835" i="31" s="1"/>
  <c r="W1835" i="31" s="1" a="1"/>
  <c r="W1835" i="31" s="1"/>
  <c r="V1835" i="31" a="1"/>
  <c r="V1835" i="31" s="1"/>
  <c r="U1834" i="31" a="1"/>
  <c r="U1834" i="31" s="1"/>
  <c r="W1834" i="31" s="1" a="1"/>
  <c r="W1834" i="31" s="1"/>
  <c r="V1834" i="31" a="1"/>
  <c r="V1834" i="31" s="1"/>
  <c r="U1833" i="31" a="1"/>
  <c r="U1833" i="31" s="1"/>
  <c r="W1833" i="31" s="1" a="1"/>
  <c r="W1833" i="31" s="1"/>
  <c r="V1833" i="31" a="1"/>
  <c r="V1833" i="31" s="1"/>
  <c r="U1832" i="31" a="1"/>
  <c r="U1832" i="31" s="1"/>
  <c r="W1832" i="31" s="1" a="1"/>
  <c r="W1832" i="31" s="1"/>
  <c r="V1832" i="31" a="1"/>
  <c r="V1832" i="31" s="1"/>
  <c r="U1831" i="31" a="1"/>
  <c r="U1831" i="31" s="1"/>
  <c r="W1831" i="31" s="1" a="1"/>
  <c r="W1831" i="31" s="1"/>
  <c r="V1831" i="31" a="1"/>
  <c r="V1831" i="31" s="1"/>
  <c r="U1830" i="31" a="1"/>
  <c r="U1830" i="31" s="1"/>
  <c r="W1830" i="31" s="1" a="1"/>
  <c r="W1830" i="31" s="1"/>
  <c r="V1830" i="31" a="1"/>
  <c r="V1830" i="31" s="1"/>
  <c r="U1829" i="31" a="1"/>
  <c r="U1829" i="31" s="1"/>
  <c r="W1829" i="31" s="1" a="1"/>
  <c r="W1829" i="31" s="1"/>
  <c r="V1829" i="31" a="1"/>
  <c r="V1829" i="31" s="1"/>
  <c r="U1828" i="31" a="1"/>
  <c r="U1828" i="31" s="1"/>
  <c r="W1828" i="31" s="1" a="1"/>
  <c r="W1828" i="31" s="1"/>
  <c r="V1828" i="31" a="1"/>
  <c r="V1828" i="31" s="1"/>
  <c r="U1827" i="31" a="1"/>
  <c r="U1827" i="31" s="1"/>
  <c r="W1827" i="31" s="1" a="1"/>
  <c r="W1827" i="31" s="1"/>
  <c r="V1827" i="31" a="1"/>
  <c r="V1827" i="31" s="1"/>
  <c r="U1826" i="31" a="1"/>
  <c r="U1826" i="31" s="1"/>
  <c r="W1826" i="31" s="1" a="1"/>
  <c r="W1826" i="31" s="1"/>
  <c r="V1826" i="31" a="1"/>
  <c r="V1826" i="31" s="1"/>
  <c r="U1825" i="31" a="1"/>
  <c r="U1825" i="31" s="1"/>
  <c r="W1825" i="31" s="1" a="1"/>
  <c r="W1825" i="31" s="1"/>
  <c r="V1825" i="31" a="1"/>
  <c r="V1825" i="31" s="1"/>
  <c r="U1824" i="31" a="1"/>
  <c r="U1824" i="31" s="1"/>
  <c r="W1824" i="31" s="1" a="1"/>
  <c r="W1824" i="31" s="1"/>
  <c r="V1824" i="31" a="1"/>
  <c r="V1824" i="31" s="1"/>
  <c r="U1823" i="31" a="1"/>
  <c r="U1823" i="31" s="1"/>
  <c r="W1823" i="31" s="1" a="1"/>
  <c r="W1823" i="31" s="1"/>
  <c r="V1823" i="31" a="1"/>
  <c r="V1823" i="31" s="1"/>
  <c r="U1822" i="31" a="1"/>
  <c r="U1822" i="31" s="1"/>
  <c r="W1822" i="31" s="1" a="1"/>
  <c r="W1822" i="31" s="1"/>
  <c r="V1822" i="31" a="1"/>
  <c r="V1822" i="31" s="1"/>
  <c r="U1821" i="31" a="1"/>
  <c r="U1821" i="31" s="1"/>
  <c r="W1821" i="31" s="1" a="1"/>
  <c r="W1821" i="31" s="1"/>
  <c r="V1821" i="31" a="1"/>
  <c r="V1821" i="31" s="1"/>
  <c r="U1820" i="31" a="1"/>
  <c r="U1820" i="31" s="1"/>
  <c r="W1820" i="31" s="1" a="1"/>
  <c r="W1820" i="31" s="1"/>
  <c r="V1820" i="31" a="1"/>
  <c r="V1820" i="31" s="1"/>
  <c r="U1819" i="31" a="1"/>
  <c r="U1819" i="31" s="1"/>
  <c r="W1819" i="31" s="1" a="1"/>
  <c r="W1819" i="31" s="1"/>
  <c r="V1819" i="31" a="1"/>
  <c r="V1819" i="31" s="1"/>
  <c r="U1818" i="31" a="1"/>
  <c r="U1818" i="31" s="1"/>
  <c r="W1818" i="31" s="1" a="1"/>
  <c r="W1818" i="31" s="1"/>
  <c r="V1818" i="31" a="1"/>
  <c r="V1818" i="31" s="1"/>
  <c r="U1817" i="31" a="1"/>
  <c r="U1817" i="31" s="1"/>
  <c r="W1817" i="31" s="1" a="1"/>
  <c r="W1817" i="31" s="1"/>
  <c r="V1817" i="31" a="1"/>
  <c r="V1817" i="31" s="1"/>
  <c r="U1816" i="31" a="1"/>
  <c r="U1816" i="31" s="1"/>
  <c r="W1816" i="31" s="1" a="1"/>
  <c r="W1816" i="31" s="1"/>
  <c r="V1816" i="31" a="1"/>
  <c r="V1816" i="31" s="1"/>
  <c r="U1815" i="31" a="1"/>
  <c r="U1815" i="31" s="1"/>
  <c r="W1815" i="31" s="1" a="1"/>
  <c r="W1815" i="31" s="1"/>
  <c r="V1815" i="31" a="1"/>
  <c r="V1815" i="31" s="1"/>
  <c r="U1814" i="31" a="1"/>
  <c r="U1814" i="31" s="1"/>
  <c r="W1814" i="31" s="1" a="1"/>
  <c r="W1814" i="31" s="1"/>
  <c r="V1814" i="31" a="1"/>
  <c r="V1814" i="31" s="1"/>
  <c r="U1813" i="31" a="1"/>
  <c r="U1813" i="31" s="1"/>
  <c r="W1813" i="31" s="1" a="1"/>
  <c r="W1813" i="31" s="1"/>
  <c r="V1813" i="31" a="1"/>
  <c r="V1813" i="31" s="1"/>
  <c r="U1812" i="31" a="1"/>
  <c r="U1812" i="31" s="1"/>
  <c r="W1812" i="31" s="1" a="1"/>
  <c r="W1812" i="31" s="1"/>
  <c r="V1812" i="31" a="1"/>
  <c r="V1812" i="31" s="1"/>
  <c r="U1811" i="31" a="1"/>
  <c r="U1811" i="31" s="1"/>
  <c r="W1811" i="31" s="1" a="1"/>
  <c r="W1811" i="31" s="1"/>
  <c r="V1811" i="31" a="1"/>
  <c r="V1811" i="31" s="1"/>
  <c r="U1810" i="31" a="1"/>
  <c r="U1810" i="31" s="1"/>
  <c r="W1810" i="31" s="1" a="1"/>
  <c r="W1810" i="31" s="1"/>
  <c r="V1810" i="31" a="1"/>
  <c r="V1810" i="31" s="1"/>
  <c r="U1809" i="31" a="1"/>
  <c r="U1809" i="31" s="1"/>
  <c r="W1809" i="31" s="1" a="1"/>
  <c r="W1809" i="31" s="1"/>
  <c r="V1809" i="31" a="1"/>
  <c r="V1809" i="31" s="1"/>
  <c r="U1808" i="31" a="1"/>
  <c r="U1808" i="31" s="1"/>
  <c r="W1808" i="31" s="1" a="1"/>
  <c r="W1808" i="31" s="1"/>
  <c r="V1808" i="31" a="1"/>
  <c r="V1808" i="31" s="1"/>
  <c r="U1807" i="31" a="1"/>
  <c r="U1807" i="31" s="1"/>
  <c r="W1807" i="31" s="1" a="1"/>
  <c r="W1807" i="31" s="1"/>
  <c r="V1807" i="31" a="1"/>
  <c r="V1807" i="31" s="1"/>
  <c r="U1806" i="31" a="1"/>
  <c r="U1806" i="31" s="1"/>
  <c r="W1806" i="31" s="1" a="1"/>
  <c r="W1806" i="31" s="1"/>
  <c r="V1806" i="31" a="1"/>
  <c r="V1806" i="31" s="1"/>
  <c r="U1805" i="31" a="1"/>
  <c r="U1805" i="31" s="1"/>
  <c r="W1805" i="31" s="1" a="1"/>
  <c r="W1805" i="31" s="1"/>
  <c r="V1805" i="31" a="1"/>
  <c r="V1805" i="31" s="1"/>
  <c r="U1804" i="31" a="1"/>
  <c r="U1804" i="31" s="1"/>
  <c r="W1804" i="31" s="1" a="1"/>
  <c r="W1804" i="31" s="1"/>
  <c r="V1804" i="31" a="1"/>
  <c r="V1804" i="31" s="1"/>
  <c r="U1803" i="31" a="1"/>
  <c r="U1803" i="31" s="1"/>
  <c r="W1803" i="31" s="1" a="1"/>
  <c r="W1803" i="31" s="1"/>
  <c r="V1803" i="31" a="1"/>
  <c r="V1803" i="31" s="1"/>
  <c r="U1802" i="31" a="1"/>
  <c r="U1802" i="31" s="1"/>
  <c r="W1802" i="31" s="1" a="1"/>
  <c r="W1802" i="31" s="1"/>
  <c r="V1802" i="31" a="1"/>
  <c r="V1802" i="31" s="1"/>
  <c r="U1801" i="31" a="1"/>
  <c r="U1801" i="31" s="1"/>
  <c r="W1801" i="31" s="1" a="1"/>
  <c r="W1801" i="31" s="1"/>
  <c r="V1801" i="31" a="1"/>
  <c r="V1801" i="31" s="1"/>
  <c r="U1800" i="31" a="1"/>
  <c r="U1800" i="31" s="1"/>
  <c r="W1800" i="31" s="1" a="1"/>
  <c r="W1800" i="31" s="1"/>
  <c r="V1800" i="31" a="1"/>
  <c r="V1800" i="31" s="1"/>
  <c r="U1799" i="31" a="1"/>
  <c r="U1799" i="31" s="1"/>
  <c r="W1799" i="31" s="1" a="1"/>
  <c r="W1799" i="31" s="1"/>
  <c r="V1799" i="31" a="1"/>
  <c r="V1799" i="31" s="1"/>
  <c r="U1798" i="31" a="1"/>
  <c r="U1798" i="31" s="1"/>
  <c r="W1798" i="31" s="1" a="1"/>
  <c r="W1798" i="31" s="1"/>
  <c r="V1798" i="31" a="1"/>
  <c r="V1798" i="31" s="1"/>
  <c r="U1797" i="31" a="1"/>
  <c r="U1797" i="31" s="1"/>
  <c r="W1797" i="31" s="1" a="1"/>
  <c r="W1797" i="31" s="1"/>
  <c r="V1797" i="31" a="1"/>
  <c r="V1797" i="31" s="1"/>
  <c r="U1796" i="31" a="1"/>
  <c r="U1796" i="31" s="1"/>
  <c r="W1796" i="31" s="1" a="1"/>
  <c r="W1796" i="31" s="1"/>
  <c r="V1796" i="31" a="1"/>
  <c r="V1796" i="31" s="1"/>
  <c r="U1795" i="31" a="1"/>
  <c r="U1795" i="31" s="1"/>
  <c r="W1795" i="31" s="1" a="1"/>
  <c r="W1795" i="31" s="1"/>
  <c r="V1795" i="31" a="1"/>
  <c r="V1795" i="31" s="1"/>
  <c r="U1794" i="31" a="1"/>
  <c r="U1794" i="31" s="1"/>
  <c r="W1794" i="31" s="1" a="1"/>
  <c r="W1794" i="31" s="1"/>
  <c r="V1794" i="31" a="1"/>
  <c r="V1794" i="31" s="1"/>
  <c r="U1793" i="31" a="1"/>
  <c r="U1793" i="31" s="1"/>
  <c r="W1793" i="31" s="1" a="1"/>
  <c r="W1793" i="31" s="1"/>
  <c r="V1793" i="31" a="1"/>
  <c r="V1793" i="31" s="1"/>
  <c r="U1792" i="31" a="1"/>
  <c r="U1792" i="31" s="1"/>
  <c r="W1792" i="31" s="1" a="1"/>
  <c r="W1792" i="31" s="1"/>
  <c r="V1792" i="31" a="1"/>
  <c r="V1792" i="31" s="1"/>
  <c r="U1791" i="31" a="1"/>
  <c r="U1791" i="31" s="1"/>
  <c r="W1791" i="31" s="1" a="1"/>
  <c r="W1791" i="31" s="1"/>
  <c r="V1791" i="31" a="1"/>
  <c r="V1791" i="31" s="1"/>
  <c r="U1790" i="31" a="1"/>
  <c r="U1790" i="31" s="1"/>
  <c r="W1790" i="31" s="1" a="1"/>
  <c r="W1790" i="31" s="1"/>
  <c r="V1790" i="31" a="1"/>
  <c r="V1790" i="31" s="1"/>
  <c r="U1789" i="31" a="1"/>
  <c r="U1789" i="31" s="1"/>
  <c r="W1789" i="31" s="1" a="1"/>
  <c r="W1789" i="31" s="1"/>
  <c r="V1789" i="31" a="1"/>
  <c r="V1789" i="31" s="1"/>
  <c r="U1788" i="31" a="1"/>
  <c r="U1788" i="31" s="1"/>
  <c r="W1788" i="31" s="1" a="1"/>
  <c r="W1788" i="31" s="1"/>
  <c r="V1788" i="31" a="1"/>
  <c r="V1788" i="31" s="1"/>
  <c r="U1787" i="31" a="1"/>
  <c r="U1787" i="31" s="1"/>
  <c r="W1787" i="31" s="1" a="1"/>
  <c r="W1787" i="31" s="1"/>
  <c r="V1787" i="31" a="1"/>
  <c r="V1787" i="31" s="1"/>
  <c r="U1786" i="31" a="1"/>
  <c r="U1786" i="31" s="1"/>
  <c r="W1786" i="31" s="1" a="1"/>
  <c r="W1786" i="31" s="1"/>
  <c r="V1786" i="31" a="1"/>
  <c r="V1786" i="31" s="1"/>
  <c r="U1785" i="31" a="1"/>
  <c r="U1785" i="31" s="1"/>
  <c r="W1785" i="31" s="1" a="1"/>
  <c r="W1785" i="31" s="1"/>
  <c r="V1785" i="31" a="1"/>
  <c r="V1785" i="31" s="1"/>
  <c r="U1784" i="31" a="1"/>
  <c r="U1784" i="31" s="1"/>
  <c r="W1784" i="31" s="1" a="1"/>
  <c r="W1784" i="31" s="1"/>
  <c r="V1784" i="31" a="1"/>
  <c r="V1784" i="31" s="1"/>
  <c r="U1783" i="31" a="1"/>
  <c r="U1783" i="31" s="1"/>
  <c r="W1783" i="31" s="1" a="1"/>
  <c r="W1783" i="31" s="1"/>
  <c r="V1783" i="31" a="1"/>
  <c r="V1783" i="31" s="1"/>
  <c r="U1782" i="31" a="1"/>
  <c r="U1782" i="31" s="1"/>
  <c r="W1782" i="31" s="1" a="1"/>
  <c r="W1782" i="31" s="1"/>
  <c r="V1782" i="31" a="1"/>
  <c r="V1782" i="31" s="1"/>
  <c r="U1781" i="31" a="1"/>
  <c r="U1781" i="31" s="1"/>
  <c r="W1781" i="31" s="1" a="1"/>
  <c r="W1781" i="31" s="1"/>
  <c r="V1781" i="31" a="1"/>
  <c r="V1781" i="31" s="1"/>
  <c r="U1780" i="31" a="1"/>
  <c r="U1780" i="31" s="1"/>
  <c r="W1780" i="31" s="1" a="1"/>
  <c r="W1780" i="31" s="1"/>
  <c r="V1780" i="31" a="1"/>
  <c r="V1780" i="31" s="1"/>
  <c r="U1779" i="31" a="1"/>
  <c r="U1779" i="31" s="1"/>
  <c r="W1779" i="31" s="1" a="1"/>
  <c r="W1779" i="31" s="1"/>
  <c r="V1779" i="31" a="1"/>
  <c r="V1779" i="31" s="1"/>
  <c r="U1778" i="31" a="1"/>
  <c r="U1778" i="31" s="1"/>
  <c r="W1778" i="31" s="1" a="1"/>
  <c r="W1778" i="31" s="1"/>
  <c r="V1778" i="31" a="1"/>
  <c r="V1778" i="31" s="1"/>
  <c r="U1777" i="31" a="1"/>
  <c r="U1777" i="31" s="1"/>
  <c r="W1777" i="31" s="1" a="1"/>
  <c r="W1777" i="31" s="1"/>
  <c r="V1777" i="31" a="1"/>
  <c r="V1777" i="31" s="1"/>
  <c r="U1776" i="31" a="1"/>
  <c r="U1776" i="31" s="1"/>
  <c r="W1776" i="31" s="1" a="1"/>
  <c r="W1776" i="31" s="1"/>
  <c r="V1776" i="31" a="1"/>
  <c r="V1776" i="31" s="1"/>
  <c r="U1775" i="31" a="1"/>
  <c r="U1775" i="31" s="1"/>
  <c r="W1775" i="31" s="1" a="1"/>
  <c r="W1775" i="31" s="1"/>
  <c r="V1775" i="31" a="1"/>
  <c r="V1775" i="31" s="1"/>
  <c r="U1774" i="31" a="1"/>
  <c r="U1774" i="31" s="1"/>
  <c r="W1774" i="31" s="1" a="1"/>
  <c r="W1774" i="31" s="1"/>
  <c r="V1774" i="31" a="1"/>
  <c r="V1774" i="31" s="1"/>
  <c r="U1773" i="31" a="1"/>
  <c r="U1773" i="31" s="1"/>
  <c r="W1773" i="31" s="1" a="1"/>
  <c r="W1773" i="31" s="1"/>
  <c r="V1773" i="31" a="1"/>
  <c r="V1773" i="31" s="1"/>
  <c r="U1772" i="31" a="1"/>
  <c r="U1772" i="31" s="1"/>
  <c r="W1772" i="31" s="1" a="1"/>
  <c r="W1772" i="31" s="1"/>
  <c r="V1772" i="31" a="1"/>
  <c r="V1772" i="31" s="1"/>
  <c r="U1771" i="31" a="1"/>
  <c r="U1771" i="31" s="1"/>
  <c r="W1771" i="31" s="1" a="1"/>
  <c r="W1771" i="31" s="1"/>
  <c r="V1771" i="31" a="1"/>
  <c r="V1771" i="31" s="1"/>
  <c r="U1770" i="31" a="1"/>
  <c r="U1770" i="31" s="1"/>
  <c r="W1770" i="31" s="1" a="1"/>
  <c r="W1770" i="31" s="1"/>
  <c r="V1770" i="31" a="1"/>
  <c r="V1770" i="31" s="1"/>
  <c r="U1769" i="31" a="1"/>
  <c r="U1769" i="31" s="1"/>
  <c r="W1769" i="31" s="1" a="1"/>
  <c r="W1769" i="31" s="1"/>
  <c r="V1769" i="31" a="1"/>
  <c r="V1769" i="31" s="1"/>
  <c r="U1768" i="31" a="1"/>
  <c r="U1768" i="31" s="1"/>
  <c r="W1768" i="31" s="1" a="1"/>
  <c r="W1768" i="31" s="1"/>
  <c r="V1768" i="31" a="1"/>
  <c r="V1768" i="31" s="1"/>
  <c r="U1767" i="31" a="1"/>
  <c r="U1767" i="31" s="1"/>
  <c r="W1767" i="31" s="1" a="1"/>
  <c r="W1767" i="31" s="1"/>
  <c r="V1767" i="31" a="1"/>
  <c r="V1767" i="31" s="1"/>
  <c r="U1766" i="31" a="1"/>
  <c r="U1766" i="31" s="1"/>
  <c r="W1766" i="31" s="1" a="1"/>
  <c r="W1766" i="31" s="1"/>
  <c r="V1766" i="31" a="1"/>
  <c r="V1766" i="31" s="1"/>
  <c r="U1765" i="31" a="1"/>
  <c r="U1765" i="31" s="1"/>
  <c r="W1765" i="31" s="1" a="1"/>
  <c r="W1765" i="31" s="1"/>
  <c r="V1765" i="31" a="1"/>
  <c r="V1765" i="31" s="1"/>
  <c r="U1764" i="31" a="1"/>
  <c r="U1764" i="31" s="1"/>
  <c r="W1764" i="31" s="1" a="1"/>
  <c r="W1764" i="31" s="1"/>
  <c r="V1764" i="31" a="1"/>
  <c r="V1764" i="31" s="1"/>
  <c r="U1763" i="31" a="1"/>
  <c r="U1763" i="31" s="1"/>
  <c r="W1763" i="31" s="1" a="1"/>
  <c r="W1763" i="31" s="1"/>
  <c r="V1763" i="31" a="1"/>
  <c r="V1763" i="31" s="1"/>
  <c r="U1762" i="31" a="1"/>
  <c r="U1762" i="31" s="1"/>
  <c r="W1762" i="31" s="1" a="1"/>
  <c r="W1762" i="31" s="1"/>
  <c r="V1762" i="31" a="1"/>
  <c r="V1762" i="31" s="1"/>
  <c r="U1761" i="31" a="1"/>
  <c r="U1761" i="31" s="1"/>
  <c r="W1761" i="31" s="1" a="1"/>
  <c r="W1761" i="31" s="1"/>
  <c r="V1761" i="31" a="1"/>
  <c r="V1761" i="31" s="1"/>
  <c r="U1760" i="31" a="1"/>
  <c r="U1760" i="31" s="1"/>
  <c r="W1760" i="31" s="1" a="1"/>
  <c r="W1760" i="31" s="1"/>
  <c r="V1760" i="31" a="1"/>
  <c r="V1760" i="31" s="1"/>
  <c r="U1759" i="31" a="1"/>
  <c r="U1759" i="31" s="1"/>
  <c r="W1759" i="31" s="1" a="1"/>
  <c r="W1759" i="31" s="1"/>
  <c r="V1759" i="31" a="1"/>
  <c r="V1759" i="31" s="1"/>
  <c r="U1758" i="31" a="1"/>
  <c r="U1758" i="31" s="1"/>
  <c r="W1758" i="31" s="1" a="1"/>
  <c r="W1758" i="31" s="1"/>
  <c r="V1758" i="31" a="1"/>
  <c r="V1758" i="31" s="1"/>
  <c r="U1757" i="31" a="1"/>
  <c r="U1757" i="31" s="1"/>
  <c r="W1757" i="31" s="1" a="1"/>
  <c r="W1757" i="31" s="1"/>
  <c r="V1757" i="31" a="1"/>
  <c r="V1757" i="31" s="1"/>
  <c r="U1756" i="31" a="1"/>
  <c r="U1756" i="31" s="1"/>
  <c r="W1756" i="31" s="1" a="1"/>
  <c r="W1756" i="31" s="1"/>
  <c r="V1756" i="31" a="1"/>
  <c r="V1756" i="31" s="1"/>
  <c r="U1755" i="31" a="1"/>
  <c r="U1755" i="31" s="1"/>
  <c r="W1755" i="31" s="1" a="1"/>
  <c r="W1755" i="31" s="1"/>
  <c r="V1755" i="31" a="1"/>
  <c r="V1755" i="31" s="1"/>
  <c r="U1754" i="31" a="1"/>
  <c r="U1754" i="31" s="1"/>
  <c r="W1754" i="31" s="1" a="1"/>
  <c r="W1754" i="31" s="1"/>
  <c r="V1754" i="31" a="1"/>
  <c r="V1754" i="31" s="1"/>
  <c r="U1753" i="31" a="1"/>
  <c r="U1753" i="31" s="1"/>
  <c r="W1753" i="31" s="1" a="1"/>
  <c r="W1753" i="31" s="1"/>
  <c r="V1753" i="31" a="1"/>
  <c r="V1753" i="31" s="1"/>
  <c r="U1752" i="31" a="1"/>
  <c r="U1752" i="31" s="1"/>
  <c r="W1752" i="31" s="1" a="1"/>
  <c r="W1752" i="31" s="1"/>
  <c r="V1752" i="31" a="1"/>
  <c r="V1752" i="31" s="1"/>
  <c r="U1751" i="31" a="1"/>
  <c r="U1751" i="31" s="1"/>
  <c r="W1751" i="31" s="1" a="1"/>
  <c r="W1751" i="31" s="1"/>
  <c r="V1751" i="31" a="1"/>
  <c r="V1751" i="31" s="1"/>
  <c r="U1750" i="31" a="1"/>
  <c r="U1750" i="31" s="1"/>
  <c r="W1750" i="31" s="1" a="1"/>
  <c r="W1750" i="31" s="1"/>
  <c r="V1750" i="31" a="1"/>
  <c r="V1750" i="31" s="1"/>
  <c r="U1749" i="31" a="1"/>
  <c r="U1749" i="31" s="1"/>
  <c r="W1749" i="31" s="1" a="1"/>
  <c r="W1749" i="31" s="1"/>
  <c r="V1749" i="31" a="1"/>
  <c r="V1749" i="31" s="1"/>
  <c r="U1748" i="31" a="1"/>
  <c r="U1748" i="31" s="1"/>
  <c r="W1748" i="31" s="1" a="1"/>
  <c r="W1748" i="31" s="1"/>
  <c r="V1748" i="31" a="1"/>
  <c r="V1748" i="31" s="1"/>
  <c r="U1747" i="31" a="1"/>
  <c r="U1747" i="31" s="1"/>
  <c r="W1747" i="31" s="1" a="1"/>
  <c r="W1747" i="31" s="1"/>
  <c r="V1747" i="31" a="1"/>
  <c r="V1747" i="31" s="1"/>
  <c r="U1746" i="31" a="1"/>
  <c r="U1746" i="31" s="1"/>
  <c r="W1746" i="31" s="1" a="1"/>
  <c r="W1746" i="31" s="1"/>
  <c r="V1746" i="31" a="1"/>
  <c r="V1746" i="31" s="1"/>
  <c r="U1745" i="31" a="1"/>
  <c r="U1745" i="31" s="1"/>
  <c r="W1745" i="31" s="1" a="1"/>
  <c r="W1745" i="31" s="1"/>
  <c r="V1745" i="31" a="1"/>
  <c r="V1745" i="31" s="1"/>
  <c r="U1744" i="31" a="1"/>
  <c r="U1744" i="31" s="1"/>
  <c r="W1744" i="31" s="1" a="1"/>
  <c r="W1744" i="31" s="1"/>
  <c r="V1744" i="31" a="1"/>
  <c r="V1744" i="31" s="1"/>
  <c r="U1743" i="31" a="1"/>
  <c r="U1743" i="31" s="1"/>
  <c r="W1743" i="31" s="1" a="1"/>
  <c r="W1743" i="31" s="1"/>
  <c r="V1743" i="31" a="1"/>
  <c r="V1743" i="31" s="1"/>
  <c r="U1742" i="31" a="1"/>
  <c r="U1742" i="31" s="1"/>
  <c r="W1742" i="31" s="1" a="1"/>
  <c r="W1742" i="31" s="1"/>
  <c r="V1742" i="31" a="1"/>
  <c r="V1742" i="31" s="1"/>
  <c r="U1741" i="31" a="1"/>
  <c r="U1741" i="31" s="1"/>
  <c r="W1741" i="31" s="1" a="1"/>
  <c r="W1741" i="31" s="1"/>
  <c r="V1741" i="31" a="1"/>
  <c r="V1741" i="31" s="1"/>
  <c r="U1740" i="31" a="1"/>
  <c r="U1740" i="31" s="1"/>
  <c r="W1740" i="31" s="1" a="1"/>
  <c r="W1740" i="31" s="1"/>
  <c r="V1740" i="31" a="1"/>
  <c r="V1740" i="31" s="1"/>
  <c r="U1739" i="31" a="1"/>
  <c r="U1739" i="31" s="1"/>
  <c r="W1739" i="31" s="1" a="1"/>
  <c r="W1739" i="31" s="1"/>
  <c r="V1739" i="31" a="1"/>
  <c r="V1739" i="31" s="1"/>
  <c r="U1738" i="31" a="1"/>
  <c r="U1738" i="31" s="1"/>
  <c r="W1738" i="31" s="1" a="1"/>
  <c r="W1738" i="31" s="1"/>
  <c r="V1738" i="31" a="1"/>
  <c r="V1738" i="31" s="1"/>
  <c r="U1737" i="31" a="1"/>
  <c r="U1737" i="31" s="1"/>
  <c r="W1737" i="31" s="1" a="1"/>
  <c r="W1737" i="31" s="1"/>
  <c r="V1737" i="31" a="1"/>
  <c r="V1737" i="31" s="1"/>
  <c r="U1736" i="31" a="1"/>
  <c r="U1736" i="31" s="1"/>
  <c r="W1736" i="31" s="1" a="1"/>
  <c r="W1736" i="31" s="1"/>
  <c r="V1736" i="31" a="1"/>
  <c r="V1736" i="31" s="1"/>
  <c r="U1735" i="31" a="1"/>
  <c r="U1735" i="31" s="1"/>
  <c r="W1735" i="31" s="1" a="1"/>
  <c r="W1735" i="31" s="1"/>
  <c r="V1735" i="31" a="1"/>
  <c r="V1735" i="31" s="1"/>
  <c r="U1734" i="31" a="1"/>
  <c r="U1734" i="31" s="1"/>
  <c r="W1734" i="31" s="1" a="1"/>
  <c r="W1734" i="31" s="1"/>
  <c r="V1734" i="31" a="1"/>
  <c r="V1734" i="31" s="1"/>
  <c r="U1733" i="31" a="1"/>
  <c r="U1733" i="31" s="1"/>
  <c r="W1733" i="31" s="1" a="1"/>
  <c r="W1733" i="31" s="1"/>
  <c r="V1733" i="31" a="1"/>
  <c r="V1733" i="31" s="1"/>
  <c r="U1732" i="31" a="1"/>
  <c r="U1732" i="31" s="1"/>
  <c r="W1732" i="31" s="1" a="1"/>
  <c r="W1732" i="31" s="1"/>
  <c r="V1732" i="31" a="1"/>
  <c r="V1732" i="31" s="1"/>
  <c r="U1731" i="31" a="1"/>
  <c r="U1731" i="31" s="1"/>
  <c r="W1731" i="31" s="1" a="1"/>
  <c r="W1731" i="31" s="1"/>
  <c r="V1731" i="31" a="1"/>
  <c r="V1731" i="31" s="1"/>
  <c r="U1730" i="31" a="1"/>
  <c r="U1730" i="31" s="1"/>
  <c r="W1730" i="31" s="1" a="1"/>
  <c r="W1730" i="31" s="1"/>
  <c r="V1730" i="31" a="1"/>
  <c r="V1730" i="31" s="1"/>
  <c r="U1729" i="31" a="1"/>
  <c r="U1729" i="31" s="1"/>
  <c r="W1729" i="31" s="1" a="1"/>
  <c r="W1729" i="31" s="1"/>
  <c r="V1729" i="31" a="1"/>
  <c r="V1729" i="31" s="1"/>
  <c r="U1728" i="31" a="1"/>
  <c r="U1728" i="31" s="1"/>
  <c r="W1728" i="31" s="1" a="1"/>
  <c r="W1728" i="31" s="1"/>
  <c r="V1728" i="31" a="1"/>
  <c r="V1728" i="31" s="1"/>
  <c r="U1727" i="31" a="1"/>
  <c r="U1727" i="31" s="1"/>
  <c r="W1727" i="31" s="1" a="1"/>
  <c r="W1727" i="31" s="1"/>
  <c r="V1727" i="31" a="1"/>
  <c r="V1727" i="31" s="1"/>
  <c r="U1726" i="31" a="1"/>
  <c r="U1726" i="31" s="1"/>
  <c r="W1726" i="31" s="1" a="1"/>
  <c r="W1726" i="31" s="1"/>
  <c r="V1726" i="31" a="1"/>
  <c r="V1726" i="31" s="1"/>
  <c r="U1725" i="31" a="1"/>
  <c r="U1725" i="31" s="1"/>
  <c r="W1725" i="31" s="1" a="1"/>
  <c r="W1725" i="31" s="1"/>
  <c r="V1725" i="31" a="1"/>
  <c r="V1725" i="31" s="1"/>
  <c r="U1724" i="31" a="1"/>
  <c r="U1724" i="31" s="1"/>
  <c r="W1724" i="31" s="1" a="1"/>
  <c r="W1724" i="31" s="1"/>
  <c r="V1724" i="31" a="1"/>
  <c r="V1724" i="31" s="1"/>
  <c r="U1723" i="31" a="1"/>
  <c r="U1723" i="31" s="1"/>
  <c r="W1723" i="31" s="1" a="1"/>
  <c r="W1723" i="31" s="1"/>
  <c r="V1723" i="31" a="1"/>
  <c r="V1723" i="31" s="1"/>
  <c r="U1722" i="31" a="1"/>
  <c r="U1722" i="31" s="1"/>
  <c r="W1722" i="31" s="1" a="1"/>
  <c r="W1722" i="31" s="1"/>
  <c r="V1722" i="31" a="1"/>
  <c r="V1722" i="31" s="1"/>
  <c r="U1721" i="31" a="1"/>
  <c r="U1721" i="31" s="1"/>
  <c r="W1721" i="31" s="1" a="1"/>
  <c r="W1721" i="31" s="1"/>
  <c r="V1721" i="31" a="1"/>
  <c r="V1721" i="31" s="1"/>
  <c r="U1720" i="31" a="1"/>
  <c r="U1720" i="31" s="1"/>
  <c r="W1720" i="31" s="1" a="1"/>
  <c r="W1720" i="31" s="1"/>
  <c r="V1720" i="31" a="1"/>
  <c r="V1720" i="31" s="1"/>
  <c r="U1719" i="31" a="1"/>
  <c r="U1719" i="31" s="1"/>
  <c r="W1719" i="31" s="1" a="1"/>
  <c r="W1719" i="31" s="1"/>
  <c r="V1719" i="31" a="1"/>
  <c r="V1719" i="31" s="1"/>
  <c r="U1718" i="31" a="1"/>
  <c r="U1718" i="31" s="1"/>
  <c r="W1718" i="31" s="1" a="1"/>
  <c r="W1718" i="31" s="1"/>
  <c r="V1718" i="31" a="1"/>
  <c r="V1718" i="31" s="1"/>
  <c r="U1717" i="31" a="1"/>
  <c r="U1717" i="31" s="1"/>
  <c r="W1717" i="31" s="1" a="1"/>
  <c r="W1717" i="31" s="1"/>
  <c r="V1717" i="31" a="1"/>
  <c r="V1717" i="31" s="1"/>
  <c r="U1716" i="31" a="1"/>
  <c r="U1716" i="31" s="1"/>
  <c r="W1716" i="31" s="1" a="1"/>
  <c r="W1716" i="31" s="1"/>
  <c r="V1716" i="31" a="1"/>
  <c r="V1716" i="31" s="1"/>
  <c r="U1715" i="31" a="1"/>
  <c r="U1715" i="31" s="1"/>
  <c r="W1715" i="31" s="1" a="1"/>
  <c r="W1715" i="31" s="1"/>
  <c r="V1715" i="31" a="1"/>
  <c r="V1715" i="31" s="1"/>
  <c r="U1714" i="31" a="1"/>
  <c r="U1714" i="31" s="1"/>
  <c r="W1714" i="31" s="1" a="1"/>
  <c r="W1714" i="31" s="1"/>
  <c r="V1714" i="31" a="1"/>
  <c r="V1714" i="31" s="1"/>
  <c r="U1713" i="31" a="1"/>
  <c r="U1713" i="31" s="1"/>
  <c r="W1713" i="31" s="1" a="1"/>
  <c r="W1713" i="31" s="1"/>
  <c r="V1713" i="31" a="1"/>
  <c r="V1713" i="31" s="1"/>
  <c r="U1712" i="31" a="1"/>
  <c r="U1712" i="31" s="1"/>
  <c r="W1712" i="31" s="1" a="1"/>
  <c r="W1712" i="31" s="1"/>
  <c r="V1712" i="31" a="1"/>
  <c r="V1712" i="31" s="1"/>
  <c r="U1711" i="31" a="1"/>
  <c r="U1711" i="31" s="1"/>
  <c r="W1711" i="31" s="1" a="1"/>
  <c r="W1711" i="31" s="1"/>
  <c r="V1711" i="31" a="1"/>
  <c r="V1711" i="31" s="1"/>
  <c r="U1710" i="31" a="1"/>
  <c r="U1710" i="31" s="1"/>
  <c r="W1710" i="31" s="1" a="1"/>
  <c r="W1710" i="31" s="1"/>
  <c r="V1710" i="31" a="1"/>
  <c r="V1710" i="31" s="1"/>
  <c r="U1709" i="31" a="1"/>
  <c r="U1709" i="31" s="1"/>
  <c r="W1709" i="31" s="1" a="1"/>
  <c r="W1709" i="31" s="1"/>
  <c r="V1709" i="31" a="1"/>
  <c r="V1709" i="31" s="1"/>
  <c r="U1708" i="31" a="1"/>
  <c r="U1708" i="31" s="1"/>
  <c r="W1708" i="31" s="1" a="1"/>
  <c r="W1708" i="31" s="1"/>
  <c r="V1708" i="31" a="1"/>
  <c r="V1708" i="31" s="1"/>
  <c r="U1707" i="31" a="1"/>
  <c r="U1707" i="31" s="1"/>
  <c r="W1707" i="31" s="1" a="1"/>
  <c r="W1707" i="31" s="1"/>
  <c r="V1707" i="31" a="1"/>
  <c r="V1707" i="31" s="1"/>
  <c r="U1706" i="31" a="1"/>
  <c r="U1706" i="31" s="1"/>
  <c r="W1706" i="31" s="1" a="1"/>
  <c r="W1706" i="31" s="1"/>
  <c r="V1706" i="31" a="1"/>
  <c r="V1706" i="31" s="1"/>
  <c r="U1705" i="31" a="1"/>
  <c r="U1705" i="31" s="1"/>
  <c r="W1705" i="31" s="1" a="1"/>
  <c r="W1705" i="31" s="1"/>
  <c r="V1705" i="31" a="1"/>
  <c r="V1705" i="31" s="1"/>
  <c r="U1704" i="31" a="1"/>
  <c r="U1704" i="31" s="1"/>
  <c r="W1704" i="31" s="1" a="1"/>
  <c r="W1704" i="31" s="1"/>
  <c r="V1704" i="31" a="1"/>
  <c r="V1704" i="31" s="1"/>
  <c r="U1703" i="31" a="1"/>
  <c r="U1703" i="31" s="1"/>
  <c r="W1703" i="31" s="1" a="1"/>
  <c r="W1703" i="31" s="1"/>
  <c r="V1703" i="31" a="1"/>
  <c r="V1703" i="31" s="1"/>
  <c r="U1702" i="31" a="1"/>
  <c r="U1702" i="31" s="1"/>
  <c r="W1702" i="31" s="1" a="1"/>
  <c r="W1702" i="31" s="1"/>
  <c r="V1702" i="31" a="1"/>
  <c r="V1702" i="31" s="1"/>
  <c r="U1701" i="31" a="1"/>
  <c r="U1701" i="31" s="1"/>
  <c r="W1701" i="31" s="1" a="1"/>
  <c r="W1701" i="31" s="1"/>
  <c r="V1701" i="31" a="1"/>
  <c r="V1701" i="31" s="1"/>
  <c r="U1700" i="31" a="1"/>
  <c r="U1700" i="31" s="1"/>
  <c r="W1700" i="31" s="1" a="1"/>
  <c r="W1700" i="31" s="1"/>
  <c r="V1700" i="31" a="1"/>
  <c r="V1700" i="31" s="1"/>
  <c r="U1699" i="31" a="1"/>
  <c r="U1699" i="31" s="1"/>
  <c r="W1699" i="31" s="1" a="1"/>
  <c r="W1699" i="31" s="1"/>
  <c r="V1699" i="31" a="1"/>
  <c r="V1699" i="31" s="1"/>
  <c r="U1698" i="31" a="1"/>
  <c r="U1698" i="31" s="1"/>
  <c r="W1698" i="31" s="1" a="1"/>
  <c r="W1698" i="31" s="1"/>
  <c r="V1698" i="31" a="1"/>
  <c r="V1698" i="31" s="1"/>
  <c r="U1697" i="31" a="1"/>
  <c r="U1697" i="31" s="1"/>
  <c r="W1697" i="31" s="1" a="1"/>
  <c r="W1697" i="31" s="1"/>
  <c r="V1697" i="31" a="1"/>
  <c r="V1697" i="31" s="1"/>
  <c r="U1696" i="31" a="1"/>
  <c r="U1696" i="31" s="1"/>
  <c r="W1696" i="31" s="1" a="1"/>
  <c r="W1696" i="31" s="1"/>
  <c r="V1696" i="31" a="1"/>
  <c r="V1696" i="31" s="1"/>
  <c r="U1695" i="31" a="1"/>
  <c r="U1695" i="31" s="1"/>
  <c r="W1695" i="31" s="1" a="1"/>
  <c r="W1695" i="31" s="1"/>
  <c r="V1695" i="31" a="1"/>
  <c r="V1695" i="31" s="1"/>
  <c r="U1694" i="31" a="1"/>
  <c r="U1694" i="31" s="1"/>
  <c r="W1694" i="31" s="1" a="1"/>
  <c r="W1694" i="31" s="1"/>
  <c r="V1694" i="31" a="1"/>
  <c r="V1694" i="31" s="1"/>
  <c r="U1693" i="31" a="1"/>
  <c r="U1693" i="31" s="1"/>
  <c r="W1693" i="31" s="1" a="1"/>
  <c r="W1693" i="31" s="1"/>
  <c r="V1693" i="31" a="1"/>
  <c r="V1693" i="31" s="1"/>
  <c r="U1692" i="31" a="1"/>
  <c r="U1692" i="31" s="1"/>
  <c r="W1692" i="31" s="1" a="1"/>
  <c r="W1692" i="31" s="1"/>
  <c r="V1692" i="31" a="1"/>
  <c r="V1692" i="31" s="1"/>
  <c r="U1691" i="31" a="1"/>
  <c r="U1691" i="31" s="1"/>
  <c r="W1691" i="31" s="1" a="1"/>
  <c r="W1691" i="31" s="1"/>
  <c r="V1691" i="31" a="1"/>
  <c r="V1691" i="31" s="1"/>
  <c r="U1690" i="31" a="1"/>
  <c r="U1690" i="31" s="1"/>
  <c r="W1690" i="31" s="1" a="1"/>
  <c r="W1690" i="31" s="1"/>
  <c r="V1690" i="31" a="1"/>
  <c r="V1690" i="31" s="1"/>
  <c r="U1689" i="31" a="1"/>
  <c r="U1689" i="31" s="1"/>
  <c r="W1689" i="31" s="1" a="1"/>
  <c r="W1689" i="31" s="1"/>
  <c r="V1689" i="31" a="1"/>
  <c r="V1689" i="31" s="1"/>
  <c r="U1688" i="31" a="1"/>
  <c r="U1688" i="31" s="1"/>
  <c r="W1688" i="31" s="1" a="1"/>
  <c r="W1688" i="31" s="1"/>
  <c r="V1688" i="31" a="1"/>
  <c r="V1688" i="31" s="1"/>
  <c r="U1687" i="31" a="1"/>
  <c r="U1687" i="31" s="1"/>
  <c r="W1687" i="31" s="1" a="1"/>
  <c r="W1687" i="31" s="1"/>
  <c r="V1687" i="31" a="1"/>
  <c r="V1687" i="31" s="1"/>
  <c r="U1686" i="31" a="1"/>
  <c r="U1686" i="31" s="1"/>
  <c r="W1686" i="31" s="1" a="1"/>
  <c r="W1686" i="31" s="1"/>
  <c r="V1686" i="31" a="1"/>
  <c r="V1686" i="31" s="1"/>
  <c r="U1685" i="31" a="1"/>
  <c r="U1685" i="31" s="1"/>
  <c r="W1685" i="31" s="1" a="1"/>
  <c r="W1685" i="31" s="1"/>
  <c r="V1685" i="31" a="1"/>
  <c r="V1685" i="31" s="1"/>
  <c r="U1684" i="31" a="1"/>
  <c r="U1684" i="31" s="1"/>
  <c r="W1684" i="31" s="1" a="1"/>
  <c r="W1684" i="31" s="1"/>
  <c r="V1684" i="31" a="1"/>
  <c r="V1684" i="31" s="1"/>
  <c r="U1683" i="31" a="1"/>
  <c r="U1683" i="31" s="1"/>
  <c r="W1683" i="31" s="1" a="1"/>
  <c r="W1683" i="31" s="1"/>
  <c r="V1683" i="31" a="1"/>
  <c r="V1683" i="31" s="1"/>
  <c r="U1682" i="31" a="1"/>
  <c r="U1682" i="31" s="1"/>
  <c r="W1682" i="31" s="1" a="1"/>
  <c r="W1682" i="31" s="1"/>
  <c r="V1682" i="31" a="1"/>
  <c r="V1682" i="31" s="1"/>
  <c r="U1681" i="31" a="1"/>
  <c r="U1681" i="31" s="1"/>
  <c r="W1681" i="31" s="1" a="1"/>
  <c r="W1681" i="31" s="1"/>
  <c r="V1681" i="31" a="1"/>
  <c r="V1681" i="31" s="1"/>
  <c r="U1680" i="31" a="1"/>
  <c r="U1680" i="31" s="1"/>
  <c r="W1680" i="31" s="1" a="1"/>
  <c r="W1680" i="31" s="1"/>
  <c r="V1680" i="31" a="1"/>
  <c r="V1680" i="31" s="1"/>
  <c r="U1679" i="31" a="1"/>
  <c r="U1679" i="31" s="1"/>
  <c r="W1679" i="31" s="1" a="1"/>
  <c r="W1679" i="31" s="1"/>
  <c r="V1679" i="31" a="1"/>
  <c r="V1679" i="31" s="1"/>
  <c r="U1678" i="31" a="1"/>
  <c r="U1678" i="31" s="1"/>
  <c r="W1678" i="31" s="1" a="1"/>
  <c r="W1678" i="31" s="1"/>
  <c r="V1678" i="31" a="1"/>
  <c r="V1678" i="31" s="1"/>
  <c r="U1677" i="31" a="1"/>
  <c r="U1677" i="31" s="1"/>
  <c r="W1677" i="31" s="1" a="1"/>
  <c r="W1677" i="31" s="1"/>
  <c r="V1677" i="31" a="1"/>
  <c r="V1677" i="31" s="1"/>
  <c r="U1676" i="31" a="1"/>
  <c r="U1676" i="31" s="1"/>
  <c r="W1676" i="31" s="1" a="1"/>
  <c r="W1676" i="31" s="1"/>
  <c r="V1676" i="31" a="1"/>
  <c r="V1676" i="31" s="1"/>
  <c r="U1675" i="31" a="1"/>
  <c r="U1675" i="31" s="1"/>
  <c r="W1675" i="31" s="1" a="1"/>
  <c r="W1675" i="31" s="1"/>
  <c r="V1675" i="31" a="1"/>
  <c r="V1675" i="31" s="1"/>
  <c r="U1674" i="31" a="1"/>
  <c r="U1674" i="31" s="1"/>
  <c r="W1674" i="31" s="1" a="1"/>
  <c r="W1674" i="31" s="1"/>
  <c r="V1674" i="31" a="1"/>
  <c r="V1674" i="31" s="1"/>
  <c r="U1673" i="31" a="1"/>
  <c r="U1673" i="31" s="1"/>
  <c r="W1673" i="31" s="1" a="1"/>
  <c r="W1673" i="31" s="1"/>
  <c r="V1673" i="31" a="1"/>
  <c r="V1673" i="31" s="1"/>
  <c r="U1672" i="31" a="1"/>
  <c r="U1672" i="31" s="1"/>
  <c r="W1672" i="31" s="1" a="1"/>
  <c r="W1672" i="31" s="1"/>
  <c r="V1672" i="31" a="1"/>
  <c r="V1672" i="31" s="1"/>
  <c r="U1671" i="31" a="1"/>
  <c r="U1671" i="31" s="1"/>
  <c r="W1671" i="31" s="1" a="1"/>
  <c r="W1671" i="31" s="1"/>
  <c r="V1671" i="31" a="1"/>
  <c r="V1671" i="31" s="1"/>
  <c r="U1670" i="31" a="1"/>
  <c r="U1670" i="31" s="1"/>
  <c r="W1670" i="31" s="1" a="1"/>
  <c r="W1670" i="31" s="1"/>
  <c r="V1670" i="31" a="1"/>
  <c r="V1670" i="31" s="1"/>
  <c r="U1669" i="31" a="1"/>
  <c r="U1669" i="31" s="1"/>
  <c r="W1669" i="31" s="1" a="1"/>
  <c r="W1669" i="31" s="1"/>
  <c r="V1669" i="31" a="1"/>
  <c r="V1669" i="31" s="1"/>
  <c r="U1668" i="31" a="1"/>
  <c r="U1668" i="31" s="1"/>
  <c r="W1668" i="31" s="1" a="1"/>
  <c r="W1668" i="31" s="1"/>
  <c r="V1668" i="31" a="1"/>
  <c r="V1668" i="31" s="1"/>
  <c r="U1667" i="31" a="1"/>
  <c r="U1667" i="31" s="1"/>
  <c r="W1667" i="31" s="1" a="1"/>
  <c r="W1667" i="31" s="1"/>
  <c r="V1667" i="31" a="1"/>
  <c r="V1667" i="31" s="1"/>
  <c r="U1666" i="31" a="1"/>
  <c r="U1666" i="31" s="1"/>
  <c r="W1666" i="31" s="1" a="1"/>
  <c r="W1666" i="31" s="1"/>
  <c r="V1666" i="31" a="1"/>
  <c r="V1666" i="31" s="1"/>
  <c r="U1665" i="31" a="1"/>
  <c r="U1665" i="31" s="1"/>
  <c r="W1665" i="31" s="1" a="1"/>
  <c r="W1665" i="31" s="1"/>
  <c r="V1665" i="31" a="1"/>
  <c r="V1665" i="31" s="1"/>
  <c r="U1664" i="31" a="1"/>
  <c r="U1664" i="31" s="1"/>
  <c r="W1664" i="31" s="1" a="1"/>
  <c r="W1664" i="31" s="1"/>
  <c r="V1664" i="31" a="1"/>
  <c r="V1664" i="31" s="1"/>
  <c r="U1663" i="31" a="1"/>
  <c r="U1663" i="31" s="1"/>
  <c r="W1663" i="31" s="1" a="1"/>
  <c r="W1663" i="31" s="1"/>
  <c r="V1663" i="31" a="1"/>
  <c r="V1663" i="31" s="1"/>
  <c r="U1662" i="31" a="1"/>
  <c r="U1662" i="31" s="1"/>
  <c r="W1662" i="31" s="1" a="1"/>
  <c r="W1662" i="31" s="1"/>
  <c r="V1662" i="31" a="1"/>
  <c r="V1662" i="31" s="1"/>
  <c r="U1661" i="31" a="1"/>
  <c r="U1661" i="31" s="1"/>
  <c r="W1661" i="31" s="1" a="1"/>
  <c r="W1661" i="31" s="1"/>
  <c r="V1661" i="31" a="1"/>
  <c r="V1661" i="31" s="1"/>
  <c r="U1660" i="31" a="1"/>
  <c r="U1660" i="31" s="1"/>
  <c r="W1660" i="31" s="1" a="1"/>
  <c r="W1660" i="31" s="1"/>
  <c r="V1660" i="31" a="1"/>
  <c r="V1660" i="31" s="1"/>
  <c r="U1659" i="31" a="1"/>
  <c r="U1659" i="31" s="1"/>
  <c r="W1659" i="31" s="1" a="1"/>
  <c r="W1659" i="31" s="1"/>
  <c r="V1659" i="31" a="1"/>
  <c r="V1659" i="31" s="1"/>
  <c r="U1658" i="31" a="1"/>
  <c r="U1658" i="31" s="1"/>
  <c r="W1658" i="31" s="1" a="1"/>
  <c r="W1658" i="31" s="1"/>
  <c r="V1658" i="31" a="1"/>
  <c r="V1658" i="31" s="1"/>
  <c r="U1657" i="31" a="1"/>
  <c r="U1657" i="31" s="1"/>
  <c r="W1657" i="31" s="1" a="1"/>
  <c r="W1657" i="31" s="1"/>
  <c r="V1657" i="31" a="1"/>
  <c r="V1657" i="31" s="1"/>
  <c r="U1656" i="31" a="1"/>
  <c r="U1656" i="31" s="1"/>
  <c r="W1656" i="31" s="1" a="1"/>
  <c r="W1656" i="31" s="1"/>
  <c r="V1656" i="31" a="1"/>
  <c r="V1656" i="31" s="1"/>
  <c r="U1655" i="31" a="1"/>
  <c r="U1655" i="31" s="1"/>
  <c r="W1655" i="31" s="1" a="1"/>
  <c r="W1655" i="31" s="1"/>
  <c r="V1655" i="31" a="1"/>
  <c r="V1655" i="31" s="1"/>
  <c r="U1654" i="31" a="1"/>
  <c r="U1654" i="31" s="1"/>
  <c r="W1654" i="31" s="1" a="1"/>
  <c r="W1654" i="31" s="1"/>
  <c r="V1654" i="31" a="1"/>
  <c r="V1654" i="31" s="1"/>
  <c r="U1653" i="31" a="1"/>
  <c r="U1653" i="31" s="1"/>
  <c r="W1653" i="31" s="1" a="1"/>
  <c r="W1653" i="31" s="1"/>
  <c r="V1653" i="31" a="1"/>
  <c r="V1653" i="31" s="1"/>
  <c r="U1652" i="31" a="1"/>
  <c r="U1652" i="31" s="1"/>
  <c r="W1652" i="31" s="1" a="1"/>
  <c r="W1652" i="31" s="1"/>
  <c r="V1652" i="31" a="1"/>
  <c r="V1652" i="31" s="1"/>
  <c r="U1651" i="31" a="1"/>
  <c r="U1651" i="31" s="1"/>
  <c r="W1651" i="31" s="1" a="1"/>
  <c r="W1651" i="31" s="1"/>
  <c r="V1651" i="31" a="1"/>
  <c r="V1651" i="31" s="1"/>
  <c r="U1650" i="31" a="1"/>
  <c r="U1650" i="31" s="1"/>
  <c r="W1650" i="31" s="1" a="1"/>
  <c r="W1650" i="31" s="1"/>
  <c r="V1650" i="31" a="1"/>
  <c r="V1650" i="31" s="1"/>
  <c r="U1649" i="31" a="1"/>
  <c r="U1649" i="31" s="1"/>
  <c r="W1649" i="31" s="1" a="1"/>
  <c r="W1649" i="31" s="1"/>
  <c r="V1649" i="31" a="1"/>
  <c r="V1649" i="31" s="1"/>
  <c r="U1648" i="31" a="1"/>
  <c r="U1648" i="31" s="1"/>
  <c r="W1648" i="31" s="1" a="1"/>
  <c r="W1648" i="31" s="1"/>
  <c r="V1648" i="31" a="1"/>
  <c r="V1648" i="31" s="1"/>
  <c r="U1647" i="31" a="1"/>
  <c r="U1647" i="31" s="1"/>
  <c r="W1647" i="31" s="1" a="1"/>
  <c r="W1647" i="31" s="1"/>
  <c r="V1647" i="31" a="1"/>
  <c r="V1647" i="31" s="1"/>
  <c r="U1646" i="31" a="1"/>
  <c r="U1646" i="31" s="1"/>
  <c r="W1646" i="31" s="1" a="1"/>
  <c r="W1646" i="31" s="1"/>
  <c r="V1646" i="31" a="1"/>
  <c r="V1646" i="31" s="1"/>
  <c r="U1645" i="31" a="1"/>
  <c r="U1645" i="31" s="1"/>
  <c r="W1645" i="31" s="1" a="1"/>
  <c r="W1645" i="31" s="1"/>
  <c r="V1645" i="31" a="1"/>
  <c r="V1645" i="31" s="1"/>
  <c r="U1644" i="31" a="1"/>
  <c r="U1644" i="31" s="1"/>
  <c r="W1644" i="31" s="1" a="1"/>
  <c r="W1644" i="31" s="1"/>
  <c r="V1644" i="31" a="1"/>
  <c r="V1644" i="31" s="1"/>
  <c r="U1643" i="31" a="1"/>
  <c r="U1643" i="31" s="1"/>
  <c r="W1643" i="31" s="1" a="1"/>
  <c r="W1643" i="31" s="1"/>
  <c r="V1643" i="31" a="1"/>
  <c r="V1643" i="31" s="1"/>
  <c r="U1642" i="31" a="1"/>
  <c r="U1642" i="31" s="1"/>
  <c r="W1642" i="31" s="1" a="1"/>
  <c r="W1642" i="31" s="1"/>
  <c r="V1642" i="31" a="1"/>
  <c r="V1642" i="31" s="1"/>
  <c r="U1641" i="31" a="1"/>
  <c r="U1641" i="31" s="1"/>
  <c r="W1641" i="31" s="1" a="1"/>
  <c r="W1641" i="31" s="1"/>
  <c r="V1641" i="31" a="1"/>
  <c r="V1641" i="31" s="1"/>
  <c r="U1640" i="31" a="1"/>
  <c r="U1640" i="31" s="1"/>
  <c r="W1640" i="31" s="1" a="1"/>
  <c r="W1640" i="31" s="1"/>
  <c r="V1640" i="31" a="1"/>
  <c r="V1640" i="31" s="1"/>
  <c r="U1639" i="31" a="1"/>
  <c r="U1639" i="31" s="1"/>
  <c r="W1639" i="31" s="1" a="1"/>
  <c r="W1639" i="31" s="1"/>
  <c r="V1639" i="31" a="1"/>
  <c r="V1639" i="31" s="1"/>
  <c r="U1638" i="31" a="1"/>
  <c r="U1638" i="31" s="1"/>
  <c r="W1638" i="31" s="1" a="1"/>
  <c r="W1638" i="31" s="1"/>
  <c r="V1638" i="31" a="1"/>
  <c r="V1638" i="31" s="1"/>
  <c r="U1637" i="31" a="1"/>
  <c r="U1637" i="31" s="1"/>
  <c r="W1637" i="31" s="1" a="1"/>
  <c r="W1637" i="31" s="1"/>
  <c r="V1637" i="31" a="1"/>
  <c r="V1637" i="31" s="1"/>
  <c r="U1636" i="31" a="1"/>
  <c r="U1636" i="31" s="1"/>
  <c r="W1636" i="31" s="1" a="1"/>
  <c r="W1636" i="31" s="1"/>
  <c r="V1636" i="31" a="1"/>
  <c r="V1636" i="31" s="1"/>
  <c r="U1635" i="31" a="1"/>
  <c r="U1635" i="31" s="1"/>
  <c r="W1635" i="31" s="1" a="1"/>
  <c r="W1635" i="31" s="1"/>
  <c r="V1635" i="31" a="1"/>
  <c r="V1635" i="31" s="1"/>
  <c r="U1634" i="31" a="1"/>
  <c r="U1634" i="31" s="1"/>
  <c r="W1634" i="31" s="1" a="1"/>
  <c r="W1634" i="31" s="1"/>
  <c r="V1634" i="31" a="1"/>
  <c r="V1634" i="31" s="1"/>
  <c r="U1633" i="31" a="1"/>
  <c r="U1633" i="31" s="1"/>
  <c r="W1633" i="31" s="1" a="1"/>
  <c r="W1633" i="31" s="1"/>
  <c r="V1633" i="31" a="1"/>
  <c r="V1633" i="31" s="1"/>
  <c r="U1632" i="31" a="1"/>
  <c r="U1632" i="31" s="1"/>
  <c r="W1632" i="31" s="1" a="1"/>
  <c r="W1632" i="31" s="1"/>
  <c r="V1632" i="31" a="1"/>
  <c r="V1632" i="31" s="1"/>
  <c r="U1631" i="31" a="1"/>
  <c r="U1631" i="31" s="1"/>
  <c r="W1631" i="31" s="1" a="1"/>
  <c r="W1631" i="31" s="1"/>
  <c r="V1631" i="31" a="1"/>
  <c r="V1631" i="31" s="1"/>
  <c r="U1630" i="31" a="1"/>
  <c r="U1630" i="31" s="1"/>
  <c r="W1630" i="31" s="1" a="1"/>
  <c r="W1630" i="31" s="1"/>
  <c r="V1630" i="31" a="1"/>
  <c r="V1630" i="31" s="1"/>
  <c r="U1629" i="31" a="1"/>
  <c r="U1629" i="31" s="1"/>
  <c r="W1629" i="31" s="1" a="1"/>
  <c r="W1629" i="31" s="1"/>
  <c r="V1629" i="31" a="1"/>
  <c r="V1629" i="31" s="1"/>
  <c r="U1628" i="31" a="1"/>
  <c r="U1628" i="31" s="1"/>
  <c r="W1628" i="31" s="1" a="1"/>
  <c r="W1628" i="31" s="1"/>
  <c r="V1628" i="31" a="1"/>
  <c r="V1628" i="31" s="1"/>
  <c r="U1627" i="31" a="1"/>
  <c r="U1627" i="31" s="1"/>
  <c r="W1627" i="31" s="1" a="1"/>
  <c r="W1627" i="31" s="1"/>
  <c r="V1627" i="31" a="1"/>
  <c r="V1627" i="31" s="1"/>
  <c r="U1626" i="31" a="1"/>
  <c r="U1626" i="31" s="1"/>
  <c r="W1626" i="31" s="1" a="1"/>
  <c r="W1626" i="31" s="1"/>
  <c r="V1626" i="31" a="1"/>
  <c r="V1626" i="31" s="1"/>
  <c r="U1625" i="31" a="1"/>
  <c r="U1625" i="31" s="1"/>
  <c r="W1625" i="31" s="1" a="1"/>
  <c r="W1625" i="31" s="1"/>
  <c r="V1625" i="31" a="1"/>
  <c r="V1625" i="31" s="1"/>
  <c r="U1624" i="31" a="1"/>
  <c r="U1624" i="31" s="1"/>
  <c r="W1624" i="31" s="1" a="1"/>
  <c r="W1624" i="31" s="1"/>
  <c r="V1624" i="31" a="1"/>
  <c r="V1624" i="31" s="1"/>
  <c r="U1623" i="31" a="1"/>
  <c r="U1623" i="31" s="1"/>
  <c r="W1623" i="31" s="1" a="1"/>
  <c r="W1623" i="31" s="1"/>
  <c r="V1623" i="31" a="1"/>
  <c r="V1623" i="31" s="1"/>
  <c r="U1622" i="31" a="1"/>
  <c r="U1622" i="31" s="1"/>
  <c r="W1622" i="31" s="1" a="1"/>
  <c r="W1622" i="31" s="1"/>
  <c r="V1622" i="31" a="1"/>
  <c r="V1622" i="31" s="1"/>
  <c r="U1621" i="31" a="1"/>
  <c r="U1621" i="31" s="1"/>
  <c r="W1621" i="31" s="1" a="1"/>
  <c r="W1621" i="31" s="1"/>
  <c r="V1621" i="31" a="1"/>
  <c r="V1621" i="31" s="1"/>
  <c r="U1620" i="31" a="1"/>
  <c r="U1620" i="31" s="1"/>
  <c r="W1620" i="31" s="1" a="1"/>
  <c r="W1620" i="31" s="1"/>
  <c r="V1620" i="31" a="1"/>
  <c r="V1620" i="31" s="1"/>
  <c r="U1619" i="31" a="1"/>
  <c r="U1619" i="31" s="1"/>
  <c r="W1619" i="31" s="1" a="1"/>
  <c r="W1619" i="31" s="1"/>
  <c r="V1619" i="31" a="1"/>
  <c r="V1619" i="31" s="1"/>
  <c r="U1618" i="31" a="1"/>
  <c r="U1618" i="31" s="1"/>
  <c r="W1618" i="31" s="1" a="1"/>
  <c r="W1618" i="31" s="1"/>
  <c r="V1618" i="31" a="1"/>
  <c r="V1618" i="31" s="1"/>
  <c r="U1617" i="31" a="1"/>
  <c r="U1617" i="31" s="1"/>
  <c r="W1617" i="31" s="1" a="1"/>
  <c r="W1617" i="31" s="1"/>
  <c r="V1617" i="31" a="1"/>
  <c r="V1617" i="31" s="1"/>
  <c r="U1616" i="31" a="1"/>
  <c r="U1616" i="31" s="1"/>
  <c r="W1616" i="31" s="1" a="1"/>
  <c r="W1616" i="31" s="1"/>
  <c r="V1616" i="31" a="1"/>
  <c r="V1616" i="31" s="1"/>
  <c r="U1615" i="31" a="1"/>
  <c r="U1615" i="31" s="1"/>
  <c r="W1615" i="31" s="1" a="1"/>
  <c r="W1615" i="31" s="1"/>
  <c r="V1615" i="31" a="1"/>
  <c r="V1615" i="31" s="1"/>
  <c r="U1614" i="31" a="1"/>
  <c r="U1614" i="31" s="1"/>
  <c r="W1614" i="31" s="1" a="1"/>
  <c r="W1614" i="31" s="1"/>
  <c r="V1614" i="31" a="1"/>
  <c r="V1614" i="31" s="1"/>
  <c r="U1613" i="31" a="1"/>
  <c r="U1613" i="31" s="1"/>
  <c r="W1613" i="31" s="1" a="1"/>
  <c r="W1613" i="31" s="1"/>
  <c r="V1613" i="31" a="1"/>
  <c r="V1613" i="31" s="1"/>
  <c r="U1612" i="31" a="1"/>
  <c r="U1612" i="31" s="1"/>
  <c r="W1612" i="31" s="1" a="1"/>
  <c r="W1612" i="31" s="1"/>
  <c r="V1612" i="31" a="1"/>
  <c r="V1612" i="31" s="1"/>
  <c r="U1611" i="31" a="1"/>
  <c r="U1611" i="31" s="1"/>
  <c r="W1611" i="31" s="1" a="1"/>
  <c r="W1611" i="31" s="1"/>
  <c r="V1611" i="31" a="1"/>
  <c r="V1611" i="31" s="1"/>
  <c r="U1610" i="31" a="1"/>
  <c r="U1610" i="31" s="1"/>
  <c r="W1610" i="31" s="1" a="1"/>
  <c r="W1610" i="31" s="1"/>
  <c r="V1610" i="31" a="1"/>
  <c r="V1610" i="31" s="1"/>
  <c r="U1609" i="31" a="1"/>
  <c r="U1609" i="31" s="1"/>
  <c r="W1609" i="31" s="1" a="1"/>
  <c r="W1609" i="31" s="1"/>
  <c r="V1609" i="31" a="1"/>
  <c r="V1609" i="31" s="1"/>
  <c r="U1608" i="31" a="1"/>
  <c r="U1608" i="31" s="1"/>
  <c r="W1608" i="31" s="1" a="1"/>
  <c r="W1608" i="31" s="1"/>
  <c r="V1608" i="31" a="1"/>
  <c r="V1608" i="31" s="1"/>
  <c r="U1607" i="31" a="1"/>
  <c r="U1607" i="31" s="1"/>
  <c r="W1607" i="31" s="1" a="1"/>
  <c r="W1607" i="31" s="1"/>
  <c r="V1607" i="31" a="1"/>
  <c r="V1607" i="31" s="1"/>
  <c r="U1606" i="31" a="1"/>
  <c r="U1606" i="31" s="1"/>
  <c r="W1606" i="31" s="1" a="1"/>
  <c r="W1606" i="31" s="1"/>
  <c r="V1606" i="31" a="1"/>
  <c r="V1606" i="31" s="1"/>
  <c r="U1605" i="31" a="1"/>
  <c r="U1605" i="31" s="1"/>
  <c r="W1605" i="31" s="1" a="1"/>
  <c r="W1605" i="31" s="1"/>
  <c r="V1605" i="31" a="1"/>
  <c r="V1605" i="31" s="1"/>
  <c r="U1604" i="31" a="1"/>
  <c r="U1604" i="31" s="1"/>
  <c r="W1604" i="31" s="1" a="1"/>
  <c r="W1604" i="31" s="1"/>
  <c r="V1604" i="31" a="1"/>
  <c r="V1604" i="31" s="1"/>
  <c r="U1603" i="31" a="1"/>
  <c r="U1603" i="31" s="1"/>
  <c r="W1603" i="31" s="1" a="1"/>
  <c r="W1603" i="31" s="1"/>
  <c r="V1603" i="31" a="1"/>
  <c r="V1603" i="31" s="1"/>
  <c r="U1602" i="31" a="1"/>
  <c r="U1602" i="31" s="1"/>
  <c r="W1602" i="31" s="1" a="1"/>
  <c r="W1602" i="31" s="1"/>
  <c r="V1602" i="31" a="1"/>
  <c r="V1602" i="31" s="1"/>
  <c r="U1601" i="31" a="1"/>
  <c r="U1601" i="31" s="1"/>
  <c r="W1601" i="31" s="1" a="1"/>
  <c r="W1601" i="31" s="1"/>
  <c r="V1601" i="31" a="1"/>
  <c r="V1601" i="31" s="1"/>
  <c r="U1600" i="31" a="1"/>
  <c r="U1600" i="31" s="1"/>
  <c r="W1600" i="31" s="1" a="1"/>
  <c r="W1600" i="31" s="1"/>
  <c r="V1600" i="31" a="1"/>
  <c r="V1600" i="31" s="1"/>
  <c r="U1599" i="31" a="1"/>
  <c r="U1599" i="31" s="1"/>
  <c r="W1599" i="31" s="1" a="1"/>
  <c r="W1599" i="31" s="1"/>
  <c r="V1599" i="31" a="1"/>
  <c r="V1599" i="31" s="1"/>
  <c r="U1598" i="31" a="1"/>
  <c r="U1598" i="31" s="1"/>
  <c r="W1598" i="31" s="1" a="1"/>
  <c r="W1598" i="31" s="1"/>
  <c r="V1598" i="31" a="1"/>
  <c r="V1598" i="31" s="1"/>
  <c r="U1597" i="31" a="1"/>
  <c r="U1597" i="31" s="1"/>
  <c r="W1597" i="31" s="1" a="1"/>
  <c r="W1597" i="31" s="1"/>
  <c r="V1597" i="31" a="1"/>
  <c r="V1597" i="31" s="1"/>
  <c r="U1596" i="31" a="1"/>
  <c r="U1596" i="31" s="1"/>
  <c r="W1596" i="31" s="1" a="1"/>
  <c r="W1596" i="31" s="1"/>
  <c r="V1596" i="31" a="1"/>
  <c r="V1596" i="31" s="1"/>
  <c r="U1595" i="31" a="1"/>
  <c r="U1595" i="31" s="1"/>
  <c r="W1595" i="31" s="1" a="1"/>
  <c r="W1595" i="31" s="1"/>
  <c r="V1595" i="31" a="1"/>
  <c r="V1595" i="31" s="1"/>
  <c r="U1594" i="31" a="1"/>
  <c r="U1594" i="31" s="1"/>
  <c r="W1594" i="31" s="1" a="1"/>
  <c r="W1594" i="31" s="1"/>
  <c r="V1594" i="31" a="1"/>
  <c r="V1594" i="31" s="1"/>
  <c r="U1593" i="31" a="1"/>
  <c r="U1593" i="31" s="1"/>
  <c r="W1593" i="31" s="1" a="1"/>
  <c r="W1593" i="31" s="1"/>
  <c r="V1593" i="31" a="1"/>
  <c r="V1593" i="31" s="1"/>
  <c r="U1592" i="31" a="1"/>
  <c r="U1592" i="31" s="1"/>
  <c r="W1592" i="31" s="1" a="1"/>
  <c r="W1592" i="31" s="1"/>
  <c r="V1592" i="31" a="1"/>
  <c r="V1592" i="31" s="1"/>
  <c r="U1591" i="31" a="1"/>
  <c r="U1591" i="31" s="1"/>
  <c r="W1591" i="31" s="1" a="1"/>
  <c r="W1591" i="31" s="1"/>
  <c r="V1591" i="31" a="1"/>
  <c r="V1591" i="31" s="1"/>
  <c r="U1590" i="31" a="1"/>
  <c r="U1590" i="31" s="1"/>
  <c r="W1590" i="31" s="1" a="1"/>
  <c r="W1590" i="31" s="1"/>
  <c r="V1590" i="31" a="1"/>
  <c r="V1590" i="31" s="1"/>
  <c r="U1589" i="31" a="1"/>
  <c r="U1589" i="31" s="1"/>
  <c r="W1589" i="31" s="1" a="1"/>
  <c r="W1589" i="31" s="1"/>
  <c r="V1589" i="31" a="1"/>
  <c r="V1589" i="31" s="1"/>
  <c r="U1588" i="31" a="1"/>
  <c r="U1588" i="31" s="1"/>
  <c r="W1588" i="31" s="1" a="1"/>
  <c r="W1588" i="31" s="1"/>
  <c r="V1588" i="31" a="1"/>
  <c r="V1588" i="31" s="1"/>
  <c r="U1587" i="31" a="1"/>
  <c r="U1587" i="31" s="1"/>
  <c r="W1587" i="31" s="1" a="1"/>
  <c r="W1587" i="31" s="1"/>
  <c r="V1587" i="31" a="1"/>
  <c r="V1587" i="31" s="1"/>
  <c r="U1586" i="31" a="1"/>
  <c r="U1586" i="31" s="1"/>
  <c r="W1586" i="31" s="1" a="1"/>
  <c r="W1586" i="31" s="1"/>
  <c r="V1586" i="31" a="1"/>
  <c r="V1586" i="31" s="1"/>
  <c r="U1585" i="31" a="1"/>
  <c r="U1585" i="31" s="1"/>
  <c r="W1585" i="31" s="1" a="1"/>
  <c r="W1585" i="31" s="1"/>
  <c r="V1585" i="31" a="1"/>
  <c r="V1585" i="31" s="1"/>
  <c r="U1584" i="31" a="1"/>
  <c r="U1584" i="31" s="1"/>
  <c r="W1584" i="31" s="1" a="1"/>
  <c r="W1584" i="31" s="1"/>
  <c r="V1584" i="31" a="1"/>
  <c r="V1584" i="31" s="1"/>
  <c r="U1583" i="31" a="1"/>
  <c r="U1583" i="31" s="1"/>
  <c r="W1583" i="31" s="1" a="1"/>
  <c r="W1583" i="31" s="1"/>
  <c r="V1583" i="31" a="1"/>
  <c r="V1583" i="31" s="1"/>
  <c r="U1582" i="31" a="1"/>
  <c r="U1582" i="31" s="1"/>
  <c r="W1582" i="31" s="1" a="1"/>
  <c r="W1582" i="31" s="1"/>
  <c r="V1582" i="31" a="1"/>
  <c r="V1582" i="31" s="1"/>
  <c r="U1581" i="31" a="1"/>
  <c r="U1581" i="31" s="1"/>
  <c r="W1581" i="31" s="1" a="1"/>
  <c r="W1581" i="31" s="1"/>
  <c r="V1581" i="31" a="1"/>
  <c r="V1581" i="31" s="1"/>
  <c r="U1580" i="31" a="1"/>
  <c r="U1580" i="31" s="1"/>
  <c r="W1580" i="31" s="1" a="1"/>
  <c r="W1580" i="31" s="1"/>
  <c r="V1580" i="31" a="1"/>
  <c r="V1580" i="31" s="1"/>
  <c r="U1579" i="31" a="1"/>
  <c r="U1579" i="31" s="1"/>
  <c r="W1579" i="31" s="1" a="1"/>
  <c r="W1579" i="31" s="1"/>
  <c r="V1579" i="31" a="1"/>
  <c r="V1579" i="31" s="1"/>
  <c r="U1578" i="31" a="1"/>
  <c r="U1578" i="31" s="1"/>
  <c r="W1578" i="31" s="1" a="1"/>
  <c r="W1578" i="31" s="1"/>
  <c r="V1578" i="31" a="1"/>
  <c r="V1578" i="31" s="1"/>
  <c r="U1577" i="31" a="1"/>
  <c r="U1577" i="31" s="1"/>
  <c r="W1577" i="31" s="1" a="1"/>
  <c r="W1577" i="31" s="1"/>
  <c r="V1577" i="31" a="1"/>
  <c r="V1577" i="31" s="1"/>
  <c r="U1576" i="31" a="1"/>
  <c r="U1576" i="31" s="1"/>
  <c r="W1576" i="31" s="1" a="1"/>
  <c r="W1576" i="31" s="1"/>
  <c r="V1576" i="31" a="1"/>
  <c r="V1576" i="31" s="1"/>
  <c r="U1575" i="31" a="1"/>
  <c r="U1575" i="31" s="1"/>
  <c r="W1575" i="31" s="1" a="1"/>
  <c r="W1575" i="31" s="1"/>
  <c r="V1575" i="31" a="1"/>
  <c r="V1575" i="31" s="1"/>
  <c r="U1574" i="31" a="1"/>
  <c r="U1574" i="31" s="1"/>
  <c r="W1574" i="31" s="1" a="1"/>
  <c r="W1574" i="31" s="1"/>
  <c r="V1574" i="31" a="1"/>
  <c r="V1574" i="31" s="1"/>
  <c r="U1573" i="31" a="1"/>
  <c r="U1573" i="31" s="1"/>
  <c r="W1573" i="31" s="1" a="1"/>
  <c r="W1573" i="31" s="1"/>
  <c r="V1573" i="31" a="1"/>
  <c r="V1573" i="31" s="1"/>
  <c r="U1572" i="31" a="1"/>
  <c r="U1572" i="31" s="1"/>
  <c r="W1572" i="31" s="1" a="1"/>
  <c r="W1572" i="31" s="1"/>
  <c r="V1572" i="31" a="1"/>
  <c r="V1572" i="31" s="1"/>
  <c r="U1571" i="31" a="1"/>
  <c r="U1571" i="31" s="1"/>
  <c r="W1571" i="31" s="1" a="1"/>
  <c r="W1571" i="31" s="1"/>
  <c r="V1571" i="31" a="1"/>
  <c r="V1571" i="31" s="1"/>
  <c r="U1570" i="31" a="1"/>
  <c r="U1570" i="31" s="1"/>
  <c r="W1570" i="31" s="1" a="1"/>
  <c r="W1570" i="31" s="1"/>
  <c r="V1570" i="31" a="1"/>
  <c r="V1570" i="31" s="1"/>
  <c r="U1569" i="31" a="1"/>
  <c r="U1569" i="31" s="1"/>
  <c r="W1569" i="31" s="1" a="1"/>
  <c r="W1569" i="31" s="1"/>
  <c r="V1569" i="31" a="1"/>
  <c r="V1569" i="31" s="1"/>
  <c r="U1568" i="31" a="1"/>
  <c r="U1568" i="31" s="1"/>
  <c r="W1568" i="31" s="1" a="1"/>
  <c r="W1568" i="31" s="1"/>
  <c r="V1568" i="31" a="1"/>
  <c r="V1568" i="31" s="1"/>
  <c r="U1567" i="31" a="1"/>
  <c r="U1567" i="31" s="1"/>
  <c r="W1567" i="31" s="1" a="1"/>
  <c r="W1567" i="31" s="1"/>
  <c r="V1567" i="31" a="1"/>
  <c r="V1567" i="31" s="1"/>
  <c r="U1566" i="31" a="1"/>
  <c r="U1566" i="31" s="1"/>
  <c r="W1566" i="31" s="1" a="1"/>
  <c r="W1566" i="31" s="1"/>
  <c r="V1566" i="31" a="1"/>
  <c r="V1566" i="31" s="1"/>
  <c r="U1565" i="31" a="1"/>
  <c r="U1565" i="31" s="1"/>
  <c r="W1565" i="31" s="1" a="1"/>
  <c r="W1565" i="31" s="1"/>
  <c r="V1565" i="31" a="1"/>
  <c r="V1565" i="31" s="1"/>
  <c r="U1564" i="31" a="1"/>
  <c r="U1564" i="31" s="1"/>
  <c r="W1564" i="31" s="1" a="1"/>
  <c r="W1564" i="31" s="1"/>
  <c r="V1564" i="31" a="1"/>
  <c r="V1564" i="31" s="1"/>
  <c r="U1563" i="31" a="1"/>
  <c r="U1563" i="31" s="1"/>
  <c r="W1563" i="31" s="1" a="1"/>
  <c r="W1563" i="31" s="1"/>
  <c r="V1563" i="31" a="1"/>
  <c r="V1563" i="31" s="1"/>
  <c r="U1562" i="31" a="1"/>
  <c r="U1562" i="31" s="1"/>
  <c r="W1562" i="31" s="1" a="1"/>
  <c r="W1562" i="31" s="1"/>
  <c r="V1562" i="31" a="1"/>
  <c r="V1562" i="31" s="1"/>
  <c r="U1561" i="31" a="1"/>
  <c r="U1561" i="31" s="1"/>
  <c r="W1561" i="31" s="1" a="1"/>
  <c r="W1561" i="31" s="1"/>
  <c r="V1561" i="31" a="1"/>
  <c r="V1561" i="31" s="1"/>
  <c r="U1560" i="31" a="1"/>
  <c r="U1560" i="31" s="1"/>
  <c r="W1560" i="31" s="1" a="1"/>
  <c r="W1560" i="31" s="1"/>
  <c r="V1560" i="31" a="1"/>
  <c r="V1560" i="31" s="1"/>
  <c r="U1559" i="31" a="1"/>
  <c r="U1559" i="31" s="1"/>
  <c r="W1559" i="31" s="1" a="1"/>
  <c r="W1559" i="31" s="1"/>
  <c r="V1559" i="31" a="1"/>
  <c r="V1559" i="31" s="1"/>
  <c r="U1558" i="31" a="1"/>
  <c r="U1558" i="31" s="1"/>
  <c r="W1558" i="31" s="1" a="1"/>
  <c r="W1558" i="31" s="1"/>
  <c r="V1558" i="31" a="1"/>
  <c r="V1558" i="31" s="1"/>
  <c r="U1557" i="31" a="1"/>
  <c r="U1557" i="31" s="1"/>
  <c r="W1557" i="31" s="1" a="1"/>
  <c r="W1557" i="31" s="1"/>
  <c r="V1557" i="31" a="1"/>
  <c r="V1557" i="31" s="1"/>
  <c r="U1556" i="31" a="1"/>
  <c r="U1556" i="31" s="1"/>
  <c r="W1556" i="31" s="1" a="1"/>
  <c r="W1556" i="31" s="1"/>
  <c r="V1556" i="31" a="1"/>
  <c r="V1556" i="31" s="1"/>
  <c r="U1555" i="31" a="1"/>
  <c r="U1555" i="31" s="1"/>
  <c r="W1555" i="31" s="1" a="1"/>
  <c r="W1555" i="31" s="1"/>
  <c r="V1555" i="31" a="1"/>
  <c r="V1555" i="31" s="1"/>
  <c r="U1554" i="31" a="1"/>
  <c r="U1554" i="31" s="1"/>
  <c r="W1554" i="31" s="1" a="1"/>
  <c r="W1554" i="31" s="1"/>
  <c r="V1554" i="31" a="1"/>
  <c r="V1554" i="31" s="1"/>
  <c r="U1553" i="31" a="1"/>
  <c r="U1553" i="31" s="1"/>
  <c r="W1553" i="31" s="1" a="1"/>
  <c r="W1553" i="31" s="1"/>
  <c r="V1553" i="31" a="1"/>
  <c r="V1553" i="31" s="1"/>
  <c r="U1552" i="31" a="1"/>
  <c r="U1552" i="31" s="1"/>
  <c r="W1552" i="31" s="1" a="1"/>
  <c r="W1552" i="31" s="1"/>
  <c r="V1552" i="31" a="1"/>
  <c r="V1552" i="31" s="1"/>
  <c r="U1551" i="31" a="1"/>
  <c r="U1551" i="31" s="1"/>
  <c r="W1551" i="31" s="1" a="1"/>
  <c r="W1551" i="31" s="1"/>
  <c r="V1551" i="31" a="1"/>
  <c r="V1551" i="31" s="1"/>
  <c r="U1550" i="31" a="1"/>
  <c r="U1550" i="31" s="1"/>
  <c r="W1550" i="31" s="1" a="1"/>
  <c r="W1550" i="31" s="1"/>
  <c r="V1550" i="31" a="1"/>
  <c r="V1550" i="31" s="1"/>
  <c r="U1549" i="31" a="1"/>
  <c r="U1549" i="31" s="1"/>
  <c r="W1549" i="31" s="1" a="1"/>
  <c r="W1549" i="31" s="1"/>
  <c r="V1549" i="31" a="1"/>
  <c r="V1549" i="31" s="1"/>
  <c r="U1548" i="31" a="1"/>
  <c r="U1548" i="31" s="1"/>
  <c r="W1548" i="31" s="1" a="1"/>
  <c r="W1548" i="31" s="1"/>
  <c r="V1548" i="31" a="1"/>
  <c r="V1548" i="31" s="1"/>
  <c r="U1547" i="31" a="1"/>
  <c r="U1547" i="31" s="1"/>
  <c r="W1547" i="31" s="1" a="1"/>
  <c r="W1547" i="31" s="1"/>
  <c r="V1547" i="31" a="1"/>
  <c r="V1547" i="31" s="1"/>
  <c r="U1546" i="31" a="1"/>
  <c r="U1546" i="31" s="1"/>
  <c r="W1546" i="31" s="1" a="1"/>
  <c r="W1546" i="31" s="1"/>
  <c r="V1546" i="31" a="1"/>
  <c r="V1546" i="31" s="1"/>
  <c r="U1545" i="31" a="1"/>
  <c r="U1545" i="31" s="1"/>
  <c r="W1545" i="31" s="1" a="1"/>
  <c r="W1545" i="31" s="1"/>
  <c r="V1545" i="31" a="1"/>
  <c r="V1545" i="31" s="1"/>
  <c r="U1544" i="31" a="1"/>
  <c r="U1544" i="31" s="1"/>
  <c r="W1544" i="31" s="1" a="1"/>
  <c r="W1544" i="31" s="1"/>
  <c r="V1544" i="31" a="1"/>
  <c r="V1544" i="31" s="1"/>
  <c r="U1543" i="31" a="1"/>
  <c r="U1543" i="31" s="1"/>
  <c r="W1543" i="31" s="1" a="1"/>
  <c r="W1543" i="31" s="1"/>
  <c r="V1543" i="31" a="1"/>
  <c r="V1543" i="31" s="1"/>
  <c r="U1542" i="31" a="1"/>
  <c r="U1542" i="31" s="1"/>
  <c r="W1542" i="31" s="1" a="1"/>
  <c r="W1542" i="31" s="1"/>
  <c r="V1542" i="31" a="1"/>
  <c r="V1542" i="31" s="1"/>
  <c r="U1541" i="31" a="1"/>
  <c r="U1541" i="31" s="1"/>
  <c r="W1541" i="31" s="1" a="1"/>
  <c r="W1541" i="31" s="1"/>
  <c r="V1541" i="31" a="1"/>
  <c r="V1541" i="31" s="1"/>
  <c r="U1540" i="31" a="1"/>
  <c r="U1540" i="31" s="1"/>
  <c r="W1540" i="31" s="1" a="1"/>
  <c r="W1540" i="31" s="1"/>
  <c r="V1540" i="31" a="1"/>
  <c r="V1540" i="31" s="1"/>
  <c r="U1539" i="31" a="1"/>
  <c r="U1539" i="31" s="1"/>
  <c r="W1539" i="31" s="1" a="1"/>
  <c r="W1539" i="31" s="1"/>
  <c r="V1539" i="31" a="1"/>
  <c r="V1539" i="31" s="1"/>
  <c r="U1538" i="31" a="1"/>
  <c r="U1538" i="31" s="1"/>
  <c r="W1538" i="31" s="1" a="1"/>
  <c r="W1538" i="31" s="1"/>
  <c r="V1538" i="31" a="1"/>
  <c r="V1538" i="31" s="1"/>
  <c r="U1537" i="31" a="1"/>
  <c r="U1537" i="31" s="1"/>
  <c r="W1537" i="31" s="1" a="1"/>
  <c r="W1537" i="31" s="1"/>
  <c r="V1537" i="31" a="1"/>
  <c r="V1537" i="31" s="1"/>
  <c r="U1536" i="31" a="1"/>
  <c r="U1536" i="31" s="1"/>
  <c r="W1536" i="31" s="1" a="1"/>
  <c r="W1536" i="31" s="1"/>
  <c r="V1536" i="31" a="1"/>
  <c r="V1536" i="31" s="1"/>
  <c r="U1535" i="31" a="1"/>
  <c r="U1535" i="31" s="1"/>
  <c r="W1535" i="31" s="1" a="1"/>
  <c r="W1535" i="31" s="1"/>
  <c r="V1535" i="31" a="1"/>
  <c r="V1535" i="31" s="1"/>
  <c r="U1534" i="31" a="1"/>
  <c r="U1534" i="31" s="1"/>
  <c r="W1534" i="31" s="1" a="1"/>
  <c r="W1534" i="31" s="1"/>
  <c r="V1534" i="31" a="1"/>
  <c r="V1534" i="31" s="1"/>
  <c r="U1533" i="31" a="1"/>
  <c r="U1533" i="31" s="1"/>
  <c r="W1533" i="31" s="1" a="1"/>
  <c r="W1533" i="31" s="1"/>
  <c r="V1533" i="31" a="1"/>
  <c r="V1533" i="31" s="1"/>
  <c r="U1532" i="31" a="1"/>
  <c r="U1532" i="31" s="1"/>
  <c r="W1532" i="31" s="1" a="1"/>
  <c r="W1532" i="31" s="1"/>
  <c r="V1532" i="31" a="1"/>
  <c r="V1532" i="31" s="1"/>
  <c r="U1531" i="31" a="1"/>
  <c r="U1531" i="31" s="1"/>
  <c r="W1531" i="31" s="1" a="1"/>
  <c r="W1531" i="31" s="1"/>
  <c r="V1531" i="31" a="1"/>
  <c r="V1531" i="31" s="1"/>
  <c r="U1530" i="31" a="1"/>
  <c r="U1530" i="31" s="1"/>
  <c r="W1530" i="31" s="1" a="1"/>
  <c r="W1530" i="31" s="1"/>
  <c r="V1530" i="31" a="1"/>
  <c r="V1530" i="31" s="1"/>
  <c r="U1529" i="31" a="1"/>
  <c r="U1529" i="31" s="1"/>
  <c r="W1529" i="31" s="1" a="1"/>
  <c r="W1529" i="31" s="1"/>
  <c r="V1529" i="31" a="1"/>
  <c r="V1529" i="31" s="1"/>
  <c r="U1528" i="31" a="1"/>
  <c r="U1528" i="31" s="1"/>
  <c r="W1528" i="31" s="1" a="1"/>
  <c r="W1528" i="31" s="1"/>
  <c r="V1528" i="31" a="1"/>
  <c r="V1528" i="31" s="1"/>
  <c r="U1527" i="31" a="1"/>
  <c r="U1527" i="31" s="1"/>
  <c r="W1527" i="31" s="1" a="1"/>
  <c r="W1527" i="31" s="1"/>
  <c r="V1527" i="31" a="1"/>
  <c r="V1527" i="31" s="1"/>
  <c r="U1526" i="31" a="1"/>
  <c r="U1526" i="31" s="1"/>
  <c r="W1526" i="31" s="1" a="1"/>
  <c r="W1526" i="31" s="1"/>
  <c r="V1526" i="31" a="1"/>
  <c r="V1526" i="31" s="1"/>
  <c r="U1525" i="31" a="1"/>
  <c r="U1525" i="31" s="1"/>
  <c r="W1525" i="31" s="1" a="1"/>
  <c r="W1525" i="31" s="1"/>
  <c r="V1525" i="31" a="1"/>
  <c r="V1525" i="31" s="1"/>
  <c r="U1524" i="31" a="1"/>
  <c r="U1524" i="31" s="1"/>
  <c r="W1524" i="31" s="1" a="1"/>
  <c r="W1524" i="31" s="1"/>
  <c r="V1524" i="31" a="1"/>
  <c r="V1524" i="31" s="1"/>
  <c r="U1523" i="31" a="1"/>
  <c r="U1523" i="31" s="1"/>
  <c r="W1523" i="31" s="1" a="1"/>
  <c r="W1523" i="31" s="1"/>
  <c r="V1523" i="31" a="1"/>
  <c r="V1523" i="31" s="1"/>
  <c r="U1522" i="31" a="1"/>
  <c r="U1522" i="31" s="1"/>
  <c r="W1522" i="31" s="1" a="1"/>
  <c r="W1522" i="31" s="1"/>
  <c r="V1522" i="31" a="1"/>
  <c r="V1522" i="31" s="1"/>
  <c r="U1521" i="31" a="1"/>
  <c r="U1521" i="31" s="1"/>
  <c r="W1521" i="31" s="1" a="1"/>
  <c r="W1521" i="31" s="1"/>
  <c r="V1521" i="31" a="1"/>
  <c r="V1521" i="31" s="1"/>
  <c r="U1520" i="31" a="1"/>
  <c r="U1520" i="31" s="1"/>
  <c r="W1520" i="31" s="1" a="1"/>
  <c r="W1520" i="31" s="1"/>
  <c r="V1520" i="31" a="1"/>
  <c r="V1520" i="31" s="1"/>
  <c r="U1519" i="31" a="1"/>
  <c r="U1519" i="31" s="1"/>
  <c r="W1519" i="31" s="1" a="1"/>
  <c r="W1519" i="31" s="1"/>
  <c r="V1519" i="31" a="1"/>
  <c r="V1519" i="31" s="1"/>
  <c r="U1518" i="31" a="1"/>
  <c r="U1518" i="31" s="1"/>
  <c r="W1518" i="31" s="1" a="1"/>
  <c r="W1518" i="31" s="1"/>
  <c r="V1518" i="31" a="1"/>
  <c r="V1518" i="31" s="1"/>
  <c r="U1517" i="31" a="1"/>
  <c r="U1517" i="31" s="1"/>
  <c r="W1517" i="31" s="1" a="1"/>
  <c r="W1517" i="31" s="1"/>
  <c r="V1517" i="31" a="1"/>
  <c r="V1517" i="31" s="1"/>
  <c r="U1516" i="31" a="1"/>
  <c r="U1516" i="31" s="1"/>
  <c r="W1516" i="31" s="1" a="1"/>
  <c r="W1516" i="31" s="1"/>
  <c r="V1516" i="31" a="1"/>
  <c r="V1516" i="31" s="1"/>
  <c r="U1515" i="31" a="1"/>
  <c r="U1515" i="31" s="1"/>
  <c r="W1515" i="31" s="1" a="1"/>
  <c r="W1515" i="31" s="1"/>
  <c r="V1515" i="31" a="1"/>
  <c r="V1515" i="31" s="1"/>
  <c r="U1514" i="31" a="1"/>
  <c r="U1514" i="31" s="1"/>
  <c r="W1514" i="31" s="1" a="1"/>
  <c r="W1514" i="31" s="1"/>
  <c r="V1514" i="31" a="1"/>
  <c r="V1514" i="31" s="1"/>
  <c r="U1513" i="31" a="1"/>
  <c r="U1513" i="31" s="1"/>
  <c r="W1513" i="31" s="1" a="1"/>
  <c r="W1513" i="31" s="1"/>
  <c r="V1513" i="31" a="1"/>
  <c r="V1513" i="31" s="1"/>
  <c r="U1512" i="31" a="1"/>
  <c r="U1512" i="31" s="1"/>
  <c r="W1512" i="31" s="1" a="1"/>
  <c r="W1512" i="31" s="1"/>
  <c r="V1512" i="31" a="1"/>
  <c r="V1512" i="31" s="1"/>
  <c r="U1511" i="31" a="1"/>
  <c r="U1511" i="31" s="1"/>
  <c r="W1511" i="31" s="1" a="1"/>
  <c r="W1511" i="31" s="1"/>
  <c r="V1511" i="31" a="1"/>
  <c r="V1511" i="31" s="1"/>
  <c r="U1510" i="31" a="1"/>
  <c r="U1510" i="31" s="1"/>
  <c r="W1510" i="31" s="1" a="1"/>
  <c r="W1510" i="31" s="1"/>
  <c r="V1510" i="31" a="1"/>
  <c r="V1510" i="31" s="1"/>
  <c r="U1509" i="31" a="1"/>
  <c r="U1509" i="31" s="1"/>
  <c r="W1509" i="31" s="1" a="1"/>
  <c r="W1509" i="31" s="1"/>
  <c r="V1509" i="31" a="1"/>
  <c r="V1509" i="31" s="1"/>
  <c r="U1508" i="31" a="1"/>
  <c r="U1508" i="31" s="1"/>
  <c r="W1508" i="31" s="1" a="1"/>
  <c r="W1508" i="31" s="1"/>
  <c r="V1508" i="31" a="1"/>
  <c r="V1508" i="31" s="1"/>
  <c r="U1507" i="31" a="1"/>
  <c r="U1507" i="31" s="1"/>
  <c r="W1507" i="31" s="1" a="1"/>
  <c r="W1507" i="31" s="1"/>
  <c r="V1507" i="31" a="1"/>
  <c r="V1507" i="31" s="1"/>
  <c r="U1506" i="31" a="1"/>
  <c r="U1506" i="31" s="1"/>
  <c r="W1506" i="31" s="1" a="1"/>
  <c r="W1506" i="31" s="1"/>
  <c r="V1506" i="31" a="1"/>
  <c r="V1506" i="31" s="1"/>
  <c r="U1505" i="31" a="1"/>
  <c r="U1505" i="31" s="1"/>
  <c r="W1505" i="31" s="1" a="1"/>
  <c r="W1505" i="31" s="1"/>
  <c r="V1505" i="31" a="1"/>
  <c r="V1505" i="31" s="1"/>
  <c r="U1504" i="31" a="1"/>
  <c r="U1504" i="31" s="1"/>
  <c r="W1504" i="31" s="1" a="1"/>
  <c r="W1504" i="31" s="1"/>
  <c r="V1504" i="31" a="1"/>
  <c r="V1504" i="31" s="1"/>
  <c r="U1503" i="31" a="1"/>
  <c r="U1503" i="31" s="1"/>
  <c r="W1503" i="31" s="1" a="1"/>
  <c r="W1503" i="31" s="1"/>
  <c r="V1503" i="31" a="1"/>
  <c r="V1503" i="31" s="1"/>
  <c r="U1502" i="31" a="1"/>
  <c r="U1502" i="31" s="1"/>
  <c r="W1502" i="31" s="1" a="1"/>
  <c r="W1502" i="31" s="1"/>
  <c r="V1502" i="31" a="1"/>
  <c r="V1502" i="31" s="1"/>
  <c r="U1501" i="31" a="1"/>
  <c r="U1501" i="31" s="1"/>
  <c r="W1501" i="31" s="1" a="1"/>
  <c r="W1501" i="31" s="1"/>
  <c r="V1501" i="31" a="1"/>
  <c r="V1501" i="31" s="1"/>
  <c r="U1500" i="31" a="1"/>
  <c r="U1500" i="31" s="1"/>
  <c r="W1500" i="31" s="1" a="1"/>
  <c r="W1500" i="31" s="1"/>
  <c r="V1500" i="31" a="1"/>
  <c r="V1500" i="31" s="1"/>
  <c r="U1499" i="31" a="1"/>
  <c r="U1499" i="31" s="1"/>
  <c r="W1499" i="31" s="1" a="1"/>
  <c r="W1499" i="31" s="1"/>
  <c r="V1499" i="31" a="1"/>
  <c r="V1499" i="31" s="1"/>
  <c r="U1498" i="31" a="1"/>
  <c r="U1498" i="31" s="1"/>
  <c r="W1498" i="31" s="1" a="1"/>
  <c r="W1498" i="31" s="1"/>
  <c r="V1498" i="31" a="1"/>
  <c r="V1498" i="31" s="1"/>
  <c r="U1497" i="31" a="1"/>
  <c r="U1497" i="31" s="1"/>
  <c r="W1497" i="31" s="1" a="1"/>
  <c r="W1497" i="31" s="1"/>
  <c r="V1497" i="31" a="1"/>
  <c r="V1497" i="31" s="1"/>
  <c r="U1496" i="31" a="1"/>
  <c r="U1496" i="31" s="1"/>
  <c r="W1496" i="31" s="1" a="1"/>
  <c r="W1496" i="31" s="1"/>
  <c r="V1496" i="31" a="1"/>
  <c r="V1496" i="31" s="1"/>
  <c r="U1495" i="31" a="1"/>
  <c r="U1495" i="31" s="1"/>
  <c r="W1495" i="31" s="1" a="1"/>
  <c r="W1495" i="31" s="1"/>
  <c r="V1495" i="31" a="1"/>
  <c r="V1495" i="31" s="1"/>
  <c r="U1494" i="31" a="1"/>
  <c r="U1494" i="31" s="1"/>
  <c r="W1494" i="31" s="1" a="1"/>
  <c r="W1494" i="31" s="1"/>
  <c r="V1494" i="31" a="1"/>
  <c r="V1494" i="31" s="1"/>
  <c r="U1493" i="31" a="1"/>
  <c r="U1493" i="31" s="1"/>
  <c r="W1493" i="31" s="1" a="1"/>
  <c r="W1493" i="31" s="1"/>
  <c r="V1493" i="31" a="1"/>
  <c r="V1493" i="31" s="1"/>
  <c r="U1492" i="31" a="1"/>
  <c r="U1492" i="31" s="1"/>
  <c r="W1492" i="31" s="1" a="1"/>
  <c r="W1492" i="31" s="1"/>
  <c r="V1492" i="31" a="1"/>
  <c r="V1492" i="31" s="1"/>
  <c r="U1491" i="31" a="1"/>
  <c r="U1491" i="31" s="1"/>
  <c r="W1491" i="31" s="1" a="1"/>
  <c r="W1491" i="31" s="1"/>
  <c r="V1491" i="31" a="1"/>
  <c r="V1491" i="31" s="1"/>
  <c r="U1490" i="31" a="1"/>
  <c r="U1490" i="31" s="1"/>
  <c r="W1490" i="31" s="1" a="1"/>
  <c r="W1490" i="31" s="1"/>
  <c r="V1490" i="31" a="1"/>
  <c r="V1490" i="31" s="1"/>
  <c r="U1489" i="31" a="1"/>
  <c r="U1489" i="31" s="1"/>
  <c r="W1489" i="31" s="1" a="1"/>
  <c r="W1489" i="31" s="1"/>
  <c r="V1489" i="31" a="1"/>
  <c r="V1489" i="31" s="1"/>
  <c r="U1488" i="31" a="1"/>
  <c r="U1488" i="31" s="1"/>
  <c r="W1488" i="31" s="1" a="1"/>
  <c r="W1488" i="31" s="1"/>
  <c r="V1488" i="31" a="1"/>
  <c r="V1488" i="31" s="1"/>
  <c r="U1487" i="31" a="1"/>
  <c r="U1487" i="31" s="1"/>
  <c r="W1487" i="31" s="1" a="1"/>
  <c r="W1487" i="31" s="1"/>
  <c r="V1487" i="31" a="1"/>
  <c r="V1487" i="31" s="1"/>
  <c r="U1486" i="31" a="1"/>
  <c r="U1486" i="31" s="1"/>
  <c r="W1486" i="31" s="1" a="1"/>
  <c r="W1486" i="31" s="1"/>
  <c r="V1486" i="31" a="1"/>
  <c r="V1486" i="31" s="1"/>
  <c r="U1485" i="31" a="1"/>
  <c r="U1485" i="31" s="1"/>
  <c r="W1485" i="31" s="1" a="1"/>
  <c r="W1485" i="31" s="1"/>
  <c r="V1485" i="31" a="1"/>
  <c r="V1485" i="31" s="1"/>
  <c r="U1484" i="31" a="1"/>
  <c r="U1484" i="31" s="1"/>
  <c r="W1484" i="31" s="1" a="1"/>
  <c r="W1484" i="31" s="1"/>
  <c r="V1484" i="31" a="1"/>
  <c r="V1484" i="31" s="1"/>
  <c r="U1483" i="31" a="1"/>
  <c r="U1483" i="31" s="1"/>
  <c r="W1483" i="31" s="1" a="1"/>
  <c r="W1483" i="31" s="1"/>
  <c r="V1483" i="31" a="1"/>
  <c r="V1483" i="31" s="1"/>
  <c r="U1482" i="31" a="1"/>
  <c r="U1482" i="31" s="1"/>
  <c r="W1482" i="31" s="1" a="1"/>
  <c r="W1482" i="31" s="1"/>
  <c r="V1482" i="31" a="1"/>
  <c r="V1482" i="31" s="1"/>
  <c r="U1481" i="31" a="1"/>
  <c r="U1481" i="31" s="1"/>
  <c r="W1481" i="31" s="1" a="1"/>
  <c r="W1481" i="31" s="1"/>
  <c r="V1481" i="31" a="1"/>
  <c r="V1481" i="31" s="1"/>
  <c r="U1480" i="31" a="1"/>
  <c r="U1480" i="31" s="1"/>
  <c r="W1480" i="31" s="1" a="1"/>
  <c r="W1480" i="31" s="1"/>
  <c r="V1480" i="31" a="1"/>
  <c r="V1480" i="31" s="1"/>
  <c r="U1479" i="31" a="1"/>
  <c r="U1479" i="31" s="1"/>
  <c r="W1479" i="31" s="1" a="1"/>
  <c r="W1479" i="31" s="1"/>
  <c r="V1479" i="31" a="1"/>
  <c r="V1479" i="31" s="1"/>
  <c r="U1478" i="31" a="1"/>
  <c r="U1478" i="31" s="1"/>
  <c r="W1478" i="31" s="1" a="1"/>
  <c r="W1478" i="31" s="1"/>
  <c r="V1478" i="31" a="1"/>
  <c r="V1478" i="31" s="1"/>
  <c r="U1477" i="31" a="1"/>
  <c r="U1477" i="31" s="1"/>
  <c r="W1477" i="31" s="1" a="1"/>
  <c r="W1477" i="31" s="1"/>
  <c r="V1477" i="31" a="1"/>
  <c r="V1477" i="31" s="1"/>
  <c r="U1476" i="31" a="1"/>
  <c r="U1476" i="31" s="1"/>
  <c r="W1476" i="31" s="1" a="1"/>
  <c r="W1476" i="31" s="1"/>
  <c r="V1476" i="31" a="1"/>
  <c r="V1476" i="31" s="1"/>
  <c r="U1475" i="31" a="1"/>
  <c r="U1475" i="31" s="1"/>
  <c r="W1475" i="31" s="1" a="1"/>
  <c r="W1475" i="31" s="1"/>
  <c r="V1475" i="31" a="1"/>
  <c r="V1475" i="31" s="1"/>
  <c r="U1474" i="31" a="1"/>
  <c r="U1474" i="31" s="1"/>
  <c r="W1474" i="31" s="1" a="1"/>
  <c r="W1474" i="31" s="1"/>
  <c r="V1474" i="31" a="1"/>
  <c r="V1474" i="31" s="1"/>
  <c r="U1473" i="31" a="1"/>
  <c r="U1473" i="31" s="1"/>
  <c r="W1473" i="31" s="1" a="1"/>
  <c r="W1473" i="31" s="1"/>
  <c r="V1473" i="31" a="1"/>
  <c r="V1473" i="31" s="1"/>
  <c r="U1472" i="31" a="1"/>
  <c r="U1472" i="31" s="1"/>
  <c r="W1472" i="31" s="1" a="1"/>
  <c r="W1472" i="31" s="1"/>
  <c r="V1472" i="31" a="1"/>
  <c r="V1472" i="31" s="1"/>
  <c r="U1471" i="31" a="1"/>
  <c r="U1471" i="31" s="1"/>
  <c r="W1471" i="31" s="1" a="1"/>
  <c r="W1471" i="31" s="1"/>
  <c r="V1471" i="31" a="1"/>
  <c r="V1471" i="31" s="1"/>
  <c r="U1470" i="31" a="1"/>
  <c r="U1470" i="31" s="1"/>
  <c r="W1470" i="31" s="1" a="1"/>
  <c r="W1470" i="31" s="1"/>
  <c r="V1470" i="31" a="1"/>
  <c r="V1470" i="31" s="1"/>
  <c r="U1469" i="31" a="1"/>
  <c r="U1469" i="31" s="1"/>
  <c r="W1469" i="31" s="1" a="1"/>
  <c r="W1469" i="31" s="1"/>
  <c r="V1469" i="31" a="1"/>
  <c r="V1469" i="31" s="1"/>
  <c r="U1468" i="31" a="1"/>
  <c r="U1468" i="31" s="1"/>
  <c r="W1468" i="31" s="1" a="1"/>
  <c r="W1468" i="31" s="1"/>
  <c r="V1468" i="31" a="1"/>
  <c r="V1468" i="31" s="1"/>
  <c r="U1467" i="31" a="1"/>
  <c r="U1467" i="31" s="1"/>
  <c r="W1467" i="31" s="1" a="1"/>
  <c r="W1467" i="31" s="1"/>
  <c r="V1467" i="31" a="1"/>
  <c r="V1467" i="31" s="1"/>
  <c r="U1466" i="31" a="1"/>
  <c r="U1466" i="31" s="1"/>
  <c r="W1466" i="31" s="1" a="1"/>
  <c r="W1466" i="31" s="1"/>
  <c r="V1466" i="31" a="1"/>
  <c r="V1466" i="31" s="1"/>
  <c r="U1465" i="31" a="1"/>
  <c r="U1465" i="31" s="1"/>
  <c r="W1465" i="31" s="1" a="1"/>
  <c r="W1465" i="31" s="1"/>
  <c r="V1465" i="31" a="1"/>
  <c r="V1465" i="31" s="1"/>
  <c r="U1464" i="31" a="1"/>
  <c r="U1464" i="31" s="1"/>
  <c r="W1464" i="31" s="1" a="1"/>
  <c r="W1464" i="31" s="1"/>
  <c r="V1464" i="31" a="1"/>
  <c r="V1464" i="31" s="1"/>
  <c r="U1463" i="31" a="1"/>
  <c r="U1463" i="31" s="1"/>
  <c r="W1463" i="31" s="1" a="1"/>
  <c r="W1463" i="31" s="1"/>
  <c r="V1463" i="31" a="1"/>
  <c r="V1463" i="31" s="1"/>
  <c r="U1462" i="31" a="1"/>
  <c r="U1462" i="31" s="1"/>
  <c r="W1462" i="31" s="1" a="1"/>
  <c r="W1462" i="31" s="1"/>
  <c r="V1462" i="31" a="1"/>
  <c r="V1462" i="31" s="1"/>
  <c r="U1461" i="31" a="1"/>
  <c r="U1461" i="31" s="1"/>
  <c r="W1461" i="31" s="1" a="1"/>
  <c r="W1461" i="31" s="1"/>
  <c r="V1461" i="31" a="1"/>
  <c r="V1461" i="31" s="1"/>
  <c r="U1460" i="31" a="1"/>
  <c r="U1460" i="31" s="1"/>
  <c r="W1460" i="31" s="1" a="1"/>
  <c r="W1460" i="31" s="1"/>
  <c r="V1460" i="31" a="1"/>
  <c r="V1460" i="31" s="1"/>
  <c r="U1459" i="31" a="1"/>
  <c r="U1459" i="31" s="1"/>
  <c r="W1459" i="31" s="1" a="1"/>
  <c r="W1459" i="31" s="1"/>
  <c r="V1459" i="31" a="1"/>
  <c r="V1459" i="31" s="1"/>
  <c r="U1458" i="31" a="1"/>
  <c r="U1458" i="31" s="1"/>
  <c r="W1458" i="31" s="1" a="1"/>
  <c r="W1458" i="31" s="1"/>
  <c r="V1458" i="31" a="1"/>
  <c r="V1458" i="31" s="1"/>
  <c r="U1457" i="31" a="1"/>
  <c r="U1457" i="31" s="1"/>
  <c r="W1457" i="31" s="1" a="1"/>
  <c r="W1457" i="31" s="1"/>
  <c r="V1457" i="31" a="1"/>
  <c r="V1457" i="31" s="1"/>
  <c r="U1456" i="31" a="1"/>
  <c r="U1456" i="31" s="1"/>
  <c r="W1456" i="31" s="1" a="1"/>
  <c r="W1456" i="31" s="1"/>
  <c r="V1456" i="31" a="1"/>
  <c r="V1456" i="31" s="1"/>
  <c r="U1455" i="31" a="1"/>
  <c r="U1455" i="31" s="1"/>
  <c r="W1455" i="31" s="1" a="1"/>
  <c r="W1455" i="31" s="1"/>
  <c r="V1455" i="31" a="1"/>
  <c r="V1455" i="31" s="1"/>
  <c r="U1454" i="31" a="1"/>
  <c r="U1454" i="31" s="1"/>
  <c r="W1454" i="31" s="1" a="1"/>
  <c r="W1454" i="31" s="1"/>
  <c r="V1454" i="31" a="1"/>
  <c r="V1454" i="31" s="1"/>
  <c r="U1453" i="31" a="1"/>
  <c r="U1453" i="31" s="1"/>
  <c r="W1453" i="31" s="1" a="1"/>
  <c r="W1453" i="31" s="1"/>
  <c r="V1453" i="31" a="1"/>
  <c r="V1453" i="31" s="1"/>
  <c r="U1452" i="31" a="1"/>
  <c r="U1452" i="31" s="1"/>
  <c r="W1452" i="31" s="1" a="1"/>
  <c r="W1452" i="31" s="1"/>
  <c r="V1452" i="31" a="1"/>
  <c r="V1452" i="31" s="1"/>
  <c r="U1451" i="31" a="1"/>
  <c r="U1451" i="31" s="1"/>
  <c r="W1451" i="31" s="1" a="1"/>
  <c r="W1451" i="31" s="1"/>
  <c r="V1451" i="31" a="1"/>
  <c r="V1451" i="31" s="1"/>
  <c r="U1450" i="31" a="1"/>
  <c r="U1450" i="31" s="1"/>
  <c r="W1450" i="31" s="1" a="1"/>
  <c r="W1450" i="31" s="1"/>
  <c r="V1450" i="31" a="1"/>
  <c r="V1450" i="31" s="1"/>
  <c r="U1449" i="31" a="1"/>
  <c r="U1449" i="31" s="1"/>
  <c r="W1449" i="31" s="1" a="1"/>
  <c r="W1449" i="31" s="1"/>
  <c r="V1449" i="31" a="1"/>
  <c r="V1449" i="31" s="1"/>
  <c r="U1448" i="31" a="1"/>
  <c r="U1448" i="31" s="1"/>
  <c r="W1448" i="31" s="1" a="1"/>
  <c r="W1448" i="31" s="1"/>
  <c r="V1448" i="31" a="1"/>
  <c r="V1448" i="31" s="1"/>
  <c r="U1447" i="31" a="1"/>
  <c r="U1447" i="31" s="1"/>
  <c r="W1447" i="31" s="1" a="1"/>
  <c r="W1447" i="31" s="1"/>
  <c r="V1447" i="31" a="1"/>
  <c r="V1447" i="31" s="1"/>
  <c r="U1446" i="31" a="1"/>
  <c r="U1446" i="31" s="1"/>
  <c r="W1446" i="31" s="1" a="1"/>
  <c r="W1446" i="31" s="1"/>
  <c r="V1446" i="31" a="1"/>
  <c r="V1446" i="31" s="1"/>
  <c r="U1445" i="31" a="1"/>
  <c r="U1445" i="31" s="1"/>
  <c r="W1445" i="31" s="1" a="1"/>
  <c r="W1445" i="31" s="1"/>
  <c r="V1445" i="31" a="1"/>
  <c r="V1445" i="31" s="1"/>
  <c r="U1444" i="31" a="1"/>
  <c r="U1444" i="31" s="1"/>
  <c r="W1444" i="31" s="1" a="1"/>
  <c r="W1444" i="31" s="1"/>
  <c r="V1444" i="31" a="1"/>
  <c r="V1444" i="31" s="1"/>
  <c r="U1443" i="31" a="1"/>
  <c r="U1443" i="31" s="1"/>
  <c r="W1443" i="31" s="1" a="1"/>
  <c r="W1443" i="31" s="1"/>
  <c r="V1443" i="31" a="1"/>
  <c r="V1443" i="31" s="1"/>
  <c r="U1442" i="31" a="1"/>
  <c r="U1442" i="31" s="1"/>
  <c r="W1442" i="31" s="1" a="1"/>
  <c r="W1442" i="31" s="1"/>
  <c r="V1442" i="31" a="1"/>
  <c r="V1442" i="31" s="1"/>
  <c r="U1441" i="31" a="1"/>
  <c r="U1441" i="31" s="1"/>
  <c r="W1441" i="31" s="1" a="1"/>
  <c r="W1441" i="31" s="1"/>
  <c r="V1441" i="31" a="1"/>
  <c r="V1441" i="31" s="1"/>
  <c r="U1440" i="31" a="1"/>
  <c r="U1440" i="31" s="1"/>
  <c r="W1440" i="31" s="1" a="1"/>
  <c r="W1440" i="31" s="1"/>
  <c r="V1440" i="31" a="1"/>
  <c r="V1440" i="31" s="1"/>
  <c r="U1439" i="31" a="1"/>
  <c r="U1439" i="31" s="1"/>
  <c r="W1439" i="31" s="1" a="1"/>
  <c r="W1439" i="31" s="1"/>
  <c r="V1439" i="31" a="1"/>
  <c r="V1439" i="31" s="1"/>
  <c r="U1438" i="31" a="1"/>
  <c r="U1438" i="31" s="1"/>
  <c r="W1438" i="31" s="1" a="1"/>
  <c r="W1438" i="31" s="1"/>
  <c r="V1438" i="31" a="1"/>
  <c r="V1438" i="31" s="1"/>
  <c r="U1437" i="31" a="1"/>
  <c r="U1437" i="31" s="1"/>
  <c r="W1437" i="31" s="1" a="1"/>
  <c r="W1437" i="31" s="1"/>
  <c r="V1437" i="31" a="1"/>
  <c r="V1437" i="31" s="1"/>
  <c r="U1436" i="31" a="1"/>
  <c r="U1436" i="31" s="1"/>
  <c r="W1436" i="31" s="1" a="1"/>
  <c r="W1436" i="31" s="1"/>
  <c r="V1436" i="31" a="1"/>
  <c r="V1436" i="31" s="1"/>
  <c r="U1435" i="31" a="1"/>
  <c r="U1435" i="31" s="1"/>
  <c r="W1435" i="31" s="1" a="1"/>
  <c r="W1435" i="31" s="1"/>
  <c r="V1435" i="31" a="1"/>
  <c r="V1435" i="31" s="1"/>
  <c r="U1434" i="31" a="1"/>
  <c r="U1434" i="31" s="1"/>
  <c r="W1434" i="31" s="1" a="1"/>
  <c r="W1434" i="31" s="1"/>
  <c r="V1434" i="31" a="1"/>
  <c r="V1434" i="31" s="1"/>
  <c r="U1433" i="31" a="1"/>
  <c r="U1433" i="31" s="1"/>
  <c r="W1433" i="31" s="1" a="1"/>
  <c r="W1433" i="31" s="1"/>
  <c r="V1433" i="31" a="1"/>
  <c r="V1433" i="31" s="1"/>
  <c r="U1432" i="31" a="1"/>
  <c r="U1432" i="31" s="1"/>
  <c r="W1432" i="31" s="1" a="1"/>
  <c r="W1432" i="31" s="1"/>
  <c r="V1432" i="31" a="1"/>
  <c r="V1432" i="31" s="1"/>
  <c r="U1431" i="31" a="1"/>
  <c r="U1431" i="31" s="1"/>
  <c r="W1431" i="31" s="1" a="1"/>
  <c r="W1431" i="31" s="1"/>
  <c r="V1431" i="31" a="1"/>
  <c r="V1431" i="31" s="1"/>
  <c r="U1430" i="31" a="1"/>
  <c r="U1430" i="31" s="1"/>
  <c r="W1430" i="31" s="1" a="1"/>
  <c r="W1430" i="31" s="1"/>
  <c r="V1430" i="31" a="1"/>
  <c r="V1430" i="31" s="1"/>
  <c r="U1429" i="31" a="1"/>
  <c r="U1429" i="31" s="1"/>
  <c r="W1429" i="31" s="1" a="1"/>
  <c r="W1429" i="31" s="1"/>
  <c r="V1429" i="31" a="1"/>
  <c r="V1429" i="31" s="1"/>
  <c r="U1428" i="31" a="1"/>
  <c r="U1428" i="31" s="1"/>
  <c r="W1428" i="31" s="1" a="1"/>
  <c r="W1428" i="31" s="1"/>
  <c r="V1428" i="31" a="1"/>
  <c r="V1428" i="31" s="1"/>
  <c r="U1427" i="31" a="1"/>
  <c r="U1427" i="31" s="1"/>
  <c r="W1427" i="31" s="1" a="1"/>
  <c r="W1427" i="31" s="1"/>
  <c r="V1427" i="31" a="1"/>
  <c r="V1427" i="31" s="1"/>
  <c r="U1426" i="31" a="1"/>
  <c r="U1426" i="31" s="1"/>
  <c r="W1426" i="31" s="1" a="1"/>
  <c r="W1426" i="31" s="1"/>
  <c r="V1426" i="31" a="1"/>
  <c r="V1426" i="31" s="1"/>
  <c r="U1425" i="31" a="1"/>
  <c r="U1425" i="31" s="1"/>
  <c r="W1425" i="31" s="1" a="1"/>
  <c r="W1425" i="31" s="1"/>
  <c r="V1425" i="31" a="1"/>
  <c r="V1425" i="31" s="1"/>
  <c r="U1424" i="31" a="1"/>
  <c r="U1424" i="31" s="1"/>
  <c r="W1424" i="31" s="1" a="1"/>
  <c r="W1424" i="31" s="1"/>
  <c r="V1424" i="31" a="1"/>
  <c r="V1424" i="31" s="1"/>
  <c r="U1423" i="31" a="1"/>
  <c r="U1423" i="31" s="1"/>
  <c r="W1423" i="31" s="1" a="1"/>
  <c r="W1423" i="31" s="1"/>
  <c r="V1423" i="31" a="1"/>
  <c r="V1423" i="31" s="1"/>
  <c r="U1422" i="31" a="1"/>
  <c r="U1422" i="31" s="1"/>
  <c r="W1422" i="31" s="1" a="1"/>
  <c r="W1422" i="31" s="1"/>
  <c r="V1422" i="31" a="1"/>
  <c r="V1422" i="31" s="1"/>
  <c r="U1421" i="31" a="1"/>
  <c r="U1421" i="31" s="1"/>
  <c r="W1421" i="31" s="1" a="1"/>
  <c r="W1421" i="31" s="1"/>
  <c r="V1421" i="31" a="1"/>
  <c r="V1421" i="31" s="1"/>
  <c r="U1420" i="31" a="1"/>
  <c r="U1420" i="31" s="1"/>
  <c r="W1420" i="31" s="1" a="1"/>
  <c r="W1420" i="31" s="1"/>
  <c r="V1420" i="31" a="1"/>
  <c r="V1420" i="31" s="1"/>
  <c r="U1419" i="31" a="1"/>
  <c r="U1419" i="31" s="1"/>
  <c r="W1419" i="31" s="1" a="1"/>
  <c r="W1419" i="31" s="1"/>
  <c r="V1419" i="31" a="1"/>
  <c r="V1419" i="31" s="1"/>
  <c r="U1418" i="31" a="1"/>
  <c r="U1418" i="31" s="1"/>
  <c r="W1418" i="31" s="1" a="1"/>
  <c r="W1418" i="31" s="1"/>
  <c r="V1418" i="31" a="1"/>
  <c r="V1418" i="31" s="1"/>
  <c r="U1417" i="31" a="1"/>
  <c r="U1417" i="31" s="1"/>
  <c r="W1417" i="31" s="1" a="1"/>
  <c r="W1417" i="31" s="1"/>
  <c r="V1417" i="31" a="1"/>
  <c r="V1417" i="31" s="1"/>
  <c r="U1416" i="31" a="1"/>
  <c r="U1416" i="31" s="1"/>
  <c r="W1416" i="31" s="1" a="1"/>
  <c r="W1416" i="31" s="1"/>
  <c r="V1416" i="31" a="1"/>
  <c r="V1416" i="31" s="1"/>
  <c r="U1415" i="31" a="1"/>
  <c r="U1415" i="31" s="1"/>
  <c r="W1415" i="31" s="1" a="1"/>
  <c r="W1415" i="31" s="1"/>
  <c r="V1415" i="31" a="1"/>
  <c r="V1415" i="31" s="1"/>
  <c r="U1414" i="31" a="1"/>
  <c r="U1414" i="31" s="1"/>
  <c r="W1414" i="31" s="1" a="1"/>
  <c r="W1414" i="31" s="1"/>
  <c r="V1414" i="31" a="1"/>
  <c r="V1414" i="31" s="1"/>
  <c r="U1413" i="31" a="1"/>
  <c r="U1413" i="31" s="1"/>
  <c r="W1413" i="31" s="1" a="1"/>
  <c r="W1413" i="31" s="1"/>
  <c r="V1413" i="31" a="1"/>
  <c r="V1413" i="31" s="1"/>
  <c r="U1412" i="31" a="1"/>
  <c r="U1412" i="31" s="1"/>
  <c r="W1412" i="31" s="1" a="1"/>
  <c r="W1412" i="31" s="1"/>
  <c r="V1412" i="31" a="1"/>
  <c r="V1412" i="31" s="1"/>
  <c r="U1411" i="31" a="1"/>
  <c r="U1411" i="31" s="1"/>
  <c r="W1411" i="31" s="1" a="1"/>
  <c r="W1411" i="31" s="1"/>
  <c r="V1411" i="31" a="1"/>
  <c r="V1411" i="31" s="1"/>
  <c r="U1410" i="31" a="1"/>
  <c r="U1410" i="31" s="1"/>
  <c r="W1410" i="31" s="1" a="1"/>
  <c r="W1410" i="31" s="1"/>
  <c r="V1410" i="31" a="1"/>
  <c r="V1410" i="31" s="1"/>
  <c r="U1409" i="31" a="1"/>
  <c r="U1409" i="31" s="1"/>
  <c r="W1409" i="31" s="1" a="1"/>
  <c r="W1409" i="31" s="1"/>
  <c r="V1409" i="31" a="1"/>
  <c r="V1409" i="31" s="1"/>
  <c r="U1408" i="31" a="1"/>
  <c r="U1408" i="31" s="1"/>
  <c r="W1408" i="31" s="1" a="1"/>
  <c r="W1408" i="31" s="1"/>
  <c r="V1408" i="31" a="1"/>
  <c r="V1408" i="31" s="1"/>
  <c r="U1407" i="31" a="1"/>
  <c r="U1407" i="31" s="1"/>
  <c r="W1407" i="31" s="1" a="1"/>
  <c r="W1407" i="31" s="1"/>
  <c r="V1407" i="31" a="1"/>
  <c r="V1407" i="31" s="1"/>
  <c r="U1406" i="31" a="1"/>
  <c r="U1406" i="31" s="1"/>
  <c r="W1406" i="31" s="1" a="1"/>
  <c r="W1406" i="31" s="1"/>
  <c r="V1406" i="31" a="1"/>
  <c r="V1406" i="31" s="1"/>
  <c r="U1405" i="31" a="1"/>
  <c r="U1405" i="31" s="1"/>
  <c r="W1405" i="31" s="1" a="1"/>
  <c r="W1405" i="31" s="1"/>
  <c r="V1405" i="31" a="1"/>
  <c r="V1405" i="31" s="1"/>
  <c r="U1404" i="31" a="1"/>
  <c r="U1404" i="31" s="1"/>
  <c r="W1404" i="31" s="1" a="1"/>
  <c r="W1404" i="31" s="1"/>
  <c r="V1404" i="31" a="1"/>
  <c r="V1404" i="31" s="1"/>
  <c r="U1403" i="31" a="1"/>
  <c r="U1403" i="31" s="1"/>
  <c r="W1403" i="31" s="1" a="1"/>
  <c r="W1403" i="31" s="1"/>
  <c r="V1403" i="31" a="1"/>
  <c r="V1403" i="31" s="1"/>
  <c r="U1402" i="31" a="1"/>
  <c r="U1402" i="31" s="1"/>
  <c r="W1402" i="31" s="1" a="1"/>
  <c r="W1402" i="31" s="1"/>
  <c r="V1402" i="31" a="1"/>
  <c r="V1402" i="31" s="1"/>
  <c r="U1401" i="31" a="1"/>
  <c r="U1401" i="31" s="1"/>
  <c r="W1401" i="31" s="1" a="1"/>
  <c r="W1401" i="31" s="1"/>
  <c r="V1401" i="31" a="1"/>
  <c r="V1401" i="31" s="1"/>
  <c r="U1400" i="31" a="1"/>
  <c r="U1400" i="31" s="1"/>
  <c r="W1400" i="31" s="1" a="1"/>
  <c r="W1400" i="31" s="1"/>
  <c r="V1400" i="31" a="1"/>
  <c r="V1400" i="31" s="1"/>
  <c r="U1399" i="31" a="1"/>
  <c r="U1399" i="31" s="1"/>
  <c r="W1399" i="31" s="1" a="1"/>
  <c r="W1399" i="31" s="1"/>
  <c r="V1399" i="31" a="1"/>
  <c r="V1399" i="31" s="1"/>
  <c r="U1398" i="31" a="1"/>
  <c r="U1398" i="31" s="1"/>
  <c r="W1398" i="31" s="1" a="1"/>
  <c r="W1398" i="31" s="1"/>
  <c r="V1398" i="31" a="1"/>
  <c r="V1398" i="31" s="1"/>
  <c r="U1397" i="31" a="1"/>
  <c r="U1397" i="31" s="1"/>
  <c r="W1397" i="31" s="1" a="1"/>
  <c r="W1397" i="31" s="1"/>
  <c r="V1397" i="31" a="1"/>
  <c r="V1397" i="31" s="1"/>
  <c r="U1396" i="31" a="1"/>
  <c r="U1396" i="31" s="1"/>
  <c r="W1396" i="31" s="1" a="1"/>
  <c r="W1396" i="31" s="1"/>
  <c r="V1396" i="31" a="1"/>
  <c r="V1396" i="31" s="1"/>
  <c r="U1395" i="31" a="1"/>
  <c r="U1395" i="31" s="1"/>
  <c r="W1395" i="31" s="1" a="1"/>
  <c r="W1395" i="31" s="1"/>
  <c r="V1395" i="31" a="1"/>
  <c r="V1395" i="31" s="1"/>
  <c r="U1394" i="31" a="1"/>
  <c r="U1394" i="31" s="1"/>
  <c r="W1394" i="31" s="1" a="1"/>
  <c r="W1394" i="31" s="1"/>
  <c r="V1394" i="31" a="1"/>
  <c r="V1394" i="31" s="1"/>
  <c r="U1393" i="31" a="1"/>
  <c r="U1393" i="31" s="1"/>
  <c r="W1393" i="31" s="1" a="1"/>
  <c r="W1393" i="31" s="1"/>
  <c r="V1393" i="31" a="1"/>
  <c r="V1393" i="31" s="1"/>
  <c r="U1392" i="31" a="1"/>
  <c r="U1392" i="31" s="1"/>
  <c r="W1392" i="31" s="1" a="1"/>
  <c r="W1392" i="31" s="1"/>
  <c r="V1392" i="31" a="1"/>
  <c r="V1392" i="31" s="1"/>
  <c r="U1391" i="31" a="1"/>
  <c r="U1391" i="31" s="1"/>
  <c r="W1391" i="31" s="1" a="1"/>
  <c r="W1391" i="31" s="1"/>
  <c r="V1391" i="31" a="1"/>
  <c r="V1391" i="31" s="1"/>
  <c r="U1390" i="31" a="1"/>
  <c r="U1390" i="31" s="1"/>
  <c r="W1390" i="31" s="1" a="1"/>
  <c r="W1390" i="31" s="1"/>
  <c r="V1390" i="31" a="1"/>
  <c r="V1390" i="31" s="1"/>
  <c r="U1389" i="31" a="1"/>
  <c r="U1389" i="31" s="1"/>
  <c r="W1389" i="31" s="1" a="1"/>
  <c r="W1389" i="31" s="1"/>
  <c r="V1389" i="31" a="1"/>
  <c r="V1389" i="31" s="1"/>
  <c r="U1388" i="31" a="1"/>
  <c r="U1388" i="31" s="1"/>
  <c r="W1388" i="31" s="1" a="1"/>
  <c r="W1388" i="31" s="1"/>
  <c r="V1388" i="31" a="1"/>
  <c r="V1388" i="31" s="1"/>
  <c r="U1387" i="31" a="1"/>
  <c r="U1387" i="31" s="1"/>
  <c r="W1387" i="31" s="1" a="1"/>
  <c r="W1387" i="31" s="1"/>
  <c r="V1387" i="31" a="1"/>
  <c r="V1387" i="31" s="1"/>
  <c r="U1386" i="31" a="1"/>
  <c r="U1386" i="31" s="1"/>
  <c r="W1386" i="31" s="1" a="1"/>
  <c r="W1386" i="31" s="1"/>
  <c r="V1386" i="31" a="1"/>
  <c r="V1386" i="31" s="1"/>
  <c r="U1385" i="31" a="1"/>
  <c r="U1385" i="31" s="1"/>
  <c r="W1385" i="31" s="1" a="1"/>
  <c r="W1385" i="31" s="1"/>
  <c r="V1385" i="31" a="1"/>
  <c r="V1385" i="31" s="1"/>
  <c r="U1384" i="31" a="1"/>
  <c r="U1384" i="31" s="1"/>
  <c r="W1384" i="31" s="1" a="1"/>
  <c r="W1384" i="31" s="1"/>
  <c r="V1384" i="31" a="1"/>
  <c r="V1384" i="31" s="1"/>
  <c r="U1383" i="31" a="1"/>
  <c r="U1383" i="31" s="1"/>
  <c r="W1383" i="31" s="1" a="1"/>
  <c r="W1383" i="31" s="1"/>
  <c r="V1383" i="31" a="1"/>
  <c r="V1383" i="31" s="1"/>
  <c r="U1382" i="31" a="1"/>
  <c r="U1382" i="31" s="1"/>
  <c r="W1382" i="31" s="1" a="1"/>
  <c r="W1382" i="31" s="1"/>
  <c r="V1382" i="31" a="1"/>
  <c r="V1382" i="31" s="1"/>
  <c r="U1381" i="31" a="1"/>
  <c r="U1381" i="31" s="1"/>
  <c r="W1381" i="31" s="1" a="1"/>
  <c r="W1381" i="31" s="1"/>
  <c r="V1381" i="31" a="1"/>
  <c r="V1381" i="31" s="1"/>
  <c r="U1380" i="31" a="1"/>
  <c r="U1380" i="31" s="1"/>
  <c r="W1380" i="31" s="1" a="1"/>
  <c r="W1380" i="31" s="1"/>
  <c r="V1380" i="31" a="1"/>
  <c r="V1380" i="31" s="1"/>
  <c r="U1379" i="31" a="1"/>
  <c r="U1379" i="31" s="1"/>
  <c r="W1379" i="31" s="1" a="1"/>
  <c r="W1379" i="31" s="1"/>
  <c r="V1379" i="31" a="1"/>
  <c r="V1379" i="31" s="1"/>
  <c r="U1378" i="31" a="1"/>
  <c r="U1378" i="31" s="1"/>
  <c r="W1378" i="31" s="1" a="1"/>
  <c r="W1378" i="31" s="1"/>
  <c r="V1378" i="31" a="1"/>
  <c r="V1378" i="31" s="1"/>
  <c r="U1377" i="31" a="1"/>
  <c r="U1377" i="31" s="1"/>
  <c r="W1377" i="31" s="1" a="1"/>
  <c r="W1377" i="31" s="1"/>
  <c r="V1377" i="31" a="1"/>
  <c r="V1377" i="31" s="1"/>
  <c r="U1376" i="31" a="1"/>
  <c r="U1376" i="31" s="1"/>
  <c r="W1376" i="31" s="1" a="1"/>
  <c r="W1376" i="31" s="1"/>
  <c r="V1376" i="31" a="1"/>
  <c r="V1376" i="31" s="1"/>
  <c r="U1375" i="31" a="1"/>
  <c r="U1375" i="31" s="1"/>
  <c r="W1375" i="31" s="1" a="1"/>
  <c r="W1375" i="31" s="1"/>
  <c r="V1375" i="31" a="1"/>
  <c r="V1375" i="31" s="1"/>
  <c r="U1374" i="31" a="1"/>
  <c r="U1374" i="31" s="1"/>
  <c r="W1374" i="31" s="1" a="1"/>
  <c r="W1374" i="31" s="1"/>
  <c r="V1374" i="31" a="1"/>
  <c r="V1374" i="31" s="1"/>
  <c r="U1373" i="31" a="1"/>
  <c r="U1373" i="31" s="1"/>
  <c r="W1373" i="31" s="1" a="1"/>
  <c r="W1373" i="31" s="1"/>
  <c r="V1373" i="31" a="1"/>
  <c r="V1373" i="31" s="1"/>
  <c r="U1372" i="31" a="1"/>
  <c r="U1372" i="31" s="1"/>
  <c r="W1372" i="31" s="1" a="1"/>
  <c r="W1372" i="31" s="1"/>
  <c r="V1372" i="31" a="1"/>
  <c r="V1372" i="31" s="1"/>
  <c r="U1371" i="31" a="1"/>
  <c r="U1371" i="31" s="1"/>
  <c r="W1371" i="31" s="1" a="1"/>
  <c r="W1371" i="31" s="1"/>
  <c r="V1371" i="31" a="1"/>
  <c r="V1371" i="31" s="1"/>
  <c r="U1370" i="31" a="1"/>
  <c r="U1370" i="31" s="1"/>
  <c r="W1370" i="31" s="1" a="1"/>
  <c r="W1370" i="31" s="1"/>
  <c r="V1370" i="31" a="1"/>
  <c r="V1370" i="31" s="1"/>
  <c r="U1369" i="31" a="1"/>
  <c r="U1369" i="31" s="1"/>
  <c r="W1369" i="31" s="1" a="1"/>
  <c r="W1369" i="31" s="1"/>
  <c r="V1369" i="31" a="1"/>
  <c r="V1369" i="31" s="1"/>
  <c r="U1368" i="31" a="1"/>
  <c r="U1368" i="31" s="1"/>
  <c r="W1368" i="31" s="1" a="1"/>
  <c r="W1368" i="31" s="1"/>
  <c r="V1368" i="31" a="1"/>
  <c r="V1368" i="31" s="1"/>
  <c r="U1367" i="31" a="1"/>
  <c r="U1367" i="31" s="1"/>
  <c r="W1367" i="31" s="1" a="1"/>
  <c r="W1367" i="31" s="1"/>
  <c r="V1367" i="31" a="1"/>
  <c r="V1367" i="31" s="1"/>
  <c r="U1366" i="31" a="1"/>
  <c r="U1366" i="31" s="1"/>
  <c r="W1366" i="31" s="1" a="1"/>
  <c r="W1366" i="31" s="1"/>
  <c r="V1366" i="31" a="1"/>
  <c r="V1366" i="31" s="1"/>
  <c r="U1365" i="31" a="1"/>
  <c r="U1365" i="31" s="1"/>
  <c r="W1365" i="31" s="1" a="1"/>
  <c r="W1365" i="31" s="1"/>
  <c r="V1365" i="31" a="1"/>
  <c r="V1365" i="31" s="1"/>
  <c r="U1364" i="31" a="1"/>
  <c r="U1364" i="31" s="1"/>
  <c r="W1364" i="31" s="1" a="1"/>
  <c r="W1364" i="31" s="1"/>
  <c r="V1364" i="31" a="1"/>
  <c r="V1364" i="31" s="1"/>
  <c r="U1363" i="31" a="1"/>
  <c r="U1363" i="31" s="1"/>
  <c r="W1363" i="31" s="1" a="1"/>
  <c r="W1363" i="31" s="1"/>
  <c r="V1363" i="31" a="1"/>
  <c r="V1363" i="31" s="1"/>
  <c r="U1362" i="31" a="1"/>
  <c r="U1362" i="31" s="1"/>
  <c r="W1362" i="31" s="1" a="1"/>
  <c r="W1362" i="31" s="1"/>
  <c r="V1362" i="31" a="1"/>
  <c r="V1362" i="31" s="1"/>
  <c r="U1361" i="31" a="1"/>
  <c r="U1361" i="31" s="1"/>
  <c r="W1361" i="31" s="1" a="1"/>
  <c r="W1361" i="31" s="1"/>
  <c r="V1361" i="31" a="1"/>
  <c r="V1361" i="31" s="1"/>
  <c r="U1360" i="31" a="1"/>
  <c r="U1360" i="31" s="1"/>
  <c r="W1360" i="31" s="1" a="1"/>
  <c r="W1360" i="31" s="1"/>
  <c r="V1360" i="31" a="1"/>
  <c r="V1360" i="31" s="1"/>
  <c r="U1359" i="31" a="1"/>
  <c r="U1359" i="31" s="1"/>
  <c r="W1359" i="31" s="1" a="1"/>
  <c r="W1359" i="31" s="1"/>
  <c r="V1359" i="31" a="1"/>
  <c r="V1359" i="31" s="1"/>
  <c r="U1358" i="31" a="1"/>
  <c r="U1358" i="31" s="1"/>
  <c r="W1358" i="31" s="1" a="1"/>
  <c r="W1358" i="31" s="1"/>
  <c r="V1358" i="31" a="1"/>
  <c r="V1358" i="31" s="1"/>
  <c r="U1357" i="31" a="1"/>
  <c r="U1357" i="31" s="1"/>
  <c r="W1357" i="31" s="1" a="1"/>
  <c r="W1357" i="31" s="1"/>
  <c r="V1357" i="31" a="1"/>
  <c r="V1357" i="31" s="1"/>
  <c r="U1356" i="31" a="1"/>
  <c r="U1356" i="31" s="1"/>
  <c r="W1356" i="31" s="1" a="1"/>
  <c r="W1356" i="31" s="1"/>
  <c r="V1356" i="31" a="1"/>
  <c r="V1356" i="31" s="1"/>
  <c r="U1355" i="31" a="1"/>
  <c r="U1355" i="31" s="1"/>
  <c r="W1355" i="31" s="1" a="1"/>
  <c r="W1355" i="31" s="1"/>
  <c r="V1355" i="31" a="1"/>
  <c r="V1355" i="31" s="1"/>
  <c r="U1354" i="31" a="1"/>
  <c r="U1354" i="31" s="1"/>
  <c r="W1354" i="31" s="1" a="1"/>
  <c r="W1354" i="31" s="1"/>
  <c r="V1354" i="31" a="1"/>
  <c r="V1354" i="31" s="1"/>
  <c r="U1353" i="31" a="1"/>
  <c r="U1353" i="31" s="1"/>
  <c r="W1353" i="31" s="1" a="1"/>
  <c r="W1353" i="31" s="1"/>
  <c r="V1353" i="31" a="1"/>
  <c r="V1353" i="31" s="1"/>
  <c r="U1352" i="31" a="1"/>
  <c r="U1352" i="31" s="1"/>
  <c r="W1352" i="31" s="1" a="1"/>
  <c r="W1352" i="31" s="1"/>
  <c r="V1352" i="31" a="1"/>
  <c r="V1352" i="31" s="1"/>
  <c r="U1351" i="31" a="1"/>
  <c r="U1351" i="31" s="1"/>
  <c r="W1351" i="31" s="1" a="1"/>
  <c r="W1351" i="31" s="1"/>
  <c r="V1351" i="31" a="1"/>
  <c r="V1351" i="31" s="1"/>
  <c r="U1350" i="31" a="1"/>
  <c r="U1350" i="31" s="1"/>
  <c r="W1350" i="31" s="1" a="1"/>
  <c r="W1350" i="31" s="1"/>
  <c r="V1350" i="31" a="1"/>
  <c r="V1350" i="31" s="1"/>
  <c r="U1349" i="31" a="1"/>
  <c r="U1349" i="31" s="1"/>
  <c r="W1349" i="31" s="1" a="1"/>
  <c r="W1349" i="31" s="1"/>
  <c r="V1349" i="31" a="1"/>
  <c r="V1349" i="31" s="1"/>
  <c r="U1348" i="31" a="1"/>
  <c r="U1348" i="31" s="1"/>
  <c r="W1348" i="31" s="1" a="1"/>
  <c r="W1348" i="31" s="1"/>
  <c r="V1348" i="31" a="1"/>
  <c r="V1348" i="31" s="1"/>
  <c r="U1347" i="31" a="1"/>
  <c r="U1347" i="31" s="1"/>
  <c r="W1347" i="31" s="1" a="1"/>
  <c r="W1347" i="31" s="1"/>
  <c r="V1347" i="31" a="1"/>
  <c r="V1347" i="31" s="1"/>
  <c r="U1346" i="31" a="1"/>
  <c r="U1346" i="31" s="1"/>
  <c r="W1346" i="31" s="1" a="1"/>
  <c r="W1346" i="31" s="1"/>
  <c r="V1346" i="31" a="1"/>
  <c r="V1346" i="31" s="1"/>
  <c r="U1345" i="31" a="1"/>
  <c r="U1345" i="31" s="1"/>
  <c r="W1345" i="31" s="1" a="1"/>
  <c r="W1345" i="31" s="1"/>
  <c r="V1345" i="31" a="1"/>
  <c r="V1345" i="31" s="1"/>
  <c r="U1344" i="31" a="1"/>
  <c r="U1344" i="31" s="1"/>
  <c r="W1344" i="31" s="1" a="1"/>
  <c r="W1344" i="31" s="1"/>
  <c r="V1344" i="31" a="1"/>
  <c r="V1344" i="31" s="1"/>
  <c r="U1343" i="31" a="1"/>
  <c r="U1343" i="31" s="1"/>
  <c r="W1343" i="31" s="1" a="1"/>
  <c r="W1343" i="31" s="1"/>
  <c r="V1343" i="31" a="1"/>
  <c r="V1343" i="31" s="1"/>
  <c r="U1342" i="31" a="1"/>
  <c r="U1342" i="31" s="1"/>
  <c r="W1342" i="31" s="1" a="1"/>
  <c r="W1342" i="31" s="1"/>
  <c r="V1342" i="31" a="1"/>
  <c r="V1342" i="31" s="1"/>
  <c r="U1341" i="31" a="1"/>
  <c r="U1341" i="31" s="1"/>
  <c r="W1341" i="31" s="1" a="1"/>
  <c r="W1341" i="31" s="1"/>
  <c r="V1341" i="31" a="1"/>
  <c r="V1341" i="31" s="1"/>
  <c r="U1340" i="31" a="1"/>
  <c r="U1340" i="31" s="1"/>
  <c r="W1340" i="31" s="1" a="1"/>
  <c r="W1340" i="31" s="1"/>
  <c r="V1340" i="31" a="1"/>
  <c r="V1340" i="31" s="1"/>
  <c r="U1339" i="31" a="1"/>
  <c r="U1339" i="31" s="1"/>
  <c r="W1339" i="31" s="1" a="1"/>
  <c r="W1339" i="31" s="1"/>
  <c r="V1339" i="31" a="1"/>
  <c r="V1339" i="31" s="1"/>
  <c r="U1338" i="31" a="1"/>
  <c r="U1338" i="31" s="1"/>
  <c r="W1338" i="31" s="1" a="1"/>
  <c r="W1338" i="31" s="1"/>
  <c r="V1338" i="31" a="1"/>
  <c r="V1338" i="31" s="1"/>
  <c r="U1337" i="31" a="1"/>
  <c r="U1337" i="31" s="1"/>
  <c r="W1337" i="31" s="1" a="1"/>
  <c r="W1337" i="31" s="1"/>
  <c r="V1337" i="31" a="1"/>
  <c r="V1337" i="31" s="1"/>
  <c r="U1336" i="31" a="1"/>
  <c r="U1336" i="31" s="1"/>
  <c r="W1336" i="31" s="1" a="1"/>
  <c r="W1336" i="31" s="1"/>
  <c r="V1336" i="31" a="1"/>
  <c r="V1336" i="31" s="1"/>
  <c r="U1335" i="31" a="1"/>
  <c r="U1335" i="31" s="1"/>
  <c r="W1335" i="31" s="1" a="1"/>
  <c r="W1335" i="31" s="1"/>
  <c r="V1335" i="31" a="1"/>
  <c r="V1335" i="31" s="1"/>
  <c r="U1334" i="31" a="1"/>
  <c r="U1334" i="31" s="1"/>
  <c r="W1334" i="31" s="1" a="1"/>
  <c r="W1334" i="31" s="1"/>
  <c r="V1334" i="31" a="1"/>
  <c r="V1334" i="31" s="1"/>
  <c r="U1333" i="31" a="1"/>
  <c r="U1333" i="31" s="1"/>
  <c r="W1333" i="31" s="1" a="1"/>
  <c r="W1333" i="31" s="1"/>
  <c r="V1333" i="31" a="1"/>
  <c r="V1333" i="31" s="1"/>
  <c r="U1332" i="31" a="1"/>
  <c r="U1332" i="31" s="1"/>
  <c r="W1332" i="31" s="1" a="1"/>
  <c r="W1332" i="31" s="1"/>
  <c r="V1332" i="31" a="1"/>
  <c r="V1332" i="31" s="1"/>
  <c r="U1331" i="31" a="1"/>
  <c r="U1331" i="31" s="1"/>
  <c r="W1331" i="31" s="1" a="1"/>
  <c r="W1331" i="31" s="1"/>
  <c r="V1331" i="31" a="1"/>
  <c r="V1331" i="31" s="1"/>
  <c r="U1330" i="31" a="1"/>
  <c r="U1330" i="31" s="1"/>
  <c r="W1330" i="31" s="1" a="1"/>
  <c r="W1330" i="31" s="1"/>
  <c r="V1330" i="31" a="1"/>
  <c r="V1330" i="31" s="1"/>
  <c r="U1329" i="31" a="1"/>
  <c r="U1329" i="31" s="1"/>
  <c r="W1329" i="31" s="1" a="1"/>
  <c r="W1329" i="31" s="1"/>
  <c r="V1329" i="31" a="1"/>
  <c r="V1329" i="31" s="1"/>
  <c r="U1328" i="31" a="1"/>
  <c r="U1328" i="31" s="1"/>
  <c r="W1328" i="31" s="1" a="1"/>
  <c r="W1328" i="31" s="1"/>
  <c r="V1328" i="31" a="1"/>
  <c r="V1328" i="31" s="1"/>
  <c r="U1327" i="31" a="1"/>
  <c r="U1327" i="31" s="1"/>
  <c r="W1327" i="31" s="1" a="1"/>
  <c r="W1327" i="31" s="1"/>
  <c r="V1327" i="31" a="1"/>
  <c r="V1327" i="31" s="1"/>
  <c r="U1326" i="31" a="1"/>
  <c r="U1326" i="31" s="1"/>
  <c r="W1326" i="31" s="1" a="1"/>
  <c r="W1326" i="31" s="1"/>
  <c r="V1326" i="31" a="1"/>
  <c r="V1326" i="31" s="1"/>
  <c r="U1325" i="31" a="1"/>
  <c r="U1325" i="31" s="1"/>
  <c r="W1325" i="31" s="1" a="1"/>
  <c r="W1325" i="31" s="1"/>
  <c r="V1325" i="31" a="1"/>
  <c r="V1325" i="31" s="1"/>
  <c r="U1324" i="31" a="1"/>
  <c r="U1324" i="31" s="1"/>
  <c r="W1324" i="31" s="1" a="1"/>
  <c r="W1324" i="31" s="1"/>
  <c r="V1324" i="31" a="1"/>
  <c r="V1324" i="31" s="1"/>
  <c r="U1323" i="31" a="1"/>
  <c r="U1323" i="31" s="1"/>
  <c r="W1323" i="31" s="1" a="1"/>
  <c r="W1323" i="31" s="1"/>
  <c r="V1323" i="31" a="1"/>
  <c r="V1323" i="31" s="1"/>
  <c r="U1322" i="31" a="1"/>
  <c r="U1322" i="31" s="1"/>
  <c r="W1322" i="31" s="1" a="1"/>
  <c r="W1322" i="31" s="1"/>
  <c r="V1322" i="31" a="1"/>
  <c r="V1322" i="31" s="1"/>
  <c r="U1321" i="31" a="1"/>
  <c r="U1321" i="31" s="1"/>
  <c r="W1321" i="31" s="1" a="1"/>
  <c r="W1321" i="31" s="1"/>
  <c r="V1321" i="31" a="1"/>
  <c r="V1321" i="31" s="1"/>
  <c r="U1320" i="31" a="1"/>
  <c r="U1320" i="31" s="1"/>
  <c r="W1320" i="31" s="1" a="1"/>
  <c r="W1320" i="31" s="1"/>
  <c r="V1320" i="31" a="1"/>
  <c r="V1320" i="31" s="1"/>
  <c r="U1319" i="31" a="1"/>
  <c r="U1319" i="31" s="1"/>
  <c r="W1319" i="31" s="1" a="1"/>
  <c r="W1319" i="31" s="1"/>
  <c r="V1319" i="31" a="1"/>
  <c r="V1319" i="31" s="1"/>
  <c r="U1318" i="31" a="1"/>
  <c r="U1318" i="31" s="1"/>
  <c r="W1318" i="31" s="1" a="1"/>
  <c r="W1318" i="31" s="1"/>
  <c r="V1318" i="31" a="1"/>
  <c r="V1318" i="31" s="1"/>
  <c r="U1317" i="31" a="1"/>
  <c r="U1317" i="31" s="1"/>
  <c r="W1317" i="31" s="1" a="1"/>
  <c r="W1317" i="31" s="1"/>
  <c r="V1317" i="31" a="1"/>
  <c r="V1317" i="31" s="1"/>
  <c r="U1316" i="31" a="1"/>
  <c r="U1316" i="31" s="1"/>
  <c r="W1316" i="31" s="1" a="1"/>
  <c r="W1316" i="31" s="1"/>
  <c r="V1316" i="31" a="1"/>
  <c r="V1316" i="31" s="1"/>
  <c r="U1315" i="31" a="1"/>
  <c r="U1315" i="31" s="1"/>
  <c r="W1315" i="31" s="1" a="1"/>
  <c r="W1315" i="31" s="1"/>
  <c r="V1315" i="31" a="1"/>
  <c r="V1315" i="31" s="1"/>
  <c r="U1314" i="31" a="1"/>
  <c r="U1314" i="31" s="1"/>
  <c r="W1314" i="31" s="1" a="1"/>
  <c r="W1314" i="31" s="1"/>
  <c r="V1314" i="31" a="1"/>
  <c r="V1314" i="31" s="1"/>
  <c r="U1313" i="31" a="1"/>
  <c r="U1313" i="31" s="1"/>
  <c r="W1313" i="31" s="1" a="1"/>
  <c r="W1313" i="31" s="1"/>
  <c r="V1313" i="31" a="1"/>
  <c r="V1313" i="31" s="1"/>
  <c r="U1312" i="31" a="1"/>
  <c r="U1312" i="31" s="1"/>
  <c r="W1312" i="31" s="1" a="1"/>
  <c r="W1312" i="31" s="1"/>
  <c r="V1312" i="31" a="1"/>
  <c r="V1312" i="31" s="1"/>
  <c r="U1311" i="31" a="1"/>
  <c r="U1311" i="31" s="1"/>
  <c r="W1311" i="31" s="1" a="1"/>
  <c r="W1311" i="31" s="1"/>
  <c r="V1311" i="31" a="1"/>
  <c r="V1311" i="31" s="1"/>
  <c r="U1310" i="31" a="1"/>
  <c r="U1310" i="31" s="1"/>
  <c r="W1310" i="31" s="1" a="1"/>
  <c r="W1310" i="31" s="1"/>
  <c r="V1310" i="31" a="1"/>
  <c r="V1310" i="31" s="1"/>
  <c r="U1309" i="31" a="1"/>
  <c r="U1309" i="31" s="1"/>
  <c r="W1309" i="31" s="1" a="1"/>
  <c r="W1309" i="31" s="1"/>
  <c r="V1309" i="31" a="1"/>
  <c r="V1309" i="31" s="1"/>
  <c r="U1308" i="31" a="1"/>
  <c r="U1308" i="31" s="1"/>
  <c r="W1308" i="31" s="1" a="1"/>
  <c r="W1308" i="31" s="1"/>
  <c r="V1308" i="31" a="1"/>
  <c r="V1308" i="31" s="1"/>
  <c r="U1307" i="31" a="1"/>
  <c r="U1307" i="31" s="1"/>
  <c r="W1307" i="31" s="1" a="1"/>
  <c r="W1307" i="31" s="1"/>
  <c r="V1307" i="31" a="1"/>
  <c r="V1307" i="31" s="1"/>
  <c r="U1306" i="31" a="1"/>
  <c r="U1306" i="31" s="1"/>
  <c r="W1306" i="31" s="1" a="1"/>
  <c r="W1306" i="31" s="1"/>
  <c r="V1306" i="31" a="1"/>
  <c r="V1306" i="31" s="1"/>
  <c r="U1305" i="31" a="1"/>
  <c r="U1305" i="31" s="1"/>
  <c r="W1305" i="31" s="1" a="1"/>
  <c r="W1305" i="31" s="1"/>
  <c r="V1305" i="31" a="1"/>
  <c r="V1305" i="31" s="1"/>
  <c r="U1304" i="31" a="1"/>
  <c r="U1304" i="31" s="1"/>
  <c r="W1304" i="31" s="1" a="1"/>
  <c r="W1304" i="31" s="1"/>
  <c r="V1304" i="31" a="1"/>
  <c r="V1304" i="31" s="1"/>
  <c r="U1303" i="31" a="1"/>
  <c r="U1303" i="31" s="1"/>
  <c r="W1303" i="31" s="1" a="1"/>
  <c r="W1303" i="31" s="1"/>
  <c r="V1303" i="31" a="1"/>
  <c r="V1303" i="31" s="1"/>
  <c r="U1302" i="31" a="1"/>
  <c r="U1302" i="31" s="1"/>
  <c r="W1302" i="31" s="1" a="1"/>
  <c r="W1302" i="31" s="1"/>
  <c r="V1302" i="31" a="1"/>
  <c r="V1302" i="31" s="1"/>
  <c r="U1301" i="31" a="1"/>
  <c r="U1301" i="31" s="1"/>
  <c r="W1301" i="31" s="1" a="1"/>
  <c r="W1301" i="31" s="1"/>
  <c r="V1301" i="31" a="1"/>
  <c r="V1301" i="31" s="1"/>
  <c r="U1300" i="31" a="1"/>
  <c r="U1300" i="31" s="1"/>
  <c r="W1300" i="31" s="1" a="1"/>
  <c r="W1300" i="31" s="1"/>
  <c r="V1300" i="31" a="1"/>
  <c r="V1300" i="31" s="1"/>
  <c r="U1299" i="31" a="1"/>
  <c r="U1299" i="31" s="1"/>
  <c r="W1299" i="31" s="1" a="1"/>
  <c r="W1299" i="31" s="1"/>
  <c r="V1299" i="31" a="1"/>
  <c r="V1299" i="31" s="1"/>
  <c r="U1298" i="31" a="1"/>
  <c r="U1298" i="31" s="1"/>
  <c r="W1298" i="31" s="1" a="1"/>
  <c r="W1298" i="31" s="1"/>
  <c r="V1298" i="31" a="1"/>
  <c r="V1298" i="31" s="1"/>
  <c r="U1297" i="31" a="1"/>
  <c r="U1297" i="31" s="1"/>
  <c r="W1297" i="31" s="1" a="1"/>
  <c r="W1297" i="31" s="1"/>
  <c r="V1297" i="31" a="1"/>
  <c r="V1297" i="31" s="1"/>
  <c r="U1296" i="31" a="1"/>
  <c r="U1296" i="31" s="1"/>
  <c r="W1296" i="31" s="1" a="1"/>
  <c r="W1296" i="31" s="1"/>
  <c r="V1296" i="31" a="1"/>
  <c r="V1296" i="31" s="1"/>
  <c r="U1295" i="31" a="1"/>
  <c r="U1295" i="31" s="1"/>
  <c r="W1295" i="31" s="1" a="1"/>
  <c r="W1295" i="31" s="1"/>
  <c r="V1295" i="31" a="1"/>
  <c r="V1295" i="31" s="1"/>
  <c r="U1294" i="31" a="1"/>
  <c r="U1294" i="31" s="1"/>
  <c r="W1294" i="31" s="1" a="1"/>
  <c r="W1294" i="31" s="1"/>
  <c r="V1294" i="31" a="1"/>
  <c r="V1294" i="31" s="1"/>
  <c r="U1293" i="31" a="1"/>
  <c r="U1293" i="31" s="1"/>
  <c r="W1293" i="31" s="1" a="1"/>
  <c r="W1293" i="31" s="1"/>
  <c r="V1293" i="31" a="1"/>
  <c r="V1293" i="31" s="1"/>
  <c r="U1292" i="31" a="1"/>
  <c r="U1292" i="31" s="1"/>
  <c r="W1292" i="31" s="1" a="1"/>
  <c r="W1292" i="31" s="1"/>
  <c r="V1292" i="31" a="1"/>
  <c r="V1292" i="31" s="1"/>
  <c r="U1291" i="31" a="1"/>
  <c r="U1291" i="31" s="1"/>
  <c r="W1291" i="31" s="1" a="1"/>
  <c r="W1291" i="31" s="1"/>
  <c r="V1291" i="31" a="1"/>
  <c r="V1291" i="31" s="1"/>
  <c r="U1290" i="31" a="1"/>
  <c r="U1290" i="31" s="1"/>
  <c r="W1290" i="31" s="1" a="1"/>
  <c r="W1290" i="31" s="1"/>
  <c r="V1290" i="31" a="1"/>
  <c r="V1290" i="31" s="1"/>
  <c r="U1289" i="31" a="1"/>
  <c r="U1289" i="31" s="1"/>
  <c r="W1289" i="31" s="1" a="1"/>
  <c r="W1289" i="31" s="1"/>
  <c r="V1289" i="31" a="1"/>
  <c r="V1289" i="31" s="1"/>
  <c r="U1288" i="31" a="1"/>
  <c r="U1288" i="31" s="1"/>
  <c r="W1288" i="31" s="1" a="1"/>
  <c r="W1288" i="31" s="1"/>
  <c r="V1288" i="31" a="1"/>
  <c r="V1288" i="31" s="1"/>
  <c r="U1287" i="31" a="1"/>
  <c r="U1287" i="31" s="1"/>
  <c r="W1287" i="31" s="1" a="1"/>
  <c r="W1287" i="31" s="1"/>
  <c r="V1287" i="31" a="1"/>
  <c r="V1287" i="31" s="1"/>
  <c r="U1286" i="31" a="1"/>
  <c r="U1286" i="31" s="1"/>
  <c r="W1286" i="31" s="1" a="1"/>
  <c r="W1286" i="31" s="1"/>
  <c r="V1286" i="31" a="1"/>
  <c r="V1286" i="31" s="1"/>
  <c r="U1285" i="31" a="1"/>
  <c r="U1285" i="31" s="1"/>
  <c r="W1285" i="31" s="1" a="1"/>
  <c r="W1285" i="31" s="1"/>
  <c r="V1285" i="31" a="1"/>
  <c r="V1285" i="31" s="1"/>
  <c r="U1284" i="31" a="1"/>
  <c r="U1284" i="31" s="1"/>
  <c r="W1284" i="31" s="1" a="1"/>
  <c r="W1284" i="31" s="1"/>
  <c r="V1284" i="31" a="1"/>
  <c r="V1284" i="31" s="1"/>
  <c r="U1283" i="31" a="1"/>
  <c r="U1283" i="31" s="1"/>
  <c r="W1283" i="31" s="1" a="1"/>
  <c r="W1283" i="31" s="1"/>
  <c r="V1283" i="31" a="1"/>
  <c r="V1283" i="31" s="1"/>
  <c r="U1282" i="31" a="1"/>
  <c r="U1282" i="31" s="1"/>
  <c r="W1282" i="31" s="1" a="1"/>
  <c r="W1282" i="31" s="1"/>
  <c r="V1282" i="31" a="1"/>
  <c r="V1282" i="31" s="1"/>
  <c r="U1281" i="31" a="1"/>
  <c r="U1281" i="31" s="1"/>
  <c r="W1281" i="31" s="1" a="1"/>
  <c r="W1281" i="31" s="1"/>
  <c r="V1281" i="31" a="1"/>
  <c r="V1281" i="31" s="1"/>
  <c r="U1280" i="31" a="1"/>
  <c r="U1280" i="31" s="1"/>
  <c r="W1280" i="31" s="1" a="1"/>
  <c r="W1280" i="31" s="1"/>
  <c r="V1280" i="31" a="1"/>
  <c r="V1280" i="31" s="1"/>
  <c r="U1279" i="31" a="1"/>
  <c r="U1279" i="31" s="1"/>
  <c r="W1279" i="31" s="1" a="1"/>
  <c r="W1279" i="31" s="1"/>
  <c r="V1279" i="31" a="1"/>
  <c r="V1279" i="31" s="1"/>
  <c r="U1278" i="31" a="1"/>
  <c r="U1278" i="31" s="1"/>
  <c r="W1278" i="31" s="1" a="1"/>
  <c r="W1278" i="31" s="1"/>
  <c r="V1278" i="31" a="1"/>
  <c r="V1278" i="31" s="1"/>
  <c r="U1277" i="31" a="1"/>
  <c r="U1277" i="31" s="1"/>
  <c r="W1277" i="31" s="1" a="1"/>
  <c r="W1277" i="31" s="1"/>
  <c r="V1277" i="31" a="1"/>
  <c r="V1277" i="31" s="1"/>
  <c r="U1276" i="31" a="1"/>
  <c r="U1276" i="31" s="1"/>
  <c r="W1276" i="31" s="1" a="1"/>
  <c r="W1276" i="31" s="1"/>
  <c r="V1276" i="31" a="1"/>
  <c r="V1276" i="31" s="1"/>
  <c r="U1275" i="31" a="1"/>
  <c r="U1275" i="31" s="1"/>
  <c r="W1275" i="31" s="1" a="1"/>
  <c r="W1275" i="31" s="1"/>
  <c r="V1275" i="31" a="1"/>
  <c r="V1275" i="31" s="1"/>
  <c r="U1274" i="31" a="1"/>
  <c r="U1274" i="31" s="1"/>
  <c r="W1274" i="31" s="1" a="1"/>
  <c r="W1274" i="31" s="1"/>
  <c r="V1274" i="31" a="1"/>
  <c r="V1274" i="31" s="1"/>
  <c r="U1273" i="31" a="1"/>
  <c r="U1273" i="31" s="1"/>
  <c r="W1273" i="31" s="1" a="1"/>
  <c r="W1273" i="31" s="1"/>
  <c r="V1273" i="31" a="1"/>
  <c r="V1273" i="31" s="1"/>
  <c r="U1272" i="31" a="1"/>
  <c r="U1272" i="31" s="1"/>
  <c r="W1272" i="31" s="1" a="1"/>
  <c r="W1272" i="31" s="1"/>
  <c r="V1272" i="31" a="1"/>
  <c r="V1272" i="31" s="1"/>
  <c r="U1271" i="31" a="1"/>
  <c r="U1271" i="31" s="1"/>
  <c r="W1271" i="31" s="1" a="1"/>
  <c r="W1271" i="31" s="1"/>
  <c r="V1271" i="31" a="1"/>
  <c r="V1271" i="31" s="1"/>
  <c r="U1270" i="31" a="1"/>
  <c r="U1270" i="31" s="1"/>
  <c r="W1270" i="31" s="1" a="1"/>
  <c r="W1270" i="31" s="1"/>
  <c r="V1270" i="31" a="1"/>
  <c r="V1270" i="31" s="1"/>
  <c r="U1269" i="31" a="1"/>
  <c r="U1269" i="31" s="1"/>
  <c r="W1269" i="31" s="1" a="1"/>
  <c r="W1269" i="31" s="1"/>
  <c r="V1269" i="31" a="1"/>
  <c r="V1269" i="31" s="1"/>
  <c r="U1268" i="31" a="1"/>
  <c r="U1268" i="31" s="1"/>
  <c r="W1268" i="31" s="1" a="1"/>
  <c r="W1268" i="31" s="1"/>
  <c r="V1268" i="31" a="1"/>
  <c r="V1268" i="31" s="1"/>
  <c r="U1267" i="31" a="1"/>
  <c r="U1267" i="31" s="1"/>
  <c r="W1267" i="31" s="1" a="1"/>
  <c r="W1267" i="31" s="1"/>
  <c r="V1267" i="31" a="1"/>
  <c r="V1267" i="31" s="1"/>
  <c r="U1266" i="31" a="1"/>
  <c r="U1266" i="31" s="1"/>
  <c r="W1266" i="31" s="1" a="1"/>
  <c r="W1266" i="31" s="1"/>
  <c r="V1266" i="31" a="1"/>
  <c r="V1266" i="31" s="1"/>
  <c r="U1265" i="31" a="1"/>
  <c r="U1265" i="31" s="1"/>
  <c r="W1265" i="31" s="1" a="1"/>
  <c r="W1265" i="31" s="1"/>
  <c r="V1265" i="31" a="1"/>
  <c r="V1265" i="31" s="1"/>
  <c r="U1264" i="31" a="1"/>
  <c r="U1264" i="31" s="1"/>
  <c r="W1264" i="31" s="1" a="1"/>
  <c r="W1264" i="31" s="1"/>
  <c r="V1264" i="31" a="1"/>
  <c r="V1264" i="31" s="1"/>
  <c r="U1263" i="31" a="1"/>
  <c r="U1263" i="31" s="1"/>
  <c r="W1263" i="31" s="1" a="1"/>
  <c r="W1263" i="31" s="1"/>
  <c r="V1263" i="31" a="1"/>
  <c r="V1263" i="31" s="1"/>
  <c r="U1262" i="31" a="1"/>
  <c r="U1262" i="31" s="1"/>
  <c r="W1262" i="31" s="1" a="1"/>
  <c r="W1262" i="31" s="1"/>
  <c r="V1262" i="31" a="1"/>
  <c r="V1262" i="31" s="1"/>
  <c r="U1261" i="31" a="1"/>
  <c r="U1261" i="31" s="1"/>
  <c r="W1261" i="31" s="1" a="1"/>
  <c r="W1261" i="31" s="1"/>
  <c r="V1261" i="31" a="1"/>
  <c r="V1261" i="31" s="1"/>
  <c r="U1260" i="31" a="1"/>
  <c r="U1260" i="31" s="1"/>
  <c r="W1260" i="31" s="1" a="1"/>
  <c r="W1260" i="31" s="1"/>
  <c r="V1260" i="31" a="1"/>
  <c r="V1260" i="31" s="1"/>
  <c r="U1259" i="31" a="1"/>
  <c r="U1259" i="31" s="1"/>
  <c r="W1259" i="31" s="1" a="1"/>
  <c r="W1259" i="31" s="1"/>
  <c r="V1259" i="31" a="1"/>
  <c r="V1259" i="31" s="1"/>
  <c r="U1258" i="31" a="1"/>
  <c r="U1258" i="31" s="1"/>
  <c r="W1258" i="31" s="1" a="1"/>
  <c r="W1258" i="31" s="1"/>
  <c r="V1258" i="31" a="1"/>
  <c r="V1258" i="31" s="1"/>
  <c r="U1257" i="31" a="1"/>
  <c r="U1257" i="31" s="1"/>
  <c r="W1257" i="31" s="1" a="1"/>
  <c r="W1257" i="31" s="1"/>
  <c r="V1257" i="31" a="1"/>
  <c r="V1257" i="31" s="1"/>
  <c r="U1256" i="31" a="1"/>
  <c r="U1256" i="31" s="1"/>
  <c r="W1256" i="31" s="1" a="1"/>
  <c r="W1256" i="31" s="1"/>
  <c r="V1256" i="31" a="1"/>
  <c r="V1256" i="31" s="1"/>
  <c r="U1255" i="31" a="1"/>
  <c r="U1255" i="31" s="1"/>
  <c r="W1255" i="31" s="1" a="1"/>
  <c r="W1255" i="31" s="1"/>
  <c r="V1255" i="31" a="1"/>
  <c r="V1255" i="31" s="1"/>
  <c r="U1254" i="31" a="1"/>
  <c r="U1254" i="31" s="1"/>
  <c r="W1254" i="31" s="1" a="1"/>
  <c r="W1254" i="31" s="1"/>
  <c r="V1254" i="31" a="1"/>
  <c r="V1254" i="31" s="1"/>
  <c r="U1253" i="31" a="1"/>
  <c r="U1253" i="31" s="1"/>
  <c r="W1253" i="31" s="1" a="1"/>
  <c r="W1253" i="31" s="1"/>
  <c r="V1253" i="31" a="1"/>
  <c r="V1253" i="31" s="1"/>
  <c r="U1252" i="31" a="1"/>
  <c r="U1252" i="31" s="1"/>
  <c r="W1252" i="31" s="1" a="1"/>
  <c r="W1252" i="31" s="1"/>
  <c r="V1252" i="31" a="1"/>
  <c r="V1252" i="31" s="1"/>
  <c r="U1251" i="31" a="1"/>
  <c r="U1251" i="31" s="1"/>
  <c r="W1251" i="31" s="1" a="1"/>
  <c r="W1251" i="31" s="1"/>
  <c r="V1251" i="31" a="1"/>
  <c r="V1251" i="31" s="1"/>
  <c r="U1250" i="31" a="1"/>
  <c r="U1250" i="31" s="1"/>
  <c r="W1250" i="31" s="1" a="1"/>
  <c r="W1250" i="31" s="1"/>
  <c r="V1250" i="31" a="1"/>
  <c r="V1250" i="31" s="1"/>
  <c r="U1249" i="31" a="1"/>
  <c r="U1249" i="31" s="1"/>
  <c r="W1249" i="31" s="1" a="1"/>
  <c r="W1249" i="31" s="1"/>
  <c r="V1249" i="31" a="1"/>
  <c r="V1249" i="31" s="1"/>
  <c r="U1248" i="31" a="1"/>
  <c r="U1248" i="31" s="1"/>
  <c r="W1248" i="31" s="1" a="1"/>
  <c r="W1248" i="31" s="1"/>
  <c r="V1248" i="31" a="1"/>
  <c r="V1248" i="31" s="1"/>
  <c r="U1247" i="31" a="1"/>
  <c r="U1247" i="31" s="1"/>
  <c r="W1247" i="31" s="1" a="1"/>
  <c r="W1247" i="31" s="1"/>
  <c r="V1247" i="31" a="1"/>
  <c r="V1247" i="31" s="1"/>
  <c r="U1246" i="31" a="1"/>
  <c r="U1246" i="31" s="1"/>
  <c r="W1246" i="31" s="1" a="1"/>
  <c r="W1246" i="31" s="1"/>
  <c r="V1246" i="31" a="1"/>
  <c r="V1246" i="31" s="1"/>
  <c r="U1245" i="31" a="1"/>
  <c r="U1245" i="31" s="1"/>
  <c r="W1245" i="31" s="1" a="1"/>
  <c r="W1245" i="31" s="1"/>
  <c r="V1245" i="31" a="1"/>
  <c r="V1245" i="31" s="1"/>
  <c r="U1244" i="31" a="1"/>
  <c r="U1244" i="31" s="1"/>
  <c r="W1244" i="31" s="1" a="1"/>
  <c r="W1244" i="31" s="1"/>
  <c r="V1244" i="31" a="1"/>
  <c r="V1244" i="31" s="1"/>
  <c r="U1243" i="31" a="1"/>
  <c r="U1243" i="31" s="1"/>
  <c r="W1243" i="31" s="1" a="1"/>
  <c r="W1243" i="31" s="1"/>
  <c r="V1243" i="31" a="1"/>
  <c r="V1243" i="31" s="1"/>
  <c r="U1242" i="31" a="1"/>
  <c r="U1242" i="31" s="1"/>
  <c r="W1242" i="31" s="1" a="1"/>
  <c r="W1242" i="31" s="1"/>
  <c r="V1242" i="31" a="1"/>
  <c r="V1242" i="31" s="1"/>
  <c r="U1241" i="31" a="1"/>
  <c r="U1241" i="31" s="1"/>
  <c r="W1241" i="31" s="1" a="1"/>
  <c r="W1241" i="31" s="1"/>
  <c r="V1241" i="31" a="1"/>
  <c r="V1241" i="31" s="1"/>
  <c r="U1240" i="31" a="1"/>
  <c r="U1240" i="31" s="1"/>
  <c r="W1240" i="31" s="1" a="1"/>
  <c r="W1240" i="31" s="1"/>
  <c r="V1240" i="31" a="1"/>
  <c r="V1240" i="31" s="1"/>
  <c r="U1239" i="31" a="1"/>
  <c r="U1239" i="31" s="1"/>
  <c r="W1239" i="31" s="1" a="1"/>
  <c r="W1239" i="31" s="1"/>
  <c r="V1239" i="31" a="1"/>
  <c r="V1239" i="31" s="1"/>
  <c r="U1238" i="31" a="1"/>
  <c r="U1238" i="31" s="1"/>
  <c r="W1238" i="31" s="1" a="1"/>
  <c r="W1238" i="31" s="1"/>
  <c r="V1238" i="31" a="1"/>
  <c r="V1238" i="31" s="1"/>
  <c r="U1237" i="31" a="1"/>
  <c r="U1237" i="31" s="1"/>
  <c r="W1237" i="31" s="1" a="1"/>
  <c r="W1237" i="31" s="1"/>
  <c r="V1237" i="31" a="1"/>
  <c r="V1237" i="31" s="1"/>
  <c r="U1236" i="31" a="1"/>
  <c r="U1236" i="31" s="1"/>
  <c r="W1236" i="31" s="1" a="1"/>
  <c r="W1236" i="31" s="1"/>
  <c r="V1236" i="31" a="1"/>
  <c r="V1236" i="31" s="1"/>
  <c r="U1235" i="31" a="1"/>
  <c r="U1235" i="31" s="1"/>
  <c r="W1235" i="31" s="1" a="1"/>
  <c r="W1235" i="31" s="1"/>
  <c r="V1235" i="31" a="1"/>
  <c r="V1235" i="31" s="1"/>
  <c r="U1234" i="31" a="1"/>
  <c r="U1234" i="31" s="1"/>
  <c r="W1234" i="31" s="1" a="1"/>
  <c r="W1234" i="31" s="1"/>
  <c r="V1234" i="31" a="1"/>
  <c r="V1234" i="31" s="1"/>
  <c r="U1233" i="31" a="1"/>
  <c r="U1233" i="31" s="1"/>
  <c r="W1233" i="31" s="1" a="1"/>
  <c r="W1233" i="31" s="1"/>
  <c r="V1233" i="31" a="1"/>
  <c r="V1233" i="31" s="1"/>
  <c r="U1232" i="31" a="1"/>
  <c r="U1232" i="31" s="1"/>
  <c r="W1232" i="31" s="1" a="1"/>
  <c r="W1232" i="31" s="1"/>
  <c r="V1232" i="31" a="1"/>
  <c r="V1232" i="31" s="1"/>
  <c r="U1231" i="31" a="1"/>
  <c r="U1231" i="31" s="1"/>
  <c r="W1231" i="31" s="1" a="1"/>
  <c r="W1231" i="31" s="1"/>
  <c r="V1231" i="31" a="1"/>
  <c r="V1231" i="31" s="1"/>
  <c r="U1230" i="31" a="1"/>
  <c r="U1230" i="31" s="1"/>
  <c r="W1230" i="31" s="1" a="1"/>
  <c r="W1230" i="31" s="1"/>
  <c r="V1230" i="31" a="1"/>
  <c r="V1230" i="31" s="1"/>
  <c r="U1229" i="31" a="1"/>
  <c r="U1229" i="31" s="1"/>
  <c r="W1229" i="31" s="1" a="1"/>
  <c r="W1229" i="31" s="1"/>
  <c r="V1229" i="31" a="1"/>
  <c r="V1229" i="31" s="1"/>
  <c r="U1228" i="31" a="1"/>
  <c r="U1228" i="31" s="1"/>
  <c r="W1228" i="31" s="1" a="1"/>
  <c r="W1228" i="31" s="1"/>
  <c r="V1228" i="31" a="1"/>
  <c r="V1228" i="31" s="1"/>
  <c r="U1227" i="31" a="1"/>
  <c r="U1227" i="31" s="1"/>
  <c r="W1227" i="31" s="1" a="1"/>
  <c r="W1227" i="31" s="1"/>
  <c r="V1227" i="31" a="1"/>
  <c r="V1227" i="31" s="1"/>
  <c r="U1226" i="31" a="1"/>
  <c r="U1226" i="31" s="1"/>
  <c r="W1226" i="31" s="1" a="1"/>
  <c r="W1226" i="31" s="1"/>
  <c r="V1226" i="31" a="1"/>
  <c r="V1226" i="31" s="1"/>
  <c r="U1225" i="31" a="1"/>
  <c r="U1225" i="31" s="1"/>
  <c r="W1225" i="31" s="1" a="1"/>
  <c r="W1225" i="31" s="1"/>
  <c r="V1225" i="31" a="1"/>
  <c r="V1225" i="31" s="1"/>
  <c r="U1224" i="31" a="1"/>
  <c r="U1224" i="31" s="1"/>
  <c r="W1224" i="31" s="1" a="1"/>
  <c r="W1224" i="31" s="1"/>
  <c r="V1224" i="31" a="1"/>
  <c r="V1224" i="31" s="1"/>
  <c r="U1223" i="31" a="1"/>
  <c r="U1223" i="31" s="1"/>
  <c r="W1223" i="31" s="1" a="1"/>
  <c r="W1223" i="31" s="1"/>
  <c r="V1223" i="31" a="1"/>
  <c r="V1223" i="31" s="1"/>
  <c r="U1222" i="31" a="1"/>
  <c r="U1222" i="31" s="1"/>
  <c r="W1222" i="31" s="1" a="1"/>
  <c r="W1222" i="31" s="1"/>
  <c r="V1222" i="31" a="1"/>
  <c r="V1222" i="31" s="1"/>
  <c r="U1221" i="31" a="1"/>
  <c r="U1221" i="31" s="1"/>
  <c r="W1221" i="31" s="1" a="1"/>
  <c r="W1221" i="31" s="1"/>
  <c r="V1221" i="31" a="1"/>
  <c r="V1221" i="31" s="1"/>
  <c r="U1220" i="31" a="1"/>
  <c r="U1220" i="31" s="1"/>
  <c r="W1220" i="31" s="1" a="1"/>
  <c r="W1220" i="31" s="1"/>
  <c r="V1220" i="31" a="1"/>
  <c r="V1220" i="31" s="1"/>
  <c r="U1219" i="31" a="1"/>
  <c r="U1219" i="31" s="1"/>
  <c r="W1219" i="31" s="1" a="1"/>
  <c r="W1219" i="31" s="1"/>
  <c r="V1219" i="31" a="1"/>
  <c r="V1219" i="31" s="1"/>
  <c r="U1218" i="31" a="1"/>
  <c r="U1218" i="31" s="1"/>
  <c r="W1218" i="31" s="1" a="1"/>
  <c r="W1218" i="31" s="1"/>
  <c r="V1218" i="31" a="1"/>
  <c r="V1218" i="31" s="1"/>
  <c r="U1217" i="31" a="1"/>
  <c r="U1217" i="31" s="1"/>
  <c r="W1217" i="31" s="1" a="1"/>
  <c r="W1217" i="31" s="1"/>
  <c r="V1217" i="31" a="1"/>
  <c r="V1217" i="31" s="1"/>
  <c r="U1216" i="31" a="1"/>
  <c r="U1216" i="31" s="1"/>
  <c r="W1216" i="31" s="1" a="1"/>
  <c r="W1216" i="31" s="1"/>
  <c r="V1216" i="31" a="1"/>
  <c r="V1216" i="31" s="1"/>
  <c r="U1215" i="31" a="1"/>
  <c r="U1215" i="31" s="1"/>
  <c r="W1215" i="31" s="1" a="1"/>
  <c r="W1215" i="31" s="1"/>
  <c r="V1215" i="31" a="1"/>
  <c r="V1215" i="31" s="1"/>
  <c r="U1214" i="31" a="1"/>
  <c r="U1214" i="31" s="1"/>
  <c r="W1214" i="31" s="1" a="1"/>
  <c r="W1214" i="31" s="1"/>
  <c r="V1214" i="31" a="1"/>
  <c r="V1214" i="31" s="1"/>
  <c r="U1213" i="31" a="1"/>
  <c r="U1213" i="31" s="1"/>
  <c r="W1213" i="31" s="1" a="1"/>
  <c r="W1213" i="31" s="1"/>
  <c r="V1213" i="31" a="1"/>
  <c r="V1213" i="31" s="1"/>
  <c r="U1212" i="31" a="1"/>
  <c r="U1212" i="31" s="1"/>
  <c r="W1212" i="31" s="1" a="1"/>
  <c r="W1212" i="31" s="1"/>
  <c r="V1212" i="31" a="1"/>
  <c r="V1212" i="31" s="1"/>
  <c r="U1211" i="31" a="1"/>
  <c r="U1211" i="31" s="1"/>
  <c r="W1211" i="31" s="1" a="1"/>
  <c r="W1211" i="31" s="1"/>
  <c r="V1211" i="31" a="1"/>
  <c r="V1211" i="31" s="1"/>
  <c r="U1210" i="31" a="1"/>
  <c r="U1210" i="31" s="1"/>
  <c r="W1210" i="31" s="1" a="1"/>
  <c r="W1210" i="31" s="1"/>
  <c r="V1210" i="31" a="1"/>
  <c r="V1210" i="31" s="1"/>
  <c r="U1209" i="31" a="1"/>
  <c r="U1209" i="31" s="1"/>
  <c r="W1209" i="31" s="1" a="1"/>
  <c r="W1209" i="31" s="1"/>
  <c r="V1209" i="31" a="1"/>
  <c r="V1209" i="31" s="1"/>
  <c r="U1208" i="31" a="1"/>
  <c r="U1208" i="31" s="1"/>
  <c r="W1208" i="31" s="1" a="1"/>
  <c r="W1208" i="31" s="1"/>
  <c r="V1208" i="31" a="1"/>
  <c r="V1208" i="31" s="1"/>
  <c r="U1207" i="31" a="1"/>
  <c r="U1207" i="31" s="1"/>
  <c r="W1207" i="31" s="1" a="1"/>
  <c r="W1207" i="31" s="1"/>
  <c r="V1207" i="31" a="1"/>
  <c r="V1207" i="31" s="1"/>
  <c r="U1206" i="31" a="1"/>
  <c r="U1206" i="31" s="1"/>
  <c r="W1206" i="31" s="1" a="1"/>
  <c r="W1206" i="31" s="1"/>
  <c r="V1206" i="31" a="1"/>
  <c r="V1206" i="31" s="1"/>
  <c r="U1205" i="31" a="1"/>
  <c r="U1205" i="31" s="1"/>
  <c r="W1205" i="31" s="1" a="1"/>
  <c r="W1205" i="31" s="1"/>
  <c r="V1205" i="31" a="1"/>
  <c r="V1205" i="31" s="1"/>
  <c r="U1204" i="31" a="1"/>
  <c r="U1204" i="31" s="1"/>
  <c r="W1204" i="31" s="1" a="1"/>
  <c r="W1204" i="31" s="1"/>
  <c r="V1204" i="31" a="1"/>
  <c r="V1204" i="31" s="1"/>
  <c r="U1203" i="31" a="1"/>
  <c r="U1203" i="31" s="1"/>
  <c r="W1203" i="31" s="1" a="1"/>
  <c r="W1203" i="31" s="1"/>
  <c r="V1203" i="31" a="1"/>
  <c r="V1203" i="31" s="1"/>
  <c r="U1202" i="31" a="1"/>
  <c r="U1202" i="31" s="1"/>
  <c r="W1202" i="31" s="1" a="1"/>
  <c r="W1202" i="31" s="1"/>
  <c r="V1202" i="31" a="1"/>
  <c r="V1202" i="31" s="1"/>
  <c r="U1201" i="31" a="1"/>
  <c r="U1201" i="31" s="1"/>
  <c r="W1201" i="31" s="1" a="1"/>
  <c r="W1201" i="31" s="1"/>
  <c r="V1201" i="31" a="1"/>
  <c r="V1201" i="31" s="1"/>
  <c r="U1200" i="31" a="1"/>
  <c r="U1200" i="31" s="1"/>
  <c r="W1200" i="31" s="1" a="1"/>
  <c r="W1200" i="31" s="1"/>
  <c r="V1200" i="31" a="1"/>
  <c r="V1200" i="31" s="1"/>
  <c r="U1199" i="31" a="1"/>
  <c r="U1199" i="31" s="1"/>
  <c r="W1199" i="31" s="1" a="1"/>
  <c r="W1199" i="31" s="1"/>
  <c r="V1199" i="31" a="1"/>
  <c r="V1199" i="31" s="1"/>
  <c r="U1198" i="31" a="1"/>
  <c r="U1198" i="31" s="1"/>
  <c r="W1198" i="31" s="1" a="1"/>
  <c r="W1198" i="31" s="1"/>
  <c r="V1198" i="31" a="1"/>
  <c r="V1198" i="31" s="1"/>
  <c r="U1197" i="31" a="1"/>
  <c r="U1197" i="31" s="1"/>
  <c r="W1197" i="31" s="1" a="1"/>
  <c r="W1197" i="31" s="1"/>
  <c r="V1197" i="31" a="1"/>
  <c r="V1197" i="31" s="1"/>
  <c r="U1196" i="31" a="1"/>
  <c r="U1196" i="31" s="1"/>
  <c r="W1196" i="31" s="1" a="1"/>
  <c r="W1196" i="31" s="1"/>
  <c r="V1196" i="31" a="1"/>
  <c r="V1196" i="31" s="1"/>
  <c r="U1195" i="31" a="1"/>
  <c r="U1195" i="31" s="1"/>
  <c r="W1195" i="31" s="1" a="1"/>
  <c r="W1195" i="31" s="1"/>
  <c r="V1195" i="31" a="1"/>
  <c r="V1195" i="31" s="1"/>
  <c r="U1194" i="31" a="1"/>
  <c r="U1194" i="31" s="1"/>
  <c r="W1194" i="31" s="1" a="1"/>
  <c r="W1194" i="31" s="1"/>
  <c r="V1194" i="31" a="1"/>
  <c r="V1194" i="31" s="1"/>
  <c r="U1193" i="31" a="1"/>
  <c r="U1193" i="31" s="1"/>
  <c r="W1193" i="31" s="1" a="1"/>
  <c r="W1193" i="31" s="1"/>
  <c r="V1193" i="31" a="1"/>
  <c r="V1193" i="31" s="1"/>
  <c r="U1192" i="31" a="1"/>
  <c r="U1192" i="31" s="1"/>
  <c r="W1192" i="31" s="1" a="1"/>
  <c r="W1192" i="31" s="1"/>
  <c r="V1192" i="31" a="1"/>
  <c r="V1192" i="31" s="1"/>
  <c r="U1191" i="31" a="1"/>
  <c r="U1191" i="31" s="1"/>
  <c r="W1191" i="31" s="1" a="1"/>
  <c r="W1191" i="31" s="1"/>
  <c r="V1191" i="31" a="1"/>
  <c r="V1191" i="31" s="1"/>
  <c r="U1190" i="31" a="1"/>
  <c r="U1190" i="31" s="1"/>
  <c r="W1190" i="31" s="1" a="1"/>
  <c r="W1190" i="31" s="1"/>
  <c r="V1190" i="31" a="1"/>
  <c r="V1190" i="31" s="1"/>
  <c r="U1189" i="31" a="1"/>
  <c r="U1189" i="31" s="1"/>
  <c r="W1189" i="31" s="1" a="1"/>
  <c r="W1189" i="31" s="1"/>
  <c r="V1189" i="31" a="1"/>
  <c r="V1189" i="31" s="1"/>
  <c r="U1188" i="31" a="1"/>
  <c r="U1188" i="31" s="1"/>
  <c r="W1188" i="31" s="1" a="1"/>
  <c r="W1188" i="31" s="1"/>
  <c r="V1188" i="31" a="1"/>
  <c r="V1188" i="31" s="1"/>
  <c r="U1187" i="31" a="1"/>
  <c r="U1187" i="31" s="1"/>
  <c r="W1187" i="31" s="1" a="1"/>
  <c r="W1187" i="31" s="1"/>
  <c r="V1187" i="31" a="1"/>
  <c r="V1187" i="31" s="1"/>
  <c r="U1186" i="31" a="1"/>
  <c r="U1186" i="31" s="1"/>
  <c r="W1186" i="31" s="1" a="1"/>
  <c r="W1186" i="31" s="1"/>
  <c r="V1186" i="31" a="1"/>
  <c r="V1186" i="31" s="1"/>
  <c r="U1185" i="31" a="1"/>
  <c r="U1185" i="31" s="1"/>
  <c r="W1185" i="31" s="1" a="1"/>
  <c r="W1185" i="31" s="1"/>
  <c r="V1185" i="31" a="1"/>
  <c r="V1185" i="31" s="1"/>
  <c r="U1184" i="31" a="1"/>
  <c r="U1184" i="31" s="1"/>
  <c r="W1184" i="31" s="1" a="1"/>
  <c r="W1184" i="31" s="1"/>
  <c r="V1184" i="31" a="1"/>
  <c r="V1184" i="31" s="1"/>
  <c r="U1183" i="31" a="1"/>
  <c r="U1183" i="31" s="1"/>
  <c r="W1183" i="31" s="1" a="1"/>
  <c r="W1183" i="31" s="1"/>
  <c r="V1183" i="31" a="1"/>
  <c r="V1183" i="31" s="1"/>
  <c r="U1182" i="31" a="1"/>
  <c r="U1182" i="31" s="1"/>
  <c r="W1182" i="31" s="1" a="1"/>
  <c r="W1182" i="31" s="1"/>
  <c r="V1182" i="31" a="1"/>
  <c r="V1182" i="31" s="1"/>
  <c r="U1181" i="31" a="1"/>
  <c r="U1181" i="31" s="1"/>
  <c r="W1181" i="31" s="1" a="1"/>
  <c r="W1181" i="31" s="1"/>
  <c r="V1181" i="31" a="1"/>
  <c r="V1181" i="31" s="1"/>
  <c r="U1180" i="31" a="1"/>
  <c r="U1180" i="31" s="1"/>
  <c r="W1180" i="31" s="1" a="1"/>
  <c r="W1180" i="31" s="1"/>
  <c r="V1180" i="31" a="1"/>
  <c r="V1180" i="31" s="1"/>
  <c r="U1179" i="31" a="1"/>
  <c r="U1179" i="31" s="1"/>
  <c r="W1179" i="31" s="1" a="1"/>
  <c r="W1179" i="31" s="1"/>
  <c r="V1179" i="31" a="1"/>
  <c r="V1179" i="31" s="1"/>
  <c r="U1178" i="31" a="1"/>
  <c r="U1178" i="31" s="1"/>
  <c r="W1178" i="31" s="1" a="1"/>
  <c r="W1178" i="31" s="1"/>
  <c r="V1178" i="31" a="1"/>
  <c r="V1178" i="31" s="1"/>
  <c r="U1177" i="31" a="1"/>
  <c r="U1177" i="31" s="1"/>
  <c r="W1177" i="31" s="1" a="1"/>
  <c r="W1177" i="31" s="1"/>
  <c r="V1177" i="31" a="1"/>
  <c r="V1177" i="31" s="1"/>
  <c r="U1176" i="31" a="1"/>
  <c r="U1176" i="31" s="1"/>
  <c r="W1176" i="31" s="1" a="1"/>
  <c r="W1176" i="31" s="1"/>
  <c r="V1176" i="31" a="1"/>
  <c r="V1176" i="31" s="1"/>
  <c r="U1175" i="31" a="1"/>
  <c r="U1175" i="31" s="1"/>
  <c r="W1175" i="31" s="1" a="1"/>
  <c r="W1175" i="31" s="1"/>
  <c r="V1175" i="31" a="1"/>
  <c r="V1175" i="31" s="1"/>
  <c r="U1174" i="31" a="1"/>
  <c r="U1174" i="31" s="1"/>
  <c r="W1174" i="31" s="1" a="1"/>
  <c r="W1174" i="31" s="1"/>
  <c r="V1174" i="31" a="1"/>
  <c r="V1174" i="31" s="1"/>
  <c r="U1173" i="31" a="1"/>
  <c r="U1173" i="31" s="1"/>
  <c r="W1173" i="31" s="1" a="1"/>
  <c r="W1173" i="31" s="1"/>
  <c r="V1173" i="31" a="1"/>
  <c r="V1173" i="31" s="1"/>
  <c r="U1172" i="31" a="1"/>
  <c r="U1172" i="31" s="1"/>
  <c r="W1172" i="31" s="1" a="1"/>
  <c r="W1172" i="31" s="1"/>
  <c r="V1172" i="31" a="1"/>
  <c r="V1172" i="31" s="1"/>
  <c r="U1171" i="31" a="1"/>
  <c r="U1171" i="31" s="1"/>
  <c r="W1171" i="31" s="1" a="1"/>
  <c r="W1171" i="31" s="1"/>
  <c r="V1171" i="31" a="1"/>
  <c r="V1171" i="31" s="1"/>
  <c r="U1170" i="31" a="1"/>
  <c r="U1170" i="31" s="1"/>
  <c r="W1170" i="31" s="1" a="1"/>
  <c r="W1170" i="31" s="1"/>
  <c r="V1170" i="31" a="1"/>
  <c r="V1170" i="31" s="1"/>
  <c r="U1169" i="31" a="1"/>
  <c r="U1169" i="31" s="1"/>
  <c r="W1169" i="31" s="1" a="1"/>
  <c r="W1169" i="31" s="1"/>
  <c r="V1169" i="31" a="1"/>
  <c r="V1169" i="31" s="1"/>
  <c r="U1168" i="31" a="1"/>
  <c r="U1168" i="31" s="1"/>
  <c r="W1168" i="31" s="1" a="1"/>
  <c r="W1168" i="31" s="1"/>
  <c r="V1168" i="31" a="1"/>
  <c r="V1168" i="31" s="1"/>
  <c r="U1167" i="31" a="1"/>
  <c r="U1167" i="31" s="1"/>
  <c r="W1167" i="31" s="1" a="1"/>
  <c r="W1167" i="31" s="1"/>
  <c r="V1167" i="31" a="1"/>
  <c r="V1167" i="31" s="1"/>
  <c r="U1166" i="31" a="1"/>
  <c r="U1166" i="31" s="1"/>
  <c r="W1166" i="31" s="1" a="1"/>
  <c r="W1166" i="31" s="1"/>
  <c r="V1166" i="31" a="1"/>
  <c r="V1166" i="31" s="1"/>
  <c r="U1165" i="31" a="1"/>
  <c r="U1165" i="31" s="1"/>
  <c r="W1165" i="31" s="1" a="1"/>
  <c r="W1165" i="31" s="1"/>
  <c r="V1165" i="31" a="1"/>
  <c r="V1165" i="31" s="1"/>
  <c r="U1164" i="31" a="1"/>
  <c r="U1164" i="31" s="1"/>
  <c r="W1164" i="31" s="1" a="1"/>
  <c r="W1164" i="31" s="1"/>
  <c r="V1164" i="31" a="1"/>
  <c r="V1164" i="31" s="1"/>
  <c r="U1163" i="31" a="1"/>
  <c r="U1163" i="31" s="1"/>
  <c r="W1163" i="31" s="1" a="1"/>
  <c r="W1163" i="31" s="1"/>
  <c r="V1163" i="31" a="1"/>
  <c r="V1163" i="31" s="1"/>
  <c r="U1162" i="31" a="1"/>
  <c r="U1162" i="31" s="1"/>
  <c r="W1162" i="31" s="1" a="1"/>
  <c r="W1162" i="31" s="1"/>
  <c r="V1162" i="31" a="1"/>
  <c r="V1162" i="31" s="1"/>
  <c r="U1161" i="31" a="1"/>
  <c r="U1161" i="31" s="1"/>
  <c r="W1161" i="31" s="1" a="1"/>
  <c r="W1161" i="31" s="1"/>
  <c r="V1161" i="31" a="1"/>
  <c r="V1161" i="31" s="1"/>
  <c r="U1160" i="31" a="1"/>
  <c r="U1160" i="31" s="1"/>
  <c r="W1160" i="31" s="1" a="1"/>
  <c r="W1160" i="31" s="1"/>
  <c r="V1160" i="31" a="1"/>
  <c r="V1160" i="31" s="1"/>
  <c r="U1159" i="31" a="1"/>
  <c r="U1159" i="31" s="1"/>
  <c r="W1159" i="31" s="1" a="1"/>
  <c r="W1159" i="31" s="1"/>
  <c r="V1159" i="31" a="1"/>
  <c r="V1159" i="31" s="1"/>
  <c r="U1158" i="31" a="1"/>
  <c r="U1158" i="31" s="1"/>
  <c r="W1158" i="31" s="1" a="1"/>
  <c r="W1158" i="31" s="1"/>
  <c r="V1158" i="31" a="1"/>
  <c r="V1158" i="31" s="1"/>
  <c r="U1157" i="31" a="1"/>
  <c r="U1157" i="31" s="1"/>
  <c r="W1157" i="31" s="1" a="1"/>
  <c r="W1157" i="31" s="1"/>
  <c r="V1157" i="31" a="1"/>
  <c r="V1157" i="31" s="1"/>
  <c r="U1156" i="31" a="1"/>
  <c r="U1156" i="31" s="1"/>
  <c r="W1156" i="31" s="1" a="1"/>
  <c r="W1156" i="31" s="1"/>
  <c r="V1156" i="31" a="1"/>
  <c r="V1156" i="31" s="1"/>
  <c r="U1155" i="31" a="1"/>
  <c r="U1155" i="31" s="1"/>
  <c r="W1155" i="31" s="1" a="1"/>
  <c r="W1155" i="31" s="1"/>
  <c r="V1155" i="31" a="1"/>
  <c r="V1155" i="31" s="1"/>
  <c r="U1154" i="31" a="1"/>
  <c r="U1154" i="31" s="1"/>
  <c r="W1154" i="31" s="1" a="1"/>
  <c r="W1154" i="31" s="1"/>
  <c r="V1154" i="31" a="1"/>
  <c r="V1154" i="31" s="1"/>
  <c r="U1153" i="31" a="1"/>
  <c r="U1153" i="31" s="1"/>
  <c r="W1153" i="31" s="1" a="1"/>
  <c r="W1153" i="31" s="1"/>
  <c r="V1153" i="31" a="1"/>
  <c r="V1153" i="31" s="1"/>
  <c r="U1152" i="31" a="1"/>
  <c r="U1152" i="31" s="1"/>
  <c r="W1152" i="31" s="1" a="1"/>
  <c r="W1152" i="31" s="1"/>
  <c r="V1152" i="31" a="1"/>
  <c r="V1152" i="31" s="1"/>
  <c r="U1151" i="31" a="1"/>
  <c r="U1151" i="31" s="1"/>
  <c r="W1151" i="31" s="1" a="1"/>
  <c r="W1151" i="31" s="1"/>
  <c r="V1151" i="31" a="1"/>
  <c r="V1151" i="31" s="1"/>
  <c r="U1150" i="31" a="1"/>
  <c r="U1150" i="31" s="1"/>
  <c r="W1150" i="31" s="1" a="1"/>
  <c r="W1150" i="31" s="1"/>
  <c r="V1150" i="31" a="1"/>
  <c r="V1150" i="31" s="1"/>
  <c r="U1149" i="31" a="1"/>
  <c r="U1149" i="31" s="1"/>
  <c r="W1149" i="31" s="1" a="1"/>
  <c r="W1149" i="31" s="1"/>
  <c r="V1149" i="31" a="1"/>
  <c r="V1149" i="31" s="1"/>
  <c r="U1148" i="31" a="1"/>
  <c r="U1148" i="31" s="1"/>
  <c r="W1148" i="31" s="1" a="1"/>
  <c r="W1148" i="31" s="1"/>
  <c r="V1148" i="31" a="1"/>
  <c r="V1148" i="31" s="1"/>
  <c r="U1147" i="31" a="1"/>
  <c r="U1147" i="31" s="1"/>
  <c r="W1147" i="31" s="1" a="1"/>
  <c r="W1147" i="31" s="1"/>
  <c r="V1147" i="31" a="1"/>
  <c r="V1147" i="31" s="1"/>
  <c r="U1146" i="31" a="1"/>
  <c r="U1146" i="31" s="1"/>
  <c r="W1146" i="31" s="1" a="1"/>
  <c r="W1146" i="31" s="1"/>
  <c r="V1146" i="31" a="1"/>
  <c r="V1146" i="31" s="1"/>
  <c r="U1145" i="31" a="1"/>
  <c r="U1145" i="31" s="1"/>
  <c r="W1145" i="31" s="1" a="1"/>
  <c r="W1145" i="31" s="1"/>
  <c r="V1145" i="31" a="1"/>
  <c r="V1145" i="31" s="1"/>
  <c r="U1144" i="31" a="1"/>
  <c r="U1144" i="31" s="1"/>
  <c r="W1144" i="31" s="1" a="1"/>
  <c r="W1144" i="31" s="1"/>
  <c r="V1144" i="31" a="1"/>
  <c r="V1144" i="31" s="1"/>
  <c r="U1143" i="31" a="1"/>
  <c r="U1143" i="31" s="1"/>
  <c r="W1143" i="31" s="1" a="1"/>
  <c r="W1143" i="31" s="1"/>
  <c r="V1143" i="31" a="1"/>
  <c r="V1143" i="31" s="1"/>
  <c r="U1142" i="31" a="1"/>
  <c r="U1142" i="31" s="1"/>
  <c r="W1142" i="31" s="1" a="1"/>
  <c r="W1142" i="31" s="1"/>
  <c r="V1142" i="31" a="1"/>
  <c r="V1142" i="31" s="1"/>
  <c r="U1141" i="31" a="1"/>
  <c r="U1141" i="31" s="1"/>
  <c r="W1141" i="31" s="1" a="1"/>
  <c r="W1141" i="31" s="1"/>
  <c r="V1141" i="31" a="1"/>
  <c r="V1141" i="31" s="1"/>
  <c r="U1140" i="31" a="1"/>
  <c r="U1140" i="31" s="1"/>
  <c r="W1140" i="31" s="1" a="1"/>
  <c r="W1140" i="31" s="1"/>
  <c r="V1140" i="31" a="1"/>
  <c r="V1140" i="31" s="1"/>
  <c r="U1139" i="31" a="1"/>
  <c r="U1139" i="31" s="1"/>
  <c r="W1139" i="31" s="1" a="1"/>
  <c r="W1139" i="31" s="1"/>
  <c r="V1139" i="31" a="1"/>
  <c r="V1139" i="31" s="1"/>
  <c r="U1138" i="31" a="1"/>
  <c r="U1138" i="31" s="1"/>
  <c r="W1138" i="31" s="1" a="1"/>
  <c r="W1138" i="31" s="1"/>
  <c r="V1138" i="31" a="1"/>
  <c r="V1138" i="31" s="1"/>
  <c r="U1137" i="31" a="1"/>
  <c r="U1137" i="31" s="1"/>
  <c r="W1137" i="31" s="1" a="1"/>
  <c r="W1137" i="31" s="1"/>
  <c r="V1137" i="31" a="1"/>
  <c r="V1137" i="31" s="1"/>
  <c r="U1136" i="31" a="1"/>
  <c r="U1136" i="31" s="1"/>
  <c r="W1136" i="31" s="1" a="1"/>
  <c r="W1136" i="31" s="1"/>
  <c r="V1136" i="31" a="1"/>
  <c r="V1136" i="31" s="1"/>
  <c r="U1135" i="31" a="1"/>
  <c r="U1135" i="31" s="1"/>
  <c r="W1135" i="31" s="1" a="1"/>
  <c r="W1135" i="31" s="1"/>
  <c r="V1135" i="31" a="1"/>
  <c r="V1135" i="31" s="1"/>
  <c r="U1134" i="31" a="1"/>
  <c r="U1134" i="31" s="1"/>
  <c r="W1134" i="31" s="1" a="1"/>
  <c r="W1134" i="31" s="1"/>
  <c r="V1134" i="31" a="1"/>
  <c r="V1134" i="31" s="1"/>
  <c r="U1133" i="31" a="1"/>
  <c r="U1133" i="31" s="1"/>
  <c r="W1133" i="31" s="1" a="1"/>
  <c r="W1133" i="31" s="1"/>
  <c r="V1133" i="31" a="1"/>
  <c r="V1133" i="31" s="1"/>
  <c r="U1132" i="31" a="1"/>
  <c r="U1132" i="31" s="1"/>
  <c r="W1132" i="31" s="1" a="1"/>
  <c r="W1132" i="31" s="1"/>
  <c r="V1132" i="31" a="1"/>
  <c r="V1132" i="31" s="1"/>
  <c r="U1131" i="31" a="1"/>
  <c r="U1131" i="31" s="1"/>
  <c r="W1131" i="31" s="1" a="1"/>
  <c r="W1131" i="31" s="1"/>
  <c r="V1131" i="31" a="1"/>
  <c r="V1131" i="31" s="1"/>
  <c r="U1130" i="31" a="1"/>
  <c r="U1130" i="31" s="1"/>
  <c r="W1130" i="31" s="1" a="1"/>
  <c r="W1130" i="31" s="1"/>
  <c r="V1130" i="31" a="1"/>
  <c r="V1130" i="31" s="1"/>
  <c r="U1129" i="31" a="1"/>
  <c r="U1129" i="31" s="1"/>
  <c r="W1129" i="31" s="1" a="1"/>
  <c r="W1129" i="31" s="1"/>
  <c r="V1129" i="31" a="1"/>
  <c r="V1129" i="31" s="1"/>
  <c r="U1128" i="31" a="1"/>
  <c r="U1128" i="31" s="1"/>
  <c r="W1128" i="31" s="1" a="1"/>
  <c r="W1128" i="31" s="1"/>
  <c r="V1128" i="31" a="1"/>
  <c r="V1128" i="31" s="1"/>
  <c r="U1127" i="31" a="1"/>
  <c r="U1127" i="31" s="1"/>
  <c r="W1127" i="31" s="1" a="1"/>
  <c r="W1127" i="31" s="1"/>
  <c r="V1127" i="31" a="1"/>
  <c r="V1127" i="31" s="1"/>
  <c r="U1126" i="31" a="1"/>
  <c r="U1126" i="31" s="1"/>
  <c r="W1126" i="31" s="1" a="1"/>
  <c r="W1126" i="31" s="1"/>
  <c r="V1126" i="31" a="1"/>
  <c r="V1126" i="31" s="1"/>
  <c r="U1125" i="31" a="1"/>
  <c r="U1125" i="31" s="1"/>
  <c r="W1125" i="31" s="1" a="1"/>
  <c r="W1125" i="31" s="1"/>
  <c r="V1125" i="31" a="1"/>
  <c r="V1125" i="31" s="1"/>
  <c r="U1124" i="31" a="1"/>
  <c r="U1124" i="31" s="1"/>
  <c r="W1124" i="31" s="1" a="1"/>
  <c r="W1124" i="31" s="1"/>
  <c r="V1124" i="31" a="1"/>
  <c r="V1124" i="31" s="1"/>
  <c r="U1123" i="31" a="1"/>
  <c r="U1123" i="31" s="1"/>
  <c r="W1123" i="31" s="1" a="1"/>
  <c r="W1123" i="31" s="1"/>
  <c r="V1123" i="31" a="1"/>
  <c r="V1123" i="31" s="1"/>
  <c r="U1122" i="31" a="1"/>
  <c r="U1122" i="31" s="1"/>
  <c r="W1122" i="31" s="1" a="1"/>
  <c r="W1122" i="31" s="1"/>
  <c r="V1122" i="31" a="1"/>
  <c r="V1122" i="31" s="1"/>
  <c r="U1121" i="31" a="1"/>
  <c r="U1121" i="31" s="1"/>
  <c r="W1121" i="31" s="1" a="1"/>
  <c r="W1121" i="31" s="1"/>
  <c r="V1121" i="31" a="1"/>
  <c r="V1121" i="31" s="1"/>
  <c r="U1120" i="31" a="1"/>
  <c r="U1120" i="31" s="1"/>
  <c r="W1120" i="31" s="1" a="1"/>
  <c r="W1120" i="31" s="1"/>
  <c r="V1120" i="31" a="1"/>
  <c r="V1120" i="31" s="1"/>
  <c r="U1119" i="31" a="1"/>
  <c r="U1119" i="31" s="1"/>
  <c r="W1119" i="31" s="1" a="1"/>
  <c r="W1119" i="31" s="1"/>
  <c r="V1119" i="31" a="1"/>
  <c r="V1119" i="31" s="1"/>
  <c r="U1118" i="31" a="1"/>
  <c r="U1118" i="31" s="1"/>
  <c r="W1118" i="31" s="1" a="1"/>
  <c r="W1118" i="31" s="1"/>
  <c r="V1118" i="31" a="1"/>
  <c r="V1118" i="31" s="1"/>
  <c r="U1117" i="31" a="1"/>
  <c r="U1117" i="31" s="1"/>
  <c r="W1117" i="31" s="1" a="1"/>
  <c r="W1117" i="31" s="1"/>
  <c r="V1117" i="31" a="1"/>
  <c r="V1117" i="31" s="1"/>
  <c r="U1116" i="31" a="1"/>
  <c r="U1116" i="31" s="1"/>
  <c r="W1116" i="31" s="1" a="1"/>
  <c r="W1116" i="31" s="1"/>
  <c r="V1116" i="31" a="1"/>
  <c r="V1116" i="31" s="1"/>
  <c r="U1115" i="31" a="1"/>
  <c r="U1115" i="31" s="1"/>
  <c r="W1115" i="31" s="1" a="1"/>
  <c r="W1115" i="31" s="1"/>
  <c r="V1115" i="31" a="1"/>
  <c r="V1115" i="31" s="1"/>
  <c r="U1114" i="31" a="1"/>
  <c r="U1114" i="31" s="1"/>
  <c r="W1114" i="31" s="1" a="1"/>
  <c r="W1114" i="31" s="1"/>
  <c r="V1114" i="31" a="1"/>
  <c r="V1114" i="31" s="1"/>
  <c r="U1113" i="31" a="1"/>
  <c r="U1113" i="31" s="1"/>
  <c r="W1113" i="31" s="1" a="1"/>
  <c r="W1113" i="31" s="1"/>
  <c r="V1113" i="31" a="1"/>
  <c r="V1113" i="31" s="1"/>
  <c r="U1112" i="31" a="1"/>
  <c r="U1112" i="31" s="1"/>
  <c r="W1112" i="31" s="1" a="1"/>
  <c r="W1112" i="31" s="1"/>
  <c r="V1112" i="31" a="1"/>
  <c r="V1112" i="31" s="1"/>
  <c r="U1111" i="31" a="1"/>
  <c r="U1111" i="31" s="1"/>
  <c r="W1111" i="31" s="1" a="1"/>
  <c r="W1111" i="31" s="1"/>
  <c r="V1111" i="31" a="1"/>
  <c r="V1111" i="31" s="1"/>
  <c r="U1110" i="31" a="1"/>
  <c r="U1110" i="31" s="1"/>
  <c r="W1110" i="31" s="1" a="1"/>
  <c r="W1110" i="31" s="1"/>
  <c r="V1110" i="31" a="1"/>
  <c r="V1110" i="31" s="1"/>
  <c r="U1109" i="31" a="1"/>
  <c r="U1109" i="31" s="1"/>
  <c r="W1109" i="31" s="1" a="1"/>
  <c r="W1109" i="31" s="1"/>
  <c r="V1109" i="31" a="1"/>
  <c r="V1109" i="31" s="1"/>
  <c r="U1108" i="31" a="1"/>
  <c r="U1108" i="31" s="1"/>
  <c r="W1108" i="31" s="1" a="1"/>
  <c r="W1108" i="31" s="1"/>
  <c r="V1108" i="31" a="1"/>
  <c r="V1108" i="31" s="1"/>
  <c r="U1107" i="31" a="1"/>
  <c r="U1107" i="31" s="1"/>
  <c r="W1107" i="31" s="1" a="1"/>
  <c r="W1107" i="31" s="1"/>
  <c r="V1107" i="31" a="1"/>
  <c r="V1107" i="31" s="1"/>
  <c r="U1106" i="31" a="1"/>
  <c r="U1106" i="31" s="1"/>
  <c r="W1106" i="31" s="1" a="1"/>
  <c r="W1106" i="31" s="1"/>
  <c r="V1106" i="31" a="1"/>
  <c r="V1106" i="31" s="1"/>
  <c r="U1105" i="31" a="1"/>
  <c r="U1105" i="31" s="1"/>
  <c r="W1105" i="31" s="1" a="1"/>
  <c r="W1105" i="31" s="1"/>
  <c r="V1105" i="31" a="1"/>
  <c r="V1105" i="31" s="1"/>
  <c r="U1104" i="31" a="1"/>
  <c r="U1104" i="31" s="1"/>
  <c r="W1104" i="31" s="1" a="1"/>
  <c r="W1104" i="31" s="1"/>
  <c r="V1104" i="31" a="1"/>
  <c r="V1104" i="31" s="1"/>
  <c r="U1103" i="31" a="1"/>
  <c r="U1103" i="31" s="1"/>
  <c r="W1103" i="31" s="1" a="1"/>
  <c r="W1103" i="31" s="1"/>
  <c r="V1103" i="31" a="1"/>
  <c r="V1103" i="31" s="1"/>
  <c r="U1102" i="31" a="1"/>
  <c r="U1102" i="31" s="1"/>
  <c r="W1102" i="31" s="1" a="1"/>
  <c r="W1102" i="31" s="1"/>
  <c r="V1102" i="31" a="1"/>
  <c r="V1102" i="31" s="1"/>
  <c r="U1101" i="31" a="1"/>
  <c r="U1101" i="31" s="1"/>
  <c r="W1101" i="31" s="1" a="1"/>
  <c r="W1101" i="31" s="1"/>
  <c r="V1101" i="31" a="1"/>
  <c r="V1101" i="31" s="1"/>
  <c r="U1100" i="31" a="1"/>
  <c r="U1100" i="31" s="1"/>
  <c r="W1100" i="31" s="1" a="1"/>
  <c r="W1100" i="31" s="1"/>
  <c r="V1100" i="31" a="1"/>
  <c r="V1100" i="31" s="1"/>
  <c r="U1099" i="31" a="1"/>
  <c r="U1099" i="31" s="1"/>
  <c r="W1099" i="31" s="1" a="1"/>
  <c r="W1099" i="31" s="1"/>
  <c r="V1099" i="31" a="1"/>
  <c r="V1099" i="31" s="1"/>
  <c r="U1098" i="31" a="1"/>
  <c r="U1098" i="31" s="1"/>
  <c r="W1098" i="31" s="1" a="1"/>
  <c r="W1098" i="31" s="1"/>
  <c r="V1098" i="31" a="1"/>
  <c r="V1098" i="31" s="1"/>
  <c r="U1097" i="31" a="1"/>
  <c r="U1097" i="31" s="1"/>
  <c r="W1097" i="31" s="1" a="1"/>
  <c r="W1097" i="31" s="1"/>
  <c r="V1097" i="31" a="1"/>
  <c r="V1097" i="31" s="1"/>
  <c r="U1096" i="31" a="1"/>
  <c r="U1096" i="31" s="1"/>
  <c r="W1096" i="31" s="1" a="1"/>
  <c r="W1096" i="31" s="1"/>
  <c r="V1096" i="31" a="1"/>
  <c r="V1096" i="31" s="1"/>
  <c r="U1095" i="31" a="1"/>
  <c r="U1095" i="31" s="1"/>
  <c r="W1095" i="31" s="1" a="1"/>
  <c r="W1095" i="31" s="1"/>
  <c r="V1095" i="31" a="1"/>
  <c r="V1095" i="31" s="1"/>
  <c r="U1094" i="31" a="1"/>
  <c r="U1094" i="31" s="1"/>
  <c r="W1094" i="31" s="1" a="1"/>
  <c r="W1094" i="31" s="1"/>
  <c r="V1094" i="31" a="1"/>
  <c r="V1094" i="31" s="1"/>
  <c r="U1093" i="31" a="1"/>
  <c r="U1093" i="31" s="1"/>
  <c r="W1093" i="31" s="1" a="1"/>
  <c r="W1093" i="31" s="1"/>
  <c r="V1093" i="31" a="1"/>
  <c r="V1093" i="31" s="1"/>
  <c r="U1092" i="31" a="1"/>
  <c r="U1092" i="31" s="1"/>
  <c r="W1092" i="31" s="1" a="1"/>
  <c r="W1092" i="31" s="1"/>
  <c r="V1092" i="31" a="1"/>
  <c r="V1092" i="31" s="1"/>
  <c r="U1091" i="31" a="1"/>
  <c r="U1091" i="31" s="1"/>
  <c r="W1091" i="31" s="1" a="1"/>
  <c r="W1091" i="31" s="1"/>
  <c r="V1091" i="31" a="1"/>
  <c r="V1091" i="31" s="1"/>
  <c r="U1090" i="31" a="1"/>
  <c r="U1090" i="31" s="1"/>
  <c r="W1090" i="31" s="1" a="1"/>
  <c r="W1090" i="31" s="1"/>
  <c r="V1090" i="31" a="1"/>
  <c r="V1090" i="31" s="1"/>
  <c r="U1089" i="31" a="1"/>
  <c r="U1089" i="31" s="1"/>
  <c r="W1089" i="31" s="1" a="1"/>
  <c r="W1089" i="31" s="1"/>
  <c r="V1089" i="31" a="1"/>
  <c r="V1089" i="31" s="1"/>
  <c r="U1088" i="31" a="1"/>
  <c r="U1088" i="31" s="1"/>
  <c r="W1088" i="31" s="1" a="1"/>
  <c r="W1088" i="31" s="1"/>
  <c r="V1088" i="31" a="1"/>
  <c r="V1088" i="31" s="1"/>
  <c r="U1087" i="31" a="1"/>
  <c r="U1087" i="31" s="1"/>
  <c r="W1087" i="31" s="1" a="1"/>
  <c r="W1087" i="31" s="1"/>
  <c r="V1087" i="31" a="1"/>
  <c r="V1087" i="31" s="1"/>
  <c r="U1086" i="31" a="1"/>
  <c r="U1086" i="31" s="1"/>
  <c r="W1086" i="31" s="1" a="1"/>
  <c r="W1086" i="31" s="1"/>
  <c r="V1086" i="31" a="1"/>
  <c r="V1086" i="31" s="1"/>
  <c r="U1085" i="31" a="1"/>
  <c r="U1085" i="31" s="1"/>
  <c r="W1085" i="31" s="1" a="1"/>
  <c r="W1085" i="31" s="1"/>
  <c r="V1085" i="31" a="1"/>
  <c r="V1085" i="31" s="1"/>
  <c r="U1084" i="31" a="1"/>
  <c r="U1084" i="31" s="1"/>
  <c r="W1084" i="31" s="1" a="1"/>
  <c r="W1084" i="31" s="1"/>
  <c r="V1084" i="31" a="1"/>
  <c r="V1084" i="31" s="1"/>
  <c r="U1083" i="31" a="1"/>
  <c r="U1083" i="31" s="1"/>
  <c r="W1083" i="31" s="1" a="1"/>
  <c r="W1083" i="31" s="1"/>
  <c r="V1083" i="31" a="1"/>
  <c r="V1083" i="31" s="1"/>
  <c r="U1082" i="31" a="1"/>
  <c r="U1082" i="31" s="1"/>
  <c r="W1082" i="31" s="1" a="1"/>
  <c r="W1082" i="31" s="1"/>
  <c r="V1082" i="31" a="1"/>
  <c r="V1082" i="31" s="1"/>
  <c r="U1081" i="31" a="1"/>
  <c r="U1081" i="31" s="1"/>
  <c r="W1081" i="31" s="1" a="1"/>
  <c r="W1081" i="31" s="1"/>
  <c r="V1081" i="31" a="1"/>
  <c r="V1081" i="31" s="1"/>
  <c r="U1080" i="31" a="1"/>
  <c r="U1080" i="31" s="1"/>
  <c r="W1080" i="31" s="1" a="1"/>
  <c r="W1080" i="31" s="1"/>
  <c r="V1080" i="31" a="1"/>
  <c r="V1080" i="31" s="1"/>
  <c r="U1079" i="31" a="1"/>
  <c r="U1079" i="31" s="1"/>
  <c r="W1079" i="31" s="1" a="1"/>
  <c r="W1079" i="31" s="1"/>
  <c r="V1079" i="31" a="1"/>
  <c r="V1079" i="31" s="1"/>
  <c r="U1078" i="31" a="1"/>
  <c r="U1078" i="31" s="1"/>
  <c r="W1078" i="31" s="1" a="1"/>
  <c r="W1078" i="31" s="1"/>
  <c r="V1078" i="31" a="1"/>
  <c r="V1078" i="31" s="1"/>
  <c r="U1077" i="31" a="1"/>
  <c r="U1077" i="31" s="1"/>
  <c r="W1077" i="31" s="1" a="1"/>
  <c r="W1077" i="31" s="1"/>
  <c r="V1077" i="31" a="1"/>
  <c r="V1077" i="31" s="1"/>
  <c r="U1076" i="31" a="1"/>
  <c r="U1076" i="31" s="1"/>
  <c r="W1076" i="31" s="1" a="1"/>
  <c r="W1076" i="31" s="1"/>
  <c r="V1076" i="31" a="1"/>
  <c r="V1076" i="31" s="1"/>
  <c r="U1075" i="31" a="1"/>
  <c r="U1075" i="31" s="1"/>
  <c r="W1075" i="31" s="1" a="1"/>
  <c r="W1075" i="31" s="1"/>
  <c r="V1075" i="31" a="1"/>
  <c r="V1075" i="31" s="1"/>
  <c r="U1074" i="31" a="1"/>
  <c r="U1074" i="31" s="1"/>
  <c r="W1074" i="31" s="1" a="1"/>
  <c r="W1074" i="31" s="1"/>
  <c r="V1074" i="31" a="1"/>
  <c r="V1074" i="31" s="1"/>
  <c r="U1073" i="31" a="1"/>
  <c r="U1073" i="31" s="1"/>
  <c r="W1073" i="31" s="1" a="1"/>
  <c r="W1073" i="31" s="1"/>
  <c r="V1073" i="31" a="1"/>
  <c r="V1073" i="31" s="1"/>
  <c r="U1072" i="31" a="1"/>
  <c r="U1072" i="31" s="1"/>
  <c r="W1072" i="31" s="1" a="1"/>
  <c r="W1072" i="31" s="1"/>
  <c r="V1072" i="31" a="1"/>
  <c r="V1072" i="31" s="1"/>
  <c r="U1071" i="31" a="1"/>
  <c r="U1071" i="31" s="1"/>
  <c r="W1071" i="31" s="1" a="1"/>
  <c r="W1071" i="31" s="1"/>
  <c r="V1071" i="31" a="1"/>
  <c r="V1071" i="31" s="1"/>
  <c r="U1070" i="31" a="1"/>
  <c r="U1070" i="31" s="1"/>
  <c r="W1070" i="31" s="1" a="1"/>
  <c r="W1070" i="31" s="1"/>
  <c r="V1070" i="31" a="1"/>
  <c r="V1070" i="31" s="1"/>
  <c r="U1069" i="31" a="1"/>
  <c r="U1069" i="31" s="1"/>
  <c r="W1069" i="31" s="1" a="1"/>
  <c r="W1069" i="31" s="1"/>
  <c r="V1069" i="31" a="1"/>
  <c r="V1069" i="31" s="1"/>
  <c r="U1068" i="31" a="1"/>
  <c r="U1068" i="31" s="1"/>
  <c r="W1068" i="31" s="1" a="1"/>
  <c r="W1068" i="31" s="1"/>
  <c r="V1068" i="31" a="1"/>
  <c r="V1068" i="31" s="1"/>
  <c r="U1067" i="31" a="1"/>
  <c r="U1067" i="31" s="1"/>
  <c r="W1067" i="31" s="1" a="1"/>
  <c r="W1067" i="31" s="1"/>
  <c r="V1067" i="31" a="1"/>
  <c r="V1067" i="31" s="1"/>
  <c r="U1066" i="31" a="1"/>
  <c r="U1066" i="31" s="1"/>
  <c r="W1066" i="31" s="1" a="1"/>
  <c r="W1066" i="31" s="1"/>
  <c r="V1066" i="31" a="1"/>
  <c r="V1066" i="31" s="1"/>
  <c r="U1065" i="31" a="1"/>
  <c r="U1065" i="31" s="1"/>
  <c r="W1065" i="31" s="1" a="1"/>
  <c r="W1065" i="31" s="1"/>
  <c r="V1065" i="31" a="1"/>
  <c r="V1065" i="31" s="1"/>
  <c r="U1064" i="31" a="1"/>
  <c r="U1064" i="31" s="1"/>
  <c r="W1064" i="31" s="1" a="1"/>
  <c r="W1064" i="31" s="1"/>
  <c r="V1064" i="31" a="1"/>
  <c r="V1064" i="31" s="1"/>
  <c r="U1063" i="31" a="1"/>
  <c r="U1063" i="31" s="1"/>
  <c r="W1063" i="31" s="1" a="1"/>
  <c r="W1063" i="31" s="1"/>
  <c r="V1063" i="31" a="1"/>
  <c r="V1063" i="31" s="1"/>
  <c r="U1062" i="31" a="1"/>
  <c r="U1062" i="31" s="1"/>
  <c r="W1062" i="31" s="1" a="1"/>
  <c r="W1062" i="31" s="1"/>
  <c r="V1062" i="31" a="1"/>
  <c r="V1062" i="31" s="1"/>
  <c r="U1061" i="31" a="1"/>
  <c r="U1061" i="31" s="1"/>
  <c r="W1061" i="31" s="1" a="1"/>
  <c r="W1061" i="31" s="1"/>
  <c r="V1061" i="31" a="1"/>
  <c r="V1061" i="31" s="1"/>
  <c r="U1060" i="31" a="1"/>
  <c r="U1060" i="31" s="1"/>
  <c r="W1060" i="31" s="1" a="1"/>
  <c r="W1060" i="31" s="1"/>
  <c r="V1060" i="31" a="1"/>
  <c r="V1060" i="31" s="1"/>
  <c r="U1059" i="31" a="1"/>
  <c r="U1059" i="31" s="1"/>
  <c r="W1059" i="31" s="1" a="1"/>
  <c r="W1059" i="31" s="1"/>
  <c r="V1059" i="31" a="1"/>
  <c r="V1059" i="31" s="1"/>
  <c r="U1058" i="31" a="1"/>
  <c r="U1058" i="31" s="1"/>
  <c r="W1058" i="31" s="1" a="1"/>
  <c r="W1058" i="31" s="1"/>
  <c r="V1058" i="31" a="1"/>
  <c r="V1058" i="31" s="1"/>
  <c r="U1057" i="31" a="1"/>
  <c r="U1057" i="31" s="1"/>
  <c r="W1057" i="31" s="1" a="1"/>
  <c r="W1057" i="31" s="1"/>
  <c r="V1057" i="31" a="1"/>
  <c r="V1057" i="31" s="1"/>
  <c r="U1056" i="31" a="1"/>
  <c r="U1056" i="31" s="1"/>
  <c r="W1056" i="31" s="1" a="1"/>
  <c r="W1056" i="31" s="1"/>
  <c r="V1056" i="31" a="1"/>
  <c r="V1056" i="31" s="1"/>
  <c r="U1055" i="31" a="1"/>
  <c r="U1055" i="31" s="1"/>
  <c r="W1055" i="31" s="1" a="1"/>
  <c r="W1055" i="31" s="1"/>
  <c r="V1055" i="31" a="1"/>
  <c r="V1055" i="31" s="1"/>
  <c r="U1054" i="31" a="1"/>
  <c r="U1054" i="31" s="1"/>
  <c r="W1054" i="31" s="1" a="1"/>
  <c r="W1054" i="31" s="1"/>
  <c r="V1054" i="31" a="1"/>
  <c r="V1054" i="31" s="1"/>
  <c r="U1053" i="31" a="1"/>
  <c r="U1053" i="31" s="1"/>
  <c r="W1053" i="31" s="1" a="1"/>
  <c r="W1053" i="31" s="1"/>
  <c r="V1053" i="31" a="1"/>
  <c r="V1053" i="31" s="1"/>
  <c r="U1052" i="31" a="1"/>
  <c r="U1052" i="31" s="1"/>
  <c r="W1052" i="31" s="1" a="1"/>
  <c r="W1052" i="31" s="1"/>
  <c r="V1052" i="31" a="1"/>
  <c r="V1052" i="31" s="1"/>
  <c r="U1051" i="31" a="1"/>
  <c r="U1051" i="31" s="1"/>
  <c r="W1051" i="31" s="1" a="1"/>
  <c r="W1051" i="31" s="1"/>
  <c r="V1051" i="31" a="1"/>
  <c r="V1051" i="31" s="1"/>
  <c r="U1050" i="31" a="1"/>
  <c r="U1050" i="31" s="1"/>
  <c r="W1050" i="31" s="1" a="1"/>
  <c r="W1050" i="31" s="1"/>
  <c r="V1050" i="31" a="1"/>
  <c r="V1050" i="31" s="1"/>
  <c r="U1049" i="31" a="1"/>
  <c r="U1049" i="31" s="1"/>
  <c r="W1049" i="31" s="1" a="1"/>
  <c r="W1049" i="31" s="1"/>
  <c r="V1049" i="31" a="1"/>
  <c r="V1049" i="31" s="1"/>
  <c r="U1048" i="31" a="1"/>
  <c r="U1048" i="31" s="1"/>
  <c r="W1048" i="31" s="1" a="1"/>
  <c r="W1048" i="31" s="1"/>
  <c r="V1048" i="31" a="1"/>
  <c r="V1048" i="31" s="1"/>
  <c r="U1047" i="31" a="1"/>
  <c r="U1047" i="31" s="1"/>
  <c r="W1047" i="31" s="1" a="1"/>
  <c r="W1047" i="31" s="1"/>
  <c r="V1047" i="31" a="1"/>
  <c r="V1047" i="31" s="1"/>
  <c r="U1046" i="31" a="1"/>
  <c r="U1046" i="31" s="1"/>
  <c r="W1046" i="31" s="1" a="1"/>
  <c r="W1046" i="31" s="1"/>
  <c r="V1046" i="31" a="1"/>
  <c r="V1046" i="31" s="1"/>
  <c r="U1045" i="31" a="1"/>
  <c r="U1045" i="31" s="1"/>
  <c r="W1045" i="31" s="1" a="1"/>
  <c r="W1045" i="31" s="1"/>
  <c r="V1045" i="31" a="1"/>
  <c r="V1045" i="31" s="1"/>
  <c r="U1044" i="31" a="1"/>
  <c r="U1044" i="31" s="1"/>
  <c r="W1044" i="31" s="1" a="1"/>
  <c r="W1044" i="31" s="1"/>
  <c r="V1044" i="31" a="1"/>
  <c r="V1044" i="31" s="1"/>
  <c r="U1043" i="31" a="1"/>
  <c r="U1043" i="31" s="1"/>
  <c r="W1043" i="31" s="1" a="1"/>
  <c r="W1043" i="31" s="1"/>
  <c r="V1043" i="31" a="1"/>
  <c r="V1043" i="31" s="1"/>
  <c r="U1042" i="31" a="1"/>
  <c r="U1042" i="31" s="1"/>
  <c r="W1042" i="31" s="1" a="1"/>
  <c r="W1042" i="31" s="1"/>
  <c r="V1042" i="31" a="1"/>
  <c r="V1042" i="31" s="1"/>
  <c r="U1041" i="31" a="1"/>
  <c r="U1041" i="31" s="1"/>
  <c r="W1041" i="31" s="1" a="1"/>
  <c r="W1041" i="31" s="1"/>
  <c r="V1041" i="31" a="1"/>
  <c r="V1041" i="31" s="1"/>
  <c r="U1040" i="31" a="1"/>
  <c r="U1040" i="31" s="1"/>
  <c r="W1040" i="31" s="1" a="1"/>
  <c r="W1040" i="31" s="1"/>
  <c r="V1040" i="31" a="1"/>
  <c r="V1040" i="31" s="1"/>
  <c r="U1039" i="31" a="1"/>
  <c r="U1039" i="31" s="1"/>
  <c r="W1039" i="31" s="1" a="1"/>
  <c r="W1039" i="31" s="1"/>
  <c r="V1039" i="31" a="1"/>
  <c r="V1039" i="31" s="1"/>
  <c r="U1038" i="31" a="1"/>
  <c r="U1038" i="31" s="1"/>
  <c r="W1038" i="31" s="1" a="1"/>
  <c r="W1038" i="31" s="1"/>
  <c r="V1038" i="31" a="1"/>
  <c r="V1038" i="31" s="1"/>
  <c r="U1037" i="31" a="1"/>
  <c r="U1037" i="31" s="1"/>
  <c r="W1037" i="31" s="1" a="1"/>
  <c r="W1037" i="31" s="1"/>
  <c r="V1037" i="31" a="1"/>
  <c r="V1037" i="31" s="1"/>
  <c r="U1036" i="31" a="1"/>
  <c r="U1036" i="31" s="1"/>
  <c r="W1036" i="31" s="1" a="1"/>
  <c r="W1036" i="31" s="1"/>
  <c r="V1036" i="31" a="1"/>
  <c r="V1036" i="31" s="1"/>
  <c r="U1035" i="31" a="1"/>
  <c r="U1035" i="31" s="1"/>
  <c r="W1035" i="31" s="1" a="1"/>
  <c r="W1035" i="31" s="1"/>
  <c r="V1035" i="31" a="1"/>
  <c r="V1035" i="31" s="1"/>
  <c r="U1034" i="31" a="1"/>
  <c r="U1034" i="31" s="1"/>
  <c r="W1034" i="31" s="1" a="1"/>
  <c r="W1034" i="31" s="1"/>
  <c r="V1034" i="31" a="1"/>
  <c r="V1034" i="31" s="1"/>
  <c r="U1033" i="31" a="1"/>
  <c r="U1033" i="31" s="1"/>
  <c r="W1033" i="31" s="1" a="1"/>
  <c r="W1033" i="31" s="1"/>
  <c r="V1033" i="31" a="1"/>
  <c r="V1033" i="31" s="1"/>
  <c r="U1032" i="31" a="1"/>
  <c r="U1032" i="31" s="1"/>
  <c r="W1032" i="31" s="1" a="1"/>
  <c r="W1032" i="31" s="1"/>
  <c r="V1032" i="31" a="1"/>
  <c r="V1032" i="31" s="1"/>
  <c r="U1031" i="31" a="1"/>
  <c r="U1031" i="31" s="1"/>
  <c r="W1031" i="31" s="1" a="1"/>
  <c r="W1031" i="31" s="1"/>
  <c r="V1031" i="31" a="1"/>
  <c r="V1031" i="31" s="1"/>
  <c r="U1030" i="31" a="1"/>
  <c r="U1030" i="31" s="1"/>
  <c r="W1030" i="31" s="1" a="1"/>
  <c r="W1030" i="31" s="1"/>
  <c r="V1030" i="31" a="1"/>
  <c r="V1030" i="31" s="1"/>
  <c r="U1029" i="31" a="1"/>
  <c r="U1029" i="31" s="1"/>
  <c r="W1029" i="31" s="1" a="1"/>
  <c r="W1029" i="31" s="1"/>
  <c r="V1029" i="31" a="1"/>
  <c r="V1029" i="31" s="1"/>
  <c r="U1028" i="31" a="1"/>
  <c r="U1028" i="31" s="1"/>
  <c r="W1028" i="31" s="1" a="1"/>
  <c r="W1028" i="31" s="1"/>
  <c r="V1028" i="31" a="1"/>
  <c r="V1028" i="31" s="1"/>
  <c r="U1027" i="31" a="1"/>
  <c r="U1027" i="31" s="1"/>
  <c r="W1027" i="31" s="1" a="1"/>
  <c r="W1027" i="31" s="1"/>
  <c r="V1027" i="31" a="1"/>
  <c r="V1027" i="31" s="1"/>
  <c r="U1026" i="31" a="1"/>
  <c r="U1026" i="31" s="1"/>
  <c r="W1026" i="31" s="1" a="1"/>
  <c r="W1026" i="31" s="1"/>
  <c r="V1026" i="31" a="1"/>
  <c r="V1026" i="31" s="1"/>
  <c r="U1025" i="31" a="1"/>
  <c r="U1025" i="31" s="1"/>
  <c r="W1025" i="31" s="1" a="1"/>
  <c r="W1025" i="31" s="1"/>
  <c r="V1025" i="31" a="1"/>
  <c r="V1025" i="31" s="1"/>
  <c r="U1024" i="31" a="1"/>
  <c r="U1024" i="31" s="1"/>
  <c r="W1024" i="31" s="1" a="1"/>
  <c r="W1024" i="31" s="1"/>
  <c r="V1024" i="31" a="1"/>
  <c r="V1024" i="31" s="1"/>
  <c r="U1023" i="31" a="1"/>
  <c r="U1023" i="31" s="1"/>
  <c r="W1023" i="31" s="1" a="1"/>
  <c r="W1023" i="31" s="1"/>
  <c r="V1023" i="31" a="1"/>
  <c r="V1023" i="31" s="1"/>
  <c r="U1022" i="31" a="1"/>
  <c r="U1022" i="31" s="1"/>
  <c r="W1022" i="31" s="1" a="1"/>
  <c r="W1022" i="31" s="1"/>
  <c r="V1022" i="31" a="1"/>
  <c r="V1022" i="31" s="1"/>
  <c r="U1021" i="31" a="1"/>
  <c r="U1021" i="31" s="1"/>
  <c r="W1021" i="31" s="1" a="1"/>
  <c r="W1021" i="31" s="1"/>
  <c r="V1021" i="31" a="1"/>
  <c r="V1021" i="31" s="1"/>
  <c r="U1020" i="31" a="1"/>
  <c r="U1020" i="31" s="1"/>
  <c r="W1020" i="31" s="1" a="1"/>
  <c r="W1020" i="31" s="1"/>
  <c r="V1020" i="31" a="1"/>
  <c r="V1020" i="31" s="1"/>
  <c r="U1019" i="31" a="1"/>
  <c r="U1019" i="31" s="1"/>
  <c r="W1019" i="31" s="1" a="1"/>
  <c r="W1019" i="31" s="1"/>
  <c r="V1019" i="31" a="1"/>
  <c r="V1019" i="31" s="1"/>
  <c r="U1018" i="31" a="1"/>
  <c r="U1018" i="31" s="1"/>
  <c r="W1018" i="31" s="1" a="1"/>
  <c r="W1018" i="31" s="1"/>
  <c r="V1018" i="31" a="1"/>
  <c r="V1018" i="31" s="1"/>
  <c r="U1017" i="31" a="1"/>
  <c r="U1017" i="31" s="1"/>
  <c r="W1017" i="31" s="1" a="1"/>
  <c r="W1017" i="31" s="1"/>
  <c r="V1017" i="31" a="1"/>
  <c r="V1017" i="31" s="1"/>
  <c r="U1016" i="31" a="1"/>
  <c r="U1016" i="31" s="1"/>
  <c r="W1016" i="31" s="1" a="1"/>
  <c r="W1016" i="31" s="1"/>
  <c r="V1016" i="31" a="1"/>
  <c r="V1016" i="31" s="1"/>
  <c r="U1015" i="31" a="1"/>
  <c r="U1015" i="31" s="1"/>
  <c r="W1015" i="31" s="1" a="1"/>
  <c r="W1015" i="31" s="1"/>
  <c r="V1015" i="31" a="1"/>
  <c r="V1015" i="31" s="1"/>
  <c r="U1014" i="31" a="1"/>
  <c r="U1014" i="31" s="1"/>
  <c r="W1014" i="31" s="1" a="1"/>
  <c r="W1014" i="31" s="1"/>
  <c r="V1014" i="31" a="1"/>
  <c r="V1014" i="31" s="1"/>
  <c r="U1013" i="31" a="1"/>
  <c r="U1013" i="31" s="1"/>
  <c r="W1013" i="31" s="1" a="1"/>
  <c r="W1013" i="31" s="1"/>
  <c r="V1013" i="31" a="1"/>
  <c r="V1013" i="31" s="1"/>
  <c r="U1012" i="31" a="1"/>
  <c r="U1012" i="31" s="1"/>
  <c r="W1012" i="31" s="1" a="1"/>
  <c r="W1012" i="31" s="1"/>
  <c r="V1012" i="31" a="1"/>
  <c r="V1012" i="31" s="1"/>
  <c r="U1011" i="31" a="1"/>
  <c r="U1011" i="31" s="1"/>
  <c r="W1011" i="31" s="1" a="1"/>
  <c r="W1011" i="31" s="1"/>
  <c r="V1011" i="31" a="1"/>
  <c r="V1011" i="31" s="1"/>
  <c r="U1010" i="31" a="1"/>
  <c r="U1010" i="31" s="1"/>
  <c r="W1010" i="31" s="1" a="1"/>
  <c r="W1010" i="31" s="1"/>
  <c r="V1010" i="31" a="1"/>
  <c r="V1010" i="31" s="1"/>
  <c r="U1009" i="31" a="1"/>
  <c r="U1009" i="31" s="1"/>
  <c r="W1009" i="31" s="1" a="1"/>
  <c r="W1009" i="31" s="1"/>
  <c r="V1009" i="31" a="1"/>
  <c r="V1009" i="31" s="1"/>
  <c r="U1008" i="31" a="1"/>
  <c r="U1008" i="31" s="1"/>
  <c r="W1008" i="31" s="1" a="1"/>
  <c r="W1008" i="31" s="1"/>
  <c r="V1008" i="31" a="1"/>
  <c r="V1008" i="31" s="1"/>
  <c r="U1007" i="31" a="1"/>
  <c r="U1007" i="31" s="1"/>
  <c r="W1007" i="31" s="1" a="1"/>
  <c r="W1007" i="31" s="1"/>
  <c r="V1007" i="31" a="1"/>
  <c r="V1007" i="31" s="1"/>
  <c r="U1006" i="31" a="1"/>
  <c r="U1006" i="31" s="1"/>
  <c r="W1006" i="31" s="1" a="1"/>
  <c r="W1006" i="31" s="1"/>
  <c r="V1006" i="31" a="1"/>
  <c r="V1006" i="31" s="1"/>
  <c r="U1005" i="31" a="1"/>
  <c r="U1005" i="31" s="1"/>
  <c r="W1005" i="31" s="1" a="1"/>
  <c r="W1005" i="31" s="1"/>
  <c r="V1005" i="31" a="1"/>
  <c r="V1005" i="31" s="1"/>
  <c r="U1004" i="31" a="1"/>
  <c r="U1004" i="31" s="1"/>
  <c r="W1004" i="31" s="1" a="1"/>
  <c r="W1004" i="31" s="1"/>
  <c r="V1004" i="31" a="1"/>
  <c r="V1004" i="31" s="1"/>
  <c r="U1003" i="31" a="1"/>
  <c r="U1003" i="31" s="1"/>
  <c r="W1003" i="31" s="1" a="1"/>
  <c r="W1003" i="31" s="1"/>
  <c r="V1003" i="31" a="1"/>
  <c r="V1003" i="31" s="1"/>
  <c r="U1002" i="31" a="1"/>
  <c r="U1002" i="31" s="1"/>
  <c r="W1002" i="31" s="1" a="1"/>
  <c r="W1002" i="31" s="1"/>
  <c r="V1002" i="31" a="1"/>
  <c r="V1002" i="31" s="1"/>
  <c r="U1001" i="31" a="1"/>
  <c r="U1001" i="31" s="1"/>
  <c r="W1001" i="31" s="1" a="1"/>
  <c r="W1001" i="31" s="1"/>
  <c r="V1001" i="31" a="1"/>
  <c r="V1001" i="31" s="1"/>
  <c r="U1000" i="31" a="1"/>
  <c r="U1000" i="31" s="1"/>
  <c r="W1000" i="31" s="1" a="1"/>
  <c r="W1000" i="31" s="1"/>
  <c r="V1000" i="31" a="1"/>
  <c r="V1000" i="31" s="1"/>
  <c r="U999" i="31" a="1"/>
  <c r="U999" i="31" s="1"/>
  <c r="W999" i="31" s="1" a="1"/>
  <c r="W999" i="31" s="1"/>
  <c r="V999" i="31" a="1"/>
  <c r="V999" i="31" s="1"/>
  <c r="U998" i="31" a="1"/>
  <c r="U998" i="31" s="1"/>
  <c r="W998" i="31" s="1" a="1"/>
  <c r="W998" i="31" s="1"/>
  <c r="V998" i="31" a="1"/>
  <c r="V998" i="31" s="1"/>
  <c r="U997" i="31" a="1"/>
  <c r="U997" i="31" s="1"/>
  <c r="W997" i="31" s="1" a="1"/>
  <c r="W997" i="31" s="1"/>
  <c r="V997" i="31" a="1"/>
  <c r="V997" i="31" s="1"/>
  <c r="U996" i="31" a="1"/>
  <c r="U996" i="31" s="1"/>
  <c r="W996" i="31" s="1" a="1"/>
  <c r="W996" i="31" s="1"/>
  <c r="V996" i="31" a="1"/>
  <c r="V996" i="31" s="1"/>
  <c r="U995" i="31" a="1"/>
  <c r="U995" i="31" s="1"/>
  <c r="W995" i="31" s="1" a="1"/>
  <c r="W995" i="31" s="1"/>
  <c r="V995" i="31" a="1"/>
  <c r="V995" i="31" s="1"/>
  <c r="U994" i="31" a="1"/>
  <c r="U994" i="31" s="1"/>
  <c r="W994" i="31" s="1" a="1"/>
  <c r="W994" i="31" s="1"/>
  <c r="V994" i="31" a="1"/>
  <c r="V994" i="31" s="1"/>
  <c r="U993" i="31" a="1"/>
  <c r="U993" i="31" s="1"/>
  <c r="W993" i="31" s="1" a="1"/>
  <c r="W993" i="31" s="1"/>
  <c r="V993" i="31" a="1"/>
  <c r="V993" i="31" s="1"/>
  <c r="U992" i="31" a="1"/>
  <c r="U992" i="31" s="1"/>
  <c r="W992" i="31" s="1" a="1"/>
  <c r="W992" i="31" s="1"/>
  <c r="V992" i="31" a="1"/>
  <c r="V992" i="31" s="1"/>
  <c r="U991" i="31" a="1"/>
  <c r="U991" i="31" s="1"/>
  <c r="W991" i="31" s="1" a="1"/>
  <c r="W991" i="31" s="1"/>
  <c r="V991" i="31" a="1"/>
  <c r="V991" i="31" s="1"/>
  <c r="U990" i="31" a="1"/>
  <c r="U990" i="31" s="1"/>
  <c r="W990" i="31" s="1" a="1"/>
  <c r="W990" i="31" s="1"/>
  <c r="V990" i="31" a="1"/>
  <c r="V990" i="31" s="1"/>
  <c r="U989" i="31" a="1"/>
  <c r="U989" i="31" s="1"/>
  <c r="W989" i="31" s="1" a="1"/>
  <c r="W989" i="31" s="1"/>
  <c r="V989" i="31" a="1"/>
  <c r="V989" i="31" s="1"/>
  <c r="U988" i="31" a="1"/>
  <c r="U988" i="31" s="1"/>
  <c r="W988" i="31" s="1" a="1"/>
  <c r="W988" i="31" s="1"/>
  <c r="V988" i="31" a="1"/>
  <c r="V988" i="31" s="1"/>
  <c r="U987" i="31" a="1"/>
  <c r="U987" i="31" s="1"/>
  <c r="W987" i="31" s="1" a="1"/>
  <c r="W987" i="31" s="1"/>
  <c r="V987" i="31" a="1"/>
  <c r="V987" i="31" s="1"/>
  <c r="U986" i="31" a="1"/>
  <c r="U986" i="31" s="1"/>
  <c r="W986" i="31" s="1" a="1"/>
  <c r="W986" i="31" s="1"/>
  <c r="V986" i="31" a="1"/>
  <c r="V986" i="31" s="1"/>
  <c r="U985" i="31" a="1"/>
  <c r="U985" i="31" s="1"/>
  <c r="W985" i="31" s="1" a="1"/>
  <c r="W985" i="31" s="1"/>
  <c r="V985" i="31" a="1"/>
  <c r="V985" i="31" s="1"/>
  <c r="U984" i="31" a="1"/>
  <c r="U984" i="31" s="1"/>
  <c r="W984" i="31" s="1" a="1"/>
  <c r="W984" i="31" s="1"/>
  <c r="V984" i="31" a="1"/>
  <c r="V984" i="31" s="1"/>
  <c r="U983" i="31" a="1"/>
  <c r="U983" i="31" s="1"/>
  <c r="W983" i="31" s="1" a="1"/>
  <c r="W983" i="31" s="1"/>
  <c r="V983" i="31" a="1"/>
  <c r="V983" i="31" s="1"/>
  <c r="U982" i="31" a="1"/>
  <c r="U982" i="31" s="1"/>
  <c r="W982" i="31" s="1" a="1"/>
  <c r="W982" i="31" s="1"/>
  <c r="V982" i="31" a="1"/>
  <c r="V982" i="31" s="1"/>
  <c r="U981" i="31" a="1"/>
  <c r="U981" i="31" s="1"/>
  <c r="W981" i="31" s="1" a="1"/>
  <c r="W981" i="31" s="1"/>
  <c r="V981" i="31" a="1"/>
  <c r="V981" i="31" s="1"/>
  <c r="U980" i="31" a="1"/>
  <c r="U980" i="31" s="1"/>
  <c r="W980" i="31" s="1" a="1"/>
  <c r="W980" i="31" s="1"/>
  <c r="V980" i="31" a="1"/>
  <c r="V980" i="31" s="1"/>
  <c r="U979" i="31" a="1"/>
  <c r="U979" i="31" s="1"/>
  <c r="W979" i="31" s="1" a="1"/>
  <c r="W979" i="31" s="1"/>
  <c r="V979" i="31" a="1"/>
  <c r="V979" i="31" s="1"/>
  <c r="U978" i="31" a="1"/>
  <c r="U978" i="31" s="1"/>
  <c r="W978" i="31" s="1" a="1"/>
  <c r="W978" i="31" s="1"/>
  <c r="V978" i="31" a="1"/>
  <c r="V978" i="31" s="1"/>
  <c r="U977" i="31" a="1"/>
  <c r="U977" i="31" s="1"/>
  <c r="W977" i="31" s="1" a="1"/>
  <c r="W977" i="31" s="1"/>
  <c r="V977" i="31" a="1"/>
  <c r="V977" i="31" s="1"/>
  <c r="U976" i="31" a="1"/>
  <c r="U976" i="31" s="1"/>
  <c r="W976" i="31" s="1" a="1"/>
  <c r="W976" i="31" s="1"/>
  <c r="V976" i="31" a="1"/>
  <c r="V976" i="31" s="1"/>
  <c r="U975" i="31" a="1"/>
  <c r="U975" i="31" s="1"/>
  <c r="W975" i="31" s="1" a="1"/>
  <c r="W975" i="31" s="1"/>
  <c r="V975" i="31" a="1"/>
  <c r="V975" i="31" s="1"/>
  <c r="U974" i="31" a="1"/>
  <c r="U974" i="31" s="1"/>
  <c r="W974" i="31" s="1" a="1"/>
  <c r="W974" i="31" s="1"/>
  <c r="V974" i="31" a="1"/>
  <c r="V974" i="31" s="1"/>
  <c r="U973" i="31" a="1"/>
  <c r="U973" i="31" s="1"/>
  <c r="W973" i="31" s="1" a="1"/>
  <c r="W973" i="31" s="1"/>
  <c r="V973" i="31" a="1"/>
  <c r="V973" i="31" s="1"/>
  <c r="U972" i="31" a="1"/>
  <c r="U972" i="31" s="1"/>
  <c r="W972" i="31" s="1" a="1"/>
  <c r="W972" i="31" s="1"/>
  <c r="V972" i="31" a="1"/>
  <c r="V972" i="31" s="1"/>
  <c r="U971" i="31" a="1"/>
  <c r="U971" i="31" s="1"/>
  <c r="W971" i="31" s="1" a="1"/>
  <c r="W971" i="31" s="1"/>
  <c r="V971" i="31" a="1"/>
  <c r="V971" i="31" s="1"/>
  <c r="U970" i="31" a="1"/>
  <c r="U970" i="31" s="1"/>
  <c r="W970" i="31" s="1" a="1"/>
  <c r="W970" i="31" s="1"/>
  <c r="V970" i="31" a="1"/>
  <c r="V970" i="31" s="1"/>
  <c r="U969" i="31" a="1"/>
  <c r="U969" i="31" s="1"/>
  <c r="W969" i="31" s="1" a="1"/>
  <c r="W969" i="31" s="1"/>
  <c r="V969" i="31" a="1"/>
  <c r="V969" i="31" s="1"/>
  <c r="U968" i="31" a="1"/>
  <c r="U968" i="31" s="1"/>
  <c r="W968" i="31" s="1" a="1"/>
  <c r="W968" i="31" s="1"/>
  <c r="V968" i="31" a="1"/>
  <c r="V968" i="31" s="1"/>
  <c r="U967" i="31" a="1"/>
  <c r="U967" i="31" s="1"/>
  <c r="W967" i="31" s="1" a="1"/>
  <c r="W967" i="31" s="1"/>
  <c r="V967" i="31" a="1"/>
  <c r="V967" i="31" s="1"/>
  <c r="U966" i="31" a="1"/>
  <c r="U966" i="31" s="1"/>
  <c r="W966" i="31" s="1" a="1"/>
  <c r="W966" i="31" s="1"/>
  <c r="V966" i="31" a="1"/>
  <c r="V966" i="31" s="1"/>
  <c r="U965" i="31" a="1"/>
  <c r="U965" i="31" s="1"/>
  <c r="W965" i="31" s="1" a="1"/>
  <c r="W965" i="31" s="1"/>
  <c r="V965" i="31" a="1"/>
  <c r="V965" i="31" s="1"/>
  <c r="U964" i="31" a="1"/>
  <c r="U964" i="31" s="1"/>
  <c r="W964" i="31" s="1" a="1"/>
  <c r="W964" i="31" s="1"/>
  <c r="V964" i="31" a="1"/>
  <c r="V964" i="31" s="1"/>
  <c r="U963" i="31" a="1"/>
  <c r="U963" i="31" s="1"/>
  <c r="W963" i="31" s="1" a="1"/>
  <c r="W963" i="31" s="1"/>
  <c r="V963" i="31" a="1"/>
  <c r="V963" i="31" s="1"/>
  <c r="U962" i="31" a="1"/>
  <c r="U962" i="31" s="1"/>
  <c r="W962" i="31" s="1" a="1"/>
  <c r="W962" i="31" s="1"/>
  <c r="V962" i="31" a="1"/>
  <c r="V962" i="31" s="1"/>
  <c r="U961" i="31" a="1"/>
  <c r="U961" i="31" s="1"/>
  <c r="W961" i="31" s="1" a="1"/>
  <c r="W961" i="31" s="1"/>
  <c r="V961" i="31" a="1"/>
  <c r="V961" i="31" s="1"/>
  <c r="U960" i="31" a="1"/>
  <c r="U960" i="31" s="1"/>
  <c r="W960" i="31" s="1" a="1"/>
  <c r="W960" i="31" s="1"/>
  <c r="V960" i="31" a="1"/>
  <c r="V960" i="31" s="1"/>
  <c r="U959" i="31" a="1"/>
  <c r="U959" i="31" s="1"/>
  <c r="W959" i="31" s="1" a="1"/>
  <c r="W959" i="31" s="1"/>
  <c r="V959" i="31" a="1"/>
  <c r="V959" i="31" s="1"/>
  <c r="U958" i="31" a="1"/>
  <c r="U958" i="31" s="1"/>
  <c r="W958" i="31" s="1" a="1"/>
  <c r="W958" i="31" s="1"/>
  <c r="V958" i="31" a="1"/>
  <c r="V958" i="31" s="1"/>
  <c r="U957" i="31" a="1"/>
  <c r="U957" i="31" s="1"/>
  <c r="W957" i="31" s="1" a="1"/>
  <c r="W957" i="31" s="1"/>
  <c r="V957" i="31" a="1"/>
  <c r="V957" i="31" s="1"/>
  <c r="U956" i="31" a="1"/>
  <c r="U956" i="31" s="1"/>
  <c r="W956" i="31" s="1" a="1"/>
  <c r="W956" i="31" s="1"/>
  <c r="V956" i="31" a="1"/>
  <c r="V956" i="31" s="1"/>
  <c r="U955" i="31" a="1"/>
  <c r="U955" i="31" s="1"/>
  <c r="W955" i="31" s="1" a="1"/>
  <c r="W955" i="31" s="1"/>
  <c r="V955" i="31" a="1"/>
  <c r="V955" i="31" s="1"/>
  <c r="U954" i="31" a="1"/>
  <c r="U954" i="31" s="1"/>
  <c r="W954" i="31" s="1" a="1"/>
  <c r="W954" i="31" s="1"/>
  <c r="V954" i="31" a="1"/>
  <c r="V954" i="31" s="1"/>
  <c r="U953" i="31" a="1"/>
  <c r="U953" i="31" s="1"/>
  <c r="W953" i="31" s="1" a="1"/>
  <c r="W953" i="31" s="1"/>
  <c r="V953" i="31" a="1"/>
  <c r="V953" i="31" s="1"/>
  <c r="U952" i="31" a="1"/>
  <c r="U952" i="31" s="1"/>
  <c r="W952" i="31" s="1" a="1"/>
  <c r="W952" i="31" s="1"/>
  <c r="V952" i="31" a="1"/>
  <c r="V952" i="31" s="1"/>
  <c r="U951" i="31" a="1"/>
  <c r="U951" i="31" s="1"/>
  <c r="W951" i="31" s="1" a="1"/>
  <c r="W951" i="31" s="1"/>
  <c r="V951" i="31" a="1"/>
  <c r="V951" i="31" s="1"/>
  <c r="U950" i="31" a="1"/>
  <c r="U950" i="31" s="1"/>
  <c r="W950" i="31" s="1" a="1"/>
  <c r="W950" i="31" s="1"/>
  <c r="V950" i="31" a="1"/>
  <c r="V950" i="31" s="1"/>
  <c r="U949" i="31" a="1"/>
  <c r="U949" i="31" s="1"/>
  <c r="W949" i="31" s="1" a="1"/>
  <c r="W949" i="31" s="1"/>
  <c r="V949" i="31" a="1"/>
  <c r="V949" i="31" s="1"/>
  <c r="U948" i="31" a="1"/>
  <c r="U948" i="31" s="1"/>
  <c r="W948" i="31" s="1" a="1"/>
  <c r="W948" i="31" s="1"/>
  <c r="V948" i="31" a="1"/>
  <c r="V948" i="31" s="1"/>
  <c r="U947" i="31" a="1"/>
  <c r="U947" i="31" s="1"/>
  <c r="W947" i="31" s="1" a="1"/>
  <c r="W947" i="31" s="1"/>
  <c r="V947" i="31" a="1"/>
  <c r="V947" i="31" s="1"/>
  <c r="U946" i="31" a="1"/>
  <c r="U946" i="31" s="1"/>
  <c r="W946" i="31" s="1" a="1"/>
  <c r="W946" i="31" s="1"/>
  <c r="V946" i="31" a="1"/>
  <c r="V946" i="31" s="1"/>
  <c r="U945" i="31" a="1"/>
  <c r="U945" i="31" s="1"/>
  <c r="W945" i="31" s="1" a="1"/>
  <c r="W945" i="31" s="1"/>
  <c r="V945" i="31" a="1"/>
  <c r="V945" i="31" s="1"/>
  <c r="U944" i="31" a="1"/>
  <c r="U944" i="31" s="1"/>
  <c r="W944" i="31" s="1" a="1"/>
  <c r="W944" i="31" s="1"/>
  <c r="V944" i="31" a="1"/>
  <c r="V944" i="31" s="1"/>
  <c r="U943" i="31" a="1"/>
  <c r="U943" i="31" s="1"/>
  <c r="W943" i="31" s="1" a="1"/>
  <c r="W943" i="31" s="1"/>
  <c r="V943" i="31" a="1"/>
  <c r="V943" i="31" s="1"/>
  <c r="U942" i="31" a="1"/>
  <c r="U942" i="31" s="1"/>
  <c r="W942" i="31" s="1" a="1"/>
  <c r="W942" i="31" s="1"/>
  <c r="V942" i="31" a="1"/>
  <c r="V942" i="31" s="1"/>
  <c r="U941" i="31" a="1"/>
  <c r="U941" i="31" s="1"/>
  <c r="W941" i="31" s="1" a="1"/>
  <c r="W941" i="31" s="1"/>
  <c r="V941" i="31" a="1"/>
  <c r="V941" i="31" s="1"/>
  <c r="U940" i="31" a="1"/>
  <c r="U940" i="31" s="1"/>
  <c r="W940" i="31" s="1" a="1"/>
  <c r="W940" i="31" s="1"/>
  <c r="V940" i="31" a="1"/>
  <c r="V940" i="31" s="1"/>
  <c r="U939" i="31" a="1"/>
  <c r="U939" i="31" s="1"/>
  <c r="W939" i="31" s="1" a="1"/>
  <c r="W939" i="31" s="1"/>
  <c r="V939" i="31" a="1"/>
  <c r="V939" i="31" s="1"/>
  <c r="U938" i="31" a="1"/>
  <c r="U938" i="31" s="1"/>
  <c r="W938" i="31" s="1" a="1"/>
  <c r="W938" i="31" s="1"/>
  <c r="V938" i="31" a="1"/>
  <c r="V938" i="31" s="1"/>
  <c r="U937" i="31" a="1"/>
  <c r="U937" i="31" s="1"/>
  <c r="W937" i="31" s="1" a="1"/>
  <c r="W937" i="31" s="1"/>
  <c r="V937" i="31" a="1"/>
  <c r="V937" i="31" s="1"/>
  <c r="U936" i="31" a="1"/>
  <c r="U936" i="31" s="1"/>
  <c r="W936" i="31" s="1" a="1"/>
  <c r="W936" i="31" s="1"/>
  <c r="V936" i="31" a="1"/>
  <c r="V936" i="31" s="1"/>
  <c r="U935" i="31" a="1"/>
  <c r="U935" i="31" s="1"/>
  <c r="W935" i="31" s="1" a="1"/>
  <c r="W935" i="31" s="1"/>
  <c r="V935" i="31" a="1"/>
  <c r="V935" i="31" s="1"/>
  <c r="U934" i="31" a="1"/>
  <c r="U934" i="31" s="1"/>
  <c r="W934" i="31" s="1" a="1"/>
  <c r="W934" i="31" s="1"/>
  <c r="V934" i="31" a="1"/>
  <c r="V934" i="31" s="1"/>
  <c r="U933" i="31" a="1"/>
  <c r="U933" i="31" s="1"/>
  <c r="W933" i="31" s="1" a="1"/>
  <c r="W933" i="31" s="1"/>
  <c r="V933" i="31" a="1"/>
  <c r="V933" i="31" s="1"/>
  <c r="U932" i="31" a="1"/>
  <c r="U932" i="31" s="1"/>
  <c r="W932" i="31" s="1" a="1"/>
  <c r="W932" i="31" s="1"/>
  <c r="V932" i="31" a="1"/>
  <c r="V932" i="31" s="1"/>
  <c r="U931" i="31" a="1"/>
  <c r="U931" i="31" s="1"/>
  <c r="W931" i="31" s="1" a="1"/>
  <c r="W931" i="31" s="1"/>
  <c r="V931" i="31" a="1"/>
  <c r="V931" i="31" s="1"/>
  <c r="U930" i="31" a="1"/>
  <c r="U930" i="31" s="1"/>
  <c r="W930" i="31" s="1" a="1"/>
  <c r="W930" i="31" s="1"/>
  <c r="V930" i="31" a="1"/>
  <c r="V930" i="31" s="1"/>
  <c r="U929" i="31" a="1"/>
  <c r="U929" i="31" s="1"/>
  <c r="W929" i="31" s="1" a="1"/>
  <c r="W929" i="31" s="1"/>
  <c r="V929" i="31" a="1"/>
  <c r="V929" i="31" s="1"/>
  <c r="U928" i="31" a="1"/>
  <c r="U928" i="31" s="1"/>
  <c r="W928" i="31" s="1" a="1"/>
  <c r="W928" i="31" s="1"/>
  <c r="V928" i="31" a="1"/>
  <c r="V928" i="31" s="1"/>
  <c r="U927" i="31" a="1"/>
  <c r="U927" i="31" s="1"/>
  <c r="W927" i="31" s="1" a="1"/>
  <c r="W927" i="31" s="1"/>
  <c r="V927" i="31" a="1"/>
  <c r="V927" i="31" s="1"/>
  <c r="U926" i="31" a="1"/>
  <c r="U926" i="31" s="1"/>
  <c r="W926" i="31" s="1" a="1"/>
  <c r="W926" i="31" s="1"/>
  <c r="V926" i="31" a="1"/>
  <c r="V926" i="31" s="1"/>
  <c r="U925" i="31" a="1"/>
  <c r="U925" i="31" s="1"/>
  <c r="W925" i="31" s="1" a="1"/>
  <c r="W925" i="31" s="1"/>
  <c r="V925" i="31" a="1"/>
  <c r="V925" i="31" s="1"/>
  <c r="U924" i="31" a="1"/>
  <c r="U924" i="31" s="1"/>
  <c r="W924" i="31" s="1" a="1"/>
  <c r="W924" i="31" s="1"/>
  <c r="V924" i="31" a="1"/>
  <c r="V924" i="31" s="1"/>
  <c r="U923" i="31" a="1"/>
  <c r="U923" i="31" s="1"/>
  <c r="W923" i="31" s="1" a="1"/>
  <c r="W923" i="31" s="1"/>
  <c r="V923" i="31" a="1"/>
  <c r="V923" i="31" s="1"/>
  <c r="U922" i="31" a="1"/>
  <c r="U922" i="31" s="1"/>
  <c r="W922" i="31" s="1" a="1"/>
  <c r="W922" i="31" s="1"/>
  <c r="V922" i="31" a="1"/>
  <c r="V922" i="31" s="1"/>
  <c r="U921" i="31" a="1"/>
  <c r="U921" i="31" s="1"/>
  <c r="W921" i="31" s="1" a="1"/>
  <c r="W921" i="31" s="1"/>
  <c r="V921" i="31" a="1"/>
  <c r="V921" i="31" s="1"/>
  <c r="U920" i="31" a="1"/>
  <c r="U920" i="31" s="1"/>
  <c r="W920" i="31" s="1" a="1"/>
  <c r="W920" i="31" s="1"/>
  <c r="V920" i="31" a="1"/>
  <c r="V920" i="31" s="1"/>
  <c r="U919" i="31" a="1"/>
  <c r="U919" i="31" s="1"/>
  <c r="W919" i="31" s="1" a="1"/>
  <c r="W919" i="31" s="1"/>
  <c r="V919" i="31" a="1"/>
  <c r="V919" i="31" s="1"/>
  <c r="U918" i="31" a="1"/>
  <c r="U918" i="31" s="1"/>
  <c r="W918" i="31" s="1" a="1"/>
  <c r="W918" i="31" s="1"/>
  <c r="V918" i="31" a="1"/>
  <c r="V918" i="31" s="1"/>
  <c r="U917" i="31" a="1"/>
  <c r="U917" i="31" s="1"/>
  <c r="W917" i="31" s="1" a="1"/>
  <c r="W917" i="31" s="1"/>
  <c r="V917" i="31" a="1"/>
  <c r="V917" i="31" s="1"/>
  <c r="U916" i="31" a="1"/>
  <c r="U916" i="31" s="1"/>
  <c r="W916" i="31" s="1" a="1"/>
  <c r="W916" i="31" s="1"/>
  <c r="V916" i="31" a="1"/>
  <c r="V916" i="31" s="1"/>
  <c r="U915" i="31" a="1"/>
  <c r="U915" i="31" s="1"/>
  <c r="W915" i="31" s="1" a="1"/>
  <c r="W915" i="31" s="1"/>
  <c r="V915" i="31" a="1"/>
  <c r="V915" i="31" s="1"/>
  <c r="U914" i="31" a="1"/>
  <c r="U914" i="31" s="1"/>
  <c r="W914" i="31" s="1" a="1"/>
  <c r="W914" i="31" s="1"/>
  <c r="V914" i="31" a="1"/>
  <c r="V914" i="31" s="1"/>
  <c r="U913" i="31" a="1"/>
  <c r="U913" i="31" s="1"/>
  <c r="W913" i="31" s="1" a="1"/>
  <c r="W913" i="31" s="1"/>
  <c r="V913" i="31" a="1"/>
  <c r="V913" i="31" s="1"/>
  <c r="U912" i="31" a="1"/>
  <c r="U912" i="31" s="1"/>
  <c r="W912" i="31" s="1" a="1"/>
  <c r="W912" i="31" s="1"/>
  <c r="V912" i="31" a="1"/>
  <c r="V912" i="31" s="1"/>
  <c r="U911" i="31" a="1"/>
  <c r="U911" i="31" s="1"/>
  <c r="W911" i="31" s="1" a="1"/>
  <c r="W911" i="31" s="1"/>
  <c r="V911" i="31" a="1"/>
  <c r="V911" i="31" s="1"/>
  <c r="U910" i="31" a="1"/>
  <c r="U910" i="31" s="1"/>
  <c r="W910" i="31" s="1" a="1"/>
  <c r="W910" i="31" s="1"/>
  <c r="V910" i="31" a="1"/>
  <c r="V910" i="31" s="1"/>
  <c r="U909" i="31" a="1"/>
  <c r="U909" i="31" s="1"/>
  <c r="W909" i="31" s="1" a="1"/>
  <c r="W909" i="31" s="1"/>
  <c r="V909" i="31" a="1"/>
  <c r="V909" i="31" s="1"/>
  <c r="U908" i="31" a="1"/>
  <c r="U908" i="31" s="1"/>
  <c r="W908" i="31" s="1" a="1"/>
  <c r="W908" i="31" s="1"/>
  <c r="V908" i="31" a="1"/>
  <c r="V908" i="31" s="1"/>
  <c r="U907" i="31" a="1"/>
  <c r="U907" i="31" s="1"/>
  <c r="W907" i="31" s="1" a="1"/>
  <c r="W907" i="31" s="1"/>
  <c r="V907" i="31" a="1"/>
  <c r="V907" i="31" s="1"/>
  <c r="U906" i="31" a="1"/>
  <c r="U906" i="31" s="1"/>
  <c r="W906" i="31" s="1" a="1"/>
  <c r="W906" i="31" s="1"/>
  <c r="V906" i="31" a="1"/>
  <c r="V906" i="31" s="1"/>
  <c r="U905" i="31" a="1"/>
  <c r="U905" i="31" s="1"/>
  <c r="W905" i="31" s="1" a="1"/>
  <c r="W905" i="31" s="1"/>
  <c r="V905" i="31" a="1"/>
  <c r="V905" i="31" s="1"/>
  <c r="U904" i="31" a="1"/>
  <c r="U904" i="31" s="1"/>
  <c r="W904" i="31" s="1" a="1"/>
  <c r="W904" i="31" s="1"/>
  <c r="V904" i="31" a="1"/>
  <c r="V904" i="31" s="1"/>
  <c r="U903" i="31" a="1"/>
  <c r="U903" i="31" s="1"/>
  <c r="W903" i="31" s="1" a="1"/>
  <c r="W903" i="31" s="1"/>
  <c r="V903" i="31" a="1"/>
  <c r="V903" i="31" s="1"/>
  <c r="U902" i="31" a="1"/>
  <c r="U902" i="31" s="1"/>
  <c r="W902" i="31" s="1" a="1"/>
  <c r="W902" i="31" s="1"/>
  <c r="V902" i="31" a="1"/>
  <c r="V902" i="31" s="1"/>
  <c r="U901" i="31" a="1"/>
  <c r="U901" i="31" s="1"/>
  <c r="W901" i="31" s="1" a="1"/>
  <c r="W901" i="31" s="1"/>
  <c r="V901" i="31" a="1"/>
  <c r="V901" i="31" s="1"/>
  <c r="U900" i="31" a="1"/>
  <c r="U900" i="31" s="1"/>
  <c r="W900" i="31" s="1" a="1"/>
  <c r="W900" i="31" s="1"/>
  <c r="V900" i="31" a="1"/>
  <c r="V900" i="31" s="1"/>
  <c r="U899" i="31" a="1"/>
  <c r="U899" i="31" s="1"/>
  <c r="W899" i="31" s="1" a="1"/>
  <c r="W899" i="31" s="1"/>
  <c r="V899" i="31" a="1"/>
  <c r="V899" i="31" s="1"/>
  <c r="U898" i="31" a="1"/>
  <c r="U898" i="31" s="1"/>
  <c r="W898" i="31" s="1" a="1"/>
  <c r="W898" i="31" s="1"/>
  <c r="V898" i="31" a="1"/>
  <c r="V898" i="31" s="1"/>
  <c r="U897" i="31" a="1"/>
  <c r="U897" i="31" s="1"/>
  <c r="W897" i="31" s="1" a="1"/>
  <c r="W897" i="31" s="1"/>
  <c r="V897" i="31" a="1"/>
  <c r="V897" i="31" s="1"/>
  <c r="U896" i="31" a="1"/>
  <c r="U896" i="31" s="1"/>
  <c r="W896" i="31" s="1" a="1"/>
  <c r="W896" i="31" s="1"/>
  <c r="V896" i="31" a="1"/>
  <c r="V896" i="31" s="1"/>
  <c r="U895" i="31" a="1"/>
  <c r="U895" i="31" s="1"/>
  <c r="W895" i="31" s="1" a="1"/>
  <c r="W895" i="31" s="1"/>
  <c r="V895" i="31" a="1"/>
  <c r="V895" i="31" s="1"/>
  <c r="U894" i="31" a="1"/>
  <c r="U894" i="31" s="1"/>
  <c r="W894" i="31" s="1" a="1"/>
  <c r="W894" i="31" s="1"/>
  <c r="V894" i="31" a="1"/>
  <c r="V894" i="31" s="1"/>
  <c r="U893" i="31" a="1"/>
  <c r="U893" i="31" s="1"/>
  <c r="W893" i="31" s="1" a="1"/>
  <c r="W893" i="31" s="1"/>
  <c r="V893" i="31" a="1"/>
  <c r="V893" i="31" s="1"/>
  <c r="U892" i="31" a="1"/>
  <c r="U892" i="31" s="1"/>
  <c r="W892" i="31" s="1" a="1"/>
  <c r="W892" i="31" s="1"/>
  <c r="V892" i="31" a="1"/>
  <c r="V892" i="31" s="1"/>
  <c r="U891" i="31" a="1"/>
  <c r="U891" i="31" s="1"/>
  <c r="W891" i="31" s="1" a="1"/>
  <c r="W891" i="31" s="1"/>
  <c r="V891" i="31" a="1"/>
  <c r="V891" i="31" s="1"/>
  <c r="U890" i="31" a="1"/>
  <c r="U890" i="31" s="1"/>
  <c r="W890" i="31" s="1" a="1"/>
  <c r="W890" i="31" s="1"/>
  <c r="V890" i="31" a="1"/>
  <c r="V890" i="31" s="1"/>
  <c r="U889" i="31" a="1"/>
  <c r="U889" i="31" s="1"/>
  <c r="W889" i="31" s="1" a="1"/>
  <c r="W889" i="31" s="1"/>
  <c r="V889" i="31" a="1"/>
  <c r="V889" i="31" s="1"/>
  <c r="U888" i="31" a="1"/>
  <c r="U888" i="31" s="1"/>
  <c r="W888" i="31" s="1" a="1"/>
  <c r="W888" i="31" s="1"/>
  <c r="V888" i="31" a="1"/>
  <c r="V888" i="31" s="1"/>
  <c r="U887" i="31" a="1"/>
  <c r="U887" i="31" s="1"/>
  <c r="W887" i="31" s="1" a="1"/>
  <c r="W887" i="31" s="1"/>
  <c r="V887" i="31" a="1"/>
  <c r="V887" i="31" s="1"/>
  <c r="U886" i="31" a="1"/>
  <c r="U886" i="31" s="1"/>
  <c r="W886" i="31" s="1" a="1"/>
  <c r="W886" i="31" s="1"/>
  <c r="V886" i="31" a="1"/>
  <c r="V886" i="31" s="1"/>
  <c r="U885" i="31" a="1"/>
  <c r="U885" i="31" s="1"/>
  <c r="W885" i="31" s="1" a="1"/>
  <c r="W885" i="31" s="1"/>
  <c r="V885" i="31" a="1"/>
  <c r="V885" i="31" s="1"/>
  <c r="U884" i="31" a="1"/>
  <c r="U884" i="31" s="1"/>
  <c r="W884" i="31" s="1" a="1"/>
  <c r="W884" i="31" s="1"/>
  <c r="V884" i="31" a="1"/>
  <c r="V884" i="31" s="1"/>
  <c r="U883" i="31" a="1"/>
  <c r="U883" i="31" s="1"/>
  <c r="W883" i="31" s="1" a="1"/>
  <c r="W883" i="31" s="1"/>
  <c r="V883" i="31" a="1"/>
  <c r="V883" i="31" s="1"/>
  <c r="U882" i="31" a="1"/>
  <c r="U882" i="31" s="1"/>
  <c r="W882" i="31" s="1" a="1"/>
  <c r="W882" i="31" s="1"/>
  <c r="V882" i="31" a="1"/>
  <c r="V882" i="31" s="1"/>
  <c r="U881" i="31" a="1"/>
  <c r="U881" i="31" s="1"/>
  <c r="W881" i="31" s="1" a="1"/>
  <c r="W881" i="31" s="1"/>
  <c r="V881" i="31" a="1"/>
  <c r="V881" i="31" s="1"/>
  <c r="U880" i="31" a="1"/>
  <c r="U880" i="31" s="1"/>
  <c r="W880" i="31" s="1" a="1"/>
  <c r="W880" i="31" s="1"/>
  <c r="V880" i="31" a="1"/>
  <c r="V880" i="31" s="1"/>
  <c r="U879" i="31" a="1"/>
  <c r="U879" i="31" s="1"/>
  <c r="W879" i="31" s="1" a="1"/>
  <c r="W879" i="31" s="1"/>
  <c r="V879" i="31" a="1"/>
  <c r="V879" i="31" s="1"/>
  <c r="U878" i="31" a="1"/>
  <c r="U878" i="31" s="1"/>
  <c r="W878" i="31" s="1" a="1"/>
  <c r="W878" i="31" s="1"/>
  <c r="V878" i="31" a="1"/>
  <c r="V878" i="31" s="1"/>
  <c r="U877" i="31" a="1"/>
  <c r="U877" i="31" s="1"/>
  <c r="W877" i="31" s="1" a="1"/>
  <c r="W877" i="31" s="1"/>
  <c r="V877" i="31" a="1"/>
  <c r="V877" i="31" s="1"/>
  <c r="U876" i="31" a="1"/>
  <c r="U876" i="31" s="1"/>
  <c r="W876" i="31" s="1" a="1"/>
  <c r="W876" i="31" s="1"/>
  <c r="V876" i="31" a="1"/>
  <c r="V876" i="31" s="1"/>
  <c r="U875" i="31" a="1"/>
  <c r="U875" i="31" s="1"/>
  <c r="W875" i="31" s="1" a="1"/>
  <c r="W875" i="31" s="1"/>
  <c r="V875" i="31" a="1"/>
  <c r="V875" i="31" s="1"/>
  <c r="U874" i="31" a="1"/>
  <c r="U874" i="31" s="1"/>
  <c r="W874" i="31" s="1" a="1"/>
  <c r="W874" i="31" s="1"/>
  <c r="V874" i="31" a="1"/>
  <c r="V874" i="31" s="1"/>
  <c r="U873" i="31" a="1"/>
  <c r="U873" i="31" s="1"/>
  <c r="W873" i="31" s="1" a="1"/>
  <c r="W873" i="31" s="1"/>
  <c r="V873" i="31" a="1"/>
  <c r="V873" i="31" s="1"/>
  <c r="U872" i="31" a="1"/>
  <c r="U872" i="31" s="1"/>
  <c r="W872" i="31" s="1" a="1"/>
  <c r="W872" i="31" s="1"/>
  <c r="V872" i="31" a="1"/>
  <c r="V872" i="31" s="1"/>
  <c r="U871" i="31" a="1"/>
  <c r="U871" i="31" s="1"/>
  <c r="W871" i="31" s="1" a="1"/>
  <c r="W871" i="31" s="1"/>
  <c r="V871" i="31" a="1"/>
  <c r="V871" i="31" s="1"/>
  <c r="U870" i="31" a="1"/>
  <c r="U870" i="31" s="1"/>
  <c r="W870" i="31" s="1" a="1"/>
  <c r="W870" i="31" s="1"/>
  <c r="V870" i="31" a="1"/>
  <c r="V870" i="31" s="1"/>
  <c r="U869" i="31" a="1"/>
  <c r="U869" i="31" s="1"/>
  <c r="W869" i="31" s="1" a="1"/>
  <c r="W869" i="31" s="1"/>
  <c r="V869" i="31" a="1"/>
  <c r="V869" i="31" s="1"/>
  <c r="U868" i="31" a="1"/>
  <c r="U868" i="31" s="1"/>
  <c r="W868" i="31" s="1" a="1"/>
  <c r="W868" i="31" s="1"/>
  <c r="V868" i="31" a="1"/>
  <c r="V868" i="31" s="1"/>
  <c r="U867" i="31" a="1"/>
  <c r="U867" i="31" s="1"/>
  <c r="W867" i="31" s="1" a="1"/>
  <c r="W867" i="31" s="1"/>
  <c r="V867" i="31" a="1"/>
  <c r="V867" i="31" s="1"/>
  <c r="U866" i="31" a="1"/>
  <c r="U866" i="31" s="1"/>
  <c r="W866" i="31" s="1" a="1"/>
  <c r="W866" i="31" s="1"/>
  <c r="V866" i="31" a="1"/>
  <c r="V866" i="31" s="1"/>
  <c r="U865" i="31" a="1"/>
  <c r="U865" i="31" s="1"/>
  <c r="W865" i="31" s="1" a="1"/>
  <c r="W865" i="31" s="1"/>
  <c r="V865" i="31" a="1"/>
  <c r="V865" i="31" s="1"/>
  <c r="U864" i="31" a="1"/>
  <c r="U864" i="31" s="1"/>
  <c r="W864" i="31" s="1" a="1"/>
  <c r="W864" i="31" s="1"/>
  <c r="V864" i="31" a="1"/>
  <c r="V864" i="31" s="1"/>
  <c r="U863" i="31" a="1"/>
  <c r="U863" i="31" s="1"/>
  <c r="W863" i="31" s="1" a="1"/>
  <c r="W863" i="31" s="1"/>
  <c r="V863" i="31" a="1"/>
  <c r="V863" i="31" s="1"/>
  <c r="U862" i="31" a="1"/>
  <c r="U862" i="31" s="1"/>
  <c r="W862" i="31" s="1" a="1"/>
  <c r="W862" i="31" s="1"/>
  <c r="V862" i="31" a="1"/>
  <c r="V862" i="31" s="1"/>
  <c r="U861" i="31" a="1"/>
  <c r="U861" i="31" s="1"/>
  <c r="W861" i="31" s="1" a="1"/>
  <c r="W861" i="31" s="1"/>
  <c r="V861" i="31" a="1"/>
  <c r="V861" i="31" s="1"/>
  <c r="U860" i="31" a="1"/>
  <c r="U860" i="31" s="1"/>
  <c r="W860" i="31" s="1" a="1"/>
  <c r="W860" i="31" s="1"/>
  <c r="V860" i="31" a="1"/>
  <c r="V860" i="31" s="1"/>
  <c r="U859" i="31" a="1"/>
  <c r="U859" i="31" s="1"/>
  <c r="W859" i="31" s="1" a="1"/>
  <c r="W859" i="31" s="1"/>
  <c r="V859" i="31" a="1"/>
  <c r="V859" i="31" s="1"/>
  <c r="U858" i="31" a="1"/>
  <c r="U858" i="31" s="1"/>
  <c r="W858" i="31" s="1" a="1"/>
  <c r="W858" i="31" s="1"/>
  <c r="V858" i="31" a="1"/>
  <c r="V858" i="31" s="1"/>
  <c r="U857" i="31" a="1"/>
  <c r="U857" i="31" s="1"/>
  <c r="W857" i="31" s="1" a="1"/>
  <c r="W857" i="31" s="1"/>
  <c r="V857" i="31" a="1"/>
  <c r="V857" i="31" s="1"/>
  <c r="U856" i="31" a="1"/>
  <c r="U856" i="31" s="1"/>
  <c r="W856" i="31" s="1" a="1"/>
  <c r="W856" i="31" s="1"/>
  <c r="V856" i="31" a="1"/>
  <c r="V856" i="31" s="1"/>
  <c r="U855" i="31" a="1"/>
  <c r="U855" i="31" s="1"/>
  <c r="W855" i="31" s="1" a="1"/>
  <c r="W855" i="31" s="1"/>
  <c r="V855" i="31" a="1"/>
  <c r="V855" i="31" s="1"/>
  <c r="U854" i="31" a="1"/>
  <c r="U854" i="31" s="1"/>
  <c r="W854" i="31" s="1" a="1"/>
  <c r="W854" i="31" s="1"/>
  <c r="V854" i="31" a="1"/>
  <c r="V854" i="31" s="1"/>
  <c r="U853" i="31" a="1"/>
  <c r="U853" i="31" s="1"/>
  <c r="W853" i="31" s="1" a="1"/>
  <c r="W853" i="31" s="1"/>
  <c r="V853" i="31" a="1"/>
  <c r="V853" i="31" s="1"/>
  <c r="U852" i="31" a="1"/>
  <c r="U852" i="31" s="1"/>
  <c r="W852" i="31" s="1" a="1"/>
  <c r="W852" i="31" s="1"/>
  <c r="V852" i="31" a="1"/>
  <c r="V852" i="31" s="1"/>
  <c r="U851" i="31" a="1"/>
  <c r="U851" i="31" s="1"/>
  <c r="W851" i="31" s="1" a="1"/>
  <c r="W851" i="31" s="1"/>
  <c r="V851" i="31" a="1"/>
  <c r="V851" i="31" s="1"/>
  <c r="U850" i="31" a="1"/>
  <c r="U850" i="31" s="1"/>
  <c r="W850" i="31" s="1" a="1"/>
  <c r="W850" i="31" s="1"/>
  <c r="V850" i="31" a="1"/>
  <c r="V850" i="31" s="1"/>
  <c r="U849" i="31" a="1"/>
  <c r="U849" i="31" s="1"/>
  <c r="W849" i="31" s="1" a="1"/>
  <c r="W849" i="31" s="1"/>
  <c r="V849" i="31" a="1"/>
  <c r="V849" i="31" s="1"/>
  <c r="U848" i="31" a="1"/>
  <c r="U848" i="31" s="1"/>
  <c r="W848" i="31" s="1" a="1"/>
  <c r="W848" i="31" s="1"/>
  <c r="V848" i="31" a="1"/>
  <c r="V848" i="31" s="1"/>
  <c r="U847" i="31" a="1"/>
  <c r="U847" i="31" s="1"/>
  <c r="W847" i="31" s="1" a="1"/>
  <c r="W847" i="31" s="1"/>
  <c r="V847" i="31" a="1"/>
  <c r="V847" i="31" s="1"/>
  <c r="U846" i="31" a="1"/>
  <c r="U846" i="31" s="1"/>
  <c r="W846" i="31" s="1" a="1"/>
  <c r="W846" i="31" s="1"/>
  <c r="V846" i="31" a="1"/>
  <c r="V846" i="31" s="1"/>
  <c r="U845" i="31" a="1"/>
  <c r="U845" i="31" s="1"/>
  <c r="W845" i="31" s="1" a="1"/>
  <c r="W845" i="31" s="1"/>
  <c r="V845" i="31" a="1"/>
  <c r="V845" i="31" s="1"/>
  <c r="U844" i="31" a="1"/>
  <c r="U844" i="31" s="1"/>
  <c r="W844" i="31" s="1" a="1"/>
  <c r="W844" i="31" s="1"/>
  <c r="V844" i="31" a="1"/>
  <c r="V844" i="31" s="1"/>
  <c r="U843" i="31" a="1"/>
  <c r="U843" i="31" s="1"/>
  <c r="W843" i="31" s="1" a="1"/>
  <c r="W843" i="31" s="1"/>
  <c r="V843" i="31" a="1"/>
  <c r="V843" i="31" s="1"/>
  <c r="U842" i="31" a="1"/>
  <c r="U842" i="31" s="1"/>
  <c r="W842" i="31" s="1" a="1"/>
  <c r="W842" i="31" s="1"/>
  <c r="V842" i="31" a="1"/>
  <c r="V842" i="31" s="1"/>
  <c r="U841" i="31" a="1"/>
  <c r="U841" i="31" s="1"/>
  <c r="W841" i="31" s="1" a="1"/>
  <c r="W841" i="31" s="1"/>
  <c r="V841" i="31" a="1"/>
  <c r="V841" i="31" s="1"/>
  <c r="U840" i="31" a="1"/>
  <c r="U840" i="31" s="1"/>
  <c r="W840" i="31" s="1" a="1"/>
  <c r="W840" i="31" s="1"/>
  <c r="V840" i="31" a="1"/>
  <c r="V840" i="31" s="1"/>
  <c r="U839" i="31" a="1"/>
  <c r="U839" i="31" s="1"/>
  <c r="W839" i="31" s="1" a="1"/>
  <c r="W839" i="31" s="1"/>
  <c r="V839" i="31" a="1"/>
  <c r="V839" i="31" s="1"/>
  <c r="U838" i="31" a="1"/>
  <c r="U838" i="31" s="1"/>
  <c r="W838" i="31" s="1" a="1"/>
  <c r="W838" i="31" s="1"/>
  <c r="V838" i="31" a="1"/>
  <c r="V838" i="31" s="1"/>
  <c r="U837" i="31" a="1"/>
  <c r="U837" i="31" s="1"/>
  <c r="W837" i="31" s="1" a="1"/>
  <c r="W837" i="31" s="1"/>
  <c r="V837" i="31" a="1"/>
  <c r="V837" i="31" s="1"/>
  <c r="U836" i="31" a="1"/>
  <c r="U836" i="31" s="1"/>
  <c r="W836" i="31" s="1" a="1"/>
  <c r="W836" i="31" s="1"/>
  <c r="V836" i="31" a="1"/>
  <c r="V836" i="31" s="1"/>
  <c r="U835" i="31" a="1"/>
  <c r="U835" i="31" s="1"/>
  <c r="W835" i="31" s="1" a="1"/>
  <c r="W835" i="31" s="1"/>
  <c r="V835" i="31" a="1"/>
  <c r="V835" i="31" s="1"/>
  <c r="U834" i="31" a="1"/>
  <c r="U834" i="31" s="1"/>
  <c r="W834" i="31" s="1" a="1"/>
  <c r="W834" i="31" s="1"/>
  <c r="V834" i="31" a="1"/>
  <c r="V834" i="31" s="1"/>
  <c r="U833" i="31" a="1"/>
  <c r="U833" i="31" s="1"/>
  <c r="W833" i="31" s="1" a="1"/>
  <c r="W833" i="31" s="1"/>
  <c r="V833" i="31" a="1"/>
  <c r="V833" i="31" s="1"/>
  <c r="U832" i="31" a="1"/>
  <c r="U832" i="31" s="1"/>
  <c r="W832" i="31" s="1" a="1"/>
  <c r="W832" i="31" s="1"/>
  <c r="V832" i="31" a="1"/>
  <c r="V832" i="31" s="1"/>
  <c r="U831" i="31" a="1"/>
  <c r="U831" i="31" s="1"/>
  <c r="W831" i="31" s="1" a="1"/>
  <c r="W831" i="31" s="1"/>
  <c r="V831" i="31" a="1"/>
  <c r="V831" i="31" s="1"/>
  <c r="U830" i="31" a="1"/>
  <c r="U830" i="31" s="1"/>
  <c r="W830" i="31" s="1" a="1"/>
  <c r="W830" i="31" s="1"/>
  <c r="V830" i="31" a="1"/>
  <c r="V830" i="31" s="1"/>
  <c r="U829" i="31" a="1"/>
  <c r="U829" i="31" s="1"/>
  <c r="W829" i="31" s="1" a="1"/>
  <c r="W829" i="31" s="1"/>
  <c r="V829" i="31" a="1"/>
  <c r="V829" i="31" s="1"/>
  <c r="U828" i="31" a="1"/>
  <c r="U828" i="31" s="1"/>
  <c r="W828" i="31" s="1" a="1"/>
  <c r="W828" i="31" s="1"/>
  <c r="V828" i="31" a="1"/>
  <c r="V828" i="31" s="1"/>
  <c r="U827" i="31" a="1"/>
  <c r="U827" i="31" s="1"/>
  <c r="W827" i="31" s="1" a="1"/>
  <c r="W827" i="31" s="1"/>
  <c r="V827" i="31" a="1"/>
  <c r="V827" i="31" s="1"/>
  <c r="U826" i="31" a="1"/>
  <c r="U826" i="31" s="1"/>
  <c r="W826" i="31" s="1" a="1"/>
  <c r="W826" i="31" s="1"/>
  <c r="V826" i="31" a="1"/>
  <c r="V826" i="31" s="1"/>
  <c r="U825" i="31" a="1"/>
  <c r="U825" i="31" s="1"/>
  <c r="W825" i="31" s="1" a="1"/>
  <c r="W825" i="31" s="1"/>
  <c r="V825" i="31" a="1"/>
  <c r="V825" i="31" s="1"/>
  <c r="U824" i="31" a="1"/>
  <c r="U824" i="31" s="1"/>
  <c r="W824" i="31" s="1" a="1"/>
  <c r="W824" i="31" s="1"/>
  <c r="V824" i="31" a="1"/>
  <c r="V824" i="31" s="1"/>
  <c r="U823" i="31" a="1"/>
  <c r="U823" i="31" s="1"/>
  <c r="W823" i="31" s="1" a="1"/>
  <c r="W823" i="31" s="1"/>
  <c r="V823" i="31" a="1"/>
  <c r="V823" i="31" s="1"/>
  <c r="U822" i="31" a="1"/>
  <c r="U822" i="31" s="1"/>
  <c r="W822" i="31" s="1" a="1"/>
  <c r="W822" i="31" s="1"/>
  <c r="V822" i="31" a="1"/>
  <c r="V822" i="31" s="1"/>
  <c r="U821" i="31" a="1"/>
  <c r="U821" i="31" s="1"/>
  <c r="W821" i="31" s="1" a="1"/>
  <c r="W821" i="31" s="1"/>
  <c r="V821" i="31" a="1"/>
  <c r="V821" i="31" s="1"/>
  <c r="U820" i="31" a="1"/>
  <c r="U820" i="31" s="1"/>
  <c r="W820" i="31" s="1" a="1"/>
  <c r="W820" i="31" s="1"/>
  <c r="V820" i="31" a="1"/>
  <c r="V820" i="31" s="1"/>
  <c r="U819" i="31" a="1"/>
  <c r="U819" i="31" s="1"/>
  <c r="W819" i="31" s="1" a="1"/>
  <c r="W819" i="31" s="1"/>
  <c r="V819" i="31" a="1"/>
  <c r="V819" i="31" s="1"/>
  <c r="U818" i="31" a="1"/>
  <c r="U818" i="31" s="1"/>
  <c r="W818" i="31" s="1" a="1"/>
  <c r="W818" i="31" s="1"/>
  <c r="V818" i="31" a="1"/>
  <c r="V818" i="31" s="1"/>
  <c r="U817" i="31" a="1"/>
  <c r="U817" i="31" s="1"/>
  <c r="W817" i="31" s="1" a="1"/>
  <c r="W817" i="31" s="1"/>
  <c r="V817" i="31" a="1"/>
  <c r="V817" i="31" s="1"/>
  <c r="U816" i="31" a="1"/>
  <c r="U816" i="31" s="1"/>
  <c r="W816" i="31" s="1" a="1"/>
  <c r="W816" i="31" s="1"/>
  <c r="V816" i="31" a="1"/>
  <c r="V816" i="31" s="1"/>
  <c r="U815" i="31" a="1"/>
  <c r="U815" i="31" s="1"/>
  <c r="W815" i="31" s="1" a="1"/>
  <c r="W815" i="31" s="1"/>
  <c r="V815" i="31" a="1"/>
  <c r="V815" i="31" s="1"/>
  <c r="U814" i="31" a="1"/>
  <c r="U814" i="31" s="1"/>
  <c r="W814" i="31" s="1" a="1"/>
  <c r="W814" i="31" s="1"/>
  <c r="V814" i="31" a="1"/>
  <c r="V814" i="31" s="1"/>
  <c r="U813" i="31" a="1"/>
  <c r="U813" i="31" s="1"/>
  <c r="W813" i="31" s="1" a="1"/>
  <c r="W813" i="31" s="1"/>
  <c r="V813" i="31" a="1"/>
  <c r="V813" i="31" s="1"/>
  <c r="U812" i="31" a="1"/>
  <c r="U812" i="31" s="1"/>
  <c r="W812" i="31" s="1" a="1"/>
  <c r="W812" i="31" s="1"/>
  <c r="V812" i="31" a="1"/>
  <c r="V812" i="31" s="1"/>
  <c r="U811" i="31" a="1"/>
  <c r="U811" i="31" s="1"/>
  <c r="W811" i="31" s="1" a="1"/>
  <c r="W811" i="31" s="1"/>
  <c r="V811" i="31" a="1"/>
  <c r="V811" i="31" s="1"/>
  <c r="U810" i="31" a="1"/>
  <c r="U810" i="31" s="1"/>
  <c r="W810" i="31" s="1" a="1"/>
  <c r="W810" i="31" s="1"/>
  <c r="V810" i="31" a="1"/>
  <c r="V810" i="31" s="1"/>
  <c r="U809" i="31" a="1"/>
  <c r="U809" i="31" s="1"/>
  <c r="W809" i="31" s="1" a="1"/>
  <c r="W809" i="31" s="1"/>
  <c r="V809" i="31" a="1"/>
  <c r="V809" i="31" s="1"/>
  <c r="U808" i="31" a="1"/>
  <c r="U808" i="31" s="1"/>
  <c r="W808" i="31" s="1" a="1"/>
  <c r="W808" i="31" s="1"/>
  <c r="V808" i="31" a="1"/>
  <c r="V808" i="31" s="1"/>
  <c r="U807" i="31" a="1"/>
  <c r="U807" i="31" s="1"/>
  <c r="W807" i="31" s="1" a="1"/>
  <c r="W807" i="31" s="1"/>
  <c r="V807" i="31" a="1"/>
  <c r="V807" i="31" s="1"/>
  <c r="U806" i="31" a="1"/>
  <c r="U806" i="31" s="1"/>
  <c r="W806" i="31" s="1" a="1"/>
  <c r="W806" i="31" s="1"/>
  <c r="V806" i="31" a="1"/>
  <c r="V806" i="31" s="1"/>
  <c r="U805" i="31" a="1"/>
  <c r="U805" i="31" s="1"/>
  <c r="W805" i="31" s="1" a="1"/>
  <c r="W805" i="31" s="1"/>
  <c r="V805" i="31" a="1"/>
  <c r="V805" i="31" s="1"/>
  <c r="U804" i="31" a="1"/>
  <c r="U804" i="31" s="1"/>
  <c r="W804" i="31" s="1" a="1"/>
  <c r="W804" i="31" s="1"/>
  <c r="V804" i="31" a="1"/>
  <c r="V804" i="31" s="1"/>
  <c r="U803" i="31" a="1"/>
  <c r="U803" i="31" s="1"/>
  <c r="W803" i="31" s="1" a="1"/>
  <c r="W803" i="31" s="1"/>
  <c r="V803" i="31" a="1"/>
  <c r="V803" i="31" s="1"/>
  <c r="U802" i="31" a="1"/>
  <c r="U802" i="31" s="1"/>
  <c r="W802" i="31" s="1" a="1"/>
  <c r="W802" i="31" s="1"/>
  <c r="V802" i="31" a="1"/>
  <c r="V802" i="31" s="1"/>
  <c r="U801" i="31" a="1"/>
  <c r="U801" i="31" s="1"/>
  <c r="W801" i="31" s="1" a="1"/>
  <c r="W801" i="31" s="1"/>
  <c r="V801" i="31" a="1"/>
  <c r="V801" i="31" s="1"/>
  <c r="U800" i="31" a="1"/>
  <c r="U800" i="31" s="1"/>
  <c r="W800" i="31" s="1" a="1"/>
  <c r="W800" i="31" s="1"/>
  <c r="V800" i="31" a="1"/>
  <c r="V800" i="31" s="1"/>
  <c r="U799" i="31" a="1"/>
  <c r="U799" i="31" s="1"/>
  <c r="W799" i="31" s="1" a="1"/>
  <c r="W799" i="31" s="1"/>
  <c r="V799" i="31" a="1"/>
  <c r="V799" i="31" s="1"/>
  <c r="U798" i="31" a="1"/>
  <c r="U798" i="31" s="1"/>
  <c r="W798" i="31" s="1" a="1"/>
  <c r="W798" i="31" s="1"/>
  <c r="V798" i="31" a="1"/>
  <c r="V798" i="31" s="1"/>
  <c r="U797" i="31" a="1"/>
  <c r="U797" i="31" s="1"/>
  <c r="W797" i="31" s="1" a="1"/>
  <c r="W797" i="31" s="1"/>
  <c r="V797" i="31" a="1"/>
  <c r="V797" i="31" s="1"/>
  <c r="U796" i="31" a="1"/>
  <c r="U796" i="31" s="1"/>
  <c r="W796" i="31" s="1" a="1"/>
  <c r="W796" i="31" s="1"/>
  <c r="V796" i="31" a="1"/>
  <c r="V796" i="31" s="1"/>
  <c r="U795" i="31" a="1"/>
  <c r="U795" i="31" s="1"/>
  <c r="W795" i="31" s="1" a="1"/>
  <c r="W795" i="31" s="1"/>
  <c r="V795" i="31" a="1"/>
  <c r="V795" i="31" s="1"/>
  <c r="U794" i="31" a="1"/>
  <c r="U794" i="31" s="1"/>
  <c r="W794" i="31" s="1" a="1"/>
  <c r="W794" i="31" s="1"/>
  <c r="V794" i="31" a="1"/>
  <c r="V794" i="31" s="1"/>
  <c r="U793" i="31" a="1"/>
  <c r="U793" i="31" s="1"/>
  <c r="W793" i="31" s="1" a="1"/>
  <c r="W793" i="31" s="1"/>
  <c r="V793" i="31" a="1"/>
  <c r="V793" i="31" s="1"/>
  <c r="U792" i="31" a="1"/>
  <c r="U792" i="31" s="1"/>
  <c r="W792" i="31" s="1" a="1"/>
  <c r="W792" i="31" s="1"/>
  <c r="V792" i="31" a="1"/>
  <c r="V792" i="31" s="1"/>
  <c r="U791" i="31" a="1"/>
  <c r="U791" i="31" s="1"/>
  <c r="W791" i="31" s="1" a="1"/>
  <c r="W791" i="31" s="1"/>
  <c r="V791" i="31" a="1"/>
  <c r="V791" i="31" s="1"/>
  <c r="U790" i="31" a="1"/>
  <c r="U790" i="31" s="1"/>
  <c r="W790" i="31" s="1" a="1"/>
  <c r="W790" i="31" s="1"/>
  <c r="V790" i="31" a="1"/>
  <c r="V790" i="31" s="1"/>
  <c r="U789" i="31" a="1"/>
  <c r="U789" i="31" s="1"/>
  <c r="W789" i="31" s="1" a="1"/>
  <c r="W789" i="31" s="1"/>
  <c r="V789" i="31" a="1"/>
  <c r="V789" i="31" s="1"/>
  <c r="U788" i="31" a="1"/>
  <c r="U788" i="31" s="1"/>
  <c r="W788" i="31" s="1" a="1"/>
  <c r="W788" i="31" s="1"/>
  <c r="V788" i="31" a="1"/>
  <c r="V788" i="31" s="1"/>
  <c r="U787" i="31" a="1"/>
  <c r="U787" i="31" s="1"/>
  <c r="W787" i="31" s="1" a="1"/>
  <c r="W787" i="31" s="1"/>
  <c r="V787" i="31" a="1"/>
  <c r="V787" i="31" s="1"/>
  <c r="U786" i="31" a="1"/>
  <c r="U786" i="31" s="1"/>
  <c r="W786" i="31" s="1" a="1"/>
  <c r="W786" i="31" s="1"/>
  <c r="V786" i="31" a="1"/>
  <c r="V786" i="31" s="1"/>
  <c r="U785" i="31" a="1"/>
  <c r="U785" i="31" s="1"/>
  <c r="W785" i="31" s="1" a="1"/>
  <c r="W785" i="31" s="1"/>
  <c r="V785" i="31" a="1"/>
  <c r="V785" i="31" s="1"/>
  <c r="U784" i="31" a="1"/>
  <c r="U784" i="31" s="1"/>
  <c r="W784" i="31" s="1" a="1"/>
  <c r="W784" i="31" s="1"/>
  <c r="V784" i="31" a="1"/>
  <c r="V784" i="31" s="1"/>
  <c r="U783" i="31" a="1"/>
  <c r="U783" i="31" s="1"/>
  <c r="W783" i="31" s="1" a="1"/>
  <c r="W783" i="31" s="1"/>
  <c r="V783" i="31" a="1"/>
  <c r="V783" i="31" s="1"/>
  <c r="U782" i="31" a="1"/>
  <c r="U782" i="31" s="1"/>
  <c r="W782" i="31" s="1" a="1"/>
  <c r="W782" i="31" s="1"/>
  <c r="V782" i="31" a="1"/>
  <c r="V782" i="31" s="1"/>
  <c r="U781" i="31" a="1"/>
  <c r="U781" i="31" s="1"/>
  <c r="W781" i="31" s="1" a="1"/>
  <c r="W781" i="31" s="1"/>
  <c r="V781" i="31" a="1"/>
  <c r="V781" i="31" s="1"/>
  <c r="U780" i="31" a="1"/>
  <c r="U780" i="31" s="1"/>
  <c r="W780" i="31" s="1" a="1"/>
  <c r="W780" i="31" s="1"/>
  <c r="V780" i="31" a="1"/>
  <c r="V780" i="31" s="1"/>
  <c r="U779" i="31" a="1"/>
  <c r="U779" i="31" s="1"/>
  <c r="W779" i="31" s="1" a="1"/>
  <c r="W779" i="31" s="1"/>
  <c r="V779" i="31" a="1"/>
  <c r="V779" i="31" s="1"/>
  <c r="U778" i="31" a="1"/>
  <c r="U778" i="31" s="1"/>
  <c r="W778" i="31" s="1" a="1"/>
  <c r="W778" i="31" s="1"/>
  <c r="V778" i="31" a="1"/>
  <c r="V778" i="31" s="1"/>
  <c r="U777" i="31" a="1"/>
  <c r="U777" i="31" s="1"/>
  <c r="W777" i="31" s="1" a="1"/>
  <c r="W777" i="31" s="1"/>
  <c r="V777" i="31" a="1"/>
  <c r="V777" i="31" s="1"/>
  <c r="U776" i="31" a="1"/>
  <c r="U776" i="31" s="1"/>
  <c r="W776" i="31" s="1" a="1"/>
  <c r="W776" i="31" s="1"/>
  <c r="V776" i="31" a="1"/>
  <c r="V776" i="31" s="1"/>
  <c r="U775" i="31" a="1"/>
  <c r="U775" i="31" s="1"/>
  <c r="W775" i="31" s="1" a="1"/>
  <c r="W775" i="31" s="1"/>
  <c r="V775" i="31" a="1"/>
  <c r="V775" i="31" s="1"/>
  <c r="U774" i="31" a="1"/>
  <c r="U774" i="31" s="1"/>
  <c r="W774" i="31" s="1" a="1"/>
  <c r="W774" i="31" s="1"/>
  <c r="V774" i="31" a="1"/>
  <c r="V774" i="31" s="1"/>
  <c r="U773" i="31" a="1"/>
  <c r="U773" i="31" s="1"/>
  <c r="W773" i="31" s="1" a="1"/>
  <c r="W773" i="31" s="1"/>
  <c r="V773" i="31" a="1"/>
  <c r="V773" i="31" s="1"/>
  <c r="U772" i="31" a="1"/>
  <c r="U772" i="31" s="1"/>
  <c r="W772" i="31" s="1" a="1"/>
  <c r="W772" i="31" s="1"/>
  <c r="V772" i="31" a="1"/>
  <c r="V772" i="31" s="1"/>
  <c r="U771" i="31" a="1"/>
  <c r="U771" i="31" s="1"/>
  <c r="W771" i="31" s="1" a="1"/>
  <c r="W771" i="31" s="1"/>
  <c r="V771" i="31" a="1"/>
  <c r="V771" i="31" s="1"/>
  <c r="U770" i="31" a="1"/>
  <c r="U770" i="31" s="1"/>
  <c r="W770" i="31" s="1" a="1"/>
  <c r="W770" i="31" s="1"/>
  <c r="V770" i="31" a="1"/>
  <c r="V770" i="31" s="1"/>
  <c r="U769" i="31" a="1"/>
  <c r="U769" i="31" s="1"/>
  <c r="W769" i="31" s="1" a="1"/>
  <c r="W769" i="31" s="1"/>
  <c r="V769" i="31" a="1"/>
  <c r="V769" i="31" s="1"/>
  <c r="U768" i="31" a="1"/>
  <c r="U768" i="31" s="1"/>
  <c r="W768" i="31" s="1" a="1"/>
  <c r="W768" i="31" s="1"/>
  <c r="V768" i="31" a="1"/>
  <c r="V768" i="31" s="1"/>
  <c r="U767" i="31" a="1"/>
  <c r="U767" i="31" s="1"/>
  <c r="W767" i="31" s="1" a="1"/>
  <c r="W767" i="31" s="1"/>
  <c r="V767" i="31" a="1"/>
  <c r="V767" i="31" s="1"/>
  <c r="U766" i="31" a="1"/>
  <c r="U766" i="31" s="1"/>
  <c r="W766" i="31" s="1" a="1"/>
  <c r="W766" i="31" s="1"/>
  <c r="V766" i="31" a="1"/>
  <c r="V766" i="31" s="1"/>
  <c r="U765" i="31" a="1"/>
  <c r="U765" i="31" s="1"/>
  <c r="W765" i="31" s="1" a="1"/>
  <c r="W765" i="31" s="1"/>
  <c r="V765" i="31" a="1"/>
  <c r="V765" i="31" s="1"/>
  <c r="U764" i="31" a="1"/>
  <c r="U764" i="31" s="1"/>
  <c r="W764" i="31" s="1" a="1"/>
  <c r="W764" i="31" s="1"/>
  <c r="V764" i="31" a="1"/>
  <c r="V764" i="31" s="1"/>
  <c r="U763" i="31" a="1"/>
  <c r="U763" i="31" s="1"/>
  <c r="W763" i="31" s="1" a="1"/>
  <c r="W763" i="31" s="1"/>
  <c r="V763" i="31" a="1"/>
  <c r="V763" i="31" s="1"/>
  <c r="U762" i="31" a="1"/>
  <c r="U762" i="31" s="1"/>
  <c r="W762" i="31" s="1" a="1"/>
  <c r="W762" i="31" s="1"/>
  <c r="V762" i="31" a="1"/>
  <c r="V762" i="31" s="1"/>
  <c r="U761" i="31" a="1"/>
  <c r="U761" i="31" s="1"/>
  <c r="W761" i="31" s="1" a="1"/>
  <c r="W761" i="31" s="1"/>
  <c r="V761" i="31" a="1"/>
  <c r="V761" i="31" s="1"/>
  <c r="U760" i="31" a="1"/>
  <c r="U760" i="31" s="1"/>
  <c r="W760" i="31" s="1" a="1"/>
  <c r="W760" i="31" s="1"/>
  <c r="V760" i="31" a="1"/>
  <c r="V760" i="31" s="1"/>
  <c r="U759" i="31" a="1"/>
  <c r="U759" i="31" s="1"/>
  <c r="W759" i="31" s="1" a="1"/>
  <c r="W759" i="31" s="1"/>
  <c r="V759" i="31" a="1"/>
  <c r="V759" i="31" s="1"/>
  <c r="U758" i="31" a="1"/>
  <c r="U758" i="31" s="1"/>
  <c r="W758" i="31" s="1" a="1"/>
  <c r="W758" i="31" s="1"/>
  <c r="V758" i="31" a="1"/>
  <c r="V758" i="31" s="1"/>
  <c r="U757" i="31" a="1"/>
  <c r="U757" i="31" s="1"/>
  <c r="W757" i="31" s="1" a="1"/>
  <c r="W757" i="31" s="1"/>
  <c r="V757" i="31" a="1"/>
  <c r="V757" i="31" s="1"/>
  <c r="U756" i="31" a="1"/>
  <c r="U756" i="31" s="1"/>
  <c r="W756" i="31" s="1" a="1"/>
  <c r="W756" i="31" s="1"/>
  <c r="V756" i="31" a="1"/>
  <c r="V756" i="31" s="1"/>
  <c r="U755" i="31" a="1"/>
  <c r="U755" i="31" s="1"/>
  <c r="W755" i="31" s="1" a="1"/>
  <c r="W755" i="31" s="1"/>
  <c r="V755" i="31" a="1"/>
  <c r="V755" i="31" s="1"/>
  <c r="U754" i="31" a="1"/>
  <c r="U754" i="31" s="1"/>
  <c r="W754" i="31" s="1" a="1"/>
  <c r="W754" i="31" s="1"/>
  <c r="V754" i="31" a="1"/>
  <c r="V754" i="31" s="1"/>
  <c r="U753" i="31" a="1"/>
  <c r="U753" i="31" s="1"/>
  <c r="W753" i="31" s="1" a="1"/>
  <c r="W753" i="31" s="1"/>
  <c r="V753" i="31" a="1"/>
  <c r="V753" i="31" s="1"/>
  <c r="U752" i="31" a="1"/>
  <c r="U752" i="31" s="1"/>
  <c r="W752" i="31" s="1" a="1"/>
  <c r="W752" i="31" s="1"/>
  <c r="V752" i="31" a="1"/>
  <c r="V752" i="31" s="1"/>
  <c r="U751" i="31" a="1"/>
  <c r="U751" i="31" s="1"/>
  <c r="W751" i="31" s="1" a="1"/>
  <c r="W751" i="31" s="1"/>
  <c r="V751" i="31" a="1"/>
  <c r="V751" i="31" s="1"/>
  <c r="U750" i="31" a="1"/>
  <c r="U750" i="31" s="1"/>
  <c r="W750" i="31" s="1" a="1"/>
  <c r="W750" i="31" s="1"/>
  <c r="V750" i="31" a="1"/>
  <c r="V750" i="31" s="1"/>
  <c r="U749" i="31" a="1"/>
  <c r="U749" i="31" s="1"/>
  <c r="W749" i="31" s="1" a="1"/>
  <c r="W749" i="31" s="1"/>
  <c r="V749" i="31" a="1"/>
  <c r="V749" i="31" s="1"/>
  <c r="U748" i="31" a="1"/>
  <c r="U748" i="31" s="1"/>
  <c r="W748" i="31" s="1" a="1"/>
  <c r="W748" i="31" s="1"/>
  <c r="V748" i="31" a="1"/>
  <c r="V748" i="31" s="1"/>
  <c r="U747" i="31" a="1"/>
  <c r="U747" i="31" s="1"/>
  <c r="W747" i="31" s="1" a="1"/>
  <c r="W747" i="31" s="1"/>
  <c r="V747" i="31" a="1"/>
  <c r="V747" i="31" s="1"/>
  <c r="U746" i="31" a="1"/>
  <c r="U746" i="31" s="1"/>
  <c r="W746" i="31" s="1" a="1"/>
  <c r="W746" i="31" s="1"/>
  <c r="V746" i="31" a="1"/>
  <c r="V746" i="31" s="1"/>
  <c r="U745" i="31" a="1"/>
  <c r="U745" i="31" s="1"/>
  <c r="W745" i="31" s="1" a="1"/>
  <c r="W745" i="31" s="1"/>
  <c r="V745" i="31" a="1"/>
  <c r="V745" i="31" s="1"/>
  <c r="U744" i="31" a="1"/>
  <c r="U744" i="31" s="1"/>
  <c r="W744" i="31" s="1" a="1"/>
  <c r="W744" i="31" s="1"/>
  <c r="V744" i="31" a="1"/>
  <c r="V744" i="31" s="1"/>
  <c r="U743" i="31" a="1"/>
  <c r="U743" i="31" s="1"/>
  <c r="W743" i="31" s="1" a="1"/>
  <c r="W743" i="31" s="1"/>
  <c r="V743" i="31" a="1"/>
  <c r="V743" i="31" s="1"/>
  <c r="U742" i="31" a="1"/>
  <c r="U742" i="31" s="1"/>
  <c r="W742" i="31" s="1" a="1"/>
  <c r="W742" i="31" s="1"/>
  <c r="V742" i="31" a="1"/>
  <c r="V742" i="31" s="1"/>
  <c r="U741" i="31" a="1"/>
  <c r="U741" i="31" s="1"/>
  <c r="W741" i="31" s="1" a="1"/>
  <c r="W741" i="31" s="1"/>
  <c r="V741" i="31" a="1"/>
  <c r="V741" i="31" s="1"/>
  <c r="U740" i="31" a="1"/>
  <c r="U740" i="31" s="1"/>
  <c r="W740" i="31" s="1" a="1"/>
  <c r="W740" i="31" s="1"/>
  <c r="V740" i="31" a="1"/>
  <c r="V740" i="31" s="1"/>
  <c r="U739" i="31" a="1"/>
  <c r="U739" i="31" s="1"/>
  <c r="W739" i="31" s="1" a="1"/>
  <c r="W739" i="31" s="1"/>
  <c r="V739" i="31" a="1"/>
  <c r="V739" i="31" s="1"/>
  <c r="U738" i="31" a="1"/>
  <c r="U738" i="31" s="1"/>
  <c r="W738" i="31" s="1" a="1"/>
  <c r="W738" i="31" s="1"/>
  <c r="V738" i="31" a="1"/>
  <c r="V738" i="31" s="1"/>
  <c r="U737" i="31" a="1"/>
  <c r="U737" i="31" s="1"/>
  <c r="W737" i="31" s="1" a="1"/>
  <c r="W737" i="31" s="1"/>
  <c r="V737" i="31" a="1"/>
  <c r="V737" i="31" s="1"/>
  <c r="U736" i="31" a="1"/>
  <c r="U736" i="31" s="1"/>
  <c r="W736" i="31" s="1" a="1"/>
  <c r="W736" i="31" s="1"/>
  <c r="V736" i="31" a="1"/>
  <c r="V736" i="31" s="1"/>
  <c r="U735" i="31" a="1"/>
  <c r="U735" i="31" s="1"/>
  <c r="W735" i="31" s="1" a="1"/>
  <c r="W735" i="31" s="1"/>
  <c r="V735" i="31" a="1"/>
  <c r="V735" i="31" s="1"/>
  <c r="U734" i="31" a="1"/>
  <c r="U734" i="31" s="1"/>
  <c r="W734" i="31" s="1" a="1"/>
  <c r="W734" i="31" s="1"/>
  <c r="V734" i="31" a="1"/>
  <c r="V734" i="31" s="1"/>
  <c r="U733" i="31" a="1"/>
  <c r="U733" i="31" s="1"/>
  <c r="W733" i="31" s="1" a="1"/>
  <c r="W733" i="31" s="1"/>
  <c r="V733" i="31" a="1"/>
  <c r="V733" i="31" s="1"/>
  <c r="U732" i="31" a="1"/>
  <c r="U732" i="31" s="1"/>
  <c r="W732" i="31" s="1" a="1"/>
  <c r="W732" i="31" s="1"/>
  <c r="V732" i="31" a="1"/>
  <c r="V732" i="31" s="1"/>
  <c r="U731" i="31" a="1"/>
  <c r="U731" i="31" s="1"/>
  <c r="W731" i="31" s="1" a="1"/>
  <c r="W731" i="31" s="1"/>
  <c r="V731" i="31" a="1"/>
  <c r="V731" i="31" s="1"/>
  <c r="U730" i="31" a="1"/>
  <c r="U730" i="31" s="1"/>
  <c r="W730" i="31" s="1" a="1"/>
  <c r="W730" i="31" s="1"/>
  <c r="V730" i="31" a="1"/>
  <c r="V730" i="31" s="1"/>
  <c r="U729" i="31" a="1"/>
  <c r="U729" i="31" s="1"/>
  <c r="W729" i="31" s="1" a="1"/>
  <c r="W729" i="31" s="1"/>
  <c r="V729" i="31" a="1"/>
  <c r="V729" i="31" s="1"/>
  <c r="U728" i="31" a="1"/>
  <c r="U728" i="31" s="1"/>
  <c r="W728" i="31" s="1" a="1"/>
  <c r="W728" i="31" s="1"/>
  <c r="V728" i="31" a="1"/>
  <c r="V728" i="31" s="1"/>
  <c r="U727" i="31" a="1"/>
  <c r="U727" i="31" s="1"/>
  <c r="W727" i="31" s="1" a="1"/>
  <c r="W727" i="31" s="1"/>
  <c r="V727" i="31" a="1"/>
  <c r="V727" i="31" s="1"/>
  <c r="U726" i="31" a="1"/>
  <c r="U726" i="31" s="1"/>
  <c r="W726" i="31" s="1" a="1"/>
  <c r="W726" i="31" s="1"/>
  <c r="V726" i="31" a="1"/>
  <c r="V726" i="31" s="1"/>
  <c r="U725" i="31" a="1"/>
  <c r="U725" i="31" s="1"/>
  <c r="W725" i="31" s="1" a="1"/>
  <c r="W725" i="31" s="1"/>
  <c r="V725" i="31" a="1"/>
  <c r="V725" i="31" s="1"/>
  <c r="U724" i="31" a="1"/>
  <c r="U724" i="31" s="1"/>
  <c r="W724" i="31" s="1" a="1"/>
  <c r="W724" i="31" s="1"/>
  <c r="V724" i="31" a="1"/>
  <c r="V724" i="31" s="1"/>
  <c r="U723" i="31" a="1"/>
  <c r="U723" i="31" s="1"/>
  <c r="W723" i="31" s="1" a="1"/>
  <c r="W723" i="31" s="1"/>
  <c r="V723" i="31" a="1"/>
  <c r="V723" i="31" s="1"/>
  <c r="U722" i="31" a="1"/>
  <c r="U722" i="31" s="1"/>
  <c r="W722" i="31" s="1" a="1"/>
  <c r="W722" i="31" s="1"/>
  <c r="V722" i="31" a="1"/>
  <c r="V722" i="31" s="1"/>
  <c r="U721" i="31" a="1"/>
  <c r="U721" i="31" s="1"/>
  <c r="W721" i="31" s="1" a="1"/>
  <c r="W721" i="31" s="1"/>
  <c r="V721" i="31" a="1"/>
  <c r="V721" i="31" s="1"/>
  <c r="U720" i="31" a="1"/>
  <c r="U720" i="31" s="1"/>
  <c r="W720" i="31" s="1" a="1"/>
  <c r="W720" i="31" s="1"/>
  <c r="V720" i="31" a="1"/>
  <c r="V720" i="31" s="1"/>
  <c r="U719" i="31" a="1"/>
  <c r="U719" i="31" s="1"/>
  <c r="W719" i="31" s="1" a="1"/>
  <c r="W719" i="31" s="1"/>
  <c r="V719" i="31" a="1"/>
  <c r="V719" i="31" s="1"/>
  <c r="U718" i="31" a="1"/>
  <c r="U718" i="31" s="1"/>
  <c r="W718" i="31" s="1" a="1"/>
  <c r="W718" i="31" s="1"/>
  <c r="V718" i="31" a="1"/>
  <c r="V718" i="31" s="1"/>
  <c r="U717" i="31" a="1"/>
  <c r="U717" i="31" s="1"/>
  <c r="W717" i="31" s="1" a="1"/>
  <c r="W717" i="31" s="1"/>
  <c r="V717" i="31" a="1"/>
  <c r="V717" i="31" s="1"/>
  <c r="U716" i="31" a="1"/>
  <c r="U716" i="31" s="1"/>
  <c r="W716" i="31" s="1" a="1"/>
  <c r="W716" i="31" s="1"/>
  <c r="V716" i="31" a="1"/>
  <c r="V716" i="31" s="1"/>
  <c r="U715" i="31" a="1"/>
  <c r="U715" i="31" s="1"/>
  <c r="W715" i="31" s="1" a="1"/>
  <c r="W715" i="31" s="1"/>
  <c r="V715" i="31" a="1"/>
  <c r="V715" i="31" s="1"/>
  <c r="U714" i="31" a="1"/>
  <c r="U714" i="31" s="1"/>
  <c r="W714" i="31" s="1" a="1"/>
  <c r="W714" i="31" s="1"/>
  <c r="V714" i="31" a="1"/>
  <c r="V714" i="31" s="1"/>
  <c r="U713" i="31" a="1"/>
  <c r="U713" i="31" s="1"/>
  <c r="W713" i="31" s="1" a="1"/>
  <c r="W713" i="31" s="1"/>
  <c r="V713" i="31" a="1"/>
  <c r="V713" i="31" s="1"/>
  <c r="U712" i="31" a="1"/>
  <c r="U712" i="31" s="1"/>
  <c r="W712" i="31" s="1" a="1"/>
  <c r="W712" i="31" s="1"/>
  <c r="V712" i="31" a="1"/>
  <c r="V712" i="31" s="1"/>
  <c r="U711" i="31" a="1"/>
  <c r="U711" i="31" s="1"/>
  <c r="W711" i="31" s="1" a="1"/>
  <c r="W711" i="31" s="1"/>
  <c r="V711" i="31" a="1"/>
  <c r="V711" i="31" s="1"/>
  <c r="U710" i="31" a="1"/>
  <c r="U710" i="31" s="1"/>
  <c r="W710" i="31" s="1" a="1"/>
  <c r="W710" i="31" s="1"/>
  <c r="V710" i="31" a="1"/>
  <c r="V710" i="31" s="1"/>
  <c r="U709" i="31" a="1"/>
  <c r="U709" i="31" s="1"/>
  <c r="W709" i="31" s="1" a="1"/>
  <c r="W709" i="31" s="1"/>
  <c r="V709" i="31" a="1"/>
  <c r="V709" i="31" s="1"/>
  <c r="U708" i="31" a="1"/>
  <c r="U708" i="31" s="1"/>
  <c r="W708" i="31" s="1" a="1"/>
  <c r="W708" i="31" s="1"/>
  <c r="V708" i="31" a="1"/>
  <c r="V708" i="31" s="1"/>
  <c r="U707" i="31" a="1"/>
  <c r="U707" i="31" s="1"/>
  <c r="W707" i="31" s="1" a="1"/>
  <c r="W707" i="31" s="1"/>
  <c r="V707" i="31" a="1"/>
  <c r="V707" i="31" s="1"/>
  <c r="U706" i="31" a="1"/>
  <c r="U706" i="31" s="1"/>
  <c r="W706" i="31" s="1" a="1"/>
  <c r="W706" i="31" s="1"/>
  <c r="V706" i="31" a="1"/>
  <c r="V706" i="31" s="1"/>
  <c r="U705" i="31" a="1"/>
  <c r="U705" i="31" s="1"/>
  <c r="W705" i="31" s="1" a="1"/>
  <c r="W705" i="31" s="1"/>
  <c r="V705" i="31" a="1"/>
  <c r="V705" i="31" s="1"/>
  <c r="U704" i="31" a="1"/>
  <c r="U704" i="31" s="1"/>
  <c r="W704" i="31" s="1" a="1"/>
  <c r="W704" i="31" s="1"/>
  <c r="V704" i="31" a="1"/>
  <c r="V704" i="31" s="1"/>
  <c r="U703" i="31" a="1"/>
  <c r="U703" i="31" s="1"/>
  <c r="W703" i="31" s="1" a="1"/>
  <c r="W703" i="31" s="1"/>
  <c r="V703" i="31" a="1"/>
  <c r="V703" i="31" s="1"/>
  <c r="U702" i="31" a="1"/>
  <c r="U702" i="31" s="1"/>
  <c r="W702" i="31" s="1" a="1"/>
  <c r="W702" i="31" s="1"/>
  <c r="V702" i="31" a="1"/>
  <c r="V702" i="31" s="1"/>
  <c r="U701" i="31" a="1"/>
  <c r="U701" i="31" s="1"/>
  <c r="W701" i="31" s="1" a="1"/>
  <c r="W701" i="31" s="1"/>
  <c r="V701" i="31" a="1"/>
  <c r="V701" i="31" s="1"/>
  <c r="U700" i="31" a="1"/>
  <c r="U700" i="31" s="1"/>
  <c r="W700" i="31" s="1" a="1"/>
  <c r="W700" i="31" s="1"/>
  <c r="V700" i="31" a="1"/>
  <c r="V700" i="31" s="1"/>
  <c r="U699" i="31" a="1"/>
  <c r="U699" i="31" s="1"/>
  <c r="W699" i="31" s="1" a="1"/>
  <c r="W699" i="31" s="1"/>
  <c r="V699" i="31" a="1"/>
  <c r="V699" i="31" s="1"/>
  <c r="U698" i="31" a="1"/>
  <c r="U698" i="31" s="1"/>
  <c r="W698" i="31" s="1" a="1"/>
  <c r="W698" i="31" s="1"/>
  <c r="V698" i="31" a="1"/>
  <c r="V698" i="31" s="1"/>
  <c r="U697" i="31" a="1"/>
  <c r="U697" i="31" s="1"/>
  <c r="W697" i="31" s="1" a="1"/>
  <c r="W697" i="31" s="1"/>
  <c r="V697" i="31" a="1"/>
  <c r="V697" i="31" s="1"/>
  <c r="U696" i="31" a="1"/>
  <c r="U696" i="31" s="1"/>
  <c r="W696" i="31" s="1" a="1"/>
  <c r="W696" i="31" s="1"/>
  <c r="V696" i="31" a="1"/>
  <c r="V696" i="31" s="1"/>
  <c r="U695" i="31" a="1"/>
  <c r="U695" i="31" s="1"/>
  <c r="W695" i="31" s="1" a="1"/>
  <c r="W695" i="31" s="1"/>
  <c r="V695" i="31" a="1"/>
  <c r="V695" i="31" s="1"/>
  <c r="U694" i="31" a="1"/>
  <c r="U694" i="31" s="1"/>
  <c r="W694" i="31" s="1" a="1"/>
  <c r="W694" i="31" s="1"/>
  <c r="V694" i="31" a="1"/>
  <c r="V694" i="31" s="1"/>
  <c r="U693" i="31" a="1"/>
  <c r="U693" i="31" s="1"/>
  <c r="W693" i="31" s="1" a="1"/>
  <c r="W693" i="31" s="1"/>
  <c r="V693" i="31" a="1"/>
  <c r="V693" i="31" s="1"/>
  <c r="U692" i="31" a="1"/>
  <c r="U692" i="31" s="1"/>
  <c r="W692" i="31" s="1" a="1"/>
  <c r="W692" i="31" s="1"/>
  <c r="V692" i="31" a="1"/>
  <c r="V692" i="31" s="1"/>
  <c r="U691" i="31" a="1"/>
  <c r="U691" i="31" s="1"/>
  <c r="W691" i="31" s="1" a="1"/>
  <c r="W691" i="31" s="1"/>
  <c r="V691" i="31" a="1"/>
  <c r="V691" i="31" s="1"/>
  <c r="U690" i="31" a="1"/>
  <c r="U690" i="31" s="1"/>
  <c r="W690" i="31" s="1" a="1"/>
  <c r="W690" i="31" s="1"/>
  <c r="V690" i="31" a="1"/>
  <c r="V690" i="31" s="1"/>
  <c r="U689" i="31" a="1"/>
  <c r="U689" i="31" s="1"/>
  <c r="W689" i="31" s="1" a="1"/>
  <c r="W689" i="31" s="1"/>
  <c r="V689" i="31" a="1"/>
  <c r="V689" i="31" s="1"/>
  <c r="U688" i="31" a="1"/>
  <c r="U688" i="31" s="1"/>
  <c r="W688" i="31" s="1" a="1"/>
  <c r="W688" i="31" s="1"/>
  <c r="V688" i="31" a="1"/>
  <c r="V688" i="31" s="1"/>
  <c r="U687" i="31" a="1"/>
  <c r="U687" i="31" s="1"/>
  <c r="W687" i="31" s="1" a="1"/>
  <c r="W687" i="31" s="1"/>
  <c r="V687" i="31" a="1"/>
  <c r="V687" i="31" s="1"/>
  <c r="U686" i="31" a="1"/>
  <c r="U686" i="31" s="1"/>
  <c r="W686" i="31" s="1" a="1"/>
  <c r="W686" i="31" s="1"/>
  <c r="V686" i="31" a="1"/>
  <c r="V686" i="31" s="1"/>
  <c r="U685" i="31" a="1"/>
  <c r="U685" i="31" s="1"/>
  <c r="W685" i="31" s="1" a="1"/>
  <c r="W685" i="31" s="1"/>
  <c r="V685" i="31" a="1"/>
  <c r="V685" i="31" s="1"/>
  <c r="U684" i="31" a="1"/>
  <c r="U684" i="31" s="1"/>
  <c r="W684" i="31" s="1" a="1"/>
  <c r="W684" i="31" s="1"/>
  <c r="V684" i="31" a="1"/>
  <c r="V684" i="31" s="1"/>
  <c r="U683" i="31" a="1"/>
  <c r="U683" i="31" s="1"/>
  <c r="W683" i="31" s="1" a="1"/>
  <c r="W683" i="31" s="1"/>
  <c r="V683" i="31" a="1"/>
  <c r="V683" i="31" s="1"/>
  <c r="U682" i="31" a="1"/>
  <c r="U682" i="31" s="1"/>
  <c r="W682" i="31" s="1" a="1"/>
  <c r="W682" i="31" s="1"/>
  <c r="V682" i="31" a="1"/>
  <c r="V682" i="31" s="1"/>
  <c r="U681" i="31" a="1"/>
  <c r="U681" i="31" s="1"/>
  <c r="W681" i="31" s="1" a="1"/>
  <c r="W681" i="31" s="1"/>
  <c r="V681" i="31" a="1"/>
  <c r="V681" i="31" s="1"/>
  <c r="U680" i="31" a="1"/>
  <c r="U680" i="31" s="1"/>
  <c r="W680" i="31" s="1" a="1"/>
  <c r="W680" i="31" s="1"/>
  <c r="V680" i="31" a="1"/>
  <c r="V680" i="31" s="1"/>
  <c r="U679" i="31" a="1"/>
  <c r="U679" i="31" s="1"/>
  <c r="W679" i="31" s="1" a="1"/>
  <c r="W679" i="31" s="1"/>
  <c r="V679" i="31" a="1"/>
  <c r="V679" i="31" s="1"/>
  <c r="U678" i="31" a="1"/>
  <c r="U678" i="31" s="1"/>
  <c r="W678" i="31" s="1" a="1"/>
  <c r="W678" i="31" s="1"/>
  <c r="V678" i="31" a="1"/>
  <c r="V678" i="31" s="1"/>
  <c r="U677" i="31" a="1"/>
  <c r="U677" i="31" s="1"/>
  <c r="W677" i="31" s="1" a="1"/>
  <c r="W677" i="31" s="1"/>
  <c r="V677" i="31" a="1"/>
  <c r="V677" i="31" s="1"/>
  <c r="U676" i="31" a="1"/>
  <c r="U676" i="31" s="1"/>
  <c r="W676" i="31" s="1" a="1"/>
  <c r="W676" i="31" s="1"/>
  <c r="V676" i="31" a="1"/>
  <c r="V676" i="31" s="1"/>
  <c r="U675" i="31" a="1"/>
  <c r="U675" i="31" s="1"/>
  <c r="W675" i="31" s="1" a="1"/>
  <c r="W675" i="31" s="1"/>
  <c r="V675" i="31" a="1"/>
  <c r="V675" i="31" s="1"/>
  <c r="U674" i="31" a="1"/>
  <c r="U674" i="31" s="1"/>
  <c r="W674" i="31" s="1" a="1"/>
  <c r="W674" i="31" s="1"/>
  <c r="V674" i="31" a="1"/>
  <c r="V674" i="31" s="1"/>
  <c r="U673" i="31" a="1"/>
  <c r="U673" i="31" s="1"/>
  <c r="W673" i="31" s="1" a="1"/>
  <c r="W673" i="31" s="1"/>
  <c r="V673" i="31" a="1"/>
  <c r="V673" i="31" s="1"/>
  <c r="U672" i="31" a="1"/>
  <c r="U672" i="31" s="1"/>
  <c r="W672" i="31" s="1" a="1"/>
  <c r="W672" i="31" s="1"/>
  <c r="V672" i="31" a="1"/>
  <c r="V672" i="31" s="1"/>
  <c r="U671" i="31" a="1"/>
  <c r="U671" i="31" s="1"/>
  <c r="W671" i="31" s="1" a="1"/>
  <c r="W671" i="31" s="1"/>
  <c r="V671" i="31" a="1"/>
  <c r="V671" i="31" s="1"/>
  <c r="U670" i="31" a="1"/>
  <c r="U670" i="31" s="1"/>
  <c r="W670" i="31" s="1" a="1"/>
  <c r="W670" i="31" s="1"/>
  <c r="V670" i="31" a="1"/>
  <c r="V670" i="31" s="1"/>
  <c r="U669" i="31" a="1"/>
  <c r="U669" i="31" s="1"/>
  <c r="W669" i="31" s="1" a="1"/>
  <c r="W669" i="31" s="1"/>
  <c r="V669" i="31" a="1"/>
  <c r="V669" i="31" s="1"/>
  <c r="U668" i="31" a="1"/>
  <c r="U668" i="31" s="1"/>
  <c r="W668" i="31" s="1" a="1"/>
  <c r="W668" i="31" s="1"/>
  <c r="V668" i="31" a="1"/>
  <c r="V668" i="31" s="1"/>
  <c r="U667" i="31" a="1"/>
  <c r="U667" i="31" s="1"/>
  <c r="W667" i="31" s="1" a="1"/>
  <c r="W667" i="31" s="1"/>
  <c r="V667" i="31" a="1"/>
  <c r="V667" i="31" s="1"/>
  <c r="U666" i="31" a="1"/>
  <c r="U666" i="31" s="1"/>
  <c r="W666" i="31" s="1" a="1"/>
  <c r="W666" i="31" s="1"/>
  <c r="V666" i="31" a="1"/>
  <c r="V666" i="31" s="1"/>
  <c r="U665" i="31" a="1"/>
  <c r="U665" i="31" s="1"/>
  <c r="W665" i="31" s="1" a="1"/>
  <c r="W665" i="31" s="1"/>
  <c r="V665" i="31" a="1"/>
  <c r="V665" i="31" s="1"/>
  <c r="U664" i="31" a="1"/>
  <c r="U664" i="31" s="1"/>
  <c r="W664" i="31" s="1" a="1"/>
  <c r="W664" i="31" s="1"/>
  <c r="V664" i="31" a="1"/>
  <c r="V664" i="31" s="1"/>
  <c r="U663" i="31" a="1"/>
  <c r="U663" i="31" s="1"/>
  <c r="W663" i="31" s="1" a="1"/>
  <c r="W663" i="31" s="1"/>
  <c r="V663" i="31" a="1"/>
  <c r="V663" i="31" s="1"/>
  <c r="U662" i="31" a="1"/>
  <c r="U662" i="31" s="1"/>
  <c r="W662" i="31" s="1" a="1"/>
  <c r="W662" i="31" s="1"/>
  <c r="V662" i="31" a="1"/>
  <c r="V662" i="31" s="1"/>
  <c r="U661" i="31" a="1"/>
  <c r="U661" i="31" s="1"/>
  <c r="W661" i="31" s="1" a="1"/>
  <c r="W661" i="31" s="1"/>
  <c r="V661" i="31" a="1"/>
  <c r="V661" i="31" s="1"/>
  <c r="U660" i="31" a="1"/>
  <c r="U660" i="31" s="1"/>
  <c r="W660" i="31" s="1" a="1"/>
  <c r="W660" i="31" s="1"/>
  <c r="V660" i="31" a="1"/>
  <c r="V660" i="31" s="1"/>
  <c r="U659" i="31" a="1"/>
  <c r="U659" i="31" s="1"/>
  <c r="W659" i="31" s="1" a="1"/>
  <c r="W659" i="31" s="1"/>
  <c r="V659" i="31" a="1"/>
  <c r="V659" i="31" s="1"/>
  <c r="U658" i="31" a="1"/>
  <c r="U658" i="31" s="1"/>
  <c r="W658" i="31" s="1" a="1"/>
  <c r="W658" i="31" s="1"/>
  <c r="V658" i="31" a="1"/>
  <c r="V658" i="31" s="1"/>
  <c r="U657" i="31" a="1"/>
  <c r="U657" i="31" s="1"/>
  <c r="W657" i="31" s="1" a="1"/>
  <c r="W657" i="31" s="1"/>
  <c r="V657" i="31" a="1"/>
  <c r="V657" i="31" s="1"/>
  <c r="U656" i="31" a="1"/>
  <c r="U656" i="31" s="1"/>
  <c r="W656" i="31" s="1" a="1"/>
  <c r="W656" i="31" s="1"/>
  <c r="V656" i="31" a="1"/>
  <c r="V656" i="31" s="1"/>
  <c r="U655" i="31" a="1"/>
  <c r="U655" i="31" s="1"/>
  <c r="W655" i="31" s="1" a="1"/>
  <c r="W655" i="31" s="1"/>
  <c r="V655" i="31" a="1"/>
  <c r="V655" i="31" s="1"/>
  <c r="U654" i="31" a="1"/>
  <c r="U654" i="31" s="1"/>
  <c r="W654" i="31" s="1" a="1"/>
  <c r="W654" i="31" s="1"/>
  <c r="V654" i="31" a="1"/>
  <c r="V654" i="31" s="1"/>
  <c r="U653" i="31" a="1"/>
  <c r="U653" i="31" s="1"/>
  <c r="W653" i="31" s="1" a="1"/>
  <c r="W653" i="31" s="1"/>
  <c r="V653" i="31" a="1"/>
  <c r="V653" i="31" s="1"/>
  <c r="U652" i="31" a="1"/>
  <c r="U652" i="31" s="1"/>
  <c r="W652" i="31" s="1" a="1"/>
  <c r="W652" i="31" s="1"/>
  <c r="V652" i="31" a="1"/>
  <c r="V652" i="31" s="1"/>
  <c r="U651" i="31" a="1"/>
  <c r="U651" i="31" s="1"/>
  <c r="W651" i="31" s="1" a="1"/>
  <c r="W651" i="31" s="1"/>
  <c r="V651" i="31" a="1"/>
  <c r="V651" i="31" s="1"/>
  <c r="U650" i="31" a="1"/>
  <c r="U650" i="31" s="1"/>
  <c r="W650" i="31" s="1" a="1"/>
  <c r="W650" i="31" s="1"/>
  <c r="V650" i="31" a="1"/>
  <c r="V650" i="31" s="1"/>
  <c r="U649" i="31" a="1"/>
  <c r="U649" i="31" s="1"/>
  <c r="W649" i="31" s="1" a="1"/>
  <c r="W649" i="31" s="1"/>
  <c r="V649" i="31" a="1"/>
  <c r="V649" i="31" s="1"/>
  <c r="U648" i="31" a="1"/>
  <c r="U648" i="31" s="1"/>
  <c r="W648" i="31" s="1" a="1"/>
  <c r="W648" i="31" s="1"/>
  <c r="V648" i="31" a="1"/>
  <c r="V648" i="31" s="1"/>
  <c r="U647" i="31" a="1"/>
  <c r="U647" i="31" s="1"/>
  <c r="W647" i="31" s="1" a="1"/>
  <c r="W647" i="31" s="1"/>
  <c r="V647" i="31" a="1"/>
  <c r="V647" i="31" s="1"/>
  <c r="U646" i="31" a="1"/>
  <c r="U646" i="31" s="1"/>
  <c r="W646" i="31" s="1" a="1"/>
  <c r="W646" i="31" s="1"/>
  <c r="V646" i="31" a="1"/>
  <c r="V646" i="31" s="1"/>
  <c r="U645" i="31" a="1"/>
  <c r="U645" i="31" s="1"/>
  <c r="W645" i="31" s="1" a="1"/>
  <c r="W645" i="31" s="1"/>
  <c r="V645" i="31" a="1"/>
  <c r="V645" i="31" s="1"/>
  <c r="U644" i="31" a="1"/>
  <c r="U644" i="31" s="1"/>
  <c r="W644" i="31" s="1" a="1"/>
  <c r="W644" i="31" s="1"/>
  <c r="V644" i="31" a="1"/>
  <c r="V644" i="31" s="1"/>
  <c r="U643" i="31" a="1"/>
  <c r="U643" i="31" s="1"/>
  <c r="W643" i="31" s="1" a="1"/>
  <c r="W643" i="31" s="1"/>
  <c r="V643" i="31" a="1"/>
  <c r="V643" i="31" s="1"/>
  <c r="U642" i="31" a="1"/>
  <c r="U642" i="31" s="1"/>
  <c r="W642" i="31" s="1" a="1"/>
  <c r="W642" i="31" s="1"/>
  <c r="V642" i="31" a="1"/>
  <c r="V642" i="31" s="1"/>
  <c r="U641" i="31" a="1"/>
  <c r="U641" i="31" s="1"/>
  <c r="W641" i="31" s="1" a="1"/>
  <c r="W641" i="31" s="1"/>
  <c r="V641" i="31" a="1"/>
  <c r="V641" i="31" s="1"/>
  <c r="U640" i="31" a="1"/>
  <c r="U640" i="31" s="1"/>
  <c r="W640" i="31" s="1" a="1"/>
  <c r="W640" i="31" s="1"/>
  <c r="V640" i="31" a="1"/>
  <c r="V640" i="31" s="1"/>
  <c r="U639" i="31" a="1"/>
  <c r="U639" i="31" s="1"/>
  <c r="W639" i="31" s="1" a="1"/>
  <c r="W639" i="31" s="1"/>
  <c r="V639" i="31" a="1"/>
  <c r="V639" i="31" s="1"/>
  <c r="U638" i="31" a="1"/>
  <c r="U638" i="31" s="1"/>
  <c r="W638" i="31" s="1" a="1"/>
  <c r="W638" i="31" s="1"/>
  <c r="V638" i="31" a="1"/>
  <c r="V638" i="31" s="1"/>
  <c r="U637" i="31" a="1"/>
  <c r="U637" i="31" s="1"/>
  <c r="W637" i="31" s="1" a="1"/>
  <c r="W637" i="31" s="1"/>
  <c r="V637" i="31" a="1"/>
  <c r="V637" i="31" s="1"/>
  <c r="U636" i="31" a="1"/>
  <c r="U636" i="31" s="1"/>
  <c r="W636" i="31" s="1" a="1"/>
  <c r="W636" i="31" s="1"/>
  <c r="V636" i="31" a="1"/>
  <c r="V636" i="31" s="1"/>
  <c r="U635" i="31" a="1"/>
  <c r="U635" i="31" s="1"/>
  <c r="W635" i="31" s="1" a="1"/>
  <c r="W635" i="31" s="1"/>
  <c r="V635" i="31" a="1"/>
  <c r="V635" i="31" s="1"/>
  <c r="U634" i="31" a="1"/>
  <c r="U634" i="31" s="1"/>
  <c r="W634" i="31" s="1" a="1"/>
  <c r="W634" i="31" s="1"/>
  <c r="V634" i="31" a="1"/>
  <c r="V634" i="31" s="1"/>
  <c r="U633" i="31" a="1"/>
  <c r="U633" i="31" s="1"/>
  <c r="W633" i="31" s="1" a="1"/>
  <c r="W633" i="31" s="1"/>
  <c r="V633" i="31" a="1"/>
  <c r="V633" i="31" s="1"/>
  <c r="U632" i="31" a="1"/>
  <c r="U632" i="31" s="1"/>
  <c r="W632" i="31" s="1" a="1"/>
  <c r="W632" i="31" s="1"/>
  <c r="V632" i="31" a="1"/>
  <c r="V632" i="31" s="1"/>
  <c r="U631" i="31" a="1"/>
  <c r="U631" i="31" s="1"/>
  <c r="W631" i="31" s="1" a="1"/>
  <c r="W631" i="31" s="1"/>
  <c r="V631" i="31" a="1"/>
  <c r="V631" i="31" s="1"/>
  <c r="U630" i="31" a="1"/>
  <c r="U630" i="31" s="1"/>
  <c r="W630" i="31" s="1" a="1"/>
  <c r="W630" i="31" s="1"/>
  <c r="V630" i="31" a="1"/>
  <c r="V630" i="31" s="1"/>
  <c r="U629" i="31" a="1"/>
  <c r="U629" i="31" s="1"/>
  <c r="W629" i="31" s="1" a="1"/>
  <c r="W629" i="31" s="1"/>
  <c r="V629" i="31" a="1"/>
  <c r="V629" i="31" s="1"/>
  <c r="U628" i="31" a="1"/>
  <c r="U628" i="31" s="1"/>
  <c r="W628" i="31" s="1" a="1"/>
  <c r="W628" i="31" s="1"/>
  <c r="V628" i="31" a="1"/>
  <c r="V628" i="31" s="1"/>
  <c r="U627" i="31" a="1"/>
  <c r="U627" i="31" s="1"/>
  <c r="W627" i="31" s="1" a="1"/>
  <c r="W627" i="31" s="1"/>
  <c r="V627" i="31" a="1"/>
  <c r="V627" i="31" s="1"/>
  <c r="U626" i="31" a="1"/>
  <c r="U626" i="31" s="1"/>
  <c r="W626" i="31" s="1" a="1"/>
  <c r="W626" i="31" s="1"/>
  <c r="V626" i="31" a="1"/>
  <c r="V626" i="31" s="1"/>
  <c r="U625" i="31" a="1"/>
  <c r="U625" i="31" s="1"/>
  <c r="W625" i="31" s="1" a="1"/>
  <c r="W625" i="31" s="1"/>
  <c r="V625" i="31" a="1"/>
  <c r="V625" i="31" s="1"/>
  <c r="U624" i="31" a="1"/>
  <c r="U624" i="31" s="1"/>
  <c r="W624" i="31" s="1" a="1"/>
  <c r="W624" i="31" s="1"/>
  <c r="V624" i="31" a="1"/>
  <c r="V624" i="31" s="1"/>
  <c r="U623" i="31" a="1"/>
  <c r="U623" i="31" s="1"/>
  <c r="W623" i="31" s="1" a="1"/>
  <c r="W623" i="31" s="1"/>
  <c r="V623" i="31" a="1"/>
  <c r="V623" i="31" s="1"/>
  <c r="U622" i="31" a="1"/>
  <c r="U622" i="31" s="1"/>
  <c r="W622" i="31" s="1" a="1"/>
  <c r="W622" i="31" s="1"/>
  <c r="V622" i="31" a="1"/>
  <c r="V622" i="31" s="1"/>
  <c r="U621" i="31" a="1"/>
  <c r="U621" i="31" s="1"/>
  <c r="W621" i="31" s="1" a="1"/>
  <c r="W621" i="31" s="1"/>
  <c r="V621" i="31" a="1"/>
  <c r="V621" i="31" s="1"/>
  <c r="U620" i="31" a="1"/>
  <c r="U620" i="31" s="1"/>
  <c r="W620" i="31" s="1" a="1"/>
  <c r="W620" i="31" s="1"/>
  <c r="V620" i="31" a="1"/>
  <c r="V620" i="31" s="1"/>
  <c r="U619" i="31" a="1"/>
  <c r="U619" i="31" s="1"/>
  <c r="W619" i="31" s="1" a="1"/>
  <c r="W619" i="31" s="1"/>
  <c r="V619" i="31" a="1"/>
  <c r="V619" i="31" s="1"/>
  <c r="U618" i="31" a="1"/>
  <c r="U618" i="31" s="1"/>
  <c r="W618" i="31" s="1" a="1"/>
  <c r="W618" i="31" s="1"/>
  <c r="V618" i="31" a="1"/>
  <c r="V618" i="31" s="1"/>
  <c r="U617" i="31" a="1"/>
  <c r="U617" i="31" s="1"/>
  <c r="W617" i="31" s="1" a="1"/>
  <c r="W617" i="31" s="1"/>
  <c r="V617" i="31" a="1"/>
  <c r="V617" i="31" s="1"/>
  <c r="U616" i="31" a="1"/>
  <c r="U616" i="31" s="1"/>
  <c r="W616" i="31" s="1" a="1"/>
  <c r="W616" i="31" s="1"/>
  <c r="V616" i="31" a="1"/>
  <c r="V616" i="31" s="1"/>
  <c r="U615" i="31" a="1"/>
  <c r="U615" i="31" s="1"/>
  <c r="W615" i="31" s="1" a="1"/>
  <c r="W615" i="31" s="1"/>
  <c r="V615" i="31" a="1"/>
  <c r="V615" i="31" s="1"/>
  <c r="U614" i="31" a="1"/>
  <c r="U614" i="31" s="1"/>
  <c r="W614" i="31" s="1" a="1"/>
  <c r="W614" i="31" s="1"/>
  <c r="V614" i="31" a="1"/>
  <c r="V614" i="31" s="1"/>
  <c r="U613" i="31" a="1"/>
  <c r="U613" i="31" s="1"/>
  <c r="W613" i="31" s="1" a="1"/>
  <c r="W613" i="31" s="1"/>
  <c r="V613" i="31" a="1"/>
  <c r="V613" i="31" s="1"/>
  <c r="U612" i="31" a="1"/>
  <c r="U612" i="31" s="1"/>
  <c r="W612" i="31" s="1" a="1"/>
  <c r="W612" i="31" s="1"/>
  <c r="V612" i="31" a="1"/>
  <c r="V612" i="31" s="1"/>
  <c r="U611" i="31" a="1"/>
  <c r="U611" i="31" s="1"/>
  <c r="W611" i="31" s="1" a="1"/>
  <c r="W611" i="31" s="1"/>
  <c r="V611" i="31" a="1"/>
  <c r="V611" i="31" s="1"/>
  <c r="U610" i="31" a="1"/>
  <c r="U610" i="31" s="1"/>
  <c r="W610" i="31" s="1" a="1"/>
  <c r="W610" i="31" s="1"/>
  <c r="V610" i="31" a="1"/>
  <c r="V610" i="31" s="1"/>
  <c r="U609" i="31" a="1"/>
  <c r="U609" i="31" s="1"/>
  <c r="W609" i="31" s="1" a="1"/>
  <c r="W609" i="31" s="1"/>
  <c r="V609" i="31" a="1"/>
  <c r="V609" i="31" s="1"/>
  <c r="U608" i="31" a="1"/>
  <c r="U608" i="31" s="1"/>
  <c r="W608" i="31" s="1" a="1"/>
  <c r="W608" i="31" s="1"/>
  <c r="V608" i="31" a="1"/>
  <c r="V608" i="31" s="1"/>
  <c r="U607" i="31" a="1"/>
  <c r="U607" i="31" s="1"/>
  <c r="W607" i="31" s="1" a="1"/>
  <c r="W607" i="31" s="1"/>
  <c r="V607" i="31" a="1"/>
  <c r="V607" i="31" s="1"/>
  <c r="U606" i="31" a="1"/>
  <c r="U606" i="31" s="1"/>
  <c r="W606" i="31" s="1" a="1"/>
  <c r="W606" i="31" s="1"/>
  <c r="V606" i="31" a="1"/>
  <c r="V606" i="31" s="1"/>
  <c r="U605" i="31" a="1"/>
  <c r="U605" i="31" s="1"/>
  <c r="W605" i="31" s="1" a="1"/>
  <c r="W605" i="31" s="1"/>
  <c r="V605" i="31" a="1"/>
  <c r="V605" i="31" s="1"/>
  <c r="U604" i="31" a="1"/>
  <c r="U604" i="31" s="1"/>
  <c r="W604" i="31" s="1" a="1"/>
  <c r="W604" i="31" s="1"/>
  <c r="V604" i="31" a="1"/>
  <c r="V604" i="31" s="1"/>
  <c r="U603" i="31" a="1"/>
  <c r="U603" i="31" s="1"/>
  <c r="W603" i="31" s="1" a="1"/>
  <c r="W603" i="31" s="1"/>
  <c r="V603" i="31" a="1"/>
  <c r="V603" i="31" s="1"/>
  <c r="U602" i="31" a="1"/>
  <c r="U602" i="31" s="1"/>
  <c r="W602" i="31" s="1" a="1"/>
  <c r="W602" i="31" s="1"/>
  <c r="V602" i="31" a="1"/>
  <c r="V602" i="31" s="1"/>
  <c r="U601" i="31" a="1"/>
  <c r="U601" i="31" s="1"/>
  <c r="W601" i="31" s="1" a="1"/>
  <c r="W601" i="31" s="1"/>
  <c r="V601" i="31" a="1"/>
  <c r="V601" i="31" s="1"/>
  <c r="U600" i="31" a="1"/>
  <c r="U600" i="31" s="1"/>
  <c r="W600" i="31" s="1" a="1"/>
  <c r="W600" i="31" s="1"/>
  <c r="V600" i="31" a="1"/>
  <c r="V600" i="31" s="1"/>
  <c r="U599" i="31" a="1"/>
  <c r="U599" i="31" s="1"/>
  <c r="W599" i="31" s="1" a="1"/>
  <c r="W599" i="31" s="1"/>
  <c r="V599" i="31" a="1"/>
  <c r="V599" i="31" s="1"/>
  <c r="U598" i="31" a="1"/>
  <c r="U598" i="31" s="1"/>
  <c r="W598" i="31" s="1" a="1"/>
  <c r="W598" i="31" s="1"/>
  <c r="V598" i="31" a="1"/>
  <c r="V598" i="31" s="1"/>
  <c r="U597" i="31" a="1"/>
  <c r="U597" i="31" s="1"/>
  <c r="W597" i="31" s="1" a="1"/>
  <c r="W597" i="31" s="1"/>
  <c r="V597" i="31" a="1"/>
  <c r="V597" i="31" s="1"/>
  <c r="U596" i="31" a="1"/>
  <c r="U596" i="31" s="1"/>
  <c r="W596" i="31" s="1" a="1"/>
  <c r="W596" i="31" s="1"/>
  <c r="V596" i="31" a="1"/>
  <c r="V596" i="31" s="1"/>
  <c r="U595" i="31" a="1"/>
  <c r="U595" i="31" s="1"/>
  <c r="W595" i="31" s="1" a="1"/>
  <c r="W595" i="31" s="1"/>
  <c r="V595" i="31" a="1"/>
  <c r="V595" i="31" s="1"/>
  <c r="U594" i="31" a="1"/>
  <c r="U594" i="31" s="1"/>
  <c r="W594" i="31" s="1" a="1"/>
  <c r="W594" i="31" s="1"/>
  <c r="V594" i="31" a="1"/>
  <c r="V594" i="31" s="1"/>
  <c r="U593" i="31" a="1"/>
  <c r="U593" i="31" s="1"/>
  <c r="W593" i="31" s="1" a="1"/>
  <c r="W593" i="31" s="1"/>
  <c r="V593" i="31" a="1"/>
  <c r="V593" i="31" s="1"/>
  <c r="U592" i="31" a="1"/>
  <c r="U592" i="31" s="1"/>
  <c r="W592" i="31" s="1" a="1"/>
  <c r="W592" i="31" s="1"/>
  <c r="V592" i="31" a="1"/>
  <c r="V592" i="31" s="1"/>
  <c r="U591" i="31" a="1"/>
  <c r="U591" i="31" s="1"/>
  <c r="W591" i="31" s="1" a="1"/>
  <c r="W591" i="31" s="1"/>
  <c r="V591" i="31" a="1"/>
  <c r="V591" i="31" s="1"/>
  <c r="U590" i="31" a="1"/>
  <c r="U590" i="31" s="1"/>
  <c r="W590" i="31" s="1" a="1"/>
  <c r="W590" i="31" s="1"/>
  <c r="V590" i="31" a="1"/>
  <c r="V590" i="31" s="1"/>
  <c r="U589" i="31" a="1"/>
  <c r="U589" i="31" s="1"/>
  <c r="W589" i="31" s="1" a="1"/>
  <c r="W589" i="31" s="1"/>
  <c r="V589" i="31" a="1"/>
  <c r="V589" i="31" s="1"/>
  <c r="U588" i="31" a="1"/>
  <c r="U588" i="31" s="1"/>
  <c r="W588" i="31" s="1" a="1"/>
  <c r="W588" i="31" s="1"/>
  <c r="V588" i="31" a="1"/>
  <c r="V588" i="31" s="1"/>
  <c r="U587" i="31" a="1"/>
  <c r="U587" i="31" s="1"/>
  <c r="W587" i="31" s="1" a="1"/>
  <c r="W587" i="31" s="1"/>
  <c r="V587" i="31" a="1"/>
  <c r="V587" i="31" s="1"/>
  <c r="U586" i="31" a="1"/>
  <c r="U586" i="31" s="1"/>
  <c r="W586" i="31" s="1" a="1"/>
  <c r="W586" i="31" s="1"/>
  <c r="V586" i="31" a="1"/>
  <c r="V586" i="31" s="1"/>
  <c r="U585" i="31" a="1"/>
  <c r="U585" i="31" s="1"/>
  <c r="W585" i="31" s="1" a="1"/>
  <c r="W585" i="31" s="1"/>
  <c r="V585" i="31" a="1"/>
  <c r="V585" i="31" s="1"/>
  <c r="U584" i="31" a="1"/>
  <c r="U584" i="31" s="1"/>
  <c r="W584" i="31" s="1" a="1"/>
  <c r="W584" i="31" s="1"/>
  <c r="V584" i="31" a="1"/>
  <c r="V584" i="31" s="1"/>
  <c r="U583" i="31" a="1"/>
  <c r="U583" i="31" s="1"/>
  <c r="W583" i="31" s="1" a="1"/>
  <c r="W583" i="31" s="1"/>
  <c r="V583" i="31" a="1"/>
  <c r="V583" i="31" s="1"/>
  <c r="U582" i="31" a="1"/>
  <c r="U582" i="31" s="1"/>
  <c r="W582" i="31" s="1" a="1"/>
  <c r="W582" i="31" s="1"/>
  <c r="V582" i="31" a="1"/>
  <c r="V582" i="31" s="1"/>
  <c r="U581" i="31" a="1"/>
  <c r="U581" i="31" s="1"/>
  <c r="W581" i="31" s="1" a="1"/>
  <c r="W581" i="31" s="1"/>
  <c r="V581" i="31" a="1"/>
  <c r="V581" i="31" s="1"/>
  <c r="U580" i="31" a="1"/>
  <c r="U580" i="31" s="1"/>
  <c r="W580" i="31" s="1" a="1"/>
  <c r="W580" i="31" s="1"/>
  <c r="V580" i="31" a="1"/>
  <c r="V580" i="31" s="1"/>
  <c r="U579" i="31" a="1"/>
  <c r="U579" i="31" s="1"/>
  <c r="W579" i="31" s="1" a="1"/>
  <c r="W579" i="31" s="1"/>
  <c r="V579" i="31" a="1"/>
  <c r="V579" i="31" s="1"/>
  <c r="U578" i="31" a="1"/>
  <c r="U578" i="31" s="1"/>
  <c r="W578" i="31" s="1" a="1"/>
  <c r="W578" i="31" s="1"/>
  <c r="V578" i="31" a="1"/>
  <c r="V578" i="31" s="1"/>
  <c r="U577" i="31" a="1"/>
  <c r="U577" i="31" s="1"/>
  <c r="W577" i="31" s="1" a="1"/>
  <c r="W577" i="31" s="1"/>
  <c r="V577" i="31" a="1"/>
  <c r="V577" i="31" s="1"/>
  <c r="U576" i="31" a="1"/>
  <c r="U576" i="31" s="1"/>
  <c r="W576" i="31" s="1" a="1"/>
  <c r="W576" i="31" s="1"/>
  <c r="V576" i="31" a="1"/>
  <c r="V576" i="31" s="1"/>
  <c r="U575" i="31" a="1"/>
  <c r="U575" i="31" s="1"/>
  <c r="W575" i="31" s="1" a="1"/>
  <c r="W575" i="31" s="1"/>
  <c r="V575" i="31" a="1"/>
  <c r="V575" i="31" s="1"/>
  <c r="U574" i="31" a="1"/>
  <c r="U574" i="31" s="1"/>
  <c r="W574" i="31" s="1" a="1"/>
  <c r="W574" i="31" s="1"/>
  <c r="V574" i="31" a="1"/>
  <c r="V574" i="31" s="1"/>
  <c r="U573" i="31" a="1"/>
  <c r="U573" i="31" s="1"/>
  <c r="W573" i="31" s="1" a="1"/>
  <c r="W573" i="31" s="1"/>
  <c r="V573" i="31" a="1"/>
  <c r="V573" i="31" s="1"/>
  <c r="U572" i="31" a="1"/>
  <c r="U572" i="31" s="1"/>
  <c r="W572" i="31" s="1" a="1"/>
  <c r="W572" i="31" s="1"/>
  <c r="V572" i="31" a="1"/>
  <c r="V572" i="31" s="1"/>
  <c r="U571" i="31" a="1"/>
  <c r="U571" i="31" s="1"/>
  <c r="W571" i="31" s="1" a="1"/>
  <c r="W571" i="31" s="1"/>
  <c r="V571" i="31" a="1"/>
  <c r="V571" i="31" s="1"/>
  <c r="U570" i="31" a="1"/>
  <c r="U570" i="31" s="1"/>
  <c r="W570" i="31" s="1" a="1"/>
  <c r="W570" i="31" s="1"/>
  <c r="V570" i="31" a="1"/>
  <c r="V570" i="31" s="1"/>
  <c r="U569" i="31" a="1"/>
  <c r="U569" i="31" s="1"/>
  <c r="W569" i="31" s="1" a="1"/>
  <c r="W569" i="31" s="1"/>
  <c r="V569" i="31" a="1"/>
  <c r="V569" i="31" s="1"/>
  <c r="U568" i="31" a="1"/>
  <c r="U568" i="31" s="1"/>
  <c r="W568" i="31" s="1" a="1"/>
  <c r="W568" i="31" s="1"/>
  <c r="V568" i="31" a="1"/>
  <c r="V568" i="31" s="1"/>
  <c r="U567" i="31" a="1"/>
  <c r="U567" i="31" s="1"/>
  <c r="W567" i="31" s="1" a="1"/>
  <c r="W567" i="31" s="1"/>
  <c r="V567" i="31" a="1"/>
  <c r="V567" i="31" s="1"/>
  <c r="U566" i="31" a="1"/>
  <c r="U566" i="31" s="1"/>
  <c r="W566" i="31" s="1" a="1"/>
  <c r="W566" i="31" s="1"/>
  <c r="V566" i="31" a="1"/>
  <c r="V566" i="31" s="1"/>
  <c r="U565" i="31" a="1"/>
  <c r="U565" i="31" s="1"/>
  <c r="W565" i="31" s="1" a="1"/>
  <c r="W565" i="31" s="1"/>
  <c r="V565" i="31" a="1"/>
  <c r="V565" i="31" s="1"/>
  <c r="U564" i="31" a="1"/>
  <c r="U564" i="31" s="1"/>
  <c r="W564" i="31" s="1" a="1"/>
  <c r="W564" i="31" s="1"/>
  <c r="V564" i="31" a="1"/>
  <c r="V564" i="31" s="1"/>
  <c r="U563" i="31" a="1"/>
  <c r="U563" i="31" s="1"/>
  <c r="W563" i="31" s="1" a="1"/>
  <c r="W563" i="31" s="1"/>
  <c r="V563" i="31" a="1"/>
  <c r="V563" i="31" s="1"/>
  <c r="U562" i="31" a="1"/>
  <c r="U562" i="31" s="1"/>
  <c r="W562" i="31" s="1" a="1"/>
  <c r="W562" i="31" s="1"/>
  <c r="V562" i="31" a="1"/>
  <c r="V562" i="31" s="1"/>
  <c r="U561" i="31" a="1"/>
  <c r="U561" i="31" s="1"/>
  <c r="W561" i="31" s="1" a="1"/>
  <c r="W561" i="31" s="1"/>
  <c r="V561" i="31" a="1"/>
  <c r="V561" i="31" s="1"/>
  <c r="U560" i="31" a="1"/>
  <c r="U560" i="31" s="1"/>
  <c r="W560" i="31" s="1" a="1"/>
  <c r="W560" i="31" s="1"/>
  <c r="V560" i="31" a="1"/>
  <c r="V560" i="31" s="1"/>
  <c r="U559" i="31" a="1"/>
  <c r="U559" i="31" s="1"/>
  <c r="W559" i="31" s="1" a="1"/>
  <c r="W559" i="31" s="1"/>
  <c r="V559" i="31" a="1"/>
  <c r="V559" i="31" s="1"/>
  <c r="U558" i="31" a="1"/>
  <c r="U558" i="31" s="1"/>
  <c r="W558" i="31" s="1" a="1"/>
  <c r="W558" i="31" s="1"/>
  <c r="V558" i="31" a="1"/>
  <c r="V558" i="31" s="1"/>
  <c r="U557" i="31" a="1"/>
  <c r="U557" i="31" s="1"/>
  <c r="W557" i="31" s="1" a="1"/>
  <c r="W557" i="31" s="1"/>
  <c r="V557" i="31" a="1"/>
  <c r="V557" i="31" s="1"/>
  <c r="U556" i="31" a="1"/>
  <c r="U556" i="31" s="1"/>
  <c r="W556" i="31" s="1" a="1"/>
  <c r="W556" i="31" s="1"/>
  <c r="V556" i="31" a="1"/>
  <c r="V556" i="31" s="1"/>
  <c r="U555" i="31" a="1"/>
  <c r="U555" i="31" s="1"/>
  <c r="W555" i="31" s="1" a="1"/>
  <c r="W555" i="31" s="1"/>
  <c r="V555" i="31" a="1"/>
  <c r="V555" i="31" s="1"/>
  <c r="U554" i="31" a="1"/>
  <c r="U554" i="31" s="1"/>
  <c r="W554" i="31" s="1" a="1"/>
  <c r="W554" i="31" s="1"/>
  <c r="V554" i="31" a="1"/>
  <c r="V554" i="31" s="1"/>
  <c r="U553" i="31" a="1"/>
  <c r="U553" i="31" s="1"/>
  <c r="W553" i="31" s="1" a="1"/>
  <c r="W553" i="31" s="1"/>
  <c r="V553" i="31" a="1"/>
  <c r="V553" i="31" s="1"/>
  <c r="U552" i="31" a="1"/>
  <c r="U552" i="31" s="1"/>
  <c r="W552" i="31" s="1" a="1"/>
  <c r="W552" i="31" s="1"/>
  <c r="V552" i="31" a="1"/>
  <c r="V552" i="31" s="1"/>
  <c r="U551" i="31" a="1"/>
  <c r="U551" i="31" s="1"/>
  <c r="W551" i="31" s="1" a="1"/>
  <c r="W551" i="31" s="1"/>
  <c r="V551" i="31" a="1"/>
  <c r="V551" i="31" s="1"/>
  <c r="U550" i="31" a="1"/>
  <c r="U550" i="31" s="1"/>
  <c r="W550" i="31" s="1" a="1"/>
  <c r="W550" i="31" s="1"/>
  <c r="V550" i="31" a="1"/>
  <c r="V550" i="31" s="1"/>
  <c r="U549" i="31" a="1"/>
  <c r="U549" i="31" s="1"/>
  <c r="W549" i="31" s="1" a="1"/>
  <c r="W549" i="31" s="1"/>
  <c r="V549" i="31" a="1"/>
  <c r="V549" i="31" s="1"/>
  <c r="U548" i="31" a="1"/>
  <c r="U548" i="31" s="1"/>
  <c r="W548" i="31" s="1" a="1"/>
  <c r="W548" i="31" s="1"/>
  <c r="V548" i="31" a="1"/>
  <c r="V548" i="31" s="1"/>
  <c r="U547" i="31" a="1"/>
  <c r="U547" i="31" s="1"/>
  <c r="W547" i="31" s="1" a="1"/>
  <c r="W547" i="31" s="1"/>
  <c r="V547" i="31" a="1"/>
  <c r="V547" i="31" s="1"/>
  <c r="U546" i="31" a="1"/>
  <c r="U546" i="31" s="1"/>
  <c r="W546" i="31" s="1" a="1"/>
  <c r="W546" i="31" s="1"/>
  <c r="V546" i="31" a="1"/>
  <c r="V546" i="31" s="1"/>
  <c r="U545" i="31" a="1"/>
  <c r="U545" i="31" s="1"/>
  <c r="W545" i="31" s="1" a="1"/>
  <c r="W545" i="31" s="1"/>
  <c r="V545" i="31" a="1"/>
  <c r="V545" i="31" s="1"/>
  <c r="U544" i="31" a="1"/>
  <c r="U544" i="31" s="1"/>
  <c r="W544" i="31" s="1" a="1"/>
  <c r="W544" i="31" s="1"/>
  <c r="V544" i="31" a="1"/>
  <c r="V544" i="31" s="1"/>
  <c r="U543" i="31" a="1"/>
  <c r="U543" i="31" s="1"/>
  <c r="W543" i="31" s="1" a="1"/>
  <c r="W543" i="31" s="1"/>
  <c r="V543" i="31" a="1"/>
  <c r="V543" i="31" s="1"/>
  <c r="U542" i="31" a="1"/>
  <c r="U542" i="31" s="1"/>
  <c r="W542" i="31" s="1" a="1"/>
  <c r="W542" i="31" s="1"/>
  <c r="V542" i="31" a="1"/>
  <c r="V542" i="31" s="1"/>
  <c r="U541" i="31" a="1"/>
  <c r="U541" i="31" s="1"/>
  <c r="W541" i="31" s="1" a="1"/>
  <c r="W541" i="31" s="1"/>
  <c r="V541" i="31" a="1"/>
  <c r="V541" i="31" s="1"/>
  <c r="U540" i="31" a="1"/>
  <c r="U540" i="31" s="1"/>
  <c r="W540" i="31" s="1" a="1"/>
  <c r="W540" i="31" s="1"/>
  <c r="V540" i="31" a="1"/>
  <c r="V540" i="31" s="1"/>
  <c r="U539" i="31" a="1"/>
  <c r="U539" i="31" s="1"/>
  <c r="W539" i="31" s="1" a="1"/>
  <c r="W539" i="31" s="1"/>
  <c r="V539" i="31" a="1"/>
  <c r="V539" i="31" s="1"/>
  <c r="U538" i="31" a="1"/>
  <c r="U538" i="31" s="1"/>
  <c r="W538" i="31" s="1" a="1"/>
  <c r="W538" i="31" s="1"/>
  <c r="V538" i="31" a="1"/>
  <c r="V538" i="31" s="1"/>
  <c r="U537" i="31" a="1"/>
  <c r="U537" i="31" s="1"/>
  <c r="W537" i="31" s="1" a="1"/>
  <c r="W537" i="31" s="1"/>
  <c r="V537" i="31" a="1"/>
  <c r="V537" i="31" s="1"/>
  <c r="U536" i="31" a="1"/>
  <c r="U536" i="31" s="1"/>
  <c r="W536" i="31" s="1" a="1"/>
  <c r="W536" i="31" s="1"/>
  <c r="V536" i="31" a="1"/>
  <c r="V536" i="31" s="1"/>
  <c r="U535" i="31" a="1"/>
  <c r="U535" i="31" s="1"/>
  <c r="W535" i="31" s="1" a="1"/>
  <c r="W535" i="31" s="1"/>
  <c r="V535" i="31" a="1"/>
  <c r="V535" i="31" s="1"/>
  <c r="U534" i="31" a="1"/>
  <c r="U534" i="31" s="1"/>
  <c r="W534" i="31" s="1" a="1"/>
  <c r="W534" i="31" s="1"/>
  <c r="V534" i="31" a="1"/>
  <c r="V534" i="31" s="1"/>
  <c r="U533" i="31" a="1"/>
  <c r="U533" i="31" s="1"/>
  <c r="W533" i="31" s="1" a="1"/>
  <c r="W533" i="31" s="1"/>
  <c r="V533" i="31" a="1"/>
  <c r="V533" i="31" s="1"/>
  <c r="U532" i="31" a="1"/>
  <c r="U532" i="31" s="1"/>
  <c r="W532" i="31" s="1" a="1"/>
  <c r="W532" i="31" s="1"/>
  <c r="V532" i="31" a="1"/>
  <c r="V532" i="31" s="1"/>
  <c r="U531" i="31" a="1"/>
  <c r="U531" i="31" s="1"/>
  <c r="W531" i="31" s="1" a="1"/>
  <c r="W531" i="31" s="1"/>
  <c r="V531" i="31" a="1"/>
  <c r="V531" i="31" s="1"/>
  <c r="U530" i="31" a="1"/>
  <c r="U530" i="31" s="1"/>
  <c r="W530" i="31" s="1" a="1"/>
  <c r="W530" i="31" s="1"/>
  <c r="V530" i="31" a="1"/>
  <c r="V530" i="31" s="1"/>
  <c r="U529" i="31" a="1"/>
  <c r="U529" i="31" s="1"/>
  <c r="W529" i="31" s="1" a="1"/>
  <c r="W529" i="31" s="1"/>
  <c r="V529" i="31" a="1"/>
  <c r="V529" i="31" s="1"/>
  <c r="U528" i="31" a="1"/>
  <c r="U528" i="31" s="1"/>
  <c r="W528" i="31" s="1" a="1"/>
  <c r="W528" i="31" s="1"/>
  <c r="V528" i="31" a="1"/>
  <c r="V528" i="31" s="1"/>
  <c r="U527" i="31" a="1"/>
  <c r="U527" i="31" s="1"/>
  <c r="W527" i="31" s="1" a="1"/>
  <c r="W527" i="31" s="1"/>
  <c r="V527" i="31" a="1"/>
  <c r="V527" i="31" s="1"/>
  <c r="U526" i="31" a="1"/>
  <c r="U526" i="31" s="1"/>
  <c r="W526" i="31" s="1" a="1"/>
  <c r="W526" i="31" s="1"/>
  <c r="V526" i="31" a="1"/>
  <c r="V526" i="31" s="1"/>
  <c r="U525" i="31" a="1"/>
  <c r="U525" i="31" s="1"/>
  <c r="W525" i="31" s="1" a="1"/>
  <c r="W525" i="31" s="1"/>
  <c r="V525" i="31" a="1"/>
  <c r="V525" i="31" s="1"/>
  <c r="U524" i="31" a="1"/>
  <c r="U524" i="31" s="1"/>
  <c r="W524" i="31" s="1" a="1"/>
  <c r="W524" i="31" s="1"/>
  <c r="V524" i="31" a="1"/>
  <c r="V524" i="31" s="1"/>
  <c r="U523" i="31" a="1"/>
  <c r="U523" i="31" s="1"/>
  <c r="W523" i="31" s="1" a="1"/>
  <c r="W523" i="31" s="1"/>
  <c r="V523" i="31" a="1"/>
  <c r="V523" i="31" s="1"/>
  <c r="U522" i="31" a="1"/>
  <c r="U522" i="31" s="1"/>
  <c r="W522" i="31" s="1" a="1"/>
  <c r="W522" i="31" s="1"/>
  <c r="V522" i="31" a="1"/>
  <c r="V522" i="31" s="1"/>
  <c r="U521" i="31" a="1"/>
  <c r="U521" i="31" s="1"/>
  <c r="W521" i="31" s="1" a="1"/>
  <c r="W521" i="31" s="1"/>
  <c r="V521" i="31" a="1"/>
  <c r="V521" i="31" s="1"/>
  <c r="U520" i="31" a="1"/>
  <c r="U520" i="31" s="1"/>
  <c r="W520" i="31" s="1" a="1"/>
  <c r="W520" i="31" s="1"/>
  <c r="V520" i="31" a="1"/>
  <c r="V520" i="31" s="1"/>
  <c r="U519" i="31" a="1"/>
  <c r="U519" i="31" s="1"/>
  <c r="W519" i="31" s="1" a="1"/>
  <c r="W519" i="31" s="1"/>
  <c r="V519" i="31" a="1"/>
  <c r="V519" i="31" s="1"/>
  <c r="U518" i="31" a="1"/>
  <c r="U518" i="31" s="1"/>
  <c r="W518" i="31" s="1" a="1"/>
  <c r="W518" i="31" s="1"/>
  <c r="V518" i="31" a="1"/>
  <c r="V518" i="31" s="1"/>
  <c r="U517" i="31" a="1"/>
  <c r="U517" i="31" s="1"/>
  <c r="W517" i="31" s="1" a="1"/>
  <c r="W517" i="31" s="1"/>
  <c r="V517" i="31" a="1"/>
  <c r="V517" i="31" s="1"/>
  <c r="U516" i="31" a="1"/>
  <c r="U516" i="31" s="1"/>
  <c r="W516" i="31" s="1" a="1"/>
  <c r="W516" i="31" s="1"/>
  <c r="V516" i="31" a="1"/>
  <c r="V516" i="31" s="1"/>
  <c r="U515" i="31" a="1"/>
  <c r="U515" i="31" s="1"/>
  <c r="W515" i="31" s="1" a="1"/>
  <c r="W515" i="31" s="1"/>
  <c r="V515" i="31" a="1"/>
  <c r="V515" i="31" s="1"/>
  <c r="U514" i="31" a="1"/>
  <c r="U514" i="31" s="1"/>
  <c r="W514" i="31" s="1" a="1"/>
  <c r="W514" i="31" s="1"/>
  <c r="V514" i="31" a="1"/>
  <c r="V514" i="31" s="1"/>
  <c r="U513" i="31" a="1"/>
  <c r="U513" i="31" s="1"/>
  <c r="W513" i="31" s="1" a="1"/>
  <c r="W513" i="31" s="1"/>
  <c r="V513" i="31" a="1"/>
  <c r="V513" i="31" s="1"/>
  <c r="U512" i="31" a="1"/>
  <c r="U512" i="31" s="1"/>
  <c r="W512" i="31" s="1" a="1"/>
  <c r="W512" i="31" s="1"/>
  <c r="V512" i="31" a="1"/>
  <c r="V512" i="31" s="1"/>
  <c r="U511" i="31" a="1"/>
  <c r="U511" i="31" s="1"/>
  <c r="W511" i="31" s="1" a="1"/>
  <c r="W511" i="31" s="1"/>
  <c r="V511" i="31" a="1"/>
  <c r="V511" i="31" s="1"/>
  <c r="U510" i="31" a="1"/>
  <c r="U510" i="31" s="1"/>
  <c r="W510" i="31" s="1" a="1"/>
  <c r="W510" i="31" s="1"/>
  <c r="V510" i="31" a="1"/>
  <c r="V510" i="31" s="1"/>
  <c r="U509" i="31" a="1"/>
  <c r="U509" i="31" s="1"/>
  <c r="W509" i="31" s="1" a="1"/>
  <c r="W509" i="31" s="1"/>
  <c r="V509" i="31" a="1"/>
  <c r="V509" i="31" s="1"/>
  <c r="U508" i="31" a="1"/>
  <c r="U508" i="31" s="1"/>
  <c r="W508" i="31" s="1" a="1"/>
  <c r="W508" i="31" s="1"/>
  <c r="V508" i="31" a="1"/>
  <c r="V508" i="31" s="1"/>
  <c r="U507" i="31" a="1"/>
  <c r="U507" i="31" s="1"/>
  <c r="W507" i="31" s="1" a="1"/>
  <c r="W507" i="31" s="1"/>
  <c r="V507" i="31" a="1"/>
  <c r="V507" i="31" s="1"/>
  <c r="U506" i="31" a="1"/>
  <c r="U506" i="31" s="1"/>
  <c r="W506" i="31" s="1" a="1"/>
  <c r="W506" i="31" s="1"/>
  <c r="V506" i="31" a="1"/>
  <c r="V506" i="31" s="1"/>
  <c r="U505" i="31" a="1"/>
  <c r="U505" i="31" s="1"/>
  <c r="W505" i="31" s="1" a="1"/>
  <c r="W505" i="31" s="1"/>
  <c r="V505" i="31" a="1"/>
  <c r="V505" i="31" s="1"/>
  <c r="U504" i="31" a="1"/>
  <c r="U504" i="31" s="1"/>
  <c r="W504" i="31" s="1" a="1"/>
  <c r="W504" i="31" s="1"/>
  <c r="V504" i="31" a="1"/>
  <c r="V504" i="31" s="1"/>
  <c r="U503" i="31" a="1"/>
  <c r="U503" i="31" s="1"/>
  <c r="W503" i="31" s="1" a="1"/>
  <c r="W503" i="31" s="1"/>
  <c r="V503" i="31" a="1"/>
  <c r="V503" i="31" s="1"/>
  <c r="U502" i="31" a="1"/>
  <c r="U502" i="31" s="1"/>
  <c r="W502" i="31" s="1" a="1"/>
  <c r="W502" i="31" s="1"/>
  <c r="V502" i="31" a="1"/>
  <c r="V502" i="31" s="1"/>
  <c r="U501" i="31" a="1"/>
  <c r="U501" i="31" s="1"/>
  <c r="W501" i="31" s="1" a="1"/>
  <c r="W501" i="31" s="1"/>
  <c r="V501" i="31" a="1"/>
  <c r="V501" i="31" s="1"/>
  <c r="U500" i="31" a="1"/>
  <c r="U500" i="31" s="1"/>
  <c r="W500" i="31" s="1" a="1"/>
  <c r="W500" i="31" s="1"/>
  <c r="V500" i="31" a="1"/>
  <c r="V500" i="31" s="1"/>
  <c r="U499" i="31" a="1"/>
  <c r="U499" i="31" s="1"/>
  <c r="W499" i="31" s="1" a="1"/>
  <c r="W499" i="31" s="1"/>
  <c r="V499" i="31" a="1"/>
  <c r="V499" i="31" s="1"/>
  <c r="U498" i="31" a="1"/>
  <c r="U498" i="31" s="1"/>
  <c r="W498" i="31" s="1" a="1"/>
  <c r="W498" i="31" s="1"/>
  <c r="V498" i="31" a="1"/>
  <c r="V498" i="31" s="1"/>
  <c r="U497" i="31" a="1"/>
  <c r="U497" i="31" s="1"/>
  <c r="W497" i="31" s="1" a="1"/>
  <c r="W497" i="31" s="1"/>
  <c r="V497" i="31" a="1"/>
  <c r="V497" i="31" s="1"/>
  <c r="U496" i="31" a="1"/>
  <c r="U496" i="31" s="1"/>
  <c r="W496" i="31" s="1" a="1"/>
  <c r="W496" i="31" s="1"/>
  <c r="V496" i="31" a="1"/>
  <c r="V496" i="31" s="1"/>
  <c r="U495" i="31" a="1"/>
  <c r="U495" i="31" s="1"/>
  <c r="W495" i="31" s="1" a="1"/>
  <c r="W495" i="31" s="1"/>
  <c r="V495" i="31" a="1"/>
  <c r="V495" i="31" s="1"/>
  <c r="U494" i="31" a="1"/>
  <c r="U494" i="31" s="1"/>
  <c r="W494" i="31" s="1" a="1"/>
  <c r="W494" i="31" s="1"/>
  <c r="V494" i="31" a="1"/>
  <c r="V494" i="31" s="1"/>
  <c r="U493" i="31" a="1"/>
  <c r="U493" i="31" s="1"/>
  <c r="W493" i="31" s="1" a="1"/>
  <c r="W493" i="31" s="1"/>
  <c r="V493" i="31" a="1"/>
  <c r="V493" i="31" s="1"/>
  <c r="U492" i="31" a="1"/>
  <c r="U492" i="31" s="1"/>
  <c r="W492" i="31" s="1" a="1"/>
  <c r="W492" i="31" s="1"/>
  <c r="V492" i="31" a="1"/>
  <c r="V492" i="31" s="1"/>
  <c r="U491" i="31" a="1"/>
  <c r="U491" i="31" s="1"/>
  <c r="W491" i="31" s="1" a="1"/>
  <c r="W491" i="31" s="1"/>
  <c r="V491" i="31" a="1"/>
  <c r="V491" i="31" s="1"/>
  <c r="U490" i="31" a="1"/>
  <c r="U490" i="31" s="1"/>
  <c r="W490" i="31" s="1" a="1"/>
  <c r="W490" i="31" s="1"/>
  <c r="V490" i="31" a="1"/>
  <c r="V490" i="31" s="1"/>
  <c r="U489" i="31" a="1"/>
  <c r="U489" i="31" s="1"/>
  <c r="W489" i="31" s="1" a="1"/>
  <c r="W489" i="31" s="1"/>
  <c r="V489" i="31" a="1"/>
  <c r="V489" i="31" s="1"/>
  <c r="U488" i="31" a="1"/>
  <c r="U488" i="31" s="1"/>
  <c r="W488" i="31" s="1" a="1"/>
  <c r="W488" i="31" s="1"/>
  <c r="V488" i="31" a="1"/>
  <c r="V488" i="31" s="1"/>
  <c r="U487" i="31" a="1"/>
  <c r="U487" i="31" s="1"/>
  <c r="W487" i="31" s="1" a="1"/>
  <c r="W487" i="31" s="1"/>
  <c r="V487" i="31" a="1"/>
  <c r="V487" i="31" s="1"/>
  <c r="U486" i="31" a="1"/>
  <c r="U486" i="31" s="1"/>
  <c r="W486" i="31" s="1" a="1"/>
  <c r="W486" i="31" s="1"/>
  <c r="V486" i="31" a="1"/>
  <c r="V486" i="31" s="1"/>
  <c r="U485" i="31" a="1"/>
  <c r="U485" i="31" s="1"/>
  <c r="W485" i="31" s="1" a="1"/>
  <c r="W485" i="31" s="1"/>
  <c r="V485" i="31" a="1"/>
  <c r="V485" i="31" s="1"/>
  <c r="U484" i="31" a="1"/>
  <c r="U484" i="31" s="1"/>
  <c r="W484" i="31" s="1" a="1"/>
  <c r="W484" i="31" s="1"/>
  <c r="V484" i="31" a="1"/>
  <c r="V484" i="31" s="1"/>
  <c r="U483" i="31" a="1"/>
  <c r="U483" i="31" s="1"/>
  <c r="W483" i="31" s="1" a="1"/>
  <c r="W483" i="31" s="1"/>
  <c r="V483" i="31" a="1"/>
  <c r="V483" i="31" s="1"/>
  <c r="U482" i="31" a="1"/>
  <c r="U482" i="31" s="1"/>
  <c r="W482" i="31" s="1" a="1"/>
  <c r="W482" i="31" s="1"/>
  <c r="V482" i="31" a="1"/>
  <c r="V482" i="31" s="1"/>
  <c r="U481" i="31" a="1"/>
  <c r="U481" i="31" s="1"/>
  <c r="W481" i="31" s="1" a="1"/>
  <c r="W481" i="31" s="1"/>
  <c r="V481" i="31" a="1"/>
  <c r="V481" i="31" s="1"/>
  <c r="U480" i="31" a="1"/>
  <c r="U480" i="31" s="1"/>
  <c r="W480" i="31" s="1" a="1"/>
  <c r="W480" i="31" s="1"/>
  <c r="V480" i="31" a="1"/>
  <c r="V480" i="31" s="1"/>
  <c r="U479" i="31" a="1"/>
  <c r="U479" i="31" s="1"/>
  <c r="W479" i="31" s="1" a="1"/>
  <c r="W479" i="31" s="1"/>
  <c r="V479" i="31" a="1"/>
  <c r="V479" i="31" s="1"/>
  <c r="U478" i="31" a="1"/>
  <c r="U478" i="31" s="1"/>
  <c r="W478" i="31" s="1" a="1"/>
  <c r="W478" i="31" s="1"/>
  <c r="V478" i="31" a="1"/>
  <c r="V478" i="31" s="1"/>
  <c r="U477" i="31" a="1"/>
  <c r="U477" i="31" s="1"/>
  <c r="W477" i="31" s="1" a="1"/>
  <c r="W477" i="31" s="1"/>
  <c r="V477" i="31" a="1"/>
  <c r="V477" i="31" s="1"/>
  <c r="U476" i="31" a="1"/>
  <c r="U476" i="31" s="1"/>
  <c r="W476" i="31" s="1" a="1"/>
  <c r="W476" i="31" s="1"/>
  <c r="V476" i="31" a="1"/>
  <c r="V476" i="31" s="1"/>
  <c r="U475" i="31" a="1"/>
  <c r="U475" i="31" s="1"/>
  <c r="W475" i="31" s="1" a="1"/>
  <c r="W475" i="31" s="1"/>
  <c r="V475" i="31" a="1"/>
  <c r="V475" i="31" s="1"/>
  <c r="U474" i="31" a="1"/>
  <c r="U474" i="31" s="1"/>
  <c r="W474" i="31" s="1" a="1"/>
  <c r="W474" i="31" s="1"/>
  <c r="V474" i="31" a="1"/>
  <c r="V474" i="31" s="1"/>
  <c r="U473" i="31" a="1"/>
  <c r="U473" i="31" s="1"/>
  <c r="W473" i="31" s="1" a="1"/>
  <c r="W473" i="31" s="1"/>
  <c r="V473" i="31" a="1"/>
  <c r="V473" i="31" s="1"/>
  <c r="U472" i="31" a="1"/>
  <c r="U472" i="31" s="1"/>
  <c r="W472" i="31" s="1" a="1"/>
  <c r="W472" i="31" s="1"/>
  <c r="V472" i="31" a="1"/>
  <c r="V472" i="31" s="1"/>
  <c r="U471" i="31" a="1"/>
  <c r="U471" i="31" s="1"/>
  <c r="W471" i="31" s="1" a="1"/>
  <c r="W471" i="31" s="1"/>
  <c r="V471" i="31" a="1"/>
  <c r="V471" i="31" s="1"/>
  <c r="U470" i="31" a="1"/>
  <c r="U470" i="31" s="1"/>
  <c r="W470" i="31" s="1" a="1"/>
  <c r="W470" i="31" s="1"/>
  <c r="V470" i="31" a="1"/>
  <c r="V470" i="31" s="1"/>
  <c r="U469" i="31" a="1"/>
  <c r="U469" i="31" s="1"/>
  <c r="W469" i="31" s="1" a="1"/>
  <c r="W469" i="31" s="1"/>
  <c r="V469" i="31" a="1"/>
  <c r="V469" i="31" s="1"/>
  <c r="U468" i="31" a="1"/>
  <c r="U468" i="31" s="1"/>
  <c r="W468" i="31" s="1" a="1"/>
  <c r="W468" i="31" s="1"/>
  <c r="V468" i="31" a="1"/>
  <c r="V468" i="31" s="1"/>
  <c r="U467" i="31" a="1"/>
  <c r="U467" i="31" s="1"/>
  <c r="W467" i="31" s="1" a="1"/>
  <c r="W467" i="31" s="1"/>
  <c r="V467" i="31" a="1"/>
  <c r="V467" i="31" s="1"/>
  <c r="U466" i="31" a="1"/>
  <c r="U466" i="31" s="1"/>
  <c r="W466" i="31" s="1" a="1"/>
  <c r="W466" i="31" s="1"/>
  <c r="V466" i="31" a="1"/>
  <c r="V466" i="31" s="1"/>
  <c r="U465" i="31" a="1"/>
  <c r="U465" i="31" s="1"/>
  <c r="W465" i="31" s="1" a="1"/>
  <c r="W465" i="31" s="1"/>
  <c r="V465" i="31" a="1"/>
  <c r="V465" i="31" s="1"/>
  <c r="U464" i="31" a="1"/>
  <c r="U464" i="31" s="1"/>
  <c r="W464" i="31" s="1" a="1"/>
  <c r="W464" i="31" s="1"/>
  <c r="V464" i="31" a="1"/>
  <c r="V464" i="31" s="1"/>
  <c r="U463" i="31" a="1"/>
  <c r="U463" i="31" s="1"/>
  <c r="W463" i="31" s="1" a="1"/>
  <c r="W463" i="31" s="1"/>
  <c r="V463" i="31" a="1"/>
  <c r="V463" i="31" s="1"/>
  <c r="U462" i="31" a="1"/>
  <c r="U462" i="31" s="1"/>
  <c r="W462" i="31" s="1" a="1"/>
  <c r="W462" i="31" s="1"/>
  <c r="V462" i="31" a="1"/>
  <c r="V462" i="31" s="1"/>
  <c r="U461" i="31" a="1"/>
  <c r="U461" i="31" s="1"/>
  <c r="W461" i="31" s="1" a="1"/>
  <c r="W461" i="31" s="1"/>
  <c r="V461" i="31" a="1"/>
  <c r="V461" i="31" s="1"/>
  <c r="U460" i="31" a="1"/>
  <c r="U460" i="31" s="1"/>
  <c r="W460" i="31" s="1" a="1"/>
  <c r="W460" i="31" s="1"/>
  <c r="V460" i="31" a="1"/>
  <c r="V460" i="31" s="1"/>
  <c r="U459" i="31" a="1"/>
  <c r="U459" i="31" s="1"/>
  <c r="W459" i="31" s="1" a="1"/>
  <c r="W459" i="31" s="1"/>
  <c r="V459" i="31" a="1"/>
  <c r="V459" i="31" s="1"/>
  <c r="U458" i="31" a="1"/>
  <c r="U458" i="31" s="1"/>
  <c r="W458" i="31" s="1" a="1"/>
  <c r="W458" i="31" s="1"/>
  <c r="V458" i="31" a="1"/>
  <c r="V458" i="31" s="1"/>
  <c r="U457" i="31" a="1"/>
  <c r="U457" i="31" s="1"/>
  <c r="W457" i="31" s="1" a="1"/>
  <c r="W457" i="31" s="1"/>
  <c r="V457" i="31" a="1"/>
  <c r="V457" i="31" s="1"/>
  <c r="U456" i="31" a="1"/>
  <c r="U456" i="31" s="1"/>
  <c r="W456" i="31" s="1" a="1"/>
  <c r="W456" i="31" s="1"/>
  <c r="V456" i="31" a="1"/>
  <c r="V456" i="31" s="1"/>
  <c r="U455" i="31" a="1"/>
  <c r="U455" i="31" s="1"/>
  <c r="W455" i="31" s="1" a="1"/>
  <c r="W455" i="31" s="1"/>
  <c r="V455" i="31" a="1"/>
  <c r="V455" i="31" s="1"/>
  <c r="U454" i="31" a="1"/>
  <c r="U454" i="31" s="1"/>
  <c r="W454" i="31" s="1" a="1"/>
  <c r="W454" i="31" s="1"/>
  <c r="V454" i="31" a="1"/>
  <c r="V454" i="31" s="1"/>
  <c r="U453" i="31" a="1"/>
  <c r="U453" i="31" s="1"/>
  <c r="W453" i="31" s="1" a="1"/>
  <c r="W453" i="31" s="1"/>
  <c r="V453" i="31" a="1"/>
  <c r="V453" i="31" s="1"/>
  <c r="U452" i="31" a="1"/>
  <c r="U452" i="31" s="1"/>
  <c r="W452" i="31" s="1" a="1"/>
  <c r="W452" i="31" s="1"/>
  <c r="V452" i="31" a="1"/>
  <c r="V452" i="31" s="1"/>
  <c r="U451" i="31" a="1"/>
  <c r="U451" i="31" s="1"/>
  <c r="W451" i="31" s="1" a="1"/>
  <c r="W451" i="31" s="1"/>
  <c r="V451" i="31" a="1"/>
  <c r="V451" i="31" s="1"/>
  <c r="U450" i="31" a="1"/>
  <c r="U450" i="31" s="1"/>
  <c r="W450" i="31" s="1" a="1"/>
  <c r="W450" i="31" s="1"/>
  <c r="V450" i="31" a="1"/>
  <c r="V450" i="31" s="1"/>
  <c r="U449" i="31" a="1"/>
  <c r="U449" i="31" s="1"/>
  <c r="W449" i="31" s="1" a="1"/>
  <c r="W449" i="31" s="1"/>
  <c r="V449" i="31" a="1"/>
  <c r="V449" i="31" s="1"/>
  <c r="U448" i="31" a="1"/>
  <c r="U448" i="31" s="1"/>
  <c r="W448" i="31" s="1" a="1"/>
  <c r="W448" i="31" s="1"/>
  <c r="V448" i="31" a="1"/>
  <c r="V448" i="31" s="1"/>
  <c r="U447" i="31" a="1"/>
  <c r="U447" i="31" s="1"/>
  <c r="W447" i="31" s="1" a="1"/>
  <c r="W447" i="31" s="1"/>
  <c r="V447" i="31" a="1"/>
  <c r="V447" i="31" s="1"/>
  <c r="U446" i="31" a="1"/>
  <c r="U446" i="31" s="1"/>
  <c r="W446" i="31" s="1" a="1"/>
  <c r="W446" i="31" s="1"/>
  <c r="V446" i="31" a="1"/>
  <c r="V446" i="31" s="1"/>
  <c r="U445" i="31" a="1"/>
  <c r="U445" i="31" s="1"/>
  <c r="W445" i="31" s="1" a="1"/>
  <c r="W445" i="31" s="1"/>
  <c r="V445" i="31" a="1"/>
  <c r="V445" i="31" s="1"/>
  <c r="U444" i="31" a="1"/>
  <c r="U444" i="31" s="1"/>
  <c r="W444" i="31" s="1" a="1"/>
  <c r="W444" i="31" s="1"/>
  <c r="V444" i="31" a="1"/>
  <c r="V444" i="31" s="1"/>
  <c r="U443" i="31" a="1"/>
  <c r="U443" i="31" s="1"/>
  <c r="W443" i="31" s="1" a="1"/>
  <c r="W443" i="31" s="1"/>
  <c r="V443" i="31" a="1"/>
  <c r="V443" i="31" s="1"/>
  <c r="U442" i="31" a="1"/>
  <c r="U442" i="31" s="1"/>
  <c r="W442" i="31" s="1" a="1"/>
  <c r="W442" i="31" s="1"/>
  <c r="V442" i="31" a="1"/>
  <c r="V442" i="31" s="1"/>
  <c r="U441" i="31" a="1"/>
  <c r="U441" i="31" s="1"/>
  <c r="W441" i="31" s="1" a="1"/>
  <c r="W441" i="31" s="1"/>
  <c r="V441" i="31" a="1"/>
  <c r="V441" i="31" s="1"/>
  <c r="U440" i="31" a="1"/>
  <c r="U440" i="31" s="1"/>
  <c r="W440" i="31" s="1" a="1"/>
  <c r="W440" i="31" s="1"/>
  <c r="V440" i="31" a="1"/>
  <c r="V440" i="31" s="1"/>
  <c r="U439" i="31" a="1"/>
  <c r="U439" i="31" s="1"/>
  <c r="W439" i="31" s="1" a="1"/>
  <c r="W439" i="31" s="1"/>
  <c r="V439" i="31" a="1"/>
  <c r="V439" i="31" s="1"/>
  <c r="U438" i="31" a="1"/>
  <c r="U438" i="31" s="1"/>
  <c r="W438" i="31" s="1" a="1"/>
  <c r="W438" i="31" s="1"/>
  <c r="V438" i="31" a="1"/>
  <c r="V438" i="31" s="1"/>
  <c r="U437" i="31" a="1"/>
  <c r="U437" i="31" s="1"/>
  <c r="W437" i="31" s="1" a="1"/>
  <c r="W437" i="31" s="1"/>
  <c r="V437" i="31" a="1"/>
  <c r="V437" i="31" s="1"/>
  <c r="U436" i="31" a="1"/>
  <c r="U436" i="31" s="1"/>
  <c r="W436" i="31" s="1" a="1"/>
  <c r="W436" i="31" s="1"/>
  <c r="V436" i="31" a="1"/>
  <c r="V436" i="31" s="1"/>
  <c r="U435" i="31" a="1"/>
  <c r="U435" i="31" s="1"/>
  <c r="W435" i="31" s="1" a="1"/>
  <c r="W435" i="31" s="1"/>
  <c r="V435" i="31" a="1"/>
  <c r="V435" i="31" s="1"/>
  <c r="U434" i="31" a="1"/>
  <c r="U434" i="31" s="1"/>
  <c r="W434" i="31" s="1" a="1"/>
  <c r="W434" i="31" s="1"/>
  <c r="V434" i="31" a="1"/>
  <c r="V434" i="31" s="1"/>
  <c r="U433" i="31" a="1"/>
  <c r="U433" i="31" s="1"/>
  <c r="W433" i="31" s="1" a="1"/>
  <c r="W433" i="31" s="1"/>
  <c r="V433" i="31" a="1"/>
  <c r="V433" i="31" s="1"/>
  <c r="U432" i="31" a="1"/>
  <c r="U432" i="31" s="1"/>
  <c r="W432" i="31" s="1" a="1"/>
  <c r="W432" i="31" s="1"/>
  <c r="V432" i="31" a="1"/>
  <c r="V432" i="31" s="1"/>
  <c r="U431" i="31" a="1"/>
  <c r="U431" i="31" s="1"/>
  <c r="W431" i="31" s="1" a="1"/>
  <c r="W431" i="31" s="1"/>
  <c r="V431" i="31" a="1"/>
  <c r="V431" i="31" s="1"/>
  <c r="U430" i="31" a="1"/>
  <c r="U430" i="31" s="1"/>
  <c r="W430" i="31" s="1" a="1"/>
  <c r="W430" i="31" s="1"/>
  <c r="V430" i="31" a="1"/>
  <c r="V430" i="31" s="1"/>
  <c r="U429" i="31" a="1"/>
  <c r="U429" i="31" s="1"/>
  <c r="W429" i="31" s="1" a="1"/>
  <c r="W429" i="31" s="1"/>
  <c r="V429" i="31" a="1"/>
  <c r="V429" i="31" s="1"/>
  <c r="U428" i="31" a="1"/>
  <c r="U428" i="31" s="1"/>
  <c r="W428" i="31" s="1" a="1"/>
  <c r="W428" i="31" s="1"/>
  <c r="V428" i="31" a="1"/>
  <c r="V428" i="31" s="1"/>
  <c r="U427" i="31" a="1"/>
  <c r="U427" i="31" s="1"/>
  <c r="W427" i="31" s="1" a="1"/>
  <c r="W427" i="31" s="1"/>
  <c r="V427" i="31" a="1"/>
  <c r="V427" i="31" s="1"/>
  <c r="U426" i="31" a="1"/>
  <c r="U426" i="31" s="1"/>
  <c r="W426" i="31" s="1" a="1"/>
  <c r="W426" i="31" s="1"/>
  <c r="V426" i="31" a="1"/>
  <c r="V426" i="31" s="1"/>
  <c r="U425" i="31" a="1"/>
  <c r="U425" i="31" s="1"/>
  <c r="W425" i="31" s="1" a="1"/>
  <c r="W425" i="31" s="1"/>
  <c r="V425" i="31" a="1"/>
  <c r="V425" i="31" s="1"/>
  <c r="U424" i="31" a="1"/>
  <c r="U424" i="31" s="1"/>
  <c r="W424" i="31" s="1" a="1"/>
  <c r="W424" i="31" s="1"/>
  <c r="V424" i="31" a="1"/>
  <c r="V424" i="31" s="1"/>
  <c r="U423" i="31" a="1"/>
  <c r="U423" i="31" s="1"/>
  <c r="W423" i="31" s="1" a="1"/>
  <c r="W423" i="31" s="1"/>
  <c r="V423" i="31" a="1"/>
  <c r="V423" i="31" s="1"/>
  <c r="U422" i="31" a="1"/>
  <c r="U422" i="31" s="1"/>
  <c r="W422" i="31" s="1" a="1"/>
  <c r="W422" i="31" s="1"/>
  <c r="V422" i="31" a="1"/>
  <c r="V422" i="31" s="1"/>
  <c r="U421" i="31" a="1"/>
  <c r="U421" i="31" s="1"/>
  <c r="W421" i="31" s="1" a="1"/>
  <c r="W421" i="31" s="1"/>
  <c r="V421" i="31" a="1"/>
  <c r="V421" i="31" s="1"/>
  <c r="U420" i="31" a="1"/>
  <c r="U420" i="31" s="1"/>
  <c r="W420" i="31" s="1" a="1"/>
  <c r="W420" i="31" s="1"/>
  <c r="V420" i="31" a="1"/>
  <c r="V420" i="31" s="1"/>
  <c r="U419" i="31" a="1"/>
  <c r="U419" i="31" s="1"/>
  <c r="W419" i="31" s="1" a="1"/>
  <c r="W419" i="31" s="1"/>
  <c r="V419" i="31" a="1"/>
  <c r="V419" i="31" s="1"/>
  <c r="U418" i="31" a="1"/>
  <c r="U418" i="31" s="1"/>
  <c r="W418" i="31" s="1" a="1"/>
  <c r="W418" i="31" s="1"/>
  <c r="V418" i="31" a="1"/>
  <c r="V418" i="31" s="1"/>
  <c r="U417" i="31" a="1"/>
  <c r="U417" i="31" s="1"/>
  <c r="W417" i="31" s="1" a="1"/>
  <c r="W417" i="31" s="1"/>
  <c r="V417" i="31" a="1"/>
  <c r="V417" i="31" s="1"/>
  <c r="U416" i="31" a="1"/>
  <c r="U416" i="31" s="1"/>
  <c r="W416" i="31" s="1" a="1"/>
  <c r="W416" i="31" s="1"/>
  <c r="V416" i="31" a="1"/>
  <c r="V416" i="31" s="1"/>
  <c r="U415" i="31" a="1"/>
  <c r="U415" i="31" s="1"/>
  <c r="W415" i="31" s="1" a="1"/>
  <c r="W415" i="31" s="1"/>
  <c r="V415" i="31" a="1"/>
  <c r="V415" i="31" s="1"/>
  <c r="U414" i="31" a="1"/>
  <c r="U414" i="31" s="1"/>
  <c r="W414" i="31" s="1" a="1"/>
  <c r="W414" i="31" s="1"/>
  <c r="V414" i="31" a="1"/>
  <c r="V414" i="31" s="1"/>
  <c r="U413" i="31" a="1"/>
  <c r="U413" i="31" s="1"/>
  <c r="W413" i="31" s="1" a="1"/>
  <c r="W413" i="31" s="1"/>
  <c r="V413" i="31" a="1"/>
  <c r="V413" i="31" s="1"/>
  <c r="U412" i="31" a="1"/>
  <c r="U412" i="31" s="1"/>
  <c r="W412" i="31" s="1" a="1"/>
  <c r="W412" i="31" s="1"/>
  <c r="V412" i="31" a="1"/>
  <c r="V412" i="31" s="1"/>
  <c r="U411" i="31" a="1"/>
  <c r="U411" i="31" s="1"/>
  <c r="W411" i="31" s="1" a="1"/>
  <c r="W411" i="31" s="1"/>
  <c r="V411" i="31" a="1"/>
  <c r="V411" i="31" s="1"/>
  <c r="U410" i="31" a="1"/>
  <c r="U410" i="31" s="1"/>
  <c r="W410" i="31" s="1" a="1"/>
  <c r="W410" i="31" s="1"/>
  <c r="V410" i="31" a="1"/>
  <c r="V410" i="31" s="1"/>
  <c r="U409" i="31" a="1"/>
  <c r="U409" i="31" s="1"/>
  <c r="W409" i="31" s="1" a="1"/>
  <c r="W409" i="31" s="1"/>
  <c r="V409" i="31" a="1"/>
  <c r="V409" i="31" s="1"/>
  <c r="U408" i="31" a="1"/>
  <c r="U408" i="31" s="1"/>
  <c r="W408" i="31" s="1" a="1"/>
  <c r="W408" i="31" s="1"/>
  <c r="V408" i="31" a="1"/>
  <c r="V408" i="31" s="1"/>
  <c r="U407" i="31" a="1"/>
  <c r="U407" i="31" s="1"/>
  <c r="W407" i="31" s="1" a="1"/>
  <c r="W407" i="31" s="1"/>
  <c r="V407" i="31" a="1"/>
  <c r="V407" i="31" s="1"/>
  <c r="U406" i="31" a="1"/>
  <c r="U406" i="31" s="1"/>
  <c r="W406" i="31" s="1" a="1"/>
  <c r="W406" i="31" s="1"/>
  <c r="V406" i="31" a="1"/>
  <c r="V406" i="31" s="1"/>
  <c r="U405" i="31" a="1"/>
  <c r="U405" i="31" s="1"/>
  <c r="W405" i="31" s="1" a="1"/>
  <c r="W405" i="31" s="1"/>
  <c r="V405" i="31" a="1"/>
  <c r="V405" i="31" s="1"/>
  <c r="U404" i="31" a="1"/>
  <c r="U404" i="31" s="1"/>
  <c r="W404" i="31" s="1" a="1"/>
  <c r="W404" i="31" s="1"/>
  <c r="V404" i="31" a="1"/>
  <c r="V404" i="31" s="1"/>
  <c r="U403" i="31" a="1"/>
  <c r="U403" i="31" s="1"/>
  <c r="W403" i="31" s="1" a="1"/>
  <c r="W403" i="31" s="1"/>
  <c r="V403" i="31" a="1"/>
  <c r="V403" i="31" s="1"/>
  <c r="U402" i="31" a="1"/>
  <c r="U402" i="31" s="1"/>
  <c r="W402" i="31" s="1" a="1"/>
  <c r="W402" i="31" s="1"/>
  <c r="V402" i="31" a="1"/>
  <c r="V402" i="31" s="1"/>
  <c r="U401" i="31" a="1"/>
  <c r="U401" i="31" s="1"/>
  <c r="W401" i="31" s="1" a="1"/>
  <c r="W401" i="31" s="1"/>
  <c r="V401" i="31" a="1"/>
  <c r="V401" i="31" s="1"/>
  <c r="U400" i="31" a="1"/>
  <c r="U400" i="31" s="1"/>
  <c r="W400" i="31" s="1" a="1"/>
  <c r="W400" i="31" s="1"/>
  <c r="V400" i="31" a="1"/>
  <c r="V400" i="31" s="1"/>
  <c r="U399" i="31" a="1"/>
  <c r="U399" i="31" s="1"/>
  <c r="W399" i="31" s="1" a="1"/>
  <c r="W399" i="31" s="1"/>
  <c r="V399" i="31" a="1"/>
  <c r="V399" i="31" s="1"/>
  <c r="U398" i="31" a="1"/>
  <c r="U398" i="31" s="1"/>
  <c r="W398" i="31" s="1" a="1"/>
  <c r="W398" i="31" s="1"/>
  <c r="V398" i="31" a="1"/>
  <c r="V398" i="31" s="1"/>
  <c r="U397" i="31" a="1"/>
  <c r="U397" i="31" s="1"/>
  <c r="W397" i="31" s="1" a="1"/>
  <c r="W397" i="31" s="1"/>
  <c r="V397" i="31" a="1"/>
  <c r="V397" i="31" s="1"/>
  <c r="U396" i="31" a="1"/>
  <c r="U396" i="31" s="1"/>
  <c r="W396" i="31" s="1" a="1"/>
  <c r="W396" i="31" s="1"/>
  <c r="V396" i="31" a="1"/>
  <c r="V396" i="31" s="1"/>
  <c r="U395" i="31" a="1"/>
  <c r="U395" i="31" s="1"/>
  <c r="W395" i="31" s="1" a="1"/>
  <c r="W395" i="31" s="1"/>
  <c r="V395" i="31" a="1"/>
  <c r="V395" i="31" s="1"/>
  <c r="U394" i="31" a="1"/>
  <c r="U394" i="31" s="1"/>
  <c r="W394" i="31" s="1" a="1"/>
  <c r="W394" i="31" s="1"/>
  <c r="V394" i="31" a="1"/>
  <c r="V394" i="31" s="1"/>
  <c r="U393" i="31" a="1"/>
  <c r="U393" i="31" s="1"/>
  <c r="W393" i="31" s="1" a="1"/>
  <c r="W393" i="31" s="1"/>
  <c r="V393" i="31" a="1"/>
  <c r="V393" i="31" s="1"/>
  <c r="U392" i="31" a="1"/>
  <c r="U392" i="31" s="1"/>
  <c r="W392" i="31" s="1" a="1"/>
  <c r="W392" i="31" s="1"/>
  <c r="V392" i="31" a="1"/>
  <c r="V392" i="31" s="1"/>
  <c r="U391" i="31" a="1"/>
  <c r="U391" i="31" s="1"/>
  <c r="W391" i="31" s="1" a="1"/>
  <c r="W391" i="31" s="1"/>
  <c r="V391" i="31" a="1"/>
  <c r="V391" i="31" s="1"/>
  <c r="U390" i="31" a="1"/>
  <c r="U390" i="31" s="1"/>
  <c r="W390" i="31" s="1" a="1"/>
  <c r="W390" i="31" s="1"/>
  <c r="V390" i="31" a="1"/>
  <c r="V390" i="31" s="1"/>
  <c r="U389" i="31" a="1"/>
  <c r="U389" i="31" s="1"/>
  <c r="W389" i="31" s="1" a="1"/>
  <c r="W389" i="31" s="1"/>
  <c r="V389" i="31" a="1"/>
  <c r="V389" i="31" s="1"/>
  <c r="U388" i="31" a="1"/>
  <c r="U388" i="31" s="1"/>
  <c r="W388" i="31" s="1" a="1"/>
  <c r="W388" i="31" s="1"/>
  <c r="V388" i="31" a="1"/>
  <c r="V388" i="31" s="1"/>
  <c r="U387" i="31" a="1"/>
  <c r="U387" i="31" s="1"/>
  <c r="W387" i="31" s="1" a="1"/>
  <c r="W387" i="31" s="1"/>
  <c r="V387" i="31" a="1"/>
  <c r="V387" i="31" s="1"/>
  <c r="U386" i="31" a="1"/>
  <c r="U386" i="31" s="1"/>
  <c r="W386" i="31" s="1" a="1"/>
  <c r="W386" i="31" s="1"/>
  <c r="V386" i="31" a="1"/>
  <c r="V386" i="31" s="1"/>
  <c r="U385" i="31" a="1"/>
  <c r="U385" i="31" s="1"/>
  <c r="W385" i="31" s="1" a="1"/>
  <c r="W385" i="31" s="1"/>
  <c r="V385" i="31" a="1"/>
  <c r="V385" i="31" s="1"/>
  <c r="U384" i="31" a="1"/>
  <c r="U384" i="31" s="1"/>
  <c r="W384" i="31" s="1" a="1"/>
  <c r="W384" i="31" s="1"/>
  <c r="V384" i="31" a="1"/>
  <c r="V384" i="31" s="1"/>
  <c r="U383" i="31" a="1"/>
  <c r="U383" i="31" s="1"/>
  <c r="W383" i="31" s="1" a="1"/>
  <c r="W383" i="31" s="1"/>
  <c r="V383" i="31" a="1"/>
  <c r="V383" i="31" s="1"/>
  <c r="U382" i="31" a="1"/>
  <c r="U382" i="31" s="1"/>
  <c r="W382" i="31" s="1" a="1"/>
  <c r="W382" i="31" s="1"/>
  <c r="V382" i="31" a="1"/>
  <c r="V382" i="31" s="1"/>
  <c r="U381" i="31" a="1"/>
  <c r="U381" i="31" s="1"/>
  <c r="W381" i="31" s="1" a="1"/>
  <c r="W381" i="31" s="1"/>
  <c r="V381" i="31" a="1"/>
  <c r="V381" i="31" s="1"/>
  <c r="U380" i="31" a="1"/>
  <c r="U380" i="31" s="1"/>
  <c r="W380" i="31" s="1" a="1"/>
  <c r="W380" i="31" s="1"/>
  <c r="V380" i="31" a="1"/>
  <c r="V380" i="31" s="1"/>
  <c r="U379" i="31" a="1"/>
  <c r="U379" i="31" s="1"/>
  <c r="W379" i="31" s="1" a="1"/>
  <c r="W379" i="31" s="1"/>
  <c r="V379" i="31" a="1"/>
  <c r="V379" i="31" s="1"/>
  <c r="U378" i="31" a="1"/>
  <c r="U378" i="31" s="1"/>
  <c r="W378" i="31" s="1" a="1"/>
  <c r="W378" i="31" s="1"/>
  <c r="V378" i="31" a="1"/>
  <c r="V378" i="31" s="1"/>
  <c r="U377" i="31" a="1"/>
  <c r="U377" i="31" s="1"/>
  <c r="W377" i="31" s="1" a="1"/>
  <c r="W377" i="31" s="1"/>
  <c r="V377" i="31" a="1"/>
  <c r="V377" i="31" s="1"/>
  <c r="U376" i="31" a="1"/>
  <c r="U376" i="31" s="1"/>
  <c r="W376" i="31" s="1" a="1"/>
  <c r="W376" i="31" s="1"/>
  <c r="V376" i="31" a="1"/>
  <c r="V376" i="31" s="1"/>
  <c r="U375" i="31" a="1"/>
  <c r="U375" i="31" s="1"/>
  <c r="W375" i="31" s="1" a="1"/>
  <c r="W375" i="31" s="1"/>
  <c r="V375" i="31" a="1"/>
  <c r="V375" i="31" s="1"/>
  <c r="U374" i="31" a="1"/>
  <c r="U374" i="31" s="1"/>
  <c r="W374" i="31" s="1" a="1"/>
  <c r="W374" i="31" s="1"/>
  <c r="V374" i="31" a="1"/>
  <c r="V374" i="31" s="1"/>
  <c r="U373" i="31" a="1"/>
  <c r="U373" i="31" s="1"/>
  <c r="W373" i="31" s="1" a="1"/>
  <c r="W373" i="31" s="1"/>
  <c r="V373" i="31" a="1"/>
  <c r="V373" i="31" s="1"/>
  <c r="U372" i="31" a="1"/>
  <c r="U372" i="31" s="1"/>
  <c r="W372" i="31" s="1" a="1"/>
  <c r="W372" i="31" s="1"/>
  <c r="V372" i="31" a="1"/>
  <c r="V372" i="31" s="1"/>
  <c r="U371" i="31" a="1"/>
  <c r="U371" i="31" s="1"/>
  <c r="W371" i="31" s="1" a="1"/>
  <c r="W371" i="31" s="1"/>
  <c r="V371" i="31" a="1"/>
  <c r="V371" i="31" s="1"/>
  <c r="U370" i="31" a="1"/>
  <c r="U370" i="31" s="1"/>
  <c r="W370" i="31" s="1" a="1"/>
  <c r="W370" i="31" s="1"/>
  <c r="V370" i="31" a="1"/>
  <c r="V370" i="31" s="1"/>
  <c r="U369" i="31" a="1"/>
  <c r="U369" i="31" s="1"/>
  <c r="W369" i="31" s="1" a="1"/>
  <c r="W369" i="31" s="1"/>
  <c r="V369" i="31" a="1"/>
  <c r="V369" i="31" s="1"/>
  <c r="U368" i="31" a="1"/>
  <c r="U368" i="31" s="1"/>
  <c r="W368" i="31" s="1" a="1"/>
  <c r="W368" i="31" s="1"/>
  <c r="V368" i="31" a="1"/>
  <c r="V368" i="31" s="1"/>
  <c r="U367" i="31" a="1"/>
  <c r="U367" i="31" s="1"/>
  <c r="W367" i="31" s="1" a="1"/>
  <c r="W367" i="31" s="1"/>
  <c r="V367" i="31" a="1"/>
  <c r="V367" i="31" s="1"/>
  <c r="U366" i="31" a="1"/>
  <c r="U366" i="31" s="1"/>
  <c r="W366" i="31" s="1" a="1"/>
  <c r="W366" i="31" s="1"/>
  <c r="V366" i="31" a="1"/>
  <c r="V366" i="31" s="1"/>
  <c r="U365" i="31" a="1"/>
  <c r="U365" i="31" s="1"/>
  <c r="W365" i="31" s="1" a="1"/>
  <c r="W365" i="31" s="1"/>
  <c r="V365" i="31" a="1"/>
  <c r="V365" i="31" s="1"/>
  <c r="U364" i="31" a="1"/>
  <c r="U364" i="31" s="1"/>
  <c r="W364" i="31" s="1" a="1"/>
  <c r="W364" i="31" s="1"/>
  <c r="V364" i="31" a="1"/>
  <c r="V364" i="31" s="1"/>
  <c r="U363" i="31" a="1"/>
  <c r="U363" i="31" s="1"/>
  <c r="W363" i="31" s="1" a="1"/>
  <c r="W363" i="31" s="1"/>
  <c r="V363" i="31" a="1"/>
  <c r="V363" i="31" s="1"/>
  <c r="U362" i="31" a="1"/>
  <c r="U362" i="31" s="1"/>
  <c r="W362" i="31" s="1" a="1"/>
  <c r="W362" i="31" s="1"/>
  <c r="V362" i="31" a="1"/>
  <c r="V362" i="31" s="1"/>
  <c r="U361" i="31" a="1"/>
  <c r="U361" i="31" s="1"/>
  <c r="W361" i="31" s="1" a="1"/>
  <c r="W361" i="31" s="1"/>
  <c r="V361" i="31" a="1"/>
  <c r="V361" i="31" s="1"/>
  <c r="U360" i="31" a="1"/>
  <c r="U360" i="31" s="1"/>
  <c r="W360" i="31" s="1" a="1"/>
  <c r="W360" i="31" s="1"/>
  <c r="V360" i="31" a="1"/>
  <c r="V360" i="31" s="1"/>
  <c r="U359" i="31" a="1"/>
  <c r="U359" i="31" s="1"/>
  <c r="W359" i="31" s="1" a="1"/>
  <c r="W359" i="31" s="1"/>
  <c r="V359" i="31" a="1"/>
  <c r="V359" i="31" s="1"/>
  <c r="U358" i="31" a="1"/>
  <c r="U358" i="31" s="1"/>
  <c r="W358" i="31" s="1" a="1"/>
  <c r="W358" i="31" s="1"/>
  <c r="V358" i="31" a="1"/>
  <c r="V358" i="31" s="1"/>
  <c r="U357" i="31" a="1"/>
  <c r="U357" i="31" s="1"/>
  <c r="W357" i="31" s="1" a="1"/>
  <c r="W357" i="31" s="1"/>
  <c r="V357" i="31" a="1"/>
  <c r="V357" i="31" s="1"/>
  <c r="U356" i="31" a="1"/>
  <c r="U356" i="31" s="1"/>
  <c r="W356" i="31" s="1" a="1"/>
  <c r="W356" i="31" s="1"/>
  <c r="V356" i="31" a="1"/>
  <c r="V356" i="31" s="1"/>
  <c r="U355" i="31" a="1"/>
  <c r="U355" i="31" s="1"/>
  <c r="W355" i="31" s="1" a="1"/>
  <c r="W355" i="31" s="1"/>
  <c r="V355" i="31" a="1"/>
  <c r="V355" i="31" s="1"/>
  <c r="U354" i="31" a="1"/>
  <c r="U354" i="31" s="1"/>
  <c r="W354" i="31" s="1" a="1"/>
  <c r="W354" i="31" s="1"/>
  <c r="V354" i="31" a="1"/>
  <c r="V354" i="31" s="1"/>
  <c r="U353" i="31" a="1"/>
  <c r="U353" i="31" s="1"/>
  <c r="W353" i="31" s="1" a="1"/>
  <c r="W353" i="31" s="1"/>
  <c r="V353" i="31" a="1"/>
  <c r="V353" i="31" s="1"/>
  <c r="U352" i="31" a="1"/>
  <c r="U352" i="31" s="1"/>
  <c r="W352" i="31" s="1" a="1"/>
  <c r="W352" i="31" s="1"/>
  <c r="V352" i="31" a="1"/>
  <c r="V352" i="31" s="1"/>
  <c r="U351" i="31" a="1"/>
  <c r="U351" i="31" s="1"/>
  <c r="W351" i="31" s="1" a="1"/>
  <c r="W351" i="31" s="1"/>
  <c r="V351" i="31" a="1"/>
  <c r="V351" i="31" s="1"/>
  <c r="U350" i="31" a="1"/>
  <c r="U350" i="31" s="1"/>
  <c r="W350" i="31" s="1" a="1"/>
  <c r="W350" i="31" s="1"/>
  <c r="V350" i="31" a="1"/>
  <c r="V350" i="31" s="1"/>
  <c r="U349" i="31" a="1"/>
  <c r="U349" i="31" s="1"/>
  <c r="W349" i="31" s="1" a="1"/>
  <c r="W349" i="31" s="1"/>
  <c r="V349" i="31" a="1"/>
  <c r="V349" i="31" s="1"/>
  <c r="U348" i="31" a="1"/>
  <c r="U348" i="31" s="1"/>
  <c r="W348" i="31" s="1" a="1"/>
  <c r="W348" i="31" s="1"/>
  <c r="V348" i="31" a="1"/>
  <c r="V348" i="31" s="1"/>
  <c r="U347" i="31" a="1"/>
  <c r="U347" i="31" s="1"/>
  <c r="W347" i="31" s="1" a="1"/>
  <c r="W347" i="31" s="1"/>
  <c r="V347" i="31" a="1"/>
  <c r="V347" i="31" s="1"/>
  <c r="U346" i="31" a="1"/>
  <c r="U346" i="31" s="1"/>
  <c r="W346" i="31" s="1" a="1"/>
  <c r="W346" i="31" s="1"/>
  <c r="V346" i="31" a="1"/>
  <c r="V346" i="31" s="1"/>
  <c r="U345" i="31" a="1"/>
  <c r="U345" i="31" s="1"/>
  <c r="W345" i="31" s="1" a="1"/>
  <c r="W345" i="31" s="1"/>
  <c r="V345" i="31" a="1"/>
  <c r="V345" i="31" s="1"/>
  <c r="U344" i="31" a="1"/>
  <c r="U344" i="31" s="1"/>
  <c r="W344" i="31" s="1" a="1"/>
  <c r="W344" i="31" s="1"/>
  <c r="V344" i="31" a="1"/>
  <c r="V344" i="31" s="1"/>
  <c r="U343" i="31" a="1"/>
  <c r="U343" i="31" s="1"/>
  <c r="W343" i="31" s="1" a="1"/>
  <c r="W343" i="31" s="1"/>
  <c r="V343" i="31" a="1"/>
  <c r="V343" i="31" s="1"/>
  <c r="U342" i="31" a="1"/>
  <c r="U342" i="31" s="1"/>
  <c r="W342" i="31" s="1" a="1"/>
  <c r="W342" i="31" s="1"/>
  <c r="V342" i="31" a="1"/>
  <c r="V342" i="31" s="1"/>
  <c r="U341" i="31" a="1"/>
  <c r="U341" i="31" s="1"/>
  <c r="W341" i="31" s="1" a="1"/>
  <c r="W341" i="31" s="1"/>
  <c r="V341" i="31" a="1"/>
  <c r="V341" i="31" s="1"/>
  <c r="U340" i="31" a="1"/>
  <c r="U340" i="31" s="1"/>
  <c r="W340" i="31" s="1" a="1"/>
  <c r="W340" i="31" s="1"/>
  <c r="V340" i="31" a="1"/>
  <c r="V340" i="31" s="1"/>
  <c r="U339" i="31" a="1"/>
  <c r="U339" i="31" s="1"/>
  <c r="W339" i="31" s="1" a="1"/>
  <c r="W339" i="31" s="1"/>
  <c r="V339" i="31" a="1"/>
  <c r="V339" i="31" s="1"/>
  <c r="U338" i="31" a="1"/>
  <c r="U338" i="31" s="1"/>
  <c r="W338" i="31" s="1" a="1"/>
  <c r="W338" i="31" s="1"/>
  <c r="V338" i="31" a="1"/>
  <c r="V338" i="31" s="1"/>
  <c r="U337" i="31" a="1"/>
  <c r="U337" i="31" s="1"/>
  <c r="W337" i="31" s="1" a="1"/>
  <c r="W337" i="31" s="1"/>
  <c r="V337" i="31" a="1"/>
  <c r="V337" i="31" s="1"/>
  <c r="U336" i="31" a="1"/>
  <c r="U336" i="31" s="1"/>
  <c r="W336" i="31" s="1" a="1"/>
  <c r="W336" i="31" s="1"/>
  <c r="V336" i="31" a="1"/>
  <c r="V336" i="31" s="1"/>
  <c r="U335" i="31" a="1"/>
  <c r="U335" i="31" s="1"/>
  <c r="W335" i="31" s="1" a="1"/>
  <c r="W335" i="31" s="1"/>
  <c r="V335" i="31" a="1"/>
  <c r="V335" i="31" s="1"/>
  <c r="U334" i="31" a="1"/>
  <c r="U334" i="31" s="1"/>
  <c r="W334" i="31" s="1" a="1"/>
  <c r="W334" i="31" s="1"/>
  <c r="V334" i="31" a="1"/>
  <c r="V334" i="31" s="1"/>
  <c r="U333" i="31" a="1"/>
  <c r="U333" i="31" s="1"/>
  <c r="W333" i="31" s="1" a="1"/>
  <c r="W333" i="31" s="1"/>
  <c r="V333" i="31" a="1"/>
  <c r="V333" i="31" s="1"/>
  <c r="U332" i="31" a="1"/>
  <c r="U332" i="31" s="1"/>
  <c r="W332" i="31" s="1" a="1"/>
  <c r="W332" i="31" s="1"/>
  <c r="V332" i="31" a="1"/>
  <c r="V332" i="31" s="1"/>
  <c r="U331" i="31" a="1"/>
  <c r="U331" i="31" s="1"/>
  <c r="W331" i="31" s="1" a="1"/>
  <c r="W331" i="31" s="1"/>
  <c r="V331" i="31" a="1"/>
  <c r="V331" i="31" s="1"/>
  <c r="U330" i="31" a="1"/>
  <c r="U330" i="31" s="1"/>
  <c r="W330" i="31" s="1" a="1"/>
  <c r="W330" i="31" s="1"/>
  <c r="V330" i="31" a="1"/>
  <c r="V330" i="31" s="1"/>
  <c r="U329" i="31" a="1"/>
  <c r="U329" i="31" s="1"/>
  <c r="W329" i="31" s="1" a="1"/>
  <c r="W329" i="31" s="1"/>
  <c r="V329" i="31" a="1"/>
  <c r="V329" i="31" s="1"/>
  <c r="U328" i="31" a="1"/>
  <c r="U328" i="31" s="1"/>
  <c r="W328" i="31" s="1" a="1"/>
  <c r="W328" i="31" s="1"/>
  <c r="V328" i="31" a="1"/>
  <c r="V328" i="31" s="1"/>
  <c r="U327" i="31" a="1"/>
  <c r="U327" i="31" s="1"/>
  <c r="W327" i="31" s="1" a="1"/>
  <c r="W327" i="31" s="1"/>
  <c r="V327" i="31" a="1"/>
  <c r="V327" i="31" s="1"/>
  <c r="U326" i="31" a="1"/>
  <c r="U326" i="31" s="1"/>
  <c r="W326" i="31" s="1" a="1"/>
  <c r="W326" i="31" s="1"/>
  <c r="V326" i="31" a="1"/>
  <c r="V326" i="31" s="1"/>
  <c r="U325" i="31" a="1"/>
  <c r="U325" i="31" s="1"/>
  <c r="W325" i="31" s="1" a="1"/>
  <c r="W325" i="31" s="1"/>
  <c r="V325" i="31" a="1"/>
  <c r="V325" i="31" s="1"/>
  <c r="U324" i="31" a="1"/>
  <c r="U324" i="31" s="1"/>
  <c r="W324" i="31" s="1" a="1"/>
  <c r="W324" i="31" s="1"/>
  <c r="V324" i="31" a="1"/>
  <c r="V324" i="31" s="1"/>
  <c r="U323" i="31" a="1"/>
  <c r="U323" i="31" s="1"/>
  <c r="W323" i="31" s="1" a="1"/>
  <c r="W323" i="31" s="1"/>
  <c r="V323" i="31" a="1"/>
  <c r="V323" i="31" s="1"/>
  <c r="U322" i="31" a="1"/>
  <c r="U322" i="31" s="1"/>
  <c r="W322" i="31" s="1" a="1"/>
  <c r="W322" i="31" s="1"/>
  <c r="V322" i="31" a="1"/>
  <c r="V322" i="31" s="1"/>
  <c r="U321" i="31" a="1"/>
  <c r="U321" i="31" s="1"/>
  <c r="W321" i="31" s="1" a="1"/>
  <c r="W321" i="31" s="1"/>
  <c r="V321" i="31" a="1"/>
  <c r="V321" i="31" s="1"/>
  <c r="U320" i="31" a="1"/>
  <c r="U320" i="31" s="1"/>
  <c r="W320" i="31" s="1" a="1"/>
  <c r="W320" i="31" s="1"/>
  <c r="V320" i="31" a="1"/>
  <c r="V320" i="31" s="1"/>
  <c r="U319" i="31" a="1"/>
  <c r="U319" i="31" s="1"/>
  <c r="W319" i="31" s="1" a="1"/>
  <c r="W319" i="31" s="1"/>
  <c r="V319" i="31" a="1"/>
  <c r="V319" i="31" s="1"/>
  <c r="U318" i="31" a="1"/>
  <c r="U318" i="31" s="1"/>
  <c r="W318" i="31" s="1" a="1"/>
  <c r="W318" i="31" s="1"/>
  <c r="V318" i="31" a="1"/>
  <c r="V318" i="31" s="1"/>
  <c r="U317" i="31" a="1"/>
  <c r="U317" i="31" s="1"/>
  <c r="W317" i="31" s="1" a="1"/>
  <c r="W317" i="31" s="1"/>
  <c r="V317" i="31" a="1"/>
  <c r="V317" i="31" s="1"/>
  <c r="U316" i="31" a="1"/>
  <c r="U316" i="31" s="1"/>
  <c r="W316" i="31" s="1" a="1"/>
  <c r="W316" i="31" s="1"/>
  <c r="V316" i="31" a="1"/>
  <c r="V316" i="31" s="1"/>
  <c r="U315" i="31" a="1"/>
  <c r="U315" i="31" s="1"/>
  <c r="W315" i="31" s="1" a="1"/>
  <c r="W315" i="31" s="1"/>
  <c r="V315" i="31" a="1"/>
  <c r="V315" i="31" s="1"/>
  <c r="U314" i="31" a="1"/>
  <c r="U314" i="31" s="1"/>
  <c r="W314" i="31" s="1" a="1"/>
  <c r="W314" i="31" s="1"/>
  <c r="V314" i="31" a="1"/>
  <c r="V314" i="31" s="1"/>
  <c r="U313" i="31" a="1"/>
  <c r="U313" i="31" s="1"/>
  <c r="W313" i="31" s="1" a="1"/>
  <c r="W313" i="31" s="1"/>
  <c r="V313" i="31" a="1"/>
  <c r="V313" i="31" s="1"/>
  <c r="U312" i="31" a="1"/>
  <c r="U312" i="31" s="1"/>
  <c r="W312" i="31" s="1" a="1"/>
  <c r="W312" i="31" s="1"/>
  <c r="V312" i="31" a="1"/>
  <c r="V312" i="31" s="1"/>
  <c r="U311" i="31" a="1"/>
  <c r="U311" i="31" s="1"/>
  <c r="W311" i="31" s="1" a="1"/>
  <c r="W311" i="31" s="1"/>
  <c r="V311" i="31" a="1"/>
  <c r="V311" i="31" s="1"/>
  <c r="U310" i="31" a="1"/>
  <c r="U310" i="31" s="1"/>
  <c r="W310" i="31" s="1" a="1"/>
  <c r="W310" i="31" s="1"/>
  <c r="V310" i="31" a="1"/>
  <c r="V310" i="31" s="1"/>
  <c r="U309" i="31" a="1"/>
  <c r="U309" i="31" s="1"/>
  <c r="W309" i="31" s="1" a="1"/>
  <c r="W309" i="31" s="1"/>
  <c r="V309" i="31" a="1"/>
  <c r="V309" i="31" s="1"/>
  <c r="U308" i="31" a="1"/>
  <c r="U308" i="31" s="1"/>
  <c r="W308" i="31" s="1" a="1"/>
  <c r="W308" i="31" s="1"/>
  <c r="V308" i="31" a="1"/>
  <c r="V308" i="31" s="1"/>
  <c r="U307" i="31" a="1"/>
  <c r="U307" i="31" s="1"/>
  <c r="W307" i="31" s="1" a="1"/>
  <c r="W307" i="31" s="1"/>
  <c r="V307" i="31" a="1"/>
  <c r="V307" i="31" s="1"/>
  <c r="U306" i="31" a="1"/>
  <c r="U306" i="31" s="1"/>
  <c r="W306" i="31" s="1" a="1"/>
  <c r="W306" i="31" s="1"/>
  <c r="V306" i="31" a="1"/>
  <c r="V306" i="31" s="1"/>
  <c r="U305" i="31" a="1"/>
  <c r="U305" i="31" s="1"/>
  <c r="W305" i="31" s="1" a="1"/>
  <c r="W305" i="31" s="1"/>
  <c r="V305" i="31" a="1"/>
  <c r="V305" i="31" s="1"/>
  <c r="U304" i="31" a="1"/>
  <c r="U304" i="31" s="1"/>
  <c r="W304" i="31" s="1" a="1"/>
  <c r="W304" i="31" s="1"/>
  <c r="V304" i="31" a="1"/>
  <c r="V304" i="31" s="1"/>
  <c r="U303" i="31" a="1"/>
  <c r="U303" i="31" s="1"/>
  <c r="W303" i="31" s="1" a="1"/>
  <c r="W303" i="31" s="1"/>
  <c r="V303" i="31" a="1"/>
  <c r="V303" i="31" s="1"/>
  <c r="U302" i="31" a="1"/>
  <c r="U302" i="31" s="1"/>
  <c r="W302" i="31" s="1" a="1"/>
  <c r="W302" i="31" s="1"/>
  <c r="V302" i="31" a="1"/>
  <c r="V302" i="31" s="1"/>
  <c r="U301" i="31" a="1"/>
  <c r="U301" i="31" s="1"/>
  <c r="W301" i="31" s="1" a="1"/>
  <c r="W301" i="31" s="1"/>
  <c r="V301" i="31" a="1"/>
  <c r="V301" i="31" s="1"/>
  <c r="U300" i="31" a="1"/>
  <c r="U300" i="31" s="1"/>
  <c r="W300" i="31" s="1" a="1"/>
  <c r="W300" i="31" s="1"/>
  <c r="V300" i="31" a="1"/>
  <c r="V300" i="31" s="1"/>
  <c r="U299" i="31" a="1"/>
  <c r="U299" i="31" s="1"/>
  <c r="W299" i="31" s="1" a="1"/>
  <c r="W299" i="31" s="1"/>
  <c r="V299" i="31" a="1"/>
  <c r="V299" i="31" s="1"/>
  <c r="U298" i="31" a="1"/>
  <c r="U298" i="31" s="1"/>
  <c r="W298" i="31" s="1" a="1"/>
  <c r="W298" i="31" s="1"/>
  <c r="V298" i="31" a="1"/>
  <c r="V298" i="31" s="1"/>
  <c r="U297" i="31" a="1"/>
  <c r="U297" i="31" s="1"/>
  <c r="W297" i="31" s="1" a="1"/>
  <c r="W297" i="31" s="1"/>
  <c r="V297" i="31" a="1"/>
  <c r="V297" i="31" s="1"/>
  <c r="U296" i="31" a="1"/>
  <c r="U296" i="31" s="1"/>
  <c r="W296" i="31" s="1" a="1"/>
  <c r="W296" i="31" s="1"/>
  <c r="V296" i="31" a="1"/>
  <c r="V296" i="31" s="1"/>
  <c r="U295" i="31" a="1"/>
  <c r="U295" i="31" s="1"/>
  <c r="W295" i="31" s="1" a="1"/>
  <c r="W295" i="31" s="1"/>
  <c r="V295" i="31" a="1"/>
  <c r="V295" i="31" s="1"/>
  <c r="U294" i="31" a="1"/>
  <c r="U294" i="31" s="1"/>
  <c r="W294" i="31" s="1" a="1"/>
  <c r="W294" i="31" s="1"/>
  <c r="V294" i="31" a="1"/>
  <c r="V294" i="31" s="1"/>
  <c r="U293" i="31" a="1"/>
  <c r="U293" i="31" s="1"/>
  <c r="W293" i="31" s="1" a="1"/>
  <c r="W293" i="31" s="1"/>
  <c r="V293" i="31" a="1"/>
  <c r="V293" i="31" s="1"/>
  <c r="U292" i="31" a="1"/>
  <c r="U292" i="31" s="1"/>
  <c r="W292" i="31" s="1" a="1"/>
  <c r="W292" i="31" s="1"/>
  <c r="V292" i="31" a="1"/>
  <c r="V292" i="31" s="1"/>
  <c r="U291" i="31" a="1"/>
  <c r="U291" i="31" s="1"/>
  <c r="W291" i="31" s="1" a="1"/>
  <c r="W291" i="31" s="1"/>
  <c r="V291" i="31" a="1"/>
  <c r="V291" i="31" s="1"/>
  <c r="U290" i="31" a="1"/>
  <c r="U290" i="31" s="1"/>
  <c r="W290" i="31" s="1" a="1"/>
  <c r="W290" i="31" s="1"/>
  <c r="V290" i="31" a="1"/>
  <c r="V290" i="31" s="1"/>
  <c r="U289" i="31" a="1"/>
  <c r="U289" i="31" s="1"/>
  <c r="W289" i="31" s="1" a="1"/>
  <c r="W289" i="31" s="1"/>
  <c r="V289" i="31" a="1"/>
  <c r="V289" i="31" s="1"/>
  <c r="U288" i="31" a="1"/>
  <c r="U288" i="31" s="1"/>
  <c r="W288" i="31" s="1" a="1"/>
  <c r="W288" i="31" s="1"/>
  <c r="V288" i="31" a="1"/>
  <c r="V288" i="31" s="1"/>
  <c r="U287" i="31" a="1"/>
  <c r="U287" i="31" s="1"/>
  <c r="W287" i="31" s="1" a="1"/>
  <c r="W287" i="31" s="1"/>
  <c r="V287" i="31" a="1"/>
  <c r="V287" i="31" s="1"/>
  <c r="U286" i="31" a="1"/>
  <c r="U286" i="31" s="1"/>
  <c r="W286" i="31" s="1" a="1"/>
  <c r="W286" i="31" s="1"/>
  <c r="V286" i="31" a="1"/>
  <c r="V286" i="31" s="1"/>
  <c r="U285" i="31" a="1"/>
  <c r="U285" i="31" s="1"/>
  <c r="W285" i="31" s="1" a="1"/>
  <c r="W285" i="31" s="1"/>
  <c r="V285" i="31" a="1"/>
  <c r="V285" i="31" s="1"/>
  <c r="U284" i="31" a="1"/>
  <c r="U284" i="31" s="1"/>
  <c r="W284" i="31" s="1" a="1"/>
  <c r="W284" i="31" s="1"/>
  <c r="V284" i="31" a="1"/>
  <c r="V284" i="31" s="1"/>
  <c r="U283" i="31" a="1"/>
  <c r="U283" i="31" s="1"/>
  <c r="W283" i="31" s="1" a="1"/>
  <c r="W283" i="31" s="1"/>
  <c r="V283" i="31" a="1"/>
  <c r="V283" i="31" s="1"/>
  <c r="U282" i="31" a="1"/>
  <c r="U282" i="31" s="1"/>
  <c r="W282" i="31" s="1" a="1"/>
  <c r="W282" i="31" s="1"/>
  <c r="V282" i="31" a="1"/>
  <c r="V282" i="31" s="1"/>
  <c r="U281" i="31" a="1"/>
  <c r="U281" i="31" s="1"/>
  <c r="W281" i="31" s="1" a="1"/>
  <c r="W281" i="31" s="1"/>
  <c r="V281" i="31" a="1"/>
  <c r="V281" i="31" s="1"/>
  <c r="U280" i="31" a="1"/>
  <c r="U280" i="31" s="1"/>
  <c r="W280" i="31" s="1" a="1"/>
  <c r="W280" i="31" s="1"/>
  <c r="V280" i="31" a="1"/>
  <c r="V280" i="31" s="1"/>
  <c r="U279" i="31" a="1"/>
  <c r="U279" i="31" s="1"/>
  <c r="W279" i="31" s="1" a="1"/>
  <c r="W279" i="31" s="1"/>
  <c r="V279" i="31" a="1"/>
  <c r="V279" i="31" s="1"/>
  <c r="U278" i="31" a="1"/>
  <c r="U278" i="31" s="1"/>
  <c r="W278" i="31" s="1" a="1"/>
  <c r="W278" i="31" s="1"/>
  <c r="V278" i="31" a="1"/>
  <c r="V278" i="31" s="1"/>
  <c r="U277" i="31" a="1"/>
  <c r="U277" i="31" s="1"/>
  <c r="W277" i="31" s="1" a="1"/>
  <c r="W277" i="31" s="1"/>
  <c r="V277" i="31" a="1"/>
  <c r="V277" i="31" s="1"/>
  <c r="U276" i="31" a="1"/>
  <c r="U276" i="31" s="1"/>
  <c r="W276" i="31" s="1" a="1"/>
  <c r="W276" i="31" s="1"/>
  <c r="V276" i="31" a="1"/>
  <c r="V276" i="31" s="1"/>
  <c r="U275" i="31" a="1"/>
  <c r="U275" i="31" s="1"/>
  <c r="W275" i="31" s="1" a="1"/>
  <c r="W275" i="31" s="1"/>
  <c r="V275" i="31" a="1"/>
  <c r="V275" i="31" s="1"/>
  <c r="U274" i="31" a="1"/>
  <c r="U274" i="31" s="1"/>
  <c r="W274" i="31" s="1" a="1"/>
  <c r="W274" i="31" s="1"/>
  <c r="V274" i="31" a="1"/>
  <c r="V274" i="31" s="1"/>
  <c r="U273" i="31" a="1"/>
  <c r="U273" i="31" s="1"/>
  <c r="W273" i="31" s="1" a="1"/>
  <c r="W273" i="31" s="1"/>
  <c r="V273" i="31" a="1"/>
  <c r="V273" i="31" s="1"/>
  <c r="U272" i="31" a="1"/>
  <c r="U272" i="31" s="1"/>
  <c r="W272" i="31" s="1" a="1"/>
  <c r="W272" i="31" s="1"/>
  <c r="V272" i="31" a="1"/>
  <c r="V272" i="31" s="1"/>
  <c r="U271" i="31" a="1"/>
  <c r="U271" i="31" s="1"/>
  <c r="W271" i="31" s="1" a="1"/>
  <c r="W271" i="31" s="1"/>
  <c r="V271" i="31" a="1"/>
  <c r="V271" i="31" s="1"/>
  <c r="U270" i="31" a="1"/>
  <c r="U270" i="31" s="1"/>
  <c r="W270" i="31" s="1" a="1"/>
  <c r="W270" i="31" s="1"/>
  <c r="V270" i="31" a="1"/>
  <c r="V270" i="31" s="1"/>
  <c r="U269" i="31" a="1"/>
  <c r="U269" i="31" s="1"/>
  <c r="W269" i="31" s="1" a="1"/>
  <c r="W269" i="31" s="1"/>
  <c r="V269" i="31" a="1"/>
  <c r="V269" i="31" s="1"/>
  <c r="U268" i="31" a="1"/>
  <c r="U268" i="31" s="1"/>
  <c r="W268" i="31" s="1" a="1"/>
  <c r="W268" i="31" s="1"/>
  <c r="V268" i="31" a="1"/>
  <c r="V268" i="31" s="1"/>
  <c r="U267" i="31" a="1"/>
  <c r="U267" i="31" s="1"/>
  <c r="W267" i="31" s="1" a="1"/>
  <c r="W267" i="31" s="1"/>
  <c r="V267" i="31" a="1"/>
  <c r="V267" i="31" s="1"/>
  <c r="U266" i="31" a="1"/>
  <c r="U266" i="31" s="1"/>
  <c r="W266" i="31" s="1" a="1"/>
  <c r="W266" i="31" s="1"/>
  <c r="V266" i="31" a="1"/>
  <c r="V266" i="31" s="1"/>
  <c r="U265" i="31" a="1"/>
  <c r="U265" i="31" s="1"/>
  <c r="W265" i="31" s="1" a="1"/>
  <c r="W265" i="31" s="1"/>
  <c r="V265" i="31" a="1"/>
  <c r="V265" i="31" s="1"/>
  <c r="U264" i="31" a="1"/>
  <c r="U264" i="31" s="1"/>
  <c r="W264" i="31" s="1" a="1"/>
  <c r="W264" i="31" s="1"/>
  <c r="V264" i="31" a="1"/>
  <c r="V264" i="31" s="1"/>
  <c r="U263" i="31" a="1"/>
  <c r="U263" i="31" s="1"/>
  <c r="W263" i="31" s="1" a="1"/>
  <c r="W263" i="31" s="1"/>
  <c r="V263" i="31" a="1"/>
  <c r="V263" i="31" s="1"/>
  <c r="U262" i="31" a="1"/>
  <c r="U262" i="31" s="1"/>
  <c r="W262" i="31" s="1" a="1"/>
  <c r="W262" i="31" s="1"/>
  <c r="V262" i="31" a="1"/>
  <c r="V262" i="31" s="1"/>
  <c r="U261" i="31" a="1"/>
  <c r="U261" i="31" s="1"/>
  <c r="W261" i="31" s="1" a="1"/>
  <c r="W261" i="31" s="1"/>
  <c r="V261" i="31" a="1"/>
  <c r="V261" i="31" s="1"/>
  <c r="U260" i="31" a="1"/>
  <c r="U260" i="31" s="1"/>
  <c r="W260" i="31" s="1" a="1"/>
  <c r="W260" i="31" s="1"/>
  <c r="V260" i="31" a="1"/>
  <c r="V260" i="31" s="1"/>
  <c r="U259" i="31" a="1"/>
  <c r="U259" i="31" s="1"/>
  <c r="W259" i="31" s="1" a="1"/>
  <c r="W259" i="31" s="1"/>
  <c r="V259" i="31" a="1"/>
  <c r="V259" i="31" s="1"/>
  <c r="U258" i="31" a="1"/>
  <c r="U258" i="31" s="1"/>
  <c r="W258" i="31" s="1" a="1"/>
  <c r="W258" i="31" s="1"/>
  <c r="V258" i="31" a="1"/>
  <c r="V258" i="31" s="1"/>
  <c r="U257" i="31" a="1"/>
  <c r="U257" i="31" s="1"/>
  <c r="W257" i="31" s="1" a="1"/>
  <c r="W257" i="31" s="1"/>
  <c r="V257" i="31" a="1"/>
  <c r="V257" i="31" s="1"/>
  <c r="U256" i="31" a="1"/>
  <c r="U256" i="31" s="1"/>
  <c r="W256" i="31" s="1" a="1"/>
  <c r="W256" i="31" s="1"/>
  <c r="V256" i="31" a="1"/>
  <c r="V256" i="31" s="1"/>
  <c r="U255" i="31" a="1"/>
  <c r="U255" i="31" s="1"/>
  <c r="W255" i="31" s="1" a="1"/>
  <c r="W255" i="31" s="1"/>
  <c r="V255" i="31" a="1"/>
  <c r="V255" i="31" s="1"/>
  <c r="U254" i="31" a="1"/>
  <c r="U254" i="31" s="1"/>
  <c r="W254" i="31" s="1" a="1"/>
  <c r="W254" i="31" s="1"/>
  <c r="V254" i="31" a="1"/>
  <c r="V254" i="31" s="1"/>
  <c r="U253" i="31" a="1"/>
  <c r="U253" i="31" s="1"/>
  <c r="W253" i="31" s="1" a="1"/>
  <c r="W253" i="31" s="1"/>
  <c r="V253" i="31" a="1"/>
  <c r="V253" i="31" s="1"/>
  <c r="U252" i="31" a="1"/>
  <c r="U252" i="31" s="1"/>
  <c r="W252" i="31" s="1" a="1"/>
  <c r="W252" i="31" s="1"/>
  <c r="V252" i="31" a="1"/>
  <c r="V252" i="31" s="1"/>
  <c r="U251" i="31" a="1"/>
  <c r="U251" i="31" s="1"/>
  <c r="W251" i="31" s="1" a="1"/>
  <c r="W251" i="31" s="1"/>
  <c r="V251" i="31" a="1"/>
  <c r="V251" i="31" s="1"/>
  <c r="U250" i="31" a="1"/>
  <c r="U250" i="31" s="1"/>
  <c r="W250" i="31" s="1" a="1"/>
  <c r="W250" i="31" s="1"/>
  <c r="V250" i="31" a="1"/>
  <c r="V250" i="31" s="1"/>
  <c r="U249" i="31" a="1"/>
  <c r="U249" i="31" s="1"/>
  <c r="W249" i="31" s="1" a="1"/>
  <c r="W249" i="31" s="1"/>
  <c r="V249" i="31" a="1"/>
  <c r="V249" i="31" s="1"/>
  <c r="U248" i="31" a="1"/>
  <c r="U248" i="31" s="1"/>
  <c r="W248" i="31" s="1" a="1"/>
  <c r="W248" i="31" s="1"/>
  <c r="V248" i="31" a="1"/>
  <c r="V248" i="31" s="1"/>
  <c r="U247" i="31" a="1"/>
  <c r="U247" i="31" s="1"/>
  <c r="W247" i="31" s="1" a="1"/>
  <c r="W247" i="31" s="1"/>
  <c r="V247" i="31" a="1"/>
  <c r="V247" i="31" s="1"/>
  <c r="U246" i="31" a="1"/>
  <c r="U246" i="31" s="1"/>
  <c r="W246" i="31" s="1" a="1"/>
  <c r="W246" i="31" s="1"/>
  <c r="V246" i="31" a="1"/>
  <c r="V246" i="31" s="1"/>
  <c r="U245" i="31" a="1"/>
  <c r="U245" i="31" s="1"/>
  <c r="W245" i="31" s="1" a="1"/>
  <c r="W245" i="31" s="1"/>
  <c r="V245" i="31" a="1"/>
  <c r="V245" i="31" s="1"/>
  <c r="U244" i="31" a="1"/>
  <c r="U244" i="31" s="1"/>
  <c r="W244" i="31" s="1" a="1"/>
  <c r="W244" i="31" s="1"/>
  <c r="V244" i="31" a="1"/>
  <c r="V244" i="31" s="1"/>
  <c r="U243" i="31" a="1"/>
  <c r="U243" i="31" s="1"/>
  <c r="W243" i="31" s="1" a="1"/>
  <c r="W243" i="31" s="1"/>
  <c r="V243" i="31" a="1"/>
  <c r="V243" i="31" s="1"/>
  <c r="U242" i="31" a="1"/>
  <c r="U242" i="31" s="1"/>
  <c r="W242" i="31" s="1" a="1"/>
  <c r="W242" i="31" s="1"/>
  <c r="V242" i="31" a="1"/>
  <c r="V242" i="31" s="1"/>
  <c r="U241" i="31" a="1"/>
  <c r="U241" i="31" s="1"/>
  <c r="W241" i="31" s="1" a="1"/>
  <c r="W241" i="31" s="1"/>
  <c r="V241" i="31" a="1"/>
  <c r="V241" i="31" s="1"/>
  <c r="U240" i="31" a="1"/>
  <c r="U240" i="31" s="1"/>
  <c r="W240" i="31" s="1" a="1"/>
  <c r="W240" i="31" s="1"/>
  <c r="V240" i="31" a="1"/>
  <c r="V240" i="31" s="1"/>
  <c r="U239" i="31" a="1"/>
  <c r="U239" i="31" s="1"/>
  <c r="W239" i="31" s="1" a="1"/>
  <c r="W239" i="31" s="1"/>
  <c r="V239" i="31" a="1"/>
  <c r="V239" i="31" s="1"/>
  <c r="U238" i="31" a="1"/>
  <c r="U238" i="31" s="1"/>
  <c r="W238" i="31" s="1" a="1"/>
  <c r="W238" i="31" s="1"/>
  <c r="V238" i="31" a="1"/>
  <c r="V238" i="31" s="1"/>
  <c r="U237" i="31" a="1"/>
  <c r="U237" i="31" s="1"/>
  <c r="W237" i="31" s="1" a="1"/>
  <c r="W237" i="31" s="1"/>
  <c r="V237" i="31" a="1"/>
  <c r="V237" i="31" s="1"/>
  <c r="U236" i="31" a="1"/>
  <c r="U236" i="31" s="1"/>
  <c r="W236" i="31" s="1" a="1"/>
  <c r="W236" i="31" s="1"/>
  <c r="V236" i="31" a="1"/>
  <c r="V236" i="31" s="1"/>
  <c r="U235" i="31" a="1"/>
  <c r="U235" i="31" s="1"/>
  <c r="W235" i="31" s="1" a="1"/>
  <c r="W235" i="31" s="1"/>
  <c r="V235" i="31" a="1"/>
  <c r="V235" i="31" s="1"/>
  <c r="U234" i="31" a="1"/>
  <c r="U234" i="31" s="1"/>
  <c r="W234" i="31" s="1" a="1"/>
  <c r="W234" i="31" s="1"/>
  <c r="V234" i="31" a="1"/>
  <c r="V234" i="31" s="1"/>
  <c r="U233" i="31" a="1"/>
  <c r="U233" i="31" s="1"/>
  <c r="W233" i="31" s="1" a="1"/>
  <c r="W233" i="31" s="1"/>
  <c r="V233" i="31" a="1"/>
  <c r="V233" i="31" s="1"/>
  <c r="U232" i="31" a="1"/>
  <c r="U232" i="31" s="1"/>
  <c r="W232" i="31" s="1" a="1"/>
  <c r="W232" i="31" s="1"/>
  <c r="V232" i="31" a="1"/>
  <c r="V232" i="31" s="1"/>
  <c r="U231" i="31" a="1"/>
  <c r="U231" i="31" s="1"/>
  <c r="W231" i="31" s="1" a="1"/>
  <c r="W231" i="31" s="1"/>
  <c r="V231" i="31" a="1"/>
  <c r="V231" i="31" s="1"/>
  <c r="U230" i="31" a="1"/>
  <c r="U230" i="31" s="1"/>
  <c r="W230" i="31" s="1" a="1"/>
  <c r="W230" i="31" s="1"/>
  <c r="V230" i="31" a="1"/>
  <c r="V230" i="31" s="1"/>
  <c r="U229" i="31" a="1"/>
  <c r="U229" i="31" s="1"/>
  <c r="W229" i="31" s="1" a="1"/>
  <c r="W229" i="31" s="1"/>
  <c r="V229" i="31" a="1"/>
  <c r="V229" i="31" s="1"/>
  <c r="U228" i="31" a="1"/>
  <c r="U228" i="31" s="1"/>
  <c r="W228" i="31" s="1" a="1"/>
  <c r="W228" i="31" s="1"/>
  <c r="V228" i="31" a="1"/>
  <c r="V228" i="31" s="1"/>
  <c r="U227" i="31" a="1"/>
  <c r="U227" i="31" s="1"/>
  <c r="W227" i="31" s="1" a="1"/>
  <c r="W227" i="31" s="1"/>
  <c r="V227" i="31" a="1"/>
  <c r="V227" i="31" s="1"/>
  <c r="U226" i="31" a="1"/>
  <c r="U226" i="31" s="1"/>
  <c r="W226" i="31" s="1" a="1"/>
  <c r="W226" i="31" s="1"/>
  <c r="V226" i="31" a="1"/>
  <c r="V226" i="31" s="1"/>
  <c r="U225" i="31" a="1"/>
  <c r="U225" i="31" s="1"/>
  <c r="W225" i="31" s="1" a="1"/>
  <c r="W225" i="31" s="1"/>
  <c r="V225" i="31" a="1"/>
  <c r="V225" i="31" s="1"/>
  <c r="U224" i="31" a="1"/>
  <c r="U224" i="31" s="1"/>
  <c r="W224" i="31" s="1" a="1"/>
  <c r="W224" i="31" s="1"/>
  <c r="V224" i="31" a="1"/>
  <c r="V224" i="31" s="1"/>
  <c r="U223" i="31" a="1"/>
  <c r="U223" i="31" s="1"/>
  <c r="W223" i="31" s="1" a="1"/>
  <c r="W223" i="31" s="1"/>
  <c r="V223" i="31" a="1"/>
  <c r="V223" i="31" s="1"/>
  <c r="U222" i="31" a="1"/>
  <c r="U222" i="31" s="1"/>
  <c r="W222" i="31" s="1" a="1"/>
  <c r="W222" i="31" s="1"/>
  <c r="V222" i="31" a="1"/>
  <c r="V222" i="31" s="1"/>
  <c r="U221" i="31" a="1"/>
  <c r="U221" i="31" s="1"/>
  <c r="W221" i="31" s="1" a="1"/>
  <c r="W221" i="31" s="1"/>
  <c r="V221" i="31" a="1"/>
  <c r="V221" i="31" s="1"/>
  <c r="U220" i="31" a="1"/>
  <c r="U220" i="31" s="1"/>
  <c r="W220" i="31" s="1" a="1"/>
  <c r="W220" i="31" s="1"/>
  <c r="V220" i="31" a="1"/>
  <c r="V220" i="31" s="1"/>
  <c r="U219" i="31" a="1"/>
  <c r="U219" i="31" s="1"/>
  <c r="W219" i="31" s="1" a="1"/>
  <c r="W219" i="31" s="1"/>
  <c r="V219" i="31" a="1"/>
  <c r="V219" i="31" s="1"/>
  <c r="U218" i="31" a="1"/>
  <c r="U218" i="31" s="1"/>
  <c r="W218" i="31" s="1" a="1"/>
  <c r="W218" i="31" s="1"/>
  <c r="V218" i="31" a="1"/>
  <c r="V218" i="31" s="1"/>
  <c r="U217" i="31" a="1"/>
  <c r="U217" i="31" s="1"/>
  <c r="W217" i="31" s="1" a="1"/>
  <c r="W217" i="31" s="1"/>
  <c r="V217" i="31" a="1"/>
  <c r="V217" i="31" s="1"/>
  <c r="U216" i="31" a="1"/>
  <c r="U216" i="31" s="1"/>
  <c r="W216" i="31" s="1" a="1"/>
  <c r="W216" i="31" s="1"/>
  <c r="V216" i="31" a="1"/>
  <c r="V216" i="31" s="1"/>
  <c r="U215" i="31" a="1"/>
  <c r="U215" i="31" s="1"/>
  <c r="W215" i="31" s="1" a="1"/>
  <c r="W215" i="31" s="1"/>
  <c r="V215" i="31" a="1"/>
  <c r="V215" i="31" s="1"/>
  <c r="U214" i="31" a="1"/>
  <c r="U214" i="31" s="1"/>
  <c r="W214" i="31" s="1" a="1"/>
  <c r="W214" i="31" s="1"/>
  <c r="V214" i="31" a="1"/>
  <c r="V214" i="31" s="1"/>
  <c r="U213" i="31" a="1"/>
  <c r="U213" i="31" s="1"/>
  <c r="W213" i="31" s="1" a="1"/>
  <c r="W213" i="31" s="1"/>
  <c r="V213" i="31" a="1"/>
  <c r="V213" i="31" s="1"/>
  <c r="U212" i="31" a="1"/>
  <c r="U212" i="31" s="1"/>
  <c r="W212" i="31" s="1" a="1"/>
  <c r="W212" i="31" s="1"/>
  <c r="V212" i="31" a="1"/>
  <c r="V212" i="31" s="1"/>
  <c r="U211" i="31" a="1"/>
  <c r="U211" i="31" s="1"/>
  <c r="W211" i="31" s="1" a="1"/>
  <c r="W211" i="31" s="1"/>
  <c r="V211" i="31" a="1"/>
  <c r="V211" i="31" s="1"/>
  <c r="U210" i="31" a="1"/>
  <c r="U210" i="31" s="1"/>
  <c r="W210" i="31" s="1" a="1"/>
  <c r="W210" i="31" s="1"/>
  <c r="V210" i="31" a="1"/>
  <c r="V210" i="31" s="1"/>
  <c r="U209" i="31" a="1"/>
  <c r="U209" i="31" s="1"/>
  <c r="W209" i="31" s="1" a="1"/>
  <c r="W209" i="31" s="1"/>
  <c r="V209" i="31" a="1"/>
  <c r="V209" i="31" s="1"/>
  <c r="U208" i="31" a="1"/>
  <c r="U208" i="31" s="1"/>
  <c r="W208" i="31" s="1" a="1"/>
  <c r="W208" i="31" s="1"/>
  <c r="V208" i="31" a="1"/>
  <c r="V208" i="31" s="1"/>
  <c r="U207" i="31" a="1"/>
  <c r="U207" i="31" s="1"/>
  <c r="W207" i="31" s="1" a="1"/>
  <c r="W207" i="31" s="1"/>
  <c r="V207" i="31" a="1"/>
  <c r="V207" i="31" s="1"/>
  <c r="U206" i="31" a="1"/>
  <c r="U206" i="31" s="1"/>
  <c r="W206" i="31" s="1" a="1"/>
  <c r="W206" i="31" s="1"/>
  <c r="V206" i="31" a="1"/>
  <c r="V206" i="31" s="1"/>
  <c r="U205" i="31" a="1"/>
  <c r="U205" i="31" s="1"/>
  <c r="W205" i="31" s="1" a="1"/>
  <c r="W205" i="31" s="1"/>
  <c r="V205" i="31" a="1"/>
  <c r="V205" i="31" s="1"/>
  <c r="U204" i="31" a="1"/>
  <c r="U204" i="31" s="1"/>
  <c r="W204" i="31" s="1" a="1"/>
  <c r="W204" i="31" s="1"/>
  <c r="V204" i="31" a="1"/>
  <c r="V204" i="31" s="1"/>
  <c r="U203" i="31" a="1"/>
  <c r="U203" i="31" s="1"/>
  <c r="W203" i="31" s="1" a="1"/>
  <c r="W203" i="31" s="1"/>
  <c r="V203" i="31" a="1"/>
  <c r="V203" i="31" s="1"/>
  <c r="U202" i="31" a="1"/>
  <c r="U202" i="31" s="1"/>
  <c r="W202" i="31" s="1" a="1"/>
  <c r="W202" i="31" s="1"/>
  <c r="V202" i="31" a="1"/>
  <c r="V202" i="31" s="1"/>
  <c r="U201" i="31" a="1"/>
  <c r="U201" i="31" s="1"/>
  <c r="W201" i="31" s="1" a="1"/>
  <c r="W201" i="31" s="1"/>
  <c r="V201" i="31" a="1"/>
  <c r="V201" i="31" s="1"/>
  <c r="U200" i="31" a="1"/>
  <c r="U200" i="31" s="1"/>
  <c r="W200" i="31" s="1" a="1"/>
  <c r="W200" i="31" s="1"/>
  <c r="V200" i="31" a="1"/>
  <c r="V200" i="31" s="1"/>
  <c r="U199" i="31" a="1"/>
  <c r="U199" i="31" s="1"/>
  <c r="W199" i="31" s="1" a="1"/>
  <c r="W199" i="31" s="1"/>
  <c r="V199" i="31" a="1"/>
  <c r="V199" i="31" s="1"/>
  <c r="U198" i="31" a="1"/>
  <c r="U198" i="31" s="1"/>
  <c r="W198" i="31" s="1" a="1"/>
  <c r="W198" i="31" s="1"/>
  <c r="V198" i="31" a="1"/>
  <c r="V198" i="31" s="1"/>
  <c r="U197" i="31" a="1"/>
  <c r="U197" i="31" s="1"/>
  <c r="W197" i="31" s="1" a="1"/>
  <c r="W197" i="31" s="1"/>
  <c r="V197" i="31" a="1"/>
  <c r="V197" i="31" s="1"/>
  <c r="U196" i="31" a="1"/>
  <c r="U196" i="31" s="1"/>
  <c r="W196" i="31" s="1" a="1"/>
  <c r="W196" i="31" s="1"/>
  <c r="V196" i="31" a="1"/>
  <c r="V196" i="31" s="1"/>
  <c r="U195" i="31" a="1"/>
  <c r="U195" i="31" s="1"/>
  <c r="W195" i="31" s="1" a="1"/>
  <c r="W195" i="31" s="1"/>
  <c r="V195" i="31" a="1"/>
  <c r="V195" i="31" s="1"/>
  <c r="U194" i="31" a="1"/>
  <c r="U194" i="31" s="1"/>
  <c r="W194" i="31" s="1" a="1"/>
  <c r="W194" i="31" s="1"/>
  <c r="V194" i="31" a="1"/>
  <c r="V194" i="31" s="1"/>
  <c r="U193" i="31" a="1"/>
  <c r="U193" i="31" s="1"/>
  <c r="W193" i="31" s="1" a="1"/>
  <c r="W193" i="31" s="1"/>
  <c r="V193" i="31" a="1"/>
  <c r="V193" i="31" s="1"/>
  <c r="U192" i="31" a="1"/>
  <c r="U192" i="31" s="1"/>
  <c r="W192" i="31" s="1" a="1"/>
  <c r="W192" i="31" s="1"/>
  <c r="V192" i="31" a="1"/>
  <c r="V192" i="31" s="1"/>
  <c r="U191" i="31" a="1"/>
  <c r="U191" i="31" s="1"/>
  <c r="W191" i="31" s="1" a="1"/>
  <c r="W191" i="31" s="1"/>
  <c r="V191" i="31" a="1"/>
  <c r="V191" i="31" s="1"/>
  <c r="U190" i="31" a="1"/>
  <c r="U190" i="31" s="1"/>
  <c r="W190" i="31" s="1" a="1"/>
  <c r="W190" i="31" s="1"/>
  <c r="V190" i="31" a="1"/>
  <c r="V190" i="31" s="1"/>
  <c r="U189" i="31" a="1"/>
  <c r="U189" i="31" s="1"/>
  <c r="W189" i="31" s="1" a="1"/>
  <c r="W189" i="31" s="1"/>
  <c r="V189" i="31" a="1"/>
  <c r="V189" i="31" s="1"/>
  <c r="U188" i="31" a="1"/>
  <c r="U188" i="31" s="1"/>
  <c r="W188" i="31" s="1" a="1"/>
  <c r="W188" i="31" s="1"/>
  <c r="V188" i="31" a="1"/>
  <c r="V188" i="31" s="1"/>
  <c r="U187" i="31" a="1"/>
  <c r="U187" i="31" s="1"/>
  <c r="W187" i="31" s="1" a="1"/>
  <c r="W187" i="31" s="1"/>
  <c r="V187" i="31" a="1"/>
  <c r="V187" i="31" s="1"/>
  <c r="U186" i="31" a="1"/>
  <c r="U186" i="31" s="1"/>
  <c r="W186" i="31" s="1" a="1"/>
  <c r="W186" i="31" s="1"/>
  <c r="V186" i="31" a="1"/>
  <c r="V186" i="31" s="1"/>
  <c r="U185" i="31" a="1"/>
  <c r="U185" i="31" s="1"/>
  <c r="W185" i="31" s="1" a="1"/>
  <c r="W185" i="31" s="1"/>
  <c r="V185" i="31" a="1"/>
  <c r="V185" i="31" s="1"/>
  <c r="U184" i="31" a="1"/>
  <c r="U184" i="31" s="1"/>
  <c r="W184" i="31" s="1" a="1"/>
  <c r="W184" i="31" s="1"/>
  <c r="V184" i="31" a="1"/>
  <c r="V184" i="31" s="1"/>
  <c r="U183" i="31" a="1"/>
  <c r="U183" i="31" s="1"/>
  <c r="W183" i="31" s="1" a="1"/>
  <c r="W183" i="31" s="1"/>
  <c r="V183" i="31" a="1"/>
  <c r="V183" i="31" s="1"/>
  <c r="U182" i="31" a="1"/>
  <c r="U182" i="31" s="1"/>
  <c r="W182" i="31" s="1" a="1"/>
  <c r="W182" i="31" s="1"/>
  <c r="V182" i="31" a="1"/>
  <c r="V182" i="31" s="1"/>
  <c r="U181" i="31" a="1"/>
  <c r="U181" i="31" s="1"/>
  <c r="W181" i="31" s="1" a="1"/>
  <c r="W181" i="31" s="1"/>
  <c r="V181" i="31" a="1"/>
  <c r="V181" i="31" s="1"/>
  <c r="U180" i="31" a="1"/>
  <c r="U180" i="31" s="1"/>
  <c r="W180" i="31" s="1" a="1"/>
  <c r="W180" i="31" s="1"/>
  <c r="V180" i="31" a="1"/>
  <c r="V180" i="31" s="1"/>
  <c r="U179" i="31" a="1"/>
  <c r="U179" i="31" s="1"/>
  <c r="W179" i="31" s="1" a="1"/>
  <c r="W179" i="31" s="1"/>
  <c r="V179" i="31" a="1"/>
  <c r="V179" i="31" s="1"/>
  <c r="U178" i="31" a="1"/>
  <c r="U178" i="31" s="1"/>
  <c r="W178" i="31" s="1" a="1"/>
  <c r="W178" i="31" s="1"/>
  <c r="V178" i="31" a="1"/>
  <c r="V178" i="31" s="1"/>
  <c r="U177" i="31" a="1"/>
  <c r="U177" i="31" s="1"/>
  <c r="W177" i="31" s="1" a="1"/>
  <c r="W177" i="31" s="1"/>
  <c r="V177" i="31" a="1"/>
  <c r="V177" i="31" s="1"/>
  <c r="U176" i="31" a="1"/>
  <c r="U176" i="31" s="1"/>
  <c r="W176" i="31" s="1" a="1"/>
  <c r="W176" i="31" s="1"/>
  <c r="V176" i="31" a="1"/>
  <c r="V176" i="31" s="1"/>
  <c r="U175" i="31" a="1"/>
  <c r="U175" i="31" s="1"/>
  <c r="W175" i="31" s="1" a="1"/>
  <c r="W175" i="31" s="1"/>
  <c r="V175" i="31" a="1"/>
  <c r="V175" i="31" s="1"/>
  <c r="U174" i="31" a="1"/>
  <c r="U174" i="31" s="1"/>
  <c r="W174" i="31" s="1" a="1"/>
  <c r="W174" i="31" s="1"/>
  <c r="V174" i="31" a="1"/>
  <c r="V174" i="31" s="1"/>
  <c r="U173" i="31" a="1"/>
  <c r="U173" i="31" s="1"/>
  <c r="W173" i="31" s="1" a="1"/>
  <c r="W173" i="31" s="1"/>
  <c r="V173" i="31" a="1"/>
  <c r="V173" i="31" s="1"/>
  <c r="U172" i="31" a="1"/>
  <c r="U172" i="31" s="1"/>
  <c r="W172" i="31" s="1" a="1"/>
  <c r="W172" i="31" s="1"/>
  <c r="V172" i="31" a="1"/>
  <c r="V172" i="31" s="1"/>
  <c r="U171" i="31" a="1"/>
  <c r="U171" i="31" s="1"/>
  <c r="W171" i="31" s="1" a="1"/>
  <c r="W171" i="31" s="1"/>
  <c r="V171" i="31" a="1"/>
  <c r="V171" i="31" s="1"/>
  <c r="U170" i="31" a="1"/>
  <c r="U170" i="31" s="1"/>
  <c r="W170" i="31" s="1" a="1"/>
  <c r="W170" i="31" s="1"/>
  <c r="V170" i="31" a="1"/>
  <c r="V170" i="31" s="1"/>
  <c r="U169" i="31" a="1"/>
  <c r="U169" i="31" s="1"/>
  <c r="W169" i="31" s="1" a="1"/>
  <c r="W169" i="31" s="1"/>
  <c r="V169" i="31" a="1"/>
  <c r="V169" i="31" s="1"/>
  <c r="U168" i="31" a="1"/>
  <c r="U168" i="31" s="1"/>
  <c r="W168" i="31" s="1" a="1"/>
  <c r="W168" i="31" s="1"/>
  <c r="V168" i="31" a="1"/>
  <c r="V168" i="31" s="1"/>
  <c r="U167" i="31" a="1"/>
  <c r="U167" i="31" s="1"/>
  <c r="W167" i="31" s="1" a="1"/>
  <c r="W167" i="31" s="1"/>
  <c r="V167" i="31" a="1"/>
  <c r="V167" i="31" s="1"/>
  <c r="U166" i="31" a="1"/>
  <c r="U166" i="31" s="1"/>
  <c r="W166" i="31" s="1" a="1"/>
  <c r="W166" i="31" s="1"/>
  <c r="V166" i="31" a="1"/>
  <c r="V166" i="31" s="1"/>
  <c r="U165" i="31" a="1"/>
  <c r="U165" i="31" s="1"/>
  <c r="W165" i="31" s="1" a="1"/>
  <c r="W165" i="31" s="1"/>
  <c r="V165" i="31" a="1"/>
  <c r="V165" i="31" s="1"/>
  <c r="U164" i="31" a="1"/>
  <c r="U164" i="31" s="1"/>
  <c r="W164" i="31" s="1" a="1"/>
  <c r="W164" i="31" s="1"/>
  <c r="V164" i="31" a="1"/>
  <c r="V164" i="31" s="1"/>
  <c r="U163" i="31" a="1"/>
  <c r="U163" i="31" s="1"/>
  <c r="W163" i="31" s="1" a="1"/>
  <c r="W163" i="31" s="1"/>
  <c r="V163" i="31" a="1"/>
  <c r="V163" i="31" s="1"/>
  <c r="U162" i="31" a="1"/>
  <c r="U162" i="31" s="1"/>
  <c r="W162" i="31" s="1" a="1"/>
  <c r="W162" i="31" s="1"/>
  <c r="V162" i="31" a="1"/>
  <c r="V162" i="31" s="1"/>
  <c r="U161" i="31" a="1"/>
  <c r="U161" i="31" s="1"/>
  <c r="W161" i="31" s="1" a="1"/>
  <c r="W161" i="31" s="1"/>
  <c r="V161" i="31" a="1"/>
  <c r="V161" i="31" s="1"/>
  <c r="U160" i="31" a="1"/>
  <c r="U160" i="31" s="1"/>
  <c r="W160" i="31" s="1" a="1"/>
  <c r="W160" i="31" s="1"/>
  <c r="V160" i="31" a="1"/>
  <c r="V160" i="31" s="1"/>
  <c r="U159" i="31" a="1"/>
  <c r="U159" i="31" s="1"/>
  <c r="W159" i="31" s="1" a="1"/>
  <c r="W159" i="31" s="1"/>
  <c r="V159" i="31" a="1"/>
  <c r="V159" i="31" s="1"/>
  <c r="U158" i="31" a="1"/>
  <c r="U158" i="31" s="1"/>
  <c r="W158" i="31" s="1" a="1"/>
  <c r="W158" i="31" s="1"/>
  <c r="V158" i="31" a="1"/>
  <c r="V158" i="31" s="1"/>
  <c r="U157" i="31" a="1"/>
  <c r="U157" i="31" s="1"/>
  <c r="W157" i="31" s="1" a="1"/>
  <c r="W157" i="31" s="1"/>
  <c r="V157" i="31" a="1"/>
  <c r="V157" i="31" s="1"/>
  <c r="U156" i="31" a="1"/>
  <c r="U156" i="31" s="1"/>
  <c r="W156" i="31" s="1" a="1"/>
  <c r="W156" i="31" s="1"/>
  <c r="V156" i="31" a="1"/>
  <c r="V156" i="31" s="1"/>
  <c r="U155" i="31" a="1"/>
  <c r="U155" i="31" s="1"/>
  <c r="W155" i="31" s="1" a="1"/>
  <c r="W155" i="31" s="1"/>
  <c r="V155" i="31" a="1"/>
  <c r="V155" i="31" s="1"/>
  <c r="U154" i="31" a="1"/>
  <c r="U154" i="31" s="1"/>
  <c r="W154" i="31" s="1" a="1"/>
  <c r="W154" i="31" s="1"/>
  <c r="V154" i="31" a="1"/>
  <c r="V154" i="31" s="1"/>
  <c r="U153" i="31" a="1"/>
  <c r="U153" i="31" s="1"/>
  <c r="W153" i="31" s="1" a="1"/>
  <c r="W153" i="31" s="1"/>
  <c r="V153" i="31" a="1"/>
  <c r="V153" i="31" s="1"/>
  <c r="U152" i="31" a="1"/>
  <c r="U152" i="31" s="1"/>
  <c r="W152" i="31" s="1" a="1"/>
  <c r="W152" i="31" s="1"/>
  <c r="V152" i="31" a="1"/>
  <c r="V152" i="31" s="1"/>
  <c r="U151" i="31" a="1"/>
  <c r="U151" i="31" s="1"/>
  <c r="W151" i="31" s="1" a="1"/>
  <c r="W151" i="31" s="1"/>
  <c r="V151" i="31" a="1"/>
  <c r="V151" i="31" s="1"/>
  <c r="U150" i="31" a="1"/>
  <c r="U150" i="31" s="1"/>
  <c r="W150" i="31" s="1" a="1"/>
  <c r="W150" i="31" s="1"/>
  <c r="V150" i="31" a="1"/>
  <c r="V150" i="31" s="1"/>
  <c r="U149" i="31" a="1"/>
  <c r="U149" i="31" s="1"/>
  <c r="W149" i="31" s="1" a="1"/>
  <c r="W149" i="31" s="1"/>
  <c r="V149" i="31" a="1"/>
  <c r="V149" i="31" s="1"/>
  <c r="U148" i="31" a="1"/>
  <c r="U148" i="31" s="1"/>
  <c r="W148" i="31" s="1" a="1"/>
  <c r="W148" i="31" s="1"/>
  <c r="V148" i="31" a="1"/>
  <c r="V148" i="31" s="1"/>
  <c r="U147" i="31" a="1"/>
  <c r="U147" i="31" s="1"/>
  <c r="W147" i="31" s="1" a="1"/>
  <c r="W147" i="31" s="1"/>
  <c r="V147" i="31" a="1"/>
  <c r="V147" i="31" s="1"/>
  <c r="U146" i="31" a="1"/>
  <c r="U146" i="31" s="1"/>
  <c r="W146" i="31" s="1" a="1"/>
  <c r="W146" i="31" s="1"/>
  <c r="V146" i="31" a="1"/>
  <c r="V146" i="31" s="1"/>
  <c r="U145" i="31" a="1"/>
  <c r="U145" i="31" s="1"/>
  <c r="W145" i="31" s="1" a="1"/>
  <c r="W145" i="31" s="1"/>
  <c r="V145" i="31" a="1"/>
  <c r="V145" i="31" s="1"/>
  <c r="U144" i="31" a="1"/>
  <c r="U144" i="31" s="1"/>
  <c r="W144" i="31" s="1" a="1"/>
  <c r="W144" i="31" s="1"/>
  <c r="V144" i="31" a="1"/>
  <c r="V144" i="31" s="1"/>
  <c r="U143" i="31" a="1"/>
  <c r="U143" i="31" s="1"/>
  <c r="W143" i="31" s="1" a="1"/>
  <c r="W143" i="31" s="1"/>
  <c r="V143" i="31" a="1"/>
  <c r="V143" i="31" s="1"/>
  <c r="U142" i="31" a="1"/>
  <c r="U142" i="31" s="1"/>
  <c r="W142" i="31" s="1" a="1"/>
  <c r="W142" i="31" s="1"/>
  <c r="V142" i="31" a="1"/>
  <c r="V142" i="31" s="1"/>
  <c r="U141" i="31" a="1"/>
  <c r="U141" i="31" s="1"/>
  <c r="W141" i="31" s="1" a="1"/>
  <c r="W141" i="31" s="1"/>
  <c r="V141" i="31" a="1"/>
  <c r="V141" i="31" s="1"/>
  <c r="U140" i="31" a="1"/>
  <c r="U140" i="31" s="1"/>
  <c r="W140" i="31" s="1" a="1"/>
  <c r="W140" i="31" s="1"/>
  <c r="V140" i="31" a="1"/>
  <c r="V140" i="31" s="1"/>
  <c r="U139" i="31" a="1"/>
  <c r="U139" i="31" s="1"/>
  <c r="W139" i="31" s="1" a="1"/>
  <c r="W139" i="31" s="1"/>
  <c r="V139" i="31" a="1"/>
  <c r="V139" i="31" s="1"/>
  <c r="U138" i="31" a="1"/>
  <c r="U138" i="31" s="1"/>
  <c r="W138" i="31" s="1" a="1"/>
  <c r="W138" i="31" s="1"/>
  <c r="V138" i="31" a="1"/>
  <c r="V138" i="31" s="1"/>
  <c r="U137" i="31" a="1"/>
  <c r="U137" i="31" s="1"/>
  <c r="W137" i="31" s="1" a="1"/>
  <c r="W137" i="31" s="1"/>
  <c r="V137" i="31" a="1"/>
  <c r="V137" i="31" s="1"/>
  <c r="U136" i="31" a="1"/>
  <c r="U136" i="31" s="1"/>
  <c r="W136" i="31" s="1" a="1"/>
  <c r="W136" i="31" s="1"/>
  <c r="V136" i="31" a="1"/>
  <c r="V136" i="31" s="1"/>
  <c r="U135" i="31" a="1"/>
  <c r="U135" i="31" s="1"/>
  <c r="W135" i="31" s="1" a="1"/>
  <c r="W135" i="31" s="1"/>
  <c r="V135" i="31" a="1"/>
  <c r="V135" i="31" s="1"/>
  <c r="U134" i="31" a="1"/>
  <c r="U134" i="31" s="1"/>
  <c r="W134" i="31" s="1" a="1"/>
  <c r="W134" i="31" s="1"/>
  <c r="V134" i="31" a="1"/>
  <c r="V134" i="31" s="1"/>
  <c r="U133" i="31" a="1"/>
  <c r="U133" i="31" s="1"/>
  <c r="W133" i="31" s="1" a="1"/>
  <c r="W133" i="31" s="1"/>
  <c r="V133" i="31" a="1"/>
  <c r="V133" i="31" s="1"/>
  <c r="U132" i="31" a="1"/>
  <c r="U132" i="31" s="1"/>
  <c r="W132" i="31" s="1" a="1"/>
  <c r="W132" i="31" s="1"/>
  <c r="V132" i="31" a="1"/>
  <c r="V132" i="31" s="1"/>
  <c r="U131" i="31" a="1"/>
  <c r="U131" i="31" s="1"/>
  <c r="W131" i="31" s="1" a="1"/>
  <c r="W131" i="31" s="1"/>
  <c r="V131" i="31" a="1"/>
  <c r="V131" i="31" s="1"/>
  <c r="U130" i="31" a="1"/>
  <c r="U130" i="31" s="1"/>
  <c r="W130" i="31" s="1" a="1"/>
  <c r="W130" i="31" s="1"/>
  <c r="V130" i="31" a="1"/>
  <c r="V130" i="31" s="1"/>
  <c r="U129" i="31" a="1"/>
  <c r="U129" i="31" s="1"/>
  <c r="W129" i="31" s="1" a="1"/>
  <c r="W129" i="31" s="1"/>
  <c r="V129" i="31" a="1"/>
  <c r="V129" i="31" s="1"/>
  <c r="U128" i="31" a="1"/>
  <c r="U128" i="31" s="1"/>
  <c r="W128" i="31" s="1" a="1"/>
  <c r="W128" i="31" s="1"/>
  <c r="V128" i="31" a="1"/>
  <c r="V128" i="31" s="1"/>
  <c r="U127" i="31" a="1"/>
  <c r="U127" i="31" s="1"/>
  <c r="W127" i="31" s="1" a="1"/>
  <c r="W127" i="31" s="1"/>
  <c r="V127" i="31" a="1"/>
  <c r="V127" i="31" s="1"/>
  <c r="U126" i="31" a="1"/>
  <c r="U126" i="31" s="1"/>
  <c r="W126" i="31" s="1" a="1"/>
  <c r="W126" i="31" s="1"/>
  <c r="V126" i="31" a="1"/>
  <c r="V126" i="31" s="1"/>
  <c r="U125" i="31" a="1"/>
  <c r="U125" i="31" s="1"/>
  <c r="W125" i="31" s="1" a="1"/>
  <c r="W125" i="31" s="1"/>
  <c r="V125" i="31" a="1"/>
  <c r="V125" i="31" s="1"/>
  <c r="U124" i="31" a="1"/>
  <c r="U124" i="31" s="1"/>
  <c r="W124" i="31" s="1" a="1"/>
  <c r="W124" i="31" s="1"/>
  <c r="V124" i="31" a="1"/>
  <c r="V124" i="31" s="1"/>
  <c r="U123" i="31" a="1"/>
  <c r="U123" i="31" s="1"/>
  <c r="W123" i="31" s="1" a="1"/>
  <c r="W123" i="31" s="1"/>
  <c r="V123" i="31" a="1"/>
  <c r="V123" i="31" s="1"/>
  <c r="U122" i="31" a="1"/>
  <c r="U122" i="31" s="1"/>
  <c r="W122" i="31" s="1" a="1"/>
  <c r="W122" i="31" s="1"/>
  <c r="V122" i="31" a="1"/>
  <c r="V122" i="31" s="1"/>
  <c r="U121" i="31" a="1"/>
  <c r="U121" i="31" s="1"/>
  <c r="W121" i="31" s="1" a="1"/>
  <c r="W121" i="31" s="1"/>
  <c r="V121" i="31" a="1"/>
  <c r="V121" i="31" s="1"/>
  <c r="U120" i="31" a="1"/>
  <c r="U120" i="31" s="1"/>
  <c r="W120" i="31" s="1" a="1"/>
  <c r="W120" i="31" s="1"/>
  <c r="V120" i="31" a="1"/>
  <c r="V120" i="31" s="1"/>
  <c r="U119" i="31" a="1"/>
  <c r="U119" i="31" s="1"/>
  <c r="W119" i="31" s="1" a="1"/>
  <c r="W119" i="31" s="1"/>
  <c r="V119" i="31" a="1"/>
  <c r="V119" i="31" s="1"/>
  <c r="U118" i="31" a="1"/>
  <c r="U118" i="31" s="1"/>
  <c r="W118" i="31" s="1" a="1"/>
  <c r="W118" i="31" s="1"/>
  <c r="V118" i="31" a="1"/>
  <c r="V118" i="31" s="1"/>
  <c r="U117" i="31" a="1"/>
  <c r="U117" i="31" s="1"/>
  <c r="W117" i="31" s="1" a="1"/>
  <c r="W117" i="31" s="1"/>
  <c r="V117" i="31" a="1"/>
  <c r="V117" i="31" s="1"/>
  <c r="U116" i="31" a="1"/>
  <c r="U116" i="31" s="1"/>
  <c r="W116" i="31" s="1" a="1"/>
  <c r="W116" i="31" s="1"/>
  <c r="V116" i="31" a="1"/>
  <c r="V116" i="31" s="1"/>
  <c r="U115" i="31" a="1"/>
  <c r="U115" i="31" s="1"/>
  <c r="W115" i="31" s="1" a="1"/>
  <c r="W115" i="31" s="1"/>
  <c r="V115" i="31" a="1"/>
  <c r="V115" i="31" s="1"/>
  <c r="U114" i="31" a="1"/>
  <c r="U114" i="31" s="1"/>
  <c r="W114" i="31" s="1" a="1"/>
  <c r="W114" i="31" s="1"/>
  <c r="V114" i="31" a="1"/>
  <c r="V114" i="31" s="1"/>
  <c r="U113" i="31" a="1"/>
  <c r="U113" i="31" s="1"/>
  <c r="W113" i="31" s="1" a="1"/>
  <c r="W113" i="31" s="1"/>
  <c r="V113" i="31" a="1"/>
  <c r="V113" i="31" s="1"/>
  <c r="U112" i="31" a="1"/>
  <c r="U112" i="31" s="1"/>
  <c r="W112" i="31" s="1" a="1"/>
  <c r="W112" i="31" s="1"/>
  <c r="V112" i="31" a="1"/>
  <c r="V112" i="31" s="1"/>
  <c r="U111" i="31" a="1"/>
  <c r="U111" i="31" s="1"/>
  <c r="W111" i="31" s="1" a="1"/>
  <c r="W111" i="31" s="1"/>
  <c r="V111" i="31" a="1"/>
  <c r="V111" i="31" s="1"/>
  <c r="U110" i="31" a="1"/>
  <c r="U110" i="31" s="1"/>
  <c r="W110" i="31" s="1" a="1"/>
  <c r="W110" i="31" s="1"/>
  <c r="V110" i="31" a="1"/>
  <c r="V110" i="31" s="1"/>
  <c r="U109" i="31" a="1"/>
  <c r="U109" i="31" s="1"/>
  <c r="W109" i="31" s="1" a="1"/>
  <c r="W109" i="31" s="1"/>
  <c r="V109" i="31" a="1"/>
  <c r="V109" i="31" s="1"/>
  <c r="U108" i="31" a="1"/>
  <c r="U108" i="31" s="1"/>
  <c r="W108" i="31" s="1" a="1"/>
  <c r="W108" i="31" s="1"/>
  <c r="V108" i="31" a="1"/>
  <c r="V108" i="31" s="1"/>
  <c r="U107" i="31" a="1"/>
  <c r="U107" i="31" s="1"/>
  <c r="W107" i="31" s="1" a="1"/>
  <c r="W107" i="31" s="1"/>
  <c r="V107" i="31" a="1"/>
  <c r="V107" i="31" s="1"/>
  <c r="U106" i="31" a="1"/>
  <c r="U106" i="31" s="1"/>
  <c r="W106" i="31" s="1" a="1"/>
  <c r="W106" i="31" s="1"/>
  <c r="V106" i="31" a="1"/>
  <c r="V106" i="31" s="1"/>
  <c r="U105" i="31" a="1"/>
  <c r="U105" i="31" s="1"/>
  <c r="W105" i="31" s="1" a="1"/>
  <c r="W105" i="31" s="1"/>
  <c r="V105" i="31" a="1"/>
  <c r="V105" i="31" s="1"/>
  <c r="U104" i="31" a="1"/>
  <c r="U104" i="31" s="1"/>
  <c r="W104" i="31" s="1" a="1"/>
  <c r="W104" i="31" s="1"/>
  <c r="V104" i="31" a="1"/>
  <c r="V104" i="31" s="1"/>
  <c r="U103" i="31" a="1"/>
  <c r="U103" i="31" s="1"/>
  <c r="W103" i="31" s="1" a="1"/>
  <c r="W103" i="31" s="1"/>
  <c r="V103" i="31" a="1"/>
  <c r="V103" i="31" s="1"/>
  <c r="U102" i="31" a="1"/>
  <c r="U102" i="31" s="1"/>
  <c r="W102" i="31" s="1" a="1"/>
  <c r="W102" i="31" s="1"/>
  <c r="V102" i="31" a="1"/>
  <c r="V102" i="31" s="1"/>
  <c r="U101" i="31" a="1"/>
  <c r="U101" i="31" s="1"/>
  <c r="W101" i="31" s="1" a="1"/>
  <c r="W101" i="31" s="1"/>
  <c r="V101" i="31" a="1"/>
  <c r="V101" i="31" s="1"/>
  <c r="U100" i="31" a="1"/>
  <c r="U100" i="31" s="1"/>
  <c r="W100" i="31" s="1" a="1"/>
  <c r="W100" i="31" s="1"/>
  <c r="V100" i="31" a="1"/>
  <c r="V100" i="31" s="1"/>
  <c r="U99" i="31" a="1"/>
  <c r="U99" i="31" s="1"/>
  <c r="W99" i="31" s="1" a="1"/>
  <c r="W99" i="31" s="1"/>
  <c r="V99" i="31" a="1"/>
  <c r="V99" i="31" s="1"/>
  <c r="U98" i="31" a="1"/>
  <c r="U98" i="31" s="1"/>
  <c r="W98" i="31" s="1" a="1"/>
  <c r="W98" i="31" s="1"/>
  <c r="V98" i="31" a="1"/>
  <c r="V98" i="31" s="1"/>
  <c r="U97" i="31" a="1"/>
  <c r="U97" i="31" s="1"/>
  <c r="W97" i="31" s="1" a="1"/>
  <c r="W97" i="31" s="1"/>
  <c r="V97" i="31" a="1"/>
  <c r="V97" i="31" s="1"/>
  <c r="U96" i="31" a="1"/>
  <c r="U96" i="31" s="1"/>
  <c r="W96" i="31" s="1" a="1"/>
  <c r="W96" i="31" s="1"/>
  <c r="V96" i="31" a="1"/>
  <c r="V96" i="31" s="1"/>
  <c r="U95" i="31" a="1"/>
  <c r="U95" i="31" s="1"/>
  <c r="W95" i="31" s="1" a="1"/>
  <c r="W95" i="31" s="1"/>
  <c r="V95" i="31" a="1"/>
  <c r="V95" i="31" s="1"/>
  <c r="U94" i="31" a="1"/>
  <c r="U94" i="31" s="1"/>
  <c r="W94" i="31" s="1" a="1"/>
  <c r="W94" i="31" s="1"/>
  <c r="V94" i="31" a="1"/>
  <c r="V94" i="31" s="1"/>
  <c r="U93" i="31" a="1"/>
  <c r="U93" i="31" s="1"/>
  <c r="W93" i="31" s="1" a="1"/>
  <c r="W93" i="31" s="1"/>
  <c r="V93" i="31" a="1"/>
  <c r="V93" i="31" s="1"/>
  <c r="U92" i="31" a="1"/>
  <c r="U92" i="31" s="1"/>
  <c r="W92" i="31" s="1" a="1"/>
  <c r="W92" i="31" s="1"/>
  <c r="V92" i="31" a="1"/>
  <c r="V92" i="31" s="1"/>
  <c r="U91" i="31" a="1"/>
  <c r="U91" i="31" s="1"/>
  <c r="W91" i="31" s="1" a="1"/>
  <c r="W91" i="31" s="1"/>
  <c r="V91" i="31" a="1"/>
  <c r="V91" i="31" s="1"/>
  <c r="U90" i="31" a="1"/>
  <c r="U90" i="31" s="1"/>
  <c r="W90" i="31" s="1" a="1"/>
  <c r="W90" i="31" s="1"/>
  <c r="V90" i="31" a="1"/>
  <c r="V90" i="31" s="1"/>
  <c r="U89" i="31" a="1"/>
  <c r="U89" i="31" s="1"/>
  <c r="W89" i="31" s="1" a="1"/>
  <c r="W89" i="31" s="1"/>
  <c r="V89" i="31" a="1"/>
  <c r="V89" i="31" s="1"/>
  <c r="U88" i="31" a="1"/>
  <c r="U88" i="31" s="1"/>
  <c r="W88" i="31" s="1" a="1"/>
  <c r="W88" i="31" s="1"/>
  <c r="V88" i="31" a="1"/>
  <c r="V88" i="31" s="1"/>
  <c r="U87" i="31" a="1"/>
  <c r="U87" i="31" s="1"/>
  <c r="W87" i="31" s="1" a="1"/>
  <c r="W87" i="31" s="1"/>
  <c r="V87" i="31" a="1"/>
  <c r="V87" i="31" s="1"/>
  <c r="U86" i="31" a="1"/>
  <c r="U86" i="31" s="1"/>
  <c r="W86" i="31" s="1" a="1"/>
  <c r="W86" i="31" s="1"/>
  <c r="V86" i="31" a="1"/>
  <c r="V86" i="31" s="1"/>
  <c r="U85" i="31" a="1"/>
  <c r="U85" i="31" s="1"/>
  <c r="W85" i="31" s="1" a="1"/>
  <c r="W85" i="31" s="1"/>
  <c r="V85" i="31" a="1"/>
  <c r="V85" i="31" s="1"/>
  <c r="U84" i="31" a="1"/>
  <c r="U84" i="31" s="1"/>
  <c r="W84" i="31" s="1" a="1"/>
  <c r="W84" i="31" s="1"/>
  <c r="V84" i="31" a="1"/>
  <c r="V84" i="31" s="1"/>
  <c r="U83" i="31" a="1"/>
  <c r="U83" i="31" s="1"/>
  <c r="W83" i="31" s="1" a="1"/>
  <c r="W83" i="31" s="1"/>
  <c r="V83" i="31" a="1"/>
  <c r="V83" i="31" s="1"/>
  <c r="U82" i="31" a="1"/>
  <c r="U82" i="31" s="1"/>
  <c r="W82" i="31" s="1" a="1"/>
  <c r="W82" i="31" s="1"/>
  <c r="V82" i="31" a="1"/>
  <c r="V82" i="31" s="1"/>
  <c r="U81" i="31" a="1"/>
  <c r="U81" i="31" s="1"/>
  <c r="W81" i="31" s="1" a="1"/>
  <c r="W81" i="31" s="1"/>
  <c r="V81" i="31" a="1"/>
  <c r="V81" i="31" s="1"/>
  <c r="U80" i="31" a="1"/>
  <c r="U80" i="31" s="1"/>
  <c r="W80" i="31" s="1" a="1"/>
  <c r="W80" i="31" s="1"/>
  <c r="V80" i="31" a="1"/>
  <c r="V80" i="31" s="1"/>
  <c r="U79" i="31" a="1"/>
  <c r="U79" i="31" s="1"/>
  <c r="W79" i="31" s="1" a="1"/>
  <c r="W79" i="31" s="1"/>
  <c r="V79" i="31" a="1"/>
  <c r="V79" i="31" s="1"/>
  <c r="U78" i="31" a="1"/>
  <c r="U78" i="31" s="1"/>
  <c r="W78" i="31" s="1" a="1"/>
  <c r="W78" i="31" s="1"/>
  <c r="V78" i="31" a="1"/>
  <c r="V78" i="31" s="1"/>
  <c r="U77" i="31" a="1"/>
  <c r="U77" i="31" s="1"/>
  <c r="W77" i="31" s="1" a="1"/>
  <c r="W77" i="31" s="1"/>
  <c r="V77" i="31" a="1"/>
  <c r="V77" i="31" s="1"/>
  <c r="U76" i="31" a="1"/>
  <c r="U76" i="31" s="1"/>
  <c r="W76" i="31" s="1" a="1"/>
  <c r="W76" i="31" s="1"/>
  <c r="V76" i="31" a="1"/>
  <c r="V76" i="31" s="1"/>
  <c r="U75" i="31" a="1"/>
  <c r="U75" i="31" s="1"/>
  <c r="W75" i="31" s="1" a="1"/>
  <c r="W75" i="31" s="1"/>
  <c r="V75" i="31" a="1"/>
  <c r="V75" i="31" s="1"/>
  <c r="U74" i="31" a="1"/>
  <c r="U74" i="31" s="1"/>
  <c r="W74" i="31" s="1" a="1"/>
  <c r="W74" i="31" s="1"/>
  <c r="V74" i="31" a="1"/>
  <c r="V74" i="31" s="1"/>
  <c r="U73" i="31" a="1"/>
  <c r="U73" i="31" s="1"/>
  <c r="W73" i="31" s="1" a="1"/>
  <c r="W73" i="31" s="1"/>
  <c r="V73" i="31" a="1"/>
  <c r="V73" i="31" s="1"/>
  <c r="U72" i="31" a="1"/>
  <c r="U72" i="31" s="1"/>
  <c r="W72" i="31" s="1" a="1"/>
  <c r="W72" i="31" s="1"/>
  <c r="V72" i="31" a="1"/>
  <c r="V72" i="31" s="1"/>
  <c r="U71" i="31" a="1"/>
  <c r="U71" i="31" s="1"/>
  <c r="W71" i="31" s="1" a="1"/>
  <c r="W71" i="31" s="1"/>
  <c r="V71" i="31" a="1"/>
  <c r="V71" i="31" s="1"/>
  <c r="U70" i="31" a="1"/>
  <c r="U70" i="31" s="1"/>
  <c r="W70" i="31" s="1" a="1"/>
  <c r="W70" i="31" s="1"/>
  <c r="V70" i="31" a="1"/>
  <c r="V70" i="31" s="1"/>
  <c r="U69" i="31" a="1"/>
  <c r="U69" i="31" s="1"/>
  <c r="W69" i="31" s="1" a="1"/>
  <c r="W69" i="31" s="1"/>
  <c r="V69" i="31" a="1"/>
  <c r="V69" i="31" s="1"/>
  <c r="U68" i="31" a="1"/>
  <c r="U68" i="31" s="1"/>
  <c r="W68" i="31" s="1" a="1"/>
  <c r="W68" i="31" s="1"/>
  <c r="V68" i="31" a="1"/>
  <c r="V68" i="31" s="1"/>
  <c r="U67" i="31" a="1"/>
  <c r="U67" i="31" s="1"/>
  <c r="W67" i="31" s="1" a="1"/>
  <c r="W67" i="31" s="1"/>
  <c r="V67" i="31" a="1"/>
  <c r="V67" i="31" s="1"/>
  <c r="U66" i="31" a="1"/>
  <c r="U66" i="31" s="1"/>
  <c r="W66" i="31" s="1" a="1"/>
  <c r="W66" i="31" s="1"/>
  <c r="V66" i="31" a="1"/>
  <c r="V66" i="31" s="1"/>
  <c r="U65" i="31" a="1"/>
  <c r="U65" i="31" s="1"/>
  <c r="W65" i="31" s="1" a="1"/>
  <c r="W65" i="31" s="1"/>
  <c r="V65" i="31" a="1"/>
  <c r="V65" i="31" s="1"/>
  <c r="U64" i="31" a="1"/>
  <c r="U64" i="31" s="1"/>
  <c r="W64" i="31" s="1" a="1"/>
  <c r="W64" i="31" s="1"/>
  <c r="V64" i="31" a="1"/>
  <c r="V64" i="31" s="1"/>
  <c r="U63" i="31" a="1"/>
  <c r="U63" i="31" s="1"/>
  <c r="W63" i="31" s="1" a="1"/>
  <c r="W63" i="31" s="1"/>
  <c r="V63" i="31" a="1"/>
  <c r="V63" i="31" s="1"/>
  <c r="U62" i="31" a="1"/>
  <c r="U62" i="31" s="1"/>
  <c r="W62" i="31" s="1" a="1"/>
  <c r="W62" i="31" s="1"/>
  <c r="V62" i="31" a="1"/>
  <c r="V62" i="31" s="1"/>
  <c r="U61" i="31" a="1"/>
  <c r="U61" i="31" s="1"/>
  <c r="W61" i="31" s="1" a="1"/>
  <c r="W61" i="31" s="1"/>
  <c r="V61" i="31" a="1"/>
  <c r="V61" i="31" s="1"/>
  <c r="U60" i="31" a="1"/>
  <c r="U60" i="31" s="1"/>
  <c r="W60" i="31" s="1" a="1"/>
  <c r="W60" i="31" s="1"/>
  <c r="V60" i="31" a="1"/>
  <c r="V60" i="31" s="1"/>
  <c r="U59" i="31" a="1"/>
  <c r="U59" i="31" s="1"/>
  <c r="W59" i="31" s="1" a="1"/>
  <c r="W59" i="31" s="1"/>
  <c r="V59" i="31" a="1"/>
  <c r="V59" i="31" s="1"/>
  <c r="U58" i="31" a="1"/>
  <c r="U58" i="31" s="1"/>
  <c r="W58" i="31" s="1" a="1"/>
  <c r="W58" i="31" s="1"/>
  <c r="V58" i="31" a="1"/>
  <c r="V58" i="31" s="1"/>
  <c r="U57" i="31" a="1"/>
  <c r="U57" i="31" s="1"/>
  <c r="W57" i="31" s="1" a="1"/>
  <c r="W57" i="31" s="1"/>
  <c r="V57" i="31" a="1"/>
  <c r="V57" i="31" s="1"/>
  <c r="U56" i="31" a="1"/>
  <c r="U56" i="31" s="1"/>
  <c r="W56" i="31" s="1" a="1"/>
  <c r="W56" i="31" s="1"/>
  <c r="V56" i="31" a="1"/>
  <c r="V56" i="31" s="1"/>
  <c r="U55" i="31" a="1"/>
  <c r="U55" i="31" s="1"/>
  <c r="W55" i="31" s="1" a="1"/>
  <c r="W55" i="31" s="1"/>
  <c r="V55" i="31" a="1"/>
  <c r="V55" i="31" s="1"/>
  <c r="U54" i="31" a="1"/>
  <c r="U54" i="31" s="1"/>
  <c r="W54" i="31" s="1" a="1"/>
  <c r="W54" i="31" s="1"/>
  <c r="V54" i="31" a="1"/>
  <c r="V54" i="31" s="1"/>
  <c r="U53" i="31" a="1"/>
  <c r="U53" i="31" s="1"/>
  <c r="W53" i="31" s="1" a="1"/>
  <c r="W53" i="31" s="1"/>
  <c r="V53" i="31" a="1"/>
  <c r="V53" i="31" s="1"/>
  <c r="U52" i="31" a="1"/>
  <c r="U52" i="31" s="1"/>
  <c r="W52" i="31" s="1" a="1"/>
  <c r="W52" i="31" s="1"/>
  <c r="V52" i="31" a="1"/>
  <c r="V52" i="31" s="1"/>
  <c r="U51" i="31" a="1"/>
  <c r="U51" i="31" s="1"/>
  <c r="W51" i="31" s="1" a="1"/>
  <c r="W51" i="31" s="1"/>
  <c r="V51" i="31" a="1"/>
  <c r="V51" i="31" s="1"/>
  <c r="U50" i="31" a="1"/>
  <c r="U50" i="31" s="1"/>
  <c r="W50" i="31" s="1" a="1"/>
  <c r="W50" i="31" s="1"/>
  <c r="V50" i="31" a="1"/>
  <c r="V50" i="31" s="1"/>
  <c r="U49" i="31" a="1"/>
  <c r="U49" i="31" s="1"/>
  <c r="W49" i="31" s="1" a="1"/>
  <c r="W49" i="31" s="1"/>
  <c r="V49" i="31" a="1"/>
  <c r="V49" i="31" s="1"/>
  <c r="U48" i="31" a="1"/>
  <c r="U48" i="31" s="1"/>
  <c r="W48" i="31" s="1" a="1"/>
  <c r="W48" i="31" s="1"/>
  <c r="V48" i="31" a="1"/>
  <c r="V48" i="31" s="1"/>
  <c r="U47" i="31" a="1"/>
  <c r="U47" i="31" s="1"/>
  <c r="W47" i="31" s="1" a="1"/>
  <c r="W47" i="31" s="1"/>
  <c r="V47" i="31" a="1"/>
  <c r="V47" i="31" s="1"/>
  <c r="U46" i="31" a="1"/>
  <c r="U46" i="31" s="1"/>
  <c r="W46" i="31" s="1" a="1"/>
  <c r="W46" i="31" s="1"/>
  <c r="V46" i="31" a="1"/>
  <c r="V46" i="31" s="1"/>
  <c r="U45" i="31" a="1"/>
  <c r="U45" i="31" s="1"/>
  <c r="W45" i="31" s="1" a="1"/>
  <c r="W45" i="31" s="1"/>
  <c r="V45" i="31" a="1"/>
  <c r="V45" i="31" s="1"/>
  <c r="U44" i="31" a="1"/>
  <c r="U44" i="31" s="1"/>
  <c r="W44" i="31" s="1" a="1"/>
  <c r="W44" i="31" s="1"/>
  <c r="V44" i="31" a="1"/>
  <c r="V44" i="31" s="1"/>
  <c r="U43" i="31" a="1"/>
  <c r="U43" i="31" s="1"/>
  <c r="W43" i="31" s="1" a="1"/>
  <c r="W43" i="31" s="1"/>
  <c r="V43" i="31" a="1"/>
  <c r="V43" i="31" s="1"/>
  <c r="U42" i="31" a="1"/>
  <c r="U42" i="31" s="1"/>
  <c r="W42" i="31" s="1" a="1"/>
  <c r="W42" i="31" s="1"/>
  <c r="V42" i="31" a="1"/>
  <c r="V42" i="31" s="1"/>
  <c r="U41" i="31" a="1"/>
  <c r="U41" i="31" s="1"/>
  <c r="W41" i="31" s="1" a="1"/>
  <c r="W41" i="31" s="1"/>
  <c r="V41" i="31" a="1"/>
  <c r="V41" i="31" s="1"/>
  <c r="U40" i="31" a="1"/>
  <c r="U40" i="31" s="1"/>
  <c r="W40" i="31" s="1" a="1"/>
  <c r="W40" i="31" s="1"/>
  <c r="V40" i="31" a="1"/>
  <c r="V40" i="31" s="1"/>
  <c r="U39" i="31" a="1"/>
  <c r="U39" i="31" s="1"/>
  <c r="W39" i="31" s="1" a="1"/>
  <c r="W39" i="31" s="1"/>
  <c r="V39" i="31" a="1"/>
  <c r="V39" i="31" s="1"/>
  <c r="U38" i="31" a="1"/>
  <c r="U38" i="31" s="1"/>
  <c r="W38" i="31" s="1" a="1"/>
  <c r="W38" i="31" s="1"/>
  <c r="V38" i="31" a="1"/>
  <c r="V38" i="31" s="1"/>
  <c r="U37" i="31" a="1"/>
  <c r="U37" i="31" s="1"/>
  <c r="W37" i="31" s="1" a="1"/>
  <c r="W37" i="31" s="1"/>
  <c r="V37" i="31" a="1"/>
  <c r="V37" i="31" s="1"/>
  <c r="U36" i="31" a="1"/>
  <c r="U36" i="31" s="1"/>
  <c r="W36" i="31" s="1" a="1"/>
  <c r="W36" i="31" s="1"/>
  <c r="V36" i="31" a="1"/>
  <c r="V36" i="31" s="1"/>
  <c r="U35" i="31" a="1"/>
  <c r="U35" i="31" s="1"/>
  <c r="W35" i="31" s="1" a="1"/>
  <c r="W35" i="31" s="1"/>
  <c r="V35" i="31" a="1"/>
  <c r="V35" i="31" s="1"/>
  <c r="U34" i="31" a="1"/>
  <c r="U34" i="31" s="1"/>
  <c r="W34" i="31" s="1" a="1"/>
  <c r="W34" i="31" s="1"/>
  <c r="V34" i="31" a="1"/>
  <c r="V34" i="31" s="1"/>
  <c r="U33" i="31" a="1"/>
  <c r="U33" i="31" s="1"/>
  <c r="W33" i="31" s="1" a="1"/>
  <c r="W33" i="31" s="1"/>
  <c r="V33" i="31" a="1"/>
  <c r="V33" i="31" s="1"/>
  <c r="U32" i="31" a="1"/>
  <c r="U32" i="31" s="1"/>
  <c r="W32" i="31" s="1" a="1"/>
  <c r="W32" i="31" s="1"/>
  <c r="V32" i="31" a="1"/>
  <c r="V32" i="31" s="1"/>
  <c r="U31" i="31" a="1"/>
  <c r="U31" i="31" s="1"/>
  <c r="W31" i="31" s="1" a="1"/>
  <c r="W31" i="31" s="1"/>
  <c r="V31" i="31" a="1"/>
  <c r="V31" i="31" s="1"/>
  <c r="U30" i="31" a="1"/>
  <c r="U30" i="31" s="1"/>
  <c r="W30" i="31" s="1" a="1"/>
  <c r="W30" i="31" s="1"/>
  <c r="V30" i="31" a="1"/>
  <c r="V30" i="31" s="1"/>
  <c r="U29" i="31" a="1"/>
  <c r="U29" i="31" s="1"/>
  <c r="W29" i="31" s="1" a="1"/>
  <c r="W29" i="31" s="1"/>
  <c r="V29" i="31" a="1"/>
  <c r="V29" i="31" s="1"/>
  <c r="U28" i="31" a="1"/>
  <c r="U28" i="31" s="1"/>
  <c r="W28" i="31" s="1" a="1"/>
  <c r="W28" i="31" s="1"/>
  <c r="V28" i="31" a="1"/>
  <c r="V28" i="31" s="1"/>
  <c r="U27" i="31" a="1"/>
  <c r="U27" i="31" s="1"/>
  <c r="W27" i="31" s="1" a="1"/>
  <c r="W27" i="31" s="1"/>
  <c r="V27" i="31" a="1"/>
  <c r="V27" i="31" s="1"/>
  <c r="U26" i="31" a="1"/>
  <c r="U26" i="31" s="1"/>
  <c r="W26" i="31" s="1" a="1"/>
  <c r="W26" i="31" s="1"/>
  <c r="V26" i="31" a="1"/>
  <c r="V26" i="31" s="1"/>
  <c r="U25" i="31" a="1"/>
  <c r="U25" i="31" s="1"/>
  <c r="W25" i="31" s="1" a="1"/>
  <c r="W25" i="31" s="1"/>
  <c r="V25" i="31" a="1"/>
  <c r="V25" i="31" s="1"/>
  <c r="U24" i="31" a="1"/>
  <c r="U24" i="31" s="1"/>
  <c r="W24" i="31" s="1" a="1"/>
  <c r="W24" i="31" s="1"/>
  <c r="V24" i="31" a="1"/>
  <c r="V24" i="31" s="1"/>
  <c r="U23" i="31" a="1"/>
  <c r="U23" i="31" s="1"/>
  <c r="W23" i="31" s="1" a="1"/>
  <c r="W23" i="31" s="1"/>
  <c r="V23" i="31" a="1"/>
  <c r="V23" i="31" s="1"/>
  <c r="U22" i="31" a="1"/>
  <c r="U22" i="31" s="1"/>
  <c r="W22" i="31" s="1" a="1"/>
  <c r="W22" i="31" s="1"/>
  <c r="V22" i="31" a="1"/>
  <c r="V22" i="31" s="1"/>
  <c r="U21" i="31" a="1"/>
  <c r="U21" i="31" s="1"/>
  <c r="W21" i="31" s="1" a="1"/>
  <c r="W21" i="31" s="1"/>
  <c r="V21" i="31" a="1"/>
  <c r="V21" i="31" s="1"/>
  <c r="U20" i="31" a="1"/>
  <c r="U20" i="31" s="1"/>
  <c r="W20" i="31" s="1" a="1"/>
  <c r="W20" i="31" s="1"/>
  <c r="V20" i="31" a="1"/>
  <c r="V20" i="31" s="1"/>
  <c r="U19" i="31" a="1"/>
  <c r="U19" i="31" s="1"/>
  <c r="W19" i="31" s="1" a="1"/>
  <c r="W19" i="31" s="1"/>
  <c r="V19" i="31" a="1"/>
  <c r="V19" i="31" s="1"/>
  <c r="U18" i="31" a="1"/>
  <c r="U18" i="31" s="1"/>
  <c r="W18" i="31" s="1" a="1"/>
  <c r="W18" i="31" s="1"/>
  <c r="V18" i="31" a="1"/>
  <c r="V18" i="31" s="1"/>
  <c r="U17" i="31" a="1"/>
  <c r="U17" i="31" s="1"/>
  <c r="W17" i="31" s="1" a="1"/>
  <c r="W17" i="31" s="1"/>
  <c r="V17" i="31" a="1"/>
  <c r="V17" i="31" s="1"/>
  <c r="U7" i="31" a="1"/>
  <c r="U7" i="31" s="1"/>
  <c r="W7" i="31" s="1" a="1"/>
  <c r="W7" i="31" s="1"/>
  <c r="V7" i="31" a="1"/>
  <c r="V7" i="31" s="1"/>
  <c r="U16" i="31" a="1"/>
  <c r="U16" i="31" s="1"/>
  <c r="W16" i="31" s="1" a="1"/>
  <c r="W16" i="31" s="1"/>
  <c r="V16" i="31" a="1"/>
  <c r="V16" i="31" s="1"/>
  <c r="U15" i="31" a="1"/>
  <c r="U15" i="31" s="1"/>
  <c r="W15" i="31" s="1" a="1"/>
  <c r="W15" i="31" s="1"/>
  <c r="V15" i="31" a="1"/>
  <c r="V15" i="31" s="1"/>
  <c r="U14" i="31" a="1"/>
  <c r="U14" i="31" s="1"/>
  <c r="W14" i="31" s="1" a="1"/>
  <c r="W14" i="31" s="1"/>
  <c r="V14" i="31" a="1"/>
  <c r="V14" i="31" s="1"/>
  <c r="U13" i="31" a="1"/>
  <c r="U13" i="31" s="1"/>
  <c r="W13" i="31" s="1" a="1"/>
  <c r="W13" i="31" s="1"/>
  <c r="V13" i="31" a="1"/>
  <c r="V13" i="31" s="1"/>
  <c r="U12" i="31" a="1"/>
  <c r="U12" i="31" s="1"/>
  <c r="W12" i="31" s="1" a="1"/>
  <c r="W12" i="31" s="1"/>
  <c r="V12" i="31" a="1"/>
  <c r="V12" i="31" s="1"/>
  <c r="U11" i="31" a="1"/>
  <c r="U11" i="31" s="1"/>
  <c r="W11" i="31" s="1" a="1"/>
  <c r="W11" i="31" s="1"/>
  <c r="V11" i="31" a="1"/>
  <c r="V11" i="31" s="1"/>
  <c r="U10" i="31" a="1"/>
  <c r="U10" i="31" s="1"/>
  <c r="W10" i="31" s="1" a="1"/>
  <c r="W10" i="31" s="1"/>
  <c r="V10" i="31" a="1"/>
  <c r="V10" i="31" s="1"/>
  <c r="U9" i="31" a="1"/>
  <c r="U9" i="31" s="1"/>
  <c r="W9" i="31" s="1" a="1"/>
  <c r="W9" i="31" s="1"/>
  <c r="V9" i="31" a="1"/>
  <c r="V9" i="31" s="1"/>
  <c r="U8" i="31" a="1"/>
  <c r="U8" i="31" s="1"/>
  <c r="W8" i="31" s="1" a="1"/>
  <c r="W8" i="31" s="1"/>
  <c r="V8" i="31" a="1"/>
  <c r="V8" i="31" s="1"/>
  <c r="X2000" i="31" a="1"/>
  <c r="X2000" i="31" s="1"/>
  <c r="X1999" i="31" a="1"/>
  <c r="X1999" i="31" s="1"/>
  <c r="X1998" i="31" a="1"/>
  <c r="X1998" i="31" s="1"/>
  <c r="X1997" i="31" a="1"/>
  <c r="X1997" i="31" s="1"/>
  <c r="X1996" i="31" a="1"/>
  <c r="X1996" i="31" s="1"/>
  <c r="X1995" i="31" a="1"/>
  <c r="X1995" i="31" s="1"/>
  <c r="X1994" i="31" a="1"/>
  <c r="X1994" i="31" s="1"/>
  <c r="X1993" i="31" a="1"/>
  <c r="X1993" i="31" s="1"/>
  <c r="X1992" i="31" a="1"/>
  <c r="X1992" i="31" s="1"/>
  <c r="X1991" i="31" a="1"/>
  <c r="X1991" i="31" s="1"/>
  <c r="X1990" i="31" a="1"/>
  <c r="X1990" i="31" s="1"/>
  <c r="X1989" i="31" a="1"/>
  <c r="X1989" i="31" s="1"/>
  <c r="X1988" i="31" a="1"/>
  <c r="X1988" i="31" s="1"/>
  <c r="X1987" i="31" a="1"/>
  <c r="X1987" i="31" s="1"/>
  <c r="X1986" i="31" a="1"/>
  <c r="X1986" i="31" s="1"/>
  <c r="X1985" i="31" a="1"/>
  <c r="X1985" i="31" s="1"/>
  <c r="X1984" i="31" a="1"/>
  <c r="X1984" i="31" s="1"/>
  <c r="X1983" i="31" a="1"/>
  <c r="X1983" i="31" s="1"/>
  <c r="X1982" i="31" a="1"/>
  <c r="X1982" i="31" s="1"/>
  <c r="X1981" i="31" a="1"/>
  <c r="X1981" i="31" s="1"/>
  <c r="X1980" i="31" a="1"/>
  <c r="X1980" i="31" s="1"/>
  <c r="X1979" i="31" a="1"/>
  <c r="X1979" i="31" s="1"/>
  <c r="X1978" i="31" a="1"/>
  <c r="X1978" i="31" s="1"/>
  <c r="X1977" i="31" a="1"/>
  <c r="X1977" i="31" s="1"/>
  <c r="X1976" i="31" a="1"/>
  <c r="X1976" i="31" s="1"/>
  <c r="X1975" i="31" a="1"/>
  <c r="X1975" i="31" s="1"/>
  <c r="X1974" i="31" a="1"/>
  <c r="X1974" i="31" s="1"/>
  <c r="X1973" i="31" a="1"/>
  <c r="X1973" i="31" s="1"/>
  <c r="X1972" i="31" a="1"/>
  <c r="X1972" i="31" s="1"/>
  <c r="X1971" i="31" a="1"/>
  <c r="X1971" i="31" s="1"/>
  <c r="X1970" i="31" a="1"/>
  <c r="X1970" i="31" s="1"/>
  <c r="X1969" i="31" a="1"/>
  <c r="X1969" i="31" s="1"/>
  <c r="X1968" i="31" a="1"/>
  <c r="X1968" i="31" s="1"/>
  <c r="X1967" i="31" a="1"/>
  <c r="X1967" i="31" s="1"/>
  <c r="X1966" i="31" a="1"/>
  <c r="X1966" i="31" s="1"/>
  <c r="X1965" i="31" a="1"/>
  <c r="X1965" i="31" s="1"/>
  <c r="X1964" i="31" a="1"/>
  <c r="X1964" i="31" s="1"/>
  <c r="X1963" i="31" a="1"/>
  <c r="X1963" i="31" s="1"/>
  <c r="X1962" i="31" a="1"/>
  <c r="X1962" i="31" s="1"/>
  <c r="X1961" i="31" a="1"/>
  <c r="X1961" i="31" s="1"/>
  <c r="X1960" i="31" a="1"/>
  <c r="X1960" i="31" s="1"/>
  <c r="X1959" i="31" a="1"/>
  <c r="X1959" i="31" s="1"/>
  <c r="X1958" i="31" a="1"/>
  <c r="X1958" i="31" s="1"/>
  <c r="X1957" i="31" a="1"/>
  <c r="X1957" i="31" s="1"/>
  <c r="X1956" i="31" a="1"/>
  <c r="X1956" i="31" s="1"/>
  <c r="X1955" i="31" a="1"/>
  <c r="X1955" i="31" s="1"/>
  <c r="X1954" i="31" a="1"/>
  <c r="X1954" i="31" s="1"/>
  <c r="X1953" i="31" a="1"/>
  <c r="X1953" i="31" s="1"/>
  <c r="X1952" i="31" a="1"/>
  <c r="X1952" i="31" s="1"/>
  <c r="X1951" i="31" a="1"/>
  <c r="X1951" i="31" s="1"/>
  <c r="X1950" i="31" a="1"/>
  <c r="X1950" i="31" s="1"/>
  <c r="X1949" i="31" a="1"/>
  <c r="X1949" i="31" s="1"/>
  <c r="X1948" i="31" a="1"/>
  <c r="X1948" i="31" s="1"/>
  <c r="X1947" i="31" a="1"/>
  <c r="X1947" i="31" s="1"/>
  <c r="X1946" i="31" a="1"/>
  <c r="X1946" i="31" s="1"/>
  <c r="X1945" i="31" a="1"/>
  <c r="X1945" i="31" s="1"/>
  <c r="X1944" i="31" a="1"/>
  <c r="X1944" i="31" s="1"/>
  <c r="X1943" i="31" a="1"/>
  <c r="X1943" i="31" s="1"/>
  <c r="X1942" i="31" a="1"/>
  <c r="X1942" i="31" s="1"/>
  <c r="X1941" i="31" a="1"/>
  <c r="X1941" i="31" s="1"/>
  <c r="X1940" i="31" a="1"/>
  <c r="X1940" i="31" s="1"/>
  <c r="X1939" i="31" a="1"/>
  <c r="X1939" i="31" s="1"/>
  <c r="X1938" i="31" a="1"/>
  <c r="X1938" i="31" s="1"/>
  <c r="X1937" i="31" a="1"/>
  <c r="X1937" i="31" s="1"/>
  <c r="X1936" i="31" a="1"/>
  <c r="X1936" i="31" s="1"/>
  <c r="X1935" i="31" a="1"/>
  <c r="X1935" i="31" s="1"/>
  <c r="X1934" i="31" a="1"/>
  <c r="X1934" i="31" s="1"/>
  <c r="X1933" i="31" a="1"/>
  <c r="X1933" i="31" s="1"/>
  <c r="X1932" i="31" a="1"/>
  <c r="X1932" i="31" s="1"/>
  <c r="X1931" i="31" a="1"/>
  <c r="X1931" i="31" s="1"/>
  <c r="X1930" i="31" a="1"/>
  <c r="X1930" i="31" s="1"/>
  <c r="X1929" i="31" a="1"/>
  <c r="X1929" i="31" s="1"/>
  <c r="X1928" i="31" a="1"/>
  <c r="X1928" i="31" s="1"/>
  <c r="X1927" i="31" a="1"/>
  <c r="X1927" i="31" s="1"/>
  <c r="X1926" i="31" a="1"/>
  <c r="X1926" i="31" s="1"/>
  <c r="X1925" i="31" a="1"/>
  <c r="X1925" i="31" s="1"/>
  <c r="X1924" i="31" a="1"/>
  <c r="X1924" i="31" s="1"/>
  <c r="X1923" i="31" a="1"/>
  <c r="X1923" i="31" s="1"/>
  <c r="X1922" i="31" a="1"/>
  <c r="X1922" i="31" s="1"/>
  <c r="X1921" i="31" a="1"/>
  <c r="X1921" i="31" s="1"/>
  <c r="X1920" i="31" a="1"/>
  <c r="X1920" i="31" s="1"/>
  <c r="X1919" i="31" a="1"/>
  <c r="X1919" i="31" s="1"/>
  <c r="X1918" i="31" a="1"/>
  <c r="X1918" i="31" s="1"/>
  <c r="X1917" i="31" a="1"/>
  <c r="X1917" i="31" s="1"/>
  <c r="X1916" i="31" a="1"/>
  <c r="X1916" i="31" s="1"/>
  <c r="X1915" i="31" a="1"/>
  <c r="X1915" i="31" s="1"/>
  <c r="X1914" i="31" a="1"/>
  <c r="X1914" i="31" s="1"/>
  <c r="X1913" i="31" a="1"/>
  <c r="X1913" i="31" s="1"/>
  <c r="X1912" i="31" a="1"/>
  <c r="X1912" i="31" s="1"/>
  <c r="X1911" i="31" a="1"/>
  <c r="X1911" i="31" s="1"/>
  <c r="X1910" i="31" a="1"/>
  <c r="X1910" i="31" s="1"/>
  <c r="X1909" i="31" a="1"/>
  <c r="X1909" i="31" s="1"/>
  <c r="X1908" i="31" a="1"/>
  <c r="X1908" i="31" s="1"/>
  <c r="X1907" i="31" a="1"/>
  <c r="X1907" i="31" s="1"/>
  <c r="X1906" i="31" a="1"/>
  <c r="X1906" i="31" s="1"/>
  <c r="X1905" i="31" a="1"/>
  <c r="X1905" i="31" s="1"/>
  <c r="X1904" i="31" a="1"/>
  <c r="X1904" i="31" s="1"/>
  <c r="X1903" i="31" a="1"/>
  <c r="X1903" i="31" s="1"/>
  <c r="X1902" i="31" a="1"/>
  <c r="X1902" i="31" s="1"/>
  <c r="X1901" i="31" a="1"/>
  <c r="X1901" i="31" s="1"/>
  <c r="X1900" i="31" a="1"/>
  <c r="X1900" i="31" s="1"/>
  <c r="X1899" i="31" a="1"/>
  <c r="X1899" i="31" s="1"/>
  <c r="X1898" i="31" a="1"/>
  <c r="X1898" i="31" s="1"/>
  <c r="X1897" i="31" a="1"/>
  <c r="X1897" i="31" s="1"/>
  <c r="X1896" i="31" a="1"/>
  <c r="X1896" i="31" s="1"/>
  <c r="X1895" i="31" a="1"/>
  <c r="X1895" i="31" s="1"/>
  <c r="X1894" i="31" a="1"/>
  <c r="X1894" i="31" s="1"/>
  <c r="X1893" i="31" a="1"/>
  <c r="X1893" i="31" s="1"/>
  <c r="X1892" i="31" a="1"/>
  <c r="X1892" i="31" s="1"/>
  <c r="X1891" i="31" a="1"/>
  <c r="X1891" i="31" s="1"/>
  <c r="X1890" i="31" a="1"/>
  <c r="X1890" i="31" s="1"/>
  <c r="X1889" i="31" a="1"/>
  <c r="X1889" i="31" s="1"/>
  <c r="X1888" i="31" a="1"/>
  <c r="X1888" i="31" s="1"/>
  <c r="X1887" i="31" a="1"/>
  <c r="X1887" i="31" s="1"/>
  <c r="X1886" i="31" a="1"/>
  <c r="X1886" i="31" s="1"/>
  <c r="X1885" i="31" a="1"/>
  <c r="X1885" i="31" s="1"/>
  <c r="X1884" i="31" a="1"/>
  <c r="X1884" i="31" s="1"/>
  <c r="X1883" i="31" a="1"/>
  <c r="X1883" i="31" s="1"/>
  <c r="X1882" i="31" a="1"/>
  <c r="X1882" i="31" s="1"/>
  <c r="X1881" i="31" a="1"/>
  <c r="X1881" i="31" s="1"/>
  <c r="X1880" i="31" a="1"/>
  <c r="X1880" i="31" s="1"/>
  <c r="X1879" i="31" a="1"/>
  <c r="X1879" i="31" s="1"/>
  <c r="X1878" i="31" a="1"/>
  <c r="X1878" i="31" s="1"/>
  <c r="X1877" i="31" a="1"/>
  <c r="X1877" i="31" s="1"/>
  <c r="X1876" i="31" a="1"/>
  <c r="X1876" i="31" s="1"/>
  <c r="X1875" i="31" a="1"/>
  <c r="X1875" i="31" s="1"/>
  <c r="X1874" i="31" a="1"/>
  <c r="X1874" i="31" s="1"/>
  <c r="X1873" i="31" a="1"/>
  <c r="X1873" i="31" s="1"/>
  <c r="X1872" i="31" a="1"/>
  <c r="X1872" i="31" s="1"/>
  <c r="X1871" i="31" a="1"/>
  <c r="X1871" i="31" s="1"/>
  <c r="X1870" i="31" a="1"/>
  <c r="X1870" i="31" s="1"/>
  <c r="X1869" i="31" a="1"/>
  <c r="X1869" i="31" s="1"/>
  <c r="X1868" i="31" a="1"/>
  <c r="X1868" i="31" s="1"/>
  <c r="X1867" i="31" a="1"/>
  <c r="X1867" i="31" s="1"/>
  <c r="X1866" i="31" a="1"/>
  <c r="X1866" i="31" s="1"/>
  <c r="X1865" i="31" a="1"/>
  <c r="X1865" i="31" s="1"/>
  <c r="X1864" i="31" a="1"/>
  <c r="X1864" i="31" s="1"/>
  <c r="X1863" i="31" a="1"/>
  <c r="X1863" i="31" s="1"/>
  <c r="X1862" i="31" a="1"/>
  <c r="X1862" i="31" s="1"/>
  <c r="X1861" i="31" a="1"/>
  <c r="X1861" i="31" s="1"/>
  <c r="X1860" i="31" a="1"/>
  <c r="X1860" i="31" s="1"/>
  <c r="X1859" i="31" a="1"/>
  <c r="X1859" i="31" s="1"/>
  <c r="X1858" i="31" a="1"/>
  <c r="X1858" i="31" s="1"/>
  <c r="X1857" i="31" a="1"/>
  <c r="X1857" i="31" s="1"/>
  <c r="X1856" i="31" a="1"/>
  <c r="X1856" i="31" s="1"/>
  <c r="X1855" i="31" a="1"/>
  <c r="X1855" i="31" s="1"/>
  <c r="X1854" i="31" a="1"/>
  <c r="X1854" i="31" s="1"/>
  <c r="X1853" i="31" a="1"/>
  <c r="X1853" i="31" s="1"/>
  <c r="X1852" i="31" a="1"/>
  <c r="X1852" i="31" s="1"/>
  <c r="X1851" i="31" a="1"/>
  <c r="X1851" i="31" s="1"/>
  <c r="X1850" i="31" a="1"/>
  <c r="X1850" i="31" s="1"/>
  <c r="X1849" i="31" a="1"/>
  <c r="X1849" i="31" s="1"/>
  <c r="X1848" i="31" a="1"/>
  <c r="X1848" i="31" s="1"/>
  <c r="X1847" i="31" a="1"/>
  <c r="X1847" i="31" s="1"/>
  <c r="X1846" i="31" a="1"/>
  <c r="X1846" i="31" s="1"/>
  <c r="X1845" i="31" a="1"/>
  <c r="X1845" i="31" s="1"/>
  <c r="X1844" i="31" a="1"/>
  <c r="X1844" i="31" s="1"/>
  <c r="X1843" i="31" a="1"/>
  <c r="X1843" i="31" s="1"/>
  <c r="X1842" i="31" a="1"/>
  <c r="X1842" i="31" s="1"/>
  <c r="X1841" i="31" a="1"/>
  <c r="X1841" i="31" s="1"/>
  <c r="X1840" i="31" a="1"/>
  <c r="X1840" i="31" s="1"/>
  <c r="X1839" i="31" a="1"/>
  <c r="X1839" i="31" s="1"/>
  <c r="X1838" i="31" a="1"/>
  <c r="X1838" i="31" s="1"/>
  <c r="X1837" i="31" a="1"/>
  <c r="X1837" i="31" s="1"/>
  <c r="X1836" i="31" a="1"/>
  <c r="X1836" i="31" s="1"/>
  <c r="X1835" i="31" a="1"/>
  <c r="X1835" i="31" s="1"/>
  <c r="X1834" i="31" a="1"/>
  <c r="X1834" i="31" s="1"/>
  <c r="X1833" i="31" a="1"/>
  <c r="X1833" i="31" s="1"/>
  <c r="X1832" i="31" a="1"/>
  <c r="X1832" i="31" s="1"/>
  <c r="X1831" i="31" a="1"/>
  <c r="X1831" i="31" s="1"/>
  <c r="X1830" i="31" a="1"/>
  <c r="X1830" i="31" s="1"/>
  <c r="X1829" i="31" a="1"/>
  <c r="X1829" i="31" s="1"/>
  <c r="X1828" i="31" a="1"/>
  <c r="X1828" i="31" s="1"/>
  <c r="X1827" i="31" a="1"/>
  <c r="X1827" i="31" s="1"/>
  <c r="X1826" i="31" a="1"/>
  <c r="X1826" i="31" s="1"/>
  <c r="X1825" i="31" a="1"/>
  <c r="X1825" i="31" s="1"/>
  <c r="X1824" i="31" a="1"/>
  <c r="X1824" i="31" s="1"/>
  <c r="X1823" i="31" a="1"/>
  <c r="X1823" i="31" s="1"/>
  <c r="X1822" i="31" a="1"/>
  <c r="X1822" i="31" s="1"/>
  <c r="X1821" i="31" a="1"/>
  <c r="X1821" i="31" s="1"/>
  <c r="X1820" i="31" a="1"/>
  <c r="X1820" i="31" s="1"/>
  <c r="X1819" i="31" a="1"/>
  <c r="X1819" i="31" s="1"/>
  <c r="X1818" i="31" a="1"/>
  <c r="X1818" i="31" s="1"/>
  <c r="X1817" i="31" a="1"/>
  <c r="X1817" i="31" s="1"/>
  <c r="X1816" i="31" a="1"/>
  <c r="X1816" i="31" s="1"/>
  <c r="X1815" i="31" a="1"/>
  <c r="X1815" i="31" s="1"/>
  <c r="X1814" i="31" a="1"/>
  <c r="X1814" i="31" s="1"/>
  <c r="X1813" i="31" a="1"/>
  <c r="X1813" i="31" s="1"/>
  <c r="X1812" i="31" a="1"/>
  <c r="X1812" i="31" s="1"/>
  <c r="X1811" i="31" a="1"/>
  <c r="X1811" i="31" s="1"/>
  <c r="X1810" i="31" a="1"/>
  <c r="X1810" i="31" s="1"/>
  <c r="X1809" i="31" a="1"/>
  <c r="X1809" i="31" s="1"/>
  <c r="X1808" i="31" a="1"/>
  <c r="X1808" i="31" s="1"/>
  <c r="X1807" i="31" a="1"/>
  <c r="X1807" i="31" s="1"/>
  <c r="X1806" i="31" a="1"/>
  <c r="X1806" i="31" s="1"/>
  <c r="X1805" i="31" a="1"/>
  <c r="X1805" i="31" s="1"/>
  <c r="X1804" i="31" a="1"/>
  <c r="X1804" i="31" s="1"/>
  <c r="X1803" i="31" a="1"/>
  <c r="X1803" i="31" s="1"/>
  <c r="X1802" i="31" a="1"/>
  <c r="X1802" i="31" s="1"/>
  <c r="X1801" i="31" a="1"/>
  <c r="X1801" i="31" s="1"/>
  <c r="X1800" i="31" a="1"/>
  <c r="X1800" i="31" s="1"/>
  <c r="X1799" i="31" a="1"/>
  <c r="X1799" i="31" s="1"/>
  <c r="X1798" i="31" a="1"/>
  <c r="X1798" i="31" s="1"/>
  <c r="X1797" i="31" a="1"/>
  <c r="X1797" i="31" s="1"/>
  <c r="X1796" i="31" a="1"/>
  <c r="X1796" i="31" s="1"/>
  <c r="X1795" i="31" a="1"/>
  <c r="X1795" i="31" s="1"/>
  <c r="X1794" i="31" a="1"/>
  <c r="X1794" i="31" s="1"/>
  <c r="X1793" i="31" a="1"/>
  <c r="X1793" i="31" s="1"/>
  <c r="X1792" i="31" a="1"/>
  <c r="X1792" i="31" s="1"/>
  <c r="X1791" i="31" a="1"/>
  <c r="X1791" i="31" s="1"/>
  <c r="X1790" i="31" a="1"/>
  <c r="X1790" i="31" s="1"/>
  <c r="X1789" i="31" a="1"/>
  <c r="X1789" i="31" s="1"/>
  <c r="X1788" i="31" a="1"/>
  <c r="X1788" i="31" s="1"/>
  <c r="X1787" i="31" a="1"/>
  <c r="X1787" i="31" s="1"/>
  <c r="X1786" i="31" a="1"/>
  <c r="X1786" i="31" s="1"/>
  <c r="X1785" i="31" a="1"/>
  <c r="X1785" i="31" s="1"/>
  <c r="X1784" i="31" a="1"/>
  <c r="X1784" i="31" s="1"/>
  <c r="X1783" i="31" a="1"/>
  <c r="X1783" i="31" s="1"/>
  <c r="X1782" i="31" a="1"/>
  <c r="X1782" i="31" s="1"/>
  <c r="X1781" i="31" a="1"/>
  <c r="X1781" i="31" s="1"/>
  <c r="X1780" i="31" a="1"/>
  <c r="X1780" i="31" s="1"/>
  <c r="X1779" i="31" a="1"/>
  <c r="X1779" i="31" s="1"/>
  <c r="X1778" i="31" a="1"/>
  <c r="X1778" i="31" s="1"/>
  <c r="X1777" i="31" a="1"/>
  <c r="X1777" i="31" s="1"/>
  <c r="X1776" i="31" a="1"/>
  <c r="X1776" i="31" s="1"/>
  <c r="X1775" i="31" a="1"/>
  <c r="X1775" i="31" s="1"/>
  <c r="X1774" i="31" a="1"/>
  <c r="X1774" i="31" s="1"/>
  <c r="X1773" i="31" a="1"/>
  <c r="X1773" i="31" s="1"/>
  <c r="X1772" i="31" a="1"/>
  <c r="X1772" i="31" s="1"/>
  <c r="X1771" i="31" a="1"/>
  <c r="X1771" i="31" s="1"/>
  <c r="X1770" i="31" a="1"/>
  <c r="X1770" i="31" s="1"/>
  <c r="X1769" i="31" a="1"/>
  <c r="X1769" i="31" s="1"/>
  <c r="X1768" i="31" a="1"/>
  <c r="X1768" i="31" s="1"/>
  <c r="X1767" i="31" a="1"/>
  <c r="X1767" i="31" s="1"/>
  <c r="X1766" i="31" a="1"/>
  <c r="X1766" i="31" s="1"/>
  <c r="X1765" i="31" a="1"/>
  <c r="X1765" i="31" s="1"/>
  <c r="X1764" i="31" a="1"/>
  <c r="X1764" i="31" s="1"/>
  <c r="X1763" i="31" a="1"/>
  <c r="X1763" i="31" s="1"/>
  <c r="X1762" i="31" a="1"/>
  <c r="X1762" i="31" s="1"/>
  <c r="X1761" i="31" a="1"/>
  <c r="X1761" i="31" s="1"/>
  <c r="X1760" i="31" a="1"/>
  <c r="X1760" i="31" s="1"/>
  <c r="X1759" i="31" a="1"/>
  <c r="X1759" i="31" s="1"/>
  <c r="X1758" i="31" a="1"/>
  <c r="X1758" i="31" s="1"/>
  <c r="X1757" i="31" a="1"/>
  <c r="X1757" i="31" s="1"/>
  <c r="X1756" i="31" a="1"/>
  <c r="X1756" i="31" s="1"/>
  <c r="X1755" i="31" a="1"/>
  <c r="X1755" i="31" s="1"/>
  <c r="X1754" i="31" a="1"/>
  <c r="X1754" i="31" s="1"/>
  <c r="X1753" i="31" a="1"/>
  <c r="X1753" i="31" s="1"/>
  <c r="X1752" i="31" a="1"/>
  <c r="X1752" i="31" s="1"/>
  <c r="X1751" i="31" a="1"/>
  <c r="X1751" i="31" s="1"/>
  <c r="X1750" i="31" a="1"/>
  <c r="X1750" i="31" s="1"/>
  <c r="X1749" i="31" a="1"/>
  <c r="X1749" i="31" s="1"/>
  <c r="X1748" i="31" a="1"/>
  <c r="X1748" i="31" s="1"/>
  <c r="X1747" i="31" a="1"/>
  <c r="X1747" i="31" s="1"/>
  <c r="X1746" i="31" a="1"/>
  <c r="X1746" i="31" s="1"/>
  <c r="X1745" i="31" a="1"/>
  <c r="X1745" i="31" s="1"/>
  <c r="X1744" i="31" a="1"/>
  <c r="X1744" i="31" s="1"/>
  <c r="X1743" i="31" a="1"/>
  <c r="X1743" i="31" s="1"/>
  <c r="X1742" i="31" a="1"/>
  <c r="X1742" i="31" s="1"/>
  <c r="X1741" i="31" a="1"/>
  <c r="X1741" i="31" s="1"/>
  <c r="X1740" i="31" a="1"/>
  <c r="X1740" i="31" s="1"/>
  <c r="X1739" i="31" a="1"/>
  <c r="X1739" i="31" s="1"/>
  <c r="X1738" i="31" a="1"/>
  <c r="X1738" i="31" s="1"/>
  <c r="X1737" i="31" a="1"/>
  <c r="X1737" i="31" s="1"/>
  <c r="X1736" i="31" a="1"/>
  <c r="X1736" i="31" s="1"/>
  <c r="X1735" i="31" a="1"/>
  <c r="X1735" i="31" s="1"/>
  <c r="X1734" i="31" a="1"/>
  <c r="X1734" i="31" s="1"/>
  <c r="X1733" i="31" a="1"/>
  <c r="X1733" i="31" s="1"/>
  <c r="X1732" i="31" a="1"/>
  <c r="X1732" i="31" s="1"/>
  <c r="X1731" i="31" a="1"/>
  <c r="X1731" i="31" s="1"/>
  <c r="X1730" i="31" a="1"/>
  <c r="X1730" i="31" s="1"/>
  <c r="X1729" i="31" a="1"/>
  <c r="X1729" i="31" s="1"/>
  <c r="X1728" i="31" a="1"/>
  <c r="X1728" i="31" s="1"/>
  <c r="X1727" i="31" a="1"/>
  <c r="X1727" i="31" s="1"/>
  <c r="X1726" i="31" a="1"/>
  <c r="X1726" i="31" s="1"/>
  <c r="X1725" i="31" a="1"/>
  <c r="X1725" i="31" s="1"/>
  <c r="X1724" i="31" a="1"/>
  <c r="X1724" i="31" s="1"/>
  <c r="X1723" i="31" a="1"/>
  <c r="X1723" i="31" s="1"/>
  <c r="X1722" i="31" a="1"/>
  <c r="X1722" i="31" s="1"/>
  <c r="X1721" i="31" a="1"/>
  <c r="X1721" i="31" s="1"/>
  <c r="X1720" i="31" a="1"/>
  <c r="X1720" i="31" s="1"/>
  <c r="X1719" i="31" a="1"/>
  <c r="X1719" i="31" s="1"/>
  <c r="X1718" i="31" a="1"/>
  <c r="X1718" i="31" s="1"/>
  <c r="X1717" i="31" a="1"/>
  <c r="X1717" i="31" s="1"/>
  <c r="X1716" i="31" a="1"/>
  <c r="X1716" i="31" s="1"/>
  <c r="X1715" i="31" a="1"/>
  <c r="X1715" i="31" s="1"/>
  <c r="X1714" i="31" a="1"/>
  <c r="X1714" i="31" s="1"/>
  <c r="X1713" i="31" a="1"/>
  <c r="X1713" i="31" s="1"/>
  <c r="X1712" i="31" a="1"/>
  <c r="X1712" i="31" s="1"/>
  <c r="X1711" i="31" a="1"/>
  <c r="X1711" i="31" s="1"/>
  <c r="X1710" i="31" a="1"/>
  <c r="X1710" i="31" s="1"/>
  <c r="X1709" i="31" a="1"/>
  <c r="X1709" i="31" s="1"/>
  <c r="X1708" i="31" a="1"/>
  <c r="X1708" i="31" s="1"/>
  <c r="X1707" i="31" a="1"/>
  <c r="X1707" i="31" s="1"/>
  <c r="X1706" i="31" a="1"/>
  <c r="X1706" i="31" s="1"/>
  <c r="X1705" i="31" a="1"/>
  <c r="X1705" i="31" s="1"/>
  <c r="X1704" i="31" a="1"/>
  <c r="X1704" i="31" s="1"/>
  <c r="X1703" i="31" a="1"/>
  <c r="X1703" i="31" s="1"/>
  <c r="X1702" i="31" a="1"/>
  <c r="X1702" i="31" s="1"/>
  <c r="X1701" i="31" a="1"/>
  <c r="X1701" i="31" s="1"/>
  <c r="X1700" i="31" a="1"/>
  <c r="X1700" i="31" s="1"/>
  <c r="X1699" i="31" a="1"/>
  <c r="X1699" i="31" s="1"/>
  <c r="X1698" i="31" a="1"/>
  <c r="X1698" i="31" s="1"/>
  <c r="X1697" i="31" a="1"/>
  <c r="X1697" i="31" s="1"/>
  <c r="X1696" i="31" a="1"/>
  <c r="X1696" i="31" s="1"/>
  <c r="X1695" i="31" a="1"/>
  <c r="X1695" i="31" s="1"/>
  <c r="X1694" i="31" a="1"/>
  <c r="X1694" i="31" s="1"/>
  <c r="X1693" i="31" a="1"/>
  <c r="X1693" i="31" s="1"/>
  <c r="X1692" i="31" a="1"/>
  <c r="X1692" i="31" s="1"/>
  <c r="X1691" i="31" a="1"/>
  <c r="X1691" i="31" s="1"/>
  <c r="X1690" i="31" a="1"/>
  <c r="X1690" i="31" s="1"/>
  <c r="X1689" i="31" a="1"/>
  <c r="X1689" i="31" s="1"/>
  <c r="X1688" i="31" a="1"/>
  <c r="X1688" i="31" s="1"/>
  <c r="X1687" i="31" a="1"/>
  <c r="X1687" i="31" s="1"/>
  <c r="X1686" i="31" a="1"/>
  <c r="X1686" i="31" s="1"/>
  <c r="X1685" i="31" a="1"/>
  <c r="X1685" i="31" s="1"/>
  <c r="X1684" i="31" a="1"/>
  <c r="X1684" i="31" s="1"/>
  <c r="X1683" i="31" a="1"/>
  <c r="X1683" i="31" s="1"/>
  <c r="X1682" i="31" a="1"/>
  <c r="X1682" i="31" s="1"/>
  <c r="X1681" i="31" a="1"/>
  <c r="X1681" i="31" s="1"/>
  <c r="X1680" i="31" a="1"/>
  <c r="X1680" i="31" s="1"/>
  <c r="X1679" i="31" a="1"/>
  <c r="X1679" i="31" s="1"/>
  <c r="X1678" i="31" a="1"/>
  <c r="X1678" i="31" s="1"/>
  <c r="X1677" i="31" a="1"/>
  <c r="X1677" i="31" s="1"/>
  <c r="X1676" i="31" a="1"/>
  <c r="X1676" i="31" s="1"/>
  <c r="X1675" i="31" a="1"/>
  <c r="X1675" i="31" s="1"/>
  <c r="X1674" i="31" a="1"/>
  <c r="X1674" i="31" s="1"/>
  <c r="X1673" i="31" a="1"/>
  <c r="X1673" i="31" s="1"/>
  <c r="X1672" i="31" a="1"/>
  <c r="X1672" i="31" s="1"/>
  <c r="X1671" i="31" a="1"/>
  <c r="X1671" i="31" s="1"/>
  <c r="X1670" i="31" a="1"/>
  <c r="X1670" i="31" s="1"/>
  <c r="X1669" i="31" a="1"/>
  <c r="X1669" i="31" s="1"/>
  <c r="X1668" i="31" a="1"/>
  <c r="X1668" i="31" s="1"/>
  <c r="X1667" i="31" a="1"/>
  <c r="X1667" i="31" s="1"/>
  <c r="X1666" i="31" a="1"/>
  <c r="X1666" i="31" s="1"/>
  <c r="X1665" i="31" a="1"/>
  <c r="X1665" i="31" s="1"/>
  <c r="X1664" i="31" a="1"/>
  <c r="X1664" i="31" s="1"/>
  <c r="X1663" i="31" a="1"/>
  <c r="X1663" i="31" s="1"/>
  <c r="X1662" i="31" a="1"/>
  <c r="X1662" i="31" s="1"/>
  <c r="X1661" i="31" a="1"/>
  <c r="X1661" i="31" s="1"/>
  <c r="X1660" i="31" a="1"/>
  <c r="X1660" i="31" s="1"/>
  <c r="X1659" i="31" a="1"/>
  <c r="X1659" i="31" s="1"/>
  <c r="X1658" i="31" a="1"/>
  <c r="X1658" i="31" s="1"/>
  <c r="X1657" i="31" a="1"/>
  <c r="X1657" i="31" s="1"/>
  <c r="X1656" i="31" a="1"/>
  <c r="X1656" i="31" s="1"/>
  <c r="X1655" i="31" a="1"/>
  <c r="X1655" i="31" s="1"/>
  <c r="X1654" i="31" a="1"/>
  <c r="X1654" i="31" s="1"/>
  <c r="X1653" i="31" a="1"/>
  <c r="X1653" i="31" s="1"/>
  <c r="X1652" i="31" a="1"/>
  <c r="X1652" i="31" s="1"/>
  <c r="X1651" i="31" a="1"/>
  <c r="X1651" i="31" s="1"/>
  <c r="X1650" i="31" a="1"/>
  <c r="X1650" i="31" s="1"/>
  <c r="X1649" i="31" a="1"/>
  <c r="X1649" i="31" s="1"/>
  <c r="X1648" i="31" a="1"/>
  <c r="X1648" i="31" s="1"/>
  <c r="X1647" i="31" a="1"/>
  <c r="X1647" i="31" s="1"/>
  <c r="X1646" i="31" a="1"/>
  <c r="X1646" i="31" s="1"/>
  <c r="X1645" i="31" a="1"/>
  <c r="X1645" i="31" s="1"/>
  <c r="X1644" i="31" a="1"/>
  <c r="X1644" i="31" s="1"/>
  <c r="X1643" i="31" a="1"/>
  <c r="X1643" i="31" s="1"/>
  <c r="X1642" i="31" a="1"/>
  <c r="X1642" i="31" s="1"/>
  <c r="X1641" i="31" a="1"/>
  <c r="X1641" i="31" s="1"/>
  <c r="X1640" i="31" a="1"/>
  <c r="X1640" i="31" s="1"/>
  <c r="X1639" i="31" a="1"/>
  <c r="X1639" i="31" s="1"/>
  <c r="X1638" i="31" a="1"/>
  <c r="X1638" i="31" s="1"/>
  <c r="X1637" i="31" a="1"/>
  <c r="X1637" i="31" s="1"/>
  <c r="X1636" i="31" a="1"/>
  <c r="X1636" i="31" s="1"/>
  <c r="X1635" i="31" a="1"/>
  <c r="X1635" i="31" s="1"/>
  <c r="X1634" i="31" a="1"/>
  <c r="X1634" i="31" s="1"/>
  <c r="X1633" i="31" a="1"/>
  <c r="X1633" i="31" s="1"/>
  <c r="X1632" i="31" a="1"/>
  <c r="X1632" i="31" s="1"/>
  <c r="X1631" i="31" a="1"/>
  <c r="X1631" i="31" s="1"/>
  <c r="X1630" i="31" a="1"/>
  <c r="X1630" i="31" s="1"/>
  <c r="X1629" i="31" a="1"/>
  <c r="X1629" i="31" s="1"/>
  <c r="X1628" i="31" a="1"/>
  <c r="X1628" i="31" s="1"/>
  <c r="X1627" i="31" a="1"/>
  <c r="X1627" i="31" s="1"/>
  <c r="X1626" i="31" a="1"/>
  <c r="X1626" i="31" s="1"/>
  <c r="X1625" i="31" a="1"/>
  <c r="X1625" i="31" s="1"/>
  <c r="X1624" i="31" a="1"/>
  <c r="X1624" i="31" s="1"/>
  <c r="X1623" i="31" a="1"/>
  <c r="X1623" i="31" s="1"/>
  <c r="X1622" i="31" a="1"/>
  <c r="X1622" i="31" s="1"/>
  <c r="X1621" i="31" a="1"/>
  <c r="X1621" i="31" s="1"/>
  <c r="X1620" i="31" a="1"/>
  <c r="X1620" i="31" s="1"/>
  <c r="X1619" i="31" a="1"/>
  <c r="X1619" i="31" s="1"/>
  <c r="X1618" i="31" a="1"/>
  <c r="X1618" i="31" s="1"/>
  <c r="X1617" i="31" a="1"/>
  <c r="X1617" i="31" s="1"/>
  <c r="X1616" i="31" a="1"/>
  <c r="X1616" i="31" s="1"/>
  <c r="X1615" i="31" a="1"/>
  <c r="X1615" i="31" s="1"/>
  <c r="X1614" i="31" a="1"/>
  <c r="X1614" i="31" s="1"/>
  <c r="X1613" i="31" a="1"/>
  <c r="X1613" i="31" s="1"/>
  <c r="X1612" i="31" a="1"/>
  <c r="X1612" i="31" s="1"/>
  <c r="X1611" i="31" a="1"/>
  <c r="X1611" i="31" s="1"/>
  <c r="X1610" i="31" a="1"/>
  <c r="X1610" i="31" s="1"/>
  <c r="X1609" i="31" a="1"/>
  <c r="X1609" i="31" s="1"/>
  <c r="X1608" i="31" a="1"/>
  <c r="X1608" i="31" s="1"/>
  <c r="X1607" i="31" a="1"/>
  <c r="X1607" i="31" s="1"/>
  <c r="X1606" i="31" a="1"/>
  <c r="X1606" i="31" s="1"/>
  <c r="X1605" i="31" a="1"/>
  <c r="X1605" i="31" s="1"/>
  <c r="X1604" i="31" a="1"/>
  <c r="X1604" i="31" s="1"/>
  <c r="X1603" i="31" a="1"/>
  <c r="X1603" i="31" s="1"/>
  <c r="X1602" i="31" a="1"/>
  <c r="X1602" i="31" s="1"/>
  <c r="X1601" i="31" a="1"/>
  <c r="X1601" i="31" s="1"/>
  <c r="X1600" i="31" a="1"/>
  <c r="X1600" i="31" s="1"/>
  <c r="X1599" i="31" a="1"/>
  <c r="X1599" i="31" s="1"/>
  <c r="X1598" i="31" a="1"/>
  <c r="X1598" i="31" s="1"/>
  <c r="X1597" i="31" a="1"/>
  <c r="X1597" i="31" s="1"/>
  <c r="X1596" i="31" a="1"/>
  <c r="X1596" i="31" s="1"/>
  <c r="X1595" i="31" a="1"/>
  <c r="X1595" i="31" s="1"/>
  <c r="X1594" i="31" a="1"/>
  <c r="X1594" i="31" s="1"/>
  <c r="X1593" i="31" a="1"/>
  <c r="X1593" i="31" s="1"/>
  <c r="X1592" i="31" a="1"/>
  <c r="X1592" i="31" s="1"/>
  <c r="X1591" i="31" a="1"/>
  <c r="X1591" i="31" s="1"/>
  <c r="X1590" i="31" a="1"/>
  <c r="X1590" i="31" s="1"/>
  <c r="X1589" i="31" a="1"/>
  <c r="X1589" i="31" s="1"/>
  <c r="X1588" i="31" a="1"/>
  <c r="X1588" i="31" s="1"/>
  <c r="X1587" i="31" a="1"/>
  <c r="X1587" i="31" s="1"/>
  <c r="X1586" i="31" a="1"/>
  <c r="X1586" i="31" s="1"/>
  <c r="X1585" i="31" a="1"/>
  <c r="X1585" i="31" s="1"/>
  <c r="X1584" i="31" a="1"/>
  <c r="X1584" i="31" s="1"/>
  <c r="X1583" i="31" a="1"/>
  <c r="X1583" i="31" s="1"/>
  <c r="X1582" i="31" a="1"/>
  <c r="X1582" i="31" s="1"/>
  <c r="X1581" i="31" a="1"/>
  <c r="X1581" i="31" s="1"/>
  <c r="X1580" i="31" a="1"/>
  <c r="X1580" i="31" s="1"/>
  <c r="X1579" i="31" a="1"/>
  <c r="X1579" i="31" s="1"/>
  <c r="X1578" i="31" a="1"/>
  <c r="X1578" i="31" s="1"/>
  <c r="X1577" i="31" a="1"/>
  <c r="X1577" i="31" s="1"/>
  <c r="X1576" i="31" a="1"/>
  <c r="X1576" i="31" s="1"/>
  <c r="X1575" i="31" a="1"/>
  <c r="X1575" i="31" s="1"/>
  <c r="X1574" i="31" a="1"/>
  <c r="X1574" i="31" s="1"/>
  <c r="X1573" i="31" a="1"/>
  <c r="X1573" i="31" s="1"/>
  <c r="X1572" i="31" a="1"/>
  <c r="X1572" i="31" s="1"/>
  <c r="X1571" i="31" a="1"/>
  <c r="X1571" i="31" s="1"/>
  <c r="X1570" i="31" a="1"/>
  <c r="X1570" i="31" s="1"/>
  <c r="X1569" i="31" a="1"/>
  <c r="X1569" i="31" s="1"/>
  <c r="X1568" i="31" a="1"/>
  <c r="X1568" i="31" s="1"/>
  <c r="X1567" i="31" a="1"/>
  <c r="X1567" i="31" s="1"/>
  <c r="X1566" i="31" a="1"/>
  <c r="X1566" i="31" s="1"/>
  <c r="X1565" i="31" a="1"/>
  <c r="X1565" i="31" s="1"/>
  <c r="X1564" i="31" a="1"/>
  <c r="X1564" i="31" s="1"/>
  <c r="X1563" i="31" a="1"/>
  <c r="X1563" i="31" s="1"/>
  <c r="X1562" i="31" a="1"/>
  <c r="X1562" i="31" s="1"/>
  <c r="X1561" i="31" a="1"/>
  <c r="X1561" i="31" s="1"/>
  <c r="X1560" i="31" a="1"/>
  <c r="X1560" i="31" s="1"/>
  <c r="X1559" i="31" a="1"/>
  <c r="X1559" i="31" s="1"/>
  <c r="X1558" i="31" a="1"/>
  <c r="X1558" i="31" s="1"/>
  <c r="X1557" i="31" a="1"/>
  <c r="X1557" i="31" s="1"/>
  <c r="X1556" i="31" a="1"/>
  <c r="X1556" i="31" s="1"/>
  <c r="X1555" i="31" a="1"/>
  <c r="X1555" i="31" s="1"/>
  <c r="X1554" i="31" a="1"/>
  <c r="X1554" i="31" s="1"/>
  <c r="X1553" i="31" a="1"/>
  <c r="X1553" i="31" s="1"/>
  <c r="X1552" i="31" a="1"/>
  <c r="X1552" i="31" s="1"/>
  <c r="X1551" i="31" a="1"/>
  <c r="X1551" i="31" s="1"/>
  <c r="X1550" i="31" a="1"/>
  <c r="X1550" i="31" s="1"/>
  <c r="X1549" i="31" a="1"/>
  <c r="X1549" i="31" s="1"/>
  <c r="X1548" i="31" a="1"/>
  <c r="X1548" i="31" s="1"/>
  <c r="X1547" i="31" a="1"/>
  <c r="X1547" i="31" s="1"/>
  <c r="X1546" i="31" a="1"/>
  <c r="X1546" i="31" s="1"/>
  <c r="X1545" i="31" a="1"/>
  <c r="X1545" i="31" s="1"/>
  <c r="X1544" i="31" a="1"/>
  <c r="X1544" i="31" s="1"/>
  <c r="X1543" i="31" a="1"/>
  <c r="X1543" i="31" s="1"/>
  <c r="X1542" i="31" a="1"/>
  <c r="X1542" i="31" s="1"/>
  <c r="X1541" i="31" a="1"/>
  <c r="X1541" i="31" s="1"/>
  <c r="X1540" i="31" a="1"/>
  <c r="X1540" i="31" s="1"/>
  <c r="X1539" i="31" a="1"/>
  <c r="X1539" i="31" s="1"/>
  <c r="X1538" i="31" a="1"/>
  <c r="X1538" i="31" s="1"/>
  <c r="X1537" i="31" a="1"/>
  <c r="X1537" i="31" s="1"/>
  <c r="X1536" i="31" a="1"/>
  <c r="X1536" i="31" s="1"/>
  <c r="X1535" i="31" a="1"/>
  <c r="X1535" i="31" s="1"/>
  <c r="X1534" i="31" a="1"/>
  <c r="X1534" i="31" s="1"/>
  <c r="X1533" i="31" a="1"/>
  <c r="X1533" i="31" s="1"/>
  <c r="X1532" i="31" a="1"/>
  <c r="X1532" i="31" s="1"/>
  <c r="X1531" i="31" a="1"/>
  <c r="X1531" i="31" s="1"/>
  <c r="X1530" i="31" a="1"/>
  <c r="X1530" i="31" s="1"/>
  <c r="X1529" i="31" a="1"/>
  <c r="X1529" i="31" s="1"/>
  <c r="X1528" i="31" a="1"/>
  <c r="X1528" i="31" s="1"/>
  <c r="X1527" i="31" a="1"/>
  <c r="X1527" i="31" s="1"/>
  <c r="X1526" i="31" a="1"/>
  <c r="X1526" i="31" s="1"/>
  <c r="X1525" i="31" a="1"/>
  <c r="X1525" i="31" s="1"/>
  <c r="X1524" i="31" a="1"/>
  <c r="X1524" i="31" s="1"/>
  <c r="X1523" i="31" a="1"/>
  <c r="X1523" i="31" s="1"/>
  <c r="X1522" i="31" a="1"/>
  <c r="X1522" i="31" s="1"/>
  <c r="X1521" i="31" a="1"/>
  <c r="X1521" i="31" s="1"/>
  <c r="X1520" i="31" a="1"/>
  <c r="X1520" i="31" s="1"/>
  <c r="X1519" i="31" a="1"/>
  <c r="X1519" i="31" s="1"/>
  <c r="X1518" i="31" a="1"/>
  <c r="X1518" i="31" s="1"/>
  <c r="X1517" i="31" a="1"/>
  <c r="X1517" i="31" s="1"/>
  <c r="X1516" i="31" a="1"/>
  <c r="X1516" i="31" s="1"/>
  <c r="X1515" i="31" a="1"/>
  <c r="X1515" i="31" s="1"/>
  <c r="X1514" i="31" a="1"/>
  <c r="X1514" i="31" s="1"/>
  <c r="X1513" i="31" a="1"/>
  <c r="X1513" i="31" s="1"/>
  <c r="X1512" i="31" a="1"/>
  <c r="X1512" i="31" s="1"/>
  <c r="X1511" i="31" a="1"/>
  <c r="X1511" i="31" s="1"/>
  <c r="X1510" i="31" a="1"/>
  <c r="X1510" i="31" s="1"/>
  <c r="X1509" i="31" a="1"/>
  <c r="X1509" i="31" s="1"/>
  <c r="X1508" i="31" a="1"/>
  <c r="X1508" i="31" s="1"/>
  <c r="X1507" i="31" a="1"/>
  <c r="X1507" i="31" s="1"/>
  <c r="X1506" i="31" a="1"/>
  <c r="X1506" i="31" s="1"/>
  <c r="X1505" i="31" a="1"/>
  <c r="X1505" i="31" s="1"/>
  <c r="X1504" i="31" a="1"/>
  <c r="X1504" i="31" s="1"/>
  <c r="X1503" i="31" a="1"/>
  <c r="X1503" i="31" s="1"/>
  <c r="X1502" i="31" a="1"/>
  <c r="X1502" i="31" s="1"/>
  <c r="X1501" i="31" a="1"/>
  <c r="X1501" i="31" s="1"/>
  <c r="X1500" i="31" a="1"/>
  <c r="X1500" i="31" s="1"/>
  <c r="X1499" i="31" a="1"/>
  <c r="X1499" i="31" s="1"/>
  <c r="X1498" i="31" a="1"/>
  <c r="X1498" i="31" s="1"/>
  <c r="X1497" i="31" a="1"/>
  <c r="X1497" i="31" s="1"/>
  <c r="X1496" i="31" a="1"/>
  <c r="X1496" i="31" s="1"/>
  <c r="X1495" i="31" a="1"/>
  <c r="X1495" i="31" s="1"/>
  <c r="X1494" i="31" a="1"/>
  <c r="X1494" i="31" s="1"/>
  <c r="X1493" i="31" a="1"/>
  <c r="X1493" i="31" s="1"/>
  <c r="X1492" i="31" a="1"/>
  <c r="X1492" i="31" s="1"/>
  <c r="X1491" i="31" a="1"/>
  <c r="X1491" i="31" s="1"/>
  <c r="X1490" i="31" a="1"/>
  <c r="X1490" i="31" s="1"/>
  <c r="X1489" i="31" a="1"/>
  <c r="X1489" i="31" s="1"/>
  <c r="X1488" i="31" a="1"/>
  <c r="X1488" i="31" s="1"/>
  <c r="X1487" i="31" a="1"/>
  <c r="X1487" i="31" s="1"/>
  <c r="X1486" i="31" a="1"/>
  <c r="X1486" i="31" s="1"/>
  <c r="X1485" i="31" a="1"/>
  <c r="X1485" i="31" s="1"/>
  <c r="X1484" i="31" a="1"/>
  <c r="X1484" i="31" s="1"/>
  <c r="X1483" i="31" a="1"/>
  <c r="X1483" i="31" s="1"/>
  <c r="X1482" i="31" a="1"/>
  <c r="X1482" i="31" s="1"/>
  <c r="X1481" i="31" a="1"/>
  <c r="X1481" i="31" s="1"/>
  <c r="X1480" i="31" a="1"/>
  <c r="X1480" i="31" s="1"/>
  <c r="X1479" i="31" a="1"/>
  <c r="X1479" i="31" s="1"/>
  <c r="X1478" i="31" a="1"/>
  <c r="X1478" i="31" s="1"/>
  <c r="X1477" i="31" a="1"/>
  <c r="X1477" i="31" s="1"/>
  <c r="X1476" i="31" a="1"/>
  <c r="X1476" i="31" s="1"/>
  <c r="X1475" i="31" a="1"/>
  <c r="X1475" i="31" s="1"/>
  <c r="X1474" i="31" a="1"/>
  <c r="X1474" i="31" s="1"/>
  <c r="X1473" i="31" a="1"/>
  <c r="X1473" i="31" s="1"/>
  <c r="X1472" i="31" a="1"/>
  <c r="X1472" i="31" s="1"/>
  <c r="X1471" i="31" a="1"/>
  <c r="X1471" i="31" s="1"/>
  <c r="X1470" i="31" a="1"/>
  <c r="X1470" i="31" s="1"/>
  <c r="X1469" i="31" a="1"/>
  <c r="X1469" i="31" s="1"/>
  <c r="X1468" i="31" a="1"/>
  <c r="X1468" i="31" s="1"/>
  <c r="X1467" i="31" a="1"/>
  <c r="X1467" i="31" s="1"/>
  <c r="X1466" i="31" a="1"/>
  <c r="X1466" i="31" s="1"/>
  <c r="X1465" i="31" a="1"/>
  <c r="X1465" i="31" s="1"/>
  <c r="X1464" i="31" a="1"/>
  <c r="X1464" i="31" s="1"/>
  <c r="X1463" i="31" a="1"/>
  <c r="X1463" i="31" s="1"/>
  <c r="X1462" i="31" a="1"/>
  <c r="X1462" i="31" s="1"/>
  <c r="X1461" i="31" a="1"/>
  <c r="X1461" i="31" s="1"/>
  <c r="X1460" i="31" a="1"/>
  <c r="X1460" i="31" s="1"/>
  <c r="X1459" i="31" a="1"/>
  <c r="X1459" i="31" s="1"/>
  <c r="X1458" i="31" a="1"/>
  <c r="X1458" i="31" s="1"/>
  <c r="X1457" i="31" a="1"/>
  <c r="X1457" i="31" s="1"/>
  <c r="X1456" i="31" a="1"/>
  <c r="X1456" i="31" s="1"/>
  <c r="X1455" i="31" a="1"/>
  <c r="X1455" i="31" s="1"/>
  <c r="X1454" i="31" a="1"/>
  <c r="X1454" i="31" s="1"/>
  <c r="X1453" i="31" a="1"/>
  <c r="X1453" i="31" s="1"/>
  <c r="X1452" i="31" a="1"/>
  <c r="X1452" i="31" s="1"/>
  <c r="X1451" i="31" a="1"/>
  <c r="X1451" i="31" s="1"/>
  <c r="X1450" i="31" a="1"/>
  <c r="X1450" i="31" s="1"/>
  <c r="X1449" i="31" a="1"/>
  <c r="X1449" i="31" s="1"/>
  <c r="X1448" i="31" a="1"/>
  <c r="X1448" i="31" s="1"/>
  <c r="X1447" i="31" a="1"/>
  <c r="X1447" i="31" s="1"/>
  <c r="X1446" i="31" a="1"/>
  <c r="X1446" i="31" s="1"/>
  <c r="X1445" i="31" a="1"/>
  <c r="X1445" i="31" s="1"/>
  <c r="X1444" i="31" a="1"/>
  <c r="X1444" i="31" s="1"/>
  <c r="X1443" i="31" a="1"/>
  <c r="X1443" i="31" s="1"/>
  <c r="X1442" i="31" a="1"/>
  <c r="X1442" i="31" s="1"/>
  <c r="X1441" i="31" a="1"/>
  <c r="X1441" i="31" s="1"/>
  <c r="X1440" i="31" a="1"/>
  <c r="X1440" i="31" s="1"/>
  <c r="X1439" i="31" a="1"/>
  <c r="X1439" i="31" s="1"/>
  <c r="X1438" i="31" a="1"/>
  <c r="X1438" i="31" s="1"/>
  <c r="X1437" i="31" a="1"/>
  <c r="X1437" i="31" s="1"/>
  <c r="X1436" i="31" a="1"/>
  <c r="X1436" i="31" s="1"/>
  <c r="X1435" i="31" a="1"/>
  <c r="X1435" i="31" s="1"/>
  <c r="X1434" i="31" a="1"/>
  <c r="X1434" i="31" s="1"/>
  <c r="X1433" i="31" a="1"/>
  <c r="X1433" i="31" s="1"/>
  <c r="X1432" i="31" a="1"/>
  <c r="X1432" i="31" s="1"/>
  <c r="X1431" i="31" a="1"/>
  <c r="X1431" i="31" s="1"/>
  <c r="X1430" i="31" a="1"/>
  <c r="X1430" i="31" s="1"/>
  <c r="X1429" i="31" a="1"/>
  <c r="X1429" i="31" s="1"/>
  <c r="X1428" i="31" a="1"/>
  <c r="X1428" i="31" s="1"/>
  <c r="X1427" i="31" a="1"/>
  <c r="X1427" i="31" s="1"/>
  <c r="X1426" i="31" a="1"/>
  <c r="X1426" i="31" s="1"/>
  <c r="X1425" i="31" a="1"/>
  <c r="X1425" i="31" s="1"/>
  <c r="X1424" i="31" a="1"/>
  <c r="X1424" i="31" s="1"/>
  <c r="X1423" i="31" a="1"/>
  <c r="X1423" i="31" s="1"/>
  <c r="X1422" i="31" a="1"/>
  <c r="X1422" i="31" s="1"/>
  <c r="X1421" i="31" a="1"/>
  <c r="X1421" i="31" s="1"/>
  <c r="X1420" i="31" a="1"/>
  <c r="X1420" i="31" s="1"/>
  <c r="X1419" i="31" a="1"/>
  <c r="X1419" i="31" s="1"/>
  <c r="X1418" i="31" a="1"/>
  <c r="X1418" i="31" s="1"/>
  <c r="X1417" i="31" a="1"/>
  <c r="X1417" i="31" s="1"/>
  <c r="X1416" i="31" a="1"/>
  <c r="X1416" i="31" s="1"/>
  <c r="X1415" i="31" a="1"/>
  <c r="X1415" i="31" s="1"/>
  <c r="X1414" i="31" a="1"/>
  <c r="X1414" i="31" s="1"/>
  <c r="X1413" i="31" a="1"/>
  <c r="X1413" i="31" s="1"/>
  <c r="X1412" i="31" a="1"/>
  <c r="X1412" i="31" s="1"/>
  <c r="X1411" i="31" a="1"/>
  <c r="X1411" i="31" s="1"/>
  <c r="X1410" i="31" a="1"/>
  <c r="X1410" i="31" s="1"/>
  <c r="X1409" i="31" a="1"/>
  <c r="X1409" i="31" s="1"/>
  <c r="X1408" i="31" a="1"/>
  <c r="X1408" i="31" s="1"/>
  <c r="X1407" i="31" a="1"/>
  <c r="X1407" i="31" s="1"/>
  <c r="X1406" i="31" a="1"/>
  <c r="X1406" i="31" s="1"/>
  <c r="X1405" i="31" a="1"/>
  <c r="X1405" i="31" s="1"/>
  <c r="X1404" i="31" a="1"/>
  <c r="X1404" i="31" s="1"/>
  <c r="X1403" i="31" a="1"/>
  <c r="X1403" i="31" s="1"/>
  <c r="X1402" i="31" a="1"/>
  <c r="X1402" i="31" s="1"/>
  <c r="X1401" i="31" a="1"/>
  <c r="X1401" i="31" s="1"/>
  <c r="X1400" i="31" a="1"/>
  <c r="X1400" i="31" s="1"/>
  <c r="X1399" i="31" a="1"/>
  <c r="X1399" i="31" s="1"/>
  <c r="X1398" i="31" a="1"/>
  <c r="X1398" i="31" s="1"/>
  <c r="X1397" i="31" a="1"/>
  <c r="X1397" i="31" s="1"/>
  <c r="X1396" i="31" a="1"/>
  <c r="X1396" i="31" s="1"/>
  <c r="X1395" i="31" a="1"/>
  <c r="X1395" i="31" s="1"/>
  <c r="X1394" i="31" a="1"/>
  <c r="X1394" i="31" s="1"/>
  <c r="X1393" i="31" a="1"/>
  <c r="X1393" i="31" s="1"/>
  <c r="X1392" i="31" a="1"/>
  <c r="X1392" i="31" s="1"/>
  <c r="X1391" i="31" a="1"/>
  <c r="X1391" i="31" s="1"/>
  <c r="X1390" i="31" a="1"/>
  <c r="X1390" i="31" s="1"/>
  <c r="X1389" i="31" a="1"/>
  <c r="X1389" i="31" s="1"/>
  <c r="X1388" i="31" a="1"/>
  <c r="X1388" i="31" s="1"/>
  <c r="X1387" i="31" a="1"/>
  <c r="X1387" i="31" s="1"/>
  <c r="X1386" i="31" a="1"/>
  <c r="X1386" i="31" s="1"/>
  <c r="X1385" i="31" a="1"/>
  <c r="X1385" i="31" s="1"/>
  <c r="X1384" i="31" a="1"/>
  <c r="X1384" i="31" s="1"/>
  <c r="X1383" i="31" a="1"/>
  <c r="X1383" i="31" s="1"/>
  <c r="X1382" i="31" a="1"/>
  <c r="X1382" i="31" s="1"/>
  <c r="X1381" i="31" a="1"/>
  <c r="X1381" i="31" s="1"/>
  <c r="X1380" i="31" a="1"/>
  <c r="X1380" i="31" s="1"/>
  <c r="X1379" i="31" a="1"/>
  <c r="X1379" i="31" s="1"/>
  <c r="X1378" i="31" a="1"/>
  <c r="X1378" i="31" s="1"/>
  <c r="X1377" i="31" a="1"/>
  <c r="X1377" i="31" s="1"/>
  <c r="X1376" i="31" a="1"/>
  <c r="X1376" i="31" s="1"/>
  <c r="X1375" i="31" a="1"/>
  <c r="X1375" i="31" s="1"/>
  <c r="X1374" i="31" a="1"/>
  <c r="X1374" i="31" s="1"/>
  <c r="X1373" i="31" a="1"/>
  <c r="X1373" i="31" s="1"/>
  <c r="X1372" i="31" a="1"/>
  <c r="X1372" i="31" s="1"/>
  <c r="X1371" i="31" a="1"/>
  <c r="X1371" i="31" s="1"/>
  <c r="X1370" i="31" a="1"/>
  <c r="X1370" i="31" s="1"/>
  <c r="X1369" i="31" a="1"/>
  <c r="X1369" i="31" s="1"/>
  <c r="X1368" i="31" a="1"/>
  <c r="X1368" i="31" s="1"/>
  <c r="X1367" i="31" a="1"/>
  <c r="X1367" i="31" s="1"/>
  <c r="X1366" i="31" a="1"/>
  <c r="X1366" i="31" s="1"/>
  <c r="X1365" i="31" a="1"/>
  <c r="X1365" i="31" s="1"/>
  <c r="X1364" i="31" a="1"/>
  <c r="X1364" i="31" s="1"/>
  <c r="X1363" i="31" a="1"/>
  <c r="X1363" i="31" s="1"/>
  <c r="X1362" i="31" a="1"/>
  <c r="X1362" i="31" s="1"/>
  <c r="X1361" i="31" a="1"/>
  <c r="X1361" i="31" s="1"/>
  <c r="X1360" i="31" a="1"/>
  <c r="X1360" i="31" s="1"/>
  <c r="X1359" i="31" a="1"/>
  <c r="X1359" i="31" s="1"/>
  <c r="X1358" i="31" a="1"/>
  <c r="X1358" i="31" s="1"/>
  <c r="X1357" i="31" a="1"/>
  <c r="X1357" i="31" s="1"/>
  <c r="X1356" i="31" a="1"/>
  <c r="X1356" i="31" s="1"/>
  <c r="X1355" i="31" a="1"/>
  <c r="X1355" i="31" s="1"/>
  <c r="X1354" i="31" a="1"/>
  <c r="X1354" i="31" s="1"/>
  <c r="X1353" i="31" a="1"/>
  <c r="X1353" i="31" s="1"/>
  <c r="X1352" i="31" a="1"/>
  <c r="X1352" i="31" s="1"/>
  <c r="X1351" i="31" a="1"/>
  <c r="X1351" i="31" s="1"/>
  <c r="X1350" i="31" a="1"/>
  <c r="X1350" i="31" s="1"/>
  <c r="X1349" i="31" a="1"/>
  <c r="X1349" i="31" s="1"/>
  <c r="X1348" i="31" a="1"/>
  <c r="X1348" i="31" s="1"/>
  <c r="X1347" i="31" a="1"/>
  <c r="X1347" i="31" s="1"/>
  <c r="X1346" i="31" a="1"/>
  <c r="X1346" i="31" s="1"/>
  <c r="X1345" i="31" a="1"/>
  <c r="X1345" i="31" s="1"/>
  <c r="X1344" i="31" a="1"/>
  <c r="X1344" i="31" s="1"/>
  <c r="X1343" i="31" a="1"/>
  <c r="X1343" i="31" s="1"/>
  <c r="X1342" i="31" a="1"/>
  <c r="X1342" i="31" s="1"/>
  <c r="X1341" i="31" a="1"/>
  <c r="X1341" i="31" s="1"/>
  <c r="X1340" i="31" a="1"/>
  <c r="X1340" i="31" s="1"/>
  <c r="X1339" i="31" a="1"/>
  <c r="X1339" i="31" s="1"/>
  <c r="X1338" i="31" a="1"/>
  <c r="X1338" i="31" s="1"/>
  <c r="X1337" i="31" a="1"/>
  <c r="X1337" i="31" s="1"/>
  <c r="X1336" i="31" a="1"/>
  <c r="X1336" i="31" s="1"/>
  <c r="X1335" i="31" a="1"/>
  <c r="X1335" i="31" s="1"/>
  <c r="X1334" i="31" a="1"/>
  <c r="X1334" i="31" s="1"/>
  <c r="X1333" i="31" a="1"/>
  <c r="X1333" i="31" s="1"/>
  <c r="X1332" i="31" a="1"/>
  <c r="X1332" i="31" s="1"/>
  <c r="X1331" i="31" a="1"/>
  <c r="X1331" i="31" s="1"/>
  <c r="X1330" i="31" a="1"/>
  <c r="X1330" i="31" s="1"/>
  <c r="X1329" i="31" a="1"/>
  <c r="X1329" i="31" s="1"/>
  <c r="X1328" i="31" a="1"/>
  <c r="X1328" i="31" s="1"/>
  <c r="X1327" i="31" a="1"/>
  <c r="X1327" i="31" s="1"/>
  <c r="X1326" i="31" a="1"/>
  <c r="X1326" i="31" s="1"/>
  <c r="X1325" i="31" a="1"/>
  <c r="X1325" i="31" s="1"/>
  <c r="X1324" i="31" a="1"/>
  <c r="X1324" i="31" s="1"/>
  <c r="X1323" i="31" a="1"/>
  <c r="X1323" i="31" s="1"/>
  <c r="X1322" i="31" a="1"/>
  <c r="X1322" i="31" s="1"/>
  <c r="X1321" i="31" a="1"/>
  <c r="X1321" i="31" s="1"/>
  <c r="X1320" i="31" a="1"/>
  <c r="X1320" i="31" s="1"/>
  <c r="X1319" i="31" a="1"/>
  <c r="X1319" i="31" s="1"/>
  <c r="X1318" i="31" a="1"/>
  <c r="X1318" i="31" s="1"/>
  <c r="X1317" i="31" a="1"/>
  <c r="X1317" i="31" s="1"/>
  <c r="X1316" i="31" a="1"/>
  <c r="X1316" i="31" s="1"/>
  <c r="X1315" i="31" a="1"/>
  <c r="X1315" i="31" s="1"/>
  <c r="X1314" i="31" a="1"/>
  <c r="X1314" i="31" s="1"/>
  <c r="X1313" i="31" a="1"/>
  <c r="X1313" i="31" s="1"/>
  <c r="X1312" i="31" a="1"/>
  <c r="X1312" i="31" s="1"/>
  <c r="X1311" i="31" a="1"/>
  <c r="X1311" i="31" s="1"/>
  <c r="X1310" i="31" a="1"/>
  <c r="X1310" i="31" s="1"/>
  <c r="X1309" i="31" a="1"/>
  <c r="X1309" i="31" s="1"/>
  <c r="X1308" i="31" a="1"/>
  <c r="X1308" i="31" s="1"/>
  <c r="X1307" i="31" a="1"/>
  <c r="X1307" i="31" s="1"/>
  <c r="X1306" i="31" a="1"/>
  <c r="X1306" i="31" s="1"/>
  <c r="X1305" i="31" a="1"/>
  <c r="X1305" i="31" s="1"/>
  <c r="X1304" i="31" a="1"/>
  <c r="X1304" i="31" s="1"/>
  <c r="X1303" i="31" a="1"/>
  <c r="X1303" i="31" s="1"/>
  <c r="X1302" i="31" a="1"/>
  <c r="X1302" i="31" s="1"/>
  <c r="X1301" i="31" a="1"/>
  <c r="X1301" i="31" s="1"/>
  <c r="X1300" i="31" a="1"/>
  <c r="X1300" i="31" s="1"/>
  <c r="X1299" i="31" a="1"/>
  <c r="X1299" i="31" s="1"/>
  <c r="X1298" i="31" a="1"/>
  <c r="X1298" i="31" s="1"/>
  <c r="X1297" i="31" a="1"/>
  <c r="X1297" i="31" s="1"/>
  <c r="X1296" i="31" a="1"/>
  <c r="X1296" i="31" s="1"/>
  <c r="X1295" i="31" a="1"/>
  <c r="X1295" i="31" s="1"/>
  <c r="X1294" i="31" a="1"/>
  <c r="X1294" i="31" s="1"/>
  <c r="X1293" i="31" a="1"/>
  <c r="X1293" i="31" s="1"/>
  <c r="X1292" i="31" a="1"/>
  <c r="X1292" i="31" s="1"/>
  <c r="X1291" i="31" a="1"/>
  <c r="X1291" i="31" s="1"/>
  <c r="X1290" i="31" a="1"/>
  <c r="X1290" i="31" s="1"/>
  <c r="X1289" i="31" a="1"/>
  <c r="X1289" i="31" s="1"/>
  <c r="X1288" i="31" a="1"/>
  <c r="X1288" i="31" s="1"/>
  <c r="X1287" i="31" a="1"/>
  <c r="X1287" i="31" s="1"/>
  <c r="X1286" i="31" a="1"/>
  <c r="X1286" i="31" s="1"/>
  <c r="X1285" i="31" a="1"/>
  <c r="X1285" i="31" s="1"/>
  <c r="X1284" i="31" a="1"/>
  <c r="X1284" i="31" s="1"/>
  <c r="X1283" i="31" a="1"/>
  <c r="X1283" i="31" s="1"/>
  <c r="X1282" i="31" a="1"/>
  <c r="X1282" i="31" s="1"/>
  <c r="X1281" i="31" a="1"/>
  <c r="X1281" i="31" s="1"/>
  <c r="X1280" i="31" a="1"/>
  <c r="X1280" i="31" s="1"/>
  <c r="X1279" i="31" a="1"/>
  <c r="X1279" i="31" s="1"/>
  <c r="X1278" i="31" a="1"/>
  <c r="X1278" i="31" s="1"/>
  <c r="X1277" i="31" a="1"/>
  <c r="X1277" i="31" s="1"/>
  <c r="X1276" i="31" a="1"/>
  <c r="X1276" i="31" s="1"/>
  <c r="X1275" i="31" a="1"/>
  <c r="X1275" i="31" s="1"/>
  <c r="X1274" i="31" a="1"/>
  <c r="X1274" i="31" s="1"/>
  <c r="X1273" i="31" a="1"/>
  <c r="X1273" i="31" s="1"/>
  <c r="X1272" i="31" a="1"/>
  <c r="X1272" i="31" s="1"/>
  <c r="X1271" i="31" a="1"/>
  <c r="X1271" i="31" s="1"/>
  <c r="X1270" i="31" a="1"/>
  <c r="X1270" i="31" s="1"/>
  <c r="X1269" i="31" a="1"/>
  <c r="X1269" i="31" s="1"/>
  <c r="X1268" i="31" a="1"/>
  <c r="X1268" i="31" s="1"/>
  <c r="X1267" i="31" a="1"/>
  <c r="X1267" i="31" s="1"/>
  <c r="X1266" i="31" a="1"/>
  <c r="X1266" i="31" s="1"/>
  <c r="X1265" i="31" a="1"/>
  <c r="X1265" i="31" s="1"/>
  <c r="X1264" i="31" a="1"/>
  <c r="X1264" i="31" s="1"/>
  <c r="X1263" i="31" a="1"/>
  <c r="X1263" i="31" s="1"/>
  <c r="X1262" i="31" a="1"/>
  <c r="X1262" i="31" s="1"/>
  <c r="X1261" i="31" a="1"/>
  <c r="X1261" i="31" s="1"/>
  <c r="X1260" i="31" a="1"/>
  <c r="X1260" i="31" s="1"/>
  <c r="X1259" i="31" a="1"/>
  <c r="X1259" i="31" s="1"/>
  <c r="X1258" i="31" a="1"/>
  <c r="X1258" i="31" s="1"/>
  <c r="X1257" i="31" a="1"/>
  <c r="X1257" i="31" s="1"/>
  <c r="X1256" i="31" a="1"/>
  <c r="X1256" i="31" s="1"/>
  <c r="X1255" i="31" a="1"/>
  <c r="X1255" i="31" s="1"/>
  <c r="X1254" i="31" a="1"/>
  <c r="X1254" i="31" s="1"/>
  <c r="X1253" i="31" a="1"/>
  <c r="X1253" i="31" s="1"/>
  <c r="X1252" i="31" a="1"/>
  <c r="X1252" i="31" s="1"/>
  <c r="X1251" i="31" a="1"/>
  <c r="X1251" i="31" s="1"/>
  <c r="X1250" i="31" a="1"/>
  <c r="X1250" i="31" s="1"/>
  <c r="X1249" i="31" a="1"/>
  <c r="X1249" i="31" s="1"/>
  <c r="X1248" i="31" a="1"/>
  <c r="X1248" i="31" s="1"/>
  <c r="X1247" i="31" a="1"/>
  <c r="X1247" i="31" s="1"/>
  <c r="X1246" i="31" a="1"/>
  <c r="X1246" i="31" s="1"/>
  <c r="X1245" i="31" a="1"/>
  <c r="X1245" i="31" s="1"/>
  <c r="X1244" i="31" a="1"/>
  <c r="X1244" i="31" s="1"/>
  <c r="X1243" i="31" a="1"/>
  <c r="X1243" i="31" s="1"/>
  <c r="X1242" i="31" a="1"/>
  <c r="X1242" i="31" s="1"/>
  <c r="X1241" i="31" a="1"/>
  <c r="X1241" i="31" s="1"/>
  <c r="X1240" i="31" a="1"/>
  <c r="X1240" i="31" s="1"/>
  <c r="X1239" i="31" a="1"/>
  <c r="X1239" i="31" s="1"/>
  <c r="X1238" i="31" a="1"/>
  <c r="X1238" i="31" s="1"/>
  <c r="X1237" i="31" a="1"/>
  <c r="X1237" i="31" s="1"/>
  <c r="X1236" i="31" a="1"/>
  <c r="X1236" i="31" s="1"/>
  <c r="X1235" i="31" a="1"/>
  <c r="X1235" i="31" s="1"/>
  <c r="X1234" i="31" a="1"/>
  <c r="X1234" i="31" s="1"/>
  <c r="X1233" i="31" a="1"/>
  <c r="X1233" i="31" s="1"/>
  <c r="X1232" i="31" a="1"/>
  <c r="X1232" i="31" s="1"/>
  <c r="X1231" i="31" a="1"/>
  <c r="X1231" i="31" s="1"/>
  <c r="X1230" i="31" a="1"/>
  <c r="X1230" i="31" s="1"/>
  <c r="X1229" i="31" a="1"/>
  <c r="X1229" i="31" s="1"/>
  <c r="X1228" i="31" a="1"/>
  <c r="X1228" i="31" s="1"/>
  <c r="X1227" i="31" a="1"/>
  <c r="X1227" i="31" s="1"/>
  <c r="X1226" i="31" a="1"/>
  <c r="X1226" i="31" s="1"/>
  <c r="X1225" i="31" a="1"/>
  <c r="X1225" i="31" s="1"/>
  <c r="X1224" i="31" a="1"/>
  <c r="X1224" i="31" s="1"/>
  <c r="X1223" i="31" a="1"/>
  <c r="X1223" i="31" s="1"/>
  <c r="X1222" i="31" a="1"/>
  <c r="X1222" i="31" s="1"/>
  <c r="X1221" i="31" a="1"/>
  <c r="X1221" i="31" s="1"/>
  <c r="X1220" i="31" a="1"/>
  <c r="X1220" i="31" s="1"/>
  <c r="X1219" i="31" a="1"/>
  <c r="X1219" i="31" s="1"/>
  <c r="X1218" i="31" a="1"/>
  <c r="X1218" i="31" s="1"/>
  <c r="X1217" i="31" a="1"/>
  <c r="X1217" i="31" s="1"/>
  <c r="X1216" i="31" a="1"/>
  <c r="X1216" i="31" s="1"/>
  <c r="X1215" i="31" a="1"/>
  <c r="X1215" i="31" s="1"/>
  <c r="X1214" i="31" a="1"/>
  <c r="X1214" i="31" s="1"/>
  <c r="X1213" i="31" a="1"/>
  <c r="X1213" i="31" s="1"/>
  <c r="X1212" i="31" a="1"/>
  <c r="X1212" i="31" s="1"/>
  <c r="X1211" i="31" a="1"/>
  <c r="X1211" i="31" s="1"/>
  <c r="X1210" i="31" a="1"/>
  <c r="X1210" i="31" s="1"/>
  <c r="X1209" i="31" a="1"/>
  <c r="X1209" i="31" s="1"/>
  <c r="X1208" i="31" a="1"/>
  <c r="X1208" i="31" s="1"/>
  <c r="X1207" i="31" a="1"/>
  <c r="X1207" i="31" s="1"/>
  <c r="X1206" i="31" a="1"/>
  <c r="X1206" i="31" s="1"/>
  <c r="X1205" i="31" a="1"/>
  <c r="X1205" i="31" s="1"/>
  <c r="X1204" i="31" a="1"/>
  <c r="X1204" i="31" s="1"/>
  <c r="X1203" i="31" a="1"/>
  <c r="X1203" i="31" s="1"/>
  <c r="X1202" i="31" a="1"/>
  <c r="X1202" i="31" s="1"/>
  <c r="X1201" i="31" a="1"/>
  <c r="X1201" i="31" s="1"/>
  <c r="X1200" i="31" a="1"/>
  <c r="X1200" i="31" s="1"/>
  <c r="X1199" i="31" a="1"/>
  <c r="X1199" i="31" s="1"/>
  <c r="X1198" i="31" a="1"/>
  <c r="X1198" i="31" s="1"/>
  <c r="X1197" i="31" a="1"/>
  <c r="X1197" i="31" s="1"/>
  <c r="X1196" i="31" a="1"/>
  <c r="X1196" i="31" s="1"/>
  <c r="X1195" i="31" a="1"/>
  <c r="X1195" i="31" s="1"/>
  <c r="X1194" i="31" a="1"/>
  <c r="X1194" i="31" s="1"/>
  <c r="X1193" i="31" a="1"/>
  <c r="X1193" i="31" s="1"/>
  <c r="X1192" i="31" a="1"/>
  <c r="X1192" i="31" s="1"/>
  <c r="X1191" i="31" a="1"/>
  <c r="X1191" i="31" s="1"/>
  <c r="X1190" i="31" a="1"/>
  <c r="X1190" i="31" s="1"/>
  <c r="X1189" i="31" a="1"/>
  <c r="X1189" i="31" s="1"/>
  <c r="X1188" i="31" a="1"/>
  <c r="X1188" i="31" s="1"/>
  <c r="X1187" i="31" a="1"/>
  <c r="X1187" i="31" s="1"/>
  <c r="X1186" i="31" a="1"/>
  <c r="X1186" i="31" s="1"/>
  <c r="X1185" i="31" a="1"/>
  <c r="X1185" i="31" s="1"/>
  <c r="X1184" i="31" a="1"/>
  <c r="X1184" i="31" s="1"/>
  <c r="X1183" i="31" a="1"/>
  <c r="X1183" i="31" s="1"/>
  <c r="X1182" i="31" a="1"/>
  <c r="X1182" i="31" s="1"/>
  <c r="X1181" i="31" a="1"/>
  <c r="X1181" i="31" s="1"/>
  <c r="X1180" i="31" a="1"/>
  <c r="X1180" i="31" s="1"/>
  <c r="X1179" i="31" a="1"/>
  <c r="X1179" i="31" s="1"/>
  <c r="X1178" i="31" a="1"/>
  <c r="X1178" i="31" s="1"/>
  <c r="X1177" i="31" a="1"/>
  <c r="X1177" i="31" s="1"/>
  <c r="X1176" i="31" a="1"/>
  <c r="X1176" i="31" s="1"/>
  <c r="X1175" i="31" a="1"/>
  <c r="X1175" i="31" s="1"/>
  <c r="X1174" i="31" a="1"/>
  <c r="X1174" i="31" s="1"/>
  <c r="X1173" i="31" a="1"/>
  <c r="X1173" i="31" s="1"/>
  <c r="X1172" i="31" a="1"/>
  <c r="X1172" i="31" s="1"/>
  <c r="X1171" i="31" a="1"/>
  <c r="X1171" i="31" s="1"/>
  <c r="X1170" i="31" a="1"/>
  <c r="X1170" i="31" s="1"/>
  <c r="X1169" i="31" a="1"/>
  <c r="X1169" i="31" s="1"/>
  <c r="X1168" i="31" a="1"/>
  <c r="X1168" i="31" s="1"/>
  <c r="X1167" i="31" a="1"/>
  <c r="X1167" i="31" s="1"/>
  <c r="X1166" i="31" a="1"/>
  <c r="X1166" i="31" s="1"/>
  <c r="X1165" i="31" a="1"/>
  <c r="X1165" i="31" s="1"/>
  <c r="X1164" i="31" a="1"/>
  <c r="X1164" i="31" s="1"/>
  <c r="X1163" i="31" a="1"/>
  <c r="X1163" i="31" s="1"/>
  <c r="X1162" i="31" a="1"/>
  <c r="X1162" i="31" s="1"/>
  <c r="X1161" i="31" a="1"/>
  <c r="X1161" i="31" s="1"/>
  <c r="X1160" i="31" a="1"/>
  <c r="X1160" i="31" s="1"/>
  <c r="X1159" i="31" a="1"/>
  <c r="X1159" i="31" s="1"/>
  <c r="X1158" i="31" a="1"/>
  <c r="X1158" i="31" s="1"/>
  <c r="X1157" i="31" a="1"/>
  <c r="X1157" i="31" s="1"/>
  <c r="X1156" i="31" a="1"/>
  <c r="X1156" i="31" s="1"/>
  <c r="X1155" i="31" a="1"/>
  <c r="X1155" i="31" s="1"/>
  <c r="X1154" i="31" a="1"/>
  <c r="X1154" i="31" s="1"/>
  <c r="X1153" i="31" a="1"/>
  <c r="X1153" i="31" s="1"/>
  <c r="X1152" i="31" a="1"/>
  <c r="X1152" i="31" s="1"/>
  <c r="X1151" i="31" a="1"/>
  <c r="X1151" i="31" s="1"/>
  <c r="X1150" i="31" a="1"/>
  <c r="X1150" i="31" s="1"/>
  <c r="X1149" i="31" a="1"/>
  <c r="X1149" i="31" s="1"/>
  <c r="X1148" i="31" a="1"/>
  <c r="X1148" i="31" s="1"/>
  <c r="X1147" i="31" a="1"/>
  <c r="X1147" i="31" s="1"/>
  <c r="X1146" i="31" a="1"/>
  <c r="X1146" i="31" s="1"/>
  <c r="X1145" i="31" a="1"/>
  <c r="X1145" i="31" s="1"/>
  <c r="X1144" i="31" a="1"/>
  <c r="X1144" i="31" s="1"/>
  <c r="X1143" i="31" a="1"/>
  <c r="X1143" i="31" s="1"/>
  <c r="X1142" i="31" a="1"/>
  <c r="X1142" i="31" s="1"/>
  <c r="X1141" i="31" a="1"/>
  <c r="X1141" i="31" s="1"/>
  <c r="X1140" i="31" a="1"/>
  <c r="X1140" i="31" s="1"/>
  <c r="X1139" i="31" a="1"/>
  <c r="X1139" i="31" s="1"/>
  <c r="X1138" i="31" a="1"/>
  <c r="X1138" i="31" s="1"/>
  <c r="X1137" i="31" a="1"/>
  <c r="X1137" i="31" s="1"/>
  <c r="X1136" i="31" a="1"/>
  <c r="X1136" i="31" s="1"/>
  <c r="X1135" i="31" a="1"/>
  <c r="X1135" i="31" s="1"/>
  <c r="X1134" i="31" a="1"/>
  <c r="X1134" i="31" s="1"/>
  <c r="X1133" i="31" a="1"/>
  <c r="X1133" i="31" s="1"/>
  <c r="X1132" i="31" a="1"/>
  <c r="X1132" i="31" s="1"/>
  <c r="X1131" i="31" a="1"/>
  <c r="X1131" i="31" s="1"/>
  <c r="X1130" i="31" a="1"/>
  <c r="X1130" i="31" s="1"/>
  <c r="X1129" i="31" a="1"/>
  <c r="X1129" i="31" s="1"/>
  <c r="X1128" i="31" a="1"/>
  <c r="X1128" i="31" s="1"/>
  <c r="X1127" i="31" a="1"/>
  <c r="X1127" i="31" s="1"/>
  <c r="X1126" i="31" a="1"/>
  <c r="X1126" i="31" s="1"/>
  <c r="X1125" i="31" a="1"/>
  <c r="X1125" i="31" s="1"/>
  <c r="X1124" i="31" a="1"/>
  <c r="X1124" i="31" s="1"/>
  <c r="X1123" i="31" a="1"/>
  <c r="X1123" i="31" s="1"/>
  <c r="X1122" i="31" a="1"/>
  <c r="X1122" i="31" s="1"/>
  <c r="X1121" i="31" a="1"/>
  <c r="X1121" i="31" s="1"/>
  <c r="X1120" i="31" a="1"/>
  <c r="X1120" i="31" s="1"/>
  <c r="X1119" i="31" a="1"/>
  <c r="X1119" i="31" s="1"/>
  <c r="X1118" i="31" a="1"/>
  <c r="X1118" i="31" s="1"/>
  <c r="X1117" i="31" a="1"/>
  <c r="X1117" i="31" s="1"/>
  <c r="X1116" i="31" a="1"/>
  <c r="X1116" i="31" s="1"/>
  <c r="X1115" i="31" a="1"/>
  <c r="X1115" i="31" s="1"/>
  <c r="X1114" i="31" a="1"/>
  <c r="X1114" i="31" s="1"/>
  <c r="X1113" i="31" a="1"/>
  <c r="X1113" i="31" s="1"/>
  <c r="X1112" i="31" a="1"/>
  <c r="X1112" i="31" s="1"/>
  <c r="X1111" i="31" a="1"/>
  <c r="X1111" i="31" s="1"/>
  <c r="X1110" i="31" a="1"/>
  <c r="X1110" i="31" s="1"/>
  <c r="X1109" i="31" a="1"/>
  <c r="X1109" i="31" s="1"/>
  <c r="X1108" i="31" a="1"/>
  <c r="X1108" i="31" s="1"/>
  <c r="X1107" i="31" a="1"/>
  <c r="X1107" i="31" s="1"/>
  <c r="X1106" i="31" a="1"/>
  <c r="X1106" i="31" s="1"/>
  <c r="X1105" i="31" a="1"/>
  <c r="X1105" i="31" s="1"/>
  <c r="X1104" i="31" a="1"/>
  <c r="X1104" i="31" s="1"/>
  <c r="X1103" i="31" a="1"/>
  <c r="X1103" i="31" s="1"/>
  <c r="X1102" i="31" a="1"/>
  <c r="X1102" i="31" s="1"/>
  <c r="X1101" i="31" a="1"/>
  <c r="X1101" i="31" s="1"/>
  <c r="X1100" i="31" a="1"/>
  <c r="X1100" i="31" s="1"/>
  <c r="X1099" i="31" a="1"/>
  <c r="X1099" i="31" s="1"/>
  <c r="X1098" i="31" a="1"/>
  <c r="X1098" i="31" s="1"/>
  <c r="X1097" i="31" a="1"/>
  <c r="X1097" i="31" s="1"/>
  <c r="X1096" i="31" a="1"/>
  <c r="X1096" i="31" s="1"/>
  <c r="X1095" i="31" a="1"/>
  <c r="X1095" i="31" s="1"/>
  <c r="X1094" i="31" a="1"/>
  <c r="X1094" i="31" s="1"/>
  <c r="X1093" i="31" a="1"/>
  <c r="X1093" i="31" s="1"/>
  <c r="X1092" i="31" a="1"/>
  <c r="X1092" i="31" s="1"/>
  <c r="X1091" i="31" a="1"/>
  <c r="X1091" i="31" s="1"/>
  <c r="X1090" i="31" a="1"/>
  <c r="X1090" i="31" s="1"/>
  <c r="X1089" i="31" a="1"/>
  <c r="X1089" i="31" s="1"/>
  <c r="X1088" i="31" a="1"/>
  <c r="X1088" i="31" s="1"/>
  <c r="X1087" i="31" a="1"/>
  <c r="X1087" i="31" s="1"/>
  <c r="X1086" i="31" a="1"/>
  <c r="X1086" i="31" s="1"/>
  <c r="X1085" i="31" a="1"/>
  <c r="X1085" i="31" s="1"/>
  <c r="X1084" i="31" a="1"/>
  <c r="X1084" i="31" s="1"/>
  <c r="X1083" i="31" a="1"/>
  <c r="X1083" i="31" s="1"/>
  <c r="X1082" i="31" a="1"/>
  <c r="X1082" i="31" s="1"/>
  <c r="X1081" i="31" a="1"/>
  <c r="X1081" i="31" s="1"/>
  <c r="X1080" i="31" a="1"/>
  <c r="X1080" i="31" s="1"/>
  <c r="X1079" i="31" a="1"/>
  <c r="X1079" i="31" s="1"/>
  <c r="X1078" i="31" a="1"/>
  <c r="X1078" i="31" s="1"/>
  <c r="X1077" i="31" a="1"/>
  <c r="X1077" i="31" s="1"/>
  <c r="X1076" i="31" a="1"/>
  <c r="X1076" i="31" s="1"/>
  <c r="X1075" i="31" a="1"/>
  <c r="X1075" i="31" s="1"/>
  <c r="X1074" i="31" a="1"/>
  <c r="X1074" i="31" s="1"/>
  <c r="X1073" i="31" a="1"/>
  <c r="X1073" i="31" s="1"/>
  <c r="X1072" i="31" a="1"/>
  <c r="X1072" i="31" s="1"/>
  <c r="X1071" i="31" a="1"/>
  <c r="X1071" i="31" s="1"/>
  <c r="X1070" i="31" a="1"/>
  <c r="X1070" i="31" s="1"/>
  <c r="X1069" i="31" a="1"/>
  <c r="X1069" i="31" s="1"/>
  <c r="X1068" i="31" a="1"/>
  <c r="X1068" i="31" s="1"/>
  <c r="X1067" i="31" a="1"/>
  <c r="X1067" i="31" s="1"/>
  <c r="X1066" i="31" a="1"/>
  <c r="X1066" i="31" s="1"/>
  <c r="X1065" i="31" a="1"/>
  <c r="X1065" i="31" s="1"/>
  <c r="X1064" i="31" a="1"/>
  <c r="X1064" i="31" s="1"/>
  <c r="X1063" i="31" a="1"/>
  <c r="X1063" i="31" s="1"/>
  <c r="X1062" i="31" a="1"/>
  <c r="X1062" i="31" s="1"/>
  <c r="X1061" i="31" a="1"/>
  <c r="X1061" i="31" s="1"/>
  <c r="X1060" i="31" a="1"/>
  <c r="X1060" i="31" s="1"/>
  <c r="X1059" i="31" a="1"/>
  <c r="X1059" i="31" s="1"/>
  <c r="X1058" i="31" a="1"/>
  <c r="X1058" i="31" s="1"/>
  <c r="X1057" i="31" a="1"/>
  <c r="X1057" i="31" s="1"/>
  <c r="X1056" i="31" a="1"/>
  <c r="X1056" i="31" s="1"/>
  <c r="X1055" i="31" a="1"/>
  <c r="X1055" i="31" s="1"/>
  <c r="X1054" i="31" a="1"/>
  <c r="X1054" i="31" s="1"/>
  <c r="X1053" i="31" a="1"/>
  <c r="X1053" i="31" s="1"/>
  <c r="X1052" i="31" a="1"/>
  <c r="X1052" i="31" s="1"/>
  <c r="X1051" i="31" a="1"/>
  <c r="X1051" i="31" s="1"/>
  <c r="X1050" i="31" a="1"/>
  <c r="X1050" i="31" s="1"/>
  <c r="X1049" i="31" a="1"/>
  <c r="X1049" i="31" s="1"/>
  <c r="X1048" i="31" a="1"/>
  <c r="X1048" i="31" s="1"/>
  <c r="X1047" i="31" a="1"/>
  <c r="X1047" i="31" s="1"/>
  <c r="X1046" i="31" a="1"/>
  <c r="X1046" i="31" s="1"/>
  <c r="X1045" i="31" a="1"/>
  <c r="X1045" i="31" s="1"/>
  <c r="X1044" i="31" a="1"/>
  <c r="X1044" i="31" s="1"/>
  <c r="X1043" i="31" a="1"/>
  <c r="X1043" i="31" s="1"/>
  <c r="X1042" i="31" a="1"/>
  <c r="X1042" i="31" s="1"/>
  <c r="X1041" i="31" a="1"/>
  <c r="X1041" i="31" s="1"/>
  <c r="X1040" i="31" a="1"/>
  <c r="X1040" i="31" s="1"/>
  <c r="X1039" i="31" a="1"/>
  <c r="X1039" i="31" s="1"/>
  <c r="X1038" i="31" a="1"/>
  <c r="X1038" i="31" s="1"/>
  <c r="X1037" i="31" a="1"/>
  <c r="X1037" i="31" s="1"/>
  <c r="X1036" i="31" a="1"/>
  <c r="X1036" i="31" s="1"/>
  <c r="X1035" i="31" a="1"/>
  <c r="X1035" i="31" s="1"/>
  <c r="X1034" i="31" a="1"/>
  <c r="X1034" i="31" s="1"/>
  <c r="X1033" i="31" a="1"/>
  <c r="X1033" i="31" s="1"/>
  <c r="X1032" i="31" a="1"/>
  <c r="X1032" i="31" s="1"/>
  <c r="X1031" i="31" a="1"/>
  <c r="X1031" i="31" s="1"/>
  <c r="X1030" i="31" a="1"/>
  <c r="X1030" i="31" s="1"/>
  <c r="X1029" i="31" a="1"/>
  <c r="X1029" i="31" s="1"/>
  <c r="X1028" i="31" a="1"/>
  <c r="X1028" i="31" s="1"/>
  <c r="X1027" i="31" a="1"/>
  <c r="X1027" i="31" s="1"/>
  <c r="X1026" i="31" a="1"/>
  <c r="X1026" i="31" s="1"/>
  <c r="X1025" i="31" a="1"/>
  <c r="X1025" i="31" s="1"/>
  <c r="X1024" i="31" a="1"/>
  <c r="X1024" i="31" s="1"/>
  <c r="X1023" i="31" a="1"/>
  <c r="X1023" i="31" s="1"/>
  <c r="X1022" i="31" a="1"/>
  <c r="X1022" i="31" s="1"/>
  <c r="X1021" i="31" a="1"/>
  <c r="X1021" i="31" s="1"/>
  <c r="X1020" i="31" a="1"/>
  <c r="X1020" i="31" s="1"/>
  <c r="X1019" i="31" a="1"/>
  <c r="X1019" i="31" s="1"/>
  <c r="X1018" i="31" a="1"/>
  <c r="X1018" i="31" s="1"/>
  <c r="X1017" i="31" a="1"/>
  <c r="X1017" i="31" s="1"/>
  <c r="X1016" i="31" a="1"/>
  <c r="X1016" i="31" s="1"/>
  <c r="X1015" i="31" a="1"/>
  <c r="X1015" i="31" s="1"/>
  <c r="X1014" i="31" a="1"/>
  <c r="X1014" i="31" s="1"/>
  <c r="X1013" i="31" a="1"/>
  <c r="X1013" i="31" s="1"/>
  <c r="X1012" i="31" a="1"/>
  <c r="X1012" i="31" s="1"/>
  <c r="X1011" i="31" a="1"/>
  <c r="X1011" i="31" s="1"/>
  <c r="X1010" i="31" a="1"/>
  <c r="X1010" i="31" s="1"/>
  <c r="X1009" i="31" a="1"/>
  <c r="X1009" i="31" s="1"/>
  <c r="X1008" i="31" a="1"/>
  <c r="X1008" i="31" s="1"/>
  <c r="X1007" i="31" a="1"/>
  <c r="X1007" i="31" s="1"/>
  <c r="X1006" i="31" a="1"/>
  <c r="X1006" i="31" s="1"/>
  <c r="X1005" i="31" a="1"/>
  <c r="X1005" i="31" s="1"/>
  <c r="X1004" i="31" a="1"/>
  <c r="X1004" i="31" s="1"/>
  <c r="X1003" i="31" a="1"/>
  <c r="X1003" i="31" s="1"/>
  <c r="X1002" i="31" a="1"/>
  <c r="X1002" i="31" s="1"/>
  <c r="X1001" i="31" a="1"/>
  <c r="X1001" i="31" s="1"/>
  <c r="X1000" i="31" a="1"/>
  <c r="X1000" i="31" s="1"/>
  <c r="X999" i="31" a="1"/>
  <c r="X999" i="31" s="1"/>
  <c r="X998" i="31" a="1"/>
  <c r="X998" i="31" s="1"/>
  <c r="X997" i="31" a="1"/>
  <c r="X997" i="31" s="1"/>
  <c r="X996" i="31" a="1"/>
  <c r="X996" i="31" s="1"/>
  <c r="X995" i="31" a="1"/>
  <c r="X995" i="31" s="1"/>
  <c r="X994" i="31" a="1"/>
  <c r="X994" i="31" s="1"/>
  <c r="X993" i="31" a="1"/>
  <c r="X993" i="31" s="1"/>
  <c r="X992" i="31" a="1"/>
  <c r="X992" i="31" s="1"/>
  <c r="X991" i="31" a="1"/>
  <c r="X991" i="31" s="1"/>
  <c r="X990" i="31" a="1"/>
  <c r="X990" i="31" s="1"/>
  <c r="X989" i="31" a="1"/>
  <c r="X989" i="31" s="1"/>
  <c r="X988" i="31" a="1"/>
  <c r="X988" i="31" s="1"/>
  <c r="X987" i="31" a="1"/>
  <c r="X987" i="31" s="1"/>
  <c r="X986" i="31" a="1"/>
  <c r="X986" i="31" s="1"/>
  <c r="X985" i="31" a="1"/>
  <c r="X985" i="31" s="1"/>
  <c r="X984" i="31" a="1"/>
  <c r="X984" i="31" s="1"/>
  <c r="X983" i="31" a="1"/>
  <c r="X983" i="31" s="1"/>
  <c r="X982" i="31" a="1"/>
  <c r="X982" i="31" s="1"/>
  <c r="X981" i="31" a="1"/>
  <c r="X981" i="31" s="1"/>
  <c r="X980" i="31" a="1"/>
  <c r="X980" i="31" s="1"/>
  <c r="X979" i="31" a="1"/>
  <c r="X979" i="31" s="1"/>
  <c r="X978" i="31" a="1"/>
  <c r="X978" i="31" s="1"/>
  <c r="X977" i="31" a="1"/>
  <c r="X977" i="31" s="1"/>
  <c r="X976" i="31" a="1"/>
  <c r="X976" i="31" s="1"/>
  <c r="X975" i="31" a="1"/>
  <c r="X975" i="31" s="1"/>
  <c r="X974" i="31" a="1"/>
  <c r="X974" i="31" s="1"/>
  <c r="X973" i="31" a="1"/>
  <c r="X973" i="31" s="1"/>
  <c r="X972" i="31" a="1"/>
  <c r="X972" i="31" s="1"/>
  <c r="X971" i="31" a="1"/>
  <c r="X971" i="31" s="1"/>
  <c r="X970" i="31" a="1"/>
  <c r="X970" i="31" s="1"/>
  <c r="X969" i="31" a="1"/>
  <c r="X969" i="31" s="1"/>
  <c r="X968" i="31" a="1"/>
  <c r="X968" i="31" s="1"/>
  <c r="X967" i="31" a="1"/>
  <c r="X967" i="31" s="1"/>
  <c r="X966" i="31" a="1"/>
  <c r="X966" i="31" s="1"/>
  <c r="X965" i="31" a="1"/>
  <c r="X965" i="31" s="1"/>
  <c r="X964" i="31" a="1"/>
  <c r="X964" i="31" s="1"/>
  <c r="X963" i="31" a="1"/>
  <c r="X963" i="31" s="1"/>
  <c r="X962" i="31" a="1"/>
  <c r="X962" i="31" s="1"/>
  <c r="X961" i="31" a="1"/>
  <c r="X961" i="31" s="1"/>
  <c r="X960" i="31" a="1"/>
  <c r="X960" i="31" s="1"/>
  <c r="X959" i="31" a="1"/>
  <c r="X959" i="31" s="1"/>
  <c r="X958" i="31" a="1"/>
  <c r="X958" i="31" s="1"/>
  <c r="X957" i="31" a="1"/>
  <c r="X957" i="31" s="1"/>
  <c r="X956" i="31" a="1"/>
  <c r="X956" i="31" s="1"/>
  <c r="X955" i="31" a="1"/>
  <c r="X955" i="31" s="1"/>
  <c r="X954" i="31" a="1"/>
  <c r="X954" i="31" s="1"/>
  <c r="X953" i="31" a="1"/>
  <c r="X953" i="31" s="1"/>
  <c r="X952" i="31" a="1"/>
  <c r="X952" i="31" s="1"/>
  <c r="X951" i="31" a="1"/>
  <c r="X951" i="31" s="1"/>
  <c r="X950" i="31" a="1"/>
  <c r="X950" i="31" s="1"/>
  <c r="X949" i="31" a="1"/>
  <c r="X949" i="31" s="1"/>
  <c r="X948" i="31" a="1"/>
  <c r="X948" i="31" s="1"/>
  <c r="X947" i="31" a="1"/>
  <c r="X947" i="31" s="1"/>
  <c r="X946" i="31" a="1"/>
  <c r="X946" i="31" s="1"/>
  <c r="X945" i="31" a="1"/>
  <c r="X945" i="31" s="1"/>
  <c r="X944" i="31" a="1"/>
  <c r="X944" i="31" s="1"/>
  <c r="X943" i="31" a="1"/>
  <c r="X943" i="31" s="1"/>
  <c r="X942" i="31" a="1"/>
  <c r="X942" i="31" s="1"/>
  <c r="X941" i="31" a="1"/>
  <c r="X941" i="31" s="1"/>
  <c r="X940" i="31" a="1"/>
  <c r="X940" i="31" s="1"/>
  <c r="X939" i="31" a="1"/>
  <c r="X939" i="31" s="1"/>
  <c r="X938" i="31" a="1"/>
  <c r="X938" i="31" s="1"/>
  <c r="X937" i="31" a="1"/>
  <c r="X937" i="31" s="1"/>
  <c r="X936" i="31" a="1"/>
  <c r="X936" i="31" s="1"/>
  <c r="X935" i="31" a="1"/>
  <c r="X935" i="31" s="1"/>
  <c r="X934" i="31" a="1"/>
  <c r="X934" i="31" s="1"/>
  <c r="X933" i="31" a="1"/>
  <c r="X933" i="31" s="1"/>
  <c r="X932" i="31" a="1"/>
  <c r="X932" i="31" s="1"/>
  <c r="X931" i="31" a="1"/>
  <c r="X931" i="31" s="1"/>
  <c r="X930" i="31" a="1"/>
  <c r="X930" i="31" s="1"/>
  <c r="X929" i="31" a="1"/>
  <c r="X929" i="31" s="1"/>
  <c r="X928" i="31" a="1"/>
  <c r="X928" i="31" s="1"/>
  <c r="X927" i="31" a="1"/>
  <c r="X927" i="31" s="1"/>
  <c r="X926" i="31" a="1"/>
  <c r="X926" i="31" s="1"/>
  <c r="X925" i="31" a="1"/>
  <c r="X925" i="31" s="1"/>
  <c r="X924" i="31" a="1"/>
  <c r="X924" i="31" s="1"/>
  <c r="X923" i="31" a="1"/>
  <c r="X923" i="31" s="1"/>
  <c r="X922" i="31" a="1"/>
  <c r="X922" i="31" s="1"/>
  <c r="X921" i="31" a="1"/>
  <c r="X921" i="31" s="1"/>
  <c r="X920" i="31" a="1"/>
  <c r="X920" i="31" s="1"/>
  <c r="X919" i="31" a="1"/>
  <c r="X919" i="31" s="1"/>
  <c r="X918" i="31" a="1"/>
  <c r="X918" i="31" s="1"/>
  <c r="X917" i="31" a="1"/>
  <c r="X917" i="31" s="1"/>
  <c r="X916" i="31" a="1"/>
  <c r="X916" i="31" s="1"/>
  <c r="X915" i="31" a="1"/>
  <c r="X915" i="31" s="1"/>
  <c r="X914" i="31" a="1"/>
  <c r="X914" i="31" s="1"/>
  <c r="X913" i="31" a="1"/>
  <c r="X913" i="31" s="1"/>
  <c r="X912" i="31" a="1"/>
  <c r="X912" i="31" s="1"/>
  <c r="X911" i="31" a="1"/>
  <c r="X911" i="31" s="1"/>
  <c r="X910" i="31" a="1"/>
  <c r="X910" i="31" s="1"/>
  <c r="X909" i="31" a="1"/>
  <c r="X909" i="31" s="1"/>
  <c r="X908" i="31" a="1"/>
  <c r="X908" i="31" s="1"/>
  <c r="X907" i="31" a="1"/>
  <c r="X907" i="31" s="1"/>
  <c r="X906" i="31" a="1"/>
  <c r="X906" i="31" s="1"/>
  <c r="X905" i="31" a="1"/>
  <c r="X905" i="31" s="1"/>
  <c r="X904" i="31" a="1"/>
  <c r="X904" i="31" s="1"/>
  <c r="X903" i="31" a="1"/>
  <c r="X903" i="31" s="1"/>
  <c r="X902" i="31" a="1"/>
  <c r="X902" i="31" s="1"/>
  <c r="X901" i="31" a="1"/>
  <c r="X901" i="31" s="1"/>
  <c r="X900" i="31" a="1"/>
  <c r="X900" i="31" s="1"/>
  <c r="X899" i="31" a="1"/>
  <c r="X899" i="31" s="1"/>
  <c r="X898" i="31" a="1"/>
  <c r="X898" i="31" s="1"/>
  <c r="X897" i="31" a="1"/>
  <c r="X897" i="31" s="1"/>
  <c r="X896" i="31" a="1"/>
  <c r="X896" i="31" s="1"/>
  <c r="X895" i="31" a="1"/>
  <c r="X895" i="31" s="1"/>
  <c r="X894" i="31" a="1"/>
  <c r="X894" i="31" s="1"/>
  <c r="X893" i="31" a="1"/>
  <c r="X893" i="31" s="1"/>
  <c r="X892" i="31" a="1"/>
  <c r="X892" i="31" s="1"/>
  <c r="X891" i="31" a="1"/>
  <c r="X891" i="31" s="1"/>
  <c r="X890" i="31" a="1"/>
  <c r="X890" i="31" s="1"/>
  <c r="X889" i="31" a="1"/>
  <c r="X889" i="31" s="1"/>
  <c r="X888" i="31" a="1"/>
  <c r="X888" i="31" s="1"/>
  <c r="X887" i="31" a="1"/>
  <c r="X887" i="31" s="1"/>
  <c r="X886" i="31" a="1"/>
  <c r="X886" i="31" s="1"/>
  <c r="X885" i="31" a="1"/>
  <c r="X885" i="31" s="1"/>
  <c r="X884" i="31" a="1"/>
  <c r="X884" i="31" s="1"/>
  <c r="X883" i="31" a="1"/>
  <c r="X883" i="31" s="1"/>
  <c r="X882" i="31" a="1"/>
  <c r="X882" i="31" s="1"/>
  <c r="X881" i="31" a="1"/>
  <c r="X881" i="31" s="1"/>
  <c r="X880" i="31" a="1"/>
  <c r="X880" i="31" s="1"/>
  <c r="X879" i="31" a="1"/>
  <c r="X879" i="31" s="1"/>
  <c r="X878" i="31" a="1"/>
  <c r="X878" i="31" s="1"/>
  <c r="X877" i="31" a="1"/>
  <c r="X877" i="31" s="1"/>
  <c r="X876" i="31" a="1"/>
  <c r="X876" i="31" s="1"/>
  <c r="X875" i="31" a="1"/>
  <c r="X875" i="31" s="1"/>
  <c r="X874" i="31" a="1"/>
  <c r="X874" i="31" s="1"/>
  <c r="X873" i="31" a="1"/>
  <c r="X873" i="31" s="1"/>
  <c r="X872" i="31" a="1"/>
  <c r="X872" i="31" s="1"/>
  <c r="X871" i="31" a="1"/>
  <c r="X871" i="31" s="1"/>
  <c r="X870" i="31" a="1"/>
  <c r="X870" i="31" s="1"/>
  <c r="X869" i="31" a="1"/>
  <c r="X869" i="31" s="1"/>
  <c r="X868" i="31" a="1"/>
  <c r="X868" i="31" s="1"/>
  <c r="X867" i="31" a="1"/>
  <c r="X867" i="31" s="1"/>
  <c r="X866" i="31" a="1"/>
  <c r="X866" i="31" s="1"/>
  <c r="X865" i="31" a="1"/>
  <c r="X865" i="31" s="1"/>
  <c r="X864" i="31" a="1"/>
  <c r="X864" i="31" s="1"/>
  <c r="X863" i="31" a="1"/>
  <c r="X863" i="31" s="1"/>
  <c r="X862" i="31" a="1"/>
  <c r="X862" i="31" s="1"/>
  <c r="X861" i="31" a="1"/>
  <c r="X861" i="31" s="1"/>
  <c r="X860" i="31" a="1"/>
  <c r="X860" i="31" s="1"/>
  <c r="X859" i="31" a="1"/>
  <c r="X859" i="31" s="1"/>
  <c r="X858" i="31" a="1"/>
  <c r="X858" i="31" s="1"/>
  <c r="X857" i="31" a="1"/>
  <c r="X857" i="31" s="1"/>
  <c r="X856" i="31" a="1"/>
  <c r="X856" i="31" s="1"/>
  <c r="X855" i="31" a="1"/>
  <c r="X855" i="31" s="1"/>
  <c r="X854" i="31" a="1"/>
  <c r="X854" i="31" s="1"/>
  <c r="X853" i="31" a="1"/>
  <c r="X853" i="31" s="1"/>
  <c r="X852" i="31" a="1"/>
  <c r="X852" i="31" s="1"/>
  <c r="X851" i="31" a="1"/>
  <c r="X851" i="31" s="1"/>
  <c r="X850" i="31" a="1"/>
  <c r="X850" i="31" s="1"/>
  <c r="X849" i="31" a="1"/>
  <c r="X849" i="31" s="1"/>
  <c r="X848" i="31" a="1"/>
  <c r="X848" i="31" s="1"/>
  <c r="X847" i="31" a="1"/>
  <c r="X847" i="31" s="1"/>
  <c r="X846" i="31" a="1"/>
  <c r="X846" i="31" s="1"/>
  <c r="X845" i="31" a="1"/>
  <c r="X845" i="31" s="1"/>
  <c r="X844" i="31" a="1"/>
  <c r="X844" i="31" s="1"/>
  <c r="X843" i="31" a="1"/>
  <c r="X843" i="31" s="1"/>
  <c r="X842" i="31" a="1"/>
  <c r="X842" i="31" s="1"/>
  <c r="X841" i="31" a="1"/>
  <c r="X841" i="31" s="1"/>
  <c r="X840" i="31" a="1"/>
  <c r="X840" i="31" s="1"/>
  <c r="X839" i="31" a="1"/>
  <c r="X839" i="31" s="1"/>
  <c r="X838" i="31" a="1"/>
  <c r="X838" i="31" s="1"/>
  <c r="X837" i="31" a="1"/>
  <c r="X837" i="31" s="1"/>
  <c r="X836" i="31" a="1"/>
  <c r="X836" i="31" s="1"/>
  <c r="X835" i="31" a="1"/>
  <c r="X835" i="31" s="1"/>
  <c r="X834" i="31" a="1"/>
  <c r="X834" i="31" s="1"/>
  <c r="X833" i="31" a="1"/>
  <c r="X833" i="31" s="1"/>
  <c r="X832" i="31" a="1"/>
  <c r="X832" i="31" s="1"/>
  <c r="X831" i="31" a="1"/>
  <c r="X831" i="31" s="1"/>
  <c r="X830" i="31" a="1"/>
  <c r="X830" i="31" s="1"/>
  <c r="X829" i="31" a="1"/>
  <c r="X829" i="31" s="1"/>
  <c r="X828" i="31" a="1"/>
  <c r="X828" i="31" s="1"/>
  <c r="X827" i="31" a="1"/>
  <c r="X827" i="31" s="1"/>
  <c r="X826" i="31" a="1"/>
  <c r="X826" i="31" s="1"/>
  <c r="X825" i="31" a="1"/>
  <c r="X825" i="31" s="1"/>
  <c r="X824" i="31" a="1"/>
  <c r="X824" i="31" s="1"/>
  <c r="X823" i="31" a="1"/>
  <c r="X823" i="31" s="1"/>
  <c r="X822" i="31" a="1"/>
  <c r="X822" i="31" s="1"/>
  <c r="X821" i="31" a="1"/>
  <c r="X821" i="31" s="1"/>
  <c r="X820" i="31" a="1"/>
  <c r="X820" i="31" s="1"/>
  <c r="X819" i="31" a="1"/>
  <c r="X819" i="31" s="1"/>
  <c r="X818" i="31" a="1"/>
  <c r="X818" i="31" s="1"/>
  <c r="X817" i="31" a="1"/>
  <c r="X817" i="31" s="1"/>
  <c r="X816" i="31" a="1"/>
  <c r="X816" i="31" s="1"/>
  <c r="X815" i="31" a="1"/>
  <c r="X815" i="31" s="1"/>
  <c r="X814" i="31" a="1"/>
  <c r="X814" i="31" s="1"/>
  <c r="X813" i="31" a="1"/>
  <c r="X813" i="31" s="1"/>
  <c r="X812" i="31" a="1"/>
  <c r="X812" i="31" s="1"/>
  <c r="X811" i="31" a="1"/>
  <c r="X811" i="31" s="1"/>
  <c r="X810" i="31" a="1"/>
  <c r="X810" i="31" s="1"/>
  <c r="X809" i="31" a="1"/>
  <c r="X809" i="31" s="1"/>
  <c r="X808" i="31" a="1"/>
  <c r="X808" i="31" s="1"/>
  <c r="X807" i="31" a="1"/>
  <c r="X807" i="31" s="1"/>
  <c r="X806" i="31" a="1"/>
  <c r="X806" i="31" s="1"/>
  <c r="X805" i="31" a="1"/>
  <c r="X805" i="31" s="1"/>
  <c r="X804" i="31" a="1"/>
  <c r="X804" i="31" s="1"/>
  <c r="X803" i="31" a="1"/>
  <c r="X803" i="31" s="1"/>
  <c r="X802" i="31" a="1"/>
  <c r="X802" i="31" s="1"/>
  <c r="X801" i="31" a="1"/>
  <c r="X801" i="31" s="1"/>
  <c r="X800" i="31" a="1"/>
  <c r="X800" i="31" s="1"/>
  <c r="X799" i="31" a="1"/>
  <c r="X799" i="31" s="1"/>
  <c r="X798" i="31" a="1"/>
  <c r="X798" i="31" s="1"/>
  <c r="X797" i="31" a="1"/>
  <c r="X797" i="31" s="1"/>
  <c r="X796" i="31" a="1"/>
  <c r="X796" i="31" s="1"/>
  <c r="X795" i="31" a="1"/>
  <c r="X795" i="31" s="1"/>
  <c r="X794" i="31" a="1"/>
  <c r="X794" i="31" s="1"/>
  <c r="X793" i="31" a="1"/>
  <c r="X793" i="31" s="1"/>
  <c r="X792" i="31" a="1"/>
  <c r="X792" i="31" s="1"/>
  <c r="X791" i="31" a="1"/>
  <c r="X791" i="31" s="1"/>
  <c r="X790" i="31" a="1"/>
  <c r="X790" i="31" s="1"/>
  <c r="X789" i="31" a="1"/>
  <c r="X789" i="31" s="1"/>
  <c r="X788" i="31" a="1"/>
  <c r="X788" i="31" s="1"/>
  <c r="X787" i="31" a="1"/>
  <c r="X787" i="31" s="1"/>
  <c r="X786" i="31" a="1"/>
  <c r="X786" i="31" s="1"/>
  <c r="X785" i="31" a="1"/>
  <c r="X785" i="31" s="1"/>
  <c r="X784" i="31" a="1"/>
  <c r="X784" i="31" s="1"/>
  <c r="X783" i="31" a="1"/>
  <c r="X783" i="31" s="1"/>
  <c r="X782" i="31" a="1"/>
  <c r="X782" i="31" s="1"/>
  <c r="X781" i="31" a="1"/>
  <c r="X781" i="31" s="1"/>
  <c r="X780" i="31" a="1"/>
  <c r="X780" i="31" s="1"/>
  <c r="X779" i="31" a="1"/>
  <c r="X779" i="31" s="1"/>
  <c r="X778" i="31" a="1"/>
  <c r="X778" i="31" s="1"/>
  <c r="X777" i="31" a="1"/>
  <c r="X777" i="31" s="1"/>
  <c r="X776" i="31" a="1"/>
  <c r="X776" i="31" s="1"/>
  <c r="X775" i="31" a="1"/>
  <c r="X775" i="31" s="1"/>
  <c r="X774" i="31" a="1"/>
  <c r="X774" i="31" s="1"/>
  <c r="X773" i="31" a="1"/>
  <c r="X773" i="31" s="1"/>
  <c r="X772" i="31" a="1"/>
  <c r="X772" i="31" s="1"/>
  <c r="X771" i="31" a="1"/>
  <c r="X771" i="31" s="1"/>
  <c r="X770" i="31" a="1"/>
  <c r="X770" i="31" s="1"/>
  <c r="X769" i="31" a="1"/>
  <c r="X769" i="31" s="1"/>
  <c r="X768" i="31" a="1"/>
  <c r="X768" i="31" s="1"/>
  <c r="X767" i="31" a="1"/>
  <c r="X767" i="31" s="1"/>
  <c r="X766" i="31" a="1"/>
  <c r="X766" i="31" s="1"/>
  <c r="X765" i="31" a="1"/>
  <c r="X765" i="31" s="1"/>
  <c r="X764" i="31" a="1"/>
  <c r="X764" i="31" s="1"/>
  <c r="X763" i="31" a="1"/>
  <c r="X763" i="31" s="1"/>
  <c r="X762" i="31" a="1"/>
  <c r="X762" i="31" s="1"/>
  <c r="X761" i="31" a="1"/>
  <c r="X761" i="31" s="1"/>
  <c r="X760" i="31" a="1"/>
  <c r="X760" i="31" s="1"/>
  <c r="X759" i="31" a="1"/>
  <c r="X759" i="31" s="1"/>
  <c r="X758" i="31" a="1"/>
  <c r="X758" i="31" s="1"/>
  <c r="X757" i="31" a="1"/>
  <c r="X757" i="31" s="1"/>
  <c r="X756" i="31" a="1"/>
  <c r="X756" i="31" s="1"/>
  <c r="X755" i="31" a="1"/>
  <c r="X755" i="31" s="1"/>
  <c r="X754" i="31" a="1"/>
  <c r="X754" i="31" s="1"/>
  <c r="X753" i="31" a="1"/>
  <c r="X753" i="31" s="1"/>
  <c r="X752" i="31" a="1"/>
  <c r="X752" i="31" s="1"/>
  <c r="X751" i="31" a="1"/>
  <c r="X751" i="31" s="1"/>
  <c r="X750" i="31" a="1"/>
  <c r="X750" i="31" s="1"/>
  <c r="X749" i="31" a="1"/>
  <c r="X749" i="31" s="1"/>
  <c r="X748" i="31" a="1"/>
  <c r="X748" i="31" s="1"/>
  <c r="X747" i="31" a="1"/>
  <c r="X747" i="31" s="1"/>
  <c r="X746" i="31" a="1"/>
  <c r="X746" i="31" s="1"/>
  <c r="X745" i="31" a="1"/>
  <c r="X745" i="31" s="1"/>
  <c r="X744" i="31" a="1"/>
  <c r="X744" i="31" s="1"/>
  <c r="X743" i="31" a="1"/>
  <c r="X743" i="31" s="1"/>
  <c r="X742" i="31" a="1"/>
  <c r="X742" i="31" s="1"/>
  <c r="X741" i="31" a="1"/>
  <c r="X741" i="31" s="1"/>
  <c r="X740" i="31" a="1"/>
  <c r="X740" i="31" s="1"/>
  <c r="X739" i="31" a="1"/>
  <c r="X739" i="31" s="1"/>
  <c r="X738" i="31" a="1"/>
  <c r="X738" i="31" s="1"/>
  <c r="X737" i="31" a="1"/>
  <c r="X737" i="31" s="1"/>
  <c r="X736" i="31" a="1"/>
  <c r="X736" i="31" s="1"/>
  <c r="X735" i="31" a="1"/>
  <c r="X735" i="31" s="1"/>
  <c r="X734" i="31" a="1"/>
  <c r="X734" i="31" s="1"/>
  <c r="X733" i="31" a="1"/>
  <c r="X733" i="31" s="1"/>
  <c r="X732" i="31" a="1"/>
  <c r="X732" i="31" s="1"/>
  <c r="X731" i="31" a="1"/>
  <c r="X731" i="31" s="1"/>
  <c r="X730" i="31" a="1"/>
  <c r="X730" i="31" s="1"/>
  <c r="X729" i="31" a="1"/>
  <c r="X729" i="31" s="1"/>
  <c r="X728" i="31" a="1"/>
  <c r="X728" i="31" s="1"/>
  <c r="X727" i="31" a="1"/>
  <c r="X727" i="31" s="1"/>
  <c r="X726" i="31" a="1"/>
  <c r="X726" i="31" s="1"/>
  <c r="X725" i="31" a="1"/>
  <c r="X725" i="31" s="1"/>
  <c r="X724" i="31" a="1"/>
  <c r="X724" i="31" s="1"/>
  <c r="X723" i="31" a="1"/>
  <c r="X723" i="31" s="1"/>
  <c r="X722" i="31" a="1"/>
  <c r="X722" i="31" s="1"/>
  <c r="X721" i="31" a="1"/>
  <c r="X721" i="31" s="1"/>
  <c r="X720" i="31" a="1"/>
  <c r="X720" i="31" s="1"/>
  <c r="X719" i="31" a="1"/>
  <c r="X719" i="31" s="1"/>
  <c r="X718" i="31" a="1"/>
  <c r="X718" i="31" s="1"/>
  <c r="X717" i="31" a="1"/>
  <c r="X717" i="31" s="1"/>
  <c r="X716" i="31" a="1"/>
  <c r="X716" i="31" s="1"/>
  <c r="X715" i="31" a="1"/>
  <c r="X715" i="31" s="1"/>
  <c r="X714" i="31" a="1"/>
  <c r="X714" i="31" s="1"/>
  <c r="X713" i="31" a="1"/>
  <c r="X713" i="31" s="1"/>
  <c r="X712" i="31" a="1"/>
  <c r="X712" i="31" s="1"/>
  <c r="X711" i="31" a="1"/>
  <c r="X711" i="31" s="1"/>
  <c r="X710" i="31" a="1"/>
  <c r="X710" i="31" s="1"/>
  <c r="X709" i="31" a="1"/>
  <c r="X709" i="31" s="1"/>
  <c r="X708" i="31" a="1"/>
  <c r="X708" i="31" s="1"/>
  <c r="X707" i="31" a="1"/>
  <c r="X707" i="31" s="1"/>
  <c r="X706" i="31" a="1"/>
  <c r="X706" i="31" s="1"/>
  <c r="X705" i="31" a="1"/>
  <c r="X705" i="31" s="1"/>
  <c r="X704" i="31" a="1"/>
  <c r="X704" i="31" s="1"/>
  <c r="X703" i="31" a="1"/>
  <c r="X703" i="31" s="1"/>
  <c r="X702" i="31" a="1"/>
  <c r="X702" i="31" s="1"/>
  <c r="X701" i="31" a="1"/>
  <c r="X701" i="31" s="1"/>
  <c r="X700" i="31" a="1"/>
  <c r="X700" i="31" s="1"/>
  <c r="X699" i="31" a="1"/>
  <c r="X699" i="31" s="1"/>
  <c r="X698" i="31" a="1"/>
  <c r="X698" i="31" s="1"/>
  <c r="X697" i="31" a="1"/>
  <c r="X697" i="31" s="1"/>
  <c r="X696" i="31" a="1"/>
  <c r="X696" i="31" s="1"/>
  <c r="X695" i="31" a="1"/>
  <c r="X695" i="31" s="1"/>
  <c r="X694" i="31" a="1"/>
  <c r="X694" i="31" s="1"/>
  <c r="X693" i="31" a="1"/>
  <c r="X693" i="31" s="1"/>
  <c r="X692" i="31" a="1"/>
  <c r="X692" i="31" s="1"/>
  <c r="X691" i="31" a="1"/>
  <c r="X691" i="31" s="1"/>
  <c r="X690" i="31" a="1"/>
  <c r="X690" i="31" s="1"/>
  <c r="X689" i="31" a="1"/>
  <c r="X689" i="31" s="1"/>
  <c r="X688" i="31" a="1"/>
  <c r="X688" i="31" s="1"/>
  <c r="X687" i="31" a="1"/>
  <c r="X687" i="31" s="1"/>
  <c r="X686" i="31" a="1"/>
  <c r="X686" i="31" s="1"/>
  <c r="X685" i="31" a="1"/>
  <c r="X685" i="31" s="1"/>
  <c r="X684" i="31" a="1"/>
  <c r="X684" i="31" s="1"/>
  <c r="X683" i="31" a="1"/>
  <c r="X683" i="31" s="1"/>
  <c r="X682" i="31" a="1"/>
  <c r="X682" i="31" s="1"/>
  <c r="X681" i="31" a="1"/>
  <c r="X681" i="31" s="1"/>
  <c r="X680" i="31" a="1"/>
  <c r="X680" i="31" s="1"/>
  <c r="X679" i="31" a="1"/>
  <c r="X679" i="31" s="1"/>
  <c r="X678" i="31" a="1"/>
  <c r="X678" i="31" s="1"/>
  <c r="X677" i="31" a="1"/>
  <c r="X677" i="31" s="1"/>
  <c r="X676" i="31" a="1"/>
  <c r="X676" i="31" s="1"/>
  <c r="X675" i="31" a="1"/>
  <c r="X675" i="31" s="1"/>
  <c r="X674" i="31" a="1"/>
  <c r="X674" i="31" s="1"/>
  <c r="X673" i="31" a="1"/>
  <c r="X673" i="31" s="1"/>
  <c r="X672" i="31" a="1"/>
  <c r="X672" i="31" s="1"/>
  <c r="X671" i="31" a="1"/>
  <c r="X671" i="31" s="1"/>
  <c r="X670" i="31" a="1"/>
  <c r="X670" i="31" s="1"/>
  <c r="X669" i="31" a="1"/>
  <c r="X669" i="31" s="1"/>
  <c r="X668" i="31" a="1"/>
  <c r="X668" i="31" s="1"/>
  <c r="X667" i="31" a="1"/>
  <c r="X667" i="31" s="1"/>
  <c r="X666" i="31" a="1"/>
  <c r="X666" i="31" s="1"/>
  <c r="X665" i="31" a="1"/>
  <c r="X665" i="31" s="1"/>
  <c r="X664" i="31" a="1"/>
  <c r="X664" i="31" s="1"/>
  <c r="X663" i="31" a="1"/>
  <c r="X663" i="31" s="1"/>
  <c r="X662" i="31" a="1"/>
  <c r="X662" i="31" s="1"/>
  <c r="X661" i="31" a="1"/>
  <c r="X661" i="31" s="1"/>
  <c r="X660" i="31" a="1"/>
  <c r="X660" i="31" s="1"/>
  <c r="X659" i="31" a="1"/>
  <c r="X659" i="31" s="1"/>
  <c r="X658" i="31" a="1"/>
  <c r="X658" i="31" s="1"/>
  <c r="X657" i="31" a="1"/>
  <c r="X657" i="31" s="1"/>
  <c r="X656" i="31" a="1"/>
  <c r="X656" i="31" s="1"/>
  <c r="X655" i="31" a="1"/>
  <c r="X655" i="31" s="1"/>
  <c r="X654" i="31" a="1"/>
  <c r="X654" i="31" s="1"/>
  <c r="X653" i="31" a="1"/>
  <c r="X653" i="31" s="1"/>
  <c r="X652" i="31" a="1"/>
  <c r="X652" i="31" s="1"/>
  <c r="X651" i="31" a="1"/>
  <c r="X651" i="31" s="1"/>
  <c r="X650" i="31" a="1"/>
  <c r="X650" i="31" s="1"/>
  <c r="X649" i="31" a="1"/>
  <c r="X649" i="31" s="1"/>
  <c r="X648" i="31" a="1"/>
  <c r="X648" i="31" s="1"/>
  <c r="X647" i="31" a="1"/>
  <c r="X647" i="31" s="1"/>
  <c r="X646" i="31" a="1"/>
  <c r="X646" i="31" s="1"/>
  <c r="X645" i="31" a="1"/>
  <c r="X645" i="31" s="1"/>
  <c r="X644" i="31" a="1"/>
  <c r="X644" i="31" s="1"/>
  <c r="X643" i="31" a="1"/>
  <c r="X643" i="31" s="1"/>
  <c r="X642" i="31" a="1"/>
  <c r="X642" i="31" s="1"/>
  <c r="X641" i="31" a="1"/>
  <c r="X641" i="31" s="1"/>
  <c r="X640" i="31" a="1"/>
  <c r="X640" i="31" s="1"/>
  <c r="X639" i="31" a="1"/>
  <c r="X639" i="31" s="1"/>
  <c r="X638" i="31" a="1"/>
  <c r="X638" i="31" s="1"/>
  <c r="X637" i="31" a="1"/>
  <c r="X637" i="31" s="1"/>
  <c r="X636" i="31" a="1"/>
  <c r="X636" i="31" s="1"/>
  <c r="X635" i="31" a="1"/>
  <c r="X635" i="31" s="1"/>
  <c r="X634" i="31" a="1"/>
  <c r="X634" i="31" s="1"/>
  <c r="X633" i="31" a="1"/>
  <c r="X633" i="31" s="1"/>
  <c r="X632" i="31" a="1"/>
  <c r="X632" i="31" s="1"/>
  <c r="X631" i="31" a="1"/>
  <c r="X631" i="31" s="1"/>
  <c r="X630" i="31" a="1"/>
  <c r="X630" i="31" s="1"/>
  <c r="X629" i="31" a="1"/>
  <c r="X629" i="31" s="1"/>
  <c r="X628" i="31" a="1"/>
  <c r="X628" i="31" s="1"/>
  <c r="X627" i="31" a="1"/>
  <c r="X627" i="31" s="1"/>
  <c r="X626" i="31" a="1"/>
  <c r="X626" i="31" s="1"/>
  <c r="X625" i="31" a="1"/>
  <c r="X625" i="31" s="1"/>
  <c r="X624" i="31" a="1"/>
  <c r="X624" i="31" s="1"/>
  <c r="X623" i="31" a="1"/>
  <c r="X623" i="31" s="1"/>
  <c r="X622" i="31" a="1"/>
  <c r="X622" i="31" s="1"/>
  <c r="X621" i="31" a="1"/>
  <c r="X621" i="31" s="1"/>
  <c r="X620" i="31" a="1"/>
  <c r="X620" i="31" s="1"/>
  <c r="X619" i="31" a="1"/>
  <c r="X619" i="31" s="1"/>
  <c r="X618" i="31" a="1"/>
  <c r="X618" i="31" s="1"/>
  <c r="X617" i="31" a="1"/>
  <c r="X617" i="31" s="1"/>
  <c r="X616" i="31" a="1"/>
  <c r="X616" i="31" s="1"/>
  <c r="X615" i="31" a="1"/>
  <c r="X615" i="31" s="1"/>
  <c r="X614" i="31" a="1"/>
  <c r="X614" i="31" s="1"/>
  <c r="X613" i="31" a="1"/>
  <c r="X613" i="31" s="1"/>
  <c r="X612" i="31" a="1"/>
  <c r="X612" i="31" s="1"/>
  <c r="X611" i="31" a="1"/>
  <c r="X611" i="31" s="1"/>
  <c r="X610" i="31" a="1"/>
  <c r="X610" i="31" s="1"/>
  <c r="X609" i="31" a="1"/>
  <c r="X609" i="31" s="1"/>
  <c r="X608" i="31" a="1"/>
  <c r="X608" i="31" s="1"/>
  <c r="X607" i="31" a="1"/>
  <c r="X607" i="31" s="1"/>
  <c r="X606" i="31" a="1"/>
  <c r="X606" i="31" s="1"/>
  <c r="X605" i="31" a="1"/>
  <c r="X605" i="31" s="1"/>
  <c r="X604" i="31" a="1"/>
  <c r="X604" i="31" s="1"/>
  <c r="X603" i="31" a="1"/>
  <c r="X603" i="31" s="1"/>
  <c r="X602" i="31" a="1"/>
  <c r="X602" i="31" s="1"/>
  <c r="X601" i="31" a="1"/>
  <c r="X601" i="31" s="1"/>
  <c r="X600" i="31" a="1"/>
  <c r="X600" i="31" s="1"/>
  <c r="X599" i="31" a="1"/>
  <c r="X599" i="31" s="1"/>
  <c r="X598" i="31" a="1"/>
  <c r="X598" i="31" s="1"/>
  <c r="X597" i="31" a="1"/>
  <c r="X597" i="31" s="1"/>
  <c r="X596" i="31" a="1"/>
  <c r="X596" i="31" s="1"/>
  <c r="X595" i="31" a="1"/>
  <c r="X595" i="31" s="1"/>
  <c r="X594" i="31" a="1"/>
  <c r="X594" i="31" s="1"/>
  <c r="X593" i="31" a="1"/>
  <c r="X593" i="31" s="1"/>
  <c r="X592" i="31" a="1"/>
  <c r="X592" i="31" s="1"/>
  <c r="X591" i="31" a="1"/>
  <c r="X591" i="31" s="1"/>
  <c r="X590" i="31" a="1"/>
  <c r="X590" i="31" s="1"/>
  <c r="X589" i="31" a="1"/>
  <c r="X589" i="31" s="1"/>
  <c r="X588" i="31" a="1"/>
  <c r="X588" i="31" s="1"/>
  <c r="X587" i="31" a="1"/>
  <c r="X587" i="31" s="1"/>
  <c r="X586" i="31" a="1"/>
  <c r="X586" i="31" s="1"/>
  <c r="X585" i="31" a="1"/>
  <c r="X585" i="31" s="1"/>
  <c r="X584" i="31" a="1"/>
  <c r="X584" i="31" s="1"/>
  <c r="X583" i="31" a="1"/>
  <c r="X583" i="31" s="1"/>
  <c r="X582" i="31" a="1"/>
  <c r="X582" i="31" s="1"/>
  <c r="X581" i="31" a="1"/>
  <c r="X581" i="31" s="1"/>
  <c r="X580" i="31" a="1"/>
  <c r="X580" i="31" s="1"/>
  <c r="X579" i="31" a="1"/>
  <c r="X579" i="31" s="1"/>
  <c r="X578" i="31" a="1"/>
  <c r="X578" i="31" s="1"/>
  <c r="X577" i="31" a="1"/>
  <c r="X577" i="31" s="1"/>
  <c r="X576" i="31" a="1"/>
  <c r="X576" i="31" s="1"/>
  <c r="X575" i="31" a="1"/>
  <c r="X575" i="31" s="1"/>
  <c r="X574" i="31" a="1"/>
  <c r="X574" i="31" s="1"/>
  <c r="X573" i="31" a="1"/>
  <c r="X573" i="31" s="1"/>
  <c r="X572" i="31" a="1"/>
  <c r="X572" i="31" s="1"/>
  <c r="X571" i="31" a="1"/>
  <c r="X571" i="31" s="1"/>
  <c r="X570" i="31" a="1"/>
  <c r="X570" i="31" s="1"/>
  <c r="X569" i="31" a="1"/>
  <c r="X569" i="31" s="1"/>
  <c r="X568" i="31" a="1"/>
  <c r="X568" i="31" s="1"/>
  <c r="X567" i="31" a="1"/>
  <c r="X567" i="31" s="1"/>
  <c r="X566" i="31" a="1"/>
  <c r="X566" i="31" s="1"/>
  <c r="X565" i="31" a="1"/>
  <c r="X565" i="31" s="1"/>
  <c r="X564" i="31" a="1"/>
  <c r="X564" i="31" s="1"/>
  <c r="X563" i="31" a="1"/>
  <c r="X563" i="31" s="1"/>
  <c r="X562" i="31" a="1"/>
  <c r="X562" i="31" s="1"/>
  <c r="X561" i="31" a="1"/>
  <c r="X561" i="31" s="1"/>
  <c r="X560" i="31" a="1"/>
  <c r="X560" i="31" s="1"/>
  <c r="X559" i="31" a="1"/>
  <c r="X559" i="31" s="1"/>
  <c r="X558" i="31" a="1"/>
  <c r="X558" i="31" s="1"/>
  <c r="X557" i="31" a="1"/>
  <c r="X557" i="31" s="1"/>
  <c r="X556" i="31" a="1"/>
  <c r="X556" i="31" s="1"/>
  <c r="X555" i="31" a="1"/>
  <c r="X555" i="31" s="1"/>
  <c r="X554" i="31" a="1"/>
  <c r="X554" i="31" s="1"/>
  <c r="X553" i="31" a="1"/>
  <c r="X553" i="31" s="1"/>
  <c r="X552" i="31" a="1"/>
  <c r="X552" i="31" s="1"/>
  <c r="X551" i="31" a="1"/>
  <c r="X551" i="31" s="1"/>
  <c r="X550" i="31" a="1"/>
  <c r="X550" i="31" s="1"/>
  <c r="X549" i="31" a="1"/>
  <c r="X549" i="31" s="1"/>
  <c r="X548" i="31" a="1"/>
  <c r="X548" i="31" s="1"/>
  <c r="X547" i="31" a="1"/>
  <c r="X547" i="31" s="1"/>
  <c r="X546" i="31" a="1"/>
  <c r="X546" i="31" s="1"/>
  <c r="X545" i="31" a="1"/>
  <c r="X545" i="31" s="1"/>
  <c r="X544" i="31" a="1"/>
  <c r="X544" i="31" s="1"/>
  <c r="X543" i="31" a="1"/>
  <c r="X543" i="31" s="1"/>
  <c r="X542" i="31" a="1"/>
  <c r="X542" i="31" s="1"/>
  <c r="X541" i="31" a="1"/>
  <c r="X541" i="31" s="1"/>
  <c r="X540" i="31" a="1"/>
  <c r="X540" i="31" s="1"/>
  <c r="X539" i="31" a="1"/>
  <c r="X539" i="31" s="1"/>
  <c r="X538" i="31" a="1"/>
  <c r="X538" i="31" s="1"/>
  <c r="X537" i="31" a="1"/>
  <c r="X537" i="31" s="1"/>
  <c r="X536" i="31" a="1"/>
  <c r="X536" i="31" s="1"/>
  <c r="X535" i="31" a="1"/>
  <c r="X535" i="31" s="1"/>
  <c r="X534" i="31" a="1"/>
  <c r="X534" i="31" s="1"/>
  <c r="X533" i="31" a="1"/>
  <c r="X533" i="31" s="1"/>
  <c r="X532" i="31" a="1"/>
  <c r="X532" i="31" s="1"/>
  <c r="X531" i="31" a="1"/>
  <c r="X531" i="31" s="1"/>
  <c r="X530" i="31" a="1"/>
  <c r="X530" i="31" s="1"/>
  <c r="X529" i="31" a="1"/>
  <c r="X529" i="31" s="1"/>
  <c r="X528" i="31" a="1"/>
  <c r="X528" i="31" s="1"/>
  <c r="X527" i="31" a="1"/>
  <c r="X527" i="31" s="1"/>
  <c r="X526" i="31" a="1"/>
  <c r="X526" i="31" s="1"/>
  <c r="X525" i="31" a="1"/>
  <c r="X525" i="31" s="1"/>
  <c r="X524" i="31" a="1"/>
  <c r="X524" i="31" s="1"/>
  <c r="X523" i="31" a="1"/>
  <c r="X523" i="31" s="1"/>
  <c r="X522" i="31" a="1"/>
  <c r="X522" i="31" s="1"/>
  <c r="X521" i="31" a="1"/>
  <c r="X521" i="31" s="1"/>
  <c r="X520" i="31" a="1"/>
  <c r="X520" i="31" s="1"/>
  <c r="X519" i="31" a="1"/>
  <c r="X519" i="31" s="1"/>
  <c r="X518" i="31" a="1"/>
  <c r="X518" i="31" s="1"/>
  <c r="X517" i="31" a="1"/>
  <c r="X517" i="31" s="1"/>
  <c r="X516" i="31" a="1"/>
  <c r="X516" i="31" s="1"/>
  <c r="X515" i="31" a="1"/>
  <c r="X515" i="31" s="1"/>
  <c r="X514" i="31" a="1"/>
  <c r="X514" i="31" s="1"/>
  <c r="X513" i="31" a="1"/>
  <c r="X513" i="31" s="1"/>
  <c r="X512" i="31" a="1"/>
  <c r="X512" i="31" s="1"/>
  <c r="X511" i="31" a="1"/>
  <c r="X511" i="31" s="1"/>
  <c r="X510" i="31" a="1"/>
  <c r="X510" i="31" s="1"/>
  <c r="X509" i="31" a="1"/>
  <c r="X509" i="31" s="1"/>
  <c r="X508" i="31" a="1"/>
  <c r="X508" i="31" s="1"/>
  <c r="X507" i="31" a="1"/>
  <c r="X507" i="31" s="1"/>
  <c r="X506" i="31" a="1"/>
  <c r="X506" i="31" s="1"/>
  <c r="X505" i="31" a="1"/>
  <c r="X505" i="31" s="1"/>
  <c r="X504" i="31" a="1"/>
  <c r="X504" i="31" s="1"/>
  <c r="X503" i="31" a="1"/>
  <c r="X503" i="31" s="1"/>
  <c r="X502" i="31" a="1"/>
  <c r="X502" i="31" s="1"/>
  <c r="X501" i="31" a="1"/>
  <c r="X501" i="31" s="1"/>
  <c r="X500" i="31" a="1"/>
  <c r="X500" i="31" s="1"/>
  <c r="X499" i="31" a="1"/>
  <c r="X499" i="31" s="1"/>
  <c r="X498" i="31" a="1"/>
  <c r="X498" i="31" s="1"/>
  <c r="X497" i="31" a="1"/>
  <c r="X497" i="31" s="1"/>
  <c r="X496" i="31" a="1"/>
  <c r="X496" i="31" s="1"/>
  <c r="X495" i="31" a="1"/>
  <c r="X495" i="31" s="1"/>
  <c r="X494" i="31" a="1"/>
  <c r="X494" i="31" s="1"/>
  <c r="X493" i="31" a="1"/>
  <c r="X493" i="31" s="1"/>
  <c r="X492" i="31" a="1"/>
  <c r="X492" i="31" s="1"/>
  <c r="X491" i="31" a="1"/>
  <c r="X491" i="31" s="1"/>
  <c r="X490" i="31" a="1"/>
  <c r="X490" i="31" s="1"/>
  <c r="X489" i="31" a="1"/>
  <c r="X489" i="31" s="1"/>
  <c r="X488" i="31" a="1"/>
  <c r="X488" i="31" s="1"/>
  <c r="X487" i="31" a="1"/>
  <c r="X487" i="31" s="1"/>
  <c r="X486" i="31" a="1"/>
  <c r="X486" i="31" s="1"/>
  <c r="X485" i="31" a="1"/>
  <c r="X485" i="31" s="1"/>
  <c r="X484" i="31" a="1"/>
  <c r="X484" i="31" s="1"/>
  <c r="X483" i="31" a="1"/>
  <c r="X483" i="31" s="1"/>
  <c r="X482" i="31" a="1"/>
  <c r="X482" i="31" s="1"/>
  <c r="X481" i="31" a="1"/>
  <c r="X481" i="31" s="1"/>
  <c r="X480" i="31" a="1"/>
  <c r="X480" i="31" s="1"/>
  <c r="X479" i="31" a="1"/>
  <c r="X479" i="31" s="1"/>
  <c r="X478" i="31" a="1"/>
  <c r="X478" i="31" s="1"/>
  <c r="X477" i="31" a="1"/>
  <c r="X477" i="31" s="1"/>
  <c r="X476" i="31" a="1"/>
  <c r="X476" i="31" s="1"/>
  <c r="X475" i="31" a="1"/>
  <c r="X475" i="31" s="1"/>
  <c r="X474" i="31" a="1"/>
  <c r="X474" i="31" s="1"/>
  <c r="X473" i="31" a="1"/>
  <c r="X473" i="31" s="1"/>
  <c r="X472" i="31" a="1"/>
  <c r="X472" i="31" s="1"/>
  <c r="X471" i="31" a="1"/>
  <c r="X471" i="31" s="1"/>
  <c r="X470" i="31" a="1"/>
  <c r="X470" i="31" s="1"/>
  <c r="X469" i="31" a="1"/>
  <c r="X469" i="31" s="1"/>
  <c r="X468" i="31" a="1"/>
  <c r="X468" i="31" s="1"/>
  <c r="X467" i="31" a="1"/>
  <c r="X467" i="31" s="1"/>
  <c r="X466" i="31" a="1"/>
  <c r="X466" i="31" s="1"/>
  <c r="X465" i="31" a="1"/>
  <c r="X465" i="31" s="1"/>
  <c r="X464" i="31" a="1"/>
  <c r="X464" i="31" s="1"/>
  <c r="X463" i="31" a="1"/>
  <c r="X463" i="31" s="1"/>
  <c r="X462" i="31" a="1"/>
  <c r="X462" i="31" s="1"/>
  <c r="X461" i="31" a="1"/>
  <c r="X461" i="31" s="1"/>
  <c r="X460" i="31" a="1"/>
  <c r="X460" i="31" s="1"/>
  <c r="X459" i="31" a="1"/>
  <c r="X459" i="31" s="1"/>
  <c r="X458" i="31" a="1"/>
  <c r="X458" i="31" s="1"/>
  <c r="X457" i="31" a="1"/>
  <c r="X457" i="31" s="1"/>
  <c r="X456" i="31" a="1"/>
  <c r="X456" i="31" s="1"/>
  <c r="X455" i="31" a="1"/>
  <c r="X455" i="31" s="1"/>
  <c r="X454" i="31" a="1"/>
  <c r="X454" i="31" s="1"/>
  <c r="X453" i="31" a="1"/>
  <c r="X453" i="31" s="1"/>
  <c r="X452" i="31" a="1"/>
  <c r="X452" i="31" s="1"/>
  <c r="X451" i="31" a="1"/>
  <c r="X451" i="31" s="1"/>
  <c r="X450" i="31" a="1"/>
  <c r="X450" i="31" s="1"/>
  <c r="X449" i="31" a="1"/>
  <c r="X449" i="31" s="1"/>
  <c r="X448" i="31" a="1"/>
  <c r="X448" i="31" s="1"/>
  <c r="X447" i="31" a="1"/>
  <c r="X447" i="31" s="1"/>
  <c r="X446" i="31" a="1"/>
  <c r="X446" i="31" s="1"/>
  <c r="X445" i="31" a="1"/>
  <c r="X445" i="31" s="1"/>
  <c r="X444" i="31" a="1"/>
  <c r="X444" i="31" s="1"/>
  <c r="X443" i="31" a="1"/>
  <c r="X443" i="31" s="1"/>
  <c r="X442" i="31" a="1"/>
  <c r="X442" i="31" s="1"/>
  <c r="X441" i="31" a="1"/>
  <c r="X441" i="31" s="1"/>
  <c r="X440" i="31" a="1"/>
  <c r="X440" i="31" s="1"/>
  <c r="X439" i="31" a="1"/>
  <c r="X439" i="31" s="1"/>
  <c r="X438" i="31" a="1"/>
  <c r="X438" i="31" s="1"/>
  <c r="X437" i="31" a="1"/>
  <c r="X437" i="31" s="1"/>
  <c r="X436" i="31" a="1"/>
  <c r="X436" i="31" s="1"/>
  <c r="X435" i="31" a="1"/>
  <c r="X435" i="31" s="1"/>
  <c r="X434" i="31" a="1"/>
  <c r="X434" i="31" s="1"/>
  <c r="X433" i="31" a="1"/>
  <c r="X433" i="31" s="1"/>
  <c r="X432" i="31" a="1"/>
  <c r="X432" i="31" s="1"/>
  <c r="X431" i="31" a="1"/>
  <c r="X431" i="31" s="1"/>
  <c r="X430" i="31" a="1"/>
  <c r="X430" i="31" s="1"/>
  <c r="X429" i="31" a="1"/>
  <c r="X429" i="31" s="1"/>
  <c r="X428" i="31" a="1"/>
  <c r="X428" i="31" s="1"/>
  <c r="X427" i="31" a="1"/>
  <c r="X427" i="31" s="1"/>
  <c r="X426" i="31" a="1"/>
  <c r="X426" i="31" s="1"/>
  <c r="X425" i="31" a="1"/>
  <c r="X425" i="31" s="1"/>
  <c r="X424" i="31" a="1"/>
  <c r="X424" i="31" s="1"/>
  <c r="X423" i="31" a="1"/>
  <c r="X423" i="31" s="1"/>
  <c r="X422" i="31" a="1"/>
  <c r="X422" i="31" s="1"/>
  <c r="X421" i="31" a="1"/>
  <c r="X421" i="31" s="1"/>
  <c r="X420" i="31" a="1"/>
  <c r="X420" i="31" s="1"/>
  <c r="X419" i="31" a="1"/>
  <c r="X419" i="31" s="1"/>
  <c r="X418" i="31" a="1"/>
  <c r="X418" i="31" s="1"/>
  <c r="X417" i="31" a="1"/>
  <c r="X417" i="31" s="1"/>
  <c r="X416" i="31" a="1"/>
  <c r="X416" i="31" s="1"/>
  <c r="X415" i="31" a="1"/>
  <c r="X415" i="31" s="1"/>
  <c r="X414" i="31" a="1"/>
  <c r="X414" i="31" s="1"/>
  <c r="X413" i="31" a="1"/>
  <c r="X413" i="31" s="1"/>
  <c r="X412" i="31" a="1"/>
  <c r="X412" i="31" s="1"/>
  <c r="X411" i="31" a="1"/>
  <c r="X411" i="31" s="1"/>
  <c r="X410" i="31" a="1"/>
  <c r="X410" i="31" s="1"/>
  <c r="X409" i="31" a="1"/>
  <c r="X409" i="31" s="1"/>
  <c r="X408" i="31" a="1"/>
  <c r="X408" i="31" s="1"/>
  <c r="X407" i="31" a="1"/>
  <c r="X407" i="31" s="1"/>
  <c r="X406" i="31" a="1"/>
  <c r="X406" i="31" s="1"/>
  <c r="X405" i="31" a="1"/>
  <c r="X405" i="31" s="1"/>
  <c r="X404" i="31" a="1"/>
  <c r="X404" i="31" s="1"/>
  <c r="X403" i="31" a="1"/>
  <c r="X403" i="31" s="1"/>
  <c r="X402" i="31" a="1"/>
  <c r="X402" i="31" s="1"/>
  <c r="X401" i="31" a="1"/>
  <c r="X401" i="31" s="1"/>
  <c r="X400" i="31" a="1"/>
  <c r="X400" i="31" s="1"/>
  <c r="X399" i="31" a="1"/>
  <c r="X399" i="31" s="1"/>
  <c r="X398" i="31" a="1"/>
  <c r="X398" i="31" s="1"/>
  <c r="X397" i="31" a="1"/>
  <c r="X397" i="31" s="1"/>
  <c r="X396" i="31" a="1"/>
  <c r="X396" i="31" s="1"/>
  <c r="X395" i="31" a="1"/>
  <c r="X395" i="31" s="1"/>
  <c r="X394" i="31" a="1"/>
  <c r="X394" i="31" s="1"/>
  <c r="X393" i="31" a="1"/>
  <c r="X393" i="31" s="1"/>
  <c r="X392" i="31" a="1"/>
  <c r="X392" i="31" s="1"/>
  <c r="X391" i="31" a="1"/>
  <c r="X391" i="31" s="1"/>
  <c r="X390" i="31" a="1"/>
  <c r="X390" i="31" s="1"/>
  <c r="X389" i="31" a="1"/>
  <c r="X389" i="31" s="1"/>
  <c r="X388" i="31" a="1"/>
  <c r="X388" i="31" s="1"/>
  <c r="X387" i="31" a="1"/>
  <c r="X387" i="31" s="1"/>
  <c r="X386" i="31" a="1"/>
  <c r="X386" i="31" s="1"/>
  <c r="X385" i="31" a="1"/>
  <c r="X385" i="31" s="1"/>
  <c r="X384" i="31" a="1"/>
  <c r="X384" i="31" s="1"/>
  <c r="X383" i="31" a="1"/>
  <c r="X383" i="31" s="1"/>
  <c r="X382" i="31" a="1"/>
  <c r="X382" i="31" s="1"/>
  <c r="X381" i="31" a="1"/>
  <c r="X381" i="31" s="1"/>
  <c r="X380" i="31" a="1"/>
  <c r="X380" i="31" s="1"/>
  <c r="X379" i="31" a="1"/>
  <c r="X379" i="31" s="1"/>
  <c r="X378" i="31" a="1"/>
  <c r="X378" i="31" s="1"/>
  <c r="X377" i="31" a="1"/>
  <c r="X377" i="31" s="1"/>
  <c r="X376" i="31" a="1"/>
  <c r="X376" i="31" s="1"/>
  <c r="X375" i="31" a="1"/>
  <c r="X375" i="31" s="1"/>
  <c r="X374" i="31" a="1"/>
  <c r="X374" i="31" s="1"/>
  <c r="X373" i="31" a="1"/>
  <c r="X373" i="31" s="1"/>
  <c r="X372" i="31" a="1"/>
  <c r="X372" i="31" s="1"/>
  <c r="X371" i="31" a="1"/>
  <c r="X371" i="31" s="1"/>
  <c r="X370" i="31" a="1"/>
  <c r="X370" i="31" s="1"/>
  <c r="X369" i="31" a="1"/>
  <c r="X369" i="31" s="1"/>
  <c r="X368" i="31" a="1"/>
  <c r="X368" i="31" s="1"/>
  <c r="X367" i="31" a="1"/>
  <c r="X367" i="31" s="1"/>
  <c r="X366" i="31" a="1"/>
  <c r="X366" i="31" s="1"/>
  <c r="X365" i="31" a="1"/>
  <c r="X365" i="31" s="1"/>
  <c r="X364" i="31" a="1"/>
  <c r="X364" i="31" s="1"/>
  <c r="X363" i="31" a="1"/>
  <c r="X363" i="31" s="1"/>
  <c r="X362" i="31" a="1"/>
  <c r="X362" i="31" s="1"/>
  <c r="X361" i="31" a="1"/>
  <c r="X361" i="31" s="1"/>
  <c r="X360" i="31" a="1"/>
  <c r="X360" i="31" s="1"/>
  <c r="X359" i="31" a="1"/>
  <c r="X359" i="31" s="1"/>
  <c r="X358" i="31" a="1"/>
  <c r="X358" i="31" s="1"/>
  <c r="X357" i="31" a="1"/>
  <c r="X357" i="31" s="1"/>
  <c r="X356" i="31" a="1"/>
  <c r="X356" i="31" s="1"/>
  <c r="X355" i="31" a="1"/>
  <c r="X355" i="31" s="1"/>
  <c r="X354" i="31" a="1"/>
  <c r="X354" i="31" s="1"/>
  <c r="X353" i="31" a="1"/>
  <c r="X353" i="31" s="1"/>
  <c r="X352" i="31" a="1"/>
  <c r="X352" i="31" s="1"/>
  <c r="X351" i="31" a="1"/>
  <c r="X351" i="31" s="1"/>
  <c r="X350" i="31" a="1"/>
  <c r="X350" i="31" s="1"/>
  <c r="X349" i="31" a="1"/>
  <c r="X349" i="31" s="1"/>
  <c r="X348" i="31" a="1"/>
  <c r="X348" i="31" s="1"/>
  <c r="X347" i="31" a="1"/>
  <c r="X347" i="31" s="1"/>
  <c r="X346" i="31" a="1"/>
  <c r="X346" i="31" s="1"/>
  <c r="X345" i="31" a="1"/>
  <c r="X345" i="31" s="1"/>
  <c r="X344" i="31" a="1"/>
  <c r="X344" i="31" s="1"/>
  <c r="X343" i="31" a="1"/>
  <c r="X343" i="31" s="1"/>
  <c r="X342" i="31" a="1"/>
  <c r="X342" i="31" s="1"/>
  <c r="X341" i="31" a="1"/>
  <c r="X341" i="31" s="1"/>
  <c r="X340" i="31" a="1"/>
  <c r="X340" i="31" s="1"/>
  <c r="X339" i="31" a="1"/>
  <c r="X339" i="31" s="1"/>
  <c r="X338" i="31" a="1"/>
  <c r="X338" i="31" s="1"/>
  <c r="X337" i="31" a="1"/>
  <c r="X337" i="31" s="1"/>
  <c r="X336" i="31" a="1"/>
  <c r="X336" i="31" s="1"/>
  <c r="X335" i="31" a="1"/>
  <c r="X335" i="31" s="1"/>
  <c r="X334" i="31" a="1"/>
  <c r="X334" i="31" s="1"/>
  <c r="X333" i="31" a="1"/>
  <c r="X333" i="31" s="1"/>
  <c r="X332" i="31" a="1"/>
  <c r="X332" i="31" s="1"/>
  <c r="X331" i="31" a="1"/>
  <c r="X331" i="31" s="1"/>
  <c r="X330" i="31" a="1"/>
  <c r="X330" i="31" s="1"/>
  <c r="X329" i="31" a="1"/>
  <c r="X329" i="31" s="1"/>
  <c r="X328" i="31" a="1"/>
  <c r="X328" i="31" s="1"/>
  <c r="X327" i="31" a="1"/>
  <c r="X327" i="31" s="1"/>
  <c r="X326" i="31" a="1"/>
  <c r="X326" i="31" s="1"/>
  <c r="X325" i="31" a="1"/>
  <c r="X325" i="31" s="1"/>
  <c r="X324" i="31" a="1"/>
  <c r="X324" i="31" s="1"/>
  <c r="X323" i="31" a="1"/>
  <c r="X323" i="31" s="1"/>
  <c r="X322" i="31" a="1"/>
  <c r="X322" i="31" s="1"/>
  <c r="X321" i="31" a="1"/>
  <c r="X321" i="31" s="1"/>
  <c r="X320" i="31" a="1"/>
  <c r="X320" i="31" s="1"/>
  <c r="X319" i="31" a="1"/>
  <c r="X319" i="31" s="1"/>
  <c r="X318" i="31" a="1"/>
  <c r="X318" i="31" s="1"/>
  <c r="X317" i="31" a="1"/>
  <c r="X317" i="31" s="1"/>
  <c r="X316" i="31" a="1"/>
  <c r="X316" i="31" s="1"/>
  <c r="X315" i="31" a="1"/>
  <c r="X315" i="31" s="1"/>
  <c r="X314" i="31" a="1"/>
  <c r="X314" i="31" s="1"/>
  <c r="X313" i="31" a="1"/>
  <c r="X313" i="31" s="1"/>
  <c r="X312" i="31" a="1"/>
  <c r="X312" i="31" s="1"/>
  <c r="X311" i="31" a="1"/>
  <c r="X311" i="31" s="1"/>
  <c r="X310" i="31" a="1"/>
  <c r="X310" i="31" s="1"/>
  <c r="X309" i="31" a="1"/>
  <c r="X309" i="31" s="1"/>
  <c r="X308" i="31" a="1"/>
  <c r="X308" i="31" s="1"/>
  <c r="X307" i="31" a="1"/>
  <c r="X307" i="31" s="1"/>
  <c r="X306" i="31" a="1"/>
  <c r="X306" i="31" s="1"/>
  <c r="X305" i="31" a="1"/>
  <c r="X305" i="31" s="1"/>
  <c r="X304" i="31" a="1"/>
  <c r="X304" i="31" s="1"/>
  <c r="X303" i="31" a="1"/>
  <c r="X303" i="31" s="1"/>
  <c r="X302" i="31" a="1"/>
  <c r="X302" i="31" s="1"/>
  <c r="X301" i="31" a="1"/>
  <c r="X301" i="31" s="1"/>
  <c r="X300" i="31" a="1"/>
  <c r="X300" i="31" s="1"/>
  <c r="X299" i="31" a="1"/>
  <c r="X299" i="31" s="1"/>
  <c r="X298" i="31" a="1"/>
  <c r="X298" i="31" s="1"/>
  <c r="X297" i="31" a="1"/>
  <c r="X297" i="31" s="1"/>
  <c r="X296" i="31" a="1"/>
  <c r="X296" i="31" s="1"/>
  <c r="X295" i="31" a="1"/>
  <c r="X295" i="31" s="1"/>
  <c r="X294" i="31" a="1"/>
  <c r="X294" i="31" s="1"/>
  <c r="X293" i="31" a="1"/>
  <c r="X293" i="31" s="1"/>
  <c r="X292" i="31" a="1"/>
  <c r="X292" i="31" s="1"/>
  <c r="X291" i="31" a="1"/>
  <c r="X291" i="31" s="1"/>
  <c r="X290" i="31" a="1"/>
  <c r="X290" i="31" s="1"/>
  <c r="X289" i="31" a="1"/>
  <c r="X289" i="31" s="1"/>
  <c r="X288" i="31" a="1"/>
  <c r="X288" i="31" s="1"/>
  <c r="X287" i="31" a="1"/>
  <c r="X287" i="31" s="1"/>
  <c r="X286" i="31" a="1"/>
  <c r="X286" i="31" s="1"/>
  <c r="X285" i="31" a="1"/>
  <c r="X285" i="31" s="1"/>
  <c r="X284" i="31" a="1"/>
  <c r="X284" i="31" s="1"/>
  <c r="X283" i="31" a="1"/>
  <c r="X283" i="31" s="1"/>
  <c r="X282" i="31" a="1"/>
  <c r="X282" i="31" s="1"/>
  <c r="X281" i="31" a="1"/>
  <c r="X281" i="31" s="1"/>
  <c r="X280" i="31" a="1"/>
  <c r="X280" i="31" s="1"/>
  <c r="X279" i="31" a="1"/>
  <c r="X279" i="31" s="1"/>
  <c r="X278" i="31" a="1"/>
  <c r="X278" i="31" s="1"/>
  <c r="X277" i="31" a="1"/>
  <c r="X277" i="31" s="1"/>
  <c r="X276" i="31" a="1"/>
  <c r="X276" i="31" s="1"/>
  <c r="X275" i="31" a="1"/>
  <c r="X275" i="31" s="1"/>
  <c r="X274" i="31" a="1"/>
  <c r="X274" i="31" s="1"/>
  <c r="X273" i="31" a="1"/>
  <c r="X273" i="31" s="1"/>
  <c r="X272" i="31" a="1"/>
  <c r="X272" i="31" s="1"/>
  <c r="X271" i="31" a="1"/>
  <c r="X271" i="31" s="1"/>
  <c r="X270" i="31" a="1"/>
  <c r="X270" i="31" s="1"/>
  <c r="X269" i="31" a="1"/>
  <c r="X269" i="31" s="1"/>
  <c r="X268" i="31" a="1"/>
  <c r="X268" i="31" s="1"/>
  <c r="X267" i="31" a="1"/>
  <c r="X267" i="31" s="1"/>
  <c r="X266" i="31" a="1"/>
  <c r="X266" i="31" s="1"/>
  <c r="X265" i="31" a="1"/>
  <c r="X265" i="31" s="1"/>
  <c r="X264" i="31" a="1"/>
  <c r="X264" i="31" s="1"/>
  <c r="X263" i="31" a="1"/>
  <c r="X263" i="31" s="1"/>
  <c r="X262" i="31" a="1"/>
  <c r="X262" i="31" s="1"/>
  <c r="X261" i="31" a="1"/>
  <c r="X261" i="31" s="1"/>
  <c r="X260" i="31" a="1"/>
  <c r="X260" i="31" s="1"/>
  <c r="X259" i="31" a="1"/>
  <c r="X259" i="31" s="1"/>
  <c r="X258" i="31" a="1"/>
  <c r="X258" i="31" s="1"/>
  <c r="X257" i="31" a="1"/>
  <c r="X257" i="31" s="1"/>
  <c r="X256" i="31" a="1"/>
  <c r="X256" i="31" s="1"/>
  <c r="X255" i="31" a="1"/>
  <c r="X255" i="31" s="1"/>
  <c r="X254" i="31" a="1"/>
  <c r="X254" i="31" s="1"/>
  <c r="X253" i="31" a="1"/>
  <c r="X253" i="31" s="1"/>
  <c r="X252" i="31" a="1"/>
  <c r="X252" i="31" s="1"/>
  <c r="X251" i="31" a="1"/>
  <c r="X251" i="31" s="1"/>
  <c r="X250" i="31" a="1"/>
  <c r="X250" i="31" s="1"/>
  <c r="X249" i="31" a="1"/>
  <c r="X249" i="31" s="1"/>
  <c r="X248" i="31" a="1"/>
  <c r="X248" i="31" s="1"/>
  <c r="X247" i="31" a="1"/>
  <c r="X247" i="31" s="1"/>
  <c r="X246" i="31" a="1"/>
  <c r="X246" i="31" s="1"/>
  <c r="X245" i="31" a="1"/>
  <c r="X245" i="31" s="1"/>
  <c r="X244" i="31" a="1"/>
  <c r="X244" i="31" s="1"/>
  <c r="X243" i="31" a="1"/>
  <c r="X243" i="31" s="1"/>
  <c r="X242" i="31" a="1"/>
  <c r="X242" i="31" s="1"/>
  <c r="X241" i="31" a="1"/>
  <c r="X241" i="31" s="1"/>
  <c r="X240" i="31" a="1"/>
  <c r="X240" i="31" s="1"/>
  <c r="X239" i="31" a="1"/>
  <c r="X239" i="31" s="1"/>
  <c r="X238" i="31" a="1"/>
  <c r="X238" i="31" s="1"/>
  <c r="X237" i="31" a="1"/>
  <c r="X237" i="31" s="1"/>
  <c r="X236" i="31" a="1"/>
  <c r="X236" i="31" s="1"/>
  <c r="X235" i="31" a="1"/>
  <c r="X235" i="31" s="1"/>
  <c r="X234" i="31" a="1"/>
  <c r="X234" i="31" s="1"/>
  <c r="X233" i="31" a="1"/>
  <c r="X233" i="31" s="1"/>
  <c r="X232" i="31" a="1"/>
  <c r="X232" i="31" s="1"/>
  <c r="X231" i="31" a="1"/>
  <c r="X231" i="31" s="1"/>
  <c r="X230" i="31" a="1"/>
  <c r="X230" i="31" s="1"/>
  <c r="X229" i="31" a="1"/>
  <c r="X229" i="31" s="1"/>
  <c r="X228" i="31" a="1"/>
  <c r="X228" i="31" s="1"/>
  <c r="X227" i="31" a="1"/>
  <c r="X227" i="31" s="1"/>
  <c r="X226" i="31" a="1"/>
  <c r="X226" i="31" s="1"/>
  <c r="X225" i="31" a="1"/>
  <c r="X225" i="31" s="1"/>
  <c r="X224" i="31" a="1"/>
  <c r="X224" i="31" s="1"/>
  <c r="X223" i="31" a="1"/>
  <c r="X223" i="31" s="1"/>
  <c r="X222" i="31" a="1"/>
  <c r="X222" i="31" s="1"/>
  <c r="X221" i="31" a="1"/>
  <c r="X221" i="31" s="1"/>
  <c r="X220" i="31" a="1"/>
  <c r="X220" i="31" s="1"/>
  <c r="X219" i="31" a="1"/>
  <c r="X219" i="31" s="1"/>
  <c r="X218" i="31" a="1"/>
  <c r="X218" i="31" s="1"/>
  <c r="X217" i="31" a="1"/>
  <c r="X217" i="31" s="1"/>
  <c r="X216" i="31" a="1"/>
  <c r="X216" i="31" s="1"/>
  <c r="X215" i="31" a="1"/>
  <c r="X215" i="31" s="1"/>
  <c r="X214" i="31" a="1"/>
  <c r="X214" i="31" s="1"/>
  <c r="X213" i="31" a="1"/>
  <c r="X213" i="31" s="1"/>
  <c r="X212" i="31" a="1"/>
  <c r="X212" i="31" s="1"/>
  <c r="X211" i="31" a="1"/>
  <c r="X211" i="31" s="1"/>
  <c r="X210" i="31" a="1"/>
  <c r="X210" i="31" s="1"/>
  <c r="X209" i="31" a="1"/>
  <c r="X209" i="31" s="1"/>
  <c r="X208" i="31" a="1"/>
  <c r="X208" i="31" s="1"/>
  <c r="X207" i="31" a="1"/>
  <c r="X207" i="31" s="1"/>
  <c r="X206" i="31" a="1"/>
  <c r="X206" i="31" s="1"/>
  <c r="X205" i="31" a="1"/>
  <c r="X205" i="31" s="1"/>
  <c r="X204" i="31" a="1"/>
  <c r="X204" i="31" s="1"/>
  <c r="X203" i="31" a="1"/>
  <c r="X203" i="31" s="1"/>
  <c r="X202" i="31" a="1"/>
  <c r="X202" i="31" s="1"/>
  <c r="X201" i="31" a="1"/>
  <c r="X201" i="31" s="1"/>
  <c r="X200" i="31" a="1"/>
  <c r="X200" i="31" s="1"/>
  <c r="X199" i="31" a="1"/>
  <c r="X199" i="31" s="1"/>
  <c r="X198" i="31" a="1"/>
  <c r="X198" i="31" s="1"/>
  <c r="X197" i="31" a="1"/>
  <c r="X197" i="31" s="1"/>
  <c r="X196" i="31" a="1"/>
  <c r="X196" i="31" s="1"/>
  <c r="X195" i="31" a="1"/>
  <c r="X195" i="31" s="1"/>
  <c r="X194" i="31" a="1"/>
  <c r="X194" i="31" s="1"/>
  <c r="X193" i="31" a="1"/>
  <c r="X193" i="31" s="1"/>
  <c r="X192" i="31" a="1"/>
  <c r="X192" i="31" s="1"/>
  <c r="X191" i="31" a="1"/>
  <c r="X191" i="31" s="1"/>
  <c r="X190" i="31" a="1"/>
  <c r="X190" i="31" s="1"/>
  <c r="X189" i="31" a="1"/>
  <c r="X189" i="31" s="1"/>
  <c r="X188" i="31" a="1"/>
  <c r="X188" i="31" s="1"/>
  <c r="X187" i="31" a="1"/>
  <c r="X187" i="31" s="1"/>
  <c r="X186" i="31" a="1"/>
  <c r="X186" i="31" s="1"/>
  <c r="X185" i="31" a="1"/>
  <c r="X185" i="31" s="1"/>
  <c r="X184" i="31" a="1"/>
  <c r="X184" i="31" s="1"/>
  <c r="X183" i="31" a="1"/>
  <c r="X183" i="31" s="1"/>
  <c r="X182" i="31" a="1"/>
  <c r="X182" i="31" s="1"/>
  <c r="X181" i="31" a="1"/>
  <c r="X181" i="31" s="1"/>
  <c r="X180" i="31" a="1"/>
  <c r="X180" i="31" s="1"/>
  <c r="X179" i="31" a="1"/>
  <c r="X179" i="31" s="1"/>
  <c r="X178" i="31" a="1"/>
  <c r="X178" i="31" s="1"/>
  <c r="X177" i="31" a="1"/>
  <c r="X177" i="31" s="1"/>
  <c r="X176" i="31" a="1"/>
  <c r="X176" i="31" s="1"/>
  <c r="X175" i="31" a="1"/>
  <c r="X175" i="31" s="1"/>
  <c r="X174" i="31" a="1"/>
  <c r="X174" i="31" s="1"/>
  <c r="X173" i="31" a="1"/>
  <c r="X173" i="31" s="1"/>
  <c r="X172" i="31" a="1"/>
  <c r="X172" i="31" s="1"/>
  <c r="X171" i="31" a="1"/>
  <c r="X171" i="31" s="1"/>
  <c r="X170" i="31" a="1"/>
  <c r="X170" i="31" s="1"/>
  <c r="X169" i="31" a="1"/>
  <c r="X169" i="31" s="1"/>
  <c r="X168" i="31" a="1"/>
  <c r="X168" i="31" s="1"/>
  <c r="X167" i="31" a="1"/>
  <c r="X167" i="31" s="1"/>
  <c r="X166" i="31" a="1"/>
  <c r="X166" i="31" s="1"/>
  <c r="X165" i="31" a="1"/>
  <c r="X165" i="31" s="1"/>
  <c r="X164" i="31" a="1"/>
  <c r="X164" i="31" s="1"/>
  <c r="X163" i="31" a="1"/>
  <c r="X163" i="31" s="1"/>
  <c r="X162" i="31" a="1"/>
  <c r="X162" i="31" s="1"/>
  <c r="X161" i="31" a="1"/>
  <c r="X161" i="31" s="1"/>
  <c r="X160" i="31" a="1"/>
  <c r="X160" i="31" s="1"/>
  <c r="X159" i="31" a="1"/>
  <c r="X159" i="31" s="1"/>
  <c r="X158" i="31" a="1"/>
  <c r="X158" i="31" s="1"/>
  <c r="X157" i="31" a="1"/>
  <c r="X157" i="31" s="1"/>
  <c r="X156" i="31" a="1"/>
  <c r="X156" i="31" s="1"/>
  <c r="X155" i="31" a="1"/>
  <c r="X155" i="31" s="1"/>
  <c r="X154" i="31" a="1"/>
  <c r="X154" i="31" s="1"/>
  <c r="X153" i="31" a="1"/>
  <c r="X153" i="31" s="1"/>
  <c r="X152" i="31" a="1"/>
  <c r="X152" i="31" s="1"/>
  <c r="X151" i="31" a="1"/>
  <c r="X151" i="31" s="1"/>
  <c r="X150" i="31" a="1"/>
  <c r="X150" i="31" s="1"/>
  <c r="X149" i="31" a="1"/>
  <c r="X149" i="31" s="1"/>
  <c r="X148" i="31" a="1"/>
  <c r="X148" i="31" s="1"/>
  <c r="X147" i="31" a="1"/>
  <c r="X147" i="31" s="1"/>
  <c r="X146" i="31" a="1"/>
  <c r="X146" i="31" s="1"/>
  <c r="X145" i="31" a="1"/>
  <c r="X145" i="31" s="1"/>
  <c r="X144" i="31" a="1"/>
  <c r="X144" i="31" s="1"/>
  <c r="X143" i="31" a="1"/>
  <c r="X143" i="31" s="1"/>
  <c r="X142" i="31" a="1"/>
  <c r="X142" i="31" s="1"/>
  <c r="X141" i="31" a="1"/>
  <c r="X141" i="31" s="1"/>
  <c r="X140" i="31" a="1"/>
  <c r="X140" i="31" s="1"/>
  <c r="X139" i="31" a="1"/>
  <c r="X139" i="31" s="1"/>
  <c r="X138" i="31" a="1"/>
  <c r="X138" i="31" s="1"/>
  <c r="X137" i="31" a="1"/>
  <c r="X137" i="31" s="1"/>
  <c r="X136" i="31" a="1"/>
  <c r="X136" i="31" s="1"/>
  <c r="X135" i="31" a="1"/>
  <c r="X135" i="31" s="1"/>
  <c r="X134" i="31" a="1"/>
  <c r="X134" i="31" s="1"/>
  <c r="X133" i="31" a="1"/>
  <c r="X133" i="31" s="1"/>
  <c r="X132" i="31" a="1"/>
  <c r="X132" i="31" s="1"/>
  <c r="X131" i="31" a="1"/>
  <c r="X131" i="31" s="1"/>
  <c r="X130" i="31" a="1"/>
  <c r="X130" i="31" s="1"/>
  <c r="X129" i="31" a="1"/>
  <c r="X129" i="31" s="1"/>
  <c r="X128" i="31" a="1"/>
  <c r="X128" i="31" s="1"/>
  <c r="X127" i="31" a="1"/>
  <c r="X127" i="31" s="1"/>
  <c r="X126" i="31" a="1"/>
  <c r="X126" i="31" s="1"/>
  <c r="X125" i="31" a="1"/>
  <c r="X125" i="31" s="1"/>
  <c r="X124" i="31" a="1"/>
  <c r="X124" i="31" s="1"/>
  <c r="X123" i="31" a="1"/>
  <c r="X123" i="31" s="1"/>
  <c r="X122" i="31" a="1"/>
  <c r="X122" i="31" s="1"/>
  <c r="X121" i="31" a="1"/>
  <c r="X121" i="31" s="1"/>
  <c r="X120" i="31" a="1"/>
  <c r="X120" i="31" s="1"/>
  <c r="X119" i="31" a="1"/>
  <c r="X119" i="31" s="1"/>
  <c r="X118" i="31" a="1"/>
  <c r="X118" i="31" s="1"/>
  <c r="X117" i="31" a="1"/>
  <c r="X117" i="31" s="1"/>
  <c r="X116" i="31" a="1"/>
  <c r="X116" i="31" s="1"/>
  <c r="X115" i="31" a="1"/>
  <c r="X115" i="31" s="1"/>
  <c r="X114" i="31" a="1"/>
  <c r="X114" i="31" s="1"/>
  <c r="X113" i="31" a="1"/>
  <c r="X113" i="31" s="1"/>
  <c r="X112" i="31" a="1"/>
  <c r="X112" i="31" s="1"/>
  <c r="X111" i="31" a="1"/>
  <c r="X111" i="31" s="1"/>
  <c r="X110" i="31" a="1"/>
  <c r="X110" i="31" s="1"/>
  <c r="X109" i="31" a="1"/>
  <c r="X109" i="31" s="1"/>
  <c r="X108" i="31" a="1"/>
  <c r="X108" i="31" s="1"/>
  <c r="X107" i="31" a="1"/>
  <c r="X107" i="31" s="1"/>
  <c r="X106" i="31" a="1"/>
  <c r="X106" i="31" s="1"/>
  <c r="X105" i="31" a="1"/>
  <c r="X105" i="31" s="1"/>
  <c r="X104" i="31" a="1"/>
  <c r="X104" i="31" s="1"/>
  <c r="X103" i="31" a="1"/>
  <c r="X103" i="31" s="1"/>
  <c r="X102" i="31" a="1"/>
  <c r="X102" i="31" s="1"/>
  <c r="X101" i="31" a="1"/>
  <c r="X101" i="31" s="1"/>
  <c r="X100" i="31" a="1"/>
  <c r="X100" i="31" s="1"/>
  <c r="X99" i="31" a="1"/>
  <c r="X99" i="31" s="1"/>
  <c r="X98" i="31" a="1"/>
  <c r="X98" i="31" s="1"/>
  <c r="X97" i="31" a="1"/>
  <c r="X97" i="31" s="1"/>
  <c r="X96" i="31" a="1"/>
  <c r="X96" i="31" s="1"/>
  <c r="X95" i="31" a="1"/>
  <c r="X95" i="31" s="1"/>
  <c r="X94" i="31" a="1"/>
  <c r="X94" i="31" s="1"/>
  <c r="X93" i="31" a="1"/>
  <c r="X93" i="31" s="1"/>
  <c r="X92" i="31" a="1"/>
  <c r="X92" i="31" s="1"/>
  <c r="X91" i="31" a="1"/>
  <c r="X91" i="31" s="1"/>
  <c r="X90" i="31" a="1"/>
  <c r="X90" i="31" s="1"/>
  <c r="X89" i="31" a="1"/>
  <c r="X89" i="31" s="1"/>
  <c r="X88" i="31" a="1"/>
  <c r="X88" i="31" s="1"/>
  <c r="X87" i="31" a="1"/>
  <c r="X87" i="31" s="1"/>
  <c r="X86" i="31" a="1"/>
  <c r="X86" i="31" s="1"/>
  <c r="X85" i="31" a="1"/>
  <c r="X85" i="31" s="1"/>
  <c r="X84" i="31" a="1"/>
  <c r="X84" i="31" s="1"/>
  <c r="X83" i="31" a="1"/>
  <c r="X83" i="31" s="1"/>
  <c r="X82" i="31" a="1"/>
  <c r="X82" i="31" s="1"/>
  <c r="X81" i="31" a="1"/>
  <c r="X81" i="31" s="1"/>
  <c r="X80" i="31" a="1"/>
  <c r="X80" i="31" s="1"/>
  <c r="X79" i="31" a="1"/>
  <c r="X79" i="31" s="1"/>
  <c r="X78" i="31" a="1"/>
  <c r="X78" i="31" s="1"/>
  <c r="X77" i="31" a="1"/>
  <c r="X77" i="31" s="1"/>
  <c r="X76" i="31" a="1"/>
  <c r="X76" i="31" s="1"/>
  <c r="X75" i="31" a="1"/>
  <c r="X75" i="31" s="1"/>
  <c r="X74" i="31" a="1"/>
  <c r="X74" i="31" s="1"/>
  <c r="X73" i="31" a="1"/>
  <c r="X73" i="31" s="1"/>
  <c r="X72" i="31" a="1"/>
  <c r="X72" i="31" s="1"/>
  <c r="X71" i="31" a="1"/>
  <c r="X71" i="31" s="1"/>
  <c r="X70" i="31" a="1"/>
  <c r="X70" i="31" s="1"/>
  <c r="X69" i="31" a="1"/>
  <c r="X69" i="31" s="1"/>
  <c r="X68" i="31" a="1"/>
  <c r="X68" i="31" s="1"/>
  <c r="X67" i="31" a="1"/>
  <c r="X67" i="31" s="1"/>
  <c r="X66" i="31" a="1"/>
  <c r="X66" i="31" s="1"/>
  <c r="X65" i="31" a="1"/>
  <c r="X65" i="31" s="1"/>
  <c r="X64" i="31" a="1"/>
  <c r="X64" i="31" s="1"/>
  <c r="X63" i="31" a="1"/>
  <c r="X63" i="31" s="1"/>
  <c r="X62" i="31" a="1"/>
  <c r="X62" i="31" s="1"/>
  <c r="X61" i="31" a="1"/>
  <c r="X61" i="31" s="1"/>
  <c r="X60" i="31" a="1"/>
  <c r="X60" i="31" s="1"/>
  <c r="X59" i="31" a="1"/>
  <c r="X59" i="31" s="1"/>
  <c r="X58" i="31" a="1"/>
  <c r="X58" i="31" s="1"/>
  <c r="X57" i="31" a="1"/>
  <c r="X57" i="31" s="1"/>
  <c r="X56" i="31" a="1"/>
  <c r="X56" i="31" s="1"/>
  <c r="X55" i="31" a="1"/>
  <c r="X55" i="31" s="1"/>
  <c r="X54" i="31" a="1"/>
  <c r="X54" i="31" s="1"/>
  <c r="X53" i="31" a="1"/>
  <c r="X53" i="31" s="1"/>
  <c r="X52" i="31" a="1"/>
  <c r="X52" i="31" s="1"/>
  <c r="X51" i="31" a="1"/>
  <c r="X51" i="31" s="1"/>
  <c r="X50" i="31" a="1"/>
  <c r="X50" i="31" s="1"/>
  <c r="X49" i="31" a="1"/>
  <c r="X49" i="31" s="1"/>
  <c r="X48" i="31" a="1"/>
  <c r="X48" i="31" s="1"/>
  <c r="X47" i="31" a="1"/>
  <c r="X47" i="31" s="1"/>
  <c r="X46" i="31" a="1"/>
  <c r="X46" i="31" s="1"/>
  <c r="X45" i="31" a="1"/>
  <c r="X45" i="31" s="1"/>
  <c r="X44" i="31" a="1"/>
  <c r="X44" i="31" s="1"/>
  <c r="X43" i="31" a="1"/>
  <c r="X43" i="31" s="1"/>
  <c r="X42" i="31" a="1"/>
  <c r="X42" i="31" s="1"/>
  <c r="X41" i="31" a="1"/>
  <c r="X41" i="31" s="1"/>
  <c r="X40" i="31" a="1"/>
  <c r="X40" i="31" s="1"/>
  <c r="X39" i="31" a="1"/>
  <c r="X39" i="31" s="1"/>
  <c r="X38" i="31" a="1"/>
  <c r="X38" i="31" s="1"/>
  <c r="X37" i="31" a="1"/>
  <c r="X37" i="31" s="1"/>
  <c r="X36" i="31" a="1"/>
  <c r="X36" i="31" s="1"/>
  <c r="X35" i="31" a="1"/>
  <c r="X35" i="31" s="1"/>
  <c r="X34" i="31" a="1"/>
  <c r="X34" i="31" s="1"/>
  <c r="X33" i="31" a="1"/>
  <c r="X33" i="31" s="1"/>
  <c r="X32" i="31" a="1"/>
  <c r="X32" i="31" s="1"/>
  <c r="X31" i="31" a="1"/>
  <c r="X31" i="31" s="1"/>
  <c r="X30" i="31" a="1"/>
  <c r="X30" i="31" s="1"/>
  <c r="X29" i="31" a="1"/>
  <c r="X29" i="31" s="1"/>
  <c r="X28" i="31" a="1"/>
  <c r="X28" i="31" s="1"/>
  <c r="X27" i="31" a="1"/>
  <c r="X27" i="31" s="1"/>
  <c r="X26" i="31" a="1"/>
  <c r="X26" i="31" s="1"/>
  <c r="X25" i="31" a="1"/>
  <c r="X25" i="31" s="1"/>
  <c r="X24" i="31" a="1"/>
  <c r="X24" i="31" s="1"/>
  <c r="X23" i="31" a="1"/>
  <c r="X23" i="31" s="1"/>
  <c r="X22" i="31" a="1"/>
  <c r="X22" i="31" s="1"/>
  <c r="X21" i="31" a="1"/>
  <c r="X21" i="31" s="1"/>
  <c r="X20" i="31" a="1"/>
  <c r="X20" i="31" s="1"/>
  <c r="X19" i="31" a="1"/>
  <c r="X19" i="31" s="1"/>
  <c r="X18" i="31" a="1"/>
  <c r="X18" i="31" s="1"/>
  <c r="X17" i="31" a="1"/>
  <c r="X17" i="31" s="1"/>
  <c r="X16" i="31" a="1"/>
  <c r="X16" i="31" s="1"/>
  <c r="X15" i="31" a="1"/>
  <c r="X15" i="31" s="1"/>
  <c r="X14" i="31" a="1"/>
  <c r="X14" i="31" s="1"/>
  <c r="X13" i="31" a="1"/>
  <c r="X13" i="31" s="1"/>
  <c r="X12" i="31" a="1"/>
  <c r="X12" i="31" s="1"/>
  <c r="X11" i="31" a="1"/>
  <c r="X11" i="31" s="1"/>
  <c r="X10" i="31" a="1"/>
  <c r="X10" i="31" s="1"/>
  <c r="X9" i="31" a="1"/>
  <c r="X9" i="31" s="1"/>
  <c r="X8" i="31" a="1"/>
  <c r="X8" i="31" s="1"/>
  <c r="X7" i="31" a="1"/>
  <c r="X7" i="31" s="1"/>
  <c r="F10" i="35" a="1"/>
  <c r="F10" i="35" s="1"/>
  <c r="D10" i="25" a="1"/>
  <c r="D10" i="25" s="1"/>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2" i="31"/>
  <c r="M995" i="31"/>
  <c r="C93" i="11"/>
  <c r="D93" i="11"/>
  <c r="E93" i="11"/>
  <c r="F93" i="11"/>
  <c r="C94" i="11"/>
  <c r="D94" i="11"/>
  <c r="E94" i="11"/>
  <c r="F94" i="11"/>
  <c r="C95" i="11"/>
  <c r="D95" i="11"/>
  <c r="E95" i="11"/>
  <c r="F95" i="11"/>
  <c r="C96" i="11"/>
  <c r="D96" i="11"/>
  <c r="E96" i="11"/>
  <c r="F96" i="11"/>
  <c r="C97" i="11"/>
  <c r="D97" i="11"/>
  <c r="E97" i="11"/>
  <c r="F97" i="11"/>
  <c r="C98" i="11"/>
  <c r="D98" i="11"/>
  <c r="E98" i="11"/>
  <c r="F98" i="11"/>
  <c r="C99" i="11"/>
  <c r="D99" i="11"/>
  <c r="E99" i="11"/>
  <c r="F99" i="11"/>
  <c r="C100" i="11"/>
  <c r="D100" i="11"/>
  <c r="E100" i="11"/>
  <c r="F100" i="11"/>
  <c r="C101" i="11"/>
  <c r="D101" i="11"/>
  <c r="E101" i="11"/>
  <c r="F101" i="11"/>
  <c r="AB4" i="32"/>
  <c r="AB5" i="32"/>
  <c r="AC5" i="32"/>
  <c r="AD5" i="32"/>
  <c r="AE5" i="32"/>
  <c r="AF5" i="32"/>
  <c r="AB6" i="32"/>
  <c r="AC6" i="32"/>
  <c r="AD6" i="32"/>
  <c r="AE6" i="32"/>
  <c r="AF6" i="32"/>
  <c r="AC4" i="32"/>
  <c r="AD4" i="32"/>
  <c r="AE4" i="32"/>
  <c r="AF4" i="32"/>
  <c r="AG4" i="32"/>
  <c r="U12" i="27" a="1"/>
  <c r="U12" i="27"/>
  <c r="A2" i="27" a="1"/>
  <c r="C2" i="27"/>
  <c r="A2" i="27"/>
  <c r="F2" i="37" s="1" a="1"/>
  <c r="F2" i="37" s="1"/>
  <c r="C3" i="27"/>
  <c r="U13" i="27" a="1"/>
  <c r="U13" i="27"/>
  <c r="U14" i="27" a="1"/>
  <c r="U14" i="27"/>
  <c r="U16" i="27" a="1"/>
  <c r="U16" i="27"/>
  <c r="U18" i="27" a="1"/>
  <c r="U18" i="27"/>
  <c r="U17" i="27" a="1"/>
  <c r="U17" i="27"/>
  <c r="U19" i="27" a="1"/>
  <c r="U19" i="27"/>
  <c r="U15" i="27" a="1"/>
  <c r="U15" i="27"/>
  <c r="C4" i="27"/>
  <c r="B26" i="25" a="1"/>
  <c r="B26" i="25"/>
  <c r="U22" i="27" a="1"/>
  <c r="U22" i="27"/>
  <c r="R22" i="27"/>
  <c r="U23" i="27" a="1"/>
  <c r="U23" i="27"/>
  <c r="R23" i="27"/>
  <c r="U24" i="27" a="1"/>
  <c r="U24" i="27"/>
  <c r="R24" i="27"/>
  <c r="U25" i="27" a="1"/>
  <c r="U25" i="27"/>
  <c r="R25" i="27"/>
  <c r="T25" i="27"/>
  <c r="S25" i="27"/>
  <c r="U26" i="27" a="1"/>
  <c r="U26" i="27"/>
  <c r="R26" i="27"/>
  <c r="U27" i="27" a="1"/>
  <c r="U27" i="27"/>
  <c r="R27" i="27"/>
  <c r="U28" i="27" a="1"/>
  <c r="U28" i="27"/>
  <c r="R28" i="27"/>
  <c r="U29" i="27" a="1"/>
  <c r="U29" i="27"/>
  <c r="R29" i="27"/>
  <c r="A2" i="37" a="1"/>
  <c r="A2" i="37"/>
  <c r="B45" i="36" s="1" a="1"/>
  <c r="A2" i="38" a="1"/>
  <c r="A2" i="38"/>
  <c r="L2" i="38" s="1"/>
  <c r="B31" i="30" a="1"/>
  <c r="B31" i="30"/>
  <c r="C51" i="11"/>
  <c r="D51" i="11"/>
  <c r="E51" i="11"/>
  <c r="F51" i="11"/>
  <c r="G51" i="11"/>
  <c r="H51" i="11"/>
  <c r="I51" i="11"/>
  <c r="C52" i="11"/>
  <c r="D52" i="11"/>
  <c r="E52" i="11"/>
  <c r="F52" i="11"/>
  <c r="G52" i="11"/>
  <c r="H52" i="11"/>
  <c r="I52" i="11"/>
  <c r="C53" i="11"/>
  <c r="D53" i="11"/>
  <c r="E53" i="11"/>
  <c r="F53" i="11"/>
  <c r="G53" i="11"/>
  <c r="H53" i="11"/>
  <c r="I53" i="11"/>
  <c r="C54" i="11"/>
  <c r="D54" i="11"/>
  <c r="E54" i="11"/>
  <c r="F54" i="11"/>
  <c r="G54" i="11"/>
  <c r="H54" i="11"/>
  <c r="I54" i="11"/>
  <c r="C55" i="11"/>
  <c r="D55" i="11"/>
  <c r="E55" i="11"/>
  <c r="F55" i="11"/>
  <c r="G55" i="11"/>
  <c r="H55" i="11"/>
  <c r="I55" i="11"/>
  <c r="C56" i="11"/>
  <c r="D56" i="11"/>
  <c r="E56" i="11"/>
  <c r="F56" i="11"/>
  <c r="G56" i="11"/>
  <c r="H56" i="11"/>
  <c r="I56" i="11"/>
  <c r="C57" i="11"/>
  <c r="D57" i="11"/>
  <c r="E57" i="11"/>
  <c r="F57" i="11"/>
  <c r="G57" i="11"/>
  <c r="H57" i="11"/>
  <c r="I57" i="11"/>
  <c r="C58" i="11"/>
  <c r="D58" i="11"/>
  <c r="E58" i="11"/>
  <c r="F58" i="11"/>
  <c r="G58" i="11"/>
  <c r="H58" i="11"/>
  <c r="I58" i="11"/>
  <c r="C59" i="11"/>
  <c r="D59" i="11"/>
  <c r="E59" i="11"/>
  <c r="F59" i="11"/>
  <c r="G59" i="11"/>
  <c r="H59" i="11"/>
  <c r="I59" i="11"/>
  <c r="X2" i="26"/>
  <c r="W2" i="26"/>
  <c r="F2" i="22"/>
  <c r="D2" i="22" s="1"/>
  <c r="F3" i="22"/>
  <c r="D3" i="22" s="1"/>
  <c r="F4" i="22"/>
  <c r="D4" i="22" s="1"/>
  <c r="F5" i="22"/>
  <c r="D5" i="22" s="1"/>
  <c r="F6" i="22"/>
  <c r="D6" i="22" s="1"/>
  <c r="F7" i="22"/>
  <c r="D7" i="22" s="1"/>
  <c r="F8" i="22"/>
  <c r="D8" i="22" s="1"/>
  <c r="F9" i="22"/>
  <c r="D9" i="22" s="1"/>
  <c r="F10" i="22"/>
  <c r="D10" i="22" s="1"/>
  <c r="F11" i="22"/>
  <c r="D11" i="22" s="1"/>
  <c r="AG6" i="32"/>
  <c r="AH6" i="32"/>
  <c r="AI6" i="32"/>
  <c r="AI4" i="32"/>
  <c r="AJ4" i="32"/>
  <c r="AK4" i="32"/>
  <c r="AL4" i="32"/>
  <c r="AM4" i="32"/>
  <c r="AN4" i="32"/>
  <c r="AG5" i="32"/>
  <c r="AH5" i="32"/>
  <c r="AI5" i="32"/>
  <c r="AJ5" i="32"/>
  <c r="AK5" i="32"/>
  <c r="AL5" i="32"/>
  <c r="AM5" i="32"/>
  <c r="AN5" i="32"/>
  <c r="AJ6" i="32"/>
  <c r="AK6" i="32"/>
  <c r="AL6" i="32"/>
  <c r="AM6" i="32"/>
  <c r="AN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C29" i="25"/>
  <c r="C30" i="25"/>
  <c r="C31" i="25"/>
  <c r="C32" i="25"/>
  <c r="C33" i="25"/>
  <c r="C8" i="25"/>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C8" i="35"/>
  <c r="C7" i="35" s="1"/>
  <c r="C13" i="36"/>
  <c r="C12" i="36"/>
  <c r="C11" i="36"/>
  <c r="A5" i="34"/>
  <c r="A6" i="34"/>
  <c r="B26" i="35" a="1"/>
  <c r="B26" i="35"/>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C29" i="35"/>
  <c r="C30" i="35"/>
  <c r="C31" i="35"/>
  <c r="C32" i="35"/>
  <c r="C33" i="35"/>
  <c r="B32" i="36" a="1"/>
  <c r="M6" i="38"/>
  <c r="M7" i="38"/>
  <c r="L6" i="38"/>
  <c r="L7" i="38"/>
  <c r="B32" i="36"/>
  <c r="C8" i="36"/>
  <c r="B25" i="36" a="1"/>
  <c r="B25"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E37" i="35"/>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A17" i="27"/>
  <c r="AA13" i="27"/>
  <c r="AA16" i="27"/>
  <c r="AA18" i="27"/>
  <c r="T11" i="17" s="1"/>
  <c r="B20" i="35" a="1"/>
  <c r="B20" i="35"/>
  <c r="AA22" i="27"/>
  <c r="AA23" i="27"/>
  <c r="AA24" i="27"/>
  <c r="AA25" i="27"/>
  <c r="AA26" i="27"/>
  <c r="AA27" i="27"/>
  <c r="AA28" i="27"/>
  <c r="AA29"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A12" i="27"/>
  <c r="AA14" i="27"/>
  <c r="I2" i="26"/>
  <c r="G4" i="37" a="1"/>
  <c r="G4" i="37"/>
  <c r="G5" i="37" a="1"/>
  <c r="G5" i="37"/>
  <c r="G6" i="37" a="1"/>
  <c r="G6" i="37"/>
  <c r="G7" i="37" a="1"/>
  <c r="G7" i="37"/>
  <c r="G8" i="37" a="1"/>
  <c r="G8" i="37"/>
  <c r="G9" i="37" a="1"/>
  <c r="G9" i="37"/>
  <c r="G10" i="37" a="1"/>
  <c r="G10" i="37"/>
  <c r="G11" i="37" a="1"/>
  <c r="G11" i="37"/>
  <c r="G12" i="37" a="1"/>
  <c r="G12" i="37"/>
  <c r="G13" i="37" a="1"/>
  <c r="G13" i="37"/>
  <c r="G14" i="37" a="1"/>
  <c r="G14" i="37"/>
  <c r="G3" i="37" a="1"/>
  <c r="G3" i="37"/>
  <c r="G2" i="37" a="1"/>
  <c r="G2" i="37" s="1"/>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s="1"/>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s="1"/>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Z2" i="26" a="1"/>
  <c r="Z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F7" i="11"/>
  <c r="E8" i="11"/>
  <c r="E9" i="11"/>
  <c r="F9" i="11"/>
  <c r="E10" i="11"/>
  <c r="E11" i="11"/>
  <c r="F11" i="11"/>
  <c r="E12"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S6" i="26" a="1"/>
  <c r="S6" i="26"/>
  <c r="S7" i="26" a="1"/>
  <c r="S7" i="26"/>
  <c r="S8" i="26" a="1"/>
  <c r="S8" i="26"/>
  <c r="S9" i="26" a="1"/>
  <c r="S9" i="26"/>
  <c r="S10" i="26" a="1"/>
  <c r="S10" i="26"/>
  <c r="S11" i="26" a="1"/>
  <c r="S11" i="26"/>
  <c r="S12" i="26" a="1"/>
  <c r="S12" i="26"/>
  <c r="S13" i="26" a="1"/>
  <c r="S13" i="26"/>
  <c r="S14" i="26" a="1"/>
  <c r="S14" i="26"/>
  <c r="S15" i="26" a="1"/>
  <c r="S15" i="26"/>
  <c r="S16" i="26" a="1"/>
  <c r="S16" i="26"/>
  <c r="S17" i="26" a="1"/>
  <c r="S17" i="26"/>
  <c r="Q2" i="26" a="1"/>
  <c r="Q2" i="26"/>
  <c r="B25" i="30" a="1"/>
  <c r="B25" i="30"/>
  <c r="C6" i="30"/>
  <c r="C5" i="30"/>
  <c r="C4" i="30"/>
  <c r="C3" i="30"/>
  <c r="C2" i="30"/>
  <c r="C6" i="25"/>
  <c r="C5" i="25"/>
  <c r="C4" i="25"/>
  <c r="C3" i="25"/>
  <c r="C2" i="25"/>
  <c r="C1" i="25"/>
  <c r="A2" i="26" a="1"/>
  <c r="A2" i="26"/>
  <c r="C2" i="26" a="1"/>
  <c r="C2" i="26"/>
  <c r="C3" i="26" a="1"/>
  <c r="C3" i="26"/>
  <c r="C4" i="26" a="1"/>
  <c r="C4" i="26"/>
  <c r="G39" i="2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C7" i="13"/>
  <c r="C1" i="13"/>
  <c r="G39" i="6"/>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s="1"/>
  <c r="W5" i="16" s="1"/>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A19" i="27"/>
  <c r="T12" i="17" s="1"/>
  <c r="AA15" i="27"/>
  <c r="B20" i="25" a="1"/>
  <c r="B20" i="25"/>
  <c r="H2" i="16"/>
  <c r="H24" i="6"/>
  <c r="H32" i="6"/>
  <c r="H16" i="6"/>
  <c r="H8" i="6"/>
  <c r="H28" i="6"/>
  <c r="H20" i="6"/>
  <c r="H12" i="6"/>
  <c r="H30" i="6"/>
  <c r="H26" i="6"/>
  <c r="H22" i="6"/>
  <c r="H18" i="6"/>
  <c r="H14" i="6"/>
  <c r="H10" i="6"/>
  <c r="H7" i="6"/>
  <c r="H6" i="6"/>
  <c r="H33" i="6"/>
  <c r="H31" i="6"/>
  <c r="H29" i="6"/>
  <c r="H27" i="6"/>
  <c r="H25" i="6"/>
  <c r="H23" i="6"/>
  <c r="H21" i="6"/>
  <c r="H19" i="6"/>
  <c r="H17" i="6"/>
  <c r="H15" i="6"/>
  <c r="H13" i="6"/>
  <c r="H11" i="6"/>
  <c r="H9" i="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B45" i="36" l="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X28" i="27"/>
  <c r="W28" i="27"/>
  <c r="X25" i="27"/>
  <c r="W25" i="27"/>
  <c r="Y25" i="27" s="1"/>
  <c r="I15" i="36" a="1"/>
  <c r="I15" i="36" s="1"/>
  <c r="E15" i="30" a="1"/>
  <c r="E15" i="30" s="1"/>
  <c r="T8" i="17"/>
  <c r="T6" i="17"/>
  <c r="J5" i="16"/>
  <c r="V5" i="16" s="1"/>
  <c r="AH4" i="32"/>
  <c r="AC2" i="26" s="1" a="1"/>
  <c r="AC2" i="26" s="1"/>
  <c r="A48" i="11" s="1" a="1"/>
  <c r="A48" i="11" s="1"/>
  <c r="C2" i="22" a="1"/>
  <c r="C2" i="22" s="1"/>
  <c r="T7" i="17"/>
  <c r="T9" i="17"/>
  <c r="T10" i="17"/>
  <c r="J5" i="34"/>
  <c r="A20" i="11" l="1" a="1"/>
  <c r="B65" i="11" a="1"/>
  <c r="B65" i="11" s="1"/>
  <c r="B66" i="11" a="1"/>
  <c r="B66" i="11" s="1"/>
  <c r="B67" i="11" a="1"/>
  <c r="B67" i="11" s="1"/>
  <c r="B68" i="11" a="1"/>
  <c r="B68" i="11" s="1"/>
  <c r="B69" i="11" a="1"/>
  <c r="B69" i="11" s="1"/>
  <c r="B70" i="11" a="1"/>
  <c r="B70" i="11" s="1"/>
  <c r="B71" i="11" a="1"/>
  <c r="B71" i="11" s="1"/>
  <c r="B72" i="11" a="1"/>
  <c r="B72" i="11" s="1"/>
  <c r="B73" i="11" a="1"/>
  <c r="B73" i="11" s="1"/>
  <c r="B23" i="11" a="1"/>
  <c r="B23" i="11" s="1"/>
  <c r="B24" i="11" a="1"/>
  <c r="B24" i="11" s="1"/>
  <c r="B25" i="11" a="1"/>
  <c r="B25" i="11" s="1"/>
  <c r="B26" i="11" a="1"/>
  <c r="B26" i="11" s="1"/>
  <c r="B27" i="11" a="1"/>
  <c r="B27" i="11" s="1"/>
  <c r="B28" i="11" a="1"/>
  <c r="B28" i="11" s="1"/>
  <c r="B29" i="11" a="1"/>
  <c r="B29" i="11" s="1"/>
  <c r="B30" i="11" a="1"/>
  <c r="B30" i="11" s="1"/>
  <c r="B31" i="11" a="1"/>
  <c r="B31" i="11" s="1"/>
  <c r="A20" i="11"/>
  <c r="B20" i="11" s="1" a="1"/>
  <c r="B20" i="11" s="1"/>
  <c r="B21" i="11" a="1"/>
  <c r="B21" i="11" s="1"/>
  <c r="B22" i="11" a="1"/>
  <c r="B22" i="11" s="1"/>
  <c r="D32" i="36"/>
  <c r="D52" i="36"/>
  <c r="E52" i="36" s="1"/>
  <c r="D51" i="36"/>
  <c r="E51" i="36" s="1"/>
  <c r="D50" i="36"/>
  <c r="E50" i="36" s="1"/>
  <c r="D49" i="36"/>
  <c r="E49" i="36" s="1"/>
  <c r="D48" i="36"/>
  <c r="E48" i="36" s="1"/>
  <c r="D47" i="36"/>
  <c r="E47" i="36" s="1"/>
  <c r="D46" i="36"/>
  <c r="D45" i="36"/>
  <c r="X5" i="34"/>
  <c r="Y5" i="34"/>
  <c r="B93" i="11"/>
  <c r="B79" i="11" s="1" a="1"/>
  <c r="B79" i="11" s="1"/>
  <c r="B94" i="11"/>
  <c r="B80" i="11" s="1" a="1"/>
  <c r="B80" i="11" s="1"/>
  <c r="B95" i="11"/>
  <c r="B81" i="11" s="1" a="1"/>
  <c r="B81" i="11" s="1"/>
  <c r="B96" i="11"/>
  <c r="B82" i="11" s="1" a="1"/>
  <c r="B82" i="11" s="1"/>
  <c r="B97" i="11"/>
  <c r="B83" i="11" s="1" a="1"/>
  <c r="B83" i="11" s="1"/>
  <c r="B98" i="11"/>
  <c r="B84" i="11" s="1" a="1"/>
  <c r="B84" i="11" s="1"/>
  <c r="B99" i="11"/>
  <c r="B85" i="11" s="1" a="1"/>
  <c r="B85" i="11" s="1"/>
  <c r="B100" i="11"/>
  <c r="B86" i="11" s="1" a="1"/>
  <c r="B86" i="11" s="1"/>
  <c r="B101" i="11"/>
  <c r="B87" i="11" s="1" a="1"/>
  <c r="B87" i="11" s="1"/>
  <c r="B51" i="11"/>
  <c r="B37" i="11" s="1" a="1"/>
  <c r="B37" i="11" s="1"/>
  <c r="B52" i="11"/>
  <c r="B38" i="11" s="1" a="1"/>
  <c r="B38" i="11" s="1"/>
  <c r="B53" i="11"/>
  <c r="B39" i="11" s="1" a="1"/>
  <c r="B39" i="11" s="1"/>
  <c r="B54" i="11"/>
  <c r="B40" i="11" s="1" a="1"/>
  <c r="B40" i="11" s="1"/>
  <c r="B55" i="11"/>
  <c r="B41" i="11" s="1" a="1"/>
  <c r="B41" i="11" s="1"/>
  <c r="B56" i="11"/>
  <c r="B42" i="11" s="1" a="1"/>
  <c r="B42" i="11" s="1"/>
  <c r="B57" i="11"/>
  <c r="B43" i="11" s="1" a="1"/>
  <c r="B43" i="11" s="1"/>
  <c r="B58" i="11"/>
  <c r="B44" i="11" s="1" a="1"/>
  <c r="B44" i="11" s="1"/>
  <c r="B59" i="11"/>
  <c r="B45" i="11" s="1" a="1"/>
  <c r="B45" i="11" s="1"/>
  <c r="D26" i="25"/>
  <c r="D27" i="25"/>
  <c r="D28" i="25"/>
  <c r="D29" i="25"/>
  <c r="E29" i="25" s="1"/>
  <c r="D30" i="25"/>
  <c r="E30" i="25" s="1"/>
  <c r="D31" i="25"/>
  <c r="E31" i="25" s="1"/>
  <c r="D32" i="25"/>
  <c r="E32" i="25" s="1"/>
  <c r="D33" i="25"/>
  <c r="E33" i="25" s="1"/>
  <c r="L5" i="27"/>
  <c r="L4" i="27"/>
  <c r="L2" i="27"/>
  <c r="D26" i="35"/>
  <c r="D39" i="36"/>
  <c r="E39" i="36" s="1"/>
  <c r="D38" i="36"/>
  <c r="E38" i="36" s="1"/>
  <c r="D37" i="36"/>
  <c r="E37" i="36" s="1"/>
  <c r="D36" i="36"/>
  <c r="E36" i="36" s="1"/>
  <c r="D35" i="36"/>
  <c r="E35" i="36" s="1"/>
  <c r="D34" i="36"/>
  <c r="E34" i="36" s="1"/>
  <c r="D33" i="36"/>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D31" i="30"/>
  <c r="D32" i="30"/>
  <c r="D33" i="30"/>
  <c r="E33" i="30" s="1"/>
  <c r="D34" i="30"/>
  <c r="E34" i="30" s="1"/>
  <c r="D35" i="30"/>
  <c r="E35" i="30" s="1"/>
  <c r="D36" i="30"/>
  <c r="E36" i="30" s="1"/>
  <c r="D37" i="30"/>
  <c r="E37" i="30" s="1"/>
  <c r="D38" i="30"/>
  <c r="E38" i="30" s="1"/>
  <c r="D27" i="35"/>
  <c r="L3" i="27"/>
  <c r="D28" i="35"/>
  <c r="D29" i="35"/>
  <c r="E29" i="35" s="1"/>
  <c r="D30" i="35"/>
  <c r="E30" i="35" s="1"/>
  <c r="D31" i="35"/>
  <c r="E31" i="35" s="1"/>
  <c r="D32" i="35"/>
  <c r="E32" i="35" s="1"/>
  <c r="D33" i="35"/>
  <c r="E33" i="35" s="1"/>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50" i="11" l="1"/>
  <c r="C50" i="11"/>
  <c r="D50" i="11"/>
  <c r="E50" i="11"/>
  <c r="F50" i="11"/>
  <c r="G50" i="11"/>
  <c r="H50" i="11"/>
  <c r="I50"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0" i="11" a="1"/>
  <c r="A90" i="11" s="1"/>
  <c r="A76" i="11" a="1"/>
  <c r="A76" i="11" s="1"/>
  <c r="A62"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4" i="11" a="1"/>
  <c r="A34" i="11" s="1"/>
  <c r="B63" i="11" l="1" a="1"/>
  <c r="B64" i="11" a="1"/>
  <c r="C92" i="11"/>
  <c r="D92" i="11"/>
  <c r="E92" i="11"/>
  <c r="F92" i="11"/>
  <c r="B36" i="11" a="1"/>
  <c r="B36" i="11" s="1"/>
  <c r="B49" i="11"/>
  <c r="A62" i="11"/>
  <c r="B62" i="11" l="1" a="1"/>
  <c r="B64" i="11"/>
  <c r="B92" i="11" s="1"/>
  <c r="G92" i="11"/>
  <c r="B63" i="11"/>
  <c r="G91" i="11"/>
  <c r="B62" i="11"/>
  <c r="G90" i="11"/>
  <c r="D91" i="11"/>
  <c r="E91" i="11"/>
  <c r="F91" i="11"/>
  <c r="C91" i="11"/>
  <c r="C49" i="11"/>
  <c r="D49" i="11"/>
  <c r="E49" i="11"/>
  <c r="F49" i="11"/>
  <c r="G49" i="11"/>
  <c r="H49" i="11"/>
  <c r="I49" i="11"/>
  <c r="B78" i="11" l="1" a="1"/>
  <c r="B78" i="11" s="1"/>
  <c r="D90" i="11"/>
  <c r="E90" i="11"/>
  <c r="F90" i="11"/>
  <c r="H7" i="17"/>
  <c r="H6" i="17"/>
  <c r="H8" i="17"/>
  <c r="H9" i="17"/>
  <c r="H10" i="17"/>
  <c r="H11" i="17"/>
  <c r="H12" i="17"/>
  <c r="H13" i="17"/>
  <c r="H14" i="17"/>
  <c r="H15" i="17"/>
  <c r="H16" i="17"/>
  <c r="H17" i="17"/>
  <c r="H18" i="17"/>
  <c r="H19" i="17"/>
  <c r="H20" i="17"/>
  <c r="H21" i="17"/>
  <c r="H22" i="17"/>
  <c r="H23" i="17"/>
  <c r="H24" i="17"/>
  <c r="H25" i="17"/>
  <c r="Q25" i="17" s="1" a="1"/>
  <c r="Q25" i="17" s="1"/>
  <c r="H26" i="17"/>
  <c r="Q26" i="17" s="1" a="1"/>
  <c r="Q26" i="17" s="1"/>
  <c r="H27" i="17"/>
  <c r="Q27" i="17" s="1" a="1"/>
  <c r="Q27" i="17" s="1"/>
  <c r="H28" i="17"/>
  <c r="Q28" i="17" s="1" a="1"/>
  <c r="Q28" i="17" s="1"/>
  <c r="H29" i="17"/>
  <c r="Q29" i="17" s="1" a="1"/>
  <c r="Q29" i="17" s="1"/>
  <c r="H30" i="17"/>
  <c r="Q30" i="17" s="1" a="1"/>
  <c r="Q30" i="17" s="1"/>
  <c r="H31" i="17"/>
  <c r="Q31" i="17" s="1" a="1"/>
  <c r="Q31" i="17" s="1"/>
  <c r="H32" i="17"/>
  <c r="Q32" i="17" s="1" a="1"/>
  <c r="Q32" i="17" s="1"/>
  <c r="H33" i="17"/>
  <c r="Q33" i="17" s="1" a="1"/>
  <c r="Q33" i="17" s="1"/>
  <c r="H34" i="17"/>
  <c r="Q34" i="17" s="1" a="1"/>
  <c r="Q34" i="17" s="1"/>
  <c r="H35" i="17"/>
  <c r="Q35" i="17" s="1" a="1"/>
  <c r="Q35" i="17" s="1"/>
  <c r="H36" i="17"/>
  <c r="Q36" i="17" s="1" a="1"/>
  <c r="Q36" i="17" s="1"/>
  <c r="H37" i="17"/>
  <c r="Q37" i="17" s="1" a="1"/>
  <c r="Q37" i="17" s="1"/>
  <c r="H38" i="17"/>
  <c r="Q38" i="17" s="1" a="1"/>
  <c r="Q38" i="17" s="1"/>
  <c r="H39" i="17"/>
  <c r="Q39" i="17" s="1" a="1"/>
  <c r="Q39" i="17" s="1"/>
  <c r="H40" i="17"/>
  <c r="Q40" i="17" s="1" a="1"/>
  <c r="Q40" i="17" s="1"/>
  <c r="H41" i="17"/>
  <c r="Q41" i="17" s="1" a="1"/>
  <c r="Q41" i="17" s="1"/>
  <c r="H42" i="17"/>
  <c r="Q42" i="17" s="1" a="1"/>
  <c r="Q42" i="17" s="1"/>
  <c r="H43" i="17"/>
  <c r="Q43" i="17" s="1" a="1"/>
  <c r="Q43" i="17" s="1"/>
  <c r="H44" i="17"/>
  <c r="Q44" i="17" s="1" a="1"/>
  <c r="Q44" i="17" s="1"/>
  <c r="H45" i="17"/>
  <c r="Q45" i="17" s="1" a="1"/>
  <c r="Q45" i="17" s="1"/>
  <c r="H46" i="17"/>
  <c r="Q46" i="17" s="1" a="1"/>
  <c r="Q46" i="17" s="1"/>
  <c r="H47" i="17"/>
  <c r="Q47" i="17" s="1" a="1"/>
  <c r="Q47" i="17" s="1"/>
  <c r="H48" i="17"/>
  <c r="Q48" i="17" s="1" a="1"/>
  <c r="Q48" i="17" s="1"/>
  <c r="H49" i="17"/>
  <c r="Q49" i="17" s="1" a="1"/>
  <c r="Q49" i="17" s="1"/>
  <c r="H50" i="17"/>
  <c r="Q50" i="17" s="1" a="1"/>
  <c r="Q50" i="17" s="1"/>
  <c r="H51" i="17"/>
  <c r="Q51" i="17" s="1" a="1"/>
  <c r="Q51" i="17" s="1"/>
  <c r="H52" i="17"/>
  <c r="Q52" i="17" s="1" a="1"/>
  <c r="Q52" i="17" s="1"/>
  <c r="H53" i="17"/>
  <c r="Q53" i="17" s="1" a="1"/>
  <c r="Q53" i="17" s="1"/>
  <c r="H54" i="17"/>
  <c r="Q54" i="17" s="1" a="1"/>
  <c r="Q54" i="17" s="1"/>
  <c r="H55" i="17"/>
  <c r="Q55" i="17" s="1" a="1"/>
  <c r="Q55" i="17" s="1"/>
  <c r="H56" i="17"/>
  <c r="Q56" i="17" s="1" a="1"/>
  <c r="Q56" i="17" s="1"/>
  <c r="H57" i="17"/>
  <c r="Q57" i="17" s="1" a="1"/>
  <c r="Q57" i="17" s="1"/>
  <c r="H58" i="17"/>
  <c r="Q58" i="17" s="1" a="1"/>
  <c r="Q58" i="17" s="1"/>
  <c r="H59" i="17"/>
  <c r="Q59" i="17" s="1" a="1"/>
  <c r="Q59" i="17" s="1"/>
  <c r="H60" i="17"/>
  <c r="Q60" i="17" s="1" a="1"/>
  <c r="Q60" i="17" s="1"/>
  <c r="H61" i="17"/>
  <c r="Q61" i="17" s="1" a="1"/>
  <c r="Q61" i="17" s="1"/>
  <c r="H62" i="17"/>
  <c r="Q62" i="17" s="1" a="1"/>
  <c r="Q62" i="17" s="1"/>
  <c r="H63" i="17"/>
  <c r="Q63" i="17" s="1" a="1"/>
  <c r="Q63" i="17" s="1"/>
  <c r="H64" i="17"/>
  <c r="Q64" i="17" s="1" a="1"/>
  <c r="Q64" i="17" s="1"/>
  <c r="H65" i="17"/>
  <c r="Q65" i="17" s="1" a="1"/>
  <c r="Q65" i="17" s="1"/>
  <c r="H66" i="17"/>
  <c r="Q66" i="17" s="1" a="1"/>
  <c r="Q66" i="17" s="1"/>
  <c r="H67" i="17"/>
  <c r="Q67" i="17" s="1" a="1"/>
  <c r="Q67" i="17" s="1"/>
  <c r="H68" i="17"/>
  <c r="Q68" i="17" s="1" a="1"/>
  <c r="Q68" i="17" s="1"/>
  <c r="H69" i="17"/>
  <c r="Q69" i="17" s="1" a="1"/>
  <c r="Q69" i="17" s="1"/>
  <c r="H70" i="17"/>
  <c r="Q70" i="17" s="1" a="1"/>
  <c r="Q70" i="17" s="1"/>
  <c r="H71" i="17"/>
  <c r="Q71" i="17" s="1" a="1"/>
  <c r="Q71" i="17" s="1"/>
  <c r="H72" i="17"/>
  <c r="Q72" i="17" s="1" a="1"/>
  <c r="Q72" i="17" s="1"/>
  <c r="H73" i="17"/>
  <c r="Q73" i="17" s="1" a="1"/>
  <c r="Q73" i="17" s="1"/>
  <c r="H74" i="17"/>
  <c r="Q74" i="17" s="1" a="1"/>
  <c r="Q74" i="17" s="1"/>
  <c r="H75" i="17"/>
  <c r="Q75" i="17" s="1" a="1"/>
  <c r="Q75" i="17" s="1"/>
  <c r="H76" i="17"/>
  <c r="Q76" i="17" s="1" a="1"/>
  <c r="Q76" i="17" s="1"/>
  <c r="H77" i="17"/>
  <c r="Q77" i="17" s="1" a="1"/>
  <c r="Q77" i="17" s="1"/>
  <c r="H78" i="17"/>
  <c r="Q78" i="17" s="1" a="1"/>
  <c r="Q78" i="17" s="1"/>
  <c r="H79" i="17"/>
  <c r="Q79" i="17" s="1" a="1"/>
  <c r="Q79" i="17" s="1"/>
  <c r="H80" i="17"/>
  <c r="Q80" i="17" s="1" a="1"/>
  <c r="Q80" i="17" s="1"/>
  <c r="H81" i="17"/>
  <c r="Q81" i="17" s="1" a="1"/>
  <c r="Q81" i="17" s="1"/>
  <c r="H82" i="17"/>
  <c r="Q82" i="17" s="1" a="1"/>
  <c r="Q82" i="17" s="1"/>
  <c r="H83" i="17"/>
  <c r="Q83" i="17" s="1" a="1"/>
  <c r="Q83" i="17" s="1"/>
  <c r="H84" i="17"/>
  <c r="Q84" i="17" s="1" a="1"/>
  <c r="Q84" i="17" s="1"/>
  <c r="H85" i="17"/>
  <c r="Q85" i="17" s="1" a="1"/>
  <c r="Q85" i="17" s="1"/>
  <c r="H86" i="17"/>
  <c r="Q86" i="17" s="1" a="1"/>
  <c r="Q86" i="17" s="1"/>
  <c r="H87" i="17"/>
  <c r="Q87" i="17" s="1" a="1"/>
  <c r="Q87" i="17" s="1"/>
  <c r="H88" i="17"/>
  <c r="Q88" i="17" s="1" a="1"/>
  <c r="Q88" i="17" s="1"/>
  <c r="H89" i="17"/>
  <c r="Q89" i="17" s="1" a="1"/>
  <c r="Q89" i="17" s="1"/>
  <c r="H90" i="17"/>
  <c r="Q90" i="17" s="1" a="1"/>
  <c r="Q90" i="17" s="1"/>
  <c r="H91" i="17"/>
  <c r="Q91" i="17" s="1" a="1"/>
  <c r="Q91" i="17" s="1"/>
  <c r="H92" i="17"/>
  <c r="Q92" i="17" s="1" a="1"/>
  <c r="Q92" i="17" s="1"/>
  <c r="H93" i="17"/>
  <c r="Q93" i="17" s="1" a="1"/>
  <c r="Q93" i="17" s="1"/>
  <c r="H94" i="17"/>
  <c r="Q94" i="17" s="1" a="1"/>
  <c r="Q94" i="17" s="1"/>
  <c r="H95" i="17"/>
  <c r="Q95" i="17" s="1" a="1"/>
  <c r="Q95" i="17" s="1"/>
  <c r="H96" i="17"/>
  <c r="Q96" i="17" s="1" a="1"/>
  <c r="Q96" i="17" s="1"/>
  <c r="H97" i="17"/>
  <c r="Q97" i="17" s="1" a="1"/>
  <c r="Q97" i="17" s="1"/>
  <c r="H98" i="17"/>
  <c r="Q98" i="17" s="1" a="1"/>
  <c r="Q98" i="17" s="1"/>
  <c r="H99" i="17"/>
  <c r="Q99" i="17" s="1" a="1"/>
  <c r="Q99" i="17" s="1"/>
  <c r="H100" i="17"/>
  <c r="Q100" i="17" s="1" a="1"/>
  <c r="Q100" i="17" s="1"/>
  <c r="H101" i="17"/>
  <c r="Q101" i="17" s="1" a="1"/>
  <c r="Q101" i="17" s="1"/>
  <c r="H102" i="17"/>
  <c r="Q102" i="17" s="1" a="1"/>
  <c r="Q102" i="17" s="1"/>
  <c r="H103" i="17"/>
  <c r="Q103" i="17" s="1" a="1"/>
  <c r="Q103" i="17" s="1"/>
  <c r="H104" i="17"/>
  <c r="Q104" i="17" s="1" a="1"/>
  <c r="Q104" i="17" s="1"/>
  <c r="H105" i="17"/>
  <c r="Q105" i="17" s="1" a="1"/>
  <c r="Q105" i="17" s="1"/>
  <c r="B90" i="11"/>
  <c r="C90" i="11"/>
  <c r="B91" i="11"/>
  <c r="B77" i="11" s="1" a="1"/>
  <c r="B77" i="11" s="1"/>
  <c r="B48" i="11"/>
  <c r="C48" i="11"/>
  <c r="D48" i="11"/>
  <c r="E48" i="11"/>
  <c r="F48" i="11"/>
  <c r="G48" i="11"/>
  <c r="H48" i="11"/>
  <c r="I48" i="11"/>
  <c r="B35" i="11" a="1"/>
  <c r="B35" i="11" s="1"/>
  <c r="B34" i="11" a="1"/>
  <c r="B34" i="11" s="1"/>
  <c r="E5" i="6"/>
  <c r="D5" i="21"/>
  <c r="D4" i="21"/>
  <c r="H4" i="21" a="1"/>
  <c r="H4" i="21" s="1"/>
  <c r="E4" i="6"/>
  <c r="E34" i="6"/>
  <c r="B76" i="11" l="1" a="1"/>
  <c r="B76" i="11" s="1"/>
  <c r="F4" i="12" s="1"/>
  <c r="S105" i="17" a="1"/>
  <c r="S105" i="17" s="1"/>
  <c r="P105" i="17" a="1"/>
  <c r="P105" i="17" s="1"/>
  <c r="R105" i="17" s="1" a="1"/>
  <c r="R105" i="17" s="1"/>
  <c r="S104" i="17" a="1"/>
  <c r="S104" i="17" s="1"/>
  <c r="P104" i="17" a="1"/>
  <c r="P104" i="17" s="1"/>
  <c r="R104" i="17" s="1" a="1"/>
  <c r="R104" i="17" s="1"/>
  <c r="S103" i="17" a="1"/>
  <c r="S103" i="17" s="1"/>
  <c r="P103" i="17" a="1"/>
  <c r="P103" i="17" s="1"/>
  <c r="R103" i="17" s="1" a="1"/>
  <c r="R103" i="17" s="1"/>
  <c r="S102" i="17" a="1"/>
  <c r="S102" i="17" s="1"/>
  <c r="P102" i="17" a="1"/>
  <c r="P102" i="17" s="1"/>
  <c r="R102" i="17" s="1" a="1"/>
  <c r="R102" i="17" s="1"/>
  <c r="S101" i="17" a="1"/>
  <c r="S101" i="17" s="1"/>
  <c r="P101" i="17" a="1"/>
  <c r="P101" i="17" s="1"/>
  <c r="R101" i="17" s="1" a="1"/>
  <c r="R101" i="17" s="1"/>
  <c r="S100" i="17" a="1"/>
  <c r="S100" i="17" s="1"/>
  <c r="P100" i="17" a="1"/>
  <c r="P100" i="17" s="1"/>
  <c r="R100" i="17" s="1" a="1"/>
  <c r="R100" i="17" s="1"/>
  <c r="S99" i="17" a="1"/>
  <c r="S99" i="17" s="1"/>
  <c r="P99" i="17" a="1"/>
  <c r="P99" i="17" s="1"/>
  <c r="R99" i="17" s="1" a="1"/>
  <c r="R99" i="17" s="1"/>
  <c r="S98" i="17" a="1"/>
  <c r="S98" i="17" s="1"/>
  <c r="P98" i="17" a="1"/>
  <c r="P98" i="17" s="1"/>
  <c r="R98" i="17" s="1" a="1"/>
  <c r="R98" i="17" s="1"/>
  <c r="S97" i="17" a="1"/>
  <c r="S97" i="17" s="1"/>
  <c r="P97" i="17" a="1"/>
  <c r="P97" i="17" s="1"/>
  <c r="R97" i="17" s="1" a="1"/>
  <c r="R97" i="17" s="1"/>
  <c r="S96" i="17" a="1"/>
  <c r="S96" i="17" s="1"/>
  <c r="P96" i="17" a="1"/>
  <c r="P96" i="17" s="1"/>
  <c r="R96" i="17" s="1" a="1"/>
  <c r="R96" i="17" s="1"/>
  <c r="S95" i="17" a="1"/>
  <c r="S95" i="17" s="1"/>
  <c r="P95" i="17" a="1"/>
  <c r="P95" i="17" s="1"/>
  <c r="R95" i="17" s="1" a="1"/>
  <c r="R95" i="17" s="1"/>
  <c r="S94" i="17" a="1"/>
  <c r="S94" i="17" s="1"/>
  <c r="P94" i="17" a="1"/>
  <c r="P94" i="17" s="1"/>
  <c r="R94" i="17" s="1" a="1"/>
  <c r="R94" i="17" s="1"/>
  <c r="S93" i="17" a="1"/>
  <c r="S93" i="17" s="1"/>
  <c r="P93" i="17" a="1"/>
  <c r="P93" i="17" s="1"/>
  <c r="R93" i="17" s="1" a="1"/>
  <c r="R93" i="17" s="1"/>
  <c r="S92" i="17" a="1"/>
  <c r="S92" i="17" s="1"/>
  <c r="P92" i="17" a="1"/>
  <c r="P92" i="17" s="1"/>
  <c r="R92" i="17" s="1" a="1"/>
  <c r="R92" i="17" s="1"/>
  <c r="S91" i="17" a="1"/>
  <c r="S91" i="17" s="1"/>
  <c r="P91" i="17" a="1"/>
  <c r="P91" i="17" s="1"/>
  <c r="R91" i="17" s="1" a="1"/>
  <c r="R91" i="17" s="1"/>
  <c r="S90" i="17" a="1"/>
  <c r="S90" i="17" s="1"/>
  <c r="P90" i="17" a="1"/>
  <c r="P90" i="17" s="1"/>
  <c r="R90" i="17" s="1" a="1"/>
  <c r="R90" i="17" s="1"/>
  <c r="S89" i="17" a="1"/>
  <c r="S89" i="17" s="1"/>
  <c r="P89" i="17" a="1"/>
  <c r="P89" i="17" s="1"/>
  <c r="R89" i="17" s="1" a="1"/>
  <c r="R89" i="17" s="1"/>
  <c r="S88" i="17" a="1"/>
  <c r="S88" i="17" s="1"/>
  <c r="P88" i="17" a="1"/>
  <c r="P88" i="17" s="1"/>
  <c r="R88" i="17" s="1" a="1"/>
  <c r="R88" i="17" s="1"/>
  <c r="S87" i="17" a="1"/>
  <c r="S87" i="17" s="1"/>
  <c r="P87" i="17" a="1"/>
  <c r="P87" i="17" s="1"/>
  <c r="R87" i="17" s="1" a="1"/>
  <c r="R87" i="17" s="1"/>
  <c r="S86" i="17" a="1"/>
  <c r="S86" i="17" s="1"/>
  <c r="P86" i="17" a="1"/>
  <c r="P86" i="17" s="1"/>
  <c r="R86" i="17" s="1" a="1"/>
  <c r="R86" i="17" s="1"/>
  <c r="S85" i="17" a="1"/>
  <c r="S85" i="17" s="1"/>
  <c r="P85" i="17" a="1"/>
  <c r="P85" i="17" s="1"/>
  <c r="R85" i="17" s="1" a="1"/>
  <c r="R85" i="17" s="1"/>
  <c r="S84" i="17" a="1"/>
  <c r="S84" i="17" s="1"/>
  <c r="P84" i="17" a="1"/>
  <c r="P84" i="17" s="1"/>
  <c r="R84" i="17" s="1" a="1"/>
  <c r="R84" i="17" s="1"/>
  <c r="S83" i="17" a="1"/>
  <c r="S83" i="17" s="1"/>
  <c r="P83" i="17" a="1"/>
  <c r="P83" i="17" s="1"/>
  <c r="R83" i="17" s="1" a="1"/>
  <c r="R83" i="17" s="1"/>
  <c r="S82" i="17" a="1"/>
  <c r="S82" i="17" s="1"/>
  <c r="P82" i="17" a="1"/>
  <c r="P82" i="17" s="1"/>
  <c r="R82" i="17" s="1" a="1"/>
  <c r="R82" i="17" s="1"/>
  <c r="S81" i="17" a="1"/>
  <c r="S81" i="17" s="1"/>
  <c r="P81" i="17" a="1"/>
  <c r="P81" i="17" s="1"/>
  <c r="R81" i="17" s="1" a="1"/>
  <c r="R81" i="17" s="1"/>
  <c r="S80" i="17" a="1"/>
  <c r="S80" i="17" s="1"/>
  <c r="P80" i="17" a="1"/>
  <c r="P80" i="17" s="1"/>
  <c r="R80" i="17" s="1" a="1"/>
  <c r="R80" i="17" s="1"/>
  <c r="S79" i="17" a="1"/>
  <c r="S79" i="17" s="1"/>
  <c r="P79" i="17" a="1"/>
  <c r="P79" i="17" s="1"/>
  <c r="R79" i="17" s="1" a="1"/>
  <c r="R79" i="17" s="1"/>
  <c r="S78" i="17" a="1"/>
  <c r="S78" i="17" s="1"/>
  <c r="P78" i="17" a="1"/>
  <c r="P78" i="17" s="1"/>
  <c r="R78" i="17" s="1" a="1"/>
  <c r="R78" i="17" s="1"/>
  <c r="S77" i="17" a="1"/>
  <c r="S77" i="17" s="1"/>
  <c r="P77" i="17" a="1"/>
  <c r="P77" i="17" s="1"/>
  <c r="R77" i="17" s="1" a="1"/>
  <c r="R77" i="17" s="1"/>
  <c r="S76" i="17" a="1"/>
  <c r="S76" i="17" s="1"/>
  <c r="P76" i="17" a="1"/>
  <c r="P76" i="17" s="1"/>
  <c r="R76" i="17" s="1" a="1"/>
  <c r="R76" i="17" s="1"/>
  <c r="S75" i="17" a="1"/>
  <c r="S75" i="17" s="1"/>
  <c r="P75" i="17" a="1"/>
  <c r="P75" i="17" s="1"/>
  <c r="R75" i="17" s="1" a="1"/>
  <c r="R75" i="17" s="1"/>
  <c r="S74" i="17" a="1"/>
  <c r="S74" i="17" s="1"/>
  <c r="P74" i="17" a="1"/>
  <c r="P74" i="17" s="1"/>
  <c r="R74" i="17" s="1" a="1"/>
  <c r="R74" i="17" s="1"/>
  <c r="S73" i="17" a="1"/>
  <c r="S73" i="17" s="1"/>
  <c r="P73" i="17" a="1"/>
  <c r="P73" i="17" s="1"/>
  <c r="R73" i="17" s="1" a="1"/>
  <c r="R73" i="17" s="1"/>
  <c r="S72" i="17" a="1"/>
  <c r="S72" i="17" s="1"/>
  <c r="P72" i="17" a="1"/>
  <c r="P72" i="17" s="1"/>
  <c r="R72" i="17" s="1" a="1"/>
  <c r="R72" i="17" s="1"/>
  <c r="S71" i="17" a="1"/>
  <c r="S71" i="17" s="1"/>
  <c r="P71" i="17" a="1"/>
  <c r="P71" i="17" s="1"/>
  <c r="R71" i="17" s="1" a="1"/>
  <c r="R71" i="17" s="1"/>
  <c r="S70" i="17" a="1"/>
  <c r="S70" i="17" s="1"/>
  <c r="P70" i="17" a="1"/>
  <c r="P70" i="17" s="1"/>
  <c r="R70" i="17" s="1" a="1"/>
  <c r="R70" i="17" s="1"/>
  <c r="S69" i="17" a="1"/>
  <c r="S69" i="17" s="1"/>
  <c r="P69" i="17" a="1"/>
  <c r="P69" i="17" s="1"/>
  <c r="R69" i="17" s="1" a="1"/>
  <c r="R69" i="17" s="1"/>
  <c r="S68" i="17" a="1"/>
  <c r="S68" i="17" s="1"/>
  <c r="P68" i="17" a="1"/>
  <c r="P68" i="17" s="1"/>
  <c r="R68" i="17" s="1" a="1"/>
  <c r="R68" i="17" s="1"/>
  <c r="S67" i="17" a="1"/>
  <c r="S67" i="17" s="1"/>
  <c r="P67" i="17" a="1"/>
  <c r="P67" i="17" s="1"/>
  <c r="R67" i="17" s="1" a="1"/>
  <c r="R67" i="17" s="1"/>
  <c r="S66" i="17" a="1"/>
  <c r="S66" i="17" s="1"/>
  <c r="P66" i="17" a="1"/>
  <c r="P66" i="17" s="1"/>
  <c r="R66" i="17" s="1" a="1"/>
  <c r="R66" i="17" s="1"/>
  <c r="S65" i="17" a="1"/>
  <c r="S65" i="17" s="1"/>
  <c r="P65" i="17" a="1"/>
  <c r="P65" i="17" s="1"/>
  <c r="R65" i="17" s="1" a="1"/>
  <c r="R65" i="17" s="1"/>
  <c r="S64" i="17" a="1"/>
  <c r="S64" i="17" s="1"/>
  <c r="P64" i="17" a="1"/>
  <c r="P64" i="17" s="1"/>
  <c r="R64" i="17" s="1" a="1"/>
  <c r="R64" i="17" s="1"/>
  <c r="S63" i="17" a="1"/>
  <c r="S63" i="17" s="1"/>
  <c r="P63" i="17" a="1"/>
  <c r="P63" i="17" s="1"/>
  <c r="R63" i="17" s="1" a="1"/>
  <c r="R63" i="17" s="1"/>
  <c r="S62" i="17" a="1"/>
  <c r="S62" i="17" s="1"/>
  <c r="P62" i="17" a="1"/>
  <c r="P62" i="17" s="1"/>
  <c r="R62" i="17" s="1" a="1"/>
  <c r="R62" i="17" s="1"/>
  <c r="S61" i="17" a="1"/>
  <c r="S61" i="17" s="1"/>
  <c r="P61" i="17" a="1"/>
  <c r="P61" i="17" s="1"/>
  <c r="R61" i="17" s="1" a="1"/>
  <c r="R61" i="17" s="1"/>
  <c r="S60" i="17" a="1"/>
  <c r="S60" i="17" s="1"/>
  <c r="P60" i="17" a="1"/>
  <c r="P60" i="17" s="1"/>
  <c r="R60" i="17" s="1" a="1"/>
  <c r="R60" i="17" s="1"/>
  <c r="S59" i="17" a="1"/>
  <c r="S59" i="17" s="1"/>
  <c r="P59" i="17" a="1"/>
  <c r="P59" i="17" s="1"/>
  <c r="R59" i="17" s="1" a="1"/>
  <c r="R59" i="17" s="1"/>
  <c r="S58" i="17" a="1"/>
  <c r="S58" i="17" s="1"/>
  <c r="P58" i="17" a="1"/>
  <c r="P58" i="17" s="1"/>
  <c r="R58" i="17" s="1" a="1"/>
  <c r="R58" i="17" s="1"/>
  <c r="S57" i="17" a="1"/>
  <c r="S57" i="17" s="1"/>
  <c r="P57" i="17" a="1"/>
  <c r="P57" i="17" s="1"/>
  <c r="R57" i="17" s="1" a="1"/>
  <c r="R57" i="17" s="1"/>
  <c r="S56" i="17" a="1"/>
  <c r="S56" i="17" s="1"/>
  <c r="P56" i="17" a="1"/>
  <c r="P56" i="17" s="1"/>
  <c r="R56" i="17" s="1" a="1"/>
  <c r="R56" i="17" s="1"/>
  <c r="S55" i="17" a="1"/>
  <c r="S55" i="17" s="1"/>
  <c r="P55" i="17" a="1"/>
  <c r="P55" i="17" s="1"/>
  <c r="R55" i="17" s="1" a="1"/>
  <c r="R55" i="17" s="1"/>
  <c r="S54" i="17" a="1"/>
  <c r="S54" i="17" s="1"/>
  <c r="P54" i="17" a="1"/>
  <c r="P54" i="17" s="1"/>
  <c r="R54" i="17" s="1" a="1"/>
  <c r="R54" i="17" s="1"/>
  <c r="S53" i="17" a="1"/>
  <c r="S53" i="17" s="1"/>
  <c r="P53" i="17" a="1"/>
  <c r="P53" i="17" s="1"/>
  <c r="R53" i="17" s="1" a="1"/>
  <c r="R53" i="17" s="1"/>
  <c r="S52" i="17" a="1"/>
  <c r="S52" i="17" s="1"/>
  <c r="P52" i="17" a="1"/>
  <c r="P52" i="17" s="1"/>
  <c r="R52" i="17" s="1" a="1"/>
  <c r="R52" i="17" s="1"/>
  <c r="S51" i="17" a="1"/>
  <c r="S51" i="17" s="1"/>
  <c r="P51" i="17" a="1"/>
  <c r="P51" i="17" s="1"/>
  <c r="R51" i="17" s="1" a="1"/>
  <c r="R51" i="17" s="1"/>
  <c r="S50" i="17" a="1"/>
  <c r="S50" i="17" s="1"/>
  <c r="P50" i="17" a="1"/>
  <c r="P50" i="17" s="1"/>
  <c r="R50" i="17" s="1" a="1"/>
  <c r="R50" i="17" s="1"/>
  <c r="S49" i="17" a="1"/>
  <c r="S49" i="17" s="1"/>
  <c r="P49" i="17" a="1"/>
  <c r="P49" i="17" s="1"/>
  <c r="R49" i="17" s="1" a="1"/>
  <c r="R49" i="17" s="1"/>
  <c r="S48" i="17" a="1"/>
  <c r="S48" i="17" s="1"/>
  <c r="P48" i="17" a="1"/>
  <c r="P48" i="17" s="1"/>
  <c r="R48" i="17" s="1" a="1"/>
  <c r="R48" i="17" s="1"/>
  <c r="S47" i="17" a="1"/>
  <c r="S47" i="17" s="1"/>
  <c r="P47" i="17" a="1"/>
  <c r="P47" i="17" s="1"/>
  <c r="R47" i="17" s="1" a="1"/>
  <c r="R47" i="17" s="1"/>
  <c r="S46" i="17" a="1"/>
  <c r="S46" i="17" s="1"/>
  <c r="P46" i="17" a="1"/>
  <c r="P46" i="17" s="1"/>
  <c r="R46" i="17" s="1" a="1"/>
  <c r="R46" i="17" s="1"/>
  <c r="S45" i="17" a="1"/>
  <c r="S45" i="17" s="1"/>
  <c r="P45" i="17" a="1"/>
  <c r="P45" i="17" s="1"/>
  <c r="R45" i="17" s="1" a="1"/>
  <c r="R45" i="17" s="1"/>
  <c r="S44" i="17" a="1"/>
  <c r="S44" i="17" s="1"/>
  <c r="P44" i="17" a="1"/>
  <c r="P44" i="17" s="1"/>
  <c r="R44" i="17" s="1" a="1"/>
  <c r="R44" i="17" s="1"/>
  <c r="S43" i="17" a="1"/>
  <c r="S43" i="17" s="1"/>
  <c r="P43" i="17" a="1"/>
  <c r="P43" i="17" s="1"/>
  <c r="R43" i="17" s="1" a="1"/>
  <c r="R43" i="17" s="1"/>
  <c r="S42" i="17" a="1"/>
  <c r="S42" i="17" s="1"/>
  <c r="P42" i="17" a="1"/>
  <c r="P42" i="17" s="1"/>
  <c r="R42" i="17" s="1" a="1"/>
  <c r="R42" i="17" s="1"/>
  <c r="S41" i="17" a="1"/>
  <c r="S41" i="17" s="1"/>
  <c r="P41" i="17" a="1"/>
  <c r="P41" i="17" s="1"/>
  <c r="R41" i="17" s="1" a="1"/>
  <c r="R41" i="17" s="1"/>
  <c r="S40" i="17" a="1"/>
  <c r="S40" i="17" s="1"/>
  <c r="P40" i="17" a="1"/>
  <c r="P40" i="17" s="1"/>
  <c r="R40" i="17" s="1" a="1"/>
  <c r="R40" i="17" s="1"/>
  <c r="S39" i="17" a="1"/>
  <c r="S39" i="17" s="1"/>
  <c r="P39" i="17" a="1"/>
  <c r="P39" i="17" s="1"/>
  <c r="R39" i="17" s="1" a="1"/>
  <c r="R39" i="17" s="1"/>
  <c r="S38" i="17" a="1"/>
  <c r="S38" i="17" s="1"/>
  <c r="P38" i="17" a="1"/>
  <c r="P38" i="17" s="1"/>
  <c r="R38" i="17" s="1" a="1"/>
  <c r="R38" i="17" s="1"/>
  <c r="S37" i="17" a="1"/>
  <c r="S37" i="17" s="1"/>
  <c r="P37" i="17" a="1"/>
  <c r="P37" i="17" s="1"/>
  <c r="R37" i="17" s="1" a="1"/>
  <c r="R37" i="17" s="1"/>
  <c r="S36" i="17" a="1"/>
  <c r="S36" i="17" s="1"/>
  <c r="P36" i="17" a="1"/>
  <c r="P36" i="17" s="1"/>
  <c r="R36" i="17" s="1" a="1"/>
  <c r="R36" i="17" s="1"/>
  <c r="S35" i="17" a="1"/>
  <c r="S35" i="17" s="1"/>
  <c r="P35" i="17" a="1"/>
  <c r="P35" i="17" s="1"/>
  <c r="R35" i="17" s="1" a="1"/>
  <c r="R35" i="17" s="1"/>
  <c r="S34" i="17" a="1"/>
  <c r="S34" i="17" s="1"/>
  <c r="P34" i="17" a="1"/>
  <c r="P34" i="17" s="1"/>
  <c r="R34" i="17" s="1" a="1"/>
  <c r="R34" i="17" s="1"/>
  <c r="S33" i="17" a="1"/>
  <c r="S33" i="17" s="1"/>
  <c r="P33" i="17" a="1"/>
  <c r="P33" i="17" s="1"/>
  <c r="R33" i="17" s="1" a="1"/>
  <c r="R33" i="17" s="1"/>
  <c r="S32" i="17" a="1"/>
  <c r="S32" i="17" s="1"/>
  <c r="P32" i="17" a="1"/>
  <c r="P32" i="17" s="1"/>
  <c r="R32" i="17" s="1" a="1"/>
  <c r="R32" i="17" s="1"/>
  <c r="S31" i="17" a="1"/>
  <c r="S31" i="17" s="1"/>
  <c r="P31" i="17" a="1"/>
  <c r="P31" i="17" s="1"/>
  <c r="R31" i="17" s="1" a="1"/>
  <c r="R31" i="17" s="1"/>
  <c r="S30" i="17" a="1"/>
  <c r="S30" i="17" s="1"/>
  <c r="P30" i="17" a="1"/>
  <c r="P30" i="17" s="1"/>
  <c r="R30" i="17" s="1" a="1"/>
  <c r="R30" i="17" s="1"/>
  <c r="S29" i="17" a="1"/>
  <c r="S29" i="17" s="1"/>
  <c r="P29" i="17" a="1"/>
  <c r="P29" i="17" s="1"/>
  <c r="R29" i="17" s="1" a="1"/>
  <c r="R29" i="17" s="1"/>
  <c r="S28" i="17" a="1"/>
  <c r="S28" i="17" s="1"/>
  <c r="P28" i="17" a="1"/>
  <c r="P28" i="17" s="1"/>
  <c r="R28" i="17" s="1" a="1"/>
  <c r="R28" i="17" s="1"/>
  <c r="S27" i="17" a="1"/>
  <c r="S27" i="17" s="1"/>
  <c r="P27" i="17" a="1"/>
  <c r="P27" i="17" s="1"/>
  <c r="R27" i="17" s="1" a="1"/>
  <c r="R27" i="17" s="1"/>
  <c r="S26" i="17" a="1"/>
  <c r="S26" i="17" s="1"/>
  <c r="P26" i="17" a="1"/>
  <c r="P26" i="17" s="1"/>
  <c r="R26" i="17" s="1" a="1"/>
  <c r="R26" i="17" s="1"/>
  <c r="S25" i="17" a="1"/>
  <c r="S25" i="17" s="1"/>
  <c r="P25" i="17" a="1"/>
  <c r="P25" i="17" s="1"/>
  <c r="R25" i="17" s="1" a="1"/>
  <c r="R25" i="17" s="1"/>
  <c r="E4" i="21"/>
  <c r="E5" i="21"/>
  <c r="H5" i="21" a="1"/>
  <c r="H5" i="21" s="1"/>
  <c r="F3" i="12" l="1"/>
  <c r="F5" i="12"/>
  <c r="F6" i="12"/>
  <c r="F7" i="12"/>
  <c r="F8" i="12"/>
  <c r="F9" i="12"/>
  <c r="L2" i="26" a="1"/>
  <c r="O3" i="26" l="1"/>
  <c r="O4" i="26"/>
  <c r="O5" i="26"/>
  <c r="O6" i="26"/>
  <c r="O7" i="26"/>
  <c r="L2" i="26"/>
  <c r="F4" i="6"/>
  <c r="F5" i="6"/>
  <c r="O2" i="26" l="1"/>
  <c r="P2001" i="31" a="1"/>
  <c r="P2001" i="31" s="1"/>
  <c r="V2001" i="31" s="1" a="1"/>
  <c r="V2001" i="31" s="1"/>
  <c r="X2001" i="31" s="1" a="1"/>
  <c r="X2001" i="31" s="1"/>
  <c r="O2001" i="31" a="1"/>
  <c r="O2001" i="31" s="1"/>
  <c r="U2001" i="31" s="1" a="1"/>
  <c r="U2001" i="31" s="1"/>
  <c r="W2001" i="31" s="1" a="1"/>
  <c r="W2001" i="31" s="1"/>
  <c r="P6" i="31" a="1"/>
  <c r="P6" i="31" s="1"/>
  <c r="V6" i="31" s="1" a="1"/>
  <c r="V6" i="31" s="1"/>
  <c r="X6" i="31" s="1" a="1"/>
  <c r="X6" i="31" s="1"/>
  <c r="O6" i="31" a="1"/>
  <c r="O6" i="31" s="1"/>
  <c r="U6" i="31" s="1" a="1"/>
  <c r="U6" i="31" s="1"/>
  <c r="W6" i="31" s="1" a="1"/>
  <c r="W6" i="31" s="1"/>
  <c r="P5" i="31" a="1"/>
  <c r="P5" i="31" s="1"/>
  <c r="V5" i="31" s="1" a="1"/>
  <c r="V5" i="31" s="1"/>
  <c r="O5" i="31" a="1"/>
  <c r="O5" i="31" s="1"/>
  <c r="U5" i="31" s="1" a="1"/>
  <c r="U5" i="31" s="1"/>
  <c r="K10" i="17" a="1"/>
  <c r="K10" i="17" s="1"/>
  <c r="Q10" i="17" s="1" a="1"/>
  <c r="Q10" i="17" s="1"/>
  <c r="G6" i="27" s="1"/>
  <c r="J10" i="17" a="1"/>
  <c r="J10" i="17" s="1"/>
  <c r="K24" i="17" a="1"/>
  <c r="K24" i="17" s="1"/>
  <c r="J24" i="17" a="1"/>
  <c r="J24" i="17" s="1"/>
  <c r="P24" i="17" s="1" a="1"/>
  <c r="P24" i="17" s="1"/>
  <c r="R24" i="17" s="1" a="1"/>
  <c r="R24" i="17" s="1"/>
  <c r="K23" i="17" a="1"/>
  <c r="K23" i="17" s="1"/>
  <c r="J23" i="17" a="1"/>
  <c r="J23" i="17" s="1"/>
  <c r="P23" i="17" s="1" a="1"/>
  <c r="P23" i="17" s="1"/>
  <c r="R23" i="17" s="1" a="1"/>
  <c r="R23" i="17" s="1"/>
  <c r="K22" i="17" a="1"/>
  <c r="K22" i="17" s="1"/>
  <c r="J22" i="17" a="1"/>
  <c r="J22" i="17" s="1"/>
  <c r="P22" i="17" s="1" a="1"/>
  <c r="P22" i="17" s="1"/>
  <c r="R22" i="17" s="1" a="1"/>
  <c r="R22" i="17" s="1"/>
  <c r="K21" i="17" a="1"/>
  <c r="K21" i="17" s="1"/>
  <c r="J21" i="17" a="1"/>
  <c r="J21" i="17" s="1"/>
  <c r="P21" i="17" s="1" a="1"/>
  <c r="P21" i="17" s="1"/>
  <c r="R21" i="17" s="1" a="1"/>
  <c r="R21" i="17" s="1"/>
  <c r="K20" i="17" a="1"/>
  <c r="K20" i="17" s="1"/>
  <c r="J20" i="17" a="1"/>
  <c r="J20" i="17" s="1"/>
  <c r="P20" i="17" s="1" a="1"/>
  <c r="P20" i="17" s="1"/>
  <c r="R20" i="17" s="1" a="1"/>
  <c r="R20" i="17" s="1"/>
  <c r="K19" i="17" a="1"/>
  <c r="K19" i="17" s="1"/>
  <c r="J19" i="17" a="1"/>
  <c r="J19" i="17" s="1"/>
  <c r="P19" i="17" s="1" a="1"/>
  <c r="P19" i="17" s="1"/>
  <c r="R19" i="17" s="1" a="1"/>
  <c r="R19" i="17" s="1"/>
  <c r="K18" i="17" a="1"/>
  <c r="K18" i="17" s="1"/>
  <c r="J18" i="17" a="1"/>
  <c r="J18" i="17" s="1"/>
  <c r="P18" i="17" s="1" a="1"/>
  <c r="P18" i="17" s="1"/>
  <c r="R18" i="17" s="1" a="1"/>
  <c r="R18" i="17" s="1"/>
  <c r="K17" i="17" a="1"/>
  <c r="K17" i="17" s="1"/>
  <c r="J17" i="17" a="1"/>
  <c r="J17" i="17" s="1"/>
  <c r="P17" i="17" s="1" a="1"/>
  <c r="P17" i="17" s="1"/>
  <c r="R17" i="17" s="1" a="1"/>
  <c r="R17" i="17" s="1"/>
  <c r="K16" i="17" a="1"/>
  <c r="K16" i="17" s="1"/>
  <c r="J16" i="17" a="1"/>
  <c r="J16" i="17" s="1"/>
  <c r="P16" i="17" s="1" a="1"/>
  <c r="P16" i="17" s="1"/>
  <c r="R16" i="17" s="1" a="1"/>
  <c r="R16" i="17" s="1"/>
  <c r="K15" i="17" a="1"/>
  <c r="K15" i="17" s="1"/>
  <c r="J15" i="17" a="1"/>
  <c r="J15" i="17" s="1"/>
  <c r="P15" i="17" s="1" a="1"/>
  <c r="P15" i="17" s="1"/>
  <c r="R15" i="17" s="1" a="1"/>
  <c r="R15" i="17" s="1"/>
  <c r="K14" i="17" a="1"/>
  <c r="K14" i="17" s="1"/>
  <c r="J14" i="17" a="1"/>
  <c r="J14" i="17" s="1"/>
  <c r="P14" i="17" s="1" a="1"/>
  <c r="P14" i="17" s="1"/>
  <c r="R14" i="17" s="1" a="1"/>
  <c r="R14" i="17" s="1"/>
  <c r="K13" i="17" a="1"/>
  <c r="K13" i="17" s="1"/>
  <c r="J13" i="17" a="1"/>
  <c r="J13" i="17" s="1"/>
  <c r="P13" i="17" s="1" a="1"/>
  <c r="P13" i="17" s="1"/>
  <c r="R13" i="17" s="1" a="1"/>
  <c r="R13" i="17" s="1"/>
  <c r="K12" i="17" a="1"/>
  <c r="K12" i="17" s="1"/>
  <c r="Q12" i="17" s="1" a="1"/>
  <c r="Q12" i="17" s="1"/>
  <c r="G8" i="27" s="1"/>
  <c r="J12" i="17" a="1"/>
  <c r="J12" i="17" s="1"/>
  <c r="P12" i="17" s="1" a="1"/>
  <c r="P12" i="17" s="1"/>
  <c r="K11" i="17" a="1"/>
  <c r="K11" i="17" s="1"/>
  <c r="J11" i="17" a="1"/>
  <c r="J11" i="17" s="1"/>
  <c r="P11" i="17" s="1" a="1"/>
  <c r="P11" i="17" s="1"/>
  <c r="K9" i="17" a="1"/>
  <c r="K9" i="17" s="1"/>
  <c r="Q9" i="17" s="1" a="1"/>
  <c r="Q9" i="17" s="1"/>
  <c r="G5" i="27" s="1"/>
  <c r="J9" i="17" a="1"/>
  <c r="J9" i="17" s="1"/>
  <c r="P4" i="31" a="1"/>
  <c r="P4" i="31" s="1"/>
  <c r="V4" i="31" s="1" a="1"/>
  <c r="V4" i="31" s="1"/>
  <c r="P3" i="31" a="1"/>
  <c r="P3" i="31" s="1"/>
  <c r="V3" i="31" s="1" a="1"/>
  <c r="V3" i="31" s="1"/>
  <c r="S3" i="38" s="1"/>
  <c r="O3" i="31" a="1"/>
  <c r="O3" i="31" s="1"/>
  <c r="F4" i="38"/>
  <c r="P2" i="31" a="1"/>
  <c r="P2" i="31" s="1"/>
  <c r="V2" i="31" s="1" a="1"/>
  <c r="V2" i="31" s="1"/>
  <c r="O4" i="31" a="1"/>
  <c r="O4" i="31" s="1"/>
  <c r="U4" i="31" s="1" a="1"/>
  <c r="U4" i="31" s="1"/>
  <c r="O2" i="31" a="1"/>
  <c r="O2" i="31" s="1"/>
  <c r="U2" i="31" s="1" a="1"/>
  <c r="U2" i="31" s="1"/>
  <c r="E4" i="38"/>
  <c r="J6" i="17" a="1"/>
  <c r="J6" i="17" s="1"/>
  <c r="P6" i="17" a="1"/>
  <c r="P6" i="17" s="1"/>
  <c r="K6" i="17" a="1"/>
  <c r="K6" i="17" s="1"/>
  <c r="Q6" i="17" s="1" a="1"/>
  <c r="Q6" i="17" s="1"/>
  <c r="G2" i="27" s="1"/>
  <c r="J7" i="17" a="1"/>
  <c r="J7" i="17" s="1"/>
  <c r="K7" i="17" a="1"/>
  <c r="K7" i="17" s="1"/>
  <c r="Q7" i="17" s="1" a="1"/>
  <c r="Q7" i="17" s="1"/>
  <c r="G3" i="27" s="1"/>
  <c r="J8" i="17" a="1"/>
  <c r="J8" i="17" s="1"/>
  <c r="K8" i="17" a="1"/>
  <c r="K8" i="17" s="1"/>
  <c r="Q8" i="17" s="1" a="1"/>
  <c r="Q8" i="17" s="1"/>
  <c r="S10" i="17" a="1"/>
  <c r="S10" i="17" s="1"/>
  <c r="I6" i="27" s="1"/>
  <c r="P10" i="17" a="1"/>
  <c r="P10" i="17" s="1"/>
  <c r="F6" i="27" s="1"/>
  <c r="P9" i="17" a="1"/>
  <c r="P9" i="17" s="1"/>
  <c r="S8" i="17" a="1"/>
  <c r="S8" i="17" s="1"/>
  <c r="I4" i="27" s="1"/>
  <c r="P7" i="17" a="1"/>
  <c r="P7" i="17" s="1"/>
  <c r="F34" i="6"/>
  <c r="G4" i="27" l="1"/>
  <c r="T33" i="27"/>
  <c r="T32" i="27"/>
  <c r="E2" i="38"/>
  <c r="R2" i="38"/>
  <c r="F18" i="36"/>
  <c r="S2" i="38"/>
  <c r="R4" i="38"/>
  <c r="S33" i="27"/>
  <c r="R5" i="38"/>
  <c r="S5" i="38"/>
  <c r="F17" i="36"/>
  <c r="S4" i="38"/>
  <c r="L4" i="38"/>
  <c r="M4" i="38"/>
  <c r="F16" i="36"/>
  <c r="M3" i="38"/>
  <c r="F22" i="36"/>
  <c r="F24" i="36" s="1"/>
  <c r="Q3" i="38"/>
  <c r="E23" i="36"/>
  <c r="C23" i="30"/>
  <c r="L5" i="38"/>
  <c r="T29" i="27"/>
  <c r="M5" i="38"/>
  <c r="W5" i="31" a="1"/>
  <c r="W5" i="31" s="1"/>
  <c r="E5" i="38"/>
  <c r="X5" i="31" a="1"/>
  <c r="X5" i="31" s="1"/>
  <c r="F5" i="38"/>
  <c r="Q2" i="38"/>
  <c r="U3" i="31" a="1"/>
  <c r="U3" i="31" s="1"/>
  <c r="Q11" i="17" a="1"/>
  <c r="Q11" i="17" s="1"/>
  <c r="Q13" i="17" a="1"/>
  <c r="Q13" i="17" s="1"/>
  <c r="S13" i="17" s="1" a="1"/>
  <c r="S13" i="17" s="1"/>
  <c r="Q14" i="17" a="1"/>
  <c r="Q14" i="17" s="1"/>
  <c r="S14" i="17" s="1" a="1"/>
  <c r="S14" i="17" s="1"/>
  <c r="Q15" i="17" a="1"/>
  <c r="Q15" i="17" s="1"/>
  <c r="S15" i="17" s="1" a="1"/>
  <c r="S15" i="17" s="1"/>
  <c r="Q16" i="17" a="1"/>
  <c r="Q16" i="17" s="1"/>
  <c r="S16" i="17" s="1" a="1"/>
  <c r="S16" i="17" s="1"/>
  <c r="Q17" i="17" a="1"/>
  <c r="Q17" i="17" s="1"/>
  <c r="S17" i="17" s="1" a="1"/>
  <c r="S17" i="17" s="1"/>
  <c r="Q18" i="17" a="1"/>
  <c r="Q18" i="17" s="1"/>
  <c r="S18" i="17" s="1" a="1"/>
  <c r="S18" i="17" s="1"/>
  <c r="Q19" i="17" a="1"/>
  <c r="Q19" i="17" s="1"/>
  <c r="S19" i="17" s="1" a="1"/>
  <c r="S19" i="17" s="1"/>
  <c r="Q20" i="17" a="1"/>
  <c r="Q20" i="17" s="1"/>
  <c r="S20" i="17" s="1" a="1"/>
  <c r="S20" i="17" s="1"/>
  <c r="Q21" i="17" a="1"/>
  <c r="Q21" i="17" s="1"/>
  <c r="S21" i="17" s="1" a="1"/>
  <c r="S21" i="17" s="1"/>
  <c r="Q22" i="17" a="1"/>
  <c r="Q22" i="17" s="1"/>
  <c r="S22" i="17" s="1" a="1"/>
  <c r="S22" i="17" s="1"/>
  <c r="Q23" i="17" a="1"/>
  <c r="Q23" i="17" s="1"/>
  <c r="S23" i="17" s="1" a="1"/>
  <c r="S23" i="17" s="1"/>
  <c r="Q24" i="17" a="1"/>
  <c r="Q24" i="17" s="1"/>
  <c r="S24" i="17" s="1" a="1"/>
  <c r="S24" i="17" s="1"/>
  <c r="X3" i="31" a="1"/>
  <c r="X3" i="31" s="1"/>
  <c r="U3" i="38" s="1"/>
  <c r="W4" i="31" a="1"/>
  <c r="W4" i="31" s="1"/>
  <c r="S26" i="27"/>
  <c r="E19" i="36"/>
  <c r="C19" i="30"/>
  <c r="X4" i="31" a="1"/>
  <c r="X4" i="31" s="1"/>
  <c r="T26" i="27"/>
  <c r="K6" i="27"/>
  <c r="N6" i="27"/>
  <c r="K4" i="27"/>
  <c r="N4" i="27"/>
  <c r="R12" i="17" a="1"/>
  <c r="R12" i="17" s="1"/>
  <c r="H8" i="27" s="1"/>
  <c r="R19" i="27"/>
  <c r="C17" i="25" s="1"/>
  <c r="F8" i="27"/>
  <c r="S12" i="17" a="1"/>
  <c r="S12" i="17" s="1"/>
  <c r="I8" i="27" s="1"/>
  <c r="S19" i="27"/>
  <c r="R11" i="17" a="1"/>
  <c r="R11" i="17" s="1"/>
  <c r="H7" i="27" s="1"/>
  <c r="F7" i="27"/>
  <c r="S9" i="17" a="1"/>
  <c r="S9" i="17" s="1"/>
  <c r="C28" i="35" s="1"/>
  <c r="E28" i="35" s="1"/>
  <c r="S16" i="27"/>
  <c r="R7" i="17" a="1"/>
  <c r="R7" i="17" s="1"/>
  <c r="H3" i="27" s="1"/>
  <c r="R15" i="27"/>
  <c r="C18" i="25" s="1"/>
  <c r="S6" i="17" a="1"/>
  <c r="S6" i="17" s="1"/>
  <c r="I2" i="27" s="1"/>
  <c r="S14" i="27"/>
  <c r="R6" i="17" a="1"/>
  <c r="R6" i="17" s="1"/>
  <c r="E3" i="38"/>
  <c r="F3" i="38"/>
  <c r="R9" i="17" a="1"/>
  <c r="R9" i="17" s="1"/>
  <c r="H5" i="27" s="1"/>
  <c r="R10" i="17" a="1"/>
  <c r="R10" i="17" s="1"/>
  <c r="R17" i="27"/>
  <c r="S18" i="27"/>
  <c r="D6" i="21"/>
  <c r="F5" i="27"/>
  <c r="R18" i="27"/>
  <c r="C15" i="35"/>
  <c r="C20" i="36"/>
  <c r="M20" i="30"/>
  <c r="C16" i="25"/>
  <c r="P8" i="17" a="1"/>
  <c r="P8" i="17" s="1"/>
  <c r="R16" i="27" s="1"/>
  <c r="C14" i="25" s="1"/>
  <c r="S17" i="27"/>
  <c r="S13" i="27"/>
  <c r="Q4" i="17"/>
  <c r="F2" i="27"/>
  <c r="R12" i="27"/>
  <c r="F3" i="27"/>
  <c r="P4" i="17"/>
  <c r="W3" i="38" l="1"/>
  <c r="C33" i="36"/>
  <c r="E33" i="36" s="1"/>
  <c r="R3" i="38"/>
  <c r="S32" i="27"/>
  <c r="E16" i="36"/>
  <c r="S22" i="27"/>
  <c r="I5" i="27"/>
  <c r="X17" i="27"/>
  <c r="G14" i="25"/>
  <c r="H14" i="25"/>
  <c r="I14" i="25"/>
  <c r="J14" i="25"/>
  <c r="R14" i="27"/>
  <c r="C13" i="25" s="1"/>
  <c r="F19" i="30"/>
  <c r="G19" i="30"/>
  <c r="H19" i="30"/>
  <c r="I19" i="30"/>
  <c r="J19" i="30"/>
  <c r="E19" i="30"/>
  <c r="F23" i="30"/>
  <c r="G23" i="30"/>
  <c r="H23" i="30"/>
  <c r="I23" i="30"/>
  <c r="J23" i="30"/>
  <c r="E23" i="30"/>
  <c r="J19" i="36"/>
  <c r="K19" i="36"/>
  <c r="L19" i="36"/>
  <c r="M19" i="36"/>
  <c r="I19" i="36"/>
  <c r="J23" i="36"/>
  <c r="K23" i="36"/>
  <c r="L23" i="36"/>
  <c r="M23" i="36"/>
  <c r="I23" i="36"/>
  <c r="I16" i="36"/>
  <c r="J16" i="36"/>
  <c r="K16" i="36"/>
  <c r="L16" i="36"/>
  <c r="M16" i="36"/>
  <c r="U4" i="38"/>
  <c r="T4" i="38"/>
  <c r="V4" i="38" s="1"/>
  <c r="U5" i="38"/>
  <c r="W5" i="38" s="1"/>
  <c r="T5" i="38"/>
  <c r="V5" i="38" s="1"/>
  <c r="W4" i="38"/>
  <c r="O4" i="38"/>
  <c r="N4" i="38"/>
  <c r="P4" i="38" s="1"/>
  <c r="H5" i="38"/>
  <c r="O5" i="38"/>
  <c r="G5" i="38"/>
  <c r="N5" i="38"/>
  <c r="X26" i="27"/>
  <c r="H4" i="38"/>
  <c r="K4" i="38" s="1"/>
  <c r="W26" i="27"/>
  <c r="Y26" i="27" s="1"/>
  <c r="G4" i="38"/>
  <c r="J4" i="38" s="1"/>
  <c r="X27" i="27"/>
  <c r="H3" i="38"/>
  <c r="C46" i="36" s="1"/>
  <c r="E46" i="36" s="1"/>
  <c r="S29" i="27"/>
  <c r="E22" i="36"/>
  <c r="C22" i="30"/>
  <c r="X29" i="27"/>
  <c r="N23" i="36"/>
  <c r="W3" i="31" a="1"/>
  <c r="W3" i="31" s="1"/>
  <c r="T3" i="38" s="1"/>
  <c r="V3" i="38" s="1"/>
  <c r="L3" i="38"/>
  <c r="N19" i="36"/>
  <c r="N22" i="36"/>
  <c r="W29" i="27"/>
  <c r="Y29" i="27" s="1"/>
  <c r="Q5" i="38"/>
  <c r="C31" i="30"/>
  <c r="E31" i="30" s="1"/>
  <c r="P5" i="38"/>
  <c r="K5" i="38"/>
  <c r="J5" i="38"/>
  <c r="W18" i="27"/>
  <c r="H6" i="27"/>
  <c r="S11" i="17" a="1"/>
  <c r="S11" i="17" s="1"/>
  <c r="G7" i="27"/>
  <c r="K2" i="27"/>
  <c r="N2" i="27"/>
  <c r="W15" i="27"/>
  <c r="W19" i="27"/>
  <c r="H2" i="27"/>
  <c r="E16" i="25"/>
  <c r="F16" i="25"/>
  <c r="G16" i="25"/>
  <c r="H16" i="25"/>
  <c r="I16" i="25"/>
  <c r="J16" i="25"/>
  <c r="G15" i="35"/>
  <c r="H15" i="35"/>
  <c r="I15" i="35"/>
  <c r="J15" i="35"/>
  <c r="F15" i="35"/>
  <c r="E18" i="25"/>
  <c r="F18" i="25"/>
  <c r="G18" i="25"/>
  <c r="H18" i="25"/>
  <c r="I18" i="25"/>
  <c r="J18" i="25"/>
  <c r="E13" i="25"/>
  <c r="F13" i="25"/>
  <c r="G13" i="25"/>
  <c r="H13" i="25"/>
  <c r="I13" i="25"/>
  <c r="J13" i="25"/>
  <c r="E17" i="25"/>
  <c r="F17" i="25"/>
  <c r="G17" i="25"/>
  <c r="H17" i="25"/>
  <c r="I17" i="25"/>
  <c r="J17" i="25"/>
  <c r="X16" i="27"/>
  <c r="X19" i="27"/>
  <c r="K5" i="27"/>
  <c r="N5" i="27"/>
  <c r="K8" i="27"/>
  <c r="N8" i="27"/>
  <c r="C17" i="35"/>
  <c r="C22" i="36"/>
  <c r="Z19" i="27"/>
  <c r="M22" i="30"/>
  <c r="J8" i="27"/>
  <c r="M8" i="27"/>
  <c r="D17" i="25"/>
  <c r="J7" i="27"/>
  <c r="M7" i="27"/>
  <c r="W17" i="27"/>
  <c r="C14" i="35"/>
  <c r="C19" i="36"/>
  <c r="Z16" i="27"/>
  <c r="M19" i="30"/>
  <c r="C16" i="35"/>
  <c r="C21" i="36"/>
  <c r="Z17" i="27"/>
  <c r="M21" i="30"/>
  <c r="F4" i="27"/>
  <c r="D14" i="25" s="1"/>
  <c r="R13" i="27"/>
  <c r="C12" i="25" s="1"/>
  <c r="D13" i="25"/>
  <c r="S7" i="17" a="1"/>
  <c r="S7" i="17" s="1"/>
  <c r="X12" i="27" s="1"/>
  <c r="S15" i="27"/>
  <c r="D18" i="25"/>
  <c r="C13" i="35"/>
  <c r="C18" i="36"/>
  <c r="M18" i="30"/>
  <c r="K3" i="38"/>
  <c r="R8" i="17" a="1"/>
  <c r="R8" i="17" s="1"/>
  <c r="H6" i="21" a="1"/>
  <c r="H6" i="21" s="1"/>
  <c r="D34" i="21"/>
  <c r="E6" i="21"/>
  <c r="C15" i="25"/>
  <c r="J5" i="27"/>
  <c r="M5" i="27"/>
  <c r="D16" i="25"/>
  <c r="S12" i="27"/>
  <c r="Z12" i="27" s="1"/>
  <c r="C12" i="35"/>
  <c r="C17" i="36"/>
  <c r="M17" i="30"/>
  <c r="D12" i="25"/>
  <c r="J3" i="27"/>
  <c r="M3" i="27"/>
  <c r="C11" i="25"/>
  <c r="H4" i="6"/>
  <c r="H5" i="6"/>
  <c r="W16" i="27" l="1"/>
  <c r="W12" i="27"/>
  <c r="P3" i="38"/>
  <c r="C32" i="30"/>
  <c r="E32" i="30" s="1"/>
  <c r="F14" i="25"/>
  <c r="E14" i="25"/>
  <c r="I3" i="27"/>
  <c r="X14" i="27"/>
  <c r="Z14" i="27" s="1"/>
  <c r="H4" i="27"/>
  <c r="C28" i="25"/>
  <c r="E28" i="25" s="1"/>
  <c r="F22" i="30"/>
  <c r="G22" i="30"/>
  <c r="H22" i="30"/>
  <c r="I22" i="30"/>
  <c r="J22" i="30"/>
  <c r="E22" i="30"/>
  <c r="J22" i="36"/>
  <c r="K22" i="36"/>
  <c r="L22" i="36"/>
  <c r="M22" i="36"/>
  <c r="I22" i="36"/>
  <c r="Q4" i="38"/>
  <c r="W27" i="27"/>
  <c r="G3" i="38"/>
  <c r="J3" i="38" s="1"/>
  <c r="J6" i="27"/>
  <c r="M6" i="27"/>
  <c r="I7" i="27"/>
  <c r="X18" i="27"/>
  <c r="Z18" i="27" s="1"/>
  <c r="J2" i="27"/>
  <c r="M2" i="27"/>
  <c r="W14" i="27"/>
  <c r="D11" i="25"/>
  <c r="E11" i="25"/>
  <c r="F11" i="25"/>
  <c r="G11" i="25"/>
  <c r="H11" i="25"/>
  <c r="I11" i="25"/>
  <c r="J11" i="25"/>
  <c r="G12" i="35"/>
  <c r="H12" i="35"/>
  <c r="I12" i="35"/>
  <c r="J12" i="35"/>
  <c r="F12" i="35"/>
  <c r="E15" i="25"/>
  <c r="F15" i="25"/>
  <c r="G15" i="25"/>
  <c r="H15" i="25"/>
  <c r="I15" i="25"/>
  <c r="J15" i="25"/>
  <c r="E12" i="25"/>
  <c r="F12" i="25"/>
  <c r="G12" i="25"/>
  <c r="H12" i="25"/>
  <c r="I12" i="25"/>
  <c r="J12" i="25"/>
  <c r="G16" i="35"/>
  <c r="H16" i="35"/>
  <c r="I16" i="35"/>
  <c r="J16" i="35"/>
  <c r="F16" i="35"/>
  <c r="J19" i="25"/>
  <c r="I19" i="25"/>
  <c r="H19" i="25"/>
  <c r="G19" i="25"/>
  <c r="F19" i="25"/>
  <c r="E19" i="25"/>
  <c r="F13" i="35"/>
  <c r="G13" i="35"/>
  <c r="H13" i="35"/>
  <c r="I13" i="35"/>
  <c r="J13" i="35"/>
  <c r="F14" i="35"/>
  <c r="G14" i="35"/>
  <c r="H14" i="35"/>
  <c r="I14" i="35"/>
  <c r="J14" i="35"/>
  <c r="F17" i="35"/>
  <c r="G17" i="35"/>
  <c r="H17" i="35"/>
  <c r="I17" i="35"/>
  <c r="J17" i="35"/>
  <c r="X13" i="27"/>
  <c r="Z13" i="27" s="1"/>
  <c r="C20" i="35"/>
  <c r="K3" i="27"/>
  <c r="N3" i="27"/>
  <c r="D17" i="35"/>
  <c r="W13" i="27"/>
  <c r="C20" i="25" s="1"/>
  <c r="J4" i="27"/>
  <c r="M4" i="27"/>
  <c r="Q40" i="25" s="1"/>
  <c r="D13" i="35"/>
  <c r="C18" i="35"/>
  <c r="C23" i="36"/>
  <c r="Z15" i="27"/>
  <c r="M23" i="30"/>
  <c r="Q54" i="25"/>
  <c r="D15" i="25"/>
  <c r="M16" i="30"/>
  <c r="M24" i="30" s="1"/>
  <c r="C11" i="35"/>
  <c r="C16" i="36"/>
  <c r="C24" i="36" s="1"/>
  <c r="D12" i="35"/>
  <c r="E12" i="35" s="1"/>
  <c r="C19" i="35"/>
  <c r="C21" i="35" s="1" a="1"/>
  <c r="C21" i="35" s="1"/>
  <c r="D19" i="25"/>
  <c r="C19" i="25"/>
  <c r="C21" i="25" s="1" a="1"/>
  <c r="C21" i="25" s="1"/>
  <c r="E2" i="26" a="1"/>
  <c r="E2" i="26" s="1"/>
  <c r="Q43" i="25"/>
  <c r="P40" i="25"/>
  <c r="P43" i="25" s="1"/>
  <c r="P44" i="25" s="1"/>
  <c r="Q44" i="25" s="1"/>
  <c r="Q47" i="25"/>
  <c r="H39" i="6"/>
  <c r="K7" i="27" l="1"/>
  <c r="N7" i="27"/>
  <c r="G11" i="35"/>
  <c r="H11" i="35"/>
  <c r="I11" i="35"/>
  <c r="J11" i="35"/>
  <c r="F11" i="35"/>
  <c r="G18" i="35"/>
  <c r="H18" i="35"/>
  <c r="I18" i="35"/>
  <c r="J18" i="35"/>
  <c r="F18" i="35"/>
  <c r="E20" i="25"/>
  <c r="F20" i="25"/>
  <c r="G20" i="25"/>
  <c r="H20" i="25"/>
  <c r="I20" i="25"/>
  <c r="J20" i="25"/>
  <c r="E21" i="25"/>
  <c r="F21" i="25"/>
  <c r="G21" i="25"/>
  <c r="H21" i="25"/>
  <c r="I21" i="25"/>
  <c r="J21" i="25"/>
  <c r="F20" i="35"/>
  <c r="G20" i="35"/>
  <c r="H20" i="35"/>
  <c r="I20" i="35"/>
  <c r="J20" i="35"/>
  <c r="J19" i="35"/>
  <c r="J21" i="35" s="1"/>
  <c r="I19" i="35"/>
  <c r="I21" i="35" s="1"/>
  <c r="H19" i="35"/>
  <c r="H21" i="35" s="1"/>
  <c r="G19" i="35"/>
  <c r="G21" i="35" s="1"/>
  <c r="F19" i="35"/>
  <c r="C40" i="35"/>
  <c r="D11" i="35"/>
  <c r="D18" i="35"/>
  <c r="E18" i="35" s="1"/>
  <c r="D23" i="36"/>
  <c r="N23" i="30"/>
  <c r="C41" i="35"/>
  <c r="D40" i="35"/>
  <c r="D17" i="36"/>
  <c r="N17" i="30"/>
  <c r="P45" i="25"/>
  <c r="F21" i="35" l="1"/>
  <c r="D41" i="35"/>
  <c r="D14" i="35"/>
  <c r="D2" i="37"/>
  <c r="P46" i="25"/>
  <c r="P47" i="25"/>
  <c r="Q45" i="25"/>
  <c r="D45" i="35" l="1"/>
  <c r="C45" i="35" s="1"/>
  <c r="D42" i="35"/>
  <c r="C42" i="35" s="1"/>
  <c r="D43" i="35" a="1"/>
  <c r="D43" i="35" s="1"/>
  <c r="Q46" i="25"/>
  <c r="Q48" i="25" s="1"/>
  <c r="P48" i="25" s="1"/>
  <c r="P50" i="25" s="1"/>
  <c r="P54" i="25"/>
  <c r="P53" i="25"/>
  <c r="C43" i="35" l="1"/>
  <c r="D44" i="35"/>
  <c r="C44" i="35"/>
  <c r="P55" i="25"/>
  <c r="P57" i="25" a="1"/>
  <c r="P57" i="25" s="1"/>
  <c r="Q57" i="25" s="1" a="1"/>
  <c r="Q57" i="25" s="1"/>
  <c r="Y15" i="27" l="1"/>
  <c r="Y16" i="27"/>
  <c r="Y19" i="27"/>
  <c r="Y14" i="27"/>
  <c r="Y13" i="27" l="1"/>
  <c r="C27" i="25"/>
  <c r="E27" i="25" s="1"/>
  <c r="R4" i="17"/>
  <c r="C27" i="35"/>
  <c r="E27" i="35" s="1"/>
  <c r="Y18" i="27"/>
  <c r="C26" i="25"/>
  <c r="E26" i="25"/>
  <c r="S4" i="17"/>
  <c r="Y17" i="27"/>
  <c r="C26" i="35"/>
  <c r="E26" i="35" s="1"/>
  <c r="D20" i="25"/>
  <c r="C40" i="25"/>
  <c r="C41" i="25" l="1"/>
  <c r="D40" i="25"/>
  <c r="E37" i="6"/>
  <c r="D37" i="21"/>
  <c r="D21" i="25"/>
  <c r="E36" i="6"/>
  <c r="B36" i="6" s="1"/>
  <c r="D36" i="21"/>
  <c r="B36" i="21" s="1"/>
  <c r="M25" i="30"/>
  <c r="M26" i="30" s="1"/>
  <c r="C25" i="36"/>
  <c r="C26" i="36" s="1"/>
  <c r="Y12" i="27"/>
  <c r="D41" i="25" l="1"/>
  <c r="D42" i="25" s="1"/>
  <c r="C42" i="25" s="1"/>
  <c r="D45" i="25"/>
  <c r="C45" i="25" s="1"/>
  <c r="D43" i="25" a="1"/>
  <c r="D43" i="25" s="1"/>
  <c r="C43" i="25" s="1"/>
  <c r="C44" i="25" s="1"/>
  <c r="D44" i="25"/>
  <c r="D35" i="21"/>
  <c r="B35" i="21" s="1"/>
  <c r="E35" i="6"/>
  <c r="B35" i="6" s="1"/>
  <c r="E17" i="35" l="1"/>
  <c r="E11" i="35"/>
  <c r="E14" i="35"/>
  <c r="E13" i="35"/>
  <c r="D16" i="36" l="1"/>
  <c r="N16" i="30"/>
  <c r="D19" i="36"/>
  <c r="N19" i="30"/>
  <c r="D22" i="36"/>
  <c r="N22" i="30"/>
  <c r="D18" i="36"/>
  <c r="N18" i="30"/>
  <c r="T24" i="27" l="1"/>
  <c r="C16" i="30"/>
  <c r="F2" i="38"/>
  <c r="T22" i="27"/>
  <c r="F16" i="30" l="1"/>
  <c r="G16" i="30"/>
  <c r="H16" i="30"/>
  <c r="I16" i="30"/>
  <c r="J16" i="30"/>
  <c r="E16" i="30"/>
  <c r="N16" i="36"/>
  <c r="W2" i="31" a="1"/>
  <c r="W2" i="31" s="1"/>
  <c r="S24" i="27"/>
  <c r="E18" i="36"/>
  <c r="C18" i="30"/>
  <c r="T23" i="27"/>
  <c r="X2" i="31" a="1"/>
  <c r="X2" i="31" s="1"/>
  <c r="S23" i="27"/>
  <c r="E17" i="36"/>
  <c r="C17" i="30"/>
  <c r="S27" i="27"/>
  <c r="Y27" i="27" s="1"/>
  <c r="E20" i="36"/>
  <c r="C20" i="30"/>
  <c r="T28" i="27"/>
  <c r="T27" i="27"/>
  <c r="S28" i="27"/>
  <c r="Y28" i="27" s="1"/>
  <c r="E21" i="36"/>
  <c r="C21" i="30"/>
  <c r="Z25" i="27"/>
  <c r="Z26" i="27"/>
  <c r="Z27" i="27"/>
  <c r="Z28" i="27"/>
  <c r="Z29" i="27"/>
  <c r="C25" i="30"/>
  <c r="F25" i="30" l="1"/>
  <c r="G25" i="30"/>
  <c r="H25" i="30"/>
  <c r="I25" i="30"/>
  <c r="J25" i="30"/>
  <c r="E25" i="30"/>
  <c r="F21" i="30"/>
  <c r="G21" i="30"/>
  <c r="H21" i="30"/>
  <c r="I21" i="30"/>
  <c r="J21" i="30"/>
  <c r="E21" i="30"/>
  <c r="F20" i="30"/>
  <c r="G20" i="30"/>
  <c r="H20" i="30"/>
  <c r="I20" i="30"/>
  <c r="J20" i="30"/>
  <c r="E20" i="30"/>
  <c r="F17" i="30"/>
  <c r="G17" i="30"/>
  <c r="H17" i="30"/>
  <c r="I17" i="30"/>
  <c r="J17" i="30"/>
  <c r="E17" i="30"/>
  <c r="F18" i="30"/>
  <c r="G18" i="30"/>
  <c r="H18" i="30"/>
  <c r="I18" i="30"/>
  <c r="J18" i="30"/>
  <c r="E18" i="30"/>
  <c r="X33" i="27"/>
  <c r="Z33" i="27" s="1"/>
  <c r="X23" i="27"/>
  <c r="Z23" i="27" s="1"/>
  <c r="W33" i="27"/>
  <c r="Y33" i="27" s="1"/>
  <c r="W23" i="27"/>
  <c r="X32" i="27"/>
  <c r="X22" i="27"/>
  <c r="Z22" i="27" s="1"/>
  <c r="W32" i="27"/>
  <c r="W22" i="27"/>
  <c r="J21" i="36"/>
  <c r="K21" i="36"/>
  <c r="L21" i="36"/>
  <c r="M21" i="36"/>
  <c r="I21" i="36"/>
  <c r="J20" i="36"/>
  <c r="K20" i="36"/>
  <c r="L20" i="36"/>
  <c r="M20" i="36"/>
  <c r="I20" i="36"/>
  <c r="H2" i="38"/>
  <c r="U2" i="38"/>
  <c r="J18" i="36"/>
  <c r="K18" i="36"/>
  <c r="L18" i="36"/>
  <c r="M18" i="36"/>
  <c r="I18" i="36"/>
  <c r="G2" i="38"/>
  <c r="J2" i="38" s="1"/>
  <c r="T2" i="38"/>
  <c r="V2" i="38" s="1"/>
  <c r="I17" i="36"/>
  <c r="J17" i="36"/>
  <c r="K17" i="36"/>
  <c r="L17" i="36"/>
  <c r="M17" i="36"/>
  <c r="Y23" i="27"/>
  <c r="C45" i="36"/>
  <c r="K2" i="38"/>
  <c r="X24" i="27"/>
  <c r="F25" i="36"/>
  <c r="F26" i="36" s="1"/>
  <c r="W24" i="27"/>
  <c r="E25" i="36"/>
  <c r="E24" i="36"/>
  <c r="E26" i="36" s="1"/>
  <c r="N21" i="36"/>
  <c r="N20" i="36"/>
  <c r="N17" i="36"/>
  <c r="N25" i="36"/>
  <c r="N18" i="36"/>
  <c r="C24" i="30"/>
  <c r="C26" i="30" s="1"/>
  <c r="Y24" i="27"/>
  <c r="D25" i="30"/>
  <c r="Y22" i="27"/>
  <c r="D16" i="30"/>
  <c r="D3" i="37"/>
  <c r="D4" i="37"/>
  <c r="D23" i="30"/>
  <c r="D22" i="30"/>
  <c r="D21" i="30"/>
  <c r="D20" i="30"/>
  <c r="D19" i="30"/>
  <c r="D18" i="30"/>
  <c r="D17" i="30"/>
  <c r="Y32" i="27" l="1"/>
  <c r="G25" i="36"/>
  <c r="H17" i="36"/>
  <c r="H18" i="36"/>
  <c r="H19" i="36"/>
  <c r="H20" i="36"/>
  <c r="H21" i="36"/>
  <c r="H22" i="36"/>
  <c r="H23" i="36"/>
  <c r="H16" i="36"/>
  <c r="H24" i="36" s="1"/>
  <c r="G17" i="36"/>
  <c r="G18" i="36"/>
  <c r="G19" i="36"/>
  <c r="G20" i="36"/>
  <c r="G21" i="36"/>
  <c r="G22" i="36"/>
  <c r="G23" i="36"/>
  <c r="G16" i="36"/>
  <c r="H25" i="36"/>
  <c r="Z32" i="27"/>
  <c r="W2" i="38"/>
  <c r="C32" i="36"/>
  <c r="I25" i="36"/>
  <c r="J25" i="36"/>
  <c r="K25" i="36"/>
  <c r="L25" i="36"/>
  <c r="M25" i="36"/>
  <c r="C54" i="36"/>
  <c r="E45" i="36"/>
  <c r="Z24" i="27"/>
  <c r="I24" i="36"/>
  <c r="J24" i="36"/>
  <c r="J26" i="36" s="1"/>
  <c r="K24" i="36"/>
  <c r="K26" i="36" s="1"/>
  <c r="L24" i="36"/>
  <c r="L26" i="36" s="1"/>
  <c r="M24" i="36"/>
  <c r="M26" i="36" s="1"/>
  <c r="N24" i="36"/>
  <c r="N26" i="36" s="1"/>
  <c r="I26" i="36"/>
  <c r="G24" i="36"/>
  <c r="G26" i="36" s="1"/>
  <c r="F24" i="30"/>
  <c r="G24" i="30"/>
  <c r="H24" i="30"/>
  <c r="I24" i="30"/>
  <c r="J24" i="30"/>
  <c r="E24" i="30"/>
  <c r="D24" i="30"/>
  <c r="D26" i="30" s="1"/>
  <c r="H26" i="36" l="1"/>
  <c r="E32" i="36"/>
  <c r="C41" i="36"/>
  <c r="E26" i="30"/>
  <c r="J26" i="30"/>
  <c r="I26" i="30"/>
  <c r="H26" i="30"/>
  <c r="G26" i="30"/>
  <c r="F26" i="30"/>
  <c r="E54" i="36"/>
  <c r="E41" i="36"/>
  <c r="E40" i="30"/>
  <c r="E35" i="25" l="1"/>
  <c r="E35" i="35"/>
  <c r="C50" i="35" l="1"/>
  <c r="C48" i="35"/>
  <c r="Q55" i="25"/>
  <c r="C50" i="25"/>
  <c r="C48" i="25"/>
  <c r="C49" i="25" s="1"/>
  <c r="C52" i="25" l="1" a="1"/>
  <c r="C52" i="25" s="1"/>
  <c r="D50" i="25"/>
  <c r="C49" i="35"/>
  <c r="C2" i="37" s="1"/>
  <c r="D16" i="35"/>
  <c r="E16" i="35" s="1"/>
  <c r="D15" i="35"/>
  <c r="C52" i="35" a="1"/>
  <c r="C52" i="35" s="1"/>
  <c r="D50" i="35"/>
  <c r="E36" i="35" l="1"/>
  <c r="D37" i="35" s="1"/>
  <c r="D52" i="35" a="1"/>
  <c r="D52" i="35" s="1"/>
  <c r="F36" i="35" s="1" a="1"/>
  <c r="F36" i="35" s="1"/>
  <c r="D19" i="35"/>
  <c r="E15" i="35"/>
  <c r="N21" i="30"/>
  <c r="D21" i="36"/>
  <c r="C3" i="37"/>
  <c r="C4" i="37"/>
  <c r="D52" i="25" a="1"/>
  <c r="D52" i="25" s="1"/>
  <c r="F36" i="25" s="1" a="1"/>
  <c r="F36" i="25" s="1"/>
  <c r="E36" i="25"/>
  <c r="G41" i="21" l="1"/>
  <c r="F37" i="25"/>
  <c r="H40" i="6"/>
  <c r="D37" i="25"/>
  <c r="D20" i="36"/>
  <c r="D24" i="36" s="1"/>
  <c r="N20" i="30"/>
  <c r="N24" i="30" s="1"/>
  <c r="E19" i="35"/>
  <c r="D20" i="35"/>
  <c r="D21" i="35"/>
  <c r="E20" i="35" l="1"/>
  <c r="E21" i="35"/>
  <c r="F5"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4" i="21"/>
  <c r="G40" i="21"/>
  <c r="B40" i="21" s="1"/>
  <c r="F6" i="21"/>
  <c r="F41" i="21"/>
  <c r="N25" i="30" l="1"/>
  <c r="N26" i="30" s="1"/>
  <c r="D25" i="36"/>
  <c r="D26"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<sst xmlns="http://schemas.openxmlformats.org/spreadsheetml/2006/main" count="1046" uniqueCount="428">
  <si>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</si>
  <si>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</si>
  <si>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</si>
  <si>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</si>
  <si>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</si>
  <si>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</si>
  <si>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</si>
  <si>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</si>
  <si>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</si>
  <si>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</si>
  <si>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</si>
  <si>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</si>
  <si>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</si>
  <si>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</si>
  <si>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</si>
  <si>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</si>
  <si>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</si>
  <si>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</si>
  <si>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</si>
  <si>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</si>
  <si>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</si>
  <si>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</si>
  <si>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</si>
  <si>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</si>
  <si>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</si>
  <si>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</si>
  <si>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</si>
  <si>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</si>
  <si>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</si>
  <si>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</si>
  <si>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</si>
  <si>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</si>
  <si>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</si>
  <si>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</si>
  <si>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</si>
  <si>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</si>
  <si>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</si>
  <si>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</si>
  <si>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</si>
  <si>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</si>
  <si>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</si>
  <si>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</si>
  <si>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</si>
  <si>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</si>
  <si>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</si>
  <si>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</si>
  <si>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</si>
  <si>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</si>
  <si>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</si>
  <si>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</si>
  <si>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</si>
  <si>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</si>
  <si>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</si>
  <si>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</si>
  <si>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</si>
  <si>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</si>
  <si>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</si>
  <si>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Eigen verdeling subsidie per deelprestatie</t>
  </si>
  <si>
    <t>Verdeling kosten naar rato</t>
  </si>
  <si>
    <t>Einde invoerregels begroting</t>
  </si>
  <si>
    <t>Subsidie naar rato
van kosten</t>
  </si>
  <si>
    <t>Verdeling subsidie in %</t>
  </si>
  <si>
    <t>Projectdeelnemer</t>
  </si>
  <si>
    <t>Beoordeeld</t>
  </si>
  <si>
    <t>Aangevraagd</t>
  </si>
  <si>
    <t>Aantal uur</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</si>
  <si>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</si>
  <si>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</si>
  <si>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</si>
  <si>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</si>
  <si>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</si>
  <si>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</si>
  <si>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</si>
  <si>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</si>
  <si>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</si>
  <si>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</si>
  <si>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</si>
  <si>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</si>
  <si>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</si>
  <si>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</si>
  <si>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</si>
  <si>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subsidie %</t>
  </si>
  <si>
    <t>IKS</t>
  </si>
  <si>
    <t xml:space="preserve">Kosten </t>
  </si>
  <si>
    <t>Subsidiebedrag (inclusief forfait)</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</si>
  <si>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</si>
  <si>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</si>
  <si>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</si>
  <si>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</si>
  <si>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</si>
  <si>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</si>
  <si>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</si>
  <si>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</si>
  <si>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</si>
  <si>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</si>
  <si>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</si>
  <si>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Forfat_Percentage</t>
  </si>
  <si>
    <t>Forfait_Bedrag</t>
  </si>
  <si>
    <t>Forfait_Bedrag_Beoordeeld</t>
  </si>
  <si>
    <t>Nr</t>
  </si>
  <si>
    <t>VolgNr</t>
  </si>
  <si>
    <t>Tarief Beoordeeld</t>
  </si>
  <si>
    <t>Aantal uur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</si>
  <si>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</si>
  <si>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</si>
  <si>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</si>
  <si>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</si>
  <si>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</si>
  <si>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</si>
  <si>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</si>
  <si>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</si>
  <si>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</si>
  <si>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</si>
  <si>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</si>
  <si>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</si>
  <si>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</si>
  <si>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</si>
  <si>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</si>
  <si>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Totale kosten na maxima</t>
  </si>
  <si>
    <t>Factuurdatum</t>
  </si>
  <si>
    <t>Betaaldatum</t>
  </si>
  <si>
    <t>Loonkosten Nr</t>
  </si>
  <si>
    <t>Factuurnummer</t>
  </si>
  <si>
    <t>Aanbestedings-code</t>
  </si>
  <si>
    <t>Aanvraagnummer</t>
  </si>
  <si>
    <t>Tarief Aangevraagd</t>
  </si>
  <si>
    <t>Aantal uur Aangevraagd</t>
  </si>
  <si>
    <t>Overige kosten Aangevraagd</t>
  </si>
  <si>
    <t>Totaal kosten Aangevraagd</t>
  </si>
  <si>
    <t>Ja_Nee</t>
  </si>
  <si>
    <t>Naam medewerker / leverancier (derden)</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</si>
  <si>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</si>
  <si>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</si>
  <si>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</si>
  <si>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</si>
  <si>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</si>
  <si>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</si>
  <si>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</si>
  <si>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</si>
  <si>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</si>
  <si>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</si>
  <si>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</si>
  <si>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</si>
  <si>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</si>
  <si>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</si>
  <si>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</si>
  <si>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</si>
  <si>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</si>
  <si>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</si>
  <si>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</si>
  <si>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</si>
  <si>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</si>
  <si>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</si>
  <si>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</si>
  <si>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</si>
  <si>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</si>
  <si>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</si>
  <si>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</si>
  <si>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</si>
  <si>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</si>
  <si>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</si>
  <si>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</si>
  <si>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</si>
  <si>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</si>
  <si>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</si>
  <si>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</si>
  <si>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</si>
  <si>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</si>
  <si>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</si>
  <si>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</si>
  <si>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</si>
  <si>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</si>
  <si>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</si>
  <si>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</si>
  <si>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</si>
  <si>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</si>
  <si>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</si>
  <si>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</si>
  <si>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</si>
  <si>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</si>
  <si>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</si>
  <si>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</si>
  <si>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</si>
  <si>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</si>
  <si>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</si>
  <si>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</si>
  <si>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</si>
  <si>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</si>
  <si>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</si>
  <si>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</si>
  <si>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</si>
  <si>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</si>
  <si>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</si>
  <si>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</si>
  <si>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</si>
  <si>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</si>
  <si>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</si>
  <si>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</si>
  <si>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</si>
  <si>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</si>
  <si>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</si>
  <si>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</si>
  <si>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</si>
  <si>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</si>
  <si>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</si>
  <si>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</si>
  <si>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</si>
  <si>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</si>
  <si>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</si>
  <si>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</si>
  <si>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Tabblad 8. Uitgaven betaalverzoek</t>
  </si>
  <si>
    <t xml:space="preserve">                      </t>
  </si>
  <si>
    <t>Tabblad 7. Rekenhulp loonkosten bet.vz.</t>
  </si>
  <si>
    <t>Tabblad 9. Betalingsoverzicht</t>
  </si>
  <si>
    <t xml:space="preserve">Bij elk betaalverzoek kunt u de gegevens in tabblad 7 en 8 aanvullen. In tabblad 9 kunt u per betaalverzoek een samenvatting bekijken. </t>
  </si>
  <si>
    <t xml:space="preserve">Dit kan ook een vaststellingsverzoek zijn, waarbij u de (laatst) gemaakte kosten declareert. </t>
  </si>
  <si>
    <t>Toelichting beooordelaar</t>
  </si>
  <si>
    <t>Loonkosten nr
(uit tabblad 4)</t>
  </si>
  <si>
    <t>Het definitief aangevraagd subsidiebedrag wordt in het systeem berekend</t>
  </si>
  <si>
    <t>Specificatie arbeidskosten</t>
  </si>
  <si>
    <t>Arbeid_vast_1</t>
  </si>
  <si>
    <t>Arbeid_vast_2</t>
  </si>
  <si>
    <t>Arbeid_vast_3</t>
  </si>
  <si>
    <t>Arbeid_vast_4</t>
  </si>
  <si>
    <t>Arbeid_vast_5</t>
  </si>
  <si>
    <t>Weergeven</t>
  </si>
  <si>
    <t>Forfaitbedrag</t>
  </si>
  <si>
    <t>Forfaitbedrag Aangevraagd</t>
  </si>
  <si>
    <t>Forfaitbedrag Beoordeeld</t>
  </si>
  <si>
    <t>Totaal aangevraagde kosten</t>
  </si>
  <si>
    <t>Totaal verleende kosten</t>
  </si>
  <si>
    <t>Totaal verleend subsidiebedrag</t>
  </si>
  <si>
    <t>Indicatie totale kosten na aftopping</t>
  </si>
  <si>
    <t>Toelichting aanvrager</t>
  </si>
  <si>
    <t xml:space="preserve">In dit format maakt u de begroting voor uw project. Deze stuurt u mee met uw subsidieaanvraag. </t>
  </si>
  <si>
    <t>Toelichting tabbladen subsidieaanvraag:</t>
  </si>
  <si>
    <t>U kunt hierna de verdeling in kosten naar rato (in kolom F) overnemen óf zelf de subsidieverdeling over de projectdeelnemers bepalen. Dit doet u in kolom G 'Verdeling subsidie in %'.</t>
  </si>
  <si>
    <t xml:space="preserve">De verdeling van subsidie kunt u overnemen in het aanvraagformulier in Mijn RVO. </t>
  </si>
  <si>
    <t>Bij subsidies tot € 125.000 wordt de subsidie vastgesteld met behulp van deelprestaties. Formuleer de deelprestaties daarom zo duidelijk en helder mogelijk.</t>
  </si>
  <si>
    <t>Wilt u de integrale kostensystematiek (IKS) gebruiken? Dan kunt u in dit tabblad direct het uurtarief invullen.</t>
  </si>
  <si>
    <t xml:space="preserve">1. Geef per regel (medewerker) aan of ze wel of niet een IKS-tarief gebruiken. U doet dit in kolom B. Gebruik hiervoor het drop-down menu in de cel. </t>
  </si>
  <si>
    <t xml:space="preserve">Kolom A 'Loonkosten nummer' vult zich daarna automatisch. </t>
  </si>
  <si>
    <t>Is er sprake van eigen arbeid (werk zonder 'verloning'), vrijwilligersuren of vaste uurtarieven? Dan vult u dit in tabblad 5 in.</t>
  </si>
  <si>
    <t xml:space="preserve">Vul per kostenpost één (kosten)regel in. U hoeft alleen de cellen in te vullen die zichtbaar worden. </t>
  </si>
  <si>
    <t>1. Begin met aangeven welke projectpartner de kosten maakt. Geef waar nodig een korte beschrijving van de kostenpost.</t>
  </si>
  <si>
    <t xml:space="preserve">2. Selecteer de deelprestatie waar de kosten onderdeel van uit maken. Dit is alleen verplicht bij subsidieaanvragen onder de € 125.000. </t>
  </si>
  <si>
    <t xml:space="preserve">4. Kies het kostentype en vul de cellen die beschikbaar komen. </t>
  </si>
  <si>
    <t xml:space="preserve">Bij het kostentype arbeidskosten moet u in kolom G 'Specificatie arbeidskosten' een keuze maken (bijvoorbeeld loonkosten, eigen arbeid of een ander vast uurtarief). </t>
  </si>
  <si>
    <t xml:space="preserve">In kolom I van dit tabblad selecteert u via het drop-down menu in de cel het juiste loonkosten nummer. Deze komt overeen met de getallen in kolom A 'Loonkosten nummer' in tabblad 4. </t>
  </si>
  <si>
    <t>Is er sprake van meerdere deelprestaties, meerdere subsidiepercentages per subsidiabele activiteit of een samenwerkingsverband? Maak dan voor elke btw-post een nieuwe declaratieregel aan.</t>
  </si>
  <si>
    <t>Let op: Soms is het niet mogelijk om een bepaald kostentype te selecteren. Niet alle kostentypes zijn namelijk subsidiabel. Of kostentypes kunnen</t>
  </si>
  <si>
    <t>niet gecombineerd worden met de door u gekozen methode voor het berekenen van de subsidiabele kosten (VKO).</t>
  </si>
  <si>
    <t>Verwerking loonkosten in tabblad 8. Uitgaven betaalverzoek</t>
  </si>
  <si>
    <t>Stuur bij uw betaalverzoek altijd de benodigde bewijsstukken mee ter onderbouwing, zoals loonstroken en urenregistraties.</t>
  </si>
  <si>
    <t xml:space="preserve">Afhankelijk van het gekozen kostentype, worden cellen opgelicht en/of worden cellen automatisch gevuld. </t>
  </si>
  <si>
    <t xml:space="preserve">Bijvoorbeeld: Bij kostentype Bijdrage in natura (vrijwilligers) wordt kolom N 'Berekend volgens' gevuld met Vast tarief en kolom 'Tarief Aangevraagd' wordt gevuld met het standaard tarief van € 22,00. </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</si>
  <si>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</si>
  <si>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</si>
  <si>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</si>
  <si>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</si>
  <si>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</si>
  <si>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</si>
  <si>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</si>
  <si>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</si>
  <si>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</si>
  <si>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 xml:space="preserve">VKO (forfait) voor overige kosten: Bij uw betaalverzoek hoeft u geen kosten derden, bijdragen in natura (waaronder vrijwilligersuren) en afschrijvingen op te geven. </t>
  </si>
  <si>
    <t xml:space="preserve">Afhankelijk van de gekozen VKO zijn bepaalde kostentypes in- of uitgeschakeld. </t>
  </si>
  <si>
    <t xml:space="preserve">Bij het vullen van de cellen worden vervolgcellen in de regels automatisch opgelicht. Deze vult u verder aan. De cellen die donkergrijs worden, hoeft u niet in te vullen. </t>
  </si>
  <si>
    <t>Tabblad 8 - toelichting per kolom:</t>
  </si>
  <si>
    <t>Bij een tweede betaalverzoek begint de eerste declaratie weer met volgnummer 1.</t>
  </si>
  <si>
    <t xml:space="preserve">In alle andere gevallen is de cel vrij invulbaar. Hier vult u bijvoorbeeld de leverancier in, waarvoor kosten worden ingediend. </t>
  </si>
  <si>
    <t>Is er sprake van meerdere subsidiepercentages per subsidiabele activiteit of een samenwerkingsverband? Maak dan wél voor elke btw-post een nieuwe declaratieregel aan.</t>
  </si>
  <si>
    <t xml:space="preserve">In kolom G 'Eigen verdeling subsidie per deelprestatie' kunt u de subsidie naar rato over de deelprestatie (in kolom F) overnemen. </t>
  </si>
  <si>
    <t xml:space="preserve">Ook kunt u een eigen subsidieverdeling maken en deze invullen in kolom G. </t>
  </si>
  <si>
    <t>Naam medewerker &amp; periode/jaar</t>
  </si>
  <si>
    <t>Subsidiabele_Activiteit</t>
  </si>
  <si>
    <t>Maximum subsidiebedrag na aftopping grondkosten</t>
  </si>
  <si>
    <t>Mamimum subsidiebedrag na verlaging bijdrage in natura</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</si>
  <si>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</si>
  <si>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</si>
  <si>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</si>
  <si>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</si>
  <si>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</si>
  <si>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</si>
  <si>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</si>
  <si>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Gebruik hiervoor de tabbladen 1 t/m 6. </t>
  </si>
  <si>
    <t>2. Vul op dit tabblad het relatienummer in zoals bekend bij RVO, de naam van de penvoerder en de naam van het project in.</t>
  </si>
  <si>
    <t xml:space="preserve">Doet u de aanvraag niet namens een samenwerkingsverband? Vul dan hier uw bedrijfs- of organisatienaam in. </t>
  </si>
  <si>
    <t>Onderaan de tabel moet het totaal van de subsidie verdeeld zijn. Is dit niet het geval? Dan zijn de bedragen rood.</t>
  </si>
  <si>
    <t>Heeft u gekozen voor een forfait voor arbeidskosten? Of zijn arbeidskosten niet subsidiabel? Dan hoeft u tabblad 4 niet in te vullen.</t>
  </si>
  <si>
    <t xml:space="preserve">3. Selecteer de subsidiabele activiteit waar de kosten over gaan. </t>
  </si>
  <si>
    <t xml:space="preserve">Bij kostentype arbeidskosten en arbeidskosten op basis van IKS maakt u gebruik van het uurtarief dat u heeft berekend in tabblad 4. </t>
  </si>
  <si>
    <t>Hier vindt u uw begrotingsoverzicht. Alle gegevens worden getoond uit de door u ingevoerde gegevens uit de vorige tabbladen.</t>
  </si>
  <si>
    <t xml:space="preserve">Krijgt u € 125.000 of meer subsidie? Dan gebruikt u tabblad 7, 8 en 9 van dit format om uw betaalverzoek (deelbetaling of vaststelling) in te leveren. </t>
  </si>
  <si>
    <t xml:space="preserve">In het openstellingsbesluit of de regeling staat welke mogelijkheden u heeft. </t>
  </si>
  <si>
    <t xml:space="preserve">2. Hierna kunt u door met de andere tabbladen. Heeft u tabblad 5 ingevuld? Kom dan terug bij dit tabblad voor het vervolg. </t>
  </si>
  <si>
    <t xml:space="preserve">3. Wanneer u de kosten per projectdeelnemer heeft ingevuld in tabblad 5, ziet u hier de verdeling van de projectkosten naar rato over de deelnemers. </t>
  </si>
  <si>
    <t>3. Wanneer u kosten heeft ingevoerd in tabblad 5, ziet u in dit tabblad de verdeling van de projectkosten en subsidie naar rato over de deelprestaties.</t>
  </si>
  <si>
    <r>
      <t xml:space="preserve">In dit tabblad kunt u een berekening maken van het uurtarief. </t>
    </r>
    <r>
      <rPr>
        <sz val="11"/>
        <color theme="1"/>
        <rFont val="Calibri"/>
        <family val="2"/>
        <scheme val="minor"/>
      </rPr>
      <t xml:space="preserve">Dit doet u op basis van individuele loonkosten. </t>
    </r>
  </si>
  <si>
    <r>
      <t xml:space="preserve">2. </t>
    </r>
    <r>
      <rPr>
        <sz val="11"/>
        <color theme="1"/>
        <rFont val="Calibri"/>
        <family val="2"/>
        <scheme val="minor"/>
      </rPr>
      <t xml:space="preserve">U vult daarna de beschikbare cellen in op basis van wat u heeft u gekozen in kolom B. </t>
    </r>
  </si>
  <si>
    <t xml:space="preserve">Vul dit tabblad in op basis van projectdeelnemer en subsidiabele activiteit. De subsidiabele activiteiten vindt u in het openstellingsbesluit of de regeling. </t>
  </si>
  <si>
    <r>
      <t xml:space="preserve">Gebruik de drop-down menu's in de cellen van een kostenregel. </t>
    </r>
    <r>
      <rPr>
        <sz val="11"/>
        <color theme="1"/>
        <rFont val="Calibri"/>
        <family val="2"/>
        <scheme val="minor"/>
      </rPr>
      <t>U selecteert zo de projectpartner, deelprestatie, subsidiabele activiteit en het kostentype.</t>
    </r>
  </si>
  <si>
    <r>
      <t xml:space="preserve">Afhankelijk van het gekozen kostentype en </t>
    </r>
    <r>
      <rPr>
        <sz val="11"/>
        <color theme="1"/>
        <rFont val="Calibri"/>
        <family val="2"/>
        <scheme val="minor"/>
      </rPr>
      <t>het soort arbeidskosten wordt er een vast tarief getoond.</t>
    </r>
  </si>
  <si>
    <r>
      <rPr>
        <sz val="11"/>
        <color theme="1"/>
        <rFont val="Calibri"/>
        <family val="2"/>
        <scheme val="minor"/>
      </rPr>
      <t>In kolom T  kan een opmerking staan. Bijvoorbeeld wanneer u een wijziging doorvoert bij de VKO in tabblad 1 en bepaalde kostentypen niet opgegeven hoeven te worden.</t>
    </r>
  </si>
  <si>
    <t xml:space="preserve">Heeft u grondkosten of bijdrage in natura begroot? Dan kan een aftopping invloed hebben op het maximale subsidiebedrag. </t>
  </si>
  <si>
    <t>Wilt u minder subsidie aanvragen dan het maximale subsidiebedrag dat u kan aanvrager? Dit kan. Vul uw gewenste subsidiebedrag in bij regel 37.</t>
  </si>
  <si>
    <t>Toelichting tabbladen betaalverzoek (voor subsidies vanaf € 125.000):</t>
  </si>
  <si>
    <t xml:space="preserve">Krijgt u € 125.000 of meer subsidie? Dan vult u tabblad 7, 8 en 9 in van dit format om uw betaalverzoek (deelbetaling of vaststelling) in te leveren. </t>
  </si>
  <si>
    <r>
      <t xml:space="preserve">De gegevens uit </t>
    </r>
    <r>
      <rPr>
        <sz val="11"/>
        <color theme="1"/>
        <rFont val="Calibri"/>
        <family val="2"/>
        <scheme val="minor"/>
      </rPr>
      <t>de samenvatting gebruikt u om uw betaalverzoek in Mijn RVO in te voeren.</t>
    </r>
  </si>
  <si>
    <r>
      <rPr>
        <sz val="11"/>
        <color theme="1"/>
        <rFont val="Calibri"/>
        <family val="2"/>
        <scheme val="minor"/>
      </rPr>
      <t>Heeft u gekozen voor een VKO voor arbeidskosten? Of zijn arbeidskosten niet subsidiabel? Dan hoeft u dit tabblad niet in te vullen.</t>
    </r>
  </si>
  <si>
    <r>
      <t>Heeft u in uw subsidieaanvraag gebruik gemaakt van tabblad 4? Vul dan bij een betaalverzoek ook</t>
    </r>
    <r>
      <rPr>
        <sz val="11"/>
        <color theme="1"/>
        <rFont val="Calibri"/>
        <family val="2"/>
        <scheme val="minor"/>
      </rPr>
      <t xml:space="preserve"> tabblad 7 in. </t>
    </r>
  </si>
  <si>
    <r>
      <t xml:space="preserve">Levert u later een tweede betaalverzoek in met nieuwe uurtarieven? </t>
    </r>
    <r>
      <rPr>
        <sz val="11"/>
        <color theme="1"/>
        <rFont val="Calibri"/>
        <family val="2"/>
        <scheme val="minor"/>
      </rPr>
      <t xml:space="preserve">Dan kunt u tabblad 7 bij elk betaalverzoek aanvullen. </t>
    </r>
  </si>
  <si>
    <r>
      <t xml:space="preserve">Tabblad 7 gebruikt u om de individuele uurtarieven voor loonkosten te berekenen. </t>
    </r>
    <r>
      <rPr>
        <sz val="11"/>
        <color theme="1"/>
        <rFont val="Calibri"/>
        <family val="2"/>
        <scheme val="minor"/>
      </rPr>
      <t xml:space="preserve">Ook kunt u IKS-tarieven opgeven. Let op dat deze bij RVO zijn doorgegeven. </t>
    </r>
  </si>
  <si>
    <r>
      <t xml:space="preserve">Zijn de uurtarieven niet gewijzigd ten opzichte van de verlening? </t>
    </r>
    <r>
      <rPr>
        <sz val="11"/>
        <color theme="1"/>
        <rFont val="Calibri"/>
        <family val="2"/>
        <scheme val="minor"/>
      </rPr>
      <t xml:space="preserve">Dan kunt u de gegevens uit uw subsidieaanvraag (tabblad 4) overnemen. </t>
    </r>
  </si>
  <si>
    <t>In kolom C vult u de naam van de medewerker in en de periode of het jaar waarvoor het uurtarief geldt.</t>
  </si>
  <si>
    <r>
      <t xml:space="preserve">In tabblad 8 verwijst u naar de uurtarieven uit tabblad 7. In tabblad 8 </t>
    </r>
    <r>
      <rPr>
        <sz val="11"/>
        <color theme="1"/>
        <rFont val="Calibri"/>
        <family val="2"/>
        <scheme val="minor"/>
      </rPr>
      <t xml:space="preserve">kiest u in kolom F uit 'Arbeidskosten' of 'Arbeidskosten op basis van IKS'. </t>
    </r>
  </si>
  <si>
    <r>
      <t xml:space="preserve">Vervolgens kiest u in het drop-down-menu van dezelfde regel, onder </t>
    </r>
    <r>
      <rPr>
        <sz val="11"/>
        <color theme="1"/>
        <rFont val="Calibri"/>
        <family val="2"/>
        <scheme val="minor"/>
      </rPr>
      <t xml:space="preserve">kolom G voor 'Loonkosten'. </t>
    </r>
  </si>
  <si>
    <t xml:space="preserve">Kiest u voor 'Arbeidskosten op basis van IKS'? Dan hoeft u kolom G niet in te vullen. </t>
  </si>
  <si>
    <r>
      <t xml:space="preserve">In kolom H kiest u vervolgens de naam van de medewerker </t>
    </r>
    <r>
      <rPr>
        <sz val="11"/>
        <color theme="1"/>
        <rFont val="Calibri"/>
        <family val="2"/>
        <scheme val="minor"/>
      </rPr>
      <t xml:space="preserve">met de bijbehorende periode of het jaar. </t>
    </r>
  </si>
  <si>
    <t xml:space="preserve">Uw keuze is gelijk aan wat u bij kolom C in tabblad 7 heeft ingevuld. </t>
  </si>
  <si>
    <r>
      <t xml:space="preserve">Heeft u in kolom H de juiste naam van de medewerker en de periode </t>
    </r>
    <r>
      <rPr>
        <sz val="11"/>
        <color theme="1"/>
        <rFont val="Calibri"/>
        <family val="2"/>
        <scheme val="minor"/>
      </rPr>
      <t xml:space="preserve">of het jaar gekozen? Dan wordt automatisch het uurtarief voor deze medewerker ingevuld onder kolom O. </t>
    </r>
  </si>
  <si>
    <t xml:space="preserve">In kolom Q vult u vervolgens het aantal uur in dat u aanvraagt bij dit betaalverzoek. </t>
  </si>
  <si>
    <t xml:space="preserve">U kunt in dit tabblad alle gemaakte kosten invullen die u wilt declareren. </t>
  </si>
  <si>
    <t>Levert u later een tweede betaalverzoek in? Dan kunt u de kosten in dit tabblad aanvullen. U vult dan in kolom A het betaalverzoeknummer '2' in.</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</si>
  <si>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</si>
  <si>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</si>
  <si>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Onderaan dit tabblad vindt u per kolom een uitgebreide toelichting. </t>
  </si>
  <si>
    <r>
      <t xml:space="preserve">Vul ook de 'Ontvangstdatum subsidieaanvraag' </t>
    </r>
    <r>
      <rPr>
        <sz val="11"/>
        <color theme="1"/>
        <rFont val="Calibri"/>
        <family val="2"/>
        <scheme val="minor"/>
      </rPr>
      <t xml:space="preserve">in. Deze datum staat in uw ontvangstbevestigingsbrief. </t>
    </r>
  </si>
  <si>
    <r>
      <t xml:space="preserve">Dit tabblad laat vervolgens een totaaloverzicht zien van het </t>
    </r>
    <r>
      <rPr>
        <sz val="11"/>
        <color theme="1"/>
        <rFont val="Calibri"/>
        <family val="2"/>
        <scheme val="minor"/>
      </rPr>
      <t xml:space="preserve">geselecteerde betalingsverzoek. </t>
    </r>
  </si>
  <si>
    <r>
      <t xml:space="preserve">Let op: </t>
    </r>
    <r>
      <rPr>
        <sz val="11"/>
        <color theme="1"/>
        <rFont val="Calibri"/>
        <family val="2"/>
        <scheme val="minor"/>
      </rPr>
      <t>Zijn er binnen uw openstelling en project meerdere subsidiabele activiteiten, met verschillende subsidiepercentages? Vul dan de totale uitgaven per subsidiabele activiteit in.</t>
    </r>
  </si>
  <si>
    <t xml:space="preserve">Bij een tweede betaalverzoek kiest u hier '2', enz. Bij een volgend betaalverzoek vult u kolom A aan en vult u de nodige gegevens aan. </t>
  </si>
  <si>
    <r>
      <rPr>
        <sz val="11"/>
        <color theme="1"/>
        <rFont val="Calibri"/>
        <family val="2"/>
        <scheme val="minor"/>
      </rPr>
      <t xml:space="preserve">U kiest deze in de cel met het drop-down-menu. De gegevens worden opgehaald uit uw subsidieaanvraag (tabblad 2 Projectdeelnemers). </t>
    </r>
  </si>
  <si>
    <r>
      <t xml:space="preserve">Let op dat u de optie kiest waar u subsidie voor hebt ontvangen. </t>
    </r>
    <r>
      <rPr>
        <sz val="11"/>
        <color theme="1"/>
        <rFont val="Calibri"/>
        <family val="2"/>
        <scheme val="minor"/>
      </rPr>
      <t xml:space="preserve">Is er iets veranderd? Dan moet u dit vooraf doorgeven. Een wijziging kan consequenties hebben voor de beoordeling van uw kosten. </t>
    </r>
  </si>
  <si>
    <r>
      <t xml:space="preserve">Bij </t>
    </r>
    <r>
      <rPr>
        <sz val="11"/>
        <color theme="1"/>
        <rFont val="Calibri"/>
        <family val="2"/>
        <scheme val="minor"/>
      </rPr>
      <t xml:space="preserve">eigen arbeid en overige vaste uurtarieven kunt u de naam van de medewerker of persoon invullen die uren in het project heeft gemaakt. </t>
    </r>
  </si>
  <si>
    <t xml:space="preserve">Vult u in tabblad 9 de ontvangstdatum van uw subsidieaanvraag in? En de einddatum van uw project? Dan worden de factuurdata gecontroleerd. </t>
  </si>
  <si>
    <r>
      <t xml:space="preserve">Ligt de factuurdatum vóór de ontvangstdatum subsidieaanvraag? Dan </t>
    </r>
    <r>
      <rPr>
        <sz val="11"/>
        <color theme="1"/>
        <rFont val="Calibri"/>
        <family val="2"/>
        <scheme val="minor"/>
      </rPr>
      <t>kleurt de factuurdatum blauw (waarschuwing). De kosten zijn alleen subsidiabel wanneer de voorbereidingskosten binnen uw openstelling subsidiabel zijn.</t>
    </r>
  </si>
  <si>
    <r>
      <t xml:space="preserve">Ligt de factuurdatum meer dan 1 jaar vóór de ontvangstdatum subsidieaanvraag? Dan </t>
    </r>
    <r>
      <rPr>
        <sz val="11"/>
        <color theme="1"/>
        <rFont val="Calibri"/>
        <family val="2"/>
        <scheme val="minor"/>
      </rPr>
      <t xml:space="preserve">kleurt de factuurdatum rood. </t>
    </r>
  </si>
  <si>
    <r>
      <t xml:space="preserve">Ligt de factuurdatum na de einddatum van het project? Dan </t>
    </r>
    <r>
      <rPr>
        <sz val="11"/>
        <color theme="1"/>
        <rFont val="Calibri"/>
        <family val="2"/>
        <scheme val="minor"/>
      </rPr>
      <t xml:space="preserve">kleurt de factuurdatum blauw. </t>
    </r>
  </si>
  <si>
    <t xml:space="preserve">Op basis van de kleuren kunt u bepalen of u de kosten wel of niet declareert. U kunt ook een toelichting toevoegen aan de declaratieregel. Hier kunt u uitleggen waarom de kosten subsidiabel zijn. </t>
  </si>
  <si>
    <r>
      <t xml:space="preserve">Let op: </t>
    </r>
    <r>
      <rPr>
        <sz val="11"/>
        <color theme="1"/>
        <rFont val="Calibri"/>
        <family val="2"/>
        <scheme val="minor"/>
      </rPr>
      <t xml:space="preserve">Wanneer subsidiabel, zijn voorbereidingskosten standaard tot één jaar voordat u uw aanvraag doet subsidiabel. </t>
    </r>
  </si>
  <si>
    <t>Landbouwer</t>
  </si>
  <si>
    <t xml:space="preserve">Op het tabblad Toelichting betaalverzoek leggen we stap voor stap uit hoe dat moet. </t>
  </si>
  <si>
    <t xml:space="preserve">De gegevens uit dit betalingsoverzicht kunt u gebruiken bij het indienen van uw digitale betaalverzoek in Mijn RVO. Het gaat om de totale uitgaven per kostentype van uw betaalverzoek. </t>
  </si>
  <si>
    <t>Werkgevers lasten 44,2%</t>
  </si>
  <si>
    <t xml:space="preserve">De gegevens uit het begrotingsoverzicht neemt u over in uw aanvraagformulier in Mijn RVO. Het gaat om de totale kosten per kostentype. </t>
  </si>
  <si>
    <t xml:space="preserve">Let op: Zijn er binnen uw openstelling en project meerdere subsidiabele activiteiten, met verschillende subsidiepercentages van toepassing? Vul dan de totalen per subsidiabele activiteit in. </t>
  </si>
  <si>
    <t>Arbeid_vast_6</t>
  </si>
  <si>
    <t>Tabblad 1. Aanvraaggegevens</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</si>
  <si>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</si>
  <si>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</si>
  <si>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</si>
  <si>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</si>
  <si>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</si>
  <si>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</si>
  <si>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</si>
  <si>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</si>
  <si>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</si>
  <si>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Let op dat u per medewerker en periode/jaar één regel vult. Bijvoorbeeld: A.van Dijk, jan-aug 2024.</t>
  </si>
  <si>
    <t>Verandert het uurtarief van een medewerker tijdens het jaar? Vul dan 2 uurtarief regels met verschillende periodes in.</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</si>
  <si>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</si>
  <si>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</si>
  <si>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</si>
  <si>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</si>
  <si>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</si>
  <si>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 xml:space="preserve">Deze nummers worden automatisch ingevuld wanneer u in kolom A het betaalverzoeknummer invult. Dit betekent dat elke declaratieregel een eigen volgnummer heeft. </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</si>
  <si>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</si>
  <si>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</si>
  <si>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t xml:space="preserve">Kolom D - Korte beschrijving
</t>
  </si>
  <si>
    <t>Hier kunt u een beschrijving van de gemaakte kosten invullen.</t>
  </si>
  <si>
    <t>Kolom E - Subsidiabele activiteit</t>
  </si>
  <si>
    <t xml:space="preserve">Kies hier de subsidiabele activiteit waarvoor de kosten zijn gemaakt. Gebruik het drop-down menu in de cel. Dit zijn de subsidiabele activiteiten uit het openstellingsbesluit. </t>
  </si>
  <si>
    <t>Kolom F - Kostentype</t>
  </si>
  <si>
    <t xml:space="preserve">Afhankelijke van de gekozen VKO zijn bepaalde kostentypes in- of uitgeschakeld. Kies het kostentype. </t>
  </si>
  <si>
    <t>Kolom G - Specificatie arbeidskosten</t>
  </si>
  <si>
    <t>Heeft u in kolom H gekozen voor kostentype 'Arbeidskosten'? Dan kunt u in deze kolom het type arbeidskosten specificeren. Dit is afhankelijk van welke kosten subsidiabel zijn.</t>
  </si>
  <si>
    <t xml:space="preserve">De mogelijke opties zijn loonkosten, eigen arbeid of een van de vaste uurtarieven die horen bij de functies van projectmedewerker, landbouwer, adviseur of projectleider/expert. </t>
  </si>
  <si>
    <t>Kolom H - Naam medewerker / leverancier (derden)</t>
  </si>
  <si>
    <t xml:space="preserve">Heeft u gekozen voor loonkosten en arbeidskosten op basis van IKS? Dan kiest u in kolom H via het drop-down menu de naam van de medewerker met de periode en/of jaar. </t>
  </si>
  <si>
    <t>Kolom I - Factuurnummer</t>
  </si>
  <si>
    <t xml:space="preserve">Vul hier het factuurnummer in waarop de kosten betrekking hebben. </t>
  </si>
  <si>
    <t>Kolom J - Aanbestedingscode</t>
  </si>
  <si>
    <t>Kolom K - Factuurdatum</t>
  </si>
  <si>
    <t xml:space="preserve">Geldt binnen uw openstelling een andere termijn (bijvoorbeeld 6 maanden)? Dan houdt dit format hier geen rekening mee. </t>
  </si>
  <si>
    <t>Kolom L - Betaaldatum</t>
  </si>
  <si>
    <t>Kolom M - Loonkosten Nr</t>
  </si>
  <si>
    <t>Deze kolom wordt automatisch gevuld met het loonkostennummer (kolom A) uit tabblad 7.</t>
  </si>
  <si>
    <t>Kolom N - Berekend volgens</t>
  </si>
  <si>
    <t xml:space="preserve">Deze kolom wordt automatisch gevuld met 'vast tarief' of 'uurtarief'. </t>
  </si>
  <si>
    <t>Kolom O - Tarief Aangevraagd</t>
  </si>
  <si>
    <t>Deze kolom wordt automatisch gevuld met het bedrag uit tabblad 7.</t>
  </si>
  <si>
    <t>Kolom Q - Aantal uur Aangevraagd</t>
  </si>
  <si>
    <t>Vul hier het aantal uren in dat u wilt declareren. Deze moet overeenkomen met het bijbehorende bewijsstuk, bijvoorbeeld één of meerdere urenregistratie(s).</t>
  </si>
  <si>
    <t>Kolom S - Overige kosten Aangevraagd</t>
  </si>
  <si>
    <t xml:space="preserve">Vul hier de kosten exclusief btw in. Dit moet overeenkomen met het bedrag op de bijbehorende factuur. </t>
  </si>
  <si>
    <t>Kolom U - Totaal kosten Aangevraagd</t>
  </si>
  <si>
    <t xml:space="preserve">Deze kolom wordt automatisch gevuld op basis van de ingevoerde gegevens in de declaratieregel. </t>
  </si>
  <si>
    <t>Kolom W - Forfaitbedrag Aangevraagd</t>
  </si>
  <si>
    <t xml:space="preserve">Afhankelijk van de gekozen vereenvoudigde kostenoptie (VKO), wordt deze kolom automatisch gevuld met het bijbehorende forfaitaire bedrag. </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</si>
  <si>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</si>
  <si>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</si>
  <si>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Subsidie %</t>
  </si>
  <si>
    <t>Kolom Y - Toelichting aanvrager</t>
  </si>
  <si>
    <t xml:space="preserve">Hier kunt u een korte toelichting geven op de kostenregel. </t>
  </si>
  <si>
    <t>De instructie voor het vullen van tabblad 7 is gelijk aan de instructie van tabblad 4. Deze kunt u nalezen in tabblad 'Toelichting aanvraag'.</t>
  </si>
  <si>
    <t xml:space="preserve">Onder kostentype arbeidskosten vallen loonkosten (exclusief IKS), eigen arbeid en de vaste tarieven voor projectmedewerker, landbouwer, adviseur of projectleider/expert. </t>
  </si>
  <si>
    <t xml:space="preserve">Heeft u gekozen voor VKO voor arbeidskosten of VKO voor overige kosten? Dan wordt kolom R automatisch gevuld met het bijbehorende forfaitaire bedrag. </t>
  </si>
  <si>
    <t xml:space="preserve">Hierover wordt ook geen forfait berekend. Dit is al verwerkt in de hoogte van het tarief. </t>
  </si>
  <si>
    <t xml:space="preserve">Let op: Over arbeidskosten op basis van IKS kan geen forfait worden berekend. Heeft u gekozen voor een van de vaste tarieven voor projectmedewerker, landbouwer, adviseur of projectleider/expert? </t>
  </si>
  <si>
    <t xml:space="preserve">Over arbeidskosten op basis van IKS kan geen forfait worden berekend. Heeft u gekozen voor een van de vaste tarieven voor projectmedewerker, landbouwer, adviseur of projectleider/expert? </t>
  </si>
  <si>
    <t xml:space="preserve">Onder het kostentype arbeidskosten in het overzicht vallen de volgende kosten: loonkosten (exclusief IKS), eigen arbeid en de vaste tarieven voor projectmedewerker, landbouwer, adviseur of projectleider/expert. </t>
  </si>
  <si>
    <r>
      <rPr>
        <b/>
        <sz val="11"/>
        <color theme="1"/>
        <rFont val="Calibri"/>
        <family val="2"/>
        <scheme val="minor"/>
      </rPr>
      <t>Toelichting:</t>
    </r>
    <r>
      <rPr>
        <sz val="11"/>
        <color theme="1"/>
        <rFont val="Calibri"/>
        <family val="2"/>
        <scheme val="minor"/>
      </rPr>
      <t xml:space="preserve">
Je kunt de ‘Voorbeeld openstelling’ vervangen door je eigen openstelling. Vul de kolommen.
Een "1" betekent dat het veld van toepassing is. Wanneer je niets invult wordt er geen gebruik gemaakt van deze optie in de openstelling. 
Vul ook altijd een minimum en maximum subsidiebedrag in. Bij geen minimum '0' en bij geen maximum het platfondbedrag van de openstelling.</t>
    </r>
  </si>
  <si>
    <t>Format begroting en betaalverzoeken</t>
  </si>
  <si>
    <t xml:space="preserve">Is het minimum subsidiebedrag dat u kunt aanvragen binnen deze openstelling € 125.000? Dan hoeft u dit tabblad niet in te vullen. </t>
  </si>
  <si>
    <t xml:space="preserve">Heeft u een betaalverzoek met opdrachten die zijn aanbesteed? Vul voor elke opdracht een aanbestedingscode in. Gebruik hiervoor de instructie aanleveren aanbestedingsdocumenten. Deze vindt u op onze website. </t>
  </si>
  <si>
    <r>
      <rPr>
        <b/>
        <sz val="11"/>
        <color theme="1"/>
        <rFont val="Calibri"/>
        <family val="2"/>
        <scheme val="minor"/>
      </rPr>
      <t>Toelichting</t>
    </r>
    <r>
      <rPr>
        <sz val="11"/>
        <color theme="1"/>
        <rFont val="Calibri"/>
        <family val="2"/>
        <scheme val="minor"/>
      </rPr>
      <t>:
Gebruik in kolom J dezelfde naamgeving als in kolom A. In kolom J kun je meerdere keren dezelfde openstelling zetten, zodat je binnen één openstelling verschillende "Subsidiabele_Activiteiten" kunt invoeren (onder kolom K).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M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U t/m Z</t>
    </r>
    <r>
      <rPr>
        <sz val="11"/>
        <color theme="1"/>
        <rFont val="Calibri"/>
        <family val="2"/>
        <scheme val="minor"/>
      </rPr>
      <t xml:space="preserve">) ook aan (op "1") worden gezet. 
Let op: gebruik altijd de plakoptie Waarden (W) wanneer je een naam of andere gegevens wilt kopiëren en plakken. Anders overschrijf je de voorwaardelijke opmaak en eventuele formules. </t>
    </r>
  </si>
  <si>
    <t xml:space="preserve">1. Vul alle projectdeelnemers (aanvragers) in, inclusief het KVK- en btw-nummer. Hiermee worden de deelnemers van het samenwerkingsverband bedoeld. </t>
  </si>
  <si>
    <t>Onderaan dit tabblad ziet u het subsidiebedrag op basis van de opgegeven kosten. Op basis van de regeling kan er een maximum subsidiebedrag zijn.</t>
  </si>
  <si>
    <t>Versie 03-10-2024</t>
  </si>
  <si>
    <t xml:space="preserve">Kies het betaalverzoeknummer dat u wilt bekijken. Ga naar regel 10 'Betalingverzoeknummer'. En klik in kolom E het juiste nummer aan in het drop-down-menu. </t>
  </si>
  <si>
    <t xml:space="preserve">Ook vult u het aanvraagnummer en de einddatum van het project in. U vindt deze informatie in de beslisbrief op uw subsidieaanvraag (verleningsbeschikking). </t>
  </si>
  <si>
    <t xml:space="preserve">Let op dat u btw apart ingevoert. U kiest dan 'Niet verrekenbare btw' onder kolom F 'Kostentype'. Wel mag u de btw van meerdere facturen bij elkaar optellen. </t>
  </si>
  <si>
    <t xml:space="preserve">Vul hier de factuurdatum in zoals op de factuur vermeld staat. Vul in als: dag-maand-jaar, bijvoorbeeld 01-06-2024. </t>
  </si>
  <si>
    <t xml:space="preserve">Vul hier de datum in waarop de factuur betaald is. Deze staat op het bijbehorende betaalbewijs (rekeningsafschrift). Vul in als: dag-maand-jaar, bijvoorbeeld 01-06-2024. </t>
  </si>
  <si>
    <t>LEADER uitvoering projecten - provincie Flevoland</t>
  </si>
  <si>
    <t>Flevoland | Investeringsprojecten</t>
  </si>
  <si>
    <t>Flevoland | Overige projecten</t>
  </si>
  <si>
    <t>Investeringsprojecten</t>
  </si>
  <si>
    <t>Overige projecten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</si>
</sst>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
    <numFmt numFmtId="165" formatCode="&quot;€&quot;\ #,##0"/>
    <numFmt numFmtId="166" formatCode="0.0%"/>
    <numFmt numFmtId="167" formatCode="dd/mm/yyyy"/>
    <numFmt numFmtId="168" formatCode="#,##0_ ;\-#,##0\ "/>
    <numFmt numFmtId="169" formatCode="#,##0.00_ ;\-#,##0.00\ "/>
    <numFmt numFmtId="170" formatCode="0.0000%"/>
  </numFmts>
  <fonts count="29"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u/>
      <sz val="11"/>
      <color theme="1"/>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00B050"/>
      <name val="Calibri"/>
      <family val="2"/>
      <scheme val="minor"/>
    </font>
    <font>
      <sz val="11"/>
      <color rgb="FFD52B1E"/>
      <name val="Calibri"/>
      <family val="2"/>
      <scheme val="minor"/>
    </font>
    <font>
      <b/>
      <i/>
      <sz val="11"/>
      <color theme="1"/>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cellStyleXfs>
  <cellXfs count="414">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164" fontId="2" fillId="11" borderId="1" xfId="0" applyNumberFormat="1" applyFont="1" applyFill="1" applyBorder="1" applyProtection="1">
      <protection hidden="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1" fillId="2" borderId="1" xfId="0" applyFont="1" applyFill="1" applyBorder="1" applyProtection="1">
      <protection hidden="1"/>
    </xf>
    <xf numFmtId="0" fontId="1" fillId="0" borderId="1" xfId="1" applyFont="1" applyFill="1" applyBorder="1" applyAlignment="1" applyProtection="1">
      <protection hidden="1"/>
    </xf>
    <xf numFmtId="0" fontId="2" fillId="8" borderId="1" xfId="5" applyBorder="1" applyAlignment="1" applyProtection="1">
      <alignment horizontal="left"/>
      <protection hidden="1"/>
    </xf>
    <xf numFmtId="44" fontId="1" fillId="10" borderId="1" xfId="7" applyNumberFormat="1" applyFont="1" applyBorder="1" applyAlignment="1" applyProtection="1">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0" fontId="2" fillId="16" borderId="1" xfId="0" applyNumberFormat="1" applyFont="1" applyFill="1" applyBorder="1" applyProtection="1">
      <protection hidden="1"/>
    </xf>
    <xf numFmtId="44" fontId="2" fillId="16" borderId="1" xfId="0" applyNumberFormat="1" applyFont="1" applyFill="1" applyBorder="1" applyProtection="1">
      <protection hidden="1"/>
    </xf>
    <xf numFmtId="4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44" fontId="2" fillId="16" borderId="1" xfId="1" applyNumberFormat="1" applyFill="1" applyBorder="1" applyAlignment="1" applyProtection="1">
      <protection hidden="1"/>
    </xf>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0" fontId="11" fillId="0" borderId="1" xfId="1" applyNumberFormat="1" applyFont="1" applyFill="1" applyBorder="1" applyAlignment="1" applyProtection="1">
      <alignment horizontal="left" vertical="center"/>
      <protection hidden="1"/>
    </xf>
    <xf numFmtId="49" fontId="1" fillId="7" borderId="1" xfId="4" applyNumberFormat="1" applyFont="1" applyBorder="1" applyAlignment="1" applyProtection="1">
      <alignment horizontal="left" vertical="center"/>
      <protection hidden="1"/>
    </xf>
    <xf numFmtId="164" fontId="1" fillId="0" borderId="1" xfId="1" applyNumberFormat="1" applyFont="1" applyFill="1" applyBorder="1" applyProtection="1">
      <protection hidden="1"/>
    </xf>
    <xf numFmtId="0" fontId="2" fillId="3" borderId="1" xfId="0" applyFont="1" applyFill="1" applyBorder="1" applyProtection="1">
      <protection locked="0" hidden="1"/>
    </xf>
    <xf numFmtId="164" fontId="2" fillId="3" borderId="1" xfId="0" applyNumberFormat="1" applyFont="1" applyFill="1" applyBorder="1" applyProtection="1">
      <protection locked="0"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10" fontId="2" fillId="3" borderId="1" xfId="0" applyNumberFormat="1" applyFont="1" applyFill="1" applyBorder="1" applyProtection="1">
      <protection locked="0" hidden="1"/>
    </xf>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12" borderId="1" xfId="0" applyFont="1" applyFill="1" applyBorder="1" applyProtection="1">
      <protection locked="0"/>
    </xf>
    <xf numFmtId="0" fontId="2" fillId="3" borderId="1" xfId="0" applyFont="1" applyFill="1" applyBorder="1" applyProtection="1">
      <protection locked="0"/>
    </xf>
    <xf numFmtId="164" fontId="2" fillId="3" borderId="1" xfId="0" applyNumberFormat="1" applyFont="1" applyFill="1" applyBorder="1" applyProtection="1">
      <protection locked="0"/>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4" fontId="2" fillId="2" borderId="0" xfId="1" applyNumberFormat="1" applyFill="1" applyBorder="1" applyAlignment="1" applyProtection="1">
      <protection hidden="1"/>
    </xf>
    <xf numFmtId="4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44" fontId="1" fillId="2" borderId="0" xfId="7" applyNumberFormat="1" applyFont="1" applyFill="1" applyBorder="1" applyAlignment="1" applyProtection="1">
      <protection hidden="1"/>
    </xf>
    <xf numFmtId="4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44" fontId="1" fillId="11" borderId="12" xfId="7" applyNumberFormat="1" applyFont="1" applyFill="1" applyBorder="1" applyAlignment="1" applyProtection="1">
      <protection hidden="1"/>
    </xf>
    <xf numFmtId="44" fontId="2" fillId="0" borderId="0" xfId="0" applyNumberFormat="1" applyFont="1" applyAlignment="1" applyProtection="1">
      <alignment wrapText="1"/>
      <protection hidden="1"/>
    </xf>
    <xf numFmtId="4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44" fontId="14" fillId="11" borderId="1" xfId="7" applyNumberFormat="1" applyFont="1" applyFill="1" applyBorder="1" applyAlignment="1" applyProtection="1">
      <protection hidden="1"/>
    </xf>
    <xf numFmtId="44" fontId="6" fillId="11" borderId="1" xfId="7" applyNumberFormat="1" applyFont="1" applyFill="1" applyBorder="1" applyAlignment="1" applyProtection="1">
      <protection hidden="1"/>
    </xf>
    <xf numFmtId="9" fontId="0" fillId="0" borderId="0" xfId="0" applyNumberFormat="1"/>
    <xf numFmtId="0" fontId="0" fillId="3" borderId="1" xfId="0" applyFill="1" applyBorder="1" applyProtection="1">
      <protection locked="0" hidden="1"/>
    </xf>
    <xf numFmtId="164" fontId="1" fillId="18" borderId="1" xfId="3" applyNumberFormat="1" applyFont="1" applyFill="1" applyBorder="1" applyProtection="1">
      <protection hidden="1"/>
    </xf>
    <xf numFmtId="0" fontId="0" fillId="20" borderId="0" xfId="0" applyFill="1"/>
    <xf numFmtId="0" fontId="4" fillId="21" borderId="0" xfId="0" applyFont="1" applyFill="1"/>
    <xf numFmtId="4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6" fontId="0" fillId="0" borderId="0" xfId="0" applyNumberFormat="1"/>
    <xf numFmtId="164" fontId="9" fillId="3" borderId="1" xfId="0" applyNumberFormat="1" applyFont="1" applyFill="1" applyBorder="1" applyProtection="1">
      <protection locked="0"/>
    </xf>
    <xf numFmtId="0" fontId="4" fillId="21" borderId="0" xfId="0" applyFont="1" applyFill="1" applyAlignment="1">
      <alignment horizontal="center"/>
    </xf>
    <xf numFmtId="4" fontId="0" fillId="20" borderId="0" xfId="0" applyNumberFormat="1" applyFill="1"/>
    <xf numFmtId="0" fontId="0" fillId="22" borderId="0" xfId="0" applyFill="1"/>
    <xf numFmtId="0" fontId="2" fillId="0" borderId="1" xfId="0" applyFont="1" applyBorder="1" applyAlignment="1" applyProtection="1">
      <alignment horizontal="center"/>
      <protection locked="0"/>
    </xf>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0" fontId="2" fillId="12" borderId="1" xfId="0" applyFont="1" applyFill="1" applyBorder="1" applyAlignment="1" applyProtection="1">
      <alignment horizontal="center"/>
      <protection hidden="1"/>
    </xf>
    <xf numFmtId="164" fontId="2" fillId="12" borderId="1" xfId="2" applyNumberFormat="1" applyFill="1" applyBorder="1" applyProtection="1">
      <protection hidden="1"/>
    </xf>
    <xf numFmtId="164"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4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4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44" fontId="2" fillId="11" borderId="12" xfId="7" applyNumberFormat="1" applyFill="1" applyBorder="1" applyAlignment="1" applyProtection="1">
      <alignment vertical="center" wrapText="1"/>
      <protection hidden="1"/>
    </xf>
    <xf numFmtId="0" fontId="19" fillId="0" borderId="0" xfId="0" applyFont="1" applyProtection="1">
      <protection hidden="1"/>
    </xf>
    <xf numFmtId="0" fontId="1" fillId="11" borderId="1" xfId="5" applyFont="1" applyFill="1" applyBorder="1" applyAlignment="1" applyProtection="1">
      <alignment horizontal="left" vertical="center" wrapText="1"/>
      <protection hidden="1"/>
    </xf>
    <xf numFmtId="44" fontId="2"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4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4" fontId="0" fillId="3" borderId="0" xfId="0" applyNumberFormat="1" applyFill="1"/>
    <xf numFmtId="4" fontId="0" fillId="22" borderId="15" xfId="0" applyNumberFormat="1" applyFill="1" applyBorder="1"/>
    <xf numFmtId="4" fontId="0" fillId="0" borderId="15" xfId="0" applyNumberFormat="1" applyBorder="1"/>
    <xf numFmtId="166" fontId="0" fillId="22" borderId="15" xfId="0" applyNumberFormat="1" applyFill="1" applyBorder="1"/>
    <xf numFmtId="166" fontId="0" fillId="0" borderId="15" xfId="0" applyNumberFormat="1" applyBorder="1"/>
    <xf numFmtId="44" fontId="1" fillId="11" borderId="0" xfId="7" applyNumberFormat="1" applyFont="1" applyFill="1" applyBorder="1" applyAlignment="1" applyProtection="1">
      <protection hidden="1"/>
    </xf>
    <xf numFmtId="44" fontId="2" fillId="11" borderId="0" xfId="7" applyNumberFormat="1" applyFill="1" applyBorder="1" applyAlignment="1" applyProtection="1">
      <protection hidden="1"/>
    </xf>
    <xf numFmtId="44" fontId="1" fillId="28" borderId="1" xfId="7" applyNumberFormat="1" applyFont="1" applyFill="1" applyBorder="1" applyAlignment="1" applyProtection="1">
      <protection hidden="1"/>
    </xf>
    <xf numFmtId="0" fontId="2" fillId="11" borderId="1" xfId="5" applyFill="1" applyBorder="1" applyAlignment="1" applyProtection="1">
      <alignment horizontal="left" vertical="center" wrapText="1"/>
      <protection hidden="1"/>
    </xf>
    <xf numFmtId="44" fontId="2" fillId="0" borderId="0" xfId="0" applyNumberFormat="1" applyFont="1" applyProtection="1">
      <protection hidden="1"/>
    </xf>
    <xf numFmtId="44" fontId="2" fillId="16" borderId="1" xfId="2" applyNumberFormat="1" applyFill="1" applyBorder="1" applyAlignment="1" applyProtection="1">
      <protection hidden="1"/>
    </xf>
    <xf numFmtId="4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44" fontId="2" fillId="10" borderId="1" xfId="7" applyNumberFormat="1" applyBorder="1" applyAlignment="1" applyProtection="1">
      <protection hidden="1"/>
    </xf>
    <xf numFmtId="44" fontId="2" fillId="28" borderId="1" xfId="7" applyNumberFormat="1" applyFill="1" applyBorder="1" applyAlignment="1" applyProtection="1">
      <protection hidden="1"/>
    </xf>
    <xf numFmtId="0" fontId="11" fillId="0" borderId="4" xfId="1" applyNumberFormat="1" applyFont="1" applyFill="1" applyBorder="1" applyAlignment="1" applyProtection="1">
      <alignment horizontal="left" vertical="center"/>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8" fillId="23" borderId="1" xfId="3" applyFont="1" applyFill="1" applyBorder="1" applyAlignment="1" applyProtection="1">
      <alignment horizontal="center" wrapText="1"/>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1" fillId="23" borderId="1" xfId="3" applyFont="1" applyFill="1" applyBorder="1" applyAlignment="1" applyProtection="1">
      <alignment horizontal="center"/>
      <protection hidden="1"/>
    </xf>
    <xf numFmtId="0" fontId="1" fillId="23" borderId="3" xfId="3" applyFont="1" applyFill="1" applyBorder="1" applyAlignment="1" applyProtection="1">
      <alignment horizontal="center"/>
      <protection hidden="1"/>
    </xf>
    <xf numFmtId="0" fontId="1" fillId="23" borderId="2" xfId="3" applyFont="1" applyFill="1" applyBorder="1" applyAlignment="1" applyProtection="1">
      <alignment horizontal="center"/>
      <protection hidden="1"/>
    </xf>
    <xf numFmtId="0" fontId="1" fillId="23" borderId="3" xfId="3" applyFont="1" applyFill="1" applyBorder="1" applyAlignment="1" applyProtection="1">
      <alignment horizontal="center" wrapText="1"/>
      <protection hidden="1"/>
    </xf>
    <xf numFmtId="0" fontId="1" fillId="23" borderId="1" xfId="4" applyNumberFormat="1" applyFont="1" applyFill="1" applyBorder="1" applyAlignment="1" applyProtection="1">
      <alignment horizontal="left"/>
      <protection hidden="1"/>
    </xf>
    <xf numFmtId="0" fontId="1" fillId="23" borderId="9" xfId="4" applyNumberFormat="1" applyFont="1" applyFill="1" applyBorder="1" applyAlignment="1" applyProtection="1">
      <alignment vertical="center"/>
      <protection hidden="1"/>
    </xf>
    <xf numFmtId="0" fontId="18" fillId="30" borderId="5" xfId="4" applyNumberFormat="1" applyFont="1" applyFill="1" applyBorder="1" applyAlignment="1" applyProtection="1">
      <alignment horizontal="left"/>
      <protection hidden="1"/>
    </xf>
    <xf numFmtId="0" fontId="11" fillId="30" borderId="5" xfId="1" applyNumberFormat="1" applyFont="1" applyFill="1" applyBorder="1" applyAlignment="1" applyProtection="1">
      <alignment vertical="center"/>
      <protection hidden="1"/>
    </xf>
    <xf numFmtId="0" fontId="1" fillId="30" borderId="5" xfId="3" applyFont="1" applyFill="1" applyBorder="1" applyProtection="1">
      <protection hidden="1"/>
    </xf>
    <xf numFmtId="0" fontId="1" fillId="30" borderId="5" xfId="3" applyFont="1" applyFill="1" applyBorder="1" applyAlignment="1" applyProtection="1">
      <alignment horizontal="center"/>
      <protection hidden="1"/>
    </xf>
    <xf numFmtId="0" fontId="18" fillId="30" borderId="1" xfId="4" applyNumberFormat="1" applyFont="1" applyFill="1" applyBorder="1" applyAlignment="1" applyProtection="1">
      <alignment horizontal="left"/>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1" xfId="3" applyNumberFormat="1" applyFont="1" applyFill="1" applyBorder="1" applyAlignment="1" applyProtection="1">
      <alignment vertical="center" wrapText="1"/>
      <protection hidden="1"/>
    </xf>
    <xf numFmtId="0" fontId="18" fillId="23" borderId="4" xfId="4" applyNumberFormat="1"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 fillId="14" borderId="1" xfId="1" applyNumberFormat="1" applyFont="1" applyFill="1" applyBorder="1" applyAlignment="1" applyProtection="1">
      <protection hidden="1"/>
    </xf>
    <xf numFmtId="44" fontId="20" fillId="15" borderId="18" xfId="0" applyNumberFormat="1" applyFont="1" applyFill="1" applyBorder="1" applyProtection="1">
      <protection locked="0" hidden="1"/>
    </xf>
    <xf numFmtId="0" fontId="2" fillId="11" borderId="1" xfId="0" applyFont="1" applyFill="1" applyBorder="1" applyAlignment="1" applyProtection="1">
      <alignment horizontal="center"/>
      <protection hidden="1"/>
    </xf>
    <xf numFmtId="0" fontId="2" fillId="3" borderId="20" xfId="0" applyFont="1" applyFill="1" applyBorder="1" applyProtection="1">
      <protection locked="0"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44" fontId="5" fillId="0" borderId="0" xfId="0" applyNumberFormat="1" applyFont="1" applyProtection="1">
      <protection hidden="1"/>
    </xf>
    <xf numFmtId="9" fontId="20" fillId="15" borderId="18" xfId="8" applyFont="1" applyFill="1" applyBorder="1" applyProtection="1">
      <protection hidden="1"/>
    </xf>
    <xf numFmtId="10" fontId="20" fillId="15" borderId="18" xfId="0" applyNumberFormat="1" applyFont="1" applyFill="1" applyBorder="1" applyProtection="1">
      <protection hidden="1"/>
    </xf>
    <xf numFmtId="44" fontId="20" fillId="15" borderId="18" xfId="0" applyNumberFormat="1" applyFont="1" applyFill="1" applyBorder="1" applyProtection="1">
      <protection hidden="1"/>
    </xf>
    <xf numFmtId="164" fontId="20" fillId="15" borderId="23" xfId="0" applyNumberFormat="1" applyFont="1" applyFill="1" applyBorder="1" applyProtection="1">
      <protection hidden="1"/>
    </xf>
    <xf numFmtId="164" fontId="20" fillId="15" borderId="18" xfId="0" applyNumberFormat="1" applyFont="1" applyFill="1" applyBorder="1" applyProtection="1">
      <protection hidden="1"/>
    </xf>
    <xf numFmtId="0" fontId="1" fillId="0" borderId="5" xfId="0" applyFont="1" applyBorder="1" applyAlignment="1">
      <alignment vertical="center"/>
    </xf>
    <xf numFmtId="0" fontId="0" fillId="0" borderId="0" xfId="0" applyAlignment="1">
      <alignment wrapText="1"/>
    </xf>
    <xf numFmtId="0" fontId="20" fillId="15" borderId="21" xfId="0" applyFont="1" applyFill="1" applyBorder="1" applyProtection="1">
      <protection locked="0" hidden="1"/>
    </xf>
    <xf numFmtId="44" fontId="20" fillId="15" borderId="22" xfId="0" applyNumberFormat="1" applyFont="1" applyFill="1" applyBorder="1" applyProtection="1">
      <protection locked="0" hidden="1"/>
    </xf>
    <xf numFmtId="2" fontId="20" fillId="15" borderId="18" xfId="0" applyNumberFormat="1" applyFont="1" applyFill="1" applyBorder="1" applyProtection="1">
      <protection locked="0" hidden="1"/>
    </xf>
    <xf numFmtId="168" fontId="20" fillId="15" borderId="18" xfId="0" applyNumberFormat="1" applyFont="1" applyFill="1" applyBorder="1" applyProtection="1">
      <protection hidden="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1" fontId="2" fillId="11" borderId="22" xfId="0" applyNumberFormat="1" applyFont="1" applyFill="1" applyBorder="1" applyAlignment="1" applyProtection="1">
      <alignment horizontal="center" wrapText="1"/>
      <protection locked="0" hidden="1"/>
    </xf>
    <xf numFmtId="1" fontId="2" fillId="31" borderId="19" xfId="0" applyNumberFormat="1"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9" fontId="20" fillId="15" borderId="18" xfId="0" applyNumberFormat="1" applyFont="1" applyFill="1" applyBorder="1" applyProtection="1">
      <protection locked="0" hidden="1"/>
    </xf>
    <xf numFmtId="44" fontId="2" fillId="33"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44" fontId="2" fillId="0" borderId="12" xfId="7" applyNumberFormat="1" applyFill="1" applyBorder="1" applyAlignment="1" applyProtection="1">
      <protection hidden="1"/>
    </xf>
    <xf numFmtId="44" fontId="2" fillId="18" borderId="1" xfId="2" applyNumberFormat="1" applyFill="1" applyBorder="1" applyAlignment="1" applyProtection="1">
      <protection hidden="1"/>
    </xf>
    <xf numFmtId="44" fontId="2" fillId="18" borderId="1" xfId="7" applyNumberFormat="1" applyFill="1" applyBorder="1" applyAlignment="1" applyProtection="1">
      <protection hidden="1"/>
    </xf>
    <xf numFmtId="44" fontId="1"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44" fontId="2" fillId="2" borderId="0" xfId="0" applyNumberFormat="1" applyFont="1" applyFill="1" applyAlignment="1" applyProtection="1">
      <alignment wrapText="1"/>
      <protection hidden="1"/>
    </xf>
    <xf numFmtId="167" fontId="2" fillId="11" borderId="1" xfId="0" applyNumberFormat="1" applyFont="1" applyFill="1" applyBorder="1" applyAlignment="1" applyProtection="1">
      <alignment horizontal="center"/>
      <protection locked="0"/>
    </xf>
    <xf numFmtId="44" fontId="2" fillId="11" borderId="12" xfId="7" applyNumberFormat="1" applyFill="1" applyBorder="1" applyAlignment="1" applyProtection="1">
      <alignment horizontal="center"/>
      <protection hidden="1"/>
    </xf>
    <xf numFmtId="4" fontId="2" fillId="0" borderId="0" xfId="0" applyNumberFormat="1" applyFont="1" applyProtection="1">
      <protection hidden="1"/>
    </xf>
    <xf numFmtId="4" fontId="2" fillId="0" borderId="0" xfId="0" applyNumberFormat="1" applyFont="1" applyAlignment="1" applyProtection="1">
      <alignment wrapText="1"/>
      <protection hidden="1"/>
    </xf>
    <xf numFmtId="0" fontId="2" fillId="0" borderId="0" xfId="0" applyFont="1" applyAlignment="1" applyProtection="1">
      <alignment horizontal="right"/>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44" fontId="2" fillId="11" borderId="1" xfId="7" applyNumberFormat="1" applyFill="1" applyBorder="1" applyAlignment="1" applyProtection="1">
      <alignment horizontal="left" vertical="center"/>
      <protection hidden="1"/>
    </xf>
    <xf numFmtId="44" fontId="2" fillId="11" borderId="12" xfId="7" applyNumberFormat="1" applyFill="1" applyBorder="1" applyAlignment="1" applyProtection="1">
      <alignment horizontal="left" vertical="center"/>
      <protection hidden="1"/>
    </xf>
    <xf numFmtId="44" fontId="0" fillId="0" borderId="0" xfId="0" applyNumberFormat="1" applyProtection="1">
      <protection hidden="1"/>
    </xf>
    <xf numFmtId="10" fontId="0" fillId="0" borderId="0" xfId="0" applyNumberFormat="1" applyProtection="1">
      <protection hidden="1"/>
    </xf>
    <xf numFmtId="9" fontId="2" fillId="0" borderId="0" xfId="8" applyFont="1" applyProtection="1">
      <protection hidden="1"/>
    </xf>
    <xf numFmtId="170" fontId="0" fillId="0" borderId="0" xfId="8" applyNumberFormat="1" applyFont="1" applyProtection="1">
      <protection hidden="1"/>
    </xf>
    <xf numFmtId="4" fontId="0" fillId="3" borderId="0" xfId="0" applyNumberFormat="1" applyFill="1"/>
    <xf numFmtId="0" fontId="2" fillId="32" borderId="1" xfId="0" applyFont="1" applyFill="1" applyBorder="1" applyAlignment="1" applyProtection="1">
      <alignment horizontal="center"/>
      <protection hidden="1"/>
    </xf>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4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44" fontId="1" fillId="34" borderId="1" xfId="7" applyNumberFormat="1" applyFont="1" applyFill="1" applyBorder="1" applyAlignment="1" applyProtection="1">
      <protection hidden="1"/>
    </xf>
    <xf numFmtId="0" fontId="6" fillId="2" borderId="0" xfId="0" applyFont="1" applyFill="1"/>
    <xf numFmtId="0" fontId="22"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8" fillId="23" borderId="43" xfId="3" applyFont="1" applyFill="1" applyBorder="1" applyAlignment="1" applyProtection="1">
      <alignment horizontal="center" wrapText="1"/>
      <protection hidden="1"/>
    </xf>
    <xf numFmtId="1" fontId="2" fillId="31" borderId="19" xfId="0" applyNumberFormat="1" applyFont="1" applyFill="1" applyBorder="1" applyAlignment="1" applyProtection="1">
      <alignment horizontal="center" vertical="top" wrapText="1"/>
      <protection hidden="1"/>
    </xf>
    <xf numFmtId="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hidden="1"/>
    </xf>
    <xf numFmtId="168" fontId="20" fillId="15" borderId="18" xfId="0" applyNumberFormat="1" applyFont="1" applyFill="1" applyBorder="1" applyAlignment="1" applyProtection="1">
      <alignment vertical="top"/>
      <protection hidden="1"/>
    </xf>
    <xf numFmtId="164" fontId="20" fillId="15" borderId="43" xfId="0" applyNumberFormat="1" applyFont="1" applyFill="1" applyBorder="1" applyAlignment="1" applyProtection="1">
      <alignment vertical="top"/>
      <protection hidden="1"/>
    </xf>
    <xf numFmtId="1" fontId="2" fillId="11" borderId="22" xfId="0" applyNumberFormat="1" applyFont="1" applyFill="1" applyBorder="1" applyAlignment="1" applyProtection="1">
      <alignment horizontal="center" vertical="top" wrapText="1"/>
      <protection locked="0" hidden="1"/>
    </xf>
    <xf numFmtId="9" fontId="20" fillId="15" borderId="18" xfId="8" applyFont="1" applyFill="1" applyBorder="1" applyAlignment="1" applyProtection="1">
      <alignment vertical="top"/>
      <protection hidden="1"/>
    </xf>
    <xf numFmtId="10" fontId="20" fillId="15" borderId="18" xfId="0" applyNumberFormat="1" applyFont="1" applyFill="1" applyBorder="1" applyAlignment="1" applyProtection="1">
      <alignment vertical="top"/>
      <protection hidden="1"/>
    </xf>
    <xf numFmtId="164" fontId="20" fillId="15" borderId="18" xfId="0" applyNumberFormat="1" applyFont="1" applyFill="1" applyBorder="1" applyAlignment="1" applyProtection="1">
      <alignment vertical="top"/>
      <protection hidden="1"/>
    </xf>
    <xf numFmtId="165" fontId="0" fillId="0" borderId="0" xfId="0" applyNumberFormat="1" applyProtection="1">
      <protection locked="0"/>
    </xf>
    <xf numFmtId="0" fontId="1" fillId="0" borderId="0" xfId="0" applyFont="1" applyAlignment="1" applyProtection="1">
      <alignment horizontal="left" vertical="center"/>
      <protection hidden="1"/>
    </xf>
    <xf numFmtId="0" fontId="18" fillId="0" borderId="0" xfId="0" applyFont="1" applyProtection="1">
      <protection hidden="1"/>
    </xf>
    <xf numFmtId="0" fontId="1" fillId="0" borderId="0" xfId="0" applyFont="1" applyAlignment="1" applyProtection="1">
      <alignment vertical="center"/>
      <protection hidden="1"/>
    </xf>
    <xf numFmtId="0" fontId="18" fillId="2" borderId="0" xfId="5" applyFont="1" applyFill="1" applyBorder="1" applyAlignment="1" applyProtection="1">
      <alignment vertical="center"/>
      <protection hidden="1"/>
    </xf>
    <xf numFmtId="44" fontId="4" fillId="2" borderId="0" xfId="2" applyNumberFormat="1" applyFont="1" applyFill="1" applyBorder="1" applyAlignment="1" applyProtection="1">
      <protection hidden="1"/>
    </xf>
    <xf numFmtId="44" fontId="18" fillId="2" borderId="0" xfId="2" applyNumberFormat="1" applyFont="1" applyFill="1" applyBorder="1" applyAlignment="1" applyProtection="1">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44" fontId="20" fillId="15" borderId="22" xfId="0" applyNumberFormat="1" applyFont="1" applyFill="1" applyBorder="1" applyProtection="1">
      <protection hidden="1"/>
    </xf>
    <xf numFmtId="164" fontId="20" fillId="15" borderId="39" xfId="0" applyNumberFormat="1" applyFont="1" applyFill="1" applyBorder="1" applyProtection="1">
      <protection locked="0"/>
    </xf>
    <xf numFmtId="0" fontId="2" fillId="12" borderId="1" xfId="0" applyFont="1" applyFill="1" applyBorder="1" applyAlignment="1" applyProtection="1">
      <alignment wrapText="1"/>
      <protection locked="0"/>
    </xf>
    <xf numFmtId="0" fontId="2" fillId="0" borderId="1" xfId="0" applyFont="1" applyBorder="1" applyAlignment="1" applyProtection="1">
      <alignment horizontal="center" vertical="top"/>
      <protection hidden="1"/>
    </xf>
    <xf numFmtId="0" fontId="2" fillId="3" borderId="1" xfId="0" applyFont="1" applyFill="1" applyBorder="1" applyAlignment="1" applyProtection="1">
      <alignment vertical="top"/>
      <protection locked="0"/>
    </xf>
    <xf numFmtId="0" fontId="21" fillId="32" borderId="1" xfId="0" applyFont="1" applyFill="1" applyBorder="1" applyAlignment="1" applyProtection="1">
      <alignment horizontal="center" vertical="top"/>
      <protection locked="0"/>
    </xf>
    <xf numFmtId="0" fontId="2" fillId="12" borderId="1" xfId="0" applyFont="1" applyFill="1" applyBorder="1" applyAlignment="1" applyProtection="1">
      <alignment vertical="top"/>
      <protection hidden="1"/>
    </xf>
    <xf numFmtId="164" fontId="21" fillId="32" borderId="1" xfId="2" applyNumberFormat="1" applyFont="1" applyFill="1" applyBorder="1" applyAlignment="1" applyProtection="1">
      <alignment vertical="top"/>
      <protection hidden="1"/>
    </xf>
    <xf numFmtId="0" fontId="21" fillId="32" borderId="1" xfId="0" applyFont="1" applyFill="1" applyBorder="1" applyAlignment="1" applyProtection="1">
      <alignment vertical="top"/>
      <protection locked="0"/>
    </xf>
    <xf numFmtId="164" fontId="21" fillId="32" borderId="1" xfId="0" applyNumberFormat="1" applyFont="1" applyFill="1" applyBorder="1" applyAlignment="1" applyProtection="1">
      <alignment vertical="top"/>
      <protection locked="0"/>
    </xf>
    <xf numFmtId="164" fontId="2" fillId="11" borderId="1" xfId="0" applyNumberFormat="1" applyFont="1" applyFill="1" applyBorder="1" applyAlignment="1" applyProtection="1">
      <alignment vertical="top"/>
      <protection hidden="1"/>
    </xf>
    <xf numFmtId="0" fontId="6" fillId="11" borderId="1" xfId="0" applyFont="1" applyFill="1" applyBorder="1" applyAlignment="1" applyProtection="1">
      <alignment vertical="top"/>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49" fontId="20" fillId="15" borderId="39" xfId="0" applyNumberFormat="1" applyFont="1" applyFill="1" applyBorder="1" applyAlignment="1" applyProtection="1">
      <alignment vertical="top" wrapText="1"/>
      <protection locked="0"/>
    </xf>
    <xf numFmtId="0" fontId="18"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1" fillId="8" borderId="1" xfId="5"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2" fillId="0" borderId="0" xfId="0" applyFont="1" applyAlignment="1" applyProtection="1">
      <alignment vertical="center" wrapText="1"/>
      <protection hidden="1"/>
    </xf>
    <xf numFmtId="0" fontId="2" fillId="11" borderId="1" xfId="0" applyFont="1" applyFill="1" applyBorder="1" applyProtection="1">
      <protection locked="0"/>
    </xf>
    <xf numFmtId="0" fontId="18"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2" fillId="0" borderId="0" xfId="0" applyFont="1" applyAlignment="1" applyProtection="1">
      <alignment vertical="top"/>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44" fontId="2" fillId="2" borderId="0" xfId="0" applyNumberFormat="1" applyFont="1" applyFill="1" applyProtection="1">
      <protection hidden="1"/>
    </xf>
    <xf numFmtId="4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49" fontId="2" fillId="11" borderId="1" xfId="0" applyNumberFormat="1" applyFont="1" applyFill="1" applyBorder="1" applyAlignment="1" applyProtection="1">
      <alignment horizontal="left"/>
      <protection locked="0"/>
    </xf>
    <xf numFmtId="0" fontId="9" fillId="11" borderId="1" xfId="0" applyFont="1" applyFill="1" applyBorder="1" applyAlignment="1" applyProtection="1">
      <alignment horizontal="left" vertical="top"/>
      <protection locked="0"/>
    </xf>
    <xf numFmtId="0" fontId="2" fillId="3" borderId="12" xfId="5" applyFill="1" applyBorder="1" applyAlignment="1" applyProtection="1">
      <alignment horizontal="right"/>
      <protection hidden="1"/>
    </xf>
    <xf numFmtId="44" fontId="2" fillId="3" borderId="12" xfId="0" applyNumberFormat="1" applyFont="1" applyFill="1" applyBorder="1" applyProtection="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1" fontId="2" fillId="11" borderId="18" xfId="0" applyNumberFormat="1" applyFont="1" applyFill="1" applyBorder="1" applyAlignment="1" applyProtection="1">
      <alignment wrapText="1"/>
      <protection locked="0"/>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4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44" fontId="16" fillId="11" borderId="12" xfId="7" applyNumberFormat="1" applyFont="1" applyFill="1" applyBorder="1" applyAlignment="1" applyProtection="1">
      <protection hidden="1"/>
    </xf>
    <xf numFmtId="44" fontId="16" fillId="11" borderId="28" xfId="7" applyNumberFormat="1" applyFont="1" applyFill="1" applyBorder="1" applyAlignment="1" applyProtection="1">
      <protection hidden="1"/>
    </xf>
    <xf numFmtId="44" fontId="16" fillId="11" borderId="29" xfId="7" applyNumberFormat="1" applyFont="1" applyFill="1" applyBorder="1" applyAlignment="1" applyProtection="1">
      <protection hidden="1"/>
    </xf>
    <xf numFmtId="4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44" fontId="16" fillId="11" borderId="1" xfId="7" applyNumberFormat="1" applyFont="1" applyFill="1" applyBorder="1" applyAlignment="1" applyProtection="1">
      <protection hidden="1"/>
    </xf>
    <xf numFmtId="44" fontId="16" fillId="11" borderId="3" xfId="7" applyNumberFormat="1" applyFont="1" applyFill="1" applyBorder="1" applyAlignment="1" applyProtection="1">
      <protection hidden="1"/>
    </xf>
    <xf numFmtId="4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2" fillId="3" borderId="20" xfId="0" applyFont="1" applyFill="1" applyBorder="1" applyAlignment="1" applyProtection="1">
      <alignment vertical="top"/>
      <protection locked="0"/>
    </xf>
    <xf numFmtId="0" fontId="20" fillId="15" borderId="21" xfId="0" applyFont="1" applyFill="1" applyBorder="1" applyAlignment="1" applyProtection="1">
      <alignment vertical="top"/>
      <protection locked="0"/>
    </xf>
    <xf numFmtId="44" fontId="20" fillId="15" borderId="22" xfId="0" applyNumberFormat="1" applyFont="1" applyFill="1" applyBorder="1" applyAlignment="1" applyProtection="1">
      <alignment vertical="top"/>
      <protection locked="0"/>
    </xf>
    <xf numFmtId="4" fontId="20" fillId="15" borderId="18" xfId="0" applyNumberFormat="1" applyFont="1" applyFill="1" applyBorder="1" applyAlignment="1" applyProtection="1">
      <alignment vertical="top"/>
      <protection locked="0"/>
    </xf>
    <xf numFmtId="44" fontId="20" fillId="15" borderId="18" xfId="0" applyNumberFormat="1" applyFont="1" applyFill="1" applyBorder="1" applyAlignment="1" applyProtection="1">
      <alignment vertical="top"/>
      <protection locked="0"/>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5" borderId="0" xfId="0" applyFill="1" applyAlignment="1">
      <alignment wrapText="1"/>
    </xf>
    <xf numFmtId="0" fontId="24"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4"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0" fillId="2" borderId="0" xfId="0" applyFill="1" applyAlignment="1">
      <alignment horizontal="left" vertical="center" indent="2"/>
    </xf>
    <xf numFmtId="0" fontId="27" fillId="2" borderId="0" xfId="0" applyFont="1" applyFill="1" applyAlignment="1">
      <alignment horizontal="left" vertical="center" indent="2"/>
    </xf>
    <xf numFmtId="0" fontId="1" fillId="2" borderId="0" xfId="0" applyFont="1" applyFill="1" applyAlignment="1">
      <alignment horizontal="left" vertical="center" indent="2"/>
    </xf>
    <xf numFmtId="0" fontId="10" fillId="2" borderId="0" xfId="0" applyFont="1" applyFill="1" applyAlignment="1">
      <alignment horizontal="left" vertical="center" indent="2"/>
    </xf>
    <xf numFmtId="0" fontId="9" fillId="2" borderId="0" xfId="0" quotePrefix="1" applyFont="1" applyFill="1" applyAlignment="1">
      <alignment horizontal="left" vertical="center" indent="2"/>
    </xf>
    <xf numFmtId="0" fontId="9" fillId="2" borderId="0" xfId="0" applyFont="1" applyFill="1" applyAlignment="1">
      <alignment horizontal="left" vertical="center" indent="2"/>
    </xf>
    <xf numFmtId="0" fontId="9" fillId="0" borderId="0" xfId="0" quotePrefix="1" applyFont="1" applyAlignment="1">
      <alignment horizontal="left" vertical="center" indent="2"/>
    </xf>
    <xf numFmtId="0" fontId="23" fillId="2" borderId="0" xfId="0" applyFont="1" applyFill="1" applyAlignment="1">
      <alignment horizontal="left" vertical="center" indent="2"/>
    </xf>
    <xf numFmtId="0" fontId="1" fillId="2" borderId="0" xfId="0" applyFont="1" applyFill="1" applyAlignment="1">
      <alignment horizontal="left" indent="2"/>
    </xf>
    <xf numFmtId="49" fontId="0" fillId="0" borderId="0" xfId="0" applyNumberFormat="1"/>
    <xf numFmtId="0" fontId="28" fillId="2" borderId="0" xfId="0" applyFont="1" applyFill="1" applyAlignment="1">
      <alignment horizontal="left" vertical="center" indent="2"/>
    </xf>
    <xf numFmtId="49" fontId="2" fillId="7" borderId="3" xfId="4" applyNumberFormat="1" applyBorder="1" applyAlignment="1" applyProtection="1">
      <alignment horizontal="left" vertical="center" wrapText="1"/>
      <protection locked="0" hidden="1"/>
    </xf>
    <xf numFmtId="49" fontId="2" fillId="7" borderId="2" xfId="4" applyNumberFormat="1" applyBorder="1" applyAlignment="1" applyProtection="1">
      <alignment horizontal="left" vertical="center" wrapText="1"/>
      <protection locked="0" hidden="1"/>
    </xf>
    <xf numFmtId="0" fontId="2" fillId="14" borderId="3" xfId="1" applyFill="1" applyBorder="1" applyAlignment="1" applyProtection="1">
      <alignment horizontal="left"/>
      <protection locked="0" hidden="1"/>
    </xf>
    <xf numFmtId="0" fontId="2" fillId="14" borderId="2" xfId="1" applyFill="1" applyBorder="1" applyAlignment="1" applyProtection="1">
      <alignment horizontal="left"/>
      <protection locked="0" hidden="1"/>
    </xf>
    <xf numFmtId="0" fontId="2" fillId="7" borderId="1" xfId="4" applyNumberFormat="1" applyBorder="1" applyAlignment="1" applyProtection="1">
      <alignment horizontal="left" vertical="center"/>
      <protection locked="0" hidden="1"/>
    </xf>
    <xf numFmtId="0" fontId="2" fillId="7" borderId="1" xfId="4" applyNumberFormat="1" applyBorder="1" applyAlignment="1" applyProtection="1">
      <alignment vertical="center"/>
      <protection locked="0"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8" fillId="30" borderId="3" xfId="3" applyFont="1" applyFill="1" applyBorder="1" applyAlignment="1" applyProtection="1">
      <alignment horizontal="center"/>
      <protection hidden="1"/>
    </xf>
    <xf numFmtId="0" fontId="18" fillId="30" borderId="2" xfId="3" applyFont="1" applyFill="1" applyBorder="1" applyAlignment="1" applyProtection="1">
      <alignment horizontal="center"/>
      <protection hidden="1"/>
    </xf>
    <xf numFmtId="0" fontId="18" fillId="30" borderId="3" xfId="3" applyFont="1" applyFill="1" applyBorder="1" applyAlignment="1" applyProtection="1">
      <alignment horizontal="center" wrapText="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44" fontId="16" fillId="11" borderId="28" xfId="7" applyNumberFormat="1" applyFont="1" applyFill="1" applyBorder="1" applyAlignment="1" applyProtection="1">
      <alignment horizontal="left" vertical="center" wrapText="1"/>
      <protection hidden="1"/>
    </xf>
    <xf numFmtId="4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7" fontId="2" fillId="24" borderId="3" xfId="1" applyNumberFormat="1" applyFill="1" applyBorder="1" applyAlignment="1" applyProtection="1">
      <alignment horizontal="left"/>
      <protection locked="0" hidden="1"/>
    </xf>
    <xf numFmtId="167" fontId="2" fillId="24" borderId="10" xfId="1" applyNumberFormat="1" applyFill="1" applyBorder="1" applyAlignment="1" applyProtection="1">
      <alignment horizontal="left"/>
      <protection locked="0" hidden="1"/>
    </xf>
    <xf numFmtId="167"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7" fontId="2" fillId="32" borderId="3" xfId="1" applyNumberFormat="1" applyFill="1" applyBorder="1" applyAlignment="1" applyProtection="1">
      <alignment horizontal="left"/>
      <protection hidden="1"/>
    </xf>
    <xf numFmtId="167" fontId="2" fillId="32" borderId="10" xfId="1" applyNumberFormat="1" applyFill="1" applyBorder="1" applyAlignment="1" applyProtection="1">
      <alignment horizontal="left"/>
      <protection hidden="1"/>
    </xf>
    <xf numFmtId="167" fontId="2" fillId="32"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9">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s>
  <dxfs count="211">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border>
        <left style="thin">
          <color rgb="FFFF0000"/>
        </left>
        <right style="thin">
          <color rgb="FFFF0000"/>
        </right>
        <top style="thin">
          <color rgb="FFFF0000"/>
        </top>
        <bottom style="thin">
          <color rgb="FFFF000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6"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3" formatCode="#,##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007BC7"/>
      <color rgb="FF672C94"/>
      <color rgb="FF9751CB"/>
      <color rgb="FFA568D2"/>
      <color rgb="FFE1CCF0"/>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8" name="Afbeelding 7">
          <a:extLst>
            <a:ext uri="{FF2B5EF4-FFF2-40B4-BE49-F238E27FC236}">
              <a16:creationId xmlns:a16="http://schemas.microsoft.com/office/drawing/2014/main" id="{2418966A-0D8B-FEC2-DE2B-AFE24AD814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1</xdr:row>
      <xdr:rowOff>200025</xdr:rowOff>
    </xdr:to>
    <xdr:pic>
      <xdr:nvPicPr>
        <xdr:cNvPr id="9" name="Afbeelding 8">
          <a:extLst>
            <a:ext uri="{FF2B5EF4-FFF2-40B4-BE49-F238E27FC236}">
              <a16:creationId xmlns:a16="http://schemas.microsoft.com/office/drawing/2014/main" id="{78577204-C74F-1EB7-0E38-4018D7FB3B1A}"/>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15331</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2" name="Afbeelding 1">
          <a:extLst>
            <a:ext uri="{FF2B5EF4-FFF2-40B4-BE49-F238E27FC236}">
              <a16:creationId xmlns:a16="http://schemas.microsoft.com/office/drawing/2014/main" id="{DD4614AA-C746-4C6D-B506-526811B1B4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2</xdr:row>
      <xdr:rowOff>0</xdr:rowOff>
    </xdr:to>
    <xdr:pic>
      <xdr:nvPicPr>
        <xdr:cNvPr id="3" name="Afbeelding 2">
          <a:extLst>
            <a:ext uri="{FF2B5EF4-FFF2-40B4-BE49-F238E27FC236}">
              <a16:creationId xmlns:a16="http://schemas.microsoft.com/office/drawing/2014/main" id="{7B27D356-0114-4F2D-BB44-E2CA34A735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0"/>
          <a:ext cx="2351405"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J3:AN1500" totalsRowShown="0" headerRowDxfId="210" dataDxfId="209">
  <tableColumns count="31">
    <tableColumn id="1" xr3:uid="{4FC831A0-ABC4-4093-8E9C-A71F8D55B386}" name="Openstelling" dataDxfId="208"/>
    <tableColumn id="2" xr3:uid="{BDBE6677-4833-4E06-89E1-54F800393059}" name="Subsidiabele_Activiteit" dataDxfId="207"/>
    <tableColumn id="3" xr3:uid="{D60E7305-BF27-4BE4-A457-8377F9E7334E}" name="Subsidie %" dataDxfId="206"/>
    <tableColumn id="4" xr3:uid="{BB1F079C-CEFB-44F2-9B23-B3722450CB0C}" name="Arbeidskosten" dataDxfId="205"/>
    <tableColumn id="5" xr3:uid="{4E5D2361-4170-484A-AB0A-1C417A1CDBCE}" name="Arbeidskosten op basis van IKS" dataDxfId="204">
      <calculatedColumnFormula>IFERROR(IF(VLOOKUP(Tb_Activiteiten[[#This Row],[Openstelling]],Tb_Openstelling[],2,0)=1,1,""),"")</calculatedColumnFormula>
    </tableColumn>
    <tableColumn id="7" xr3:uid="{C4BA27ED-9766-4959-9960-34056A7708BE}" name="Kosten derden exclusief btw" dataDxfId="203"/>
    <tableColumn id="8" xr3:uid="{8D158D05-3FCF-4F9B-B2D8-1C8B3FCDE2F0}" name="Niet verrekenbare btw" dataDxfId="202"/>
    <tableColumn id="9" xr3:uid="{8D50B413-5AB1-4381-9F2F-FA0D621956D8}" name="Grondkosten" dataDxfId="201"/>
    <tableColumn id="10" xr3:uid="{7934201B-23C4-435B-8349-45D7F5EA4D8E}" name="Bijdrage in natura (overige)" dataDxfId="200"/>
    <tableColumn id="11" xr3:uid="{3EDF8E13-89B0-4EFC-93D0-E7666B0ACEE1}" name="Bijdrage in natura (vrijwilligers)" dataDxfId="199"/>
    <tableColumn id="12" xr3:uid="{0A610226-E32D-4A16-A0F0-7F23060C9396}" name="Afschrijvingskosten" dataDxfId="198"/>
    <tableColumn id="6" xr3:uid="{70EE89BD-0AF1-4A42-8325-3176EF4D038E}" name="Loonkosten" dataDxfId="197"/>
    <tableColumn id="19" xr3:uid="{9F2B0ED0-76CB-4909-836D-8E7CA405FAB0}" name="Eigen arbeid" dataDxfId="196"/>
    <tableColumn id="13" xr3:uid="{0122FD0D-30E5-4169-AFDD-9262DB6B79B1}" name="Projectmedewerker" dataDxfId="195"/>
    <tableColumn id="14" xr3:uid="{6E776D66-8E46-4B55-9352-1B0F40F0592C}" name="Landbouwer" dataDxfId="194"/>
    <tableColumn id="15" xr3:uid="{03E8DC6E-292D-40C6-8338-05487E147D78}" name="Adviseur" dataDxfId="193"/>
    <tableColumn id="16" xr3:uid="{3C7B3D03-AAC3-4426-8C15-10B06EFBEEC3}" name="Projectleider/Expert" dataDxfId="192"/>
    <tableColumn id="26" xr3:uid="{5C890250-EA1C-47AD-AD57-4A9F7670499E}" name="Arbeid_vast_1" dataDxfId="191">
      <calculatedColumnFormula>IF(ISNUMBER(FIND("arbeid",Methode_Keuze)),"",IF(ISNUMBER(FIND("arbeid",Methode_Keuze)),"",IF(Tb_Activiteiten[[#This Row],[Loonkosten]]=1,Tb_Activiteiten[[#Headers],[Loonkosten]],"")))</calculatedColumnFormula>
    </tableColumn>
    <tableColumn id="30" xr3:uid="{6483900E-1D8A-48BA-BC8D-E3487D3D1070}" name="Arbeid_vast_2" dataDxfId="190">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189">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188">
      <calculatedColumnFormula>IF(ISNUMBER(FIND("arbeid",Methode_Keuze)),"",IF(ISNUMBER(FIND("arbeid",Methode_Keuze)),"",IF(Tb_Activiteiten[[#This Row],[Landbouwer]]=1,Tb_Activiteiten[[#Headers],[Landbouwer]],"")))</calculatedColumnFormula>
    </tableColumn>
    <tableColumn id="33" xr3:uid="{52CFD47C-6AB1-44C5-88C8-E82BCF9E637D}" name="Arbeid_vast_5" dataDxfId="187">
      <calculatedColumnFormula>IF(ISNUMBER(FIND("arbeid",Methode_Keuze)),"",IF(ISNUMBER(FIND("arbeid",Methode_Keuze)),"",IF(Tb_Activiteiten[[#This Row],[Adviseur]]=1,Tb_Activiteiten[[#Headers],[Adviseur]],"")))</calculatedColumnFormula>
    </tableColumn>
    <tableColumn id="34" xr3:uid="{18E42BD0-5AED-43E3-8C86-DF7E66CC2FD8}" name="Arbeid_vast_6" dataDxfId="186">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185">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184">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183">
      <calculatedColumnFormula>IF(ISNUMBER(FIND("overige",Methode_Keuze)),"",IF(Tb_Activiteiten[[#This Row],[Kosten derden exclusief btw]]=1,Tb_Activiteiten[[#Headers],[Kosten derden exclusief btw]],""))</calculatedColumnFormula>
    </tableColumn>
    <tableColumn id="21" xr3:uid="{8B07933A-1C0A-47B4-B916-FD37AE076A3E}" name="Kostenpost_4" dataDxfId="182">
      <calculatedColumnFormula>IF(ISNUMBER(FIND("overige",Methode_Keuze)),"",IF(Tb_Activiteiten[[#This Row],[Niet verrekenbare btw]]=1,Tb_Activiteiten[[#Headers],[Niet verrekenbare btw]],""))</calculatedColumnFormula>
    </tableColumn>
    <tableColumn id="22" xr3:uid="{953530BF-C585-407A-A08A-0595C56CD8D2}" name="Kostenpost_5" dataDxfId="181">
      <calculatedColumnFormula>IF(ISNUMBER(FIND("overige",Methode_Keuze)),"",IF(Tb_Activiteiten[[#This Row],[Grondkosten]]=1,Tb_Activiteiten[[#Headers],[Grondkosten]],""))</calculatedColumnFormula>
    </tableColumn>
    <tableColumn id="23" xr3:uid="{13362067-6257-4FBC-922F-37044919E2E1}" name="Kostenpost_6" dataDxfId="180">
      <calculatedColumnFormula>IF(ISNUMBER(FIND("overige",Methode_Keuze)),"",IF(Tb_Activiteiten[[#This Row],[Bijdrage in natura (overige)]]=1,Tb_Activiteiten[[#Headers],[Bijdrage in natura (overige)]],""))</calculatedColumnFormula>
    </tableColumn>
    <tableColumn id="24" xr3:uid="{4F768848-2060-48E2-98C0-E1F003FF9210}" name="Kostenpost_7" dataDxfId="179">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178">
      <calculatedColumnFormula>IF(ISNUMBER(FIND("overige",Methode_Keuze)),"",IF(Tb_Activiteiten[[#This Row],[Afschrijvingskosten]]=1,Tb_Activiteiten[[#Headers],[Afschrijvingskosten]],""))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G1000" totalsRowShown="0" headerRowDxfId="177" dataDxfId="176">
  <tableColumns count="7">
    <tableColumn id="1" xr3:uid="{0EFE5CAE-C14D-4238-A738-2AF316F00AAE}" name="Openstelling" dataDxfId="175"/>
    <tableColumn id="4" xr3:uid="{2A9284CB-EA54-4B09-9759-A8D936C0D919}" name="IKS" dataDxfId="174"/>
    <tableColumn id="3" xr3:uid="{7C9AE659-EEC3-4F87-9C69-65D59EF511CB}" name="Geen VKO" dataDxfId="173"/>
    <tableColumn id="5" xr3:uid="{4CC9DDF8-27D3-4A3A-AF90-241FEF59ADCC}" name="VKO arbeid" dataDxfId="172"/>
    <tableColumn id="2" xr3:uid="{4ACFCDD5-915F-40F6-9F0D-B67183D5EEAC}" name="VKO overig" dataDxfId="171"/>
    <tableColumn id="6" xr3:uid="{91FF20B6-E557-4417-96A7-30276C2051CA}" name="Min. subsidiebedrag" dataDxfId="170"/>
    <tableColumn id="7" xr3:uid="{46D88572-AA49-42C5-BCBC-066712762F2E}" name="Max. subsidiebedrag" dataDxfId="16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Q1:T9" totalsRowShown="0" headerRowDxfId="168">
  <autoFilter ref="Q1:T9"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Q11:AA19" totalsRowShown="0" dataDxfId="167">
  <autoFilter ref="Q11:AA19" xr:uid="{9F51824B-5CF6-4DC2-ACB3-A4E9E7784C57}"/>
  <tableColumns count="11">
    <tableColumn id="1" xr3:uid="{2F3F9470-2B8B-4036-A5A4-5BC84E4B8DD7}" name="KostenOmschrijving" dataDxfId="166"/>
    <tableColumn id="2" xr3:uid="{831F417A-6FA9-4C96-936A-EEA85C0817C5}" name="Kosten_Aanvraag" dataDxfId="165">
      <calculatedColumnFormula>IF(Tb_ProjectKosten[[#This Row],[Forfait]]=1,SUMIF('5. Kosten uitvoering project'!$F$6:$F$105,Tb_ProjectKosten[[#This Row],[KostenOmschrijving]],'5. Kosten uitvoering project'!$P$6:$P$105),0)</calculatedColumnFormula>
    </tableColumn>
    <tableColumn id="3" xr3:uid="{2413EB25-78C9-4693-A125-D24C78342978}" name="Kosten_Beoordeeld" dataDxfId="164">
      <calculatedColumnFormula>IF(Tb_ProjectKosten[[#This Row],[Forfait]]=1,SUMIF('5. Kosten uitvoering project'!$F$6:$F$105,Tb_ProjectKosten[[#This Row],[KostenOmschrijving]],'5. Kosten uitvoering project'!$Q$6:$Q$105),0)</calculatedColumnFormula>
    </tableColumn>
    <tableColumn id="5" xr3:uid="{B74AA044-DF8E-43C7-B1EB-4B1B316CE322}" name="Begroting" dataDxfId="163"/>
    <tableColumn id="6" xr3:uid="{E9126FDC-4B0A-4906-AC5D-2525153657E8}" name="Forfait" dataDxfId="162">
      <calculatedColumnFormula array="1">INDEX(Tb_KostenOpties[],MATCH(Tb_ProjectKosten[[#This Row],[KostenOmschrijving]],Tb_KostenOpties[KostenOptie],0),IFERROR(MATCH(Methode_Keuze,Tb_KostenOpties[#Headers],0),2))</calculatedColumnFormula>
    </tableColumn>
    <tableColumn id="9" xr3:uid="{397BDF3E-55FA-4B4E-A173-FFF1C0E8E9C8}" name="Forfat_Percentage" dataDxfId="161"/>
    <tableColumn id="10" xr3:uid="{EF1806D2-502D-4F0C-8415-13A0647D4049}" name="Forfait_Bedrag" dataDxfId="160">
      <calculatedColumnFormula>SUMIF('5. Kosten uitvoering project'!$F:$F,Tb_ProjectKosten[[#This Row],[Begroting]],'5. Kosten uitvoering project'!R:R)</calculatedColumnFormula>
    </tableColumn>
    <tableColumn id="8" xr3:uid="{6E1F7D31-D5FE-455E-B3A2-D9AA7039DCB8}" name="Forfait_Bedrag_Beoordeeld" dataDxfId="159">
      <calculatedColumnFormula>SUMIF('5. Kosten uitvoering project'!$F:$F,Tb_ProjectKosten[[#This Row],[Begroting]],'5. Kosten uitvoering project'!S:S)</calculatedColumnFormula>
    </tableColumn>
    <tableColumn id="11" xr3:uid="{4FD57502-7656-4D88-90B3-AC7B38448B8E}" name="Kosten_Aanvraag_Inclusief" dataDxfId="158">
      <calculatedColumnFormula>Tb_ProjectKosten[[#This Row],[Kosten_Aanvraag]]+Tb_ProjectKosten[[#This Row],[Forfait_Bedrag]]</calculatedColumnFormula>
    </tableColumn>
    <tableColumn id="4" xr3:uid="{20D42C4B-A6CC-4A88-BC68-75A67967BF46}" name="Kosten_Beoordeeld_Inclusief" dataDxfId="157">
      <calculatedColumnFormula>Tb_ProjectKosten[[#This Row],[Kosten_Beoordeeld]]+Tb_ProjectKosten[[#This Row],[Forfait_Bedrag_Beoordeeld]]</calculatedColumnFormula>
    </tableColumn>
    <tableColumn id="7" xr3:uid="{4F40C8E3-D9D5-4BE4-A0DE-0B6F48A357C4}" name="Opmerking" dataDxfId="15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Q21:AA29" totalsRowShown="0">
  <autoFilter ref="Q21:AA29" xr:uid="{9752DFD1-6C25-4AF8-8AEF-8C12E52E4181}"/>
  <tableColumns count="11">
    <tableColumn id="1" xr3:uid="{6FA4EE04-FC30-43B5-ABA5-7F1CA57E0B6F}" name="KostenOmschrijving" dataDxfId="155"/>
    <tableColumn id="4" xr3:uid="{0DFF44C4-2CF5-4BAC-999A-474E45E3AE92}" name="Deelbetaling" dataDxfId="154">
      <calculatedColumnFormula>IF(Keuze_DB_Nr&lt;&gt;"",Keuze_DB_Nr,"")</calculatedColumnFormula>
    </tableColumn>
    <tableColumn id="2" xr3:uid="{D7EF5D4E-C280-4448-B599-4F9AFF9F4460}" name="Deelbetaling_Aanvraag" dataDxfId="153">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52">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51">
      <calculatedColumnFormula array="1">INDEX(Tb_KostenOptiesDB[],MATCH(Tb_DBKosten[[#This Row],[KostenOmschrijving]],Tb_KostenOptiesDB[KostenOptie],0),IFERROR(MATCH(Methode_Keuze,Tb_KostenOptiesDB[#Headers],0),2))</calculatedColumnFormula>
    </tableColumn>
    <tableColumn id="9" xr3:uid="{271718B3-AE03-47C0-BED7-E03CC547C6AC}" name="Forfat_Percentage" dataDxfId="150"/>
    <tableColumn id="10" xr3:uid="{5E44BC59-8593-420A-ADFA-E0C433FE45B7}" name="Forfait_Bedrag" dataDxfId="149">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48">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47">
      <calculatedColumnFormula>Tb_DBKosten[[#This Row],[Deelbetaling_Aanvraag]]+Tb_DBKosten[[#This Row],[Forfait_Bedrag]]</calculatedColumnFormula>
    </tableColumn>
    <tableColumn id="5" xr3:uid="{E4550958-F033-4A58-A7C8-97856031EA18}" name="Uitgaven_Beoordeeld_Inclusief" dataDxfId="146">
      <calculatedColumnFormula>Tb_DBKosten[[#This Row],[Deelbetaling_Beoordeeld]]+Tb_DBKosten[[#This Row],[Forfait_Bedrag_Beoordeeld]]</calculatedColumnFormula>
    </tableColumn>
    <tableColumn id="7" xr3:uid="{4F4D1BDB-62A5-42CE-A1C5-2C2898547051}" name="Opmerking" dataDxfId="14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V1:Y9" totalsRowShown="0" headerRowDxfId="144">
  <autoFilter ref="V1:Y9" xr:uid="{91D6429A-FE7B-4A90-B422-D4BA7F958BF2}"/>
  <tableColumns count="4">
    <tableColumn id="1" xr3:uid="{68E56EF6-E6EB-43C3-A3D7-85FEB7AB3EB0}" name="KostenOptie"/>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Q31:AA39" totalsRowShown="0">
  <autoFilter ref="Q31:AA39" xr:uid="{DBD590AA-0A26-4F14-BAAC-01642CC3B315}"/>
  <tableColumns count="11">
    <tableColumn id="1" xr3:uid="{787F1E76-38DA-41BE-824B-04577062D350}" name="KostenOmschrijving" dataDxfId="143"/>
    <tableColumn id="4" xr3:uid="{1FAD732B-887F-41B4-9CDC-A2FDEED6D0DA}" name="Deelbetaling" dataDxfId="142">
      <calculatedColumnFormula>IF(Keuze_DB_Nr_BEO&lt;&gt;"",Keuze_DB_Nr_BEO,"")</calculatedColumnFormula>
    </tableColumn>
    <tableColumn id="2" xr3:uid="{5FAAA98A-3F59-429A-AAEF-F5BD90973EB6}" name="Deelbetaling_Aanvraag" dataDxfId="141">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40">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39">
      <calculatedColumnFormula array="1">INDEX(Tb_KostenOptiesDB[],MATCH(Tb_DBKostenBEO[[#This Row],[KostenOmschrijving]],Tb_KostenOptiesDB[KostenOptie],0),IFERROR(MATCH(Methode_Keuze,Tb_KostenOptiesDB[#Headers],0),2))</calculatedColumnFormula>
    </tableColumn>
    <tableColumn id="9" xr3:uid="{F546A7F3-D4E0-437D-BD8E-6FC608CF10AC}" name="Forfat_Percentage" dataDxfId="138"/>
    <tableColumn id="10" xr3:uid="{02F6A4EA-520C-44C2-9565-8ABB24DD4BE6}" name="Forfait_Bedrag" dataDxfId="137">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36">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35">
      <calculatedColumnFormula>Tb_DBKostenBEO[[#This Row],[Deelbetaling_Aanvraag]]+Tb_DBKostenBEO[[#This Row],[Forfait_Bedrag]]</calculatedColumnFormula>
    </tableColumn>
    <tableColumn id="5" xr3:uid="{6F3153B9-502C-4DC5-88E7-3E9FE5FA33BB}" name="Uitgaven_Beoordeeld_Inclusief" dataDxfId="134">
      <calculatedColumnFormula>Tb_DBKostenBEO[[#This Row],[Deelbetaling_Beoordeeld]]+Tb_DBKostenBEO[[#This Row],[Forfait_Bedrag_Beoordeeld]]</calculatedColumnFormula>
    </tableColumn>
    <tableColumn id="7" xr3:uid="{255F25DF-14B3-46D2-AE6C-659AE2A43CAC}" name="Opmerking" dataDxfId="13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I9" totalsRowShown="0" headerRowDxfId="132" dataDxfId="130" headerRowBorderDxfId="131" tableBorderDxfId="129">
  <autoFilter ref="B2:I9" xr:uid="{EF18165E-1E22-4AA2-89FB-8C6EB1500185}"/>
  <tableColumns count="8">
    <tableColumn id="1" xr3:uid="{AA722BCD-DB51-4C1C-964B-A542CDAFD58D}" name="Kostentype" dataDxfId="128"/>
    <tableColumn id="8" xr3:uid="{C80D61D5-1FFD-41D8-9A31-CD9C0589D973}" name="Type" dataDxfId="127"/>
    <tableColumn id="16" xr3:uid="{97E14609-F0ED-471F-976E-F46CAAEF5E3A}" name="Forfait" dataDxfId="126"/>
    <tableColumn id="12" xr3:uid="{E2302880-7157-4478-857E-4AE1C8E4EE73}" name="Arbeidskosten" dataDxfId="125"/>
    <tableColumn id="11" xr3:uid="{0AFF5F76-45CD-49B9-B26B-BED703671F5D}" name="Weergeven" dataDxfId="124">
      <calculatedColumnFormula>IF(COUNTIFS(Kostentypen!$B$76:$G$87,Tb_KostenTypen[[#This Row],[Kostentype]])&gt;0,1,0)</calculatedColumnFormula>
    </tableColumn>
    <tableColumn id="2" xr3:uid="{3BBD5B9A-46F6-43DF-BB1E-6230EC9646D1}" name="Geen vereenvoudigde kostenoptie" dataDxfId="123"/>
    <tableColumn id="3" xr3:uid="{9512AFBA-74B0-4B9B-A2D6-96F3D2570811}" name="Vereenvoudigde kostenoptie voor arbeidskosten" dataDxfId="122"/>
    <tableColumn id="7" xr3:uid="{22C7790E-000E-433B-A63C-83E031A637C7}" name="Vereenvoudigde kostenoptie voor overige kosten" dataDxfId="12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W87"/>
  <sheetViews>
    <sheetView showRowColHeaders="0" tabSelected="1" zoomScaleNormal="100" workbookViewId="0">
      <selection activeCell="AD88" sqref="AD88"/>
    </sheetView>
  </sheetViews>
  <sheetFormatPr defaultColWidth="9.140625" defaultRowHeight="15" x14ac:dyDescent="0.25"/>
  <cols>
    <col min="1" max="1" width="9.140625" style="333"/>
    <col min="2" max="16384" width="9.140625" style="22"/>
  </cols>
  <sheetData>
    <row r="1" spans="1:1" ht="110.1" customHeight="1" x14ac:dyDescent="0.25"/>
    <row r="2" spans="1:1" ht="30" customHeight="1" x14ac:dyDescent="0.25">
      <c r="A2" s="334" t="s">
        <v>411</v>
      </c>
    </row>
    <row r="3" spans="1:1" ht="30" customHeight="1" x14ac:dyDescent="0.25">
      <c r="A3" s="343" t="s">
        <v>423</v>
      </c>
    </row>
    <row r="4" spans="1:1" ht="15" customHeight="1" x14ac:dyDescent="0.25">
      <c r="A4" s="335" t="s">
        <v>417</v>
      </c>
    </row>
    <row r="6" spans="1:1" x14ac:dyDescent="0.25">
      <c r="A6" s="333" t="s">
        <v>234</v>
      </c>
    </row>
    <row r="7" spans="1:1" x14ac:dyDescent="0.25">
      <c r="A7" s="333" t="s">
        <v>285</v>
      </c>
    </row>
    <row r="9" spans="1:1" x14ac:dyDescent="0.25">
      <c r="A9" s="333" t="s">
        <v>293</v>
      </c>
    </row>
    <row r="10" spans="1:1" x14ac:dyDescent="0.25">
      <c r="A10" s="333" t="s">
        <v>341</v>
      </c>
    </row>
    <row r="12" spans="1:1" x14ac:dyDescent="0.25">
      <c r="A12" s="335" t="s">
        <v>235</v>
      </c>
    </row>
    <row r="13" spans="1:1" x14ac:dyDescent="0.25">
      <c r="A13" s="336" t="s">
        <v>347</v>
      </c>
    </row>
    <row r="14" spans="1:1" x14ac:dyDescent="0.25">
      <c r="A14" s="333" t="s">
        <v>348</v>
      </c>
    </row>
    <row r="15" spans="1:1" x14ac:dyDescent="0.25">
      <c r="A15" s="333" t="s">
        <v>286</v>
      </c>
    </row>
    <row r="16" spans="1:1" x14ac:dyDescent="0.25">
      <c r="A16" s="333" t="s">
        <v>349</v>
      </c>
    </row>
    <row r="17" spans="1:1" x14ac:dyDescent="0.25">
      <c r="A17" s="333" t="s">
        <v>294</v>
      </c>
    </row>
    <row r="19" spans="1:1" x14ac:dyDescent="0.25">
      <c r="A19" s="336" t="s">
        <v>350</v>
      </c>
    </row>
    <row r="20" spans="1:1" x14ac:dyDescent="0.25">
      <c r="A20" s="333" t="s">
        <v>415</v>
      </c>
    </row>
    <row r="21" spans="1:1" x14ac:dyDescent="0.25">
      <c r="A21" s="333" t="s">
        <v>287</v>
      </c>
    </row>
    <row r="22" spans="1:1" x14ac:dyDescent="0.25">
      <c r="A22" s="333" t="s">
        <v>295</v>
      </c>
    </row>
    <row r="23" spans="1:1" x14ac:dyDescent="0.25">
      <c r="A23" s="333" t="s">
        <v>296</v>
      </c>
    </row>
    <row r="24" spans="1:1" x14ac:dyDescent="0.25">
      <c r="A24" s="333" t="s">
        <v>236</v>
      </c>
    </row>
    <row r="25" spans="1:1" x14ac:dyDescent="0.25">
      <c r="A25" s="333" t="s">
        <v>237</v>
      </c>
    </row>
    <row r="27" spans="1:1" x14ac:dyDescent="0.25">
      <c r="A27" s="336" t="s">
        <v>351</v>
      </c>
    </row>
    <row r="28" spans="1:1" x14ac:dyDescent="0.25">
      <c r="A28" s="333" t="s">
        <v>412</v>
      </c>
    </row>
    <row r="29" spans="1:1" x14ac:dyDescent="0.25">
      <c r="A29" s="333" t="s">
        <v>238</v>
      </c>
    </row>
    <row r="31" spans="1:1" x14ac:dyDescent="0.25">
      <c r="A31" s="333" t="s">
        <v>352</v>
      </c>
    </row>
    <row r="32" spans="1:1" x14ac:dyDescent="0.25">
      <c r="A32" s="333" t="s">
        <v>295</v>
      </c>
    </row>
    <row r="33" spans="1:8" x14ac:dyDescent="0.25">
      <c r="A33" s="333" t="s">
        <v>297</v>
      </c>
    </row>
    <row r="34" spans="1:8" x14ac:dyDescent="0.25">
      <c r="A34" s="333" t="s">
        <v>272</v>
      </c>
    </row>
    <row r="35" spans="1:8" x14ac:dyDescent="0.25">
      <c r="A35" s="333" t="s">
        <v>273</v>
      </c>
    </row>
    <row r="36" spans="1:8" x14ac:dyDescent="0.25">
      <c r="A36" s="333" t="s">
        <v>288</v>
      </c>
    </row>
    <row r="37" spans="1:8" x14ac:dyDescent="0.25">
      <c r="A37" s="333" t="s">
        <v>237</v>
      </c>
    </row>
    <row r="39" spans="1:8" x14ac:dyDescent="0.25">
      <c r="A39" s="336" t="s">
        <v>353</v>
      </c>
    </row>
    <row r="40" spans="1:8" x14ac:dyDescent="0.25">
      <c r="A40" s="333" t="s">
        <v>289</v>
      </c>
    </row>
    <row r="41" spans="1:8" x14ac:dyDescent="0.25">
      <c r="A41" s="333" t="s">
        <v>298</v>
      </c>
    </row>
    <row r="42" spans="1:8" x14ac:dyDescent="0.25">
      <c r="A42" s="333" t="s">
        <v>239</v>
      </c>
    </row>
    <row r="44" spans="1:8" x14ac:dyDescent="0.25">
      <c r="A44" s="333" t="s">
        <v>240</v>
      </c>
    </row>
    <row r="45" spans="1:8" x14ac:dyDescent="0.25">
      <c r="A45" s="333" t="s">
        <v>241</v>
      </c>
      <c r="H45" s="23"/>
    </row>
    <row r="46" spans="1:8" x14ac:dyDescent="0.25">
      <c r="A46" s="333" t="s">
        <v>299</v>
      </c>
    </row>
    <row r="48" spans="1:8" x14ac:dyDescent="0.25">
      <c r="A48" s="333" t="s">
        <v>242</v>
      </c>
    </row>
    <row r="49" spans="1:23" x14ac:dyDescent="0.25">
      <c r="J49" s="232"/>
      <c r="K49" s="232"/>
      <c r="L49" s="232"/>
      <c r="M49" s="232"/>
      <c r="N49" s="232"/>
      <c r="O49" s="232"/>
      <c r="P49" s="232"/>
      <c r="Q49" s="232"/>
      <c r="R49" s="232"/>
      <c r="S49" s="232"/>
      <c r="T49" s="232"/>
      <c r="U49" s="232"/>
      <c r="V49" s="232"/>
      <c r="W49" s="232"/>
    </row>
    <row r="50" spans="1:23" x14ac:dyDescent="0.25">
      <c r="A50" s="336" t="s">
        <v>354</v>
      </c>
    </row>
    <row r="51" spans="1:23" x14ac:dyDescent="0.25">
      <c r="A51" s="333" t="s">
        <v>355</v>
      </c>
    </row>
    <row r="52" spans="1:23" x14ac:dyDescent="0.25">
      <c r="A52" s="333" t="s">
        <v>300</v>
      </c>
    </row>
    <row r="53" spans="1:23" x14ac:dyDescent="0.25">
      <c r="A53" s="333" t="s">
        <v>243</v>
      </c>
    </row>
    <row r="54" spans="1:23" x14ac:dyDescent="0.25">
      <c r="A54" s="333" t="s">
        <v>301</v>
      </c>
    </row>
    <row r="56" spans="1:23" x14ac:dyDescent="0.25">
      <c r="A56" s="333" t="s">
        <v>244</v>
      </c>
    </row>
    <row r="57" spans="1:23" x14ac:dyDescent="0.25">
      <c r="A57" s="333" t="s">
        <v>245</v>
      </c>
    </row>
    <row r="58" spans="1:23" x14ac:dyDescent="0.25">
      <c r="A58" s="333" t="s">
        <v>290</v>
      </c>
    </row>
    <row r="59" spans="1:23" x14ac:dyDescent="0.25">
      <c r="A59" s="333" t="s">
        <v>246</v>
      </c>
    </row>
    <row r="60" spans="1:23" x14ac:dyDescent="0.25">
      <c r="A60" s="333" t="s">
        <v>247</v>
      </c>
    </row>
    <row r="61" spans="1:23" x14ac:dyDescent="0.25">
      <c r="A61" s="333" t="s">
        <v>302</v>
      </c>
    </row>
    <row r="62" spans="1:23" x14ac:dyDescent="0.25">
      <c r="A62" s="333" t="s">
        <v>291</v>
      </c>
    </row>
    <row r="63" spans="1:23" x14ac:dyDescent="0.25">
      <c r="A63" s="333" t="s">
        <v>248</v>
      </c>
    </row>
    <row r="65" spans="1:1" x14ac:dyDescent="0.25">
      <c r="A65" s="333" t="s">
        <v>256</v>
      </c>
    </row>
    <row r="66" spans="1:1" x14ac:dyDescent="0.25">
      <c r="A66" s="333" t="s">
        <v>249</v>
      </c>
    </row>
    <row r="68" spans="1:1" x14ac:dyDescent="0.25">
      <c r="A68" s="333" t="s">
        <v>250</v>
      </c>
    </row>
    <row r="69" spans="1:1" x14ac:dyDescent="0.25">
      <c r="A69" s="333" t="s">
        <v>251</v>
      </c>
    </row>
    <row r="70" spans="1:1" x14ac:dyDescent="0.25">
      <c r="A70" s="333" t="s">
        <v>405</v>
      </c>
    </row>
    <row r="71" spans="1:1" x14ac:dyDescent="0.25">
      <c r="A71" s="337" t="s">
        <v>408</v>
      </c>
    </row>
    <row r="72" spans="1:1" x14ac:dyDescent="0.25">
      <c r="A72" s="337" t="s">
        <v>406</v>
      </c>
    </row>
    <row r="74" spans="1:1" x14ac:dyDescent="0.25">
      <c r="A74" s="333" t="s">
        <v>303</v>
      </c>
    </row>
    <row r="76" spans="1:1" x14ac:dyDescent="0.25">
      <c r="A76" s="336" t="s">
        <v>356</v>
      </c>
    </row>
    <row r="77" spans="1:1" x14ac:dyDescent="0.25">
      <c r="A77" s="333" t="s">
        <v>292</v>
      </c>
    </row>
    <row r="78" spans="1:1" x14ac:dyDescent="0.25">
      <c r="A78" s="338"/>
    </row>
    <row r="79" spans="1:1" x14ac:dyDescent="0.25">
      <c r="A79" s="339" t="s">
        <v>404</v>
      </c>
    </row>
    <row r="80" spans="1:1" x14ac:dyDescent="0.25">
      <c r="A80" s="338"/>
    </row>
    <row r="81" spans="1:1" x14ac:dyDescent="0.25">
      <c r="A81" s="333" t="s">
        <v>416</v>
      </c>
    </row>
    <row r="82" spans="1:1" x14ac:dyDescent="0.25">
      <c r="A82" s="333" t="s">
        <v>304</v>
      </c>
    </row>
    <row r="84" spans="1:1" x14ac:dyDescent="0.25">
      <c r="A84" s="333" t="s">
        <v>305</v>
      </c>
    </row>
    <row r="86" spans="1:1" x14ac:dyDescent="0.25">
      <c r="A86" s="338" t="s">
        <v>344</v>
      </c>
    </row>
    <row r="87" spans="1:1" x14ac:dyDescent="0.25">
      <c r="A87" s="333" t="s">
        <v>345</v>
      </c>
    </row>
  </sheetData>
  <sheetProtection algorithmName="SHA-512" hashValue="exjng5bsD1yYer4RnrOZwgBc9IdMl4D8DP2GEbwWyHsWL9YXSpYlCfWXAK71/jsRegON5gHBe8HLk23XSONw7g==" saltValue="+Qj7Nox7ekFupkEdZHKULg=="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4.28515625" style="48" customWidth="1"/>
    <col min="3" max="3" width="39" style="47" customWidth="1"/>
    <col min="4" max="4" width="14.5703125" style="47" customWidth="1"/>
    <col min="5" max="5" width="15.42578125" style="47" bestFit="1" customWidth="1"/>
    <col min="6" max="7" width="18.7109375" style="47" customWidth="1"/>
    <col min="8" max="8" width="15.28515625" style="47" bestFit="1" customWidth="1"/>
    <col min="9" max="9" width="16.42578125" style="47" customWidth="1"/>
    <col min="10" max="10" width="11" style="47" bestFit="1" customWidth="1"/>
    <col min="11" max="11" width="58.42578125" style="47" customWidth="1"/>
    <col min="12" max="12" width="9.85546875" style="47" hidden="1" customWidth="1"/>
    <col min="13" max="13" width="11" style="47" hidden="1" customWidth="1"/>
    <col min="14" max="14" width="15.42578125" style="47" hidden="1" customWidth="1"/>
    <col min="15" max="15" width="18.140625" style="47" hidden="1" customWidth="1"/>
    <col min="16" max="16" width="18.42578125" style="47" hidden="1" customWidth="1"/>
    <col min="17" max="17" width="15.7109375" style="47" hidden="1" customWidth="1"/>
    <col min="18" max="18" width="16.42578125" style="47" hidden="1" customWidth="1"/>
    <col min="19" max="19" width="11" style="47" hidden="1" customWidth="1"/>
    <col min="20" max="20" width="61.5703125" style="47" hidden="1" customWidth="1"/>
    <col min="21" max="21" width="12" style="47" bestFit="1" customWidth="1"/>
    <col min="22" max="22" width="9.7109375" style="47" bestFit="1" customWidth="1"/>
    <col min="23" max="23" width="15.28515625" style="47" customWidth="1"/>
    <col min="24" max="24" width="11.140625" style="47" customWidth="1"/>
    <col min="25" max="25" width="11.85546875" style="47" hidden="1" customWidth="1"/>
    <col min="27" max="28" width="7.7109375" style="47" customWidth="1"/>
    <col min="29" max="16384" width="9.140625" style="47"/>
  </cols>
  <sheetData>
    <row r="1" spans="1:25" s="37" customFormat="1" ht="15" customHeight="1" x14ac:dyDescent="0.25">
      <c r="A1" s="17"/>
      <c r="B1" s="12" t="s">
        <v>55</v>
      </c>
      <c r="C1" s="329"/>
      <c r="D1" s="12"/>
      <c r="E1" s="12"/>
      <c r="F1" s="12"/>
      <c r="G1" s="21"/>
      <c r="H1" s="12"/>
      <c r="I1" s="12"/>
      <c r="J1" s="12"/>
      <c r="K1" s="12"/>
      <c r="L1" s="17"/>
      <c r="M1" s="21"/>
      <c r="N1" s="21"/>
      <c r="O1" s="21"/>
      <c r="P1" s="21"/>
      <c r="Q1" s="12"/>
      <c r="R1" s="12"/>
      <c r="S1" s="12"/>
      <c r="T1" s="12"/>
      <c r="U1" s="12"/>
      <c r="V1" s="12"/>
      <c r="W1" s="12"/>
      <c r="X1" s="12"/>
      <c r="Y1" s="12"/>
    </row>
    <row r="2" spans="1:25" s="37" customFormat="1" ht="15" customHeight="1" x14ac:dyDescent="0.2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5"/>
      <c r="L2" s="162"/>
      <c r="M2" s="164"/>
      <c r="N2" s="164"/>
      <c r="O2" s="164"/>
      <c r="P2" s="164"/>
      <c r="Q2" s="165" t="str">
        <f>IF(G2="Vereenvoudigde kostenoptie voor arbeidskosten","--&gt;U heeft gekozen voor een forfait voor arbeidskosten. U hoeft daarom geen loonkosten op te geven.","")</f>
        <v/>
      </c>
      <c r="R2" s="165"/>
      <c r="S2" s="165"/>
      <c r="T2" s="165"/>
      <c r="U2" s="163"/>
      <c r="V2" s="163"/>
      <c r="W2" s="163"/>
      <c r="X2" s="163"/>
      <c r="Y2" s="163"/>
    </row>
    <row r="3" spans="1:25" s="37" customFormat="1" ht="15" customHeight="1" x14ac:dyDescent="0.25">
      <c r="A3" s="94"/>
      <c r="B3" s="191"/>
      <c r="C3" s="191"/>
      <c r="D3" s="378" t="s">
        <v>259</v>
      </c>
      <c r="E3" s="379"/>
      <c r="F3" s="379"/>
      <c r="G3" s="379"/>
      <c r="H3" s="379"/>
      <c r="I3" s="379"/>
      <c r="J3" s="379"/>
      <c r="K3" s="380"/>
      <c r="L3" s="353" t="s">
        <v>161</v>
      </c>
      <c r="M3" s="354"/>
      <c r="N3" s="354"/>
      <c r="O3" s="354"/>
      <c r="P3" s="354"/>
      <c r="Q3" s="354"/>
      <c r="R3" s="354"/>
      <c r="S3" s="354"/>
      <c r="T3" s="354"/>
      <c r="U3" s="276"/>
      <c r="V3" s="191"/>
      <c r="W3" s="191"/>
      <c r="X3" s="191"/>
      <c r="Y3" s="325"/>
    </row>
    <row r="4" spans="1:25" s="39" customFormat="1" ht="60" x14ac:dyDescent="0.25">
      <c r="A4" s="95" t="s">
        <v>29</v>
      </c>
      <c r="B4" s="95" t="s">
        <v>36</v>
      </c>
      <c r="C4" s="170" t="s">
        <v>274</v>
      </c>
      <c r="D4" s="185" t="s">
        <v>34</v>
      </c>
      <c r="E4" s="186" t="s">
        <v>87</v>
      </c>
      <c r="F4" s="186" t="s">
        <v>33</v>
      </c>
      <c r="G4" s="187" t="s">
        <v>26</v>
      </c>
      <c r="H4" s="187" t="s">
        <v>13</v>
      </c>
      <c r="I4" s="187" t="s">
        <v>14</v>
      </c>
      <c r="J4" s="238" t="s">
        <v>37</v>
      </c>
      <c r="K4" s="323" t="s">
        <v>260</v>
      </c>
      <c r="L4" s="185" t="s">
        <v>162</v>
      </c>
      <c r="M4" s="186" t="s">
        <v>34</v>
      </c>
      <c r="N4" s="186" t="s">
        <v>87</v>
      </c>
      <c r="O4" s="186" t="s">
        <v>33</v>
      </c>
      <c r="P4" s="187" t="s">
        <v>26</v>
      </c>
      <c r="Q4" s="187" t="s">
        <v>13</v>
      </c>
      <c r="R4" s="187" t="s">
        <v>14</v>
      </c>
      <c r="S4" s="238" t="s">
        <v>37</v>
      </c>
      <c r="T4" s="273" t="s">
        <v>261</v>
      </c>
      <c r="U4" s="275" t="s">
        <v>343</v>
      </c>
      <c r="V4" s="172" t="s">
        <v>149</v>
      </c>
      <c r="W4" s="95" t="s">
        <v>151</v>
      </c>
      <c r="X4" s="95" t="s">
        <v>163</v>
      </c>
      <c r="Y4" s="95" t="s">
        <v>164</v>
      </c>
    </row>
    <row r="5" spans="1:25" ht="15" customHeight="1" x14ac:dyDescent="0.25">
      <c r="A5" s="239" t="str">
        <f>IF(OR($B5="Ja",$B5="Nee"),MAX($A$4:A4)+1,"")</f>
        <v/>
      </c>
      <c r="B5" s="318" t="s">
        <v>35</v>
      </c>
      <c r="C5" s="319"/>
      <c r="D5" s="320"/>
      <c r="E5" s="321"/>
      <c r="F5" s="322"/>
      <c r="G5" s="322"/>
      <c r="H5" s="242">
        <f>SUM(F5*12,G5)</f>
        <v>0</v>
      </c>
      <c r="I5" s="243">
        <f>1720*E5/40</f>
        <v>0</v>
      </c>
      <c r="J5" s="244">
        <f t="shared" ref="J5:J36" si="0">IF($B5="nee",IFERROR(ROUND(H5*(1+$W5)/I5,2),0),0)</f>
        <v>0</v>
      </c>
      <c r="K5" s="272"/>
      <c r="L5" s="245"/>
      <c r="M5" s="241"/>
      <c r="N5" s="240"/>
      <c r="O5" s="241"/>
      <c r="P5" s="241"/>
      <c r="Q5" s="242">
        <f>SUM(O5*12,P5)</f>
        <v>0</v>
      </c>
      <c r="R5" s="243">
        <f t="shared" ref="R5:R36" si="1">1720*N5/40</f>
        <v>0</v>
      </c>
      <c r="S5" s="244">
        <f t="shared" ref="S5:S36" si="2">IF($B5="nee",IFERROR(ROUND(Q5*(1+$W5)/R5,2),0),0)</f>
        <v>0</v>
      </c>
      <c r="T5" s="272"/>
      <c r="U5" s="242" t="s">
        <v>150</v>
      </c>
      <c r="V5" s="246" t="str">
        <f t="shared" ref="V5:V54" si="3">IF(Methode_Keuze&lt;&gt;"",IF($C$2="Vereenvoudigde kostenoptie voor overige kosten","nee","ja"),"nee")</f>
        <v>nee</v>
      </c>
      <c r="W5" s="247">
        <f>IF(V5="ja",0.442*(1.15)+0.15,0.442)</f>
        <v>0.442</v>
      </c>
      <c r="X5" s="248">
        <f>IF(B5="Ja",D5,J5)</f>
        <v>0</v>
      </c>
      <c r="Y5" s="248" t="str">
        <f>IF(B5="Ja",IF(L5="JA",D5,M5),IF(B5="Nee",IF(L5="JA",J5,S5),""))</f>
        <v/>
      </c>
    </row>
    <row r="6" spans="1:25" ht="15" customHeight="1" x14ac:dyDescent="0.25">
      <c r="A6" s="239" t="str">
        <f>IF(B6&lt;&gt;"&lt;Selecteer&gt;",MAX($A$4:A5)+1,"")</f>
        <v/>
      </c>
      <c r="B6" s="318" t="s">
        <v>35</v>
      </c>
      <c r="C6" s="319"/>
      <c r="D6" s="320"/>
      <c r="E6" s="321"/>
      <c r="F6" s="322"/>
      <c r="G6" s="322"/>
      <c r="H6" s="242">
        <f t="shared" ref="H6:H54" si="4">SUM(F6*12,G6)</f>
        <v>0</v>
      </c>
      <c r="I6" s="243">
        <f t="shared" ref="I6:I54" si="5">1720*E6/40</f>
        <v>0</v>
      </c>
      <c r="J6" s="244">
        <f t="shared" si="0"/>
        <v>0</v>
      </c>
      <c r="K6" s="272"/>
      <c r="L6" s="245"/>
      <c r="M6" s="241"/>
      <c r="N6" s="240"/>
      <c r="O6" s="241"/>
      <c r="P6" s="241"/>
      <c r="Q6" s="242">
        <f t="shared" ref="Q6:Q54" si="6">SUM(O6*12,P6)</f>
        <v>0</v>
      </c>
      <c r="R6" s="243">
        <f t="shared" si="1"/>
        <v>0</v>
      </c>
      <c r="S6" s="244">
        <f t="shared" si="2"/>
        <v>0</v>
      </c>
      <c r="T6" s="272"/>
      <c r="U6" s="242" t="s">
        <v>150</v>
      </c>
      <c r="V6" s="246" t="str">
        <f t="shared" si="3"/>
        <v>nee</v>
      </c>
      <c r="W6" s="247">
        <f t="shared" ref="W6:W54" si="7">IF(V6="ja",0.442*(1.15)+0.15,0.442)</f>
        <v>0.442</v>
      </c>
      <c r="X6" s="248">
        <f t="shared" ref="X6:X54" si="8">IF(B6="Ja",D6,J6)</f>
        <v>0</v>
      </c>
      <c r="Y6" s="248" t="str">
        <f t="shared" ref="Y6:Y54" si="9">IF(B6="Ja",IF(L6="JA",D6,M6),IF(B6="Nee",IF(L6="JA",J6,S6),""))</f>
        <v/>
      </c>
    </row>
    <row r="7" spans="1:25" ht="15" customHeight="1" x14ac:dyDescent="0.25">
      <c r="A7" s="239" t="str">
        <f>IF(B7&lt;&gt;"&lt;Selecteer&gt;",MAX($A$4:A6)+1,"")</f>
        <v/>
      </c>
      <c r="B7" s="318" t="s">
        <v>35</v>
      </c>
      <c r="C7" s="319"/>
      <c r="D7" s="320"/>
      <c r="E7" s="321"/>
      <c r="F7" s="322"/>
      <c r="G7" s="322"/>
      <c r="H7" s="242">
        <f t="shared" si="4"/>
        <v>0</v>
      </c>
      <c r="I7" s="243">
        <f t="shared" si="5"/>
        <v>0</v>
      </c>
      <c r="J7" s="244">
        <f t="shared" si="0"/>
        <v>0</v>
      </c>
      <c r="K7" s="272"/>
      <c r="L7" s="245"/>
      <c r="M7" s="241"/>
      <c r="N7" s="240"/>
      <c r="O7" s="241"/>
      <c r="P7" s="241"/>
      <c r="Q7" s="242">
        <f t="shared" si="6"/>
        <v>0</v>
      </c>
      <c r="R7" s="243">
        <f t="shared" si="1"/>
        <v>0</v>
      </c>
      <c r="S7" s="244">
        <f t="shared" si="2"/>
        <v>0</v>
      </c>
      <c r="T7" s="272"/>
      <c r="U7" s="242" t="s">
        <v>150</v>
      </c>
      <c r="V7" s="246" t="str">
        <f t="shared" si="3"/>
        <v>nee</v>
      </c>
      <c r="W7" s="247">
        <f t="shared" si="7"/>
        <v>0.442</v>
      </c>
      <c r="X7" s="248">
        <f t="shared" si="8"/>
        <v>0</v>
      </c>
      <c r="Y7" s="248" t="str">
        <f t="shared" si="9"/>
        <v/>
      </c>
    </row>
    <row r="8" spans="1:25" ht="15" customHeight="1" x14ac:dyDescent="0.25">
      <c r="A8" s="239" t="str">
        <f>IF(B8&lt;&gt;"&lt;Selecteer&gt;",MAX($A$4:A7)+1,"")</f>
        <v/>
      </c>
      <c r="B8" s="318" t="s">
        <v>35</v>
      </c>
      <c r="C8" s="319"/>
      <c r="D8" s="320"/>
      <c r="E8" s="321"/>
      <c r="F8" s="322"/>
      <c r="G8" s="322"/>
      <c r="H8" s="242">
        <f t="shared" si="4"/>
        <v>0</v>
      </c>
      <c r="I8" s="243">
        <f t="shared" si="5"/>
        <v>0</v>
      </c>
      <c r="J8" s="244">
        <f t="shared" si="0"/>
        <v>0</v>
      </c>
      <c r="K8" s="272"/>
      <c r="L8" s="245"/>
      <c r="M8" s="241"/>
      <c r="N8" s="240"/>
      <c r="O8" s="241"/>
      <c r="P8" s="241"/>
      <c r="Q8" s="242">
        <f t="shared" si="6"/>
        <v>0</v>
      </c>
      <c r="R8" s="243">
        <f t="shared" si="1"/>
        <v>0</v>
      </c>
      <c r="S8" s="244">
        <f t="shared" si="2"/>
        <v>0</v>
      </c>
      <c r="T8" s="272"/>
      <c r="U8" s="242" t="s">
        <v>150</v>
      </c>
      <c r="V8" s="246" t="str">
        <f t="shared" si="3"/>
        <v>nee</v>
      </c>
      <c r="W8" s="247">
        <f t="shared" si="7"/>
        <v>0.442</v>
      </c>
      <c r="X8" s="248">
        <f t="shared" si="8"/>
        <v>0</v>
      </c>
      <c r="Y8" s="248" t="str">
        <f t="shared" si="9"/>
        <v/>
      </c>
    </row>
    <row r="9" spans="1:25" ht="15" customHeight="1" x14ac:dyDescent="0.25">
      <c r="A9" s="239" t="str">
        <f>IF(B9&lt;&gt;"&lt;Selecteer&gt;",MAX($A$4:A8)+1,"")</f>
        <v/>
      </c>
      <c r="B9" s="318" t="s">
        <v>35</v>
      </c>
      <c r="C9" s="319"/>
      <c r="D9" s="320"/>
      <c r="E9" s="321"/>
      <c r="F9" s="322"/>
      <c r="G9" s="322"/>
      <c r="H9" s="242">
        <f t="shared" si="4"/>
        <v>0</v>
      </c>
      <c r="I9" s="243">
        <f t="shared" si="5"/>
        <v>0</v>
      </c>
      <c r="J9" s="244">
        <f t="shared" si="0"/>
        <v>0</v>
      </c>
      <c r="K9" s="272"/>
      <c r="L9" s="245"/>
      <c r="M9" s="241"/>
      <c r="N9" s="240"/>
      <c r="O9" s="241"/>
      <c r="P9" s="241"/>
      <c r="Q9" s="242">
        <f t="shared" si="6"/>
        <v>0</v>
      </c>
      <c r="R9" s="243">
        <f t="shared" si="1"/>
        <v>0</v>
      </c>
      <c r="S9" s="244">
        <f t="shared" si="2"/>
        <v>0</v>
      </c>
      <c r="T9" s="272"/>
      <c r="U9" s="242" t="s">
        <v>150</v>
      </c>
      <c r="V9" s="246" t="str">
        <f t="shared" si="3"/>
        <v>nee</v>
      </c>
      <c r="W9" s="247">
        <f t="shared" si="7"/>
        <v>0.442</v>
      </c>
      <c r="X9" s="248">
        <f t="shared" si="8"/>
        <v>0</v>
      </c>
      <c r="Y9" s="248" t="str">
        <f t="shared" si="9"/>
        <v/>
      </c>
    </row>
    <row r="10" spans="1:25" ht="15" customHeight="1" x14ac:dyDescent="0.25">
      <c r="A10" s="239" t="str">
        <f>IF(B10&lt;&gt;"&lt;Selecteer&gt;",MAX($A$4:A9)+1,"")</f>
        <v/>
      </c>
      <c r="B10" s="318" t="s">
        <v>35</v>
      </c>
      <c r="C10" s="319"/>
      <c r="D10" s="320"/>
      <c r="E10" s="321"/>
      <c r="F10" s="322"/>
      <c r="G10" s="322"/>
      <c r="H10" s="242">
        <f t="shared" si="4"/>
        <v>0</v>
      </c>
      <c r="I10" s="243">
        <f t="shared" si="5"/>
        <v>0</v>
      </c>
      <c r="J10" s="244">
        <f t="shared" si="0"/>
        <v>0</v>
      </c>
      <c r="K10" s="272"/>
      <c r="L10" s="245"/>
      <c r="M10" s="241"/>
      <c r="N10" s="240"/>
      <c r="O10" s="241"/>
      <c r="P10" s="241"/>
      <c r="Q10" s="242">
        <f t="shared" si="6"/>
        <v>0</v>
      </c>
      <c r="R10" s="243">
        <f t="shared" si="1"/>
        <v>0</v>
      </c>
      <c r="S10" s="244">
        <f t="shared" si="2"/>
        <v>0</v>
      </c>
      <c r="T10" s="272"/>
      <c r="U10" s="242" t="s">
        <v>150</v>
      </c>
      <c r="V10" s="246" t="str">
        <f t="shared" si="3"/>
        <v>nee</v>
      </c>
      <c r="W10" s="247">
        <f t="shared" si="7"/>
        <v>0.442</v>
      </c>
      <c r="X10" s="248">
        <f t="shared" si="8"/>
        <v>0</v>
      </c>
      <c r="Y10" s="248" t="str">
        <f t="shared" si="9"/>
        <v/>
      </c>
    </row>
    <row r="11" spans="1:25" ht="15" customHeight="1" x14ac:dyDescent="0.25">
      <c r="A11" s="239" t="str">
        <f>IF(B11&lt;&gt;"&lt;Selecteer&gt;",MAX($A$4:A10)+1,"")</f>
        <v/>
      </c>
      <c r="B11" s="318" t="s">
        <v>35</v>
      </c>
      <c r="C11" s="319"/>
      <c r="D11" s="320"/>
      <c r="E11" s="321"/>
      <c r="F11" s="322"/>
      <c r="G11" s="322"/>
      <c r="H11" s="242">
        <f t="shared" si="4"/>
        <v>0</v>
      </c>
      <c r="I11" s="243">
        <f t="shared" si="5"/>
        <v>0</v>
      </c>
      <c r="J11" s="244">
        <f t="shared" si="0"/>
        <v>0</v>
      </c>
      <c r="K11" s="272"/>
      <c r="L11" s="245"/>
      <c r="M11" s="241"/>
      <c r="N11" s="240"/>
      <c r="O11" s="241"/>
      <c r="P11" s="241"/>
      <c r="Q11" s="242">
        <f t="shared" si="6"/>
        <v>0</v>
      </c>
      <c r="R11" s="243">
        <f t="shared" si="1"/>
        <v>0</v>
      </c>
      <c r="S11" s="244">
        <f t="shared" si="2"/>
        <v>0</v>
      </c>
      <c r="T11" s="272"/>
      <c r="U11" s="242" t="s">
        <v>150</v>
      </c>
      <c r="V11" s="246" t="str">
        <f t="shared" si="3"/>
        <v>nee</v>
      </c>
      <c r="W11" s="247">
        <f t="shared" si="7"/>
        <v>0.442</v>
      </c>
      <c r="X11" s="248">
        <f t="shared" si="8"/>
        <v>0</v>
      </c>
      <c r="Y11" s="248" t="str">
        <f t="shared" si="9"/>
        <v/>
      </c>
    </row>
    <row r="12" spans="1:25" ht="15" customHeight="1" x14ac:dyDescent="0.25">
      <c r="A12" s="239" t="str">
        <f>IF(B12&lt;&gt;"&lt;Selecteer&gt;",MAX($A$4:A11)+1,"")</f>
        <v/>
      </c>
      <c r="B12" s="318" t="s">
        <v>35</v>
      </c>
      <c r="C12" s="319"/>
      <c r="D12" s="320"/>
      <c r="E12" s="321"/>
      <c r="F12" s="322"/>
      <c r="G12" s="322"/>
      <c r="H12" s="242">
        <f t="shared" si="4"/>
        <v>0</v>
      </c>
      <c r="I12" s="243">
        <f t="shared" si="5"/>
        <v>0</v>
      </c>
      <c r="J12" s="244">
        <f t="shared" si="0"/>
        <v>0</v>
      </c>
      <c r="K12" s="272"/>
      <c r="L12" s="245"/>
      <c r="M12" s="241"/>
      <c r="N12" s="240"/>
      <c r="O12" s="241"/>
      <c r="P12" s="241"/>
      <c r="Q12" s="242">
        <f t="shared" si="6"/>
        <v>0</v>
      </c>
      <c r="R12" s="243">
        <f t="shared" si="1"/>
        <v>0</v>
      </c>
      <c r="S12" s="244">
        <f t="shared" si="2"/>
        <v>0</v>
      </c>
      <c r="T12" s="272"/>
      <c r="U12" s="242" t="s">
        <v>150</v>
      </c>
      <c r="V12" s="246" t="str">
        <f t="shared" si="3"/>
        <v>nee</v>
      </c>
      <c r="W12" s="247">
        <f t="shared" si="7"/>
        <v>0.442</v>
      </c>
      <c r="X12" s="248">
        <f t="shared" si="8"/>
        <v>0</v>
      </c>
      <c r="Y12" s="248" t="str">
        <f t="shared" si="9"/>
        <v/>
      </c>
    </row>
    <row r="13" spans="1:25" ht="15" customHeight="1" x14ac:dyDescent="0.25">
      <c r="A13" s="239" t="str">
        <f>IF(B13&lt;&gt;"&lt;Selecteer&gt;",MAX($A$4:A12)+1,"")</f>
        <v/>
      </c>
      <c r="B13" s="318" t="s">
        <v>35</v>
      </c>
      <c r="C13" s="319"/>
      <c r="D13" s="320"/>
      <c r="E13" s="321"/>
      <c r="F13" s="322"/>
      <c r="G13" s="322"/>
      <c r="H13" s="242">
        <f t="shared" si="4"/>
        <v>0</v>
      </c>
      <c r="I13" s="243">
        <f t="shared" si="5"/>
        <v>0</v>
      </c>
      <c r="J13" s="244">
        <f t="shared" si="0"/>
        <v>0</v>
      </c>
      <c r="K13" s="272"/>
      <c r="L13" s="245"/>
      <c r="M13" s="241"/>
      <c r="N13" s="240"/>
      <c r="O13" s="241"/>
      <c r="P13" s="241"/>
      <c r="Q13" s="242">
        <f t="shared" si="6"/>
        <v>0</v>
      </c>
      <c r="R13" s="243">
        <f t="shared" si="1"/>
        <v>0</v>
      </c>
      <c r="S13" s="244">
        <f t="shared" si="2"/>
        <v>0</v>
      </c>
      <c r="T13" s="272"/>
      <c r="U13" s="242" t="s">
        <v>150</v>
      </c>
      <c r="V13" s="246" t="str">
        <f t="shared" si="3"/>
        <v>nee</v>
      </c>
      <c r="W13" s="247">
        <f t="shared" si="7"/>
        <v>0.442</v>
      </c>
      <c r="X13" s="248">
        <f t="shared" si="8"/>
        <v>0</v>
      </c>
      <c r="Y13" s="248" t="str">
        <f t="shared" si="9"/>
        <v/>
      </c>
    </row>
    <row r="14" spans="1:25" ht="15" customHeight="1" x14ac:dyDescent="0.25">
      <c r="A14" s="239" t="str">
        <f>IF(B14&lt;&gt;"&lt;Selecteer&gt;",MAX($A$4:A13)+1,"")</f>
        <v/>
      </c>
      <c r="B14" s="318" t="s">
        <v>35</v>
      </c>
      <c r="C14" s="319"/>
      <c r="D14" s="320"/>
      <c r="E14" s="321"/>
      <c r="F14" s="322"/>
      <c r="G14" s="322"/>
      <c r="H14" s="242">
        <f t="shared" si="4"/>
        <v>0</v>
      </c>
      <c r="I14" s="243">
        <f t="shared" si="5"/>
        <v>0</v>
      </c>
      <c r="J14" s="244">
        <f t="shared" si="0"/>
        <v>0</v>
      </c>
      <c r="K14" s="272"/>
      <c r="L14" s="245"/>
      <c r="M14" s="241"/>
      <c r="N14" s="240"/>
      <c r="O14" s="241"/>
      <c r="P14" s="241"/>
      <c r="Q14" s="242">
        <f t="shared" si="6"/>
        <v>0</v>
      </c>
      <c r="R14" s="243">
        <f t="shared" si="1"/>
        <v>0</v>
      </c>
      <c r="S14" s="244">
        <f t="shared" si="2"/>
        <v>0</v>
      </c>
      <c r="T14" s="272"/>
      <c r="U14" s="242" t="s">
        <v>150</v>
      </c>
      <c r="V14" s="246" t="str">
        <f t="shared" si="3"/>
        <v>nee</v>
      </c>
      <c r="W14" s="247">
        <f t="shared" si="7"/>
        <v>0.442</v>
      </c>
      <c r="X14" s="248">
        <f t="shared" si="8"/>
        <v>0</v>
      </c>
      <c r="Y14" s="248" t="str">
        <f t="shared" si="9"/>
        <v/>
      </c>
    </row>
    <row r="15" spans="1:25" ht="15" customHeight="1" x14ac:dyDescent="0.25">
      <c r="A15" s="239" t="str">
        <f>IF(B15&lt;&gt;"&lt;Selecteer&gt;",MAX($A$4:A14)+1,"")</f>
        <v/>
      </c>
      <c r="B15" s="318" t="s">
        <v>35</v>
      </c>
      <c r="C15" s="319"/>
      <c r="D15" s="320"/>
      <c r="E15" s="321"/>
      <c r="F15" s="322"/>
      <c r="G15" s="322"/>
      <c r="H15" s="242">
        <f t="shared" si="4"/>
        <v>0</v>
      </c>
      <c r="I15" s="243">
        <f t="shared" si="5"/>
        <v>0</v>
      </c>
      <c r="J15" s="244">
        <f t="shared" si="0"/>
        <v>0</v>
      </c>
      <c r="K15" s="272"/>
      <c r="L15" s="245"/>
      <c r="M15" s="241"/>
      <c r="N15" s="240"/>
      <c r="O15" s="241"/>
      <c r="P15" s="241"/>
      <c r="Q15" s="242">
        <f t="shared" si="6"/>
        <v>0</v>
      </c>
      <c r="R15" s="243">
        <f t="shared" si="1"/>
        <v>0</v>
      </c>
      <c r="S15" s="244">
        <f t="shared" si="2"/>
        <v>0</v>
      </c>
      <c r="T15" s="272"/>
      <c r="U15" s="242" t="s">
        <v>150</v>
      </c>
      <c r="V15" s="246" t="str">
        <f t="shared" si="3"/>
        <v>nee</v>
      </c>
      <c r="W15" s="247">
        <f t="shared" si="7"/>
        <v>0.442</v>
      </c>
      <c r="X15" s="248">
        <f t="shared" si="8"/>
        <v>0</v>
      </c>
      <c r="Y15" s="248" t="str">
        <f t="shared" si="9"/>
        <v/>
      </c>
    </row>
    <row r="16" spans="1:25" ht="15" customHeight="1" x14ac:dyDescent="0.25">
      <c r="A16" s="239" t="str">
        <f>IF(B16&lt;&gt;"&lt;Selecteer&gt;",MAX($A$4:A15)+1,"")</f>
        <v/>
      </c>
      <c r="B16" s="318" t="s">
        <v>35</v>
      </c>
      <c r="C16" s="319"/>
      <c r="D16" s="320"/>
      <c r="E16" s="321"/>
      <c r="F16" s="322"/>
      <c r="G16" s="322"/>
      <c r="H16" s="242">
        <f t="shared" si="4"/>
        <v>0</v>
      </c>
      <c r="I16" s="243">
        <f t="shared" si="5"/>
        <v>0</v>
      </c>
      <c r="J16" s="244">
        <f t="shared" si="0"/>
        <v>0</v>
      </c>
      <c r="K16" s="272"/>
      <c r="L16" s="245"/>
      <c r="M16" s="241"/>
      <c r="N16" s="240"/>
      <c r="O16" s="241"/>
      <c r="P16" s="241"/>
      <c r="Q16" s="242">
        <f t="shared" si="6"/>
        <v>0</v>
      </c>
      <c r="R16" s="243">
        <f t="shared" si="1"/>
        <v>0</v>
      </c>
      <c r="S16" s="244">
        <f t="shared" si="2"/>
        <v>0</v>
      </c>
      <c r="T16" s="272"/>
      <c r="U16" s="242" t="s">
        <v>150</v>
      </c>
      <c r="V16" s="246" t="str">
        <f t="shared" si="3"/>
        <v>nee</v>
      </c>
      <c r="W16" s="247">
        <f t="shared" si="7"/>
        <v>0.442</v>
      </c>
      <c r="X16" s="248">
        <f t="shared" si="8"/>
        <v>0</v>
      </c>
      <c r="Y16" s="248" t="str">
        <f t="shared" si="9"/>
        <v/>
      </c>
    </row>
    <row r="17" spans="1:25" ht="15" customHeight="1" x14ac:dyDescent="0.25">
      <c r="A17" s="239" t="str">
        <f>IF(B17&lt;&gt;"&lt;Selecteer&gt;",MAX($A$4:A16)+1,"")</f>
        <v/>
      </c>
      <c r="B17" s="318" t="s">
        <v>35</v>
      </c>
      <c r="C17" s="319"/>
      <c r="D17" s="320"/>
      <c r="E17" s="321"/>
      <c r="F17" s="322"/>
      <c r="G17" s="322"/>
      <c r="H17" s="242">
        <f t="shared" si="4"/>
        <v>0</v>
      </c>
      <c r="I17" s="243">
        <f t="shared" si="5"/>
        <v>0</v>
      </c>
      <c r="J17" s="244">
        <f t="shared" si="0"/>
        <v>0</v>
      </c>
      <c r="K17" s="272"/>
      <c r="L17" s="245"/>
      <c r="M17" s="241"/>
      <c r="N17" s="240"/>
      <c r="O17" s="241"/>
      <c r="P17" s="241"/>
      <c r="Q17" s="242">
        <f t="shared" si="6"/>
        <v>0</v>
      </c>
      <c r="R17" s="243">
        <f t="shared" si="1"/>
        <v>0</v>
      </c>
      <c r="S17" s="244">
        <f t="shared" si="2"/>
        <v>0</v>
      </c>
      <c r="T17" s="272"/>
      <c r="U17" s="242" t="s">
        <v>150</v>
      </c>
      <c r="V17" s="246" t="str">
        <f t="shared" si="3"/>
        <v>nee</v>
      </c>
      <c r="W17" s="247">
        <f t="shared" si="7"/>
        <v>0.442</v>
      </c>
      <c r="X17" s="248">
        <f t="shared" si="8"/>
        <v>0</v>
      </c>
      <c r="Y17" s="248" t="str">
        <f t="shared" si="9"/>
        <v/>
      </c>
    </row>
    <row r="18" spans="1:25" ht="15" customHeight="1" x14ac:dyDescent="0.25">
      <c r="A18" s="239" t="str">
        <f>IF(B18&lt;&gt;"&lt;Selecteer&gt;",MAX($A$4:A17)+1,"")</f>
        <v/>
      </c>
      <c r="B18" s="318" t="s">
        <v>35</v>
      </c>
      <c r="C18" s="319"/>
      <c r="D18" s="320"/>
      <c r="E18" s="321"/>
      <c r="F18" s="322"/>
      <c r="G18" s="322"/>
      <c r="H18" s="242">
        <f t="shared" si="4"/>
        <v>0</v>
      </c>
      <c r="I18" s="243">
        <f t="shared" si="5"/>
        <v>0</v>
      </c>
      <c r="J18" s="244">
        <f t="shared" si="0"/>
        <v>0</v>
      </c>
      <c r="K18" s="272"/>
      <c r="L18" s="245"/>
      <c r="M18" s="241"/>
      <c r="N18" s="240"/>
      <c r="O18" s="241"/>
      <c r="P18" s="241"/>
      <c r="Q18" s="242">
        <f t="shared" si="6"/>
        <v>0</v>
      </c>
      <c r="R18" s="243">
        <f t="shared" si="1"/>
        <v>0</v>
      </c>
      <c r="S18" s="244">
        <f t="shared" si="2"/>
        <v>0</v>
      </c>
      <c r="T18" s="272"/>
      <c r="U18" s="242" t="s">
        <v>150</v>
      </c>
      <c r="V18" s="246" t="str">
        <f t="shared" si="3"/>
        <v>nee</v>
      </c>
      <c r="W18" s="247">
        <f t="shared" si="7"/>
        <v>0.442</v>
      </c>
      <c r="X18" s="248">
        <f t="shared" si="8"/>
        <v>0</v>
      </c>
      <c r="Y18" s="248" t="str">
        <f t="shared" si="9"/>
        <v/>
      </c>
    </row>
    <row r="19" spans="1:25" ht="15" customHeight="1" x14ac:dyDescent="0.25">
      <c r="A19" s="239" t="str">
        <f>IF(B19&lt;&gt;"&lt;Selecteer&gt;",MAX($A$4:A18)+1,"")</f>
        <v/>
      </c>
      <c r="B19" s="318" t="s">
        <v>35</v>
      </c>
      <c r="C19" s="319"/>
      <c r="D19" s="320"/>
      <c r="E19" s="321"/>
      <c r="F19" s="322"/>
      <c r="G19" s="322"/>
      <c r="H19" s="242">
        <f t="shared" si="4"/>
        <v>0</v>
      </c>
      <c r="I19" s="243">
        <f t="shared" si="5"/>
        <v>0</v>
      </c>
      <c r="J19" s="244">
        <f t="shared" si="0"/>
        <v>0</v>
      </c>
      <c r="K19" s="272"/>
      <c r="L19" s="245"/>
      <c r="M19" s="241"/>
      <c r="N19" s="240"/>
      <c r="O19" s="241"/>
      <c r="P19" s="241"/>
      <c r="Q19" s="242">
        <f t="shared" si="6"/>
        <v>0</v>
      </c>
      <c r="R19" s="243">
        <f t="shared" si="1"/>
        <v>0</v>
      </c>
      <c r="S19" s="244">
        <f t="shared" si="2"/>
        <v>0</v>
      </c>
      <c r="T19" s="272"/>
      <c r="U19" s="242" t="s">
        <v>150</v>
      </c>
      <c r="V19" s="246" t="str">
        <f t="shared" si="3"/>
        <v>nee</v>
      </c>
      <c r="W19" s="247">
        <f t="shared" si="7"/>
        <v>0.442</v>
      </c>
      <c r="X19" s="248">
        <f t="shared" si="8"/>
        <v>0</v>
      </c>
      <c r="Y19" s="248" t="str">
        <f t="shared" si="9"/>
        <v/>
      </c>
    </row>
    <row r="20" spans="1:25" ht="15" customHeight="1" x14ac:dyDescent="0.25">
      <c r="A20" s="239" t="str">
        <f>IF(B20&lt;&gt;"&lt;Selecteer&gt;",MAX($A$4:A19)+1,"")</f>
        <v/>
      </c>
      <c r="B20" s="318" t="s">
        <v>35</v>
      </c>
      <c r="C20" s="319"/>
      <c r="D20" s="320"/>
      <c r="E20" s="321"/>
      <c r="F20" s="322"/>
      <c r="G20" s="322"/>
      <c r="H20" s="242">
        <f t="shared" si="4"/>
        <v>0</v>
      </c>
      <c r="I20" s="243">
        <f t="shared" si="5"/>
        <v>0</v>
      </c>
      <c r="J20" s="244">
        <f t="shared" si="0"/>
        <v>0</v>
      </c>
      <c r="K20" s="272"/>
      <c r="L20" s="245"/>
      <c r="M20" s="241"/>
      <c r="N20" s="240"/>
      <c r="O20" s="241"/>
      <c r="P20" s="241"/>
      <c r="Q20" s="242">
        <f t="shared" si="6"/>
        <v>0</v>
      </c>
      <c r="R20" s="243">
        <f t="shared" si="1"/>
        <v>0</v>
      </c>
      <c r="S20" s="244">
        <f t="shared" si="2"/>
        <v>0</v>
      </c>
      <c r="T20" s="272"/>
      <c r="U20" s="242" t="s">
        <v>150</v>
      </c>
      <c r="V20" s="246" t="str">
        <f t="shared" si="3"/>
        <v>nee</v>
      </c>
      <c r="W20" s="247">
        <f t="shared" si="7"/>
        <v>0.442</v>
      </c>
      <c r="X20" s="248">
        <f t="shared" si="8"/>
        <v>0</v>
      </c>
      <c r="Y20" s="248" t="str">
        <f t="shared" si="9"/>
        <v/>
      </c>
    </row>
    <row r="21" spans="1:25" ht="15" customHeight="1" x14ac:dyDescent="0.25">
      <c r="A21" s="239" t="str">
        <f>IF(B21&lt;&gt;"&lt;Selecteer&gt;",MAX($A$4:A20)+1,"")</f>
        <v/>
      </c>
      <c r="B21" s="318" t="s">
        <v>35</v>
      </c>
      <c r="C21" s="319"/>
      <c r="D21" s="320"/>
      <c r="E21" s="321"/>
      <c r="F21" s="322"/>
      <c r="G21" s="322"/>
      <c r="H21" s="242">
        <f t="shared" si="4"/>
        <v>0</v>
      </c>
      <c r="I21" s="243">
        <f t="shared" si="5"/>
        <v>0</v>
      </c>
      <c r="J21" s="244">
        <f t="shared" si="0"/>
        <v>0</v>
      </c>
      <c r="K21" s="272"/>
      <c r="L21" s="245"/>
      <c r="M21" s="241"/>
      <c r="N21" s="240"/>
      <c r="O21" s="241"/>
      <c r="P21" s="241"/>
      <c r="Q21" s="242">
        <f t="shared" si="6"/>
        <v>0</v>
      </c>
      <c r="R21" s="243">
        <f t="shared" si="1"/>
        <v>0</v>
      </c>
      <c r="S21" s="244">
        <f t="shared" si="2"/>
        <v>0</v>
      </c>
      <c r="T21" s="272"/>
      <c r="U21" s="242" t="s">
        <v>150</v>
      </c>
      <c r="V21" s="246" t="str">
        <f t="shared" si="3"/>
        <v>nee</v>
      </c>
      <c r="W21" s="247">
        <f t="shared" si="7"/>
        <v>0.442</v>
      </c>
      <c r="X21" s="248">
        <f t="shared" si="8"/>
        <v>0</v>
      </c>
      <c r="Y21" s="248" t="str">
        <f t="shared" si="9"/>
        <v/>
      </c>
    </row>
    <row r="22" spans="1:25" ht="15" customHeight="1" x14ac:dyDescent="0.25">
      <c r="A22" s="239" t="str">
        <f>IF(B22&lt;&gt;"&lt;Selecteer&gt;",MAX($A$4:A21)+1,"")</f>
        <v/>
      </c>
      <c r="B22" s="318" t="s">
        <v>35</v>
      </c>
      <c r="C22" s="319"/>
      <c r="D22" s="320"/>
      <c r="E22" s="321"/>
      <c r="F22" s="322"/>
      <c r="G22" s="322"/>
      <c r="H22" s="242">
        <f t="shared" si="4"/>
        <v>0</v>
      </c>
      <c r="I22" s="243">
        <f t="shared" si="5"/>
        <v>0</v>
      </c>
      <c r="J22" s="244">
        <f t="shared" si="0"/>
        <v>0</v>
      </c>
      <c r="K22" s="272"/>
      <c r="L22" s="245"/>
      <c r="M22" s="241"/>
      <c r="N22" s="240"/>
      <c r="O22" s="241"/>
      <c r="P22" s="241"/>
      <c r="Q22" s="242">
        <f t="shared" si="6"/>
        <v>0</v>
      </c>
      <c r="R22" s="243">
        <f t="shared" si="1"/>
        <v>0</v>
      </c>
      <c r="S22" s="244">
        <f t="shared" si="2"/>
        <v>0</v>
      </c>
      <c r="T22" s="272"/>
      <c r="U22" s="242" t="s">
        <v>150</v>
      </c>
      <c r="V22" s="246" t="str">
        <f t="shared" si="3"/>
        <v>nee</v>
      </c>
      <c r="W22" s="247">
        <f t="shared" si="7"/>
        <v>0.442</v>
      </c>
      <c r="X22" s="248">
        <f t="shared" si="8"/>
        <v>0</v>
      </c>
      <c r="Y22" s="248" t="str">
        <f t="shared" si="9"/>
        <v/>
      </c>
    </row>
    <row r="23" spans="1:25" ht="15" customHeight="1" x14ac:dyDescent="0.25">
      <c r="A23" s="239" t="str">
        <f>IF(B23&lt;&gt;"&lt;Selecteer&gt;",MAX($A$4:A22)+1,"")</f>
        <v/>
      </c>
      <c r="B23" s="318" t="s">
        <v>35</v>
      </c>
      <c r="C23" s="319"/>
      <c r="D23" s="320"/>
      <c r="E23" s="321"/>
      <c r="F23" s="322"/>
      <c r="G23" s="322"/>
      <c r="H23" s="242">
        <f t="shared" si="4"/>
        <v>0</v>
      </c>
      <c r="I23" s="243">
        <f t="shared" si="5"/>
        <v>0</v>
      </c>
      <c r="J23" s="244">
        <f t="shared" si="0"/>
        <v>0</v>
      </c>
      <c r="K23" s="272"/>
      <c r="L23" s="245"/>
      <c r="M23" s="241"/>
      <c r="N23" s="240"/>
      <c r="O23" s="241"/>
      <c r="P23" s="241"/>
      <c r="Q23" s="242">
        <f t="shared" si="6"/>
        <v>0</v>
      </c>
      <c r="R23" s="243">
        <f t="shared" si="1"/>
        <v>0</v>
      </c>
      <c r="S23" s="244">
        <f t="shared" si="2"/>
        <v>0</v>
      </c>
      <c r="T23" s="272"/>
      <c r="U23" s="242" t="s">
        <v>150</v>
      </c>
      <c r="V23" s="246" t="str">
        <f t="shared" si="3"/>
        <v>nee</v>
      </c>
      <c r="W23" s="247">
        <f t="shared" si="7"/>
        <v>0.442</v>
      </c>
      <c r="X23" s="248">
        <f t="shared" si="8"/>
        <v>0</v>
      </c>
      <c r="Y23" s="248" t="str">
        <f t="shared" si="9"/>
        <v/>
      </c>
    </row>
    <row r="24" spans="1:25" ht="15" customHeight="1" x14ac:dyDescent="0.25">
      <c r="A24" s="239" t="str">
        <f>IF(B24&lt;&gt;"&lt;Selecteer&gt;",MAX($A$4:A23)+1,"")</f>
        <v/>
      </c>
      <c r="B24" s="318" t="s">
        <v>35</v>
      </c>
      <c r="C24" s="319"/>
      <c r="D24" s="320"/>
      <c r="E24" s="321"/>
      <c r="F24" s="322"/>
      <c r="G24" s="322"/>
      <c r="H24" s="242">
        <f t="shared" si="4"/>
        <v>0</v>
      </c>
      <c r="I24" s="243">
        <f t="shared" si="5"/>
        <v>0</v>
      </c>
      <c r="J24" s="244">
        <f t="shared" si="0"/>
        <v>0</v>
      </c>
      <c r="K24" s="272"/>
      <c r="L24" s="245"/>
      <c r="M24" s="241"/>
      <c r="N24" s="240"/>
      <c r="O24" s="241"/>
      <c r="P24" s="241"/>
      <c r="Q24" s="242">
        <f t="shared" si="6"/>
        <v>0</v>
      </c>
      <c r="R24" s="243">
        <f t="shared" si="1"/>
        <v>0</v>
      </c>
      <c r="S24" s="244">
        <f t="shared" si="2"/>
        <v>0</v>
      </c>
      <c r="T24" s="272"/>
      <c r="U24" s="242" t="s">
        <v>150</v>
      </c>
      <c r="V24" s="246" t="str">
        <f t="shared" si="3"/>
        <v>nee</v>
      </c>
      <c r="W24" s="247">
        <f t="shared" si="7"/>
        <v>0.442</v>
      </c>
      <c r="X24" s="248">
        <f t="shared" si="8"/>
        <v>0</v>
      </c>
      <c r="Y24" s="248" t="str">
        <f t="shared" si="9"/>
        <v/>
      </c>
    </row>
    <row r="25" spans="1:25" ht="15" customHeight="1" x14ac:dyDescent="0.25">
      <c r="A25" s="239" t="str">
        <f>IF(B25&lt;&gt;"&lt;Selecteer&gt;",MAX($A$4:A24)+1,"")</f>
        <v/>
      </c>
      <c r="B25" s="318" t="s">
        <v>35</v>
      </c>
      <c r="C25" s="319"/>
      <c r="D25" s="320"/>
      <c r="E25" s="321"/>
      <c r="F25" s="322"/>
      <c r="G25" s="322"/>
      <c r="H25" s="242">
        <f t="shared" si="4"/>
        <v>0</v>
      </c>
      <c r="I25" s="243">
        <f t="shared" si="5"/>
        <v>0</v>
      </c>
      <c r="J25" s="244">
        <f t="shared" si="0"/>
        <v>0</v>
      </c>
      <c r="K25" s="272"/>
      <c r="L25" s="245"/>
      <c r="M25" s="241"/>
      <c r="N25" s="240"/>
      <c r="O25" s="241"/>
      <c r="P25" s="241"/>
      <c r="Q25" s="242">
        <f t="shared" si="6"/>
        <v>0</v>
      </c>
      <c r="R25" s="243">
        <f t="shared" si="1"/>
        <v>0</v>
      </c>
      <c r="S25" s="244">
        <f t="shared" si="2"/>
        <v>0</v>
      </c>
      <c r="T25" s="272"/>
      <c r="U25" s="242" t="s">
        <v>150</v>
      </c>
      <c r="V25" s="246" t="str">
        <f t="shared" si="3"/>
        <v>nee</v>
      </c>
      <c r="W25" s="247">
        <f t="shared" si="7"/>
        <v>0.442</v>
      </c>
      <c r="X25" s="248">
        <f t="shared" si="8"/>
        <v>0</v>
      </c>
      <c r="Y25" s="248" t="str">
        <f t="shared" si="9"/>
        <v/>
      </c>
    </row>
    <row r="26" spans="1:25" ht="15" customHeight="1" x14ac:dyDescent="0.25">
      <c r="A26" s="239" t="str">
        <f>IF(B26&lt;&gt;"&lt;Selecteer&gt;",MAX($A$4:A25)+1,"")</f>
        <v/>
      </c>
      <c r="B26" s="318" t="s">
        <v>35</v>
      </c>
      <c r="C26" s="319"/>
      <c r="D26" s="320"/>
      <c r="E26" s="321"/>
      <c r="F26" s="322"/>
      <c r="G26" s="322"/>
      <c r="H26" s="242">
        <f t="shared" si="4"/>
        <v>0</v>
      </c>
      <c r="I26" s="243">
        <f t="shared" si="5"/>
        <v>0</v>
      </c>
      <c r="J26" s="244">
        <f t="shared" si="0"/>
        <v>0</v>
      </c>
      <c r="K26" s="272"/>
      <c r="L26" s="245"/>
      <c r="M26" s="241"/>
      <c r="N26" s="240"/>
      <c r="O26" s="241"/>
      <c r="P26" s="241"/>
      <c r="Q26" s="242">
        <f t="shared" si="6"/>
        <v>0</v>
      </c>
      <c r="R26" s="243">
        <f t="shared" si="1"/>
        <v>0</v>
      </c>
      <c r="S26" s="244">
        <f t="shared" si="2"/>
        <v>0</v>
      </c>
      <c r="T26" s="272"/>
      <c r="U26" s="242" t="s">
        <v>150</v>
      </c>
      <c r="V26" s="246" t="str">
        <f t="shared" si="3"/>
        <v>nee</v>
      </c>
      <c r="W26" s="247">
        <f t="shared" si="7"/>
        <v>0.442</v>
      </c>
      <c r="X26" s="248">
        <f t="shared" si="8"/>
        <v>0</v>
      </c>
      <c r="Y26" s="248" t="str">
        <f t="shared" si="9"/>
        <v/>
      </c>
    </row>
    <row r="27" spans="1:25" ht="15" customHeight="1" x14ac:dyDescent="0.25">
      <c r="A27" s="239" t="str">
        <f>IF(B27&lt;&gt;"&lt;Selecteer&gt;",MAX($A$4:A26)+1,"")</f>
        <v/>
      </c>
      <c r="B27" s="318" t="s">
        <v>35</v>
      </c>
      <c r="C27" s="319"/>
      <c r="D27" s="320"/>
      <c r="E27" s="321"/>
      <c r="F27" s="322"/>
      <c r="G27" s="322"/>
      <c r="H27" s="242">
        <f t="shared" si="4"/>
        <v>0</v>
      </c>
      <c r="I27" s="243">
        <f t="shared" si="5"/>
        <v>0</v>
      </c>
      <c r="J27" s="244">
        <f t="shared" si="0"/>
        <v>0</v>
      </c>
      <c r="K27" s="272"/>
      <c r="L27" s="245"/>
      <c r="M27" s="241"/>
      <c r="N27" s="240"/>
      <c r="O27" s="241"/>
      <c r="P27" s="241"/>
      <c r="Q27" s="242">
        <f t="shared" si="6"/>
        <v>0</v>
      </c>
      <c r="R27" s="243">
        <f t="shared" si="1"/>
        <v>0</v>
      </c>
      <c r="S27" s="244">
        <f t="shared" si="2"/>
        <v>0</v>
      </c>
      <c r="T27" s="272"/>
      <c r="U27" s="242" t="s">
        <v>150</v>
      </c>
      <c r="V27" s="246" t="str">
        <f t="shared" si="3"/>
        <v>nee</v>
      </c>
      <c r="W27" s="247">
        <f t="shared" si="7"/>
        <v>0.442</v>
      </c>
      <c r="X27" s="248">
        <f t="shared" si="8"/>
        <v>0</v>
      </c>
      <c r="Y27" s="248" t="str">
        <f t="shared" si="9"/>
        <v/>
      </c>
    </row>
    <row r="28" spans="1:25" ht="15" customHeight="1" x14ac:dyDescent="0.25">
      <c r="A28" s="239" t="str">
        <f>IF(B28&lt;&gt;"&lt;Selecteer&gt;",MAX($A$4:A27)+1,"")</f>
        <v/>
      </c>
      <c r="B28" s="318" t="s">
        <v>35</v>
      </c>
      <c r="C28" s="319"/>
      <c r="D28" s="320"/>
      <c r="E28" s="321"/>
      <c r="F28" s="322"/>
      <c r="G28" s="322"/>
      <c r="H28" s="242">
        <f t="shared" si="4"/>
        <v>0</v>
      </c>
      <c r="I28" s="243">
        <f t="shared" si="5"/>
        <v>0</v>
      </c>
      <c r="J28" s="244">
        <f t="shared" si="0"/>
        <v>0</v>
      </c>
      <c r="K28" s="272"/>
      <c r="L28" s="245"/>
      <c r="M28" s="241"/>
      <c r="N28" s="240"/>
      <c r="O28" s="241"/>
      <c r="P28" s="241"/>
      <c r="Q28" s="242">
        <f t="shared" si="6"/>
        <v>0</v>
      </c>
      <c r="R28" s="243">
        <f t="shared" si="1"/>
        <v>0</v>
      </c>
      <c r="S28" s="244">
        <f t="shared" si="2"/>
        <v>0</v>
      </c>
      <c r="T28" s="272"/>
      <c r="U28" s="242" t="s">
        <v>150</v>
      </c>
      <c r="V28" s="246" t="str">
        <f t="shared" si="3"/>
        <v>nee</v>
      </c>
      <c r="W28" s="247">
        <f t="shared" si="7"/>
        <v>0.442</v>
      </c>
      <c r="X28" s="248">
        <f t="shared" si="8"/>
        <v>0</v>
      </c>
      <c r="Y28" s="248" t="str">
        <f t="shared" si="9"/>
        <v/>
      </c>
    </row>
    <row r="29" spans="1:25" ht="15" customHeight="1" x14ac:dyDescent="0.25">
      <c r="A29" s="239" t="str">
        <f>IF(B29&lt;&gt;"&lt;Selecteer&gt;",MAX($A$4:A28)+1,"")</f>
        <v/>
      </c>
      <c r="B29" s="318" t="s">
        <v>35</v>
      </c>
      <c r="C29" s="319"/>
      <c r="D29" s="320"/>
      <c r="E29" s="321"/>
      <c r="F29" s="322"/>
      <c r="G29" s="322"/>
      <c r="H29" s="242">
        <f t="shared" si="4"/>
        <v>0</v>
      </c>
      <c r="I29" s="243">
        <f t="shared" si="5"/>
        <v>0</v>
      </c>
      <c r="J29" s="244">
        <f t="shared" si="0"/>
        <v>0</v>
      </c>
      <c r="K29" s="272"/>
      <c r="L29" s="245"/>
      <c r="M29" s="241"/>
      <c r="N29" s="240"/>
      <c r="O29" s="241"/>
      <c r="P29" s="241"/>
      <c r="Q29" s="242">
        <f t="shared" si="6"/>
        <v>0</v>
      </c>
      <c r="R29" s="243">
        <f t="shared" si="1"/>
        <v>0</v>
      </c>
      <c r="S29" s="244">
        <f t="shared" si="2"/>
        <v>0</v>
      </c>
      <c r="T29" s="272"/>
      <c r="U29" s="242" t="s">
        <v>150</v>
      </c>
      <c r="V29" s="246" t="str">
        <f t="shared" si="3"/>
        <v>nee</v>
      </c>
      <c r="W29" s="247">
        <f t="shared" si="7"/>
        <v>0.442</v>
      </c>
      <c r="X29" s="248">
        <f t="shared" si="8"/>
        <v>0</v>
      </c>
      <c r="Y29" s="248" t="str">
        <f t="shared" si="9"/>
        <v/>
      </c>
    </row>
    <row r="30" spans="1:25" ht="15" customHeight="1" x14ac:dyDescent="0.25">
      <c r="A30" s="239" t="str">
        <f>IF(B30&lt;&gt;"&lt;Selecteer&gt;",MAX($A$4:A29)+1,"")</f>
        <v/>
      </c>
      <c r="B30" s="318" t="s">
        <v>35</v>
      </c>
      <c r="C30" s="319"/>
      <c r="D30" s="320"/>
      <c r="E30" s="321"/>
      <c r="F30" s="322"/>
      <c r="G30" s="322"/>
      <c r="H30" s="242">
        <f t="shared" si="4"/>
        <v>0</v>
      </c>
      <c r="I30" s="243">
        <f t="shared" si="5"/>
        <v>0</v>
      </c>
      <c r="J30" s="244">
        <f t="shared" si="0"/>
        <v>0</v>
      </c>
      <c r="K30" s="272"/>
      <c r="L30" s="245"/>
      <c r="M30" s="241"/>
      <c r="N30" s="240"/>
      <c r="O30" s="241"/>
      <c r="P30" s="241"/>
      <c r="Q30" s="242">
        <f t="shared" si="6"/>
        <v>0</v>
      </c>
      <c r="R30" s="243">
        <f t="shared" si="1"/>
        <v>0</v>
      </c>
      <c r="S30" s="244">
        <f t="shared" si="2"/>
        <v>0</v>
      </c>
      <c r="T30" s="272"/>
      <c r="U30" s="242" t="s">
        <v>150</v>
      </c>
      <c r="V30" s="246" t="str">
        <f t="shared" si="3"/>
        <v>nee</v>
      </c>
      <c r="W30" s="247">
        <f t="shared" si="7"/>
        <v>0.442</v>
      </c>
      <c r="X30" s="248">
        <f t="shared" si="8"/>
        <v>0</v>
      </c>
      <c r="Y30" s="248" t="str">
        <f t="shared" si="9"/>
        <v/>
      </c>
    </row>
    <row r="31" spans="1:25" ht="15" customHeight="1" x14ac:dyDescent="0.25">
      <c r="A31" s="239" t="str">
        <f>IF(B31&lt;&gt;"&lt;Selecteer&gt;",MAX($A$4:A30)+1,"")</f>
        <v/>
      </c>
      <c r="B31" s="318" t="s">
        <v>35</v>
      </c>
      <c r="C31" s="319"/>
      <c r="D31" s="320"/>
      <c r="E31" s="321"/>
      <c r="F31" s="322"/>
      <c r="G31" s="322"/>
      <c r="H31" s="242">
        <f t="shared" si="4"/>
        <v>0</v>
      </c>
      <c r="I31" s="243">
        <f t="shared" si="5"/>
        <v>0</v>
      </c>
      <c r="J31" s="244">
        <f t="shared" si="0"/>
        <v>0</v>
      </c>
      <c r="K31" s="272"/>
      <c r="L31" s="245"/>
      <c r="M31" s="241"/>
      <c r="N31" s="240"/>
      <c r="O31" s="241"/>
      <c r="P31" s="241"/>
      <c r="Q31" s="242">
        <f t="shared" si="6"/>
        <v>0</v>
      </c>
      <c r="R31" s="243">
        <f t="shared" si="1"/>
        <v>0</v>
      </c>
      <c r="S31" s="244">
        <f t="shared" si="2"/>
        <v>0</v>
      </c>
      <c r="T31" s="272"/>
      <c r="U31" s="242" t="s">
        <v>150</v>
      </c>
      <c r="V31" s="246" t="str">
        <f t="shared" si="3"/>
        <v>nee</v>
      </c>
      <c r="W31" s="247">
        <f t="shared" si="7"/>
        <v>0.442</v>
      </c>
      <c r="X31" s="248">
        <f t="shared" si="8"/>
        <v>0</v>
      </c>
      <c r="Y31" s="248" t="str">
        <f t="shared" si="9"/>
        <v/>
      </c>
    </row>
    <row r="32" spans="1:25" ht="15" customHeight="1" x14ac:dyDescent="0.25">
      <c r="A32" s="239" t="str">
        <f>IF(B32&lt;&gt;"&lt;Selecteer&gt;",MAX($A$4:A31)+1,"")</f>
        <v/>
      </c>
      <c r="B32" s="318" t="s">
        <v>35</v>
      </c>
      <c r="C32" s="319"/>
      <c r="D32" s="320"/>
      <c r="E32" s="321"/>
      <c r="F32" s="322"/>
      <c r="G32" s="322"/>
      <c r="H32" s="242">
        <f t="shared" si="4"/>
        <v>0</v>
      </c>
      <c r="I32" s="243">
        <f t="shared" si="5"/>
        <v>0</v>
      </c>
      <c r="J32" s="244">
        <f t="shared" si="0"/>
        <v>0</v>
      </c>
      <c r="K32" s="272"/>
      <c r="L32" s="245"/>
      <c r="M32" s="241"/>
      <c r="N32" s="240"/>
      <c r="O32" s="241"/>
      <c r="P32" s="241"/>
      <c r="Q32" s="242">
        <f t="shared" si="6"/>
        <v>0</v>
      </c>
      <c r="R32" s="243">
        <f t="shared" si="1"/>
        <v>0</v>
      </c>
      <c r="S32" s="244">
        <f t="shared" si="2"/>
        <v>0</v>
      </c>
      <c r="T32" s="272"/>
      <c r="U32" s="242" t="s">
        <v>150</v>
      </c>
      <c r="V32" s="246" t="str">
        <f t="shared" si="3"/>
        <v>nee</v>
      </c>
      <c r="W32" s="247">
        <f t="shared" si="7"/>
        <v>0.442</v>
      </c>
      <c r="X32" s="248">
        <f t="shared" si="8"/>
        <v>0</v>
      </c>
      <c r="Y32" s="248" t="str">
        <f t="shared" si="9"/>
        <v/>
      </c>
    </row>
    <row r="33" spans="1:25" ht="15" customHeight="1" x14ac:dyDescent="0.25">
      <c r="A33" s="239" t="str">
        <f>IF(B33&lt;&gt;"&lt;Selecteer&gt;",MAX($A$4:A32)+1,"")</f>
        <v/>
      </c>
      <c r="B33" s="318" t="s">
        <v>35</v>
      </c>
      <c r="C33" s="319"/>
      <c r="D33" s="320"/>
      <c r="E33" s="321"/>
      <c r="F33" s="322"/>
      <c r="G33" s="322"/>
      <c r="H33" s="242">
        <f t="shared" si="4"/>
        <v>0</v>
      </c>
      <c r="I33" s="243">
        <f t="shared" si="5"/>
        <v>0</v>
      </c>
      <c r="J33" s="244">
        <f t="shared" si="0"/>
        <v>0</v>
      </c>
      <c r="K33" s="272"/>
      <c r="L33" s="245"/>
      <c r="M33" s="241"/>
      <c r="N33" s="240"/>
      <c r="O33" s="241"/>
      <c r="P33" s="241"/>
      <c r="Q33" s="242">
        <f t="shared" si="6"/>
        <v>0</v>
      </c>
      <c r="R33" s="243">
        <f t="shared" si="1"/>
        <v>0</v>
      </c>
      <c r="S33" s="244">
        <f t="shared" si="2"/>
        <v>0</v>
      </c>
      <c r="T33" s="272"/>
      <c r="U33" s="242" t="s">
        <v>150</v>
      </c>
      <c r="V33" s="246" t="str">
        <f t="shared" si="3"/>
        <v>nee</v>
      </c>
      <c r="W33" s="247">
        <f t="shared" si="7"/>
        <v>0.442</v>
      </c>
      <c r="X33" s="248">
        <f t="shared" si="8"/>
        <v>0</v>
      </c>
      <c r="Y33" s="248" t="str">
        <f t="shared" si="9"/>
        <v/>
      </c>
    </row>
    <row r="34" spans="1:25" ht="15" customHeight="1" x14ac:dyDescent="0.25">
      <c r="A34" s="239" t="str">
        <f>IF(B34&lt;&gt;"&lt;Selecteer&gt;",MAX($A$4:A33)+1,"")</f>
        <v/>
      </c>
      <c r="B34" s="318" t="s">
        <v>35</v>
      </c>
      <c r="C34" s="319"/>
      <c r="D34" s="320"/>
      <c r="E34" s="321"/>
      <c r="F34" s="322"/>
      <c r="G34" s="322"/>
      <c r="H34" s="242">
        <f t="shared" si="4"/>
        <v>0</v>
      </c>
      <c r="I34" s="243">
        <f t="shared" si="5"/>
        <v>0</v>
      </c>
      <c r="J34" s="244">
        <f t="shared" si="0"/>
        <v>0</v>
      </c>
      <c r="K34" s="272"/>
      <c r="L34" s="245"/>
      <c r="M34" s="241"/>
      <c r="N34" s="240"/>
      <c r="O34" s="241"/>
      <c r="P34" s="241"/>
      <c r="Q34" s="242">
        <f t="shared" si="6"/>
        <v>0</v>
      </c>
      <c r="R34" s="243">
        <f t="shared" si="1"/>
        <v>0</v>
      </c>
      <c r="S34" s="244">
        <f t="shared" si="2"/>
        <v>0</v>
      </c>
      <c r="T34" s="272"/>
      <c r="U34" s="242" t="s">
        <v>150</v>
      </c>
      <c r="V34" s="246" t="str">
        <f t="shared" si="3"/>
        <v>nee</v>
      </c>
      <c r="W34" s="247">
        <f t="shared" si="7"/>
        <v>0.442</v>
      </c>
      <c r="X34" s="248">
        <f t="shared" si="8"/>
        <v>0</v>
      </c>
      <c r="Y34" s="248" t="str">
        <f t="shared" si="9"/>
        <v/>
      </c>
    </row>
    <row r="35" spans="1:25" ht="15" customHeight="1" x14ac:dyDescent="0.25">
      <c r="A35" s="239" t="str">
        <f>IF(B35&lt;&gt;"&lt;Selecteer&gt;",MAX($A$4:A34)+1,"")</f>
        <v/>
      </c>
      <c r="B35" s="318" t="s">
        <v>35</v>
      </c>
      <c r="C35" s="319"/>
      <c r="D35" s="320"/>
      <c r="E35" s="321"/>
      <c r="F35" s="322"/>
      <c r="G35" s="322"/>
      <c r="H35" s="242">
        <f t="shared" si="4"/>
        <v>0</v>
      </c>
      <c r="I35" s="243">
        <f t="shared" si="5"/>
        <v>0</v>
      </c>
      <c r="J35" s="244">
        <f t="shared" si="0"/>
        <v>0</v>
      </c>
      <c r="K35" s="272"/>
      <c r="L35" s="245"/>
      <c r="M35" s="241"/>
      <c r="N35" s="240"/>
      <c r="O35" s="241"/>
      <c r="P35" s="241"/>
      <c r="Q35" s="242">
        <f t="shared" si="6"/>
        <v>0</v>
      </c>
      <c r="R35" s="243">
        <f t="shared" si="1"/>
        <v>0</v>
      </c>
      <c r="S35" s="244">
        <f t="shared" si="2"/>
        <v>0</v>
      </c>
      <c r="T35" s="272"/>
      <c r="U35" s="242" t="s">
        <v>150</v>
      </c>
      <c r="V35" s="246" t="str">
        <f t="shared" si="3"/>
        <v>nee</v>
      </c>
      <c r="W35" s="247">
        <f t="shared" si="7"/>
        <v>0.442</v>
      </c>
      <c r="X35" s="248">
        <f t="shared" si="8"/>
        <v>0</v>
      </c>
      <c r="Y35" s="248" t="str">
        <f t="shared" si="9"/>
        <v/>
      </c>
    </row>
    <row r="36" spans="1:25" ht="15" customHeight="1" x14ac:dyDescent="0.25">
      <c r="A36" s="239" t="str">
        <f>IF(B36&lt;&gt;"&lt;Selecteer&gt;",MAX($A$4:A35)+1,"")</f>
        <v/>
      </c>
      <c r="B36" s="318" t="s">
        <v>35</v>
      </c>
      <c r="C36" s="319"/>
      <c r="D36" s="320"/>
      <c r="E36" s="321"/>
      <c r="F36" s="322"/>
      <c r="G36" s="322"/>
      <c r="H36" s="242">
        <f t="shared" si="4"/>
        <v>0</v>
      </c>
      <c r="I36" s="243">
        <f t="shared" si="5"/>
        <v>0</v>
      </c>
      <c r="J36" s="244">
        <f t="shared" si="0"/>
        <v>0</v>
      </c>
      <c r="K36" s="272"/>
      <c r="L36" s="245"/>
      <c r="M36" s="241"/>
      <c r="N36" s="240"/>
      <c r="O36" s="241"/>
      <c r="P36" s="241"/>
      <c r="Q36" s="242">
        <f t="shared" si="6"/>
        <v>0</v>
      </c>
      <c r="R36" s="243">
        <f t="shared" si="1"/>
        <v>0</v>
      </c>
      <c r="S36" s="244">
        <f t="shared" si="2"/>
        <v>0</v>
      </c>
      <c r="T36" s="272"/>
      <c r="U36" s="242" t="s">
        <v>150</v>
      </c>
      <c r="V36" s="246" t="str">
        <f t="shared" si="3"/>
        <v>nee</v>
      </c>
      <c r="W36" s="247">
        <f t="shared" si="7"/>
        <v>0.442</v>
      </c>
      <c r="X36" s="248">
        <f t="shared" si="8"/>
        <v>0</v>
      </c>
      <c r="Y36" s="248" t="str">
        <f t="shared" si="9"/>
        <v/>
      </c>
    </row>
    <row r="37" spans="1:25" ht="15" customHeight="1" x14ac:dyDescent="0.25">
      <c r="A37" s="239" t="str">
        <f>IF(B37&lt;&gt;"&lt;Selecteer&gt;",MAX($A$4:A36)+1,"")</f>
        <v/>
      </c>
      <c r="B37" s="318" t="s">
        <v>35</v>
      </c>
      <c r="C37" s="319"/>
      <c r="D37" s="320"/>
      <c r="E37" s="321"/>
      <c r="F37" s="322"/>
      <c r="G37" s="322"/>
      <c r="H37" s="242">
        <f t="shared" si="4"/>
        <v>0</v>
      </c>
      <c r="I37" s="243">
        <f t="shared" si="5"/>
        <v>0</v>
      </c>
      <c r="J37" s="244">
        <f t="shared" ref="J37:J54" si="10">IF($B37="nee",IFERROR(ROUND(H37*(1+$W37)/I37,2),0),0)</f>
        <v>0</v>
      </c>
      <c r="K37" s="272"/>
      <c r="L37" s="245"/>
      <c r="M37" s="241"/>
      <c r="N37" s="240"/>
      <c r="O37" s="241"/>
      <c r="P37" s="241"/>
      <c r="Q37" s="242">
        <f t="shared" si="6"/>
        <v>0</v>
      </c>
      <c r="R37" s="243">
        <f t="shared" ref="R37:R54" si="11">1720*N37/40</f>
        <v>0</v>
      </c>
      <c r="S37" s="244">
        <f t="shared" ref="S37:S54" si="12">IF($B37="nee",IFERROR(ROUND(Q37*(1+$W37)/R37,2),0),0)</f>
        <v>0</v>
      </c>
      <c r="T37" s="272"/>
      <c r="U37" s="242" t="s">
        <v>150</v>
      </c>
      <c r="V37" s="246" t="str">
        <f t="shared" si="3"/>
        <v>nee</v>
      </c>
      <c r="W37" s="247">
        <f t="shared" si="7"/>
        <v>0.442</v>
      </c>
      <c r="X37" s="248">
        <f t="shared" si="8"/>
        <v>0</v>
      </c>
      <c r="Y37" s="248" t="str">
        <f t="shared" si="9"/>
        <v/>
      </c>
    </row>
    <row r="38" spans="1:25" ht="15" customHeight="1" x14ac:dyDescent="0.25">
      <c r="A38" s="239" t="str">
        <f>IF(B38&lt;&gt;"&lt;Selecteer&gt;",MAX($A$4:A37)+1,"")</f>
        <v/>
      </c>
      <c r="B38" s="318" t="s">
        <v>35</v>
      </c>
      <c r="C38" s="319"/>
      <c r="D38" s="320"/>
      <c r="E38" s="321"/>
      <c r="F38" s="322"/>
      <c r="G38" s="322"/>
      <c r="H38" s="242">
        <f t="shared" si="4"/>
        <v>0</v>
      </c>
      <c r="I38" s="243">
        <f t="shared" si="5"/>
        <v>0</v>
      </c>
      <c r="J38" s="244">
        <f t="shared" si="10"/>
        <v>0</v>
      </c>
      <c r="K38" s="272"/>
      <c r="L38" s="245"/>
      <c r="M38" s="241"/>
      <c r="N38" s="240"/>
      <c r="O38" s="241"/>
      <c r="P38" s="241"/>
      <c r="Q38" s="242">
        <f t="shared" si="6"/>
        <v>0</v>
      </c>
      <c r="R38" s="243">
        <f t="shared" si="11"/>
        <v>0</v>
      </c>
      <c r="S38" s="244">
        <f t="shared" si="12"/>
        <v>0</v>
      </c>
      <c r="T38" s="272"/>
      <c r="U38" s="242" t="s">
        <v>150</v>
      </c>
      <c r="V38" s="246" t="str">
        <f t="shared" si="3"/>
        <v>nee</v>
      </c>
      <c r="W38" s="247">
        <f t="shared" si="7"/>
        <v>0.442</v>
      </c>
      <c r="X38" s="248">
        <f t="shared" si="8"/>
        <v>0</v>
      </c>
      <c r="Y38" s="248" t="str">
        <f t="shared" si="9"/>
        <v/>
      </c>
    </row>
    <row r="39" spans="1:25" ht="15" customHeight="1" x14ac:dyDescent="0.25">
      <c r="A39" s="239" t="str">
        <f>IF(B39&lt;&gt;"&lt;Selecteer&gt;",MAX($A$4:A38)+1,"")</f>
        <v/>
      </c>
      <c r="B39" s="318" t="s">
        <v>35</v>
      </c>
      <c r="C39" s="319"/>
      <c r="D39" s="320"/>
      <c r="E39" s="321"/>
      <c r="F39" s="322"/>
      <c r="G39" s="322"/>
      <c r="H39" s="242">
        <f t="shared" si="4"/>
        <v>0</v>
      </c>
      <c r="I39" s="243">
        <f t="shared" si="5"/>
        <v>0</v>
      </c>
      <c r="J39" s="244">
        <f t="shared" si="10"/>
        <v>0</v>
      </c>
      <c r="K39" s="272"/>
      <c r="L39" s="245"/>
      <c r="M39" s="241"/>
      <c r="N39" s="240"/>
      <c r="O39" s="241"/>
      <c r="P39" s="241"/>
      <c r="Q39" s="242">
        <f t="shared" si="6"/>
        <v>0</v>
      </c>
      <c r="R39" s="243">
        <f t="shared" si="11"/>
        <v>0</v>
      </c>
      <c r="S39" s="244">
        <f t="shared" si="12"/>
        <v>0</v>
      </c>
      <c r="T39" s="272"/>
      <c r="U39" s="242" t="s">
        <v>150</v>
      </c>
      <c r="V39" s="246" t="str">
        <f t="shared" si="3"/>
        <v>nee</v>
      </c>
      <c r="W39" s="247">
        <f t="shared" si="7"/>
        <v>0.442</v>
      </c>
      <c r="X39" s="248">
        <f t="shared" si="8"/>
        <v>0</v>
      </c>
      <c r="Y39" s="248" t="str">
        <f t="shared" si="9"/>
        <v/>
      </c>
    </row>
    <row r="40" spans="1:25" ht="15" customHeight="1" x14ac:dyDescent="0.25">
      <c r="A40" s="239" t="str">
        <f>IF(B40&lt;&gt;"&lt;Selecteer&gt;",MAX($A$4:A39)+1,"")</f>
        <v/>
      </c>
      <c r="B40" s="318" t="s">
        <v>35</v>
      </c>
      <c r="C40" s="319"/>
      <c r="D40" s="320"/>
      <c r="E40" s="321"/>
      <c r="F40" s="322"/>
      <c r="G40" s="322"/>
      <c r="H40" s="242">
        <f t="shared" si="4"/>
        <v>0</v>
      </c>
      <c r="I40" s="243">
        <f t="shared" si="5"/>
        <v>0</v>
      </c>
      <c r="J40" s="244">
        <f t="shared" si="10"/>
        <v>0</v>
      </c>
      <c r="K40" s="272"/>
      <c r="L40" s="245"/>
      <c r="M40" s="241"/>
      <c r="N40" s="240"/>
      <c r="O40" s="241"/>
      <c r="P40" s="241"/>
      <c r="Q40" s="242">
        <f t="shared" si="6"/>
        <v>0</v>
      </c>
      <c r="R40" s="243">
        <f t="shared" si="11"/>
        <v>0</v>
      </c>
      <c r="S40" s="244">
        <f t="shared" si="12"/>
        <v>0</v>
      </c>
      <c r="T40" s="272"/>
      <c r="U40" s="242" t="s">
        <v>150</v>
      </c>
      <c r="V40" s="246" t="str">
        <f t="shared" si="3"/>
        <v>nee</v>
      </c>
      <c r="W40" s="247">
        <f t="shared" si="7"/>
        <v>0.442</v>
      </c>
      <c r="X40" s="248">
        <f t="shared" si="8"/>
        <v>0</v>
      </c>
      <c r="Y40" s="248" t="str">
        <f t="shared" si="9"/>
        <v/>
      </c>
    </row>
    <row r="41" spans="1:25" ht="15" customHeight="1" x14ac:dyDescent="0.25">
      <c r="A41" s="239" t="str">
        <f>IF(B41&lt;&gt;"&lt;Selecteer&gt;",MAX($A$4:A40)+1,"")</f>
        <v/>
      </c>
      <c r="B41" s="318" t="s">
        <v>35</v>
      </c>
      <c r="C41" s="319"/>
      <c r="D41" s="320"/>
      <c r="E41" s="321"/>
      <c r="F41" s="322"/>
      <c r="G41" s="322"/>
      <c r="H41" s="242">
        <f t="shared" si="4"/>
        <v>0</v>
      </c>
      <c r="I41" s="243">
        <f t="shared" si="5"/>
        <v>0</v>
      </c>
      <c r="J41" s="244">
        <f t="shared" si="10"/>
        <v>0</v>
      </c>
      <c r="K41" s="272"/>
      <c r="L41" s="245"/>
      <c r="M41" s="241"/>
      <c r="N41" s="240"/>
      <c r="O41" s="241"/>
      <c r="P41" s="241"/>
      <c r="Q41" s="242">
        <f t="shared" si="6"/>
        <v>0</v>
      </c>
      <c r="R41" s="243">
        <f t="shared" si="11"/>
        <v>0</v>
      </c>
      <c r="S41" s="244">
        <f t="shared" si="12"/>
        <v>0</v>
      </c>
      <c r="T41" s="272"/>
      <c r="U41" s="242" t="s">
        <v>150</v>
      </c>
      <c r="V41" s="246" t="str">
        <f t="shared" si="3"/>
        <v>nee</v>
      </c>
      <c r="W41" s="247">
        <f t="shared" si="7"/>
        <v>0.442</v>
      </c>
      <c r="X41" s="248">
        <f t="shared" si="8"/>
        <v>0</v>
      </c>
      <c r="Y41" s="248" t="str">
        <f t="shared" si="9"/>
        <v/>
      </c>
    </row>
    <row r="42" spans="1:25" ht="15" customHeight="1" x14ac:dyDescent="0.25">
      <c r="A42" s="239" t="str">
        <f>IF(B42&lt;&gt;"&lt;Selecteer&gt;",MAX($A$4:A41)+1,"")</f>
        <v/>
      </c>
      <c r="B42" s="318" t="s">
        <v>35</v>
      </c>
      <c r="C42" s="319"/>
      <c r="D42" s="320"/>
      <c r="E42" s="321"/>
      <c r="F42" s="322"/>
      <c r="G42" s="322"/>
      <c r="H42" s="242">
        <f t="shared" si="4"/>
        <v>0</v>
      </c>
      <c r="I42" s="243">
        <f t="shared" si="5"/>
        <v>0</v>
      </c>
      <c r="J42" s="244">
        <f t="shared" si="10"/>
        <v>0</v>
      </c>
      <c r="K42" s="272"/>
      <c r="L42" s="245"/>
      <c r="M42" s="241"/>
      <c r="N42" s="240"/>
      <c r="O42" s="241"/>
      <c r="P42" s="241"/>
      <c r="Q42" s="242">
        <f t="shared" si="6"/>
        <v>0</v>
      </c>
      <c r="R42" s="243">
        <f t="shared" si="11"/>
        <v>0</v>
      </c>
      <c r="S42" s="244">
        <f t="shared" si="12"/>
        <v>0</v>
      </c>
      <c r="T42" s="272"/>
      <c r="U42" s="242" t="s">
        <v>150</v>
      </c>
      <c r="V42" s="246" t="str">
        <f t="shared" si="3"/>
        <v>nee</v>
      </c>
      <c r="W42" s="247">
        <f t="shared" si="7"/>
        <v>0.442</v>
      </c>
      <c r="X42" s="248">
        <f t="shared" si="8"/>
        <v>0</v>
      </c>
      <c r="Y42" s="248" t="str">
        <f t="shared" si="9"/>
        <v/>
      </c>
    </row>
    <row r="43" spans="1:25" ht="15" customHeight="1" x14ac:dyDescent="0.25">
      <c r="A43" s="239" t="str">
        <f>IF(B43&lt;&gt;"&lt;Selecteer&gt;",MAX($A$4:A42)+1,"")</f>
        <v/>
      </c>
      <c r="B43" s="318" t="s">
        <v>35</v>
      </c>
      <c r="C43" s="319"/>
      <c r="D43" s="320"/>
      <c r="E43" s="321"/>
      <c r="F43" s="322"/>
      <c r="G43" s="322"/>
      <c r="H43" s="242">
        <f t="shared" si="4"/>
        <v>0</v>
      </c>
      <c r="I43" s="243">
        <f t="shared" si="5"/>
        <v>0</v>
      </c>
      <c r="J43" s="244">
        <f t="shared" si="10"/>
        <v>0</v>
      </c>
      <c r="K43" s="272"/>
      <c r="L43" s="245"/>
      <c r="M43" s="241"/>
      <c r="N43" s="240"/>
      <c r="O43" s="241"/>
      <c r="P43" s="241"/>
      <c r="Q43" s="242">
        <f t="shared" si="6"/>
        <v>0</v>
      </c>
      <c r="R43" s="243">
        <f t="shared" si="11"/>
        <v>0</v>
      </c>
      <c r="S43" s="244">
        <f t="shared" si="12"/>
        <v>0</v>
      </c>
      <c r="T43" s="272"/>
      <c r="U43" s="242" t="s">
        <v>150</v>
      </c>
      <c r="V43" s="246" t="str">
        <f t="shared" si="3"/>
        <v>nee</v>
      </c>
      <c r="W43" s="247">
        <f t="shared" si="7"/>
        <v>0.442</v>
      </c>
      <c r="X43" s="248">
        <f t="shared" si="8"/>
        <v>0</v>
      </c>
      <c r="Y43" s="248" t="str">
        <f t="shared" si="9"/>
        <v/>
      </c>
    </row>
    <row r="44" spans="1:25" ht="15" customHeight="1" x14ac:dyDescent="0.25">
      <c r="A44" s="239" t="str">
        <f>IF(B44&lt;&gt;"&lt;Selecteer&gt;",MAX($A$4:A43)+1,"")</f>
        <v/>
      </c>
      <c r="B44" s="318" t="s">
        <v>35</v>
      </c>
      <c r="C44" s="319"/>
      <c r="D44" s="320"/>
      <c r="E44" s="321"/>
      <c r="F44" s="322"/>
      <c r="G44" s="322"/>
      <c r="H44" s="242">
        <f t="shared" si="4"/>
        <v>0</v>
      </c>
      <c r="I44" s="243">
        <f t="shared" si="5"/>
        <v>0</v>
      </c>
      <c r="J44" s="244">
        <f t="shared" si="10"/>
        <v>0</v>
      </c>
      <c r="K44" s="272"/>
      <c r="L44" s="245"/>
      <c r="M44" s="241"/>
      <c r="N44" s="240"/>
      <c r="O44" s="241"/>
      <c r="P44" s="241"/>
      <c r="Q44" s="242">
        <f t="shared" si="6"/>
        <v>0</v>
      </c>
      <c r="R44" s="243">
        <f t="shared" si="11"/>
        <v>0</v>
      </c>
      <c r="S44" s="244">
        <f t="shared" si="12"/>
        <v>0</v>
      </c>
      <c r="T44" s="272"/>
      <c r="U44" s="242" t="s">
        <v>150</v>
      </c>
      <c r="V44" s="246" t="str">
        <f t="shared" si="3"/>
        <v>nee</v>
      </c>
      <c r="W44" s="247">
        <f t="shared" si="7"/>
        <v>0.442</v>
      </c>
      <c r="X44" s="248">
        <f t="shared" si="8"/>
        <v>0</v>
      </c>
      <c r="Y44" s="248" t="str">
        <f t="shared" si="9"/>
        <v/>
      </c>
    </row>
    <row r="45" spans="1:25" ht="15" customHeight="1" x14ac:dyDescent="0.25">
      <c r="A45" s="239" t="str">
        <f>IF(B45&lt;&gt;"&lt;Selecteer&gt;",MAX($A$4:A44)+1,"")</f>
        <v/>
      </c>
      <c r="B45" s="318" t="s">
        <v>35</v>
      </c>
      <c r="C45" s="319"/>
      <c r="D45" s="320"/>
      <c r="E45" s="321"/>
      <c r="F45" s="322"/>
      <c r="G45" s="322"/>
      <c r="H45" s="242">
        <f t="shared" si="4"/>
        <v>0</v>
      </c>
      <c r="I45" s="243">
        <f t="shared" si="5"/>
        <v>0</v>
      </c>
      <c r="J45" s="244">
        <f t="shared" si="10"/>
        <v>0</v>
      </c>
      <c r="K45" s="272"/>
      <c r="L45" s="245"/>
      <c r="M45" s="241"/>
      <c r="N45" s="240"/>
      <c r="O45" s="241"/>
      <c r="P45" s="241"/>
      <c r="Q45" s="242">
        <f t="shared" si="6"/>
        <v>0</v>
      </c>
      <c r="R45" s="243">
        <f t="shared" si="11"/>
        <v>0</v>
      </c>
      <c r="S45" s="244">
        <f t="shared" si="12"/>
        <v>0</v>
      </c>
      <c r="T45" s="272"/>
      <c r="U45" s="242" t="s">
        <v>150</v>
      </c>
      <c r="V45" s="246" t="str">
        <f t="shared" si="3"/>
        <v>nee</v>
      </c>
      <c r="W45" s="247">
        <f t="shared" si="7"/>
        <v>0.442</v>
      </c>
      <c r="X45" s="248">
        <f t="shared" si="8"/>
        <v>0</v>
      </c>
      <c r="Y45" s="248" t="str">
        <f t="shared" si="9"/>
        <v/>
      </c>
    </row>
    <row r="46" spans="1:25" ht="15" customHeight="1" x14ac:dyDescent="0.25">
      <c r="A46" s="239" t="str">
        <f>IF(B46&lt;&gt;"&lt;Selecteer&gt;",MAX($A$4:A45)+1,"")</f>
        <v/>
      </c>
      <c r="B46" s="318" t="s">
        <v>35</v>
      </c>
      <c r="C46" s="319"/>
      <c r="D46" s="320"/>
      <c r="E46" s="321"/>
      <c r="F46" s="322"/>
      <c r="G46" s="322"/>
      <c r="H46" s="242">
        <f t="shared" si="4"/>
        <v>0</v>
      </c>
      <c r="I46" s="243">
        <f t="shared" si="5"/>
        <v>0</v>
      </c>
      <c r="J46" s="244">
        <f t="shared" si="10"/>
        <v>0</v>
      </c>
      <c r="K46" s="272"/>
      <c r="L46" s="245"/>
      <c r="M46" s="241"/>
      <c r="N46" s="240"/>
      <c r="O46" s="241"/>
      <c r="P46" s="241"/>
      <c r="Q46" s="242">
        <f t="shared" si="6"/>
        <v>0</v>
      </c>
      <c r="R46" s="243">
        <f t="shared" si="11"/>
        <v>0</v>
      </c>
      <c r="S46" s="244">
        <f t="shared" si="12"/>
        <v>0</v>
      </c>
      <c r="T46" s="272"/>
      <c r="U46" s="242" t="s">
        <v>150</v>
      </c>
      <c r="V46" s="246" t="str">
        <f t="shared" si="3"/>
        <v>nee</v>
      </c>
      <c r="W46" s="247">
        <f t="shared" si="7"/>
        <v>0.442</v>
      </c>
      <c r="X46" s="248">
        <f t="shared" si="8"/>
        <v>0</v>
      </c>
      <c r="Y46" s="248" t="str">
        <f t="shared" si="9"/>
        <v/>
      </c>
    </row>
    <row r="47" spans="1:25" ht="15" customHeight="1" x14ac:dyDescent="0.25">
      <c r="A47" s="239" t="str">
        <f>IF(B47&lt;&gt;"&lt;Selecteer&gt;",MAX($A$4:A46)+1,"")</f>
        <v/>
      </c>
      <c r="B47" s="318" t="s">
        <v>35</v>
      </c>
      <c r="C47" s="319"/>
      <c r="D47" s="320"/>
      <c r="E47" s="321"/>
      <c r="F47" s="322"/>
      <c r="G47" s="322"/>
      <c r="H47" s="242">
        <f t="shared" si="4"/>
        <v>0</v>
      </c>
      <c r="I47" s="243">
        <f t="shared" si="5"/>
        <v>0</v>
      </c>
      <c r="J47" s="244">
        <f t="shared" si="10"/>
        <v>0</v>
      </c>
      <c r="K47" s="272"/>
      <c r="L47" s="245"/>
      <c r="M47" s="241"/>
      <c r="N47" s="240"/>
      <c r="O47" s="241"/>
      <c r="P47" s="241"/>
      <c r="Q47" s="242">
        <f t="shared" si="6"/>
        <v>0</v>
      </c>
      <c r="R47" s="243">
        <f t="shared" si="11"/>
        <v>0</v>
      </c>
      <c r="S47" s="244">
        <f t="shared" si="12"/>
        <v>0</v>
      </c>
      <c r="T47" s="272"/>
      <c r="U47" s="242" t="s">
        <v>150</v>
      </c>
      <c r="V47" s="246" t="str">
        <f t="shared" si="3"/>
        <v>nee</v>
      </c>
      <c r="W47" s="247">
        <f t="shared" si="7"/>
        <v>0.442</v>
      </c>
      <c r="X47" s="248">
        <f t="shared" si="8"/>
        <v>0</v>
      </c>
      <c r="Y47" s="248" t="str">
        <f t="shared" si="9"/>
        <v/>
      </c>
    </row>
    <row r="48" spans="1:25" ht="15" customHeight="1" x14ac:dyDescent="0.25">
      <c r="A48" s="239" t="str">
        <f>IF(B48&lt;&gt;"&lt;Selecteer&gt;",MAX($A$4:A47)+1,"")</f>
        <v/>
      </c>
      <c r="B48" s="318" t="s">
        <v>35</v>
      </c>
      <c r="C48" s="319"/>
      <c r="D48" s="320"/>
      <c r="E48" s="321"/>
      <c r="F48" s="322"/>
      <c r="G48" s="322"/>
      <c r="H48" s="242">
        <f t="shared" si="4"/>
        <v>0</v>
      </c>
      <c r="I48" s="243">
        <f t="shared" si="5"/>
        <v>0</v>
      </c>
      <c r="J48" s="244">
        <f t="shared" si="10"/>
        <v>0</v>
      </c>
      <c r="K48" s="272"/>
      <c r="L48" s="245"/>
      <c r="M48" s="241"/>
      <c r="N48" s="240"/>
      <c r="O48" s="241"/>
      <c r="P48" s="241"/>
      <c r="Q48" s="242">
        <f t="shared" si="6"/>
        <v>0</v>
      </c>
      <c r="R48" s="243">
        <f t="shared" si="11"/>
        <v>0</v>
      </c>
      <c r="S48" s="244">
        <f t="shared" si="12"/>
        <v>0</v>
      </c>
      <c r="T48" s="272"/>
      <c r="U48" s="242" t="s">
        <v>150</v>
      </c>
      <c r="V48" s="246" t="str">
        <f t="shared" si="3"/>
        <v>nee</v>
      </c>
      <c r="W48" s="247">
        <f t="shared" si="7"/>
        <v>0.442</v>
      </c>
      <c r="X48" s="248">
        <f t="shared" si="8"/>
        <v>0</v>
      </c>
      <c r="Y48" s="248" t="str">
        <f t="shared" si="9"/>
        <v/>
      </c>
    </row>
    <row r="49" spans="1:25" ht="15" customHeight="1" x14ac:dyDescent="0.25">
      <c r="A49" s="239" t="str">
        <f>IF(B49&lt;&gt;"&lt;Selecteer&gt;",MAX($A$4:A48)+1,"")</f>
        <v/>
      </c>
      <c r="B49" s="318" t="s">
        <v>35</v>
      </c>
      <c r="C49" s="319"/>
      <c r="D49" s="320"/>
      <c r="E49" s="321"/>
      <c r="F49" s="322"/>
      <c r="G49" s="322"/>
      <c r="H49" s="242">
        <f t="shared" si="4"/>
        <v>0</v>
      </c>
      <c r="I49" s="243">
        <f t="shared" si="5"/>
        <v>0</v>
      </c>
      <c r="J49" s="244">
        <f t="shared" si="10"/>
        <v>0</v>
      </c>
      <c r="K49" s="272"/>
      <c r="L49" s="245"/>
      <c r="M49" s="241"/>
      <c r="N49" s="240"/>
      <c r="O49" s="241"/>
      <c r="P49" s="241"/>
      <c r="Q49" s="242">
        <f t="shared" si="6"/>
        <v>0</v>
      </c>
      <c r="R49" s="243">
        <f t="shared" si="11"/>
        <v>0</v>
      </c>
      <c r="S49" s="244">
        <f t="shared" si="12"/>
        <v>0</v>
      </c>
      <c r="T49" s="272"/>
      <c r="U49" s="242" t="s">
        <v>150</v>
      </c>
      <c r="V49" s="246" t="str">
        <f t="shared" si="3"/>
        <v>nee</v>
      </c>
      <c r="W49" s="247">
        <f t="shared" si="7"/>
        <v>0.442</v>
      </c>
      <c r="X49" s="248">
        <f t="shared" si="8"/>
        <v>0</v>
      </c>
      <c r="Y49" s="248" t="str">
        <f t="shared" si="9"/>
        <v/>
      </c>
    </row>
    <row r="50" spans="1:25" ht="15" customHeight="1" x14ac:dyDescent="0.25">
      <c r="A50" s="239" t="str">
        <f>IF(B50&lt;&gt;"&lt;Selecteer&gt;",MAX($A$4:A49)+1,"")</f>
        <v/>
      </c>
      <c r="B50" s="318" t="s">
        <v>35</v>
      </c>
      <c r="C50" s="319"/>
      <c r="D50" s="320"/>
      <c r="E50" s="321"/>
      <c r="F50" s="322"/>
      <c r="G50" s="322"/>
      <c r="H50" s="242">
        <f t="shared" si="4"/>
        <v>0</v>
      </c>
      <c r="I50" s="243">
        <f t="shared" si="5"/>
        <v>0</v>
      </c>
      <c r="J50" s="244">
        <f t="shared" si="10"/>
        <v>0</v>
      </c>
      <c r="K50" s="272"/>
      <c r="L50" s="245"/>
      <c r="M50" s="241"/>
      <c r="N50" s="240"/>
      <c r="O50" s="241"/>
      <c r="P50" s="241"/>
      <c r="Q50" s="242">
        <f t="shared" si="6"/>
        <v>0</v>
      </c>
      <c r="R50" s="243">
        <f t="shared" si="11"/>
        <v>0</v>
      </c>
      <c r="S50" s="244">
        <f t="shared" si="12"/>
        <v>0</v>
      </c>
      <c r="T50" s="272"/>
      <c r="U50" s="242" t="s">
        <v>150</v>
      </c>
      <c r="V50" s="246" t="str">
        <f t="shared" si="3"/>
        <v>nee</v>
      </c>
      <c r="W50" s="247">
        <f t="shared" si="7"/>
        <v>0.442</v>
      </c>
      <c r="X50" s="248">
        <f t="shared" si="8"/>
        <v>0</v>
      </c>
      <c r="Y50" s="248" t="str">
        <f t="shared" si="9"/>
        <v/>
      </c>
    </row>
    <row r="51" spans="1:25" ht="15" customHeight="1" x14ac:dyDescent="0.25">
      <c r="A51" s="239" t="str">
        <f>IF(B51&lt;&gt;"&lt;Selecteer&gt;",MAX($A$4:A50)+1,"")</f>
        <v/>
      </c>
      <c r="B51" s="318" t="s">
        <v>35</v>
      </c>
      <c r="C51" s="319"/>
      <c r="D51" s="320"/>
      <c r="E51" s="321"/>
      <c r="F51" s="322"/>
      <c r="G51" s="322"/>
      <c r="H51" s="242">
        <f t="shared" si="4"/>
        <v>0</v>
      </c>
      <c r="I51" s="243">
        <f t="shared" si="5"/>
        <v>0</v>
      </c>
      <c r="J51" s="244">
        <f t="shared" si="10"/>
        <v>0</v>
      </c>
      <c r="K51" s="272"/>
      <c r="L51" s="245"/>
      <c r="M51" s="241"/>
      <c r="N51" s="240"/>
      <c r="O51" s="241"/>
      <c r="P51" s="241"/>
      <c r="Q51" s="242">
        <f t="shared" si="6"/>
        <v>0</v>
      </c>
      <c r="R51" s="243">
        <f t="shared" si="11"/>
        <v>0</v>
      </c>
      <c r="S51" s="244">
        <f t="shared" si="12"/>
        <v>0</v>
      </c>
      <c r="T51" s="272"/>
      <c r="U51" s="242" t="s">
        <v>150</v>
      </c>
      <c r="V51" s="246" t="str">
        <f t="shared" si="3"/>
        <v>nee</v>
      </c>
      <c r="W51" s="247">
        <f t="shared" si="7"/>
        <v>0.442</v>
      </c>
      <c r="X51" s="248">
        <f t="shared" si="8"/>
        <v>0</v>
      </c>
      <c r="Y51" s="248" t="str">
        <f t="shared" si="9"/>
        <v/>
      </c>
    </row>
    <row r="52" spans="1:25" ht="15" customHeight="1" x14ac:dyDescent="0.25">
      <c r="A52" s="239" t="str">
        <f>IF(B52&lt;&gt;"&lt;Selecteer&gt;",MAX($A$4:A51)+1,"")</f>
        <v/>
      </c>
      <c r="B52" s="318" t="s">
        <v>35</v>
      </c>
      <c r="C52" s="319"/>
      <c r="D52" s="320"/>
      <c r="E52" s="321"/>
      <c r="F52" s="322"/>
      <c r="G52" s="322"/>
      <c r="H52" s="242">
        <f t="shared" si="4"/>
        <v>0</v>
      </c>
      <c r="I52" s="243">
        <f t="shared" si="5"/>
        <v>0</v>
      </c>
      <c r="J52" s="244">
        <f t="shared" si="10"/>
        <v>0</v>
      </c>
      <c r="K52" s="272"/>
      <c r="L52" s="245"/>
      <c r="M52" s="241"/>
      <c r="N52" s="240"/>
      <c r="O52" s="241"/>
      <c r="P52" s="241"/>
      <c r="Q52" s="242">
        <f t="shared" si="6"/>
        <v>0</v>
      </c>
      <c r="R52" s="243">
        <f t="shared" si="11"/>
        <v>0</v>
      </c>
      <c r="S52" s="244">
        <f t="shared" si="12"/>
        <v>0</v>
      </c>
      <c r="T52" s="272"/>
      <c r="U52" s="242" t="s">
        <v>150</v>
      </c>
      <c r="V52" s="246" t="str">
        <f t="shared" si="3"/>
        <v>nee</v>
      </c>
      <c r="W52" s="247">
        <f t="shared" si="7"/>
        <v>0.442</v>
      </c>
      <c r="X52" s="248">
        <f t="shared" si="8"/>
        <v>0</v>
      </c>
      <c r="Y52" s="248" t="str">
        <f t="shared" si="9"/>
        <v/>
      </c>
    </row>
    <row r="53" spans="1:25" ht="15" customHeight="1" x14ac:dyDescent="0.25">
      <c r="A53" s="239" t="str">
        <f>IF(B53&lt;&gt;"&lt;Selecteer&gt;",MAX($A$4:A52)+1,"")</f>
        <v/>
      </c>
      <c r="B53" s="318" t="s">
        <v>35</v>
      </c>
      <c r="C53" s="319"/>
      <c r="D53" s="320"/>
      <c r="E53" s="321"/>
      <c r="F53" s="322"/>
      <c r="G53" s="322"/>
      <c r="H53" s="242">
        <f t="shared" si="4"/>
        <v>0</v>
      </c>
      <c r="I53" s="243">
        <f t="shared" si="5"/>
        <v>0</v>
      </c>
      <c r="J53" s="244">
        <f t="shared" si="10"/>
        <v>0</v>
      </c>
      <c r="K53" s="272"/>
      <c r="L53" s="245"/>
      <c r="M53" s="241"/>
      <c r="N53" s="240"/>
      <c r="O53" s="241"/>
      <c r="P53" s="241"/>
      <c r="Q53" s="242">
        <f t="shared" si="6"/>
        <v>0</v>
      </c>
      <c r="R53" s="243">
        <f t="shared" si="11"/>
        <v>0</v>
      </c>
      <c r="S53" s="244">
        <f t="shared" si="12"/>
        <v>0</v>
      </c>
      <c r="T53" s="272"/>
      <c r="U53" s="242" t="s">
        <v>150</v>
      </c>
      <c r="V53" s="246" t="str">
        <f t="shared" si="3"/>
        <v>nee</v>
      </c>
      <c r="W53" s="247">
        <f t="shared" si="7"/>
        <v>0.442</v>
      </c>
      <c r="X53" s="248">
        <f t="shared" si="8"/>
        <v>0</v>
      </c>
      <c r="Y53" s="248" t="str">
        <f t="shared" si="9"/>
        <v/>
      </c>
    </row>
    <row r="54" spans="1:25" ht="15" customHeight="1" x14ac:dyDescent="0.25">
      <c r="A54" s="239" t="str">
        <f>IF(B54&lt;&gt;"&lt;Selecteer&gt;",MAX($A$4:A53)+1,"")</f>
        <v/>
      </c>
      <c r="B54" s="318" t="s">
        <v>35</v>
      </c>
      <c r="C54" s="319"/>
      <c r="D54" s="320"/>
      <c r="E54" s="321"/>
      <c r="F54" s="322"/>
      <c r="G54" s="322"/>
      <c r="H54" s="242">
        <f t="shared" si="4"/>
        <v>0</v>
      </c>
      <c r="I54" s="243">
        <f t="shared" si="5"/>
        <v>0</v>
      </c>
      <c r="J54" s="244">
        <f t="shared" si="10"/>
        <v>0</v>
      </c>
      <c r="K54" s="272"/>
      <c r="L54" s="245"/>
      <c r="M54" s="241"/>
      <c r="N54" s="240"/>
      <c r="O54" s="241"/>
      <c r="P54" s="241"/>
      <c r="Q54" s="242">
        <f t="shared" si="6"/>
        <v>0</v>
      </c>
      <c r="R54" s="243">
        <f t="shared" si="11"/>
        <v>0</v>
      </c>
      <c r="S54" s="244">
        <f t="shared" si="12"/>
        <v>0</v>
      </c>
      <c r="T54" s="272"/>
      <c r="U54" s="242" t="s">
        <v>150</v>
      </c>
      <c r="V54" s="246" t="str">
        <f t="shared" si="3"/>
        <v>nee</v>
      </c>
      <c r="W54" s="247">
        <f t="shared" si="7"/>
        <v>0.442</v>
      </c>
      <c r="X54" s="248">
        <f t="shared" si="8"/>
        <v>0</v>
      </c>
      <c r="Y54" s="248" t="str">
        <f t="shared" si="9"/>
        <v/>
      </c>
    </row>
    <row r="55" spans="1:25" ht="15" customHeight="1" x14ac:dyDescent="0.25">
      <c r="U55" s="274"/>
    </row>
    <row r="57" spans="1:25" ht="15" customHeight="1" x14ac:dyDescent="0.25">
      <c r="W57" s="173"/>
    </row>
  </sheetData>
  <sheetProtection algorithmName="SHA-512" hashValue="M9OuERTWVm1Jo9MlLlRMAtx3v5DddUseJ7dGBXhGE8pqrlWJSCSSkj8l4crv46clEEFYoCQajjfioZLVy/DV9A==" saltValue="BsuXzdIJ5klVr3IUwSXBHQ==" spinCount="100000" sheet="1" formatRows="0"/>
  <mergeCells count="2">
    <mergeCell ref="D3:K3"/>
    <mergeCell ref="L3:T3"/>
  </mergeCells>
  <conditionalFormatting sqref="A5:A54">
    <cfRule type="expression" dxfId="39" priority="11">
      <formula>OR($B5="Ja",$B5="Nee")</formula>
    </cfRule>
  </conditionalFormatting>
  <conditionalFormatting sqref="C5:C54 K5:K54 T5:T54">
    <cfRule type="expression" dxfId="38" priority="3">
      <formula>OR($B5="Ja",$B5="Nee")</formula>
    </cfRule>
  </conditionalFormatting>
  <conditionalFormatting sqref="C5:Y54">
    <cfRule type="expression" dxfId="37" priority="1" stopIfTrue="1">
      <formula>$B5="&lt;Selecteer&gt;"</formula>
    </cfRule>
  </conditionalFormatting>
  <conditionalFormatting sqref="D5:D54">
    <cfRule type="expression" dxfId="36" priority="7">
      <formula>$B5="Ja"</formula>
    </cfRule>
  </conditionalFormatting>
  <conditionalFormatting sqref="E5:G54">
    <cfRule type="expression" dxfId="35" priority="10">
      <formula>$B5="Nee"</formula>
    </cfRule>
  </conditionalFormatting>
  <conditionalFormatting sqref="H5:K54">
    <cfRule type="expression" dxfId="34" priority="4">
      <formula>$B5="Nee"</formula>
    </cfRule>
  </conditionalFormatting>
  <conditionalFormatting sqref="L5:L54">
    <cfRule type="cellIs" dxfId="33" priority="2" stopIfTrue="1" operator="equal">
      <formula>"JA"</formula>
    </cfRule>
    <cfRule type="cellIs" dxfId="32" priority="12" stopIfTrue="1" operator="equal">
      <formula>"NEE"</formula>
    </cfRule>
    <cfRule type="cellIs" dxfId="31" priority="13" stopIfTrue="1" operator="equal">
      <formula>""</formula>
    </cfRule>
  </conditionalFormatting>
  <conditionalFormatting sqref="M5:M54">
    <cfRule type="expression" dxfId="30" priority="9">
      <formula>AND($B5="Ja",$L5="NEE")</formula>
    </cfRule>
  </conditionalFormatting>
  <conditionalFormatting sqref="N5:P54">
    <cfRule type="expression" dxfId="29" priority="5">
      <formula>AND($B5="Nee",$L5="NEE")</formula>
    </cfRule>
  </conditionalFormatting>
  <conditionalFormatting sqref="Q5:T54">
    <cfRule type="expression" dxfId="28" priority="8">
      <formula>AND($B5="Nee",$L5="NEE")</formula>
    </cfRule>
  </conditionalFormatting>
  <conditionalFormatting sqref="U5:W54">
    <cfRule type="expression" dxfId="27" priority="14">
      <formula>$B5="Nee"</formula>
    </cfRule>
  </conditionalFormatting>
  <conditionalFormatting sqref="X5:Y54">
    <cfRule type="expression" dxfId="26" priority="6">
      <formula>OR($B5="Nee",$B5="Ja")</formula>
    </cfRule>
  </conditionalFormatting>
  <dataValidations count="3">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37" bestFit="1" customWidth="1"/>
    <col min="2" max="2" width="10.5703125" style="40" bestFit="1" customWidth="1"/>
    <col min="3" max="3" width="23.85546875" style="37" customWidth="1"/>
    <col min="4" max="4" width="44.140625" style="37" customWidth="1"/>
    <col min="5" max="5" width="36.5703125" style="37" bestFit="1" customWidth="1"/>
    <col min="6" max="6" width="29.85546875" style="37" customWidth="1"/>
    <col min="7" max="7" width="28.85546875" style="37" bestFit="1" customWidth="1"/>
    <col min="8" max="8" width="27.7109375" style="40" customWidth="1"/>
    <col min="9" max="9" width="15.7109375" style="40" bestFit="1" customWidth="1"/>
    <col min="10" max="10" width="14" style="40" customWidth="1"/>
    <col min="11" max="11" width="16.7109375" style="40" customWidth="1"/>
    <col min="12" max="12" width="14" style="40" customWidth="1"/>
    <col min="13" max="13" width="11.140625" style="40" customWidth="1"/>
    <col min="14" max="14" width="11" style="40" customWidth="1"/>
    <col min="15" max="15" width="12.42578125" style="40" bestFit="1" customWidth="1"/>
    <col min="16" max="16" width="11.42578125" style="37" hidden="1" customWidth="1"/>
    <col min="17" max="17" width="12.42578125" style="37" bestFit="1" customWidth="1"/>
    <col min="18" max="18" width="11.42578125" style="37" hidden="1" customWidth="1"/>
    <col min="19" max="19" width="12.42578125" style="37" bestFit="1" customWidth="1"/>
    <col min="20" max="20" width="12.140625" style="37" hidden="1" customWidth="1"/>
    <col min="21" max="21" width="12.42578125" style="37" bestFit="1" customWidth="1"/>
    <col min="22" max="22" width="12.140625" style="37" hidden="1" customWidth="1"/>
    <col min="23" max="23" width="13.140625" style="37" bestFit="1" customWidth="1"/>
    <col min="24" max="24" width="13.140625" style="37" hidden="1" customWidth="1"/>
    <col min="25" max="25" width="58.42578125" style="37" customWidth="1"/>
    <col min="26" max="26" width="58.42578125" style="37" hidden="1" customWidth="1"/>
    <col min="27" max="27" width="4.85546875" style="37" hidden="1" customWidth="1"/>
    <col min="28" max="28" width="14.5703125" style="37" bestFit="1" customWidth="1"/>
    <col min="29" max="29" width="30.5703125" style="37" bestFit="1" customWidth="1"/>
    <col min="30" max="30" width="14.5703125" style="37" bestFit="1" customWidth="1"/>
    <col min="31" max="31" width="27.7109375" style="37" bestFit="1" customWidth="1"/>
    <col min="32" max="32" width="22" style="37" bestFit="1" customWidth="1"/>
    <col min="33" max="33" width="12.85546875" style="37" bestFit="1" customWidth="1"/>
    <col min="34" max="34" width="26.85546875" style="37" bestFit="1" customWidth="1"/>
    <col min="35" max="35" width="31" style="37" bestFit="1" customWidth="1"/>
    <col min="36" max="36" width="19.140625" style="37" bestFit="1" customWidth="1"/>
    <col min="37" max="37" width="9.28515625" style="37" customWidth="1"/>
    <col min="38" max="16384" width="9.140625" style="37"/>
  </cols>
  <sheetData>
    <row r="1" spans="1:27" ht="48" customHeight="1" x14ac:dyDescent="0.25">
      <c r="A1" s="90" t="s">
        <v>168</v>
      </c>
      <c r="B1" s="90" t="s">
        <v>100</v>
      </c>
      <c r="C1" s="88" t="s">
        <v>62</v>
      </c>
      <c r="D1" s="88" t="s">
        <v>2</v>
      </c>
      <c r="E1" s="88" t="s">
        <v>166</v>
      </c>
      <c r="F1" s="88" t="s">
        <v>0</v>
      </c>
      <c r="G1" s="88" t="s">
        <v>219</v>
      </c>
      <c r="H1" s="89" t="s">
        <v>130</v>
      </c>
      <c r="I1" s="89" t="s">
        <v>122</v>
      </c>
      <c r="J1" s="90" t="s">
        <v>123</v>
      </c>
      <c r="K1" s="90" t="s">
        <v>119</v>
      </c>
      <c r="L1" s="90" t="s">
        <v>120</v>
      </c>
      <c r="M1" s="90" t="s">
        <v>121</v>
      </c>
      <c r="N1" s="90" t="s">
        <v>42</v>
      </c>
      <c r="O1" s="89" t="s">
        <v>125</v>
      </c>
      <c r="P1" s="89" t="s">
        <v>101</v>
      </c>
      <c r="Q1" s="89" t="s">
        <v>126</v>
      </c>
      <c r="R1" s="89" t="s">
        <v>102</v>
      </c>
      <c r="S1" s="89" t="s">
        <v>127</v>
      </c>
      <c r="T1" s="89" t="s">
        <v>103</v>
      </c>
      <c r="U1" s="89" t="s">
        <v>128</v>
      </c>
      <c r="V1" s="89" t="s">
        <v>117</v>
      </c>
      <c r="W1" s="200" t="s">
        <v>227</v>
      </c>
      <c r="X1" s="200" t="s">
        <v>228</v>
      </c>
      <c r="Y1" s="200" t="s">
        <v>233</v>
      </c>
      <c r="Z1" s="200" t="s">
        <v>66</v>
      </c>
      <c r="AA1" s="200" t="s">
        <v>264</v>
      </c>
    </row>
    <row r="2" spans="1:27" ht="15" customHeight="1" x14ac:dyDescent="0.25">
      <c r="A2" s="87"/>
      <c r="B2" s="219" t="str">
        <f>IF(A2&lt;&gt;"",_xlfn.MAXIFS($B$1:B1,$A$1:A1,A2)+1,"")</f>
        <v/>
      </c>
      <c r="C2" s="50"/>
      <c r="D2" s="50"/>
      <c r="E2" s="50"/>
      <c r="F2" s="50"/>
      <c r="G2" s="283"/>
      <c r="H2" s="296"/>
      <c r="I2" s="295"/>
      <c r="J2" s="295"/>
      <c r="K2" s="202"/>
      <c r="L2" s="202"/>
      <c r="M2" s="91" t="str">
        <f>IFERROR(VLOOKUP(H2,Lijsten!$H$1:$I$100,2,0),"")</f>
        <v/>
      </c>
      <c r="N2" s="91" t="str" cm="1">
        <f t="array" ref="N2">IFERROR(_xlfn.IFS(AND(LEFT(F2,6)="Arbeid",RIGHT(F2,3)&lt;&gt;"IKS"),IFERROR(VLOOKUP($G2,Tb_KostenTypen[],2,0),"tarief"),RIGHT(F2,3)="IKS","Uurtarief",LEFT(F2,6)="Arbeid","Uurtarief",AND(LEFT(F2,8)="Bijdrage",RIGHT(F2,15)="(vrijwilligers)"),"Vast tarief"),"")</f>
        <v/>
      </c>
      <c r="O2" s="92"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tarief",IF(LEFT(F2,8)="Bijdrage",VLOOKUP($F2,Tb_KostenTypen[],MATCH(Methode_Keuze,Tb_KostenTypen[#Headers],0),0),VLOOKUP($G2,Lijsten!L:O,4,0))),""),"")</f>
        <v/>
      </c>
      <c r="P2" s="92"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tarief",IF(LEFT(F2,8)="Bijdrage",VLOOKUP($F2,Tb_KostenTypen[],MATCH(Methode_Keuze,Tb_KostenTypen[#Headers],0),0),VLOOKUP($G2,Lijsten!L:O,4,0))),""),"")</f>
        <v/>
      </c>
      <c r="Q2" s="50"/>
      <c r="R2" s="50"/>
      <c r="S2" s="83"/>
      <c r="T2" s="51"/>
      <c r="U2" s="4" t="str" cm="1">
        <f t="array" ref="U2">IF(AA2&lt;&gt;"ja",_xlfn.IFNA(_xlfn.IFS(AND(O2&lt;&gt;"",F2&lt;&gt;"",RIGHT($N2,6)="tarief"),O2*Q2,S2&gt;0,IF(F2&lt;&gt;"",S2,"")),""),"")</f>
        <v/>
      </c>
      <c r="V2" s="4" t="str" cm="1">
        <f t="array" ref="V2">IF(AA2&lt;&gt;"ja",_xlfn.IFNA(_xlfn.IFS(AND(P2&lt;&gt;"",R2&lt;&gt;"",RIGHT($N2,6)="tarief"),P2*R2,T2&gt;0,T2),""),"")</f>
        <v/>
      </c>
      <c r="W2" s="4" t="str" cm="1">
        <f t="array" ref="W2">IFERROR(_xlfn.IFS(OR(F2="",LEFT(Methode_Keuze,4)="Geen"),"",AND(U2&lt;&gt;"",F2&lt;&gt;"Arbeidskosten"),ROUND(U2*VLOOKUP(F2,Tb_ProjectKosten[],MATCH(Tb_ProjectKosten[[#Headers],[Forfat_Percentage]],Tb_ProjectKosten[#Headers],0),0),2),AND(F2="Arbeidskosten",G2&lt;&gt;""),IFERROR(ROUND(U2*VLOOKUP(G2,Tb_KostenTypen[],3,0)*VLOOKUP(F2,Tb_ProjectKosten[],MATCH(Tb_ProjectKosten[[#Headers],[Forfat_Percentage]],Tb_ProjectKosten[#Headers],0),0),2),""),U2 &lt;=0,0),"")</f>
        <v/>
      </c>
      <c r="X2" s="4" t="str" cm="1">
        <f t="array" ref="X2">IFERROR(_xlfn.IFS(OR(F2="",LEFT(Methode_Keuze,4)="Geen"),"",AND(V2&lt;&gt;"",F2&lt;&gt;"Arbeidskosten"),ROUND(V2*VLOOKUP(F2,Tb_ProjectKosten[],MATCH(Tb_ProjectKosten[[#Headers],[Forfat_Percentage]],Tb_ProjectKosten[#Headers],0),0),2),AND(F2="Arbeidskosten",G2&lt;&gt;""),IFERROR(ROUND(V2*VLOOKUP(G2,Tb_KostenTypen[],3,0)*VLOOKUP(F2,Tb_ProjectKosten[],MATCH(Tb_ProjectKosten[[#Headers],[Forfat_Percentage]],Tb_ProjectKosten[#Headers],0),0),2),""),V2 &lt;=0,0),"")</f>
        <v/>
      </c>
      <c r="Y2" s="262"/>
      <c r="Z2" s="49"/>
      <c r="AA2" s="37" t="str" cm="1">
        <f t="array" ref="AA2">IFERROR(IF(INDEX(SubsidieTabel!$Q$1:$T$9,MATCH($F2,SubsidieTabel!$Q$1:$Q$9,0),IFERROR(MATCH(Methode_Keuze,SubsidieTabel!$Q$1:$T$1,0),2))&lt;&gt;1=TRUE,"ja",""),"")</f>
        <v/>
      </c>
    </row>
    <row r="3" spans="1:27" ht="15" customHeight="1" x14ac:dyDescent="0.25">
      <c r="A3" s="87"/>
      <c r="B3" s="219" t="str">
        <f>IF(A3&lt;&gt;"",_xlfn.MAXIFS($B$1:B2,$A$1:A2,A3)+1,"")</f>
        <v/>
      </c>
      <c r="C3" s="50"/>
      <c r="D3" s="50" t="s">
        <v>211</v>
      </c>
      <c r="E3" s="50"/>
      <c r="F3" s="50"/>
      <c r="G3" s="283"/>
      <c r="H3" s="296"/>
      <c r="I3" s="295"/>
      <c r="J3" s="295"/>
      <c r="K3" s="202"/>
      <c r="L3" s="202"/>
      <c r="M3" s="91" t="str">
        <f>IFERROR(VLOOKUP(H3,Lijsten!$H$1:$I$100,2,0),"")</f>
        <v/>
      </c>
      <c r="N3" s="91" t="str" cm="1">
        <f t="array" ref="N3">IFERROR(_xlfn.IFS(AND(LEFT(F3,6)="Arbeid",RIGHT(F3,3)&lt;&gt;"IKS"),IFERROR(VLOOKUP($G3,Tb_KostenTypen[],2,0),"tarief"),RIGHT(F3,3)="IKS","Uurtarief",LEFT(F3,6)="Arbeid","Uurtarief",AND(LEFT(F3,8)="Bijdrage",RIGHT(F3,15)="(vrijwilligers)"),"Vast tarief"),"")</f>
        <v/>
      </c>
      <c r="O3" s="92"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tarief",IF(LEFT(F3,8)="Bijdrage",VLOOKUP($F3,Tb_KostenTypen[],MATCH(Methode_Keuze,Tb_KostenTypen[#Headers],0),0),VLOOKUP($G3,Lijsten!L:O,4,0))),""),"")</f>
        <v/>
      </c>
      <c r="P3" s="92"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tarief",IF(LEFT(F3,8)="Bijdrage",VLOOKUP($F3,Tb_KostenTypen[],MATCH(Methode_Keuze,Tb_KostenTypen[#Headers],0),0),VLOOKUP($G3,Lijsten!L:O,4,0))),""),"")</f>
        <v/>
      </c>
      <c r="Q3" s="50"/>
      <c r="R3" s="50"/>
      <c r="S3" s="83"/>
      <c r="T3" s="51"/>
      <c r="U3" s="4" t="str" cm="1">
        <f t="array" ref="U3">IF(AA3&lt;&gt;"ja",_xlfn.IFNA(_xlfn.IFS(AND(O3&lt;&gt;"",F3&lt;&gt;"",RIGHT($N3,6)="tarief"),O3*Q3,S3&gt;0,IF(F3&lt;&gt;"",S3,"")),""),"")</f>
        <v/>
      </c>
      <c r="V3" s="4" t="str" cm="1">
        <f t="array" ref="V3">IF(AA3&lt;&gt;"ja",_xlfn.IFNA(_xlfn.IFS(AND(P3&lt;&gt;"",R3&lt;&gt;"",RIGHT($N3,6)="tarief"),P3*R3,T3&gt;0,T3),""),"")</f>
        <v/>
      </c>
      <c r="W3" s="4" t="str" cm="1">
        <f t="array" ref="W3">IFERROR(_xlfn.IFS(OR(F3="",LEFT(Methode_Keuze,4)="Geen"),"",AND(U3&lt;&gt;"",F3&lt;&gt;"Arbeidskosten"),ROUND(U3*VLOOKUP(F3,Tb_ProjectKosten[],MATCH(Tb_ProjectKosten[[#Headers],[Forfat_Percentage]],Tb_ProjectKosten[#Headers],0),0),2),AND(F3="Arbeidskosten",G3&lt;&gt;""),IFERROR(ROUND(U3*VLOOKUP(G3,Tb_KostenTypen[],3,0)*VLOOKUP(F3,Tb_ProjectKosten[],MATCH(Tb_ProjectKosten[[#Headers],[Forfat_Percentage]],Tb_ProjectKosten[#Headers],0),0),2),""),U3 &lt;=0,0),"")</f>
        <v/>
      </c>
      <c r="X3" s="4" t="str" cm="1">
        <f t="array" ref="X3">IFERROR(_xlfn.IFS(OR(F3="",LEFT(Methode_Keuze,4)="Geen"),"",AND(V3&lt;&gt;"",F3&lt;&gt;"Arbeidskosten"),ROUND(V3*VLOOKUP(F3,Tb_ProjectKosten[],MATCH(Tb_ProjectKosten[[#Headers],[Forfat_Percentage]],Tb_ProjectKosten[#Headers],0),0),2),AND(F3="Arbeidskosten",G3&lt;&gt;""),IFERROR(ROUND(V3*VLOOKUP(G3,Tb_KostenTypen[],3,0)*VLOOKUP(F3,Tb_ProjectKosten[],MATCH(Tb_ProjectKosten[[#Headers],[Forfat_Percentage]],Tb_ProjectKosten[#Headers],0),0),2),""),V3 &lt;=0,0),"")</f>
        <v/>
      </c>
      <c r="Y3" s="262"/>
      <c r="Z3" s="49"/>
      <c r="AA3" s="37" t="str" cm="1">
        <f t="array" ref="AA3">IFERROR(IF(INDEX(SubsidieTabel!$Q$1:$T$9,MATCH($F3,SubsidieTabel!$Q$1:$Q$9,0),IFERROR(MATCH(Methode_Keuze,SubsidieTabel!$Q$1:$T$1,0),2))&lt;&gt;1=TRUE,"ja",""),"")</f>
        <v/>
      </c>
    </row>
    <row r="4" spans="1:27" ht="15" customHeight="1" x14ac:dyDescent="0.25">
      <c r="A4" s="87"/>
      <c r="B4" s="219" t="str">
        <f>IF(A4&lt;&gt;"",_xlfn.MAXIFS($B$1:B3,$A$1:A3,A4)+1,"")</f>
        <v/>
      </c>
      <c r="C4" s="50"/>
      <c r="D4" s="50"/>
      <c r="E4" s="50"/>
      <c r="F4" s="50"/>
      <c r="G4" s="283"/>
      <c r="H4" s="296"/>
      <c r="I4" s="295"/>
      <c r="J4" s="295"/>
      <c r="K4" s="202"/>
      <c r="L4" s="202"/>
      <c r="M4" s="91" t="str">
        <f>IFERROR(VLOOKUP(H4,Lijsten!$H$1:$I$100,2,0),"")</f>
        <v/>
      </c>
      <c r="N4" s="91" t="str" cm="1">
        <f t="array" ref="N4">IFERROR(_xlfn.IFS(AND(LEFT(F4,6)="Arbeid",RIGHT(F4,3)&lt;&gt;"IKS"),IFERROR(VLOOKUP($G4,Tb_KostenTypen[],2,0),"tarief"),RIGHT(F4,3)="IKS","Uurtarief",LEFT(F4,6)="Arbeid","Uurtarief",AND(LEFT(F4,8)="Bijdrage",RIGHT(F4,15)="(vrijwilligers)"),"Vast tarief"),"")</f>
        <v/>
      </c>
      <c r="O4" s="92"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tarief",IF(LEFT(F4,8)="Bijdrage",VLOOKUP($F4,Tb_KostenTypen[],MATCH(Methode_Keuze,Tb_KostenTypen[#Headers],0),0),VLOOKUP($G4,Lijsten!L:O,4,0))),""),"")</f>
        <v/>
      </c>
      <c r="P4" s="92"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tarief",IF(LEFT(F4,8)="Bijdrage",VLOOKUP($F4,Tb_KostenTypen[],MATCH(Methode_Keuze,Tb_KostenTypen[#Headers],0),0),VLOOKUP($G4,Lijsten!L:O,4,0))),""),"")</f>
        <v/>
      </c>
      <c r="Q4" s="50"/>
      <c r="R4" s="50"/>
      <c r="S4" s="83"/>
      <c r="T4" s="51"/>
      <c r="U4" s="4" t="str" cm="1">
        <f t="array" ref="U4">IF(AA4&lt;&gt;"ja",_xlfn.IFNA(_xlfn.IFS(AND(O4&lt;&gt;"",F4&lt;&gt;"",RIGHT($N4,6)="tarief"),O4*Q4,S4&gt;0,IF(F4&lt;&gt;"",S4,"")),""),"")</f>
        <v/>
      </c>
      <c r="V4" s="4" t="str" cm="1">
        <f t="array" ref="V4">IF(AA4&lt;&gt;"ja",_xlfn.IFNA(_xlfn.IFS(AND(P4&lt;&gt;"",R4&lt;&gt;"",RIGHT($N4,6)="tarief"),P4*R4,T4&gt;0,T4),""),"")</f>
        <v/>
      </c>
      <c r="W4" s="4" t="str" cm="1">
        <f t="array" ref="W4">IFERROR(_xlfn.IFS(OR(F4="",LEFT(Methode_Keuze,4)="Geen"),"",AND(U4&lt;&gt;"",F4&lt;&gt;"Arbeidskosten"),ROUND(U4*VLOOKUP(F4,Tb_ProjectKosten[],MATCH(Tb_ProjectKosten[[#Headers],[Forfat_Percentage]],Tb_ProjectKosten[#Headers],0),0),2),AND(F4="Arbeidskosten",G4&lt;&gt;""),IFERROR(ROUND(U4*VLOOKUP(G4,Tb_KostenTypen[],3,0)*VLOOKUP(F4,Tb_ProjectKosten[],MATCH(Tb_ProjectKosten[[#Headers],[Forfat_Percentage]],Tb_ProjectKosten[#Headers],0),0),2),""),U4 &lt;=0,0),"")</f>
        <v/>
      </c>
      <c r="X4" s="4" t="str" cm="1">
        <f t="array" ref="X4">IFERROR(_xlfn.IFS(OR(F4="",LEFT(Methode_Keuze,4)="Geen"),"",AND(V4&lt;&gt;"",F4&lt;&gt;"Arbeidskosten"),ROUND(V4*VLOOKUP(F4,Tb_ProjectKosten[],MATCH(Tb_ProjectKosten[[#Headers],[Forfat_Percentage]],Tb_ProjectKosten[#Headers],0),0),2),AND(F4="Arbeidskosten",G4&lt;&gt;""),IFERROR(ROUND(V4*VLOOKUP(G4,Tb_KostenTypen[],3,0)*VLOOKUP(F4,Tb_ProjectKosten[],MATCH(Tb_ProjectKosten[[#Headers],[Forfat_Percentage]],Tb_ProjectKosten[#Headers],0),0),2),""),V4 &lt;=0,0),"")</f>
        <v/>
      </c>
      <c r="Y4" s="262"/>
      <c r="Z4" s="49"/>
      <c r="AA4" s="37" t="str" cm="1">
        <f t="array" ref="AA4">IFERROR(IF(INDEX(SubsidieTabel!$Q$1:$T$9,MATCH($F4,SubsidieTabel!$Q$1:$Q$9,0),IFERROR(MATCH(Methode_Keuze,SubsidieTabel!$Q$1:$T$1,0),2))&lt;&gt;1=TRUE,"ja",""),"")</f>
        <v/>
      </c>
    </row>
    <row r="5" spans="1:27" ht="15" customHeight="1" x14ac:dyDescent="0.25">
      <c r="A5" s="87"/>
      <c r="B5" s="219" t="str">
        <f>IF(A5&lt;&gt;"",_xlfn.MAXIFS($B$1:B4,$A$1:A4,A5)+1,"")</f>
        <v/>
      </c>
      <c r="C5" s="50"/>
      <c r="D5" s="50"/>
      <c r="E5" s="50"/>
      <c r="F5" s="50"/>
      <c r="G5" s="283"/>
      <c r="H5" s="296"/>
      <c r="I5" s="295"/>
      <c r="J5" s="295"/>
      <c r="K5" s="202"/>
      <c r="L5" s="202"/>
      <c r="M5" s="91" t="str">
        <f>IFERROR(VLOOKUP(H5,Lijsten!$H$1:$I$100,2,0),"")</f>
        <v/>
      </c>
      <c r="N5" s="91" t="str" cm="1">
        <f t="array" ref="N5">IFERROR(_xlfn.IFS(AND(LEFT(F5,6)="Arbeid",RIGHT(F5,3)&lt;&gt;"IKS"),IFERROR(VLOOKUP($G5,Tb_KostenTypen[],2,0),"tarief"),RIGHT(F5,3)="IKS","Uurtarief",LEFT(F5,6)="Arbeid","Uurtarief",AND(LEFT(F5,8)="Bijdrage",RIGHT(F5,15)="(vrijwilligers)"),"Vast tarief"),"")</f>
        <v/>
      </c>
      <c r="O5" s="92"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tarief",IF(LEFT(F5,8)="Bijdrage",VLOOKUP($F5,Tb_KostenTypen[],MATCH(Methode_Keuze,Tb_KostenTypen[#Headers],0),0),VLOOKUP($G5,Lijsten!L:O,4,0))),""),"")</f>
        <v/>
      </c>
      <c r="P5" s="92"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tarief",IF(LEFT(F5,8)="Bijdrage",VLOOKUP($F5,Tb_KostenTypen[],MATCH(Methode_Keuze,Tb_KostenTypen[#Headers],0),0),VLOOKUP($G5,Lijsten!L:O,4,0))),""),"")</f>
        <v/>
      </c>
      <c r="Q5" s="50"/>
      <c r="R5" s="50"/>
      <c r="S5" s="83"/>
      <c r="T5" s="51"/>
      <c r="U5" s="4" t="str" cm="1">
        <f t="array" ref="U5">IF(AA5&lt;&gt;"ja",_xlfn.IFNA(_xlfn.IFS(AND(O5&lt;&gt;"",F5&lt;&gt;"",RIGHT($N5,6)="tarief"),O5*Q5,S5&gt;0,IF(F5&lt;&gt;"",S5,"")),""),"")</f>
        <v/>
      </c>
      <c r="V5" s="4" t="str" cm="1">
        <f t="array" ref="V5">IF(AA5&lt;&gt;"ja",_xlfn.IFNA(_xlfn.IFS(AND(P5&lt;&gt;"",R5&lt;&gt;"",RIGHT($N5,6)="tarief"),P5*R5,T5&gt;0,T5),""),"")</f>
        <v/>
      </c>
      <c r="W5" s="4" t="str" cm="1">
        <f t="array" ref="W5">IFERROR(_xlfn.IFS(OR(F5="",LEFT(Methode_Keuze,4)="Geen"),"",AND(U5&lt;&gt;"",F5&lt;&gt;"Arbeidskosten"),ROUND(U5*VLOOKUP(F5,Tb_ProjectKosten[],MATCH(Tb_ProjectKosten[[#Headers],[Forfat_Percentage]],Tb_ProjectKosten[#Headers],0),0),2),AND(F5="Arbeidskosten",G5&lt;&gt;""),IFERROR(ROUND(U5*VLOOKUP(G5,Tb_KostenTypen[],3,0)*VLOOKUP(F5,Tb_ProjectKosten[],MATCH(Tb_ProjectKosten[[#Headers],[Forfat_Percentage]],Tb_ProjectKosten[#Headers],0),0),2),""),U5 &lt;=0,0),"")</f>
        <v/>
      </c>
      <c r="X5" s="4" t="str" cm="1">
        <f t="array" ref="X5">IFERROR(_xlfn.IFS(OR(F5="",LEFT(Methode_Keuze,4)="Geen"),"",AND(V5&lt;&gt;"",F5&lt;&gt;"Arbeidskosten"),ROUND(V5*VLOOKUP(F5,Tb_ProjectKosten[],MATCH(Tb_ProjectKosten[[#Headers],[Forfat_Percentage]],Tb_ProjectKosten[#Headers],0),0),2),AND(F5="Arbeidskosten",G5&lt;&gt;""),IFERROR(ROUND(V5*VLOOKUP(G5,Tb_KostenTypen[],3,0)*VLOOKUP(F5,Tb_ProjectKosten[],MATCH(Tb_ProjectKosten[[#Headers],[Forfat_Percentage]],Tb_ProjectKosten[#Headers],0),0),2),""),V5 &lt;=0,0),"")</f>
        <v/>
      </c>
      <c r="Y5" s="262"/>
      <c r="Z5" s="49"/>
      <c r="AA5" s="37" t="str" cm="1">
        <f t="array" ref="AA5">IFERROR(IF(INDEX(SubsidieTabel!$Q$1:$T$9,MATCH($F5,SubsidieTabel!$Q$1:$Q$9,0),IFERROR(MATCH(Methode_Keuze,SubsidieTabel!$Q$1:$T$1,0),2))&lt;&gt;1=TRUE,"ja",""),"")</f>
        <v/>
      </c>
    </row>
    <row r="6" spans="1:27" ht="15" customHeight="1" x14ac:dyDescent="0.25">
      <c r="A6" s="87"/>
      <c r="B6" s="219" t="str">
        <f>IF(A6&lt;&gt;"",_xlfn.MAXIFS($B$1:B5,$A$1:A5,A6)+1,"")</f>
        <v/>
      </c>
      <c r="C6" s="50"/>
      <c r="D6" s="50"/>
      <c r="E6" s="50"/>
      <c r="F6" s="50"/>
      <c r="G6" s="283"/>
      <c r="H6" s="296"/>
      <c r="I6" s="295"/>
      <c r="J6" s="295"/>
      <c r="K6" s="202"/>
      <c r="L6" s="202"/>
      <c r="M6" s="91" t="str">
        <f>IFERROR(VLOOKUP(H6,Lijsten!$H$1:$I$100,2,0),"")</f>
        <v/>
      </c>
      <c r="N6" s="91" t="str" cm="1">
        <f t="array" ref="N6">IFERROR(_xlfn.IFS(AND(LEFT(F6,6)="Arbeid",RIGHT(F6,3)&lt;&gt;"IKS"),IFERROR(VLOOKUP($G6,Tb_KostenTypen[],2,0),"tarief"),RIGHT(F6,3)="IKS","Uurtarief",LEFT(F6,6)="Arbeid","Uurtarief",AND(LEFT(F6,8)="Bijdrage",RIGHT(F6,15)="(vrijwilligers)"),"Vast tarief"),"")</f>
        <v/>
      </c>
      <c r="O6" s="92"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tarief",IF(LEFT(F6,8)="Bijdrage",VLOOKUP($F6,Tb_KostenTypen[],MATCH(Methode_Keuze,Tb_KostenTypen[#Headers],0),0),VLOOKUP($G6,Lijsten!L:O,4,0))),""),"")</f>
        <v/>
      </c>
      <c r="P6" s="92"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tarief",IF(LEFT(F6,8)="Bijdrage",VLOOKUP($F6,Tb_KostenTypen[],MATCH(Methode_Keuze,Tb_KostenTypen[#Headers],0),0),VLOOKUP($G6,Lijsten!L:O,4,0))),""),"")</f>
        <v/>
      </c>
      <c r="Q6" s="50"/>
      <c r="R6" s="50"/>
      <c r="S6" s="83"/>
      <c r="T6" s="51"/>
      <c r="U6" s="4" t="str" cm="1">
        <f t="array" ref="U6">IF(AA6&lt;&gt;"ja",_xlfn.IFNA(_xlfn.IFS(AND(O6&lt;&gt;"",F6&lt;&gt;"",RIGHT($N6,6)="tarief"),O6*Q6,S6&gt;0,IF(F6&lt;&gt;"",S6,"")),""),"")</f>
        <v/>
      </c>
      <c r="V6" s="4" t="str" cm="1">
        <f t="array" ref="V6">IF(AA6&lt;&gt;"ja",_xlfn.IFNA(_xlfn.IFS(AND(P6&lt;&gt;"",R6&lt;&gt;"",RIGHT($N6,6)="tarief"),P6*R6,T6&gt;0,T6),""),"")</f>
        <v/>
      </c>
      <c r="W6" s="4" t="str" cm="1">
        <f t="array" ref="W6">IFERROR(_xlfn.IFS(OR(F6="",LEFT(Methode_Keuze,4)="Geen"),"",AND(U6&lt;&gt;"",F6&lt;&gt;"Arbeidskosten"),ROUND(U6*VLOOKUP(F6,Tb_ProjectKosten[],MATCH(Tb_ProjectKosten[[#Headers],[Forfat_Percentage]],Tb_ProjectKosten[#Headers],0),0),2),AND(F6="Arbeidskosten",G6&lt;&gt;""),IFERROR(ROUND(U6*VLOOKUP(G6,Tb_KostenTypen[],3,0)*VLOOKUP(F6,Tb_ProjectKosten[],MATCH(Tb_ProjectKosten[[#Headers],[Forfat_Percentage]],Tb_ProjectKosten[#Headers],0),0),2),""),U6 &lt;=0,0),"")</f>
        <v/>
      </c>
      <c r="X6" s="4" t="str" cm="1">
        <f t="array" ref="X6">IFERROR(_xlfn.IFS(OR(F6="",LEFT(Methode_Keuze,4)="Geen"),"",AND(V6&lt;&gt;"",F6&lt;&gt;"Arbeidskosten"),ROUND(V6*VLOOKUP(F6,Tb_ProjectKosten[],MATCH(Tb_ProjectKosten[[#Headers],[Forfat_Percentage]],Tb_ProjectKosten[#Headers],0),0),2),AND(F6="Arbeidskosten",G6&lt;&gt;""),IFERROR(ROUND(V6*VLOOKUP(G6,Tb_KostenTypen[],3,0)*VLOOKUP(F6,Tb_ProjectKosten[],MATCH(Tb_ProjectKosten[[#Headers],[Forfat_Percentage]],Tb_ProjectKosten[#Headers],0),0),2),""),V6 &lt;=0,0),"")</f>
        <v/>
      </c>
      <c r="Y6" s="262"/>
      <c r="Z6" s="49"/>
      <c r="AA6" s="37" t="str" cm="1">
        <f t="array" ref="AA6">IFERROR(IF(INDEX(SubsidieTabel!$Q$1:$T$9,MATCH($F6,SubsidieTabel!$Q$1:$Q$9,0),IFERROR(MATCH(Methode_Keuze,SubsidieTabel!$Q$1:$T$1,0),2))&lt;&gt;1=TRUE,"ja",""),"")</f>
        <v/>
      </c>
    </row>
    <row r="7" spans="1:27" ht="15" customHeight="1" x14ac:dyDescent="0.25">
      <c r="A7" s="87"/>
      <c r="B7" s="219" t="str">
        <f>IF(A7&lt;&gt;"",_xlfn.MAXIFS($B$1:B6,$A$1:A6,A7)+1,"")</f>
        <v/>
      </c>
      <c r="C7" s="50"/>
      <c r="D7" s="50"/>
      <c r="E7" s="50"/>
      <c r="F7" s="50"/>
      <c r="G7" s="283"/>
      <c r="H7" s="296"/>
      <c r="I7" s="295"/>
      <c r="J7" s="295"/>
      <c r="K7" s="202"/>
      <c r="L7" s="202"/>
      <c r="M7" s="91" t="str">
        <f>IFERROR(VLOOKUP(H7,Lijsten!$H$1:$I$100,2,0),"")</f>
        <v/>
      </c>
      <c r="N7" s="91" t="str" cm="1">
        <f t="array" ref="N7">IFERROR(_xlfn.IFS(AND(LEFT(F7,6)="Arbeid",RIGHT(F7,3)&lt;&gt;"IKS"),IFERROR(VLOOKUP($G7,Tb_KostenTypen[],2,0),"tarief"),RIGHT(F7,3)="IKS","Uurtarief",LEFT(F7,6)="Arbeid","Uurtarief",AND(LEFT(F7,8)="Bijdrage",RIGHT(F7,15)="(vrijwilligers)"),"Vast tarief"),"")</f>
        <v/>
      </c>
      <c r="O7" s="92"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tarief",IF(LEFT(F7,8)="Bijdrage",VLOOKUP($F7,Tb_KostenTypen[],MATCH(Methode_Keuze,Tb_KostenTypen[#Headers],0),0),VLOOKUP($G7,Lijsten!L:O,4,0))),""),"")</f>
        <v/>
      </c>
      <c r="P7" s="92"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tarief",IF(LEFT(F7,8)="Bijdrage",VLOOKUP($F7,Tb_KostenTypen[],MATCH(Methode_Keuze,Tb_KostenTypen[#Headers],0),0),VLOOKUP($G7,Lijsten!L:O,4,0))),""),"")</f>
        <v/>
      </c>
      <c r="Q7" s="50"/>
      <c r="R7" s="50"/>
      <c r="S7" s="83"/>
      <c r="T7" s="51"/>
      <c r="U7" s="4" t="str" cm="1">
        <f t="array" ref="U7">IF(AA7&lt;&gt;"ja",_xlfn.IFNA(_xlfn.IFS(AND(O7&lt;&gt;"",F7&lt;&gt;"",RIGHT($N7,6)="tarief"),O7*Q7,S7&gt;0,IF(F7&lt;&gt;"",S7,"")),""),"")</f>
        <v/>
      </c>
      <c r="V7" s="4" t="str" cm="1">
        <f t="array" ref="V7">IF(AA7&lt;&gt;"ja",_xlfn.IFNA(_xlfn.IFS(AND(P7&lt;&gt;"",R7&lt;&gt;"",RIGHT($N7,6)="tarief"),P7*R7,T7&gt;0,T7),""),"")</f>
        <v/>
      </c>
      <c r="W7" s="4" t="str" cm="1">
        <f t="array" ref="W7">IFERROR(_xlfn.IFS(OR(F7="",LEFT(Methode_Keuze,4)="Geen"),"",AND(U7&lt;&gt;"",F7&lt;&gt;"Arbeidskosten"),ROUND(U7*VLOOKUP(F7,Tb_ProjectKosten[],MATCH(Tb_ProjectKosten[[#Headers],[Forfat_Percentage]],Tb_ProjectKosten[#Headers],0),0),2),AND(F7="Arbeidskosten",G7&lt;&gt;""),IFERROR(ROUND(U7*VLOOKUP(G7,Tb_KostenTypen[],3,0)*VLOOKUP(F7,Tb_ProjectKosten[],MATCH(Tb_ProjectKosten[[#Headers],[Forfat_Percentage]],Tb_ProjectKosten[#Headers],0),0),2),""),U7 &lt;=0,0),"")</f>
        <v/>
      </c>
      <c r="X7" s="4" t="str" cm="1">
        <f t="array" ref="X7">IFERROR(_xlfn.IFS(OR(F7="",LEFT(Methode_Keuze,4)="Geen"),"",AND(V7&lt;&gt;"",F7&lt;&gt;"Arbeidskosten"),ROUND(V7*VLOOKUP(F7,Tb_ProjectKosten[],MATCH(Tb_ProjectKosten[[#Headers],[Forfat_Percentage]],Tb_ProjectKosten[#Headers],0),0),2),AND(F7="Arbeidskosten",G7&lt;&gt;""),IFERROR(ROUND(V7*VLOOKUP(G7,Tb_KostenTypen[],3,0)*VLOOKUP(F7,Tb_ProjectKosten[],MATCH(Tb_ProjectKosten[[#Headers],[Forfat_Percentage]],Tb_ProjectKosten[#Headers],0),0),2),""),V7 &lt;=0,0),"")</f>
        <v/>
      </c>
      <c r="Y7" s="262"/>
      <c r="Z7" s="49"/>
      <c r="AA7" s="37" t="str" cm="1">
        <f t="array" ref="AA7">IFERROR(IF(INDEX(SubsidieTabel!$Q$1:$T$9,MATCH($F7,SubsidieTabel!$Q$1:$Q$9,0),IFERROR(MATCH(Methode_Keuze,SubsidieTabel!$Q$1:$T$1,0),2))&lt;&gt;1=TRUE,"ja",""),"")</f>
        <v/>
      </c>
    </row>
    <row r="8" spans="1:27" ht="15" customHeight="1" x14ac:dyDescent="0.25">
      <c r="A8" s="87"/>
      <c r="B8" s="219" t="str">
        <f>IF(A8&lt;&gt;"",_xlfn.MAXIFS($B$1:B7,$A$1:A7,A8)+1,"")</f>
        <v/>
      </c>
      <c r="C8" s="50"/>
      <c r="D8" s="50"/>
      <c r="E8" s="50"/>
      <c r="F8" s="50"/>
      <c r="G8" s="283"/>
      <c r="H8" s="296"/>
      <c r="I8" s="295"/>
      <c r="J8" s="295"/>
      <c r="K8" s="202"/>
      <c r="L8" s="202"/>
      <c r="M8" s="91" t="str">
        <f>IFERROR(VLOOKUP(H8,Lijsten!$H$1:$I$100,2,0),"")</f>
        <v/>
      </c>
      <c r="N8" s="91" t="str" cm="1">
        <f t="array" ref="N8">IFERROR(_xlfn.IFS(AND(LEFT(F8,6)="Arbeid",RIGHT(F8,3)&lt;&gt;"IKS"),IFERROR(VLOOKUP($G8,Tb_KostenTypen[],2,0),"tarief"),RIGHT(F8,3)="IKS","Uurtarief",LEFT(F8,6)="Arbeid","Uurtarief",AND(LEFT(F8,8)="Bijdrage",RIGHT(F8,15)="(vrijwilligers)"),"Vast tarief"),"")</f>
        <v/>
      </c>
      <c r="O8" s="92"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tarief",IF(LEFT(F8,8)="Bijdrage",VLOOKUP($F8,Tb_KostenTypen[],MATCH(Methode_Keuze,Tb_KostenTypen[#Headers],0),0),VLOOKUP($G8,Lijsten!L:O,4,0))),""),"")</f>
        <v/>
      </c>
      <c r="P8" s="92"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tarief",IF(LEFT(F8,8)="Bijdrage",VLOOKUP($F8,Tb_KostenTypen[],MATCH(Methode_Keuze,Tb_KostenTypen[#Headers],0),0),VLOOKUP($G8,Lijsten!L:O,4,0))),""),"")</f>
        <v/>
      </c>
      <c r="Q8" s="50"/>
      <c r="R8" s="50"/>
      <c r="S8" s="83"/>
      <c r="T8" s="51"/>
      <c r="U8" s="4" t="str" cm="1">
        <f t="array" ref="U8">IF(AA8&lt;&gt;"ja",_xlfn.IFNA(_xlfn.IFS(AND(O8&lt;&gt;"",F8&lt;&gt;"",RIGHT($N8,6)="tarief"),O8*Q8,S8&gt;0,IF(F8&lt;&gt;"",S8,"")),""),"")</f>
        <v/>
      </c>
      <c r="V8" s="4" t="str" cm="1">
        <f t="array" ref="V8">IF(AA8&lt;&gt;"ja",_xlfn.IFNA(_xlfn.IFS(AND(P8&lt;&gt;"",R8&lt;&gt;"",RIGHT($N8,6)="tarief"),P8*R8,T8&gt;0,T8),""),"")</f>
        <v/>
      </c>
      <c r="W8" s="4" t="str" cm="1">
        <f t="array" ref="W8">IFERROR(_xlfn.IFS(OR(F8="",LEFT(Methode_Keuze,4)="Geen"),"",AND(U8&lt;&gt;"",F8&lt;&gt;"Arbeidskosten"),ROUND(U8*VLOOKUP(F8,Tb_ProjectKosten[],MATCH(Tb_ProjectKosten[[#Headers],[Forfat_Percentage]],Tb_ProjectKosten[#Headers],0),0),2),AND(F8="Arbeidskosten",G8&lt;&gt;""),IFERROR(ROUND(U8*VLOOKUP(G8,Tb_KostenTypen[],3,0)*VLOOKUP(F8,Tb_ProjectKosten[],MATCH(Tb_ProjectKosten[[#Headers],[Forfat_Percentage]],Tb_ProjectKosten[#Headers],0),0),2),""),U8 &lt;=0,0),"")</f>
        <v/>
      </c>
      <c r="X8" s="4" t="str" cm="1">
        <f t="array" ref="X8">IFERROR(_xlfn.IFS(OR(F8="",LEFT(Methode_Keuze,4)="Geen"),"",AND(V8&lt;&gt;"",F8&lt;&gt;"Arbeidskosten"),ROUND(V8*VLOOKUP(F8,Tb_ProjectKosten[],MATCH(Tb_ProjectKosten[[#Headers],[Forfat_Percentage]],Tb_ProjectKosten[#Headers],0),0),2),AND(F8="Arbeidskosten",G8&lt;&gt;""),IFERROR(ROUND(V8*VLOOKUP(G8,Tb_KostenTypen[],3,0)*VLOOKUP(F8,Tb_ProjectKosten[],MATCH(Tb_ProjectKosten[[#Headers],[Forfat_Percentage]],Tb_ProjectKosten[#Headers],0),0),2),""),V8 &lt;=0,0),"")</f>
        <v/>
      </c>
      <c r="Y8" s="262"/>
      <c r="Z8" s="49"/>
      <c r="AA8" s="37" t="str" cm="1">
        <f t="array" ref="AA8">IFERROR(IF(INDEX(SubsidieTabel!$Q$1:$T$9,MATCH($F8,SubsidieTabel!$Q$1:$Q$9,0),IFERROR(MATCH(Methode_Keuze,SubsidieTabel!$Q$1:$T$1,0),2))&lt;&gt;1=TRUE,"ja",""),"")</f>
        <v/>
      </c>
    </row>
    <row r="9" spans="1:27" ht="15" customHeight="1" x14ac:dyDescent="0.25">
      <c r="A9" s="87"/>
      <c r="B9" s="219" t="str">
        <f>IF(A9&lt;&gt;"",_xlfn.MAXIFS($B$1:B8,$A$1:A8,A9)+1,"")</f>
        <v/>
      </c>
      <c r="C9" s="50"/>
      <c r="D9" s="50"/>
      <c r="E9" s="50"/>
      <c r="F9" s="50"/>
      <c r="G9" s="283"/>
      <c r="H9" s="296"/>
      <c r="I9" s="295"/>
      <c r="J9" s="295"/>
      <c r="K9" s="202"/>
      <c r="L9" s="202"/>
      <c r="M9" s="91" t="str">
        <f>IFERROR(VLOOKUP(H9,Lijsten!$H$1:$I$100,2,0),"")</f>
        <v/>
      </c>
      <c r="N9" s="91" t="str" cm="1">
        <f t="array" ref="N9">IFERROR(_xlfn.IFS(AND(LEFT(F9,6)="Arbeid",RIGHT(F9,3)&lt;&gt;"IKS"),IFERROR(VLOOKUP($G9,Tb_KostenTypen[],2,0),"tarief"),RIGHT(F9,3)="IKS","Uurtarief",LEFT(F9,6)="Arbeid","Uurtarief",AND(LEFT(F9,8)="Bijdrage",RIGHT(F9,15)="(vrijwilligers)"),"Vast tarief"),"")</f>
        <v/>
      </c>
      <c r="O9" s="92"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tarief",IF(LEFT(F9,8)="Bijdrage",VLOOKUP($F9,Tb_KostenTypen[],MATCH(Methode_Keuze,Tb_KostenTypen[#Headers],0),0),VLOOKUP($G9,Lijsten!L:O,4,0))),""),"")</f>
        <v/>
      </c>
      <c r="P9" s="92"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tarief",IF(LEFT(F9,8)="Bijdrage",VLOOKUP($F9,Tb_KostenTypen[],MATCH(Methode_Keuze,Tb_KostenTypen[#Headers],0),0),VLOOKUP($G9,Lijsten!L:O,4,0))),""),"")</f>
        <v/>
      </c>
      <c r="Q9" s="50"/>
      <c r="R9" s="50"/>
      <c r="S9" s="83"/>
      <c r="T9" s="51"/>
      <c r="U9" s="4" t="str" cm="1">
        <f t="array" ref="U9">IF(AA9&lt;&gt;"ja",_xlfn.IFNA(_xlfn.IFS(AND(O9&lt;&gt;"",F9&lt;&gt;"",RIGHT($N9,6)="tarief"),O9*Q9,S9&gt;0,IF(F9&lt;&gt;"",S9,"")),""),"")</f>
        <v/>
      </c>
      <c r="V9" s="4" t="str" cm="1">
        <f t="array" ref="V9">IF(AA9&lt;&gt;"ja",_xlfn.IFNA(_xlfn.IFS(AND(P9&lt;&gt;"",R9&lt;&gt;"",RIGHT($N9,6)="tarief"),P9*R9,T9&gt;0,T9),""),"")</f>
        <v/>
      </c>
      <c r="W9" s="4" t="str" cm="1">
        <f t="array" ref="W9">IFERROR(_xlfn.IFS(OR(F9="",LEFT(Methode_Keuze,4)="Geen"),"",AND(U9&lt;&gt;"",F9&lt;&gt;"Arbeidskosten"),ROUND(U9*VLOOKUP(F9,Tb_ProjectKosten[],MATCH(Tb_ProjectKosten[[#Headers],[Forfat_Percentage]],Tb_ProjectKosten[#Headers],0),0),2),AND(F9="Arbeidskosten",G9&lt;&gt;""),IFERROR(ROUND(U9*VLOOKUP(G9,Tb_KostenTypen[],3,0)*VLOOKUP(F9,Tb_ProjectKosten[],MATCH(Tb_ProjectKosten[[#Headers],[Forfat_Percentage]],Tb_ProjectKosten[#Headers],0),0),2),""),U9 &lt;=0,0),"")</f>
        <v/>
      </c>
      <c r="X9" s="4" t="str" cm="1">
        <f t="array" ref="X9">IFERROR(_xlfn.IFS(OR(F9="",LEFT(Methode_Keuze,4)="Geen"),"",AND(V9&lt;&gt;"",F9&lt;&gt;"Arbeidskosten"),ROUND(V9*VLOOKUP(F9,Tb_ProjectKosten[],MATCH(Tb_ProjectKosten[[#Headers],[Forfat_Percentage]],Tb_ProjectKosten[#Headers],0),0),2),AND(F9="Arbeidskosten",G9&lt;&gt;""),IFERROR(ROUND(V9*VLOOKUP(G9,Tb_KostenTypen[],3,0)*VLOOKUP(F9,Tb_ProjectKosten[],MATCH(Tb_ProjectKosten[[#Headers],[Forfat_Percentage]],Tb_ProjectKosten[#Headers],0),0),2),""),V9 &lt;=0,0),"")</f>
        <v/>
      </c>
      <c r="Y9" s="262"/>
      <c r="Z9" s="49"/>
      <c r="AA9" s="37" t="str" cm="1">
        <f t="array" ref="AA9">IFERROR(IF(INDEX(SubsidieTabel!$Q$1:$T$9,MATCH($F9,SubsidieTabel!$Q$1:$Q$9,0),IFERROR(MATCH(Methode_Keuze,SubsidieTabel!$Q$1:$T$1,0),2))&lt;&gt;1=TRUE,"ja",""),"")</f>
        <v/>
      </c>
    </row>
    <row r="10" spans="1:27" ht="15" customHeight="1" x14ac:dyDescent="0.25">
      <c r="A10" s="87"/>
      <c r="B10" s="219" t="str">
        <f>IF(A10&lt;&gt;"",_xlfn.MAXIFS($B$1:B9,$A$1:A9,A10)+1,"")</f>
        <v/>
      </c>
      <c r="C10" s="50"/>
      <c r="D10" s="50"/>
      <c r="E10" s="50"/>
      <c r="F10" s="50"/>
      <c r="G10" s="283"/>
      <c r="H10" s="296"/>
      <c r="I10" s="295"/>
      <c r="J10" s="295"/>
      <c r="K10" s="202"/>
      <c r="L10" s="202"/>
      <c r="M10" s="91" t="str">
        <f>IFERROR(VLOOKUP(H10,Lijsten!$H$1:$I$100,2,0),"")</f>
        <v/>
      </c>
      <c r="N10" s="91" t="str" cm="1">
        <f t="array" ref="N10">IFERROR(_xlfn.IFS(AND(LEFT(F10,6)="Arbeid",RIGHT(F10,3)&lt;&gt;"IKS"),IFERROR(VLOOKUP($G10,Tb_KostenTypen[],2,0),"tarief"),RIGHT(F10,3)="IKS","Uurtarief",LEFT(F10,6)="Arbeid","Uurtarief",AND(LEFT(F10,8)="Bijdrage",RIGHT(F10,15)="(vrijwilligers)"),"Vast tarief"),"")</f>
        <v/>
      </c>
      <c r="O10" s="92"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tarief",IF(LEFT(F10,8)="Bijdrage",VLOOKUP($F10,Tb_KostenTypen[],MATCH(Methode_Keuze,Tb_KostenTypen[#Headers],0),0),VLOOKUP($G10,Lijsten!L:O,4,0))),""),"")</f>
        <v/>
      </c>
      <c r="P10" s="92"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tarief",IF(LEFT(F10,8)="Bijdrage",VLOOKUP($F10,Tb_KostenTypen[],MATCH(Methode_Keuze,Tb_KostenTypen[#Headers],0),0),VLOOKUP($G10,Lijsten!L:O,4,0))),""),"")</f>
        <v/>
      </c>
      <c r="Q10" s="50"/>
      <c r="R10" s="50"/>
      <c r="S10" s="83"/>
      <c r="T10" s="51"/>
      <c r="U10" s="4" t="str" cm="1">
        <f t="array" ref="U10">IF(AA10&lt;&gt;"ja",_xlfn.IFNA(_xlfn.IFS(AND(O10&lt;&gt;"",F10&lt;&gt;"",RIGHT($N10,6)="tarief"),O10*Q10,S10&gt;0,IF(F10&lt;&gt;"",S10,"")),""),"")</f>
        <v/>
      </c>
      <c r="V10" s="4" t="str" cm="1">
        <f t="array" ref="V10">IF(AA10&lt;&gt;"ja",_xlfn.IFNA(_xlfn.IFS(AND(P10&lt;&gt;"",R10&lt;&gt;"",RIGHT($N10,6)="tarief"),P10*R10,T10&gt;0,T10),""),"")</f>
        <v/>
      </c>
      <c r="W10" s="4" t="str" cm="1">
        <f t="array" ref="W10">IFERROR(_xlfn.IFS(OR(F10="",LEFT(Methode_Keuze,4)="Geen"),"",AND(U10&lt;&gt;"",F10&lt;&gt;"Arbeidskosten"),ROUND(U10*VLOOKUP(F10,Tb_ProjectKosten[],MATCH(Tb_ProjectKosten[[#Headers],[Forfat_Percentage]],Tb_ProjectKosten[#Headers],0),0),2),AND(F10="Arbeidskosten",G10&lt;&gt;""),IFERROR(ROUND(U10*VLOOKUP(G10,Tb_KostenTypen[],3,0)*VLOOKUP(F10,Tb_ProjectKosten[],MATCH(Tb_ProjectKosten[[#Headers],[Forfat_Percentage]],Tb_ProjectKosten[#Headers],0),0),2),""),U10 &lt;=0,0),"")</f>
        <v/>
      </c>
      <c r="X10" s="4" t="str" cm="1">
        <f t="array" ref="X10">IFERROR(_xlfn.IFS(OR(F10="",LEFT(Methode_Keuze,4)="Geen"),"",AND(V10&lt;&gt;"",F10&lt;&gt;"Arbeidskosten"),ROUND(V10*VLOOKUP(F10,Tb_ProjectKosten[],MATCH(Tb_ProjectKosten[[#Headers],[Forfat_Percentage]],Tb_ProjectKosten[#Headers],0),0),2),AND(F10="Arbeidskosten",G10&lt;&gt;""),IFERROR(ROUND(V10*VLOOKUP(G10,Tb_KostenTypen[],3,0)*VLOOKUP(F10,Tb_ProjectKosten[],MATCH(Tb_ProjectKosten[[#Headers],[Forfat_Percentage]],Tb_ProjectKosten[#Headers],0),0),2),""),V10 &lt;=0,0),"")</f>
        <v/>
      </c>
      <c r="Y10" s="262"/>
      <c r="Z10" s="49"/>
      <c r="AA10" s="37" t="str" cm="1">
        <f t="array" ref="AA10">IFERROR(IF(INDEX(SubsidieTabel!$Q$1:$T$9,MATCH($F10,SubsidieTabel!$Q$1:$Q$9,0),IFERROR(MATCH(Methode_Keuze,SubsidieTabel!$Q$1:$T$1,0),2))&lt;&gt;1=TRUE,"ja",""),"")</f>
        <v/>
      </c>
    </row>
    <row r="11" spans="1:27" ht="15" customHeight="1" x14ac:dyDescent="0.25">
      <c r="A11" s="87"/>
      <c r="B11" s="219" t="str">
        <f>IF(A11&lt;&gt;"",_xlfn.MAXIFS($B$1:B10,$A$1:A10,A11)+1,"")</f>
        <v/>
      </c>
      <c r="C11" s="50"/>
      <c r="D11" s="50"/>
      <c r="E11" s="50"/>
      <c r="F11" s="50"/>
      <c r="G11" s="283"/>
      <c r="H11" s="296"/>
      <c r="I11" s="295"/>
      <c r="J11" s="295"/>
      <c r="K11" s="202"/>
      <c r="L11" s="202"/>
      <c r="M11" s="91" t="str">
        <f>IFERROR(VLOOKUP(H11,Lijsten!$H$1:$I$100,2,0),"")</f>
        <v/>
      </c>
      <c r="N11" s="91" t="str" cm="1">
        <f t="array" ref="N11">IFERROR(_xlfn.IFS(AND(LEFT(F11,6)="Arbeid",RIGHT(F11,3)&lt;&gt;"IKS"),IFERROR(VLOOKUP($G11,Tb_KostenTypen[],2,0),"tarief"),RIGHT(F11,3)="IKS","Uurtarief",LEFT(F11,6)="Arbeid","Uurtarief",AND(LEFT(F11,8)="Bijdrage",RIGHT(F11,15)="(vrijwilligers)"),"Vast tarief"),"")</f>
        <v/>
      </c>
      <c r="O11" s="92"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tarief",IF(LEFT(F11,8)="Bijdrage",VLOOKUP($F11,Tb_KostenTypen[],MATCH(Methode_Keuze,Tb_KostenTypen[#Headers],0),0),VLOOKUP($G11,Lijsten!L:O,4,0))),""),"")</f>
        <v/>
      </c>
      <c r="P11" s="92"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tarief",IF(LEFT(F11,8)="Bijdrage",VLOOKUP($F11,Tb_KostenTypen[],MATCH(Methode_Keuze,Tb_KostenTypen[#Headers],0),0),VLOOKUP($G11,Lijsten!L:O,4,0))),""),"")</f>
        <v/>
      </c>
      <c r="Q11" s="50"/>
      <c r="R11" s="50"/>
      <c r="S11" s="83"/>
      <c r="T11" s="51"/>
      <c r="U11" s="4" t="str" cm="1">
        <f t="array" ref="U11">IF(AA11&lt;&gt;"ja",_xlfn.IFNA(_xlfn.IFS(AND(O11&lt;&gt;"",F11&lt;&gt;"",RIGHT($N11,6)="tarief"),O11*Q11,S11&gt;0,IF(F11&lt;&gt;"",S11,"")),""),"")</f>
        <v/>
      </c>
      <c r="V11" s="4" t="str" cm="1">
        <f t="array" ref="V11">IF(AA11&lt;&gt;"ja",_xlfn.IFNA(_xlfn.IFS(AND(P11&lt;&gt;"",R11&lt;&gt;"",RIGHT($N11,6)="tarief"),P11*R11,T11&gt;0,T11),""),"")</f>
        <v/>
      </c>
      <c r="W11" s="4" t="str" cm="1">
        <f t="array" ref="W11">IFERROR(_xlfn.IFS(OR(F11="",LEFT(Methode_Keuze,4)="Geen"),"",AND(U11&lt;&gt;"",F11&lt;&gt;"Arbeidskosten"),ROUND(U11*VLOOKUP(F11,Tb_ProjectKosten[],MATCH(Tb_ProjectKosten[[#Headers],[Forfat_Percentage]],Tb_ProjectKosten[#Headers],0),0),2),AND(F11="Arbeidskosten",G11&lt;&gt;""),IFERROR(ROUND(U11*VLOOKUP(G11,Tb_KostenTypen[],3,0)*VLOOKUP(F11,Tb_ProjectKosten[],MATCH(Tb_ProjectKosten[[#Headers],[Forfat_Percentage]],Tb_ProjectKosten[#Headers],0),0),2),""),U11 &lt;=0,0),"")</f>
        <v/>
      </c>
      <c r="X11" s="4" t="str" cm="1">
        <f t="array" ref="X11">IFERROR(_xlfn.IFS(OR(F11="",LEFT(Methode_Keuze,4)="Geen"),"",AND(V11&lt;&gt;"",F11&lt;&gt;"Arbeidskosten"),ROUND(V11*VLOOKUP(F11,Tb_ProjectKosten[],MATCH(Tb_ProjectKosten[[#Headers],[Forfat_Percentage]],Tb_ProjectKosten[#Headers],0),0),2),AND(F11="Arbeidskosten",G11&lt;&gt;""),IFERROR(ROUND(V11*VLOOKUP(G11,Tb_KostenTypen[],3,0)*VLOOKUP(F11,Tb_ProjectKosten[],MATCH(Tb_ProjectKosten[[#Headers],[Forfat_Percentage]],Tb_ProjectKosten[#Headers],0),0),2),""),V11 &lt;=0,0),"")</f>
        <v/>
      </c>
      <c r="Y11" s="262"/>
      <c r="Z11" s="49"/>
      <c r="AA11" s="37" t="str" cm="1">
        <f t="array" ref="AA11">IFERROR(IF(INDEX(SubsidieTabel!$Q$1:$T$9,MATCH($F11,SubsidieTabel!$Q$1:$Q$9,0),IFERROR(MATCH(Methode_Keuze,SubsidieTabel!$Q$1:$T$1,0),2))&lt;&gt;1=TRUE,"ja",""),"")</f>
        <v/>
      </c>
    </row>
    <row r="12" spans="1:27" ht="15" customHeight="1" x14ac:dyDescent="0.25">
      <c r="A12" s="87"/>
      <c r="B12" s="219" t="str">
        <f>IF(A12&lt;&gt;"",_xlfn.MAXIFS($B$1:B11,$A$1:A11,A12)+1,"")</f>
        <v/>
      </c>
      <c r="C12" s="50"/>
      <c r="D12" s="50"/>
      <c r="E12" s="50"/>
      <c r="F12" s="50"/>
      <c r="G12" s="283"/>
      <c r="H12" s="296"/>
      <c r="I12" s="295"/>
      <c r="J12" s="295"/>
      <c r="K12" s="202"/>
      <c r="L12" s="202"/>
      <c r="M12" s="91" t="str">
        <f>IFERROR(VLOOKUP(H12,Lijsten!$H$1:$I$100,2,0),"")</f>
        <v/>
      </c>
      <c r="N12" s="91" t="str" cm="1">
        <f t="array" ref="N12">IFERROR(_xlfn.IFS(AND(LEFT(F12,6)="Arbeid",RIGHT(F12,3)&lt;&gt;"IKS"),IFERROR(VLOOKUP($G12,Tb_KostenTypen[],2,0),"tarief"),RIGHT(F12,3)="IKS","Uurtarief",LEFT(F12,6)="Arbeid","Uurtarief",AND(LEFT(F12,8)="Bijdrage",RIGHT(F12,15)="(vrijwilligers)"),"Vast tarief"),"")</f>
        <v/>
      </c>
      <c r="O12" s="92"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tarief",IF(LEFT(F12,8)="Bijdrage",VLOOKUP($F12,Tb_KostenTypen[],MATCH(Methode_Keuze,Tb_KostenTypen[#Headers],0),0),VLOOKUP($G12,Lijsten!L:O,4,0))),""),"")</f>
        <v/>
      </c>
      <c r="P12" s="92"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tarief",IF(LEFT(F12,8)="Bijdrage",VLOOKUP($F12,Tb_KostenTypen[],MATCH(Methode_Keuze,Tb_KostenTypen[#Headers],0),0),VLOOKUP($G12,Lijsten!L:O,4,0))),""),"")</f>
        <v/>
      </c>
      <c r="Q12" s="50"/>
      <c r="R12" s="50"/>
      <c r="S12" s="83"/>
      <c r="T12" s="51"/>
      <c r="U12" s="4" t="str" cm="1">
        <f t="array" ref="U12">IF(AA12&lt;&gt;"ja",_xlfn.IFNA(_xlfn.IFS(AND(O12&lt;&gt;"",F12&lt;&gt;"",RIGHT($N12,6)="tarief"),O12*Q12,S12&gt;0,IF(F12&lt;&gt;"",S12,"")),""),"")</f>
        <v/>
      </c>
      <c r="V12" s="4" t="str" cm="1">
        <f t="array" ref="V12">IF(AA12&lt;&gt;"ja",_xlfn.IFNA(_xlfn.IFS(AND(P12&lt;&gt;"",R12&lt;&gt;"",RIGHT($N12,6)="tarief"),P12*R12,T12&gt;0,T12),""),"")</f>
        <v/>
      </c>
      <c r="W12" s="4" t="str" cm="1">
        <f t="array" ref="W12">IFERROR(_xlfn.IFS(OR(F12="",LEFT(Methode_Keuze,4)="Geen"),"",AND(U12&lt;&gt;"",F12&lt;&gt;"Arbeidskosten"),ROUND(U12*VLOOKUP(F12,Tb_ProjectKosten[],MATCH(Tb_ProjectKosten[[#Headers],[Forfat_Percentage]],Tb_ProjectKosten[#Headers],0),0),2),AND(F12="Arbeidskosten",G12&lt;&gt;""),IFERROR(ROUND(U12*VLOOKUP(G12,Tb_KostenTypen[],3,0)*VLOOKUP(F12,Tb_ProjectKosten[],MATCH(Tb_ProjectKosten[[#Headers],[Forfat_Percentage]],Tb_ProjectKosten[#Headers],0),0),2),""),U12 &lt;=0,0),"")</f>
        <v/>
      </c>
      <c r="X12" s="4" t="str" cm="1">
        <f t="array" ref="X12">IFERROR(_xlfn.IFS(OR(F12="",LEFT(Methode_Keuze,4)="Geen"),"",AND(V12&lt;&gt;"",F12&lt;&gt;"Arbeidskosten"),ROUND(V12*VLOOKUP(F12,Tb_ProjectKosten[],MATCH(Tb_ProjectKosten[[#Headers],[Forfat_Percentage]],Tb_ProjectKosten[#Headers],0),0),2),AND(F12="Arbeidskosten",G12&lt;&gt;""),IFERROR(ROUND(V12*VLOOKUP(G12,Tb_KostenTypen[],3,0)*VLOOKUP(F12,Tb_ProjectKosten[],MATCH(Tb_ProjectKosten[[#Headers],[Forfat_Percentage]],Tb_ProjectKosten[#Headers],0),0),2),""),V12 &lt;=0,0),"")</f>
        <v/>
      </c>
      <c r="Y12" s="262"/>
      <c r="Z12" s="49"/>
      <c r="AA12" s="37" t="str" cm="1">
        <f t="array" ref="AA12">IFERROR(IF(INDEX(SubsidieTabel!$Q$1:$T$9,MATCH($F12,SubsidieTabel!$Q$1:$Q$9,0),IFERROR(MATCH(Methode_Keuze,SubsidieTabel!$Q$1:$T$1,0),2))&lt;&gt;1=TRUE,"ja",""),"")</f>
        <v/>
      </c>
    </row>
    <row r="13" spans="1:27" ht="15" customHeight="1" x14ac:dyDescent="0.25">
      <c r="A13" s="87"/>
      <c r="B13" s="219" t="str">
        <f>IF(A13&lt;&gt;"",_xlfn.MAXIFS($B$1:B12,$A$1:A12,A13)+1,"")</f>
        <v/>
      </c>
      <c r="C13" s="50"/>
      <c r="D13" s="50"/>
      <c r="E13" s="50"/>
      <c r="F13" s="50"/>
      <c r="G13" s="283"/>
      <c r="H13" s="296"/>
      <c r="I13" s="295"/>
      <c r="J13" s="295"/>
      <c r="K13" s="202"/>
      <c r="L13" s="202"/>
      <c r="M13" s="91" t="str">
        <f>IFERROR(VLOOKUP(H13,Lijsten!$H$1:$I$100,2,0),"")</f>
        <v/>
      </c>
      <c r="N13" s="91" t="str" cm="1">
        <f t="array" ref="N13">IFERROR(_xlfn.IFS(AND(LEFT(F13,6)="Arbeid",RIGHT(F13,3)&lt;&gt;"IKS"),IFERROR(VLOOKUP($G13,Tb_KostenTypen[],2,0),"tarief"),RIGHT(F13,3)="IKS","Uurtarief",LEFT(F13,6)="Arbeid","Uurtarief",AND(LEFT(F13,8)="Bijdrage",RIGHT(F13,15)="(vrijwilligers)"),"Vast tarief"),"")</f>
        <v/>
      </c>
      <c r="O13" s="92"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tarief",IF(LEFT(F13,8)="Bijdrage",VLOOKUP($F13,Tb_KostenTypen[],MATCH(Methode_Keuze,Tb_KostenTypen[#Headers],0),0),VLOOKUP($G13,Lijsten!L:O,4,0))),""),"")</f>
        <v/>
      </c>
      <c r="P13" s="92"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tarief",IF(LEFT(F13,8)="Bijdrage",VLOOKUP($F13,Tb_KostenTypen[],MATCH(Methode_Keuze,Tb_KostenTypen[#Headers],0),0),VLOOKUP($G13,Lijsten!L:O,4,0))),""),"")</f>
        <v/>
      </c>
      <c r="Q13" s="50"/>
      <c r="R13" s="50"/>
      <c r="S13" s="83"/>
      <c r="T13" s="51"/>
      <c r="U13" s="4" t="str" cm="1">
        <f t="array" ref="U13">IF(AA13&lt;&gt;"ja",_xlfn.IFNA(_xlfn.IFS(AND(O13&lt;&gt;"",F13&lt;&gt;"",RIGHT($N13,6)="tarief"),O13*Q13,S13&gt;0,IF(F13&lt;&gt;"",S13,"")),""),"")</f>
        <v/>
      </c>
      <c r="V13" s="4" t="str" cm="1">
        <f t="array" ref="V13">IF(AA13&lt;&gt;"ja",_xlfn.IFNA(_xlfn.IFS(AND(P13&lt;&gt;"",R13&lt;&gt;"",RIGHT($N13,6)="tarief"),P13*R13,T13&gt;0,T13),""),"")</f>
        <v/>
      </c>
      <c r="W13" s="4" t="str" cm="1">
        <f t="array" ref="W13">IFERROR(_xlfn.IFS(OR(F13="",LEFT(Methode_Keuze,4)="Geen"),"",AND(U13&lt;&gt;"",F13&lt;&gt;"Arbeidskosten"),ROUND(U13*VLOOKUP(F13,Tb_ProjectKosten[],MATCH(Tb_ProjectKosten[[#Headers],[Forfat_Percentage]],Tb_ProjectKosten[#Headers],0),0),2),AND(F13="Arbeidskosten",G13&lt;&gt;""),IFERROR(ROUND(U13*VLOOKUP(G13,Tb_KostenTypen[],3,0)*VLOOKUP(F13,Tb_ProjectKosten[],MATCH(Tb_ProjectKosten[[#Headers],[Forfat_Percentage]],Tb_ProjectKosten[#Headers],0),0),2),""),U13 &lt;=0,0),"")</f>
        <v/>
      </c>
      <c r="X13" s="4" t="str" cm="1">
        <f t="array" ref="X13">IFERROR(_xlfn.IFS(OR(F13="",LEFT(Methode_Keuze,4)="Geen"),"",AND(V13&lt;&gt;"",F13&lt;&gt;"Arbeidskosten"),ROUND(V13*VLOOKUP(F13,Tb_ProjectKosten[],MATCH(Tb_ProjectKosten[[#Headers],[Forfat_Percentage]],Tb_ProjectKosten[#Headers],0),0),2),AND(F13="Arbeidskosten",G13&lt;&gt;""),IFERROR(ROUND(V13*VLOOKUP(G13,Tb_KostenTypen[],3,0)*VLOOKUP(F13,Tb_ProjectKosten[],MATCH(Tb_ProjectKosten[[#Headers],[Forfat_Percentage]],Tb_ProjectKosten[#Headers],0),0),2),""),V13 &lt;=0,0),"")</f>
        <v/>
      </c>
      <c r="Y13" s="262"/>
      <c r="Z13" s="49"/>
      <c r="AA13" s="37" t="str" cm="1">
        <f t="array" ref="AA13">IFERROR(IF(INDEX(SubsidieTabel!$Q$1:$T$9,MATCH($F13,SubsidieTabel!$Q$1:$Q$9,0),IFERROR(MATCH(Methode_Keuze,SubsidieTabel!$Q$1:$T$1,0),2))&lt;&gt;1=TRUE,"ja",""),"")</f>
        <v/>
      </c>
    </row>
    <row r="14" spans="1:27" ht="15" customHeight="1" x14ac:dyDescent="0.25">
      <c r="A14" s="87"/>
      <c r="B14" s="219" t="str">
        <f>IF(A14&lt;&gt;"",_xlfn.MAXIFS($B$1:B13,$A$1:A13,A14)+1,"")</f>
        <v/>
      </c>
      <c r="C14" s="50"/>
      <c r="D14" s="50"/>
      <c r="E14" s="50"/>
      <c r="F14" s="50"/>
      <c r="G14" s="283"/>
      <c r="H14" s="296"/>
      <c r="I14" s="295"/>
      <c r="J14" s="295"/>
      <c r="K14" s="202"/>
      <c r="L14" s="202"/>
      <c r="M14" s="91" t="str">
        <f>IFERROR(VLOOKUP(H14,Lijsten!$H$1:$I$100,2,0),"")</f>
        <v/>
      </c>
      <c r="N14" s="91" t="str" cm="1">
        <f t="array" ref="N14">IFERROR(_xlfn.IFS(AND(LEFT(F14,6)="Arbeid",RIGHT(F14,3)&lt;&gt;"IKS"),IFERROR(VLOOKUP($G14,Tb_KostenTypen[],2,0),"tarief"),RIGHT(F14,3)="IKS","Uurtarief",LEFT(F14,6)="Arbeid","Uurtarief",AND(LEFT(F14,8)="Bijdrage",RIGHT(F14,15)="(vrijwilligers)"),"Vast tarief"),"")</f>
        <v/>
      </c>
      <c r="O14" s="92"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tarief",IF(LEFT(F14,8)="Bijdrage",VLOOKUP($F14,Tb_KostenTypen[],MATCH(Methode_Keuze,Tb_KostenTypen[#Headers],0),0),VLOOKUP($G14,Lijsten!L:O,4,0))),""),"")</f>
        <v/>
      </c>
      <c r="P14" s="92"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tarief",IF(LEFT(F14,8)="Bijdrage",VLOOKUP($F14,Tb_KostenTypen[],MATCH(Methode_Keuze,Tb_KostenTypen[#Headers],0),0),VLOOKUP($G14,Lijsten!L:O,4,0))),""),"")</f>
        <v/>
      </c>
      <c r="Q14" s="50"/>
      <c r="R14" s="50"/>
      <c r="S14" s="83"/>
      <c r="T14" s="51"/>
      <c r="U14" s="4" t="str" cm="1">
        <f t="array" ref="U14">IF(AA14&lt;&gt;"ja",_xlfn.IFNA(_xlfn.IFS(AND(O14&lt;&gt;"",F14&lt;&gt;"",RIGHT($N14,6)="tarief"),O14*Q14,S14&gt;0,IF(F14&lt;&gt;"",S14,"")),""),"")</f>
        <v/>
      </c>
      <c r="V14" s="4" t="str" cm="1">
        <f t="array" ref="V14">IF(AA14&lt;&gt;"ja",_xlfn.IFNA(_xlfn.IFS(AND(P14&lt;&gt;"",R14&lt;&gt;"",RIGHT($N14,6)="tarief"),P14*R14,T14&gt;0,T14),""),"")</f>
        <v/>
      </c>
      <c r="W14" s="4" t="str" cm="1">
        <f t="array" ref="W14">IFERROR(_xlfn.IFS(OR(F14="",LEFT(Methode_Keuze,4)="Geen"),"",AND(U14&lt;&gt;"",F14&lt;&gt;"Arbeidskosten"),ROUND(U14*VLOOKUP(F14,Tb_ProjectKosten[],MATCH(Tb_ProjectKosten[[#Headers],[Forfat_Percentage]],Tb_ProjectKosten[#Headers],0),0),2),AND(F14="Arbeidskosten",G14&lt;&gt;""),IFERROR(ROUND(U14*VLOOKUP(G14,Tb_KostenTypen[],3,0)*VLOOKUP(F14,Tb_ProjectKosten[],MATCH(Tb_ProjectKosten[[#Headers],[Forfat_Percentage]],Tb_ProjectKosten[#Headers],0),0),2),""),U14 &lt;=0,0),"")</f>
        <v/>
      </c>
      <c r="X14" s="4" t="str" cm="1">
        <f t="array" ref="X14">IFERROR(_xlfn.IFS(OR(F14="",LEFT(Methode_Keuze,4)="Geen"),"",AND(V14&lt;&gt;"",F14&lt;&gt;"Arbeidskosten"),ROUND(V14*VLOOKUP(F14,Tb_ProjectKosten[],MATCH(Tb_ProjectKosten[[#Headers],[Forfat_Percentage]],Tb_ProjectKosten[#Headers],0),0),2),AND(F14="Arbeidskosten",G14&lt;&gt;""),IFERROR(ROUND(V14*VLOOKUP(G14,Tb_KostenTypen[],3,0)*VLOOKUP(F14,Tb_ProjectKosten[],MATCH(Tb_ProjectKosten[[#Headers],[Forfat_Percentage]],Tb_ProjectKosten[#Headers],0),0),2),""),V14 &lt;=0,0),"")</f>
        <v/>
      </c>
      <c r="Y14" s="262"/>
      <c r="Z14" s="49"/>
      <c r="AA14" s="37" t="str" cm="1">
        <f t="array" ref="AA14">IFERROR(IF(INDEX(SubsidieTabel!$Q$1:$T$9,MATCH($F14,SubsidieTabel!$Q$1:$Q$9,0),IFERROR(MATCH(Methode_Keuze,SubsidieTabel!$Q$1:$T$1,0),2))&lt;&gt;1=TRUE,"ja",""),"")</f>
        <v/>
      </c>
    </row>
    <row r="15" spans="1:27" ht="15" customHeight="1" x14ac:dyDescent="0.25">
      <c r="A15" s="87"/>
      <c r="B15" s="219" t="str">
        <f>IF(A15&lt;&gt;"",_xlfn.MAXIFS($B$1:B14,$A$1:A14,A15)+1,"")</f>
        <v/>
      </c>
      <c r="C15" s="50"/>
      <c r="D15" s="50"/>
      <c r="E15" s="50"/>
      <c r="F15" s="50"/>
      <c r="G15" s="283"/>
      <c r="H15" s="296"/>
      <c r="I15" s="295"/>
      <c r="J15" s="295"/>
      <c r="K15" s="202"/>
      <c r="L15" s="202"/>
      <c r="M15" s="91" t="str">
        <f>IFERROR(VLOOKUP(H15,Lijsten!$H$1:$I$100,2,0),"")</f>
        <v/>
      </c>
      <c r="N15" s="91" t="str" cm="1">
        <f t="array" ref="N15">IFERROR(_xlfn.IFS(AND(LEFT(F15,6)="Arbeid",RIGHT(F15,3)&lt;&gt;"IKS"),IFERROR(VLOOKUP($G15,Tb_KostenTypen[],2,0),"tarief"),RIGHT(F15,3)="IKS","Uurtarief",LEFT(F15,6)="Arbeid","Uurtarief",AND(LEFT(F15,8)="Bijdrage",RIGHT(F15,15)="(vrijwilligers)"),"Vast tarief"),"")</f>
        <v/>
      </c>
      <c r="O15" s="92"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tarief",IF(LEFT(F15,8)="Bijdrage",VLOOKUP($F15,Tb_KostenTypen[],MATCH(Methode_Keuze,Tb_KostenTypen[#Headers],0),0),VLOOKUP($G15,Lijsten!L:O,4,0))),""),"")</f>
        <v/>
      </c>
      <c r="P15" s="92"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tarief",IF(LEFT(F15,8)="Bijdrage",VLOOKUP($F15,Tb_KostenTypen[],MATCH(Methode_Keuze,Tb_KostenTypen[#Headers],0),0),VLOOKUP($G15,Lijsten!L:O,4,0))),""),"")</f>
        <v/>
      </c>
      <c r="Q15" s="50"/>
      <c r="R15" s="50"/>
      <c r="S15" s="83"/>
      <c r="T15" s="51"/>
      <c r="U15" s="4" t="str" cm="1">
        <f t="array" ref="U15">IF(AA15&lt;&gt;"ja",_xlfn.IFNA(_xlfn.IFS(AND(O15&lt;&gt;"",F15&lt;&gt;"",RIGHT($N15,6)="tarief"),O15*Q15,S15&gt;0,IF(F15&lt;&gt;"",S15,"")),""),"")</f>
        <v/>
      </c>
      <c r="V15" s="4" t="str" cm="1">
        <f t="array" ref="V15">IF(AA15&lt;&gt;"ja",_xlfn.IFNA(_xlfn.IFS(AND(P15&lt;&gt;"",R15&lt;&gt;"",RIGHT($N15,6)="tarief"),P15*R15,T15&gt;0,T15),""),"")</f>
        <v/>
      </c>
      <c r="W15" s="4" t="str" cm="1">
        <f t="array" ref="W15">IFERROR(_xlfn.IFS(OR(F15="",LEFT(Methode_Keuze,4)="Geen"),"",AND(U15&lt;&gt;"",F15&lt;&gt;"Arbeidskosten"),ROUND(U15*VLOOKUP(F15,Tb_ProjectKosten[],MATCH(Tb_ProjectKosten[[#Headers],[Forfat_Percentage]],Tb_ProjectKosten[#Headers],0),0),2),AND(F15="Arbeidskosten",G15&lt;&gt;""),IFERROR(ROUND(U15*VLOOKUP(G15,Tb_KostenTypen[],3,0)*VLOOKUP(F15,Tb_ProjectKosten[],MATCH(Tb_ProjectKosten[[#Headers],[Forfat_Percentage]],Tb_ProjectKosten[#Headers],0),0),2),""),U15 &lt;=0,0),"")</f>
        <v/>
      </c>
      <c r="X15" s="4" t="str" cm="1">
        <f t="array" ref="X15">IFERROR(_xlfn.IFS(OR(F15="",LEFT(Methode_Keuze,4)="Geen"),"",AND(V15&lt;&gt;"",F15&lt;&gt;"Arbeidskosten"),ROUND(V15*VLOOKUP(F15,Tb_ProjectKosten[],MATCH(Tb_ProjectKosten[[#Headers],[Forfat_Percentage]],Tb_ProjectKosten[#Headers],0),0),2),AND(F15="Arbeidskosten",G15&lt;&gt;""),IFERROR(ROUND(V15*VLOOKUP(G15,Tb_KostenTypen[],3,0)*VLOOKUP(F15,Tb_ProjectKosten[],MATCH(Tb_ProjectKosten[[#Headers],[Forfat_Percentage]],Tb_ProjectKosten[#Headers],0),0),2),""),V15 &lt;=0,0),"")</f>
        <v/>
      </c>
      <c r="Y15" s="262"/>
      <c r="Z15" s="49"/>
      <c r="AA15" s="37" t="str" cm="1">
        <f t="array" ref="AA15">IFERROR(IF(INDEX(SubsidieTabel!$Q$1:$T$9,MATCH($F15,SubsidieTabel!$Q$1:$Q$9,0),IFERROR(MATCH(Methode_Keuze,SubsidieTabel!$Q$1:$T$1,0),2))&lt;&gt;1=TRUE,"ja",""),"")</f>
        <v/>
      </c>
    </row>
    <row r="16" spans="1:27" ht="15" customHeight="1" x14ac:dyDescent="0.25">
      <c r="A16" s="87"/>
      <c r="B16" s="219" t="str">
        <f>IF(A16&lt;&gt;"",_xlfn.MAXIFS($B$1:B15,$A$1:A15,A16)+1,"")</f>
        <v/>
      </c>
      <c r="C16" s="50"/>
      <c r="D16" s="50"/>
      <c r="E16" s="50"/>
      <c r="F16" s="50"/>
      <c r="G16" s="283"/>
      <c r="H16" s="296"/>
      <c r="I16" s="295"/>
      <c r="J16" s="295"/>
      <c r="K16" s="202"/>
      <c r="L16" s="202"/>
      <c r="M16" s="91" t="str">
        <f>IFERROR(VLOOKUP(H16,Lijsten!$H$1:$I$100,2,0),"")</f>
        <v/>
      </c>
      <c r="N16" s="91" t="str" cm="1">
        <f t="array" ref="N16">IFERROR(_xlfn.IFS(AND(LEFT(F16,6)="Arbeid",RIGHT(F16,3)&lt;&gt;"IKS"),IFERROR(VLOOKUP($G16,Tb_KostenTypen[],2,0),"tarief"),RIGHT(F16,3)="IKS","Uurtarief",LEFT(F16,6)="Arbeid","Uurtarief",AND(LEFT(F16,8)="Bijdrage",RIGHT(F16,15)="(vrijwilligers)"),"Vast tarief"),"")</f>
        <v/>
      </c>
      <c r="O16" s="92"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tarief",IF(LEFT(F16,8)="Bijdrage",VLOOKUP($F16,Tb_KostenTypen[],MATCH(Methode_Keuze,Tb_KostenTypen[#Headers],0),0),VLOOKUP($G16,Lijsten!L:O,4,0))),""),"")</f>
        <v/>
      </c>
      <c r="P16" s="92"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tarief",IF(LEFT(F16,8)="Bijdrage",VLOOKUP($F16,Tb_KostenTypen[],MATCH(Methode_Keuze,Tb_KostenTypen[#Headers],0),0),VLOOKUP($G16,Lijsten!L:O,4,0))),""),"")</f>
        <v/>
      </c>
      <c r="Q16" s="50"/>
      <c r="R16" s="50"/>
      <c r="S16" s="83"/>
      <c r="T16" s="51"/>
      <c r="U16" s="4" t="str" cm="1">
        <f t="array" ref="U16">IF(AA16&lt;&gt;"ja",_xlfn.IFNA(_xlfn.IFS(AND(O16&lt;&gt;"",F16&lt;&gt;"",RIGHT($N16,6)="tarief"),O16*Q16,S16&gt;0,IF(F16&lt;&gt;"",S16,"")),""),"")</f>
        <v/>
      </c>
      <c r="V16" s="4" t="str" cm="1">
        <f t="array" ref="V16">IF(AA16&lt;&gt;"ja",_xlfn.IFNA(_xlfn.IFS(AND(P16&lt;&gt;"",R16&lt;&gt;"",RIGHT($N16,6)="tarief"),P16*R16,T16&gt;0,T16),""),"")</f>
        <v/>
      </c>
      <c r="W16" s="4" t="str" cm="1">
        <f t="array" ref="W16">IFERROR(_xlfn.IFS(OR(F16="",LEFT(Methode_Keuze,4)="Geen"),"",AND(U16&lt;&gt;"",F16&lt;&gt;"Arbeidskosten"),ROUND(U16*VLOOKUP(F16,Tb_ProjectKosten[],MATCH(Tb_ProjectKosten[[#Headers],[Forfat_Percentage]],Tb_ProjectKosten[#Headers],0),0),2),AND(F16="Arbeidskosten",G16&lt;&gt;""),IFERROR(ROUND(U16*VLOOKUP(G16,Tb_KostenTypen[],3,0)*VLOOKUP(F16,Tb_ProjectKosten[],MATCH(Tb_ProjectKosten[[#Headers],[Forfat_Percentage]],Tb_ProjectKosten[#Headers],0),0),2),""),U16 &lt;=0,0),"")</f>
        <v/>
      </c>
      <c r="X16" s="4" t="str" cm="1">
        <f t="array" ref="X16">IFERROR(_xlfn.IFS(OR(F16="",LEFT(Methode_Keuze,4)="Geen"),"",AND(V16&lt;&gt;"",F16&lt;&gt;"Arbeidskosten"),ROUND(V16*VLOOKUP(F16,Tb_ProjectKosten[],MATCH(Tb_ProjectKosten[[#Headers],[Forfat_Percentage]],Tb_ProjectKosten[#Headers],0),0),2),AND(F16="Arbeidskosten",G16&lt;&gt;""),IFERROR(ROUND(V16*VLOOKUP(G16,Tb_KostenTypen[],3,0)*VLOOKUP(F16,Tb_ProjectKosten[],MATCH(Tb_ProjectKosten[[#Headers],[Forfat_Percentage]],Tb_ProjectKosten[#Headers],0),0),2),""),V16 &lt;=0,0),"")</f>
        <v/>
      </c>
      <c r="Y16" s="262"/>
      <c r="Z16" s="49"/>
      <c r="AA16" s="37" t="str" cm="1">
        <f t="array" ref="AA16">IFERROR(IF(INDEX(SubsidieTabel!$Q$1:$T$9,MATCH($F16,SubsidieTabel!$Q$1:$Q$9,0),IFERROR(MATCH(Methode_Keuze,SubsidieTabel!$Q$1:$T$1,0),2))&lt;&gt;1=TRUE,"ja",""),"")</f>
        <v/>
      </c>
    </row>
    <row r="17" spans="1:27" ht="15" customHeight="1" x14ac:dyDescent="0.25">
      <c r="A17" s="87"/>
      <c r="B17" s="219" t="str">
        <f>IF(A17&lt;&gt;"",_xlfn.MAXIFS($B$1:B16,$A$1:A16,A17)+1,"")</f>
        <v/>
      </c>
      <c r="C17" s="50"/>
      <c r="D17" s="50"/>
      <c r="E17" s="50"/>
      <c r="F17" s="50"/>
      <c r="G17" s="283"/>
      <c r="H17" s="296"/>
      <c r="I17" s="295"/>
      <c r="J17" s="295"/>
      <c r="K17" s="202"/>
      <c r="L17" s="202"/>
      <c r="M17" s="91" t="str">
        <f>IFERROR(VLOOKUP(H17,Lijsten!$H$1:$I$100,2,0),"")</f>
        <v/>
      </c>
      <c r="N17" s="91" t="str" cm="1">
        <f t="array" ref="N17">IFERROR(_xlfn.IFS(AND(LEFT(F17,6)="Arbeid",RIGHT(F17,3)&lt;&gt;"IKS"),IFERROR(VLOOKUP($G17,Tb_KostenTypen[],2,0),"tarief"),RIGHT(F17,3)="IKS","Uurtarief",LEFT(F17,6)="Arbeid","Uurtarief",AND(LEFT(F17,8)="Bijdrage",RIGHT(F17,15)="(vrijwilligers)"),"Vast tarief"),"")</f>
        <v/>
      </c>
      <c r="O17" s="92"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tarief",IF(LEFT(F17,8)="Bijdrage",VLOOKUP($F17,Tb_KostenTypen[],MATCH(Methode_Keuze,Tb_KostenTypen[#Headers],0),0),VLOOKUP($G17,Lijsten!L:O,4,0))),""),"")</f>
        <v/>
      </c>
      <c r="P17" s="92"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tarief",IF(LEFT(F17,8)="Bijdrage",VLOOKUP($F17,Tb_KostenTypen[],MATCH(Methode_Keuze,Tb_KostenTypen[#Headers],0),0),VLOOKUP($G17,Lijsten!L:O,4,0))),""),"")</f>
        <v/>
      </c>
      <c r="Q17" s="50"/>
      <c r="R17" s="50"/>
      <c r="S17" s="83"/>
      <c r="T17" s="51"/>
      <c r="U17" s="4" t="str" cm="1">
        <f t="array" ref="U17">IF(AA17&lt;&gt;"ja",_xlfn.IFNA(_xlfn.IFS(AND(O17&lt;&gt;"",F17&lt;&gt;"",RIGHT($N17,6)="tarief"),O17*Q17,S17&gt;0,IF(F17&lt;&gt;"",S17,"")),""),"")</f>
        <v/>
      </c>
      <c r="V17" s="4" t="str" cm="1">
        <f t="array" ref="V17">IF(AA17&lt;&gt;"ja",_xlfn.IFNA(_xlfn.IFS(AND(P17&lt;&gt;"",R17&lt;&gt;"",RIGHT($N17,6)="tarief"),P17*R17,T17&gt;0,T17),""),"")</f>
        <v/>
      </c>
      <c r="W17" s="4" t="str" cm="1">
        <f t="array" ref="W17">IFERROR(_xlfn.IFS(OR(F17="",LEFT(Methode_Keuze,4)="Geen"),"",AND(U17&lt;&gt;"",F17&lt;&gt;"Arbeidskosten"),ROUND(U17*VLOOKUP(F17,Tb_ProjectKosten[],MATCH(Tb_ProjectKosten[[#Headers],[Forfat_Percentage]],Tb_ProjectKosten[#Headers],0),0),2),AND(F17="Arbeidskosten",G17&lt;&gt;""),IFERROR(ROUND(U17*VLOOKUP(G17,Tb_KostenTypen[],3,0)*VLOOKUP(F17,Tb_ProjectKosten[],MATCH(Tb_ProjectKosten[[#Headers],[Forfat_Percentage]],Tb_ProjectKosten[#Headers],0),0),2),""),U17 &lt;=0,0),"")</f>
        <v/>
      </c>
      <c r="X17" s="4" t="str" cm="1">
        <f t="array" ref="X17">IFERROR(_xlfn.IFS(OR(F17="",LEFT(Methode_Keuze,4)="Geen"),"",AND(V17&lt;&gt;"",F17&lt;&gt;"Arbeidskosten"),ROUND(V17*VLOOKUP(F17,Tb_ProjectKosten[],MATCH(Tb_ProjectKosten[[#Headers],[Forfat_Percentage]],Tb_ProjectKosten[#Headers],0),0),2),AND(F17="Arbeidskosten",G17&lt;&gt;""),IFERROR(ROUND(V17*VLOOKUP(G17,Tb_KostenTypen[],3,0)*VLOOKUP(F17,Tb_ProjectKosten[],MATCH(Tb_ProjectKosten[[#Headers],[Forfat_Percentage]],Tb_ProjectKosten[#Headers],0),0),2),""),V17 &lt;=0,0),"")</f>
        <v/>
      </c>
      <c r="Y17" s="262"/>
      <c r="Z17" s="49"/>
      <c r="AA17" s="37" t="str" cm="1">
        <f t="array" ref="AA17">IFERROR(IF(INDEX(SubsidieTabel!$Q$1:$T$9,MATCH($F17,SubsidieTabel!$Q$1:$Q$9,0),IFERROR(MATCH(Methode_Keuze,SubsidieTabel!$Q$1:$T$1,0),2))&lt;&gt;1=TRUE,"ja",""),"")</f>
        <v/>
      </c>
    </row>
    <row r="18" spans="1:27" ht="15" customHeight="1" x14ac:dyDescent="0.25">
      <c r="A18" s="87"/>
      <c r="B18" s="219" t="str">
        <f>IF(A18&lt;&gt;"",_xlfn.MAXIFS($B$1:B17,$A$1:A17,A18)+1,"")</f>
        <v/>
      </c>
      <c r="C18" s="50"/>
      <c r="D18" s="50"/>
      <c r="E18" s="50"/>
      <c r="F18" s="50"/>
      <c r="G18" s="283"/>
      <c r="H18" s="296"/>
      <c r="I18" s="295"/>
      <c r="J18" s="295"/>
      <c r="K18" s="202"/>
      <c r="L18" s="202"/>
      <c r="M18" s="91" t="str">
        <f>IFERROR(VLOOKUP(H18,Lijsten!$H$1:$I$100,2,0),"")</f>
        <v/>
      </c>
      <c r="N18" s="91" t="str" cm="1">
        <f t="array" ref="N18">IFERROR(_xlfn.IFS(AND(LEFT(F18,6)="Arbeid",RIGHT(F18,3)&lt;&gt;"IKS"),IFERROR(VLOOKUP($G18,Tb_KostenTypen[],2,0),"tarief"),RIGHT(F18,3)="IKS","Uurtarief",LEFT(F18,6)="Arbeid","Uurtarief",AND(LEFT(F18,8)="Bijdrage",RIGHT(F18,15)="(vrijwilligers)"),"Vast tarief"),"")</f>
        <v/>
      </c>
      <c r="O18" s="92"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tarief",IF(LEFT(F18,8)="Bijdrage",VLOOKUP($F18,Tb_KostenTypen[],MATCH(Methode_Keuze,Tb_KostenTypen[#Headers],0),0),VLOOKUP($G18,Lijsten!L:O,4,0))),""),"")</f>
        <v/>
      </c>
      <c r="P18" s="92"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tarief",IF(LEFT(F18,8)="Bijdrage",VLOOKUP($F18,Tb_KostenTypen[],MATCH(Methode_Keuze,Tb_KostenTypen[#Headers],0),0),VLOOKUP($G18,Lijsten!L:O,4,0))),""),"")</f>
        <v/>
      </c>
      <c r="Q18" s="50"/>
      <c r="R18" s="50"/>
      <c r="S18" s="83"/>
      <c r="T18" s="51"/>
      <c r="U18" s="4" t="str" cm="1">
        <f t="array" ref="U18">IF(AA18&lt;&gt;"ja",_xlfn.IFNA(_xlfn.IFS(AND(O18&lt;&gt;"",F18&lt;&gt;"",RIGHT($N18,6)="tarief"),O18*Q18,S18&gt;0,IF(F18&lt;&gt;"",S18,"")),""),"")</f>
        <v/>
      </c>
      <c r="V18" s="4" t="str" cm="1">
        <f t="array" ref="V18">IF(AA18&lt;&gt;"ja",_xlfn.IFNA(_xlfn.IFS(AND(P18&lt;&gt;"",R18&lt;&gt;"",RIGHT($N18,6)="tarief"),P18*R18,T18&gt;0,T18),""),"")</f>
        <v/>
      </c>
      <c r="W18" s="4" t="str" cm="1">
        <f t="array" ref="W18">IFERROR(_xlfn.IFS(OR(F18="",LEFT(Methode_Keuze,4)="Geen"),"",AND(U18&lt;&gt;"",F18&lt;&gt;"Arbeidskosten"),ROUND(U18*VLOOKUP(F18,Tb_ProjectKosten[],MATCH(Tb_ProjectKosten[[#Headers],[Forfat_Percentage]],Tb_ProjectKosten[#Headers],0),0),2),AND(F18="Arbeidskosten",G18&lt;&gt;""),IFERROR(ROUND(U18*VLOOKUP(G18,Tb_KostenTypen[],3,0)*VLOOKUP(F18,Tb_ProjectKosten[],MATCH(Tb_ProjectKosten[[#Headers],[Forfat_Percentage]],Tb_ProjectKosten[#Headers],0),0),2),""),U18 &lt;=0,0),"")</f>
        <v/>
      </c>
      <c r="X18" s="4" t="str" cm="1">
        <f t="array" ref="X18">IFERROR(_xlfn.IFS(OR(F18="",LEFT(Methode_Keuze,4)="Geen"),"",AND(V18&lt;&gt;"",F18&lt;&gt;"Arbeidskosten"),ROUND(V18*VLOOKUP(F18,Tb_ProjectKosten[],MATCH(Tb_ProjectKosten[[#Headers],[Forfat_Percentage]],Tb_ProjectKosten[#Headers],0),0),2),AND(F18="Arbeidskosten",G18&lt;&gt;""),IFERROR(ROUND(V18*VLOOKUP(G18,Tb_KostenTypen[],3,0)*VLOOKUP(F18,Tb_ProjectKosten[],MATCH(Tb_ProjectKosten[[#Headers],[Forfat_Percentage]],Tb_ProjectKosten[#Headers],0),0),2),""),V18 &lt;=0,0),"")</f>
        <v/>
      </c>
      <c r="Y18" s="262"/>
      <c r="Z18" s="49"/>
      <c r="AA18" s="37" t="str" cm="1">
        <f t="array" ref="AA18">IFERROR(IF(INDEX(SubsidieTabel!$Q$1:$T$9,MATCH($F18,SubsidieTabel!$Q$1:$Q$9,0),IFERROR(MATCH(Methode_Keuze,SubsidieTabel!$Q$1:$T$1,0),2))&lt;&gt;1=TRUE,"ja",""),"")</f>
        <v/>
      </c>
    </row>
    <row r="19" spans="1:27" ht="15" customHeight="1" x14ac:dyDescent="0.25">
      <c r="A19" s="87"/>
      <c r="B19" s="219" t="str">
        <f>IF(A19&lt;&gt;"",_xlfn.MAXIFS($B$1:B18,$A$1:A18,A19)+1,"")</f>
        <v/>
      </c>
      <c r="C19" s="50"/>
      <c r="D19" s="50"/>
      <c r="E19" s="50"/>
      <c r="F19" s="50"/>
      <c r="G19" s="283"/>
      <c r="H19" s="296"/>
      <c r="I19" s="295"/>
      <c r="J19" s="295"/>
      <c r="K19" s="202"/>
      <c r="L19" s="202"/>
      <c r="M19" s="91" t="str">
        <f>IFERROR(VLOOKUP(H19,Lijsten!$H$1:$I$100,2,0),"")</f>
        <v/>
      </c>
      <c r="N19" s="91" t="str" cm="1">
        <f t="array" ref="N19">IFERROR(_xlfn.IFS(AND(LEFT(F19,6)="Arbeid",RIGHT(F19,3)&lt;&gt;"IKS"),IFERROR(VLOOKUP($G19,Tb_KostenTypen[],2,0),"tarief"),RIGHT(F19,3)="IKS","Uurtarief",LEFT(F19,6)="Arbeid","Uurtarief",AND(LEFT(F19,8)="Bijdrage",RIGHT(F19,15)="(vrijwilligers)"),"Vast tarief"),"")</f>
        <v/>
      </c>
      <c r="O19" s="92"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tarief",IF(LEFT(F19,8)="Bijdrage",VLOOKUP($F19,Tb_KostenTypen[],MATCH(Methode_Keuze,Tb_KostenTypen[#Headers],0),0),VLOOKUP($G19,Lijsten!L:O,4,0))),""),"")</f>
        <v/>
      </c>
      <c r="P19" s="92"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tarief",IF(LEFT(F19,8)="Bijdrage",VLOOKUP($F19,Tb_KostenTypen[],MATCH(Methode_Keuze,Tb_KostenTypen[#Headers],0),0),VLOOKUP($G19,Lijsten!L:O,4,0))),""),"")</f>
        <v/>
      </c>
      <c r="Q19" s="50"/>
      <c r="R19" s="50"/>
      <c r="S19" s="83"/>
      <c r="T19" s="51"/>
      <c r="U19" s="4" t="str" cm="1">
        <f t="array" ref="U19">IF(AA19&lt;&gt;"ja",_xlfn.IFNA(_xlfn.IFS(AND(O19&lt;&gt;"",F19&lt;&gt;"",RIGHT($N19,6)="tarief"),O19*Q19,S19&gt;0,IF(F19&lt;&gt;"",S19,"")),""),"")</f>
        <v/>
      </c>
      <c r="V19" s="4" t="str" cm="1">
        <f t="array" ref="V19">IF(AA19&lt;&gt;"ja",_xlfn.IFNA(_xlfn.IFS(AND(P19&lt;&gt;"",R19&lt;&gt;"",RIGHT($N19,6)="tarief"),P19*R19,T19&gt;0,T19),""),"")</f>
        <v/>
      </c>
      <c r="W19" s="4" t="str" cm="1">
        <f t="array" ref="W19">IFERROR(_xlfn.IFS(OR(F19="",LEFT(Methode_Keuze,4)="Geen"),"",AND(U19&lt;&gt;"",F19&lt;&gt;"Arbeidskosten"),ROUND(U19*VLOOKUP(F19,Tb_ProjectKosten[],MATCH(Tb_ProjectKosten[[#Headers],[Forfat_Percentage]],Tb_ProjectKosten[#Headers],0),0),2),AND(F19="Arbeidskosten",G19&lt;&gt;""),IFERROR(ROUND(U19*VLOOKUP(G19,Tb_KostenTypen[],3,0)*VLOOKUP(F19,Tb_ProjectKosten[],MATCH(Tb_ProjectKosten[[#Headers],[Forfat_Percentage]],Tb_ProjectKosten[#Headers],0),0),2),""),U19 &lt;=0,0),"")</f>
        <v/>
      </c>
      <c r="X19" s="4" t="str" cm="1">
        <f t="array" ref="X19">IFERROR(_xlfn.IFS(OR(F19="",LEFT(Methode_Keuze,4)="Geen"),"",AND(V19&lt;&gt;"",F19&lt;&gt;"Arbeidskosten"),ROUND(V19*VLOOKUP(F19,Tb_ProjectKosten[],MATCH(Tb_ProjectKosten[[#Headers],[Forfat_Percentage]],Tb_ProjectKosten[#Headers],0),0),2),AND(F19="Arbeidskosten",G19&lt;&gt;""),IFERROR(ROUND(V19*VLOOKUP(G19,Tb_KostenTypen[],3,0)*VLOOKUP(F19,Tb_ProjectKosten[],MATCH(Tb_ProjectKosten[[#Headers],[Forfat_Percentage]],Tb_ProjectKosten[#Headers],0),0),2),""),V19 &lt;=0,0),"")</f>
        <v/>
      </c>
      <c r="Y19" s="262"/>
      <c r="Z19" s="49"/>
      <c r="AA19" s="37" t="str" cm="1">
        <f t="array" ref="AA19">IFERROR(IF(INDEX(SubsidieTabel!$Q$1:$T$9,MATCH($F19,SubsidieTabel!$Q$1:$Q$9,0),IFERROR(MATCH(Methode_Keuze,SubsidieTabel!$Q$1:$T$1,0),2))&lt;&gt;1=TRUE,"ja",""),"")</f>
        <v/>
      </c>
    </row>
    <row r="20" spans="1:27" ht="15" customHeight="1" x14ac:dyDescent="0.25">
      <c r="A20" s="87"/>
      <c r="B20" s="219" t="str">
        <f>IF(A20&lt;&gt;"",_xlfn.MAXIFS($B$1:B19,$A$1:A19,A20)+1,"")</f>
        <v/>
      </c>
      <c r="C20" s="50"/>
      <c r="D20" s="50"/>
      <c r="E20" s="50"/>
      <c r="F20" s="50"/>
      <c r="G20" s="283"/>
      <c r="H20" s="296"/>
      <c r="I20" s="295"/>
      <c r="J20" s="295"/>
      <c r="K20" s="202"/>
      <c r="L20" s="202"/>
      <c r="M20" s="91" t="str">
        <f>IFERROR(VLOOKUP(H20,Lijsten!$H$1:$I$100,2,0),"")</f>
        <v/>
      </c>
      <c r="N20" s="91" t="str" cm="1">
        <f t="array" ref="N20">IFERROR(_xlfn.IFS(AND(LEFT(F20,6)="Arbeid",RIGHT(F20,3)&lt;&gt;"IKS"),IFERROR(VLOOKUP($G20,Tb_KostenTypen[],2,0),"tarief"),RIGHT(F20,3)="IKS","Uurtarief",LEFT(F20,6)="Arbeid","Uurtarief",AND(LEFT(F20,8)="Bijdrage",RIGHT(F20,15)="(vrijwilligers)"),"Vast tarief"),"")</f>
        <v/>
      </c>
      <c r="O20" s="92"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tarief",IF(LEFT(F20,8)="Bijdrage",VLOOKUP($F20,Tb_KostenTypen[],MATCH(Methode_Keuze,Tb_KostenTypen[#Headers],0),0),VLOOKUP($G20,Lijsten!L:O,4,0))),""),"")</f>
        <v/>
      </c>
      <c r="P20" s="92"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tarief",IF(LEFT(F20,8)="Bijdrage",VLOOKUP($F20,Tb_KostenTypen[],MATCH(Methode_Keuze,Tb_KostenTypen[#Headers],0),0),VLOOKUP($G20,Lijsten!L:O,4,0))),""),"")</f>
        <v/>
      </c>
      <c r="Q20" s="50"/>
      <c r="R20" s="50"/>
      <c r="S20" s="83"/>
      <c r="T20" s="51"/>
      <c r="U20" s="4" t="str" cm="1">
        <f t="array" ref="U20">IF(AA20&lt;&gt;"ja",_xlfn.IFNA(_xlfn.IFS(AND(O20&lt;&gt;"",F20&lt;&gt;"",RIGHT($N20,6)="tarief"),O20*Q20,S20&gt;0,IF(F20&lt;&gt;"",S20,"")),""),"")</f>
        <v/>
      </c>
      <c r="V20" s="4" t="str" cm="1">
        <f t="array" ref="V20">IF(AA20&lt;&gt;"ja",_xlfn.IFNA(_xlfn.IFS(AND(P20&lt;&gt;"",R20&lt;&gt;"",RIGHT($N20,6)="tarief"),P20*R20,T20&gt;0,T20),""),"")</f>
        <v/>
      </c>
      <c r="W20" s="4" t="str" cm="1">
        <f t="array" ref="W20">IFERROR(_xlfn.IFS(OR(F20="",LEFT(Methode_Keuze,4)="Geen"),"",AND(U20&lt;&gt;"",F20&lt;&gt;"Arbeidskosten"),ROUND(U20*VLOOKUP(F20,Tb_ProjectKosten[],MATCH(Tb_ProjectKosten[[#Headers],[Forfat_Percentage]],Tb_ProjectKosten[#Headers],0),0),2),AND(F20="Arbeidskosten",G20&lt;&gt;""),IFERROR(ROUND(U20*VLOOKUP(G20,Tb_KostenTypen[],3,0)*VLOOKUP(F20,Tb_ProjectKosten[],MATCH(Tb_ProjectKosten[[#Headers],[Forfat_Percentage]],Tb_ProjectKosten[#Headers],0),0),2),""),U20 &lt;=0,0),"")</f>
        <v/>
      </c>
      <c r="X20" s="4" t="str" cm="1">
        <f t="array" ref="X20">IFERROR(_xlfn.IFS(OR(F20="",LEFT(Methode_Keuze,4)="Geen"),"",AND(V20&lt;&gt;"",F20&lt;&gt;"Arbeidskosten"),ROUND(V20*VLOOKUP(F20,Tb_ProjectKosten[],MATCH(Tb_ProjectKosten[[#Headers],[Forfat_Percentage]],Tb_ProjectKosten[#Headers],0),0),2),AND(F20="Arbeidskosten",G20&lt;&gt;""),IFERROR(ROUND(V20*VLOOKUP(G20,Tb_KostenTypen[],3,0)*VLOOKUP(F20,Tb_ProjectKosten[],MATCH(Tb_ProjectKosten[[#Headers],[Forfat_Percentage]],Tb_ProjectKosten[#Headers],0),0),2),""),V20 &lt;=0,0),"")</f>
        <v/>
      </c>
      <c r="Y20" s="262"/>
      <c r="Z20" s="49"/>
      <c r="AA20" s="37" t="str" cm="1">
        <f t="array" ref="AA20">IFERROR(IF(INDEX(SubsidieTabel!$Q$1:$T$9,MATCH($F20,SubsidieTabel!$Q$1:$Q$9,0),IFERROR(MATCH(Methode_Keuze,SubsidieTabel!$Q$1:$T$1,0),2))&lt;&gt;1=TRUE,"ja",""),"")</f>
        <v/>
      </c>
    </row>
    <row r="21" spans="1:27" ht="15" customHeight="1" x14ac:dyDescent="0.25">
      <c r="A21" s="87"/>
      <c r="B21" s="219" t="str">
        <f>IF(A21&lt;&gt;"",_xlfn.MAXIFS($B$1:B20,$A$1:A20,A21)+1,"")</f>
        <v/>
      </c>
      <c r="C21" s="50"/>
      <c r="D21" s="50"/>
      <c r="E21" s="50"/>
      <c r="F21" s="50"/>
      <c r="G21" s="283"/>
      <c r="H21" s="296"/>
      <c r="I21" s="295"/>
      <c r="J21" s="295"/>
      <c r="K21" s="202"/>
      <c r="L21" s="202"/>
      <c r="M21" s="91" t="str">
        <f>IFERROR(VLOOKUP(H21,Lijsten!$H$1:$I$100,2,0),"")</f>
        <v/>
      </c>
      <c r="N21" s="91" t="str" cm="1">
        <f t="array" ref="N21">IFERROR(_xlfn.IFS(AND(LEFT(F21,6)="Arbeid",RIGHT(F21,3)&lt;&gt;"IKS"),IFERROR(VLOOKUP($G21,Tb_KostenTypen[],2,0),"tarief"),RIGHT(F21,3)="IKS","Uurtarief",LEFT(F21,6)="Arbeid","Uurtarief",AND(LEFT(F21,8)="Bijdrage",RIGHT(F21,15)="(vrijwilligers)"),"Vast tarief"),"")</f>
        <v/>
      </c>
      <c r="O21" s="92"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tarief",IF(LEFT(F21,8)="Bijdrage",VLOOKUP($F21,Tb_KostenTypen[],MATCH(Methode_Keuze,Tb_KostenTypen[#Headers],0),0),VLOOKUP($G21,Lijsten!L:O,4,0))),""),"")</f>
        <v/>
      </c>
      <c r="P21" s="92"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tarief",IF(LEFT(F21,8)="Bijdrage",VLOOKUP($F21,Tb_KostenTypen[],MATCH(Methode_Keuze,Tb_KostenTypen[#Headers],0),0),VLOOKUP($G21,Lijsten!L:O,4,0))),""),"")</f>
        <v/>
      </c>
      <c r="Q21" s="50"/>
      <c r="R21" s="50"/>
      <c r="S21" s="83"/>
      <c r="T21" s="51"/>
      <c r="U21" s="4" t="str" cm="1">
        <f t="array" ref="U21">IF(AA21&lt;&gt;"ja",_xlfn.IFNA(_xlfn.IFS(AND(O21&lt;&gt;"",F21&lt;&gt;"",RIGHT($N21,6)="tarief"),O21*Q21,S21&gt;0,IF(F21&lt;&gt;"",S21,"")),""),"")</f>
        <v/>
      </c>
      <c r="V21" s="4" t="str" cm="1">
        <f t="array" ref="V21">IF(AA21&lt;&gt;"ja",_xlfn.IFNA(_xlfn.IFS(AND(P21&lt;&gt;"",R21&lt;&gt;"",RIGHT($N21,6)="tarief"),P21*R21,T21&gt;0,T21),""),"")</f>
        <v/>
      </c>
      <c r="W21" s="4" t="str" cm="1">
        <f t="array" ref="W21">IFERROR(_xlfn.IFS(OR(F21="",LEFT(Methode_Keuze,4)="Geen"),"",AND(U21&lt;&gt;"",F21&lt;&gt;"Arbeidskosten"),ROUND(U21*VLOOKUP(F21,Tb_ProjectKosten[],MATCH(Tb_ProjectKosten[[#Headers],[Forfat_Percentage]],Tb_ProjectKosten[#Headers],0),0),2),AND(F21="Arbeidskosten",G21&lt;&gt;""),IFERROR(ROUND(U21*VLOOKUP(G21,Tb_KostenTypen[],3,0)*VLOOKUP(F21,Tb_ProjectKosten[],MATCH(Tb_ProjectKosten[[#Headers],[Forfat_Percentage]],Tb_ProjectKosten[#Headers],0),0),2),""),U21 &lt;=0,0),"")</f>
        <v/>
      </c>
      <c r="X21" s="4" t="str" cm="1">
        <f t="array" ref="X21">IFERROR(_xlfn.IFS(OR(F21="",LEFT(Methode_Keuze,4)="Geen"),"",AND(V21&lt;&gt;"",F21&lt;&gt;"Arbeidskosten"),ROUND(V21*VLOOKUP(F21,Tb_ProjectKosten[],MATCH(Tb_ProjectKosten[[#Headers],[Forfat_Percentage]],Tb_ProjectKosten[#Headers],0),0),2),AND(F21="Arbeidskosten",G21&lt;&gt;""),IFERROR(ROUND(V21*VLOOKUP(G21,Tb_KostenTypen[],3,0)*VLOOKUP(F21,Tb_ProjectKosten[],MATCH(Tb_ProjectKosten[[#Headers],[Forfat_Percentage]],Tb_ProjectKosten[#Headers],0),0),2),""),V21 &lt;=0,0),"")</f>
        <v/>
      </c>
      <c r="Y21" s="262"/>
      <c r="Z21" s="49"/>
      <c r="AA21" s="37" t="str" cm="1">
        <f t="array" ref="AA21">IFERROR(IF(INDEX(SubsidieTabel!$Q$1:$T$9,MATCH($F21,SubsidieTabel!$Q$1:$Q$9,0),IFERROR(MATCH(Methode_Keuze,SubsidieTabel!$Q$1:$T$1,0),2))&lt;&gt;1=TRUE,"ja",""),"")</f>
        <v/>
      </c>
    </row>
    <row r="22" spans="1:27" ht="15" customHeight="1" x14ac:dyDescent="0.25">
      <c r="A22" s="87"/>
      <c r="B22" s="219" t="str">
        <f>IF(A22&lt;&gt;"",_xlfn.MAXIFS($B$1:B21,$A$1:A21,A22)+1,"")</f>
        <v/>
      </c>
      <c r="C22" s="50"/>
      <c r="D22" s="50"/>
      <c r="E22" s="50"/>
      <c r="F22" s="50"/>
      <c r="G22" s="283"/>
      <c r="H22" s="296"/>
      <c r="I22" s="295"/>
      <c r="J22" s="295"/>
      <c r="K22" s="202"/>
      <c r="L22" s="202"/>
      <c r="M22" s="91" t="str">
        <f>IFERROR(VLOOKUP(H22,Lijsten!$H$1:$I$100,2,0),"")</f>
        <v/>
      </c>
      <c r="N22" s="91" t="str" cm="1">
        <f t="array" ref="N22">IFERROR(_xlfn.IFS(AND(LEFT(F22,6)="Arbeid",RIGHT(F22,3)&lt;&gt;"IKS"),IFERROR(VLOOKUP($G22,Tb_KostenTypen[],2,0),"tarief"),RIGHT(F22,3)="IKS","Uurtarief",LEFT(F22,6)="Arbeid","Uurtarief",AND(LEFT(F22,8)="Bijdrage",RIGHT(F22,15)="(vrijwilligers)"),"Vast tarief"),"")</f>
        <v/>
      </c>
      <c r="O22" s="92"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tarief",IF(LEFT(F22,8)="Bijdrage",VLOOKUP($F22,Tb_KostenTypen[],MATCH(Methode_Keuze,Tb_KostenTypen[#Headers],0),0),VLOOKUP($G22,Lijsten!L:O,4,0))),""),"")</f>
        <v/>
      </c>
      <c r="P22" s="92"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tarief",IF(LEFT(F22,8)="Bijdrage",VLOOKUP($F22,Tb_KostenTypen[],MATCH(Methode_Keuze,Tb_KostenTypen[#Headers],0),0),VLOOKUP($G22,Lijsten!L:O,4,0))),""),"")</f>
        <v/>
      </c>
      <c r="Q22" s="50"/>
      <c r="R22" s="50"/>
      <c r="S22" s="83"/>
      <c r="T22" s="51"/>
      <c r="U22" s="4" t="str" cm="1">
        <f t="array" ref="U22">IF(AA22&lt;&gt;"ja",_xlfn.IFNA(_xlfn.IFS(AND(O22&lt;&gt;"",F22&lt;&gt;"",RIGHT($N22,6)="tarief"),O22*Q22,S22&gt;0,IF(F22&lt;&gt;"",S22,"")),""),"")</f>
        <v/>
      </c>
      <c r="V22" s="4" t="str" cm="1">
        <f t="array" ref="V22">IF(AA22&lt;&gt;"ja",_xlfn.IFNA(_xlfn.IFS(AND(P22&lt;&gt;"",R22&lt;&gt;"",RIGHT($N22,6)="tarief"),P22*R22,T22&gt;0,T22),""),"")</f>
        <v/>
      </c>
      <c r="W22" s="4" t="str" cm="1">
        <f t="array" ref="W22">IFERROR(_xlfn.IFS(OR(F22="",LEFT(Methode_Keuze,4)="Geen"),"",AND(U22&lt;&gt;"",F22&lt;&gt;"Arbeidskosten"),ROUND(U22*VLOOKUP(F22,Tb_ProjectKosten[],MATCH(Tb_ProjectKosten[[#Headers],[Forfat_Percentage]],Tb_ProjectKosten[#Headers],0),0),2),AND(F22="Arbeidskosten",G22&lt;&gt;""),IFERROR(ROUND(U22*VLOOKUP(G22,Tb_KostenTypen[],3,0)*VLOOKUP(F22,Tb_ProjectKosten[],MATCH(Tb_ProjectKosten[[#Headers],[Forfat_Percentage]],Tb_ProjectKosten[#Headers],0),0),2),""),U22 &lt;=0,0),"")</f>
        <v/>
      </c>
      <c r="X22" s="4" t="str" cm="1">
        <f t="array" ref="X22">IFERROR(_xlfn.IFS(OR(F22="",LEFT(Methode_Keuze,4)="Geen"),"",AND(V22&lt;&gt;"",F22&lt;&gt;"Arbeidskosten"),ROUND(V22*VLOOKUP(F22,Tb_ProjectKosten[],MATCH(Tb_ProjectKosten[[#Headers],[Forfat_Percentage]],Tb_ProjectKosten[#Headers],0),0),2),AND(F22="Arbeidskosten",G22&lt;&gt;""),IFERROR(ROUND(V22*VLOOKUP(G22,Tb_KostenTypen[],3,0)*VLOOKUP(F22,Tb_ProjectKosten[],MATCH(Tb_ProjectKosten[[#Headers],[Forfat_Percentage]],Tb_ProjectKosten[#Headers],0),0),2),""),V22 &lt;=0,0),"")</f>
        <v/>
      </c>
      <c r="Y22" s="262"/>
      <c r="Z22" s="49"/>
      <c r="AA22" s="37" t="str" cm="1">
        <f t="array" ref="AA22">IFERROR(IF(INDEX(SubsidieTabel!$Q$1:$T$9,MATCH($F22,SubsidieTabel!$Q$1:$Q$9,0),IFERROR(MATCH(Methode_Keuze,SubsidieTabel!$Q$1:$T$1,0),2))&lt;&gt;1=TRUE,"ja",""),"")</f>
        <v/>
      </c>
    </row>
    <row r="23" spans="1:27" ht="15" customHeight="1" x14ac:dyDescent="0.25">
      <c r="A23" s="87"/>
      <c r="B23" s="219" t="str">
        <f>IF(A23&lt;&gt;"",_xlfn.MAXIFS($B$1:B22,$A$1:A22,A23)+1,"")</f>
        <v/>
      </c>
      <c r="C23" s="50"/>
      <c r="D23" s="50"/>
      <c r="E23" s="50"/>
      <c r="F23" s="50"/>
      <c r="G23" s="283"/>
      <c r="H23" s="296"/>
      <c r="I23" s="295"/>
      <c r="J23" s="295"/>
      <c r="K23" s="202"/>
      <c r="L23" s="202"/>
      <c r="M23" s="91" t="str">
        <f>IFERROR(VLOOKUP(H23,Lijsten!$H$1:$I$100,2,0),"")</f>
        <v/>
      </c>
      <c r="N23" s="91" t="str" cm="1">
        <f t="array" ref="N23">IFERROR(_xlfn.IFS(AND(LEFT(F23,6)="Arbeid",RIGHT(F23,3)&lt;&gt;"IKS"),IFERROR(VLOOKUP($G23,Tb_KostenTypen[],2,0),"tarief"),RIGHT(F23,3)="IKS","Uurtarief",LEFT(F23,6)="Arbeid","Uurtarief",AND(LEFT(F23,8)="Bijdrage",RIGHT(F23,15)="(vrijwilligers)"),"Vast tarief"),"")</f>
        <v/>
      </c>
      <c r="O23" s="92"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tarief",IF(LEFT(F23,8)="Bijdrage",VLOOKUP($F23,Tb_KostenTypen[],MATCH(Methode_Keuze,Tb_KostenTypen[#Headers],0),0),VLOOKUP($G23,Lijsten!L:O,4,0))),""),"")</f>
        <v/>
      </c>
      <c r="P23" s="92"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tarief",IF(LEFT(F23,8)="Bijdrage",VLOOKUP($F23,Tb_KostenTypen[],MATCH(Methode_Keuze,Tb_KostenTypen[#Headers],0),0),VLOOKUP($G23,Lijsten!L:O,4,0))),""),"")</f>
        <v/>
      </c>
      <c r="Q23" s="50"/>
      <c r="R23" s="50"/>
      <c r="S23" s="83"/>
      <c r="T23" s="51"/>
      <c r="U23" s="4" t="str" cm="1">
        <f t="array" ref="U23">IF(AA23&lt;&gt;"ja",_xlfn.IFNA(_xlfn.IFS(AND(O23&lt;&gt;"",F23&lt;&gt;"",RIGHT($N23,6)="tarief"),O23*Q23,S23&gt;0,IF(F23&lt;&gt;"",S23,"")),""),"")</f>
        <v/>
      </c>
      <c r="V23" s="4" t="str" cm="1">
        <f t="array" ref="V23">IF(AA23&lt;&gt;"ja",_xlfn.IFNA(_xlfn.IFS(AND(P23&lt;&gt;"",R23&lt;&gt;"",RIGHT($N23,6)="tarief"),P23*R23,T23&gt;0,T23),""),"")</f>
        <v/>
      </c>
      <c r="W23" s="4" t="str" cm="1">
        <f t="array" ref="W23">IFERROR(_xlfn.IFS(OR(F23="",LEFT(Methode_Keuze,4)="Geen"),"",AND(U23&lt;&gt;"",F23&lt;&gt;"Arbeidskosten"),ROUND(U23*VLOOKUP(F23,Tb_ProjectKosten[],MATCH(Tb_ProjectKosten[[#Headers],[Forfat_Percentage]],Tb_ProjectKosten[#Headers],0),0),2),AND(F23="Arbeidskosten",G23&lt;&gt;""),IFERROR(ROUND(U23*VLOOKUP(G23,Tb_KostenTypen[],3,0)*VLOOKUP(F23,Tb_ProjectKosten[],MATCH(Tb_ProjectKosten[[#Headers],[Forfat_Percentage]],Tb_ProjectKosten[#Headers],0),0),2),""),U23 &lt;=0,0),"")</f>
        <v/>
      </c>
      <c r="X23" s="4" t="str" cm="1">
        <f t="array" ref="X23">IFERROR(_xlfn.IFS(OR(F23="",LEFT(Methode_Keuze,4)="Geen"),"",AND(V23&lt;&gt;"",F23&lt;&gt;"Arbeidskosten"),ROUND(V23*VLOOKUP(F23,Tb_ProjectKosten[],MATCH(Tb_ProjectKosten[[#Headers],[Forfat_Percentage]],Tb_ProjectKosten[#Headers],0),0),2),AND(F23="Arbeidskosten",G23&lt;&gt;""),IFERROR(ROUND(V23*VLOOKUP(G23,Tb_KostenTypen[],3,0)*VLOOKUP(F23,Tb_ProjectKosten[],MATCH(Tb_ProjectKosten[[#Headers],[Forfat_Percentage]],Tb_ProjectKosten[#Headers],0),0),2),""),V23 &lt;=0,0),"")</f>
        <v/>
      </c>
      <c r="Y23" s="262"/>
      <c r="Z23" s="49"/>
      <c r="AA23" s="37" t="str" cm="1">
        <f t="array" ref="AA23">IFERROR(IF(INDEX(SubsidieTabel!$Q$1:$T$9,MATCH($F23,SubsidieTabel!$Q$1:$Q$9,0),IFERROR(MATCH(Methode_Keuze,SubsidieTabel!$Q$1:$T$1,0),2))&lt;&gt;1=TRUE,"ja",""),"")</f>
        <v/>
      </c>
    </row>
    <row r="24" spans="1:27" ht="15" customHeight="1" x14ac:dyDescent="0.25">
      <c r="A24" s="87"/>
      <c r="B24" s="219" t="str">
        <f>IF(A24&lt;&gt;"",_xlfn.MAXIFS($B$1:B23,$A$1:A23,A24)+1,"")</f>
        <v/>
      </c>
      <c r="C24" s="50"/>
      <c r="D24" s="50"/>
      <c r="E24" s="50"/>
      <c r="F24" s="50"/>
      <c r="G24" s="283"/>
      <c r="H24" s="296"/>
      <c r="I24" s="295"/>
      <c r="J24" s="295"/>
      <c r="K24" s="202"/>
      <c r="L24" s="202"/>
      <c r="M24" s="91" t="str">
        <f>IFERROR(VLOOKUP(H24,Lijsten!$H$1:$I$100,2,0),"")</f>
        <v/>
      </c>
      <c r="N24" s="91" t="str" cm="1">
        <f t="array" ref="N24">IFERROR(_xlfn.IFS(AND(LEFT(F24,6)="Arbeid",RIGHT(F24,3)&lt;&gt;"IKS"),IFERROR(VLOOKUP($G24,Tb_KostenTypen[],2,0),"tarief"),RIGHT(F24,3)="IKS","Uurtarief",LEFT(F24,6)="Arbeid","Uurtarief",AND(LEFT(F24,8)="Bijdrage",RIGHT(F24,15)="(vrijwilligers)"),"Vast tarief"),"")</f>
        <v/>
      </c>
      <c r="O24" s="92"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tarief",IF(LEFT(F24,8)="Bijdrage",VLOOKUP($F24,Tb_KostenTypen[],MATCH(Methode_Keuze,Tb_KostenTypen[#Headers],0),0),VLOOKUP($G24,Lijsten!L:O,4,0))),""),"")</f>
        <v/>
      </c>
      <c r="P24" s="92"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tarief",IF(LEFT(F24,8)="Bijdrage",VLOOKUP($F24,Tb_KostenTypen[],MATCH(Methode_Keuze,Tb_KostenTypen[#Headers],0),0),VLOOKUP($G24,Lijsten!L:O,4,0))),""),"")</f>
        <v/>
      </c>
      <c r="Q24" s="50"/>
      <c r="R24" s="50"/>
      <c r="S24" s="83"/>
      <c r="T24" s="51"/>
      <c r="U24" s="4" t="str" cm="1">
        <f t="array" ref="U24">IF(AA24&lt;&gt;"ja",_xlfn.IFNA(_xlfn.IFS(AND(O24&lt;&gt;"",F24&lt;&gt;"",RIGHT($N24,6)="tarief"),O24*Q24,S24&gt;0,IF(F24&lt;&gt;"",S24,"")),""),"")</f>
        <v/>
      </c>
      <c r="V24" s="4" t="str" cm="1">
        <f t="array" ref="V24">IF(AA24&lt;&gt;"ja",_xlfn.IFNA(_xlfn.IFS(AND(P24&lt;&gt;"",R24&lt;&gt;"",RIGHT($N24,6)="tarief"),P24*R24,T24&gt;0,T24),""),"")</f>
        <v/>
      </c>
      <c r="W24" s="4" t="str" cm="1">
        <f t="array" ref="W24">IFERROR(_xlfn.IFS(OR(F24="",LEFT(Methode_Keuze,4)="Geen"),"",AND(U24&lt;&gt;"",F24&lt;&gt;"Arbeidskosten"),ROUND(U24*VLOOKUP(F24,Tb_ProjectKosten[],MATCH(Tb_ProjectKosten[[#Headers],[Forfat_Percentage]],Tb_ProjectKosten[#Headers],0),0),2),AND(F24="Arbeidskosten",G24&lt;&gt;""),IFERROR(ROUND(U24*VLOOKUP(G24,Tb_KostenTypen[],3,0)*VLOOKUP(F24,Tb_ProjectKosten[],MATCH(Tb_ProjectKosten[[#Headers],[Forfat_Percentage]],Tb_ProjectKosten[#Headers],0),0),2),""),U24 &lt;=0,0),"")</f>
        <v/>
      </c>
      <c r="X24" s="4" t="str" cm="1">
        <f t="array" ref="X24">IFERROR(_xlfn.IFS(OR(F24="",LEFT(Methode_Keuze,4)="Geen"),"",AND(V24&lt;&gt;"",F24&lt;&gt;"Arbeidskosten"),ROUND(V24*VLOOKUP(F24,Tb_ProjectKosten[],MATCH(Tb_ProjectKosten[[#Headers],[Forfat_Percentage]],Tb_ProjectKosten[#Headers],0),0),2),AND(F24="Arbeidskosten",G24&lt;&gt;""),IFERROR(ROUND(V24*VLOOKUP(G24,Tb_KostenTypen[],3,0)*VLOOKUP(F24,Tb_ProjectKosten[],MATCH(Tb_ProjectKosten[[#Headers],[Forfat_Percentage]],Tb_ProjectKosten[#Headers],0),0),2),""),V24 &lt;=0,0),"")</f>
        <v/>
      </c>
      <c r="Y24" s="262"/>
      <c r="Z24" s="49"/>
      <c r="AA24" s="37" t="str" cm="1">
        <f t="array" ref="AA24">IFERROR(IF(INDEX(SubsidieTabel!$Q$1:$T$9,MATCH($F24,SubsidieTabel!$Q$1:$Q$9,0),IFERROR(MATCH(Methode_Keuze,SubsidieTabel!$Q$1:$T$1,0),2))&lt;&gt;1=TRUE,"ja",""),"")</f>
        <v/>
      </c>
    </row>
    <row r="25" spans="1:27" ht="15" customHeight="1" x14ac:dyDescent="0.25">
      <c r="A25" s="87"/>
      <c r="B25" s="219" t="str">
        <f>IF(A25&lt;&gt;"",_xlfn.MAXIFS($B$1:B24,$A$1:A24,A25)+1,"")</f>
        <v/>
      </c>
      <c r="C25" s="50"/>
      <c r="D25" s="50"/>
      <c r="E25" s="50"/>
      <c r="F25" s="50"/>
      <c r="G25" s="283"/>
      <c r="H25" s="296"/>
      <c r="I25" s="295"/>
      <c r="J25" s="295"/>
      <c r="K25" s="202"/>
      <c r="L25" s="202"/>
      <c r="M25" s="91" t="str">
        <f>IFERROR(VLOOKUP(H25,Lijsten!$H$1:$I$100,2,0),"")</f>
        <v/>
      </c>
      <c r="N25" s="91" t="str" cm="1">
        <f t="array" ref="N25">IFERROR(_xlfn.IFS(AND(LEFT(F25,6)="Arbeid",RIGHT(F25,3)&lt;&gt;"IKS"),IFERROR(VLOOKUP($G25,Tb_KostenTypen[],2,0),"tarief"),RIGHT(F25,3)="IKS","Uurtarief",LEFT(F25,6)="Arbeid","Uurtarief",AND(LEFT(F25,8)="Bijdrage",RIGHT(F25,15)="(vrijwilligers)"),"Vast tarief"),"")</f>
        <v/>
      </c>
      <c r="O25" s="92"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tarief",IF(LEFT(F25,8)="Bijdrage",VLOOKUP($F25,Tb_KostenTypen[],MATCH(Methode_Keuze,Tb_KostenTypen[#Headers],0),0),VLOOKUP($G25,Lijsten!L:O,4,0))),""),"")</f>
        <v/>
      </c>
      <c r="P25" s="92"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tarief",IF(LEFT(F25,8)="Bijdrage",VLOOKUP($F25,Tb_KostenTypen[],MATCH(Methode_Keuze,Tb_KostenTypen[#Headers],0),0),VLOOKUP($G25,Lijsten!L:O,4,0))),""),"")</f>
        <v/>
      </c>
      <c r="Q25" s="50"/>
      <c r="R25" s="50"/>
      <c r="S25" s="83"/>
      <c r="T25" s="51"/>
      <c r="U25" s="4" t="str" cm="1">
        <f t="array" ref="U25">IF(AA25&lt;&gt;"ja",_xlfn.IFNA(_xlfn.IFS(AND(O25&lt;&gt;"",F25&lt;&gt;"",RIGHT($N25,6)="tarief"),O25*Q25,S25&gt;0,IF(F25&lt;&gt;"",S25,"")),""),"")</f>
        <v/>
      </c>
      <c r="V25" s="4" t="str" cm="1">
        <f t="array" ref="V25">IF(AA25&lt;&gt;"ja",_xlfn.IFNA(_xlfn.IFS(AND(P25&lt;&gt;"",R25&lt;&gt;"",RIGHT($N25,6)="tarief"),P25*R25,T25&gt;0,T25),""),"")</f>
        <v/>
      </c>
      <c r="W25" s="4" t="str" cm="1">
        <f t="array" ref="W25">IFERROR(_xlfn.IFS(OR(F25="",LEFT(Methode_Keuze,4)="Geen"),"",AND(U25&lt;&gt;"",F25&lt;&gt;"Arbeidskosten"),ROUND(U25*VLOOKUP(F25,Tb_ProjectKosten[],MATCH(Tb_ProjectKosten[[#Headers],[Forfat_Percentage]],Tb_ProjectKosten[#Headers],0),0),2),AND(F25="Arbeidskosten",G25&lt;&gt;""),IFERROR(ROUND(U25*VLOOKUP(G25,Tb_KostenTypen[],3,0)*VLOOKUP(F25,Tb_ProjectKosten[],MATCH(Tb_ProjectKosten[[#Headers],[Forfat_Percentage]],Tb_ProjectKosten[#Headers],0),0),2),""),U25 &lt;=0,0),"")</f>
        <v/>
      </c>
      <c r="X25" s="4" t="str" cm="1">
        <f t="array" ref="X25">IFERROR(_xlfn.IFS(OR(F25="",LEFT(Methode_Keuze,4)="Geen"),"",AND(V25&lt;&gt;"",F25&lt;&gt;"Arbeidskosten"),ROUND(V25*VLOOKUP(F25,Tb_ProjectKosten[],MATCH(Tb_ProjectKosten[[#Headers],[Forfat_Percentage]],Tb_ProjectKosten[#Headers],0),0),2),AND(F25="Arbeidskosten",G25&lt;&gt;""),IFERROR(ROUND(V25*VLOOKUP(G25,Tb_KostenTypen[],3,0)*VLOOKUP(F25,Tb_ProjectKosten[],MATCH(Tb_ProjectKosten[[#Headers],[Forfat_Percentage]],Tb_ProjectKosten[#Headers],0),0),2),""),V25 &lt;=0,0),"")</f>
        <v/>
      </c>
      <c r="Y25" s="262"/>
      <c r="Z25" s="49"/>
      <c r="AA25" s="37" t="str" cm="1">
        <f t="array" ref="AA25">IFERROR(IF(INDEX(SubsidieTabel!$Q$1:$T$9,MATCH($F25,SubsidieTabel!$Q$1:$Q$9,0),IFERROR(MATCH(Methode_Keuze,SubsidieTabel!$Q$1:$T$1,0),2))&lt;&gt;1=TRUE,"ja",""),"")</f>
        <v/>
      </c>
    </row>
    <row r="26" spans="1:27" ht="15" customHeight="1" x14ac:dyDescent="0.25">
      <c r="A26" s="87"/>
      <c r="B26" s="219" t="str">
        <f>IF(A26&lt;&gt;"",_xlfn.MAXIFS($B$1:B25,$A$1:A25,A26)+1,"")</f>
        <v/>
      </c>
      <c r="C26" s="50"/>
      <c r="D26" s="50"/>
      <c r="E26" s="50"/>
      <c r="F26" s="50"/>
      <c r="G26" s="283"/>
      <c r="H26" s="296"/>
      <c r="I26" s="295"/>
      <c r="J26" s="295"/>
      <c r="K26" s="202"/>
      <c r="L26" s="202"/>
      <c r="M26" s="91" t="str">
        <f>IFERROR(VLOOKUP(H26,Lijsten!$H$1:$I$100,2,0),"")</f>
        <v/>
      </c>
      <c r="N26" s="91" t="str" cm="1">
        <f t="array" ref="N26">IFERROR(_xlfn.IFS(AND(LEFT(F26,6)="Arbeid",RIGHT(F26,3)&lt;&gt;"IKS"),IFERROR(VLOOKUP($G26,Tb_KostenTypen[],2,0),"tarief"),RIGHT(F26,3)="IKS","Uurtarief",LEFT(F26,6)="Arbeid","Uurtarief",AND(LEFT(F26,8)="Bijdrage",RIGHT(F26,15)="(vrijwilligers)"),"Vast tarief"),"")</f>
        <v/>
      </c>
      <c r="O26" s="92"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tarief",IF(LEFT(F26,8)="Bijdrage",VLOOKUP($F26,Tb_KostenTypen[],MATCH(Methode_Keuze,Tb_KostenTypen[#Headers],0),0),VLOOKUP($G26,Lijsten!L:O,4,0))),""),"")</f>
        <v/>
      </c>
      <c r="P26" s="92"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tarief",IF(LEFT(F26,8)="Bijdrage",VLOOKUP($F26,Tb_KostenTypen[],MATCH(Methode_Keuze,Tb_KostenTypen[#Headers],0),0),VLOOKUP($G26,Lijsten!L:O,4,0))),""),"")</f>
        <v/>
      </c>
      <c r="Q26" s="50"/>
      <c r="R26" s="50"/>
      <c r="S26" s="83"/>
      <c r="T26" s="51"/>
      <c r="U26" s="4" t="str" cm="1">
        <f t="array" ref="U26">IF(AA26&lt;&gt;"ja",_xlfn.IFNA(_xlfn.IFS(AND(O26&lt;&gt;"",F26&lt;&gt;"",RIGHT($N26,6)="tarief"),O26*Q26,S26&gt;0,IF(F26&lt;&gt;"",S26,"")),""),"")</f>
        <v/>
      </c>
      <c r="V26" s="4" t="str" cm="1">
        <f t="array" ref="V26">IF(AA26&lt;&gt;"ja",_xlfn.IFNA(_xlfn.IFS(AND(P26&lt;&gt;"",R26&lt;&gt;"",RIGHT($N26,6)="tarief"),P26*R26,T26&gt;0,T26),""),"")</f>
        <v/>
      </c>
      <c r="W26" s="4" t="str" cm="1">
        <f t="array" ref="W26">IFERROR(_xlfn.IFS(OR(F26="",LEFT(Methode_Keuze,4)="Geen"),"",AND(U26&lt;&gt;"",F26&lt;&gt;"Arbeidskosten"),ROUND(U26*VLOOKUP(F26,Tb_ProjectKosten[],MATCH(Tb_ProjectKosten[[#Headers],[Forfat_Percentage]],Tb_ProjectKosten[#Headers],0),0),2),AND(F26="Arbeidskosten",G26&lt;&gt;""),IFERROR(ROUND(U26*VLOOKUP(G26,Tb_KostenTypen[],3,0)*VLOOKUP(F26,Tb_ProjectKosten[],MATCH(Tb_ProjectKosten[[#Headers],[Forfat_Percentage]],Tb_ProjectKosten[#Headers],0),0),2),""),U26 &lt;=0,0),"")</f>
        <v/>
      </c>
      <c r="X26" s="4" t="str" cm="1">
        <f t="array" ref="X26">IFERROR(_xlfn.IFS(OR(F26="",LEFT(Methode_Keuze,4)="Geen"),"",AND(V26&lt;&gt;"",F26&lt;&gt;"Arbeidskosten"),ROUND(V26*VLOOKUP(F26,Tb_ProjectKosten[],MATCH(Tb_ProjectKosten[[#Headers],[Forfat_Percentage]],Tb_ProjectKosten[#Headers],0),0),2),AND(F26="Arbeidskosten",G26&lt;&gt;""),IFERROR(ROUND(V26*VLOOKUP(G26,Tb_KostenTypen[],3,0)*VLOOKUP(F26,Tb_ProjectKosten[],MATCH(Tb_ProjectKosten[[#Headers],[Forfat_Percentage]],Tb_ProjectKosten[#Headers],0),0),2),""),V26 &lt;=0,0),"")</f>
        <v/>
      </c>
      <c r="Y26" s="262"/>
      <c r="Z26" s="49"/>
      <c r="AA26" s="37" t="str" cm="1">
        <f t="array" ref="AA26">IFERROR(IF(INDEX(SubsidieTabel!$Q$1:$T$9,MATCH($F26,SubsidieTabel!$Q$1:$Q$9,0),IFERROR(MATCH(Methode_Keuze,SubsidieTabel!$Q$1:$T$1,0),2))&lt;&gt;1=TRUE,"ja",""),"")</f>
        <v/>
      </c>
    </row>
    <row r="27" spans="1:27" ht="15" customHeight="1" x14ac:dyDescent="0.25">
      <c r="A27" s="87"/>
      <c r="B27" s="219" t="str">
        <f>IF(A27&lt;&gt;"",_xlfn.MAXIFS($B$1:B26,$A$1:A26,A27)+1,"")</f>
        <v/>
      </c>
      <c r="C27" s="50"/>
      <c r="D27" s="50"/>
      <c r="E27" s="50"/>
      <c r="F27" s="50"/>
      <c r="G27" s="283"/>
      <c r="H27" s="296"/>
      <c r="I27" s="295"/>
      <c r="J27" s="295"/>
      <c r="K27" s="202"/>
      <c r="L27" s="202"/>
      <c r="M27" s="91" t="str">
        <f>IFERROR(VLOOKUP(H27,Lijsten!$H$1:$I$100,2,0),"")</f>
        <v/>
      </c>
      <c r="N27" s="91" t="str" cm="1">
        <f t="array" ref="N27">IFERROR(_xlfn.IFS(AND(LEFT(F27,6)="Arbeid",RIGHT(F27,3)&lt;&gt;"IKS"),IFERROR(VLOOKUP($G27,Tb_KostenTypen[],2,0),"tarief"),RIGHT(F27,3)="IKS","Uurtarief",LEFT(F27,6)="Arbeid","Uurtarief",AND(LEFT(F27,8)="Bijdrage",RIGHT(F27,15)="(vrijwilligers)"),"Vast tarief"),"")</f>
        <v/>
      </c>
      <c r="O27" s="92"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tarief",IF(LEFT(F27,8)="Bijdrage",VLOOKUP($F27,Tb_KostenTypen[],MATCH(Methode_Keuze,Tb_KostenTypen[#Headers],0),0),VLOOKUP($G27,Lijsten!L:O,4,0))),""),"")</f>
        <v/>
      </c>
      <c r="P27" s="92"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tarief",IF(LEFT(F27,8)="Bijdrage",VLOOKUP($F27,Tb_KostenTypen[],MATCH(Methode_Keuze,Tb_KostenTypen[#Headers],0),0),VLOOKUP($G27,Lijsten!L:O,4,0))),""),"")</f>
        <v/>
      </c>
      <c r="Q27" s="50"/>
      <c r="R27" s="50"/>
      <c r="S27" s="83"/>
      <c r="T27" s="51"/>
      <c r="U27" s="4" t="str" cm="1">
        <f t="array" ref="U27">IF(AA27&lt;&gt;"ja",_xlfn.IFNA(_xlfn.IFS(AND(O27&lt;&gt;"",F27&lt;&gt;"",RIGHT($N27,6)="tarief"),O27*Q27,S27&gt;0,IF(F27&lt;&gt;"",S27,"")),""),"")</f>
        <v/>
      </c>
      <c r="V27" s="4" t="str" cm="1">
        <f t="array" ref="V27">IF(AA27&lt;&gt;"ja",_xlfn.IFNA(_xlfn.IFS(AND(P27&lt;&gt;"",R27&lt;&gt;"",RIGHT($N27,6)="tarief"),P27*R27,T27&gt;0,T27),""),"")</f>
        <v/>
      </c>
      <c r="W27" s="4" t="str" cm="1">
        <f t="array" ref="W27">IFERROR(_xlfn.IFS(OR(F27="",LEFT(Methode_Keuze,4)="Geen"),"",AND(U27&lt;&gt;"",F27&lt;&gt;"Arbeidskosten"),ROUND(U27*VLOOKUP(F27,Tb_ProjectKosten[],MATCH(Tb_ProjectKosten[[#Headers],[Forfat_Percentage]],Tb_ProjectKosten[#Headers],0),0),2),AND(F27="Arbeidskosten",G27&lt;&gt;""),IFERROR(ROUND(U27*VLOOKUP(G27,Tb_KostenTypen[],3,0)*VLOOKUP(F27,Tb_ProjectKosten[],MATCH(Tb_ProjectKosten[[#Headers],[Forfat_Percentage]],Tb_ProjectKosten[#Headers],0),0),2),""),U27 &lt;=0,0),"")</f>
        <v/>
      </c>
      <c r="X27" s="4" t="str" cm="1">
        <f t="array" ref="X27">IFERROR(_xlfn.IFS(OR(F27="",LEFT(Methode_Keuze,4)="Geen"),"",AND(V27&lt;&gt;"",F27&lt;&gt;"Arbeidskosten"),ROUND(V27*VLOOKUP(F27,Tb_ProjectKosten[],MATCH(Tb_ProjectKosten[[#Headers],[Forfat_Percentage]],Tb_ProjectKosten[#Headers],0),0),2),AND(F27="Arbeidskosten",G27&lt;&gt;""),IFERROR(ROUND(V27*VLOOKUP(G27,Tb_KostenTypen[],3,0)*VLOOKUP(F27,Tb_ProjectKosten[],MATCH(Tb_ProjectKosten[[#Headers],[Forfat_Percentage]],Tb_ProjectKosten[#Headers],0),0),2),""),V27 &lt;=0,0),"")</f>
        <v/>
      </c>
      <c r="Y27" s="262"/>
      <c r="Z27" s="49"/>
      <c r="AA27" s="37" t="str" cm="1">
        <f t="array" ref="AA27">IFERROR(IF(INDEX(SubsidieTabel!$Q$1:$T$9,MATCH($F27,SubsidieTabel!$Q$1:$Q$9,0),IFERROR(MATCH(Methode_Keuze,SubsidieTabel!$Q$1:$T$1,0),2))&lt;&gt;1=TRUE,"ja",""),"")</f>
        <v/>
      </c>
    </row>
    <row r="28" spans="1:27" ht="15" customHeight="1" x14ac:dyDescent="0.25">
      <c r="A28" s="87"/>
      <c r="B28" s="219" t="str">
        <f>IF(A28&lt;&gt;"",_xlfn.MAXIFS($B$1:B27,$A$1:A27,A28)+1,"")</f>
        <v/>
      </c>
      <c r="C28" s="50"/>
      <c r="D28" s="50"/>
      <c r="E28" s="50"/>
      <c r="F28" s="50"/>
      <c r="G28" s="283"/>
      <c r="H28" s="296"/>
      <c r="I28" s="295"/>
      <c r="J28" s="295"/>
      <c r="K28" s="202"/>
      <c r="L28" s="202"/>
      <c r="M28" s="91" t="str">
        <f>IFERROR(VLOOKUP(H28,Lijsten!$H$1:$I$100,2,0),"")</f>
        <v/>
      </c>
      <c r="N28" s="91" t="str" cm="1">
        <f t="array" ref="N28">IFERROR(_xlfn.IFS(AND(LEFT(F28,6)="Arbeid",RIGHT(F28,3)&lt;&gt;"IKS"),IFERROR(VLOOKUP($G28,Tb_KostenTypen[],2,0),"tarief"),RIGHT(F28,3)="IKS","Uurtarief",LEFT(F28,6)="Arbeid","Uurtarief",AND(LEFT(F28,8)="Bijdrage",RIGHT(F28,15)="(vrijwilligers)"),"Vast tarief"),"")</f>
        <v/>
      </c>
      <c r="O28" s="92"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tarief",IF(LEFT(F28,8)="Bijdrage",VLOOKUP($F28,Tb_KostenTypen[],MATCH(Methode_Keuze,Tb_KostenTypen[#Headers],0),0),VLOOKUP($G28,Lijsten!L:O,4,0))),""),"")</f>
        <v/>
      </c>
      <c r="P28" s="92"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tarief",IF(LEFT(F28,8)="Bijdrage",VLOOKUP($F28,Tb_KostenTypen[],MATCH(Methode_Keuze,Tb_KostenTypen[#Headers],0),0),VLOOKUP($G28,Lijsten!L:O,4,0))),""),"")</f>
        <v/>
      </c>
      <c r="Q28" s="50"/>
      <c r="R28" s="50"/>
      <c r="S28" s="83"/>
      <c r="T28" s="51"/>
      <c r="U28" s="4" t="str" cm="1">
        <f t="array" ref="U28">IF(AA28&lt;&gt;"ja",_xlfn.IFNA(_xlfn.IFS(AND(O28&lt;&gt;"",F28&lt;&gt;"",RIGHT($N28,6)="tarief"),O28*Q28,S28&gt;0,IF(F28&lt;&gt;"",S28,"")),""),"")</f>
        <v/>
      </c>
      <c r="V28" s="4" t="str" cm="1">
        <f t="array" ref="V28">IF(AA28&lt;&gt;"ja",_xlfn.IFNA(_xlfn.IFS(AND(P28&lt;&gt;"",R28&lt;&gt;"",RIGHT($N28,6)="tarief"),P28*R28,T28&gt;0,T28),""),"")</f>
        <v/>
      </c>
      <c r="W28" s="4" t="str" cm="1">
        <f t="array" ref="W28">IFERROR(_xlfn.IFS(OR(F28="",LEFT(Methode_Keuze,4)="Geen"),"",AND(U28&lt;&gt;"",F28&lt;&gt;"Arbeidskosten"),ROUND(U28*VLOOKUP(F28,Tb_ProjectKosten[],MATCH(Tb_ProjectKosten[[#Headers],[Forfat_Percentage]],Tb_ProjectKosten[#Headers],0),0),2),AND(F28="Arbeidskosten",G28&lt;&gt;""),IFERROR(ROUND(U28*VLOOKUP(G28,Tb_KostenTypen[],3,0)*VLOOKUP(F28,Tb_ProjectKosten[],MATCH(Tb_ProjectKosten[[#Headers],[Forfat_Percentage]],Tb_ProjectKosten[#Headers],0),0),2),""),U28 &lt;=0,0),"")</f>
        <v/>
      </c>
      <c r="X28" s="4" t="str" cm="1">
        <f t="array" ref="X28">IFERROR(_xlfn.IFS(OR(F28="",LEFT(Methode_Keuze,4)="Geen"),"",AND(V28&lt;&gt;"",F28&lt;&gt;"Arbeidskosten"),ROUND(V28*VLOOKUP(F28,Tb_ProjectKosten[],MATCH(Tb_ProjectKosten[[#Headers],[Forfat_Percentage]],Tb_ProjectKosten[#Headers],0),0),2),AND(F28="Arbeidskosten",G28&lt;&gt;""),IFERROR(ROUND(V28*VLOOKUP(G28,Tb_KostenTypen[],3,0)*VLOOKUP(F28,Tb_ProjectKosten[],MATCH(Tb_ProjectKosten[[#Headers],[Forfat_Percentage]],Tb_ProjectKosten[#Headers],0),0),2),""),V28 &lt;=0,0),"")</f>
        <v/>
      </c>
      <c r="Y28" s="262"/>
      <c r="Z28" s="49"/>
      <c r="AA28" s="37" t="str" cm="1">
        <f t="array" ref="AA28">IFERROR(IF(INDEX(SubsidieTabel!$Q$1:$T$9,MATCH($F28,SubsidieTabel!$Q$1:$Q$9,0),IFERROR(MATCH(Methode_Keuze,SubsidieTabel!$Q$1:$T$1,0),2))&lt;&gt;1=TRUE,"ja",""),"")</f>
        <v/>
      </c>
    </row>
    <row r="29" spans="1:27" ht="15" customHeight="1" x14ac:dyDescent="0.25">
      <c r="A29" s="87"/>
      <c r="B29" s="219" t="str">
        <f>IF(A29&lt;&gt;"",_xlfn.MAXIFS($B$1:B28,$A$1:A28,A29)+1,"")</f>
        <v/>
      </c>
      <c r="C29" s="50"/>
      <c r="D29" s="50"/>
      <c r="E29" s="50"/>
      <c r="F29" s="50"/>
      <c r="G29" s="283"/>
      <c r="H29" s="296"/>
      <c r="I29" s="295"/>
      <c r="J29" s="295"/>
      <c r="K29" s="202"/>
      <c r="L29" s="202"/>
      <c r="M29" s="91" t="str">
        <f>IFERROR(VLOOKUP(H29,Lijsten!$H$1:$I$100,2,0),"")</f>
        <v/>
      </c>
      <c r="N29" s="91" t="str" cm="1">
        <f t="array" ref="N29">IFERROR(_xlfn.IFS(AND(LEFT(F29,6)="Arbeid",RIGHT(F29,3)&lt;&gt;"IKS"),IFERROR(VLOOKUP($G29,Tb_KostenTypen[],2,0),"tarief"),RIGHT(F29,3)="IKS","Uurtarief",LEFT(F29,6)="Arbeid","Uurtarief",AND(LEFT(F29,8)="Bijdrage",RIGHT(F29,15)="(vrijwilligers)"),"Vast tarief"),"")</f>
        <v/>
      </c>
      <c r="O29" s="92"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tarief",IF(LEFT(F29,8)="Bijdrage",VLOOKUP($F29,Tb_KostenTypen[],MATCH(Methode_Keuze,Tb_KostenTypen[#Headers],0),0),VLOOKUP($G29,Lijsten!L:O,4,0))),""),"")</f>
        <v/>
      </c>
      <c r="P29" s="92"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tarief",IF(LEFT(F29,8)="Bijdrage",VLOOKUP($F29,Tb_KostenTypen[],MATCH(Methode_Keuze,Tb_KostenTypen[#Headers],0),0),VLOOKUP($G29,Lijsten!L:O,4,0))),""),"")</f>
        <v/>
      </c>
      <c r="Q29" s="50"/>
      <c r="R29" s="50"/>
      <c r="S29" s="83"/>
      <c r="T29" s="51"/>
      <c r="U29" s="4" t="str" cm="1">
        <f t="array" ref="U29">IF(AA29&lt;&gt;"ja",_xlfn.IFNA(_xlfn.IFS(AND(O29&lt;&gt;"",F29&lt;&gt;"",RIGHT($N29,6)="tarief"),O29*Q29,S29&gt;0,IF(F29&lt;&gt;"",S29,"")),""),"")</f>
        <v/>
      </c>
      <c r="V29" s="4" t="str" cm="1">
        <f t="array" ref="V29">IF(AA29&lt;&gt;"ja",_xlfn.IFNA(_xlfn.IFS(AND(P29&lt;&gt;"",R29&lt;&gt;"",RIGHT($N29,6)="tarief"),P29*R29,T29&gt;0,T29),""),"")</f>
        <v/>
      </c>
      <c r="W29" s="4" t="str" cm="1">
        <f t="array" ref="W29">IFERROR(_xlfn.IFS(OR(F29="",LEFT(Methode_Keuze,4)="Geen"),"",AND(U29&lt;&gt;"",F29&lt;&gt;"Arbeidskosten"),ROUND(U29*VLOOKUP(F29,Tb_ProjectKosten[],MATCH(Tb_ProjectKosten[[#Headers],[Forfat_Percentage]],Tb_ProjectKosten[#Headers],0),0),2),AND(F29="Arbeidskosten",G29&lt;&gt;""),IFERROR(ROUND(U29*VLOOKUP(G29,Tb_KostenTypen[],3,0)*VLOOKUP(F29,Tb_ProjectKosten[],MATCH(Tb_ProjectKosten[[#Headers],[Forfat_Percentage]],Tb_ProjectKosten[#Headers],0),0),2),""),U29 &lt;=0,0),"")</f>
        <v/>
      </c>
      <c r="X29" s="4" t="str" cm="1">
        <f t="array" ref="X29">IFERROR(_xlfn.IFS(OR(F29="",LEFT(Methode_Keuze,4)="Geen"),"",AND(V29&lt;&gt;"",F29&lt;&gt;"Arbeidskosten"),ROUND(V29*VLOOKUP(F29,Tb_ProjectKosten[],MATCH(Tb_ProjectKosten[[#Headers],[Forfat_Percentage]],Tb_ProjectKosten[#Headers],0),0),2),AND(F29="Arbeidskosten",G29&lt;&gt;""),IFERROR(ROUND(V29*VLOOKUP(G29,Tb_KostenTypen[],3,0)*VLOOKUP(F29,Tb_ProjectKosten[],MATCH(Tb_ProjectKosten[[#Headers],[Forfat_Percentage]],Tb_ProjectKosten[#Headers],0),0),2),""),V29 &lt;=0,0),"")</f>
        <v/>
      </c>
      <c r="Y29" s="262"/>
      <c r="Z29" s="49"/>
      <c r="AA29" s="37" t="str" cm="1">
        <f t="array" ref="AA29">IFERROR(IF(INDEX(SubsidieTabel!$Q$1:$T$9,MATCH($F29,SubsidieTabel!$Q$1:$Q$9,0),IFERROR(MATCH(Methode_Keuze,SubsidieTabel!$Q$1:$T$1,0),2))&lt;&gt;1=TRUE,"ja",""),"")</f>
        <v/>
      </c>
    </row>
    <row r="30" spans="1:27" ht="15" customHeight="1" x14ac:dyDescent="0.25">
      <c r="A30" s="87"/>
      <c r="B30" s="219" t="str">
        <f>IF(A30&lt;&gt;"",_xlfn.MAXIFS($B$1:B29,$A$1:A29,A30)+1,"")</f>
        <v/>
      </c>
      <c r="C30" s="50"/>
      <c r="D30" s="50"/>
      <c r="E30" s="50"/>
      <c r="F30" s="50"/>
      <c r="G30" s="283"/>
      <c r="H30" s="296"/>
      <c r="I30" s="295"/>
      <c r="J30" s="295"/>
      <c r="K30" s="202"/>
      <c r="L30" s="202"/>
      <c r="M30" s="91" t="str">
        <f>IFERROR(VLOOKUP(H30,Lijsten!$H$1:$I$100,2,0),"")</f>
        <v/>
      </c>
      <c r="N30" s="91" t="str" cm="1">
        <f t="array" ref="N30">IFERROR(_xlfn.IFS(AND(LEFT(F30,6)="Arbeid",RIGHT(F30,3)&lt;&gt;"IKS"),IFERROR(VLOOKUP($G30,Tb_KostenTypen[],2,0),"tarief"),RIGHT(F30,3)="IKS","Uurtarief",LEFT(F30,6)="Arbeid","Uurtarief",AND(LEFT(F30,8)="Bijdrage",RIGHT(F30,15)="(vrijwilligers)"),"Vast tarief"),"")</f>
        <v/>
      </c>
      <c r="O30" s="92"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tarief",IF(LEFT(F30,8)="Bijdrage",VLOOKUP($F30,Tb_KostenTypen[],MATCH(Methode_Keuze,Tb_KostenTypen[#Headers],0),0),VLOOKUP($G30,Lijsten!L:O,4,0))),""),"")</f>
        <v/>
      </c>
      <c r="P30" s="92"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tarief",IF(LEFT(F30,8)="Bijdrage",VLOOKUP($F30,Tb_KostenTypen[],MATCH(Methode_Keuze,Tb_KostenTypen[#Headers],0),0),VLOOKUP($G30,Lijsten!L:O,4,0))),""),"")</f>
        <v/>
      </c>
      <c r="Q30" s="50"/>
      <c r="R30" s="50"/>
      <c r="S30" s="83"/>
      <c r="T30" s="51"/>
      <c r="U30" s="4" t="str" cm="1">
        <f t="array" ref="U30">IF(AA30&lt;&gt;"ja",_xlfn.IFNA(_xlfn.IFS(AND(O30&lt;&gt;"",F30&lt;&gt;"",RIGHT($N30,6)="tarief"),O30*Q30,S30&gt;0,IF(F30&lt;&gt;"",S30,"")),""),"")</f>
        <v/>
      </c>
      <c r="V30" s="4" t="str" cm="1">
        <f t="array" ref="V30">IF(AA30&lt;&gt;"ja",_xlfn.IFNA(_xlfn.IFS(AND(P30&lt;&gt;"",R30&lt;&gt;"",RIGHT($N30,6)="tarief"),P30*R30,T30&gt;0,T30),""),"")</f>
        <v/>
      </c>
      <c r="W30" s="4" t="str" cm="1">
        <f t="array" ref="W30">IFERROR(_xlfn.IFS(OR(F30="",LEFT(Methode_Keuze,4)="Geen"),"",AND(U30&lt;&gt;"",F30&lt;&gt;"Arbeidskosten"),ROUND(U30*VLOOKUP(F30,Tb_ProjectKosten[],MATCH(Tb_ProjectKosten[[#Headers],[Forfat_Percentage]],Tb_ProjectKosten[#Headers],0),0),2),AND(F30="Arbeidskosten",G30&lt;&gt;""),IFERROR(ROUND(U30*VLOOKUP(G30,Tb_KostenTypen[],3,0)*VLOOKUP(F30,Tb_ProjectKosten[],MATCH(Tb_ProjectKosten[[#Headers],[Forfat_Percentage]],Tb_ProjectKosten[#Headers],0),0),2),""),U30 &lt;=0,0),"")</f>
        <v/>
      </c>
      <c r="X30" s="4" t="str" cm="1">
        <f t="array" ref="X30">IFERROR(_xlfn.IFS(OR(F30="",LEFT(Methode_Keuze,4)="Geen"),"",AND(V30&lt;&gt;"",F30&lt;&gt;"Arbeidskosten"),ROUND(V30*VLOOKUP(F30,Tb_ProjectKosten[],MATCH(Tb_ProjectKosten[[#Headers],[Forfat_Percentage]],Tb_ProjectKosten[#Headers],0),0),2),AND(F30="Arbeidskosten",G30&lt;&gt;""),IFERROR(ROUND(V30*VLOOKUP(G30,Tb_KostenTypen[],3,0)*VLOOKUP(F30,Tb_ProjectKosten[],MATCH(Tb_ProjectKosten[[#Headers],[Forfat_Percentage]],Tb_ProjectKosten[#Headers],0),0),2),""),V30 &lt;=0,0),"")</f>
        <v/>
      </c>
      <c r="Y30" s="262"/>
      <c r="Z30" s="49"/>
      <c r="AA30" s="37" t="str" cm="1">
        <f t="array" ref="AA30">IFERROR(IF(INDEX(SubsidieTabel!$Q$1:$T$9,MATCH($F30,SubsidieTabel!$Q$1:$Q$9,0),IFERROR(MATCH(Methode_Keuze,SubsidieTabel!$Q$1:$T$1,0),2))&lt;&gt;1=TRUE,"ja",""),"")</f>
        <v/>
      </c>
    </row>
    <row r="31" spans="1:27" ht="15" customHeight="1" x14ac:dyDescent="0.25">
      <c r="A31" s="87"/>
      <c r="B31" s="219" t="str">
        <f>IF(A31&lt;&gt;"",_xlfn.MAXIFS($B$1:B30,$A$1:A30,A31)+1,"")</f>
        <v/>
      </c>
      <c r="C31" s="50"/>
      <c r="D31" s="50"/>
      <c r="E31" s="50"/>
      <c r="F31" s="50"/>
      <c r="G31" s="283"/>
      <c r="H31" s="296"/>
      <c r="I31" s="295"/>
      <c r="J31" s="295"/>
      <c r="K31" s="202"/>
      <c r="L31" s="202"/>
      <c r="M31" s="91" t="str">
        <f>IFERROR(VLOOKUP(H31,Lijsten!$H$1:$I$100,2,0),"")</f>
        <v/>
      </c>
      <c r="N31" s="91" t="str" cm="1">
        <f t="array" ref="N31">IFERROR(_xlfn.IFS(AND(LEFT(F31,6)="Arbeid",RIGHT(F31,3)&lt;&gt;"IKS"),IFERROR(VLOOKUP($G31,Tb_KostenTypen[],2,0),"tarief"),RIGHT(F31,3)="IKS","Uurtarief",LEFT(F31,6)="Arbeid","Uurtarief",AND(LEFT(F31,8)="Bijdrage",RIGHT(F31,15)="(vrijwilligers)"),"Vast tarief"),"")</f>
        <v/>
      </c>
      <c r="O31" s="92"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tarief",IF(LEFT(F31,8)="Bijdrage",VLOOKUP($F31,Tb_KostenTypen[],MATCH(Methode_Keuze,Tb_KostenTypen[#Headers],0),0),VLOOKUP($G31,Lijsten!L:O,4,0))),""),"")</f>
        <v/>
      </c>
      <c r="P31" s="92"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tarief",IF(LEFT(F31,8)="Bijdrage",VLOOKUP($F31,Tb_KostenTypen[],MATCH(Methode_Keuze,Tb_KostenTypen[#Headers],0),0),VLOOKUP($G31,Lijsten!L:O,4,0))),""),"")</f>
        <v/>
      </c>
      <c r="Q31" s="50"/>
      <c r="R31" s="50"/>
      <c r="S31" s="83"/>
      <c r="T31" s="51"/>
      <c r="U31" s="4" t="str" cm="1">
        <f t="array" ref="U31">IF(AA31&lt;&gt;"ja",_xlfn.IFNA(_xlfn.IFS(AND(O31&lt;&gt;"",F31&lt;&gt;"",RIGHT($N31,6)="tarief"),O31*Q31,S31&gt;0,IF(F31&lt;&gt;"",S31,"")),""),"")</f>
        <v/>
      </c>
      <c r="V31" s="4" t="str" cm="1">
        <f t="array" ref="V31">IF(AA31&lt;&gt;"ja",_xlfn.IFNA(_xlfn.IFS(AND(P31&lt;&gt;"",R31&lt;&gt;"",RIGHT($N31,6)="tarief"),P31*R31,T31&gt;0,T31),""),"")</f>
        <v/>
      </c>
      <c r="W31" s="4" t="str" cm="1">
        <f t="array" ref="W31">IFERROR(_xlfn.IFS(OR(F31="",LEFT(Methode_Keuze,4)="Geen"),"",AND(U31&lt;&gt;"",F31&lt;&gt;"Arbeidskosten"),ROUND(U31*VLOOKUP(F31,Tb_ProjectKosten[],MATCH(Tb_ProjectKosten[[#Headers],[Forfat_Percentage]],Tb_ProjectKosten[#Headers],0),0),2),AND(F31="Arbeidskosten",G31&lt;&gt;""),IFERROR(ROUND(U31*VLOOKUP(G31,Tb_KostenTypen[],3,0)*VLOOKUP(F31,Tb_ProjectKosten[],MATCH(Tb_ProjectKosten[[#Headers],[Forfat_Percentage]],Tb_ProjectKosten[#Headers],0),0),2),""),U31 &lt;=0,0),"")</f>
        <v/>
      </c>
      <c r="X31" s="4" t="str" cm="1">
        <f t="array" ref="X31">IFERROR(_xlfn.IFS(OR(F31="",LEFT(Methode_Keuze,4)="Geen"),"",AND(V31&lt;&gt;"",F31&lt;&gt;"Arbeidskosten"),ROUND(V31*VLOOKUP(F31,Tb_ProjectKosten[],MATCH(Tb_ProjectKosten[[#Headers],[Forfat_Percentage]],Tb_ProjectKosten[#Headers],0),0),2),AND(F31="Arbeidskosten",G31&lt;&gt;""),IFERROR(ROUND(V31*VLOOKUP(G31,Tb_KostenTypen[],3,0)*VLOOKUP(F31,Tb_ProjectKosten[],MATCH(Tb_ProjectKosten[[#Headers],[Forfat_Percentage]],Tb_ProjectKosten[#Headers],0),0),2),""),V31 &lt;=0,0),"")</f>
        <v/>
      </c>
      <c r="Y31" s="262"/>
      <c r="Z31" s="49"/>
      <c r="AA31" s="37" t="str" cm="1">
        <f t="array" ref="AA31">IFERROR(IF(INDEX(SubsidieTabel!$Q$1:$T$9,MATCH($F31,SubsidieTabel!$Q$1:$Q$9,0),IFERROR(MATCH(Methode_Keuze,SubsidieTabel!$Q$1:$T$1,0),2))&lt;&gt;1=TRUE,"ja",""),"")</f>
        <v/>
      </c>
    </row>
    <row r="32" spans="1:27" ht="15" customHeight="1" x14ac:dyDescent="0.25">
      <c r="A32" s="87"/>
      <c r="B32" s="219" t="str">
        <f>IF(A32&lt;&gt;"",_xlfn.MAXIFS($B$1:B31,$A$1:A31,A32)+1,"")</f>
        <v/>
      </c>
      <c r="C32" s="50"/>
      <c r="D32" s="50"/>
      <c r="E32" s="50"/>
      <c r="F32" s="50"/>
      <c r="G32" s="283"/>
      <c r="H32" s="296"/>
      <c r="I32" s="295"/>
      <c r="J32" s="295"/>
      <c r="K32" s="202"/>
      <c r="L32" s="202"/>
      <c r="M32" s="91" t="str">
        <f>IFERROR(VLOOKUP(H32,Lijsten!$H$1:$I$100,2,0),"")</f>
        <v/>
      </c>
      <c r="N32" s="91" t="str" cm="1">
        <f t="array" ref="N32">IFERROR(_xlfn.IFS(AND(LEFT(F32,6)="Arbeid",RIGHT(F32,3)&lt;&gt;"IKS"),IFERROR(VLOOKUP($G32,Tb_KostenTypen[],2,0),"tarief"),RIGHT(F32,3)="IKS","Uurtarief",LEFT(F32,6)="Arbeid","Uurtarief",AND(LEFT(F32,8)="Bijdrage",RIGHT(F32,15)="(vrijwilligers)"),"Vast tarief"),"")</f>
        <v/>
      </c>
      <c r="O32" s="92"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tarief",IF(LEFT(F32,8)="Bijdrage",VLOOKUP($F32,Tb_KostenTypen[],MATCH(Methode_Keuze,Tb_KostenTypen[#Headers],0),0),VLOOKUP($G32,Lijsten!L:O,4,0))),""),"")</f>
        <v/>
      </c>
      <c r="P32" s="92"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tarief",IF(LEFT(F32,8)="Bijdrage",VLOOKUP($F32,Tb_KostenTypen[],MATCH(Methode_Keuze,Tb_KostenTypen[#Headers],0),0),VLOOKUP($G32,Lijsten!L:O,4,0))),""),"")</f>
        <v/>
      </c>
      <c r="Q32" s="50"/>
      <c r="R32" s="50"/>
      <c r="S32" s="83"/>
      <c r="T32" s="51"/>
      <c r="U32" s="4" t="str" cm="1">
        <f t="array" ref="U32">IF(AA32&lt;&gt;"ja",_xlfn.IFNA(_xlfn.IFS(AND(O32&lt;&gt;"",F32&lt;&gt;"",RIGHT($N32,6)="tarief"),O32*Q32,S32&gt;0,IF(F32&lt;&gt;"",S32,"")),""),"")</f>
        <v/>
      </c>
      <c r="V32" s="4" t="str" cm="1">
        <f t="array" ref="V32">IF(AA32&lt;&gt;"ja",_xlfn.IFNA(_xlfn.IFS(AND(P32&lt;&gt;"",R32&lt;&gt;"",RIGHT($N32,6)="tarief"),P32*R32,T32&gt;0,T32),""),"")</f>
        <v/>
      </c>
      <c r="W32" s="4" t="str" cm="1">
        <f t="array" ref="W32">IFERROR(_xlfn.IFS(OR(F32="",LEFT(Methode_Keuze,4)="Geen"),"",AND(U32&lt;&gt;"",F32&lt;&gt;"Arbeidskosten"),ROUND(U32*VLOOKUP(F32,Tb_ProjectKosten[],MATCH(Tb_ProjectKosten[[#Headers],[Forfat_Percentage]],Tb_ProjectKosten[#Headers],0),0),2),AND(F32="Arbeidskosten",G32&lt;&gt;""),IFERROR(ROUND(U32*VLOOKUP(G32,Tb_KostenTypen[],3,0)*VLOOKUP(F32,Tb_ProjectKosten[],MATCH(Tb_ProjectKosten[[#Headers],[Forfat_Percentage]],Tb_ProjectKosten[#Headers],0),0),2),""),U32 &lt;=0,0),"")</f>
        <v/>
      </c>
      <c r="X32" s="4" t="str" cm="1">
        <f t="array" ref="X32">IFERROR(_xlfn.IFS(OR(F32="",LEFT(Methode_Keuze,4)="Geen"),"",AND(V32&lt;&gt;"",F32&lt;&gt;"Arbeidskosten"),ROUND(V32*VLOOKUP(F32,Tb_ProjectKosten[],MATCH(Tb_ProjectKosten[[#Headers],[Forfat_Percentage]],Tb_ProjectKosten[#Headers],0),0),2),AND(F32="Arbeidskosten",G32&lt;&gt;""),IFERROR(ROUND(V32*VLOOKUP(G32,Tb_KostenTypen[],3,0)*VLOOKUP(F32,Tb_ProjectKosten[],MATCH(Tb_ProjectKosten[[#Headers],[Forfat_Percentage]],Tb_ProjectKosten[#Headers],0),0),2),""),V32 &lt;=0,0),"")</f>
        <v/>
      </c>
      <c r="Y32" s="262"/>
      <c r="Z32" s="49"/>
      <c r="AA32" s="37" t="str" cm="1">
        <f t="array" ref="AA32">IFERROR(IF(INDEX(SubsidieTabel!$Q$1:$T$9,MATCH($F32,SubsidieTabel!$Q$1:$Q$9,0),IFERROR(MATCH(Methode_Keuze,SubsidieTabel!$Q$1:$T$1,0),2))&lt;&gt;1=TRUE,"ja",""),"")</f>
        <v/>
      </c>
    </row>
    <row r="33" spans="1:27" ht="15" customHeight="1" x14ac:dyDescent="0.25">
      <c r="A33" s="87"/>
      <c r="B33" s="219" t="str">
        <f>IF(A33&lt;&gt;"",_xlfn.MAXIFS($B$1:B32,$A$1:A32,A33)+1,"")</f>
        <v/>
      </c>
      <c r="C33" s="50"/>
      <c r="D33" s="50"/>
      <c r="E33" s="50"/>
      <c r="F33" s="50"/>
      <c r="G33" s="283"/>
      <c r="H33" s="296"/>
      <c r="I33" s="295"/>
      <c r="J33" s="295"/>
      <c r="K33" s="202"/>
      <c r="L33" s="202"/>
      <c r="M33" s="91" t="str">
        <f>IFERROR(VLOOKUP(H33,Lijsten!$H$1:$I$100,2,0),"")</f>
        <v/>
      </c>
      <c r="N33" s="91" t="str" cm="1">
        <f t="array" ref="N33">IFERROR(_xlfn.IFS(AND(LEFT(F33,6)="Arbeid",RIGHT(F33,3)&lt;&gt;"IKS"),IFERROR(VLOOKUP($G33,Tb_KostenTypen[],2,0),"tarief"),RIGHT(F33,3)="IKS","Uurtarief",LEFT(F33,6)="Arbeid","Uurtarief",AND(LEFT(F33,8)="Bijdrage",RIGHT(F33,15)="(vrijwilligers)"),"Vast tarief"),"")</f>
        <v/>
      </c>
      <c r="O33" s="92"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tarief",IF(LEFT(F33,8)="Bijdrage",VLOOKUP($F33,Tb_KostenTypen[],MATCH(Methode_Keuze,Tb_KostenTypen[#Headers],0),0),VLOOKUP($G33,Lijsten!L:O,4,0))),""),"")</f>
        <v/>
      </c>
      <c r="P33" s="92"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tarief",IF(LEFT(F33,8)="Bijdrage",VLOOKUP($F33,Tb_KostenTypen[],MATCH(Methode_Keuze,Tb_KostenTypen[#Headers],0),0),VLOOKUP($G33,Lijsten!L:O,4,0))),""),"")</f>
        <v/>
      </c>
      <c r="Q33" s="50"/>
      <c r="R33" s="50"/>
      <c r="S33" s="83"/>
      <c r="T33" s="51"/>
      <c r="U33" s="4" t="str" cm="1">
        <f t="array" ref="U33">IF(AA33&lt;&gt;"ja",_xlfn.IFNA(_xlfn.IFS(AND(O33&lt;&gt;"",F33&lt;&gt;"",RIGHT($N33,6)="tarief"),O33*Q33,S33&gt;0,IF(F33&lt;&gt;"",S33,"")),""),"")</f>
        <v/>
      </c>
      <c r="V33" s="4" t="str" cm="1">
        <f t="array" ref="V33">IF(AA33&lt;&gt;"ja",_xlfn.IFNA(_xlfn.IFS(AND(P33&lt;&gt;"",R33&lt;&gt;"",RIGHT($N33,6)="tarief"),P33*R33,T33&gt;0,T33),""),"")</f>
        <v/>
      </c>
      <c r="W33" s="4" t="str" cm="1">
        <f t="array" ref="W33">IFERROR(_xlfn.IFS(OR(F33="",LEFT(Methode_Keuze,4)="Geen"),"",AND(U33&lt;&gt;"",F33&lt;&gt;"Arbeidskosten"),ROUND(U33*VLOOKUP(F33,Tb_ProjectKosten[],MATCH(Tb_ProjectKosten[[#Headers],[Forfat_Percentage]],Tb_ProjectKosten[#Headers],0),0),2),AND(F33="Arbeidskosten",G33&lt;&gt;""),IFERROR(ROUND(U33*VLOOKUP(G33,Tb_KostenTypen[],3,0)*VLOOKUP(F33,Tb_ProjectKosten[],MATCH(Tb_ProjectKosten[[#Headers],[Forfat_Percentage]],Tb_ProjectKosten[#Headers],0),0),2),""),U33 &lt;=0,0),"")</f>
        <v/>
      </c>
      <c r="X33" s="4" t="str" cm="1">
        <f t="array" ref="X33">IFERROR(_xlfn.IFS(OR(F33="",LEFT(Methode_Keuze,4)="Geen"),"",AND(V33&lt;&gt;"",F33&lt;&gt;"Arbeidskosten"),ROUND(V33*VLOOKUP(F33,Tb_ProjectKosten[],MATCH(Tb_ProjectKosten[[#Headers],[Forfat_Percentage]],Tb_ProjectKosten[#Headers],0),0),2),AND(F33="Arbeidskosten",G33&lt;&gt;""),IFERROR(ROUND(V33*VLOOKUP(G33,Tb_KostenTypen[],3,0)*VLOOKUP(F33,Tb_ProjectKosten[],MATCH(Tb_ProjectKosten[[#Headers],[Forfat_Percentage]],Tb_ProjectKosten[#Headers],0),0),2),""),V33 &lt;=0,0),"")</f>
        <v/>
      </c>
      <c r="Y33" s="262"/>
      <c r="Z33" s="49"/>
      <c r="AA33" s="37" t="str" cm="1">
        <f t="array" ref="AA33">IFERROR(IF(INDEX(SubsidieTabel!$Q$1:$T$9,MATCH($F33,SubsidieTabel!$Q$1:$Q$9,0),IFERROR(MATCH(Methode_Keuze,SubsidieTabel!$Q$1:$T$1,0),2))&lt;&gt;1=TRUE,"ja",""),"")</f>
        <v/>
      </c>
    </row>
    <row r="34" spans="1:27" ht="15" customHeight="1" x14ac:dyDescent="0.25">
      <c r="A34" s="87"/>
      <c r="B34" s="219" t="str">
        <f>IF(A34&lt;&gt;"",_xlfn.MAXIFS($B$1:B33,$A$1:A33,A34)+1,"")</f>
        <v/>
      </c>
      <c r="C34" s="50"/>
      <c r="D34" s="50"/>
      <c r="E34" s="50"/>
      <c r="F34" s="50"/>
      <c r="G34" s="283"/>
      <c r="H34" s="296"/>
      <c r="I34" s="295"/>
      <c r="J34" s="295"/>
      <c r="K34" s="202"/>
      <c r="L34" s="202"/>
      <c r="M34" s="91" t="str">
        <f>IFERROR(VLOOKUP(H34,Lijsten!$H$1:$I$100,2,0),"")</f>
        <v/>
      </c>
      <c r="N34" s="91" t="str" cm="1">
        <f t="array" ref="N34">IFERROR(_xlfn.IFS(AND(LEFT(F34,6)="Arbeid",RIGHT(F34,3)&lt;&gt;"IKS"),IFERROR(VLOOKUP($G34,Tb_KostenTypen[],2,0),"tarief"),RIGHT(F34,3)="IKS","Uurtarief",LEFT(F34,6)="Arbeid","Uurtarief",AND(LEFT(F34,8)="Bijdrage",RIGHT(F34,15)="(vrijwilligers)"),"Vast tarief"),"")</f>
        <v/>
      </c>
      <c r="O34" s="92"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tarief",IF(LEFT(F34,8)="Bijdrage",VLOOKUP($F34,Tb_KostenTypen[],MATCH(Methode_Keuze,Tb_KostenTypen[#Headers],0),0),VLOOKUP($G34,Lijsten!L:O,4,0))),""),"")</f>
        <v/>
      </c>
      <c r="P34" s="92"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tarief",IF(LEFT(F34,8)="Bijdrage",VLOOKUP($F34,Tb_KostenTypen[],MATCH(Methode_Keuze,Tb_KostenTypen[#Headers],0),0),VLOOKUP($G34,Lijsten!L:O,4,0))),""),"")</f>
        <v/>
      </c>
      <c r="Q34" s="50"/>
      <c r="R34" s="50"/>
      <c r="S34" s="83"/>
      <c r="T34" s="51"/>
      <c r="U34" s="4" t="str" cm="1">
        <f t="array" ref="U34">IF(AA34&lt;&gt;"ja",_xlfn.IFNA(_xlfn.IFS(AND(O34&lt;&gt;"",F34&lt;&gt;"",RIGHT($N34,6)="tarief"),O34*Q34,S34&gt;0,IF(F34&lt;&gt;"",S34,"")),""),"")</f>
        <v/>
      </c>
      <c r="V34" s="4" t="str" cm="1">
        <f t="array" ref="V34">IF(AA34&lt;&gt;"ja",_xlfn.IFNA(_xlfn.IFS(AND(P34&lt;&gt;"",R34&lt;&gt;"",RIGHT($N34,6)="tarief"),P34*R34,T34&gt;0,T34),""),"")</f>
        <v/>
      </c>
      <c r="W34" s="4" t="str" cm="1">
        <f t="array" ref="W34">IFERROR(_xlfn.IFS(OR(F34="",LEFT(Methode_Keuze,4)="Geen"),"",AND(U34&lt;&gt;"",F34&lt;&gt;"Arbeidskosten"),ROUND(U34*VLOOKUP(F34,Tb_ProjectKosten[],MATCH(Tb_ProjectKosten[[#Headers],[Forfat_Percentage]],Tb_ProjectKosten[#Headers],0),0),2),AND(F34="Arbeidskosten",G34&lt;&gt;""),IFERROR(ROUND(U34*VLOOKUP(G34,Tb_KostenTypen[],3,0)*VLOOKUP(F34,Tb_ProjectKosten[],MATCH(Tb_ProjectKosten[[#Headers],[Forfat_Percentage]],Tb_ProjectKosten[#Headers],0),0),2),""),U34 &lt;=0,0),"")</f>
        <v/>
      </c>
      <c r="X34" s="4" t="str" cm="1">
        <f t="array" ref="X34">IFERROR(_xlfn.IFS(OR(F34="",LEFT(Methode_Keuze,4)="Geen"),"",AND(V34&lt;&gt;"",F34&lt;&gt;"Arbeidskosten"),ROUND(V34*VLOOKUP(F34,Tb_ProjectKosten[],MATCH(Tb_ProjectKosten[[#Headers],[Forfat_Percentage]],Tb_ProjectKosten[#Headers],0),0),2),AND(F34="Arbeidskosten",G34&lt;&gt;""),IFERROR(ROUND(V34*VLOOKUP(G34,Tb_KostenTypen[],3,0)*VLOOKUP(F34,Tb_ProjectKosten[],MATCH(Tb_ProjectKosten[[#Headers],[Forfat_Percentage]],Tb_ProjectKosten[#Headers],0),0),2),""),V34 &lt;=0,0),"")</f>
        <v/>
      </c>
      <c r="Y34" s="262"/>
      <c r="Z34" s="49"/>
      <c r="AA34" s="37" t="str" cm="1">
        <f t="array" ref="AA34">IFERROR(IF(INDEX(SubsidieTabel!$Q$1:$T$9,MATCH($F34,SubsidieTabel!$Q$1:$Q$9,0),IFERROR(MATCH(Methode_Keuze,SubsidieTabel!$Q$1:$T$1,0),2))&lt;&gt;1=TRUE,"ja",""),"")</f>
        <v/>
      </c>
    </row>
    <row r="35" spans="1:27" ht="15" customHeight="1" x14ac:dyDescent="0.25">
      <c r="A35" s="87"/>
      <c r="B35" s="219" t="str">
        <f>IF(A35&lt;&gt;"",_xlfn.MAXIFS($B$1:B34,$A$1:A34,A35)+1,"")</f>
        <v/>
      </c>
      <c r="C35" s="50"/>
      <c r="D35" s="50"/>
      <c r="E35" s="50"/>
      <c r="F35" s="50"/>
      <c r="G35" s="283"/>
      <c r="H35" s="296"/>
      <c r="I35" s="295"/>
      <c r="J35" s="295"/>
      <c r="K35" s="202"/>
      <c r="L35" s="202"/>
      <c r="M35" s="91" t="str">
        <f>IFERROR(VLOOKUP(H35,Lijsten!$H$1:$I$100,2,0),"")</f>
        <v/>
      </c>
      <c r="N35" s="91" t="str" cm="1">
        <f t="array" ref="N35">IFERROR(_xlfn.IFS(AND(LEFT(F35,6)="Arbeid",RIGHT(F35,3)&lt;&gt;"IKS"),IFERROR(VLOOKUP($G35,Tb_KostenTypen[],2,0),"tarief"),RIGHT(F35,3)="IKS","Uurtarief",LEFT(F35,6)="Arbeid","Uurtarief",AND(LEFT(F35,8)="Bijdrage",RIGHT(F35,15)="(vrijwilligers)"),"Vast tarief"),"")</f>
        <v/>
      </c>
      <c r="O35" s="92"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tarief",IF(LEFT(F35,8)="Bijdrage",VLOOKUP($F35,Tb_KostenTypen[],MATCH(Methode_Keuze,Tb_KostenTypen[#Headers],0),0),VLOOKUP($G35,Lijsten!L:O,4,0))),""),"")</f>
        <v/>
      </c>
      <c r="P35" s="92"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tarief",IF(LEFT(F35,8)="Bijdrage",VLOOKUP($F35,Tb_KostenTypen[],MATCH(Methode_Keuze,Tb_KostenTypen[#Headers],0),0),VLOOKUP($G35,Lijsten!L:O,4,0))),""),"")</f>
        <v/>
      </c>
      <c r="Q35" s="50"/>
      <c r="R35" s="50"/>
      <c r="S35" s="83"/>
      <c r="T35" s="51"/>
      <c r="U35" s="4" t="str" cm="1">
        <f t="array" ref="U35">IF(AA35&lt;&gt;"ja",_xlfn.IFNA(_xlfn.IFS(AND(O35&lt;&gt;"",F35&lt;&gt;"",RIGHT($N35,6)="tarief"),O35*Q35,S35&gt;0,IF(F35&lt;&gt;"",S35,"")),""),"")</f>
        <v/>
      </c>
      <c r="V35" s="4" t="str" cm="1">
        <f t="array" ref="V35">IF(AA35&lt;&gt;"ja",_xlfn.IFNA(_xlfn.IFS(AND(P35&lt;&gt;"",R35&lt;&gt;"",RIGHT($N35,6)="tarief"),P35*R35,T35&gt;0,T35),""),"")</f>
        <v/>
      </c>
      <c r="W35" s="4" t="str" cm="1">
        <f t="array" ref="W35">IFERROR(_xlfn.IFS(OR(F35="",LEFT(Methode_Keuze,4)="Geen"),"",AND(U35&lt;&gt;"",F35&lt;&gt;"Arbeidskosten"),ROUND(U35*VLOOKUP(F35,Tb_ProjectKosten[],MATCH(Tb_ProjectKosten[[#Headers],[Forfat_Percentage]],Tb_ProjectKosten[#Headers],0),0),2),AND(F35="Arbeidskosten",G35&lt;&gt;""),IFERROR(ROUND(U35*VLOOKUP(G35,Tb_KostenTypen[],3,0)*VLOOKUP(F35,Tb_ProjectKosten[],MATCH(Tb_ProjectKosten[[#Headers],[Forfat_Percentage]],Tb_ProjectKosten[#Headers],0),0),2),""),U35 &lt;=0,0),"")</f>
        <v/>
      </c>
      <c r="X35" s="4" t="str" cm="1">
        <f t="array" ref="X35">IFERROR(_xlfn.IFS(OR(F35="",LEFT(Methode_Keuze,4)="Geen"),"",AND(V35&lt;&gt;"",F35&lt;&gt;"Arbeidskosten"),ROUND(V35*VLOOKUP(F35,Tb_ProjectKosten[],MATCH(Tb_ProjectKosten[[#Headers],[Forfat_Percentage]],Tb_ProjectKosten[#Headers],0),0),2),AND(F35="Arbeidskosten",G35&lt;&gt;""),IFERROR(ROUND(V35*VLOOKUP(G35,Tb_KostenTypen[],3,0)*VLOOKUP(F35,Tb_ProjectKosten[],MATCH(Tb_ProjectKosten[[#Headers],[Forfat_Percentage]],Tb_ProjectKosten[#Headers],0),0),2),""),V35 &lt;=0,0),"")</f>
        <v/>
      </c>
      <c r="Y35" s="262"/>
      <c r="Z35" s="49"/>
      <c r="AA35" s="37" t="str" cm="1">
        <f t="array" ref="AA35">IFERROR(IF(INDEX(SubsidieTabel!$Q$1:$T$9,MATCH($F35,SubsidieTabel!$Q$1:$Q$9,0),IFERROR(MATCH(Methode_Keuze,SubsidieTabel!$Q$1:$T$1,0),2))&lt;&gt;1=TRUE,"ja",""),"")</f>
        <v/>
      </c>
    </row>
    <row r="36" spans="1:27" ht="15" customHeight="1" x14ac:dyDescent="0.25">
      <c r="A36" s="87"/>
      <c r="B36" s="219" t="str">
        <f>IF(A36&lt;&gt;"",_xlfn.MAXIFS($B$1:B35,$A$1:A35,A36)+1,"")</f>
        <v/>
      </c>
      <c r="C36" s="50"/>
      <c r="D36" s="50"/>
      <c r="E36" s="50"/>
      <c r="F36" s="50"/>
      <c r="G36" s="283"/>
      <c r="H36" s="296"/>
      <c r="I36" s="295"/>
      <c r="J36" s="295"/>
      <c r="K36" s="202"/>
      <c r="L36" s="202"/>
      <c r="M36" s="91" t="str">
        <f>IFERROR(VLOOKUP(H36,Lijsten!$H$1:$I$100,2,0),"")</f>
        <v/>
      </c>
      <c r="N36" s="91" t="str" cm="1">
        <f t="array" ref="N36">IFERROR(_xlfn.IFS(AND(LEFT(F36,6)="Arbeid",RIGHT(F36,3)&lt;&gt;"IKS"),IFERROR(VLOOKUP($G36,Tb_KostenTypen[],2,0),"tarief"),RIGHT(F36,3)="IKS","Uurtarief",LEFT(F36,6)="Arbeid","Uurtarief",AND(LEFT(F36,8)="Bijdrage",RIGHT(F36,15)="(vrijwilligers)"),"Vast tarief"),"")</f>
        <v/>
      </c>
      <c r="O36" s="92"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tarief",IF(LEFT(F36,8)="Bijdrage",VLOOKUP($F36,Tb_KostenTypen[],MATCH(Methode_Keuze,Tb_KostenTypen[#Headers],0),0),VLOOKUP($G36,Lijsten!L:O,4,0))),""),"")</f>
        <v/>
      </c>
      <c r="P36" s="92"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tarief",IF(LEFT(F36,8)="Bijdrage",VLOOKUP($F36,Tb_KostenTypen[],MATCH(Methode_Keuze,Tb_KostenTypen[#Headers],0),0),VLOOKUP($G36,Lijsten!L:O,4,0))),""),"")</f>
        <v/>
      </c>
      <c r="Q36" s="50"/>
      <c r="R36" s="50"/>
      <c r="S36" s="83"/>
      <c r="T36" s="51"/>
      <c r="U36" s="4" t="str" cm="1">
        <f t="array" ref="U36">IF(AA36&lt;&gt;"ja",_xlfn.IFNA(_xlfn.IFS(AND(O36&lt;&gt;"",F36&lt;&gt;"",RIGHT($N36,6)="tarief"),O36*Q36,S36&gt;0,IF(F36&lt;&gt;"",S36,"")),""),"")</f>
        <v/>
      </c>
      <c r="V36" s="4" t="str" cm="1">
        <f t="array" ref="V36">IF(AA36&lt;&gt;"ja",_xlfn.IFNA(_xlfn.IFS(AND(P36&lt;&gt;"",R36&lt;&gt;"",RIGHT($N36,6)="tarief"),P36*R36,T36&gt;0,T36),""),"")</f>
        <v/>
      </c>
      <c r="W36" s="4" t="str" cm="1">
        <f t="array" ref="W36">IFERROR(_xlfn.IFS(OR(F36="",LEFT(Methode_Keuze,4)="Geen"),"",AND(U36&lt;&gt;"",F36&lt;&gt;"Arbeidskosten"),ROUND(U36*VLOOKUP(F36,Tb_ProjectKosten[],MATCH(Tb_ProjectKosten[[#Headers],[Forfat_Percentage]],Tb_ProjectKosten[#Headers],0),0),2),AND(F36="Arbeidskosten",G36&lt;&gt;""),IFERROR(ROUND(U36*VLOOKUP(G36,Tb_KostenTypen[],3,0)*VLOOKUP(F36,Tb_ProjectKosten[],MATCH(Tb_ProjectKosten[[#Headers],[Forfat_Percentage]],Tb_ProjectKosten[#Headers],0),0),2),""),U36 &lt;=0,0),"")</f>
        <v/>
      </c>
      <c r="X36" s="4" t="str" cm="1">
        <f t="array" ref="X36">IFERROR(_xlfn.IFS(OR(F36="",LEFT(Methode_Keuze,4)="Geen"),"",AND(V36&lt;&gt;"",F36&lt;&gt;"Arbeidskosten"),ROUND(V36*VLOOKUP(F36,Tb_ProjectKosten[],MATCH(Tb_ProjectKosten[[#Headers],[Forfat_Percentage]],Tb_ProjectKosten[#Headers],0),0),2),AND(F36="Arbeidskosten",G36&lt;&gt;""),IFERROR(ROUND(V36*VLOOKUP(G36,Tb_KostenTypen[],3,0)*VLOOKUP(F36,Tb_ProjectKosten[],MATCH(Tb_ProjectKosten[[#Headers],[Forfat_Percentage]],Tb_ProjectKosten[#Headers],0),0),2),""),V36 &lt;=0,0),"")</f>
        <v/>
      </c>
      <c r="Y36" s="262"/>
      <c r="Z36" s="49"/>
      <c r="AA36" s="37" t="str" cm="1">
        <f t="array" ref="AA36">IFERROR(IF(INDEX(SubsidieTabel!$Q$1:$T$9,MATCH($F36,SubsidieTabel!$Q$1:$Q$9,0),IFERROR(MATCH(Methode_Keuze,SubsidieTabel!$Q$1:$T$1,0),2))&lt;&gt;1=TRUE,"ja",""),"")</f>
        <v/>
      </c>
    </row>
    <row r="37" spans="1:27" ht="15" customHeight="1" x14ac:dyDescent="0.25">
      <c r="A37" s="87"/>
      <c r="B37" s="219" t="str">
        <f>IF(A37&lt;&gt;"",_xlfn.MAXIFS($B$1:B36,$A$1:A36,A37)+1,"")</f>
        <v/>
      </c>
      <c r="C37" s="50"/>
      <c r="D37" s="50"/>
      <c r="E37" s="50"/>
      <c r="F37" s="50"/>
      <c r="G37" s="283"/>
      <c r="H37" s="296"/>
      <c r="I37" s="295"/>
      <c r="J37" s="295"/>
      <c r="K37" s="202"/>
      <c r="L37" s="202"/>
      <c r="M37" s="91" t="str">
        <f>IFERROR(VLOOKUP(H37,Lijsten!$H$1:$I$100,2,0),"")</f>
        <v/>
      </c>
      <c r="N37" s="91" t="str" cm="1">
        <f t="array" ref="N37">IFERROR(_xlfn.IFS(AND(LEFT(F37,6)="Arbeid",RIGHT(F37,3)&lt;&gt;"IKS"),IFERROR(VLOOKUP($G37,Tb_KostenTypen[],2,0),"tarief"),RIGHT(F37,3)="IKS","Uurtarief",LEFT(F37,6)="Arbeid","Uurtarief",AND(LEFT(F37,8)="Bijdrage",RIGHT(F37,15)="(vrijwilligers)"),"Vast tarief"),"")</f>
        <v/>
      </c>
      <c r="O37" s="92"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tarief",IF(LEFT(F37,8)="Bijdrage",VLOOKUP($F37,Tb_KostenTypen[],MATCH(Methode_Keuze,Tb_KostenTypen[#Headers],0),0),VLOOKUP($G37,Lijsten!L:O,4,0))),""),"")</f>
        <v/>
      </c>
      <c r="P37" s="92"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tarief",IF(LEFT(F37,8)="Bijdrage",VLOOKUP($F37,Tb_KostenTypen[],MATCH(Methode_Keuze,Tb_KostenTypen[#Headers],0),0),VLOOKUP($G37,Lijsten!L:O,4,0))),""),"")</f>
        <v/>
      </c>
      <c r="Q37" s="50"/>
      <c r="R37" s="50"/>
      <c r="S37" s="83"/>
      <c r="T37" s="51"/>
      <c r="U37" s="4" t="str" cm="1">
        <f t="array" ref="U37">IF(AA37&lt;&gt;"ja",_xlfn.IFNA(_xlfn.IFS(AND(O37&lt;&gt;"",F37&lt;&gt;"",RIGHT($N37,6)="tarief"),O37*Q37,S37&gt;0,IF(F37&lt;&gt;"",S37,"")),""),"")</f>
        <v/>
      </c>
      <c r="V37" s="4" t="str" cm="1">
        <f t="array" ref="V37">IF(AA37&lt;&gt;"ja",_xlfn.IFNA(_xlfn.IFS(AND(P37&lt;&gt;"",R37&lt;&gt;"",RIGHT($N37,6)="tarief"),P37*R37,T37&gt;0,T37),""),"")</f>
        <v/>
      </c>
      <c r="W37" s="4" t="str" cm="1">
        <f t="array" ref="W37">IFERROR(_xlfn.IFS(OR(F37="",LEFT(Methode_Keuze,4)="Geen"),"",AND(U37&lt;&gt;"",F37&lt;&gt;"Arbeidskosten"),ROUND(U37*VLOOKUP(F37,Tb_ProjectKosten[],MATCH(Tb_ProjectKosten[[#Headers],[Forfat_Percentage]],Tb_ProjectKosten[#Headers],0),0),2),AND(F37="Arbeidskosten",G37&lt;&gt;""),IFERROR(ROUND(U37*VLOOKUP(G37,Tb_KostenTypen[],3,0)*VLOOKUP(F37,Tb_ProjectKosten[],MATCH(Tb_ProjectKosten[[#Headers],[Forfat_Percentage]],Tb_ProjectKosten[#Headers],0),0),2),""),U37 &lt;=0,0),"")</f>
        <v/>
      </c>
      <c r="X37" s="4" t="str" cm="1">
        <f t="array" ref="X37">IFERROR(_xlfn.IFS(OR(F37="",LEFT(Methode_Keuze,4)="Geen"),"",AND(V37&lt;&gt;"",F37&lt;&gt;"Arbeidskosten"),ROUND(V37*VLOOKUP(F37,Tb_ProjectKosten[],MATCH(Tb_ProjectKosten[[#Headers],[Forfat_Percentage]],Tb_ProjectKosten[#Headers],0),0),2),AND(F37="Arbeidskosten",G37&lt;&gt;""),IFERROR(ROUND(V37*VLOOKUP(G37,Tb_KostenTypen[],3,0)*VLOOKUP(F37,Tb_ProjectKosten[],MATCH(Tb_ProjectKosten[[#Headers],[Forfat_Percentage]],Tb_ProjectKosten[#Headers],0),0),2),""),V37 &lt;=0,0),"")</f>
        <v/>
      </c>
      <c r="Y37" s="262"/>
      <c r="Z37" s="49"/>
      <c r="AA37" s="37" t="str" cm="1">
        <f t="array" ref="AA37">IFERROR(IF(INDEX(SubsidieTabel!$Q$1:$T$9,MATCH($F37,SubsidieTabel!$Q$1:$Q$9,0),IFERROR(MATCH(Methode_Keuze,SubsidieTabel!$Q$1:$T$1,0),2))&lt;&gt;1=TRUE,"ja",""),"")</f>
        <v/>
      </c>
    </row>
    <row r="38" spans="1:27" ht="15" customHeight="1" x14ac:dyDescent="0.25">
      <c r="A38" s="87"/>
      <c r="B38" s="219" t="str">
        <f>IF(A38&lt;&gt;"",_xlfn.MAXIFS($B$1:B37,$A$1:A37,A38)+1,"")</f>
        <v/>
      </c>
      <c r="C38" s="50"/>
      <c r="D38" s="50"/>
      <c r="E38" s="50"/>
      <c r="F38" s="50"/>
      <c r="G38" s="283"/>
      <c r="H38" s="296"/>
      <c r="I38" s="295"/>
      <c r="J38" s="295"/>
      <c r="K38" s="202"/>
      <c r="L38" s="202"/>
      <c r="M38" s="91" t="str">
        <f>IFERROR(VLOOKUP(H38,Lijsten!$H$1:$I$100,2,0),"")</f>
        <v/>
      </c>
      <c r="N38" s="91" t="str" cm="1">
        <f t="array" ref="N38">IFERROR(_xlfn.IFS(AND(LEFT(F38,6)="Arbeid",RIGHT(F38,3)&lt;&gt;"IKS"),IFERROR(VLOOKUP($G38,Tb_KostenTypen[],2,0),"tarief"),RIGHT(F38,3)="IKS","Uurtarief",LEFT(F38,6)="Arbeid","Uurtarief",AND(LEFT(F38,8)="Bijdrage",RIGHT(F38,15)="(vrijwilligers)"),"Vast tarief"),"")</f>
        <v/>
      </c>
      <c r="O38" s="92"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tarief",IF(LEFT(F38,8)="Bijdrage",VLOOKUP($F38,Tb_KostenTypen[],MATCH(Methode_Keuze,Tb_KostenTypen[#Headers],0),0),VLOOKUP($G38,Lijsten!L:O,4,0))),""),"")</f>
        <v/>
      </c>
      <c r="P38" s="92"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tarief",IF(LEFT(F38,8)="Bijdrage",VLOOKUP($F38,Tb_KostenTypen[],MATCH(Methode_Keuze,Tb_KostenTypen[#Headers],0),0),VLOOKUP($G38,Lijsten!L:O,4,0))),""),"")</f>
        <v/>
      </c>
      <c r="Q38" s="50"/>
      <c r="R38" s="50"/>
      <c r="S38" s="83"/>
      <c r="T38" s="51"/>
      <c r="U38" s="4" t="str" cm="1">
        <f t="array" ref="U38">IF(AA38&lt;&gt;"ja",_xlfn.IFNA(_xlfn.IFS(AND(O38&lt;&gt;"",F38&lt;&gt;"",RIGHT($N38,6)="tarief"),O38*Q38,S38&gt;0,IF(F38&lt;&gt;"",S38,"")),""),"")</f>
        <v/>
      </c>
      <c r="V38" s="4" t="str" cm="1">
        <f t="array" ref="V38">IF(AA38&lt;&gt;"ja",_xlfn.IFNA(_xlfn.IFS(AND(P38&lt;&gt;"",R38&lt;&gt;"",RIGHT($N38,6)="tarief"),P38*R38,T38&gt;0,T38),""),"")</f>
        <v/>
      </c>
      <c r="W38" s="4" t="str" cm="1">
        <f t="array" ref="W38">IFERROR(_xlfn.IFS(OR(F38="",LEFT(Methode_Keuze,4)="Geen"),"",AND(U38&lt;&gt;"",F38&lt;&gt;"Arbeidskosten"),ROUND(U38*VLOOKUP(F38,Tb_ProjectKosten[],MATCH(Tb_ProjectKosten[[#Headers],[Forfat_Percentage]],Tb_ProjectKosten[#Headers],0),0),2),AND(F38="Arbeidskosten",G38&lt;&gt;""),IFERROR(ROUND(U38*VLOOKUP(G38,Tb_KostenTypen[],3,0)*VLOOKUP(F38,Tb_ProjectKosten[],MATCH(Tb_ProjectKosten[[#Headers],[Forfat_Percentage]],Tb_ProjectKosten[#Headers],0),0),2),""),U38 &lt;=0,0),"")</f>
        <v/>
      </c>
      <c r="X38" s="4" t="str" cm="1">
        <f t="array" ref="X38">IFERROR(_xlfn.IFS(OR(F38="",LEFT(Methode_Keuze,4)="Geen"),"",AND(V38&lt;&gt;"",F38&lt;&gt;"Arbeidskosten"),ROUND(V38*VLOOKUP(F38,Tb_ProjectKosten[],MATCH(Tb_ProjectKosten[[#Headers],[Forfat_Percentage]],Tb_ProjectKosten[#Headers],0),0),2),AND(F38="Arbeidskosten",G38&lt;&gt;""),IFERROR(ROUND(V38*VLOOKUP(G38,Tb_KostenTypen[],3,0)*VLOOKUP(F38,Tb_ProjectKosten[],MATCH(Tb_ProjectKosten[[#Headers],[Forfat_Percentage]],Tb_ProjectKosten[#Headers],0),0),2),""),V38 &lt;=0,0),"")</f>
        <v/>
      </c>
      <c r="Y38" s="262"/>
      <c r="Z38" s="49"/>
      <c r="AA38" s="37" t="str" cm="1">
        <f t="array" ref="AA38">IFERROR(IF(INDEX(SubsidieTabel!$Q$1:$T$9,MATCH($F38,SubsidieTabel!$Q$1:$Q$9,0),IFERROR(MATCH(Methode_Keuze,SubsidieTabel!$Q$1:$T$1,0),2))&lt;&gt;1=TRUE,"ja",""),"")</f>
        <v/>
      </c>
    </row>
    <row r="39" spans="1:27" ht="15" customHeight="1" x14ac:dyDescent="0.25">
      <c r="A39" s="87"/>
      <c r="B39" s="219" t="str">
        <f>IF(A39&lt;&gt;"",_xlfn.MAXIFS($B$1:B38,$A$1:A38,A39)+1,"")</f>
        <v/>
      </c>
      <c r="C39" s="50"/>
      <c r="D39" s="50"/>
      <c r="E39" s="50"/>
      <c r="F39" s="50"/>
      <c r="G39" s="283"/>
      <c r="H39" s="296"/>
      <c r="I39" s="295"/>
      <c r="J39" s="295"/>
      <c r="K39" s="202"/>
      <c r="L39" s="202"/>
      <c r="M39" s="91" t="str">
        <f>IFERROR(VLOOKUP(H39,Lijsten!$H$1:$I$100,2,0),"")</f>
        <v/>
      </c>
      <c r="N39" s="91" t="str" cm="1">
        <f t="array" ref="N39">IFERROR(_xlfn.IFS(AND(LEFT(F39,6)="Arbeid",RIGHT(F39,3)&lt;&gt;"IKS"),IFERROR(VLOOKUP($G39,Tb_KostenTypen[],2,0),"tarief"),RIGHT(F39,3)="IKS","Uurtarief",LEFT(F39,6)="Arbeid","Uurtarief",AND(LEFT(F39,8)="Bijdrage",RIGHT(F39,15)="(vrijwilligers)"),"Vast tarief"),"")</f>
        <v/>
      </c>
      <c r="O39" s="92"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tarief",IF(LEFT(F39,8)="Bijdrage",VLOOKUP($F39,Tb_KostenTypen[],MATCH(Methode_Keuze,Tb_KostenTypen[#Headers],0),0),VLOOKUP($G39,Lijsten!L:O,4,0))),""),"")</f>
        <v/>
      </c>
      <c r="P39" s="92"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tarief",IF(LEFT(F39,8)="Bijdrage",VLOOKUP($F39,Tb_KostenTypen[],MATCH(Methode_Keuze,Tb_KostenTypen[#Headers],0),0),VLOOKUP($G39,Lijsten!L:O,4,0))),""),"")</f>
        <v/>
      </c>
      <c r="Q39" s="50"/>
      <c r="R39" s="50"/>
      <c r="S39" s="83"/>
      <c r="T39" s="51"/>
      <c r="U39" s="4" t="str" cm="1">
        <f t="array" ref="U39">IF(AA39&lt;&gt;"ja",_xlfn.IFNA(_xlfn.IFS(AND(O39&lt;&gt;"",F39&lt;&gt;"",RIGHT($N39,6)="tarief"),O39*Q39,S39&gt;0,IF(F39&lt;&gt;"",S39,"")),""),"")</f>
        <v/>
      </c>
      <c r="V39" s="4" t="str" cm="1">
        <f t="array" ref="V39">IF(AA39&lt;&gt;"ja",_xlfn.IFNA(_xlfn.IFS(AND(P39&lt;&gt;"",R39&lt;&gt;"",RIGHT($N39,6)="tarief"),P39*R39,T39&gt;0,T39),""),"")</f>
        <v/>
      </c>
      <c r="W39" s="4" t="str" cm="1">
        <f t="array" ref="W39">IFERROR(_xlfn.IFS(OR(F39="",LEFT(Methode_Keuze,4)="Geen"),"",AND(U39&lt;&gt;"",F39&lt;&gt;"Arbeidskosten"),ROUND(U39*VLOOKUP(F39,Tb_ProjectKosten[],MATCH(Tb_ProjectKosten[[#Headers],[Forfat_Percentage]],Tb_ProjectKosten[#Headers],0),0),2),AND(F39="Arbeidskosten",G39&lt;&gt;""),IFERROR(ROUND(U39*VLOOKUP(G39,Tb_KostenTypen[],3,0)*VLOOKUP(F39,Tb_ProjectKosten[],MATCH(Tb_ProjectKosten[[#Headers],[Forfat_Percentage]],Tb_ProjectKosten[#Headers],0),0),2),""),U39 &lt;=0,0),"")</f>
        <v/>
      </c>
      <c r="X39" s="4" t="str" cm="1">
        <f t="array" ref="X39">IFERROR(_xlfn.IFS(OR(F39="",LEFT(Methode_Keuze,4)="Geen"),"",AND(V39&lt;&gt;"",F39&lt;&gt;"Arbeidskosten"),ROUND(V39*VLOOKUP(F39,Tb_ProjectKosten[],MATCH(Tb_ProjectKosten[[#Headers],[Forfat_Percentage]],Tb_ProjectKosten[#Headers],0),0),2),AND(F39="Arbeidskosten",G39&lt;&gt;""),IFERROR(ROUND(V39*VLOOKUP(G39,Tb_KostenTypen[],3,0)*VLOOKUP(F39,Tb_ProjectKosten[],MATCH(Tb_ProjectKosten[[#Headers],[Forfat_Percentage]],Tb_ProjectKosten[#Headers],0),0),2),""),V39 &lt;=0,0),"")</f>
        <v/>
      </c>
      <c r="Y39" s="262"/>
      <c r="Z39" s="49"/>
      <c r="AA39" s="37" t="str" cm="1">
        <f t="array" ref="AA39">IFERROR(IF(INDEX(SubsidieTabel!$Q$1:$T$9,MATCH($F39,SubsidieTabel!$Q$1:$Q$9,0),IFERROR(MATCH(Methode_Keuze,SubsidieTabel!$Q$1:$T$1,0),2))&lt;&gt;1=TRUE,"ja",""),"")</f>
        <v/>
      </c>
    </row>
    <row r="40" spans="1:27" ht="15" customHeight="1" x14ac:dyDescent="0.25">
      <c r="A40" s="87"/>
      <c r="B40" s="219" t="str">
        <f>IF(A40&lt;&gt;"",_xlfn.MAXIFS($B$1:B39,$A$1:A39,A40)+1,"")</f>
        <v/>
      </c>
      <c r="C40" s="50"/>
      <c r="D40" s="50"/>
      <c r="E40" s="50"/>
      <c r="F40" s="50"/>
      <c r="G40" s="283"/>
      <c r="H40" s="296"/>
      <c r="I40" s="295"/>
      <c r="J40" s="295"/>
      <c r="K40" s="202"/>
      <c r="L40" s="202"/>
      <c r="M40" s="91" t="str">
        <f>IFERROR(VLOOKUP(H40,Lijsten!$H$1:$I$100,2,0),"")</f>
        <v/>
      </c>
      <c r="N40" s="91" t="str" cm="1">
        <f t="array" ref="N40">IFERROR(_xlfn.IFS(AND(LEFT(F40,6)="Arbeid",RIGHT(F40,3)&lt;&gt;"IKS"),IFERROR(VLOOKUP($G40,Tb_KostenTypen[],2,0),"tarief"),RIGHT(F40,3)="IKS","Uurtarief",LEFT(F40,6)="Arbeid","Uurtarief",AND(LEFT(F40,8)="Bijdrage",RIGHT(F40,15)="(vrijwilligers)"),"Vast tarief"),"")</f>
        <v/>
      </c>
      <c r="O40" s="92"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tarief",IF(LEFT(F40,8)="Bijdrage",VLOOKUP($F40,Tb_KostenTypen[],MATCH(Methode_Keuze,Tb_KostenTypen[#Headers],0),0),VLOOKUP($G40,Lijsten!L:O,4,0))),""),"")</f>
        <v/>
      </c>
      <c r="P40" s="92"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tarief",IF(LEFT(F40,8)="Bijdrage",VLOOKUP($F40,Tb_KostenTypen[],MATCH(Methode_Keuze,Tb_KostenTypen[#Headers],0),0),VLOOKUP($G40,Lijsten!L:O,4,0))),""),"")</f>
        <v/>
      </c>
      <c r="Q40" s="50"/>
      <c r="R40" s="50"/>
      <c r="S40" s="83"/>
      <c r="T40" s="51"/>
      <c r="U40" s="4" t="str" cm="1">
        <f t="array" ref="U40">IF(AA40&lt;&gt;"ja",_xlfn.IFNA(_xlfn.IFS(AND(O40&lt;&gt;"",F40&lt;&gt;"",RIGHT($N40,6)="tarief"),O40*Q40,S40&gt;0,IF(F40&lt;&gt;"",S40,"")),""),"")</f>
        <v/>
      </c>
      <c r="V40" s="4" t="str" cm="1">
        <f t="array" ref="V40">IF(AA40&lt;&gt;"ja",_xlfn.IFNA(_xlfn.IFS(AND(P40&lt;&gt;"",R40&lt;&gt;"",RIGHT($N40,6)="tarief"),P40*R40,T40&gt;0,T40),""),"")</f>
        <v/>
      </c>
      <c r="W40" s="4" t="str" cm="1">
        <f t="array" ref="W40">IFERROR(_xlfn.IFS(OR(F40="",LEFT(Methode_Keuze,4)="Geen"),"",AND(U40&lt;&gt;"",F40&lt;&gt;"Arbeidskosten"),ROUND(U40*VLOOKUP(F40,Tb_ProjectKosten[],MATCH(Tb_ProjectKosten[[#Headers],[Forfat_Percentage]],Tb_ProjectKosten[#Headers],0),0),2),AND(F40="Arbeidskosten",G40&lt;&gt;""),IFERROR(ROUND(U40*VLOOKUP(G40,Tb_KostenTypen[],3,0)*VLOOKUP(F40,Tb_ProjectKosten[],MATCH(Tb_ProjectKosten[[#Headers],[Forfat_Percentage]],Tb_ProjectKosten[#Headers],0),0),2),""),U40 &lt;=0,0),"")</f>
        <v/>
      </c>
      <c r="X40" s="4" t="str" cm="1">
        <f t="array" ref="X40">IFERROR(_xlfn.IFS(OR(F40="",LEFT(Methode_Keuze,4)="Geen"),"",AND(V40&lt;&gt;"",F40&lt;&gt;"Arbeidskosten"),ROUND(V40*VLOOKUP(F40,Tb_ProjectKosten[],MATCH(Tb_ProjectKosten[[#Headers],[Forfat_Percentage]],Tb_ProjectKosten[#Headers],0),0),2),AND(F40="Arbeidskosten",G40&lt;&gt;""),IFERROR(ROUND(V40*VLOOKUP(G40,Tb_KostenTypen[],3,0)*VLOOKUP(F40,Tb_ProjectKosten[],MATCH(Tb_ProjectKosten[[#Headers],[Forfat_Percentage]],Tb_ProjectKosten[#Headers],0),0),2),""),V40 &lt;=0,0),"")</f>
        <v/>
      </c>
      <c r="Y40" s="262"/>
      <c r="Z40" s="49"/>
      <c r="AA40" s="37" t="str" cm="1">
        <f t="array" ref="AA40">IFERROR(IF(INDEX(SubsidieTabel!$Q$1:$T$9,MATCH($F40,SubsidieTabel!$Q$1:$Q$9,0),IFERROR(MATCH(Methode_Keuze,SubsidieTabel!$Q$1:$T$1,0),2))&lt;&gt;1=TRUE,"ja",""),"")</f>
        <v/>
      </c>
    </row>
    <row r="41" spans="1:27" ht="15" customHeight="1" x14ac:dyDescent="0.25">
      <c r="A41" s="87"/>
      <c r="B41" s="219" t="str">
        <f>IF(A41&lt;&gt;"",_xlfn.MAXIFS($B$1:B40,$A$1:A40,A41)+1,"")</f>
        <v/>
      </c>
      <c r="C41" s="50"/>
      <c r="D41" s="50"/>
      <c r="E41" s="50"/>
      <c r="F41" s="50"/>
      <c r="G41" s="283"/>
      <c r="H41" s="296"/>
      <c r="I41" s="295"/>
      <c r="J41" s="295"/>
      <c r="K41" s="202"/>
      <c r="L41" s="202"/>
      <c r="M41" s="91" t="str">
        <f>IFERROR(VLOOKUP(H41,Lijsten!$H$1:$I$100,2,0),"")</f>
        <v/>
      </c>
      <c r="N41" s="91" t="str" cm="1">
        <f t="array" ref="N41">IFERROR(_xlfn.IFS(AND(LEFT(F41,6)="Arbeid",RIGHT(F41,3)&lt;&gt;"IKS"),IFERROR(VLOOKUP($G41,Tb_KostenTypen[],2,0),"tarief"),RIGHT(F41,3)="IKS","Uurtarief",LEFT(F41,6)="Arbeid","Uurtarief",AND(LEFT(F41,8)="Bijdrage",RIGHT(F41,15)="(vrijwilligers)"),"Vast tarief"),"")</f>
        <v/>
      </c>
      <c r="O41" s="92"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tarief",IF(LEFT(F41,8)="Bijdrage",VLOOKUP($F41,Tb_KostenTypen[],MATCH(Methode_Keuze,Tb_KostenTypen[#Headers],0),0),VLOOKUP($G41,Lijsten!L:O,4,0))),""),"")</f>
        <v/>
      </c>
      <c r="P41" s="92"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tarief",IF(LEFT(F41,8)="Bijdrage",VLOOKUP($F41,Tb_KostenTypen[],MATCH(Methode_Keuze,Tb_KostenTypen[#Headers],0),0),VLOOKUP($G41,Lijsten!L:O,4,0))),""),"")</f>
        <v/>
      </c>
      <c r="Q41" s="50"/>
      <c r="R41" s="50"/>
      <c r="S41" s="83"/>
      <c r="T41" s="51"/>
      <c r="U41" s="4" t="str" cm="1">
        <f t="array" ref="U41">IF(AA41&lt;&gt;"ja",_xlfn.IFNA(_xlfn.IFS(AND(O41&lt;&gt;"",F41&lt;&gt;"",RIGHT($N41,6)="tarief"),O41*Q41,S41&gt;0,IF(F41&lt;&gt;"",S41,"")),""),"")</f>
        <v/>
      </c>
      <c r="V41" s="4" t="str" cm="1">
        <f t="array" ref="V41">IF(AA41&lt;&gt;"ja",_xlfn.IFNA(_xlfn.IFS(AND(P41&lt;&gt;"",R41&lt;&gt;"",RIGHT($N41,6)="tarief"),P41*R41,T41&gt;0,T41),""),"")</f>
        <v/>
      </c>
      <c r="W41" s="4" t="str" cm="1">
        <f t="array" ref="W41">IFERROR(_xlfn.IFS(OR(F41="",LEFT(Methode_Keuze,4)="Geen"),"",AND(U41&lt;&gt;"",F41&lt;&gt;"Arbeidskosten"),ROUND(U41*VLOOKUP(F41,Tb_ProjectKosten[],MATCH(Tb_ProjectKosten[[#Headers],[Forfat_Percentage]],Tb_ProjectKosten[#Headers],0),0),2),AND(F41="Arbeidskosten",G41&lt;&gt;""),IFERROR(ROUND(U41*VLOOKUP(G41,Tb_KostenTypen[],3,0)*VLOOKUP(F41,Tb_ProjectKosten[],MATCH(Tb_ProjectKosten[[#Headers],[Forfat_Percentage]],Tb_ProjectKosten[#Headers],0),0),2),""),U41 &lt;=0,0),"")</f>
        <v/>
      </c>
      <c r="X41" s="4" t="str" cm="1">
        <f t="array" ref="X41">IFERROR(_xlfn.IFS(OR(F41="",LEFT(Methode_Keuze,4)="Geen"),"",AND(V41&lt;&gt;"",F41&lt;&gt;"Arbeidskosten"),ROUND(V41*VLOOKUP(F41,Tb_ProjectKosten[],MATCH(Tb_ProjectKosten[[#Headers],[Forfat_Percentage]],Tb_ProjectKosten[#Headers],0),0),2),AND(F41="Arbeidskosten",G41&lt;&gt;""),IFERROR(ROUND(V41*VLOOKUP(G41,Tb_KostenTypen[],3,0)*VLOOKUP(F41,Tb_ProjectKosten[],MATCH(Tb_ProjectKosten[[#Headers],[Forfat_Percentage]],Tb_ProjectKosten[#Headers],0),0),2),""),V41 &lt;=0,0),"")</f>
        <v/>
      </c>
      <c r="Y41" s="262"/>
      <c r="Z41" s="49"/>
      <c r="AA41" s="37" t="str" cm="1">
        <f t="array" ref="AA41">IFERROR(IF(INDEX(SubsidieTabel!$Q$1:$T$9,MATCH($F41,SubsidieTabel!$Q$1:$Q$9,0),IFERROR(MATCH(Methode_Keuze,SubsidieTabel!$Q$1:$T$1,0),2))&lt;&gt;1=TRUE,"ja",""),"")</f>
        <v/>
      </c>
    </row>
    <row r="42" spans="1:27" ht="15" customHeight="1" x14ac:dyDescent="0.25">
      <c r="A42" s="87"/>
      <c r="B42" s="219" t="str">
        <f>IF(A42&lt;&gt;"",_xlfn.MAXIFS($B$1:B41,$A$1:A41,A42)+1,"")</f>
        <v/>
      </c>
      <c r="C42" s="50"/>
      <c r="D42" s="50"/>
      <c r="E42" s="50"/>
      <c r="F42" s="50"/>
      <c r="G42" s="283"/>
      <c r="H42" s="296"/>
      <c r="I42" s="295"/>
      <c r="J42" s="295"/>
      <c r="K42" s="202"/>
      <c r="L42" s="202"/>
      <c r="M42" s="91" t="str">
        <f>IFERROR(VLOOKUP(H42,Lijsten!$H$1:$I$100,2,0),"")</f>
        <v/>
      </c>
      <c r="N42" s="91" t="str" cm="1">
        <f t="array" ref="N42">IFERROR(_xlfn.IFS(AND(LEFT(F42,6)="Arbeid",RIGHT(F42,3)&lt;&gt;"IKS"),IFERROR(VLOOKUP($G42,Tb_KostenTypen[],2,0),"tarief"),RIGHT(F42,3)="IKS","Uurtarief",LEFT(F42,6)="Arbeid","Uurtarief",AND(LEFT(F42,8)="Bijdrage",RIGHT(F42,15)="(vrijwilligers)"),"Vast tarief"),"")</f>
        <v/>
      </c>
      <c r="O42" s="92"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tarief",IF(LEFT(F42,8)="Bijdrage",VLOOKUP($F42,Tb_KostenTypen[],MATCH(Methode_Keuze,Tb_KostenTypen[#Headers],0),0),VLOOKUP($G42,Lijsten!L:O,4,0))),""),"")</f>
        <v/>
      </c>
      <c r="P42" s="92"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tarief",IF(LEFT(F42,8)="Bijdrage",VLOOKUP($F42,Tb_KostenTypen[],MATCH(Methode_Keuze,Tb_KostenTypen[#Headers],0),0),VLOOKUP($G42,Lijsten!L:O,4,0))),""),"")</f>
        <v/>
      </c>
      <c r="Q42" s="50"/>
      <c r="R42" s="50"/>
      <c r="S42" s="83"/>
      <c r="T42" s="51"/>
      <c r="U42" s="4" t="str" cm="1">
        <f t="array" ref="U42">IF(AA42&lt;&gt;"ja",_xlfn.IFNA(_xlfn.IFS(AND(O42&lt;&gt;"",F42&lt;&gt;"",RIGHT($N42,6)="tarief"),O42*Q42,S42&gt;0,IF(F42&lt;&gt;"",S42,"")),""),"")</f>
        <v/>
      </c>
      <c r="V42" s="4" t="str" cm="1">
        <f t="array" ref="V42">IF(AA42&lt;&gt;"ja",_xlfn.IFNA(_xlfn.IFS(AND(P42&lt;&gt;"",R42&lt;&gt;"",RIGHT($N42,6)="tarief"),P42*R42,T42&gt;0,T42),""),"")</f>
        <v/>
      </c>
      <c r="W42" s="4" t="str" cm="1">
        <f t="array" ref="W42">IFERROR(_xlfn.IFS(OR(F42="",LEFT(Methode_Keuze,4)="Geen"),"",AND(U42&lt;&gt;"",F42&lt;&gt;"Arbeidskosten"),ROUND(U42*VLOOKUP(F42,Tb_ProjectKosten[],MATCH(Tb_ProjectKosten[[#Headers],[Forfat_Percentage]],Tb_ProjectKosten[#Headers],0),0),2),AND(F42="Arbeidskosten",G42&lt;&gt;""),IFERROR(ROUND(U42*VLOOKUP(G42,Tb_KostenTypen[],3,0)*VLOOKUP(F42,Tb_ProjectKosten[],MATCH(Tb_ProjectKosten[[#Headers],[Forfat_Percentage]],Tb_ProjectKosten[#Headers],0),0),2),""),U42 &lt;=0,0),"")</f>
        <v/>
      </c>
      <c r="X42" s="4" t="str" cm="1">
        <f t="array" ref="X42">IFERROR(_xlfn.IFS(OR(F42="",LEFT(Methode_Keuze,4)="Geen"),"",AND(V42&lt;&gt;"",F42&lt;&gt;"Arbeidskosten"),ROUND(V42*VLOOKUP(F42,Tb_ProjectKosten[],MATCH(Tb_ProjectKosten[[#Headers],[Forfat_Percentage]],Tb_ProjectKosten[#Headers],0),0),2),AND(F42="Arbeidskosten",G42&lt;&gt;""),IFERROR(ROUND(V42*VLOOKUP(G42,Tb_KostenTypen[],3,0)*VLOOKUP(F42,Tb_ProjectKosten[],MATCH(Tb_ProjectKosten[[#Headers],[Forfat_Percentage]],Tb_ProjectKosten[#Headers],0),0),2),""),V42 &lt;=0,0),"")</f>
        <v/>
      </c>
      <c r="Y42" s="262"/>
      <c r="Z42" s="49"/>
      <c r="AA42" s="37" t="str" cm="1">
        <f t="array" ref="AA42">IFERROR(IF(INDEX(SubsidieTabel!$Q$1:$T$9,MATCH($F42,SubsidieTabel!$Q$1:$Q$9,0),IFERROR(MATCH(Methode_Keuze,SubsidieTabel!$Q$1:$T$1,0),2))&lt;&gt;1=TRUE,"ja",""),"")</f>
        <v/>
      </c>
    </row>
    <row r="43" spans="1:27" ht="15" customHeight="1" x14ac:dyDescent="0.25">
      <c r="A43" s="87"/>
      <c r="B43" s="219" t="str">
        <f>IF(A43&lt;&gt;"",_xlfn.MAXIFS($B$1:B42,$A$1:A42,A43)+1,"")</f>
        <v/>
      </c>
      <c r="C43" s="50"/>
      <c r="D43" s="50"/>
      <c r="E43" s="50"/>
      <c r="F43" s="50"/>
      <c r="G43" s="283"/>
      <c r="H43" s="296"/>
      <c r="I43" s="295"/>
      <c r="J43" s="295"/>
      <c r="K43" s="202"/>
      <c r="L43" s="202"/>
      <c r="M43" s="91" t="str">
        <f>IFERROR(VLOOKUP(H43,Lijsten!$H$1:$I$100,2,0),"")</f>
        <v/>
      </c>
      <c r="N43" s="91" t="str" cm="1">
        <f t="array" ref="N43">IFERROR(_xlfn.IFS(AND(LEFT(F43,6)="Arbeid",RIGHT(F43,3)&lt;&gt;"IKS"),IFERROR(VLOOKUP($G43,Tb_KostenTypen[],2,0),"tarief"),RIGHT(F43,3)="IKS","Uurtarief",LEFT(F43,6)="Arbeid","Uurtarief",AND(LEFT(F43,8)="Bijdrage",RIGHT(F43,15)="(vrijwilligers)"),"Vast tarief"),"")</f>
        <v/>
      </c>
      <c r="O43" s="92"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tarief",IF(LEFT(F43,8)="Bijdrage",VLOOKUP($F43,Tb_KostenTypen[],MATCH(Methode_Keuze,Tb_KostenTypen[#Headers],0),0),VLOOKUP($G43,Lijsten!L:O,4,0))),""),"")</f>
        <v/>
      </c>
      <c r="P43" s="92"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tarief",IF(LEFT(F43,8)="Bijdrage",VLOOKUP($F43,Tb_KostenTypen[],MATCH(Methode_Keuze,Tb_KostenTypen[#Headers],0),0),VLOOKUP($G43,Lijsten!L:O,4,0))),""),"")</f>
        <v/>
      </c>
      <c r="Q43" s="50"/>
      <c r="R43" s="50"/>
      <c r="S43" s="83"/>
      <c r="T43" s="51"/>
      <c r="U43" s="4" t="str" cm="1">
        <f t="array" ref="U43">IF(AA43&lt;&gt;"ja",_xlfn.IFNA(_xlfn.IFS(AND(O43&lt;&gt;"",F43&lt;&gt;"",RIGHT($N43,6)="tarief"),O43*Q43,S43&gt;0,IF(F43&lt;&gt;"",S43,"")),""),"")</f>
        <v/>
      </c>
      <c r="V43" s="4" t="str" cm="1">
        <f t="array" ref="V43">IF(AA43&lt;&gt;"ja",_xlfn.IFNA(_xlfn.IFS(AND(P43&lt;&gt;"",R43&lt;&gt;"",RIGHT($N43,6)="tarief"),P43*R43,T43&gt;0,T43),""),"")</f>
        <v/>
      </c>
      <c r="W43" s="4" t="str" cm="1">
        <f t="array" ref="W43">IFERROR(_xlfn.IFS(OR(F43="",LEFT(Methode_Keuze,4)="Geen"),"",AND(U43&lt;&gt;"",F43&lt;&gt;"Arbeidskosten"),ROUND(U43*VLOOKUP(F43,Tb_ProjectKosten[],MATCH(Tb_ProjectKosten[[#Headers],[Forfat_Percentage]],Tb_ProjectKosten[#Headers],0),0),2),AND(F43="Arbeidskosten",G43&lt;&gt;""),IFERROR(ROUND(U43*VLOOKUP(G43,Tb_KostenTypen[],3,0)*VLOOKUP(F43,Tb_ProjectKosten[],MATCH(Tb_ProjectKosten[[#Headers],[Forfat_Percentage]],Tb_ProjectKosten[#Headers],0),0),2),""),U43 &lt;=0,0),"")</f>
        <v/>
      </c>
      <c r="X43" s="4" t="str" cm="1">
        <f t="array" ref="X43">IFERROR(_xlfn.IFS(OR(F43="",LEFT(Methode_Keuze,4)="Geen"),"",AND(V43&lt;&gt;"",F43&lt;&gt;"Arbeidskosten"),ROUND(V43*VLOOKUP(F43,Tb_ProjectKosten[],MATCH(Tb_ProjectKosten[[#Headers],[Forfat_Percentage]],Tb_ProjectKosten[#Headers],0),0),2),AND(F43="Arbeidskosten",G43&lt;&gt;""),IFERROR(ROUND(V43*VLOOKUP(G43,Tb_KostenTypen[],3,0)*VLOOKUP(F43,Tb_ProjectKosten[],MATCH(Tb_ProjectKosten[[#Headers],[Forfat_Percentage]],Tb_ProjectKosten[#Headers],0),0),2),""),V43 &lt;=0,0),"")</f>
        <v/>
      </c>
      <c r="Y43" s="262"/>
      <c r="Z43" s="49"/>
      <c r="AA43" s="37" t="str" cm="1">
        <f t="array" ref="AA43">IFERROR(IF(INDEX(SubsidieTabel!$Q$1:$T$9,MATCH($F43,SubsidieTabel!$Q$1:$Q$9,0),IFERROR(MATCH(Methode_Keuze,SubsidieTabel!$Q$1:$T$1,0),2))&lt;&gt;1=TRUE,"ja",""),"")</f>
        <v/>
      </c>
    </row>
    <row r="44" spans="1:27" ht="15" customHeight="1" x14ac:dyDescent="0.25">
      <c r="A44" s="87"/>
      <c r="B44" s="219" t="str">
        <f>IF(A44&lt;&gt;"",_xlfn.MAXIFS($B$1:B43,$A$1:A43,A44)+1,"")</f>
        <v/>
      </c>
      <c r="C44" s="50"/>
      <c r="D44" s="50"/>
      <c r="E44" s="50"/>
      <c r="F44" s="50"/>
      <c r="G44" s="283"/>
      <c r="H44" s="296"/>
      <c r="I44" s="295"/>
      <c r="J44" s="295"/>
      <c r="K44" s="202"/>
      <c r="L44" s="202"/>
      <c r="M44" s="91" t="str">
        <f>IFERROR(VLOOKUP(H44,Lijsten!$H$1:$I$100,2,0),"")</f>
        <v/>
      </c>
      <c r="N44" s="91" t="str" cm="1">
        <f t="array" ref="N44">IFERROR(_xlfn.IFS(AND(LEFT(F44,6)="Arbeid",RIGHT(F44,3)&lt;&gt;"IKS"),IFERROR(VLOOKUP($G44,Tb_KostenTypen[],2,0),"tarief"),RIGHT(F44,3)="IKS","Uurtarief",LEFT(F44,6)="Arbeid","Uurtarief",AND(LEFT(F44,8)="Bijdrage",RIGHT(F44,15)="(vrijwilligers)"),"Vast tarief"),"")</f>
        <v/>
      </c>
      <c r="O44" s="92"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tarief",IF(LEFT(F44,8)="Bijdrage",VLOOKUP($F44,Tb_KostenTypen[],MATCH(Methode_Keuze,Tb_KostenTypen[#Headers],0),0),VLOOKUP($G44,Lijsten!L:O,4,0))),""),"")</f>
        <v/>
      </c>
      <c r="P44" s="92"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tarief",IF(LEFT(F44,8)="Bijdrage",VLOOKUP($F44,Tb_KostenTypen[],MATCH(Methode_Keuze,Tb_KostenTypen[#Headers],0),0),VLOOKUP($G44,Lijsten!L:O,4,0))),""),"")</f>
        <v/>
      </c>
      <c r="Q44" s="50"/>
      <c r="R44" s="50"/>
      <c r="S44" s="83"/>
      <c r="T44" s="51"/>
      <c r="U44" s="4" t="str" cm="1">
        <f t="array" ref="U44">IF(AA44&lt;&gt;"ja",_xlfn.IFNA(_xlfn.IFS(AND(O44&lt;&gt;"",F44&lt;&gt;"",RIGHT($N44,6)="tarief"),O44*Q44,S44&gt;0,IF(F44&lt;&gt;"",S44,"")),""),"")</f>
        <v/>
      </c>
      <c r="V44" s="4" t="str" cm="1">
        <f t="array" ref="V44">IF(AA44&lt;&gt;"ja",_xlfn.IFNA(_xlfn.IFS(AND(P44&lt;&gt;"",R44&lt;&gt;"",RIGHT($N44,6)="tarief"),P44*R44,T44&gt;0,T44),""),"")</f>
        <v/>
      </c>
      <c r="W44" s="4" t="str" cm="1">
        <f t="array" ref="W44">IFERROR(_xlfn.IFS(OR(F44="",LEFT(Methode_Keuze,4)="Geen"),"",AND(U44&lt;&gt;"",F44&lt;&gt;"Arbeidskosten"),ROUND(U44*VLOOKUP(F44,Tb_ProjectKosten[],MATCH(Tb_ProjectKosten[[#Headers],[Forfat_Percentage]],Tb_ProjectKosten[#Headers],0),0),2),AND(F44="Arbeidskosten",G44&lt;&gt;""),IFERROR(ROUND(U44*VLOOKUP(G44,Tb_KostenTypen[],3,0)*VLOOKUP(F44,Tb_ProjectKosten[],MATCH(Tb_ProjectKosten[[#Headers],[Forfat_Percentage]],Tb_ProjectKosten[#Headers],0),0),2),""),U44 &lt;=0,0),"")</f>
        <v/>
      </c>
      <c r="X44" s="4" t="str" cm="1">
        <f t="array" ref="X44">IFERROR(_xlfn.IFS(OR(F44="",LEFT(Methode_Keuze,4)="Geen"),"",AND(V44&lt;&gt;"",F44&lt;&gt;"Arbeidskosten"),ROUND(V44*VLOOKUP(F44,Tb_ProjectKosten[],MATCH(Tb_ProjectKosten[[#Headers],[Forfat_Percentage]],Tb_ProjectKosten[#Headers],0),0),2),AND(F44="Arbeidskosten",G44&lt;&gt;""),IFERROR(ROUND(V44*VLOOKUP(G44,Tb_KostenTypen[],3,0)*VLOOKUP(F44,Tb_ProjectKosten[],MATCH(Tb_ProjectKosten[[#Headers],[Forfat_Percentage]],Tb_ProjectKosten[#Headers],0),0),2),""),V44 &lt;=0,0),"")</f>
        <v/>
      </c>
      <c r="Y44" s="262"/>
      <c r="Z44" s="49"/>
      <c r="AA44" s="37" t="str" cm="1">
        <f t="array" ref="AA44">IFERROR(IF(INDEX(SubsidieTabel!$Q$1:$T$9,MATCH($F44,SubsidieTabel!$Q$1:$Q$9,0),IFERROR(MATCH(Methode_Keuze,SubsidieTabel!$Q$1:$T$1,0),2))&lt;&gt;1=TRUE,"ja",""),"")</f>
        <v/>
      </c>
    </row>
    <row r="45" spans="1:27" ht="15" customHeight="1" x14ac:dyDescent="0.25">
      <c r="A45" s="87"/>
      <c r="B45" s="219" t="str">
        <f>IF(A45&lt;&gt;"",_xlfn.MAXIFS($B$1:B44,$A$1:A44,A45)+1,"")</f>
        <v/>
      </c>
      <c r="C45" s="50"/>
      <c r="D45" s="50"/>
      <c r="E45" s="50"/>
      <c r="F45" s="50"/>
      <c r="G45" s="283"/>
      <c r="H45" s="296"/>
      <c r="I45" s="295"/>
      <c r="J45" s="295"/>
      <c r="K45" s="202"/>
      <c r="L45" s="202"/>
      <c r="M45" s="91" t="str">
        <f>IFERROR(VLOOKUP(H45,Lijsten!$H$1:$I$100,2,0),"")</f>
        <v/>
      </c>
      <c r="N45" s="91" t="str" cm="1">
        <f t="array" ref="N45">IFERROR(_xlfn.IFS(AND(LEFT(F45,6)="Arbeid",RIGHT(F45,3)&lt;&gt;"IKS"),IFERROR(VLOOKUP($G45,Tb_KostenTypen[],2,0),"tarief"),RIGHT(F45,3)="IKS","Uurtarief",LEFT(F45,6)="Arbeid","Uurtarief",AND(LEFT(F45,8)="Bijdrage",RIGHT(F45,15)="(vrijwilligers)"),"Vast tarief"),"")</f>
        <v/>
      </c>
      <c r="O45" s="92"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tarief",IF(LEFT(F45,8)="Bijdrage",VLOOKUP($F45,Tb_KostenTypen[],MATCH(Methode_Keuze,Tb_KostenTypen[#Headers],0),0),VLOOKUP($G45,Lijsten!L:O,4,0))),""),"")</f>
        <v/>
      </c>
      <c r="P45" s="92"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tarief",IF(LEFT(F45,8)="Bijdrage",VLOOKUP($F45,Tb_KostenTypen[],MATCH(Methode_Keuze,Tb_KostenTypen[#Headers],0),0),VLOOKUP($G45,Lijsten!L:O,4,0))),""),"")</f>
        <v/>
      </c>
      <c r="Q45" s="50"/>
      <c r="R45" s="50"/>
      <c r="S45" s="83"/>
      <c r="T45" s="51"/>
      <c r="U45" s="4" t="str" cm="1">
        <f t="array" ref="U45">IF(AA45&lt;&gt;"ja",_xlfn.IFNA(_xlfn.IFS(AND(O45&lt;&gt;"",F45&lt;&gt;"",RIGHT($N45,6)="tarief"),O45*Q45,S45&gt;0,IF(F45&lt;&gt;"",S45,"")),""),"")</f>
        <v/>
      </c>
      <c r="V45" s="4" t="str" cm="1">
        <f t="array" ref="V45">IF(AA45&lt;&gt;"ja",_xlfn.IFNA(_xlfn.IFS(AND(P45&lt;&gt;"",R45&lt;&gt;"",RIGHT($N45,6)="tarief"),P45*R45,T45&gt;0,T45),""),"")</f>
        <v/>
      </c>
      <c r="W45" s="4" t="str" cm="1">
        <f t="array" ref="W45">IFERROR(_xlfn.IFS(OR(F45="",LEFT(Methode_Keuze,4)="Geen"),"",AND(U45&lt;&gt;"",F45&lt;&gt;"Arbeidskosten"),ROUND(U45*VLOOKUP(F45,Tb_ProjectKosten[],MATCH(Tb_ProjectKosten[[#Headers],[Forfat_Percentage]],Tb_ProjectKosten[#Headers],0),0),2),AND(F45="Arbeidskosten",G45&lt;&gt;""),IFERROR(ROUND(U45*VLOOKUP(G45,Tb_KostenTypen[],3,0)*VLOOKUP(F45,Tb_ProjectKosten[],MATCH(Tb_ProjectKosten[[#Headers],[Forfat_Percentage]],Tb_ProjectKosten[#Headers],0),0),2),""),U45 &lt;=0,0),"")</f>
        <v/>
      </c>
      <c r="X45" s="4" t="str" cm="1">
        <f t="array" ref="X45">IFERROR(_xlfn.IFS(OR(F45="",LEFT(Methode_Keuze,4)="Geen"),"",AND(V45&lt;&gt;"",F45&lt;&gt;"Arbeidskosten"),ROUND(V45*VLOOKUP(F45,Tb_ProjectKosten[],MATCH(Tb_ProjectKosten[[#Headers],[Forfat_Percentage]],Tb_ProjectKosten[#Headers],0),0),2),AND(F45="Arbeidskosten",G45&lt;&gt;""),IFERROR(ROUND(V45*VLOOKUP(G45,Tb_KostenTypen[],3,0)*VLOOKUP(F45,Tb_ProjectKosten[],MATCH(Tb_ProjectKosten[[#Headers],[Forfat_Percentage]],Tb_ProjectKosten[#Headers],0),0),2),""),V45 &lt;=0,0),"")</f>
        <v/>
      </c>
      <c r="Y45" s="262"/>
      <c r="Z45" s="49"/>
      <c r="AA45" s="37" t="str" cm="1">
        <f t="array" ref="AA45">IFERROR(IF(INDEX(SubsidieTabel!$Q$1:$T$9,MATCH($F45,SubsidieTabel!$Q$1:$Q$9,0),IFERROR(MATCH(Methode_Keuze,SubsidieTabel!$Q$1:$T$1,0),2))&lt;&gt;1=TRUE,"ja",""),"")</f>
        <v/>
      </c>
    </row>
    <row r="46" spans="1:27" ht="15" customHeight="1" x14ac:dyDescent="0.25">
      <c r="A46" s="87"/>
      <c r="B46" s="219" t="str">
        <f>IF(A46&lt;&gt;"",_xlfn.MAXIFS($B$1:B45,$A$1:A45,A46)+1,"")</f>
        <v/>
      </c>
      <c r="C46" s="50"/>
      <c r="D46" s="50"/>
      <c r="E46" s="50"/>
      <c r="F46" s="50"/>
      <c r="G46" s="283"/>
      <c r="H46" s="296"/>
      <c r="I46" s="295"/>
      <c r="J46" s="295"/>
      <c r="K46" s="202"/>
      <c r="L46" s="202"/>
      <c r="M46" s="91" t="str">
        <f>IFERROR(VLOOKUP(H46,Lijsten!$H$1:$I$100,2,0),"")</f>
        <v/>
      </c>
      <c r="N46" s="91" t="str" cm="1">
        <f t="array" ref="N46">IFERROR(_xlfn.IFS(AND(LEFT(F46,6)="Arbeid",RIGHT(F46,3)&lt;&gt;"IKS"),IFERROR(VLOOKUP($G46,Tb_KostenTypen[],2,0),"tarief"),RIGHT(F46,3)="IKS","Uurtarief",LEFT(F46,6)="Arbeid","Uurtarief",AND(LEFT(F46,8)="Bijdrage",RIGHT(F46,15)="(vrijwilligers)"),"Vast tarief"),"")</f>
        <v/>
      </c>
      <c r="O46" s="92"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tarief",IF(LEFT(F46,8)="Bijdrage",VLOOKUP($F46,Tb_KostenTypen[],MATCH(Methode_Keuze,Tb_KostenTypen[#Headers],0),0),VLOOKUP($G46,Lijsten!L:O,4,0))),""),"")</f>
        <v/>
      </c>
      <c r="P46" s="92"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tarief",IF(LEFT(F46,8)="Bijdrage",VLOOKUP($F46,Tb_KostenTypen[],MATCH(Methode_Keuze,Tb_KostenTypen[#Headers],0),0),VLOOKUP($G46,Lijsten!L:O,4,0))),""),"")</f>
        <v/>
      </c>
      <c r="Q46" s="50"/>
      <c r="R46" s="50"/>
      <c r="S46" s="83"/>
      <c r="T46" s="51"/>
      <c r="U46" s="4" t="str" cm="1">
        <f t="array" ref="U46">IF(AA46&lt;&gt;"ja",_xlfn.IFNA(_xlfn.IFS(AND(O46&lt;&gt;"",F46&lt;&gt;"",RIGHT($N46,6)="tarief"),O46*Q46,S46&gt;0,IF(F46&lt;&gt;"",S46,"")),""),"")</f>
        <v/>
      </c>
      <c r="V46" s="4" t="str" cm="1">
        <f t="array" ref="V46">IF(AA46&lt;&gt;"ja",_xlfn.IFNA(_xlfn.IFS(AND(P46&lt;&gt;"",R46&lt;&gt;"",RIGHT($N46,6)="tarief"),P46*R46,T46&gt;0,T46),""),"")</f>
        <v/>
      </c>
      <c r="W46" s="4" t="str" cm="1">
        <f t="array" ref="W46">IFERROR(_xlfn.IFS(OR(F46="",LEFT(Methode_Keuze,4)="Geen"),"",AND(U46&lt;&gt;"",F46&lt;&gt;"Arbeidskosten"),ROUND(U46*VLOOKUP(F46,Tb_ProjectKosten[],MATCH(Tb_ProjectKosten[[#Headers],[Forfat_Percentage]],Tb_ProjectKosten[#Headers],0),0),2),AND(F46="Arbeidskosten",G46&lt;&gt;""),IFERROR(ROUND(U46*VLOOKUP(G46,Tb_KostenTypen[],3,0)*VLOOKUP(F46,Tb_ProjectKosten[],MATCH(Tb_ProjectKosten[[#Headers],[Forfat_Percentage]],Tb_ProjectKosten[#Headers],0),0),2),""),U46 &lt;=0,0),"")</f>
        <v/>
      </c>
      <c r="X46" s="4" t="str" cm="1">
        <f t="array" ref="X46">IFERROR(_xlfn.IFS(OR(F46="",LEFT(Methode_Keuze,4)="Geen"),"",AND(V46&lt;&gt;"",F46&lt;&gt;"Arbeidskosten"),ROUND(V46*VLOOKUP(F46,Tb_ProjectKosten[],MATCH(Tb_ProjectKosten[[#Headers],[Forfat_Percentage]],Tb_ProjectKosten[#Headers],0),0),2),AND(F46="Arbeidskosten",G46&lt;&gt;""),IFERROR(ROUND(V46*VLOOKUP(G46,Tb_KostenTypen[],3,0)*VLOOKUP(F46,Tb_ProjectKosten[],MATCH(Tb_ProjectKosten[[#Headers],[Forfat_Percentage]],Tb_ProjectKosten[#Headers],0),0),2),""),V46 &lt;=0,0),"")</f>
        <v/>
      </c>
      <c r="Y46" s="262"/>
      <c r="Z46" s="49"/>
      <c r="AA46" s="37" t="str" cm="1">
        <f t="array" ref="AA46">IFERROR(IF(INDEX(SubsidieTabel!$Q$1:$T$9,MATCH($F46,SubsidieTabel!$Q$1:$Q$9,0),IFERROR(MATCH(Methode_Keuze,SubsidieTabel!$Q$1:$T$1,0),2))&lt;&gt;1=TRUE,"ja",""),"")</f>
        <v/>
      </c>
    </row>
    <row r="47" spans="1:27" ht="15" customHeight="1" x14ac:dyDescent="0.25">
      <c r="A47" s="87"/>
      <c r="B47" s="219" t="str">
        <f>IF(A47&lt;&gt;"",_xlfn.MAXIFS($B$1:B46,$A$1:A46,A47)+1,"")</f>
        <v/>
      </c>
      <c r="C47" s="50"/>
      <c r="D47" s="50"/>
      <c r="E47" s="50"/>
      <c r="F47" s="50"/>
      <c r="G47" s="283"/>
      <c r="H47" s="296"/>
      <c r="I47" s="295"/>
      <c r="J47" s="295"/>
      <c r="K47" s="202"/>
      <c r="L47" s="202"/>
      <c r="M47" s="91" t="str">
        <f>IFERROR(VLOOKUP(H47,Lijsten!$H$1:$I$100,2,0),"")</f>
        <v/>
      </c>
      <c r="N47" s="91" t="str" cm="1">
        <f t="array" ref="N47">IFERROR(_xlfn.IFS(AND(LEFT(F47,6)="Arbeid",RIGHT(F47,3)&lt;&gt;"IKS"),IFERROR(VLOOKUP($G47,Tb_KostenTypen[],2,0),"tarief"),RIGHT(F47,3)="IKS","Uurtarief",LEFT(F47,6)="Arbeid","Uurtarief",AND(LEFT(F47,8)="Bijdrage",RIGHT(F47,15)="(vrijwilligers)"),"Vast tarief"),"")</f>
        <v/>
      </c>
      <c r="O47" s="92"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tarief",IF(LEFT(F47,8)="Bijdrage",VLOOKUP($F47,Tb_KostenTypen[],MATCH(Methode_Keuze,Tb_KostenTypen[#Headers],0),0),VLOOKUP($G47,Lijsten!L:O,4,0))),""),"")</f>
        <v/>
      </c>
      <c r="P47" s="92"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tarief",IF(LEFT(F47,8)="Bijdrage",VLOOKUP($F47,Tb_KostenTypen[],MATCH(Methode_Keuze,Tb_KostenTypen[#Headers],0),0),VLOOKUP($G47,Lijsten!L:O,4,0))),""),"")</f>
        <v/>
      </c>
      <c r="Q47" s="50"/>
      <c r="R47" s="50"/>
      <c r="S47" s="83"/>
      <c r="T47" s="51"/>
      <c r="U47" s="4" t="str" cm="1">
        <f t="array" ref="U47">IF(AA47&lt;&gt;"ja",_xlfn.IFNA(_xlfn.IFS(AND(O47&lt;&gt;"",F47&lt;&gt;"",RIGHT($N47,6)="tarief"),O47*Q47,S47&gt;0,IF(F47&lt;&gt;"",S47,"")),""),"")</f>
        <v/>
      </c>
      <c r="V47" s="4" t="str" cm="1">
        <f t="array" ref="V47">IF(AA47&lt;&gt;"ja",_xlfn.IFNA(_xlfn.IFS(AND(P47&lt;&gt;"",R47&lt;&gt;"",RIGHT($N47,6)="tarief"),P47*R47,T47&gt;0,T47),""),"")</f>
        <v/>
      </c>
      <c r="W47" s="4" t="str" cm="1">
        <f t="array" ref="W47">IFERROR(_xlfn.IFS(OR(F47="",LEFT(Methode_Keuze,4)="Geen"),"",AND(U47&lt;&gt;"",F47&lt;&gt;"Arbeidskosten"),ROUND(U47*VLOOKUP(F47,Tb_ProjectKosten[],MATCH(Tb_ProjectKosten[[#Headers],[Forfat_Percentage]],Tb_ProjectKosten[#Headers],0),0),2),AND(F47="Arbeidskosten",G47&lt;&gt;""),IFERROR(ROUND(U47*VLOOKUP(G47,Tb_KostenTypen[],3,0)*VLOOKUP(F47,Tb_ProjectKosten[],MATCH(Tb_ProjectKosten[[#Headers],[Forfat_Percentage]],Tb_ProjectKosten[#Headers],0),0),2),""),U47 &lt;=0,0),"")</f>
        <v/>
      </c>
      <c r="X47" s="4" t="str" cm="1">
        <f t="array" ref="X47">IFERROR(_xlfn.IFS(OR(F47="",LEFT(Methode_Keuze,4)="Geen"),"",AND(V47&lt;&gt;"",F47&lt;&gt;"Arbeidskosten"),ROUND(V47*VLOOKUP(F47,Tb_ProjectKosten[],MATCH(Tb_ProjectKosten[[#Headers],[Forfat_Percentage]],Tb_ProjectKosten[#Headers],0),0),2),AND(F47="Arbeidskosten",G47&lt;&gt;""),IFERROR(ROUND(V47*VLOOKUP(G47,Tb_KostenTypen[],3,0)*VLOOKUP(F47,Tb_ProjectKosten[],MATCH(Tb_ProjectKosten[[#Headers],[Forfat_Percentage]],Tb_ProjectKosten[#Headers],0),0),2),""),V47 &lt;=0,0),"")</f>
        <v/>
      </c>
      <c r="Y47" s="262"/>
      <c r="Z47" s="49"/>
      <c r="AA47" s="37" t="str" cm="1">
        <f t="array" ref="AA47">IFERROR(IF(INDEX(SubsidieTabel!$Q$1:$T$9,MATCH($F47,SubsidieTabel!$Q$1:$Q$9,0),IFERROR(MATCH(Methode_Keuze,SubsidieTabel!$Q$1:$T$1,0),2))&lt;&gt;1=TRUE,"ja",""),"")</f>
        <v/>
      </c>
    </row>
    <row r="48" spans="1:27" ht="15" customHeight="1" x14ac:dyDescent="0.25">
      <c r="A48" s="87"/>
      <c r="B48" s="219" t="str">
        <f>IF(A48&lt;&gt;"",_xlfn.MAXIFS($B$1:B47,$A$1:A47,A48)+1,"")</f>
        <v/>
      </c>
      <c r="C48" s="50"/>
      <c r="D48" s="50"/>
      <c r="E48" s="50"/>
      <c r="F48" s="50"/>
      <c r="G48" s="283"/>
      <c r="H48" s="296"/>
      <c r="I48" s="295"/>
      <c r="J48" s="295"/>
      <c r="K48" s="202"/>
      <c r="L48" s="202"/>
      <c r="M48" s="91" t="str">
        <f>IFERROR(VLOOKUP(H48,Lijsten!$H$1:$I$100,2,0),"")</f>
        <v/>
      </c>
      <c r="N48" s="91" t="str" cm="1">
        <f t="array" ref="N48">IFERROR(_xlfn.IFS(AND(LEFT(F48,6)="Arbeid",RIGHT(F48,3)&lt;&gt;"IKS"),IFERROR(VLOOKUP($G48,Tb_KostenTypen[],2,0),"tarief"),RIGHT(F48,3)="IKS","Uurtarief",LEFT(F48,6)="Arbeid","Uurtarief",AND(LEFT(F48,8)="Bijdrage",RIGHT(F48,15)="(vrijwilligers)"),"Vast tarief"),"")</f>
        <v/>
      </c>
      <c r="O48" s="92"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tarief",IF(LEFT(F48,8)="Bijdrage",VLOOKUP($F48,Tb_KostenTypen[],MATCH(Methode_Keuze,Tb_KostenTypen[#Headers],0),0),VLOOKUP($G48,Lijsten!L:O,4,0))),""),"")</f>
        <v/>
      </c>
      <c r="P48" s="92"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tarief",IF(LEFT(F48,8)="Bijdrage",VLOOKUP($F48,Tb_KostenTypen[],MATCH(Methode_Keuze,Tb_KostenTypen[#Headers],0),0),VLOOKUP($G48,Lijsten!L:O,4,0))),""),"")</f>
        <v/>
      </c>
      <c r="Q48" s="50"/>
      <c r="R48" s="50"/>
      <c r="S48" s="83"/>
      <c r="T48" s="51"/>
      <c r="U48" s="4" t="str" cm="1">
        <f t="array" ref="U48">IF(AA48&lt;&gt;"ja",_xlfn.IFNA(_xlfn.IFS(AND(O48&lt;&gt;"",F48&lt;&gt;"",RIGHT($N48,6)="tarief"),O48*Q48,S48&gt;0,IF(F48&lt;&gt;"",S48,"")),""),"")</f>
        <v/>
      </c>
      <c r="V48" s="4" t="str" cm="1">
        <f t="array" ref="V48">IF(AA48&lt;&gt;"ja",_xlfn.IFNA(_xlfn.IFS(AND(P48&lt;&gt;"",R48&lt;&gt;"",RIGHT($N48,6)="tarief"),P48*R48,T48&gt;0,T48),""),"")</f>
        <v/>
      </c>
      <c r="W48" s="4" t="str" cm="1">
        <f t="array" ref="W48">IFERROR(_xlfn.IFS(OR(F48="",LEFT(Methode_Keuze,4)="Geen"),"",AND(U48&lt;&gt;"",F48&lt;&gt;"Arbeidskosten"),ROUND(U48*VLOOKUP(F48,Tb_ProjectKosten[],MATCH(Tb_ProjectKosten[[#Headers],[Forfat_Percentage]],Tb_ProjectKosten[#Headers],0),0),2),AND(F48="Arbeidskosten",G48&lt;&gt;""),IFERROR(ROUND(U48*VLOOKUP(G48,Tb_KostenTypen[],3,0)*VLOOKUP(F48,Tb_ProjectKosten[],MATCH(Tb_ProjectKosten[[#Headers],[Forfat_Percentage]],Tb_ProjectKosten[#Headers],0),0),2),""),U48 &lt;=0,0),"")</f>
        <v/>
      </c>
      <c r="X48" s="4" t="str" cm="1">
        <f t="array" ref="X48">IFERROR(_xlfn.IFS(OR(F48="",LEFT(Methode_Keuze,4)="Geen"),"",AND(V48&lt;&gt;"",F48&lt;&gt;"Arbeidskosten"),ROUND(V48*VLOOKUP(F48,Tb_ProjectKosten[],MATCH(Tb_ProjectKosten[[#Headers],[Forfat_Percentage]],Tb_ProjectKosten[#Headers],0),0),2),AND(F48="Arbeidskosten",G48&lt;&gt;""),IFERROR(ROUND(V48*VLOOKUP(G48,Tb_KostenTypen[],3,0)*VLOOKUP(F48,Tb_ProjectKosten[],MATCH(Tb_ProjectKosten[[#Headers],[Forfat_Percentage]],Tb_ProjectKosten[#Headers],0),0),2),""),V48 &lt;=0,0),"")</f>
        <v/>
      </c>
      <c r="Y48" s="262"/>
      <c r="Z48" s="49"/>
      <c r="AA48" s="37" t="str" cm="1">
        <f t="array" ref="AA48">IFERROR(IF(INDEX(SubsidieTabel!$Q$1:$T$9,MATCH($F48,SubsidieTabel!$Q$1:$Q$9,0),IFERROR(MATCH(Methode_Keuze,SubsidieTabel!$Q$1:$T$1,0),2))&lt;&gt;1=TRUE,"ja",""),"")</f>
        <v/>
      </c>
    </row>
    <row r="49" spans="1:27" ht="15" customHeight="1" x14ac:dyDescent="0.25">
      <c r="A49" s="87"/>
      <c r="B49" s="219" t="str">
        <f>IF(A49&lt;&gt;"",_xlfn.MAXIFS($B$1:B48,$A$1:A48,A49)+1,"")</f>
        <v/>
      </c>
      <c r="C49" s="50"/>
      <c r="D49" s="50"/>
      <c r="E49" s="50"/>
      <c r="F49" s="50"/>
      <c r="G49" s="283"/>
      <c r="H49" s="296"/>
      <c r="I49" s="295"/>
      <c r="J49" s="295"/>
      <c r="K49" s="202"/>
      <c r="L49" s="202"/>
      <c r="M49" s="91" t="str">
        <f>IFERROR(VLOOKUP(H49,Lijsten!$H$1:$I$100,2,0),"")</f>
        <v/>
      </c>
      <c r="N49" s="91" t="str" cm="1">
        <f t="array" ref="N49">IFERROR(_xlfn.IFS(AND(LEFT(F49,6)="Arbeid",RIGHT(F49,3)&lt;&gt;"IKS"),IFERROR(VLOOKUP($G49,Tb_KostenTypen[],2,0),"tarief"),RIGHT(F49,3)="IKS","Uurtarief",LEFT(F49,6)="Arbeid","Uurtarief",AND(LEFT(F49,8)="Bijdrage",RIGHT(F49,15)="(vrijwilligers)"),"Vast tarief"),"")</f>
        <v/>
      </c>
      <c r="O49" s="92"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tarief",IF(LEFT(F49,8)="Bijdrage",VLOOKUP($F49,Tb_KostenTypen[],MATCH(Methode_Keuze,Tb_KostenTypen[#Headers],0),0),VLOOKUP($G49,Lijsten!L:O,4,0))),""),"")</f>
        <v/>
      </c>
      <c r="P49" s="92"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tarief",IF(LEFT(F49,8)="Bijdrage",VLOOKUP($F49,Tb_KostenTypen[],MATCH(Methode_Keuze,Tb_KostenTypen[#Headers],0),0),VLOOKUP($G49,Lijsten!L:O,4,0))),""),"")</f>
        <v/>
      </c>
      <c r="Q49" s="50"/>
      <c r="R49" s="50"/>
      <c r="S49" s="83"/>
      <c r="T49" s="51"/>
      <c r="U49" s="4" t="str" cm="1">
        <f t="array" ref="U49">IF(AA49&lt;&gt;"ja",_xlfn.IFNA(_xlfn.IFS(AND(O49&lt;&gt;"",F49&lt;&gt;"",RIGHT($N49,6)="tarief"),O49*Q49,S49&gt;0,IF(F49&lt;&gt;"",S49,"")),""),"")</f>
        <v/>
      </c>
      <c r="V49" s="4" t="str" cm="1">
        <f t="array" ref="V49">IF(AA49&lt;&gt;"ja",_xlfn.IFNA(_xlfn.IFS(AND(P49&lt;&gt;"",R49&lt;&gt;"",RIGHT($N49,6)="tarief"),P49*R49,T49&gt;0,T49),""),"")</f>
        <v/>
      </c>
      <c r="W49" s="4" t="str" cm="1">
        <f t="array" ref="W49">IFERROR(_xlfn.IFS(OR(F49="",LEFT(Methode_Keuze,4)="Geen"),"",AND(U49&lt;&gt;"",F49&lt;&gt;"Arbeidskosten"),ROUND(U49*VLOOKUP(F49,Tb_ProjectKosten[],MATCH(Tb_ProjectKosten[[#Headers],[Forfat_Percentage]],Tb_ProjectKosten[#Headers],0),0),2),AND(F49="Arbeidskosten",G49&lt;&gt;""),IFERROR(ROUND(U49*VLOOKUP(G49,Tb_KostenTypen[],3,0)*VLOOKUP(F49,Tb_ProjectKosten[],MATCH(Tb_ProjectKosten[[#Headers],[Forfat_Percentage]],Tb_ProjectKosten[#Headers],0),0),2),""),U49 &lt;=0,0),"")</f>
        <v/>
      </c>
      <c r="X49" s="4" t="str" cm="1">
        <f t="array" ref="X49">IFERROR(_xlfn.IFS(OR(F49="",LEFT(Methode_Keuze,4)="Geen"),"",AND(V49&lt;&gt;"",F49&lt;&gt;"Arbeidskosten"),ROUND(V49*VLOOKUP(F49,Tb_ProjectKosten[],MATCH(Tb_ProjectKosten[[#Headers],[Forfat_Percentage]],Tb_ProjectKosten[#Headers],0),0),2),AND(F49="Arbeidskosten",G49&lt;&gt;""),IFERROR(ROUND(V49*VLOOKUP(G49,Tb_KostenTypen[],3,0)*VLOOKUP(F49,Tb_ProjectKosten[],MATCH(Tb_ProjectKosten[[#Headers],[Forfat_Percentage]],Tb_ProjectKosten[#Headers],0),0),2),""),V49 &lt;=0,0),"")</f>
        <v/>
      </c>
      <c r="Y49" s="262"/>
      <c r="Z49" s="49"/>
      <c r="AA49" s="37" t="str" cm="1">
        <f t="array" ref="AA49">IFERROR(IF(INDEX(SubsidieTabel!$Q$1:$T$9,MATCH($F49,SubsidieTabel!$Q$1:$Q$9,0),IFERROR(MATCH(Methode_Keuze,SubsidieTabel!$Q$1:$T$1,0),2))&lt;&gt;1=TRUE,"ja",""),"")</f>
        <v/>
      </c>
    </row>
    <row r="50" spans="1:27" ht="15" customHeight="1" x14ac:dyDescent="0.25">
      <c r="A50" s="87"/>
      <c r="B50" s="219" t="str">
        <f>IF(A50&lt;&gt;"",_xlfn.MAXIFS($B$1:B49,$A$1:A49,A50)+1,"")</f>
        <v/>
      </c>
      <c r="C50" s="50"/>
      <c r="D50" s="50"/>
      <c r="E50" s="50"/>
      <c r="F50" s="50"/>
      <c r="G50" s="283"/>
      <c r="H50" s="296"/>
      <c r="I50" s="295"/>
      <c r="J50" s="295"/>
      <c r="K50" s="202"/>
      <c r="L50" s="202"/>
      <c r="M50" s="91" t="str">
        <f>IFERROR(VLOOKUP(H50,Lijsten!$H$1:$I$100,2,0),"")</f>
        <v/>
      </c>
      <c r="N50" s="91" t="str" cm="1">
        <f t="array" ref="N50">IFERROR(_xlfn.IFS(AND(LEFT(F50,6)="Arbeid",RIGHT(F50,3)&lt;&gt;"IKS"),IFERROR(VLOOKUP($G50,Tb_KostenTypen[],2,0),"tarief"),RIGHT(F50,3)="IKS","Uurtarief",LEFT(F50,6)="Arbeid","Uurtarief",AND(LEFT(F50,8)="Bijdrage",RIGHT(F50,15)="(vrijwilligers)"),"Vast tarief"),"")</f>
        <v/>
      </c>
      <c r="O50" s="92"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tarief",IF(LEFT(F50,8)="Bijdrage",VLOOKUP($F50,Tb_KostenTypen[],MATCH(Methode_Keuze,Tb_KostenTypen[#Headers],0),0),VLOOKUP($G50,Lijsten!L:O,4,0))),""),"")</f>
        <v/>
      </c>
      <c r="P50" s="92"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tarief",IF(LEFT(F50,8)="Bijdrage",VLOOKUP($F50,Tb_KostenTypen[],MATCH(Methode_Keuze,Tb_KostenTypen[#Headers],0),0),VLOOKUP($G50,Lijsten!L:O,4,0))),""),"")</f>
        <v/>
      </c>
      <c r="Q50" s="50"/>
      <c r="R50" s="50"/>
      <c r="S50" s="83"/>
      <c r="T50" s="51"/>
      <c r="U50" s="4" t="str" cm="1">
        <f t="array" ref="U50">IF(AA50&lt;&gt;"ja",_xlfn.IFNA(_xlfn.IFS(AND(O50&lt;&gt;"",F50&lt;&gt;"",RIGHT($N50,6)="tarief"),O50*Q50,S50&gt;0,IF(F50&lt;&gt;"",S50,"")),""),"")</f>
        <v/>
      </c>
      <c r="V50" s="4" t="str" cm="1">
        <f t="array" ref="V50">IF(AA50&lt;&gt;"ja",_xlfn.IFNA(_xlfn.IFS(AND(P50&lt;&gt;"",R50&lt;&gt;"",RIGHT($N50,6)="tarief"),P50*R50,T50&gt;0,T50),""),"")</f>
        <v/>
      </c>
      <c r="W50" s="4" t="str" cm="1">
        <f t="array" ref="W50">IFERROR(_xlfn.IFS(OR(F50="",LEFT(Methode_Keuze,4)="Geen"),"",AND(U50&lt;&gt;"",F50&lt;&gt;"Arbeidskosten"),ROUND(U50*VLOOKUP(F50,Tb_ProjectKosten[],MATCH(Tb_ProjectKosten[[#Headers],[Forfat_Percentage]],Tb_ProjectKosten[#Headers],0),0),2),AND(F50="Arbeidskosten",G50&lt;&gt;""),IFERROR(ROUND(U50*VLOOKUP(G50,Tb_KostenTypen[],3,0)*VLOOKUP(F50,Tb_ProjectKosten[],MATCH(Tb_ProjectKosten[[#Headers],[Forfat_Percentage]],Tb_ProjectKosten[#Headers],0),0),2),""),U50 &lt;=0,0),"")</f>
        <v/>
      </c>
      <c r="X50" s="4" t="str" cm="1">
        <f t="array" ref="X50">IFERROR(_xlfn.IFS(OR(F50="",LEFT(Methode_Keuze,4)="Geen"),"",AND(V50&lt;&gt;"",F50&lt;&gt;"Arbeidskosten"),ROUND(V50*VLOOKUP(F50,Tb_ProjectKosten[],MATCH(Tb_ProjectKosten[[#Headers],[Forfat_Percentage]],Tb_ProjectKosten[#Headers],0),0),2),AND(F50="Arbeidskosten",G50&lt;&gt;""),IFERROR(ROUND(V50*VLOOKUP(G50,Tb_KostenTypen[],3,0)*VLOOKUP(F50,Tb_ProjectKosten[],MATCH(Tb_ProjectKosten[[#Headers],[Forfat_Percentage]],Tb_ProjectKosten[#Headers],0),0),2),""),V50 &lt;=0,0),"")</f>
        <v/>
      </c>
      <c r="Y50" s="262"/>
      <c r="Z50" s="49"/>
      <c r="AA50" s="37" t="str" cm="1">
        <f t="array" ref="AA50">IFERROR(IF(INDEX(SubsidieTabel!$Q$1:$T$9,MATCH($F50,SubsidieTabel!$Q$1:$Q$9,0),IFERROR(MATCH(Methode_Keuze,SubsidieTabel!$Q$1:$T$1,0),2))&lt;&gt;1=TRUE,"ja",""),"")</f>
        <v/>
      </c>
    </row>
    <row r="51" spans="1:27" ht="15" customHeight="1" x14ac:dyDescent="0.25">
      <c r="A51" s="87"/>
      <c r="B51" s="219" t="str">
        <f>IF(A51&lt;&gt;"",_xlfn.MAXIFS($B$1:B50,$A$1:A50,A51)+1,"")</f>
        <v/>
      </c>
      <c r="C51" s="50"/>
      <c r="D51" s="50"/>
      <c r="E51" s="50"/>
      <c r="F51" s="50"/>
      <c r="G51" s="283"/>
      <c r="H51" s="296"/>
      <c r="I51" s="295"/>
      <c r="J51" s="295"/>
      <c r="K51" s="202"/>
      <c r="L51" s="202"/>
      <c r="M51" s="91" t="str">
        <f>IFERROR(VLOOKUP(H51,Lijsten!$H$1:$I$100,2,0),"")</f>
        <v/>
      </c>
      <c r="N51" s="91" t="str" cm="1">
        <f t="array" ref="N51">IFERROR(_xlfn.IFS(AND(LEFT(F51,6)="Arbeid",RIGHT(F51,3)&lt;&gt;"IKS"),IFERROR(VLOOKUP($G51,Tb_KostenTypen[],2,0),"tarief"),RIGHT(F51,3)="IKS","Uurtarief",LEFT(F51,6)="Arbeid","Uurtarief",AND(LEFT(F51,8)="Bijdrage",RIGHT(F51,15)="(vrijwilligers)"),"Vast tarief"),"")</f>
        <v/>
      </c>
      <c r="O51" s="92"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tarief",IF(LEFT(F51,8)="Bijdrage",VLOOKUP($F51,Tb_KostenTypen[],MATCH(Methode_Keuze,Tb_KostenTypen[#Headers],0),0),VLOOKUP($G51,Lijsten!L:O,4,0))),""),"")</f>
        <v/>
      </c>
      <c r="P51" s="92"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tarief",IF(LEFT(F51,8)="Bijdrage",VLOOKUP($F51,Tb_KostenTypen[],MATCH(Methode_Keuze,Tb_KostenTypen[#Headers],0),0),VLOOKUP($G51,Lijsten!L:O,4,0))),""),"")</f>
        <v/>
      </c>
      <c r="Q51" s="50"/>
      <c r="R51" s="50"/>
      <c r="S51" s="83"/>
      <c r="T51" s="51"/>
      <c r="U51" s="4" t="str" cm="1">
        <f t="array" ref="U51">IF(AA51&lt;&gt;"ja",_xlfn.IFNA(_xlfn.IFS(AND(O51&lt;&gt;"",F51&lt;&gt;"",RIGHT($N51,6)="tarief"),O51*Q51,S51&gt;0,IF(F51&lt;&gt;"",S51,"")),""),"")</f>
        <v/>
      </c>
      <c r="V51" s="4" t="str" cm="1">
        <f t="array" ref="V51">IF(AA51&lt;&gt;"ja",_xlfn.IFNA(_xlfn.IFS(AND(P51&lt;&gt;"",R51&lt;&gt;"",RIGHT($N51,6)="tarief"),P51*R51,T51&gt;0,T51),""),"")</f>
        <v/>
      </c>
      <c r="W51" s="4" t="str" cm="1">
        <f t="array" ref="W51">IFERROR(_xlfn.IFS(OR(F51="",LEFT(Methode_Keuze,4)="Geen"),"",AND(U51&lt;&gt;"",F51&lt;&gt;"Arbeidskosten"),ROUND(U51*VLOOKUP(F51,Tb_ProjectKosten[],MATCH(Tb_ProjectKosten[[#Headers],[Forfat_Percentage]],Tb_ProjectKosten[#Headers],0),0),2),AND(F51="Arbeidskosten",G51&lt;&gt;""),IFERROR(ROUND(U51*VLOOKUP(G51,Tb_KostenTypen[],3,0)*VLOOKUP(F51,Tb_ProjectKosten[],MATCH(Tb_ProjectKosten[[#Headers],[Forfat_Percentage]],Tb_ProjectKosten[#Headers],0),0),2),""),U51 &lt;=0,0),"")</f>
        <v/>
      </c>
      <c r="X51" s="4" t="str" cm="1">
        <f t="array" ref="X51">IFERROR(_xlfn.IFS(OR(F51="",LEFT(Methode_Keuze,4)="Geen"),"",AND(V51&lt;&gt;"",F51&lt;&gt;"Arbeidskosten"),ROUND(V51*VLOOKUP(F51,Tb_ProjectKosten[],MATCH(Tb_ProjectKosten[[#Headers],[Forfat_Percentage]],Tb_ProjectKosten[#Headers],0),0),2),AND(F51="Arbeidskosten",G51&lt;&gt;""),IFERROR(ROUND(V51*VLOOKUP(G51,Tb_KostenTypen[],3,0)*VLOOKUP(F51,Tb_ProjectKosten[],MATCH(Tb_ProjectKosten[[#Headers],[Forfat_Percentage]],Tb_ProjectKosten[#Headers],0),0),2),""),V51 &lt;=0,0),"")</f>
        <v/>
      </c>
      <c r="Y51" s="262"/>
      <c r="Z51" s="49"/>
      <c r="AA51" s="37" t="str" cm="1">
        <f t="array" ref="AA51">IFERROR(IF(INDEX(SubsidieTabel!$Q$1:$T$9,MATCH($F51,SubsidieTabel!$Q$1:$Q$9,0),IFERROR(MATCH(Methode_Keuze,SubsidieTabel!$Q$1:$T$1,0),2))&lt;&gt;1=TRUE,"ja",""),"")</f>
        <v/>
      </c>
    </row>
    <row r="52" spans="1:27" ht="15" customHeight="1" x14ac:dyDescent="0.25">
      <c r="A52" s="87"/>
      <c r="B52" s="219" t="str">
        <f>IF(A52&lt;&gt;"",_xlfn.MAXIFS($B$1:B51,$A$1:A51,A52)+1,"")</f>
        <v/>
      </c>
      <c r="C52" s="50"/>
      <c r="D52" s="50"/>
      <c r="E52" s="50"/>
      <c r="F52" s="50"/>
      <c r="G52" s="283"/>
      <c r="H52" s="296"/>
      <c r="I52" s="295"/>
      <c r="J52" s="295"/>
      <c r="K52" s="202"/>
      <c r="L52" s="202"/>
      <c r="M52" s="91" t="str">
        <f>IFERROR(VLOOKUP(H52,Lijsten!$H$1:$I$100,2,0),"")</f>
        <v/>
      </c>
      <c r="N52" s="91" t="str" cm="1">
        <f t="array" ref="N52">IFERROR(_xlfn.IFS(AND(LEFT(F52,6)="Arbeid",RIGHT(F52,3)&lt;&gt;"IKS"),IFERROR(VLOOKUP($G52,Tb_KostenTypen[],2,0),"tarief"),RIGHT(F52,3)="IKS","Uurtarief",LEFT(F52,6)="Arbeid","Uurtarief",AND(LEFT(F52,8)="Bijdrage",RIGHT(F52,15)="(vrijwilligers)"),"Vast tarief"),"")</f>
        <v/>
      </c>
      <c r="O52" s="92"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tarief",IF(LEFT(F52,8)="Bijdrage",VLOOKUP($F52,Tb_KostenTypen[],MATCH(Methode_Keuze,Tb_KostenTypen[#Headers],0),0),VLOOKUP($G52,Lijsten!L:O,4,0))),""),"")</f>
        <v/>
      </c>
      <c r="P52" s="92"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tarief",IF(LEFT(F52,8)="Bijdrage",VLOOKUP($F52,Tb_KostenTypen[],MATCH(Methode_Keuze,Tb_KostenTypen[#Headers],0),0),VLOOKUP($G52,Lijsten!L:O,4,0))),""),"")</f>
        <v/>
      </c>
      <c r="Q52" s="50"/>
      <c r="R52" s="50"/>
      <c r="S52" s="83"/>
      <c r="T52" s="51"/>
      <c r="U52" s="4" t="str" cm="1">
        <f t="array" ref="U52">IF(AA52&lt;&gt;"ja",_xlfn.IFNA(_xlfn.IFS(AND(O52&lt;&gt;"",F52&lt;&gt;"",RIGHT($N52,6)="tarief"),O52*Q52,S52&gt;0,IF(F52&lt;&gt;"",S52,"")),""),"")</f>
        <v/>
      </c>
      <c r="V52" s="4" t="str" cm="1">
        <f t="array" ref="V52">IF(AA52&lt;&gt;"ja",_xlfn.IFNA(_xlfn.IFS(AND(P52&lt;&gt;"",R52&lt;&gt;"",RIGHT($N52,6)="tarief"),P52*R52,T52&gt;0,T52),""),"")</f>
        <v/>
      </c>
      <c r="W52" s="4" t="str" cm="1">
        <f t="array" ref="W52">IFERROR(_xlfn.IFS(OR(F52="",LEFT(Methode_Keuze,4)="Geen"),"",AND(U52&lt;&gt;"",F52&lt;&gt;"Arbeidskosten"),ROUND(U52*VLOOKUP(F52,Tb_ProjectKosten[],MATCH(Tb_ProjectKosten[[#Headers],[Forfat_Percentage]],Tb_ProjectKosten[#Headers],0),0),2),AND(F52="Arbeidskosten",G52&lt;&gt;""),IFERROR(ROUND(U52*VLOOKUP(G52,Tb_KostenTypen[],3,0)*VLOOKUP(F52,Tb_ProjectKosten[],MATCH(Tb_ProjectKosten[[#Headers],[Forfat_Percentage]],Tb_ProjectKosten[#Headers],0),0),2),""),U52 &lt;=0,0),"")</f>
        <v/>
      </c>
      <c r="X52" s="4" t="str" cm="1">
        <f t="array" ref="X52">IFERROR(_xlfn.IFS(OR(F52="",LEFT(Methode_Keuze,4)="Geen"),"",AND(V52&lt;&gt;"",F52&lt;&gt;"Arbeidskosten"),ROUND(V52*VLOOKUP(F52,Tb_ProjectKosten[],MATCH(Tb_ProjectKosten[[#Headers],[Forfat_Percentage]],Tb_ProjectKosten[#Headers],0),0),2),AND(F52="Arbeidskosten",G52&lt;&gt;""),IFERROR(ROUND(V52*VLOOKUP(G52,Tb_KostenTypen[],3,0)*VLOOKUP(F52,Tb_ProjectKosten[],MATCH(Tb_ProjectKosten[[#Headers],[Forfat_Percentage]],Tb_ProjectKosten[#Headers],0),0),2),""),V52 &lt;=0,0),"")</f>
        <v/>
      </c>
      <c r="Y52" s="262"/>
      <c r="Z52" s="49"/>
      <c r="AA52" s="37" t="str" cm="1">
        <f t="array" ref="AA52">IFERROR(IF(INDEX(SubsidieTabel!$Q$1:$T$9,MATCH($F52,SubsidieTabel!$Q$1:$Q$9,0),IFERROR(MATCH(Methode_Keuze,SubsidieTabel!$Q$1:$T$1,0),2))&lt;&gt;1=TRUE,"ja",""),"")</f>
        <v/>
      </c>
    </row>
    <row r="53" spans="1:27" ht="15" customHeight="1" x14ac:dyDescent="0.25">
      <c r="A53" s="87"/>
      <c r="B53" s="219" t="str">
        <f>IF(A53&lt;&gt;"",_xlfn.MAXIFS($B$1:B52,$A$1:A52,A53)+1,"")</f>
        <v/>
      </c>
      <c r="C53" s="50"/>
      <c r="D53" s="50"/>
      <c r="E53" s="50"/>
      <c r="F53" s="50"/>
      <c r="G53" s="283"/>
      <c r="H53" s="296"/>
      <c r="I53" s="295"/>
      <c r="J53" s="295"/>
      <c r="K53" s="202"/>
      <c r="L53" s="202"/>
      <c r="M53" s="91" t="str">
        <f>IFERROR(VLOOKUP(H53,Lijsten!$H$1:$I$100,2,0),"")</f>
        <v/>
      </c>
      <c r="N53" s="91" t="str" cm="1">
        <f t="array" ref="N53">IFERROR(_xlfn.IFS(AND(LEFT(F53,6)="Arbeid",RIGHT(F53,3)&lt;&gt;"IKS"),IFERROR(VLOOKUP($G53,Tb_KostenTypen[],2,0),"tarief"),RIGHT(F53,3)="IKS","Uurtarief",LEFT(F53,6)="Arbeid","Uurtarief",AND(LEFT(F53,8)="Bijdrage",RIGHT(F53,15)="(vrijwilligers)"),"Vast tarief"),"")</f>
        <v/>
      </c>
      <c r="O53" s="92"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tarief",IF(LEFT(F53,8)="Bijdrage",VLOOKUP($F53,Tb_KostenTypen[],MATCH(Methode_Keuze,Tb_KostenTypen[#Headers],0),0),VLOOKUP($G53,Lijsten!L:O,4,0))),""),"")</f>
        <v/>
      </c>
      <c r="P53" s="92"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tarief",IF(LEFT(F53,8)="Bijdrage",VLOOKUP($F53,Tb_KostenTypen[],MATCH(Methode_Keuze,Tb_KostenTypen[#Headers],0),0),VLOOKUP($G53,Lijsten!L:O,4,0))),""),"")</f>
        <v/>
      </c>
      <c r="Q53" s="50"/>
      <c r="R53" s="50"/>
      <c r="S53" s="83"/>
      <c r="T53" s="51"/>
      <c r="U53" s="4" t="str" cm="1">
        <f t="array" ref="U53">IF(AA53&lt;&gt;"ja",_xlfn.IFNA(_xlfn.IFS(AND(O53&lt;&gt;"",F53&lt;&gt;"",RIGHT($N53,6)="tarief"),O53*Q53,S53&gt;0,IF(F53&lt;&gt;"",S53,"")),""),"")</f>
        <v/>
      </c>
      <c r="V53" s="4" t="str" cm="1">
        <f t="array" ref="V53">IF(AA53&lt;&gt;"ja",_xlfn.IFNA(_xlfn.IFS(AND(P53&lt;&gt;"",R53&lt;&gt;"",RIGHT($N53,6)="tarief"),P53*R53,T53&gt;0,T53),""),"")</f>
        <v/>
      </c>
      <c r="W53" s="4" t="str" cm="1">
        <f t="array" ref="W53">IFERROR(_xlfn.IFS(OR(F53="",LEFT(Methode_Keuze,4)="Geen"),"",AND(U53&lt;&gt;"",F53&lt;&gt;"Arbeidskosten"),ROUND(U53*VLOOKUP(F53,Tb_ProjectKosten[],MATCH(Tb_ProjectKosten[[#Headers],[Forfat_Percentage]],Tb_ProjectKosten[#Headers],0),0),2),AND(F53="Arbeidskosten",G53&lt;&gt;""),IFERROR(ROUND(U53*VLOOKUP(G53,Tb_KostenTypen[],3,0)*VLOOKUP(F53,Tb_ProjectKosten[],MATCH(Tb_ProjectKosten[[#Headers],[Forfat_Percentage]],Tb_ProjectKosten[#Headers],0),0),2),""),U53 &lt;=0,0),"")</f>
        <v/>
      </c>
      <c r="X53" s="4" t="str" cm="1">
        <f t="array" ref="X53">IFERROR(_xlfn.IFS(OR(F53="",LEFT(Methode_Keuze,4)="Geen"),"",AND(V53&lt;&gt;"",F53&lt;&gt;"Arbeidskosten"),ROUND(V53*VLOOKUP(F53,Tb_ProjectKosten[],MATCH(Tb_ProjectKosten[[#Headers],[Forfat_Percentage]],Tb_ProjectKosten[#Headers],0),0),2),AND(F53="Arbeidskosten",G53&lt;&gt;""),IFERROR(ROUND(V53*VLOOKUP(G53,Tb_KostenTypen[],3,0)*VLOOKUP(F53,Tb_ProjectKosten[],MATCH(Tb_ProjectKosten[[#Headers],[Forfat_Percentage]],Tb_ProjectKosten[#Headers],0),0),2),""),V53 &lt;=0,0),"")</f>
        <v/>
      </c>
      <c r="Y53" s="262"/>
      <c r="Z53" s="49"/>
      <c r="AA53" s="37" t="str" cm="1">
        <f t="array" ref="AA53">IFERROR(IF(INDEX(SubsidieTabel!$Q$1:$T$9,MATCH($F53,SubsidieTabel!$Q$1:$Q$9,0),IFERROR(MATCH(Methode_Keuze,SubsidieTabel!$Q$1:$T$1,0),2))&lt;&gt;1=TRUE,"ja",""),"")</f>
        <v/>
      </c>
    </row>
    <row r="54" spans="1:27" ht="15" customHeight="1" x14ac:dyDescent="0.25">
      <c r="A54" s="87"/>
      <c r="B54" s="219" t="str">
        <f>IF(A54&lt;&gt;"",_xlfn.MAXIFS($B$1:B53,$A$1:A53,A54)+1,"")</f>
        <v/>
      </c>
      <c r="C54" s="50"/>
      <c r="D54" s="50"/>
      <c r="E54" s="50"/>
      <c r="F54" s="50"/>
      <c r="G54" s="283"/>
      <c r="H54" s="296"/>
      <c r="I54" s="295"/>
      <c r="J54" s="295"/>
      <c r="K54" s="202"/>
      <c r="L54" s="202"/>
      <c r="M54" s="91" t="str">
        <f>IFERROR(VLOOKUP(H54,Lijsten!$H$1:$I$100,2,0),"")</f>
        <v/>
      </c>
      <c r="N54" s="91" t="str" cm="1">
        <f t="array" ref="N54">IFERROR(_xlfn.IFS(AND(LEFT(F54,6)="Arbeid",RIGHT(F54,3)&lt;&gt;"IKS"),IFERROR(VLOOKUP($G54,Tb_KostenTypen[],2,0),"tarief"),RIGHT(F54,3)="IKS","Uurtarief",LEFT(F54,6)="Arbeid","Uurtarief",AND(LEFT(F54,8)="Bijdrage",RIGHT(F54,15)="(vrijwilligers)"),"Vast tarief"),"")</f>
        <v/>
      </c>
      <c r="O54" s="92"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tarief",IF(LEFT(F54,8)="Bijdrage",VLOOKUP($F54,Tb_KostenTypen[],MATCH(Methode_Keuze,Tb_KostenTypen[#Headers],0),0),VLOOKUP($G54,Lijsten!L:O,4,0))),""),"")</f>
        <v/>
      </c>
      <c r="P54" s="92"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tarief",IF(LEFT(F54,8)="Bijdrage",VLOOKUP($F54,Tb_KostenTypen[],MATCH(Methode_Keuze,Tb_KostenTypen[#Headers],0),0),VLOOKUP($G54,Lijsten!L:O,4,0))),""),"")</f>
        <v/>
      </c>
      <c r="Q54" s="50"/>
      <c r="R54" s="50"/>
      <c r="S54" s="83"/>
      <c r="T54" s="51"/>
      <c r="U54" s="4" t="str" cm="1">
        <f t="array" ref="U54">IF(AA54&lt;&gt;"ja",_xlfn.IFNA(_xlfn.IFS(AND(O54&lt;&gt;"",F54&lt;&gt;"",RIGHT($N54,6)="tarief"),O54*Q54,S54&gt;0,IF(F54&lt;&gt;"",S54,"")),""),"")</f>
        <v/>
      </c>
      <c r="V54" s="4" t="str" cm="1">
        <f t="array" ref="V54">IF(AA54&lt;&gt;"ja",_xlfn.IFNA(_xlfn.IFS(AND(P54&lt;&gt;"",R54&lt;&gt;"",RIGHT($N54,6)="tarief"),P54*R54,T54&gt;0,T54),""),"")</f>
        <v/>
      </c>
      <c r="W54" s="4" t="str" cm="1">
        <f t="array" ref="W54">IFERROR(_xlfn.IFS(OR(F54="",LEFT(Methode_Keuze,4)="Geen"),"",AND(U54&lt;&gt;"",F54&lt;&gt;"Arbeidskosten"),ROUND(U54*VLOOKUP(F54,Tb_ProjectKosten[],MATCH(Tb_ProjectKosten[[#Headers],[Forfat_Percentage]],Tb_ProjectKosten[#Headers],0),0),2),AND(F54="Arbeidskosten",G54&lt;&gt;""),IFERROR(ROUND(U54*VLOOKUP(G54,Tb_KostenTypen[],3,0)*VLOOKUP(F54,Tb_ProjectKosten[],MATCH(Tb_ProjectKosten[[#Headers],[Forfat_Percentage]],Tb_ProjectKosten[#Headers],0),0),2),""),U54 &lt;=0,0),"")</f>
        <v/>
      </c>
      <c r="X54" s="4" t="str" cm="1">
        <f t="array" ref="X54">IFERROR(_xlfn.IFS(OR(F54="",LEFT(Methode_Keuze,4)="Geen"),"",AND(V54&lt;&gt;"",F54&lt;&gt;"Arbeidskosten"),ROUND(V54*VLOOKUP(F54,Tb_ProjectKosten[],MATCH(Tb_ProjectKosten[[#Headers],[Forfat_Percentage]],Tb_ProjectKosten[#Headers],0),0),2),AND(F54="Arbeidskosten",G54&lt;&gt;""),IFERROR(ROUND(V54*VLOOKUP(G54,Tb_KostenTypen[],3,0)*VLOOKUP(F54,Tb_ProjectKosten[],MATCH(Tb_ProjectKosten[[#Headers],[Forfat_Percentage]],Tb_ProjectKosten[#Headers],0),0),2),""),V54 &lt;=0,0),"")</f>
        <v/>
      </c>
      <c r="Y54" s="262"/>
      <c r="Z54" s="49"/>
      <c r="AA54" s="37" t="str" cm="1">
        <f t="array" ref="AA54">IFERROR(IF(INDEX(SubsidieTabel!$Q$1:$T$9,MATCH($F54,SubsidieTabel!$Q$1:$Q$9,0),IFERROR(MATCH(Methode_Keuze,SubsidieTabel!$Q$1:$T$1,0),2))&lt;&gt;1=TRUE,"ja",""),"")</f>
        <v/>
      </c>
    </row>
    <row r="55" spans="1:27" ht="15" customHeight="1" x14ac:dyDescent="0.25">
      <c r="A55" s="87"/>
      <c r="B55" s="219" t="str">
        <f>IF(A55&lt;&gt;"",_xlfn.MAXIFS($B$1:B54,$A$1:A54,A55)+1,"")</f>
        <v/>
      </c>
      <c r="C55" s="50"/>
      <c r="D55" s="50"/>
      <c r="E55" s="50"/>
      <c r="F55" s="50"/>
      <c r="G55" s="283"/>
      <c r="H55" s="296"/>
      <c r="I55" s="295"/>
      <c r="J55" s="295"/>
      <c r="K55" s="202"/>
      <c r="L55" s="202"/>
      <c r="M55" s="91" t="str">
        <f>IFERROR(VLOOKUP(H55,Lijsten!$H$1:$I$100,2,0),"")</f>
        <v/>
      </c>
      <c r="N55" s="91" t="str" cm="1">
        <f t="array" ref="N55">IFERROR(_xlfn.IFS(AND(LEFT(F55,6)="Arbeid",RIGHT(F55,3)&lt;&gt;"IKS"),IFERROR(VLOOKUP($G55,Tb_KostenTypen[],2,0),"tarief"),RIGHT(F55,3)="IKS","Uurtarief",LEFT(F55,6)="Arbeid","Uurtarief",AND(LEFT(F55,8)="Bijdrage",RIGHT(F55,15)="(vrijwilligers)"),"Vast tarief"),"")</f>
        <v/>
      </c>
      <c r="O55" s="92"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tarief",IF(LEFT(F55,8)="Bijdrage",VLOOKUP($F55,Tb_KostenTypen[],MATCH(Methode_Keuze,Tb_KostenTypen[#Headers],0),0),VLOOKUP($G55,Lijsten!L:O,4,0))),""),"")</f>
        <v/>
      </c>
      <c r="P55" s="92"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tarief",IF(LEFT(F55,8)="Bijdrage",VLOOKUP($F55,Tb_KostenTypen[],MATCH(Methode_Keuze,Tb_KostenTypen[#Headers],0),0),VLOOKUP($G55,Lijsten!L:O,4,0))),""),"")</f>
        <v/>
      </c>
      <c r="Q55" s="50"/>
      <c r="R55" s="50"/>
      <c r="S55" s="83"/>
      <c r="T55" s="51"/>
      <c r="U55" s="4" t="str" cm="1">
        <f t="array" ref="U55">IF(AA55&lt;&gt;"ja",_xlfn.IFNA(_xlfn.IFS(AND(O55&lt;&gt;"",F55&lt;&gt;"",RIGHT($N55,6)="tarief"),O55*Q55,S55&gt;0,IF(F55&lt;&gt;"",S55,"")),""),"")</f>
        <v/>
      </c>
      <c r="V55" s="4" t="str" cm="1">
        <f t="array" ref="V55">IF(AA55&lt;&gt;"ja",_xlfn.IFNA(_xlfn.IFS(AND(P55&lt;&gt;"",R55&lt;&gt;"",RIGHT($N55,6)="tarief"),P55*R55,T55&gt;0,T55),""),"")</f>
        <v/>
      </c>
      <c r="W55" s="4" t="str" cm="1">
        <f t="array" ref="W55">IFERROR(_xlfn.IFS(OR(F55="",LEFT(Methode_Keuze,4)="Geen"),"",AND(U55&lt;&gt;"",F55&lt;&gt;"Arbeidskosten"),ROUND(U55*VLOOKUP(F55,Tb_ProjectKosten[],MATCH(Tb_ProjectKosten[[#Headers],[Forfat_Percentage]],Tb_ProjectKosten[#Headers],0),0),2),AND(F55="Arbeidskosten",G55&lt;&gt;""),IFERROR(ROUND(U55*VLOOKUP(G55,Tb_KostenTypen[],3,0)*VLOOKUP(F55,Tb_ProjectKosten[],MATCH(Tb_ProjectKosten[[#Headers],[Forfat_Percentage]],Tb_ProjectKosten[#Headers],0),0),2),""),U55 &lt;=0,0),"")</f>
        <v/>
      </c>
      <c r="X55" s="4" t="str" cm="1">
        <f t="array" ref="X55">IFERROR(_xlfn.IFS(OR(F55="",LEFT(Methode_Keuze,4)="Geen"),"",AND(V55&lt;&gt;"",F55&lt;&gt;"Arbeidskosten"),ROUND(V55*VLOOKUP(F55,Tb_ProjectKosten[],MATCH(Tb_ProjectKosten[[#Headers],[Forfat_Percentage]],Tb_ProjectKosten[#Headers],0),0),2),AND(F55="Arbeidskosten",G55&lt;&gt;""),IFERROR(ROUND(V55*VLOOKUP(G55,Tb_KostenTypen[],3,0)*VLOOKUP(F55,Tb_ProjectKosten[],MATCH(Tb_ProjectKosten[[#Headers],[Forfat_Percentage]],Tb_ProjectKosten[#Headers],0),0),2),""),V55 &lt;=0,0),"")</f>
        <v/>
      </c>
      <c r="Y55" s="262"/>
      <c r="Z55" s="49"/>
      <c r="AA55" s="37" t="str" cm="1">
        <f t="array" ref="AA55">IFERROR(IF(INDEX(SubsidieTabel!$Q$1:$T$9,MATCH($F55,SubsidieTabel!$Q$1:$Q$9,0),IFERROR(MATCH(Methode_Keuze,SubsidieTabel!$Q$1:$T$1,0),2))&lt;&gt;1=TRUE,"ja",""),"")</f>
        <v/>
      </c>
    </row>
    <row r="56" spans="1:27" ht="15" customHeight="1" x14ac:dyDescent="0.25">
      <c r="A56" s="87"/>
      <c r="B56" s="219" t="str">
        <f>IF(A56&lt;&gt;"",_xlfn.MAXIFS($B$1:B55,$A$1:A55,A56)+1,"")</f>
        <v/>
      </c>
      <c r="C56" s="50"/>
      <c r="D56" s="50"/>
      <c r="E56" s="50"/>
      <c r="F56" s="50"/>
      <c r="G56" s="283"/>
      <c r="H56" s="296"/>
      <c r="I56" s="295"/>
      <c r="J56" s="295"/>
      <c r="K56" s="202"/>
      <c r="L56" s="202"/>
      <c r="M56" s="91" t="str">
        <f>IFERROR(VLOOKUP(H56,Lijsten!$H$1:$I$100,2,0),"")</f>
        <v/>
      </c>
      <c r="N56" s="91" t="str" cm="1">
        <f t="array" ref="N56">IFERROR(_xlfn.IFS(AND(LEFT(F56,6)="Arbeid",RIGHT(F56,3)&lt;&gt;"IKS"),IFERROR(VLOOKUP($G56,Tb_KostenTypen[],2,0),"tarief"),RIGHT(F56,3)="IKS","Uurtarief",LEFT(F56,6)="Arbeid","Uurtarief",AND(LEFT(F56,8)="Bijdrage",RIGHT(F56,15)="(vrijwilligers)"),"Vast tarief"),"")</f>
        <v/>
      </c>
      <c r="O56" s="92"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tarief",IF(LEFT(F56,8)="Bijdrage",VLOOKUP($F56,Tb_KostenTypen[],MATCH(Methode_Keuze,Tb_KostenTypen[#Headers],0),0),VLOOKUP($G56,Lijsten!L:O,4,0))),""),"")</f>
        <v/>
      </c>
      <c r="P56" s="92"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tarief",IF(LEFT(F56,8)="Bijdrage",VLOOKUP($F56,Tb_KostenTypen[],MATCH(Methode_Keuze,Tb_KostenTypen[#Headers],0),0),VLOOKUP($G56,Lijsten!L:O,4,0))),""),"")</f>
        <v/>
      </c>
      <c r="Q56" s="50"/>
      <c r="R56" s="50"/>
      <c r="S56" s="83"/>
      <c r="T56" s="51"/>
      <c r="U56" s="4" t="str" cm="1">
        <f t="array" ref="U56">IF(AA56&lt;&gt;"ja",_xlfn.IFNA(_xlfn.IFS(AND(O56&lt;&gt;"",F56&lt;&gt;"",RIGHT($N56,6)="tarief"),O56*Q56,S56&gt;0,IF(F56&lt;&gt;"",S56,"")),""),"")</f>
        <v/>
      </c>
      <c r="V56" s="4" t="str" cm="1">
        <f t="array" ref="V56">IF(AA56&lt;&gt;"ja",_xlfn.IFNA(_xlfn.IFS(AND(P56&lt;&gt;"",R56&lt;&gt;"",RIGHT($N56,6)="tarief"),P56*R56,T56&gt;0,T56),""),"")</f>
        <v/>
      </c>
      <c r="W56" s="4" t="str" cm="1">
        <f t="array" ref="W56">IFERROR(_xlfn.IFS(OR(F56="",LEFT(Methode_Keuze,4)="Geen"),"",AND(U56&lt;&gt;"",F56&lt;&gt;"Arbeidskosten"),ROUND(U56*VLOOKUP(F56,Tb_ProjectKosten[],MATCH(Tb_ProjectKosten[[#Headers],[Forfat_Percentage]],Tb_ProjectKosten[#Headers],0),0),2),AND(F56="Arbeidskosten",G56&lt;&gt;""),IFERROR(ROUND(U56*VLOOKUP(G56,Tb_KostenTypen[],3,0)*VLOOKUP(F56,Tb_ProjectKosten[],MATCH(Tb_ProjectKosten[[#Headers],[Forfat_Percentage]],Tb_ProjectKosten[#Headers],0),0),2),""),U56 &lt;=0,0),"")</f>
        <v/>
      </c>
      <c r="X56" s="4" t="str" cm="1">
        <f t="array" ref="X56">IFERROR(_xlfn.IFS(OR(F56="",LEFT(Methode_Keuze,4)="Geen"),"",AND(V56&lt;&gt;"",F56&lt;&gt;"Arbeidskosten"),ROUND(V56*VLOOKUP(F56,Tb_ProjectKosten[],MATCH(Tb_ProjectKosten[[#Headers],[Forfat_Percentage]],Tb_ProjectKosten[#Headers],0),0),2),AND(F56="Arbeidskosten",G56&lt;&gt;""),IFERROR(ROUND(V56*VLOOKUP(G56,Tb_KostenTypen[],3,0)*VLOOKUP(F56,Tb_ProjectKosten[],MATCH(Tb_ProjectKosten[[#Headers],[Forfat_Percentage]],Tb_ProjectKosten[#Headers],0),0),2),""),V56 &lt;=0,0),"")</f>
        <v/>
      </c>
      <c r="Y56" s="262"/>
      <c r="Z56" s="49"/>
      <c r="AA56" s="37" t="str" cm="1">
        <f t="array" ref="AA56">IFERROR(IF(INDEX(SubsidieTabel!$Q$1:$T$9,MATCH($F56,SubsidieTabel!$Q$1:$Q$9,0),IFERROR(MATCH(Methode_Keuze,SubsidieTabel!$Q$1:$T$1,0),2))&lt;&gt;1=TRUE,"ja",""),"")</f>
        <v/>
      </c>
    </row>
    <row r="57" spans="1:27" ht="15" customHeight="1" x14ac:dyDescent="0.25">
      <c r="A57" s="87"/>
      <c r="B57" s="219" t="str">
        <f>IF(A57&lt;&gt;"",_xlfn.MAXIFS($B$1:B56,$A$1:A56,A57)+1,"")</f>
        <v/>
      </c>
      <c r="C57" s="50"/>
      <c r="D57" s="50"/>
      <c r="E57" s="50"/>
      <c r="F57" s="50"/>
      <c r="G57" s="283"/>
      <c r="H57" s="296"/>
      <c r="I57" s="295"/>
      <c r="J57" s="295"/>
      <c r="K57" s="202"/>
      <c r="L57" s="202"/>
      <c r="M57" s="91" t="str">
        <f>IFERROR(VLOOKUP(H57,Lijsten!$H$1:$I$100,2,0),"")</f>
        <v/>
      </c>
      <c r="N57" s="91" t="str" cm="1">
        <f t="array" ref="N57">IFERROR(_xlfn.IFS(AND(LEFT(F57,6)="Arbeid",RIGHT(F57,3)&lt;&gt;"IKS"),IFERROR(VLOOKUP($G57,Tb_KostenTypen[],2,0),"tarief"),RIGHT(F57,3)="IKS","Uurtarief",LEFT(F57,6)="Arbeid","Uurtarief",AND(LEFT(F57,8)="Bijdrage",RIGHT(F57,15)="(vrijwilligers)"),"Vast tarief"),"")</f>
        <v/>
      </c>
      <c r="O57" s="92"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tarief",IF(LEFT(F57,8)="Bijdrage",VLOOKUP($F57,Tb_KostenTypen[],MATCH(Methode_Keuze,Tb_KostenTypen[#Headers],0),0),VLOOKUP($G57,Lijsten!L:O,4,0))),""),"")</f>
        <v/>
      </c>
      <c r="P57" s="92"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tarief",IF(LEFT(F57,8)="Bijdrage",VLOOKUP($F57,Tb_KostenTypen[],MATCH(Methode_Keuze,Tb_KostenTypen[#Headers],0),0),VLOOKUP($G57,Lijsten!L:O,4,0))),""),"")</f>
        <v/>
      </c>
      <c r="Q57" s="50"/>
      <c r="R57" s="50"/>
      <c r="S57" s="83"/>
      <c r="T57" s="51"/>
      <c r="U57" s="4" t="str" cm="1">
        <f t="array" ref="U57">IF(AA57&lt;&gt;"ja",_xlfn.IFNA(_xlfn.IFS(AND(O57&lt;&gt;"",F57&lt;&gt;"",RIGHT($N57,6)="tarief"),O57*Q57,S57&gt;0,IF(F57&lt;&gt;"",S57,"")),""),"")</f>
        <v/>
      </c>
      <c r="V57" s="4" t="str" cm="1">
        <f t="array" ref="V57">IF(AA57&lt;&gt;"ja",_xlfn.IFNA(_xlfn.IFS(AND(P57&lt;&gt;"",R57&lt;&gt;"",RIGHT($N57,6)="tarief"),P57*R57,T57&gt;0,T57),""),"")</f>
        <v/>
      </c>
      <c r="W57" s="4" t="str" cm="1">
        <f t="array" ref="W57">IFERROR(_xlfn.IFS(OR(F57="",LEFT(Methode_Keuze,4)="Geen"),"",AND(U57&lt;&gt;"",F57&lt;&gt;"Arbeidskosten"),ROUND(U57*VLOOKUP(F57,Tb_ProjectKosten[],MATCH(Tb_ProjectKosten[[#Headers],[Forfat_Percentage]],Tb_ProjectKosten[#Headers],0),0),2),AND(F57="Arbeidskosten",G57&lt;&gt;""),IFERROR(ROUND(U57*VLOOKUP(G57,Tb_KostenTypen[],3,0)*VLOOKUP(F57,Tb_ProjectKosten[],MATCH(Tb_ProjectKosten[[#Headers],[Forfat_Percentage]],Tb_ProjectKosten[#Headers],0),0),2),""),U57 &lt;=0,0),"")</f>
        <v/>
      </c>
      <c r="X57" s="4" t="str" cm="1">
        <f t="array" ref="X57">IFERROR(_xlfn.IFS(OR(F57="",LEFT(Methode_Keuze,4)="Geen"),"",AND(V57&lt;&gt;"",F57&lt;&gt;"Arbeidskosten"),ROUND(V57*VLOOKUP(F57,Tb_ProjectKosten[],MATCH(Tb_ProjectKosten[[#Headers],[Forfat_Percentage]],Tb_ProjectKosten[#Headers],0),0),2),AND(F57="Arbeidskosten",G57&lt;&gt;""),IFERROR(ROUND(V57*VLOOKUP(G57,Tb_KostenTypen[],3,0)*VLOOKUP(F57,Tb_ProjectKosten[],MATCH(Tb_ProjectKosten[[#Headers],[Forfat_Percentage]],Tb_ProjectKosten[#Headers],0),0),2),""),V57 &lt;=0,0),"")</f>
        <v/>
      </c>
      <c r="Y57" s="262"/>
      <c r="Z57" s="49"/>
      <c r="AA57" s="37" t="str" cm="1">
        <f t="array" ref="AA57">IFERROR(IF(INDEX(SubsidieTabel!$Q$1:$T$9,MATCH($F57,SubsidieTabel!$Q$1:$Q$9,0),IFERROR(MATCH(Methode_Keuze,SubsidieTabel!$Q$1:$T$1,0),2))&lt;&gt;1=TRUE,"ja",""),"")</f>
        <v/>
      </c>
    </row>
    <row r="58" spans="1:27" ht="15" customHeight="1" x14ac:dyDescent="0.25">
      <c r="A58" s="87"/>
      <c r="B58" s="219" t="str">
        <f>IF(A58&lt;&gt;"",_xlfn.MAXIFS($B$1:B57,$A$1:A57,A58)+1,"")</f>
        <v/>
      </c>
      <c r="C58" s="50"/>
      <c r="D58" s="50"/>
      <c r="E58" s="50"/>
      <c r="F58" s="50"/>
      <c r="G58" s="283"/>
      <c r="H58" s="296"/>
      <c r="I58" s="295"/>
      <c r="J58" s="295"/>
      <c r="K58" s="202"/>
      <c r="L58" s="202"/>
      <c r="M58" s="91" t="str">
        <f>IFERROR(VLOOKUP(H58,Lijsten!$H$1:$I$100,2,0),"")</f>
        <v/>
      </c>
      <c r="N58" s="91" t="str" cm="1">
        <f t="array" ref="N58">IFERROR(_xlfn.IFS(AND(LEFT(F58,6)="Arbeid",RIGHT(F58,3)&lt;&gt;"IKS"),IFERROR(VLOOKUP($G58,Tb_KostenTypen[],2,0),"tarief"),RIGHT(F58,3)="IKS","Uurtarief",LEFT(F58,6)="Arbeid","Uurtarief",AND(LEFT(F58,8)="Bijdrage",RIGHT(F58,15)="(vrijwilligers)"),"Vast tarief"),"")</f>
        <v/>
      </c>
      <c r="O58" s="92"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tarief",IF(LEFT(F58,8)="Bijdrage",VLOOKUP($F58,Tb_KostenTypen[],MATCH(Methode_Keuze,Tb_KostenTypen[#Headers],0),0),VLOOKUP($G58,Lijsten!L:O,4,0))),""),"")</f>
        <v/>
      </c>
      <c r="P58" s="92"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tarief",IF(LEFT(F58,8)="Bijdrage",VLOOKUP($F58,Tb_KostenTypen[],MATCH(Methode_Keuze,Tb_KostenTypen[#Headers],0),0),VLOOKUP($G58,Lijsten!L:O,4,0))),""),"")</f>
        <v/>
      </c>
      <c r="Q58" s="50"/>
      <c r="R58" s="50"/>
      <c r="S58" s="83"/>
      <c r="T58" s="51"/>
      <c r="U58" s="4" t="str" cm="1">
        <f t="array" ref="U58">IF(AA58&lt;&gt;"ja",_xlfn.IFNA(_xlfn.IFS(AND(O58&lt;&gt;"",F58&lt;&gt;"",RIGHT($N58,6)="tarief"),O58*Q58,S58&gt;0,IF(F58&lt;&gt;"",S58,"")),""),"")</f>
        <v/>
      </c>
      <c r="V58" s="4" t="str" cm="1">
        <f t="array" ref="V58">IF(AA58&lt;&gt;"ja",_xlfn.IFNA(_xlfn.IFS(AND(P58&lt;&gt;"",R58&lt;&gt;"",RIGHT($N58,6)="tarief"),P58*R58,T58&gt;0,T58),""),"")</f>
        <v/>
      </c>
      <c r="W58" s="4" t="str" cm="1">
        <f t="array" ref="W58">IFERROR(_xlfn.IFS(OR(F58="",LEFT(Methode_Keuze,4)="Geen"),"",AND(U58&lt;&gt;"",F58&lt;&gt;"Arbeidskosten"),ROUND(U58*VLOOKUP(F58,Tb_ProjectKosten[],MATCH(Tb_ProjectKosten[[#Headers],[Forfat_Percentage]],Tb_ProjectKosten[#Headers],0),0),2),AND(F58="Arbeidskosten",G58&lt;&gt;""),IFERROR(ROUND(U58*VLOOKUP(G58,Tb_KostenTypen[],3,0)*VLOOKUP(F58,Tb_ProjectKosten[],MATCH(Tb_ProjectKosten[[#Headers],[Forfat_Percentage]],Tb_ProjectKosten[#Headers],0),0),2),""),U58 &lt;=0,0),"")</f>
        <v/>
      </c>
      <c r="X58" s="4" t="str" cm="1">
        <f t="array" ref="X58">IFERROR(_xlfn.IFS(OR(F58="",LEFT(Methode_Keuze,4)="Geen"),"",AND(V58&lt;&gt;"",F58&lt;&gt;"Arbeidskosten"),ROUND(V58*VLOOKUP(F58,Tb_ProjectKosten[],MATCH(Tb_ProjectKosten[[#Headers],[Forfat_Percentage]],Tb_ProjectKosten[#Headers],0),0),2),AND(F58="Arbeidskosten",G58&lt;&gt;""),IFERROR(ROUND(V58*VLOOKUP(G58,Tb_KostenTypen[],3,0)*VLOOKUP(F58,Tb_ProjectKosten[],MATCH(Tb_ProjectKosten[[#Headers],[Forfat_Percentage]],Tb_ProjectKosten[#Headers],0),0),2),""),V58 &lt;=0,0),"")</f>
        <v/>
      </c>
      <c r="Y58" s="262"/>
      <c r="Z58" s="49"/>
      <c r="AA58" s="37" t="str" cm="1">
        <f t="array" ref="AA58">IFERROR(IF(INDEX(SubsidieTabel!$Q$1:$T$9,MATCH($F58,SubsidieTabel!$Q$1:$Q$9,0),IFERROR(MATCH(Methode_Keuze,SubsidieTabel!$Q$1:$T$1,0),2))&lt;&gt;1=TRUE,"ja",""),"")</f>
        <v/>
      </c>
    </row>
    <row r="59" spans="1:27" ht="15" customHeight="1" x14ac:dyDescent="0.25">
      <c r="A59" s="87"/>
      <c r="B59" s="219" t="str">
        <f>IF(A59&lt;&gt;"",_xlfn.MAXIFS($B$1:B58,$A$1:A58,A59)+1,"")</f>
        <v/>
      </c>
      <c r="C59" s="50"/>
      <c r="D59" s="50"/>
      <c r="E59" s="50"/>
      <c r="F59" s="50"/>
      <c r="G59" s="283"/>
      <c r="H59" s="296"/>
      <c r="I59" s="295"/>
      <c r="J59" s="295"/>
      <c r="K59" s="202"/>
      <c r="L59" s="202"/>
      <c r="M59" s="91" t="str">
        <f>IFERROR(VLOOKUP(H59,Lijsten!$H$1:$I$100,2,0),"")</f>
        <v/>
      </c>
      <c r="N59" s="91" t="str" cm="1">
        <f t="array" ref="N59">IFERROR(_xlfn.IFS(AND(LEFT(F59,6)="Arbeid",RIGHT(F59,3)&lt;&gt;"IKS"),IFERROR(VLOOKUP($G59,Tb_KostenTypen[],2,0),"tarief"),RIGHT(F59,3)="IKS","Uurtarief",LEFT(F59,6)="Arbeid","Uurtarief",AND(LEFT(F59,8)="Bijdrage",RIGHT(F59,15)="(vrijwilligers)"),"Vast tarief"),"")</f>
        <v/>
      </c>
      <c r="O59" s="92"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tarief",IF(LEFT(F59,8)="Bijdrage",VLOOKUP($F59,Tb_KostenTypen[],MATCH(Methode_Keuze,Tb_KostenTypen[#Headers],0),0),VLOOKUP($G59,Lijsten!L:O,4,0))),""),"")</f>
        <v/>
      </c>
      <c r="P59" s="92"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tarief",IF(LEFT(F59,8)="Bijdrage",VLOOKUP($F59,Tb_KostenTypen[],MATCH(Methode_Keuze,Tb_KostenTypen[#Headers],0),0),VLOOKUP($G59,Lijsten!L:O,4,0))),""),"")</f>
        <v/>
      </c>
      <c r="Q59" s="50"/>
      <c r="R59" s="50"/>
      <c r="S59" s="83"/>
      <c r="T59" s="51"/>
      <c r="U59" s="4" t="str" cm="1">
        <f t="array" ref="U59">IF(AA59&lt;&gt;"ja",_xlfn.IFNA(_xlfn.IFS(AND(O59&lt;&gt;"",F59&lt;&gt;"",RIGHT($N59,6)="tarief"),O59*Q59,S59&gt;0,IF(F59&lt;&gt;"",S59,"")),""),"")</f>
        <v/>
      </c>
      <c r="V59" s="4" t="str" cm="1">
        <f t="array" ref="V59">IF(AA59&lt;&gt;"ja",_xlfn.IFNA(_xlfn.IFS(AND(P59&lt;&gt;"",R59&lt;&gt;"",RIGHT($N59,6)="tarief"),P59*R59,T59&gt;0,T59),""),"")</f>
        <v/>
      </c>
      <c r="W59" s="4" t="str" cm="1">
        <f t="array" ref="W59">IFERROR(_xlfn.IFS(OR(F59="",LEFT(Methode_Keuze,4)="Geen"),"",AND(U59&lt;&gt;"",F59&lt;&gt;"Arbeidskosten"),ROUND(U59*VLOOKUP(F59,Tb_ProjectKosten[],MATCH(Tb_ProjectKosten[[#Headers],[Forfat_Percentage]],Tb_ProjectKosten[#Headers],0),0),2),AND(F59="Arbeidskosten",G59&lt;&gt;""),IFERROR(ROUND(U59*VLOOKUP(G59,Tb_KostenTypen[],3,0)*VLOOKUP(F59,Tb_ProjectKosten[],MATCH(Tb_ProjectKosten[[#Headers],[Forfat_Percentage]],Tb_ProjectKosten[#Headers],0),0),2),""),U59 &lt;=0,0),"")</f>
        <v/>
      </c>
      <c r="X59" s="4" t="str" cm="1">
        <f t="array" ref="X59">IFERROR(_xlfn.IFS(OR(F59="",LEFT(Methode_Keuze,4)="Geen"),"",AND(V59&lt;&gt;"",F59&lt;&gt;"Arbeidskosten"),ROUND(V59*VLOOKUP(F59,Tb_ProjectKosten[],MATCH(Tb_ProjectKosten[[#Headers],[Forfat_Percentage]],Tb_ProjectKosten[#Headers],0),0),2),AND(F59="Arbeidskosten",G59&lt;&gt;""),IFERROR(ROUND(V59*VLOOKUP(G59,Tb_KostenTypen[],3,0)*VLOOKUP(F59,Tb_ProjectKosten[],MATCH(Tb_ProjectKosten[[#Headers],[Forfat_Percentage]],Tb_ProjectKosten[#Headers],0),0),2),""),V59 &lt;=0,0),"")</f>
        <v/>
      </c>
      <c r="Y59" s="262"/>
      <c r="Z59" s="49"/>
      <c r="AA59" s="37" t="str" cm="1">
        <f t="array" ref="AA59">IFERROR(IF(INDEX(SubsidieTabel!$Q$1:$T$9,MATCH($F59,SubsidieTabel!$Q$1:$Q$9,0),IFERROR(MATCH(Methode_Keuze,SubsidieTabel!$Q$1:$T$1,0),2))&lt;&gt;1=TRUE,"ja",""),"")</f>
        <v/>
      </c>
    </row>
    <row r="60" spans="1:27" ht="15" customHeight="1" x14ac:dyDescent="0.25">
      <c r="A60" s="87"/>
      <c r="B60" s="219" t="str">
        <f>IF(A60&lt;&gt;"",_xlfn.MAXIFS($B$1:B59,$A$1:A59,A60)+1,"")</f>
        <v/>
      </c>
      <c r="C60" s="50"/>
      <c r="D60" s="50"/>
      <c r="E60" s="50"/>
      <c r="F60" s="50"/>
      <c r="G60" s="283"/>
      <c r="H60" s="296"/>
      <c r="I60" s="295"/>
      <c r="J60" s="295"/>
      <c r="K60" s="202"/>
      <c r="L60" s="202"/>
      <c r="M60" s="91" t="str">
        <f>IFERROR(VLOOKUP(H60,Lijsten!$H$1:$I$100,2,0),"")</f>
        <v/>
      </c>
      <c r="N60" s="91" t="str" cm="1">
        <f t="array" ref="N60">IFERROR(_xlfn.IFS(AND(LEFT(F60,6)="Arbeid",RIGHT(F60,3)&lt;&gt;"IKS"),IFERROR(VLOOKUP($G60,Tb_KostenTypen[],2,0),"tarief"),RIGHT(F60,3)="IKS","Uurtarief",LEFT(F60,6)="Arbeid","Uurtarief",AND(LEFT(F60,8)="Bijdrage",RIGHT(F60,15)="(vrijwilligers)"),"Vast tarief"),"")</f>
        <v/>
      </c>
      <c r="O60" s="92"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tarief",IF(LEFT(F60,8)="Bijdrage",VLOOKUP($F60,Tb_KostenTypen[],MATCH(Methode_Keuze,Tb_KostenTypen[#Headers],0),0),VLOOKUP($G60,Lijsten!L:O,4,0))),""),"")</f>
        <v/>
      </c>
      <c r="P60" s="92"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tarief",IF(LEFT(F60,8)="Bijdrage",VLOOKUP($F60,Tb_KostenTypen[],MATCH(Methode_Keuze,Tb_KostenTypen[#Headers],0),0),VLOOKUP($G60,Lijsten!L:O,4,0))),""),"")</f>
        <v/>
      </c>
      <c r="Q60" s="50"/>
      <c r="R60" s="50"/>
      <c r="S60" s="83"/>
      <c r="T60" s="51"/>
      <c r="U60" s="4" t="str" cm="1">
        <f t="array" ref="U60">IF(AA60&lt;&gt;"ja",_xlfn.IFNA(_xlfn.IFS(AND(O60&lt;&gt;"",F60&lt;&gt;"",RIGHT($N60,6)="tarief"),O60*Q60,S60&gt;0,IF(F60&lt;&gt;"",S60,"")),""),"")</f>
        <v/>
      </c>
      <c r="V60" s="4" t="str" cm="1">
        <f t="array" ref="V60">IF(AA60&lt;&gt;"ja",_xlfn.IFNA(_xlfn.IFS(AND(P60&lt;&gt;"",R60&lt;&gt;"",RIGHT($N60,6)="tarief"),P60*R60,T60&gt;0,T60),""),"")</f>
        <v/>
      </c>
      <c r="W60" s="4" t="str" cm="1">
        <f t="array" ref="W60">IFERROR(_xlfn.IFS(OR(F60="",LEFT(Methode_Keuze,4)="Geen"),"",AND(U60&lt;&gt;"",F60&lt;&gt;"Arbeidskosten"),ROUND(U60*VLOOKUP(F60,Tb_ProjectKosten[],MATCH(Tb_ProjectKosten[[#Headers],[Forfat_Percentage]],Tb_ProjectKosten[#Headers],0),0),2),AND(F60="Arbeidskosten",G60&lt;&gt;""),IFERROR(ROUND(U60*VLOOKUP(G60,Tb_KostenTypen[],3,0)*VLOOKUP(F60,Tb_ProjectKosten[],MATCH(Tb_ProjectKosten[[#Headers],[Forfat_Percentage]],Tb_ProjectKosten[#Headers],0),0),2),""),U60 &lt;=0,0),"")</f>
        <v/>
      </c>
      <c r="X60" s="4" t="str" cm="1">
        <f t="array" ref="X60">IFERROR(_xlfn.IFS(OR(F60="",LEFT(Methode_Keuze,4)="Geen"),"",AND(V60&lt;&gt;"",F60&lt;&gt;"Arbeidskosten"),ROUND(V60*VLOOKUP(F60,Tb_ProjectKosten[],MATCH(Tb_ProjectKosten[[#Headers],[Forfat_Percentage]],Tb_ProjectKosten[#Headers],0),0),2),AND(F60="Arbeidskosten",G60&lt;&gt;""),IFERROR(ROUND(V60*VLOOKUP(G60,Tb_KostenTypen[],3,0)*VLOOKUP(F60,Tb_ProjectKosten[],MATCH(Tb_ProjectKosten[[#Headers],[Forfat_Percentage]],Tb_ProjectKosten[#Headers],0),0),2),""),V60 &lt;=0,0),"")</f>
        <v/>
      </c>
      <c r="Y60" s="262"/>
      <c r="Z60" s="49"/>
      <c r="AA60" s="37" t="str" cm="1">
        <f t="array" ref="AA60">IFERROR(IF(INDEX(SubsidieTabel!$Q$1:$T$9,MATCH($F60,SubsidieTabel!$Q$1:$Q$9,0),IFERROR(MATCH(Methode_Keuze,SubsidieTabel!$Q$1:$T$1,0),2))&lt;&gt;1=TRUE,"ja",""),"")</f>
        <v/>
      </c>
    </row>
    <row r="61" spans="1:27" ht="15" customHeight="1" x14ac:dyDescent="0.25">
      <c r="A61" s="87"/>
      <c r="B61" s="219" t="str">
        <f>IF(A61&lt;&gt;"",_xlfn.MAXIFS($B$1:B60,$A$1:A60,A61)+1,"")</f>
        <v/>
      </c>
      <c r="C61" s="50"/>
      <c r="D61" s="50"/>
      <c r="E61" s="50"/>
      <c r="F61" s="50"/>
      <c r="G61" s="283"/>
      <c r="H61" s="296"/>
      <c r="I61" s="295"/>
      <c r="J61" s="295"/>
      <c r="K61" s="202"/>
      <c r="L61" s="202"/>
      <c r="M61" s="91" t="str">
        <f>IFERROR(VLOOKUP(H61,Lijsten!$H$1:$I$100,2,0),"")</f>
        <v/>
      </c>
      <c r="N61" s="91" t="str" cm="1">
        <f t="array" ref="N61">IFERROR(_xlfn.IFS(AND(LEFT(F61,6)="Arbeid",RIGHT(F61,3)&lt;&gt;"IKS"),IFERROR(VLOOKUP($G61,Tb_KostenTypen[],2,0),"tarief"),RIGHT(F61,3)="IKS","Uurtarief",LEFT(F61,6)="Arbeid","Uurtarief",AND(LEFT(F61,8)="Bijdrage",RIGHT(F61,15)="(vrijwilligers)"),"Vast tarief"),"")</f>
        <v/>
      </c>
      <c r="O61" s="92"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tarief",IF(LEFT(F61,8)="Bijdrage",VLOOKUP($F61,Tb_KostenTypen[],MATCH(Methode_Keuze,Tb_KostenTypen[#Headers],0),0),VLOOKUP($G61,Lijsten!L:O,4,0))),""),"")</f>
        <v/>
      </c>
      <c r="P61" s="92"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tarief",IF(LEFT(F61,8)="Bijdrage",VLOOKUP($F61,Tb_KostenTypen[],MATCH(Methode_Keuze,Tb_KostenTypen[#Headers],0),0),VLOOKUP($G61,Lijsten!L:O,4,0))),""),"")</f>
        <v/>
      </c>
      <c r="Q61" s="50"/>
      <c r="R61" s="50"/>
      <c r="S61" s="83"/>
      <c r="T61" s="51"/>
      <c r="U61" s="4" t="str" cm="1">
        <f t="array" ref="U61">IF(AA61&lt;&gt;"ja",_xlfn.IFNA(_xlfn.IFS(AND(O61&lt;&gt;"",F61&lt;&gt;"",RIGHT($N61,6)="tarief"),O61*Q61,S61&gt;0,IF(F61&lt;&gt;"",S61,"")),""),"")</f>
        <v/>
      </c>
      <c r="V61" s="4" t="str" cm="1">
        <f t="array" ref="V61">IF(AA61&lt;&gt;"ja",_xlfn.IFNA(_xlfn.IFS(AND(P61&lt;&gt;"",R61&lt;&gt;"",RIGHT($N61,6)="tarief"),P61*R61,T61&gt;0,T61),""),"")</f>
        <v/>
      </c>
      <c r="W61" s="4" t="str" cm="1">
        <f t="array" ref="W61">IFERROR(_xlfn.IFS(OR(F61="",LEFT(Methode_Keuze,4)="Geen"),"",AND(U61&lt;&gt;"",F61&lt;&gt;"Arbeidskosten"),ROUND(U61*VLOOKUP(F61,Tb_ProjectKosten[],MATCH(Tb_ProjectKosten[[#Headers],[Forfat_Percentage]],Tb_ProjectKosten[#Headers],0),0),2),AND(F61="Arbeidskosten",G61&lt;&gt;""),IFERROR(ROUND(U61*VLOOKUP(G61,Tb_KostenTypen[],3,0)*VLOOKUP(F61,Tb_ProjectKosten[],MATCH(Tb_ProjectKosten[[#Headers],[Forfat_Percentage]],Tb_ProjectKosten[#Headers],0),0),2),""),U61 &lt;=0,0),"")</f>
        <v/>
      </c>
      <c r="X61" s="4" t="str" cm="1">
        <f t="array" ref="X61">IFERROR(_xlfn.IFS(OR(F61="",LEFT(Methode_Keuze,4)="Geen"),"",AND(V61&lt;&gt;"",F61&lt;&gt;"Arbeidskosten"),ROUND(V61*VLOOKUP(F61,Tb_ProjectKosten[],MATCH(Tb_ProjectKosten[[#Headers],[Forfat_Percentage]],Tb_ProjectKosten[#Headers],0),0),2),AND(F61="Arbeidskosten",G61&lt;&gt;""),IFERROR(ROUND(V61*VLOOKUP(G61,Tb_KostenTypen[],3,0)*VLOOKUP(F61,Tb_ProjectKosten[],MATCH(Tb_ProjectKosten[[#Headers],[Forfat_Percentage]],Tb_ProjectKosten[#Headers],0),0),2),""),V61 &lt;=0,0),"")</f>
        <v/>
      </c>
      <c r="Y61" s="262"/>
      <c r="Z61" s="49"/>
      <c r="AA61" s="37" t="str" cm="1">
        <f t="array" ref="AA61">IFERROR(IF(INDEX(SubsidieTabel!$Q$1:$T$9,MATCH($F61,SubsidieTabel!$Q$1:$Q$9,0),IFERROR(MATCH(Methode_Keuze,SubsidieTabel!$Q$1:$T$1,0),2))&lt;&gt;1=TRUE,"ja",""),"")</f>
        <v/>
      </c>
    </row>
    <row r="62" spans="1:27" ht="15" customHeight="1" x14ac:dyDescent="0.25">
      <c r="A62" s="87"/>
      <c r="B62" s="219" t="str">
        <f>IF(A62&lt;&gt;"",_xlfn.MAXIFS($B$1:B61,$A$1:A61,A62)+1,"")</f>
        <v/>
      </c>
      <c r="C62" s="50"/>
      <c r="D62" s="50"/>
      <c r="E62" s="50"/>
      <c r="F62" s="50"/>
      <c r="G62" s="283"/>
      <c r="H62" s="296"/>
      <c r="I62" s="295"/>
      <c r="J62" s="295"/>
      <c r="K62" s="202"/>
      <c r="L62" s="202"/>
      <c r="M62" s="91" t="str">
        <f>IFERROR(VLOOKUP(H62,Lijsten!$H$1:$I$100,2,0),"")</f>
        <v/>
      </c>
      <c r="N62" s="91" t="str" cm="1">
        <f t="array" ref="N62">IFERROR(_xlfn.IFS(AND(LEFT(F62,6)="Arbeid",RIGHT(F62,3)&lt;&gt;"IKS"),IFERROR(VLOOKUP($G62,Tb_KostenTypen[],2,0),"tarief"),RIGHT(F62,3)="IKS","Uurtarief",LEFT(F62,6)="Arbeid","Uurtarief",AND(LEFT(F62,8)="Bijdrage",RIGHT(F62,15)="(vrijwilligers)"),"Vast tarief"),"")</f>
        <v/>
      </c>
      <c r="O62" s="92"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tarief",IF(LEFT(F62,8)="Bijdrage",VLOOKUP($F62,Tb_KostenTypen[],MATCH(Methode_Keuze,Tb_KostenTypen[#Headers],0),0),VLOOKUP($G62,Lijsten!L:O,4,0))),""),"")</f>
        <v/>
      </c>
      <c r="P62" s="92"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tarief",IF(LEFT(F62,8)="Bijdrage",VLOOKUP($F62,Tb_KostenTypen[],MATCH(Methode_Keuze,Tb_KostenTypen[#Headers],0),0),VLOOKUP($G62,Lijsten!L:O,4,0))),""),"")</f>
        <v/>
      </c>
      <c r="Q62" s="50"/>
      <c r="R62" s="50"/>
      <c r="S62" s="83"/>
      <c r="T62" s="51"/>
      <c r="U62" s="4" t="str" cm="1">
        <f t="array" ref="U62">IF(AA62&lt;&gt;"ja",_xlfn.IFNA(_xlfn.IFS(AND(O62&lt;&gt;"",F62&lt;&gt;"",RIGHT($N62,6)="tarief"),O62*Q62,S62&gt;0,IF(F62&lt;&gt;"",S62,"")),""),"")</f>
        <v/>
      </c>
      <c r="V62" s="4" t="str" cm="1">
        <f t="array" ref="V62">IF(AA62&lt;&gt;"ja",_xlfn.IFNA(_xlfn.IFS(AND(P62&lt;&gt;"",R62&lt;&gt;"",RIGHT($N62,6)="tarief"),P62*R62,T62&gt;0,T62),""),"")</f>
        <v/>
      </c>
      <c r="W62" s="4" t="str" cm="1">
        <f t="array" ref="W62">IFERROR(_xlfn.IFS(OR(F62="",LEFT(Methode_Keuze,4)="Geen"),"",AND(U62&lt;&gt;"",F62&lt;&gt;"Arbeidskosten"),ROUND(U62*VLOOKUP(F62,Tb_ProjectKosten[],MATCH(Tb_ProjectKosten[[#Headers],[Forfat_Percentage]],Tb_ProjectKosten[#Headers],0),0),2),AND(F62="Arbeidskosten",G62&lt;&gt;""),IFERROR(ROUND(U62*VLOOKUP(G62,Tb_KostenTypen[],3,0)*VLOOKUP(F62,Tb_ProjectKosten[],MATCH(Tb_ProjectKosten[[#Headers],[Forfat_Percentage]],Tb_ProjectKosten[#Headers],0),0),2),""),U62 &lt;=0,0),"")</f>
        <v/>
      </c>
      <c r="X62" s="4" t="str" cm="1">
        <f t="array" ref="X62">IFERROR(_xlfn.IFS(OR(F62="",LEFT(Methode_Keuze,4)="Geen"),"",AND(V62&lt;&gt;"",F62&lt;&gt;"Arbeidskosten"),ROUND(V62*VLOOKUP(F62,Tb_ProjectKosten[],MATCH(Tb_ProjectKosten[[#Headers],[Forfat_Percentage]],Tb_ProjectKosten[#Headers],0),0),2),AND(F62="Arbeidskosten",G62&lt;&gt;""),IFERROR(ROUND(V62*VLOOKUP(G62,Tb_KostenTypen[],3,0)*VLOOKUP(F62,Tb_ProjectKosten[],MATCH(Tb_ProjectKosten[[#Headers],[Forfat_Percentage]],Tb_ProjectKosten[#Headers],0),0),2),""),V62 &lt;=0,0),"")</f>
        <v/>
      </c>
      <c r="Y62" s="262"/>
      <c r="Z62" s="49"/>
      <c r="AA62" s="37" t="str" cm="1">
        <f t="array" ref="AA62">IFERROR(IF(INDEX(SubsidieTabel!$Q$1:$T$9,MATCH($F62,SubsidieTabel!$Q$1:$Q$9,0),IFERROR(MATCH(Methode_Keuze,SubsidieTabel!$Q$1:$T$1,0),2))&lt;&gt;1=TRUE,"ja",""),"")</f>
        <v/>
      </c>
    </row>
    <row r="63" spans="1:27" ht="15" customHeight="1" x14ac:dyDescent="0.25">
      <c r="A63" s="87"/>
      <c r="B63" s="219" t="str">
        <f>IF(A63&lt;&gt;"",_xlfn.MAXIFS($B$1:B62,$A$1:A62,A63)+1,"")</f>
        <v/>
      </c>
      <c r="C63" s="50"/>
      <c r="D63" s="50"/>
      <c r="E63" s="50"/>
      <c r="F63" s="50"/>
      <c r="G63" s="283"/>
      <c r="H63" s="296"/>
      <c r="I63" s="295"/>
      <c r="J63" s="295"/>
      <c r="K63" s="202"/>
      <c r="L63" s="202"/>
      <c r="M63" s="91" t="str">
        <f>IFERROR(VLOOKUP(H63,Lijsten!$H$1:$I$100,2,0),"")</f>
        <v/>
      </c>
      <c r="N63" s="91" t="str" cm="1">
        <f t="array" ref="N63">IFERROR(_xlfn.IFS(AND(LEFT(F63,6)="Arbeid",RIGHT(F63,3)&lt;&gt;"IKS"),IFERROR(VLOOKUP($G63,Tb_KostenTypen[],2,0),"tarief"),RIGHT(F63,3)="IKS","Uurtarief",LEFT(F63,6)="Arbeid","Uurtarief",AND(LEFT(F63,8)="Bijdrage",RIGHT(F63,15)="(vrijwilligers)"),"Vast tarief"),"")</f>
        <v/>
      </c>
      <c r="O63" s="92"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tarief",IF(LEFT(F63,8)="Bijdrage",VLOOKUP($F63,Tb_KostenTypen[],MATCH(Methode_Keuze,Tb_KostenTypen[#Headers],0),0),VLOOKUP($G63,Lijsten!L:O,4,0))),""),"")</f>
        <v/>
      </c>
      <c r="P63" s="92"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tarief",IF(LEFT(F63,8)="Bijdrage",VLOOKUP($F63,Tb_KostenTypen[],MATCH(Methode_Keuze,Tb_KostenTypen[#Headers],0),0),VLOOKUP($G63,Lijsten!L:O,4,0))),""),"")</f>
        <v/>
      </c>
      <c r="Q63" s="50"/>
      <c r="R63" s="50"/>
      <c r="S63" s="83"/>
      <c r="T63" s="51"/>
      <c r="U63" s="4" t="str" cm="1">
        <f t="array" ref="U63">IF(AA63&lt;&gt;"ja",_xlfn.IFNA(_xlfn.IFS(AND(O63&lt;&gt;"",F63&lt;&gt;"",RIGHT($N63,6)="tarief"),O63*Q63,S63&gt;0,IF(F63&lt;&gt;"",S63,"")),""),"")</f>
        <v/>
      </c>
      <c r="V63" s="4" t="str" cm="1">
        <f t="array" ref="V63">IF(AA63&lt;&gt;"ja",_xlfn.IFNA(_xlfn.IFS(AND(P63&lt;&gt;"",R63&lt;&gt;"",RIGHT($N63,6)="tarief"),P63*R63,T63&gt;0,T63),""),"")</f>
        <v/>
      </c>
      <c r="W63" s="4" t="str" cm="1">
        <f t="array" ref="W63">IFERROR(_xlfn.IFS(OR(F63="",LEFT(Methode_Keuze,4)="Geen"),"",AND(U63&lt;&gt;"",F63&lt;&gt;"Arbeidskosten"),ROUND(U63*VLOOKUP(F63,Tb_ProjectKosten[],MATCH(Tb_ProjectKosten[[#Headers],[Forfat_Percentage]],Tb_ProjectKosten[#Headers],0),0),2),AND(F63="Arbeidskosten",G63&lt;&gt;""),IFERROR(ROUND(U63*VLOOKUP(G63,Tb_KostenTypen[],3,0)*VLOOKUP(F63,Tb_ProjectKosten[],MATCH(Tb_ProjectKosten[[#Headers],[Forfat_Percentage]],Tb_ProjectKosten[#Headers],0),0),2),""),U63 &lt;=0,0),"")</f>
        <v/>
      </c>
      <c r="X63" s="4" t="str" cm="1">
        <f t="array" ref="X63">IFERROR(_xlfn.IFS(OR(F63="",LEFT(Methode_Keuze,4)="Geen"),"",AND(V63&lt;&gt;"",F63&lt;&gt;"Arbeidskosten"),ROUND(V63*VLOOKUP(F63,Tb_ProjectKosten[],MATCH(Tb_ProjectKosten[[#Headers],[Forfat_Percentage]],Tb_ProjectKosten[#Headers],0),0),2),AND(F63="Arbeidskosten",G63&lt;&gt;""),IFERROR(ROUND(V63*VLOOKUP(G63,Tb_KostenTypen[],3,0)*VLOOKUP(F63,Tb_ProjectKosten[],MATCH(Tb_ProjectKosten[[#Headers],[Forfat_Percentage]],Tb_ProjectKosten[#Headers],0),0),2),""),V63 &lt;=0,0),"")</f>
        <v/>
      </c>
      <c r="Y63" s="262"/>
      <c r="Z63" s="49"/>
      <c r="AA63" s="37" t="str" cm="1">
        <f t="array" ref="AA63">IFERROR(IF(INDEX(SubsidieTabel!$Q$1:$T$9,MATCH($F63,SubsidieTabel!$Q$1:$Q$9,0),IFERROR(MATCH(Methode_Keuze,SubsidieTabel!$Q$1:$T$1,0),2))&lt;&gt;1=TRUE,"ja",""),"")</f>
        <v/>
      </c>
    </row>
    <row r="64" spans="1:27" ht="15" customHeight="1" x14ac:dyDescent="0.25">
      <c r="A64" s="87"/>
      <c r="B64" s="219" t="str">
        <f>IF(A64&lt;&gt;"",_xlfn.MAXIFS($B$1:B63,$A$1:A63,A64)+1,"")</f>
        <v/>
      </c>
      <c r="C64" s="50"/>
      <c r="D64" s="50"/>
      <c r="E64" s="50"/>
      <c r="F64" s="50"/>
      <c r="G64" s="283"/>
      <c r="H64" s="296"/>
      <c r="I64" s="295"/>
      <c r="J64" s="295"/>
      <c r="K64" s="202"/>
      <c r="L64" s="202"/>
      <c r="M64" s="91" t="str">
        <f>IFERROR(VLOOKUP(H64,Lijsten!$H$1:$I$100,2,0),"")</f>
        <v/>
      </c>
      <c r="N64" s="91" t="str" cm="1">
        <f t="array" ref="N64">IFERROR(_xlfn.IFS(AND(LEFT(F64,6)="Arbeid",RIGHT(F64,3)&lt;&gt;"IKS"),IFERROR(VLOOKUP($G64,Tb_KostenTypen[],2,0),"tarief"),RIGHT(F64,3)="IKS","Uurtarief",LEFT(F64,6)="Arbeid","Uurtarief",AND(LEFT(F64,8)="Bijdrage",RIGHT(F64,15)="(vrijwilligers)"),"Vast tarief"),"")</f>
        <v/>
      </c>
      <c r="O64" s="92"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tarief",IF(LEFT(F64,8)="Bijdrage",VLOOKUP($F64,Tb_KostenTypen[],MATCH(Methode_Keuze,Tb_KostenTypen[#Headers],0),0),VLOOKUP($G64,Lijsten!L:O,4,0))),""),"")</f>
        <v/>
      </c>
      <c r="P64" s="92"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tarief",IF(LEFT(F64,8)="Bijdrage",VLOOKUP($F64,Tb_KostenTypen[],MATCH(Methode_Keuze,Tb_KostenTypen[#Headers],0),0),VLOOKUP($G64,Lijsten!L:O,4,0))),""),"")</f>
        <v/>
      </c>
      <c r="Q64" s="50"/>
      <c r="R64" s="50"/>
      <c r="S64" s="83"/>
      <c r="T64" s="51"/>
      <c r="U64" s="4" t="str" cm="1">
        <f t="array" ref="U64">IF(AA64&lt;&gt;"ja",_xlfn.IFNA(_xlfn.IFS(AND(O64&lt;&gt;"",F64&lt;&gt;"",RIGHT($N64,6)="tarief"),O64*Q64,S64&gt;0,IF(F64&lt;&gt;"",S64,"")),""),"")</f>
        <v/>
      </c>
      <c r="V64" s="4" t="str" cm="1">
        <f t="array" ref="V64">IF(AA64&lt;&gt;"ja",_xlfn.IFNA(_xlfn.IFS(AND(P64&lt;&gt;"",R64&lt;&gt;"",RIGHT($N64,6)="tarief"),P64*R64,T64&gt;0,T64),""),"")</f>
        <v/>
      </c>
      <c r="W64" s="4" t="str" cm="1">
        <f t="array" ref="W64">IFERROR(_xlfn.IFS(OR(F64="",LEFT(Methode_Keuze,4)="Geen"),"",AND(U64&lt;&gt;"",F64&lt;&gt;"Arbeidskosten"),ROUND(U64*VLOOKUP(F64,Tb_ProjectKosten[],MATCH(Tb_ProjectKosten[[#Headers],[Forfat_Percentage]],Tb_ProjectKosten[#Headers],0),0),2),AND(F64="Arbeidskosten",G64&lt;&gt;""),IFERROR(ROUND(U64*VLOOKUP(G64,Tb_KostenTypen[],3,0)*VLOOKUP(F64,Tb_ProjectKosten[],MATCH(Tb_ProjectKosten[[#Headers],[Forfat_Percentage]],Tb_ProjectKosten[#Headers],0),0),2),""),U64 &lt;=0,0),"")</f>
        <v/>
      </c>
      <c r="X64" s="4" t="str" cm="1">
        <f t="array" ref="X64">IFERROR(_xlfn.IFS(OR(F64="",LEFT(Methode_Keuze,4)="Geen"),"",AND(V64&lt;&gt;"",F64&lt;&gt;"Arbeidskosten"),ROUND(V64*VLOOKUP(F64,Tb_ProjectKosten[],MATCH(Tb_ProjectKosten[[#Headers],[Forfat_Percentage]],Tb_ProjectKosten[#Headers],0),0),2),AND(F64="Arbeidskosten",G64&lt;&gt;""),IFERROR(ROUND(V64*VLOOKUP(G64,Tb_KostenTypen[],3,0)*VLOOKUP(F64,Tb_ProjectKosten[],MATCH(Tb_ProjectKosten[[#Headers],[Forfat_Percentage]],Tb_ProjectKosten[#Headers],0),0),2),""),V64 &lt;=0,0),"")</f>
        <v/>
      </c>
      <c r="Y64" s="262"/>
      <c r="Z64" s="49"/>
      <c r="AA64" s="37" t="str" cm="1">
        <f t="array" ref="AA64">IFERROR(IF(INDEX(SubsidieTabel!$Q$1:$T$9,MATCH($F64,SubsidieTabel!$Q$1:$Q$9,0),IFERROR(MATCH(Methode_Keuze,SubsidieTabel!$Q$1:$T$1,0),2))&lt;&gt;1=TRUE,"ja",""),"")</f>
        <v/>
      </c>
    </row>
    <row r="65" spans="1:27" ht="15" customHeight="1" x14ac:dyDescent="0.25">
      <c r="A65" s="87"/>
      <c r="B65" s="219" t="str">
        <f>IF(A65&lt;&gt;"",_xlfn.MAXIFS($B$1:B64,$A$1:A64,A65)+1,"")</f>
        <v/>
      </c>
      <c r="C65" s="50"/>
      <c r="D65" s="50"/>
      <c r="E65" s="50"/>
      <c r="F65" s="50"/>
      <c r="G65" s="283"/>
      <c r="H65" s="296"/>
      <c r="I65" s="295"/>
      <c r="J65" s="295"/>
      <c r="K65" s="202"/>
      <c r="L65" s="202"/>
      <c r="M65" s="91" t="str">
        <f>IFERROR(VLOOKUP(H65,Lijsten!$H$1:$I$100,2,0),"")</f>
        <v/>
      </c>
      <c r="N65" s="91" t="str" cm="1">
        <f t="array" ref="N65">IFERROR(_xlfn.IFS(AND(LEFT(F65,6)="Arbeid",RIGHT(F65,3)&lt;&gt;"IKS"),IFERROR(VLOOKUP($G65,Tb_KostenTypen[],2,0),"tarief"),RIGHT(F65,3)="IKS","Uurtarief",LEFT(F65,6)="Arbeid","Uurtarief",AND(LEFT(F65,8)="Bijdrage",RIGHT(F65,15)="(vrijwilligers)"),"Vast tarief"),"")</f>
        <v/>
      </c>
      <c r="O65" s="92"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tarief",IF(LEFT(F65,8)="Bijdrage",VLOOKUP($F65,Tb_KostenTypen[],MATCH(Methode_Keuze,Tb_KostenTypen[#Headers],0),0),VLOOKUP($G65,Lijsten!L:O,4,0))),""),"")</f>
        <v/>
      </c>
      <c r="P65" s="92"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tarief",IF(LEFT(F65,8)="Bijdrage",VLOOKUP($F65,Tb_KostenTypen[],MATCH(Methode_Keuze,Tb_KostenTypen[#Headers],0),0),VLOOKUP($G65,Lijsten!L:O,4,0))),""),"")</f>
        <v/>
      </c>
      <c r="Q65" s="50"/>
      <c r="R65" s="50"/>
      <c r="S65" s="83"/>
      <c r="T65" s="51"/>
      <c r="U65" s="4" t="str" cm="1">
        <f t="array" ref="U65">IF(AA65&lt;&gt;"ja",_xlfn.IFNA(_xlfn.IFS(AND(O65&lt;&gt;"",F65&lt;&gt;"",RIGHT($N65,6)="tarief"),O65*Q65,S65&gt;0,IF(F65&lt;&gt;"",S65,"")),""),"")</f>
        <v/>
      </c>
      <c r="V65" s="4" t="str" cm="1">
        <f t="array" ref="V65">IF(AA65&lt;&gt;"ja",_xlfn.IFNA(_xlfn.IFS(AND(P65&lt;&gt;"",R65&lt;&gt;"",RIGHT($N65,6)="tarief"),P65*R65,T65&gt;0,T65),""),"")</f>
        <v/>
      </c>
      <c r="W65" s="4" t="str" cm="1">
        <f t="array" ref="W65">IFERROR(_xlfn.IFS(OR(F65="",LEFT(Methode_Keuze,4)="Geen"),"",AND(U65&lt;&gt;"",F65&lt;&gt;"Arbeidskosten"),ROUND(U65*VLOOKUP(F65,Tb_ProjectKosten[],MATCH(Tb_ProjectKosten[[#Headers],[Forfat_Percentage]],Tb_ProjectKosten[#Headers],0),0),2),AND(F65="Arbeidskosten",G65&lt;&gt;""),IFERROR(ROUND(U65*VLOOKUP(G65,Tb_KostenTypen[],3,0)*VLOOKUP(F65,Tb_ProjectKosten[],MATCH(Tb_ProjectKosten[[#Headers],[Forfat_Percentage]],Tb_ProjectKosten[#Headers],0),0),2),""),U65 &lt;=0,0),"")</f>
        <v/>
      </c>
      <c r="X65" s="4" t="str" cm="1">
        <f t="array" ref="X65">IFERROR(_xlfn.IFS(OR(F65="",LEFT(Methode_Keuze,4)="Geen"),"",AND(V65&lt;&gt;"",F65&lt;&gt;"Arbeidskosten"),ROUND(V65*VLOOKUP(F65,Tb_ProjectKosten[],MATCH(Tb_ProjectKosten[[#Headers],[Forfat_Percentage]],Tb_ProjectKosten[#Headers],0),0),2),AND(F65="Arbeidskosten",G65&lt;&gt;""),IFERROR(ROUND(V65*VLOOKUP(G65,Tb_KostenTypen[],3,0)*VLOOKUP(F65,Tb_ProjectKosten[],MATCH(Tb_ProjectKosten[[#Headers],[Forfat_Percentage]],Tb_ProjectKosten[#Headers],0),0),2),""),V65 &lt;=0,0),"")</f>
        <v/>
      </c>
      <c r="Y65" s="262"/>
      <c r="Z65" s="49"/>
      <c r="AA65" s="37" t="str" cm="1">
        <f t="array" ref="AA65">IFERROR(IF(INDEX(SubsidieTabel!$Q$1:$T$9,MATCH($F65,SubsidieTabel!$Q$1:$Q$9,0),IFERROR(MATCH(Methode_Keuze,SubsidieTabel!$Q$1:$T$1,0),2))&lt;&gt;1=TRUE,"ja",""),"")</f>
        <v/>
      </c>
    </row>
    <row r="66" spans="1:27" ht="15" customHeight="1" x14ac:dyDescent="0.25">
      <c r="A66" s="87"/>
      <c r="B66" s="219" t="str">
        <f>IF(A66&lt;&gt;"",_xlfn.MAXIFS($B$1:B65,$A$1:A65,A66)+1,"")</f>
        <v/>
      </c>
      <c r="C66" s="50"/>
      <c r="D66" s="50"/>
      <c r="E66" s="50"/>
      <c r="F66" s="50"/>
      <c r="G66" s="283"/>
      <c r="H66" s="296"/>
      <c r="I66" s="295"/>
      <c r="J66" s="295"/>
      <c r="K66" s="202"/>
      <c r="L66" s="202"/>
      <c r="M66" s="91" t="str">
        <f>IFERROR(VLOOKUP(H66,Lijsten!$H$1:$I$100,2,0),"")</f>
        <v/>
      </c>
      <c r="N66" s="91" t="str" cm="1">
        <f t="array" ref="N66">IFERROR(_xlfn.IFS(AND(LEFT(F66,6)="Arbeid",RIGHT(F66,3)&lt;&gt;"IKS"),IFERROR(VLOOKUP($G66,Tb_KostenTypen[],2,0),"tarief"),RIGHT(F66,3)="IKS","Uurtarief",LEFT(F66,6)="Arbeid","Uurtarief",AND(LEFT(F66,8)="Bijdrage",RIGHT(F66,15)="(vrijwilligers)"),"Vast tarief"),"")</f>
        <v/>
      </c>
      <c r="O66" s="92"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tarief",IF(LEFT(F66,8)="Bijdrage",VLOOKUP($F66,Tb_KostenTypen[],MATCH(Methode_Keuze,Tb_KostenTypen[#Headers],0),0),VLOOKUP($G66,Lijsten!L:O,4,0))),""),"")</f>
        <v/>
      </c>
      <c r="P66" s="92"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tarief",IF(LEFT(F66,8)="Bijdrage",VLOOKUP($F66,Tb_KostenTypen[],MATCH(Methode_Keuze,Tb_KostenTypen[#Headers],0),0),VLOOKUP($G66,Lijsten!L:O,4,0))),""),"")</f>
        <v/>
      </c>
      <c r="Q66" s="50"/>
      <c r="R66" s="50"/>
      <c r="S66" s="83"/>
      <c r="T66" s="51"/>
      <c r="U66" s="4" t="str" cm="1">
        <f t="array" ref="U66">IF(AA66&lt;&gt;"ja",_xlfn.IFNA(_xlfn.IFS(AND(O66&lt;&gt;"",F66&lt;&gt;"",RIGHT($N66,6)="tarief"),O66*Q66,S66&gt;0,IF(F66&lt;&gt;"",S66,"")),""),"")</f>
        <v/>
      </c>
      <c r="V66" s="4" t="str" cm="1">
        <f t="array" ref="V66">IF(AA66&lt;&gt;"ja",_xlfn.IFNA(_xlfn.IFS(AND(P66&lt;&gt;"",R66&lt;&gt;"",RIGHT($N66,6)="tarief"),P66*R66,T66&gt;0,T66),""),"")</f>
        <v/>
      </c>
      <c r="W66" s="4" t="str" cm="1">
        <f t="array" ref="W66">IFERROR(_xlfn.IFS(OR(F66="",LEFT(Methode_Keuze,4)="Geen"),"",AND(U66&lt;&gt;"",F66&lt;&gt;"Arbeidskosten"),ROUND(U66*VLOOKUP(F66,Tb_ProjectKosten[],MATCH(Tb_ProjectKosten[[#Headers],[Forfat_Percentage]],Tb_ProjectKosten[#Headers],0),0),2),AND(F66="Arbeidskosten",G66&lt;&gt;""),IFERROR(ROUND(U66*VLOOKUP(G66,Tb_KostenTypen[],3,0)*VLOOKUP(F66,Tb_ProjectKosten[],MATCH(Tb_ProjectKosten[[#Headers],[Forfat_Percentage]],Tb_ProjectKosten[#Headers],0),0),2),""),U66 &lt;=0,0),"")</f>
        <v/>
      </c>
      <c r="X66" s="4" t="str" cm="1">
        <f t="array" ref="X66">IFERROR(_xlfn.IFS(OR(F66="",LEFT(Methode_Keuze,4)="Geen"),"",AND(V66&lt;&gt;"",F66&lt;&gt;"Arbeidskosten"),ROUND(V66*VLOOKUP(F66,Tb_ProjectKosten[],MATCH(Tb_ProjectKosten[[#Headers],[Forfat_Percentage]],Tb_ProjectKosten[#Headers],0),0),2),AND(F66="Arbeidskosten",G66&lt;&gt;""),IFERROR(ROUND(V66*VLOOKUP(G66,Tb_KostenTypen[],3,0)*VLOOKUP(F66,Tb_ProjectKosten[],MATCH(Tb_ProjectKosten[[#Headers],[Forfat_Percentage]],Tb_ProjectKosten[#Headers],0),0),2),""),V66 &lt;=0,0),"")</f>
        <v/>
      </c>
      <c r="Y66" s="262"/>
      <c r="Z66" s="49"/>
      <c r="AA66" s="37" t="str" cm="1">
        <f t="array" ref="AA66">IFERROR(IF(INDEX(SubsidieTabel!$Q$1:$T$9,MATCH($F66,SubsidieTabel!$Q$1:$Q$9,0),IFERROR(MATCH(Methode_Keuze,SubsidieTabel!$Q$1:$T$1,0),2))&lt;&gt;1=TRUE,"ja",""),"")</f>
        <v/>
      </c>
    </row>
    <row r="67" spans="1:27" ht="15" customHeight="1" x14ac:dyDescent="0.25">
      <c r="A67" s="87"/>
      <c r="B67" s="219" t="str">
        <f>IF(A67&lt;&gt;"",_xlfn.MAXIFS($B$1:B66,$A$1:A66,A67)+1,"")</f>
        <v/>
      </c>
      <c r="C67" s="50"/>
      <c r="D67" s="50"/>
      <c r="E67" s="50"/>
      <c r="F67" s="50"/>
      <c r="G67" s="283"/>
      <c r="H67" s="296"/>
      <c r="I67" s="295"/>
      <c r="J67" s="295"/>
      <c r="K67" s="202"/>
      <c r="L67" s="202"/>
      <c r="M67" s="91" t="str">
        <f>IFERROR(VLOOKUP(H67,Lijsten!$H$1:$I$100,2,0),"")</f>
        <v/>
      </c>
      <c r="N67" s="91" t="str" cm="1">
        <f t="array" ref="N67">IFERROR(_xlfn.IFS(AND(LEFT(F67,6)="Arbeid",RIGHT(F67,3)&lt;&gt;"IKS"),IFERROR(VLOOKUP($G67,Tb_KostenTypen[],2,0),"tarief"),RIGHT(F67,3)="IKS","Uurtarief",LEFT(F67,6)="Arbeid","Uurtarief",AND(LEFT(F67,8)="Bijdrage",RIGHT(F67,15)="(vrijwilligers)"),"Vast tarief"),"")</f>
        <v/>
      </c>
      <c r="O67" s="92"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tarief",IF(LEFT(F67,8)="Bijdrage",VLOOKUP($F67,Tb_KostenTypen[],MATCH(Methode_Keuze,Tb_KostenTypen[#Headers],0),0),VLOOKUP($G67,Lijsten!L:O,4,0))),""),"")</f>
        <v/>
      </c>
      <c r="P67" s="92"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tarief",IF(LEFT(F67,8)="Bijdrage",VLOOKUP($F67,Tb_KostenTypen[],MATCH(Methode_Keuze,Tb_KostenTypen[#Headers],0),0),VLOOKUP($G67,Lijsten!L:O,4,0))),""),"")</f>
        <v/>
      </c>
      <c r="Q67" s="50"/>
      <c r="R67" s="50"/>
      <c r="S67" s="83"/>
      <c r="T67" s="51"/>
      <c r="U67" s="4" t="str" cm="1">
        <f t="array" ref="U67">IF(AA67&lt;&gt;"ja",_xlfn.IFNA(_xlfn.IFS(AND(O67&lt;&gt;"",F67&lt;&gt;"",RIGHT($N67,6)="tarief"),O67*Q67,S67&gt;0,IF(F67&lt;&gt;"",S67,"")),""),"")</f>
        <v/>
      </c>
      <c r="V67" s="4" t="str" cm="1">
        <f t="array" ref="V67">IF(AA67&lt;&gt;"ja",_xlfn.IFNA(_xlfn.IFS(AND(P67&lt;&gt;"",R67&lt;&gt;"",RIGHT($N67,6)="tarief"),P67*R67,T67&gt;0,T67),""),"")</f>
        <v/>
      </c>
      <c r="W67" s="4" t="str" cm="1">
        <f t="array" ref="W67">IFERROR(_xlfn.IFS(OR(F67="",LEFT(Methode_Keuze,4)="Geen"),"",AND(U67&lt;&gt;"",F67&lt;&gt;"Arbeidskosten"),ROUND(U67*VLOOKUP(F67,Tb_ProjectKosten[],MATCH(Tb_ProjectKosten[[#Headers],[Forfat_Percentage]],Tb_ProjectKosten[#Headers],0),0),2),AND(F67="Arbeidskosten",G67&lt;&gt;""),IFERROR(ROUND(U67*VLOOKUP(G67,Tb_KostenTypen[],3,0)*VLOOKUP(F67,Tb_ProjectKosten[],MATCH(Tb_ProjectKosten[[#Headers],[Forfat_Percentage]],Tb_ProjectKosten[#Headers],0),0),2),""),U67 &lt;=0,0),"")</f>
        <v/>
      </c>
      <c r="X67" s="4" t="str" cm="1">
        <f t="array" ref="X67">IFERROR(_xlfn.IFS(OR(F67="",LEFT(Methode_Keuze,4)="Geen"),"",AND(V67&lt;&gt;"",F67&lt;&gt;"Arbeidskosten"),ROUND(V67*VLOOKUP(F67,Tb_ProjectKosten[],MATCH(Tb_ProjectKosten[[#Headers],[Forfat_Percentage]],Tb_ProjectKosten[#Headers],0),0),2),AND(F67="Arbeidskosten",G67&lt;&gt;""),IFERROR(ROUND(V67*VLOOKUP(G67,Tb_KostenTypen[],3,0)*VLOOKUP(F67,Tb_ProjectKosten[],MATCH(Tb_ProjectKosten[[#Headers],[Forfat_Percentage]],Tb_ProjectKosten[#Headers],0),0),2),""),V67 &lt;=0,0),"")</f>
        <v/>
      </c>
      <c r="Y67" s="262"/>
      <c r="Z67" s="49"/>
      <c r="AA67" s="37" t="str" cm="1">
        <f t="array" ref="AA67">IFERROR(IF(INDEX(SubsidieTabel!$Q$1:$T$9,MATCH($F67,SubsidieTabel!$Q$1:$Q$9,0),IFERROR(MATCH(Methode_Keuze,SubsidieTabel!$Q$1:$T$1,0),2))&lt;&gt;1=TRUE,"ja",""),"")</f>
        <v/>
      </c>
    </row>
    <row r="68" spans="1:27" ht="15" customHeight="1" x14ac:dyDescent="0.25">
      <c r="A68" s="87"/>
      <c r="B68" s="219" t="str">
        <f>IF(A68&lt;&gt;"",_xlfn.MAXIFS($B$1:B67,$A$1:A67,A68)+1,"")</f>
        <v/>
      </c>
      <c r="C68" s="50"/>
      <c r="D68" s="50"/>
      <c r="E68" s="50"/>
      <c r="F68" s="50"/>
      <c r="G68" s="283"/>
      <c r="H68" s="296"/>
      <c r="I68" s="295"/>
      <c r="J68" s="295"/>
      <c r="K68" s="202"/>
      <c r="L68" s="202"/>
      <c r="M68" s="91" t="str">
        <f>IFERROR(VLOOKUP(H68,Lijsten!$H$1:$I$100,2,0),"")</f>
        <v/>
      </c>
      <c r="N68" s="91" t="str" cm="1">
        <f t="array" ref="N68">IFERROR(_xlfn.IFS(AND(LEFT(F68,6)="Arbeid",RIGHT(F68,3)&lt;&gt;"IKS"),IFERROR(VLOOKUP($G68,Tb_KostenTypen[],2,0),"tarief"),RIGHT(F68,3)="IKS","Uurtarief",LEFT(F68,6)="Arbeid","Uurtarief",AND(LEFT(F68,8)="Bijdrage",RIGHT(F68,15)="(vrijwilligers)"),"Vast tarief"),"")</f>
        <v/>
      </c>
      <c r="O68" s="92"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tarief",IF(LEFT(F68,8)="Bijdrage",VLOOKUP($F68,Tb_KostenTypen[],MATCH(Methode_Keuze,Tb_KostenTypen[#Headers],0),0),VLOOKUP($G68,Lijsten!L:O,4,0))),""),"")</f>
        <v/>
      </c>
      <c r="P68" s="92"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tarief",IF(LEFT(F68,8)="Bijdrage",VLOOKUP($F68,Tb_KostenTypen[],MATCH(Methode_Keuze,Tb_KostenTypen[#Headers],0),0),VLOOKUP($G68,Lijsten!L:O,4,0))),""),"")</f>
        <v/>
      </c>
      <c r="Q68" s="50"/>
      <c r="R68" s="50"/>
      <c r="S68" s="83"/>
      <c r="T68" s="51"/>
      <c r="U68" s="4" t="str" cm="1">
        <f t="array" ref="U68">IF(AA68&lt;&gt;"ja",_xlfn.IFNA(_xlfn.IFS(AND(O68&lt;&gt;"",F68&lt;&gt;"",RIGHT($N68,6)="tarief"),O68*Q68,S68&gt;0,IF(F68&lt;&gt;"",S68,"")),""),"")</f>
        <v/>
      </c>
      <c r="V68" s="4" t="str" cm="1">
        <f t="array" ref="V68">IF(AA68&lt;&gt;"ja",_xlfn.IFNA(_xlfn.IFS(AND(P68&lt;&gt;"",R68&lt;&gt;"",RIGHT($N68,6)="tarief"),P68*R68,T68&gt;0,T68),""),"")</f>
        <v/>
      </c>
      <c r="W68" s="4" t="str" cm="1">
        <f t="array" ref="W68">IFERROR(_xlfn.IFS(OR(F68="",LEFT(Methode_Keuze,4)="Geen"),"",AND(U68&lt;&gt;"",F68&lt;&gt;"Arbeidskosten"),ROUND(U68*VLOOKUP(F68,Tb_ProjectKosten[],MATCH(Tb_ProjectKosten[[#Headers],[Forfat_Percentage]],Tb_ProjectKosten[#Headers],0),0),2),AND(F68="Arbeidskosten",G68&lt;&gt;""),IFERROR(ROUND(U68*VLOOKUP(G68,Tb_KostenTypen[],3,0)*VLOOKUP(F68,Tb_ProjectKosten[],MATCH(Tb_ProjectKosten[[#Headers],[Forfat_Percentage]],Tb_ProjectKosten[#Headers],0),0),2),""),U68 &lt;=0,0),"")</f>
        <v/>
      </c>
      <c r="X68" s="4" t="str" cm="1">
        <f t="array" ref="X68">IFERROR(_xlfn.IFS(OR(F68="",LEFT(Methode_Keuze,4)="Geen"),"",AND(V68&lt;&gt;"",F68&lt;&gt;"Arbeidskosten"),ROUND(V68*VLOOKUP(F68,Tb_ProjectKosten[],MATCH(Tb_ProjectKosten[[#Headers],[Forfat_Percentage]],Tb_ProjectKosten[#Headers],0),0),2),AND(F68="Arbeidskosten",G68&lt;&gt;""),IFERROR(ROUND(V68*VLOOKUP(G68,Tb_KostenTypen[],3,0)*VLOOKUP(F68,Tb_ProjectKosten[],MATCH(Tb_ProjectKosten[[#Headers],[Forfat_Percentage]],Tb_ProjectKosten[#Headers],0),0),2),""),V68 &lt;=0,0),"")</f>
        <v/>
      </c>
      <c r="Y68" s="262"/>
      <c r="Z68" s="49"/>
      <c r="AA68" s="37" t="str" cm="1">
        <f t="array" ref="AA68">IFERROR(IF(INDEX(SubsidieTabel!$Q$1:$T$9,MATCH($F68,SubsidieTabel!$Q$1:$Q$9,0),IFERROR(MATCH(Methode_Keuze,SubsidieTabel!$Q$1:$T$1,0),2))&lt;&gt;1=TRUE,"ja",""),"")</f>
        <v/>
      </c>
    </row>
    <row r="69" spans="1:27" ht="15" customHeight="1" x14ac:dyDescent="0.25">
      <c r="A69" s="87"/>
      <c r="B69" s="219" t="str">
        <f>IF(A69&lt;&gt;"",_xlfn.MAXIFS($B$1:B68,$A$1:A68,A69)+1,"")</f>
        <v/>
      </c>
      <c r="C69" s="50"/>
      <c r="D69" s="50"/>
      <c r="E69" s="50"/>
      <c r="F69" s="50"/>
      <c r="G69" s="283"/>
      <c r="H69" s="296"/>
      <c r="I69" s="295"/>
      <c r="J69" s="295"/>
      <c r="K69" s="202"/>
      <c r="L69" s="202"/>
      <c r="M69" s="91" t="str">
        <f>IFERROR(VLOOKUP(H69,Lijsten!$H$1:$I$100,2,0),"")</f>
        <v/>
      </c>
      <c r="N69" s="91" t="str" cm="1">
        <f t="array" ref="N69">IFERROR(_xlfn.IFS(AND(LEFT(F69,6)="Arbeid",RIGHT(F69,3)&lt;&gt;"IKS"),IFERROR(VLOOKUP($G69,Tb_KostenTypen[],2,0),"tarief"),RIGHT(F69,3)="IKS","Uurtarief",LEFT(F69,6)="Arbeid","Uurtarief",AND(LEFT(F69,8)="Bijdrage",RIGHT(F69,15)="(vrijwilligers)"),"Vast tarief"),"")</f>
        <v/>
      </c>
      <c r="O69" s="92"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tarief",IF(LEFT(F69,8)="Bijdrage",VLOOKUP($F69,Tb_KostenTypen[],MATCH(Methode_Keuze,Tb_KostenTypen[#Headers],0),0),VLOOKUP($G69,Lijsten!L:O,4,0))),""),"")</f>
        <v/>
      </c>
      <c r="P69" s="92"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tarief",IF(LEFT(F69,8)="Bijdrage",VLOOKUP($F69,Tb_KostenTypen[],MATCH(Methode_Keuze,Tb_KostenTypen[#Headers],0),0),VLOOKUP($G69,Lijsten!L:O,4,0))),""),"")</f>
        <v/>
      </c>
      <c r="Q69" s="50"/>
      <c r="R69" s="50"/>
      <c r="S69" s="83"/>
      <c r="T69" s="51"/>
      <c r="U69" s="4" t="str" cm="1">
        <f t="array" ref="U69">IF(AA69&lt;&gt;"ja",_xlfn.IFNA(_xlfn.IFS(AND(O69&lt;&gt;"",F69&lt;&gt;"",RIGHT($N69,6)="tarief"),O69*Q69,S69&gt;0,IF(F69&lt;&gt;"",S69,"")),""),"")</f>
        <v/>
      </c>
      <c r="V69" s="4" t="str" cm="1">
        <f t="array" ref="V69">IF(AA69&lt;&gt;"ja",_xlfn.IFNA(_xlfn.IFS(AND(P69&lt;&gt;"",R69&lt;&gt;"",RIGHT($N69,6)="tarief"),P69*R69,T69&gt;0,T69),""),"")</f>
        <v/>
      </c>
      <c r="W69" s="4" t="str" cm="1">
        <f t="array" ref="W69">IFERROR(_xlfn.IFS(OR(F69="",LEFT(Methode_Keuze,4)="Geen"),"",AND(U69&lt;&gt;"",F69&lt;&gt;"Arbeidskosten"),ROUND(U69*VLOOKUP(F69,Tb_ProjectKosten[],MATCH(Tb_ProjectKosten[[#Headers],[Forfat_Percentage]],Tb_ProjectKosten[#Headers],0),0),2),AND(F69="Arbeidskosten",G69&lt;&gt;""),IFERROR(ROUND(U69*VLOOKUP(G69,Tb_KostenTypen[],3,0)*VLOOKUP(F69,Tb_ProjectKosten[],MATCH(Tb_ProjectKosten[[#Headers],[Forfat_Percentage]],Tb_ProjectKosten[#Headers],0),0),2),""),U69 &lt;=0,0),"")</f>
        <v/>
      </c>
      <c r="X69" s="4" t="str" cm="1">
        <f t="array" ref="X69">IFERROR(_xlfn.IFS(OR(F69="",LEFT(Methode_Keuze,4)="Geen"),"",AND(V69&lt;&gt;"",F69&lt;&gt;"Arbeidskosten"),ROUND(V69*VLOOKUP(F69,Tb_ProjectKosten[],MATCH(Tb_ProjectKosten[[#Headers],[Forfat_Percentage]],Tb_ProjectKosten[#Headers],0),0),2),AND(F69="Arbeidskosten",G69&lt;&gt;""),IFERROR(ROUND(V69*VLOOKUP(G69,Tb_KostenTypen[],3,0)*VLOOKUP(F69,Tb_ProjectKosten[],MATCH(Tb_ProjectKosten[[#Headers],[Forfat_Percentage]],Tb_ProjectKosten[#Headers],0),0),2),""),V69 &lt;=0,0),"")</f>
        <v/>
      </c>
      <c r="Y69" s="262"/>
      <c r="Z69" s="49"/>
      <c r="AA69" s="37" t="str" cm="1">
        <f t="array" ref="AA69">IFERROR(IF(INDEX(SubsidieTabel!$Q$1:$T$9,MATCH($F69,SubsidieTabel!$Q$1:$Q$9,0),IFERROR(MATCH(Methode_Keuze,SubsidieTabel!$Q$1:$T$1,0),2))&lt;&gt;1=TRUE,"ja",""),"")</f>
        <v/>
      </c>
    </row>
    <row r="70" spans="1:27" ht="15" customHeight="1" x14ac:dyDescent="0.25">
      <c r="A70" s="87"/>
      <c r="B70" s="219" t="str">
        <f>IF(A70&lt;&gt;"",_xlfn.MAXIFS($B$1:B69,$A$1:A69,A70)+1,"")</f>
        <v/>
      </c>
      <c r="C70" s="50"/>
      <c r="D70" s="50"/>
      <c r="E70" s="50"/>
      <c r="F70" s="50"/>
      <c r="G70" s="283"/>
      <c r="H70" s="296"/>
      <c r="I70" s="295"/>
      <c r="J70" s="295"/>
      <c r="K70" s="202"/>
      <c r="L70" s="202"/>
      <c r="M70" s="91" t="str">
        <f>IFERROR(VLOOKUP(H70,Lijsten!$H$1:$I$100,2,0),"")</f>
        <v/>
      </c>
      <c r="N70" s="91" t="str" cm="1">
        <f t="array" ref="N70">IFERROR(_xlfn.IFS(AND(LEFT(F70,6)="Arbeid",RIGHT(F70,3)&lt;&gt;"IKS"),IFERROR(VLOOKUP($G70,Tb_KostenTypen[],2,0),"tarief"),RIGHT(F70,3)="IKS","Uurtarief",LEFT(F70,6)="Arbeid","Uurtarief",AND(LEFT(F70,8)="Bijdrage",RIGHT(F70,15)="(vrijwilligers)"),"Vast tarief"),"")</f>
        <v/>
      </c>
      <c r="O70" s="92"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tarief",IF(LEFT(F70,8)="Bijdrage",VLOOKUP($F70,Tb_KostenTypen[],MATCH(Methode_Keuze,Tb_KostenTypen[#Headers],0),0),VLOOKUP($G70,Lijsten!L:O,4,0))),""),"")</f>
        <v/>
      </c>
      <c r="P70" s="92"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tarief",IF(LEFT(F70,8)="Bijdrage",VLOOKUP($F70,Tb_KostenTypen[],MATCH(Methode_Keuze,Tb_KostenTypen[#Headers],0),0),VLOOKUP($G70,Lijsten!L:O,4,0))),""),"")</f>
        <v/>
      </c>
      <c r="Q70" s="50"/>
      <c r="R70" s="50"/>
      <c r="S70" s="83"/>
      <c r="T70" s="51"/>
      <c r="U70" s="4" t="str" cm="1">
        <f t="array" ref="U70">IF(AA70&lt;&gt;"ja",_xlfn.IFNA(_xlfn.IFS(AND(O70&lt;&gt;"",F70&lt;&gt;"",RIGHT($N70,6)="tarief"),O70*Q70,S70&gt;0,IF(F70&lt;&gt;"",S70,"")),""),"")</f>
        <v/>
      </c>
      <c r="V70" s="4" t="str" cm="1">
        <f t="array" ref="V70">IF(AA70&lt;&gt;"ja",_xlfn.IFNA(_xlfn.IFS(AND(P70&lt;&gt;"",R70&lt;&gt;"",RIGHT($N70,6)="tarief"),P70*R70,T70&gt;0,T70),""),"")</f>
        <v/>
      </c>
      <c r="W70" s="4" t="str" cm="1">
        <f t="array" ref="W70">IFERROR(_xlfn.IFS(OR(F70="",LEFT(Methode_Keuze,4)="Geen"),"",AND(U70&lt;&gt;"",F70&lt;&gt;"Arbeidskosten"),ROUND(U70*VLOOKUP(F70,Tb_ProjectKosten[],MATCH(Tb_ProjectKosten[[#Headers],[Forfat_Percentage]],Tb_ProjectKosten[#Headers],0),0),2),AND(F70="Arbeidskosten",G70&lt;&gt;""),IFERROR(ROUND(U70*VLOOKUP(G70,Tb_KostenTypen[],3,0)*VLOOKUP(F70,Tb_ProjectKosten[],MATCH(Tb_ProjectKosten[[#Headers],[Forfat_Percentage]],Tb_ProjectKosten[#Headers],0),0),2),""),U70 &lt;=0,0),"")</f>
        <v/>
      </c>
      <c r="X70" s="4" t="str" cm="1">
        <f t="array" ref="X70">IFERROR(_xlfn.IFS(OR(F70="",LEFT(Methode_Keuze,4)="Geen"),"",AND(V70&lt;&gt;"",F70&lt;&gt;"Arbeidskosten"),ROUND(V70*VLOOKUP(F70,Tb_ProjectKosten[],MATCH(Tb_ProjectKosten[[#Headers],[Forfat_Percentage]],Tb_ProjectKosten[#Headers],0),0),2),AND(F70="Arbeidskosten",G70&lt;&gt;""),IFERROR(ROUND(V70*VLOOKUP(G70,Tb_KostenTypen[],3,0)*VLOOKUP(F70,Tb_ProjectKosten[],MATCH(Tb_ProjectKosten[[#Headers],[Forfat_Percentage]],Tb_ProjectKosten[#Headers],0),0),2),""),V70 &lt;=0,0),"")</f>
        <v/>
      </c>
      <c r="Y70" s="262"/>
      <c r="Z70" s="49"/>
      <c r="AA70" s="37" t="str" cm="1">
        <f t="array" ref="AA70">IFERROR(IF(INDEX(SubsidieTabel!$Q$1:$T$9,MATCH($F70,SubsidieTabel!$Q$1:$Q$9,0),IFERROR(MATCH(Methode_Keuze,SubsidieTabel!$Q$1:$T$1,0),2))&lt;&gt;1=TRUE,"ja",""),"")</f>
        <v/>
      </c>
    </row>
    <row r="71" spans="1:27" ht="15" customHeight="1" x14ac:dyDescent="0.25">
      <c r="A71" s="87"/>
      <c r="B71" s="219" t="str">
        <f>IF(A71&lt;&gt;"",_xlfn.MAXIFS($B$1:B70,$A$1:A70,A71)+1,"")</f>
        <v/>
      </c>
      <c r="C71" s="50"/>
      <c r="D71" s="50"/>
      <c r="E71" s="50"/>
      <c r="F71" s="50"/>
      <c r="G71" s="283"/>
      <c r="H71" s="296"/>
      <c r="I71" s="295"/>
      <c r="J71" s="295"/>
      <c r="K71" s="202"/>
      <c r="L71" s="202"/>
      <c r="M71" s="91" t="str">
        <f>IFERROR(VLOOKUP(H71,Lijsten!$H$1:$I$100,2,0),"")</f>
        <v/>
      </c>
      <c r="N71" s="91" t="str" cm="1">
        <f t="array" ref="N71">IFERROR(_xlfn.IFS(AND(LEFT(F71,6)="Arbeid",RIGHT(F71,3)&lt;&gt;"IKS"),IFERROR(VLOOKUP($G71,Tb_KostenTypen[],2,0),"tarief"),RIGHT(F71,3)="IKS","Uurtarief",LEFT(F71,6)="Arbeid","Uurtarief",AND(LEFT(F71,8)="Bijdrage",RIGHT(F71,15)="(vrijwilligers)"),"Vast tarief"),"")</f>
        <v/>
      </c>
      <c r="O71" s="92"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tarief",IF(LEFT(F71,8)="Bijdrage",VLOOKUP($F71,Tb_KostenTypen[],MATCH(Methode_Keuze,Tb_KostenTypen[#Headers],0),0),VLOOKUP($G71,Lijsten!L:O,4,0))),""),"")</f>
        <v/>
      </c>
      <c r="P71" s="92"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tarief",IF(LEFT(F71,8)="Bijdrage",VLOOKUP($F71,Tb_KostenTypen[],MATCH(Methode_Keuze,Tb_KostenTypen[#Headers],0),0),VLOOKUP($G71,Lijsten!L:O,4,0))),""),"")</f>
        <v/>
      </c>
      <c r="Q71" s="50"/>
      <c r="R71" s="50"/>
      <c r="S71" s="83"/>
      <c r="T71" s="51"/>
      <c r="U71" s="4" t="str" cm="1">
        <f t="array" ref="U71">IF(AA71&lt;&gt;"ja",_xlfn.IFNA(_xlfn.IFS(AND(O71&lt;&gt;"",F71&lt;&gt;"",RIGHT($N71,6)="tarief"),O71*Q71,S71&gt;0,IF(F71&lt;&gt;"",S71,"")),""),"")</f>
        <v/>
      </c>
      <c r="V71" s="4" t="str" cm="1">
        <f t="array" ref="V71">IF(AA71&lt;&gt;"ja",_xlfn.IFNA(_xlfn.IFS(AND(P71&lt;&gt;"",R71&lt;&gt;"",RIGHT($N71,6)="tarief"),P71*R71,T71&gt;0,T71),""),"")</f>
        <v/>
      </c>
      <c r="W71" s="4" t="str" cm="1">
        <f t="array" ref="W71">IFERROR(_xlfn.IFS(OR(F71="",LEFT(Methode_Keuze,4)="Geen"),"",AND(U71&lt;&gt;"",F71&lt;&gt;"Arbeidskosten"),ROUND(U71*VLOOKUP(F71,Tb_ProjectKosten[],MATCH(Tb_ProjectKosten[[#Headers],[Forfat_Percentage]],Tb_ProjectKosten[#Headers],0),0),2),AND(F71="Arbeidskosten",G71&lt;&gt;""),IFERROR(ROUND(U71*VLOOKUP(G71,Tb_KostenTypen[],3,0)*VLOOKUP(F71,Tb_ProjectKosten[],MATCH(Tb_ProjectKosten[[#Headers],[Forfat_Percentage]],Tb_ProjectKosten[#Headers],0),0),2),""),U71 &lt;=0,0),"")</f>
        <v/>
      </c>
      <c r="X71" s="4" t="str" cm="1">
        <f t="array" ref="X71">IFERROR(_xlfn.IFS(OR(F71="",LEFT(Methode_Keuze,4)="Geen"),"",AND(V71&lt;&gt;"",F71&lt;&gt;"Arbeidskosten"),ROUND(V71*VLOOKUP(F71,Tb_ProjectKosten[],MATCH(Tb_ProjectKosten[[#Headers],[Forfat_Percentage]],Tb_ProjectKosten[#Headers],0),0),2),AND(F71="Arbeidskosten",G71&lt;&gt;""),IFERROR(ROUND(V71*VLOOKUP(G71,Tb_KostenTypen[],3,0)*VLOOKUP(F71,Tb_ProjectKosten[],MATCH(Tb_ProjectKosten[[#Headers],[Forfat_Percentage]],Tb_ProjectKosten[#Headers],0),0),2),""),V71 &lt;=0,0),"")</f>
        <v/>
      </c>
      <c r="Y71" s="262"/>
      <c r="Z71" s="49"/>
      <c r="AA71" s="37" t="str" cm="1">
        <f t="array" ref="AA71">IFERROR(IF(INDEX(SubsidieTabel!$Q$1:$T$9,MATCH($F71,SubsidieTabel!$Q$1:$Q$9,0),IFERROR(MATCH(Methode_Keuze,SubsidieTabel!$Q$1:$T$1,0),2))&lt;&gt;1=TRUE,"ja",""),"")</f>
        <v/>
      </c>
    </row>
    <row r="72" spans="1:27" ht="15" customHeight="1" x14ac:dyDescent="0.25">
      <c r="A72" s="87"/>
      <c r="B72" s="219" t="str">
        <f>IF(A72&lt;&gt;"",_xlfn.MAXIFS($B$1:B71,$A$1:A71,A72)+1,"")</f>
        <v/>
      </c>
      <c r="C72" s="50"/>
      <c r="D72" s="50"/>
      <c r="E72" s="50"/>
      <c r="F72" s="50"/>
      <c r="G72" s="283"/>
      <c r="H72" s="296"/>
      <c r="I72" s="295"/>
      <c r="J72" s="295"/>
      <c r="K72" s="202"/>
      <c r="L72" s="202"/>
      <c r="M72" s="91" t="str">
        <f>IFERROR(VLOOKUP(H72,Lijsten!$H$1:$I$100,2,0),"")</f>
        <v/>
      </c>
      <c r="N72" s="91" t="str" cm="1">
        <f t="array" ref="N72">IFERROR(_xlfn.IFS(AND(LEFT(F72,6)="Arbeid",RIGHT(F72,3)&lt;&gt;"IKS"),IFERROR(VLOOKUP($G72,Tb_KostenTypen[],2,0),"tarief"),RIGHT(F72,3)="IKS","Uurtarief",LEFT(F72,6)="Arbeid","Uurtarief",AND(LEFT(F72,8)="Bijdrage",RIGHT(F72,15)="(vrijwilligers)"),"Vast tarief"),"")</f>
        <v/>
      </c>
      <c r="O72" s="92"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tarief",IF(LEFT(F72,8)="Bijdrage",VLOOKUP($F72,Tb_KostenTypen[],MATCH(Methode_Keuze,Tb_KostenTypen[#Headers],0),0),VLOOKUP($G72,Lijsten!L:O,4,0))),""),"")</f>
        <v/>
      </c>
      <c r="P72" s="92"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tarief",IF(LEFT(F72,8)="Bijdrage",VLOOKUP($F72,Tb_KostenTypen[],MATCH(Methode_Keuze,Tb_KostenTypen[#Headers],0),0),VLOOKUP($G72,Lijsten!L:O,4,0))),""),"")</f>
        <v/>
      </c>
      <c r="Q72" s="50"/>
      <c r="R72" s="50"/>
      <c r="S72" s="83"/>
      <c r="T72" s="51"/>
      <c r="U72" s="4" t="str" cm="1">
        <f t="array" ref="U72">IF(AA72&lt;&gt;"ja",_xlfn.IFNA(_xlfn.IFS(AND(O72&lt;&gt;"",F72&lt;&gt;"",RIGHT($N72,6)="tarief"),O72*Q72,S72&gt;0,IF(F72&lt;&gt;"",S72,"")),""),"")</f>
        <v/>
      </c>
      <c r="V72" s="4" t="str" cm="1">
        <f t="array" ref="V72">IF(AA72&lt;&gt;"ja",_xlfn.IFNA(_xlfn.IFS(AND(P72&lt;&gt;"",R72&lt;&gt;"",RIGHT($N72,6)="tarief"),P72*R72,T72&gt;0,T72),""),"")</f>
        <v/>
      </c>
      <c r="W72" s="4" t="str" cm="1">
        <f t="array" ref="W72">IFERROR(_xlfn.IFS(OR(F72="",LEFT(Methode_Keuze,4)="Geen"),"",AND(U72&lt;&gt;"",F72&lt;&gt;"Arbeidskosten"),ROUND(U72*VLOOKUP(F72,Tb_ProjectKosten[],MATCH(Tb_ProjectKosten[[#Headers],[Forfat_Percentage]],Tb_ProjectKosten[#Headers],0),0),2),AND(F72="Arbeidskosten",G72&lt;&gt;""),IFERROR(ROUND(U72*VLOOKUP(G72,Tb_KostenTypen[],3,0)*VLOOKUP(F72,Tb_ProjectKosten[],MATCH(Tb_ProjectKosten[[#Headers],[Forfat_Percentage]],Tb_ProjectKosten[#Headers],0),0),2),""),U72 &lt;=0,0),"")</f>
        <v/>
      </c>
      <c r="X72" s="4" t="str" cm="1">
        <f t="array" ref="X72">IFERROR(_xlfn.IFS(OR(F72="",LEFT(Methode_Keuze,4)="Geen"),"",AND(V72&lt;&gt;"",F72&lt;&gt;"Arbeidskosten"),ROUND(V72*VLOOKUP(F72,Tb_ProjectKosten[],MATCH(Tb_ProjectKosten[[#Headers],[Forfat_Percentage]],Tb_ProjectKosten[#Headers],0),0),2),AND(F72="Arbeidskosten",G72&lt;&gt;""),IFERROR(ROUND(V72*VLOOKUP(G72,Tb_KostenTypen[],3,0)*VLOOKUP(F72,Tb_ProjectKosten[],MATCH(Tb_ProjectKosten[[#Headers],[Forfat_Percentage]],Tb_ProjectKosten[#Headers],0),0),2),""),V72 &lt;=0,0),"")</f>
        <v/>
      </c>
      <c r="Y72" s="262"/>
      <c r="Z72" s="49"/>
      <c r="AA72" s="37" t="str" cm="1">
        <f t="array" ref="AA72">IFERROR(IF(INDEX(SubsidieTabel!$Q$1:$T$9,MATCH($F72,SubsidieTabel!$Q$1:$Q$9,0),IFERROR(MATCH(Methode_Keuze,SubsidieTabel!$Q$1:$T$1,0),2))&lt;&gt;1=TRUE,"ja",""),"")</f>
        <v/>
      </c>
    </row>
    <row r="73" spans="1:27" ht="15" customHeight="1" x14ac:dyDescent="0.25">
      <c r="A73" s="87"/>
      <c r="B73" s="219" t="str">
        <f>IF(A73&lt;&gt;"",_xlfn.MAXIFS($B$1:B72,$A$1:A72,A73)+1,"")</f>
        <v/>
      </c>
      <c r="C73" s="50"/>
      <c r="D73" s="50"/>
      <c r="E73" s="50"/>
      <c r="F73" s="50"/>
      <c r="G73" s="283"/>
      <c r="H73" s="296"/>
      <c r="I73" s="295"/>
      <c r="J73" s="295"/>
      <c r="K73" s="202"/>
      <c r="L73" s="202"/>
      <c r="M73" s="91" t="str">
        <f>IFERROR(VLOOKUP(H73,Lijsten!$H$1:$I$100,2,0),"")</f>
        <v/>
      </c>
      <c r="N73" s="91" t="str" cm="1">
        <f t="array" ref="N73">IFERROR(_xlfn.IFS(AND(LEFT(F73,6)="Arbeid",RIGHT(F73,3)&lt;&gt;"IKS"),IFERROR(VLOOKUP($G73,Tb_KostenTypen[],2,0),"tarief"),RIGHT(F73,3)="IKS","Uurtarief",LEFT(F73,6)="Arbeid","Uurtarief",AND(LEFT(F73,8)="Bijdrage",RIGHT(F73,15)="(vrijwilligers)"),"Vast tarief"),"")</f>
        <v/>
      </c>
      <c r="O73" s="92"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tarief",IF(LEFT(F73,8)="Bijdrage",VLOOKUP($F73,Tb_KostenTypen[],MATCH(Methode_Keuze,Tb_KostenTypen[#Headers],0),0),VLOOKUP($G73,Lijsten!L:O,4,0))),""),"")</f>
        <v/>
      </c>
      <c r="P73" s="92"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tarief",IF(LEFT(F73,8)="Bijdrage",VLOOKUP($F73,Tb_KostenTypen[],MATCH(Methode_Keuze,Tb_KostenTypen[#Headers],0),0),VLOOKUP($G73,Lijsten!L:O,4,0))),""),"")</f>
        <v/>
      </c>
      <c r="Q73" s="50"/>
      <c r="R73" s="50"/>
      <c r="S73" s="83"/>
      <c r="T73" s="51"/>
      <c r="U73" s="4" t="str" cm="1">
        <f t="array" ref="U73">IF(AA73&lt;&gt;"ja",_xlfn.IFNA(_xlfn.IFS(AND(O73&lt;&gt;"",F73&lt;&gt;"",RIGHT($N73,6)="tarief"),O73*Q73,S73&gt;0,IF(F73&lt;&gt;"",S73,"")),""),"")</f>
        <v/>
      </c>
      <c r="V73" s="4" t="str" cm="1">
        <f t="array" ref="V73">IF(AA73&lt;&gt;"ja",_xlfn.IFNA(_xlfn.IFS(AND(P73&lt;&gt;"",R73&lt;&gt;"",RIGHT($N73,6)="tarief"),P73*R73,T73&gt;0,T73),""),"")</f>
        <v/>
      </c>
      <c r="W73" s="4" t="str" cm="1">
        <f t="array" ref="W73">IFERROR(_xlfn.IFS(OR(F73="",LEFT(Methode_Keuze,4)="Geen"),"",AND(U73&lt;&gt;"",F73&lt;&gt;"Arbeidskosten"),ROUND(U73*VLOOKUP(F73,Tb_ProjectKosten[],MATCH(Tb_ProjectKosten[[#Headers],[Forfat_Percentage]],Tb_ProjectKosten[#Headers],0),0),2),AND(F73="Arbeidskosten",G73&lt;&gt;""),IFERROR(ROUND(U73*VLOOKUP(G73,Tb_KostenTypen[],3,0)*VLOOKUP(F73,Tb_ProjectKosten[],MATCH(Tb_ProjectKosten[[#Headers],[Forfat_Percentage]],Tb_ProjectKosten[#Headers],0),0),2),""),U73 &lt;=0,0),"")</f>
        <v/>
      </c>
      <c r="X73" s="4" t="str" cm="1">
        <f t="array" ref="X73">IFERROR(_xlfn.IFS(OR(F73="",LEFT(Methode_Keuze,4)="Geen"),"",AND(V73&lt;&gt;"",F73&lt;&gt;"Arbeidskosten"),ROUND(V73*VLOOKUP(F73,Tb_ProjectKosten[],MATCH(Tb_ProjectKosten[[#Headers],[Forfat_Percentage]],Tb_ProjectKosten[#Headers],0),0),2),AND(F73="Arbeidskosten",G73&lt;&gt;""),IFERROR(ROUND(V73*VLOOKUP(G73,Tb_KostenTypen[],3,0)*VLOOKUP(F73,Tb_ProjectKosten[],MATCH(Tb_ProjectKosten[[#Headers],[Forfat_Percentage]],Tb_ProjectKosten[#Headers],0),0),2),""),V73 &lt;=0,0),"")</f>
        <v/>
      </c>
      <c r="Y73" s="262"/>
      <c r="Z73" s="49"/>
      <c r="AA73" s="37" t="str" cm="1">
        <f t="array" ref="AA73">IFERROR(IF(INDEX(SubsidieTabel!$Q$1:$T$9,MATCH($F73,SubsidieTabel!$Q$1:$Q$9,0),IFERROR(MATCH(Methode_Keuze,SubsidieTabel!$Q$1:$T$1,0),2))&lt;&gt;1=TRUE,"ja",""),"")</f>
        <v/>
      </c>
    </row>
    <row r="74" spans="1:27" ht="15" customHeight="1" x14ac:dyDescent="0.25">
      <c r="A74" s="87"/>
      <c r="B74" s="219" t="str">
        <f>IF(A74&lt;&gt;"",_xlfn.MAXIFS($B$1:B73,$A$1:A73,A74)+1,"")</f>
        <v/>
      </c>
      <c r="C74" s="50"/>
      <c r="D74" s="50"/>
      <c r="E74" s="50"/>
      <c r="F74" s="50"/>
      <c r="G74" s="283"/>
      <c r="H74" s="296"/>
      <c r="I74" s="295"/>
      <c r="J74" s="295"/>
      <c r="K74" s="202"/>
      <c r="L74" s="202"/>
      <c r="M74" s="91" t="str">
        <f>IFERROR(VLOOKUP(H74,Lijsten!$H$1:$I$100,2,0),"")</f>
        <v/>
      </c>
      <c r="N74" s="91" t="str" cm="1">
        <f t="array" ref="N74">IFERROR(_xlfn.IFS(AND(LEFT(F74,6)="Arbeid",RIGHT(F74,3)&lt;&gt;"IKS"),IFERROR(VLOOKUP($G74,Tb_KostenTypen[],2,0),"tarief"),RIGHT(F74,3)="IKS","Uurtarief",LEFT(F74,6)="Arbeid","Uurtarief",AND(LEFT(F74,8)="Bijdrage",RIGHT(F74,15)="(vrijwilligers)"),"Vast tarief"),"")</f>
        <v/>
      </c>
      <c r="O74" s="92"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tarief",IF(LEFT(F74,8)="Bijdrage",VLOOKUP($F74,Tb_KostenTypen[],MATCH(Methode_Keuze,Tb_KostenTypen[#Headers],0),0),VLOOKUP($G74,Lijsten!L:O,4,0))),""),"")</f>
        <v/>
      </c>
      <c r="P74" s="92"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tarief",IF(LEFT(F74,8)="Bijdrage",VLOOKUP($F74,Tb_KostenTypen[],MATCH(Methode_Keuze,Tb_KostenTypen[#Headers],0),0),VLOOKUP($G74,Lijsten!L:O,4,0))),""),"")</f>
        <v/>
      </c>
      <c r="Q74" s="50"/>
      <c r="R74" s="50"/>
      <c r="S74" s="83"/>
      <c r="T74" s="51"/>
      <c r="U74" s="4" t="str" cm="1">
        <f t="array" ref="U74">IF(AA74&lt;&gt;"ja",_xlfn.IFNA(_xlfn.IFS(AND(O74&lt;&gt;"",F74&lt;&gt;"",RIGHT($N74,6)="tarief"),O74*Q74,S74&gt;0,IF(F74&lt;&gt;"",S74,"")),""),"")</f>
        <v/>
      </c>
      <c r="V74" s="4" t="str" cm="1">
        <f t="array" ref="V74">IF(AA74&lt;&gt;"ja",_xlfn.IFNA(_xlfn.IFS(AND(P74&lt;&gt;"",R74&lt;&gt;"",RIGHT($N74,6)="tarief"),P74*R74,T74&gt;0,T74),""),"")</f>
        <v/>
      </c>
      <c r="W74" s="4" t="str" cm="1">
        <f t="array" ref="W74">IFERROR(_xlfn.IFS(OR(F74="",LEFT(Methode_Keuze,4)="Geen"),"",AND(U74&lt;&gt;"",F74&lt;&gt;"Arbeidskosten"),ROUND(U74*VLOOKUP(F74,Tb_ProjectKosten[],MATCH(Tb_ProjectKosten[[#Headers],[Forfat_Percentage]],Tb_ProjectKosten[#Headers],0),0),2),AND(F74="Arbeidskosten",G74&lt;&gt;""),IFERROR(ROUND(U74*VLOOKUP(G74,Tb_KostenTypen[],3,0)*VLOOKUP(F74,Tb_ProjectKosten[],MATCH(Tb_ProjectKosten[[#Headers],[Forfat_Percentage]],Tb_ProjectKosten[#Headers],0),0),2),""),U74 &lt;=0,0),"")</f>
        <v/>
      </c>
      <c r="X74" s="4" t="str" cm="1">
        <f t="array" ref="X74">IFERROR(_xlfn.IFS(OR(F74="",LEFT(Methode_Keuze,4)="Geen"),"",AND(V74&lt;&gt;"",F74&lt;&gt;"Arbeidskosten"),ROUND(V74*VLOOKUP(F74,Tb_ProjectKosten[],MATCH(Tb_ProjectKosten[[#Headers],[Forfat_Percentage]],Tb_ProjectKosten[#Headers],0),0),2),AND(F74="Arbeidskosten",G74&lt;&gt;""),IFERROR(ROUND(V74*VLOOKUP(G74,Tb_KostenTypen[],3,0)*VLOOKUP(F74,Tb_ProjectKosten[],MATCH(Tb_ProjectKosten[[#Headers],[Forfat_Percentage]],Tb_ProjectKosten[#Headers],0),0),2),""),V74 &lt;=0,0),"")</f>
        <v/>
      </c>
      <c r="Y74" s="262"/>
      <c r="Z74" s="49"/>
      <c r="AA74" s="37" t="str" cm="1">
        <f t="array" ref="AA74">IFERROR(IF(INDEX(SubsidieTabel!$Q$1:$T$9,MATCH($F74,SubsidieTabel!$Q$1:$Q$9,0),IFERROR(MATCH(Methode_Keuze,SubsidieTabel!$Q$1:$T$1,0),2))&lt;&gt;1=TRUE,"ja",""),"")</f>
        <v/>
      </c>
    </row>
    <row r="75" spans="1:27" ht="15" customHeight="1" x14ac:dyDescent="0.25">
      <c r="A75" s="87"/>
      <c r="B75" s="219" t="str">
        <f>IF(A75&lt;&gt;"",_xlfn.MAXIFS($B$1:B74,$A$1:A74,A75)+1,"")</f>
        <v/>
      </c>
      <c r="C75" s="50"/>
      <c r="D75" s="50"/>
      <c r="E75" s="50"/>
      <c r="F75" s="50"/>
      <c r="G75" s="283"/>
      <c r="H75" s="296"/>
      <c r="I75" s="295"/>
      <c r="J75" s="295"/>
      <c r="K75" s="202"/>
      <c r="L75" s="202"/>
      <c r="M75" s="91" t="str">
        <f>IFERROR(VLOOKUP(H75,Lijsten!$H$1:$I$100,2,0),"")</f>
        <v/>
      </c>
      <c r="N75" s="91" t="str" cm="1">
        <f t="array" ref="N75">IFERROR(_xlfn.IFS(AND(LEFT(F75,6)="Arbeid",RIGHT(F75,3)&lt;&gt;"IKS"),IFERROR(VLOOKUP($G75,Tb_KostenTypen[],2,0),"tarief"),RIGHT(F75,3)="IKS","Uurtarief",LEFT(F75,6)="Arbeid","Uurtarief",AND(LEFT(F75,8)="Bijdrage",RIGHT(F75,15)="(vrijwilligers)"),"Vast tarief"),"")</f>
        <v/>
      </c>
      <c r="O75" s="92"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tarief",IF(LEFT(F75,8)="Bijdrage",VLOOKUP($F75,Tb_KostenTypen[],MATCH(Methode_Keuze,Tb_KostenTypen[#Headers],0),0),VLOOKUP($G75,Lijsten!L:O,4,0))),""),"")</f>
        <v/>
      </c>
      <c r="P75" s="92"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tarief",IF(LEFT(F75,8)="Bijdrage",VLOOKUP($F75,Tb_KostenTypen[],MATCH(Methode_Keuze,Tb_KostenTypen[#Headers],0),0),VLOOKUP($G75,Lijsten!L:O,4,0))),""),"")</f>
        <v/>
      </c>
      <c r="Q75" s="50"/>
      <c r="R75" s="50"/>
      <c r="S75" s="83"/>
      <c r="T75" s="51"/>
      <c r="U75" s="4" t="str" cm="1">
        <f t="array" ref="U75">IF(AA75&lt;&gt;"ja",_xlfn.IFNA(_xlfn.IFS(AND(O75&lt;&gt;"",F75&lt;&gt;"",RIGHT($N75,6)="tarief"),O75*Q75,S75&gt;0,IF(F75&lt;&gt;"",S75,"")),""),"")</f>
        <v/>
      </c>
      <c r="V75" s="4" t="str" cm="1">
        <f t="array" ref="V75">IF(AA75&lt;&gt;"ja",_xlfn.IFNA(_xlfn.IFS(AND(P75&lt;&gt;"",R75&lt;&gt;"",RIGHT($N75,6)="tarief"),P75*R75,T75&gt;0,T75),""),"")</f>
        <v/>
      </c>
      <c r="W75" s="4" t="str" cm="1">
        <f t="array" ref="W75">IFERROR(_xlfn.IFS(OR(F75="",LEFT(Methode_Keuze,4)="Geen"),"",AND(U75&lt;&gt;"",F75&lt;&gt;"Arbeidskosten"),ROUND(U75*VLOOKUP(F75,Tb_ProjectKosten[],MATCH(Tb_ProjectKosten[[#Headers],[Forfat_Percentage]],Tb_ProjectKosten[#Headers],0),0),2),AND(F75="Arbeidskosten",G75&lt;&gt;""),IFERROR(ROUND(U75*VLOOKUP(G75,Tb_KostenTypen[],3,0)*VLOOKUP(F75,Tb_ProjectKosten[],MATCH(Tb_ProjectKosten[[#Headers],[Forfat_Percentage]],Tb_ProjectKosten[#Headers],0),0),2),""),U75 &lt;=0,0),"")</f>
        <v/>
      </c>
      <c r="X75" s="4" t="str" cm="1">
        <f t="array" ref="X75">IFERROR(_xlfn.IFS(OR(F75="",LEFT(Methode_Keuze,4)="Geen"),"",AND(V75&lt;&gt;"",F75&lt;&gt;"Arbeidskosten"),ROUND(V75*VLOOKUP(F75,Tb_ProjectKosten[],MATCH(Tb_ProjectKosten[[#Headers],[Forfat_Percentage]],Tb_ProjectKosten[#Headers],0),0),2),AND(F75="Arbeidskosten",G75&lt;&gt;""),IFERROR(ROUND(V75*VLOOKUP(G75,Tb_KostenTypen[],3,0)*VLOOKUP(F75,Tb_ProjectKosten[],MATCH(Tb_ProjectKosten[[#Headers],[Forfat_Percentage]],Tb_ProjectKosten[#Headers],0),0),2),""),V75 &lt;=0,0),"")</f>
        <v/>
      </c>
      <c r="Y75" s="262"/>
      <c r="Z75" s="49"/>
      <c r="AA75" s="37" t="str" cm="1">
        <f t="array" ref="AA75">IFERROR(IF(INDEX(SubsidieTabel!$Q$1:$T$9,MATCH($F75,SubsidieTabel!$Q$1:$Q$9,0),IFERROR(MATCH(Methode_Keuze,SubsidieTabel!$Q$1:$T$1,0),2))&lt;&gt;1=TRUE,"ja",""),"")</f>
        <v/>
      </c>
    </row>
    <row r="76" spans="1:27" ht="15" customHeight="1" x14ac:dyDescent="0.25">
      <c r="A76" s="87"/>
      <c r="B76" s="219" t="str">
        <f>IF(A76&lt;&gt;"",_xlfn.MAXIFS($B$1:B75,$A$1:A75,A76)+1,"")</f>
        <v/>
      </c>
      <c r="C76" s="50"/>
      <c r="D76" s="50"/>
      <c r="E76" s="50"/>
      <c r="F76" s="50"/>
      <c r="G76" s="283"/>
      <c r="H76" s="296"/>
      <c r="I76" s="295"/>
      <c r="J76" s="295"/>
      <c r="K76" s="202"/>
      <c r="L76" s="202"/>
      <c r="M76" s="91" t="str">
        <f>IFERROR(VLOOKUP(H76,Lijsten!$H$1:$I$100,2,0),"")</f>
        <v/>
      </c>
      <c r="N76" s="91" t="str" cm="1">
        <f t="array" ref="N76">IFERROR(_xlfn.IFS(AND(LEFT(F76,6)="Arbeid",RIGHT(F76,3)&lt;&gt;"IKS"),IFERROR(VLOOKUP($G76,Tb_KostenTypen[],2,0),"tarief"),RIGHT(F76,3)="IKS","Uurtarief",LEFT(F76,6)="Arbeid","Uurtarief",AND(LEFT(F76,8)="Bijdrage",RIGHT(F76,15)="(vrijwilligers)"),"Vast tarief"),"")</f>
        <v/>
      </c>
      <c r="O76" s="92"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tarief",IF(LEFT(F76,8)="Bijdrage",VLOOKUP($F76,Tb_KostenTypen[],MATCH(Methode_Keuze,Tb_KostenTypen[#Headers],0),0),VLOOKUP($G76,Lijsten!L:O,4,0))),""),"")</f>
        <v/>
      </c>
      <c r="P76" s="92"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tarief",IF(LEFT(F76,8)="Bijdrage",VLOOKUP($F76,Tb_KostenTypen[],MATCH(Methode_Keuze,Tb_KostenTypen[#Headers],0),0),VLOOKUP($G76,Lijsten!L:O,4,0))),""),"")</f>
        <v/>
      </c>
      <c r="Q76" s="50"/>
      <c r="R76" s="50"/>
      <c r="S76" s="83"/>
      <c r="T76" s="51"/>
      <c r="U76" s="4" t="str" cm="1">
        <f t="array" ref="U76">IF(AA76&lt;&gt;"ja",_xlfn.IFNA(_xlfn.IFS(AND(O76&lt;&gt;"",F76&lt;&gt;"",RIGHT($N76,6)="tarief"),O76*Q76,S76&gt;0,IF(F76&lt;&gt;"",S76,"")),""),"")</f>
        <v/>
      </c>
      <c r="V76" s="4" t="str" cm="1">
        <f t="array" ref="V76">IF(AA76&lt;&gt;"ja",_xlfn.IFNA(_xlfn.IFS(AND(P76&lt;&gt;"",R76&lt;&gt;"",RIGHT($N76,6)="tarief"),P76*R76,T76&gt;0,T76),""),"")</f>
        <v/>
      </c>
      <c r="W76" s="4" t="str" cm="1">
        <f t="array" ref="W76">IFERROR(_xlfn.IFS(OR(F76="",LEFT(Methode_Keuze,4)="Geen"),"",AND(U76&lt;&gt;"",F76&lt;&gt;"Arbeidskosten"),ROUND(U76*VLOOKUP(F76,Tb_ProjectKosten[],MATCH(Tb_ProjectKosten[[#Headers],[Forfat_Percentage]],Tb_ProjectKosten[#Headers],0),0),2),AND(F76="Arbeidskosten",G76&lt;&gt;""),IFERROR(ROUND(U76*VLOOKUP(G76,Tb_KostenTypen[],3,0)*VLOOKUP(F76,Tb_ProjectKosten[],MATCH(Tb_ProjectKosten[[#Headers],[Forfat_Percentage]],Tb_ProjectKosten[#Headers],0),0),2),""),U76 &lt;=0,0),"")</f>
        <v/>
      </c>
      <c r="X76" s="4" t="str" cm="1">
        <f t="array" ref="X76">IFERROR(_xlfn.IFS(OR(F76="",LEFT(Methode_Keuze,4)="Geen"),"",AND(V76&lt;&gt;"",F76&lt;&gt;"Arbeidskosten"),ROUND(V76*VLOOKUP(F76,Tb_ProjectKosten[],MATCH(Tb_ProjectKosten[[#Headers],[Forfat_Percentage]],Tb_ProjectKosten[#Headers],0),0),2),AND(F76="Arbeidskosten",G76&lt;&gt;""),IFERROR(ROUND(V76*VLOOKUP(G76,Tb_KostenTypen[],3,0)*VLOOKUP(F76,Tb_ProjectKosten[],MATCH(Tb_ProjectKosten[[#Headers],[Forfat_Percentage]],Tb_ProjectKosten[#Headers],0),0),2),""),V76 &lt;=0,0),"")</f>
        <v/>
      </c>
      <c r="Y76" s="262"/>
      <c r="Z76" s="49"/>
      <c r="AA76" s="37" t="str" cm="1">
        <f t="array" ref="AA76">IFERROR(IF(INDEX(SubsidieTabel!$Q$1:$T$9,MATCH($F76,SubsidieTabel!$Q$1:$Q$9,0),IFERROR(MATCH(Methode_Keuze,SubsidieTabel!$Q$1:$T$1,0),2))&lt;&gt;1=TRUE,"ja",""),"")</f>
        <v/>
      </c>
    </row>
    <row r="77" spans="1:27" ht="15" customHeight="1" x14ac:dyDescent="0.25">
      <c r="A77" s="87"/>
      <c r="B77" s="219" t="str">
        <f>IF(A77&lt;&gt;"",_xlfn.MAXIFS($B$1:B76,$A$1:A76,A77)+1,"")</f>
        <v/>
      </c>
      <c r="C77" s="50"/>
      <c r="D77" s="50"/>
      <c r="E77" s="50"/>
      <c r="F77" s="50"/>
      <c r="G77" s="283"/>
      <c r="H77" s="296"/>
      <c r="I77" s="295"/>
      <c r="J77" s="295"/>
      <c r="K77" s="202"/>
      <c r="L77" s="202"/>
      <c r="M77" s="91" t="str">
        <f>IFERROR(VLOOKUP(H77,Lijsten!$H$1:$I$100,2,0),"")</f>
        <v/>
      </c>
      <c r="N77" s="91" t="str" cm="1">
        <f t="array" ref="N77">IFERROR(_xlfn.IFS(AND(LEFT(F77,6)="Arbeid",RIGHT(F77,3)&lt;&gt;"IKS"),IFERROR(VLOOKUP($G77,Tb_KostenTypen[],2,0),"tarief"),RIGHT(F77,3)="IKS","Uurtarief",LEFT(F77,6)="Arbeid","Uurtarief",AND(LEFT(F77,8)="Bijdrage",RIGHT(F77,15)="(vrijwilligers)"),"Vast tarief"),"")</f>
        <v/>
      </c>
      <c r="O77" s="92"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tarief",IF(LEFT(F77,8)="Bijdrage",VLOOKUP($F77,Tb_KostenTypen[],MATCH(Methode_Keuze,Tb_KostenTypen[#Headers],0),0),VLOOKUP($G77,Lijsten!L:O,4,0))),""),"")</f>
        <v/>
      </c>
      <c r="P77" s="92"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tarief",IF(LEFT(F77,8)="Bijdrage",VLOOKUP($F77,Tb_KostenTypen[],MATCH(Methode_Keuze,Tb_KostenTypen[#Headers],0),0),VLOOKUP($G77,Lijsten!L:O,4,0))),""),"")</f>
        <v/>
      </c>
      <c r="Q77" s="50"/>
      <c r="R77" s="50"/>
      <c r="S77" s="83"/>
      <c r="T77" s="51"/>
      <c r="U77" s="4" t="str" cm="1">
        <f t="array" ref="U77">IF(AA77&lt;&gt;"ja",_xlfn.IFNA(_xlfn.IFS(AND(O77&lt;&gt;"",F77&lt;&gt;"",RIGHT($N77,6)="tarief"),O77*Q77,S77&gt;0,IF(F77&lt;&gt;"",S77,"")),""),"")</f>
        <v/>
      </c>
      <c r="V77" s="4" t="str" cm="1">
        <f t="array" ref="V77">IF(AA77&lt;&gt;"ja",_xlfn.IFNA(_xlfn.IFS(AND(P77&lt;&gt;"",R77&lt;&gt;"",RIGHT($N77,6)="tarief"),P77*R77,T77&gt;0,T77),""),"")</f>
        <v/>
      </c>
      <c r="W77" s="4" t="str" cm="1">
        <f t="array" ref="W77">IFERROR(_xlfn.IFS(OR(F77="",LEFT(Methode_Keuze,4)="Geen"),"",AND(U77&lt;&gt;"",F77&lt;&gt;"Arbeidskosten"),ROUND(U77*VLOOKUP(F77,Tb_ProjectKosten[],MATCH(Tb_ProjectKosten[[#Headers],[Forfat_Percentage]],Tb_ProjectKosten[#Headers],0),0),2),AND(F77="Arbeidskosten",G77&lt;&gt;""),IFERROR(ROUND(U77*VLOOKUP(G77,Tb_KostenTypen[],3,0)*VLOOKUP(F77,Tb_ProjectKosten[],MATCH(Tb_ProjectKosten[[#Headers],[Forfat_Percentage]],Tb_ProjectKosten[#Headers],0),0),2),""),U77 &lt;=0,0),"")</f>
        <v/>
      </c>
      <c r="X77" s="4" t="str" cm="1">
        <f t="array" ref="X77">IFERROR(_xlfn.IFS(OR(F77="",LEFT(Methode_Keuze,4)="Geen"),"",AND(V77&lt;&gt;"",F77&lt;&gt;"Arbeidskosten"),ROUND(V77*VLOOKUP(F77,Tb_ProjectKosten[],MATCH(Tb_ProjectKosten[[#Headers],[Forfat_Percentage]],Tb_ProjectKosten[#Headers],0),0),2),AND(F77="Arbeidskosten",G77&lt;&gt;""),IFERROR(ROUND(V77*VLOOKUP(G77,Tb_KostenTypen[],3,0)*VLOOKUP(F77,Tb_ProjectKosten[],MATCH(Tb_ProjectKosten[[#Headers],[Forfat_Percentage]],Tb_ProjectKosten[#Headers],0),0),2),""),V77 &lt;=0,0),"")</f>
        <v/>
      </c>
      <c r="Y77" s="262"/>
      <c r="Z77" s="49"/>
      <c r="AA77" s="37" t="str" cm="1">
        <f t="array" ref="AA77">IFERROR(IF(INDEX(SubsidieTabel!$Q$1:$T$9,MATCH($F77,SubsidieTabel!$Q$1:$Q$9,0),IFERROR(MATCH(Methode_Keuze,SubsidieTabel!$Q$1:$T$1,0),2))&lt;&gt;1=TRUE,"ja",""),"")</f>
        <v/>
      </c>
    </row>
    <row r="78" spans="1:27" ht="15" customHeight="1" x14ac:dyDescent="0.25">
      <c r="A78" s="87"/>
      <c r="B78" s="219" t="str">
        <f>IF(A78&lt;&gt;"",_xlfn.MAXIFS($B$1:B77,$A$1:A77,A78)+1,"")</f>
        <v/>
      </c>
      <c r="C78" s="50"/>
      <c r="D78" s="50"/>
      <c r="E78" s="50"/>
      <c r="F78" s="50"/>
      <c r="G78" s="283"/>
      <c r="H78" s="296"/>
      <c r="I78" s="295"/>
      <c r="J78" s="295"/>
      <c r="K78" s="202"/>
      <c r="L78" s="202"/>
      <c r="M78" s="91" t="str">
        <f>IFERROR(VLOOKUP(H78,Lijsten!$H$1:$I$100,2,0),"")</f>
        <v/>
      </c>
      <c r="N78" s="91" t="str" cm="1">
        <f t="array" ref="N78">IFERROR(_xlfn.IFS(AND(LEFT(F78,6)="Arbeid",RIGHT(F78,3)&lt;&gt;"IKS"),IFERROR(VLOOKUP($G78,Tb_KostenTypen[],2,0),"tarief"),RIGHT(F78,3)="IKS","Uurtarief",LEFT(F78,6)="Arbeid","Uurtarief",AND(LEFT(F78,8)="Bijdrage",RIGHT(F78,15)="(vrijwilligers)"),"Vast tarief"),"")</f>
        <v/>
      </c>
      <c r="O78" s="92"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tarief",IF(LEFT(F78,8)="Bijdrage",VLOOKUP($F78,Tb_KostenTypen[],MATCH(Methode_Keuze,Tb_KostenTypen[#Headers],0),0),VLOOKUP($G78,Lijsten!L:O,4,0))),""),"")</f>
        <v/>
      </c>
      <c r="P78" s="92"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tarief",IF(LEFT(F78,8)="Bijdrage",VLOOKUP($F78,Tb_KostenTypen[],MATCH(Methode_Keuze,Tb_KostenTypen[#Headers],0),0),VLOOKUP($G78,Lijsten!L:O,4,0))),""),"")</f>
        <v/>
      </c>
      <c r="Q78" s="50"/>
      <c r="R78" s="50"/>
      <c r="S78" s="83"/>
      <c r="T78" s="51"/>
      <c r="U78" s="4" t="str" cm="1">
        <f t="array" ref="U78">IF(AA78&lt;&gt;"ja",_xlfn.IFNA(_xlfn.IFS(AND(O78&lt;&gt;"",F78&lt;&gt;"",RIGHT($N78,6)="tarief"),O78*Q78,S78&gt;0,IF(F78&lt;&gt;"",S78,"")),""),"")</f>
        <v/>
      </c>
      <c r="V78" s="4" t="str" cm="1">
        <f t="array" ref="V78">IF(AA78&lt;&gt;"ja",_xlfn.IFNA(_xlfn.IFS(AND(P78&lt;&gt;"",R78&lt;&gt;"",RIGHT($N78,6)="tarief"),P78*R78,T78&gt;0,T78),""),"")</f>
        <v/>
      </c>
      <c r="W78" s="4" t="str" cm="1">
        <f t="array" ref="W78">IFERROR(_xlfn.IFS(OR(F78="",LEFT(Methode_Keuze,4)="Geen"),"",AND(U78&lt;&gt;"",F78&lt;&gt;"Arbeidskosten"),ROUND(U78*VLOOKUP(F78,Tb_ProjectKosten[],MATCH(Tb_ProjectKosten[[#Headers],[Forfat_Percentage]],Tb_ProjectKosten[#Headers],0),0),2),AND(F78="Arbeidskosten",G78&lt;&gt;""),IFERROR(ROUND(U78*VLOOKUP(G78,Tb_KostenTypen[],3,0)*VLOOKUP(F78,Tb_ProjectKosten[],MATCH(Tb_ProjectKosten[[#Headers],[Forfat_Percentage]],Tb_ProjectKosten[#Headers],0),0),2),""),U78 &lt;=0,0),"")</f>
        <v/>
      </c>
      <c r="X78" s="4" t="str" cm="1">
        <f t="array" ref="X78">IFERROR(_xlfn.IFS(OR(F78="",LEFT(Methode_Keuze,4)="Geen"),"",AND(V78&lt;&gt;"",F78&lt;&gt;"Arbeidskosten"),ROUND(V78*VLOOKUP(F78,Tb_ProjectKosten[],MATCH(Tb_ProjectKosten[[#Headers],[Forfat_Percentage]],Tb_ProjectKosten[#Headers],0),0),2),AND(F78="Arbeidskosten",G78&lt;&gt;""),IFERROR(ROUND(V78*VLOOKUP(G78,Tb_KostenTypen[],3,0)*VLOOKUP(F78,Tb_ProjectKosten[],MATCH(Tb_ProjectKosten[[#Headers],[Forfat_Percentage]],Tb_ProjectKosten[#Headers],0),0),2),""),V78 &lt;=0,0),"")</f>
        <v/>
      </c>
      <c r="Y78" s="262"/>
      <c r="Z78" s="49"/>
      <c r="AA78" s="37" t="str" cm="1">
        <f t="array" ref="AA78">IFERROR(IF(INDEX(SubsidieTabel!$Q$1:$T$9,MATCH($F78,SubsidieTabel!$Q$1:$Q$9,0),IFERROR(MATCH(Methode_Keuze,SubsidieTabel!$Q$1:$T$1,0),2))&lt;&gt;1=TRUE,"ja",""),"")</f>
        <v/>
      </c>
    </row>
    <row r="79" spans="1:27" ht="15" customHeight="1" x14ac:dyDescent="0.25">
      <c r="A79" s="87"/>
      <c r="B79" s="219" t="str">
        <f>IF(A79&lt;&gt;"",_xlfn.MAXIFS($B$1:B78,$A$1:A78,A79)+1,"")</f>
        <v/>
      </c>
      <c r="C79" s="50"/>
      <c r="D79" s="50"/>
      <c r="E79" s="50"/>
      <c r="F79" s="50"/>
      <c r="G79" s="283"/>
      <c r="H79" s="296"/>
      <c r="I79" s="295"/>
      <c r="J79" s="295"/>
      <c r="K79" s="202"/>
      <c r="L79" s="202"/>
      <c r="M79" s="91" t="str">
        <f>IFERROR(VLOOKUP(H79,Lijsten!$H$1:$I$100,2,0),"")</f>
        <v/>
      </c>
      <c r="N79" s="91" t="str" cm="1">
        <f t="array" ref="N79">IFERROR(_xlfn.IFS(AND(LEFT(F79,6)="Arbeid",RIGHT(F79,3)&lt;&gt;"IKS"),IFERROR(VLOOKUP($G79,Tb_KostenTypen[],2,0),"tarief"),RIGHT(F79,3)="IKS","Uurtarief",LEFT(F79,6)="Arbeid","Uurtarief",AND(LEFT(F79,8)="Bijdrage",RIGHT(F79,15)="(vrijwilligers)"),"Vast tarief"),"")</f>
        <v/>
      </c>
      <c r="O79" s="92"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tarief",IF(LEFT(F79,8)="Bijdrage",VLOOKUP($F79,Tb_KostenTypen[],MATCH(Methode_Keuze,Tb_KostenTypen[#Headers],0),0),VLOOKUP($G79,Lijsten!L:O,4,0))),""),"")</f>
        <v/>
      </c>
      <c r="P79" s="92"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tarief",IF(LEFT(F79,8)="Bijdrage",VLOOKUP($F79,Tb_KostenTypen[],MATCH(Methode_Keuze,Tb_KostenTypen[#Headers],0),0),VLOOKUP($G79,Lijsten!L:O,4,0))),""),"")</f>
        <v/>
      </c>
      <c r="Q79" s="50"/>
      <c r="R79" s="50"/>
      <c r="S79" s="83"/>
      <c r="T79" s="51"/>
      <c r="U79" s="4" t="str" cm="1">
        <f t="array" ref="U79">IF(AA79&lt;&gt;"ja",_xlfn.IFNA(_xlfn.IFS(AND(O79&lt;&gt;"",F79&lt;&gt;"",RIGHT($N79,6)="tarief"),O79*Q79,S79&gt;0,IF(F79&lt;&gt;"",S79,"")),""),"")</f>
        <v/>
      </c>
      <c r="V79" s="4" t="str" cm="1">
        <f t="array" ref="V79">IF(AA79&lt;&gt;"ja",_xlfn.IFNA(_xlfn.IFS(AND(P79&lt;&gt;"",R79&lt;&gt;"",RIGHT($N79,6)="tarief"),P79*R79,T79&gt;0,T79),""),"")</f>
        <v/>
      </c>
      <c r="W79" s="4" t="str" cm="1">
        <f t="array" ref="W79">IFERROR(_xlfn.IFS(OR(F79="",LEFT(Methode_Keuze,4)="Geen"),"",AND(U79&lt;&gt;"",F79&lt;&gt;"Arbeidskosten"),ROUND(U79*VLOOKUP(F79,Tb_ProjectKosten[],MATCH(Tb_ProjectKosten[[#Headers],[Forfat_Percentage]],Tb_ProjectKosten[#Headers],0),0),2),AND(F79="Arbeidskosten",G79&lt;&gt;""),IFERROR(ROUND(U79*VLOOKUP(G79,Tb_KostenTypen[],3,0)*VLOOKUP(F79,Tb_ProjectKosten[],MATCH(Tb_ProjectKosten[[#Headers],[Forfat_Percentage]],Tb_ProjectKosten[#Headers],0),0),2),""),U79 &lt;=0,0),"")</f>
        <v/>
      </c>
      <c r="X79" s="4" t="str" cm="1">
        <f t="array" ref="X79">IFERROR(_xlfn.IFS(OR(F79="",LEFT(Methode_Keuze,4)="Geen"),"",AND(V79&lt;&gt;"",F79&lt;&gt;"Arbeidskosten"),ROUND(V79*VLOOKUP(F79,Tb_ProjectKosten[],MATCH(Tb_ProjectKosten[[#Headers],[Forfat_Percentage]],Tb_ProjectKosten[#Headers],0),0),2),AND(F79="Arbeidskosten",G79&lt;&gt;""),IFERROR(ROUND(V79*VLOOKUP(G79,Tb_KostenTypen[],3,0)*VLOOKUP(F79,Tb_ProjectKosten[],MATCH(Tb_ProjectKosten[[#Headers],[Forfat_Percentage]],Tb_ProjectKosten[#Headers],0),0),2),""),V79 &lt;=0,0),"")</f>
        <v/>
      </c>
      <c r="Y79" s="262"/>
      <c r="Z79" s="49"/>
      <c r="AA79" s="37" t="str" cm="1">
        <f t="array" ref="AA79">IFERROR(IF(INDEX(SubsidieTabel!$Q$1:$T$9,MATCH($F79,SubsidieTabel!$Q$1:$Q$9,0),IFERROR(MATCH(Methode_Keuze,SubsidieTabel!$Q$1:$T$1,0),2))&lt;&gt;1=TRUE,"ja",""),"")</f>
        <v/>
      </c>
    </row>
    <row r="80" spans="1:27" ht="15" customHeight="1" x14ac:dyDescent="0.25">
      <c r="A80" s="87"/>
      <c r="B80" s="219" t="str">
        <f>IF(A80&lt;&gt;"",_xlfn.MAXIFS($B$1:B79,$A$1:A79,A80)+1,"")</f>
        <v/>
      </c>
      <c r="C80" s="50"/>
      <c r="D80" s="50"/>
      <c r="E80" s="50"/>
      <c r="F80" s="50"/>
      <c r="G80" s="283"/>
      <c r="H80" s="296"/>
      <c r="I80" s="295"/>
      <c r="J80" s="295"/>
      <c r="K80" s="202"/>
      <c r="L80" s="202"/>
      <c r="M80" s="91" t="str">
        <f>IFERROR(VLOOKUP(H80,Lijsten!$H$1:$I$100,2,0),"")</f>
        <v/>
      </c>
      <c r="N80" s="91" t="str" cm="1">
        <f t="array" ref="N80">IFERROR(_xlfn.IFS(AND(LEFT(F80,6)="Arbeid",RIGHT(F80,3)&lt;&gt;"IKS"),IFERROR(VLOOKUP($G80,Tb_KostenTypen[],2,0),"tarief"),RIGHT(F80,3)="IKS","Uurtarief",LEFT(F80,6)="Arbeid","Uurtarief",AND(LEFT(F80,8)="Bijdrage",RIGHT(F80,15)="(vrijwilligers)"),"Vast tarief"),"")</f>
        <v/>
      </c>
      <c r="O80" s="92"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tarief",IF(LEFT(F80,8)="Bijdrage",VLOOKUP($F80,Tb_KostenTypen[],MATCH(Methode_Keuze,Tb_KostenTypen[#Headers],0),0),VLOOKUP($G80,Lijsten!L:O,4,0))),""),"")</f>
        <v/>
      </c>
      <c r="P80" s="92"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tarief",IF(LEFT(F80,8)="Bijdrage",VLOOKUP($F80,Tb_KostenTypen[],MATCH(Methode_Keuze,Tb_KostenTypen[#Headers],0),0),VLOOKUP($G80,Lijsten!L:O,4,0))),""),"")</f>
        <v/>
      </c>
      <c r="Q80" s="50"/>
      <c r="R80" s="50"/>
      <c r="S80" s="83"/>
      <c r="T80" s="51"/>
      <c r="U80" s="4" t="str" cm="1">
        <f t="array" ref="U80">IF(AA80&lt;&gt;"ja",_xlfn.IFNA(_xlfn.IFS(AND(O80&lt;&gt;"",F80&lt;&gt;"",RIGHT($N80,6)="tarief"),O80*Q80,S80&gt;0,IF(F80&lt;&gt;"",S80,"")),""),"")</f>
        <v/>
      </c>
      <c r="V80" s="4" t="str" cm="1">
        <f t="array" ref="V80">IF(AA80&lt;&gt;"ja",_xlfn.IFNA(_xlfn.IFS(AND(P80&lt;&gt;"",R80&lt;&gt;"",RIGHT($N80,6)="tarief"),P80*R80,T80&gt;0,T80),""),"")</f>
        <v/>
      </c>
      <c r="W80" s="4" t="str" cm="1">
        <f t="array" ref="W80">IFERROR(_xlfn.IFS(OR(F80="",LEFT(Methode_Keuze,4)="Geen"),"",AND(U80&lt;&gt;"",F80&lt;&gt;"Arbeidskosten"),ROUND(U80*VLOOKUP(F80,Tb_ProjectKosten[],MATCH(Tb_ProjectKosten[[#Headers],[Forfat_Percentage]],Tb_ProjectKosten[#Headers],0),0),2),AND(F80="Arbeidskosten",G80&lt;&gt;""),IFERROR(ROUND(U80*VLOOKUP(G80,Tb_KostenTypen[],3,0)*VLOOKUP(F80,Tb_ProjectKosten[],MATCH(Tb_ProjectKosten[[#Headers],[Forfat_Percentage]],Tb_ProjectKosten[#Headers],0),0),2),""),U80 &lt;=0,0),"")</f>
        <v/>
      </c>
      <c r="X80" s="4" t="str" cm="1">
        <f t="array" ref="X80">IFERROR(_xlfn.IFS(OR(F80="",LEFT(Methode_Keuze,4)="Geen"),"",AND(V80&lt;&gt;"",F80&lt;&gt;"Arbeidskosten"),ROUND(V80*VLOOKUP(F80,Tb_ProjectKosten[],MATCH(Tb_ProjectKosten[[#Headers],[Forfat_Percentage]],Tb_ProjectKosten[#Headers],0),0),2),AND(F80="Arbeidskosten",G80&lt;&gt;""),IFERROR(ROUND(V80*VLOOKUP(G80,Tb_KostenTypen[],3,0)*VLOOKUP(F80,Tb_ProjectKosten[],MATCH(Tb_ProjectKosten[[#Headers],[Forfat_Percentage]],Tb_ProjectKosten[#Headers],0),0),2),""),V80 &lt;=0,0),"")</f>
        <v/>
      </c>
      <c r="Y80" s="262"/>
      <c r="Z80" s="49"/>
      <c r="AA80" s="37" t="str" cm="1">
        <f t="array" ref="AA80">IFERROR(IF(INDEX(SubsidieTabel!$Q$1:$T$9,MATCH($F80,SubsidieTabel!$Q$1:$Q$9,0),IFERROR(MATCH(Methode_Keuze,SubsidieTabel!$Q$1:$T$1,0),2))&lt;&gt;1=TRUE,"ja",""),"")</f>
        <v/>
      </c>
    </row>
    <row r="81" spans="1:27" ht="15" customHeight="1" x14ac:dyDescent="0.25">
      <c r="A81" s="87"/>
      <c r="B81" s="219" t="str">
        <f>IF(A81&lt;&gt;"",_xlfn.MAXIFS($B$1:B80,$A$1:A80,A81)+1,"")</f>
        <v/>
      </c>
      <c r="C81" s="50"/>
      <c r="D81" s="50"/>
      <c r="E81" s="50"/>
      <c r="F81" s="50"/>
      <c r="G81" s="283"/>
      <c r="H81" s="296"/>
      <c r="I81" s="295"/>
      <c r="J81" s="295"/>
      <c r="K81" s="202"/>
      <c r="L81" s="202"/>
      <c r="M81" s="91" t="str">
        <f>IFERROR(VLOOKUP(H81,Lijsten!$H$1:$I$100,2,0),"")</f>
        <v/>
      </c>
      <c r="N81" s="91" t="str" cm="1">
        <f t="array" ref="N81">IFERROR(_xlfn.IFS(AND(LEFT(F81,6)="Arbeid",RIGHT(F81,3)&lt;&gt;"IKS"),IFERROR(VLOOKUP($G81,Tb_KostenTypen[],2,0),"tarief"),RIGHT(F81,3)="IKS","Uurtarief",LEFT(F81,6)="Arbeid","Uurtarief",AND(LEFT(F81,8)="Bijdrage",RIGHT(F81,15)="(vrijwilligers)"),"Vast tarief"),"")</f>
        <v/>
      </c>
      <c r="O81" s="92"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tarief",IF(LEFT(F81,8)="Bijdrage",VLOOKUP($F81,Tb_KostenTypen[],MATCH(Methode_Keuze,Tb_KostenTypen[#Headers],0),0),VLOOKUP($G81,Lijsten!L:O,4,0))),""),"")</f>
        <v/>
      </c>
      <c r="P81" s="92"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tarief",IF(LEFT(F81,8)="Bijdrage",VLOOKUP($F81,Tb_KostenTypen[],MATCH(Methode_Keuze,Tb_KostenTypen[#Headers],0),0),VLOOKUP($G81,Lijsten!L:O,4,0))),""),"")</f>
        <v/>
      </c>
      <c r="Q81" s="50"/>
      <c r="R81" s="50"/>
      <c r="S81" s="83"/>
      <c r="T81" s="51"/>
      <c r="U81" s="4" t="str" cm="1">
        <f t="array" ref="U81">IF(AA81&lt;&gt;"ja",_xlfn.IFNA(_xlfn.IFS(AND(O81&lt;&gt;"",F81&lt;&gt;"",RIGHT($N81,6)="tarief"),O81*Q81,S81&gt;0,IF(F81&lt;&gt;"",S81,"")),""),"")</f>
        <v/>
      </c>
      <c r="V81" s="4" t="str" cm="1">
        <f t="array" ref="V81">IF(AA81&lt;&gt;"ja",_xlfn.IFNA(_xlfn.IFS(AND(P81&lt;&gt;"",R81&lt;&gt;"",RIGHT($N81,6)="tarief"),P81*R81,T81&gt;0,T81),""),"")</f>
        <v/>
      </c>
      <c r="W81" s="4" t="str" cm="1">
        <f t="array" ref="W81">IFERROR(_xlfn.IFS(OR(F81="",LEFT(Methode_Keuze,4)="Geen"),"",AND(U81&lt;&gt;"",F81&lt;&gt;"Arbeidskosten"),ROUND(U81*VLOOKUP(F81,Tb_ProjectKosten[],MATCH(Tb_ProjectKosten[[#Headers],[Forfat_Percentage]],Tb_ProjectKosten[#Headers],0),0),2),AND(F81="Arbeidskosten",G81&lt;&gt;""),IFERROR(ROUND(U81*VLOOKUP(G81,Tb_KostenTypen[],3,0)*VLOOKUP(F81,Tb_ProjectKosten[],MATCH(Tb_ProjectKosten[[#Headers],[Forfat_Percentage]],Tb_ProjectKosten[#Headers],0),0),2),""),U81 &lt;=0,0),"")</f>
        <v/>
      </c>
      <c r="X81" s="4" t="str" cm="1">
        <f t="array" ref="X81">IFERROR(_xlfn.IFS(OR(F81="",LEFT(Methode_Keuze,4)="Geen"),"",AND(V81&lt;&gt;"",F81&lt;&gt;"Arbeidskosten"),ROUND(V81*VLOOKUP(F81,Tb_ProjectKosten[],MATCH(Tb_ProjectKosten[[#Headers],[Forfat_Percentage]],Tb_ProjectKosten[#Headers],0),0),2),AND(F81="Arbeidskosten",G81&lt;&gt;""),IFERROR(ROUND(V81*VLOOKUP(G81,Tb_KostenTypen[],3,0)*VLOOKUP(F81,Tb_ProjectKosten[],MATCH(Tb_ProjectKosten[[#Headers],[Forfat_Percentage]],Tb_ProjectKosten[#Headers],0),0),2),""),V81 &lt;=0,0),"")</f>
        <v/>
      </c>
      <c r="Y81" s="262"/>
      <c r="Z81" s="49"/>
      <c r="AA81" s="37" t="str" cm="1">
        <f t="array" ref="AA81">IFERROR(IF(INDEX(SubsidieTabel!$Q$1:$T$9,MATCH($F81,SubsidieTabel!$Q$1:$Q$9,0),IFERROR(MATCH(Methode_Keuze,SubsidieTabel!$Q$1:$T$1,0),2))&lt;&gt;1=TRUE,"ja",""),"")</f>
        <v/>
      </c>
    </row>
    <row r="82" spans="1:27" ht="15" customHeight="1" x14ac:dyDescent="0.25">
      <c r="A82" s="87"/>
      <c r="B82" s="219" t="str">
        <f>IF(A82&lt;&gt;"",_xlfn.MAXIFS($B$1:B81,$A$1:A81,A82)+1,"")</f>
        <v/>
      </c>
      <c r="C82" s="50"/>
      <c r="D82" s="50"/>
      <c r="E82" s="50"/>
      <c r="F82" s="50"/>
      <c r="G82" s="283"/>
      <c r="H82" s="296"/>
      <c r="I82" s="295"/>
      <c r="J82" s="295"/>
      <c r="K82" s="202"/>
      <c r="L82" s="202"/>
      <c r="M82" s="91" t="str">
        <f>IFERROR(VLOOKUP(H82,Lijsten!$H$1:$I$100,2,0),"")</f>
        <v/>
      </c>
      <c r="N82" s="91" t="str" cm="1">
        <f t="array" ref="N82">IFERROR(_xlfn.IFS(AND(LEFT(F82,6)="Arbeid",RIGHT(F82,3)&lt;&gt;"IKS"),IFERROR(VLOOKUP($G82,Tb_KostenTypen[],2,0),"tarief"),RIGHT(F82,3)="IKS","Uurtarief",LEFT(F82,6)="Arbeid","Uurtarief",AND(LEFT(F82,8)="Bijdrage",RIGHT(F82,15)="(vrijwilligers)"),"Vast tarief"),"")</f>
        <v/>
      </c>
      <c r="O82" s="92"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tarief",IF(LEFT(F82,8)="Bijdrage",VLOOKUP($F82,Tb_KostenTypen[],MATCH(Methode_Keuze,Tb_KostenTypen[#Headers],0),0),VLOOKUP($G82,Lijsten!L:O,4,0))),""),"")</f>
        <v/>
      </c>
      <c r="P82" s="92"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tarief",IF(LEFT(F82,8)="Bijdrage",VLOOKUP($F82,Tb_KostenTypen[],MATCH(Methode_Keuze,Tb_KostenTypen[#Headers],0),0),VLOOKUP($G82,Lijsten!L:O,4,0))),""),"")</f>
        <v/>
      </c>
      <c r="Q82" s="50"/>
      <c r="R82" s="50"/>
      <c r="S82" s="83"/>
      <c r="T82" s="51"/>
      <c r="U82" s="4" t="str" cm="1">
        <f t="array" ref="U82">IF(AA82&lt;&gt;"ja",_xlfn.IFNA(_xlfn.IFS(AND(O82&lt;&gt;"",F82&lt;&gt;"",RIGHT($N82,6)="tarief"),O82*Q82,S82&gt;0,IF(F82&lt;&gt;"",S82,"")),""),"")</f>
        <v/>
      </c>
      <c r="V82" s="4" t="str" cm="1">
        <f t="array" ref="V82">IF(AA82&lt;&gt;"ja",_xlfn.IFNA(_xlfn.IFS(AND(P82&lt;&gt;"",R82&lt;&gt;"",RIGHT($N82,6)="tarief"),P82*R82,T82&gt;0,T82),""),"")</f>
        <v/>
      </c>
      <c r="W82" s="4" t="str" cm="1">
        <f t="array" ref="W82">IFERROR(_xlfn.IFS(OR(F82="",LEFT(Methode_Keuze,4)="Geen"),"",AND(U82&lt;&gt;"",F82&lt;&gt;"Arbeidskosten"),ROUND(U82*VLOOKUP(F82,Tb_ProjectKosten[],MATCH(Tb_ProjectKosten[[#Headers],[Forfat_Percentage]],Tb_ProjectKosten[#Headers],0),0),2),AND(F82="Arbeidskosten",G82&lt;&gt;""),IFERROR(ROUND(U82*VLOOKUP(G82,Tb_KostenTypen[],3,0)*VLOOKUP(F82,Tb_ProjectKosten[],MATCH(Tb_ProjectKosten[[#Headers],[Forfat_Percentage]],Tb_ProjectKosten[#Headers],0),0),2),""),U82 &lt;=0,0),"")</f>
        <v/>
      </c>
      <c r="X82" s="4" t="str" cm="1">
        <f t="array" ref="X82">IFERROR(_xlfn.IFS(OR(F82="",LEFT(Methode_Keuze,4)="Geen"),"",AND(V82&lt;&gt;"",F82&lt;&gt;"Arbeidskosten"),ROUND(V82*VLOOKUP(F82,Tb_ProjectKosten[],MATCH(Tb_ProjectKosten[[#Headers],[Forfat_Percentage]],Tb_ProjectKosten[#Headers],0),0),2),AND(F82="Arbeidskosten",G82&lt;&gt;""),IFERROR(ROUND(V82*VLOOKUP(G82,Tb_KostenTypen[],3,0)*VLOOKUP(F82,Tb_ProjectKosten[],MATCH(Tb_ProjectKosten[[#Headers],[Forfat_Percentage]],Tb_ProjectKosten[#Headers],0),0),2),""),V82 &lt;=0,0),"")</f>
        <v/>
      </c>
      <c r="Y82" s="262"/>
      <c r="Z82" s="49"/>
      <c r="AA82" s="37" t="str" cm="1">
        <f t="array" ref="AA82">IFERROR(IF(INDEX(SubsidieTabel!$Q$1:$T$9,MATCH($F82,SubsidieTabel!$Q$1:$Q$9,0),IFERROR(MATCH(Methode_Keuze,SubsidieTabel!$Q$1:$T$1,0),2))&lt;&gt;1=TRUE,"ja",""),"")</f>
        <v/>
      </c>
    </row>
    <row r="83" spans="1:27" ht="15" customHeight="1" x14ac:dyDescent="0.25">
      <c r="A83" s="87"/>
      <c r="B83" s="219" t="str">
        <f>IF(A83&lt;&gt;"",_xlfn.MAXIFS($B$1:B82,$A$1:A82,A83)+1,"")</f>
        <v/>
      </c>
      <c r="C83" s="50"/>
      <c r="D83" s="50"/>
      <c r="E83" s="50"/>
      <c r="F83" s="50"/>
      <c r="G83" s="283"/>
      <c r="H83" s="296"/>
      <c r="I83" s="295"/>
      <c r="J83" s="295"/>
      <c r="K83" s="202"/>
      <c r="L83" s="202"/>
      <c r="M83" s="91" t="str">
        <f>IFERROR(VLOOKUP(H83,Lijsten!$H$1:$I$100,2,0),"")</f>
        <v/>
      </c>
      <c r="N83" s="91" t="str" cm="1">
        <f t="array" ref="N83">IFERROR(_xlfn.IFS(AND(LEFT(F83,6)="Arbeid",RIGHT(F83,3)&lt;&gt;"IKS"),IFERROR(VLOOKUP($G83,Tb_KostenTypen[],2,0),"tarief"),RIGHT(F83,3)="IKS","Uurtarief",LEFT(F83,6)="Arbeid","Uurtarief",AND(LEFT(F83,8)="Bijdrage",RIGHT(F83,15)="(vrijwilligers)"),"Vast tarief"),"")</f>
        <v/>
      </c>
      <c r="O83" s="92"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tarief",IF(LEFT(F83,8)="Bijdrage",VLOOKUP($F83,Tb_KostenTypen[],MATCH(Methode_Keuze,Tb_KostenTypen[#Headers],0),0),VLOOKUP($G83,Lijsten!L:O,4,0))),""),"")</f>
        <v/>
      </c>
      <c r="P83" s="92"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tarief",IF(LEFT(F83,8)="Bijdrage",VLOOKUP($F83,Tb_KostenTypen[],MATCH(Methode_Keuze,Tb_KostenTypen[#Headers],0),0),VLOOKUP($G83,Lijsten!L:O,4,0))),""),"")</f>
        <v/>
      </c>
      <c r="Q83" s="50"/>
      <c r="R83" s="50"/>
      <c r="S83" s="83"/>
      <c r="T83" s="51"/>
      <c r="U83" s="4" t="str" cm="1">
        <f t="array" ref="U83">IF(AA83&lt;&gt;"ja",_xlfn.IFNA(_xlfn.IFS(AND(O83&lt;&gt;"",F83&lt;&gt;"",RIGHT($N83,6)="tarief"),O83*Q83,S83&gt;0,IF(F83&lt;&gt;"",S83,"")),""),"")</f>
        <v/>
      </c>
      <c r="V83" s="4" t="str" cm="1">
        <f t="array" ref="V83">IF(AA83&lt;&gt;"ja",_xlfn.IFNA(_xlfn.IFS(AND(P83&lt;&gt;"",R83&lt;&gt;"",RIGHT($N83,6)="tarief"),P83*R83,T83&gt;0,T83),""),"")</f>
        <v/>
      </c>
      <c r="W83" s="4" t="str" cm="1">
        <f t="array" ref="W83">IFERROR(_xlfn.IFS(OR(F83="",LEFT(Methode_Keuze,4)="Geen"),"",AND(U83&lt;&gt;"",F83&lt;&gt;"Arbeidskosten"),ROUND(U83*VLOOKUP(F83,Tb_ProjectKosten[],MATCH(Tb_ProjectKosten[[#Headers],[Forfat_Percentage]],Tb_ProjectKosten[#Headers],0),0),2),AND(F83="Arbeidskosten",G83&lt;&gt;""),IFERROR(ROUND(U83*VLOOKUP(G83,Tb_KostenTypen[],3,0)*VLOOKUP(F83,Tb_ProjectKosten[],MATCH(Tb_ProjectKosten[[#Headers],[Forfat_Percentage]],Tb_ProjectKosten[#Headers],0),0),2),""),U83 &lt;=0,0),"")</f>
        <v/>
      </c>
      <c r="X83" s="4" t="str" cm="1">
        <f t="array" ref="X83">IFERROR(_xlfn.IFS(OR(F83="",LEFT(Methode_Keuze,4)="Geen"),"",AND(V83&lt;&gt;"",F83&lt;&gt;"Arbeidskosten"),ROUND(V83*VLOOKUP(F83,Tb_ProjectKosten[],MATCH(Tb_ProjectKosten[[#Headers],[Forfat_Percentage]],Tb_ProjectKosten[#Headers],0),0),2),AND(F83="Arbeidskosten",G83&lt;&gt;""),IFERROR(ROUND(V83*VLOOKUP(G83,Tb_KostenTypen[],3,0)*VLOOKUP(F83,Tb_ProjectKosten[],MATCH(Tb_ProjectKosten[[#Headers],[Forfat_Percentage]],Tb_ProjectKosten[#Headers],0),0),2),""),V83 &lt;=0,0),"")</f>
        <v/>
      </c>
      <c r="Y83" s="262"/>
      <c r="Z83" s="49"/>
      <c r="AA83" s="37" t="str" cm="1">
        <f t="array" ref="AA83">IFERROR(IF(INDEX(SubsidieTabel!$Q$1:$T$9,MATCH($F83,SubsidieTabel!$Q$1:$Q$9,0),IFERROR(MATCH(Methode_Keuze,SubsidieTabel!$Q$1:$T$1,0),2))&lt;&gt;1=TRUE,"ja",""),"")</f>
        <v/>
      </c>
    </row>
    <row r="84" spans="1:27" ht="15" customHeight="1" x14ac:dyDescent="0.25">
      <c r="A84" s="87"/>
      <c r="B84" s="219" t="str">
        <f>IF(A84&lt;&gt;"",_xlfn.MAXIFS($B$1:B83,$A$1:A83,A84)+1,"")</f>
        <v/>
      </c>
      <c r="C84" s="50"/>
      <c r="D84" s="50"/>
      <c r="E84" s="50"/>
      <c r="F84" s="50"/>
      <c r="G84" s="283"/>
      <c r="H84" s="296"/>
      <c r="I84" s="295"/>
      <c r="J84" s="295"/>
      <c r="K84" s="202"/>
      <c r="L84" s="202"/>
      <c r="M84" s="91" t="str">
        <f>IFERROR(VLOOKUP(H84,Lijsten!$H$1:$I$100,2,0),"")</f>
        <v/>
      </c>
      <c r="N84" s="91" t="str" cm="1">
        <f t="array" ref="N84">IFERROR(_xlfn.IFS(AND(LEFT(F84,6)="Arbeid",RIGHT(F84,3)&lt;&gt;"IKS"),IFERROR(VLOOKUP($G84,Tb_KostenTypen[],2,0),"tarief"),RIGHT(F84,3)="IKS","Uurtarief",LEFT(F84,6)="Arbeid","Uurtarief",AND(LEFT(F84,8)="Bijdrage",RIGHT(F84,15)="(vrijwilligers)"),"Vast tarief"),"")</f>
        <v/>
      </c>
      <c r="O84" s="92"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tarief",IF(LEFT(F84,8)="Bijdrage",VLOOKUP($F84,Tb_KostenTypen[],MATCH(Methode_Keuze,Tb_KostenTypen[#Headers],0),0),VLOOKUP($G84,Lijsten!L:O,4,0))),""),"")</f>
        <v/>
      </c>
      <c r="P84" s="92"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tarief",IF(LEFT(F84,8)="Bijdrage",VLOOKUP($F84,Tb_KostenTypen[],MATCH(Methode_Keuze,Tb_KostenTypen[#Headers],0),0),VLOOKUP($G84,Lijsten!L:O,4,0))),""),"")</f>
        <v/>
      </c>
      <c r="Q84" s="50"/>
      <c r="R84" s="50"/>
      <c r="S84" s="83"/>
      <c r="T84" s="51"/>
      <c r="U84" s="4" t="str" cm="1">
        <f t="array" ref="U84">IF(AA84&lt;&gt;"ja",_xlfn.IFNA(_xlfn.IFS(AND(O84&lt;&gt;"",F84&lt;&gt;"",RIGHT($N84,6)="tarief"),O84*Q84,S84&gt;0,IF(F84&lt;&gt;"",S84,"")),""),"")</f>
        <v/>
      </c>
      <c r="V84" s="4" t="str" cm="1">
        <f t="array" ref="V84">IF(AA84&lt;&gt;"ja",_xlfn.IFNA(_xlfn.IFS(AND(P84&lt;&gt;"",R84&lt;&gt;"",RIGHT($N84,6)="tarief"),P84*R84,T84&gt;0,T84),""),"")</f>
        <v/>
      </c>
      <c r="W84" s="4" t="str" cm="1">
        <f t="array" ref="W84">IFERROR(_xlfn.IFS(OR(F84="",LEFT(Methode_Keuze,4)="Geen"),"",AND(U84&lt;&gt;"",F84&lt;&gt;"Arbeidskosten"),ROUND(U84*VLOOKUP(F84,Tb_ProjectKosten[],MATCH(Tb_ProjectKosten[[#Headers],[Forfat_Percentage]],Tb_ProjectKosten[#Headers],0),0),2),AND(F84="Arbeidskosten",G84&lt;&gt;""),IFERROR(ROUND(U84*VLOOKUP(G84,Tb_KostenTypen[],3,0)*VLOOKUP(F84,Tb_ProjectKosten[],MATCH(Tb_ProjectKosten[[#Headers],[Forfat_Percentage]],Tb_ProjectKosten[#Headers],0),0),2),""),U84 &lt;=0,0),"")</f>
        <v/>
      </c>
      <c r="X84" s="4" t="str" cm="1">
        <f t="array" ref="X84">IFERROR(_xlfn.IFS(OR(F84="",LEFT(Methode_Keuze,4)="Geen"),"",AND(V84&lt;&gt;"",F84&lt;&gt;"Arbeidskosten"),ROUND(V84*VLOOKUP(F84,Tb_ProjectKosten[],MATCH(Tb_ProjectKosten[[#Headers],[Forfat_Percentage]],Tb_ProjectKosten[#Headers],0),0),2),AND(F84="Arbeidskosten",G84&lt;&gt;""),IFERROR(ROUND(V84*VLOOKUP(G84,Tb_KostenTypen[],3,0)*VLOOKUP(F84,Tb_ProjectKosten[],MATCH(Tb_ProjectKosten[[#Headers],[Forfat_Percentage]],Tb_ProjectKosten[#Headers],0),0),2),""),V84 &lt;=0,0),"")</f>
        <v/>
      </c>
      <c r="Y84" s="262"/>
      <c r="Z84" s="49"/>
      <c r="AA84" s="37" t="str" cm="1">
        <f t="array" ref="AA84">IFERROR(IF(INDEX(SubsidieTabel!$Q$1:$T$9,MATCH($F84,SubsidieTabel!$Q$1:$Q$9,0),IFERROR(MATCH(Methode_Keuze,SubsidieTabel!$Q$1:$T$1,0),2))&lt;&gt;1=TRUE,"ja",""),"")</f>
        <v/>
      </c>
    </row>
    <row r="85" spans="1:27" ht="15" customHeight="1" x14ac:dyDescent="0.25">
      <c r="A85" s="87"/>
      <c r="B85" s="219" t="str">
        <f>IF(A85&lt;&gt;"",_xlfn.MAXIFS($B$1:B84,$A$1:A84,A85)+1,"")</f>
        <v/>
      </c>
      <c r="C85" s="50"/>
      <c r="D85" s="50"/>
      <c r="E85" s="50"/>
      <c r="F85" s="50"/>
      <c r="G85" s="283"/>
      <c r="H85" s="296"/>
      <c r="I85" s="295"/>
      <c r="J85" s="295"/>
      <c r="K85" s="202"/>
      <c r="L85" s="202"/>
      <c r="M85" s="91" t="str">
        <f>IFERROR(VLOOKUP(H85,Lijsten!$H$1:$I$100,2,0),"")</f>
        <v/>
      </c>
      <c r="N85" s="91" t="str" cm="1">
        <f t="array" ref="N85">IFERROR(_xlfn.IFS(AND(LEFT(F85,6)="Arbeid",RIGHT(F85,3)&lt;&gt;"IKS"),IFERROR(VLOOKUP($G85,Tb_KostenTypen[],2,0),"tarief"),RIGHT(F85,3)="IKS","Uurtarief",LEFT(F85,6)="Arbeid","Uurtarief",AND(LEFT(F85,8)="Bijdrage",RIGHT(F85,15)="(vrijwilligers)"),"Vast tarief"),"")</f>
        <v/>
      </c>
      <c r="O85" s="92"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tarief",IF(LEFT(F85,8)="Bijdrage",VLOOKUP($F85,Tb_KostenTypen[],MATCH(Methode_Keuze,Tb_KostenTypen[#Headers],0),0),VLOOKUP($G85,Lijsten!L:O,4,0))),""),"")</f>
        <v/>
      </c>
      <c r="P85" s="92"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tarief",IF(LEFT(F85,8)="Bijdrage",VLOOKUP($F85,Tb_KostenTypen[],MATCH(Methode_Keuze,Tb_KostenTypen[#Headers],0),0),VLOOKUP($G85,Lijsten!L:O,4,0))),""),"")</f>
        <v/>
      </c>
      <c r="Q85" s="50"/>
      <c r="R85" s="50"/>
      <c r="S85" s="83"/>
      <c r="T85" s="51"/>
      <c r="U85" s="4" t="str" cm="1">
        <f t="array" ref="U85">IF(AA85&lt;&gt;"ja",_xlfn.IFNA(_xlfn.IFS(AND(O85&lt;&gt;"",F85&lt;&gt;"",RIGHT($N85,6)="tarief"),O85*Q85,S85&gt;0,IF(F85&lt;&gt;"",S85,"")),""),"")</f>
        <v/>
      </c>
      <c r="V85" s="4" t="str" cm="1">
        <f t="array" ref="V85">IF(AA85&lt;&gt;"ja",_xlfn.IFNA(_xlfn.IFS(AND(P85&lt;&gt;"",R85&lt;&gt;"",RIGHT($N85,6)="tarief"),P85*R85,T85&gt;0,T85),""),"")</f>
        <v/>
      </c>
      <c r="W85" s="4" t="str" cm="1">
        <f t="array" ref="W85">IFERROR(_xlfn.IFS(OR(F85="",LEFT(Methode_Keuze,4)="Geen"),"",AND(U85&lt;&gt;"",F85&lt;&gt;"Arbeidskosten"),ROUND(U85*VLOOKUP(F85,Tb_ProjectKosten[],MATCH(Tb_ProjectKosten[[#Headers],[Forfat_Percentage]],Tb_ProjectKosten[#Headers],0),0),2),AND(F85="Arbeidskosten",G85&lt;&gt;""),IFERROR(ROUND(U85*VLOOKUP(G85,Tb_KostenTypen[],3,0)*VLOOKUP(F85,Tb_ProjectKosten[],MATCH(Tb_ProjectKosten[[#Headers],[Forfat_Percentage]],Tb_ProjectKosten[#Headers],0),0),2),""),U85 &lt;=0,0),"")</f>
        <v/>
      </c>
      <c r="X85" s="4" t="str" cm="1">
        <f t="array" ref="X85">IFERROR(_xlfn.IFS(OR(F85="",LEFT(Methode_Keuze,4)="Geen"),"",AND(V85&lt;&gt;"",F85&lt;&gt;"Arbeidskosten"),ROUND(V85*VLOOKUP(F85,Tb_ProjectKosten[],MATCH(Tb_ProjectKosten[[#Headers],[Forfat_Percentage]],Tb_ProjectKosten[#Headers],0),0),2),AND(F85="Arbeidskosten",G85&lt;&gt;""),IFERROR(ROUND(V85*VLOOKUP(G85,Tb_KostenTypen[],3,0)*VLOOKUP(F85,Tb_ProjectKosten[],MATCH(Tb_ProjectKosten[[#Headers],[Forfat_Percentage]],Tb_ProjectKosten[#Headers],0),0),2),""),V85 &lt;=0,0),"")</f>
        <v/>
      </c>
      <c r="Y85" s="262"/>
      <c r="Z85" s="49"/>
      <c r="AA85" s="37" t="str" cm="1">
        <f t="array" ref="AA85">IFERROR(IF(INDEX(SubsidieTabel!$Q$1:$T$9,MATCH($F85,SubsidieTabel!$Q$1:$Q$9,0),IFERROR(MATCH(Methode_Keuze,SubsidieTabel!$Q$1:$T$1,0),2))&lt;&gt;1=TRUE,"ja",""),"")</f>
        <v/>
      </c>
    </row>
    <row r="86" spans="1:27" ht="15" customHeight="1" x14ac:dyDescent="0.25">
      <c r="A86" s="87"/>
      <c r="B86" s="219" t="str">
        <f>IF(A86&lt;&gt;"",_xlfn.MAXIFS($B$1:B85,$A$1:A85,A86)+1,"")</f>
        <v/>
      </c>
      <c r="C86" s="50"/>
      <c r="D86" s="50"/>
      <c r="E86" s="50"/>
      <c r="F86" s="50"/>
      <c r="G86" s="283"/>
      <c r="H86" s="296"/>
      <c r="I86" s="295"/>
      <c r="J86" s="295"/>
      <c r="K86" s="202"/>
      <c r="L86" s="202"/>
      <c r="M86" s="91" t="str">
        <f>IFERROR(VLOOKUP(H86,Lijsten!$H$1:$I$100,2,0),"")</f>
        <v/>
      </c>
      <c r="N86" s="91" t="str" cm="1">
        <f t="array" ref="N86">IFERROR(_xlfn.IFS(AND(LEFT(F86,6)="Arbeid",RIGHT(F86,3)&lt;&gt;"IKS"),IFERROR(VLOOKUP($G86,Tb_KostenTypen[],2,0),"tarief"),RIGHT(F86,3)="IKS","Uurtarief",LEFT(F86,6)="Arbeid","Uurtarief",AND(LEFT(F86,8)="Bijdrage",RIGHT(F86,15)="(vrijwilligers)"),"Vast tarief"),"")</f>
        <v/>
      </c>
      <c r="O86" s="92"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tarief",IF(LEFT(F86,8)="Bijdrage",VLOOKUP($F86,Tb_KostenTypen[],MATCH(Methode_Keuze,Tb_KostenTypen[#Headers],0),0),VLOOKUP($G86,Lijsten!L:O,4,0))),""),"")</f>
        <v/>
      </c>
      <c r="P86" s="92"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tarief",IF(LEFT(F86,8)="Bijdrage",VLOOKUP($F86,Tb_KostenTypen[],MATCH(Methode_Keuze,Tb_KostenTypen[#Headers],0),0),VLOOKUP($G86,Lijsten!L:O,4,0))),""),"")</f>
        <v/>
      </c>
      <c r="Q86" s="50"/>
      <c r="R86" s="50"/>
      <c r="S86" s="83"/>
      <c r="T86" s="51"/>
      <c r="U86" s="4" t="str" cm="1">
        <f t="array" ref="U86">IF(AA86&lt;&gt;"ja",_xlfn.IFNA(_xlfn.IFS(AND(O86&lt;&gt;"",F86&lt;&gt;"",RIGHT($N86,6)="tarief"),O86*Q86,S86&gt;0,IF(F86&lt;&gt;"",S86,"")),""),"")</f>
        <v/>
      </c>
      <c r="V86" s="4" t="str" cm="1">
        <f t="array" ref="V86">IF(AA86&lt;&gt;"ja",_xlfn.IFNA(_xlfn.IFS(AND(P86&lt;&gt;"",R86&lt;&gt;"",RIGHT($N86,6)="tarief"),P86*R86,T86&gt;0,T86),""),"")</f>
        <v/>
      </c>
      <c r="W86" s="4" t="str" cm="1">
        <f t="array" ref="W86">IFERROR(_xlfn.IFS(OR(F86="",LEFT(Methode_Keuze,4)="Geen"),"",AND(U86&lt;&gt;"",F86&lt;&gt;"Arbeidskosten"),ROUND(U86*VLOOKUP(F86,Tb_ProjectKosten[],MATCH(Tb_ProjectKosten[[#Headers],[Forfat_Percentage]],Tb_ProjectKosten[#Headers],0),0),2),AND(F86="Arbeidskosten",G86&lt;&gt;""),IFERROR(ROUND(U86*VLOOKUP(G86,Tb_KostenTypen[],3,0)*VLOOKUP(F86,Tb_ProjectKosten[],MATCH(Tb_ProjectKosten[[#Headers],[Forfat_Percentage]],Tb_ProjectKosten[#Headers],0),0),2),""),U86 &lt;=0,0),"")</f>
        <v/>
      </c>
      <c r="X86" s="4" t="str" cm="1">
        <f t="array" ref="X86">IFERROR(_xlfn.IFS(OR(F86="",LEFT(Methode_Keuze,4)="Geen"),"",AND(V86&lt;&gt;"",F86&lt;&gt;"Arbeidskosten"),ROUND(V86*VLOOKUP(F86,Tb_ProjectKosten[],MATCH(Tb_ProjectKosten[[#Headers],[Forfat_Percentage]],Tb_ProjectKosten[#Headers],0),0),2),AND(F86="Arbeidskosten",G86&lt;&gt;""),IFERROR(ROUND(V86*VLOOKUP(G86,Tb_KostenTypen[],3,0)*VLOOKUP(F86,Tb_ProjectKosten[],MATCH(Tb_ProjectKosten[[#Headers],[Forfat_Percentage]],Tb_ProjectKosten[#Headers],0),0),2),""),V86 &lt;=0,0),"")</f>
        <v/>
      </c>
      <c r="Y86" s="262"/>
      <c r="Z86" s="49"/>
      <c r="AA86" s="37" t="str" cm="1">
        <f t="array" ref="AA86">IFERROR(IF(INDEX(SubsidieTabel!$Q$1:$T$9,MATCH($F86,SubsidieTabel!$Q$1:$Q$9,0),IFERROR(MATCH(Methode_Keuze,SubsidieTabel!$Q$1:$T$1,0),2))&lt;&gt;1=TRUE,"ja",""),"")</f>
        <v/>
      </c>
    </row>
    <row r="87" spans="1:27" ht="15" customHeight="1" x14ac:dyDescent="0.25">
      <c r="A87" s="87"/>
      <c r="B87" s="219" t="str">
        <f>IF(A87&lt;&gt;"",_xlfn.MAXIFS($B$1:B86,$A$1:A86,A87)+1,"")</f>
        <v/>
      </c>
      <c r="C87" s="50"/>
      <c r="D87" s="50"/>
      <c r="E87" s="50"/>
      <c r="F87" s="50"/>
      <c r="G87" s="283"/>
      <c r="H87" s="296"/>
      <c r="I87" s="295"/>
      <c r="J87" s="295"/>
      <c r="K87" s="202"/>
      <c r="L87" s="202"/>
      <c r="M87" s="91" t="str">
        <f>IFERROR(VLOOKUP(H87,Lijsten!$H$1:$I$100,2,0),"")</f>
        <v/>
      </c>
      <c r="N87" s="91" t="str" cm="1">
        <f t="array" ref="N87">IFERROR(_xlfn.IFS(AND(LEFT(F87,6)="Arbeid",RIGHT(F87,3)&lt;&gt;"IKS"),IFERROR(VLOOKUP($G87,Tb_KostenTypen[],2,0),"tarief"),RIGHT(F87,3)="IKS","Uurtarief",LEFT(F87,6)="Arbeid","Uurtarief",AND(LEFT(F87,8)="Bijdrage",RIGHT(F87,15)="(vrijwilligers)"),"Vast tarief"),"")</f>
        <v/>
      </c>
      <c r="O87" s="92"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tarief",IF(LEFT(F87,8)="Bijdrage",VLOOKUP($F87,Tb_KostenTypen[],MATCH(Methode_Keuze,Tb_KostenTypen[#Headers],0),0),VLOOKUP($G87,Lijsten!L:O,4,0))),""),"")</f>
        <v/>
      </c>
      <c r="P87" s="92"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tarief",IF(LEFT(F87,8)="Bijdrage",VLOOKUP($F87,Tb_KostenTypen[],MATCH(Methode_Keuze,Tb_KostenTypen[#Headers],0),0),VLOOKUP($G87,Lijsten!L:O,4,0))),""),"")</f>
        <v/>
      </c>
      <c r="Q87" s="50"/>
      <c r="R87" s="50"/>
      <c r="S87" s="83"/>
      <c r="T87" s="51"/>
      <c r="U87" s="4" t="str" cm="1">
        <f t="array" ref="U87">IF(AA87&lt;&gt;"ja",_xlfn.IFNA(_xlfn.IFS(AND(O87&lt;&gt;"",F87&lt;&gt;"",RIGHT($N87,6)="tarief"),O87*Q87,S87&gt;0,IF(F87&lt;&gt;"",S87,"")),""),"")</f>
        <v/>
      </c>
      <c r="V87" s="4" t="str" cm="1">
        <f t="array" ref="V87">IF(AA87&lt;&gt;"ja",_xlfn.IFNA(_xlfn.IFS(AND(P87&lt;&gt;"",R87&lt;&gt;"",RIGHT($N87,6)="tarief"),P87*R87,T87&gt;0,T87),""),"")</f>
        <v/>
      </c>
      <c r="W87" s="4" t="str" cm="1">
        <f t="array" ref="W87">IFERROR(_xlfn.IFS(OR(F87="",LEFT(Methode_Keuze,4)="Geen"),"",AND(U87&lt;&gt;"",F87&lt;&gt;"Arbeidskosten"),ROUND(U87*VLOOKUP(F87,Tb_ProjectKosten[],MATCH(Tb_ProjectKosten[[#Headers],[Forfat_Percentage]],Tb_ProjectKosten[#Headers],0),0),2),AND(F87="Arbeidskosten",G87&lt;&gt;""),IFERROR(ROUND(U87*VLOOKUP(G87,Tb_KostenTypen[],3,0)*VLOOKUP(F87,Tb_ProjectKosten[],MATCH(Tb_ProjectKosten[[#Headers],[Forfat_Percentage]],Tb_ProjectKosten[#Headers],0),0),2),""),U87 &lt;=0,0),"")</f>
        <v/>
      </c>
      <c r="X87" s="4" t="str" cm="1">
        <f t="array" ref="X87">IFERROR(_xlfn.IFS(OR(F87="",LEFT(Methode_Keuze,4)="Geen"),"",AND(V87&lt;&gt;"",F87&lt;&gt;"Arbeidskosten"),ROUND(V87*VLOOKUP(F87,Tb_ProjectKosten[],MATCH(Tb_ProjectKosten[[#Headers],[Forfat_Percentage]],Tb_ProjectKosten[#Headers],0),0),2),AND(F87="Arbeidskosten",G87&lt;&gt;""),IFERROR(ROUND(V87*VLOOKUP(G87,Tb_KostenTypen[],3,0)*VLOOKUP(F87,Tb_ProjectKosten[],MATCH(Tb_ProjectKosten[[#Headers],[Forfat_Percentage]],Tb_ProjectKosten[#Headers],0),0),2),""),V87 &lt;=0,0),"")</f>
        <v/>
      </c>
      <c r="Y87" s="262"/>
      <c r="Z87" s="49"/>
      <c r="AA87" s="37" t="str" cm="1">
        <f t="array" ref="AA87">IFERROR(IF(INDEX(SubsidieTabel!$Q$1:$T$9,MATCH($F87,SubsidieTabel!$Q$1:$Q$9,0),IFERROR(MATCH(Methode_Keuze,SubsidieTabel!$Q$1:$T$1,0),2))&lt;&gt;1=TRUE,"ja",""),"")</f>
        <v/>
      </c>
    </row>
    <row r="88" spans="1:27" ht="15" customHeight="1" x14ac:dyDescent="0.25">
      <c r="A88" s="87"/>
      <c r="B88" s="219" t="str">
        <f>IF(A88&lt;&gt;"",_xlfn.MAXIFS($B$1:B87,$A$1:A87,A88)+1,"")</f>
        <v/>
      </c>
      <c r="C88" s="50"/>
      <c r="D88" s="50"/>
      <c r="E88" s="50"/>
      <c r="F88" s="50"/>
      <c r="G88" s="283"/>
      <c r="H88" s="296"/>
      <c r="I88" s="295"/>
      <c r="J88" s="295"/>
      <c r="K88" s="202"/>
      <c r="L88" s="202"/>
      <c r="M88" s="91" t="str">
        <f>IFERROR(VLOOKUP(H88,Lijsten!$H$1:$I$100,2,0),"")</f>
        <v/>
      </c>
      <c r="N88" s="91" t="str" cm="1">
        <f t="array" ref="N88">IFERROR(_xlfn.IFS(AND(LEFT(F88,6)="Arbeid",RIGHT(F88,3)&lt;&gt;"IKS"),IFERROR(VLOOKUP($G88,Tb_KostenTypen[],2,0),"tarief"),RIGHT(F88,3)="IKS","Uurtarief",LEFT(F88,6)="Arbeid","Uurtarief",AND(LEFT(F88,8)="Bijdrage",RIGHT(F88,15)="(vrijwilligers)"),"Vast tarief"),"")</f>
        <v/>
      </c>
      <c r="O88" s="92"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tarief",IF(LEFT(F88,8)="Bijdrage",VLOOKUP($F88,Tb_KostenTypen[],MATCH(Methode_Keuze,Tb_KostenTypen[#Headers],0),0),VLOOKUP($G88,Lijsten!L:O,4,0))),""),"")</f>
        <v/>
      </c>
      <c r="P88" s="92"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tarief",IF(LEFT(F88,8)="Bijdrage",VLOOKUP($F88,Tb_KostenTypen[],MATCH(Methode_Keuze,Tb_KostenTypen[#Headers],0),0),VLOOKUP($G88,Lijsten!L:O,4,0))),""),"")</f>
        <v/>
      </c>
      <c r="Q88" s="50"/>
      <c r="R88" s="50"/>
      <c r="S88" s="83"/>
      <c r="T88" s="51"/>
      <c r="U88" s="4" t="str" cm="1">
        <f t="array" ref="U88">IF(AA88&lt;&gt;"ja",_xlfn.IFNA(_xlfn.IFS(AND(O88&lt;&gt;"",F88&lt;&gt;"",RIGHT($N88,6)="tarief"),O88*Q88,S88&gt;0,IF(F88&lt;&gt;"",S88,"")),""),"")</f>
        <v/>
      </c>
      <c r="V88" s="4" t="str" cm="1">
        <f t="array" ref="V88">IF(AA88&lt;&gt;"ja",_xlfn.IFNA(_xlfn.IFS(AND(P88&lt;&gt;"",R88&lt;&gt;"",RIGHT($N88,6)="tarief"),P88*R88,T88&gt;0,T88),""),"")</f>
        <v/>
      </c>
      <c r="W88" s="4" t="str" cm="1">
        <f t="array" ref="W88">IFERROR(_xlfn.IFS(OR(F88="",LEFT(Methode_Keuze,4)="Geen"),"",AND(U88&lt;&gt;"",F88&lt;&gt;"Arbeidskosten"),ROUND(U88*VLOOKUP(F88,Tb_ProjectKosten[],MATCH(Tb_ProjectKosten[[#Headers],[Forfat_Percentage]],Tb_ProjectKosten[#Headers],0),0),2),AND(F88="Arbeidskosten",G88&lt;&gt;""),IFERROR(ROUND(U88*VLOOKUP(G88,Tb_KostenTypen[],3,0)*VLOOKUP(F88,Tb_ProjectKosten[],MATCH(Tb_ProjectKosten[[#Headers],[Forfat_Percentage]],Tb_ProjectKosten[#Headers],0),0),2),""),U88 &lt;=0,0),"")</f>
        <v/>
      </c>
      <c r="X88" s="4" t="str" cm="1">
        <f t="array" ref="X88">IFERROR(_xlfn.IFS(OR(F88="",LEFT(Methode_Keuze,4)="Geen"),"",AND(V88&lt;&gt;"",F88&lt;&gt;"Arbeidskosten"),ROUND(V88*VLOOKUP(F88,Tb_ProjectKosten[],MATCH(Tb_ProjectKosten[[#Headers],[Forfat_Percentage]],Tb_ProjectKosten[#Headers],0),0),2),AND(F88="Arbeidskosten",G88&lt;&gt;""),IFERROR(ROUND(V88*VLOOKUP(G88,Tb_KostenTypen[],3,0)*VLOOKUP(F88,Tb_ProjectKosten[],MATCH(Tb_ProjectKosten[[#Headers],[Forfat_Percentage]],Tb_ProjectKosten[#Headers],0),0),2),""),V88 &lt;=0,0),"")</f>
        <v/>
      </c>
      <c r="Y88" s="262"/>
      <c r="Z88" s="49"/>
      <c r="AA88" s="37" t="str" cm="1">
        <f t="array" ref="AA88">IFERROR(IF(INDEX(SubsidieTabel!$Q$1:$T$9,MATCH($F88,SubsidieTabel!$Q$1:$Q$9,0),IFERROR(MATCH(Methode_Keuze,SubsidieTabel!$Q$1:$T$1,0),2))&lt;&gt;1=TRUE,"ja",""),"")</f>
        <v/>
      </c>
    </row>
    <row r="89" spans="1:27" ht="15" customHeight="1" x14ac:dyDescent="0.25">
      <c r="A89" s="87"/>
      <c r="B89" s="219" t="str">
        <f>IF(A89&lt;&gt;"",_xlfn.MAXIFS($B$1:B88,$A$1:A88,A89)+1,"")</f>
        <v/>
      </c>
      <c r="C89" s="50"/>
      <c r="D89" s="50"/>
      <c r="E89" s="50"/>
      <c r="F89" s="50"/>
      <c r="G89" s="283"/>
      <c r="H89" s="296"/>
      <c r="I89" s="295"/>
      <c r="J89" s="295"/>
      <c r="K89" s="202"/>
      <c r="L89" s="202"/>
      <c r="M89" s="91" t="str">
        <f>IFERROR(VLOOKUP(H89,Lijsten!$H$1:$I$100,2,0),"")</f>
        <v/>
      </c>
      <c r="N89" s="91" t="str" cm="1">
        <f t="array" ref="N89">IFERROR(_xlfn.IFS(AND(LEFT(F89,6)="Arbeid",RIGHT(F89,3)&lt;&gt;"IKS"),IFERROR(VLOOKUP($G89,Tb_KostenTypen[],2,0),"tarief"),RIGHT(F89,3)="IKS","Uurtarief",LEFT(F89,6)="Arbeid","Uurtarief",AND(LEFT(F89,8)="Bijdrage",RIGHT(F89,15)="(vrijwilligers)"),"Vast tarief"),"")</f>
        <v/>
      </c>
      <c r="O89" s="92"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tarief",IF(LEFT(F89,8)="Bijdrage",VLOOKUP($F89,Tb_KostenTypen[],MATCH(Methode_Keuze,Tb_KostenTypen[#Headers],0),0),VLOOKUP($G89,Lijsten!L:O,4,0))),""),"")</f>
        <v/>
      </c>
      <c r="P89" s="92"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tarief",IF(LEFT(F89,8)="Bijdrage",VLOOKUP($F89,Tb_KostenTypen[],MATCH(Methode_Keuze,Tb_KostenTypen[#Headers],0),0),VLOOKUP($G89,Lijsten!L:O,4,0))),""),"")</f>
        <v/>
      </c>
      <c r="Q89" s="50"/>
      <c r="R89" s="50"/>
      <c r="S89" s="83"/>
      <c r="T89" s="51"/>
      <c r="U89" s="4" t="str" cm="1">
        <f t="array" ref="U89">IF(AA89&lt;&gt;"ja",_xlfn.IFNA(_xlfn.IFS(AND(O89&lt;&gt;"",F89&lt;&gt;"",RIGHT($N89,6)="tarief"),O89*Q89,S89&gt;0,IF(F89&lt;&gt;"",S89,"")),""),"")</f>
        <v/>
      </c>
      <c r="V89" s="4" t="str" cm="1">
        <f t="array" ref="V89">IF(AA89&lt;&gt;"ja",_xlfn.IFNA(_xlfn.IFS(AND(P89&lt;&gt;"",R89&lt;&gt;"",RIGHT($N89,6)="tarief"),P89*R89,T89&gt;0,T89),""),"")</f>
        <v/>
      </c>
      <c r="W89" s="4" t="str" cm="1">
        <f t="array" ref="W89">IFERROR(_xlfn.IFS(OR(F89="",LEFT(Methode_Keuze,4)="Geen"),"",AND(U89&lt;&gt;"",F89&lt;&gt;"Arbeidskosten"),ROUND(U89*VLOOKUP(F89,Tb_ProjectKosten[],MATCH(Tb_ProjectKosten[[#Headers],[Forfat_Percentage]],Tb_ProjectKosten[#Headers],0),0),2),AND(F89="Arbeidskosten",G89&lt;&gt;""),IFERROR(ROUND(U89*VLOOKUP(G89,Tb_KostenTypen[],3,0)*VLOOKUP(F89,Tb_ProjectKosten[],MATCH(Tb_ProjectKosten[[#Headers],[Forfat_Percentage]],Tb_ProjectKosten[#Headers],0),0),2),""),U89 &lt;=0,0),"")</f>
        <v/>
      </c>
      <c r="X89" s="4" t="str" cm="1">
        <f t="array" ref="X89">IFERROR(_xlfn.IFS(OR(F89="",LEFT(Methode_Keuze,4)="Geen"),"",AND(V89&lt;&gt;"",F89&lt;&gt;"Arbeidskosten"),ROUND(V89*VLOOKUP(F89,Tb_ProjectKosten[],MATCH(Tb_ProjectKosten[[#Headers],[Forfat_Percentage]],Tb_ProjectKosten[#Headers],0),0),2),AND(F89="Arbeidskosten",G89&lt;&gt;""),IFERROR(ROUND(V89*VLOOKUP(G89,Tb_KostenTypen[],3,0)*VLOOKUP(F89,Tb_ProjectKosten[],MATCH(Tb_ProjectKosten[[#Headers],[Forfat_Percentage]],Tb_ProjectKosten[#Headers],0),0),2),""),V89 &lt;=0,0),"")</f>
        <v/>
      </c>
      <c r="Y89" s="262"/>
      <c r="Z89" s="49"/>
      <c r="AA89" s="37" t="str" cm="1">
        <f t="array" ref="AA89">IFERROR(IF(INDEX(SubsidieTabel!$Q$1:$T$9,MATCH($F89,SubsidieTabel!$Q$1:$Q$9,0),IFERROR(MATCH(Methode_Keuze,SubsidieTabel!$Q$1:$T$1,0),2))&lt;&gt;1=TRUE,"ja",""),"")</f>
        <v/>
      </c>
    </row>
    <row r="90" spans="1:27" ht="15" customHeight="1" x14ac:dyDescent="0.25">
      <c r="A90" s="87"/>
      <c r="B90" s="219" t="str">
        <f>IF(A90&lt;&gt;"",_xlfn.MAXIFS($B$1:B89,$A$1:A89,A90)+1,"")</f>
        <v/>
      </c>
      <c r="C90" s="50"/>
      <c r="D90" s="50"/>
      <c r="E90" s="50"/>
      <c r="F90" s="50"/>
      <c r="G90" s="283"/>
      <c r="H90" s="296"/>
      <c r="I90" s="295"/>
      <c r="J90" s="295"/>
      <c r="K90" s="202"/>
      <c r="L90" s="202"/>
      <c r="M90" s="91" t="str">
        <f>IFERROR(VLOOKUP(H90,Lijsten!$H$1:$I$100,2,0),"")</f>
        <v/>
      </c>
      <c r="N90" s="91" t="str" cm="1">
        <f t="array" ref="N90">IFERROR(_xlfn.IFS(AND(LEFT(F90,6)="Arbeid",RIGHT(F90,3)&lt;&gt;"IKS"),IFERROR(VLOOKUP($G90,Tb_KostenTypen[],2,0),"tarief"),RIGHT(F90,3)="IKS","Uurtarief",LEFT(F90,6)="Arbeid","Uurtarief",AND(LEFT(F90,8)="Bijdrage",RIGHT(F90,15)="(vrijwilligers)"),"Vast tarief"),"")</f>
        <v/>
      </c>
      <c r="O90" s="92"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tarief",IF(LEFT(F90,8)="Bijdrage",VLOOKUP($F90,Tb_KostenTypen[],MATCH(Methode_Keuze,Tb_KostenTypen[#Headers],0),0),VLOOKUP($G90,Lijsten!L:O,4,0))),""),"")</f>
        <v/>
      </c>
      <c r="P90" s="92"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tarief",IF(LEFT(F90,8)="Bijdrage",VLOOKUP($F90,Tb_KostenTypen[],MATCH(Methode_Keuze,Tb_KostenTypen[#Headers],0),0),VLOOKUP($G90,Lijsten!L:O,4,0))),""),"")</f>
        <v/>
      </c>
      <c r="Q90" s="50"/>
      <c r="R90" s="50"/>
      <c r="S90" s="83"/>
      <c r="T90" s="51"/>
      <c r="U90" s="4" t="str" cm="1">
        <f t="array" ref="U90">IF(AA90&lt;&gt;"ja",_xlfn.IFNA(_xlfn.IFS(AND(O90&lt;&gt;"",F90&lt;&gt;"",RIGHT($N90,6)="tarief"),O90*Q90,S90&gt;0,IF(F90&lt;&gt;"",S90,"")),""),"")</f>
        <v/>
      </c>
      <c r="V90" s="4" t="str" cm="1">
        <f t="array" ref="V90">IF(AA90&lt;&gt;"ja",_xlfn.IFNA(_xlfn.IFS(AND(P90&lt;&gt;"",R90&lt;&gt;"",RIGHT($N90,6)="tarief"),P90*R90,T90&gt;0,T90),""),"")</f>
        <v/>
      </c>
      <c r="W90" s="4" t="str" cm="1">
        <f t="array" ref="W90">IFERROR(_xlfn.IFS(OR(F90="",LEFT(Methode_Keuze,4)="Geen"),"",AND(U90&lt;&gt;"",F90&lt;&gt;"Arbeidskosten"),ROUND(U90*VLOOKUP(F90,Tb_ProjectKosten[],MATCH(Tb_ProjectKosten[[#Headers],[Forfat_Percentage]],Tb_ProjectKosten[#Headers],0),0),2),AND(F90="Arbeidskosten",G90&lt;&gt;""),IFERROR(ROUND(U90*VLOOKUP(G90,Tb_KostenTypen[],3,0)*VLOOKUP(F90,Tb_ProjectKosten[],MATCH(Tb_ProjectKosten[[#Headers],[Forfat_Percentage]],Tb_ProjectKosten[#Headers],0),0),2),""),U90 &lt;=0,0),"")</f>
        <v/>
      </c>
      <c r="X90" s="4" t="str" cm="1">
        <f t="array" ref="X90">IFERROR(_xlfn.IFS(OR(F90="",LEFT(Methode_Keuze,4)="Geen"),"",AND(V90&lt;&gt;"",F90&lt;&gt;"Arbeidskosten"),ROUND(V90*VLOOKUP(F90,Tb_ProjectKosten[],MATCH(Tb_ProjectKosten[[#Headers],[Forfat_Percentage]],Tb_ProjectKosten[#Headers],0),0),2),AND(F90="Arbeidskosten",G90&lt;&gt;""),IFERROR(ROUND(V90*VLOOKUP(G90,Tb_KostenTypen[],3,0)*VLOOKUP(F90,Tb_ProjectKosten[],MATCH(Tb_ProjectKosten[[#Headers],[Forfat_Percentage]],Tb_ProjectKosten[#Headers],0),0),2),""),V90 &lt;=0,0),"")</f>
        <v/>
      </c>
      <c r="Y90" s="262"/>
      <c r="Z90" s="49"/>
      <c r="AA90" s="37" t="str" cm="1">
        <f t="array" ref="AA90">IFERROR(IF(INDEX(SubsidieTabel!$Q$1:$T$9,MATCH($F90,SubsidieTabel!$Q$1:$Q$9,0),IFERROR(MATCH(Methode_Keuze,SubsidieTabel!$Q$1:$T$1,0),2))&lt;&gt;1=TRUE,"ja",""),"")</f>
        <v/>
      </c>
    </row>
    <row r="91" spans="1:27" ht="15" customHeight="1" x14ac:dyDescent="0.25">
      <c r="A91" s="87"/>
      <c r="B91" s="219" t="str">
        <f>IF(A91&lt;&gt;"",_xlfn.MAXIFS($B$1:B90,$A$1:A90,A91)+1,"")</f>
        <v/>
      </c>
      <c r="C91" s="50"/>
      <c r="D91" s="50"/>
      <c r="E91" s="50"/>
      <c r="F91" s="50"/>
      <c r="G91" s="283"/>
      <c r="H91" s="296"/>
      <c r="I91" s="295"/>
      <c r="J91" s="295"/>
      <c r="K91" s="202"/>
      <c r="L91" s="202"/>
      <c r="M91" s="91" t="str">
        <f>IFERROR(VLOOKUP(H91,Lijsten!$H$1:$I$100,2,0),"")</f>
        <v/>
      </c>
      <c r="N91" s="91" t="str" cm="1">
        <f t="array" ref="N91">IFERROR(_xlfn.IFS(AND(LEFT(F91,6)="Arbeid",RIGHT(F91,3)&lt;&gt;"IKS"),IFERROR(VLOOKUP($G91,Tb_KostenTypen[],2,0),"tarief"),RIGHT(F91,3)="IKS","Uurtarief",LEFT(F91,6)="Arbeid","Uurtarief",AND(LEFT(F91,8)="Bijdrage",RIGHT(F91,15)="(vrijwilligers)"),"Vast tarief"),"")</f>
        <v/>
      </c>
      <c r="O91" s="92"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tarief",IF(LEFT(F91,8)="Bijdrage",VLOOKUP($F91,Tb_KostenTypen[],MATCH(Methode_Keuze,Tb_KostenTypen[#Headers],0),0),VLOOKUP($G91,Lijsten!L:O,4,0))),""),"")</f>
        <v/>
      </c>
      <c r="P91" s="92"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tarief",IF(LEFT(F91,8)="Bijdrage",VLOOKUP($F91,Tb_KostenTypen[],MATCH(Methode_Keuze,Tb_KostenTypen[#Headers],0),0),VLOOKUP($G91,Lijsten!L:O,4,0))),""),"")</f>
        <v/>
      </c>
      <c r="Q91" s="50"/>
      <c r="R91" s="50"/>
      <c r="S91" s="83"/>
      <c r="T91" s="51"/>
      <c r="U91" s="4" t="str" cm="1">
        <f t="array" ref="U91">IF(AA91&lt;&gt;"ja",_xlfn.IFNA(_xlfn.IFS(AND(O91&lt;&gt;"",F91&lt;&gt;"",RIGHT($N91,6)="tarief"),O91*Q91,S91&gt;0,IF(F91&lt;&gt;"",S91,"")),""),"")</f>
        <v/>
      </c>
      <c r="V91" s="4" t="str" cm="1">
        <f t="array" ref="V91">IF(AA91&lt;&gt;"ja",_xlfn.IFNA(_xlfn.IFS(AND(P91&lt;&gt;"",R91&lt;&gt;"",RIGHT($N91,6)="tarief"),P91*R91,T91&gt;0,T91),""),"")</f>
        <v/>
      </c>
      <c r="W91" s="4" t="str" cm="1">
        <f t="array" ref="W91">IFERROR(_xlfn.IFS(OR(F91="",LEFT(Methode_Keuze,4)="Geen"),"",AND(U91&lt;&gt;"",F91&lt;&gt;"Arbeidskosten"),ROUND(U91*VLOOKUP(F91,Tb_ProjectKosten[],MATCH(Tb_ProjectKosten[[#Headers],[Forfat_Percentage]],Tb_ProjectKosten[#Headers],0),0),2),AND(F91="Arbeidskosten",G91&lt;&gt;""),IFERROR(ROUND(U91*VLOOKUP(G91,Tb_KostenTypen[],3,0)*VLOOKUP(F91,Tb_ProjectKosten[],MATCH(Tb_ProjectKosten[[#Headers],[Forfat_Percentage]],Tb_ProjectKosten[#Headers],0),0),2),""),U91 &lt;=0,0),"")</f>
        <v/>
      </c>
      <c r="X91" s="4" t="str" cm="1">
        <f t="array" ref="X91">IFERROR(_xlfn.IFS(OR(F91="",LEFT(Methode_Keuze,4)="Geen"),"",AND(V91&lt;&gt;"",F91&lt;&gt;"Arbeidskosten"),ROUND(V91*VLOOKUP(F91,Tb_ProjectKosten[],MATCH(Tb_ProjectKosten[[#Headers],[Forfat_Percentage]],Tb_ProjectKosten[#Headers],0),0),2),AND(F91="Arbeidskosten",G91&lt;&gt;""),IFERROR(ROUND(V91*VLOOKUP(G91,Tb_KostenTypen[],3,0)*VLOOKUP(F91,Tb_ProjectKosten[],MATCH(Tb_ProjectKosten[[#Headers],[Forfat_Percentage]],Tb_ProjectKosten[#Headers],0),0),2),""),V91 &lt;=0,0),"")</f>
        <v/>
      </c>
      <c r="Y91" s="262"/>
      <c r="Z91" s="49"/>
      <c r="AA91" s="37" t="str" cm="1">
        <f t="array" ref="AA91">IFERROR(IF(INDEX(SubsidieTabel!$Q$1:$T$9,MATCH($F91,SubsidieTabel!$Q$1:$Q$9,0),IFERROR(MATCH(Methode_Keuze,SubsidieTabel!$Q$1:$T$1,0),2))&lt;&gt;1=TRUE,"ja",""),"")</f>
        <v/>
      </c>
    </row>
    <row r="92" spans="1:27" ht="15" customHeight="1" x14ac:dyDescent="0.25">
      <c r="A92" s="87"/>
      <c r="B92" s="219" t="str">
        <f>IF(A92&lt;&gt;"",_xlfn.MAXIFS($B$1:B91,$A$1:A91,A92)+1,"")</f>
        <v/>
      </c>
      <c r="C92" s="50"/>
      <c r="D92" s="50"/>
      <c r="E92" s="50"/>
      <c r="F92" s="50"/>
      <c r="G92" s="283"/>
      <c r="H92" s="296"/>
      <c r="I92" s="295"/>
      <c r="J92" s="295"/>
      <c r="K92" s="202"/>
      <c r="L92" s="202"/>
      <c r="M92" s="91" t="str">
        <f>IFERROR(VLOOKUP(H92,Lijsten!$H$1:$I$100,2,0),"")</f>
        <v/>
      </c>
      <c r="N92" s="91" t="str" cm="1">
        <f t="array" ref="N92">IFERROR(_xlfn.IFS(AND(LEFT(F92,6)="Arbeid",RIGHT(F92,3)&lt;&gt;"IKS"),IFERROR(VLOOKUP($G92,Tb_KostenTypen[],2,0),"tarief"),RIGHT(F92,3)="IKS","Uurtarief",LEFT(F92,6)="Arbeid","Uurtarief",AND(LEFT(F92,8)="Bijdrage",RIGHT(F92,15)="(vrijwilligers)"),"Vast tarief"),"")</f>
        <v/>
      </c>
      <c r="O92" s="92"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tarief",IF(LEFT(F92,8)="Bijdrage",VLOOKUP($F92,Tb_KostenTypen[],MATCH(Methode_Keuze,Tb_KostenTypen[#Headers],0),0),VLOOKUP($G92,Lijsten!L:O,4,0))),""),"")</f>
        <v/>
      </c>
      <c r="P92" s="92"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tarief",IF(LEFT(F92,8)="Bijdrage",VLOOKUP($F92,Tb_KostenTypen[],MATCH(Methode_Keuze,Tb_KostenTypen[#Headers],0),0),VLOOKUP($G92,Lijsten!L:O,4,0))),""),"")</f>
        <v/>
      </c>
      <c r="Q92" s="50"/>
      <c r="R92" s="50"/>
      <c r="S92" s="83"/>
      <c r="T92" s="51"/>
      <c r="U92" s="4" t="str" cm="1">
        <f t="array" ref="U92">IF(AA92&lt;&gt;"ja",_xlfn.IFNA(_xlfn.IFS(AND(O92&lt;&gt;"",F92&lt;&gt;"",RIGHT($N92,6)="tarief"),O92*Q92,S92&gt;0,IF(F92&lt;&gt;"",S92,"")),""),"")</f>
        <v/>
      </c>
      <c r="V92" s="4" t="str" cm="1">
        <f t="array" ref="V92">IF(AA92&lt;&gt;"ja",_xlfn.IFNA(_xlfn.IFS(AND(P92&lt;&gt;"",R92&lt;&gt;"",RIGHT($N92,6)="tarief"),P92*R92,T92&gt;0,T92),""),"")</f>
        <v/>
      </c>
      <c r="W92" s="4" t="str" cm="1">
        <f t="array" ref="W92">IFERROR(_xlfn.IFS(OR(F92="",LEFT(Methode_Keuze,4)="Geen"),"",AND(U92&lt;&gt;"",F92&lt;&gt;"Arbeidskosten"),ROUND(U92*VLOOKUP(F92,Tb_ProjectKosten[],MATCH(Tb_ProjectKosten[[#Headers],[Forfat_Percentage]],Tb_ProjectKosten[#Headers],0),0),2),AND(F92="Arbeidskosten",G92&lt;&gt;""),IFERROR(ROUND(U92*VLOOKUP(G92,Tb_KostenTypen[],3,0)*VLOOKUP(F92,Tb_ProjectKosten[],MATCH(Tb_ProjectKosten[[#Headers],[Forfat_Percentage]],Tb_ProjectKosten[#Headers],0),0),2),""),U92 &lt;=0,0),"")</f>
        <v/>
      </c>
      <c r="X92" s="4" t="str" cm="1">
        <f t="array" ref="X92">IFERROR(_xlfn.IFS(OR(F92="",LEFT(Methode_Keuze,4)="Geen"),"",AND(V92&lt;&gt;"",F92&lt;&gt;"Arbeidskosten"),ROUND(V92*VLOOKUP(F92,Tb_ProjectKosten[],MATCH(Tb_ProjectKosten[[#Headers],[Forfat_Percentage]],Tb_ProjectKosten[#Headers],0),0),2),AND(F92="Arbeidskosten",G92&lt;&gt;""),IFERROR(ROUND(V92*VLOOKUP(G92,Tb_KostenTypen[],3,0)*VLOOKUP(F92,Tb_ProjectKosten[],MATCH(Tb_ProjectKosten[[#Headers],[Forfat_Percentage]],Tb_ProjectKosten[#Headers],0),0),2),""),V92 &lt;=0,0),"")</f>
        <v/>
      </c>
      <c r="Y92" s="262"/>
      <c r="Z92" s="49"/>
      <c r="AA92" s="37" t="str" cm="1">
        <f t="array" ref="AA92">IFERROR(IF(INDEX(SubsidieTabel!$Q$1:$T$9,MATCH($F92,SubsidieTabel!$Q$1:$Q$9,0),IFERROR(MATCH(Methode_Keuze,SubsidieTabel!$Q$1:$T$1,0),2))&lt;&gt;1=TRUE,"ja",""),"")</f>
        <v/>
      </c>
    </row>
    <row r="93" spans="1:27" ht="15" customHeight="1" x14ac:dyDescent="0.25">
      <c r="A93" s="87"/>
      <c r="B93" s="219" t="str">
        <f>IF(A93&lt;&gt;"",_xlfn.MAXIFS($B$1:B92,$A$1:A92,A93)+1,"")</f>
        <v/>
      </c>
      <c r="C93" s="50"/>
      <c r="D93" s="50"/>
      <c r="E93" s="50"/>
      <c r="F93" s="50"/>
      <c r="G93" s="283"/>
      <c r="H93" s="296"/>
      <c r="I93" s="295"/>
      <c r="J93" s="295"/>
      <c r="K93" s="202"/>
      <c r="L93" s="202"/>
      <c r="M93" s="91" t="str">
        <f>IFERROR(VLOOKUP(H93,Lijsten!$H$1:$I$100,2,0),"")</f>
        <v/>
      </c>
      <c r="N93" s="91" t="str" cm="1">
        <f t="array" ref="N93">IFERROR(_xlfn.IFS(AND(LEFT(F93,6)="Arbeid",RIGHT(F93,3)&lt;&gt;"IKS"),IFERROR(VLOOKUP($G93,Tb_KostenTypen[],2,0),"tarief"),RIGHT(F93,3)="IKS","Uurtarief",LEFT(F93,6)="Arbeid","Uurtarief",AND(LEFT(F93,8)="Bijdrage",RIGHT(F93,15)="(vrijwilligers)"),"Vast tarief"),"")</f>
        <v/>
      </c>
      <c r="O93" s="92"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tarief",IF(LEFT(F93,8)="Bijdrage",VLOOKUP($F93,Tb_KostenTypen[],MATCH(Methode_Keuze,Tb_KostenTypen[#Headers],0),0),VLOOKUP($G93,Lijsten!L:O,4,0))),""),"")</f>
        <v/>
      </c>
      <c r="P93" s="92"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tarief",IF(LEFT(F93,8)="Bijdrage",VLOOKUP($F93,Tb_KostenTypen[],MATCH(Methode_Keuze,Tb_KostenTypen[#Headers],0),0),VLOOKUP($G93,Lijsten!L:O,4,0))),""),"")</f>
        <v/>
      </c>
      <c r="Q93" s="50"/>
      <c r="R93" s="50"/>
      <c r="S93" s="83"/>
      <c r="T93" s="51"/>
      <c r="U93" s="4" t="str" cm="1">
        <f t="array" ref="U93">IF(AA93&lt;&gt;"ja",_xlfn.IFNA(_xlfn.IFS(AND(O93&lt;&gt;"",F93&lt;&gt;"",RIGHT($N93,6)="tarief"),O93*Q93,S93&gt;0,IF(F93&lt;&gt;"",S93,"")),""),"")</f>
        <v/>
      </c>
      <c r="V93" s="4" t="str" cm="1">
        <f t="array" ref="V93">IF(AA93&lt;&gt;"ja",_xlfn.IFNA(_xlfn.IFS(AND(P93&lt;&gt;"",R93&lt;&gt;"",RIGHT($N93,6)="tarief"),P93*R93,T93&gt;0,T93),""),"")</f>
        <v/>
      </c>
      <c r="W93" s="4" t="str" cm="1">
        <f t="array" ref="W93">IFERROR(_xlfn.IFS(OR(F93="",LEFT(Methode_Keuze,4)="Geen"),"",AND(U93&lt;&gt;"",F93&lt;&gt;"Arbeidskosten"),ROUND(U93*VLOOKUP(F93,Tb_ProjectKosten[],MATCH(Tb_ProjectKosten[[#Headers],[Forfat_Percentage]],Tb_ProjectKosten[#Headers],0),0),2),AND(F93="Arbeidskosten",G93&lt;&gt;""),IFERROR(ROUND(U93*VLOOKUP(G93,Tb_KostenTypen[],3,0)*VLOOKUP(F93,Tb_ProjectKosten[],MATCH(Tb_ProjectKosten[[#Headers],[Forfat_Percentage]],Tb_ProjectKosten[#Headers],0),0),2),""),U93 &lt;=0,0),"")</f>
        <v/>
      </c>
      <c r="X93" s="4" t="str" cm="1">
        <f t="array" ref="X93">IFERROR(_xlfn.IFS(OR(F93="",LEFT(Methode_Keuze,4)="Geen"),"",AND(V93&lt;&gt;"",F93&lt;&gt;"Arbeidskosten"),ROUND(V93*VLOOKUP(F93,Tb_ProjectKosten[],MATCH(Tb_ProjectKosten[[#Headers],[Forfat_Percentage]],Tb_ProjectKosten[#Headers],0),0),2),AND(F93="Arbeidskosten",G93&lt;&gt;""),IFERROR(ROUND(V93*VLOOKUP(G93,Tb_KostenTypen[],3,0)*VLOOKUP(F93,Tb_ProjectKosten[],MATCH(Tb_ProjectKosten[[#Headers],[Forfat_Percentage]],Tb_ProjectKosten[#Headers],0),0),2),""),V93 &lt;=0,0),"")</f>
        <v/>
      </c>
      <c r="Y93" s="262"/>
      <c r="Z93" s="49"/>
      <c r="AA93" s="37" t="str" cm="1">
        <f t="array" ref="AA93">IFERROR(IF(INDEX(SubsidieTabel!$Q$1:$T$9,MATCH($F93,SubsidieTabel!$Q$1:$Q$9,0),IFERROR(MATCH(Methode_Keuze,SubsidieTabel!$Q$1:$T$1,0),2))&lt;&gt;1=TRUE,"ja",""),"")</f>
        <v/>
      </c>
    </row>
    <row r="94" spans="1:27" ht="15" customHeight="1" x14ac:dyDescent="0.25">
      <c r="A94" s="87"/>
      <c r="B94" s="219" t="str">
        <f>IF(A94&lt;&gt;"",_xlfn.MAXIFS($B$1:B93,$A$1:A93,A94)+1,"")</f>
        <v/>
      </c>
      <c r="C94" s="50"/>
      <c r="D94" s="50"/>
      <c r="E94" s="50"/>
      <c r="F94" s="50"/>
      <c r="G94" s="283"/>
      <c r="H94" s="296"/>
      <c r="I94" s="295"/>
      <c r="J94" s="295"/>
      <c r="K94" s="202"/>
      <c r="L94" s="202"/>
      <c r="M94" s="91" t="str">
        <f>IFERROR(VLOOKUP(H94,Lijsten!$H$1:$I$100,2,0),"")</f>
        <v/>
      </c>
      <c r="N94" s="91" t="str" cm="1">
        <f t="array" ref="N94">IFERROR(_xlfn.IFS(AND(LEFT(F94,6)="Arbeid",RIGHT(F94,3)&lt;&gt;"IKS"),IFERROR(VLOOKUP($G94,Tb_KostenTypen[],2,0),"tarief"),RIGHT(F94,3)="IKS","Uurtarief",LEFT(F94,6)="Arbeid","Uurtarief",AND(LEFT(F94,8)="Bijdrage",RIGHT(F94,15)="(vrijwilligers)"),"Vast tarief"),"")</f>
        <v/>
      </c>
      <c r="O94" s="92"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tarief",IF(LEFT(F94,8)="Bijdrage",VLOOKUP($F94,Tb_KostenTypen[],MATCH(Methode_Keuze,Tb_KostenTypen[#Headers],0),0),VLOOKUP($G94,Lijsten!L:O,4,0))),""),"")</f>
        <v/>
      </c>
      <c r="P94" s="92"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tarief",IF(LEFT(F94,8)="Bijdrage",VLOOKUP($F94,Tb_KostenTypen[],MATCH(Methode_Keuze,Tb_KostenTypen[#Headers],0),0),VLOOKUP($G94,Lijsten!L:O,4,0))),""),"")</f>
        <v/>
      </c>
      <c r="Q94" s="50"/>
      <c r="R94" s="50"/>
      <c r="S94" s="83"/>
      <c r="T94" s="51"/>
      <c r="U94" s="4" t="str" cm="1">
        <f t="array" ref="U94">IF(AA94&lt;&gt;"ja",_xlfn.IFNA(_xlfn.IFS(AND(O94&lt;&gt;"",F94&lt;&gt;"",RIGHT($N94,6)="tarief"),O94*Q94,S94&gt;0,IF(F94&lt;&gt;"",S94,"")),""),"")</f>
        <v/>
      </c>
      <c r="V94" s="4" t="str" cm="1">
        <f t="array" ref="V94">IF(AA94&lt;&gt;"ja",_xlfn.IFNA(_xlfn.IFS(AND(P94&lt;&gt;"",R94&lt;&gt;"",RIGHT($N94,6)="tarief"),P94*R94,T94&gt;0,T94),""),"")</f>
        <v/>
      </c>
      <c r="W94" s="4" t="str" cm="1">
        <f t="array" ref="W94">IFERROR(_xlfn.IFS(OR(F94="",LEFT(Methode_Keuze,4)="Geen"),"",AND(U94&lt;&gt;"",F94&lt;&gt;"Arbeidskosten"),ROUND(U94*VLOOKUP(F94,Tb_ProjectKosten[],MATCH(Tb_ProjectKosten[[#Headers],[Forfat_Percentage]],Tb_ProjectKosten[#Headers],0),0),2),AND(F94="Arbeidskosten",G94&lt;&gt;""),IFERROR(ROUND(U94*VLOOKUP(G94,Tb_KostenTypen[],3,0)*VLOOKUP(F94,Tb_ProjectKosten[],MATCH(Tb_ProjectKosten[[#Headers],[Forfat_Percentage]],Tb_ProjectKosten[#Headers],0),0),2),""),U94 &lt;=0,0),"")</f>
        <v/>
      </c>
      <c r="X94" s="4" t="str" cm="1">
        <f t="array" ref="X94">IFERROR(_xlfn.IFS(OR(F94="",LEFT(Methode_Keuze,4)="Geen"),"",AND(V94&lt;&gt;"",F94&lt;&gt;"Arbeidskosten"),ROUND(V94*VLOOKUP(F94,Tb_ProjectKosten[],MATCH(Tb_ProjectKosten[[#Headers],[Forfat_Percentage]],Tb_ProjectKosten[#Headers],0),0),2),AND(F94="Arbeidskosten",G94&lt;&gt;""),IFERROR(ROUND(V94*VLOOKUP(G94,Tb_KostenTypen[],3,0)*VLOOKUP(F94,Tb_ProjectKosten[],MATCH(Tb_ProjectKosten[[#Headers],[Forfat_Percentage]],Tb_ProjectKosten[#Headers],0),0),2),""),V94 &lt;=0,0),"")</f>
        <v/>
      </c>
      <c r="Y94" s="262"/>
      <c r="Z94" s="49"/>
      <c r="AA94" s="37" t="str" cm="1">
        <f t="array" ref="AA94">IFERROR(IF(INDEX(SubsidieTabel!$Q$1:$T$9,MATCH($F94,SubsidieTabel!$Q$1:$Q$9,0),IFERROR(MATCH(Methode_Keuze,SubsidieTabel!$Q$1:$T$1,0),2))&lt;&gt;1=TRUE,"ja",""),"")</f>
        <v/>
      </c>
    </row>
    <row r="95" spans="1:27" ht="15" customHeight="1" x14ac:dyDescent="0.25">
      <c r="A95" s="87"/>
      <c r="B95" s="219" t="str">
        <f>IF(A95&lt;&gt;"",_xlfn.MAXIFS($B$1:B94,$A$1:A94,A95)+1,"")</f>
        <v/>
      </c>
      <c r="C95" s="50"/>
      <c r="D95" s="50"/>
      <c r="E95" s="50"/>
      <c r="F95" s="50"/>
      <c r="G95" s="283"/>
      <c r="H95" s="296"/>
      <c r="I95" s="295"/>
      <c r="J95" s="295"/>
      <c r="K95" s="202"/>
      <c r="L95" s="202"/>
      <c r="M95" s="91" t="str">
        <f>IFERROR(VLOOKUP(H95,Lijsten!$H$1:$I$100,2,0),"")</f>
        <v/>
      </c>
      <c r="N95" s="91" t="str" cm="1">
        <f t="array" ref="N95">IFERROR(_xlfn.IFS(AND(LEFT(F95,6)="Arbeid",RIGHT(F95,3)&lt;&gt;"IKS"),IFERROR(VLOOKUP($G95,Tb_KostenTypen[],2,0),"tarief"),RIGHT(F95,3)="IKS","Uurtarief",LEFT(F95,6)="Arbeid","Uurtarief",AND(LEFT(F95,8)="Bijdrage",RIGHT(F95,15)="(vrijwilligers)"),"Vast tarief"),"")</f>
        <v/>
      </c>
      <c r="O95" s="92"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tarief",IF(LEFT(F95,8)="Bijdrage",VLOOKUP($F95,Tb_KostenTypen[],MATCH(Methode_Keuze,Tb_KostenTypen[#Headers],0),0),VLOOKUP($G95,Lijsten!L:O,4,0))),""),"")</f>
        <v/>
      </c>
      <c r="P95" s="92"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tarief",IF(LEFT(F95,8)="Bijdrage",VLOOKUP($F95,Tb_KostenTypen[],MATCH(Methode_Keuze,Tb_KostenTypen[#Headers],0),0),VLOOKUP($G95,Lijsten!L:O,4,0))),""),"")</f>
        <v/>
      </c>
      <c r="Q95" s="50"/>
      <c r="R95" s="50"/>
      <c r="S95" s="83"/>
      <c r="T95" s="51"/>
      <c r="U95" s="4" t="str" cm="1">
        <f t="array" ref="U95">IF(AA95&lt;&gt;"ja",_xlfn.IFNA(_xlfn.IFS(AND(O95&lt;&gt;"",F95&lt;&gt;"",RIGHT($N95,6)="tarief"),O95*Q95,S95&gt;0,IF(F95&lt;&gt;"",S95,"")),""),"")</f>
        <v/>
      </c>
      <c r="V95" s="4" t="str" cm="1">
        <f t="array" ref="V95">IF(AA95&lt;&gt;"ja",_xlfn.IFNA(_xlfn.IFS(AND(P95&lt;&gt;"",R95&lt;&gt;"",RIGHT($N95,6)="tarief"),P95*R95,T95&gt;0,T95),""),"")</f>
        <v/>
      </c>
      <c r="W95" s="4" t="str" cm="1">
        <f t="array" ref="W95">IFERROR(_xlfn.IFS(OR(F95="",LEFT(Methode_Keuze,4)="Geen"),"",AND(U95&lt;&gt;"",F95&lt;&gt;"Arbeidskosten"),ROUND(U95*VLOOKUP(F95,Tb_ProjectKosten[],MATCH(Tb_ProjectKosten[[#Headers],[Forfat_Percentage]],Tb_ProjectKosten[#Headers],0),0),2),AND(F95="Arbeidskosten",G95&lt;&gt;""),IFERROR(ROUND(U95*VLOOKUP(G95,Tb_KostenTypen[],3,0)*VLOOKUP(F95,Tb_ProjectKosten[],MATCH(Tb_ProjectKosten[[#Headers],[Forfat_Percentage]],Tb_ProjectKosten[#Headers],0),0),2),""),U95 &lt;=0,0),"")</f>
        <v/>
      </c>
      <c r="X95" s="4" t="str" cm="1">
        <f t="array" ref="X95">IFERROR(_xlfn.IFS(OR(F95="",LEFT(Methode_Keuze,4)="Geen"),"",AND(V95&lt;&gt;"",F95&lt;&gt;"Arbeidskosten"),ROUND(V95*VLOOKUP(F95,Tb_ProjectKosten[],MATCH(Tb_ProjectKosten[[#Headers],[Forfat_Percentage]],Tb_ProjectKosten[#Headers],0),0),2),AND(F95="Arbeidskosten",G95&lt;&gt;""),IFERROR(ROUND(V95*VLOOKUP(G95,Tb_KostenTypen[],3,0)*VLOOKUP(F95,Tb_ProjectKosten[],MATCH(Tb_ProjectKosten[[#Headers],[Forfat_Percentage]],Tb_ProjectKosten[#Headers],0),0),2),""),V95 &lt;=0,0),"")</f>
        <v/>
      </c>
      <c r="Y95" s="262"/>
      <c r="Z95" s="49"/>
      <c r="AA95" s="37" t="str" cm="1">
        <f t="array" ref="AA95">IFERROR(IF(INDEX(SubsidieTabel!$Q$1:$T$9,MATCH($F95,SubsidieTabel!$Q$1:$Q$9,0),IFERROR(MATCH(Methode_Keuze,SubsidieTabel!$Q$1:$T$1,0),2))&lt;&gt;1=TRUE,"ja",""),"")</f>
        <v/>
      </c>
    </row>
    <row r="96" spans="1:27" ht="15" customHeight="1" x14ac:dyDescent="0.25">
      <c r="A96" s="87"/>
      <c r="B96" s="219" t="str">
        <f>IF(A96&lt;&gt;"",_xlfn.MAXIFS($B$1:B95,$A$1:A95,A96)+1,"")</f>
        <v/>
      </c>
      <c r="C96" s="50"/>
      <c r="D96" s="50"/>
      <c r="E96" s="50"/>
      <c r="F96" s="50"/>
      <c r="G96" s="283"/>
      <c r="H96" s="296"/>
      <c r="I96" s="295"/>
      <c r="J96" s="295"/>
      <c r="K96" s="202"/>
      <c r="L96" s="202"/>
      <c r="M96" s="91" t="str">
        <f>IFERROR(VLOOKUP(H96,Lijsten!$H$1:$I$100,2,0),"")</f>
        <v/>
      </c>
      <c r="N96" s="91" t="str" cm="1">
        <f t="array" ref="N96">IFERROR(_xlfn.IFS(AND(LEFT(F96,6)="Arbeid",RIGHT(F96,3)&lt;&gt;"IKS"),IFERROR(VLOOKUP($G96,Tb_KostenTypen[],2,0),"tarief"),RIGHT(F96,3)="IKS","Uurtarief",LEFT(F96,6)="Arbeid","Uurtarief",AND(LEFT(F96,8)="Bijdrage",RIGHT(F96,15)="(vrijwilligers)"),"Vast tarief"),"")</f>
        <v/>
      </c>
      <c r="O96" s="92"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tarief",IF(LEFT(F96,8)="Bijdrage",VLOOKUP($F96,Tb_KostenTypen[],MATCH(Methode_Keuze,Tb_KostenTypen[#Headers],0),0),VLOOKUP($G96,Lijsten!L:O,4,0))),""),"")</f>
        <v/>
      </c>
      <c r="P96" s="92"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tarief",IF(LEFT(F96,8)="Bijdrage",VLOOKUP($F96,Tb_KostenTypen[],MATCH(Methode_Keuze,Tb_KostenTypen[#Headers],0),0),VLOOKUP($G96,Lijsten!L:O,4,0))),""),"")</f>
        <v/>
      </c>
      <c r="Q96" s="50"/>
      <c r="R96" s="50"/>
      <c r="S96" s="83"/>
      <c r="T96" s="51"/>
      <c r="U96" s="4" t="str" cm="1">
        <f t="array" ref="U96">IF(AA96&lt;&gt;"ja",_xlfn.IFNA(_xlfn.IFS(AND(O96&lt;&gt;"",F96&lt;&gt;"",RIGHT($N96,6)="tarief"),O96*Q96,S96&gt;0,IF(F96&lt;&gt;"",S96,"")),""),"")</f>
        <v/>
      </c>
      <c r="V96" s="4" t="str" cm="1">
        <f t="array" ref="V96">IF(AA96&lt;&gt;"ja",_xlfn.IFNA(_xlfn.IFS(AND(P96&lt;&gt;"",R96&lt;&gt;"",RIGHT($N96,6)="tarief"),P96*R96,T96&gt;0,T96),""),"")</f>
        <v/>
      </c>
      <c r="W96" s="4" t="str" cm="1">
        <f t="array" ref="W96">IFERROR(_xlfn.IFS(OR(F96="",LEFT(Methode_Keuze,4)="Geen"),"",AND(U96&lt;&gt;"",F96&lt;&gt;"Arbeidskosten"),ROUND(U96*VLOOKUP(F96,Tb_ProjectKosten[],MATCH(Tb_ProjectKosten[[#Headers],[Forfat_Percentage]],Tb_ProjectKosten[#Headers],0),0),2),AND(F96="Arbeidskosten",G96&lt;&gt;""),IFERROR(ROUND(U96*VLOOKUP(G96,Tb_KostenTypen[],3,0)*VLOOKUP(F96,Tb_ProjectKosten[],MATCH(Tb_ProjectKosten[[#Headers],[Forfat_Percentage]],Tb_ProjectKosten[#Headers],0),0),2),""),U96 &lt;=0,0),"")</f>
        <v/>
      </c>
      <c r="X96" s="4" t="str" cm="1">
        <f t="array" ref="X96">IFERROR(_xlfn.IFS(OR(F96="",LEFT(Methode_Keuze,4)="Geen"),"",AND(V96&lt;&gt;"",F96&lt;&gt;"Arbeidskosten"),ROUND(V96*VLOOKUP(F96,Tb_ProjectKosten[],MATCH(Tb_ProjectKosten[[#Headers],[Forfat_Percentage]],Tb_ProjectKosten[#Headers],0),0),2),AND(F96="Arbeidskosten",G96&lt;&gt;""),IFERROR(ROUND(V96*VLOOKUP(G96,Tb_KostenTypen[],3,0)*VLOOKUP(F96,Tb_ProjectKosten[],MATCH(Tb_ProjectKosten[[#Headers],[Forfat_Percentage]],Tb_ProjectKosten[#Headers],0),0),2),""),V96 &lt;=0,0),"")</f>
        <v/>
      </c>
      <c r="Y96" s="262"/>
      <c r="Z96" s="49"/>
      <c r="AA96" s="37" t="str" cm="1">
        <f t="array" ref="AA96">IFERROR(IF(INDEX(SubsidieTabel!$Q$1:$T$9,MATCH($F96,SubsidieTabel!$Q$1:$Q$9,0),IFERROR(MATCH(Methode_Keuze,SubsidieTabel!$Q$1:$T$1,0),2))&lt;&gt;1=TRUE,"ja",""),"")</f>
        <v/>
      </c>
    </row>
    <row r="97" spans="1:27" ht="15" customHeight="1" x14ac:dyDescent="0.25">
      <c r="A97" s="87"/>
      <c r="B97" s="219" t="str">
        <f>IF(A97&lt;&gt;"",_xlfn.MAXIFS($B$1:B96,$A$1:A96,A97)+1,"")</f>
        <v/>
      </c>
      <c r="C97" s="50"/>
      <c r="D97" s="50"/>
      <c r="E97" s="50"/>
      <c r="F97" s="50"/>
      <c r="G97" s="283"/>
      <c r="H97" s="296"/>
      <c r="I97" s="295"/>
      <c r="J97" s="295"/>
      <c r="K97" s="202"/>
      <c r="L97" s="202"/>
      <c r="M97" s="91" t="str">
        <f>IFERROR(VLOOKUP(H97,Lijsten!$H$1:$I$100,2,0),"")</f>
        <v/>
      </c>
      <c r="N97" s="91" t="str" cm="1">
        <f t="array" ref="N97">IFERROR(_xlfn.IFS(AND(LEFT(F97,6)="Arbeid",RIGHT(F97,3)&lt;&gt;"IKS"),IFERROR(VLOOKUP($G97,Tb_KostenTypen[],2,0),"tarief"),RIGHT(F97,3)="IKS","Uurtarief",LEFT(F97,6)="Arbeid","Uurtarief",AND(LEFT(F97,8)="Bijdrage",RIGHT(F97,15)="(vrijwilligers)"),"Vast tarief"),"")</f>
        <v/>
      </c>
      <c r="O97" s="92"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tarief",IF(LEFT(F97,8)="Bijdrage",VLOOKUP($F97,Tb_KostenTypen[],MATCH(Methode_Keuze,Tb_KostenTypen[#Headers],0),0),VLOOKUP($G97,Lijsten!L:O,4,0))),""),"")</f>
        <v/>
      </c>
      <c r="P97" s="92"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tarief",IF(LEFT(F97,8)="Bijdrage",VLOOKUP($F97,Tb_KostenTypen[],MATCH(Methode_Keuze,Tb_KostenTypen[#Headers],0),0),VLOOKUP($G97,Lijsten!L:O,4,0))),""),"")</f>
        <v/>
      </c>
      <c r="Q97" s="50"/>
      <c r="R97" s="50"/>
      <c r="S97" s="83"/>
      <c r="T97" s="51"/>
      <c r="U97" s="4" t="str" cm="1">
        <f t="array" ref="U97">IF(AA97&lt;&gt;"ja",_xlfn.IFNA(_xlfn.IFS(AND(O97&lt;&gt;"",F97&lt;&gt;"",RIGHT($N97,6)="tarief"),O97*Q97,S97&gt;0,IF(F97&lt;&gt;"",S97,"")),""),"")</f>
        <v/>
      </c>
      <c r="V97" s="4" t="str" cm="1">
        <f t="array" ref="V97">IF(AA97&lt;&gt;"ja",_xlfn.IFNA(_xlfn.IFS(AND(P97&lt;&gt;"",R97&lt;&gt;"",RIGHT($N97,6)="tarief"),P97*R97,T97&gt;0,T97),""),"")</f>
        <v/>
      </c>
      <c r="W97" s="4" t="str" cm="1">
        <f t="array" ref="W97">IFERROR(_xlfn.IFS(OR(F97="",LEFT(Methode_Keuze,4)="Geen"),"",AND(U97&lt;&gt;"",F97&lt;&gt;"Arbeidskosten"),ROUND(U97*VLOOKUP(F97,Tb_ProjectKosten[],MATCH(Tb_ProjectKosten[[#Headers],[Forfat_Percentage]],Tb_ProjectKosten[#Headers],0),0),2),AND(F97="Arbeidskosten",G97&lt;&gt;""),IFERROR(ROUND(U97*VLOOKUP(G97,Tb_KostenTypen[],3,0)*VLOOKUP(F97,Tb_ProjectKosten[],MATCH(Tb_ProjectKosten[[#Headers],[Forfat_Percentage]],Tb_ProjectKosten[#Headers],0),0),2),""),U97 &lt;=0,0),"")</f>
        <v/>
      </c>
      <c r="X97" s="4" t="str" cm="1">
        <f t="array" ref="X97">IFERROR(_xlfn.IFS(OR(F97="",LEFT(Methode_Keuze,4)="Geen"),"",AND(V97&lt;&gt;"",F97&lt;&gt;"Arbeidskosten"),ROUND(V97*VLOOKUP(F97,Tb_ProjectKosten[],MATCH(Tb_ProjectKosten[[#Headers],[Forfat_Percentage]],Tb_ProjectKosten[#Headers],0),0),2),AND(F97="Arbeidskosten",G97&lt;&gt;""),IFERROR(ROUND(V97*VLOOKUP(G97,Tb_KostenTypen[],3,0)*VLOOKUP(F97,Tb_ProjectKosten[],MATCH(Tb_ProjectKosten[[#Headers],[Forfat_Percentage]],Tb_ProjectKosten[#Headers],0),0),2),""),V97 &lt;=0,0),"")</f>
        <v/>
      </c>
      <c r="Y97" s="262"/>
      <c r="Z97" s="49"/>
      <c r="AA97" s="37" t="str" cm="1">
        <f t="array" ref="AA97">IFERROR(IF(INDEX(SubsidieTabel!$Q$1:$T$9,MATCH($F97,SubsidieTabel!$Q$1:$Q$9,0),IFERROR(MATCH(Methode_Keuze,SubsidieTabel!$Q$1:$T$1,0),2))&lt;&gt;1=TRUE,"ja",""),"")</f>
        <v/>
      </c>
    </row>
    <row r="98" spans="1:27" ht="15" customHeight="1" x14ac:dyDescent="0.25">
      <c r="A98" s="87"/>
      <c r="B98" s="219" t="str">
        <f>IF(A98&lt;&gt;"",_xlfn.MAXIFS($B$1:B97,$A$1:A97,A98)+1,"")</f>
        <v/>
      </c>
      <c r="C98" s="50"/>
      <c r="D98" s="50"/>
      <c r="E98" s="50"/>
      <c r="F98" s="50"/>
      <c r="G98" s="283"/>
      <c r="H98" s="296"/>
      <c r="I98" s="295"/>
      <c r="J98" s="295"/>
      <c r="K98" s="202"/>
      <c r="L98" s="202"/>
      <c r="M98" s="91" t="str">
        <f>IFERROR(VLOOKUP(H98,Lijsten!$H$1:$I$100,2,0),"")</f>
        <v/>
      </c>
      <c r="N98" s="91" t="str" cm="1">
        <f t="array" ref="N98">IFERROR(_xlfn.IFS(AND(LEFT(F98,6)="Arbeid",RIGHT(F98,3)&lt;&gt;"IKS"),IFERROR(VLOOKUP($G98,Tb_KostenTypen[],2,0),"tarief"),RIGHT(F98,3)="IKS","Uurtarief",LEFT(F98,6)="Arbeid","Uurtarief",AND(LEFT(F98,8)="Bijdrage",RIGHT(F98,15)="(vrijwilligers)"),"Vast tarief"),"")</f>
        <v/>
      </c>
      <c r="O98" s="92"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tarief",IF(LEFT(F98,8)="Bijdrage",VLOOKUP($F98,Tb_KostenTypen[],MATCH(Methode_Keuze,Tb_KostenTypen[#Headers],0),0),VLOOKUP($G98,Lijsten!L:O,4,0))),""),"")</f>
        <v/>
      </c>
      <c r="P98" s="92"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tarief",IF(LEFT(F98,8)="Bijdrage",VLOOKUP($F98,Tb_KostenTypen[],MATCH(Methode_Keuze,Tb_KostenTypen[#Headers],0),0),VLOOKUP($G98,Lijsten!L:O,4,0))),""),"")</f>
        <v/>
      </c>
      <c r="Q98" s="50"/>
      <c r="R98" s="50"/>
      <c r="S98" s="83"/>
      <c r="T98" s="51"/>
      <c r="U98" s="4" t="str" cm="1">
        <f t="array" ref="U98">IF(AA98&lt;&gt;"ja",_xlfn.IFNA(_xlfn.IFS(AND(O98&lt;&gt;"",F98&lt;&gt;"",RIGHT($N98,6)="tarief"),O98*Q98,S98&gt;0,IF(F98&lt;&gt;"",S98,"")),""),"")</f>
        <v/>
      </c>
      <c r="V98" s="4" t="str" cm="1">
        <f t="array" ref="V98">IF(AA98&lt;&gt;"ja",_xlfn.IFNA(_xlfn.IFS(AND(P98&lt;&gt;"",R98&lt;&gt;"",RIGHT($N98,6)="tarief"),P98*R98,T98&gt;0,T98),""),"")</f>
        <v/>
      </c>
      <c r="W98" s="4" t="str" cm="1">
        <f t="array" ref="W98">IFERROR(_xlfn.IFS(OR(F98="",LEFT(Methode_Keuze,4)="Geen"),"",AND(U98&lt;&gt;"",F98&lt;&gt;"Arbeidskosten"),ROUND(U98*VLOOKUP(F98,Tb_ProjectKosten[],MATCH(Tb_ProjectKosten[[#Headers],[Forfat_Percentage]],Tb_ProjectKosten[#Headers],0),0),2),AND(F98="Arbeidskosten",G98&lt;&gt;""),IFERROR(ROUND(U98*VLOOKUP(G98,Tb_KostenTypen[],3,0)*VLOOKUP(F98,Tb_ProjectKosten[],MATCH(Tb_ProjectKosten[[#Headers],[Forfat_Percentage]],Tb_ProjectKosten[#Headers],0),0),2),""),U98 &lt;=0,0),"")</f>
        <v/>
      </c>
      <c r="X98" s="4" t="str" cm="1">
        <f t="array" ref="X98">IFERROR(_xlfn.IFS(OR(F98="",LEFT(Methode_Keuze,4)="Geen"),"",AND(V98&lt;&gt;"",F98&lt;&gt;"Arbeidskosten"),ROUND(V98*VLOOKUP(F98,Tb_ProjectKosten[],MATCH(Tb_ProjectKosten[[#Headers],[Forfat_Percentage]],Tb_ProjectKosten[#Headers],0),0),2),AND(F98="Arbeidskosten",G98&lt;&gt;""),IFERROR(ROUND(V98*VLOOKUP(G98,Tb_KostenTypen[],3,0)*VLOOKUP(F98,Tb_ProjectKosten[],MATCH(Tb_ProjectKosten[[#Headers],[Forfat_Percentage]],Tb_ProjectKosten[#Headers],0),0),2),""),V98 &lt;=0,0),"")</f>
        <v/>
      </c>
      <c r="Y98" s="262"/>
      <c r="Z98" s="49"/>
      <c r="AA98" s="37" t="str" cm="1">
        <f t="array" ref="AA98">IFERROR(IF(INDEX(SubsidieTabel!$Q$1:$T$9,MATCH($F98,SubsidieTabel!$Q$1:$Q$9,0),IFERROR(MATCH(Methode_Keuze,SubsidieTabel!$Q$1:$T$1,0),2))&lt;&gt;1=TRUE,"ja",""),"")</f>
        <v/>
      </c>
    </row>
    <row r="99" spans="1:27" ht="15" customHeight="1" x14ac:dyDescent="0.25">
      <c r="A99" s="87"/>
      <c r="B99" s="219" t="str">
        <f>IF(A99&lt;&gt;"",_xlfn.MAXIFS($B$1:B98,$A$1:A98,A99)+1,"")</f>
        <v/>
      </c>
      <c r="C99" s="50"/>
      <c r="D99" s="50"/>
      <c r="E99" s="50"/>
      <c r="F99" s="50"/>
      <c r="G99" s="283"/>
      <c r="H99" s="296"/>
      <c r="I99" s="295"/>
      <c r="J99" s="295"/>
      <c r="K99" s="202"/>
      <c r="L99" s="202"/>
      <c r="M99" s="91" t="str">
        <f>IFERROR(VLOOKUP(H99,Lijsten!$H$1:$I$100,2,0),"")</f>
        <v/>
      </c>
      <c r="N99" s="91" t="str" cm="1">
        <f t="array" ref="N99">IFERROR(_xlfn.IFS(AND(LEFT(F99,6)="Arbeid",RIGHT(F99,3)&lt;&gt;"IKS"),IFERROR(VLOOKUP($G99,Tb_KostenTypen[],2,0),"tarief"),RIGHT(F99,3)="IKS","Uurtarief",LEFT(F99,6)="Arbeid","Uurtarief",AND(LEFT(F99,8)="Bijdrage",RIGHT(F99,15)="(vrijwilligers)"),"Vast tarief"),"")</f>
        <v/>
      </c>
      <c r="O99" s="92"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tarief",IF(LEFT(F99,8)="Bijdrage",VLOOKUP($F99,Tb_KostenTypen[],MATCH(Methode_Keuze,Tb_KostenTypen[#Headers],0),0),VLOOKUP($G99,Lijsten!L:O,4,0))),""),"")</f>
        <v/>
      </c>
      <c r="P99" s="92"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tarief",IF(LEFT(F99,8)="Bijdrage",VLOOKUP($F99,Tb_KostenTypen[],MATCH(Methode_Keuze,Tb_KostenTypen[#Headers],0),0),VLOOKUP($G99,Lijsten!L:O,4,0))),""),"")</f>
        <v/>
      </c>
      <c r="Q99" s="50"/>
      <c r="R99" s="50"/>
      <c r="S99" s="83"/>
      <c r="T99" s="51"/>
      <c r="U99" s="4" t="str" cm="1">
        <f t="array" ref="U99">IF(AA99&lt;&gt;"ja",_xlfn.IFNA(_xlfn.IFS(AND(O99&lt;&gt;"",F99&lt;&gt;"",RIGHT($N99,6)="tarief"),O99*Q99,S99&gt;0,IF(F99&lt;&gt;"",S99,"")),""),"")</f>
        <v/>
      </c>
      <c r="V99" s="4" t="str" cm="1">
        <f t="array" ref="V99">IF(AA99&lt;&gt;"ja",_xlfn.IFNA(_xlfn.IFS(AND(P99&lt;&gt;"",R99&lt;&gt;"",RIGHT($N99,6)="tarief"),P99*R99,T99&gt;0,T99),""),"")</f>
        <v/>
      </c>
      <c r="W99" s="4" t="str" cm="1">
        <f t="array" ref="W99">IFERROR(_xlfn.IFS(OR(F99="",LEFT(Methode_Keuze,4)="Geen"),"",AND(U99&lt;&gt;"",F99&lt;&gt;"Arbeidskosten"),ROUND(U99*VLOOKUP(F99,Tb_ProjectKosten[],MATCH(Tb_ProjectKosten[[#Headers],[Forfat_Percentage]],Tb_ProjectKosten[#Headers],0),0),2),AND(F99="Arbeidskosten",G99&lt;&gt;""),IFERROR(ROUND(U99*VLOOKUP(G99,Tb_KostenTypen[],3,0)*VLOOKUP(F99,Tb_ProjectKosten[],MATCH(Tb_ProjectKosten[[#Headers],[Forfat_Percentage]],Tb_ProjectKosten[#Headers],0),0),2),""),U99 &lt;=0,0),"")</f>
        <v/>
      </c>
      <c r="X99" s="4" t="str" cm="1">
        <f t="array" ref="X99">IFERROR(_xlfn.IFS(OR(F99="",LEFT(Methode_Keuze,4)="Geen"),"",AND(V99&lt;&gt;"",F99&lt;&gt;"Arbeidskosten"),ROUND(V99*VLOOKUP(F99,Tb_ProjectKosten[],MATCH(Tb_ProjectKosten[[#Headers],[Forfat_Percentage]],Tb_ProjectKosten[#Headers],0),0),2),AND(F99="Arbeidskosten",G99&lt;&gt;""),IFERROR(ROUND(V99*VLOOKUP(G99,Tb_KostenTypen[],3,0)*VLOOKUP(F99,Tb_ProjectKosten[],MATCH(Tb_ProjectKosten[[#Headers],[Forfat_Percentage]],Tb_ProjectKosten[#Headers],0),0),2),""),V99 &lt;=0,0),"")</f>
        <v/>
      </c>
      <c r="Y99" s="262"/>
      <c r="Z99" s="49"/>
      <c r="AA99" s="37" t="str" cm="1">
        <f t="array" ref="AA99">IFERROR(IF(INDEX(SubsidieTabel!$Q$1:$T$9,MATCH($F99,SubsidieTabel!$Q$1:$Q$9,0),IFERROR(MATCH(Methode_Keuze,SubsidieTabel!$Q$1:$T$1,0),2))&lt;&gt;1=TRUE,"ja",""),"")</f>
        <v/>
      </c>
    </row>
    <row r="100" spans="1:27" ht="15" customHeight="1" x14ac:dyDescent="0.25">
      <c r="A100" s="87"/>
      <c r="B100" s="219" t="str">
        <f>IF(A100&lt;&gt;"",_xlfn.MAXIFS($B$1:B99,$A$1:A99,A100)+1,"")</f>
        <v/>
      </c>
      <c r="C100" s="50"/>
      <c r="D100" s="50"/>
      <c r="E100" s="50"/>
      <c r="F100" s="50"/>
      <c r="G100" s="283"/>
      <c r="H100" s="296"/>
      <c r="I100" s="295"/>
      <c r="J100" s="295"/>
      <c r="K100" s="202"/>
      <c r="L100" s="202"/>
      <c r="M100" s="91" t="str">
        <f>IFERROR(VLOOKUP(H100,Lijsten!$H$1:$I$100,2,0),"")</f>
        <v/>
      </c>
      <c r="N100" s="91" t="str" cm="1">
        <f t="array" ref="N100">IFERROR(_xlfn.IFS(AND(LEFT(F100,6)="Arbeid",RIGHT(F100,3)&lt;&gt;"IKS"),IFERROR(VLOOKUP($G100,Tb_KostenTypen[],2,0),"tarief"),RIGHT(F100,3)="IKS","Uurtarief",LEFT(F100,6)="Arbeid","Uurtarief",AND(LEFT(F100,8)="Bijdrage",RIGHT(F100,15)="(vrijwilligers)"),"Vast tarief"),"")</f>
        <v/>
      </c>
      <c r="O100" s="92"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tarief",IF(LEFT(F100,8)="Bijdrage",VLOOKUP($F100,Tb_KostenTypen[],MATCH(Methode_Keuze,Tb_KostenTypen[#Headers],0),0),VLOOKUP($G100,Lijsten!L:O,4,0))),""),"")</f>
        <v/>
      </c>
      <c r="P100" s="92"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tarief",IF(LEFT(F100,8)="Bijdrage",VLOOKUP($F100,Tb_KostenTypen[],MATCH(Methode_Keuze,Tb_KostenTypen[#Headers],0),0),VLOOKUP($G100,Lijsten!L:O,4,0))),""),"")</f>
        <v/>
      </c>
      <c r="Q100" s="50"/>
      <c r="R100" s="50"/>
      <c r="S100" s="83"/>
      <c r="T100" s="51"/>
      <c r="U100" s="4" t="str" cm="1">
        <f t="array" ref="U100">IF(AA100&lt;&gt;"ja",_xlfn.IFNA(_xlfn.IFS(AND(O100&lt;&gt;"",F100&lt;&gt;"",RIGHT($N100,6)="tarief"),O100*Q100,S100&gt;0,IF(F100&lt;&gt;"",S100,"")),""),"")</f>
        <v/>
      </c>
      <c r="V100" s="4" t="str" cm="1">
        <f t="array" ref="V100">IF(AA100&lt;&gt;"ja",_xlfn.IFNA(_xlfn.IFS(AND(P100&lt;&gt;"",R100&lt;&gt;"",RIGHT($N100,6)="tarief"),P100*R100,T100&gt;0,T100),""),"")</f>
        <v/>
      </c>
      <c r="W100" s="4" t="str" cm="1">
        <f t="array" ref="W100">IFERROR(_xlfn.IFS(OR(F100="",LEFT(Methode_Keuze,4)="Geen"),"",AND(U100&lt;&gt;"",F100&lt;&gt;"Arbeidskosten"),ROUND(U100*VLOOKUP(F100,Tb_ProjectKosten[],MATCH(Tb_ProjectKosten[[#Headers],[Forfat_Percentage]],Tb_ProjectKosten[#Headers],0),0),2),AND(F100="Arbeidskosten",G100&lt;&gt;""),IFERROR(ROUND(U100*VLOOKUP(G100,Tb_KostenTypen[],3,0)*VLOOKUP(F100,Tb_ProjectKosten[],MATCH(Tb_ProjectKosten[[#Headers],[Forfat_Percentage]],Tb_ProjectKosten[#Headers],0),0),2),""),U100 &lt;=0,0),"")</f>
        <v/>
      </c>
      <c r="X100" s="4" t="str" cm="1">
        <f t="array" ref="X100">IFERROR(_xlfn.IFS(OR(F100="",LEFT(Methode_Keuze,4)="Geen"),"",AND(V100&lt;&gt;"",F100&lt;&gt;"Arbeidskosten"),ROUND(V100*VLOOKUP(F100,Tb_ProjectKosten[],MATCH(Tb_ProjectKosten[[#Headers],[Forfat_Percentage]],Tb_ProjectKosten[#Headers],0),0),2),AND(F100="Arbeidskosten",G100&lt;&gt;""),IFERROR(ROUND(V100*VLOOKUP(G100,Tb_KostenTypen[],3,0)*VLOOKUP(F100,Tb_ProjectKosten[],MATCH(Tb_ProjectKosten[[#Headers],[Forfat_Percentage]],Tb_ProjectKosten[#Headers],0),0),2),""),V100 &lt;=0,0),"")</f>
        <v/>
      </c>
      <c r="Y100" s="262"/>
      <c r="Z100" s="49"/>
      <c r="AA100" s="37" t="str" cm="1">
        <f t="array" ref="AA100">IFERROR(IF(INDEX(SubsidieTabel!$Q$1:$T$9,MATCH($F100,SubsidieTabel!$Q$1:$Q$9,0),IFERROR(MATCH(Methode_Keuze,SubsidieTabel!$Q$1:$T$1,0),2))&lt;&gt;1=TRUE,"ja",""),"")</f>
        <v/>
      </c>
    </row>
    <row r="101" spans="1:27" ht="15" customHeight="1" x14ac:dyDescent="0.25">
      <c r="A101" s="87"/>
      <c r="B101" s="219" t="str">
        <f>IF(A101&lt;&gt;"",_xlfn.MAXIFS($B$1:B100,$A$1:A100,A101)+1,"")</f>
        <v/>
      </c>
      <c r="C101" s="50"/>
      <c r="D101" s="50"/>
      <c r="E101" s="50"/>
      <c r="F101" s="50"/>
      <c r="G101" s="283"/>
      <c r="H101" s="296"/>
      <c r="I101" s="295"/>
      <c r="J101" s="295"/>
      <c r="K101" s="202"/>
      <c r="L101" s="202"/>
      <c r="M101" s="91" t="str">
        <f>IFERROR(VLOOKUP(H101,Lijsten!$H$1:$I$100,2,0),"")</f>
        <v/>
      </c>
      <c r="N101" s="91" t="str" cm="1">
        <f t="array" ref="N101">IFERROR(_xlfn.IFS(AND(LEFT(F101,6)="Arbeid",RIGHT(F101,3)&lt;&gt;"IKS"),IFERROR(VLOOKUP($G101,Tb_KostenTypen[],2,0),"tarief"),RIGHT(F101,3)="IKS","Uurtarief",LEFT(F101,6)="Arbeid","Uurtarief",AND(LEFT(F101,8)="Bijdrage",RIGHT(F101,15)="(vrijwilligers)"),"Vast tarief"),"")</f>
        <v/>
      </c>
      <c r="O101" s="92"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tarief",IF(LEFT(F101,8)="Bijdrage",VLOOKUP($F101,Tb_KostenTypen[],MATCH(Methode_Keuze,Tb_KostenTypen[#Headers],0),0),VLOOKUP($G101,Lijsten!L:O,4,0))),""),"")</f>
        <v/>
      </c>
      <c r="P101" s="92"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tarief",IF(LEFT(F101,8)="Bijdrage",VLOOKUP($F101,Tb_KostenTypen[],MATCH(Methode_Keuze,Tb_KostenTypen[#Headers],0),0),VLOOKUP($G101,Lijsten!L:O,4,0))),""),"")</f>
        <v/>
      </c>
      <c r="Q101" s="50"/>
      <c r="R101" s="50"/>
      <c r="S101" s="83"/>
      <c r="T101" s="51"/>
      <c r="U101" s="4" t="str" cm="1">
        <f t="array" ref="U101">IF(AA101&lt;&gt;"ja",_xlfn.IFNA(_xlfn.IFS(AND(O101&lt;&gt;"",F101&lt;&gt;"",RIGHT($N101,6)="tarief"),O101*Q101,S101&gt;0,IF(F101&lt;&gt;"",S101,"")),""),"")</f>
        <v/>
      </c>
      <c r="V101" s="4" t="str" cm="1">
        <f t="array" ref="V101">IF(AA101&lt;&gt;"ja",_xlfn.IFNA(_xlfn.IFS(AND(P101&lt;&gt;"",R101&lt;&gt;"",RIGHT($N101,6)="tarief"),P101*R101,T101&gt;0,T101),""),"")</f>
        <v/>
      </c>
      <c r="W101" s="4" t="str" cm="1">
        <f t="array" ref="W101">IFERROR(_xlfn.IFS(OR(F101="",LEFT(Methode_Keuze,4)="Geen"),"",AND(U101&lt;&gt;"",F101&lt;&gt;"Arbeidskosten"),ROUND(U101*VLOOKUP(F101,Tb_ProjectKosten[],MATCH(Tb_ProjectKosten[[#Headers],[Forfat_Percentage]],Tb_ProjectKosten[#Headers],0),0),2),AND(F101="Arbeidskosten",G101&lt;&gt;""),IFERROR(ROUND(U101*VLOOKUP(G101,Tb_KostenTypen[],3,0)*VLOOKUP(F101,Tb_ProjectKosten[],MATCH(Tb_ProjectKosten[[#Headers],[Forfat_Percentage]],Tb_ProjectKosten[#Headers],0),0),2),""),U101 &lt;=0,0),"")</f>
        <v/>
      </c>
      <c r="X101" s="4" t="str" cm="1">
        <f t="array" ref="X101">IFERROR(_xlfn.IFS(OR(F101="",LEFT(Methode_Keuze,4)="Geen"),"",AND(V101&lt;&gt;"",F101&lt;&gt;"Arbeidskosten"),ROUND(V101*VLOOKUP(F101,Tb_ProjectKosten[],MATCH(Tb_ProjectKosten[[#Headers],[Forfat_Percentage]],Tb_ProjectKosten[#Headers],0),0),2),AND(F101="Arbeidskosten",G101&lt;&gt;""),IFERROR(ROUND(V101*VLOOKUP(G101,Tb_KostenTypen[],3,0)*VLOOKUP(F101,Tb_ProjectKosten[],MATCH(Tb_ProjectKosten[[#Headers],[Forfat_Percentage]],Tb_ProjectKosten[#Headers],0),0),2),""),V101 &lt;=0,0),"")</f>
        <v/>
      </c>
      <c r="Y101" s="262"/>
      <c r="Z101" s="49"/>
      <c r="AA101" s="37" t="str" cm="1">
        <f t="array" ref="AA101">IFERROR(IF(INDEX(SubsidieTabel!$Q$1:$T$9,MATCH($F101,SubsidieTabel!$Q$1:$Q$9,0),IFERROR(MATCH(Methode_Keuze,SubsidieTabel!$Q$1:$T$1,0),2))&lt;&gt;1=TRUE,"ja",""),"")</f>
        <v/>
      </c>
    </row>
    <row r="102" spans="1:27" ht="15" customHeight="1" x14ac:dyDescent="0.25">
      <c r="A102" s="87"/>
      <c r="B102" s="219" t="str">
        <f>IF(A102&lt;&gt;"",_xlfn.MAXIFS($B$1:B101,$A$1:A101,A102)+1,"")</f>
        <v/>
      </c>
      <c r="C102" s="50"/>
      <c r="D102" s="50"/>
      <c r="E102" s="50"/>
      <c r="F102" s="50"/>
      <c r="G102" s="283"/>
      <c r="H102" s="296"/>
      <c r="I102" s="295"/>
      <c r="J102" s="295"/>
      <c r="K102" s="202"/>
      <c r="L102" s="202"/>
      <c r="M102" s="91" t="str">
        <f>IFERROR(VLOOKUP(H102,Lijsten!$H$1:$I$100,2,0),"")</f>
        <v/>
      </c>
      <c r="N102" s="91" t="str" cm="1">
        <f t="array" ref="N102">IFERROR(_xlfn.IFS(AND(LEFT(F102,6)="Arbeid",RIGHT(F102,3)&lt;&gt;"IKS"),IFERROR(VLOOKUP($G102,Tb_KostenTypen[],2,0),"tarief"),RIGHT(F102,3)="IKS","Uurtarief",LEFT(F102,6)="Arbeid","Uurtarief",AND(LEFT(F102,8)="Bijdrage",RIGHT(F102,15)="(vrijwilligers)"),"Vast tarief"),"")</f>
        <v/>
      </c>
      <c r="O102" s="92"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tarief",IF(LEFT(F102,8)="Bijdrage",VLOOKUP($F102,Tb_KostenTypen[],MATCH(Methode_Keuze,Tb_KostenTypen[#Headers],0),0),VLOOKUP($G102,Lijsten!L:O,4,0))),""),"")</f>
        <v/>
      </c>
      <c r="P102" s="92"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tarief",IF(LEFT(F102,8)="Bijdrage",VLOOKUP($F102,Tb_KostenTypen[],MATCH(Methode_Keuze,Tb_KostenTypen[#Headers],0),0),VLOOKUP($G102,Lijsten!L:O,4,0))),""),"")</f>
        <v/>
      </c>
      <c r="Q102" s="50"/>
      <c r="R102" s="50"/>
      <c r="S102" s="83"/>
      <c r="T102" s="51"/>
      <c r="U102" s="4" t="str" cm="1">
        <f t="array" ref="U102">IF(AA102&lt;&gt;"ja",_xlfn.IFNA(_xlfn.IFS(AND(O102&lt;&gt;"",F102&lt;&gt;"",RIGHT($N102,6)="tarief"),O102*Q102,S102&gt;0,IF(F102&lt;&gt;"",S102,"")),""),"")</f>
        <v/>
      </c>
      <c r="V102" s="4" t="str" cm="1">
        <f t="array" ref="V102">IF(AA102&lt;&gt;"ja",_xlfn.IFNA(_xlfn.IFS(AND(P102&lt;&gt;"",R102&lt;&gt;"",RIGHT($N102,6)="tarief"),P102*R102,T102&gt;0,T102),""),"")</f>
        <v/>
      </c>
      <c r="W102" s="4" t="str" cm="1">
        <f t="array" ref="W102">IFERROR(_xlfn.IFS(OR(F102="",LEFT(Methode_Keuze,4)="Geen"),"",AND(U102&lt;&gt;"",F102&lt;&gt;"Arbeidskosten"),ROUND(U102*VLOOKUP(F102,Tb_ProjectKosten[],MATCH(Tb_ProjectKosten[[#Headers],[Forfat_Percentage]],Tb_ProjectKosten[#Headers],0),0),2),AND(F102="Arbeidskosten",G102&lt;&gt;""),IFERROR(ROUND(U102*VLOOKUP(G102,Tb_KostenTypen[],3,0)*VLOOKUP(F102,Tb_ProjectKosten[],MATCH(Tb_ProjectKosten[[#Headers],[Forfat_Percentage]],Tb_ProjectKosten[#Headers],0),0),2),""),U102 &lt;=0,0),"")</f>
        <v/>
      </c>
      <c r="X102" s="4" t="str" cm="1">
        <f t="array" ref="X102">IFERROR(_xlfn.IFS(OR(F102="",LEFT(Methode_Keuze,4)="Geen"),"",AND(V102&lt;&gt;"",F102&lt;&gt;"Arbeidskosten"),ROUND(V102*VLOOKUP(F102,Tb_ProjectKosten[],MATCH(Tb_ProjectKosten[[#Headers],[Forfat_Percentage]],Tb_ProjectKosten[#Headers],0),0),2),AND(F102="Arbeidskosten",G102&lt;&gt;""),IFERROR(ROUND(V102*VLOOKUP(G102,Tb_KostenTypen[],3,0)*VLOOKUP(F102,Tb_ProjectKosten[],MATCH(Tb_ProjectKosten[[#Headers],[Forfat_Percentage]],Tb_ProjectKosten[#Headers],0),0),2),""),V102 &lt;=0,0),"")</f>
        <v/>
      </c>
      <c r="Y102" s="262"/>
      <c r="Z102" s="49"/>
      <c r="AA102" s="37" t="str" cm="1">
        <f t="array" ref="AA102">IFERROR(IF(INDEX(SubsidieTabel!$Q$1:$T$9,MATCH($F102,SubsidieTabel!$Q$1:$Q$9,0),IFERROR(MATCH(Methode_Keuze,SubsidieTabel!$Q$1:$T$1,0),2))&lt;&gt;1=TRUE,"ja",""),"")</f>
        <v/>
      </c>
    </row>
    <row r="103" spans="1:27" ht="15" customHeight="1" x14ac:dyDescent="0.25">
      <c r="A103" s="87"/>
      <c r="B103" s="219" t="str">
        <f>IF(A103&lt;&gt;"",_xlfn.MAXIFS($B$1:B102,$A$1:A102,A103)+1,"")</f>
        <v/>
      </c>
      <c r="C103" s="50"/>
      <c r="D103" s="50"/>
      <c r="E103" s="50"/>
      <c r="F103" s="50"/>
      <c r="G103" s="283"/>
      <c r="H103" s="296"/>
      <c r="I103" s="295"/>
      <c r="J103" s="295"/>
      <c r="K103" s="202"/>
      <c r="L103" s="202"/>
      <c r="M103" s="91" t="str">
        <f>IFERROR(VLOOKUP(H103,Lijsten!$H$1:$I$100,2,0),"")</f>
        <v/>
      </c>
      <c r="N103" s="91" t="str" cm="1">
        <f t="array" ref="N103">IFERROR(_xlfn.IFS(AND(LEFT(F103,6)="Arbeid",RIGHT(F103,3)&lt;&gt;"IKS"),IFERROR(VLOOKUP($G103,Tb_KostenTypen[],2,0),"tarief"),RIGHT(F103,3)="IKS","Uurtarief",LEFT(F103,6)="Arbeid","Uurtarief",AND(LEFT(F103,8)="Bijdrage",RIGHT(F103,15)="(vrijwilligers)"),"Vast tarief"),"")</f>
        <v/>
      </c>
      <c r="O103" s="92"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tarief",IF(LEFT(F103,8)="Bijdrage",VLOOKUP($F103,Tb_KostenTypen[],MATCH(Methode_Keuze,Tb_KostenTypen[#Headers],0),0),VLOOKUP($G103,Lijsten!L:O,4,0))),""),"")</f>
        <v/>
      </c>
      <c r="P103" s="92"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tarief",IF(LEFT(F103,8)="Bijdrage",VLOOKUP($F103,Tb_KostenTypen[],MATCH(Methode_Keuze,Tb_KostenTypen[#Headers],0),0),VLOOKUP($G103,Lijsten!L:O,4,0))),""),"")</f>
        <v/>
      </c>
      <c r="Q103" s="50"/>
      <c r="R103" s="50"/>
      <c r="S103" s="83"/>
      <c r="T103" s="51"/>
      <c r="U103" s="4" t="str" cm="1">
        <f t="array" ref="U103">IF(AA103&lt;&gt;"ja",_xlfn.IFNA(_xlfn.IFS(AND(O103&lt;&gt;"",F103&lt;&gt;"",RIGHT($N103,6)="tarief"),O103*Q103,S103&gt;0,IF(F103&lt;&gt;"",S103,"")),""),"")</f>
        <v/>
      </c>
      <c r="V103" s="4" t="str" cm="1">
        <f t="array" ref="V103">IF(AA103&lt;&gt;"ja",_xlfn.IFNA(_xlfn.IFS(AND(P103&lt;&gt;"",R103&lt;&gt;"",RIGHT($N103,6)="tarief"),P103*R103,T103&gt;0,T103),""),"")</f>
        <v/>
      </c>
      <c r="W103" s="4" t="str" cm="1">
        <f t="array" ref="W103">IFERROR(_xlfn.IFS(OR(F103="",LEFT(Methode_Keuze,4)="Geen"),"",AND(U103&lt;&gt;"",F103&lt;&gt;"Arbeidskosten"),ROUND(U103*VLOOKUP(F103,Tb_ProjectKosten[],MATCH(Tb_ProjectKosten[[#Headers],[Forfat_Percentage]],Tb_ProjectKosten[#Headers],0),0),2),AND(F103="Arbeidskosten",G103&lt;&gt;""),IFERROR(ROUND(U103*VLOOKUP(G103,Tb_KostenTypen[],3,0)*VLOOKUP(F103,Tb_ProjectKosten[],MATCH(Tb_ProjectKosten[[#Headers],[Forfat_Percentage]],Tb_ProjectKosten[#Headers],0),0),2),""),U103 &lt;=0,0),"")</f>
        <v/>
      </c>
      <c r="X103" s="4" t="str" cm="1">
        <f t="array" ref="X103">IFERROR(_xlfn.IFS(OR(F103="",LEFT(Methode_Keuze,4)="Geen"),"",AND(V103&lt;&gt;"",F103&lt;&gt;"Arbeidskosten"),ROUND(V103*VLOOKUP(F103,Tb_ProjectKosten[],MATCH(Tb_ProjectKosten[[#Headers],[Forfat_Percentage]],Tb_ProjectKosten[#Headers],0),0),2),AND(F103="Arbeidskosten",G103&lt;&gt;""),IFERROR(ROUND(V103*VLOOKUP(G103,Tb_KostenTypen[],3,0)*VLOOKUP(F103,Tb_ProjectKosten[],MATCH(Tb_ProjectKosten[[#Headers],[Forfat_Percentage]],Tb_ProjectKosten[#Headers],0),0),2),""),V103 &lt;=0,0),"")</f>
        <v/>
      </c>
      <c r="Y103" s="262"/>
      <c r="Z103" s="49"/>
      <c r="AA103" s="37" t="str" cm="1">
        <f t="array" ref="AA103">IFERROR(IF(INDEX(SubsidieTabel!$Q$1:$T$9,MATCH($F103,SubsidieTabel!$Q$1:$Q$9,0),IFERROR(MATCH(Methode_Keuze,SubsidieTabel!$Q$1:$T$1,0),2))&lt;&gt;1=TRUE,"ja",""),"")</f>
        <v/>
      </c>
    </row>
    <row r="104" spans="1:27" ht="15" customHeight="1" x14ac:dyDescent="0.25">
      <c r="A104" s="87"/>
      <c r="B104" s="219" t="str">
        <f>IF(A104&lt;&gt;"",_xlfn.MAXIFS($B$1:B103,$A$1:A103,A104)+1,"")</f>
        <v/>
      </c>
      <c r="C104" s="50"/>
      <c r="D104" s="50"/>
      <c r="E104" s="50"/>
      <c r="F104" s="50"/>
      <c r="G104" s="283"/>
      <c r="H104" s="296"/>
      <c r="I104" s="295"/>
      <c r="J104" s="295"/>
      <c r="K104" s="202"/>
      <c r="L104" s="202"/>
      <c r="M104" s="91" t="str">
        <f>IFERROR(VLOOKUP(H104,Lijsten!$H$1:$I$100,2,0),"")</f>
        <v/>
      </c>
      <c r="N104" s="91" t="str" cm="1">
        <f t="array" ref="N104">IFERROR(_xlfn.IFS(AND(LEFT(F104,6)="Arbeid",RIGHT(F104,3)&lt;&gt;"IKS"),IFERROR(VLOOKUP($G104,Tb_KostenTypen[],2,0),"tarief"),RIGHT(F104,3)="IKS","Uurtarief",LEFT(F104,6)="Arbeid","Uurtarief",AND(LEFT(F104,8)="Bijdrage",RIGHT(F104,15)="(vrijwilligers)"),"Vast tarief"),"")</f>
        <v/>
      </c>
      <c r="O104" s="92"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tarief",IF(LEFT(F104,8)="Bijdrage",VLOOKUP($F104,Tb_KostenTypen[],MATCH(Methode_Keuze,Tb_KostenTypen[#Headers],0),0),VLOOKUP($G104,Lijsten!L:O,4,0))),""),"")</f>
        <v/>
      </c>
      <c r="P104" s="92"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tarief",IF(LEFT(F104,8)="Bijdrage",VLOOKUP($F104,Tb_KostenTypen[],MATCH(Methode_Keuze,Tb_KostenTypen[#Headers],0),0),VLOOKUP($G104,Lijsten!L:O,4,0))),""),"")</f>
        <v/>
      </c>
      <c r="Q104" s="50"/>
      <c r="R104" s="50"/>
      <c r="S104" s="83"/>
      <c r="T104" s="51"/>
      <c r="U104" s="4" t="str" cm="1">
        <f t="array" ref="U104">IF(AA104&lt;&gt;"ja",_xlfn.IFNA(_xlfn.IFS(AND(O104&lt;&gt;"",F104&lt;&gt;"",RIGHT($N104,6)="tarief"),O104*Q104,S104&gt;0,IF(F104&lt;&gt;"",S104,"")),""),"")</f>
        <v/>
      </c>
      <c r="V104" s="4" t="str" cm="1">
        <f t="array" ref="V104">IF(AA104&lt;&gt;"ja",_xlfn.IFNA(_xlfn.IFS(AND(P104&lt;&gt;"",R104&lt;&gt;"",RIGHT($N104,6)="tarief"),P104*R104,T104&gt;0,T104),""),"")</f>
        <v/>
      </c>
      <c r="W104" s="4" t="str" cm="1">
        <f t="array" ref="W104">IFERROR(_xlfn.IFS(OR(F104="",LEFT(Methode_Keuze,4)="Geen"),"",AND(U104&lt;&gt;"",F104&lt;&gt;"Arbeidskosten"),ROUND(U104*VLOOKUP(F104,Tb_ProjectKosten[],MATCH(Tb_ProjectKosten[[#Headers],[Forfat_Percentage]],Tb_ProjectKosten[#Headers],0),0),2),AND(F104="Arbeidskosten",G104&lt;&gt;""),IFERROR(ROUND(U104*VLOOKUP(G104,Tb_KostenTypen[],3,0)*VLOOKUP(F104,Tb_ProjectKosten[],MATCH(Tb_ProjectKosten[[#Headers],[Forfat_Percentage]],Tb_ProjectKosten[#Headers],0),0),2),""),U104 &lt;=0,0),"")</f>
        <v/>
      </c>
      <c r="X104" s="4" t="str" cm="1">
        <f t="array" ref="X104">IFERROR(_xlfn.IFS(OR(F104="",LEFT(Methode_Keuze,4)="Geen"),"",AND(V104&lt;&gt;"",F104&lt;&gt;"Arbeidskosten"),ROUND(V104*VLOOKUP(F104,Tb_ProjectKosten[],MATCH(Tb_ProjectKosten[[#Headers],[Forfat_Percentage]],Tb_ProjectKosten[#Headers],0),0),2),AND(F104="Arbeidskosten",G104&lt;&gt;""),IFERROR(ROUND(V104*VLOOKUP(G104,Tb_KostenTypen[],3,0)*VLOOKUP(F104,Tb_ProjectKosten[],MATCH(Tb_ProjectKosten[[#Headers],[Forfat_Percentage]],Tb_ProjectKosten[#Headers],0),0),2),""),V104 &lt;=0,0),"")</f>
        <v/>
      </c>
      <c r="Y104" s="262"/>
      <c r="Z104" s="49"/>
      <c r="AA104" s="37" t="str" cm="1">
        <f t="array" ref="AA104">IFERROR(IF(INDEX(SubsidieTabel!$Q$1:$T$9,MATCH($F104,SubsidieTabel!$Q$1:$Q$9,0),IFERROR(MATCH(Methode_Keuze,SubsidieTabel!$Q$1:$T$1,0),2))&lt;&gt;1=TRUE,"ja",""),"")</f>
        <v/>
      </c>
    </row>
    <row r="105" spans="1:27" ht="15" customHeight="1" x14ac:dyDescent="0.25">
      <c r="A105" s="87"/>
      <c r="B105" s="219" t="str">
        <f>IF(A105&lt;&gt;"",_xlfn.MAXIFS($B$1:B104,$A$1:A104,A105)+1,"")</f>
        <v/>
      </c>
      <c r="C105" s="50"/>
      <c r="D105" s="50"/>
      <c r="E105" s="50"/>
      <c r="F105" s="50"/>
      <c r="G105" s="283"/>
      <c r="H105" s="296"/>
      <c r="I105" s="295"/>
      <c r="J105" s="295"/>
      <c r="K105" s="202"/>
      <c r="L105" s="202"/>
      <c r="M105" s="91" t="str">
        <f>IFERROR(VLOOKUP(H105,Lijsten!$H$1:$I$100,2,0),"")</f>
        <v/>
      </c>
      <c r="N105" s="91" t="str" cm="1">
        <f t="array" ref="N105">IFERROR(_xlfn.IFS(AND(LEFT(F105,6)="Arbeid",RIGHT(F105,3)&lt;&gt;"IKS"),IFERROR(VLOOKUP($G105,Tb_KostenTypen[],2,0),"tarief"),RIGHT(F105,3)="IKS","Uurtarief",LEFT(F105,6)="Arbeid","Uurtarief",AND(LEFT(F105,8)="Bijdrage",RIGHT(F105,15)="(vrijwilligers)"),"Vast tarief"),"")</f>
        <v/>
      </c>
      <c r="O105" s="92"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tarief",IF(LEFT(F105,8)="Bijdrage",VLOOKUP($F105,Tb_KostenTypen[],MATCH(Methode_Keuze,Tb_KostenTypen[#Headers],0),0),VLOOKUP($G105,Lijsten!L:O,4,0))),""),"")</f>
        <v/>
      </c>
      <c r="P105" s="92"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tarief",IF(LEFT(F105,8)="Bijdrage",VLOOKUP($F105,Tb_KostenTypen[],MATCH(Methode_Keuze,Tb_KostenTypen[#Headers],0),0),VLOOKUP($G105,Lijsten!L:O,4,0))),""),"")</f>
        <v/>
      </c>
      <c r="Q105" s="50"/>
      <c r="R105" s="50"/>
      <c r="S105" s="83"/>
      <c r="T105" s="51"/>
      <c r="U105" s="4" t="str" cm="1">
        <f t="array" ref="U105">IF(AA105&lt;&gt;"ja",_xlfn.IFNA(_xlfn.IFS(AND(O105&lt;&gt;"",F105&lt;&gt;"",RIGHT($N105,6)="tarief"),O105*Q105,S105&gt;0,IF(F105&lt;&gt;"",S105,"")),""),"")</f>
        <v/>
      </c>
      <c r="V105" s="4" t="str" cm="1">
        <f t="array" ref="V105">IF(AA105&lt;&gt;"ja",_xlfn.IFNA(_xlfn.IFS(AND(P105&lt;&gt;"",R105&lt;&gt;"",RIGHT($N105,6)="tarief"),P105*R105,T105&gt;0,T105),""),"")</f>
        <v/>
      </c>
      <c r="W105" s="4" t="str" cm="1">
        <f t="array" ref="W105">IFERROR(_xlfn.IFS(OR(F105="",LEFT(Methode_Keuze,4)="Geen"),"",AND(U105&lt;&gt;"",F105&lt;&gt;"Arbeidskosten"),ROUND(U105*VLOOKUP(F105,Tb_ProjectKosten[],MATCH(Tb_ProjectKosten[[#Headers],[Forfat_Percentage]],Tb_ProjectKosten[#Headers],0),0),2),AND(F105="Arbeidskosten",G105&lt;&gt;""),IFERROR(ROUND(U105*VLOOKUP(G105,Tb_KostenTypen[],3,0)*VLOOKUP(F105,Tb_ProjectKosten[],MATCH(Tb_ProjectKosten[[#Headers],[Forfat_Percentage]],Tb_ProjectKosten[#Headers],0),0),2),""),U105 &lt;=0,0),"")</f>
        <v/>
      </c>
      <c r="X105" s="4" t="str" cm="1">
        <f t="array" ref="X105">IFERROR(_xlfn.IFS(OR(F105="",LEFT(Methode_Keuze,4)="Geen"),"",AND(V105&lt;&gt;"",F105&lt;&gt;"Arbeidskosten"),ROUND(V105*VLOOKUP(F105,Tb_ProjectKosten[],MATCH(Tb_ProjectKosten[[#Headers],[Forfat_Percentage]],Tb_ProjectKosten[#Headers],0),0),2),AND(F105="Arbeidskosten",G105&lt;&gt;""),IFERROR(ROUND(V105*VLOOKUP(G105,Tb_KostenTypen[],3,0)*VLOOKUP(F105,Tb_ProjectKosten[],MATCH(Tb_ProjectKosten[[#Headers],[Forfat_Percentage]],Tb_ProjectKosten[#Headers],0),0),2),""),V105 &lt;=0,0),"")</f>
        <v/>
      </c>
      <c r="Y105" s="262"/>
      <c r="Z105" s="49"/>
      <c r="AA105" s="37" t="str" cm="1">
        <f t="array" ref="AA105">IFERROR(IF(INDEX(SubsidieTabel!$Q$1:$T$9,MATCH($F105,SubsidieTabel!$Q$1:$Q$9,0),IFERROR(MATCH(Methode_Keuze,SubsidieTabel!$Q$1:$T$1,0),2))&lt;&gt;1=TRUE,"ja",""),"")</f>
        <v/>
      </c>
    </row>
    <row r="106" spans="1:27" ht="15" customHeight="1" x14ac:dyDescent="0.25">
      <c r="A106" s="87"/>
      <c r="B106" s="219" t="str">
        <f>IF(A106&lt;&gt;"",_xlfn.MAXIFS($B$1:B105,$A$1:A105,A106)+1,"")</f>
        <v/>
      </c>
      <c r="C106" s="50"/>
      <c r="D106" s="50"/>
      <c r="E106" s="50"/>
      <c r="F106" s="50"/>
      <c r="G106" s="283"/>
      <c r="H106" s="296"/>
      <c r="I106" s="295"/>
      <c r="J106" s="295"/>
      <c r="K106" s="202"/>
      <c r="L106" s="202"/>
      <c r="M106" s="91" t="str">
        <f>IFERROR(VLOOKUP(H106,Lijsten!$H$1:$I$100,2,0),"")</f>
        <v/>
      </c>
      <c r="N106" s="91" t="str" cm="1">
        <f t="array" ref="N106">IFERROR(_xlfn.IFS(AND(LEFT(F106,6)="Arbeid",RIGHT(F106,3)&lt;&gt;"IKS"),IFERROR(VLOOKUP($G106,Tb_KostenTypen[],2,0),"tarief"),RIGHT(F106,3)="IKS","Uurtarief",LEFT(F106,6)="Arbeid","Uurtarief",AND(LEFT(F106,8)="Bijdrage",RIGHT(F106,15)="(vrijwilligers)"),"Vast tarief"),"")</f>
        <v/>
      </c>
      <c r="O106" s="92"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tarief",IF(LEFT(F106,8)="Bijdrage",VLOOKUP($F106,Tb_KostenTypen[],MATCH(Methode_Keuze,Tb_KostenTypen[#Headers],0),0),VLOOKUP($G106,Lijsten!L:O,4,0))),""),"")</f>
        <v/>
      </c>
      <c r="P106" s="92"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tarief",IF(LEFT(F106,8)="Bijdrage",VLOOKUP($F106,Tb_KostenTypen[],MATCH(Methode_Keuze,Tb_KostenTypen[#Headers],0),0),VLOOKUP($G106,Lijsten!L:O,4,0))),""),"")</f>
        <v/>
      </c>
      <c r="Q106" s="50"/>
      <c r="R106" s="50"/>
      <c r="S106" s="83"/>
      <c r="T106" s="51"/>
      <c r="U106" s="4" t="str" cm="1">
        <f t="array" ref="U106">IF(AA106&lt;&gt;"ja",_xlfn.IFNA(_xlfn.IFS(AND(O106&lt;&gt;"",F106&lt;&gt;"",RIGHT($N106,6)="tarief"),O106*Q106,S106&gt;0,IF(F106&lt;&gt;"",S106,"")),""),"")</f>
        <v/>
      </c>
      <c r="V106" s="4" t="str" cm="1">
        <f t="array" ref="V106">IF(AA106&lt;&gt;"ja",_xlfn.IFNA(_xlfn.IFS(AND(P106&lt;&gt;"",R106&lt;&gt;"",RIGHT($N106,6)="tarief"),P106*R106,T106&gt;0,T106),""),"")</f>
        <v/>
      </c>
      <c r="W106" s="4" t="str" cm="1">
        <f t="array" ref="W106">IFERROR(_xlfn.IFS(OR(F106="",LEFT(Methode_Keuze,4)="Geen"),"",AND(U106&lt;&gt;"",F106&lt;&gt;"Arbeidskosten"),ROUND(U106*VLOOKUP(F106,Tb_ProjectKosten[],MATCH(Tb_ProjectKosten[[#Headers],[Forfat_Percentage]],Tb_ProjectKosten[#Headers],0),0),2),AND(F106="Arbeidskosten",G106&lt;&gt;""),IFERROR(ROUND(U106*VLOOKUP(G106,Tb_KostenTypen[],3,0)*VLOOKUP(F106,Tb_ProjectKosten[],MATCH(Tb_ProjectKosten[[#Headers],[Forfat_Percentage]],Tb_ProjectKosten[#Headers],0),0),2),""),U106 &lt;=0,0),"")</f>
        <v/>
      </c>
      <c r="X106" s="4" t="str" cm="1">
        <f t="array" ref="X106">IFERROR(_xlfn.IFS(OR(F106="",LEFT(Methode_Keuze,4)="Geen"),"",AND(V106&lt;&gt;"",F106&lt;&gt;"Arbeidskosten"),ROUND(V106*VLOOKUP(F106,Tb_ProjectKosten[],MATCH(Tb_ProjectKosten[[#Headers],[Forfat_Percentage]],Tb_ProjectKosten[#Headers],0),0),2),AND(F106="Arbeidskosten",G106&lt;&gt;""),IFERROR(ROUND(V106*VLOOKUP(G106,Tb_KostenTypen[],3,0)*VLOOKUP(F106,Tb_ProjectKosten[],MATCH(Tb_ProjectKosten[[#Headers],[Forfat_Percentage]],Tb_ProjectKosten[#Headers],0),0),2),""),V106 &lt;=0,0),"")</f>
        <v/>
      </c>
      <c r="Y106" s="262"/>
      <c r="Z106" s="49"/>
      <c r="AA106" s="37" t="str" cm="1">
        <f t="array" ref="AA106">IFERROR(IF(INDEX(SubsidieTabel!$Q$1:$T$9,MATCH($F106,SubsidieTabel!$Q$1:$Q$9,0),IFERROR(MATCH(Methode_Keuze,SubsidieTabel!$Q$1:$T$1,0),2))&lt;&gt;1=TRUE,"ja",""),"")</f>
        <v/>
      </c>
    </row>
    <row r="107" spans="1:27" ht="15" customHeight="1" x14ac:dyDescent="0.25">
      <c r="A107" s="87"/>
      <c r="B107" s="219" t="str">
        <f>IF(A107&lt;&gt;"",_xlfn.MAXIFS($B$1:B106,$A$1:A106,A107)+1,"")</f>
        <v/>
      </c>
      <c r="C107" s="50"/>
      <c r="D107" s="50"/>
      <c r="E107" s="50"/>
      <c r="F107" s="50"/>
      <c r="G107" s="283"/>
      <c r="H107" s="296"/>
      <c r="I107" s="295"/>
      <c r="J107" s="295"/>
      <c r="K107" s="202"/>
      <c r="L107" s="202"/>
      <c r="M107" s="91" t="str">
        <f>IFERROR(VLOOKUP(H107,Lijsten!$H$1:$I$100,2,0),"")</f>
        <v/>
      </c>
      <c r="N107" s="91" t="str" cm="1">
        <f t="array" ref="N107">IFERROR(_xlfn.IFS(AND(LEFT(F107,6)="Arbeid",RIGHT(F107,3)&lt;&gt;"IKS"),IFERROR(VLOOKUP($G107,Tb_KostenTypen[],2,0),"tarief"),RIGHT(F107,3)="IKS","Uurtarief",LEFT(F107,6)="Arbeid","Uurtarief",AND(LEFT(F107,8)="Bijdrage",RIGHT(F107,15)="(vrijwilligers)"),"Vast tarief"),"")</f>
        <v/>
      </c>
      <c r="O107" s="92"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tarief",IF(LEFT(F107,8)="Bijdrage",VLOOKUP($F107,Tb_KostenTypen[],MATCH(Methode_Keuze,Tb_KostenTypen[#Headers],0),0),VLOOKUP($G107,Lijsten!L:O,4,0))),""),"")</f>
        <v/>
      </c>
      <c r="P107" s="92"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tarief",IF(LEFT(F107,8)="Bijdrage",VLOOKUP($F107,Tb_KostenTypen[],MATCH(Methode_Keuze,Tb_KostenTypen[#Headers],0),0),VLOOKUP($G107,Lijsten!L:O,4,0))),""),"")</f>
        <v/>
      </c>
      <c r="Q107" s="50"/>
      <c r="R107" s="50"/>
      <c r="S107" s="83"/>
      <c r="T107" s="51"/>
      <c r="U107" s="4" t="str" cm="1">
        <f t="array" ref="U107">IF(AA107&lt;&gt;"ja",_xlfn.IFNA(_xlfn.IFS(AND(O107&lt;&gt;"",F107&lt;&gt;"",RIGHT($N107,6)="tarief"),O107*Q107,S107&gt;0,IF(F107&lt;&gt;"",S107,"")),""),"")</f>
        <v/>
      </c>
      <c r="V107" s="4" t="str" cm="1">
        <f t="array" ref="V107">IF(AA107&lt;&gt;"ja",_xlfn.IFNA(_xlfn.IFS(AND(P107&lt;&gt;"",R107&lt;&gt;"",RIGHT($N107,6)="tarief"),P107*R107,T107&gt;0,T107),""),"")</f>
        <v/>
      </c>
      <c r="W107" s="4" t="str" cm="1">
        <f t="array" ref="W107">IFERROR(_xlfn.IFS(OR(F107="",LEFT(Methode_Keuze,4)="Geen"),"",AND(U107&lt;&gt;"",F107&lt;&gt;"Arbeidskosten"),ROUND(U107*VLOOKUP(F107,Tb_ProjectKosten[],MATCH(Tb_ProjectKosten[[#Headers],[Forfat_Percentage]],Tb_ProjectKosten[#Headers],0),0),2),AND(F107="Arbeidskosten",G107&lt;&gt;""),IFERROR(ROUND(U107*VLOOKUP(G107,Tb_KostenTypen[],3,0)*VLOOKUP(F107,Tb_ProjectKosten[],MATCH(Tb_ProjectKosten[[#Headers],[Forfat_Percentage]],Tb_ProjectKosten[#Headers],0),0),2),""),U107 &lt;=0,0),"")</f>
        <v/>
      </c>
      <c r="X107" s="4" t="str" cm="1">
        <f t="array" ref="X107">IFERROR(_xlfn.IFS(OR(F107="",LEFT(Methode_Keuze,4)="Geen"),"",AND(V107&lt;&gt;"",F107&lt;&gt;"Arbeidskosten"),ROUND(V107*VLOOKUP(F107,Tb_ProjectKosten[],MATCH(Tb_ProjectKosten[[#Headers],[Forfat_Percentage]],Tb_ProjectKosten[#Headers],0),0),2),AND(F107="Arbeidskosten",G107&lt;&gt;""),IFERROR(ROUND(V107*VLOOKUP(G107,Tb_KostenTypen[],3,0)*VLOOKUP(F107,Tb_ProjectKosten[],MATCH(Tb_ProjectKosten[[#Headers],[Forfat_Percentage]],Tb_ProjectKosten[#Headers],0),0),2),""),V107 &lt;=0,0),"")</f>
        <v/>
      </c>
      <c r="Y107" s="262"/>
      <c r="Z107" s="49"/>
      <c r="AA107" s="37" t="str" cm="1">
        <f t="array" ref="AA107">IFERROR(IF(INDEX(SubsidieTabel!$Q$1:$T$9,MATCH($F107,SubsidieTabel!$Q$1:$Q$9,0),IFERROR(MATCH(Methode_Keuze,SubsidieTabel!$Q$1:$T$1,0),2))&lt;&gt;1=TRUE,"ja",""),"")</f>
        <v/>
      </c>
    </row>
    <row r="108" spans="1:27" ht="15" customHeight="1" x14ac:dyDescent="0.25">
      <c r="A108" s="87"/>
      <c r="B108" s="219" t="str">
        <f>IF(A108&lt;&gt;"",_xlfn.MAXIFS($B$1:B107,$A$1:A107,A108)+1,"")</f>
        <v/>
      </c>
      <c r="C108" s="50"/>
      <c r="D108" s="50"/>
      <c r="E108" s="50"/>
      <c r="F108" s="50"/>
      <c r="G108" s="283"/>
      <c r="H108" s="296"/>
      <c r="I108" s="295"/>
      <c r="J108" s="295"/>
      <c r="K108" s="202"/>
      <c r="L108" s="202"/>
      <c r="M108" s="91" t="str">
        <f>IFERROR(VLOOKUP(H108,Lijsten!$H$1:$I$100,2,0),"")</f>
        <v/>
      </c>
      <c r="N108" s="91" t="str" cm="1">
        <f t="array" ref="N108">IFERROR(_xlfn.IFS(AND(LEFT(F108,6)="Arbeid",RIGHT(F108,3)&lt;&gt;"IKS"),IFERROR(VLOOKUP($G108,Tb_KostenTypen[],2,0),"tarief"),RIGHT(F108,3)="IKS","Uurtarief",LEFT(F108,6)="Arbeid","Uurtarief",AND(LEFT(F108,8)="Bijdrage",RIGHT(F108,15)="(vrijwilligers)"),"Vast tarief"),"")</f>
        <v/>
      </c>
      <c r="O108" s="92"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tarief",IF(LEFT(F108,8)="Bijdrage",VLOOKUP($F108,Tb_KostenTypen[],MATCH(Methode_Keuze,Tb_KostenTypen[#Headers],0),0),VLOOKUP($G108,Lijsten!L:O,4,0))),""),"")</f>
        <v/>
      </c>
      <c r="P108" s="92"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tarief",IF(LEFT(F108,8)="Bijdrage",VLOOKUP($F108,Tb_KostenTypen[],MATCH(Methode_Keuze,Tb_KostenTypen[#Headers],0),0),VLOOKUP($G108,Lijsten!L:O,4,0))),""),"")</f>
        <v/>
      </c>
      <c r="Q108" s="50"/>
      <c r="R108" s="50"/>
      <c r="S108" s="83"/>
      <c r="T108" s="51"/>
      <c r="U108" s="4" t="str" cm="1">
        <f t="array" ref="U108">IF(AA108&lt;&gt;"ja",_xlfn.IFNA(_xlfn.IFS(AND(O108&lt;&gt;"",F108&lt;&gt;"",RIGHT($N108,6)="tarief"),O108*Q108,S108&gt;0,IF(F108&lt;&gt;"",S108,"")),""),"")</f>
        <v/>
      </c>
      <c r="V108" s="4" t="str" cm="1">
        <f t="array" ref="V108">IF(AA108&lt;&gt;"ja",_xlfn.IFNA(_xlfn.IFS(AND(P108&lt;&gt;"",R108&lt;&gt;"",RIGHT($N108,6)="tarief"),P108*R108,T108&gt;0,T108),""),"")</f>
        <v/>
      </c>
      <c r="W108" s="4" t="str" cm="1">
        <f t="array" ref="W108">IFERROR(_xlfn.IFS(OR(F108="",LEFT(Methode_Keuze,4)="Geen"),"",AND(U108&lt;&gt;"",F108&lt;&gt;"Arbeidskosten"),ROUND(U108*VLOOKUP(F108,Tb_ProjectKosten[],MATCH(Tb_ProjectKosten[[#Headers],[Forfat_Percentage]],Tb_ProjectKosten[#Headers],0),0),2),AND(F108="Arbeidskosten",G108&lt;&gt;""),IFERROR(ROUND(U108*VLOOKUP(G108,Tb_KostenTypen[],3,0)*VLOOKUP(F108,Tb_ProjectKosten[],MATCH(Tb_ProjectKosten[[#Headers],[Forfat_Percentage]],Tb_ProjectKosten[#Headers],0),0),2),""),U108 &lt;=0,0),"")</f>
        <v/>
      </c>
      <c r="X108" s="4" t="str" cm="1">
        <f t="array" ref="X108">IFERROR(_xlfn.IFS(OR(F108="",LEFT(Methode_Keuze,4)="Geen"),"",AND(V108&lt;&gt;"",F108&lt;&gt;"Arbeidskosten"),ROUND(V108*VLOOKUP(F108,Tb_ProjectKosten[],MATCH(Tb_ProjectKosten[[#Headers],[Forfat_Percentage]],Tb_ProjectKosten[#Headers],0),0),2),AND(F108="Arbeidskosten",G108&lt;&gt;""),IFERROR(ROUND(V108*VLOOKUP(G108,Tb_KostenTypen[],3,0)*VLOOKUP(F108,Tb_ProjectKosten[],MATCH(Tb_ProjectKosten[[#Headers],[Forfat_Percentage]],Tb_ProjectKosten[#Headers],0),0),2),""),V108 &lt;=0,0),"")</f>
        <v/>
      </c>
      <c r="Y108" s="262"/>
      <c r="Z108" s="49"/>
      <c r="AA108" s="37" t="str" cm="1">
        <f t="array" ref="AA108">IFERROR(IF(INDEX(SubsidieTabel!$Q$1:$T$9,MATCH($F108,SubsidieTabel!$Q$1:$Q$9,0),IFERROR(MATCH(Methode_Keuze,SubsidieTabel!$Q$1:$T$1,0),2))&lt;&gt;1=TRUE,"ja",""),"")</f>
        <v/>
      </c>
    </row>
    <row r="109" spans="1:27" ht="15" customHeight="1" x14ac:dyDescent="0.25">
      <c r="A109" s="87"/>
      <c r="B109" s="219" t="str">
        <f>IF(A109&lt;&gt;"",_xlfn.MAXIFS($B$1:B108,$A$1:A108,A109)+1,"")</f>
        <v/>
      </c>
      <c r="C109" s="50"/>
      <c r="D109" s="50"/>
      <c r="E109" s="50"/>
      <c r="F109" s="50"/>
      <c r="G109" s="283"/>
      <c r="H109" s="296"/>
      <c r="I109" s="295"/>
      <c r="J109" s="295"/>
      <c r="K109" s="202"/>
      <c r="L109" s="202"/>
      <c r="M109" s="91" t="str">
        <f>IFERROR(VLOOKUP(H109,Lijsten!$H$1:$I$100,2,0),"")</f>
        <v/>
      </c>
      <c r="N109" s="91" t="str" cm="1">
        <f t="array" ref="N109">IFERROR(_xlfn.IFS(AND(LEFT(F109,6)="Arbeid",RIGHT(F109,3)&lt;&gt;"IKS"),IFERROR(VLOOKUP($G109,Tb_KostenTypen[],2,0),"tarief"),RIGHT(F109,3)="IKS","Uurtarief",LEFT(F109,6)="Arbeid","Uurtarief",AND(LEFT(F109,8)="Bijdrage",RIGHT(F109,15)="(vrijwilligers)"),"Vast tarief"),"")</f>
        <v/>
      </c>
      <c r="O109" s="92"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tarief",IF(LEFT(F109,8)="Bijdrage",VLOOKUP($F109,Tb_KostenTypen[],MATCH(Methode_Keuze,Tb_KostenTypen[#Headers],0),0),VLOOKUP($G109,Lijsten!L:O,4,0))),""),"")</f>
        <v/>
      </c>
      <c r="P109" s="92"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tarief",IF(LEFT(F109,8)="Bijdrage",VLOOKUP($F109,Tb_KostenTypen[],MATCH(Methode_Keuze,Tb_KostenTypen[#Headers],0),0),VLOOKUP($G109,Lijsten!L:O,4,0))),""),"")</f>
        <v/>
      </c>
      <c r="Q109" s="50"/>
      <c r="R109" s="50"/>
      <c r="S109" s="83"/>
      <c r="T109" s="51"/>
      <c r="U109" s="4" t="str" cm="1">
        <f t="array" ref="U109">IF(AA109&lt;&gt;"ja",_xlfn.IFNA(_xlfn.IFS(AND(O109&lt;&gt;"",F109&lt;&gt;"",RIGHT($N109,6)="tarief"),O109*Q109,S109&gt;0,IF(F109&lt;&gt;"",S109,"")),""),"")</f>
        <v/>
      </c>
      <c r="V109" s="4" t="str" cm="1">
        <f t="array" ref="V109">IF(AA109&lt;&gt;"ja",_xlfn.IFNA(_xlfn.IFS(AND(P109&lt;&gt;"",R109&lt;&gt;"",RIGHT($N109,6)="tarief"),P109*R109,T109&gt;0,T109),""),"")</f>
        <v/>
      </c>
      <c r="W109" s="4" t="str" cm="1">
        <f t="array" ref="W109">IFERROR(_xlfn.IFS(OR(F109="",LEFT(Methode_Keuze,4)="Geen"),"",AND(U109&lt;&gt;"",F109&lt;&gt;"Arbeidskosten"),ROUND(U109*VLOOKUP(F109,Tb_ProjectKosten[],MATCH(Tb_ProjectKosten[[#Headers],[Forfat_Percentage]],Tb_ProjectKosten[#Headers],0),0),2),AND(F109="Arbeidskosten",G109&lt;&gt;""),IFERROR(ROUND(U109*VLOOKUP(G109,Tb_KostenTypen[],3,0)*VLOOKUP(F109,Tb_ProjectKosten[],MATCH(Tb_ProjectKosten[[#Headers],[Forfat_Percentage]],Tb_ProjectKosten[#Headers],0),0),2),""),U109 &lt;=0,0),"")</f>
        <v/>
      </c>
      <c r="X109" s="4" t="str" cm="1">
        <f t="array" ref="X109">IFERROR(_xlfn.IFS(OR(F109="",LEFT(Methode_Keuze,4)="Geen"),"",AND(V109&lt;&gt;"",F109&lt;&gt;"Arbeidskosten"),ROUND(V109*VLOOKUP(F109,Tb_ProjectKosten[],MATCH(Tb_ProjectKosten[[#Headers],[Forfat_Percentage]],Tb_ProjectKosten[#Headers],0),0),2),AND(F109="Arbeidskosten",G109&lt;&gt;""),IFERROR(ROUND(V109*VLOOKUP(G109,Tb_KostenTypen[],3,0)*VLOOKUP(F109,Tb_ProjectKosten[],MATCH(Tb_ProjectKosten[[#Headers],[Forfat_Percentage]],Tb_ProjectKosten[#Headers],0),0),2),""),V109 &lt;=0,0),"")</f>
        <v/>
      </c>
      <c r="Y109" s="262"/>
      <c r="Z109" s="49"/>
      <c r="AA109" s="37" t="str" cm="1">
        <f t="array" ref="AA109">IFERROR(IF(INDEX(SubsidieTabel!$Q$1:$T$9,MATCH($F109,SubsidieTabel!$Q$1:$Q$9,0),IFERROR(MATCH(Methode_Keuze,SubsidieTabel!$Q$1:$T$1,0),2))&lt;&gt;1=TRUE,"ja",""),"")</f>
        <v/>
      </c>
    </row>
    <row r="110" spans="1:27" ht="15" customHeight="1" x14ac:dyDescent="0.25">
      <c r="A110" s="87"/>
      <c r="B110" s="219" t="str">
        <f>IF(A110&lt;&gt;"",_xlfn.MAXIFS($B$1:B109,$A$1:A109,A110)+1,"")</f>
        <v/>
      </c>
      <c r="C110" s="50"/>
      <c r="D110" s="50"/>
      <c r="E110" s="50"/>
      <c r="F110" s="50"/>
      <c r="G110" s="283"/>
      <c r="H110" s="296"/>
      <c r="I110" s="295"/>
      <c r="J110" s="295"/>
      <c r="K110" s="202"/>
      <c r="L110" s="202"/>
      <c r="M110" s="91" t="str">
        <f>IFERROR(VLOOKUP(H110,Lijsten!$H$1:$I$100,2,0),"")</f>
        <v/>
      </c>
      <c r="N110" s="91" t="str" cm="1">
        <f t="array" ref="N110">IFERROR(_xlfn.IFS(AND(LEFT(F110,6)="Arbeid",RIGHT(F110,3)&lt;&gt;"IKS"),IFERROR(VLOOKUP($G110,Tb_KostenTypen[],2,0),"tarief"),RIGHT(F110,3)="IKS","Uurtarief",LEFT(F110,6)="Arbeid","Uurtarief",AND(LEFT(F110,8)="Bijdrage",RIGHT(F110,15)="(vrijwilligers)"),"Vast tarief"),"")</f>
        <v/>
      </c>
      <c r="O110" s="92"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tarief",IF(LEFT(F110,8)="Bijdrage",VLOOKUP($F110,Tb_KostenTypen[],MATCH(Methode_Keuze,Tb_KostenTypen[#Headers],0),0),VLOOKUP($G110,Lijsten!L:O,4,0))),""),"")</f>
        <v/>
      </c>
      <c r="P110" s="92"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tarief",IF(LEFT(F110,8)="Bijdrage",VLOOKUP($F110,Tb_KostenTypen[],MATCH(Methode_Keuze,Tb_KostenTypen[#Headers],0),0),VLOOKUP($G110,Lijsten!L:O,4,0))),""),"")</f>
        <v/>
      </c>
      <c r="Q110" s="50"/>
      <c r="R110" s="50"/>
      <c r="S110" s="83"/>
      <c r="T110" s="51"/>
      <c r="U110" s="4" t="str" cm="1">
        <f t="array" ref="U110">IF(AA110&lt;&gt;"ja",_xlfn.IFNA(_xlfn.IFS(AND(O110&lt;&gt;"",F110&lt;&gt;"",RIGHT($N110,6)="tarief"),O110*Q110,S110&gt;0,IF(F110&lt;&gt;"",S110,"")),""),"")</f>
        <v/>
      </c>
      <c r="V110" s="4" t="str" cm="1">
        <f t="array" ref="V110">IF(AA110&lt;&gt;"ja",_xlfn.IFNA(_xlfn.IFS(AND(P110&lt;&gt;"",R110&lt;&gt;"",RIGHT($N110,6)="tarief"),P110*R110,T110&gt;0,T110),""),"")</f>
        <v/>
      </c>
      <c r="W110" s="4" t="str" cm="1">
        <f t="array" ref="W110">IFERROR(_xlfn.IFS(OR(F110="",LEFT(Methode_Keuze,4)="Geen"),"",AND(U110&lt;&gt;"",F110&lt;&gt;"Arbeidskosten"),ROUND(U110*VLOOKUP(F110,Tb_ProjectKosten[],MATCH(Tb_ProjectKosten[[#Headers],[Forfat_Percentage]],Tb_ProjectKosten[#Headers],0),0),2),AND(F110="Arbeidskosten",G110&lt;&gt;""),IFERROR(ROUND(U110*VLOOKUP(G110,Tb_KostenTypen[],3,0)*VLOOKUP(F110,Tb_ProjectKosten[],MATCH(Tb_ProjectKosten[[#Headers],[Forfat_Percentage]],Tb_ProjectKosten[#Headers],0),0),2),""),U110 &lt;=0,0),"")</f>
        <v/>
      </c>
      <c r="X110" s="4" t="str" cm="1">
        <f t="array" ref="X110">IFERROR(_xlfn.IFS(OR(F110="",LEFT(Methode_Keuze,4)="Geen"),"",AND(V110&lt;&gt;"",F110&lt;&gt;"Arbeidskosten"),ROUND(V110*VLOOKUP(F110,Tb_ProjectKosten[],MATCH(Tb_ProjectKosten[[#Headers],[Forfat_Percentage]],Tb_ProjectKosten[#Headers],0),0),2),AND(F110="Arbeidskosten",G110&lt;&gt;""),IFERROR(ROUND(V110*VLOOKUP(G110,Tb_KostenTypen[],3,0)*VLOOKUP(F110,Tb_ProjectKosten[],MATCH(Tb_ProjectKosten[[#Headers],[Forfat_Percentage]],Tb_ProjectKosten[#Headers],0),0),2),""),V110 &lt;=0,0),"")</f>
        <v/>
      </c>
      <c r="Y110" s="262"/>
      <c r="Z110" s="49"/>
      <c r="AA110" s="37" t="str" cm="1">
        <f t="array" ref="AA110">IFERROR(IF(INDEX(SubsidieTabel!$Q$1:$T$9,MATCH($F110,SubsidieTabel!$Q$1:$Q$9,0),IFERROR(MATCH(Methode_Keuze,SubsidieTabel!$Q$1:$T$1,0),2))&lt;&gt;1=TRUE,"ja",""),"")</f>
        <v/>
      </c>
    </row>
    <row r="111" spans="1:27" ht="15" customHeight="1" x14ac:dyDescent="0.25">
      <c r="A111" s="87"/>
      <c r="B111" s="219" t="str">
        <f>IF(A111&lt;&gt;"",_xlfn.MAXIFS($B$1:B110,$A$1:A110,A111)+1,"")</f>
        <v/>
      </c>
      <c r="C111" s="50"/>
      <c r="D111" s="50"/>
      <c r="E111" s="50"/>
      <c r="F111" s="50"/>
      <c r="G111" s="283"/>
      <c r="H111" s="296"/>
      <c r="I111" s="295"/>
      <c r="J111" s="295"/>
      <c r="K111" s="202"/>
      <c r="L111" s="202"/>
      <c r="M111" s="91" t="str">
        <f>IFERROR(VLOOKUP(H111,Lijsten!$H$1:$I$100,2,0),"")</f>
        <v/>
      </c>
      <c r="N111" s="91" t="str" cm="1">
        <f t="array" ref="N111">IFERROR(_xlfn.IFS(AND(LEFT(F111,6)="Arbeid",RIGHT(F111,3)&lt;&gt;"IKS"),IFERROR(VLOOKUP($G111,Tb_KostenTypen[],2,0),"tarief"),RIGHT(F111,3)="IKS","Uurtarief",LEFT(F111,6)="Arbeid","Uurtarief",AND(LEFT(F111,8)="Bijdrage",RIGHT(F111,15)="(vrijwilligers)"),"Vast tarief"),"")</f>
        <v/>
      </c>
      <c r="O111" s="92"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tarief",IF(LEFT(F111,8)="Bijdrage",VLOOKUP($F111,Tb_KostenTypen[],MATCH(Methode_Keuze,Tb_KostenTypen[#Headers],0),0),VLOOKUP($G111,Lijsten!L:O,4,0))),""),"")</f>
        <v/>
      </c>
      <c r="P111" s="92"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tarief",IF(LEFT(F111,8)="Bijdrage",VLOOKUP($F111,Tb_KostenTypen[],MATCH(Methode_Keuze,Tb_KostenTypen[#Headers],0),0),VLOOKUP($G111,Lijsten!L:O,4,0))),""),"")</f>
        <v/>
      </c>
      <c r="Q111" s="50"/>
      <c r="R111" s="50"/>
      <c r="S111" s="83"/>
      <c r="T111" s="51"/>
      <c r="U111" s="4" t="str" cm="1">
        <f t="array" ref="U111">IF(AA111&lt;&gt;"ja",_xlfn.IFNA(_xlfn.IFS(AND(O111&lt;&gt;"",F111&lt;&gt;"",RIGHT($N111,6)="tarief"),O111*Q111,S111&gt;0,IF(F111&lt;&gt;"",S111,"")),""),"")</f>
        <v/>
      </c>
      <c r="V111" s="4" t="str" cm="1">
        <f t="array" ref="V111">IF(AA111&lt;&gt;"ja",_xlfn.IFNA(_xlfn.IFS(AND(P111&lt;&gt;"",R111&lt;&gt;"",RIGHT($N111,6)="tarief"),P111*R111,T111&gt;0,T111),""),"")</f>
        <v/>
      </c>
      <c r="W111" s="4" t="str" cm="1">
        <f t="array" ref="W111">IFERROR(_xlfn.IFS(OR(F111="",LEFT(Methode_Keuze,4)="Geen"),"",AND(U111&lt;&gt;"",F111&lt;&gt;"Arbeidskosten"),ROUND(U111*VLOOKUP(F111,Tb_ProjectKosten[],MATCH(Tb_ProjectKosten[[#Headers],[Forfat_Percentage]],Tb_ProjectKosten[#Headers],0),0),2),AND(F111="Arbeidskosten",G111&lt;&gt;""),IFERROR(ROUND(U111*VLOOKUP(G111,Tb_KostenTypen[],3,0)*VLOOKUP(F111,Tb_ProjectKosten[],MATCH(Tb_ProjectKosten[[#Headers],[Forfat_Percentage]],Tb_ProjectKosten[#Headers],0),0),2),""),U111 &lt;=0,0),"")</f>
        <v/>
      </c>
      <c r="X111" s="4" t="str" cm="1">
        <f t="array" ref="X111">IFERROR(_xlfn.IFS(OR(F111="",LEFT(Methode_Keuze,4)="Geen"),"",AND(V111&lt;&gt;"",F111&lt;&gt;"Arbeidskosten"),ROUND(V111*VLOOKUP(F111,Tb_ProjectKosten[],MATCH(Tb_ProjectKosten[[#Headers],[Forfat_Percentage]],Tb_ProjectKosten[#Headers],0),0),2),AND(F111="Arbeidskosten",G111&lt;&gt;""),IFERROR(ROUND(V111*VLOOKUP(G111,Tb_KostenTypen[],3,0)*VLOOKUP(F111,Tb_ProjectKosten[],MATCH(Tb_ProjectKosten[[#Headers],[Forfat_Percentage]],Tb_ProjectKosten[#Headers],0),0),2),""),V111 &lt;=0,0),"")</f>
        <v/>
      </c>
      <c r="Y111" s="262"/>
      <c r="Z111" s="49"/>
      <c r="AA111" s="37" t="str" cm="1">
        <f t="array" ref="AA111">IFERROR(IF(INDEX(SubsidieTabel!$Q$1:$T$9,MATCH($F111,SubsidieTabel!$Q$1:$Q$9,0),IFERROR(MATCH(Methode_Keuze,SubsidieTabel!$Q$1:$T$1,0),2))&lt;&gt;1=TRUE,"ja",""),"")</f>
        <v/>
      </c>
    </row>
    <row r="112" spans="1:27" ht="15" customHeight="1" x14ac:dyDescent="0.25">
      <c r="A112" s="87"/>
      <c r="B112" s="219" t="str">
        <f>IF(A112&lt;&gt;"",_xlfn.MAXIFS($B$1:B111,$A$1:A111,A112)+1,"")</f>
        <v/>
      </c>
      <c r="C112" s="50"/>
      <c r="D112" s="50"/>
      <c r="E112" s="50"/>
      <c r="F112" s="50"/>
      <c r="G112" s="283"/>
      <c r="H112" s="296"/>
      <c r="I112" s="295"/>
      <c r="J112" s="295"/>
      <c r="K112" s="202"/>
      <c r="L112" s="202"/>
      <c r="M112" s="91" t="str">
        <f>IFERROR(VLOOKUP(H112,Lijsten!$H$1:$I$100,2,0),"")</f>
        <v/>
      </c>
      <c r="N112" s="91" t="str" cm="1">
        <f t="array" ref="N112">IFERROR(_xlfn.IFS(AND(LEFT(F112,6)="Arbeid",RIGHT(F112,3)&lt;&gt;"IKS"),IFERROR(VLOOKUP($G112,Tb_KostenTypen[],2,0),"tarief"),RIGHT(F112,3)="IKS","Uurtarief",LEFT(F112,6)="Arbeid","Uurtarief",AND(LEFT(F112,8)="Bijdrage",RIGHT(F112,15)="(vrijwilligers)"),"Vast tarief"),"")</f>
        <v/>
      </c>
      <c r="O112" s="92"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tarief",IF(LEFT(F112,8)="Bijdrage",VLOOKUP($F112,Tb_KostenTypen[],MATCH(Methode_Keuze,Tb_KostenTypen[#Headers],0),0),VLOOKUP($G112,Lijsten!L:O,4,0))),""),"")</f>
        <v/>
      </c>
      <c r="P112" s="92"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tarief",IF(LEFT(F112,8)="Bijdrage",VLOOKUP($F112,Tb_KostenTypen[],MATCH(Methode_Keuze,Tb_KostenTypen[#Headers],0),0),VLOOKUP($G112,Lijsten!L:O,4,0))),""),"")</f>
        <v/>
      </c>
      <c r="Q112" s="50"/>
      <c r="R112" s="50"/>
      <c r="S112" s="83"/>
      <c r="T112" s="51"/>
      <c r="U112" s="4" t="str" cm="1">
        <f t="array" ref="U112">IF(AA112&lt;&gt;"ja",_xlfn.IFNA(_xlfn.IFS(AND(O112&lt;&gt;"",F112&lt;&gt;"",RIGHT($N112,6)="tarief"),O112*Q112,S112&gt;0,IF(F112&lt;&gt;"",S112,"")),""),"")</f>
        <v/>
      </c>
      <c r="V112" s="4" t="str" cm="1">
        <f t="array" ref="V112">IF(AA112&lt;&gt;"ja",_xlfn.IFNA(_xlfn.IFS(AND(P112&lt;&gt;"",R112&lt;&gt;"",RIGHT($N112,6)="tarief"),P112*R112,T112&gt;0,T112),""),"")</f>
        <v/>
      </c>
      <c r="W112" s="4" t="str" cm="1">
        <f t="array" ref="W112">IFERROR(_xlfn.IFS(OR(F112="",LEFT(Methode_Keuze,4)="Geen"),"",AND(U112&lt;&gt;"",F112&lt;&gt;"Arbeidskosten"),ROUND(U112*VLOOKUP(F112,Tb_ProjectKosten[],MATCH(Tb_ProjectKosten[[#Headers],[Forfat_Percentage]],Tb_ProjectKosten[#Headers],0),0),2),AND(F112="Arbeidskosten",G112&lt;&gt;""),IFERROR(ROUND(U112*VLOOKUP(G112,Tb_KostenTypen[],3,0)*VLOOKUP(F112,Tb_ProjectKosten[],MATCH(Tb_ProjectKosten[[#Headers],[Forfat_Percentage]],Tb_ProjectKosten[#Headers],0),0),2),""),U112 &lt;=0,0),"")</f>
        <v/>
      </c>
      <c r="X112" s="4" t="str" cm="1">
        <f t="array" ref="X112">IFERROR(_xlfn.IFS(OR(F112="",LEFT(Methode_Keuze,4)="Geen"),"",AND(V112&lt;&gt;"",F112&lt;&gt;"Arbeidskosten"),ROUND(V112*VLOOKUP(F112,Tb_ProjectKosten[],MATCH(Tb_ProjectKosten[[#Headers],[Forfat_Percentage]],Tb_ProjectKosten[#Headers],0),0),2),AND(F112="Arbeidskosten",G112&lt;&gt;""),IFERROR(ROUND(V112*VLOOKUP(G112,Tb_KostenTypen[],3,0)*VLOOKUP(F112,Tb_ProjectKosten[],MATCH(Tb_ProjectKosten[[#Headers],[Forfat_Percentage]],Tb_ProjectKosten[#Headers],0),0),2),""),V112 &lt;=0,0),"")</f>
        <v/>
      </c>
      <c r="Y112" s="262"/>
      <c r="Z112" s="49"/>
      <c r="AA112" s="37" t="str" cm="1">
        <f t="array" ref="AA112">IFERROR(IF(INDEX(SubsidieTabel!$Q$1:$T$9,MATCH($F112,SubsidieTabel!$Q$1:$Q$9,0),IFERROR(MATCH(Methode_Keuze,SubsidieTabel!$Q$1:$T$1,0),2))&lt;&gt;1=TRUE,"ja",""),"")</f>
        <v/>
      </c>
    </row>
    <row r="113" spans="1:27" ht="15" customHeight="1" x14ac:dyDescent="0.25">
      <c r="A113" s="87"/>
      <c r="B113" s="219" t="str">
        <f>IF(A113&lt;&gt;"",_xlfn.MAXIFS($B$1:B112,$A$1:A112,A113)+1,"")</f>
        <v/>
      </c>
      <c r="C113" s="50"/>
      <c r="D113" s="50"/>
      <c r="E113" s="50"/>
      <c r="F113" s="50"/>
      <c r="G113" s="283"/>
      <c r="H113" s="296"/>
      <c r="I113" s="295"/>
      <c r="J113" s="295"/>
      <c r="K113" s="202"/>
      <c r="L113" s="202"/>
      <c r="M113" s="91" t="str">
        <f>IFERROR(VLOOKUP(H113,Lijsten!$H$1:$I$100,2,0),"")</f>
        <v/>
      </c>
      <c r="N113" s="91" t="str" cm="1">
        <f t="array" ref="N113">IFERROR(_xlfn.IFS(AND(LEFT(F113,6)="Arbeid",RIGHT(F113,3)&lt;&gt;"IKS"),IFERROR(VLOOKUP($G113,Tb_KostenTypen[],2,0),"tarief"),RIGHT(F113,3)="IKS","Uurtarief",LEFT(F113,6)="Arbeid","Uurtarief",AND(LEFT(F113,8)="Bijdrage",RIGHT(F113,15)="(vrijwilligers)"),"Vast tarief"),"")</f>
        <v/>
      </c>
      <c r="O113" s="92"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tarief",IF(LEFT(F113,8)="Bijdrage",VLOOKUP($F113,Tb_KostenTypen[],MATCH(Methode_Keuze,Tb_KostenTypen[#Headers],0),0),VLOOKUP($G113,Lijsten!L:O,4,0))),""),"")</f>
        <v/>
      </c>
      <c r="P113" s="92"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tarief",IF(LEFT(F113,8)="Bijdrage",VLOOKUP($F113,Tb_KostenTypen[],MATCH(Methode_Keuze,Tb_KostenTypen[#Headers],0),0),VLOOKUP($G113,Lijsten!L:O,4,0))),""),"")</f>
        <v/>
      </c>
      <c r="Q113" s="50"/>
      <c r="R113" s="50"/>
      <c r="S113" s="83"/>
      <c r="T113" s="51"/>
      <c r="U113" s="4" t="str" cm="1">
        <f t="array" ref="U113">IF(AA113&lt;&gt;"ja",_xlfn.IFNA(_xlfn.IFS(AND(O113&lt;&gt;"",F113&lt;&gt;"",RIGHT($N113,6)="tarief"),O113*Q113,S113&gt;0,IF(F113&lt;&gt;"",S113,"")),""),"")</f>
        <v/>
      </c>
      <c r="V113" s="4" t="str" cm="1">
        <f t="array" ref="V113">IF(AA113&lt;&gt;"ja",_xlfn.IFNA(_xlfn.IFS(AND(P113&lt;&gt;"",R113&lt;&gt;"",RIGHT($N113,6)="tarief"),P113*R113,T113&gt;0,T113),""),"")</f>
        <v/>
      </c>
      <c r="W113" s="4" t="str" cm="1">
        <f t="array" ref="W113">IFERROR(_xlfn.IFS(OR(F113="",LEFT(Methode_Keuze,4)="Geen"),"",AND(U113&lt;&gt;"",F113&lt;&gt;"Arbeidskosten"),ROUND(U113*VLOOKUP(F113,Tb_ProjectKosten[],MATCH(Tb_ProjectKosten[[#Headers],[Forfat_Percentage]],Tb_ProjectKosten[#Headers],0),0),2),AND(F113="Arbeidskosten",G113&lt;&gt;""),IFERROR(ROUND(U113*VLOOKUP(G113,Tb_KostenTypen[],3,0)*VLOOKUP(F113,Tb_ProjectKosten[],MATCH(Tb_ProjectKosten[[#Headers],[Forfat_Percentage]],Tb_ProjectKosten[#Headers],0),0),2),""),U113 &lt;=0,0),"")</f>
        <v/>
      </c>
      <c r="X113" s="4" t="str" cm="1">
        <f t="array" ref="X113">IFERROR(_xlfn.IFS(OR(F113="",LEFT(Methode_Keuze,4)="Geen"),"",AND(V113&lt;&gt;"",F113&lt;&gt;"Arbeidskosten"),ROUND(V113*VLOOKUP(F113,Tb_ProjectKosten[],MATCH(Tb_ProjectKosten[[#Headers],[Forfat_Percentage]],Tb_ProjectKosten[#Headers],0),0),2),AND(F113="Arbeidskosten",G113&lt;&gt;""),IFERROR(ROUND(V113*VLOOKUP(G113,Tb_KostenTypen[],3,0)*VLOOKUP(F113,Tb_ProjectKosten[],MATCH(Tb_ProjectKosten[[#Headers],[Forfat_Percentage]],Tb_ProjectKosten[#Headers],0),0),2),""),V113 &lt;=0,0),"")</f>
        <v/>
      </c>
      <c r="Y113" s="262"/>
      <c r="Z113" s="49"/>
      <c r="AA113" s="37" t="str" cm="1">
        <f t="array" ref="AA113">IFERROR(IF(INDEX(SubsidieTabel!$Q$1:$T$9,MATCH($F113,SubsidieTabel!$Q$1:$Q$9,0),IFERROR(MATCH(Methode_Keuze,SubsidieTabel!$Q$1:$T$1,0),2))&lt;&gt;1=TRUE,"ja",""),"")</f>
        <v/>
      </c>
    </row>
    <row r="114" spans="1:27" ht="15" customHeight="1" x14ac:dyDescent="0.25">
      <c r="A114" s="87"/>
      <c r="B114" s="219" t="str">
        <f>IF(A114&lt;&gt;"",_xlfn.MAXIFS($B$1:B113,$A$1:A113,A114)+1,"")</f>
        <v/>
      </c>
      <c r="C114" s="50"/>
      <c r="D114" s="50"/>
      <c r="E114" s="50"/>
      <c r="F114" s="50"/>
      <c r="G114" s="283"/>
      <c r="H114" s="296"/>
      <c r="I114" s="295"/>
      <c r="J114" s="295"/>
      <c r="K114" s="202"/>
      <c r="L114" s="202"/>
      <c r="M114" s="91" t="str">
        <f>IFERROR(VLOOKUP(H114,Lijsten!$H$1:$I$100,2,0),"")</f>
        <v/>
      </c>
      <c r="N114" s="91" t="str" cm="1">
        <f t="array" ref="N114">IFERROR(_xlfn.IFS(AND(LEFT(F114,6)="Arbeid",RIGHT(F114,3)&lt;&gt;"IKS"),IFERROR(VLOOKUP($G114,Tb_KostenTypen[],2,0),"tarief"),RIGHT(F114,3)="IKS","Uurtarief",LEFT(F114,6)="Arbeid","Uurtarief",AND(LEFT(F114,8)="Bijdrage",RIGHT(F114,15)="(vrijwilligers)"),"Vast tarief"),"")</f>
        <v/>
      </c>
      <c r="O114" s="92"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tarief",IF(LEFT(F114,8)="Bijdrage",VLOOKUP($F114,Tb_KostenTypen[],MATCH(Methode_Keuze,Tb_KostenTypen[#Headers],0),0),VLOOKUP($G114,Lijsten!L:O,4,0))),""),"")</f>
        <v/>
      </c>
      <c r="P114" s="92"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tarief",IF(LEFT(F114,8)="Bijdrage",VLOOKUP($F114,Tb_KostenTypen[],MATCH(Methode_Keuze,Tb_KostenTypen[#Headers],0),0),VLOOKUP($G114,Lijsten!L:O,4,0))),""),"")</f>
        <v/>
      </c>
      <c r="Q114" s="50"/>
      <c r="R114" s="50"/>
      <c r="S114" s="83"/>
      <c r="T114" s="51"/>
      <c r="U114" s="4" t="str" cm="1">
        <f t="array" ref="U114">IF(AA114&lt;&gt;"ja",_xlfn.IFNA(_xlfn.IFS(AND(O114&lt;&gt;"",F114&lt;&gt;"",RIGHT($N114,6)="tarief"),O114*Q114,S114&gt;0,IF(F114&lt;&gt;"",S114,"")),""),"")</f>
        <v/>
      </c>
      <c r="V114" s="4" t="str" cm="1">
        <f t="array" ref="V114">IF(AA114&lt;&gt;"ja",_xlfn.IFNA(_xlfn.IFS(AND(P114&lt;&gt;"",R114&lt;&gt;"",RIGHT($N114,6)="tarief"),P114*R114,T114&gt;0,T114),""),"")</f>
        <v/>
      </c>
      <c r="W114" s="4" t="str" cm="1">
        <f t="array" ref="W114">IFERROR(_xlfn.IFS(OR(F114="",LEFT(Methode_Keuze,4)="Geen"),"",AND(U114&lt;&gt;"",F114&lt;&gt;"Arbeidskosten"),ROUND(U114*VLOOKUP(F114,Tb_ProjectKosten[],MATCH(Tb_ProjectKosten[[#Headers],[Forfat_Percentage]],Tb_ProjectKosten[#Headers],0),0),2),AND(F114="Arbeidskosten",G114&lt;&gt;""),IFERROR(ROUND(U114*VLOOKUP(G114,Tb_KostenTypen[],3,0)*VLOOKUP(F114,Tb_ProjectKosten[],MATCH(Tb_ProjectKosten[[#Headers],[Forfat_Percentage]],Tb_ProjectKosten[#Headers],0),0),2),""),U114 &lt;=0,0),"")</f>
        <v/>
      </c>
      <c r="X114" s="4" t="str" cm="1">
        <f t="array" ref="X114">IFERROR(_xlfn.IFS(OR(F114="",LEFT(Methode_Keuze,4)="Geen"),"",AND(V114&lt;&gt;"",F114&lt;&gt;"Arbeidskosten"),ROUND(V114*VLOOKUP(F114,Tb_ProjectKosten[],MATCH(Tb_ProjectKosten[[#Headers],[Forfat_Percentage]],Tb_ProjectKosten[#Headers],0),0),2),AND(F114="Arbeidskosten",G114&lt;&gt;""),IFERROR(ROUND(V114*VLOOKUP(G114,Tb_KostenTypen[],3,0)*VLOOKUP(F114,Tb_ProjectKosten[],MATCH(Tb_ProjectKosten[[#Headers],[Forfat_Percentage]],Tb_ProjectKosten[#Headers],0),0),2),""),V114 &lt;=0,0),"")</f>
        <v/>
      </c>
      <c r="Y114" s="262"/>
      <c r="Z114" s="49"/>
      <c r="AA114" s="37" t="str" cm="1">
        <f t="array" ref="AA114">IFERROR(IF(INDEX(SubsidieTabel!$Q$1:$T$9,MATCH($F114,SubsidieTabel!$Q$1:$Q$9,0),IFERROR(MATCH(Methode_Keuze,SubsidieTabel!$Q$1:$T$1,0),2))&lt;&gt;1=TRUE,"ja",""),"")</f>
        <v/>
      </c>
    </row>
    <row r="115" spans="1:27" ht="15" customHeight="1" x14ac:dyDescent="0.25">
      <c r="A115" s="87"/>
      <c r="B115" s="219" t="str">
        <f>IF(A115&lt;&gt;"",_xlfn.MAXIFS($B$1:B114,$A$1:A114,A115)+1,"")</f>
        <v/>
      </c>
      <c r="C115" s="50"/>
      <c r="D115" s="50"/>
      <c r="E115" s="50"/>
      <c r="F115" s="50"/>
      <c r="G115" s="283"/>
      <c r="H115" s="296"/>
      <c r="I115" s="295"/>
      <c r="J115" s="295"/>
      <c r="K115" s="202"/>
      <c r="L115" s="202"/>
      <c r="M115" s="91" t="str">
        <f>IFERROR(VLOOKUP(H115,Lijsten!$H$1:$I$100,2,0),"")</f>
        <v/>
      </c>
      <c r="N115" s="91" t="str" cm="1">
        <f t="array" ref="N115">IFERROR(_xlfn.IFS(AND(LEFT(F115,6)="Arbeid",RIGHT(F115,3)&lt;&gt;"IKS"),IFERROR(VLOOKUP($G115,Tb_KostenTypen[],2,0),"tarief"),RIGHT(F115,3)="IKS","Uurtarief",LEFT(F115,6)="Arbeid","Uurtarief",AND(LEFT(F115,8)="Bijdrage",RIGHT(F115,15)="(vrijwilligers)"),"Vast tarief"),"")</f>
        <v/>
      </c>
      <c r="O115" s="92"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tarief",IF(LEFT(F115,8)="Bijdrage",VLOOKUP($F115,Tb_KostenTypen[],MATCH(Methode_Keuze,Tb_KostenTypen[#Headers],0),0),VLOOKUP($G115,Lijsten!L:O,4,0))),""),"")</f>
        <v/>
      </c>
      <c r="P115" s="92"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tarief",IF(LEFT(F115,8)="Bijdrage",VLOOKUP($F115,Tb_KostenTypen[],MATCH(Methode_Keuze,Tb_KostenTypen[#Headers],0),0),VLOOKUP($G115,Lijsten!L:O,4,0))),""),"")</f>
        <v/>
      </c>
      <c r="Q115" s="50"/>
      <c r="R115" s="50"/>
      <c r="S115" s="83"/>
      <c r="T115" s="51"/>
      <c r="U115" s="4" t="str" cm="1">
        <f t="array" ref="U115">IF(AA115&lt;&gt;"ja",_xlfn.IFNA(_xlfn.IFS(AND(O115&lt;&gt;"",F115&lt;&gt;"",RIGHT($N115,6)="tarief"),O115*Q115,S115&gt;0,IF(F115&lt;&gt;"",S115,"")),""),"")</f>
        <v/>
      </c>
      <c r="V115" s="4" t="str" cm="1">
        <f t="array" ref="V115">IF(AA115&lt;&gt;"ja",_xlfn.IFNA(_xlfn.IFS(AND(P115&lt;&gt;"",R115&lt;&gt;"",RIGHT($N115,6)="tarief"),P115*R115,T115&gt;0,T115),""),"")</f>
        <v/>
      </c>
      <c r="W115" s="4" t="str" cm="1">
        <f t="array" ref="W115">IFERROR(_xlfn.IFS(OR(F115="",LEFT(Methode_Keuze,4)="Geen"),"",AND(U115&lt;&gt;"",F115&lt;&gt;"Arbeidskosten"),ROUND(U115*VLOOKUP(F115,Tb_ProjectKosten[],MATCH(Tb_ProjectKosten[[#Headers],[Forfat_Percentage]],Tb_ProjectKosten[#Headers],0),0),2),AND(F115="Arbeidskosten",G115&lt;&gt;""),IFERROR(ROUND(U115*VLOOKUP(G115,Tb_KostenTypen[],3,0)*VLOOKUP(F115,Tb_ProjectKosten[],MATCH(Tb_ProjectKosten[[#Headers],[Forfat_Percentage]],Tb_ProjectKosten[#Headers],0),0),2),""),U115 &lt;=0,0),"")</f>
        <v/>
      </c>
      <c r="X115" s="4" t="str" cm="1">
        <f t="array" ref="X115">IFERROR(_xlfn.IFS(OR(F115="",LEFT(Methode_Keuze,4)="Geen"),"",AND(V115&lt;&gt;"",F115&lt;&gt;"Arbeidskosten"),ROUND(V115*VLOOKUP(F115,Tb_ProjectKosten[],MATCH(Tb_ProjectKosten[[#Headers],[Forfat_Percentage]],Tb_ProjectKosten[#Headers],0),0),2),AND(F115="Arbeidskosten",G115&lt;&gt;""),IFERROR(ROUND(V115*VLOOKUP(G115,Tb_KostenTypen[],3,0)*VLOOKUP(F115,Tb_ProjectKosten[],MATCH(Tb_ProjectKosten[[#Headers],[Forfat_Percentage]],Tb_ProjectKosten[#Headers],0),0),2),""),V115 &lt;=0,0),"")</f>
        <v/>
      </c>
      <c r="Y115" s="262"/>
      <c r="Z115" s="49"/>
      <c r="AA115" s="37" t="str" cm="1">
        <f t="array" ref="AA115">IFERROR(IF(INDEX(SubsidieTabel!$Q$1:$T$9,MATCH($F115,SubsidieTabel!$Q$1:$Q$9,0),IFERROR(MATCH(Methode_Keuze,SubsidieTabel!$Q$1:$T$1,0),2))&lt;&gt;1=TRUE,"ja",""),"")</f>
        <v/>
      </c>
    </row>
    <row r="116" spans="1:27" ht="15" customHeight="1" x14ac:dyDescent="0.25">
      <c r="A116" s="87"/>
      <c r="B116" s="219" t="str">
        <f>IF(A116&lt;&gt;"",_xlfn.MAXIFS($B$1:B115,$A$1:A115,A116)+1,"")</f>
        <v/>
      </c>
      <c r="C116" s="50"/>
      <c r="D116" s="50"/>
      <c r="E116" s="50"/>
      <c r="F116" s="50"/>
      <c r="G116" s="283"/>
      <c r="H116" s="296"/>
      <c r="I116" s="295"/>
      <c r="J116" s="295"/>
      <c r="K116" s="202"/>
      <c r="L116" s="202"/>
      <c r="M116" s="91" t="str">
        <f>IFERROR(VLOOKUP(H116,Lijsten!$H$1:$I$100,2,0),"")</f>
        <v/>
      </c>
      <c r="N116" s="91" t="str" cm="1">
        <f t="array" ref="N116">IFERROR(_xlfn.IFS(AND(LEFT(F116,6)="Arbeid",RIGHT(F116,3)&lt;&gt;"IKS"),IFERROR(VLOOKUP($G116,Tb_KostenTypen[],2,0),"tarief"),RIGHT(F116,3)="IKS","Uurtarief",LEFT(F116,6)="Arbeid","Uurtarief",AND(LEFT(F116,8)="Bijdrage",RIGHT(F116,15)="(vrijwilligers)"),"Vast tarief"),"")</f>
        <v/>
      </c>
      <c r="O116" s="92"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tarief",IF(LEFT(F116,8)="Bijdrage",VLOOKUP($F116,Tb_KostenTypen[],MATCH(Methode_Keuze,Tb_KostenTypen[#Headers],0),0),VLOOKUP($G116,Lijsten!L:O,4,0))),""),"")</f>
        <v/>
      </c>
      <c r="P116" s="92"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tarief",IF(LEFT(F116,8)="Bijdrage",VLOOKUP($F116,Tb_KostenTypen[],MATCH(Methode_Keuze,Tb_KostenTypen[#Headers],0),0),VLOOKUP($G116,Lijsten!L:O,4,0))),""),"")</f>
        <v/>
      </c>
      <c r="Q116" s="50"/>
      <c r="R116" s="50"/>
      <c r="S116" s="83"/>
      <c r="T116" s="51"/>
      <c r="U116" s="4" t="str" cm="1">
        <f t="array" ref="U116">IF(AA116&lt;&gt;"ja",_xlfn.IFNA(_xlfn.IFS(AND(O116&lt;&gt;"",F116&lt;&gt;"",RIGHT($N116,6)="tarief"),O116*Q116,S116&gt;0,IF(F116&lt;&gt;"",S116,"")),""),"")</f>
        <v/>
      </c>
      <c r="V116" s="4" t="str" cm="1">
        <f t="array" ref="V116">IF(AA116&lt;&gt;"ja",_xlfn.IFNA(_xlfn.IFS(AND(P116&lt;&gt;"",R116&lt;&gt;"",RIGHT($N116,6)="tarief"),P116*R116,T116&gt;0,T116),""),"")</f>
        <v/>
      </c>
      <c r="W116" s="4" t="str" cm="1">
        <f t="array" ref="W116">IFERROR(_xlfn.IFS(OR(F116="",LEFT(Methode_Keuze,4)="Geen"),"",AND(U116&lt;&gt;"",F116&lt;&gt;"Arbeidskosten"),ROUND(U116*VLOOKUP(F116,Tb_ProjectKosten[],MATCH(Tb_ProjectKosten[[#Headers],[Forfat_Percentage]],Tb_ProjectKosten[#Headers],0),0),2),AND(F116="Arbeidskosten",G116&lt;&gt;""),IFERROR(ROUND(U116*VLOOKUP(G116,Tb_KostenTypen[],3,0)*VLOOKUP(F116,Tb_ProjectKosten[],MATCH(Tb_ProjectKosten[[#Headers],[Forfat_Percentage]],Tb_ProjectKosten[#Headers],0),0),2),""),U116 &lt;=0,0),"")</f>
        <v/>
      </c>
      <c r="X116" s="4" t="str" cm="1">
        <f t="array" ref="X116">IFERROR(_xlfn.IFS(OR(F116="",LEFT(Methode_Keuze,4)="Geen"),"",AND(V116&lt;&gt;"",F116&lt;&gt;"Arbeidskosten"),ROUND(V116*VLOOKUP(F116,Tb_ProjectKosten[],MATCH(Tb_ProjectKosten[[#Headers],[Forfat_Percentage]],Tb_ProjectKosten[#Headers],0),0),2),AND(F116="Arbeidskosten",G116&lt;&gt;""),IFERROR(ROUND(V116*VLOOKUP(G116,Tb_KostenTypen[],3,0)*VLOOKUP(F116,Tb_ProjectKosten[],MATCH(Tb_ProjectKosten[[#Headers],[Forfat_Percentage]],Tb_ProjectKosten[#Headers],0),0),2),""),V116 &lt;=0,0),"")</f>
        <v/>
      </c>
      <c r="Y116" s="262"/>
      <c r="Z116" s="49"/>
      <c r="AA116" s="37" t="str" cm="1">
        <f t="array" ref="AA116">IFERROR(IF(INDEX(SubsidieTabel!$Q$1:$T$9,MATCH($F116,SubsidieTabel!$Q$1:$Q$9,0),IFERROR(MATCH(Methode_Keuze,SubsidieTabel!$Q$1:$T$1,0),2))&lt;&gt;1=TRUE,"ja",""),"")</f>
        <v/>
      </c>
    </row>
    <row r="117" spans="1:27" ht="15" customHeight="1" x14ac:dyDescent="0.25">
      <c r="A117" s="87"/>
      <c r="B117" s="219" t="str">
        <f>IF(A117&lt;&gt;"",_xlfn.MAXIFS($B$1:B116,$A$1:A116,A117)+1,"")</f>
        <v/>
      </c>
      <c r="C117" s="50"/>
      <c r="D117" s="50"/>
      <c r="E117" s="50"/>
      <c r="F117" s="50"/>
      <c r="G117" s="283"/>
      <c r="H117" s="296"/>
      <c r="I117" s="295"/>
      <c r="J117" s="295"/>
      <c r="K117" s="202"/>
      <c r="L117" s="202"/>
      <c r="M117" s="91" t="str">
        <f>IFERROR(VLOOKUP(H117,Lijsten!$H$1:$I$100,2,0),"")</f>
        <v/>
      </c>
      <c r="N117" s="91" t="str" cm="1">
        <f t="array" ref="N117">IFERROR(_xlfn.IFS(AND(LEFT(F117,6)="Arbeid",RIGHT(F117,3)&lt;&gt;"IKS"),IFERROR(VLOOKUP($G117,Tb_KostenTypen[],2,0),"tarief"),RIGHT(F117,3)="IKS","Uurtarief",LEFT(F117,6)="Arbeid","Uurtarief",AND(LEFT(F117,8)="Bijdrage",RIGHT(F117,15)="(vrijwilligers)"),"Vast tarief"),"")</f>
        <v/>
      </c>
      <c r="O117" s="92"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tarief",IF(LEFT(F117,8)="Bijdrage",VLOOKUP($F117,Tb_KostenTypen[],MATCH(Methode_Keuze,Tb_KostenTypen[#Headers],0),0),VLOOKUP($G117,Lijsten!L:O,4,0))),""),"")</f>
        <v/>
      </c>
      <c r="P117" s="92"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tarief",IF(LEFT(F117,8)="Bijdrage",VLOOKUP($F117,Tb_KostenTypen[],MATCH(Methode_Keuze,Tb_KostenTypen[#Headers],0),0),VLOOKUP($G117,Lijsten!L:O,4,0))),""),"")</f>
        <v/>
      </c>
      <c r="Q117" s="50"/>
      <c r="R117" s="50"/>
      <c r="S117" s="83"/>
      <c r="T117" s="51"/>
      <c r="U117" s="4" t="str" cm="1">
        <f t="array" ref="U117">IF(AA117&lt;&gt;"ja",_xlfn.IFNA(_xlfn.IFS(AND(O117&lt;&gt;"",F117&lt;&gt;"",RIGHT($N117,6)="tarief"),O117*Q117,S117&gt;0,IF(F117&lt;&gt;"",S117,"")),""),"")</f>
        <v/>
      </c>
      <c r="V117" s="4" t="str" cm="1">
        <f t="array" ref="V117">IF(AA117&lt;&gt;"ja",_xlfn.IFNA(_xlfn.IFS(AND(P117&lt;&gt;"",R117&lt;&gt;"",RIGHT($N117,6)="tarief"),P117*R117,T117&gt;0,T117),""),"")</f>
        <v/>
      </c>
      <c r="W117" s="4" t="str" cm="1">
        <f t="array" ref="W117">IFERROR(_xlfn.IFS(OR(F117="",LEFT(Methode_Keuze,4)="Geen"),"",AND(U117&lt;&gt;"",F117&lt;&gt;"Arbeidskosten"),ROUND(U117*VLOOKUP(F117,Tb_ProjectKosten[],MATCH(Tb_ProjectKosten[[#Headers],[Forfat_Percentage]],Tb_ProjectKosten[#Headers],0),0),2),AND(F117="Arbeidskosten",G117&lt;&gt;""),IFERROR(ROUND(U117*VLOOKUP(G117,Tb_KostenTypen[],3,0)*VLOOKUP(F117,Tb_ProjectKosten[],MATCH(Tb_ProjectKosten[[#Headers],[Forfat_Percentage]],Tb_ProjectKosten[#Headers],0),0),2),""),U117 &lt;=0,0),"")</f>
        <v/>
      </c>
      <c r="X117" s="4" t="str" cm="1">
        <f t="array" ref="X117">IFERROR(_xlfn.IFS(OR(F117="",LEFT(Methode_Keuze,4)="Geen"),"",AND(V117&lt;&gt;"",F117&lt;&gt;"Arbeidskosten"),ROUND(V117*VLOOKUP(F117,Tb_ProjectKosten[],MATCH(Tb_ProjectKosten[[#Headers],[Forfat_Percentage]],Tb_ProjectKosten[#Headers],0),0),2),AND(F117="Arbeidskosten",G117&lt;&gt;""),IFERROR(ROUND(V117*VLOOKUP(G117,Tb_KostenTypen[],3,0)*VLOOKUP(F117,Tb_ProjectKosten[],MATCH(Tb_ProjectKosten[[#Headers],[Forfat_Percentage]],Tb_ProjectKosten[#Headers],0),0),2),""),V117 &lt;=0,0),"")</f>
        <v/>
      </c>
      <c r="Y117" s="262"/>
      <c r="Z117" s="49"/>
      <c r="AA117" s="37" t="str" cm="1">
        <f t="array" ref="AA117">IFERROR(IF(INDEX(SubsidieTabel!$Q$1:$T$9,MATCH($F117,SubsidieTabel!$Q$1:$Q$9,0),IFERROR(MATCH(Methode_Keuze,SubsidieTabel!$Q$1:$T$1,0),2))&lt;&gt;1=TRUE,"ja",""),"")</f>
        <v/>
      </c>
    </row>
    <row r="118" spans="1:27" ht="15" customHeight="1" x14ac:dyDescent="0.25">
      <c r="A118" s="87"/>
      <c r="B118" s="219" t="str">
        <f>IF(A118&lt;&gt;"",_xlfn.MAXIFS($B$1:B117,$A$1:A117,A118)+1,"")</f>
        <v/>
      </c>
      <c r="C118" s="50"/>
      <c r="D118" s="50"/>
      <c r="E118" s="50"/>
      <c r="F118" s="50"/>
      <c r="G118" s="283"/>
      <c r="H118" s="296"/>
      <c r="I118" s="295"/>
      <c r="J118" s="295"/>
      <c r="K118" s="202"/>
      <c r="L118" s="202"/>
      <c r="M118" s="91" t="str">
        <f>IFERROR(VLOOKUP(H118,Lijsten!$H$1:$I$100,2,0),"")</f>
        <v/>
      </c>
      <c r="N118" s="91" t="str" cm="1">
        <f t="array" ref="N118">IFERROR(_xlfn.IFS(AND(LEFT(F118,6)="Arbeid",RIGHT(F118,3)&lt;&gt;"IKS"),IFERROR(VLOOKUP($G118,Tb_KostenTypen[],2,0),"tarief"),RIGHT(F118,3)="IKS","Uurtarief",LEFT(F118,6)="Arbeid","Uurtarief",AND(LEFT(F118,8)="Bijdrage",RIGHT(F118,15)="(vrijwilligers)"),"Vast tarief"),"")</f>
        <v/>
      </c>
      <c r="O118" s="92"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tarief",IF(LEFT(F118,8)="Bijdrage",VLOOKUP($F118,Tb_KostenTypen[],MATCH(Methode_Keuze,Tb_KostenTypen[#Headers],0),0),VLOOKUP($G118,Lijsten!L:O,4,0))),""),"")</f>
        <v/>
      </c>
      <c r="P118" s="92"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tarief",IF(LEFT(F118,8)="Bijdrage",VLOOKUP($F118,Tb_KostenTypen[],MATCH(Methode_Keuze,Tb_KostenTypen[#Headers],0),0),VLOOKUP($G118,Lijsten!L:O,4,0))),""),"")</f>
        <v/>
      </c>
      <c r="Q118" s="50"/>
      <c r="R118" s="50"/>
      <c r="S118" s="83"/>
      <c r="T118" s="51"/>
      <c r="U118" s="4" t="str" cm="1">
        <f t="array" ref="U118">IF(AA118&lt;&gt;"ja",_xlfn.IFNA(_xlfn.IFS(AND(O118&lt;&gt;"",F118&lt;&gt;"",RIGHT($N118,6)="tarief"),O118*Q118,S118&gt;0,IF(F118&lt;&gt;"",S118,"")),""),"")</f>
        <v/>
      </c>
      <c r="V118" s="4" t="str" cm="1">
        <f t="array" ref="V118">IF(AA118&lt;&gt;"ja",_xlfn.IFNA(_xlfn.IFS(AND(P118&lt;&gt;"",R118&lt;&gt;"",RIGHT($N118,6)="tarief"),P118*R118,T118&gt;0,T118),""),"")</f>
        <v/>
      </c>
      <c r="W118" s="4" t="str" cm="1">
        <f t="array" ref="W118">IFERROR(_xlfn.IFS(OR(F118="",LEFT(Methode_Keuze,4)="Geen"),"",AND(U118&lt;&gt;"",F118&lt;&gt;"Arbeidskosten"),ROUND(U118*VLOOKUP(F118,Tb_ProjectKosten[],MATCH(Tb_ProjectKosten[[#Headers],[Forfat_Percentage]],Tb_ProjectKosten[#Headers],0),0),2),AND(F118="Arbeidskosten",G118&lt;&gt;""),IFERROR(ROUND(U118*VLOOKUP(G118,Tb_KostenTypen[],3,0)*VLOOKUP(F118,Tb_ProjectKosten[],MATCH(Tb_ProjectKosten[[#Headers],[Forfat_Percentage]],Tb_ProjectKosten[#Headers],0),0),2),""),U118 &lt;=0,0),"")</f>
        <v/>
      </c>
      <c r="X118" s="4" t="str" cm="1">
        <f t="array" ref="X118">IFERROR(_xlfn.IFS(OR(F118="",LEFT(Methode_Keuze,4)="Geen"),"",AND(V118&lt;&gt;"",F118&lt;&gt;"Arbeidskosten"),ROUND(V118*VLOOKUP(F118,Tb_ProjectKosten[],MATCH(Tb_ProjectKosten[[#Headers],[Forfat_Percentage]],Tb_ProjectKosten[#Headers],0),0),2),AND(F118="Arbeidskosten",G118&lt;&gt;""),IFERROR(ROUND(V118*VLOOKUP(G118,Tb_KostenTypen[],3,0)*VLOOKUP(F118,Tb_ProjectKosten[],MATCH(Tb_ProjectKosten[[#Headers],[Forfat_Percentage]],Tb_ProjectKosten[#Headers],0),0),2),""),V118 &lt;=0,0),"")</f>
        <v/>
      </c>
      <c r="Y118" s="262"/>
      <c r="Z118" s="49"/>
      <c r="AA118" s="37" t="str" cm="1">
        <f t="array" ref="AA118">IFERROR(IF(INDEX(SubsidieTabel!$Q$1:$T$9,MATCH($F118,SubsidieTabel!$Q$1:$Q$9,0),IFERROR(MATCH(Methode_Keuze,SubsidieTabel!$Q$1:$T$1,0),2))&lt;&gt;1=TRUE,"ja",""),"")</f>
        <v/>
      </c>
    </row>
    <row r="119" spans="1:27" ht="15" customHeight="1" x14ac:dyDescent="0.25">
      <c r="A119" s="87"/>
      <c r="B119" s="219" t="str">
        <f>IF(A119&lt;&gt;"",_xlfn.MAXIFS($B$1:B118,$A$1:A118,A119)+1,"")</f>
        <v/>
      </c>
      <c r="C119" s="50"/>
      <c r="D119" s="50"/>
      <c r="E119" s="50"/>
      <c r="F119" s="50"/>
      <c r="G119" s="283"/>
      <c r="H119" s="296"/>
      <c r="I119" s="295"/>
      <c r="J119" s="295"/>
      <c r="K119" s="202"/>
      <c r="L119" s="202"/>
      <c r="M119" s="91" t="str">
        <f>IFERROR(VLOOKUP(H119,Lijsten!$H$1:$I$100,2,0),"")</f>
        <v/>
      </c>
      <c r="N119" s="91" t="str" cm="1">
        <f t="array" ref="N119">IFERROR(_xlfn.IFS(AND(LEFT(F119,6)="Arbeid",RIGHT(F119,3)&lt;&gt;"IKS"),IFERROR(VLOOKUP($G119,Tb_KostenTypen[],2,0),"tarief"),RIGHT(F119,3)="IKS","Uurtarief",LEFT(F119,6)="Arbeid","Uurtarief",AND(LEFT(F119,8)="Bijdrage",RIGHT(F119,15)="(vrijwilligers)"),"Vast tarief"),"")</f>
        <v/>
      </c>
      <c r="O119" s="92"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tarief",IF(LEFT(F119,8)="Bijdrage",VLOOKUP($F119,Tb_KostenTypen[],MATCH(Methode_Keuze,Tb_KostenTypen[#Headers],0),0),VLOOKUP($G119,Lijsten!L:O,4,0))),""),"")</f>
        <v/>
      </c>
      <c r="P119" s="92"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tarief",IF(LEFT(F119,8)="Bijdrage",VLOOKUP($F119,Tb_KostenTypen[],MATCH(Methode_Keuze,Tb_KostenTypen[#Headers],0),0),VLOOKUP($G119,Lijsten!L:O,4,0))),""),"")</f>
        <v/>
      </c>
      <c r="Q119" s="50"/>
      <c r="R119" s="50"/>
      <c r="S119" s="83"/>
      <c r="T119" s="51"/>
      <c r="U119" s="4" t="str" cm="1">
        <f t="array" ref="U119">IF(AA119&lt;&gt;"ja",_xlfn.IFNA(_xlfn.IFS(AND(O119&lt;&gt;"",F119&lt;&gt;"",RIGHT($N119,6)="tarief"),O119*Q119,S119&gt;0,IF(F119&lt;&gt;"",S119,"")),""),"")</f>
        <v/>
      </c>
      <c r="V119" s="4" t="str" cm="1">
        <f t="array" ref="V119">IF(AA119&lt;&gt;"ja",_xlfn.IFNA(_xlfn.IFS(AND(P119&lt;&gt;"",R119&lt;&gt;"",RIGHT($N119,6)="tarief"),P119*R119,T119&gt;0,T119),""),"")</f>
        <v/>
      </c>
      <c r="W119" s="4" t="str" cm="1">
        <f t="array" ref="W119">IFERROR(_xlfn.IFS(OR(F119="",LEFT(Methode_Keuze,4)="Geen"),"",AND(U119&lt;&gt;"",F119&lt;&gt;"Arbeidskosten"),ROUND(U119*VLOOKUP(F119,Tb_ProjectKosten[],MATCH(Tb_ProjectKosten[[#Headers],[Forfat_Percentage]],Tb_ProjectKosten[#Headers],0),0),2),AND(F119="Arbeidskosten",G119&lt;&gt;""),IFERROR(ROUND(U119*VLOOKUP(G119,Tb_KostenTypen[],3,0)*VLOOKUP(F119,Tb_ProjectKosten[],MATCH(Tb_ProjectKosten[[#Headers],[Forfat_Percentage]],Tb_ProjectKosten[#Headers],0),0),2),""),U119 &lt;=0,0),"")</f>
        <v/>
      </c>
      <c r="X119" s="4" t="str" cm="1">
        <f t="array" ref="X119">IFERROR(_xlfn.IFS(OR(F119="",LEFT(Methode_Keuze,4)="Geen"),"",AND(V119&lt;&gt;"",F119&lt;&gt;"Arbeidskosten"),ROUND(V119*VLOOKUP(F119,Tb_ProjectKosten[],MATCH(Tb_ProjectKosten[[#Headers],[Forfat_Percentage]],Tb_ProjectKosten[#Headers],0),0),2),AND(F119="Arbeidskosten",G119&lt;&gt;""),IFERROR(ROUND(V119*VLOOKUP(G119,Tb_KostenTypen[],3,0)*VLOOKUP(F119,Tb_ProjectKosten[],MATCH(Tb_ProjectKosten[[#Headers],[Forfat_Percentage]],Tb_ProjectKosten[#Headers],0),0),2),""),V119 &lt;=0,0),"")</f>
        <v/>
      </c>
      <c r="Y119" s="262"/>
      <c r="Z119" s="49"/>
      <c r="AA119" s="37" t="str" cm="1">
        <f t="array" ref="AA119">IFERROR(IF(INDEX(SubsidieTabel!$Q$1:$T$9,MATCH($F119,SubsidieTabel!$Q$1:$Q$9,0),IFERROR(MATCH(Methode_Keuze,SubsidieTabel!$Q$1:$T$1,0),2))&lt;&gt;1=TRUE,"ja",""),"")</f>
        <v/>
      </c>
    </row>
    <row r="120" spans="1:27" ht="15" customHeight="1" x14ac:dyDescent="0.25">
      <c r="A120" s="87"/>
      <c r="B120" s="219" t="str">
        <f>IF(A120&lt;&gt;"",_xlfn.MAXIFS($B$1:B119,$A$1:A119,A120)+1,"")</f>
        <v/>
      </c>
      <c r="C120" s="50"/>
      <c r="D120" s="50"/>
      <c r="E120" s="50"/>
      <c r="F120" s="50"/>
      <c r="G120" s="283"/>
      <c r="H120" s="296"/>
      <c r="I120" s="295"/>
      <c r="J120" s="295"/>
      <c r="K120" s="202"/>
      <c r="L120" s="202"/>
      <c r="M120" s="91" t="str">
        <f>IFERROR(VLOOKUP(H120,Lijsten!$H$1:$I$100,2,0),"")</f>
        <v/>
      </c>
      <c r="N120" s="91" t="str" cm="1">
        <f t="array" ref="N120">IFERROR(_xlfn.IFS(AND(LEFT(F120,6)="Arbeid",RIGHT(F120,3)&lt;&gt;"IKS"),IFERROR(VLOOKUP($G120,Tb_KostenTypen[],2,0),"tarief"),RIGHT(F120,3)="IKS","Uurtarief",LEFT(F120,6)="Arbeid","Uurtarief",AND(LEFT(F120,8)="Bijdrage",RIGHT(F120,15)="(vrijwilligers)"),"Vast tarief"),"")</f>
        <v/>
      </c>
      <c r="O120" s="92"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tarief",IF(LEFT(F120,8)="Bijdrage",VLOOKUP($F120,Tb_KostenTypen[],MATCH(Methode_Keuze,Tb_KostenTypen[#Headers],0),0),VLOOKUP($G120,Lijsten!L:O,4,0))),""),"")</f>
        <v/>
      </c>
      <c r="P120" s="92"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tarief",IF(LEFT(F120,8)="Bijdrage",VLOOKUP($F120,Tb_KostenTypen[],MATCH(Methode_Keuze,Tb_KostenTypen[#Headers],0),0),VLOOKUP($G120,Lijsten!L:O,4,0))),""),"")</f>
        <v/>
      </c>
      <c r="Q120" s="50"/>
      <c r="R120" s="50"/>
      <c r="S120" s="83"/>
      <c r="T120" s="51"/>
      <c r="U120" s="4" t="str" cm="1">
        <f t="array" ref="U120">IF(AA120&lt;&gt;"ja",_xlfn.IFNA(_xlfn.IFS(AND(O120&lt;&gt;"",F120&lt;&gt;"",RIGHT($N120,6)="tarief"),O120*Q120,S120&gt;0,IF(F120&lt;&gt;"",S120,"")),""),"")</f>
        <v/>
      </c>
      <c r="V120" s="4" t="str" cm="1">
        <f t="array" ref="V120">IF(AA120&lt;&gt;"ja",_xlfn.IFNA(_xlfn.IFS(AND(P120&lt;&gt;"",R120&lt;&gt;"",RIGHT($N120,6)="tarief"),P120*R120,T120&gt;0,T120),""),"")</f>
        <v/>
      </c>
      <c r="W120" s="4" t="str" cm="1">
        <f t="array" ref="W120">IFERROR(_xlfn.IFS(OR(F120="",LEFT(Methode_Keuze,4)="Geen"),"",AND(U120&lt;&gt;"",F120&lt;&gt;"Arbeidskosten"),ROUND(U120*VLOOKUP(F120,Tb_ProjectKosten[],MATCH(Tb_ProjectKosten[[#Headers],[Forfat_Percentage]],Tb_ProjectKosten[#Headers],0),0),2),AND(F120="Arbeidskosten",G120&lt;&gt;""),IFERROR(ROUND(U120*VLOOKUP(G120,Tb_KostenTypen[],3,0)*VLOOKUP(F120,Tb_ProjectKosten[],MATCH(Tb_ProjectKosten[[#Headers],[Forfat_Percentage]],Tb_ProjectKosten[#Headers],0),0),2),""),U120 &lt;=0,0),"")</f>
        <v/>
      </c>
      <c r="X120" s="4" t="str" cm="1">
        <f t="array" ref="X120">IFERROR(_xlfn.IFS(OR(F120="",LEFT(Methode_Keuze,4)="Geen"),"",AND(V120&lt;&gt;"",F120&lt;&gt;"Arbeidskosten"),ROUND(V120*VLOOKUP(F120,Tb_ProjectKosten[],MATCH(Tb_ProjectKosten[[#Headers],[Forfat_Percentage]],Tb_ProjectKosten[#Headers],0),0),2),AND(F120="Arbeidskosten",G120&lt;&gt;""),IFERROR(ROUND(V120*VLOOKUP(G120,Tb_KostenTypen[],3,0)*VLOOKUP(F120,Tb_ProjectKosten[],MATCH(Tb_ProjectKosten[[#Headers],[Forfat_Percentage]],Tb_ProjectKosten[#Headers],0),0),2),""),V120 &lt;=0,0),"")</f>
        <v/>
      </c>
      <c r="Y120" s="262"/>
      <c r="Z120" s="49"/>
      <c r="AA120" s="37" t="str" cm="1">
        <f t="array" ref="AA120">IFERROR(IF(INDEX(SubsidieTabel!$Q$1:$T$9,MATCH($F120,SubsidieTabel!$Q$1:$Q$9,0),IFERROR(MATCH(Methode_Keuze,SubsidieTabel!$Q$1:$T$1,0),2))&lt;&gt;1=TRUE,"ja",""),"")</f>
        <v/>
      </c>
    </row>
    <row r="121" spans="1:27" ht="15" customHeight="1" x14ac:dyDescent="0.25">
      <c r="A121" s="87"/>
      <c r="B121" s="219" t="str">
        <f>IF(A121&lt;&gt;"",_xlfn.MAXIFS($B$1:B120,$A$1:A120,A121)+1,"")</f>
        <v/>
      </c>
      <c r="C121" s="50"/>
      <c r="D121" s="50"/>
      <c r="E121" s="50"/>
      <c r="F121" s="50"/>
      <c r="G121" s="283"/>
      <c r="H121" s="296"/>
      <c r="I121" s="295"/>
      <c r="J121" s="295"/>
      <c r="K121" s="202"/>
      <c r="L121" s="202"/>
      <c r="M121" s="91" t="str">
        <f>IFERROR(VLOOKUP(H121,Lijsten!$H$1:$I$100,2,0),"")</f>
        <v/>
      </c>
      <c r="N121" s="91" t="str" cm="1">
        <f t="array" ref="N121">IFERROR(_xlfn.IFS(AND(LEFT(F121,6)="Arbeid",RIGHT(F121,3)&lt;&gt;"IKS"),IFERROR(VLOOKUP($G121,Tb_KostenTypen[],2,0),"tarief"),RIGHT(F121,3)="IKS","Uurtarief",LEFT(F121,6)="Arbeid","Uurtarief",AND(LEFT(F121,8)="Bijdrage",RIGHT(F121,15)="(vrijwilligers)"),"Vast tarief"),"")</f>
        <v/>
      </c>
      <c r="O121" s="92"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tarief",IF(LEFT(F121,8)="Bijdrage",VLOOKUP($F121,Tb_KostenTypen[],MATCH(Methode_Keuze,Tb_KostenTypen[#Headers],0),0),VLOOKUP($G121,Lijsten!L:O,4,0))),""),"")</f>
        <v/>
      </c>
      <c r="P121" s="92"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tarief",IF(LEFT(F121,8)="Bijdrage",VLOOKUP($F121,Tb_KostenTypen[],MATCH(Methode_Keuze,Tb_KostenTypen[#Headers],0),0),VLOOKUP($G121,Lijsten!L:O,4,0))),""),"")</f>
        <v/>
      </c>
      <c r="Q121" s="50"/>
      <c r="R121" s="50"/>
      <c r="S121" s="83"/>
      <c r="T121" s="51"/>
      <c r="U121" s="4" t="str" cm="1">
        <f t="array" ref="U121">IF(AA121&lt;&gt;"ja",_xlfn.IFNA(_xlfn.IFS(AND(O121&lt;&gt;"",F121&lt;&gt;"",RIGHT($N121,6)="tarief"),O121*Q121,S121&gt;0,IF(F121&lt;&gt;"",S121,"")),""),"")</f>
        <v/>
      </c>
      <c r="V121" s="4" t="str" cm="1">
        <f t="array" ref="V121">IF(AA121&lt;&gt;"ja",_xlfn.IFNA(_xlfn.IFS(AND(P121&lt;&gt;"",R121&lt;&gt;"",RIGHT($N121,6)="tarief"),P121*R121,T121&gt;0,T121),""),"")</f>
        <v/>
      </c>
      <c r="W121" s="4" t="str" cm="1">
        <f t="array" ref="W121">IFERROR(_xlfn.IFS(OR(F121="",LEFT(Methode_Keuze,4)="Geen"),"",AND(U121&lt;&gt;"",F121&lt;&gt;"Arbeidskosten"),ROUND(U121*VLOOKUP(F121,Tb_ProjectKosten[],MATCH(Tb_ProjectKosten[[#Headers],[Forfat_Percentage]],Tb_ProjectKosten[#Headers],0),0),2),AND(F121="Arbeidskosten",G121&lt;&gt;""),IFERROR(ROUND(U121*VLOOKUP(G121,Tb_KostenTypen[],3,0)*VLOOKUP(F121,Tb_ProjectKosten[],MATCH(Tb_ProjectKosten[[#Headers],[Forfat_Percentage]],Tb_ProjectKosten[#Headers],0),0),2),""),U121 &lt;=0,0),"")</f>
        <v/>
      </c>
      <c r="X121" s="4" t="str" cm="1">
        <f t="array" ref="X121">IFERROR(_xlfn.IFS(OR(F121="",LEFT(Methode_Keuze,4)="Geen"),"",AND(V121&lt;&gt;"",F121&lt;&gt;"Arbeidskosten"),ROUND(V121*VLOOKUP(F121,Tb_ProjectKosten[],MATCH(Tb_ProjectKosten[[#Headers],[Forfat_Percentage]],Tb_ProjectKosten[#Headers],0),0),2),AND(F121="Arbeidskosten",G121&lt;&gt;""),IFERROR(ROUND(V121*VLOOKUP(G121,Tb_KostenTypen[],3,0)*VLOOKUP(F121,Tb_ProjectKosten[],MATCH(Tb_ProjectKosten[[#Headers],[Forfat_Percentage]],Tb_ProjectKosten[#Headers],0),0),2),""),V121 &lt;=0,0),"")</f>
        <v/>
      </c>
      <c r="Y121" s="262"/>
      <c r="Z121" s="49"/>
      <c r="AA121" s="37" t="str" cm="1">
        <f t="array" ref="AA121">IFERROR(IF(INDEX(SubsidieTabel!$Q$1:$T$9,MATCH($F121,SubsidieTabel!$Q$1:$Q$9,0),IFERROR(MATCH(Methode_Keuze,SubsidieTabel!$Q$1:$T$1,0),2))&lt;&gt;1=TRUE,"ja",""),"")</f>
        <v/>
      </c>
    </row>
    <row r="122" spans="1:27" ht="15" customHeight="1" x14ac:dyDescent="0.25">
      <c r="A122" s="87"/>
      <c r="B122" s="219" t="str">
        <f>IF(A122&lt;&gt;"",_xlfn.MAXIFS($B$1:B121,$A$1:A121,A122)+1,"")</f>
        <v/>
      </c>
      <c r="C122" s="50"/>
      <c r="D122" s="50"/>
      <c r="E122" s="50"/>
      <c r="F122" s="50"/>
      <c r="G122" s="283"/>
      <c r="H122" s="296"/>
      <c r="I122" s="295"/>
      <c r="J122" s="295"/>
      <c r="K122" s="202"/>
      <c r="L122" s="202"/>
      <c r="M122" s="91" t="str">
        <f>IFERROR(VLOOKUP(H122,Lijsten!$H$1:$I$100,2,0),"")</f>
        <v/>
      </c>
      <c r="N122" s="91" t="str" cm="1">
        <f t="array" ref="N122">IFERROR(_xlfn.IFS(AND(LEFT(F122,6)="Arbeid",RIGHT(F122,3)&lt;&gt;"IKS"),IFERROR(VLOOKUP($G122,Tb_KostenTypen[],2,0),"tarief"),RIGHT(F122,3)="IKS","Uurtarief",LEFT(F122,6)="Arbeid","Uurtarief",AND(LEFT(F122,8)="Bijdrage",RIGHT(F122,15)="(vrijwilligers)"),"Vast tarief"),"")</f>
        <v/>
      </c>
      <c r="O122" s="92"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tarief",IF(LEFT(F122,8)="Bijdrage",VLOOKUP($F122,Tb_KostenTypen[],MATCH(Methode_Keuze,Tb_KostenTypen[#Headers],0),0),VLOOKUP($G122,Lijsten!L:O,4,0))),""),"")</f>
        <v/>
      </c>
      <c r="P122" s="92"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tarief",IF(LEFT(F122,8)="Bijdrage",VLOOKUP($F122,Tb_KostenTypen[],MATCH(Methode_Keuze,Tb_KostenTypen[#Headers],0),0),VLOOKUP($G122,Lijsten!L:O,4,0))),""),"")</f>
        <v/>
      </c>
      <c r="Q122" s="50"/>
      <c r="R122" s="50"/>
      <c r="S122" s="83"/>
      <c r="T122" s="51"/>
      <c r="U122" s="4" t="str" cm="1">
        <f t="array" ref="U122">IF(AA122&lt;&gt;"ja",_xlfn.IFNA(_xlfn.IFS(AND(O122&lt;&gt;"",F122&lt;&gt;"",RIGHT($N122,6)="tarief"),O122*Q122,S122&gt;0,IF(F122&lt;&gt;"",S122,"")),""),"")</f>
        <v/>
      </c>
      <c r="V122" s="4" t="str" cm="1">
        <f t="array" ref="V122">IF(AA122&lt;&gt;"ja",_xlfn.IFNA(_xlfn.IFS(AND(P122&lt;&gt;"",R122&lt;&gt;"",RIGHT($N122,6)="tarief"),P122*R122,T122&gt;0,T122),""),"")</f>
        <v/>
      </c>
      <c r="W122" s="4" t="str" cm="1">
        <f t="array" ref="W122">IFERROR(_xlfn.IFS(OR(F122="",LEFT(Methode_Keuze,4)="Geen"),"",AND(U122&lt;&gt;"",F122&lt;&gt;"Arbeidskosten"),ROUND(U122*VLOOKUP(F122,Tb_ProjectKosten[],MATCH(Tb_ProjectKosten[[#Headers],[Forfat_Percentage]],Tb_ProjectKosten[#Headers],0),0),2),AND(F122="Arbeidskosten",G122&lt;&gt;""),IFERROR(ROUND(U122*VLOOKUP(G122,Tb_KostenTypen[],3,0)*VLOOKUP(F122,Tb_ProjectKosten[],MATCH(Tb_ProjectKosten[[#Headers],[Forfat_Percentage]],Tb_ProjectKosten[#Headers],0),0),2),""),U122 &lt;=0,0),"")</f>
        <v/>
      </c>
      <c r="X122" s="4" t="str" cm="1">
        <f t="array" ref="X122">IFERROR(_xlfn.IFS(OR(F122="",LEFT(Methode_Keuze,4)="Geen"),"",AND(V122&lt;&gt;"",F122&lt;&gt;"Arbeidskosten"),ROUND(V122*VLOOKUP(F122,Tb_ProjectKosten[],MATCH(Tb_ProjectKosten[[#Headers],[Forfat_Percentage]],Tb_ProjectKosten[#Headers],0),0),2),AND(F122="Arbeidskosten",G122&lt;&gt;""),IFERROR(ROUND(V122*VLOOKUP(G122,Tb_KostenTypen[],3,0)*VLOOKUP(F122,Tb_ProjectKosten[],MATCH(Tb_ProjectKosten[[#Headers],[Forfat_Percentage]],Tb_ProjectKosten[#Headers],0),0),2),""),V122 &lt;=0,0),"")</f>
        <v/>
      </c>
      <c r="Y122" s="262"/>
      <c r="Z122" s="49"/>
      <c r="AA122" s="37" t="str" cm="1">
        <f t="array" ref="AA122">IFERROR(IF(INDEX(SubsidieTabel!$Q$1:$T$9,MATCH($F122,SubsidieTabel!$Q$1:$Q$9,0),IFERROR(MATCH(Methode_Keuze,SubsidieTabel!$Q$1:$T$1,0),2))&lt;&gt;1=TRUE,"ja",""),"")</f>
        <v/>
      </c>
    </row>
    <row r="123" spans="1:27" ht="15" customHeight="1" x14ac:dyDescent="0.25">
      <c r="A123" s="87"/>
      <c r="B123" s="219" t="str">
        <f>IF(A123&lt;&gt;"",_xlfn.MAXIFS($B$1:B122,$A$1:A122,A123)+1,"")</f>
        <v/>
      </c>
      <c r="C123" s="50"/>
      <c r="D123" s="50"/>
      <c r="E123" s="50"/>
      <c r="F123" s="50"/>
      <c r="G123" s="283"/>
      <c r="H123" s="296"/>
      <c r="I123" s="295"/>
      <c r="J123" s="295"/>
      <c r="K123" s="202"/>
      <c r="L123" s="202"/>
      <c r="M123" s="91" t="str">
        <f>IFERROR(VLOOKUP(H123,Lijsten!$H$1:$I$100,2,0),"")</f>
        <v/>
      </c>
      <c r="N123" s="91" t="str" cm="1">
        <f t="array" ref="N123">IFERROR(_xlfn.IFS(AND(LEFT(F123,6)="Arbeid",RIGHT(F123,3)&lt;&gt;"IKS"),IFERROR(VLOOKUP($G123,Tb_KostenTypen[],2,0),"tarief"),RIGHT(F123,3)="IKS","Uurtarief",LEFT(F123,6)="Arbeid","Uurtarief",AND(LEFT(F123,8)="Bijdrage",RIGHT(F123,15)="(vrijwilligers)"),"Vast tarief"),"")</f>
        <v/>
      </c>
      <c r="O123" s="92"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tarief",IF(LEFT(F123,8)="Bijdrage",VLOOKUP($F123,Tb_KostenTypen[],MATCH(Methode_Keuze,Tb_KostenTypen[#Headers],0),0),VLOOKUP($G123,Lijsten!L:O,4,0))),""),"")</f>
        <v/>
      </c>
      <c r="P123" s="92"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tarief",IF(LEFT(F123,8)="Bijdrage",VLOOKUP($F123,Tb_KostenTypen[],MATCH(Methode_Keuze,Tb_KostenTypen[#Headers],0),0),VLOOKUP($G123,Lijsten!L:O,4,0))),""),"")</f>
        <v/>
      </c>
      <c r="Q123" s="50"/>
      <c r="R123" s="50"/>
      <c r="S123" s="83"/>
      <c r="T123" s="51"/>
      <c r="U123" s="4" t="str" cm="1">
        <f t="array" ref="U123">IF(AA123&lt;&gt;"ja",_xlfn.IFNA(_xlfn.IFS(AND(O123&lt;&gt;"",F123&lt;&gt;"",RIGHT($N123,6)="tarief"),O123*Q123,S123&gt;0,IF(F123&lt;&gt;"",S123,"")),""),"")</f>
        <v/>
      </c>
      <c r="V123" s="4" t="str" cm="1">
        <f t="array" ref="V123">IF(AA123&lt;&gt;"ja",_xlfn.IFNA(_xlfn.IFS(AND(P123&lt;&gt;"",R123&lt;&gt;"",RIGHT($N123,6)="tarief"),P123*R123,T123&gt;0,T123),""),"")</f>
        <v/>
      </c>
      <c r="W123" s="4" t="str" cm="1">
        <f t="array" ref="W123">IFERROR(_xlfn.IFS(OR(F123="",LEFT(Methode_Keuze,4)="Geen"),"",AND(U123&lt;&gt;"",F123&lt;&gt;"Arbeidskosten"),ROUND(U123*VLOOKUP(F123,Tb_ProjectKosten[],MATCH(Tb_ProjectKosten[[#Headers],[Forfat_Percentage]],Tb_ProjectKosten[#Headers],0),0),2),AND(F123="Arbeidskosten",G123&lt;&gt;""),IFERROR(ROUND(U123*VLOOKUP(G123,Tb_KostenTypen[],3,0)*VLOOKUP(F123,Tb_ProjectKosten[],MATCH(Tb_ProjectKosten[[#Headers],[Forfat_Percentage]],Tb_ProjectKosten[#Headers],0),0),2),""),U123 &lt;=0,0),"")</f>
        <v/>
      </c>
      <c r="X123" s="4" t="str" cm="1">
        <f t="array" ref="X123">IFERROR(_xlfn.IFS(OR(F123="",LEFT(Methode_Keuze,4)="Geen"),"",AND(V123&lt;&gt;"",F123&lt;&gt;"Arbeidskosten"),ROUND(V123*VLOOKUP(F123,Tb_ProjectKosten[],MATCH(Tb_ProjectKosten[[#Headers],[Forfat_Percentage]],Tb_ProjectKosten[#Headers],0),0),2),AND(F123="Arbeidskosten",G123&lt;&gt;""),IFERROR(ROUND(V123*VLOOKUP(G123,Tb_KostenTypen[],3,0)*VLOOKUP(F123,Tb_ProjectKosten[],MATCH(Tb_ProjectKosten[[#Headers],[Forfat_Percentage]],Tb_ProjectKosten[#Headers],0),0),2),""),V123 &lt;=0,0),"")</f>
        <v/>
      </c>
      <c r="Y123" s="262"/>
      <c r="Z123" s="49"/>
      <c r="AA123" s="37" t="str" cm="1">
        <f t="array" ref="AA123">IFERROR(IF(INDEX(SubsidieTabel!$Q$1:$T$9,MATCH($F123,SubsidieTabel!$Q$1:$Q$9,0),IFERROR(MATCH(Methode_Keuze,SubsidieTabel!$Q$1:$T$1,0),2))&lt;&gt;1=TRUE,"ja",""),"")</f>
        <v/>
      </c>
    </row>
    <row r="124" spans="1:27" ht="15" customHeight="1" x14ac:dyDescent="0.25">
      <c r="A124" s="87"/>
      <c r="B124" s="219" t="str">
        <f>IF(A124&lt;&gt;"",_xlfn.MAXIFS($B$1:B123,$A$1:A123,A124)+1,"")</f>
        <v/>
      </c>
      <c r="C124" s="50"/>
      <c r="D124" s="50"/>
      <c r="E124" s="50"/>
      <c r="F124" s="50"/>
      <c r="G124" s="283"/>
      <c r="H124" s="296"/>
      <c r="I124" s="295"/>
      <c r="J124" s="295"/>
      <c r="K124" s="202"/>
      <c r="L124" s="202"/>
      <c r="M124" s="91" t="str">
        <f>IFERROR(VLOOKUP(H124,Lijsten!$H$1:$I$100,2,0),"")</f>
        <v/>
      </c>
      <c r="N124" s="91" t="str" cm="1">
        <f t="array" ref="N124">IFERROR(_xlfn.IFS(AND(LEFT(F124,6)="Arbeid",RIGHT(F124,3)&lt;&gt;"IKS"),IFERROR(VLOOKUP($G124,Tb_KostenTypen[],2,0),"tarief"),RIGHT(F124,3)="IKS","Uurtarief",LEFT(F124,6)="Arbeid","Uurtarief",AND(LEFT(F124,8)="Bijdrage",RIGHT(F124,15)="(vrijwilligers)"),"Vast tarief"),"")</f>
        <v/>
      </c>
      <c r="O124" s="92"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tarief",IF(LEFT(F124,8)="Bijdrage",VLOOKUP($F124,Tb_KostenTypen[],MATCH(Methode_Keuze,Tb_KostenTypen[#Headers],0),0),VLOOKUP($G124,Lijsten!L:O,4,0))),""),"")</f>
        <v/>
      </c>
      <c r="P124" s="92"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tarief",IF(LEFT(F124,8)="Bijdrage",VLOOKUP($F124,Tb_KostenTypen[],MATCH(Methode_Keuze,Tb_KostenTypen[#Headers],0),0),VLOOKUP($G124,Lijsten!L:O,4,0))),""),"")</f>
        <v/>
      </c>
      <c r="Q124" s="50"/>
      <c r="R124" s="50"/>
      <c r="S124" s="83"/>
      <c r="T124" s="51"/>
      <c r="U124" s="4" t="str" cm="1">
        <f t="array" ref="U124">IF(AA124&lt;&gt;"ja",_xlfn.IFNA(_xlfn.IFS(AND(O124&lt;&gt;"",F124&lt;&gt;"",RIGHT($N124,6)="tarief"),O124*Q124,S124&gt;0,IF(F124&lt;&gt;"",S124,"")),""),"")</f>
        <v/>
      </c>
      <c r="V124" s="4" t="str" cm="1">
        <f t="array" ref="V124">IF(AA124&lt;&gt;"ja",_xlfn.IFNA(_xlfn.IFS(AND(P124&lt;&gt;"",R124&lt;&gt;"",RIGHT($N124,6)="tarief"),P124*R124,T124&gt;0,T124),""),"")</f>
        <v/>
      </c>
      <c r="W124" s="4" t="str" cm="1">
        <f t="array" ref="W124">IFERROR(_xlfn.IFS(OR(F124="",LEFT(Methode_Keuze,4)="Geen"),"",AND(U124&lt;&gt;"",F124&lt;&gt;"Arbeidskosten"),ROUND(U124*VLOOKUP(F124,Tb_ProjectKosten[],MATCH(Tb_ProjectKosten[[#Headers],[Forfat_Percentage]],Tb_ProjectKosten[#Headers],0),0),2),AND(F124="Arbeidskosten",G124&lt;&gt;""),IFERROR(ROUND(U124*VLOOKUP(G124,Tb_KostenTypen[],3,0)*VLOOKUP(F124,Tb_ProjectKosten[],MATCH(Tb_ProjectKosten[[#Headers],[Forfat_Percentage]],Tb_ProjectKosten[#Headers],0),0),2),""),U124 &lt;=0,0),"")</f>
        <v/>
      </c>
      <c r="X124" s="4" t="str" cm="1">
        <f t="array" ref="X124">IFERROR(_xlfn.IFS(OR(F124="",LEFT(Methode_Keuze,4)="Geen"),"",AND(V124&lt;&gt;"",F124&lt;&gt;"Arbeidskosten"),ROUND(V124*VLOOKUP(F124,Tb_ProjectKosten[],MATCH(Tb_ProjectKosten[[#Headers],[Forfat_Percentage]],Tb_ProjectKosten[#Headers],0),0),2),AND(F124="Arbeidskosten",G124&lt;&gt;""),IFERROR(ROUND(V124*VLOOKUP(G124,Tb_KostenTypen[],3,0)*VLOOKUP(F124,Tb_ProjectKosten[],MATCH(Tb_ProjectKosten[[#Headers],[Forfat_Percentage]],Tb_ProjectKosten[#Headers],0),0),2),""),V124 &lt;=0,0),"")</f>
        <v/>
      </c>
      <c r="Y124" s="262"/>
      <c r="Z124" s="49"/>
      <c r="AA124" s="37" t="str" cm="1">
        <f t="array" ref="AA124">IFERROR(IF(INDEX(SubsidieTabel!$Q$1:$T$9,MATCH($F124,SubsidieTabel!$Q$1:$Q$9,0),IFERROR(MATCH(Methode_Keuze,SubsidieTabel!$Q$1:$T$1,0),2))&lt;&gt;1=TRUE,"ja",""),"")</f>
        <v/>
      </c>
    </row>
    <row r="125" spans="1:27" ht="15" customHeight="1" x14ac:dyDescent="0.25">
      <c r="A125" s="87"/>
      <c r="B125" s="219" t="str">
        <f>IF(A125&lt;&gt;"",_xlfn.MAXIFS($B$1:B124,$A$1:A124,A125)+1,"")</f>
        <v/>
      </c>
      <c r="C125" s="50"/>
      <c r="D125" s="50"/>
      <c r="E125" s="50"/>
      <c r="F125" s="50"/>
      <c r="G125" s="283"/>
      <c r="H125" s="296"/>
      <c r="I125" s="295"/>
      <c r="J125" s="295"/>
      <c r="K125" s="202"/>
      <c r="L125" s="202"/>
      <c r="M125" s="91" t="str">
        <f>IFERROR(VLOOKUP(H125,Lijsten!$H$1:$I$100,2,0),"")</f>
        <v/>
      </c>
      <c r="N125" s="91" t="str" cm="1">
        <f t="array" ref="N125">IFERROR(_xlfn.IFS(AND(LEFT(F125,6)="Arbeid",RIGHT(F125,3)&lt;&gt;"IKS"),IFERROR(VLOOKUP($G125,Tb_KostenTypen[],2,0),"tarief"),RIGHT(F125,3)="IKS","Uurtarief",LEFT(F125,6)="Arbeid","Uurtarief",AND(LEFT(F125,8)="Bijdrage",RIGHT(F125,15)="(vrijwilligers)"),"Vast tarief"),"")</f>
        <v/>
      </c>
      <c r="O125" s="92"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tarief",IF(LEFT(F125,8)="Bijdrage",VLOOKUP($F125,Tb_KostenTypen[],MATCH(Methode_Keuze,Tb_KostenTypen[#Headers],0),0),VLOOKUP($G125,Lijsten!L:O,4,0))),""),"")</f>
        <v/>
      </c>
      <c r="P125" s="92"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tarief",IF(LEFT(F125,8)="Bijdrage",VLOOKUP($F125,Tb_KostenTypen[],MATCH(Methode_Keuze,Tb_KostenTypen[#Headers],0),0),VLOOKUP($G125,Lijsten!L:O,4,0))),""),"")</f>
        <v/>
      </c>
      <c r="Q125" s="50"/>
      <c r="R125" s="50"/>
      <c r="S125" s="83"/>
      <c r="T125" s="51"/>
      <c r="U125" s="4" t="str" cm="1">
        <f t="array" ref="U125">IF(AA125&lt;&gt;"ja",_xlfn.IFNA(_xlfn.IFS(AND(O125&lt;&gt;"",F125&lt;&gt;"",RIGHT($N125,6)="tarief"),O125*Q125,S125&gt;0,IF(F125&lt;&gt;"",S125,"")),""),"")</f>
        <v/>
      </c>
      <c r="V125" s="4" t="str" cm="1">
        <f t="array" ref="V125">IF(AA125&lt;&gt;"ja",_xlfn.IFNA(_xlfn.IFS(AND(P125&lt;&gt;"",R125&lt;&gt;"",RIGHT($N125,6)="tarief"),P125*R125,T125&gt;0,T125),""),"")</f>
        <v/>
      </c>
      <c r="W125" s="4" t="str" cm="1">
        <f t="array" ref="W125">IFERROR(_xlfn.IFS(OR(F125="",LEFT(Methode_Keuze,4)="Geen"),"",AND(U125&lt;&gt;"",F125&lt;&gt;"Arbeidskosten"),ROUND(U125*VLOOKUP(F125,Tb_ProjectKosten[],MATCH(Tb_ProjectKosten[[#Headers],[Forfat_Percentage]],Tb_ProjectKosten[#Headers],0),0),2),AND(F125="Arbeidskosten",G125&lt;&gt;""),IFERROR(ROUND(U125*VLOOKUP(G125,Tb_KostenTypen[],3,0)*VLOOKUP(F125,Tb_ProjectKosten[],MATCH(Tb_ProjectKosten[[#Headers],[Forfat_Percentage]],Tb_ProjectKosten[#Headers],0),0),2),""),U125 &lt;=0,0),"")</f>
        <v/>
      </c>
      <c r="X125" s="4" t="str" cm="1">
        <f t="array" ref="X125">IFERROR(_xlfn.IFS(OR(F125="",LEFT(Methode_Keuze,4)="Geen"),"",AND(V125&lt;&gt;"",F125&lt;&gt;"Arbeidskosten"),ROUND(V125*VLOOKUP(F125,Tb_ProjectKosten[],MATCH(Tb_ProjectKosten[[#Headers],[Forfat_Percentage]],Tb_ProjectKosten[#Headers],0),0),2),AND(F125="Arbeidskosten",G125&lt;&gt;""),IFERROR(ROUND(V125*VLOOKUP(G125,Tb_KostenTypen[],3,0)*VLOOKUP(F125,Tb_ProjectKosten[],MATCH(Tb_ProjectKosten[[#Headers],[Forfat_Percentage]],Tb_ProjectKosten[#Headers],0),0),2),""),V125 &lt;=0,0),"")</f>
        <v/>
      </c>
      <c r="Y125" s="262"/>
      <c r="Z125" s="49"/>
      <c r="AA125" s="37" t="str" cm="1">
        <f t="array" ref="AA125">IFERROR(IF(INDEX(SubsidieTabel!$Q$1:$T$9,MATCH($F125,SubsidieTabel!$Q$1:$Q$9,0),IFERROR(MATCH(Methode_Keuze,SubsidieTabel!$Q$1:$T$1,0),2))&lt;&gt;1=TRUE,"ja",""),"")</f>
        <v/>
      </c>
    </row>
    <row r="126" spans="1:27" ht="15" customHeight="1" x14ac:dyDescent="0.25">
      <c r="A126" s="87"/>
      <c r="B126" s="219" t="str">
        <f>IF(A126&lt;&gt;"",_xlfn.MAXIFS($B$1:B125,$A$1:A125,A126)+1,"")</f>
        <v/>
      </c>
      <c r="C126" s="50"/>
      <c r="D126" s="50"/>
      <c r="E126" s="50"/>
      <c r="F126" s="50"/>
      <c r="G126" s="283"/>
      <c r="H126" s="296"/>
      <c r="I126" s="295"/>
      <c r="J126" s="295"/>
      <c r="K126" s="202"/>
      <c r="L126" s="202"/>
      <c r="M126" s="91" t="str">
        <f>IFERROR(VLOOKUP(H126,Lijsten!$H$1:$I$100,2,0),"")</f>
        <v/>
      </c>
      <c r="N126" s="91" t="str" cm="1">
        <f t="array" ref="N126">IFERROR(_xlfn.IFS(AND(LEFT(F126,6)="Arbeid",RIGHT(F126,3)&lt;&gt;"IKS"),IFERROR(VLOOKUP($G126,Tb_KostenTypen[],2,0),"tarief"),RIGHT(F126,3)="IKS","Uurtarief",LEFT(F126,6)="Arbeid","Uurtarief",AND(LEFT(F126,8)="Bijdrage",RIGHT(F126,15)="(vrijwilligers)"),"Vast tarief"),"")</f>
        <v/>
      </c>
      <c r="O126" s="92"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tarief",IF(LEFT(F126,8)="Bijdrage",VLOOKUP($F126,Tb_KostenTypen[],MATCH(Methode_Keuze,Tb_KostenTypen[#Headers],0),0),VLOOKUP($G126,Lijsten!L:O,4,0))),""),"")</f>
        <v/>
      </c>
      <c r="P126" s="92"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tarief",IF(LEFT(F126,8)="Bijdrage",VLOOKUP($F126,Tb_KostenTypen[],MATCH(Methode_Keuze,Tb_KostenTypen[#Headers],0),0),VLOOKUP($G126,Lijsten!L:O,4,0))),""),"")</f>
        <v/>
      </c>
      <c r="Q126" s="50"/>
      <c r="R126" s="50"/>
      <c r="S126" s="83"/>
      <c r="T126" s="51"/>
      <c r="U126" s="4" t="str" cm="1">
        <f t="array" ref="U126">IF(AA126&lt;&gt;"ja",_xlfn.IFNA(_xlfn.IFS(AND(O126&lt;&gt;"",F126&lt;&gt;"",RIGHT($N126,6)="tarief"),O126*Q126,S126&gt;0,IF(F126&lt;&gt;"",S126,"")),""),"")</f>
        <v/>
      </c>
      <c r="V126" s="4" t="str" cm="1">
        <f t="array" ref="V126">IF(AA126&lt;&gt;"ja",_xlfn.IFNA(_xlfn.IFS(AND(P126&lt;&gt;"",R126&lt;&gt;"",RIGHT($N126,6)="tarief"),P126*R126,T126&gt;0,T126),""),"")</f>
        <v/>
      </c>
      <c r="W126" s="4" t="str" cm="1">
        <f t="array" ref="W126">IFERROR(_xlfn.IFS(OR(F126="",LEFT(Methode_Keuze,4)="Geen"),"",AND(U126&lt;&gt;"",F126&lt;&gt;"Arbeidskosten"),ROUND(U126*VLOOKUP(F126,Tb_ProjectKosten[],MATCH(Tb_ProjectKosten[[#Headers],[Forfat_Percentage]],Tb_ProjectKosten[#Headers],0),0),2),AND(F126="Arbeidskosten",G126&lt;&gt;""),IFERROR(ROUND(U126*VLOOKUP(G126,Tb_KostenTypen[],3,0)*VLOOKUP(F126,Tb_ProjectKosten[],MATCH(Tb_ProjectKosten[[#Headers],[Forfat_Percentage]],Tb_ProjectKosten[#Headers],0),0),2),""),U126 &lt;=0,0),"")</f>
        <v/>
      </c>
      <c r="X126" s="4" t="str" cm="1">
        <f t="array" ref="X126">IFERROR(_xlfn.IFS(OR(F126="",LEFT(Methode_Keuze,4)="Geen"),"",AND(V126&lt;&gt;"",F126&lt;&gt;"Arbeidskosten"),ROUND(V126*VLOOKUP(F126,Tb_ProjectKosten[],MATCH(Tb_ProjectKosten[[#Headers],[Forfat_Percentage]],Tb_ProjectKosten[#Headers],0),0),2),AND(F126="Arbeidskosten",G126&lt;&gt;""),IFERROR(ROUND(V126*VLOOKUP(G126,Tb_KostenTypen[],3,0)*VLOOKUP(F126,Tb_ProjectKosten[],MATCH(Tb_ProjectKosten[[#Headers],[Forfat_Percentage]],Tb_ProjectKosten[#Headers],0),0),2),""),V126 &lt;=0,0),"")</f>
        <v/>
      </c>
      <c r="Y126" s="262"/>
      <c r="Z126" s="49"/>
      <c r="AA126" s="37" t="str" cm="1">
        <f t="array" ref="AA126">IFERROR(IF(INDEX(SubsidieTabel!$Q$1:$T$9,MATCH($F126,SubsidieTabel!$Q$1:$Q$9,0),IFERROR(MATCH(Methode_Keuze,SubsidieTabel!$Q$1:$T$1,0),2))&lt;&gt;1=TRUE,"ja",""),"")</f>
        <v/>
      </c>
    </row>
    <row r="127" spans="1:27" ht="15" customHeight="1" x14ac:dyDescent="0.25">
      <c r="A127" s="87"/>
      <c r="B127" s="219" t="str">
        <f>IF(A127&lt;&gt;"",_xlfn.MAXIFS($B$1:B126,$A$1:A126,A127)+1,"")</f>
        <v/>
      </c>
      <c r="C127" s="50"/>
      <c r="D127" s="50"/>
      <c r="E127" s="50"/>
      <c r="F127" s="50"/>
      <c r="G127" s="283"/>
      <c r="H127" s="296"/>
      <c r="I127" s="295"/>
      <c r="J127" s="295"/>
      <c r="K127" s="202"/>
      <c r="L127" s="202"/>
      <c r="M127" s="91" t="str">
        <f>IFERROR(VLOOKUP(H127,Lijsten!$H$1:$I$100,2,0),"")</f>
        <v/>
      </c>
      <c r="N127" s="91" t="str" cm="1">
        <f t="array" ref="N127">IFERROR(_xlfn.IFS(AND(LEFT(F127,6)="Arbeid",RIGHT(F127,3)&lt;&gt;"IKS"),IFERROR(VLOOKUP($G127,Tb_KostenTypen[],2,0),"tarief"),RIGHT(F127,3)="IKS","Uurtarief",LEFT(F127,6)="Arbeid","Uurtarief",AND(LEFT(F127,8)="Bijdrage",RIGHT(F127,15)="(vrijwilligers)"),"Vast tarief"),"")</f>
        <v/>
      </c>
      <c r="O127" s="92"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tarief",IF(LEFT(F127,8)="Bijdrage",VLOOKUP($F127,Tb_KostenTypen[],MATCH(Methode_Keuze,Tb_KostenTypen[#Headers],0),0),VLOOKUP($G127,Lijsten!L:O,4,0))),""),"")</f>
        <v/>
      </c>
      <c r="P127" s="92"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tarief",IF(LEFT(F127,8)="Bijdrage",VLOOKUP($F127,Tb_KostenTypen[],MATCH(Methode_Keuze,Tb_KostenTypen[#Headers],0),0),VLOOKUP($G127,Lijsten!L:O,4,0))),""),"")</f>
        <v/>
      </c>
      <c r="Q127" s="50"/>
      <c r="R127" s="50"/>
      <c r="S127" s="83"/>
      <c r="T127" s="51"/>
      <c r="U127" s="4" t="str" cm="1">
        <f t="array" ref="U127">IF(AA127&lt;&gt;"ja",_xlfn.IFNA(_xlfn.IFS(AND(O127&lt;&gt;"",F127&lt;&gt;"",RIGHT($N127,6)="tarief"),O127*Q127,S127&gt;0,IF(F127&lt;&gt;"",S127,"")),""),"")</f>
        <v/>
      </c>
      <c r="V127" s="4" t="str" cm="1">
        <f t="array" ref="V127">IF(AA127&lt;&gt;"ja",_xlfn.IFNA(_xlfn.IFS(AND(P127&lt;&gt;"",R127&lt;&gt;"",RIGHT($N127,6)="tarief"),P127*R127,T127&gt;0,T127),""),"")</f>
        <v/>
      </c>
      <c r="W127" s="4" t="str" cm="1">
        <f t="array" ref="W127">IFERROR(_xlfn.IFS(OR(F127="",LEFT(Methode_Keuze,4)="Geen"),"",AND(U127&lt;&gt;"",F127&lt;&gt;"Arbeidskosten"),ROUND(U127*VLOOKUP(F127,Tb_ProjectKosten[],MATCH(Tb_ProjectKosten[[#Headers],[Forfat_Percentage]],Tb_ProjectKosten[#Headers],0),0),2),AND(F127="Arbeidskosten",G127&lt;&gt;""),IFERROR(ROUND(U127*VLOOKUP(G127,Tb_KostenTypen[],3,0)*VLOOKUP(F127,Tb_ProjectKosten[],MATCH(Tb_ProjectKosten[[#Headers],[Forfat_Percentage]],Tb_ProjectKosten[#Headers],0),0),2),""),U127 &lt;=0,0),"")</f>
        <v/>
      </c>
      <c r="X127" s="4" t="str" cm="1">
        <f t="array" ref="X127">IFERROR(_xlfn.IFS(OR(F127="",LEFT(Methode_Keuze,4)="Geen"),"",AND(V127&lt;&gt;"",F127&lt;&gt;"Arbeidskosten"),ROUND(V127*VLOOKUP(F127,Tb_ProjectKosten[],MATCH(Tb_ProjectKosten[[#Headers],[Forfat_Percentage]],Tb_ProjectKosten[#Headers],0),0),2),AND(F127="Arbeidskosten",G127&lt;&gt;""),IFERROR(ROUND(V127*VLOOKUP(G127,Tb_KostenTypen[],3,0)*VLOOKUP(F127,Tb_ProjectKosten[],MATCH(Tb_ProjectKosten[[#Headers],[Forfat_Percentage]],Tb_ProjectKosten[#Headers],0),0),2),""),V127 &lt;=0,0),"")</f>
        <v/>
      </c>
      <c r="Y127" s="262"/>
      <c r="Z127" s="49"/>
      <c r="AA127" s="37" t="str" cm="1">
        <f t="array" ref="AA127">IFERROR(IF(INDEX(SubsidieTabel!$Q$1:$T$9,MATCH($F127,SubsidieTabel!$Q$1:$Q$9,0),IFERROR(MATCH(Methode_Keuze,SubsidieTabel!$Q$1:$T$1,0),2))&lt;&gt;1=TRUE,"ja",""),"")</f>
        <v/>
      </c>
    </row>
    <row r="128" spans="1:27" ht="15" customHeight="1" x14ac:dyDescent="0.25">
      <c r="A128" s="87"/>
      <c r="B128" s="219" t="str">
        <f>IF(A128&lt;&gt;"",_xlfn.MAXIFS($B$1:B127,$A$1:A127,A128)+1,"")</f>
        <v/>
      </c>
      <c r="C128" s="50"/>
      <c r="D128" s="50"/>
      <c r="E128" s="50"/>
      <c r="F128" s="50"/>
      <c r="G128" s="283"/>
      <c r="H128" s="296"/>
      <c r="I128" s="295"/>
      <c r="J128" s="295"/>
      <c r="K128" s="202"/>
      <c r="L128" s="202"/>
      <c r="M128" s="91" t="str">
        <f>IFERROR(VLOOKUP(H128,Lijsten!$H$1:$I$100,2,0),"")</f>
        <v/>
      </c>
      <c r="N128" s="91" t="str" cm="1">
        <f t="array" ref="N128">IFERROR(_xlfn.IFS(AND(LEFT(F128,6)="Arbeid",RIGHT(F128,3)&lt;&gt;"IKS"),IFERROR(VLOOKUP($G128,Tb_KostenTypen[],2,0),"tarief"),RIGHT(F128,3)="IKS","Uurtarief",LEFT(F128,6)="Arbeid","Uurtarief",AND(LEFT(F128,8)="Bijdrage",RIGHT(F128,15)="(vrijwilligers)"),"Vast tarief"),"")</f>
        <v/>
      </c>
      <c r="O128" s="92"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tarief",IF(LEFT(F128,8)="Bijdrage",VLOOKUP($F128,Tb_KostenTypen[],MATCH(Methode_Keuze,Tb_KostenTypen[#Headers],0),0),VLOOKUP($G128,Lijsten!L:O,4,0))),""),"")</f>
        <v/>
      </c>
      <c r="P128" s="92"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tarief",IF(LEFT(F128,8)="Bijdrage",VLOOKUP($F128,Tb_KostenTypen[],MATCH(Methode_Keuze,Tb_KostenTypen[#Headers],0),0),VLOOKUP($G128,Lijsten!L:O,4,0))),""),"")</f>
        <v/>
      </c>
      <c r="Q128" s="50"/>
      <c r="R128" s="50"/>
      <c r="S128" s="83"/>
      <c r="T128" s="51"/>
      <c r="U128" s="4" t="str" cm="1">
        <f t="array" ref="U128">IF(AA128&lt;&gt;"ja",_xlfn.IFNA(_xlfn.IFS(AND(O128&lt;&gt;"",F128&lt;&gt;"",RIGHT($N128,6)="tarief"),O128*Q128,S128&gt;0,IF(F128&lt;&gt;"",S128,"")),""),"")</f>
        <v/>
      </c>
      <c r="V128" s="4" t="str" cm="1">
        <f t="array" ref="V128">IF(AA128&lt;&gt;"ja",_xlfn.IFNA(_xlfn.IFS(AND(P128&lt;&gt;"",R128&lt;&gt;"",RIGHT($N128,6)="tarief"),P128*R128,T128&gt;0,T128),""),"")</f>
        <v/>
      </c>
      <c r="W128" s="4" t="str" cm="1">
        <f t="array" ref="W128">IFERROR(_xlfn.IFS(OR(F128="",LEFT(Methode_Keuze,4)="Geen"),"",AND(U128&lt;&gt;"",F128&lt;&gt;"Arbeidskosten"),ROUND(U128*VLOOKUP(F128,Tb_ProjectKosten[],MATCH(Tb_ProjectKosten[[#Headers],[Forfat_Percentage]],Tb_ProjectKosten[#Headers],0),0),2),AND(F128="Arbeidskosten",G128&lt;&gt;""),IFERROR(ROUND(U128*VLOOKUP(G128,Tb_KostenTypen[],3,0)*VLOOKUP(F128,Tb_ProjectKosten[],MATCH(Tb_ProjectKosten[[#Headers],[Forfat_Percentage]],Tb_ProjectKosten[#Headers],0),0),2),""),U128 &lt;=0,0),"")</f>
        <v/>
      </c>
      <c r="X128" s="4" t="str" cm="1">
        <f t="array" ref="X128">IFERROR(_xlfn.IFS(OR(F128="",LEFT(Methode_Keuze,4)="Geen"),"",AND(V128&lt;&gt;"",F128&lt;&gt;"Arbeidskosten"),ROUND(V128*VLOOKUP(F128,Tb_ProjectKosten[],MATCH(Tb_ProjectKosten[[#Headers],[Forfat_Percentage]],Tb_ProjectKosten[#Headers],0),0),2),AND(F128="Arbeidskosten",G128&lt;&gt;""),IFERROR(ROUND(V128*VLOOKUP(G128,Tb_KostenTypen[],3,0)*VLOOKUP(F128,Tb_ProjectKosten[],MATCH(Tb_ProjectKosten[[#Headers],[Forfat_Percentage]],Tb_ProjectKosten[#Headers],0),0),2),""),V128 &lt;=0,0),"")</f>
        <v/>
      </c>
      <c r="Y128" s="262"/>
      <c r="Z128" s="49"/>
      <c r="AA128" s="37" t="str" cm="1">
        <f t="array" ref="AA128">IFERROR(IF(INDEX(SubsidieTabel!$Q$1:$T$9,MATCH($F128,SubsidieTabel!$Q$1:$Q$9,0),IFERROR(MATCH(Methode_Keuze,SubsidieTabel!$Q$1:$T$1,0),2))&lt;&gt;1=TRUE,"ja",""),"")</f>
        <v/>
      </c>
    </row>
    <row r="129" spans="1:27" ht="15" customHeight="1" x14ac:dyDescent="0.25">
      <c r="A129" s="87"/>
      <c r="B129" s="219" t="str">
        <f>IF(A129&lt;&gt;"",_xlfn.MAXIFS($B$1:B128,$A$1:A128,A129)+1,"")</f>
        <v/>
      </c>
      <c r="C129" s="50"/>
      <c r="D129" s="50"/>
      <c r="E129" s="50"/>
      <c r="F129" s="50"/>
      <c r="G129" s="283"/>
      <c r="H129" s="296"/>
      <c r="I129" s="295"/>
      <c r="J129" s="295"/>
      <c r="K129" s="202"/>
      <c r="L129" s="202"/>
      <c r="M129" s="91" t="str">
        <f>IFERROR(VLOOKUP(H129,Lijsten!$H$1:$I$100,2,0),"")</f>
        <v/>
      </c>
      <c r="N129" s="91" t="str" cm="1">
        <f t="array" ref="N129">IFERROR(_xlfn.IFS(AND(LEFT(F129,6)="Arbeid",RIGHT(F129,3)&lt;&gt;"IKS"),IFERROR(VLOOKUP($G129,Tb_KostenTypen[],2,0),"tarief"),RIGHT(F129,3)="IKS","Uurtarief",LEFT(F129,6)="Arbeid","Uurtarief",AND(LEFT(F129,8)="Bijdrage",RIGHT(F129,15)="(vrijwilligers)"),"Vast tarief"),"")</f>
        <v/>
      </c>
      <c r="O129" s="92"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tarief",IF(LEFT(F129,8)="Bijdrage",VLOOKUP($F129,Tb_KostenTypen[],MATCH(Methode_Keuze,Tb_KostenTypen[#Headers],0),0),VLOOKUP($G129,Lijsten!L:O,4,0))),""),"")</f>
        <v/>
      </c>
      <c r="P129" s="92"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tarief",IF(LEFT(F129,8)="Bijdrage",VLOOKUP($F129,Tb_KostenTypen[],MATCH(Methode_Keuze,Tb_KostenTypen[#Headers],0),0),VLOOKUP($G129,Lijsten!L:O,4,0))),""),"")</f>
        <v/>
      </c>
      <c r="Q129" s="50"/>
      <c r="R129" s="50"/>
      <c r="S129" s="83"/>
      <c r="T129" s="51"/>
      <c r="U129" s="4" t="str" cm="1">
        <f t="array" ref="U129">IF(AA129&lt;&gt;"ja",_xlfn.IFNA(_xlfn.IFS(AND(O129&lt;&gt;"",F129&lt;&gt;"",RIGHT($N129,6)="tarief"),O129*Q129,S129&gt;0,IF(F129&lt;&gt;"",S129,"")),""),"")</f>
        <v/>
      </c>
      <c r="V129" s="4" t="str" cm="1">
        <f t="array" ref="V129">IF(AA129&lt;&gt;"ja",_xlfn.IFNA(_xlfn.IFS(AND(P129&lt;&gt;"",R129&lt;&gt;"",RIGHT($N129,6)="tarief"),P129*R129,T129&gt;0,T129),""),"")</f>
        <v/>
      </c>
      <c r="W129" s="4" t="str" cm="1">
        <f t="array" ref="W129">IFERROR(_xlfn.IFS(OR(F129="",LEFT(Methode_Keuze,4)="Geen"),"",AND(U129&lt;&gt;"",F129&lt;&gt;"Arbeidskosten"),ROUND(U129*VLOOKUP(F129,Tb_ProjectKosten[],MATCH(Tb_ProjectKosten[[#Headers],[Forfat_Percentage]],Tb_ProjectKosten[#Headers],0),0),2),AND(F129="Arbeidskosten",G129&lt;&gt;""),IFERROR(ROUND(U129*VLOOKUP(G129,Tb_KostenTypen[],3,0)*VLOOKUP(F129,Tb_ProjectKosten[],MATCH(Tb_ProjectKosten[[#Headers],[Forfat_Percentage]],Tb_ProjectKosten[#Headers],0),0),2),""),U129 &lt;=0,0),"")</f>
        <v/>
      </c>
      <c r="X129" s="4" t="str" cm="1">
        <f t="array" ref="X129">IFERROR(_xlfn.IFS(OR(F129="",LEFT(Methode_Keuze,4)="Geen"),"",AND(V129&lt;&gt;"",F129&lt;&gt;"Arbeidskosten"),ROUND(V129*VLOOKUP(F129,Tb_ProjectKosten[],MATCH(Tb_ProjectKosten[[#Headers],[Forfat_Percentage]],Tb_ProjectKosten[#Headers],0),0),2),AND(F129="Arbeidskosten",G129&lt;&gt;""),IFERROR(ROUND(V129*VLOOKUP(G129,Tb_KostenTypen[],3,0)*VLOOKUP(F129,Tb_ProjectKosten[],MATCH(Tb_ProjectKosten[[#Headers],[Forfat_Percentage]],Tb_ProjectKosten[#Headers],0),0),2),""),V129 &lt;=0,0),"")</f>
        <v/>
      </c>
      <c r="Y129" s="262"/>
      <c r="Z129" s="49"/>
      <c r="AA129" s="37" t="str" cm="1">
        <f t="array" ref="AA129">IFERROR(IF(INDEX(SubsidieTabel!$Q$1:$T$9,MATCH($F129,SubsidieTabel!$Q$1:$Q$9,0),IFERROR(MATCH(Methode_Keuze,SubsidieTabel!$Q$1:$T$1,0),2))&lt;&gt;1=TRUE,"ja",""),"")</f>
        <v/>
      </c>
    </row>
    <row r="130" spans="1:27" ht="15" customHeight="1" x14ac:dyDescent="0.25">
      <c r="A130" s="87"/>
      <c r="B130" s="219" t="str">
        <f>IF(A130&lt;&gt;"",_xlfn.MAXIFS($B$1:B129,$A$1:A129,A130)+1,"")</f>
        <v/>
      </c>
      <c r="C130" s="50"/>
      <c r="D130" s="50"/>
      <c r="E130" s="50"/>
      <c r="F130" s="50"/>
      <c r="G130" s="283"/>
      <c r="H130" s="296"/>
      <c r="I130" s="295"/>
      <c r="J130" s="295"/>
      <c r="K130" s="202"/>
      <c r="L130" s="202"/>
      <c r="M130" s="91" t="str">
        <f>IFERROR(VLOOKUP(H130,Lijsten!$H$1:$I$100,2,0),"")</f>
        <v/>
      </c>
      <c r="N130" s="91" t="str" cm="1">
        <f t="array" ref="N130">IFERROR(_xlfn.IFS(AND(LEFT(F130,6)="Arbeid",RIGHT(F130,3)&lt;&gt;"IKS"),IFERROR(VLOOKUP($G130,Tb_KostenTypen[],2,0),"tarief"),RIGHT(F130,3)="IKS","Uurtarief",LEFT(F130,6)="Arbeid","Uurtarief",AND(LEFT(F130,8)="Bijdrage",RIGHT(F130,15)="(vrijwilligers)"),"Vast tarief"),"")</f>
        <v/>
      </c>
      <c r="O130" s="92"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tarief",IF(LEFT(F130,8)="Bijdrage",VLOOKUP($F130,Tb_KostenTypen[],MATCH(Methode_Keuze,Tb_KostenTypen[#Headers],0),0),VLOOKUP($G130,Lijsten!L:O,4,0))),""),"")</f>
        <v/>
      </c>
      <c r="P130" s="92"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tarief",IF(LEFT(F130,8)="Bijdrage",VLOOKUP($F130,Tb_KostenTypen[],MATCH(Methode_Keuze,Tb_KostenTypen[#Headers],0),0),VLOOKUP($G130,Lijsten!L:O,4,0))),""),"")</f>
        <v/>
      </c>
      <c r="Q130" s="50"/>
      <c r="R130" s="50"/>
      <c r="S130" s="83"/>
      <c r="T130" s="51"/>
      <c r="U130" s="4" t="str" cm="1">
        <f t="array" ref="U130">IF(AA130&lt;&gt;"ja",_xlfn.IFNA(_xlfn.IFS(AND(O130&lt;&gt;"",F130&lt;&gt;"",RIGHT($N130,6)="tarief"),O130*Q130,S130&gt;0,IF(F130&lt;&gt;"",S130,"")),""),"")</f>
        <v/>
      </c>
      <c r="V130" s="4" t="str" cm="1">
        <f t="array" ref="V130">IF(AA130&lt;&gt;"ja",_xlfn.IFNA(_xlfn.IFS(AND(P130&lt;&gt;"",R130&lt;&gt;"",RIGHT($N130,6)="tarief"),P130*R130,T130&gt;0,T130),""),"")</f>
        <v/>
      </c>
      <c r="W130" s="4" t="str" cm="1">
        <f t="array" ref="W130">IFERROR(_xlfn.IFS(OR(F130="",LEFT(Methode_Keuze,4)="Geen"),"",AND(U130&lt;&gt;"",F130&lt;&gt;"Arbeidskosten"),ROUND(U130*VLOOKUP(F130,Tb_ProjectKosten[],MATCH(Tb_ProjectKosten[[#Headers],[Forfat_Percentage]],Tb_ProjectKosten[#Headers],0),0),2),AND(F130="Arbeidskosten",G130&lt;&gt;""),IFERROR(ROUND(U130*VLOOKUP(G130,Tb_KostenTypen[],3,0)*VLOOKUP(F130,Tb_ProjectKosten[],MATCH(Tb_ProjectKosten[[#Headers],[Forfat_Percentage]],Tb_ProjectKosten[#Headers],0),0),2),""),U130 &lt;=0,0),"")</f>
        <v/>
      </c>
      <c r="X130" s="4" t="str" cm="1">
        <f t="array" ref="X130">IFERROR(_xlfn.IFS(OR(F130="",LEFT(Methode_Keuze,4)="Geen"),"",AND(V130&lt;&gt;"",F130&lt;&gt;"Arbeidskosten"),ROUND(V130*VLOOKUP(F130,Tb_ProjectKosten[],MATCH(Tb_ProjectKosten[[#Headers],[Forfat_Percentage]],Tb_ProjectKosten[#Headers],0),0),2),AND(F130="Arbeidskosten",G130&lt;&gt;""),IFERROR(ROUND(V130*VLOOKUP(G130,Tb_KostenTypen[],3,0)*VLOOKUP(F130,Tb_ProjectKosten[],MATCH(Tb_ProjectKosten[[#Headers],[Forfat_Percentage]],Tb_ProjectKosten[#Headers],0),0),2),""),V130 &lt;=0,0),"")</f>
        <v/>
      </c>
      <c r="Y130" s="262"/>
      <c r="Z130" s="49"/>
      <c r="AA130" s="37" t="str" cm="1">
        <f t="array" ref="AA130">IFERROR(IF(INDEX(SubsidieTabel!$Q$1:$T$9,MATCH($F130,SubsidieTabel!$Q$1:$Q$9,0),IFERROR(MATCH(Methode_Keuze,SubsidieTabel!$Q$1:$T$1,0),2))&lt;&gt;1=TRUE,"ja",""),"")</f>
        <v/>
      </c>
    </row>
    <row r="131" spans="1:27" ht="15" customHeight="1" x14ac:dyDescent="0.25">
      <c r="A131" s="87"/>
      <c r="B131" s="219" t="str">
        <f>IF(A131&lt;&gt;"",_xlfn.MAXIFS($B$1:B130,$A$1:A130,A131)+1,"")</f>
        <v/>
      </c>
      <c r="C131" s="50"/>
      <c r="D131" s="50"/>
      <c r="E131" s="50"/>
      <c r="F131" s="50"/>
      <c r="G131" s="283"/>
      <c r="H131" s="296"/>
      <c r="I131" s="295"/>
      <c r="J131" s="295"/>
      <c r="K131" s="202"/>
      <c r="L131" s="202"/>
      <c r="M131" s="91" t="str">
        <f>IFERROR(VLOOKUP(H131,Lijsten!$H$1:$I$100,2,0),"")</f>
        <v/>
      </c>
      <c r="N131" s="91" t="str" cm="1">
        <f t="array" ref="N131">IFERROR(_xlfn.IFS(AND(LEFT(F131,6)="Arbeid",RIGHT(F131,3)&lt;&gt;"IKS"),IFERROR(VLOOKUP($G131,Tb_KostenTypen[],2,0),"tarief"),RIGHT(F131,3)="IKS","Uurtarief",LEFT(F131,6)="Arbeid","Uurtarief",AND(LEFT(F131,8)="Bijdrage",RIGHT(F131,15)="(vrijwilligers)"),"Vast tarief"),"")</f>
        <v/>
      </c>
      <c r="O131" s="92"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tarief",IF(LEFT(F131,8)="Bijdrage",VLOOKUP($F131,Tb_KostenTypen[],MATCH(Methode_Keuze,Tb_KostenTypen[#Headers],0),0),VLOOKUP($G131,Lijsten!L:O,4,0))),""),"")</f>
        <v/>
      </c>
      <c r="P131" s="92"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tarief",IF(LEFT(F131,8)="Bijdrage",VLOOKUP($F131,Tb_KostenTypen[],MATCH(Methode_Keuze,Tb_KostenTypen[#Headers],0),0),VLOOKUP($G131,Lijsten!L:O,4,0))),""),"")</f>
        <v/>
      </c>
      <c r="Q131" s="50"/>
      <c r="R131" s="50"/>
      <c r="S131" s="83"/>
      <c r="T131" s="51"/>
      <c r="U131" s="4" t="str" cm="1">
        <f t="array" ref="U131">IF(AA131&lt;&gt;"ja",_xlfn.IFNA(_xlfn.IFS(AND(O131&lt;&gt;"",F131&lt;&gt;"",RIGHT($N131,6)="tarief"),O131*Q131,S131&gt;0,IF(F131&lt;&gt;"",S131,"")),""),"")</f>
        <v/>
      </c>
      <c r="V131" s="4" t="str" cm="1">
        <f t="array" ref="V131">IF(AA131&lt;&gt;"ja",_xlfn.IFNA(_xlfn.IFS(AND(P131&lt;&gt;"",R131&lt;&gt;"",RIGHT($N131,6)="tarief"),P131*R131,T131&gt;0,T131),""),"")</f>
        <v/>
      </c>
      <c r="W131" s="4" t="str" cm="1">
        <f t="array" ref="W131">IFERROR(_xlfn.IFS(OR(F131="",LEFT(Methode_Keuze,4)="Geen"),"",AND(U131&lt;&gt;"",F131&lt;&gt;"Arbeidskosten"),ROUND(U131*VLOOKUP(F131,Tb_ProjectKosten[],MATCH(Tb_ProjectKosten[[#Headers],[Forfat_Percentage]],Tb_ProjectKosten[#Headers],0),0),2),AND(F131="Arbeidskosten",G131&lt;&gt;""),IFERROR(ROUND(U131*VLOOKUP(G131,Tb_KostenTypen[],3,0)*VLOOKUP(F131,Tb_ProjectKosten[],MATCH(Tb_ProjectKosten[[#Headers],[Forfat_Percentage]],Tb_ProjectKosten[#Headers],0),0),2),""),U131 &lt;=0,0),"")</f>
        <v/>
      </c>
      <c r="X131" s="4" t="str" cm="1">
        <f t="array" ref="X131">IFERROR(_xlfn.IFS(OR(F131="",LEFT(Methode_Keuze,4)="Geen"),"",AND(V131&lt;&gt;"",F131&lt;&gt;"Arbeidskosten"),ROUND(V131*VLOOKUP(F131,Tb_ProjectKosten[],MATCH(Tb_ProjectKosten[[#Headers],[Forfat_Percentage]],Tb_ProjectKosten[#Headers],0),0),2),AND(F131="Arbeidskosten",G131&lt;&gt;""),IFERROR(ROUND(V131*VLOOKUP(G131,Tb_KostenTypen[],3,0)*VLOOKUP(F131,Tb_ProjectKosten[],MATCH(Tb_ProjectKosten[[#Headers],[Forfat_Percentage]],Tb_ProjectKosten[#Headers],0),0),2),""),V131 &lt;=0,0),"")</f>
        <v/>
      </c>
      <c r="Y131" s="262"/>
      <c r="Z131" s="49"/>
      <c r="AA131" s="37" t="str" cm="1">
        <f t="array" ref="AA131">IFERROR(IF(INDEX(SubsidieTabel!$Q$1:$T$9,MATCH($F131,SubsidieTabel!$Q$1:$Q$9,0),IFERROR(MATCH(Methode_Keuze,SubsidieTabel!$Q$1:$T$1,0),2))&lt;&gt;1=TRUE,"ja",""),"")</f>
        <v/>
      </c>
    </row>
    <row r="132" spans="1:27" ht="15" customHeight="1" x14ac:dyDescent="0.25">
      <c r="A132" s="87"/>
      <c r="B132" s="219" t="str">
        <f>IF(A132&lt;&gt;"",_xlfn.MAXIFS($B$1:B131,$A$1:A131,A132)+1,"")</f>
        <v/>
      </c>
      <c r="C132" s="50"/>
      <c r="D132" s="50"/>
      <c r="E132" s="50"/>
      <c r="F132" s="50"/>
      <c r="G132" s="283"/>
      <c r="H132" s="296"/>
      <c r="I132" s="295"/>
      <c r="J132" s="295"/>
      <c r="K132" s="202"/>
      <c r="L132" s="202"/>
      <c r="M132" s="91" t="str">
        <f>IFERROR(VLOOKUP(H132,Lijsten!$H$1:$I$100,2,0),"")</f>
        <v/>
      </c>
      <c r="N132" s="91" t="str" cm="1">
        <f t="array" ref="N132">IFERROR(_xlfn.IFS(AND(LEFT(F132,6)="Arbeid",RIGHT(F132,3)&lt;&gt;"IKS"),IFERROR(VLOOKUP($G132,Tb_KostenTypen[],2,0),"tarief"),RIGHT(F132,3)="IKS","Uurtarief",LEFT(F132,6)="Arbeid","Uurtarief",AND(LEFT(F132,8)="Bijdrage",RIGHT(F132,15)="(vrijwilligers)"),"Vast tarief"),"")</f>
        <v/>
      </c>
      <c r="O132" s="92"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tarief",IF(LEFT(F132,8)="Bijdrage",VLOOKUP($F132,Tb_KostenTypen[],MATCH(Methode_Keuze,Tb_KostenTypen[#Headers],0),0),VLOOKUP($G132,Lijsten!L:O,4,0))),""),"")</f>
        <v/>
      </c>
      <c r="P132" s="92"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tarief",IF(LEFT(F132,8)="Bijdrage",VLOOKUP($F132,Tb_KostenTypen[],MATCH(Methode_Keuze,Tb_KostenTypen[#Headers],0),0),VLOOKUP($G132,Lijsten!L:O,4,0))),""),"")</f>
        <v/>
      </c>
      <c r="Q132" s="50"/>
      <c r="R132" s="50"/>
      <c r="S132" s="83"/>
      <c r="T132" s="51"/>
      <c r="U132" s="4" t="str" cm="1">
        <f t="array" ref="U132">IF(AA132&lt;&gt;"ja",_xlfn.IFNA(_xlfn.IFS(AND(O132&lt;&gt;"",F132&lt;&gt;"",RIGHT($N132,6)="tarief"),O132*Q132,S132&gt;0,IF(F132&lt;&gt;"",S132,"")),""),"")</f>
        <v/>
      </c>
      <c r="V132" s="4" t="str" cm="1">
        <f t="array" ref="V132">IF(AA132&lt;&gt;"ja",_xlfn.IFNA(_xlfn.IFS(AND(P132&lt;&gt;"",R132&lt;&gt;"",RIGHT($N132,6)="tarief"),P132*R132,T132&gt;0,T132),""),"")</f>
        <v/>
      </c>
      <c r="W132" s="4" t="str" cm="1">
        <f t="array" ref="W132">IFERROR(_xlfn.IFS(OR(F132="",LEFT(Methode_Keuze,4)="Geen"),"",AND(U132&lt;&gt;"",F132&lt;&gt;"Arbeidskosten"),ROUND(U132*VLOOKUP(F132,Tb_ProjectKosten[],MATCH(Tb_ProjectKosten[[#Headers],[Forfat_Percentage]],Tb_ProjectKosten[#Headers],0),0),2),AND(F132="Arbeidskosten",G132&lt;&gt;""),IFERROR(ROUND(U132*VLOOKUP(G132,Tb_KostenTypen[],3,0)*VLOOKUP(F132,Tb_ProjectKosten[],MATCH(Tb_ProjectKosten[[#Headers],[Forfat_Percentage]],Tb_ProjectKosten[#Headers],0),0),2),""),U132 &lt;=0,0),"")</f>
        <v/>
      </c>
      <c r="X132" s="4" t="str" cm="1">
        <f t="array" ref="X132">IFERROR(_xlfn.IFS(OR(F132="",LEFT(Methode_Keuze,4)="Geen"),"",AND(V132&lt;&gt;"",F132&lt;&gt;"Arbeidskosten"),ROUND(V132*VLOOKUP(F132,Tb_ProjectKosten[],MATCH(Tb_ProjectKosten[[#Headers],[Forfat_Percentage]],Tb_ProjectKosten[#Headers],0),0),2),AND(F132="Arbeidskosten",G132&lt;&gt;""),IFERROR(ROUND(V132*VLOOKUP(G132,Tb_KostenTypen[],3,0)*VLOOKUP(F132,Tb_ProjectKosten[],MATCH(Tb_ProjectKosten[[#Headers],[Forfat_Percentage]],Tb_ProjectKosten[#Headers],0),0),2),""),V132 &lt;=0,0),"")</f>
        <v/>
      </c>
      <c r="Y132" s="262"/>
      <c r="Z132" s="49"/>
      <c r="AA132" s="37" t="str" cm="1">
        <f t="array" ref="AA132">IFERROR(IF(INDEX(SubsidieTabel!$Q$1:$T$9,MATCH($F132,SubsidieTabel!$Q$1:$Q$9,0),IFERROR(MATCH(Methode_Keuze,SubsidieTabel!$Q$1:$T$1,0),2))&lt;&gt;1=TRUE,"ja",""),"")</f>
        <v/>
      </c>
    </row>
    <row r="133" spans="1:27" ht="15" customHeight="1" x14ac:dyDescent="0.25">
      <c r="A133" s="87"/>
      <c r="B133" s="219" t="str">
        <f>IF(A133&lt;&gt;"",_xlfn.MAXIFS($B$1:B132,$A$1:A132,A133)+1,"")</f>
        <v/>
      </c>
      <c r="C133" s="50"/>
      <c r="D133" s="50"/>
      <c r="E133" s="50"/>
      <c r="F133" s="50"/>
      <c r="G133" s="283"/>
      <c r="H133" s="296"/>
      <c r="I133" s="295"/>
      <c r="J133" s="295"/>
      <c r="K133" s="202"/>
      <c r="L133" s="202"/>
      <c r="M133" s="91" t="str">
        <f>IFERROR(VLOOKUP(H133,Lijsten!$H$1:$I$100,2,0),"")</f>
        <v/>
      </c>
      <c r="N133" s="91" t="str" cm="1">
        <f t="array" ref="N133">IFERROR(_xlfn.IFS(AND(LEFT(F133,6)="Arbeid",RIGHT(F133,3)&lt;&gt;"IKS"),IFERROR(VLOOKUP($G133,Tb_KostenTypen[],2,0),"tarief"),RIGHT(F133,3)="IKS","Uurtarief",LEFT(F133,6)="Arbeid","Uurtarief",AND(LEFT(F133,8)="Bijdrage",RIGHT(F133,15)="(vrijwilligers)"),"Vast tarief"),"")</f>
        <v/>
      </c>
      <c r="O133" s="92"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tarief",IF(LEFT(F133,8)="Bijdrage",VLOOKUP($F133,Tb_KostenTypen[],MATCH(Methode_Keuze,Tb_KostenTypen[#Headers],0),0),VLOOKUP($G133,Lijsten!L:O,4,0))),""),"")</f>
        <v/>
      </c>
      <c r="P133" s="92"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tarief",IF(LEFT(F133,8)="Bijdrage",VLOOKUP($F133,Tb_KostenTypen[],MATCH(Methode_Keuze,Tb_KostenTypen[#Headers],0),0),VLOOKUP($G133,Lijsten!L:O,4,0))),""),"")</f>
        <v/>
      </c>
      <c r="Q133" s="50"/>
      <c r="R133" s="50"/>
      <c r="S133" s="83"/>
      <c r="T133" s="51"/>
      <c r="U133" s="4" t="str" cm="1">
        <f t="array" ref="U133">IF(AA133&lt;&gt;"ja",_xlfn.IFNA(_xlfn.IFS(AND(O133&lt;&gt;"",F133&lt;&gt;"",RIGHT($N133,6)="tarief"),O133*Q133,S133&gt;0,IF(F133&lt;&gt;"",S133,"")),""),"")</f>
        <v/>
      </c>
      <c r="V133" s="4" t="str" cm="1">
        <f t="array" ref="V133">IF(AA133&lt;&gt;"ja",_xlfn.IFNA(_xlfn.IFS(AND(P133&lt;&gt;"",R133&lt;&gt;"",RIGHT($N133,6)="tarief"),P133*R133,T133&gt;0,T133),""),"")</f>
        <v/>
      </c>
      <c r="W133" s="4" t="str" cm="1">
        <f t="array" ref="W133">IFERROR(_xlfn.IFS(OR(F133="",LEFT(Methode_Keuze,4)="Geen"),"",AND(U133&lt;&gt;"",F133&lt;&gt;"Arbeidskosten"),ROUND(U133*VLOOKUP(F133,Tb_ProjectKosten[],MATCH(Tb_ProjectKosten[[#Headers],[Forfat_Percentage]],Tb_ProjectKosten[#Headers],0),0),2),AND(F133="Arbeidskosten",G133&lt;&gt;""),IFERROR(ROUND(U133*VLOOKUP(G133,Tb_KostenTypen[],3,0)*VLOOKUP(F133,Tb_ProjectKosten[],MATCH(Tb_ProjectKosten[[#Headers],[Forfat_Percentage]],Tb_ProjectKosten[#Headers],0),0),2),""),U133 &lt;=0,0),"")</f>
        <v/>
      </c>
      <c r="X133" s="4" t="str" cm="1">
        <f t="array" ref="X133">IFERROR(_xlfn.IFS(OR(F133="",LEFT(Methode_Keuze,4)="Geen"),"",AND(V133&lt;&gt;"",F133&lt;&gt;"Arbeidskosten"),ROUND(V133*VLOOKUP(F133,Tb_ProjectKosten[],MATCH(Tb_ProjectKosten[[#Headers],[Forfat_Percentage]],Tb_ProjectKosten[#Headers],0),0),2),AND(F133="Arbeidskosten",G133&lt;&gt;""),IFERROR(ROUND(V133*VLOOKUP(G133,Tb_KostenTypen[],3,0)*VLOOKUP(F133,Tb_ProjectKosten[],MATCH(Tb_ProjectKosten[[#Headers],[Forfat_Percentage]],Tb_ProjectKosten[#Headers],0),0),2),""),V133 &lt;=0,0),"")</f>
        <v/>
      </c>
      <c r="Y133" s="262"/>
      <c r="Z133" s="49"/>
      <c r="AA133" s="37" t="str" cm="1">
        <f t="array" ref="AA133">IFERROR(IF(INDEX(SubsidieTabel!$Q$1:$T$9,MATCH($F133,SubsidieTabel!$Q$1:$Q$9,0),IFERROR(MATCH(Methode_Keuze,SubsidieTabel!$Q$1:$T$1,0),2))&lt;&gt;1=TRUE,"ja",""),"")</f>
        <v/>
      </c>
    </row>
    <row r="134" spans="1:27" ht="15" customHeight="1" x14ac:dyDescent="0.25">
      <c r="A134" s="87"/>
      <c r="B134" s="219" t="str">
        <f>IF(A134&lt;&gt;"",_xlfn.MAXIFS($B$1:B133,$A$1:A133,A134)+1,"")</f>
        <v/>
      </c>
      <c r="C134" s="50"/>
      <c r="D134" s="50"/>
      <c r="E134" s="50"/>
      <c r="F134" s="50"/>
      <c r="G134" s="283"/>
      <c r="H134" s="296"/>
      <c r="I134" s="295"/>
      <c r="J134" s="295"/>
      <c r="K134" s="202"/>
      <c r="L134" s="202"/>
      <c r="M134" s="91" t="str">
        <f>IFERROR(VLOOKUP(H134,Lijsten!$H$1:$I$100,2,0),"")</f>
        <v/>
      </c>
      <c r="N134" s="91" t="str" cm="1">
        <f t="array" ref="N134">IFERROR(_xlfn.IFS(AND(LEFT(F134,6)="Arbeid",RIGHT(F134,3)&lt;&gt;"IKS"),IFERROR(VLOOKUP($G134,Tb_KostenTypen[],2,0),"tarief"),RIGHT(F134,3)="IKS","Uurtarief",LEFT(F134,6)="Arbeid","Uurtarief",AND(LEFT(F134,8)="Bijdrage",RIGHT(F134,15)="(vrijwilligers)"),"Vast tarief"),"")</f>
        <v/>
      </c>
      <c r="O134" s="92"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tarief",IF(LEFT(F134,8)="Bijdrage",VLOOKUP($F134,Tb_KostenTypen[],MATCH(Methode_Keuze,Tb_KostenTypen[#Headers],0),0),VLOOKUP($G134,Lijsten!L:O,4,0))),""),"")</f>
        <v/>
      </c>
      <c r="P134" s="92"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tarief",IF(LEFT(F134,8)="Bijdrage",VLOOKUP($F134,Tb_KostenTypen[],MATCH(Methode_Keuze,Tb_KostenTypen[#Headers],0),0),VLOOKUP($G134,Lijsten!L:O,4,0))),""),"")</f>
        <v/>
      </c>
      <c r="Q134" s="50"/>
      <c r="R134" s="50"/>
      <c r="S134" s="83"/>
      <c r="T134" s="51"/>
      <c r="U134" s="4" t="str" cm="1">
        <f t="array" ref="U134">IF(AA134&lt;&gt;"ja",_xlfn.IFNA(_xlfn.IFS(AND(O134&lt;&gt;"",F134&lt;&gt;"",RIGHT($N134,6)="tarief"),O134*Q134,S134&gt;0,IF(F134&lt;&gt;"",S134,"")),""),"")</f>
        <v/>
      </c>
      <c r="V134" s="4" t="str" cm="1">
        <f t="array" ref="V134">IF(AA134&lt;&gt;"ja",_xlfn.IFNA(_xlfn.IFS(AND(P134&lt;&gt;"",R134&lt;&gt;"",RIGHT($N134,6)="tarief"),P134*R134,T134&gt;0,T134),""),"")</f>
        <v/>
      </c>
      <c r="W134" s="4" t="str" cm="1">
        <f t="array" ref="W134">IFERROR(_xlfn.IFS(OR(F134="",LEFT(Methode_Keuze,4)="Geen"),"",AND(U134&lt;&gt;"",F134&lt;&gt;"Arbeidskosten"),ROUND(U134*VLOOKUP(F134,Tb_ProjectKosten[],MATCH(Tb_ProjectKosten[[#Headers],[Forfat_Percentage]],Tb_ProjectKosten[#Headers],0),0),2),AND(F134="Arbeidskosten",G134&lt;&gt;""),IFERROR(ROUND(U134*VLOOKUP(G134,Tb_KostenTypen[],3,0)*VLOOKUP(F134,Tb_ProjectKosten[],MATCH(Tb_ProjectKosten[[#Headers],[Forfat_Percentage]],Tb_ProjectKosten[#Headers],0),0),2),""),U134 &lt;=0,0),"")</f>
        <v/>
      </c>
      <c r="X134" s="4" t="str" cm="1">
        <f t="array" ref="X134">IFERROR(_xlfn.IFS(OR(F134="",LEFT(Methode_Keuze,4)="Geen"),"",AND(V134&lt;&gt;"",F134&lt;&gt;"Arbeidskosten"),ROUND(V134*VLOOKUP(F134,Tb_ProjectKosten[],MATCH(Tb_ProjectKosten[[#Headers],[Forfat_Percentage]],Tb_ProjectKosten[#Headers],0),0),2),AND(F134="Arbeidskosten",G134&lt;&gt;""),IFERROR(ROUND(V134*VLOOKUP(G134,Tb_KostenTypen[],3,0)*VLOOKUP(F134,Tb_ProjectKosten[],MATCH(Tb_ProjectKosten[[#Headers],[Forfat_Percentage]],Tb_ProjectKosten[#Headers],0),0),2),""),V134 &lt;=0,0),"")</f>
        <v/>
      </c>
      <c r="Y134" s="262"/>
      <c r="Z134" s="49"/>
      <c r="AA134" s="37" t="str" cm="1">
        <f t="array" ref="AA134">IFERROR(IF(INDEX(SubsidieTabel!$Q$1:$T$9,MATCH($F134,SubsidieTabel!$Q$1:$Q$9,0),IFERROR(MATCH(Methode_Keuze,SubsidieTabel!$Q$1:$T$1,0),2))&lt;&gt;1=TRUE,"ja",""),"")</f>
        <v/>
      </c>
    </row>
    <row r="135" spans="1:27" ht="15" customHeight="1" x14ac:dyDescent="0.25">
      <c r="A135" s="87"/>
      <c r="B135" s="219" t="str">
        <f>IF(A135&lt;&gt;"",_xlfn.MAXIFS($B$1:B134,$A$1:A134,A135)+1,"")</f>
        <v/>
      </c>
      <c r="C135" s="50"/>
      <c r="D135" s="50"/>
      <c r="E135" s="50"/>
      <c r="F135" s="50"/>
      <c r="G135" s="283"/>
      <c r="H135" s="296"/>
      <c r="I135" s="295"/>
      <c r="J135" s="295"/>
      <c r="K135" s="202"/>
      <c r="L135" s="202"/>
      <c r="M135" s="91" t="str">
        <f>IFERROR(VLOOKUP(H135,Lijsten!$H$1:$I$100,2,0),"")</f>
        <v/>
      </c>
      <c r="N135" s="91" t="str" cm="1">
        <f t="array" ref="N135">IFERROR(_xlfn.IFS(AND(LEFT(F135,6)="Arbeid",RIGHT(F135,3)&lt;&gt;"IKS"),IFERROR(VLOOKUP($G135,Tb_KostenTypen[],2,0),"tarief"),RIGHT(F135,3)="IKS","Uurtarief",LEFT(F135,6)="Arbeid","Uurtarief",AND(LEFT(F135,8)="Bijdrage",RIGHT(F135,15)="(vrijwilligers)"),"Vast tarief"),"")</f>
        <v/>
      </c>
      <c r="O135" s="92"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tarief",IF(LEFT(F135,8)="Bijdrage",VLOOKUP($F135,Tb_KostenTypen[],MATCH(Methode_Keuze,Tb_KostenTypen[#Headers],0),0),VLOOKUP($G135,Lijsten!L:O,4,0))),""),"")</f>
        <v/>
      </c>
      <c r="P135" s="92"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tarief",IF(LEFT(F135,8)="Bijdrage",VLOOKUP($F135,Tb_KostenTypen[],MATCH(Methode_Keuze,Tb_KostenTypen[#Headers],0),0),VLOOKUP($G135,Lijsten!L:O,4,0))),""),"")</f>
        <v/>
      </c>
      <c r="Q135" s="50"/>
      <c r="R135" s="50"/>
      <c r="S135" s="83"/>
      <c r="T135" s="51"/>
      <c r="U135" s="4" t="str" cm="1">
        <f t="array" ref="U135">IF(AA135&lt;&gt;"ja",_xlfn.IFNA(_xlfn.IFS(AND(O135&lt;&gt;"",F135&lt;&gt;"",RIGHT($N135,6)="tarief"),O135*Q135,S135&gt;0,IF(F135&lt;&gt;"",S135,"")),""),"")</f>
        <v/>
      </c>
      <c r="V135" s="4" t="str" cm="1">
        <f t="array" ref="V135">IF(AA135&lt;&gt;"ja",_xlfn.IFNA(_xlfn.IFS(AND(P135&lt;&gt;"",R135&lt;&gt;"",RIGHT($N135,6)="tarief"),P135*R135,T135&gt;0,T135),""),"")</f>
        <v/>
      </c>
      <c r="W135" s="4" t="str" cm="1">
        <f t="array" ref="W135">IFERROR(_xlfn.IFS(OR(F135="",LEFT(Methode_Keuze,4)="Geen"),"",AND(U135&lt;&gt;"",F135&lt;&gt;"Arbeidskosten"),ROUND(U135*VLOOKUP(F135,Tb_ProjectKosten[],MATCH(Tb_ProjectKosten[[#Headers],[Forfat_Percentage]],Tb_ProjectKosten[#Headers],0),0),2),AND(F135="Arbeidskosten",G135&lt;&gt;""),IFERROR(ROUND(U135*VLOOKUP(G135,Tb_KostenTypen[],3,0)*VLOOKUP(F135,Tb_ProjectKosten[],MATCH(Tb_ProjectKosten[[#Headers],[Forfat_Percentage]],Tb_ProjectKosten[#Headers],0),0),2),""),U135 &lt;=0,0),"")</f>
        <v/>
      </c>
      <c r="X135" s="4" t="str" cm="1">
        <f t="array" ref="X135">IFERROR(_xlfn.IFS(OR(F135="",LEFT(Methode_Keuze,4)="Geen"),"",AND(V135&lt;&gt;"",F135&lt;&gt;"Arbeidskosten"),ROUND(V135*VLOOKUP(F135,Tb_ProjectKosten[],MATCH(Tb_ProjectKosten[[#Headers],[Forfat_Percentage]],Tb_ProjectKosten[#Headers],0),0),2),AND(F135="Arbeidskosten",G135&lt;&gt;""),IFERROR(ROUND(V135*VLOOKUP(G135,Tb_KostenTypen[],3,0)*VLOOKUP(F135,Tb_ProjectKosten[],MATCH(Tb_ProjectKosten[[#Headers],[Forfat_Percentage]],Tb_ProjectKosten[#Headers],0),0),2),""),V135 &lt;=0,0),"")</f>
        <v/>
      </c>
      <c r="Y135" s="262"/>
      <c r="Z135" s="49"/>
      <c r="AA135" s="37" t="str" cm="1">
        <f t="array" ref="AA135">IFERROR(IF(INDEX(SubsidieTabel!$Q$1:$T$9,MATCH($F135,SubsidieTabel!$Q$1:$Q$9,0),IFERROR(MATCH(Methode_Keuze,SubsidieTabel!$Q$1:$T$1,0),2))&lt;&gt;1=TRUE,"ja",""),"")</f>
        <v/>
      </c>
    </row>
    <row r="136" spans="1:27" ht="15" customHeight="1" x14ac:dyDescent="0.25">
      <c r="A136" s="87"/>
      <c r="B136" s="219" t="str">
        <f>IF(A136&lt;&gt;"",_xlfn.MAXIFS($B$1:B135,$A$1:A135,A136)+1,"")</f>
        <v/>
      </c>
      <c r="C136" s="50"/>
      <c r="D136" s="50"/>
      <c r="E136" s="50"/>
      <c r="F136" s="50"/>
      <c r="G136" s="283"/>
      <c r="H136" s="296"/>
      <c r="I136" s="295"/>
      <c r="J136" s="295"/>
      <c r="K136" s="202"/>
      <c r="L136" s="202"/>
      <c r="M136" s="91" t="str">
        <f>IFERROR(VLOOKUP(H136,Lijsten!$H$1:$I$100,2,0),"")</f>
        <v/>
      </c>
      <c r="N136" s="91" t="str" cm="1">
        <f t="array" ref="N136">IFERROR(_xlfn.IFS(AND(LEFT(F136,6)="Arbeid",RIGHT(F136,3)&lt;&gt;"IKS"),IFERROR(VLOOKUP($G136,Tb_KostenTypen[],2,0),"tarief"),RIGHT(F136,3)="IKS","Uurtarief",LEFT(F136,6)="Arbeid","Uurtarief",AND(LEFT(F136,8)="Bijdrage",RIGHT(F136,15)="(vrijwilligers)"),"Vast tarief"),"")</f>
        <v/>
      </c>
      <c r="O136" s="92"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tarief",IF(LEFT(F136,8)="Bijdrage",VLOOKUP($F136,Tb_KostenTypen[],MATCH(Methode_Keuze,Tb_KostenTypen[#Headers],0),0),VLOOKUP($G136,Lijsten!L:O,4,0))),""),"")</f>
        <v/>
      </c>
      <c r="P136" s="92"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tarief",IF(LEFT(F136,8)="Bijdrage",VLOOKUP($F136,Tb_KostenTypen[],MATCH(Methode_Keuze,Tb_KostenTypen[#Headers],0),0),VLOOKUP($G136,Lijsten!L:O,4,0))),""),"")</f>
        <v/>
      </c>
      <c r="Q136" s="50"/>
      <c r="R136" s="50"/>
      <c r="S136" s="83"/>
      <c r="T136" s="51"/>
      <c r="U136" s="4" t="str" cm="1">
        <f t="array" ref="U136">IF(AA136&lt;&gt;"ja",_xlfn.IFNA(_xlfn.IFS(AND(O136&lt;&gt;"",F136&lt;&gt;"",RIGHT($N136,6)="tarief"),O136*Q136,S136&gt;0,IF(F136&lt;&gt;"",S136,"")),""),"")</f>
        <v/>
      </c>
      <c r="V136" s="4" t="str" cm="1">
        <f t="array" ref="V136">IF(AA136&lt;&gt;"ja",_xlfn.IFNA(_xlfn.IFS(AND(P136&lt;&gt;"",R136&lt;&gt;"",RIGHT($N136,6)="tarief"),P136*R136,T136&gt;0,T136),""),"")</f>
        <v/>
      </c>
      <c r="W136" s="4" t="str" cm="1">
        <f t="array" ref="W136">IFERROR(_xlfn.IFS(OR(F136="",LEFT(Methode_Keuze,4)="Geen"),"",AND(U136&lt;&gt;"",F136&lt;&gt;"Arbeidskosten"),ROUND(U136*VLOOKUP(F136,Tb_ProjectKosten[],MATCH(Tb_ProjectKosten[[#Headers],[Forfat_Percentage]],Tb_ProjectKosten[#Headers],0),0),2),AND(F136="Arbeidskosten",G136&lt;&gt;""),IFERROR(ROUND(U136*VLOOKUP(G136,Tb_KostenTypen[],3,0)*VLOOKUP(F136,Tb_ProjectKosten[],MATCH(Tb_ProjectKosten[[#Headers],[Forfat_Percentage]],Tb_ProjectKosten[#Headers],0),0),2),""),U136 &lt;=0,0),"")</f>
        <v/>
      </c>
      <c r="X136" s="4" t="str" cm="1">
        <f t="array" ref="X136">IFERROR(_xlfn.IFS(OR(F136="",LEFT(Methode_Keuze,4)="Geen"),"",AND(V136&lt;&gt;"",F136&lt;&gt;"Arbeidskosten"),ROUND(V136*VLOOKUP(F136,Tb_ProjectKosten[],MATCH(Tb_ProjectKosten[[#Headers],[Forfat_Percentage]],Tb_ProjectKosten[#Headers],0),0),2),AND(F136="Arbeidskosten",G136&lt;&gt;""),IFERROR(ROUND(V136*VLOOKUP(G136,Tb_KostenTypen[],3,0)*VLOOKUP(F136,Tb_ProjectKosten[],MATCH(Tb_ProjectKosten[[#Headers],[Forfat_Percentage]],Tb_ProjectKosten[#Headers],0),0),2),""),V136 &lt;=0,0),"")</f>
        <v/>
      </c>
      <c r="Y136" s="262"/>
      <c r="Z136" s="49"/>
      <c r="AA136" s="37" t="str" cm="1">
        <f t="array" ref="AA136">IFERROR(IF(INDEX(SubsidieTabel!$Q$1:$T$9,MATCH($F136,SubsidieTabel!$Q$1:$Q$9,0),IFERROR(MATCH(Methode_Keuze,SubsidieTabel!$Q$1:$T$1,0),2))&lt;&gt;1=TRUE,"ja",""),"")</f>
        <v/>
      </c>
    </row>
    <row r="137" spans="1:27" ht="15" customHeight="1" x14ac:dyDescent="0.25">
      <c r="A137" s="87"/>
      <c r="B137" s="219" t="str">
        <f>IF(A137&lt;&gt;"",_xlfn.MAXIFS($B$1:B136,$A$1:A136,A137)+1,"")</f>
        <v/>
      </c>
      <c r="C137" s="50"/>
      <c r="D137" s="50"/>
      <c r="E137" s="50"/>
      <c r="F137" s="50"/>
      <c r="G137" s="283"/>
      <c r="H137" s="296"/>
      <c r="I137" s="295"/>
      <c r="J137" s="295"/>
      <c r="K137" s="202"/>
      <c r="L137" s="202"/>
      <c r="M137" s="91" t="str">
        <f>IFERROR(VLOOKUP(H137,Lijsten!$H$1:$I$100,2,0),"")</f>
        <v/>
      </c>
      <c r="N137" s="91" t="str" cm="1">
        <f t="array" ref="N137">IFERROR(_xlfn.IFS(AND(LEFT(F137,6)="Arbeid",RIGHT(F137,3)&lt;&gt;"IKS"),IFERROR(VLOOKUP($G137,Tb_KostenTypen[],2,0),"tarief"),RIGHT(F137,3)="IKS","Uurtarief",LEFT(F137,6)="Arbeid","Uurtarief",AND(LEFT(F137,8)="Bijdrage",RIGHT(F137,15)="(vrijwilligers)"),"Vast tarief"),"")</f>
        <v/>
      </c>
      <c r="O137" s="92"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tarief",IF(LEFT(F137,8)="Bijdrage",VLOOKUP($F137,Tb_KostenTypen[],MATCH(Methode_Keuze,Tb_KostenTypen[#Headers],0),0),VLOOKUP($G137,Lijsten!L:O,4,0))),""),"")</f>
        <v/>
      </c>
      <c r="P137" s="92"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tarief",IF(LEFT(F137,8)="Bijdrage",VLOOKUP($F137,Tb_KostenTypen[],MATCH(Methode_Keuze,Tb_KostenTypen[#Headers],0),0),VLOOKUP($G137,Lijsten!L:O,4,0))),""),"")</f>
        <v/>
      </c>
      <c r="Q137" s="50"/>
      <c r="R137" s="50"/>
      <c r="S137" s="83"/>
      <c r="T137" s="51"/>
      <c r="U137" s="4" t="str" cm="1">
        <f t="array" ref="U137">IF(AA137&lt;&gt;"ja",_xlfn.IFNA(_xlfn.IFS(AND(O137&lt;&gt;"",F137&lt;&gt;"",RIGHT($N137,6)="tarief"),O137*Q137,S137&gt;0,IF(F137&lt;&gt;"",S137,"")),""),"")</f>
        <v/>
      </c>
      <c r="V137" s="4" t="str" cm="1">
        <f t="array" ref="V137">IF(AA137&lt;&gt;"ja",_xlfn.IFNA(_xlfn.IFS(AND(P137&lt;&gt;"",R137&lt;&gt;"",RIGHT($N137,6)="tarief"),P137*R137,T137&gt;0,T137),""),"")</f>
        <v/>
      </c>
      <c r="W137" s="4" t="str" cm="1">
        <f t="array" ref="W137">IFERROR(_xlfn.IFS(OR(F137="",LEFT(Methode_Keuze,4)="Geen"),"",AND(U137&lt;&gt;"",F137&lt;&gt;"Arbeidskosten"),ROUND(U137*VLOOKUP(F137,Tb_ProjectKosten[],MATCH(Tb_ProjectKosten[[#Headers],[Forfat_Percentage]],Tb_ProjectKosten[#Headers],0),0),2),AND(F137="Arbeidskosten",G137&lt;&gt;""),IFERROR(ROUND(U137*VLOOKUP(G137,Tb_KostenTypen[],3,0)*VLOOKUP(F137,Tb_ProjectKosten[],MATCH(Tb_ProjectKosten[[#Headers],[Forfat_Percentage]],Tb_ProjectKosten[#Headers],0),0),2),""),U137 &lt;=0,0),"")</f>
        <v/>
      </c>
      <c r="X137" s="4" t="str" cm="1">
        <f t="array" ref="X137">IFERROR(_xlfn.IFS(OR(F137="",LEFT(Methode_Keuze,4)="Geen"),"",AND(V137&lt;&gt;"",F137&lt;&gt;"Arbeidskosten"),ROUND(V137*VLOOKUP(F137,Tb_ProjectKosten[],MATCH(Tb_ProjectKosten[[#Headers],[Forfat_Percentage]],Tb_ProjectKosten[#Headers],0),0),2),AND(F137="Arbeidskosten",G137&lt;&gt;""),IFERROR(ROUND(V137*VLOOKUP(G137,Tb_KostenTypen[],3,0)*VLOOKUP(F137,Tb_ProjectKosten[],MATCH(Tb_ProjectKosten[[#Headers],[Forfat_Percentage]],Tb_ProjectKosten[#Headers],0),0),2),""),V137 &lt;=0,0),"")</f>
        <v/>
      </c>
      <c r="Y137" s="262"/>
      <c r="Z137" s="49"/>
      <c r="AA137" s="37" t="str" cm="1">
        <f t="array" ref="AA137">IFERROR(IF(INDEX(SubsidieTabel!$Q$1:$T$9,MATCH($F137,SubsidieTabel!$Q$1:$Q$9,0),IFERROR(MATCH(Methode_Keuze,SubsidieTabel!$Q$1:$T$1,0),2))&lt;&gt;1=TRUE,"ja",""),"")</f>
        <v/>
      </c>
    </row>
    <row r="138" spans="1:27" ht="15" customHeight="1" x14ac:dyDescent="0.25">
      <c r="A138" s="87"/>
      <c r="B138" s="219" t="str">
        <f>IF(A138&lt;&gt;"",_xlfn.MAXIFS($B$1:B137,$A$1:A137,A138)+1,"")</f>
        <v/>
      </c>
      <c r="C138" s="50"/>
      <c r="D138" s="50"/>
      <c r="E138" s="50"/>
      <c r="F138" s="50"/>
      <c r="G138" s="283"/>
      <c r="H138" s="296"/>
      <c r="I138" s="295"/>
      <c r="J138" s="295"/>
      <c r="K138" s="202"/>
      <c r="L138" s="202"/>
      <c r="M138" s="91" t="str">
        <f>IFERROR(VLOOKUP(H138,Lijsten!$H$1:$I$100,2,0),"")</f>
        <v/>
      </c>
      <c r="N138" s="91" t="str" cm="1">
        <f t="array" ref="N138">IFERROR(_xlfn.IFS(AND(LEFT(F138,6)="Arbeid",RIGHT(F138,3)&lt;&gt;"IKS"),IFERROR(VLOOKUP($G138,Tb_KostenTypen[],2,0),"tarief"),RIGHT(F138,3)="IKS","Uurtarief",LEFT(F138,6)="Arbeid","Uurtarief",AND(LEFT(F138,8)="Bijdrage",RIGHT(F138,15)="(vrijwilligers)"),"Vast tarief"),"")</f>
        <v/>
      </c>
      <c r="O138" s="92"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tarief",IF(LEFT(F138,8)="Bijdrage",VLOOKUP($F138,Tb_KostenTypen[],MATCH(Methode_Keuze,Tb_KostenTypen[#Headers],0),0),VLOOKUP($G138,Lijsten!L:O,4,0))),""),"")</f>
        <v/>
      </c>
      <c r="P138" s="92"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tarief",IF(LEFT(F138,8)="Bijdrage",VLOOKUP($F138,Tb_KostenTypen[],MATCH(Methode_Keuze,Tb_KostenTypen[#Headers],0),0),VLOOKUP($G138,Lijsten!L:O,4,0))),""),"")</f>
        <v/>
      </c>
      <c r="Q138" s="50"/>
      <c r="R138" s="50"/>
      <c r="S138" s="83"/>
      <c r="T138" s="51"/>
      <c r="U138" s="4" t="str" cm="1">
        <f t="array" ref="U138">IF(AA138&lt;&gt;"ja",_xlfn.IFNA(_xlfn.IFS(AND(O138&lt;&gt;"",F138&lt;&gt;"",RIGHT($N138,6)="tarief"),O138*Q138,S138&gt;0,IF(F138&lt;&gt;"",S138,"")),""),"")</f>
        <v/>
      </c>
      <c r="V138" s="4" t="str" cm="1">
        <f t="array" ref="V138">IF(AA138&lt;&gt;"ja",_xlfn.IFNA(_xlfn.IFS(AND(P138&lt;&gt;"",R138&lt;&gt;"",RIGHT($N138,6)="tarief"),P138*R138,T138&gt;0,T138),""),"")</f>
        <v/>
      </c>
      <c r="W138" s="4" t="str" cm="1">
        <f t="array" ref="W138">IFERROR(_xlfn.IFS(OR(F138="",LEFT(Methode_Keuze,4)="Geen"),"",AND(U138&lt;&gt;"",F138&lt;&gt;"Arbeidskosten"),ROUND(U138*VLOOKUP(F138,Tb_ProjectKosten[],MATCH(Tb_ProjectKosten[[#Headers],[Forfat_Percentage]],Tb_ProjectKosten[#Headers],0),0),2),AND(F138="Arbeidskosten",G138&lt;&gt;""),IFERROR(ROUND(U138*VLOOKUP(G138,Tb_KostenTypen[],3,0)*VLOOKUP(F138,Tb_ProjectKosten[],MATCH(Tb_ProjectKosten[[#Headers],[Forfat_Percentage]],Tb_ProjectKosten[#Headers],0),0),2),""),U138 &lt;=0,0),"")</f>
        <v/>
      </c>
      <c r="X138" s="4" t="str" cm="1">
        <f t="array" ref="X138">IFERROR(_xlfn.IFS(OR(F138="",LEFT(Methode_Keuze,4)="Geen"),"",AND(V138&lt;&gt;"",F138&lt;&gt;"Arbeidskosten"),ROUND(V138*VLOOKUP(F138,Tb_ProjectKosten[],MATCH(Tb_ProjectKosten[[#Headers],[Forfat_Percentage]],Tb_ProjectKosten[#Headers],0),0),2),AND(F138="Arbeidskosten",G138&lt;&gt;""),IFERROR(ROUND(V138*VLOOKUP(G138,Tb_KostenTypen[],3,0)*VLOOKUP(F138,Tb_ProjectKosten[],MATCH(Tb_ProjectKosten[[#Headers],[Forfat_Percentage]],Tb_ProjectKosten[#Headers],0),0),2),""),V138 &lt;=0,0),"")</f>
        <v/>
      </c>
      <c r="Y138" s="262"/>
      <c r="Z138" s="49"/>
      <c r="AA138" s="37" t="str" cm="1">
        <f t="array" ref="AA138">IFERROR(IF(INDEX(SubsidieTabel!$Q$1:$T$9,MATCH($F138,SubsidieTabel!$Q$1:$Q$9,0),IFERROR(MATCH(Methode_Keuze,SubsidieTabel!$Q$1:$T$1,0),2))&lt;&gt;1=TRUE,"ja",""),"")</f>
        <v/>
      </c>
    </row>
    <row r="139" spans="1:27" ht="15" customHeight="1" x14ac:dyDescent="0.25">
      <c r="A139" s="87"/>
      <c r="B139" s="219" t="str">
        <f>IF(A139&lt;&gt;"",_xlfn.MAXIFS($B$1:B138,$A$1:A138,A139)+1,"")</f>
        <v/>
      </c>
      <c r="C139" s="50"/>
      <c r="D139" s="50"/>
      <c r="E139" s="50"/>
      <c r="F139" s="50"/>
      <c r="G139" s="283"/>
      <c r="H139" s="296"/>
      <c r="I139" s="295"/>
      <c r="J139" s="295"/>
      <c r="K139" s="202"/>
      <c r="L139" s="202"/>
      <c r="M139" s="91" t="str">
        <f>IFERROR(VLOOKUP(H139,Lijsten!$H$1:$I$100,2,0),"")</f>
        <v/>
      </c>
      <c r="N139" s="91" t="str" cm="1">
        <f t="array" ref="N139">IFERROR(_xlfn.IFS(AND(LEFT(F139,6)="Arbeid",RIGHT(F139,3)&lt;&gt;"IKS"),IFERROR(VLOOKUP($G139,Tb_KostenTypen[],2,0),"tarief"),RIGHT(F139,3)="IKS","Uurtarief",LEFT(F139,6)="Arbeid","Uurtarief",AND(LEFT(F139,8)="Bijdrage",RIGHT(F139,15)="(vrijwilligers)"),"Vast tarief"),"")</f>
        <v/>
      </c>
      <c r="O139" s="92"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tarief",IF(LEFT(F139,8)="Bijdrage",VLOOKUP($F139,Tb_KostenTypen[],MATCH(Methode_Keuze,Tb_KostenTypen[#Headers],0),0),VLOOKUP($G139,Lijsten!L:O,4,0))),""),"")</f>
        <v/>
      </c>
      <c r="P139" s="92"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tarief",IF(LEFT(F139,8)="Bijdrage",VLOOKUP($F139,Tb_KostenTypen[],MATCH(Methode_Keuze,Tb_KostenTypen[#Headers],0),0),VLOOKUP($G139,Lijsten!L:O,4,0))),""),"")</f>
        <v/>
      </c>
      <c r="Q139" s="50"/>
      <c r="R139" s="50"/>
      <c r="S139" s="83"/>
      <c r="T139" s="51"/>
      <c r="U139" s="4" t="str" cm="1">
        <f t="array" ref="U139">IF(AA139&lt;&gt;"ja",_xlfn.IFNA(_xlfn.IFS(AND(O139&lt;&gt;"",F139&lt;&gt;"",RIGHT($N139,6)="tarief"),O139*Q139,S139&gt;0,IF(F139&lt;&gt;"",S139,"")),""),"")</f>
        <v/>
      </c>
      <c r="V139" s="4" t="str" cm="1">
        <f t="array" ref="V139">IF(AA139&lt;&gt;"ja",_xlfn.IFNA(_xlfn.IFS(AND(P139&lt;&gt;"",R139&lt;&gt;"",RIGHT($N139,6)="tarief"),P139*R139,T139&gt;0,T139),""),"")</f>
        <v/>
      </c>
      <c r="W139" s="4" t="str" cm="1">
        <f t="array" ref="W139">IFERROR(_xlfn.IFS(OR(F139="",LEFT(Methode_Keuze,4)="Geen"),"",AND(U139&lt;&gt;"",F139&lt;&gt;"Arbeidskosten"),ROUND(U139*VLOOKUP(F139,Tb_ProjectKosten[],MATCH(Tb_ProjectKosten[[#Headers],[Forfat_Percentage]],Tb_ProjectKosten[#Headers],0),0),2),AND(F139="Arbeidskosten",G139&lt;&gt;""),IFERROR(ROUND(U139*VLOOKUP(G139,Tb_KostenTypen[],3,0)*VLOOKUP(F139,Tb_ProjectKosten[],MATCH(Tb_ProjectKosten[[#Headers],[Forfat_Percentage]],Tb_ProjectKosten[#Headers],0),0),2),""),U139 &lt;=0,0),"")</f>
        <v/>
      </c>
      <c r="X139" s="4" t="str" cm="1">
        <f t="array" ref="X139">IFERROR(_xlfn.IFS(OR(F139="",LEFT(Methode_Keuze,4)="Geen"),"",AND(V139&lt;&gt;"",F139&lt;&gt;"Arbeidskosten"),ROUND(V139*VLOOKUP(F139,Tb_ProjectKosten[],MATCH(Tb_ProjectKosten[[#Headers],[Forfat_Percentage]],Tb_ProjectKosten[#Headers],0),0),2),AND(F139="Arbeidskosten",G139&lt;&gt;""),IFERROR(ROUND(V139*VLOOKUP(G139,Tb_KostenTypen[],3,0)*VLOOKUP(F139,Tb_ProjectKosten[],MATCH(Tb_ProjectKosten[[#Headers],[Forfat_Percentage]],Tb_ProjectKosten[#Headers],0),0),2),""),V139 &lt;=0,0),"")</f>
        <v/>
      </c>
      <c r="Y139" s="262"/>
      <c r="Z139" s="49"/>
      <c r="AA139" s="37" t="str" cm="1">
        <f t="array" ref="AA139">IFERROR(IF(INDEX(SubsidieTabel!$Q$1:$T$9,MATCH($F139,SubsidieTabel!$Q$1:$Q$9,0),IFERROR(MATCH(Methode_Keuze,SubsidieTabel!$Q$1:$T$1,0),2))&lt;&gt;1=TRUE,"ja",""),"")</f>
        <v/>
      </c>
    </row>
    <row r="140" spans="1:27" ht="15" customHeight="1" x14ac:dyDescent="0.25">
      <c r="A140" s="87"/>
      <c r="B140" s="219" t="str">
        <f>IF(A140&lt;&gt;"",_xlfn.MAXIFS($B$1:B139,$A$1:A139,A140)+1,"")</f>
        <v/>
      </c>
      <c r="C140" s="50"/>
      <c r="D140" s="50"/>
      <c r="E140" s="50"/>
      <c r="F140" s="50"/>
      <c r="G140" s="283"/>
      <c r="H140" s="296"/>
      <c r="I140" s="295"/>
      <c r="J140" s="295"/>
      <c r="K140" s="202"/>
      <c r="L140" s="202"/>
      <c r="M140" s="91" t="str">
        <f>IFERROR(VLOOKUP(H140,Lijsten!$H$1:$I$100,2,0),"")</f>
        <v/>
      </c>
      <c r="N140" s="91" t="str" cm="1">
        <f t="array" ref="N140">IFERROR(_xlfn.IFS(AND(LEFT(F140,6)="Arbeid",RIGHT(F140,3)&lt;&gt;"IKS"),IFERROR(VLOOKUP($G140,Tb_KostenTypen[],2,0),"tarief"),RIGHT(F140,3)="IKS","Uurtarief",LEFT(F140,6)="Arbeid","Uurtarief",AND(LEFT(F140,8)="Bijdrage",RIGHT(F140,15)="(vrijwilligers)"),"Vast tarief"),"")</f>
        <v/>
      </c>
      <c r="O140" s="92"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tarief",IF(LEFT(F140,8)="Bijdrage",VLOOKUP($F140,Tb_KostenTypen[],MATCH(Methode_Keuze,Tb_KostenTypen[#Headers],0),0),VLOOKUP($G140,Lijsten!L:O,4,0))),""),"")</f>
        <v/>
      </c>
      <c r="P140" s="92"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tarief",IF(LEFT(F140,8)="Bijdrage",VLOOKUP($F140,Tb_KostenTypen[],MATCH(Methode_Keuze,Tb_KostenTypen[#Headers],0),0),VLOOKUP($G140,Lijsten!L:O,4,0))),""),"")</f>
        <v/>
      </c>
      <c r="Q140" s="50"/>
      <c r="R140" s="50"/>
      <c r="S140" s="83"/>
      <c r="T140" s="51"/>
      <c r="U140" s="4" t="str" cm="1">
        <f t="array" ref="U140">IF(AA140&lt;&gt;"ja",_xlfn.IFNA(_xlfn.IFS(AND(O140&lt;&gt;"",F140&lt;&gt;"",RIGHT($N140,6)="tarief"),O140*Q140,S140&gt;0,IF(F140&lt;&gt;"",S140,"")),""),"")</f>
        <v/>
      </c>
      <c r="V140" s="4" t="str" cm="1">
        <f t="array" ref="V140">IF(AA140&lt;&gt;"ja",_xlfn.IFNA(_xlfn.IFS(AND(P140&lt;&gt;"",R140&lt;&gt;"",RIGHT($N140,6)="tarief"),P140*R140,T140&gt;0,T140),""),"")</f>
        <v/>
      </c>
      <c r="W140" s="4" t="str" cm="1">
        <f t="array" ref="W140">IFERROR(_xlfn.IFS(OR(F140="",LEFT(Methode_Keuze,4)="Geen"),"",AND(U140&lt;&gt;"",F140&lt;&gt;"Arbeidskosten"),ROUND(U140*VLOOKUP(F140,Tb_ProjectKosten[],MATCH(Tb_ProjectKosten[[#Headers],[Forfat_Percentage]],Tb_ProjectKosten[#Headers],0),0),2),AND(F140="Arbeidskosten",G140&lt;&gt;""),IFERROR(ROUND(U140*VLOOKUP(G140,Tb_KostenTypen[],3,0)*VLOOKUP(F140,Tb_ProjectKosten[],MATCH(Tb_ProjectKosten[[#Headers],[Forfat_Percentage]],Tb_ProjectKosten[#Headers],0),0),2),""),U140 &lt;=0,0),"")</f>
        <v/>
      </c>
      <c r="X140" s="4" t="str" cm="1">
        <f t="array" ref="X140">IFERROR(_xlfn.IFS(OR(F140="",LEFT(Methode_Keuze,4)="Geen"),"",AND(V140&lt;&gt;"",F140&lt;&gt;"Arbeidskosten"),ROUND(V140*VLOOKUP(F140,Tb_ProjectKosten[],MATCH(Tb_ProjectKosten[[#Headers],[Forfat_Percentage]],Tb_ProjectKosten[#Headers],0),0),2),AND(F140="Arbeidskosten",G140&lt;&gt;""),IFERROR(ROUND(V140*VLOOKUP(G140,Tb_KostenTypen[],3,0)*VLOOKUP(F140,Tb_ProjectKosten[],MATCH(Tb_ProjectKosten[[#Headers],[Forfat_Percentage]],Tb_ProjectKosten[#Headers],0),0),2),""),V140 &lt;=0,0),"")</f>
        <v/>
      </c>
      <c r="Y140" s="262"/>
      <c r="Z140" s="49"/>
      <c r="AA140" s="37" t="str" cm="1">
        <f t="array" ref="AA140">IFERROR(IF(INDEX(SubsidieTabel!$Q$1:$T$9,MATCH($F140,SubsidieTabel!$Q$1:$Q$9,0),IFERROR(MATCH(Methode_Keuze,SubsidieTabel!$Q$1:$T$1,0),2))&lt;&gt;1=TRUE,"ja",""),"")</f>
        <v/>
      </c>
    </row>
    <row r="141" spans="1:27" ht="15" customHeight="1" x14ac:dyDescent="0.25">
      <c r="A141" s="87"/>
      <c r="B141" s="219" t="str">
        <f>IF(A141&lt;&gt;"",_xlfn.MAXIFS($B$1:B140,$A$1:A140,A141)+1,"")</f>
        <v/>
      </c>
      <c r="C141" s="50"/>
      <c r="D141" s="50"/>
      <c r="E141" s="50"/>
      <c r="F141" s="50"/>
      <c r="G141" s="283"/>
      <c r="H141" s="296"/>
      <c r="I141" s="295"/>
      <c r="J141" s="295"/>
      <c r="K141" s="202"/>
      <c r="L141" s="202"/>
      <c r="M141" s="91" t="str">
        <f>IFERROR(VLOOKUP(H141,Lijsten!$H$1:$I$100,2,0),"")</f>
        <v/>
      </c>
      <c r="N141" s="91" t="str" cm="1">
        <f t="array" ref="N141">IFERROR(_xlfn.IFS(AND(LEFT(F141,6)="Arbeid",RIGHT(F141,3)&lt;&gt;"IKS"),IFERROR(VLOOKUP($G141,Tb_KostenTypen[],2,0),"tarief"),RIGHT(F141,3)="IKS","Uurtarief",LEFT(F141,6)="Arbeid","Uurtarief",AND(LEFT(F141,8)="Bijdrage",RIGHT(F141,15)="(vrijwilligers)"),"Vast tarief"),"")</f>
        <v/>
      </c>
      <c r="O141" s="92"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tarief",IF(LEFT(F141,8)="Bijdrage",VLOOKUP($F141,Tb_KostenTypen[],MATCH(Methode_Keuze,Tb_KostenTypen[#Headers],0),0),VLOOKUP($G141,Lijsten!L:O,4,0))),""),"")</f>
        <v/>
      </c>
      <c r="P141" s="92"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tarief",IF(LEFT(F141,8)="Bijdrage",VLOOKUP($F141,Tb_KostenTypen[],MATCH(Methode_Keuze,Tb_KostenTypen[#Headers],0),0),VLOOKUP($G141,Lijsten!L:O,4,0))),""),"")</f>
        <v/>
      </c>
      <c r="Q141" s="50"/>
      <c r="R141" s="50"/>
      <c r="S141" s="83"/>
      <c r="T141" s="51"/>
      <c r="U141" s="4" t="str" cm="1">
        <f t="array" ref="U141">IF(AA141&lt;&gt;"ja",_xlfn.IFNA(_xlfn.IFS(AND(O141&lt;&gt;"",F141&lt;&gt;"",RIGHT($N141,6)="tarief"),O141*Q141,S141&gt;0,IF(F141&lt;&gt;"",S141,"")),""),"")</f>
        <v/>
      </c>
      <c r="V141" s="4" t="str" cm="1">
        <f t="array" ref="V141">IF(AA141&lt;&gt;"ja",_xlfn.IFNA(_xlfn.IFS(AND(P141&lt;&gt;"",R141&lt;&gt;"",RIGHT($N141,6)="tarief"),P141*R141,T141&gt;0,T141),""),"")</f>
        <v/>
      </c>
      <c r="W141" s="4" t="str" cm="1">
        <f t="array" ref="W141">IFERROR(_xlfn.IFS(OR(F141="",LEFT(Methode_Keuze,4)="Geen"),"",AND(U141&lt;&gt;"",F141&lt;&gt;"Arbeidskosten"),ROUND(U141*VLOOKUP(F141,Tb_ProjectKosten[],MATCH(Tb_ProjectKosten[[#Headers],[Forfat_Percentage]],Tb_ProjectKosten[#Headers],0),0),2),AND(F141="Arbeidskosten",G141&lt;&gt;""),IFERROR(ROUND(U141*VLOOKUP(G141,Tb_KostenTypen[],3,0)*VLOOKUP(F141,Tb_ProjectKosten[],MATCH(Tb_ProjectKosten[[#Headers],[Forfat_Percentage]],Tb_ProjectKosten[#Headers],0),0),2),""),U141 &lt;=0,0),"")</f>
        <v/>
      </c>
      <c r="X141" s="4" t="str" cm="1">
        <f t="array" ref="X141">IFERROR(_xlfn.IFS(OR(F141="",LEFT(Methode_Keuze,4)="Geen"),"",AND(V141&lt;&gt;"",F141&lt;&gt;"Arbeidskosten"),ROUND(V141*VLOOKUP(F141,Tb_ProjectKosten[],MATCH(Tb_ProjectKosten[[#Headers],[Forfat_Percentage]],Tb_ProjectKosten[#Headers],0),0),2),AND(F141="Arbeidskosten",G141&lt;&gt;""),IFERROR(ROUND(V141*VLOOKUP(G141,Tb_KostenTypen[],3,0)*VLOOKUP(F141,Tb_ProjectKosten[],MATCH(Tb_ProjectKosten[[#Headers],[Forfat_Percentage]],Tb_ProjectKosten[#Headers],0),0),2),""),V141 &lt;=0,0),"")</f>
        <v/>
      </c>
      <c r="Y141" s="262"/>
      <c r="Z141" s="49"/>
      <c r="AA141" s="37" t="str" cm="1">
        <f t="array" ref="AA141">IFERROR(IF(INDEX(SubsidieTabel!$Q$1:$T$9,MATCH($F141,SubsidieTabel!$Q$1:$Q$9,0),IFERROR(MATCH(Methode_Keuze,SubsidieTabel!$Q$1:$T$1,0),2))&lt;&gt;1=TRUE,"ja",""),"")</f>
        <v/>
      </c>
    </row>
    <row r="142" spans="1:27" ht="15" customHeight="1" x14ac:dyDescent="0.25">
      <c r="A142" s="87"/>
      <c r="B142" s="219" t="str">
        <f>IF(A142&lt;&gt;"",_xlfn.MAXIFS($B$1:B141,$A$1:A141,A142)+1,"")</f>
        <v/>
      </c>
      <c r="C142" s="50"/>
      <c r="D142" s="50"/>
      <c r="E142" s="50"/>
      <c r="F142" s="50"/>
      <c r="G142" s="283"/>
      <c r="H142" s="296"/>
      <c r="I142" s="295"/>
      <c r="J142" s="295"/>
      <c r="K142" s="202"/>
      <c r="L142" s="202"/>
      <c r="M142" s="91" t="str">
        <f>IFERROR(VLOOKUP(H142,Lijsten!$H$1:$I$100,2,0),"")</f>
        <v/>
      </c>
      <c r="N142" s="91" t="str" cm="1">
        <f t="array" ref="N142">IFERROR(_xlfn.IFS(AND(LEFT(F142,6)="Arbeid",RIGHT(F142,3)&lt;&gt;"IKS"),IFERROR(VLOOKUP($G142,Tb_KostenTypen[],2,0),"tarief"),RIGHT(F142,3)="IKS","Uurtarief",LEFT(F142,6)="Arbeid","Uurtarief",AND(LEFT(F142,8)="Bijdrage",RIGHT(F142,15)="(vrijwilligers)"),"Vast tarief"),"")</f>
        <v/>
      </c>
      <c r="O142" s="92"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tarief",IF(LEFT(F142,8)="Bijdrage",VLOOKUP($F142,Tb_KostenTypen[],MATCH(Methode_Keuze,Tb_KostenTypen[#Headers],0),0),VLOOKUP($G142,Lijsten!L:O,4,0))),""),"")</f>
        <v/>
      </c>
      <c r="P142" s="92"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tarief",IF(LEFT(F142,8)="Bijdrage",VLOOKUP($F142,Tb_KostenTypen[],MATCH(Methode_Keuze,Tb_KostenTypen[#Headers],0),0),VLOOKUP($G142,Lijsten!L:O,4,0))),""),"")</f>
        <v/>
      </c>
      <c r="Q142" s="50"/>
      <c r="R142" s="50"/>
      <c r="S142" s="83"/>
      <c r="T142" s="51"/>
      <c r="U142" s="4" t="str" cm="1">
        <f t="array" ref="U142">IF(AA142&lt;&gt;"ja",_xlfn.IFNA(_xlfn.IFS(AND(O142&lt;&gt;"",F142&lt;&gt;"",RIGHT($N142,6)="tarief"),O142*Q142,S142&gt;0,IF(F142&lt;&gt;"",S142,"")),""),"")</f>
        <v/>
      </c>
      <c r="V142" s="4" t="str" cm="1">
        <f t="array" ref="V142">IF(AA142&lt;&gt;"ja",_xlfn.IFNA(_xlfn.IFS(AND(P142&lt;&gt;"",R142&lt;&gt;"",RIGHT($N142,6)="tarief"),P142*R142,T142&gt;0,T142),""),"")</f>
        <v/>
      </c>
      <c r="W142" s="4" t="str" cm="1">
        <f t="array" ref="W142">IFERROR(_xlfn.IFS(OR(F142="",LEFT(Methode_Keuze,4)="Geen"),"",AND(U142&lt;&gt;"",F142&lt;&gt;"Arbeidskosten"),ROUND(U142*VLOOKUP(F142,Tb_ProjectKosten[],MATCH(Tb_ProjectKosten[[#Headers],[Forfat_Percentage]],Tb_ProjectKosten[#Headers],0),0),2),AND(F142="Arbeidskosten",G142&lt;&gt;""),IFERROR(ROUND(U142*VLOOKUP(G142,Tb_KostenTypen[],3,0)*VLOOKUP(F142,Tb_ProjectKosten[],MATCH(Tb_ProjectKosten[[#Headers],[Forfat_Percentage]],Tb_ProjectKosten[#Headers],0),0),2),""),U142 &lt;=0,0),"")</f>
        <v/>
      </c>
      <c r="X142" s="4" t="str" cm="1">
        <f t="array" ref="X142">IFERROR(_xlfn.IFS(OR(F142="",LEFT(Methode_Keuze,4)="Geen"),"",AND(V142&lt;&gt;"",F142&lt;&gt;"Arbeidskosten"),ROUND(V142*VLOOKUP(F142,Tb_ProjectKosten[],MATCH(Tb_ProjectKosten[[#Headers],[Forfat_Percentage]],Tb_ProjectKosten[#Headers],0),0),2),AND(F142="Arbeidskosten",G142&lt;&gt;""),IFERROR(ROUND(V142*VLOOKUP(G142,Tb_KostenTypen[],3,0)*VLOOKUP(F142,Tb_ProjectKosten[],MATCH(Tb_ProjectKosten[[#Headers],[Forfat_Percentage]],Tb_ProjectKosten[#Headers],0),0),2),""),V142 &lt;=0,0),"")</f>
        <v/>
      </c>
      <c r="Y142" s="262"/>
      <c r="Z142" s="49"/>
      <c r="AA142" s="37" t="str" cm="1">
        <f t="array" ref="AA142">IFERROR(IF(INDEX(SubsidieTabel!$Q$1:$T$9,MATCH($F142,SubsidieTabel!$Q$1:$Q$9,0),IFERROR(MATCH(Methode_Keuze,SubsidieTabel!$Q$1:$T$1,0),2))&lt;&gt;1=TRUE,"ja",""),"")</f>
        <v/>
      </c>
    </row>
    <row r="143" spans="1:27" ht="15" customHeight="1" x14ac:dyDescent="0.25">
      <c r="A143" s="87"/>
      <c r="B143" s="219" t="str">
        <f>IF(A143&lt;&gt;"",_xlfn.MAXIFS($B$1:B142,$A$1:A142,A143)+1,"")</f>
        <v/>
      </c>
      <c r="C143" s="50"/>
      <c r="D143" s="50"/>
      <c r="E143" s="50"/>
      <c r="F143" s="50"/>
      <c r="G143" s="283"/>
      <c r="H143" s="296"/>
      <c r="I143" s="295"/>
      <c r="J143" s="295"/>
      <c r="K143" s="202"/>
      <c r="L143" s="202"/>
      <c r="M143" s="91" t="str">
        <f>IFERROR(VLOOKUP(H143,Lijsten!$H$1:$I$100,2,0),"")</f>
        <v/>
      </c>
      <c r="N143" s="91" t="str" cm="1">
        <f t="array" ref="N143">IFERROR(_xlfn.IFS(AND(LEFT(F143,6)="Arbeid",RIGHT(F143,3)&lt;&gt;"IKS"),IFERROR(VLOOKUP($G143,Tb_KostenTypen[],2,0),"tarief"),RIGHT(F143,3)="IKS","Uurtarief",LEFT(F143,6)="Arbeid","Uurtarief",AND(LEFT(F143,8)="Bijdrage",RIGHT(F143,15)="(vrijwilligers)"),"Vast tarief"),"")</f>
        <v/>
      </c>
      <c r="O143" s="92"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tarief",IF(LEFT(F143,8)="Bijdrage",VLOOKUP($F143,Tb_KostenTypen[],MATCH(Methode_Keuze,Tb_KostenTypen[#Headers],0),0),VLOOKUP($G143,Lijsten!L:O,4,0))),""),"")</f>
        <v/>
      </c>
      <c r="P143" s="92"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tarief",IF(LEFT(F143,8)="Bijdrage",VLOOKUP($F143,Tb_KostenTypen[],MATCH(Methode_Keuze,Tb_KostenTypen[#Headers],0),0),VLOOKUP($G143,Lijsten!L:O,4,0))),""),"")</f>
        <v/>
      </c>
      <c r="Q143" s="50"/>
      <c r="R143" s="50"/>
      <c r="S143" s="83"/>
      <c r="T143" s="51"/>
      <c r="U143" s="4" t="str" cm="1">
        <f t="array" ref="U143">IF(AA143&lt;&gt;"ja",_xlfn.IFNA(_xlfn.IFS(AND(O143&lt;&gt;"",F143&lt;&gt;"",RIGHT($N143,6)="tarief"),O143*Q143,S143&gt;0,IF(F143&lt;&gt;"",S143,"")),""),"")</f>
        <v/>
      </c>
      <c r="V143" s="4" t="str" cm="1">
        <f t="array" ref="V143">IF(AA143&lt;&gt;"ja",_xlfn.IFNA(_xlfn.IFS(AND(P143&lt;&gt;"",R143&lt;&gt;"",RIGHT($N143,6)="tarief"),P143*R143,T143&gt;0,T143),""),"")</f>
        <v/>
      </c>
      <c r="W143" s="4" t="str" cm="1">
        <f t="array" ref="W143">IFERROR(_xlfn.IFS(OR(F143="",LEFT(Methode_Keuze,4)="Geen"),"",AND(U143&lt;&gt;"",F143&lt;&gt;"Arbeidskosten"),ROUND(U143*VLOOKUP(F143,Tb_ProjectKosten[],MATCH(Tb_ProjectKosten[[#Headers],[Forfat_Percentage]],Tb_ProjectKosten[#Headers],0),0),2),AND(F143="Arbeidskosten",G143&lt;&gt;""),IFERROR(ROUND(U143*VLOOKUP(G143,Tb_KostenTypen[],3,0)*VLOOKUP(F143,Tb_ProjectKosten[],MATCH(Tb_ProjectKosten[[#Headers],[Forfat_Percentage]],Tb_ProjectKosten[#Headers],0),0),2),""),U143 &lt;=0,0),"")</f>
        <v/>
      </c>
      <c r="X143" s="4" t="str" cm="1">
        <f t="array" ref="X143">IFERROR(_xlfn.IFS(OR(F143="",LEFT(Methode_Keuze,4)="Geen"),"",AND(V143&lt;&gt;"",F143&lt;&gt;"Arbeidskosten"),ROUND(V143*VLOOKUP(F143,Tb_ProjectKosten[],MATCH(Tb_ProjectKosten[[#Headers],[Forfat_Percentage]],Tb_ProjectKosten[#Headers],0),0),2),AND(F143="Arbeidskosten",G143&lt;&gt;""),IFERROR(ROUND(V143*VLOOKUP(G143,Tb_KostenTypen[],3,0)*VLOOKUP(F143,Tb_ProjectKosten[],MATCH(Tb_ProjectKosten[[#Headers],[Forfat_Percentage]],Tb_ProjectKosten[#Headers],0),0),2),""),V143 &lt;=0,0),"")</f>
        <v/>
      </c>
      <c r="Y143" s="262"/>
      <c r="Z143" s="49"/>
      <c r="AA143" s="37" t="str" cm="1">
        <f t="array" ref="AA143">IFERROR(IF(INDEX(SubsidieTabel!$Q$1:$T$9,MATCH($F143,SubsidieTabel!$Q$1:$Q$9,0),IFERROR(MATCH(Methode_Keuze,SubsidieTabel!$Q$1:$T$1,0),2))&lt;&gt;1=TRUE,"ja",""),"")</f>
        <v/>
      </c>
    </row>
    <row r="144" spans="1:27" ht="15" customHeight="1" x14ac:dyDescent="0.25">
      <c r="A144" s="87"/>
      <c r="B144" s="219" t="str">
        <f>IF(A144&lt;&gt;"",_xlfn.MAXIFS($B$1:B143,$A$1:A143,A144)+1,"")</f>
        <v/>
      </c>
      <c r="C144" s="50"/>
      <c r="D144" s="50"/>
      <c r="E144" s="50"/>
      <c r="F144" s="50"/>
      <c r="G144" s="283"/>
      <c r="H144" s="296"/>
      <c r="I144" s="295"/>
      <c r="J144" s="295"/>
      <c r="K144" s="202"/>
      <c r="L144" s="202"/>
      <c r="M144" s="91" t="str">
        <f>IFERROR(VLOOKUP(H144,Lijsten!$H$1:$I$100,2,0),"")</f>
        <v/>
      </c>
      <c r="N144" s="91" t="str" cm="1">
        <f t="array" ref="N144">IFERROR(_xlfn.IFS(AND(LEFT(F144,6)="Arbeid",RIGHT(F144,3)&lt;&gt;"IKS"),IFERROR(VLOOKUP($G144,Tb_KostenTypen[],2,0),"tarief"),RIGHT(F144,3)="IKS","Uurtarief",LEFT(F144,6)="Arbeid","Uurtarief",AND(LEFT(F144,8)="Bijdrage",RIGHT(F144,15)="(vrijwilligers)"),"Vast tarief"),"")</f>
        <v/>
      </c>
      <c r="O144" s="92"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tarief",IF(LEFT(F144,8)="Bijdrage",VLOOKUP($F144,Tb_KostenTypen[],MATCH(Methode_Keuze,Tb_KostenTypen[#Headers],0),0),VLOOKUP($G144,Lijsten!L:O,4,0))),""),"")</f>
        <v/>
      </c>
      <c r="P144" s="92"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tarief",IF(LEFT(F144,8)="Bijdrage",VLOOKUP($F144,Tb_KostenTypen[],MATCH(Methode_Keuze,Tb_KostenTypen[#Headers],0),0),VLOOKUP($G144,Lijsten!L:O,4,0))),""),"")</f>
        <v/>
      </c>
      <c r="Q144" s="50"/>
      <c r="R144" s="50"/>
      <c r="S144" s="83"/>
      <c r="T144" s="51"/>
      <c r="U144" s="4" t="str" cm="1">
        <f t="array" ref="U144">IF(AA144&lt;&gt;"ja",_xlfn.IFNA(_xlfn.IFS(AND(O144&lt;&gt;"",F144&lt;&gt;"",RIGHT($N144,6)="tarief"),O144*Q144,S144&gt;0,IF(F144&lt;&gt;"",S144,"")),""),"")</f>
        <v/>
      </c>
      <c r="V144" s="4" t="str" cm="1">
        <f t="array" ref="V144">IF(AA144&lt;&gt;"ja",_xlfn.IFNA(_xlfn.IFS(AND(P144&lt;&gt;"",R144&lt;&gt;"",RIGHT($N144,6)="tarief"),P144*R144,T144&gt;0,T144),""),"")</f>
        <v/>
      </c>
      <c r="W144" s="4" t="str" cm="1">
        <f t="array" ref="W144">IFERROR(_xlfn.IFS(OR(F144="",LEFT(Methode_Keuze,4)="Geen"),"",AND(U144&lt;&gt;"",F144&lt;&gt;"Arbeidskosten"),ROUND(U144*VLOOKUP(F144,Tb_ProjectKosten[],MATCH(Tb_ProjectKosten[[#Headers],[Forfat_Percentage]],Tb_ProjectKosten[#Headers],0),0),2),AND(F144="Arbeidskosten",G144&lt;&gt;""),IFERROR(ROUND(U144*VLOOKUP(G144,Tb_KostenTypen[],3,0)*VLOOKUP(F144,Tb_ProjectKosten[],MATCH(Tb_ProjectKosten[[#Headers],[Forfat_Percentage]],Tb_ProjectKosten[#Headers],0),0),2),""),U144 &lt;=0,0),"")</f>
        <v/>
      </c>
      <c r="X144" s="4" t="str" cm="1">
        <f t="array" ref="X144">IFERROR(_xlfn.IFS(OR(F144="",LEFT(Methode_Keuze,4)="Geen"),"",AND(V144&lt;&gt;"",F144&lt;&gt;"Arbeidskosten"),ROUND(V144*VLOOKUP(F144,Tb_ProjectKosten[],MATCH(Tb_ProjectKosten[[#Headers],[Forfat_Percentage]],Tb_ProjectKosten[#Headers],0),0),2),AND(F144="Arbeidskosten",G144&lt;&gt;""),IFERROR(ROUND(V144*VLOOKUP(G144,Tb_KostenTypen[],3,0)*VLOOKUP(F144,Tb_ProjectKosten[],MATCH(Tb_ProjectKosten[[#Headers],[Forfat_Percentage]],Tb_ProjectKosten[#Headers],0),0),2),""),V144 &lt;=0,0),"")</f>
        <v/>
      </c>
      <c r="Y144" s="262"/>
      <c r="Z144" s="49"/>
      <c r="AA144" s="37" t="str" cm="1">
        <f t="array" ref="AA144">IFERROR(IF(INDEX(SubsidieTabel!$Q$1:$T$9,MATCH($F144,SubsidieTabel!$Q$1:$Q$9,0),IFERROR(MATCH(Methode_Keuze,SubsidieTabel!$Q$1:$T$1,0),2))&lt;&gt;1=TRUE,"ja",""),"")</f>
        <v/>
      </c>
    </row>
    <row r="145" spans="1:27" ht="15" customHeight="1" x14ac:dyDescent="0.25">
      <c r="A145" s="87"/>
      <c r="B145" s="219" t="str">
        <f>IF(A145&lt;&gt;"",_xlfn.MAXIFS($B$1:B144,$A$1:A144,A145)+1,"")</f>
        <v/>
      </c>
      <c r="C145" s="50"/>
      <c r="D145" s="50"/>
      <c r="E145" s="50"/>
      <c r="F145" s="50"/>
      <c r="G145" s="283"/>
      <c r="H145" s="296"/>
      <c r="I145" s="295"/>
      <c r="J145" s="295"/>
      <c r="K145" s="202"/>
      <c r="L145" s="202"/>
      <c r="M145" s="91" t="str">
        <f>IFERROR(VLOOKUP(H145,Lijsten!$H$1:$I$100,2,0),"")</f>
        <v/>
      </c>
      <c r="N145" s="91" t="str" cm="1">
        <f t="array" ref="N145">IFERROR(_xlfn.IFS(AND(LEFT(F145,6)="Arbeid",RIGHT(F145,3)&lt;&gt;"IKS"),IFERROR(VLOOKUP($G145,Tb_KostenTypen[],2,0),"tarief"),RIGHT(F145,3)="IKS","Uurtarief",LEFT(F145,6)="Arbeid","Uurtarief",AND(LEFT(F145,8)="Bijdrage",RIGHT(F145,15)="(vrijwilligers)"),"Vast tarief"),"")</f>
        <v/>
      </c>
      <c r="O145" s="92"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tarief",IF(LEFT(F145,8)="Bijdrage",VLOOKUP($F145,Tb_KostenTypen[],MATCH(Methode_Keuze,Tb_KostenTypen[#Headers],0),0),VLOOKUP($G145,Lijsten!L:O,4,0))),""),"")</f>
        <v/>
      </c>
      <c r="P145" s="92"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tarief",IF(LEFT(F145,8)="Bijdrage",VLOOKUP($F145,Tb_KostenTypen[],MATCH(Methode_Keuze,Tb_KostenTypen[#Headers],0),0),VLOOKUP($G145,Lijsten!L:O,4,0))),""),"")</f>
        <v/>
      </c>
      <c r="Q145" s="50"/>
      <c r="R145" s="50"/>
      <c r="S145" s="83"/>
      <c r="T145" s="51"/>
      <c r="U145" s="4" t="str" cm="1">
        <f t="array" ref="U145">IF(AA145&lt;&gt;"ja",_xlfn.IFNA(_xlfn.IFS(AND(O145&lt;&gt;"",F145&lt;&gt;"",RIGHT($N145,6)="tarief"),O145*Q145,S145&gt;0,IF(F145&lt;&gt;"",S145,"")),""),"")</f>
        <v/>
      </c>
      <c r="V145" s="4" t="str" cm="1">
        <f t="array" ref="V145">IF(AA145&lt;&gt;"ja",_xlfn.IFNA(_xlfn.IFS(AND(P145&lt;&gt;"",R145&lt;&gt;"",RIGHT($N145,6)="tarief"),P145*R145,T145&gt;0,T145),""),"")</f>
        <v/>
      </c>
      <c r="W145" s="4" t="str" cm="1">
        <f t="array" ref="W145">IFERROR(_xlfn.IFS(OR(F145="",LEFT(Methode_Keuze,4)="Geen"),"",AND(U145&lt;&gt;"",F145&lt;&gt;"Arbeidskosten"),ROUND(U145*VLOOKUP(F145,Tb_ProjectKosten[],MATCH(Tb_ProjectKosten[[#Headers],[Forfat_Percentage]],Tb_ProjectKosten[#Headers],0),0),2),AND(F145="Arbeidskosten",G145&lt;&gt;""),IFERROR(ROUND(U145*VLOOKUP(G145,Tb_KostenTypen[],3,0)*VLOOKUP(F145,Tb_ProjectKosten[],MATCH(Tb_ProjectKosten[[#Headers],[Forfat_Percentage]],Tb_ProjectKosten[#Headers],0),0),2),""),U145 &lt;=0,0),"")</f>
        <v/>
      </c>
      <c r="X145" s="4" t="str" cm="1">
        <f t="array" ref="X145">IFERROR(_xlfn.IFS(OR(F145="",LEFT(Methode_Keuze,4)="Geen"),"",AND(V145&lt;&gt;"",F145&lt;&gt;"Arbeidskosten"),ROUND(V145*VLOOKUP(F145,Tb_ProjectKosten[],MATCH(Tb_ProjectKosten[[#Headers],[Forfat_Percentage]],Tb_ProjectKosten[#Headers],0),0),2),AND(F145="Arbeidskosten",G145&lt;&gt;""),IFERROR(ROUND(V145*VLOOKUP(G145,Tb_KostenTypen[],3,0)*VLOOKUP(F145,Tb_ProjectKosten[],MATCH(Tb_ProjectKosten[[#Headers],[Forfat_Percentage]],Tb_ProjectKosten[#Headers],0),0),2),""),V145 &lt;=0,0),"")</f>
        <v/>
      </c>
      <c r="Y145" s="262"/>
      <c r="Z145" s="49"/>
      <c r="AA145" s="37" t="str" cm="1">
        <f t="array" ref="AA145">IFERROR(IF(INDEX(SubsidieTabel!$Q$1:$T$9,MATCH($F145,SubsidieTabel!$Q$1:$Q$9,0),IFERROR(MATCH(Methode_Keuze,SubsidieTabel!$Q$1:$T$1,0),2))&lt;&gt;1=TRUE,"ja",""),"")</f>
        <v/>
      </c>
    </row>
    <row r="146" spans="1:27" ht="15" customHeight="1" x14ac:dyDescent="0.25">
      <c r="A146" s="87"/>
      <c r="B146" s="219" t="str">
        <f>IF(A146&lt;&gt;"",_xlfn.MAXIFS($B$1:B145,$A$1:A145,A146)+1,"")</f>
        <v/>
      </c>
      <c r="C146" s="50"/>
      <c r="D146" s="50"/>
      <c r="E146" s="50"/>
      <c r="F146" s="50"/>
      <c r="G146" s="283"/>
      <c r="H146" s="296"/>
      <c r="I146" s="295"/>
      <c r="J146" s="295"/>
      <c r="K146" s="202"/>
      <c r="L146" s="202"/>
      <c r="M146" s="91" t="str">
        <f>IFERROR(VLOOKUP(H146,Lijsten!$H$1:$I$100,2,0),"")</f>
        <v/>
      </c>
      <c r="N146" s="91" t="str" cm="1">
        <f t="array" ref="N146">IFERROR(_xlfn.IFS(AND(LEFT(F146,6)="Arbeid",RIGHT(F146,3)&lt;&gt;"IKS"),IFERROR(VLOOKUP($G146,Tb_KostenTypen[],2,0),"tarief"),RIGHT(F146,3)="IKS","Uurtarief",LEFT(F146,6)="Arbeid","Uurtarief",AND(LEFT(F146,8)="Bijdrage",RIGHT(F146,15)="(vrijwilligers)"),"Vast tarief"),"")</f>
        <v/>
      </c>
      <c r="O146" s="92"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tarief",IF(LEFT(F146,8)="Bijdrage",VLOOKUP($F146,Tb_KostenTypen[],MATCH(Methode_Keuze,Tb_KostenTypen[#Headers],0),0),VLOOKUP($G146,Lijsten!L:O,4,0))),""),"")</f>
        <v/>
      </c>
      <c r="P146" s="92"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tarief",IF(LEFT(F146,8)="Bijdrage",VLOOKUP($F146,Tb_KostenTypen[],MATCH(Methode_Keuze,Tb_KostenTypen[#Headers],0),0),VLOOKUP($G146,Lijsten!L:O,4,0))),""),"")</f>
        <v/>
      </c>
      <c r="Q146" s="50"/>
      <c r="R146" s="50"/>
      <c r="S146" s="83"/>
      <c r="T146" s="51"/>
      <c r="U146" s="4" t="str" cm="1">
        <f t="array" ref="U146">IF(AA146&lt;&gt;"ja",_xlfn.IFNA(_xlfn.IFS(AND(O146&lt;&gt;"",F146&lt;&gt;"",RIGHT($N146,6)="tarief"),O146*Q146,S146&gt;0,IF(F146&lt;&gt;"",S146,"")),""),"")</f>
        <v/>
      </c>
      <c r="V146" s="4" t="str" cm="1">
        <f t="array" ref="V146">IF(AA146&lt;&gt;"ja",_xlfn.IFNA(_xlfn.IFS(AND(P146&lt;&gt;"",R146&lt;&gt;"",RIGHT($N146,6)="tarief"),P146*R146,T146&gt;0,T146),""),"")</f>
        <v/>
      </c>
      <c r="W146" s="4" t="str" cm="1">
        <f t="array" ref="W146">IFERROR(_xlfn.IFS(OR(F146="",LEFT(Methode_Keuze,4)="Geen"),"",AND(U146&lt;&gt;"",F146&lt;&gt;"Arbeidskosten"),ROUND(U146*VLOOKUP(F146,Tb_ProjectKosten[],MATCH(Tb_ProjectKosten[[#Headers],[Forfat_Percentage]],Tb_ProjectKosten[#Headers],0),0),2),AND(F146="Arbeidskosten",G146&lt;&gt;""),IFERROR(ROUND(U146*VLOOKUP(G146,Tb_KostenTypen[],3,0)*VLOOKUP(F146,Tb_ProjectKosten[],MATCH(Tb_ProjectKosten[[#Headers],[Forfat_Percentage]],Tb_ProjectKosten[#Headers],0),0),2),""),U146 &lt;=0,0),"")</f>
        <v/>
      </c>
      <c r="X146" s="4" t="str" cm="1">
        <f t="array" ref="X146">IFERROR(_xlfn.IFS(OR(F146="",LEFT(Methode_Keuze,4)="Geen"),"",AND(V146&lt;&gt;"",F146&lt;&gt;"Arbeidskosten"),ROUND(V146*VLOOKUP(F146,Tb_ProjectKosten[],MATCH(Tb_ProjectKosten[[#Headers],[Forfat_Percentage]],Tb_ProjectKosten[#Headers],0),0),2),AND(F146="Arbeidskosten",G146&lt;&gt;""),IFERROR(ROUND(V146*VLOOKUP(G146,Tb_KostenTypen[],3,0)*VLOOKUP(F146,Tb_ProjectKosten[],MATCH(Tb_ProjectKosten[[#Headers],[Forfat_Percentage]],Tb_ProjectKosten[#Headers],0),0),2),""),V146 &lt;=0,0),"")</f>
        <v/>
      </c>
      <c r="Y146" s="262"/>
      <c r="Z146" s="49"/>
      <c r="AA146" s="37" t="str" cm="1">
        <f t="array" ref="AA146">IFERROR(IF(INDEX(SubsidieTabel!$Q$1:$T$9,MATCH($F146,SubsidieTabel!$Q$1:$Q$9,0),IFERROR(MATCH(Methode_Keuze,SubsidieTabel!$Q$1:$T$1,0),2))&lt;&gt;1=TRUE,"ja",""),"")</f>
        <v/>
      </c>
    </row>
    <row r="147" spans="1:27" ht="15" customHeight="1" x14ac:dyDescent="0.25">
      <c r="A147" s="87"/>
      <c r="B147" s="219" t="str">
        <f>IF(A147&lt;&gt;"",_xlfn.MAXIFS($B$1:B146,$A$1:A146,A147)+1,"")</f>
        <v/>
      </c>
      <c r="C147" s="50"/>
      <c r="D147" s="50"/>
      <c r="E147" s="50"/>
      <c r="F147" s="50"/>
      <c r="G147" s="283"/>
      <c r="H147" s="296"/>
      <c r="I147" s="295"/>
      <c r="J147" s="295"/>
      <c r="K147" s="202"/>
      <c r="L147" s="202"/>
      <c r="M147" s="91" t="str">
        <f>IFERROR(VLOOKUP(H147,Lijsten!$H$1:$I$100,2,0),"")</f>
        <v/>
      </c>
      <c r="N147" s="91" t="str" cm="1">
        <f t="array" ref="N147">IFERROR(_xlfn.IFS(AND(LEFT(F147,6)="Arbeid",RIGHT(F147,3)&lt;&gt;"IKS"),IFERROR(VLOOKUP($G147,Tb_KostenTypen[],2,0),"tarief"),RIGHT(F147,3)="IKS","Uurtarief",LEFT(F147,6)="Arbeid","Uurtarief",AND(LEFT(F147,8)="Bijdrage",RIGHT(F147,15)="(vrijwilligers)"),"Vast tarief"),"")</f>
        <v/>
      </c>
      <c r="O147" s="92"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tarief",IF(LEFT(F147,8)="Bijdrage",VLOOKUP($F147,Tb_KostenTypen[],MATCH(Methode_Keuze,Tb_KostenTypen[#Headers],0),0),VLOOKUP($G147,Lijsten!L:O,4,0))),""),"")</f>
        <v/>
      </c>
      <c r="P147" s="92"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tarief",IF(LEFT(F147,8)="Bijdrage",VLOOKUP($F147,Tb_KostenTypen[],MATCH(Methode_Keuze,Tb_KostenTypen[#Headers],0),0),VLOOKUP($G147,Lijsten!L:O,4,0))),""),"")</f>
        <v/>
      </c>
      <c r="Q147" s="50"/>
      <c r="R147" s="50"/>
      <c r="S147" s="83"/>
      <c r="T147" s="51"/>
      <c r="U147" s="4" t="str" cm="1">
        <f t="array" ref="U147">IF(AA147&lt;&gt;"ja",_xlfn.IFNA(_xlfn.IFS(AND(O147&lt;&gt;"",F147&lt;&gt;"",RIGHT($N147,6)="tarief"),O147*Q147,S147&gt;0,IF(F147&lt;&gt;"",S147,"")),""),"")</f>
        <v/>
      </c>
      <c r="V147" s="4" t="str" cm="1">
        <f t="array" ref="V147">IF(AA147&lt;&gt;"ja",_xlfn.IFNA(_xlfn.IFS(AND(P147&lt;&gt;"",R147&lt;&gt;"",RIGHT($N147,6)="tarief"),P147*R147,T147&gt;0,T147),""),"")</f>
        <v/>
      </c>
      <c r="W147" s="4" t="str" cm="1">
        <f t="array" ref="W147">IFERROR(_xlfn.IFS(OR(F147="",LEFT(Methode_Keuze,4)="Geen"),"",AND(U147&lt;&gt;"",F147&lt;&gt;"Arbeidskosten"),ROUND(U147*VLOOKUP(F147,Tb_ProjectKosten[],MATCH(Tb_ProjectKosten[[#Headers],[Forfat_Percentage]],Tb_ProjectKosten[#Headers],0),0),2),AND(F147="Arbeidskosten",G147&lt;&gt;""),IFERROR(ROUND(U147*VLOOKUP(G147,Tb_KostenTypen[],3,0)*VLOOKUP(F147,Tb_ProjectKosten[],MATCH(Tb_ProjectKosten[[#Headers],[Forfat_Percentage]],Tb_ProjectKosten[#Headers],0),0),2),""),U147 &lt;=0,0),"")</f>
        <v/>
      </c>
      <c r="X147" s="4" t="str" cm="1">
        <f t="array" ref="X147">IFERROR(_xlfn.IFS(OR(F147="",LEFT(Methode_Keuze,4)="Geen"),"",AND(V147&lt;&gt;"",F147&lt;&gt;"Arbeidskosten"),ROUND(V147*VLOOKUP(F147,Tb_ProjectKosten[],MATCH(Tb_ProjectKosten[[#Headers],[Forfat_Percentage]],Tb_ProjectKosten[#Headers],0),0),2),AND(F147="Arbeidskosten",G147&lt;&gt;""),IFERROR(ROUND(V147*VLOOKUP(G147,Tb_KostenTypen[],3,0)*VLOOKUP(F147,Tb_ProjectKosten[],MATCH(Tb_ProjectKosten[[#Headers],[Forfat_Percentage]],Tb_ProjectKosten[#Headers],0),0),2),""),V147 &lt;=0,0),"")</f>
        <v/>
      </c>
      <c r="Y147" s="262"/>
      <c r="Z147" s="49"/>
      <c r="AA147" s="37" t="str" cm="1">
        <f t="array" ref="AA147">IFERROR(IF(INDEX(SubsidieTabel!$Q$1:$T$9,MATCH($F147,SubsidieTabel!$Q$1:$Q$9,0),IFERROR(MATCH(Methode_Keuze,SubsidieTabel!$Q$1:$T$1,0),2))&lt;&gt;1=TRUE,"ja",""),"")</f>
        <v/>
      </c>
    </row>
    <row r="148" spans="1:27" ht="15" customHeight="1" x14ac:dyDescent="0.25">
      <c r="A148" s="87"/>
      <c r="B148" s="219" t="str">
        <f>IF(A148&lt;&gt;"",_xlfn.MAXIFS($B$1:B147,$A$1:A147,A148)+1,"")</f>
        <v/>
      </c>
      <c r="C148" s="50"/>
      <c r="D148" s="50"/>
      <c r="E148" s="50"/>
      <c r="F148" s="50"/>
      <c r="G148" s="283"/>
      <c r="H148" s="296"/>
      <c r="I148" s="295"/>
      <c r="J148" s="295"/>
      <c r="K148" s="202"/>
      <c r="L148" s="202"/>
      <c r="M148" s="91" t="str">
        <f>IFERROR(VLOOKUP(H148,Lijsten!$H$1:$I$100,2,0),"")</f>
        <v/>
      </c>
      <c r="N148" s="91" t="str" cm="1">
        <f t="array" ref="N148">IFERROR(_xlfn.IFS(AND(LEFT(F148,6)="Arbeid",RIGHT(F148,3)&lt;&gt;"IKS"),IFERROR(VLOOKUP($G148,Tb_KostenTypen[],2,0),"tarief"),RIGHT(F148,3)="IKS","Uurtarief",LEFT(F148,6)="Arbeid","Uurtarief",AND(LEFT(F148,8)="Bijdrage",RIGHT(F148,15)="(vrijwilligers)"),"Vast tarief"),"")</f>
        <v/>
      </c>
      <c r="O148" s="92"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tarief",IF(LEFT(F148,8)="Bijdrage",VLOOKUP($F148,Tb_KostenTypen[],MATCH(Methode_Keuze,Tb_KostenTypen[#Headers],0),0),VLOOKUP($G148,Lijsten!L:O,4,0))),""),"")</f>
        <v/>
      </c>
      <c r="P148" s="92"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tarief",IF(LEFT(F148,8)="Bijdrage",VLOOKUP($F148,Tb_KostenTypen[],MATCH(Methode_Keuze,Tb_KostenTypen[#Headers],0),0),VLOOKUP($G148,Lijsten!L:O,4,0))),""),"")</f>
        <v/>
      </c>
      <c r="Q148" s="50"/>
      <c r="R148" s="50"/>
      <c r="S148" s="83"/>
      <c r="T148" s="51"/>
      <c r="U148" s="4" t="str" cm="1">
        <f t="array" ref="U148">IF(AA148&lt;&gt;"ja",_xlfn.IFNA(_xlfn.IFS(AND(O148&lt;&gt;"",F148&lt;&gt;"",RIGHT($N148,6)="tarief"),O148*Q148,S148&gt;0,IF(F148&lt;&gt;"",S148,"")),""),"")</f>
        <v/>
      </c>
      <c r="V148" s="4" t="str" cm="1">
        <f t="array" ref="V148">IF(AA148&lt;&gt;"ja",_xlfn.IFNA(_xlfn.IFS(AND(P148&lt;&gt;"",R148&lt;&gt;"",RIGHT($N148,6)="tarief"),P148*R148,T148&gt;0,T148),""),"")</f>
        <v/>
      </c>
      <c r="W148" s="4" t="str" cm="1">
        <f t="array" ref="W148">IFERROR(_xlfn.IFS(OR(F148="",LEFT(Methode_Keuze,4)="Geen"),"",AND(U148&lt;&gt;"",F148&lt;&gt;"Arbeidskosten"),ROUND(U148*VLOOKUP(F148,Tb_ProjectKosten[],MATCH(Tb_ProjectKosten[[#Headers],[Forfat_Percentage]],Tb_ProjectKosten[#Headers],0),0),2),AND(F148="Arbeidskosten",G148&lt;&gt;""),IFERROR(ROUND(U148*VLOOKUP(G148,Tb_KostenTypen[],3,0)*VLOOKUP(F148,Tb_ProjectKosten[],MATCH(Tb_ProjectKosten[[#Headers],[Forfat_Percentage]],Tb_ProjectKosten[#Headers],0),0),2),""),U148 &lt;=0,0),"")</f>
        <v/>
      </c>
      <c r="X148" s="4" t="str" cm="1">
        <f t="array" ref="X148">IFERROR(_xlfn.IFS(OR(F148="",LEFT(Methode_Keuze,4)="Geen"),"",AND(V148&lt;&gt;"",F148&lt;&gt;"Arbeidskosten"),ROUND(V148*VLOOKUP(F148,Tb_ProjectKosten[],MATCH(Tb_ProjectKosten[[#Headers],[Forfat_Percentage]],Tb_ProjectKosten[#Headers],0),0),2),AND(F148="Arbeidskosten",G148&lt;&gt;""),IFERROR(ROUND(V148*VLOOKUP(G148,Tb_KostenTypen[],3,0)*VLOOKUP(F148,Tb_ProjectKosten[],MATCH(Tb_ProjectKosten[[#Headers],[Forfat_Percentage]],Tb_ProjectKosten[#Headers],0),0),2),""),V148 &lt;=0,0),"")</f>
        <v/>
      </c>
      <c r="Y148" s="262"/>
      <c r="Z148" s="49"/>
      <c r="AA148" s="37" t="str" cm="1">
        <f t="array" ref="AA148">IFERROR(IF(INDEX(SubsidieTabel!$Q$1:$T$9,MATCH($F148,SubsidieTabel!$Q$1:$Q$9,0),IFERROR(MATCH(Methode_Keuze,SubsidieTabel!$Q$1:$T$1,0),2))&lt;&gt;1=TRUE,"ja",""),"")</f>
        <v/>
      </c>
    </row>
    <row r="149" spans="1:27" ht="15" customHeight="1" x14ac:dyDescent="0.25">
      <c r="A149" s="87"/>
      <c r="B149" s="219" t="str">
        <f>IF(A149&lt;&gt;"",_xlfn.MAXIFS($B$1:B148,$A$1:A148,A149)+1,"")</f>
        <v/>
      </c>
      <c r="C149" s="50"/>
      <c r="D149" s="50"/>
      <c r="E149" s="50"/>
      <c r="F149" s="50"/>
      <c r="G149" s="283"/>
      <c r="H149" s="296"/>
      <c r="I149" s="295"/>
      <c r="J149" s="295"/>
      <c r="K149" s="202"/>
      <c r="L149" s="202"/>
      <c r="M149" s="91" t="str">
        <f>IFERROR(VLOOKUP(H149,Lijsten!$H$1:$I$100,2,0),"")</f>
        <v/>
      </c>
      <c r="N149" s="91" t="str" cm="1">
        <f t="array" ref="N149">IFERROR(_xlfn.IFS(AND(LEFT(F149,6)="Arbeid",RIGHT(F149,3)&lt;&gt;"IKS"),IFERROR(VLOOKUP($G149,Tb_KostenTypen[],2,0),"tarief"),RIGHT(F149,3)="IKS","Uurtarief",LEFT(F149,6)="Arbeid","Uurtarief",AND(LEFT(F149,8)="Bijdrage",RIGHT(F149,15)="(vrijwilligers)"),"Vast tarief"),"")</f>
        <v/>
      </c>
      <c r="O149" s="92"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tarief",IF(LEFT(F149,8)="Bijdrage",VLOOKUP($F149,Tb_KostenTypen[],MATCH(Methode_Keuze,Tb_KostenTypen[#Headers],0),0),VLOOKUP($G149,Lijsten!L:O,4,0))),""),"")</f>
        <v/>
      </c>
      <c r="P149" s="92"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tarief",IF(LEFT(F149,8)="Bijdrage",VLOOKUP($F149,Tb_KostenTypen[],MATCH(Methode_Keuze,Tb_KostenTypen[#Headers],0),0),VLOOKUP($G149,Lijsten!L:O,4,0))),""),"")</f>
        <v/>
      </c>
      <c r="Q149" s="50"/>
      <c r="R149" s="50"/>
      <c r="S149" s="83"/>
      <c r="T149" s="51"/>
      <c r="U149" s="4" t="str" cm="1">
        <f t="array" ref="U149">IF(AA149&lt;&gt;"ja",_xlfn.IFNA(_xlfn.IFS(AND(O149&lt;&gt;"",F149&lt;&gt;"",RIGHT($N149,6)="tarief"),O149*Q149,S149&gt;0,IF(F149&lt;&gt;"",S149,"")),""),"")</f>
        <v/>
      </c>
      <c r="V149" s="4" t="str" cm="1">
        <f t="array" ref="V149">IF(AA149&lt;&gt;"ja",_xlfn.IFNA(_xlfn.IFS(AND(P149&lt;&gt;"",R149&lt;&gt;"",RIGHT($N149,6)="tarief"),P149*R149,T149&gt;0,T149),""),"")</f>
        <v/>
      </c>
      <c r="W149" s="4" t="str" cm="1">
        <f t="array" ref="W149">IFERROR(_xlfn.IFS(OR(F149="",LEFT(Methode_Keuze,4)="Geen"),"",AND(U149&lt;&gt;"",F149&lt;&gt;"Arbeidskosten"),ROUND(U149*VLOOKUP(F149,Tb_ProjectKosten[],MATCH(Tb_ProjectKosten[[#Headers],[Forfat_Percentage]],Tb_ProjectKosten[#Headers],0),0),2),AND(F149="Arbeidskosten",G149&lt;&gt;""),IFERROR(ROUND(U149*VLOOKUP(G149,Tb_KostenTypen[],3,0)*VLOOKUP(F149,Tb_ProjectKosten[],MATCH(Tb_ProjectKosten[[#Headers],[Forfat_Percentage]],Tb_ProjectKosten[#Headers],0),0),2),""),U149 &lt;=0,0),"")</f>
        <v/>
      </c>
      <c r="X149" s="4" t="str" cm="1">
        <f t="array" ref="X149">IFERROR(_xlfn.IFS(OR(F149="",LEFT(Methode_Keuze,4)="Geen"),"",AND(V149&lt;&gt;"",F149&lt;&gt;"Arbeidskosten"),ROUND(V149*VLOOKUP(F149,Tb_ProjectKosten[],MATCH(Tb_ProjectKosten[[#Headers],[Forfat_Percentage]],Tb_ProjectKosten[#Headers],0),0),2),AND(F149="Arbeidskosten",G149&lt;&gt;""),IFERROR(ROUND(V149*VLOOKUP(G149,Tb_KostenTypen[],3,0)*VLOOKUP(F149,Tb_ProjectKosten[],MATCH(Tb_ProjectKosten[[#Headers],[Forfat_Percentage]],Tb_ProjectKosten[#Headers],0),0),2),""),V149 &lt;=0,0),"")</f>
        <v/>
      </c>
      <c r="Y149" s="262"/>
      <c r="Z149" s="49"/>
      <c r="AA149" s="37" t="str" cm="1">
        <f t="array" ref="AA149">IFERROR(IF(INDEX(SubsidieTabel!$Q$1:$T$9,MATCH($F149,SubsidieTabel!$Q$1:$Q$9,0),IFERROR(MATCH(Methode_Keuze,SubsidieTabel!$Q$1:$T$1,0),2))&lt;&gt;1=TRUE,"ja",""),"")</f>
        <v/>
      </c>
    </row>
    <row r="150" spans="1:27" ht="15" customHeight="1" x14ac:dyDescent="0.25">
      <c r="A150" s="87"/>
      <c r="B150" s="219" t="str">
        <f>IF(A150&lt;&gt;"",_xlfn.MAXIFS($B$1:B149,$A$1:A149,A150)+1,"")</f>
        <v/>
      </c>
      <c r="C150" s="50"/>
      <c r="D150" s="50"/>
      <c r="E150" s="50"/>
      <c r="F150" s="50"/>
      <c r="G150" s="283"/>
      <c r="H150" s="296"/>
      <c r="I150" s="295"/>
      <c r="J150" s="295"/>
      <c r="K150" s="202"/>
      <c r="L150" s="202"/>
      <c r="M150" s="91" t="str">
        <f>IFERROR(VLOOKUP(H150,Lijsten!$H$1:$I$100,2,0),"")</f>
        <v/>
      </c>
      <c r="N150" s="91" t="str" cm="1">
        <f t="array" ref="N150">IFERROR(_xlfn.IFS(AND(LEFT(F150,6)="Arbeid",RIGHT(F150,3)&lt;&gt;"IKS"),IFERROR(VLOOKUP($G150,Tb_KostenTypen[],2,0),"tarief"),RIGHT(F150,3)="IKS","Uurtarief",LEFT(F150,6)="Arbeid","Uurtarief",AND(LEFT(F150,8)="Bijdrage",RIGHT(F150,15)="(vrijwilligers)"),"Vast tarief"),"")</f>
        <v/>
      </c>
      <c r="O150" s="92"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tarief",IF(LEFT(F150,8)="Bijdrage",VLOOKUP($F150,Tb_KostenTypen[],MATCH(Methode_Keuze,Tb_KostenTypen[#Headers],0),0),VLOOKUP($G150,Lijsten!L:O,4,0))),""),"")</f>
        <v/>
      </c>
      <c r="P150" s="92"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tarief",IF(LEFT(F150,8)="Bijdrage",VLOOKUP($F150,Tb_KostenTypen[],MATCH(Methode_Keuze,Tb_KostenTypen[#Headers],0),0),VLOOKUP($G150,Lijsten!L:O,4,0))),""),"")</f>
        <v/>
      </c>
      <c r="Q150" s="50"/>
      <c r="R150" s="50"/>
      <c r="S150" s="83"/>
      <c r="T150" s="51"/>
      <c r="U150" s="4" t="str" cm="1">
        <f t="array" ref="U150">IF(AA150&lt;&gt;"ja",_xlfn.IFNA(_xlfn.IFS(AND(O150&lt;&gt;"",F150&lt;&gt;"",RIGHT($N150,6)="tarief"),O150*Q150,S150&gt;0,IF(F150&lt;&gt;"",S150,"")),""),"")</f>
        <v/>
      </c>
      <c r="V150" s="4" t="str" cm="1">
        <f t="array" ref="V150">IF(AA150&lt;&gt;"ja",_xlfn.IFNA(_xlfn.IFS(AND(P150&lt;&gt;"",R150&lt;&gt;"",RIGHT($N150,6)="tarief"),P150*R150,T150&gt;0,T150),""),"")</f>
        <v/>
      </c>
      <c r="W150" s="4" t="str" cm="1">
        <f t="array" ref="W150">IFERROR(_xlfn.IFS(OR(F150="",LEFT(Methode_Keuze,4)="Geen"),"",AND(U150&lt;&gt;"",F150&lt;&gt;"Arbeidskosten"),ROUND(U150*VLOOKUP(F150,Tb_ProjectKosten[],MATCH(Tb_ProjectKosten[[#Headers],[Forfat_Percentage]],Tb_ProjectKosten[#Headers],0),0),2),AND(F150="Arbeidskosten",G150&lt;&gt;""),IFERROR(ROUND(U150*VLOOKUP(G150,Tb_KostenTypen[],3,0)*VLOOKUP(F150,Tb_ProjectKosten[],MATCH(Tb_ProjectKosten[[#Headers],[Forfat_Percentage]],Tb_ProjectKosten[#Headers],0),0),2),""),U150 &lt;=0,0),"")</f>
        <v/>
      </c>
      <c r="X150" s="4" t="str" cm="1">
        <f t="array" ref="X150">IFERROR(_xlfn.IFS(OR(F150="",LEFT(Methode_Keuze,4)="Geen"),"",AND(V150&lt;&gt;"",F150&lt;&gt;"Arbeidskosten"),ROUND(V150*VLOOKUP(F150,Tb_ProjectKosten[],MATCH(Tb_ProjectKosten[[#Headers],[Forfat_Percentage]],Tb_ProjectKosten[#Headers],0),0),2),AND(F150="Arbeidskosten",G150&lt;&gt;""),IFERROR(ROUND(V150*VLOOKUP(G150,Tb_KostenTypen[],3,0)*VLOOKUP(F150,Tb_ProjectKosten[],MATCH(Tb_ProjectKosten[[#Headers],[Forfat_Percentage]],Tb_ProjectKosten[#Headers],0),0),2),""),V150 &lt;=0,0),"")</f>
        <v/>
      </c>
      <c r="Y150" s="262"/>
      <c r="Z150" s="49"/>
      <c r="AA150" s="37" t="str" cm="1">
        <f t="array" ref="AA150">IFERROR(IF(INDEX(SubsidieTabel!$Q$1:$T$9,MATCH($F150,SubsidieTabel!$Q$1:$Q$9,0),IFERROR(MATCH(Methode_Keuze,SubsidieTabel!$Q$1:$T$1,0),2))&lt;&gt;1=TRUE,"ja",""),"")</f>
        <v/>
      </c>
    </row>
    <row r="151" spans="1:27" ht="15" customHeight="1" x14ac:dyDescent="0.25">
      <c r="A151" s="87"/>
      <c r="B151" s="219" t="str">
        <f>IF(A151&lt;&gt;"",_xlfn.MAXIFS($B$1:B150,$A$1:A150,A151)+1,"")</f>
        <v/>
      </c>
      <c r="C151" s="50"/>
      <c r="D151" s="50"/>
      <c r="E151" s="50"/>
      <c r="F151" s="50"/>
      <c r="G151" s="283"/>
      <c r="H151" s="296"/>
      <c r="I151" s="295"/>
      <c r="J151" s="295"/>
      <c r="K151" s="202"/>
      <c r="L151" s="202"/>
      <c r="M151" s="91" t="str">
        <f>IFERROR(VLOOKUP(H151,Lijsten!$H$1:$I$100,2,0),"")</f>
        <v/>
      </c>
      <c r="N151" s="91" t="str" cm="1">
        <f t="array" ref="N151">IFERROR(_xlfn.IFS(AND(LEFT(F151,6)="Arbeid",RIGHT(F151,3)&lt;&gt;"IKS"),IFERROR(VLOOKUP($G151,Tb_KostenTypen[],2,0),"tarief"),RIGHT(F151,3)="IKS","Uurtarief",LEFT(F151,6)="Arbeid","Uurtarief",AND(LEFT(F151,8)="Bijdrage",RIGHT(F151,15)="(vrijwilligers)"),"Vast tarief"),"")</f>
        <v/>
      </c>
      <c r="O151" s="92"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tarief",IF(LEFT(F151,8)="Bijdrage",VLOOKUP($F151,Tb_KostenTypen[],MATCH(Methode_Keuze,Tb_KostenTypen[#Headers],0),0),VLOOKUP($G151,Lijsten!L:O,4,0))),""),"")</f>
        <v/>
      </c>
      <c r="P151" s="92"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tarief",IF(LEFT(F151,8)="Bijdrage",VLOOKUP($F151,Tb_KostenTypen[],MATCH(Methode_Keuze,Tb_KostenTypen[#Headers],0),0),VLOOKUP($G151,Lijsten!L:O,4,0))),""),"")</f>
        <v/>
      </c>
      <c r="Q151" s="50"/>
      <c r="R151" s="50"/>
      <c r="S151" s="83"/>
      <c r="T151" s="51"/>
      <c r="U151" s="4" t="str" cm="1">
        <f t="array" ref="U151">IF(AA151&lt;&gt;"ja",_xlfn.IFNA(_xlfn.IFS(AND(O151&lt;&gt;"",F151&lt;&gt;"",RIGHT($N151,6)="tarief"),O151*Q151,S151&gt;0,IF(F151&lt;&gt;"",S151,"")),""),"")</f>
        <v/>
      </c>
      <c r="V151" s="4" t="str" cm="1">
        <f t="array" ref="V151">IF(AA151&lt;&gt;"ja",_xlfn.IFNA(_xlfn.IFS(AND(P151&lt;&gt;"",R151&lt;&gt;"",RIGHT($N151,6)="tarief"),P151*R151,T151&gt;0,T151),""),"")</f>
        <v/>
      </c>
      <c r="W151" s="4" t="str" cm="1">
        <f t="array" ref="W151">IFERROR(_xlfn.IFS(OR(F151="",LEFT(Methode_Keuze,4)="Geen"),"",AND(U151&lt;&gt;"",F151&lt;&gt;"Arbeidskosten"),ROUND(U151*VLOOKUP(F151,Tb_ProjectKosten[],MATCH(Tb_ProjectKosten[[#Headers],[Forfat_Percentage]],Tb_ProjectKosten[#Headers],0),0),2),AND(F151="Arbeidskosten",G151&lt;&gt;""),IFERROR(ROUND(U151*VLOOKUP(G151,Tb_KostenTypen[],3,0)*VLOOKUP(F151,Tb_ProjectKosten[],MATCH(Tb_ProjectKosten[[#Headers],[Forfat_Percentage]],Tb_ProjectKosten[#Headers],0),0),2),""),U151 &lt;=0,0),"")</f>
        <v/>
      </c>
      <c r="X151" s="4" t="str" cm="1">
        <f t="array" ref="X151">IFERROR(_xlfn.IFS(OR(F151="",LEFT(Methode_Keuze,4)="Geen"),"",AND(V151&lt;&gt;"",F151&lt;&gt;"Arbeidskosten"),ROUND(V151*VLOOKUP(F151,Tb_ProjectKosten[],MATCH(Tb_ProjectKosten[[#Headers],[Forfat_Percentage]],Tb_ProjectKosten[#Headers],0),0),2),AND(F151="Arbeidskosten",G151&lt;&gt;""),IFERROR(ROUND(V151*VLOOKUP(G151,Tb_KostenTypen[],3,0)*VLOOKUP(F151,Tb_ProjectKosten[],MATCH(Tb_ProjectKosten[[#Headers],[Forfat_Percentage]],Tb_ProjectKosten[#Headers],0),0),2),""),V151 &lt;=0,0),"")</f>
        <v/>
      </c>
      <c r="Y151" s="262"/>
      <c r="Z151" s="49"/>
      <c r="AA151" s="37" t="str" cm="1">
        <f t="array" ref="AA151">IFERROR(IF(INDEX(SubsidieTabel!$Q$1:$T$9,MATCH($F151,SubsidieTabel!$Q$1:$Q$9,0),IFERROR(MATCH(Methode_Keuze,SubsidieTabel!$Q$1:$T$1,0),2))&lt;&gt;1=TRUE,"ja",""),"")</f>
        <v/>
      </c>
    </row>
    <row r="152" spans="1:27" ht="15" customHeight="1" x14ac:dyDescent="0.25">
      <c r="A152" s="87"/>
      <c r="B152" s="219" t="str">
        <f>IF(A152&lt;&gt;"",_xlfn.MAXIFS($B$1:B151,$A$1:A151,A152)+1,"")</f>
        <v/>
      </c>
      <c r="C152" s="50"/>
      <c r="D152" s="50"/>
      <c r="E152" s="50"/>
      <c r="F152" s="50"/>
      <c r="G152" s="283"/>
      <c r="H152" s="296"/>
      <c r="I152" s="295"/>
      <c r="J152" s="295"/>
      <c r="K152" s="202"/>
      <c r="L152" s="202"/>
      <c r="M152" s="91" t="str">
        <f>IFERROR(VLOOKUP(H152,Lijsten!$H$1:$I$100,2,0),"")</f>
        <v/>
      </c>
      <c r="N152" s="91" t="str" cm="1">
        <f t="array" ref="N152">IFERROR(_xlfn.IFS(AND(LEFT(F152,6)="Arbeid",RIGHT(F152,3)&lt;&gt;"IKS"),IFERROR(VLOOKUP($G152,Tb_KostenTypen[],2,0),"tarief"),RIGHT(F152,3)="IKS","Uurtarief",LEFT(F152,6)="Arbeid","Uurtarief",AND(LEFT(F152,8)="Bijdrage",RIGHT(F152,15)="(vrijwilligers)"),"Vast tarief"),"")</f>
        <v/>
      </c>
      <c r="O152" s="92"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tarief",IF(LEFT(F152,8)="Bijdrage",VLOOKUP($F152,Tb_KostenTypen[],MATCH(Methode_Keuze,Tb_KostenTypen[#Headers],0),0),VLOOKUP($G152,Lijsten!L:O,4,0))),""),"")</f>
        <v/>
      </c>
      <c r="P152" s="92"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tarief",IF(LEFT(F152,8)="Bijdrage",VLOOKUP($F152,Tb_KostenTypen[],MATCH(Methode_Keuze,Tb_KostenTypen[#Headers],0),0),VLOOKUP($G152,Lijsten!L:O,4,0))),""),"")</f>
        <v/>
      </c>
      <c r="Q152" s="50"/>
      <c r="R152" s="50"/>
      <c r="S152" s="83"/>
      <c r="T152" s="51"/>
      <c r="U152" s="4" t="str" cm="1">
        <f t="array" ref="U152">IF(AA152&lt;&gt;"ja",_xlfn.IFNA(_xlfn.IFS(AND(O152&lt;&gt;"",F152&lt;&gt;"",RIGHT($N152,6)="tarief"),O152*Q152,S152&gt;0,IF(F152&lt;&gt;"",S152,"")),""),"")</f>
        <v/>
      </c>
      <c r="V152" s="4" t="str" cm="1">
        <f t="array" ref="V152">IF(AA152&lt;&gt;"ja",_xlfn.IFNA(_xlfn.IFS(AND(P152&lt;&gt;"",R152&lt;&gt;"",RIGHT($N152,6)="tarief"),P152*R152,T152&gt;0,T152),""),"")</f>
        <v/>
      </c>
      <c r="W152" s="4" t="str" cm="1">
        <f t="array" ref="W152">IFERROR(_xlfn.IFS(OR(F152="",LEFT(Methode_Keuze,4)="Geen"),"",AND(U152&lt;&gt;"",F152&lt;&gt;"Arbeidskosten"),ROUND(U152*VLOOKUP(F152,Tb_ProjectKosten[],MATCH(Tb_ProjectKosten[[#Headers],[Forfat_Percentage]],Tb_ProjectKosten[#Headers],0),0),2),AND(F152="Arbeidskosten",G152&lt;&gt;""),IFERROR(ROUND(U152*VLOOKUP(G152,Tb_KostenTypen[],3,0)*VLOOKUP(F152,Tb_ProjectKosten[],MATCH(Tb_ProjectKosten[[#Headers],[Forfat_Percentage]],Tb_ProjectKosten[#Headers],0),0),2),""),U152 &lt;=0,0),"")</f>
        <v/>
      </c>
      <c r="X152" s="4" t="str" cm="1">
        <f t="array" ref="X152">IFERROR(_xlfn.IFS(OR(F152="",LEFT(Methode_Keuze,4)="Geen"),"",AND(V152&lt;&gt;"",F152&lt;&gt;"Arbeidskosten"),ROUND(V152*VLOOKUP(F152,Tb_ProjectKosten[],MATCH(Tb_ProjectKosten[[#Headers],[Forfat_Percentage]],Tb_ProjectKosten[#Headers],0),0),2),AND(F152="Arbeidskosten",G152&lt;&gt;""),IFERROR(ROUND(V152*VLOOKUP(G152,Tb_KostenTypen[],3,0)*VLOOKUP(F152,Tb_ProjectKosten[],MATCH(Tb_ProjectKosten[[#Headers],[Forfat_Percentage]],Tb_ProjectKosten[#Headers],0),0),2),""),V152 &lt;=0,0),"")</f>
        <v/>
      </c>
      <c r="Y152" s="262"/>
      <c r="Z152" s="49"/>
      <c r="AA152" s="37" t="str" cm="1">
        <f t="array" ref="AA152">IFERROR(IF(INDEX(SubsidieTabel!$Q$1:$T$9,MATCH($F152,SubsidieTabel!$Q$1:$Q$9,0),IFERROR(MATCH(Methode_Keuze,SubsidieTabel!$Q$1:$T$1,0),2))&lt;&gt;1=TRUE,"ja",""),"")</f>
        <v/>
      </c>
    </row>
    <row r="153" spans="1:27" ht="15" customHeight="1" x14ac:dyDescent="0.25">
      <c r="A153" s="87"/>
      <c r="B153" s="219" t="str">
        <f>IF(A153&lt;&gt;"",_xlfn.MAXIFS($B$1:B152,$A$1:A152,A153)+1,"")</f>
        <v/>
      </c>
      <c r="C153" s="50"/>
      <c r="D153" s="50"/>
      <c r="E153" s="50"/>
      <c r="F153" s="50"/>
      <c r="G153" s="283"/>
      <c r="H153" s="296"/>
      <c r="I153" s="295"/>
      <c r="J153" s="295"/>
      <c r="K153" s="202"/>
      <c r="L153" s="202"/>
      <c r="M153" s="91" t="str">
        <f>IFERROR(VLOOKUP(H153,Lijsten!$H$1:$I$100,2,0),"")</f>
        <v/>
      </c>
      <c r="N153" s="91" t="str" cm="1">
        <f t="array" ref="N153">IFERROR(_xlfn.IFS(AND(LEFT(F153,6)="Arbeid",RIGHT(F153,3)&lt;&gt;"IKS"),IFERROR(VLOOKUP($G153,Tb_KostenTypen[],2,0),"tarief"),RIGHT(F153,3)="IKS","Uurtarief",LEFT(F153,6)="Arbeid","Uurtarief",AND(LEFT(F153,8)="Bijdrage",RIGHT(F153,15)="(vrijwilligers)"),"Vast tarief"),"")</f>
        <v/>
      </c>
      <c r="O153" s="92"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tarief",IF(LEFT(F153,8)="Bijdrage",VLOOKUP($F153,Tb_KostenTypen[],MATCH(Methode_Keuze,Tb_KostenTypen[#Headers],0),0),VLOOKUP($G153,Lijsten!L:O,4,0))),""),"")</f>
        <v/>
      </c>
      <c r="P153" s="92"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tarief",IF(LEFT(F153,8)="Bijdrage",VLOOKUP($F153,Tb_KostenTypen[],MATCH(Methode_Keuze,Tb_KostenTypen[#Headers],0),0),VLOOKUP($G153,Lijsten!L:O,4,0))),""),"")</f>
        <v/>
      </c>
      <c r="Q153" s="50"/>
      <c r="R153" s="50"/>
      <c r="S153" s="83"/>
      <c r="T153" s="51"/>
      <c r="U153" s="4" t="str" cm="1">
        <f t="array" ref="U153">IF(AA153&lt;&gt;"ja",_xlfn.IFNA(_xlfn.IFS(AND(O153&lt;&gt;"",F153&lt;&gt;"",RIGHT($N153,6)="tarief"),O153*Q153,S153&gt;0,IF(F153&lt;&gt;"",S153,"")),""),"")</f>
        <v/>
      </c>
      <c r="V153" s="4" t="str" cm="1">
        <f t="array" ref="V153">IF(AA153&lt;&gt;"ja",_xlfn.IFNA(_xlfn.IFS(AND(P153&lt;&gt;"",R153&lt;&gt;"",RIGHT($N153,6)="tarief"),P153*R153,T153&gt;0,T153),""),"")</f>
        <v/>
      </c>
      <c r="W153" s="4" t="str" cm="1">
        <f t="array" ref="W153">IFERROR(_xlfn.IFS(OR(F153="",LEFT(Methode_Keuze,4)="Geen"),"",AND(U153&lt;&gt;"",F153&lt;&gt;"Arbeidskosten"),ROUND(U153*VLOOKUP(F153,Tb_ProjectKosten[],MATCH(Tb_ProjectKosten[[#Headers],[Forfat_Percentage]],Tb_ProjectKosten[#Headers],0),0),2),AND(F153="Arbeidskosten",G153&lt;&gt;""),IFERROR(ROUND(U153*VLOOKUP(G153,Tb_KostenTypen[],3,0)*VLOOKUP(F153,Tb_ProjectKosten[],MATCH(Tb_ProjectKosten[[#Headers],[Forfat_Percentage]],Tb_ProjectKosten[#Headers],0),0),2),""),U153 &lt;=0,0),"")</f>
        <v/>
      </c>
      <c r="X153" s="4" t="str" cm="1">
        <f t="array" ref="X153">IFERROR(_xlfn.IFS(OR(F153="",LEFT(Methode_Keuze,4)="Geen"),"",AND(V153&lt;&gt;"",F153&lt;&gt;"Arbeidskosten"),ROUND(V153*VLOOKUP(F153,Tb_ProjectKosten[],MATCH(Tb_ProjectKosten[[#Headers],[Forfat_Percentage]],Tb_ProjectKosten[#Headers],0),0),2),AND(F153="Arbeidskosten",G153&lt;&gt;""),IFERROR(ROUND(V153*VLOOKUP(G153,Tb_KostenTypen[],3,0)*VLOOKUP(F153,Tb_ProjectKosten[],MATCH(Tb_ProjectKosten[[#Headers],[Forfat_Percentage]],Tb_ProjectKosten[#Headers],0),0),2),""),V153 &lt;=0,0),"")</f>
        <v/>
      </c>
      <c r="Y153" s="262"/>
      <c r="Z153" s="49"/>
      <c r="AA153" s="37" t="str" cm="1">
        <f t="array" ref="AA153">IFERROR(IF(INDEX(SubsidieTabel!$Q$1:$T$9,MATCH($F153,SubsidieTabel!$Q$1:$Q$9,0),IFERROR(MATCH(Methode_Keuze,SubsidieTabel!$Q$1:$T$1,0),2))&lt;&gt;1=TRUE,"ja",""),"")</f>
        <v/>
      </c>
    </row>
    <row r="154" spans="1:27" ht="15" customHeight="1" x14ac:dyDescent="0.25">
      <c r="A154" s="87"/>
      <c r="B154" s="219" t="str">
        <f>IF(A154&lt;&gt;"",_xlfn.MAXIFS($B$1:B153,$A$1:A153,A154)+1,"")</f>
        <v/>
      </c>
      <c r="C154" s="50"/>
      <c r="D154" s="50"/>
      <c r="E154" s="50"/>
      <c r="F154" s="50"/>
      <c r="G154" s="283"/>
      <c r="H154" s="296"/>
      <c r="I154" s="295"/>
      <c r="J154" s="295"/>
      <c r="K154" s="202"/>
      <c r="L154" s="202"/>
      <c r="M154" s="91" t="str">
        <f>IFERROR(VLOOKUP(H154,Lijsten!$H$1:$I$100,2,0),"")</f>
        <v/>
      </c>
      <c r="N154" s="91" t="str" cm="1">
        <f t="array" ref="N154">IFERROR(_xlfn.IFS(AND(LEFT(F154,6)="Arbeid",RIGHT(F154,3)&lt;&gt;"IKS"),IFERROR(VLOOKUP($G154,Tb_KostenTypen[],2,0),"tarief"),RIGHT(F154,3)="IKS","Uurtarief",LEFT(F154,6)="Arbeid","Uurtarief",AND(LEFT(F154,8)="Bijdrage",RIGHT(F154,15)="(vrijwilligers)"),"Vast tarief"),"")</f>
        <v/>
      </c>
      <c r="O154" s="92"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tarief",IF(LEFT(F154,8)="Bijdrage",VLOOKUP($F154,Tb_KostenTypen[],MATCH(Methode_Keuze,Tb_KostenTypen[#Headers],0),0),VLOOKUP($G154,Lijsten!L:O,4,0))),""),"")</f>
        <v/>
      </c>
      <c r="P154" s="92"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tarief",IF(LEFT(F154,8)="Bijdrage",VLOOKUP($F154,Tb_KostenTypen[],MATCH(Methode_Keuze,Tb_KostenTypen[#Headers],0),0),VLOOKUP($G154,Lijsten!L:O,4,0))),""),"")</f>
        <v/>
      </c>
      <c r="Q154" s="50"/>
      <c r="R154" s="50"/>
      <c r="S154" s="83"/>
      <c r="T154" s="51"/>
      <c r="U154" s="4" t="str" cm="1">
        <f t="array" ref="U154">IF(AA154&lt;&gt;"ja",_xlfn.IFNA(_xlfn.IFS(AND(O154&lt;&gt;"",F154&lt;&gt;"",RIGHT($N154,6)="tarief"),O154*Q154,S154&gt;0,IF(F154&lt;&gt;"",S154,"")),""),"")</f>
        <v/>
      </c>
      <c r="V154" s="4" t="str" cm="1">
        <f t="array" ref="V154">IF(AA154&lt;&gt;"ja",_xlfn.IFNA(_xlfn.IFS(AND(P154&lt;&gt;"",R154&lt;&gt;"",RIGHT($N154,6)="tarief"),P154*R154,T154&gt;0,T154),""),"")</f>
        <v/>
      </c>
      <c r="W154" s="4" t="str" cm="1">
        <f t="array" ref="W154">IFERROR(_xlfn.IFS(OR(F154="",LEFT(Methode_Keuze,4)="Geen"),"",AND(U154&lt;&gt;"",F154&lt;&gt;"Arbeidskosten"),ROUND(U154*VLOOKUP(F154,Tb_ProjectKosten[],MATCH(Tb_ProjectKosten[[#Headers],[Forfat_Percentage]],Tb_ProjectKosten[#Headers],0),0),2),AND(F154="Arbeidskosten",G154&lt;&gt;""),IFERROR(ROUND(U154*VLOOKUP(G154,Tb_KostenTypen[],3,0)*VLOOKUP(F154,Tb_ProjectKosten[],MATCH(Tb_ProjectKosten[[#Headers],[Forfat_Percentage]],Tb_ProjectKosten[#Headers],0),0),2),""),U154 &lt;=0,0),"")</f>
        <v/>
      </c>
      <c r="X154" s="4" t="str" cm="1">
        <f t="array" ref="X154">IFERROR(_xlfn.IFS(OR(F154="",LEFT(Methode_Keuze,4)="Geen"),"",AND(V154&lt;&gt;"",F154&lt;&gt;"Arbeidskosten"),ROUND(V154*VLOOKUP(F154,Tb_ProjectKosten[],MATCH(Tb_ProjectKosten[[#Headers],[Forfat_Percentage]],Tb_ProjectKosten[#Headers],0),0),2),AND(F154="Arbeidskosten",G154&lt;&gt;""),IFERROR(ROUND(V154*VLOOKUP(G154,Tb_KostenTypen[],3,0)*VLOOKUP(F154,Tb_ProjectKosten[],MATCH(Tb_ProjectKosten[[#Headers],[Forfat_Percentage]],Tb_ProjectKosten[#Headers],0),0),2),""),V154 &lt;=0,0),"")</f>
        <v/>
      </c>
      <c r="Y154" s="262"/>
      <c r="Z154" s="49"/>
      <c r="AA154" s="37" t="str" cm="1">
        <f t="array" ref="AA154">IFERROR(IF(INDEX(SubsidieTabel!$Q$1:$T$9,MATCH($F154,SubsidieTabel!$Q$1:$Q$9,0),IFERROR(MATCH(Methode_Keuze,SubsidieTabel!$Q$1:$T$1,0),2))&lt;&gt;1=TRUE,"ja",""),"")</f>
        <v/>
      </c>
    </row>
    <row r="155" spans="1:27" ht="15" customHeight="1" x14ac:dyDescent="0.25">
      <c r="A155" s="87"/>
      <c r="B155" s="219" t="str">
        <f>IF(A155&lt;&gt;"",_xlfn.MAXIFS($B$1:B154,$A$1:A154,A155)+1,"")</f>
        <v/>
      </c>
      <c r="C155" s="50"/>
      <c r="D155" s="50"/>
      <c r="E155" s="50"/>
      <c r="F155" s="50"/>
      <c r="G155" s="283"/>
      <c r="H155" s="296"/>
      <c r="I155" s="295"/>
      <c r="J155" s="295"/>
      <c r="K155" s="202"/>
      <c r="L155" s="202"/>
      <c r="M155" s="91" t="str">
        <f>IFERROR(VLOOKUP(H155,Lijsten!$H$1:$I$100,2,0),"")</f>
        <v/>
      </c>
      <c r="N155" s="91" t="str" cm="1">
        <f t="array" ref="N155">IFERROR(_xlfn.IFS(AND(LEFT(F155,6)="Arbeid",RIGHT(F155,3)&lt;&gt;"IKS"),IFERROR(VLOOKUP($G155,Tb_KostenTypen[],2,0),"tarief"),RIGHT(F155,3)="IKS","Uurtarief",LEFT(F155,6)="Arbeid","Uurtarief",AND(LEFT(F155,8)="Bijdrage",RIGHT(F155,15)="(vrijwilligers)"),"Vast tarief"),"")</f>
        <v/>
      </c>
      <c r="O155" s="92"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tarief",IF(LEFT(F155,8)="Bijdrage",VLOOKUP($F155,Tb_KostenTypen[],MATCH(Methode_Keuze,Tb_KostenTypen[#Headers],0),0),VLOOKUP($G155,Lijsten!L:O,4,0))),""),"")</f>
        <v/>
      </c>
      <c r="P155" s="92"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tarief",IF(LEFT(F155,8)="Bijdrage",VLOOKUP($F155,Tb_KostenTypen[],MATCH(Methode_Keuze,Tb_KostenTypen[#Headers],0),0),VLOOKUP($G155,Lijsten!L:O,4,0))),""),"")</f>
        <v/>
      </c>
      <c r="Q155" s="50"/>
      <c r="R155" s="50"/>
      <c r="S155" s="83"/>
      <c r="T155" s="51"/>
      <c r="U155" s="4" t="str" cm="1">
        <f t="array" ref="U155">IF(AA155&lt;&gt;"ja",_xlfn.IFNA(_xlfn.IFS(AND(O155&lt;&gt;"",F155&lt;&gt;"",RIGHT($N155,6)="tarief"),O155*Q155,S155&gt;0,IF(F155&lt;&gt;"",S155,"")),""),"")</f>
        <v/>
      </c>
      <c r="V155" s="4" t="str" cm="1">
        <f t="array" ref="V155">IF(AA155&lt;&gt;"ja",_xlfn.IFNA(_xlfn.IFS(AND(P155&lt;&gt;"",R155&lt;&gt;"",RIGHT($N155,6)="tarief"),P155*R155,T155&gt;0,T155),""),"")</f>
        <v/>
      </c>
      <c r="W155" s="4" t="str" cm="1">
        <f t="array" ref="W155">IFERROR(_xlfn.IFS(OR(F155="",LEFT(Methode_Keuze,4)="Geen"),"",AND(U155&lt;&gt;"",F155&lt;&gt;"Arbeidskosten"),ROUND(U155*VLOOKUP(F155,Tb_ProjectKosten[],MATCH(Tb_ProjectKosten[[#Headers],[Forfat_Percentage]],Tb_ProjectKosten[#Headers],0),0),2),AND(F155="Arbeidskosten",G155&lt;&gt;""),IFERROR(ROUND(U155*VLOOKUP(G155,Tb_KostenTypen[],3,0)*VLOOKUP(F155,Tb_ProjectKosten[],MATCH(Tb_ProjectKosten[[#Headers],[Forfat_Percentage]],Tb_ProjectKosten[#Headers],0),0),2),""),U155 &lt;=0,0),"")</f>
        <v/>
      </c>
      <c r="X155" s="4" t="str" cm="1">
        <f t="array" ref="X155">IFERROR(_xlfn.IFS(OR(F155="",LEFT(Methode_Keuze,4)="Geen"),"",AND(V155&lt;&gt;"",F155&lt;&gt;"Arbeidskosten"),ROUND(V155*VLOOKUP(F155,Tb_ProjectKosten[],MATCH(Tb_ProjectKosten[[#Headers],[Forfat_Percentage]],Tb_ProjectKosten[#Headers],0),0),2),AND(F155="Arbeidskosten",G155&lt;&gt;""),IFERROR(ROUND(V155*VLOOKUP(G155,Tb_KostenTypen[],3,0)*VLOOKUP(F155,Tb_ProjectKosten[],MATCH(Tb_ProjectKosten[[#Headers],[Forfat_Percentage]],Tb_ProjectKosten[#Headers],0),0),2),""),V155 &lt;=0,0),"")</f>
        <v/>
      </c>
      <c r="Y155" s="262"/>
      <c r="Z155" s="49"/>
      <c r="AA155" s="37" t="str" cm="1">
        <f t="array" ref="AA155">IFERROR(IF(INDEX(SubsidieTabel!$Q$1:$T$9,MATCH($F155,SubsidieTabel!$Q$1:$Q$9,0),IFERROR(MATCH(Methode_Keuze,SubsidieTabel!$Q$1:$T$1,0),2))&lt;&gt;1=TRUE,"ja",""),"")</f>
        <v/>
      </c>
    </row>
    <row r="156" spans="1:27" ht="15" customHeight="1" x14ac:dyDescent="0.25">
      <c r="A156" s="87"/>
      <c r="B156" s="219" t="str">
        <f>IF(A156&lt;&gt;"",_xlfn.MAXIFS($B$1:B155,$A$1:A155,A156)+1,"")</f>
        <v/>
      </c>
      <c r="C156" s="50"/>
      <c r="D156" s="50"/>
      <c r="E156" s="50"/>
      <c r="F156" s="50"/>
      <c r="G156" s="283"/>
      <c r="H156" s="296"/>
      <c r="I156" s="295"/>
      <c r="J156" s="295"/>
      <c r="K156" s="202"/>
      <c r="L156" s="202"/>
      <c r="M156" s="91" t="str">
        <f>IFERROR(VLOOKUP(H156,Lijsten!$H$1:$I$100,2,0),"")</f>
        <v/>
      </c>
      <c r="N156" s="91" t="str" cm="1">
        <f t="array" ref="N156">IFERROR(_xlfn.IFS(AND(LEFT(F156,6)="Arbeid",RIGHT(F156,3)&lt;&gt;"IKS"),IFERROR(VLOOKUP($G156,Tb_KostenTypen[],2,0),"tarief"),RIGHT(F156,3)="IKS","Uurtarief",LEFT(F156,6)="Arbeid","Uurtarief",AND(LEFT(F156,8)="Bijdrage",RIGHT(F156,15)="(vrijwilligers)"),"Vast tarief"),"")</f>
        <v/>
      </c>
      <c r="O156" s="92"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tarief",IF(LEFT(F156,8)="Bijdrage",VLOOKUP($F156,Tb_KostenTypen[],MATCH(Methode_Keuze,Tb_KostenTypen[#Headers],0),0),VLOOKUP($G156,Lijsten!L:O,4,0))),""),"")</f>
        <v/>
      </c>
      <c r="P156" s="92"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tarief",IF(LEFT(F156,8)="Bijdrage",VLOOKUP($F156,Tb_KostenTypen[],MATCH(Methode_Keuze,Tb_KostenTypen[#Headers],0),0),VLOOKUP($G156,Lijsten!L:O,4,0))),""),"")</f>
        <v/>
      </c>
      <c r="Q156" s="50"/>
      <c r="R156" s="50"/>
      <c r="S156" s="83"/>
      <c r="T156" s="51"/>
      <c r="U156" s="4" t="str" cm="1">
        <f t="array" ref="U156">IF(AA156&lt;&gt;"ja",_xlfn.IFNA(_xlfn.IFS(AND(O156&lt;&gt;"",F156&lt;&gt;"",RIGHT($N156,6)="tarief"),O156*Q156,S156&gt;0,IF(F156&lt;&gt;"",S156,"")),""),"")</f>
        <v/>
      </c>
      <c r="V156" s="4" t="str" cm="1">
        <f t="array" ref="V156">IF(AA156&lt;&gt;"ja",_xlfn.IFNA(_xlfn.IFS(AND(P156&lt;&gt;"",R156&lt;&gt;"",RIGHT($N156,6)="tarief"),P156*R156,T156&gt;0,T156),""),"")</f>
        <v/>
      </c>
      <c r="W156" s="4" t="str" cm="1">
        <f t="array" ref="W156">IFERROR(_xlfn.IFS(OR(F156="",LEFT(Methode_Keuze,4)="Geen"),"",AND(U156&lt;&gt;"",F156&lt;&gt;"Arbeidskosten"),ROUND(U156*VLOOKUP(F156,Tb_ProjectKosten[],MATCH(Tb_ProjectKosten[[#Headers],[Forfat_Percentage]],Tb_ProjectKosten[#Headers],0),0),2),AND(F156="Arbeidskosten",G156&lt;&gt;""),IFERROR(ROUND(U156*VLOOKUP(G156,Tb_KostenTypen[],3,0)*VLOOKUP(F156,Tb_ProjectKosten[],MATCH(Tb_ProjectKosten[[#Headers],[Forfat_Percentage]],Tb_ProjectKosten[#Headers],0),0),2),""),U156 &lt;=0,0),"")</f>
        <v/>
      </c>
      <c r="X156" s="4" t="str" cm="1">
        <f t="array" ref="X156">IFERROR(_xlfn.IFS(OR(F156="",LEFT(Methode_Keuze,4)="Geen"),"",AND(V156&lt;&gt;"",F156&lt;&gt;"Arbeidskosten"),ROUND(V156*VLOOKUP(F156,Tb_ProjectKosten[],MATCH(Tb_ProjectKosten[[#Headers],[Forfat_Percentage]],Tb_ProjectKosten[#Headers],0),0),2),AND(F156="Arbeidskosten",G156&lt;&gt;""),IFERROR(ROUND(V156*VLOOKUP(G156,Tb_KostenTypen[],3,0)*VLOOKUP(F156,Tb_ProjectKosten[],MATCH(Tb_ProjectKosten[[#Headers],[Forfat_Percentage]],Tb_ProjectKosten[#Headers],0),0),2),""),V156 &lt;=0,0),"")</f>
        <v/>
      </c>
      <c r="Y156" s="262"/>
      <c r="Z156" s="49"/>
      <c r="AA156" s="37" t="str" cm="1">
        <f t="array" ref="AA156">IFERROR(IF(INDEX(SubsidieTabel!$Q$1:$T$9,MATCH($F156,SubsidieTabel!$Q$1:$Q$9,0),IFERROR(MATCH(Methode_Keuze,SubsidieTabel!$Q$1:$T$1,0),2))&lt;&gt;1=TRUE,"ja",""),"")</f>
        <v/>
      </c>
    </row>
    <row r="157" spans="1:27" ht="15" customHeight="1" x14ac:dyDescent="0.25">
      <c r="A157" s="87"/>
      <c r="B157" s="219" t="str">
        <f>IF(A157&lt;&gt;"",_xlfn.MAXIFS($B$1:B156,$A$1:A156,A157)+1,"")</f>
        <v/>
      </c>
      <c r="C157" s="50"/>
      <c r="D157" s="50"/>
      <c r="E157" s="50"/>
      <c r="F157" s="50"/>
      <c r="G157" s="283"/>
      <c r="H157" s="296"/>
      <c r="I157" s="295"/>
      <c r="J157" s="295"/>
      <c r="K157" s="202"/>
      <c r="L157" s="202"/>
      <c r="M157" s="91" t="str">
        <f>IFERROR(VLOOKUP(H157,Lijsten!$H$1:$I$100,2,0),"")</f>
        <v/>
      </c>
      <c r="N157" s="91" t="str" cm="1">
        <f t="array" ref="N157">IFERROR(_xlfn.IFS(AND(LEFT(F157,6)="Arbeid",RIGHT(F157,3)&lt;&gt;"IKS"),IFERROR(VLOOKUP($G157,Tb_KostenTypen[],2,0),"tarief"),RIGHT(F157,3)="IKS","Uurtarief",LEFT(F157,6)="Arbeid","Uurtarief",AND(LEFT(F157,8)="Bijdrage",RIGHT(F157,15)="(vrijwilligers)"),"Vast tarief"),"")</f>
        <v/>
      </c>
      <c r="O157" s="92"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tarief",IF(LEFT(F157,8)="Bijdrage",VLOOKUP($F157,Tb_KostenTypen[],MATCH(Methode_Keuze,Tb_KostenTypen[#Headers],0),0),VLOOKUP($G157,Lijsten!L:O,4,0))),""),"")</f>
        <v/>
      </c>
      <c r="P157" s="92"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tarief",IF(LEFT(F157,8)="Bijdrage",VLOOKUP($F157,Tb_KostenTypen[],MATCH(Methode_Keuze,Tb_KostenTypen[#Headers],0),0),VLOOKUP($G157,Lijsten!L:O,4,0))),""),"")</f>
        <v/>
      </c>
      <c r="Q157" s="50"/>
      <c r="R157" s="50"/>
      <c r="S157" s="83"/>
      <c r="T157" s="51"/>
      <c r="U157" s="4" t="str" cm="1">
        <f t="array" ref="U157">IF(AA157&lt;&gt;"ja",_xlfn.IFNA(_xlfn.IFS(AND(O157&lt;&gt;"",F157&lt;&gt;"",RIGHT($N157,6)="tarief"),O157*Q157,S157&gt;0,IF(F157&lt;&gt;"",S157,"")),""),"")</f>
        <v/>
      </c>
      <c r="V157" s="4" t="str" cm="1">
        <f t="array" ref="V157">IF(AA157&lt;&gt;"ja",_xlfn.IFNA(_xlfn.IFS(AND(P157&lt;&gt;"",R157&lt;&gt;"",RIGHT($N157,6)="tarief"),P157*R157,T157&gt;0,T157),""),"")</f>
        <v/>
      </c>
      <c r="W157" s="4" t="str" cm="1">
        <f t="array" ref="W157">IFERROR(_xlfn.IFS(OR(F157="",LEFT(Methode_Keuze,4)="Geen"),"",AND(U157&lt;&gt;"",F157&lt;&gt;"Arbeidskosten"),ROUND(U157*VLOOKUP(F157,Tb_ProjectKosten[],MATCH(Tb_ProjectKosten[[#Headers],[Forfat_Percentage]],Tb_ProjectKosten[#Headers],0),0),2),AND(F157="Arbeidskosten",G157&lt;&gt;""),IFERROR(ROUND(U157*VLOOKUP(G157,Tb_KostenTypen[],3,0)*VLOOKUP(F157,Tb_ProjectKosten[],MATCH(Tb_ProjectKosten[[#Headers],[Forfat_Percentage]],Tb_ProjectKosten[#Headers],0),0),2),""),U157 &lt;=0,0),"")</f>
        <v/>
      </c>
      <c r="X157" s="4" t="str" cm="1">
        <f t="array" ref="X157">IFERROR(_xlfn.IFS(OR(F157="",LEFT(Methode_Keuze,4)="Geen"),"",AND(V157&lt;&gt;"",F157&lt;&gt;"Arbeidskosten"),ROUND(V157*VLOOKUP(F157,Tb_ProjectKosten[],MATCH(Tb_ProjectKosten[[#Headers],[Forfat_Percentage]],Tb_ProjectKosten[#Headers],0),0),2),AND(F157="Arbeidskosten",G157&lt;&gt;""),IFERROR(ROUND(V157*VLOOKUP(G157,Tb_KostenTypen[],3,0)*VLOOKUP(F157,Tb_ProjectKosten[],MATCH(Tb_ProjectKosten[[#Headers],[Forfat_Percentage]],Tb_ProjectKosten[#Headers],0),0),2),""),V157 &lt;=0,0),"")</f>
        <v/>
      </c>
      <c r="Y157" s="262"/>
      <c r="Z157" s="49"/>
      <c r="AA157" s="37" t="str" cm="1">
        <f t="array" ref="AA157">IFERROR(IF(INDEX(SubsidieTabel!$Q$1:$T$9,MATCH($F157,SubsidieTabel!$Q$1:$Q$9,0),IFERROR(MATCH(Methode_Keuze,SubsidieTabel!$Q$1:$T$1,0),2))&lt;&gt;1=TRUE,"ja",""),"")</f>
        <v/>
      </c>
    </row>
    <row r="158" spans="1:27" ht="15" customHeight="1" x14ac:dyDescent="0.25">
      <c r="A158" s="87"/>
      <c r="B158" s="219" t="str">
        <f>IF(A158&lt;&gt;"",_xlfn.MAXIFS($B$1:B157,$A$1:A157,A158)+1,"")</f>
        <v/>
      </c>
      <c r="C158" s="50"/>
      <c r="D158" s="50"/>
      <c r="E158" s="50"/>
      <c r="F158" s="50"/>
      <c r="G158" s="283"/>
      <c r="H158" s="296"/>
      <c r="I158" s="295"/>
      <c r="J158" s="295"/>
      <c r="K158" s="202"/>
      <c r="L158" s="202"/>
      <c r="M158" s="91" t="str">
        <f>IFERROR(VLOOKUP(H158,Lijsten!$H$1:$I$100,2,0),"")</f>
        <v/>
      </c>
      <c r="N158" s="91" t="str" cm="1">
        <f t="array" ref="N158">IFERROR(_xlfn.IFS(AND(LEFT(F158,6)="Arbeid",RIGHT(F158,3)&lt;&gt;"IKS"),IFERROR(VLOOKUP($G158,Tb_KostenTypen[],2,0),"tarief"),RIGHT(F158,3)="IKS","Uurtarief",LEFT(F158,6)="Arbeid","Uurtarief",AND(LEFT(F158,8)="Bijdrage",RIGHT(F158,15)="(vrijwilligers)"),"Vast tarief"),"")</f>
        <v/>
      </c>
      <c r="O158" s="92"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tarief",IF(LEFT(F158,8)="Bijdrage",VLOOKUP($F158,Tb_KostenTypen[],MATCH(Methode_Keuze,Tb_KostenTypen[#Headers],0),0),VLOOKUP($G158,Lijsten!L:O,4,0))),""),"")</f>
        <v/>
      </c>
      <c r="P158" s="92"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tarief",IF(LEFT(F158,8)="Bijdrage",VLOOKUP($F158,Tb_KostenTypen[],MATCH(Methode_Keuze,Tb_KostenTypen[#Headers],0),0),VLOOKUP($G158,Lijsten!L:O,4,0))),""),"")</f>
        <v/>
      </c>
      <c r="Q158" s="50"/>
      <c r="R158" s="50"/>
      <c r="S158" s="83"/>
      <c r="T158" s="51"/>
      <c r="U158" s="4" t="str" cm="1">
        <f t="array" ref="U158">IF(AA158&lt;&gt;"ja",_xlfn.IFNA(_xlfn.IFS(AND(O158&lt;&gt;"",F158&lt;&gt;"",RIGHT($N158,6)="tarief"),O158*Q158,S158&gt;0,IF(F158&lt;&gt;"",S158,"")),""),"")</f>
        <v/>
      </c>
      <c r="V158" s="4" t="str" cm="1">
        <f t="array" ref="V158">IF(AA158&lt;&gt;"ja",_xlfn.IFNA(_xlfn.IFS(AND(P158&lt;&gt;"",R158&lt;&gt;"",RIGHT($N158,6)="tarief"),P158*R158,T158&gt;0,T158),""),"")</f>
        <v/>
      </c>
      <c r="W158" s="4" t="str" cm="1">
        <f t="array" ref="W158">IFERROR(_xlfn.IFS(OR(F158="",LEFT(Methode_Keuze,4)="Geen"),"",AND(U158&lt;&gt;"",F158&lt;&gt;"Arbeidskosten"),ROUND(U158*VLOOKUP(F158,Tb_ProjectKosten[],MATCH(Tb_ProjectKosten[[#Headers],[Forfat_Percentage]],Tb_ProjectKosten[#Headers],0),0),2),AND(F158="Arbeidskosten",G158&lt;&gt;""),IFERROR(ROUND(U158*VLOOKUP(G158,Tb_KostenTypen[],3,0)*VLOOKUP(F158,Tb_ProjectKosten[],MATCH(Tb_ProjectKosten[[#Headers],[Forfat_Percentage]],Tb_ProjectKosten[#Headers],0),0),2),""),U158 &lt;=0,0),"")</f>
        <v/>
      </c>
      <c r="X158" s="4" t="str" cm="1">
        <f t="array" ref="X158">IFERROR(_xlfn.IFS(OR(F158="",LEFT(Methode_Keuze,4)="Geen"),"",AND(V158&lt;&gt;"",F158&lt;&gt;"Arbeidskosten"),ROUND(V158*VLOOKUP(F158,Tb_ProjectKosten[],MATCH(Tb_ProjectKosten[[#Headers],[Forfat_Percentage]],Tb_ProjectKosten[#Headers],0),0),2),AND(F158="Arbeidskosten",G158&lt;&gt;""),IFERROR(ROUND(V158*VLOOKUP(G158,Tb_KostenTypen[],3,0)*VLOOKUP(F158,Tb_ProjectKosten[],MATCH(Tb_ProjectKosten[[#Headers],[Forfat_Percentage]],Tb_ProjectKosten[#Headers],0),0),2),""),V158 &lt;=0,0),"")</f>
        <v/>
      </c>
      <c r="Y158" s="262"/>
      <c r="Z158" s="49"/>
      <c r="AA158" s="37" t="str" cm="1">
        <f t="array" ref="AA158">IFERROR(IF(INDEX(SubsidieTabel!$Q$1:$T$9,MATCH($F158,SubsidieTabel!$Q$1:$Q$9,0),IFERROR(MATCH(Methode_Keuze,SubsidieTabel!$Q$1:$T$1,0),2))&lt;&gt;1=TRUE,"ja",""),"")</f>
        <v/>
      </c>
    </row>
    <row r="159" spans="1:27" ht="15" customHeight="1" x14ac:dyDescent="0.25">
      <c r="A159" s="87"/>
      <c r="B159" s="219" t="str">
        <f>IF(A159&lt;&gt;"",_xlfn.MAXIFS($B$1:B158,$A$1:A158,A159)+1,"")</f>
        <v/>
      </c>
      <c r="C159" s="50"/>
      <c r="D159" s="50"/>
      <c r="E159" s="50"/>
      <c r="F159" s="50"/>
      <c r="G159" s="283"/>
      <c r="H159" s="296"/>
      <c r="I159" s="295"/>
      <c r="J159" s="295"/>
      <c r="K159" s="202"/>
      <c r="L159" s="202"/>
      <c r="M159" s="91" t="str">
        <f>IFERROR(VLOOKUP(H159,Lijsten!$H$1:$I$100,2,0),"")</f>
        <v/>
      </c>
      <c r="N159" s="91" t="str" cm="1">
        <f t="array" ref="N159">IFERROR(_xlfn.IFS(AND(LEFT(F159,6)="Arbeid",RIGHT(F159,3)&lt;&gt;"IKS"),IFERROR(VLOOKUP($G159,Tb_KostenTypen[],2,0),"tarief"),RIGHT(F159,3)="IKS","Uurtarief",LEFT(F159,6)="Arbeid","Uurtarief",AND(LEFT(F159,8)="Bijdrage",RIGHT(F159,15)="(vrijwilligers)"),"Vast tarief"),"")</f>
        <v/>
      </c>
      <c r="O159" s="92"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tarief",IF(LEFT(F159,8)="Bijdrage",VLOOKUP($F159,Tb_KostenTypen[],MATCH(Methode_Keuze,Tb_KostenTypen[#Headers],0),0),VLOOKUP($G159,Lijsten!L:O,4,0))),""),"")</f>
        <v/>
      </c>
      <c r="P159" s="92"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tarief",IF(LEFT(F159,8)="Bijdrage",VLOOKUP($F159,Tb_KostenTypen[],MATCH(Methode_Keuze,Tb_KostenTypen[#Headers],0),0),VLOOKUP($G159,Lijsten!L:O,4,0))),""),"")</f>
        <v/>
      </c>
      <c r="Q159" s="50"/>
      <c r="R159" s="50"/>
      <c r="S159" s="83"/>
      <c r="T159" s="51"/>
      <c r="U159" s="4" t="str" cm="1">
        <f t="array" ref="U159">IF(AA159&lt;&gt;"ja",_xlfn.IFNA(_xlfn.IFS(AND(O159&lt;&gt;"",F159&lt;&gt;"",RIGHT($N159,6)="tarief"),O159*Q159,S159&gt;0,IF(F159&lt;&gt;"",S159,"")),""),"")</f>
        <v/>
      </c>
      <c r="V159" s="4" t="str" cm="1">
        <f t="array" ref="V159">IF(AA159&lt;&gt;"ja",_xlfn.IFNA(_xlfn.IFS(AND(P159&lt;&gt;"",R159&lt;&gt;"",RIGHT($N159,6)="tarief"),P159*R159,T159&gt;0,T159),""),"")</f>
        <v/>
      </c>
      <c r="W159" s="4" t="str" cm="1">
        <f t="array" ref="W159">IFERROR(_xlfn.IFS(OR(F159="",LEFT(Methode_Keuze,4)="Geen"),"",AND(U159&lt;&gt;"",F159&lt;&gt;"Arbeidskosten"),ROUND(U159*VLOOKUP(F159,Tb_ProjectKosten[],MATCH(Tb_ProjectKosten[[#Headers],[Forfat_Percentage]],Tb_ProjectKosten[#Headers],0),0),2),AND(F159="Arbeidskosten",G159&lt;&gt;""),IFERROR(ROUND(U159*VLOOKUP(G159,Tb_KostenTypen[],3,0)*VLOOKUP(F159,Tb_ProjectKosten[],MATCH(Tb_ProjectKosten[[#Headers],[Forfat_Percentage]],Tb_ProjectKosten[#Headers],0),0),2),""),U159 &lt;=0,0),"")</f>
        <v/>
      </c>
      <c r="X159" s="4" t="str" cm="1">
        <f t="array" ref="X159">IFERROR(_xlfn.IFS(OR(F159="",LEFT(Methode_Keuze,4)="Geen"),"",AND(V159&lt;&gt;"",F159&lt;&gt;"Arbeidskosten"),ROUND(V159*VLOOKUP(F159,Tb_ProjectKosten[],MATCH(Tb_ProjectKosten[[#Headers],[Forfat_Percentage]],Tb_ProjectKosten[#Headers],0),0),2),AND(F159="Arbeidskosten",G159&lt;&gt;""),IFERROR(ROUND(V159*VLOOKUP(G159,Tb_KostenTypen[],3,0)*VLOOKUP(F159,Tb_ProjectKosten[],MATCH(Tb_ProjectKosten[[#Headers],[Forfat_Percentage]],Tb_ProjectKosten[#Headers],0),0),2),""),V159 &lt;=0,0),"")</f>
        <v/>
      </c>
      <c r="Y159" s="262"/>
      <c r="Z159" s="49"/>
      <c r="AA159" s="37" t="str" cm="1">
        <f t="array" ref="AA159">IFERROR(IF(INDEX(SubsidieTabel!$Q$1:$T$9,MATCH($F159,SubsidieTabel!$Q$1:$Q$9,0),IFERROR(MATCH(Methode_Keuze,SubsidieTabel!$Q$1:$T$1,0),2))&lt;&gt;1=TRUE,"ja",""),"")</f>
        <v/>
      </c>
    </row>
    <row r="160" spans="1:27" ht="15" customHeight="1" x14ac:dyDescent="0.25">
      <c r="A160" s="87"/>
      <c r="B160" s="219" t="str">
        <f>IF(A160&lt;&gt;"",_xlfn.MAXIFS($B$1:B159,$A$1:A159,A160)+1,"")</f>
        <v/>
      </c>
      <c r="C160" s="50"/>
      <c r="D160" s="50"/>
      <c r="E160" s="50"/>
      <c r="F160" s="50"/>
      <c r="G160" s="283"/>
      <c r="H160" s="296"/>
      <c r="I160" s="295"/>
      <c r="J160" s="295"/>
      <c r="K160" s="202"/>
      <c r="L160" s="202"/>
      <c r="M160" s="91" t="str">
        <f>IFERROR(VLOOKUP(H160,Lijsten!$H$1:$I$100,2,0),"")</f>
        <v/>
      </c>
      <c r="N160" s="91" t="str" cm="1">
        <f t="array" ref="N160">IFERROR(_xlfn.IFS(AND(LEFT(F160,6)="Arbeid",RIGHT(F160,3)&lt;&gt;"IKS"),IFERROR(VLOOKUP($G160,Tb_KostenTypen[],2,0),"tarief"),RIGHT(F160,3)="IKS","Uurtarief",LEFT(F160,6)="Arbeid","Uurtarief",AND(LEFT(F160,8)="Bijdrage",RIGHT(F160,15)="(vrijwilligers)"),"Vast tarief"),"")</f>
        <v/>
      </c>
      <c r="O160" s="92"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tarief",IF(LEFT(F160,8)="Bijdrage",VLOOKUP($F160,Tb_KostenTypen[],MATCH(Methode_Keuze,Tb_KostenTypen[#Headers],0),0),VLOOKUP($G160,Lijsten!L:O,4,0))),""),"")</f>
        <v/>
      </c>
      <c r="P160" s="92"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tarief",IF(LEFT(F160,8)="Bijdrage",VLOOKUP($F160,Tb_KostenTypen[],MATCH(Methode_Keuze,Tb_KostenTypen[#Headers],0),0),VLOOKUP($G160,Lijsten!L:O,4,0))),""),"")</f>
        <v/>
      </c>
      <c r="Q160" s="50"/>
      <c r="R160" s="50"/>
      <c r="S160" s="83"/>
      <c r="T160" s="51"/>
      <c r="U160" s="4" t="str" cm="1">
        <f t="array" ref="U160">IF(AA160&lt;&gt;"ja",_xlfn.IFNA(_xlfn.IFS(AND(O160&lt;&gt;"",F160&lt;&gt;"",RIGHT($N160,6)="tarief"),O160*Q160,S160&gt;0,IF(F160&lt;&gt;"",S160,"")),""),"")</f>
        <v/>
      </c>
      <c r="V160" s="4" t="str" cm="1">
        <f t="array" ref="V160">IF(AA160&lt;&gt;"ja",_xlfn.IFNA(_xlfn.IFS(AND(P160&lt;&gt;"",R160&lt;&gt;"",RIGHT($N160,6)="tarief"),P160*R160,T160&gt;0,T160),""),"")</f>
        <v/>
      </c>
      <c r="W160" s="4" t="str" cm="1">
        <f t="array" ref="W160">IFERROR(_xlfn.IFS(OR(F160="",LEFT(Methode_Keuze,4)="Geen"),"",AND(U160&lt;&gt;"",F160&lt;&gt;"Arbeidskosten"),ROUND(U160*VLOOKUP(F160,Tb_ProjectKosten[],MATCH(Tb_ProjectKosten[[#Headers],[Forfat_Percentage]],Tb_ProjectKosten[#Headers],0),0),2),AND(F160="Arbeidskosten",G160&lt;&gt;""),IFERROR(ROUND(U160*VLOOKUP(G160,Tb_KostenTypen[],3,0)*VLOOKUP(F160,Tb_ProjectKosten[],MATCH(Tb_ProjectKosten[[#Headers],[Forfat_Percentage]],Tb_ProjectKosten[#Headers],0),0),2),""),U160 &lt;=0,0),"")</f>
        <v/>
      </c>
      <c r="X160" s="4" t="str" cm="1">
        <f t="array" ref="X160">IFERROR(_xlfn.IFS(OR(F160="",LEFT(Methode_Keuze,4)="Geen"),"",AND(V160&lt;&gt;"",F160&lt;&gt;"Arbeidskosten"),ROUND(V160*VLOOKUP(F160,Tb_ProjectKosten[],MATCH(Tb_ProjectKosten[[#Headers],[Forfat_Percentage]],Tb_ProjectKosten[#Headers],0),0),2),AND(F160="Arbeidskosten",G160&lt;&gt;""),IFERROR(ROUND(V160*VLOOKUP(G160,Tb_KostenTypen[],3,0)*VLOOKUP(F160,Tb_ProjectKosten[],MATCH(Tb_ProjectKosten[[#Headers],[Forfat_Percentage]],Tb_ProjectKosten[#Headers],0),0),2),""),V160 &lt;=0,0),"")</f>
        <v/>
      </c>
      <c r="Y160" s="262"/>
      <c r="Z160" s="49"/>
      <c r="AA160" s="37" t="str" cm="1">
        <f t="array" ref="AA160">IFERROR(IF(INDEX(SubsidieTabel!$Q$1:$T$9,MATCH($F160,SubsidieTabel!$Q$1:$Q$9,0),IFERROR(MATCH(Methode_Keuze,SubsidieTabel!$Q$1:$T$1,0),2))&lt;&gt;1=TRUE,"ja",""),"")</f>
        <v/>
      </c>
    </row>
    <row r="161" spans="1:27" ht="15" customHeight="1" x14ac:dyDescent="0.25">
      <c r="A161" s="87"/>
      <c r="B161" s="219" t="str">
        <f>IF(A161&lt;&gt;"",_xlfn.MAXIFS($B$1:B160,$A$1:A160,A161)+1,"")</f>
        <v/>
      </c>
      <c r="C161" s="50"/>
      <c r="D161" s="50"/>
      <c r="E161" s="50"/>
      <c r="F161" s="50"/>
      <c r="G161" s="283"/>
      <c r="H161" s="296"/>
      <c r="I161" s="295"/>
      <c r="J161" s="295"/>
      <c r="K161" s="202"/>
      <c r="L161" s="202"/>
      <c r="M161" s="91" t="str">
        <f>IFERROR(VLOOKUP(H161,Lijsten!$H$1:$I$100,2,0),"")</f>
        <v/>
      </c>
      <c r="N161" s="91" t="str" cm="1">
        <f t="array" ref="N161">IFERROR(_xlfn.IFS(AND(LEFT(F161,6)="Arbeid",RIGHT(F161,3)&lt;&gt;"IKS"),IFERROR(VLOOKUP($G161,Tb_KostenTypen[],2,0),"tarief"),RIGHT(F161,3)="IKS","Uurtarief",LEFT(F161,6)="Arbeid","Uurtarief",AND(LEFT(F161,8)="Bijdrage",RIGHT(F161,15)="(vrijwilligers)"),"Vast tarief"),"")</f>
        <v/>
      </c>
      <c r="O161" s="92"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tarief",IF(LEFT(F161,8)="Bijdrage",VLOOKUP($F161,Tb_KostenTypen[],MATCH(Methode_Keuze,Tb_KostenTypen[#Headers],0),0),VLOOKUP($G161,Lijsten!L:O,4,0))),""),"")</f>
        <v/>
      </c>
      <c r="P161" s="92"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tarief",IF(LEFT(F161,8)="Bijdrage",VLOOKUP($F161,Tb_KostenTypen[],MATCH(Methode_Keuze,Tb_KostenTypen[#Headers],0),0),VLOOKUP($G161,Lijsten!L:O,4,0))),""),"")</f>
        <v/>
      </c>
      <c r="Q161" s="50"/>
      <c r="R161" s="50"/>
      <c r="S161" s="83"/>
      <c r="T161" s="51"/>
      <c r="U161" s="4" t="str" cm="1">
        <f t="array" ref="U161">IF(AA161&lt;&gt;"ja",_xlfn.IFNA(_xlfn.IFS(AND(O161&lt;&gt;"",F161&lt;&gt;"",RIGHT($N161,6)="tarief"),O161*Q161,S161&gt;0,IF(F161&lt;&gt;"",S161,"")),""),"")</f>
        <v/>
      </c>
      <c r="V161" s="4" t="str" cm="1">
        <f t="array" ref="V161">IF(AA161&lt;&gt;"ja",_xlfn.IFNA(_xlfn.IFS(AND(P161&lt;&gt;"",R161&lt;&gt;"",RIGHT($N161,6)="tarief"),P161*R161,T161&gt;0,T161),""),"")</f>
        <v/>
      </c>
      <c r="W161" s="4" t="str" cm="1">
        <f t="array" ref="W161">IFERROR(_xlfn.IFS(OR(F161="",LEFT(Methode_Keuze,4)="Geen"),"",AND(U161&lt;&gt;"",F161&lt;&gt;"Arbeidskosten"),ROUND(U161*VLOOKUP(F161,Tb_ProjectKosten[],MATCH(Tb_ProjectKosten[[#Headers],[Forfat_Percentage]],Tb_ProjectKosten[#Headers],0),0),2),AND(F161="Arbeidskosten",G161&lt;&gt;""),IFERROR(ROUND(U161*VLOOKUP(G161,Tb_KostenTypen[],3,0)*VLOOKUP(F161,Tb_ProjectKosten[],MATCH(Tb_ProjectKosten[[#Headers],[Forfat_Percentage]],Tb_ProjectKosten[#Headers],0),0),2),""),U161 &lt;=0,0),"")</f>
        <v/>
      </c>
      <c r="X161" s="4" t="str" cm="1">
        <f t="array" ref="X161">IFERROR(_xlfn.IFS(OR(F161="",LEFT(Methode_Keuze,4)="Geen"),"",AND(V161&lt;&gt;"",F161&lt;&gt;"Arbeidskosten"),ROUND(V161*VLOOKUP(F161,Tb_ProjectKosten[],MATCH(Tb_ProjectKosten[[#Headers],[Forfat_Percentage]],Tb_ProjectKosten[#Headers],0),0),2),AND(F161="Arbeidskosten",G161&lt;&gt;""),IFERROR(ROUND(V161*VLOOKUP(G161,Tb_KostenTypen[],3,0)*VLOOKUP(F161,Tb_ProjectKosten[],MATCH(Tb_ProjectKosten[[#Headers],[Forfat_Percentage]],Tb_ProjectKosten[#Headers],0),0),2),""),V161 &lt;=0,0),"")</f>
        <v/>
      </c>
      <c r="Y161" s="262"/>
      <c r="Z161" s="49"/>
      <c r="AA161" s="37" t="str" cm="1">
        <f t="array" ref="AA161">IFERROR(IF(INDEX(SubsidieTabel!$Q$1:$T$9,MATCH($F161,SubsidieTabel!$Q$1:$Q$9,0),IFERROR(MATCH(Methode_Keuze,SubsidieTabel!$Q$1:$T$1,0),2))&lt;&gt;1=TRUE,"ja",""),"")</f>
        <v/>
      </c>
    </row>
    <row r="162" spans="1:27" ht="15" customHeight="1" x14ac:dyDescent="0.25">
      <c r="A162" s="87"/>
      <c r="B162" s="219" t="str">
        <f>IF(A162&lt;&gt;"",_xlfn.MAXIFS($B$1:B161,$A$1:A161,A162)+1,"")</f>
        <v/>
      </c>
      <c r="C162" s="50"/>
      <c r="D162" s="50"/>
      <c r="E162" s="50"/>
      <c r="F162" s="50"/>
      <c r="G162" s="283"/>
      <c r="H162" s="296"/>
      <c r="I162" s="295"/>
      <c r="J162" s="295"/>
      <c r="K162" s="202"/>
      <c r="L162" s="202"/>
      <c r="M162" s="91" t="str">
        <f>IFERROR(VLOOKUP(H162,Lijsten!$H$1:$I$100,2,0),"")</f>
        <v/>
      </c>
      <c r="N162" s="91" t="str" cm="1">
        <f t="array" ref="N162">IFERROR(_xlfn.IFS(AND(LEFT(F162,6)="Arbeid",RIGHT(F162,3)&lt;&gt;"IKS"),IFERROR(VLOOKUP($G162,Tb_KostenTypen[],2,0),"tarief"),RIGHT(F162,3)="IKS","Uurtarief",LEFT(F162,6)="Arbeid","Uurtarief",AND(LEFT(F162,8)="Bijdrage",RIGHT(F162,15)="(vrijwilligers)"),"Vast tarief"),"")</f>
        <v/>
      </c>
      <c r="O162" s="92"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tarief",IF(LEFT(F162,8)="Bijdrage",VLOOKUP($F162,Tb_KostenTypen[],MATCH(Methode_Keuze,Tb_KostenTypen[#Headers],0),0),VLOOKUP($G162,Lijsten!L:O,4,0))),""),"")</f>
        <v/>
      </c>
      <c r="P162" s="92"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tarief",IF(LEFT(F162,8)="Bijdrage",VLOOKUP($F162,Tb_KostenTypen[],MATCH(Methode_Keuze,Tb_KostenTypen[#Headers],0),0),VLOOKUP($G162,Lijsten!L:O,4,0))),""),"")</f>
        <v/>
      </c>
      <c r="Q162" s="50"/>
      <c r="R162" s="50"/>
      <c r="S162" s="83"/>
      <c r="T162" s="51"/>
      <c r="U162" s="4" t="str" cm="1">
        <f t="array" ref="U162">IF(AA162&lt;&gt;"ja",_xlfn.IFNA(_xlfn.IFS(AND(O162&lt;&gt;"",F162&lt;&gt;"",RIGHT($N162,6)="tarief"),O162*Q162,S162&gt;0,IF(F162&lt;&gt;"",S162,"")),""),"")</f>
        <v/>
      </c>
      <c r="V162" s="4" t="str" cm="1">
        <f t="array" ref="V162">IF(AA162&lt;&gt;"ja",_xlfn.IFNA(_xlfn.IFS(AND(P162&lt;&gt;"",R162&lt;&gt;"",RIGHT($N162,6)="tarief"),P162*R162,T162&gt;0,T162),""),"")</f>
        <v/>
      </c>
      <c r="W162" s="4" t="str" cm="1">
        <f t="array" ref="W162">IFERROR(_xlfn.IFS(OR(F162="",LEFT(Methode_Keuze,4)="Geen"),"",AND(U162&lt;&gt;"",F162&lt;&gt;"Arbeidskosten"),ROUND(U162*VLOOKUP(F162,Tb_ProjectKosten[],MATCH(Tb_ProjectKosten[[#Headers],[Forfat_Percentage]],Tb_ProjectKosten[#Headers],0),0),2),AND(F162="Arbeidskosten",G162&lt;&gt;""),IFERROR(ROUND(U162*VLOOKUP(G162,Tb_KostenTypen[],3,0)*VLOOKUP(F162,Tb_ProjectKosten[],MATCH(Tb_ProjectKosten[[#Headers],[Forfat_Percentage]],Tb_ProjectKosten[#Headers],0),0),2),""),U162 &lt;=0,0),"")</f>
        <v/>
      </c>
      <c r="X162" s="4" t="str" cm="1">
        <f t="array" ref="X162">IFERROR(_xlfn.IFS(OR(F162="",LEFT(Methode_Keuze,4)="Geen"),"",AND(V162&lt;&gt;"",F162&lt;&gt;"Arbeidskosten"),ROUND(V162*VLOOKUP(F162,Tb_ProjectKosten[],MATCH(Tb_ProjectKosten[[#Headers],[Forfat_Percentage]],Tb_ProjectKosten[#Headers],0),0),2),AND(F162="Arbeidskosten",G162&lt;&gt;""),IFERROR(ROUND(V162*VLOOKUP(G162,Tb_KostenTypen[],3,0)*VLOOKUP(F162,Tb_ProjectKosten[],MATCH(Tb_ProjectKosten[[#Headers],[Forfat_Percentage]],Tb_ProjectKosten[#Headers],0),0),2),""),V162 &lt;=0,0),"")</f>
        <v/>
      </c>
      <c r="Y162" s="262"/>
      <c r="Z162" s="49"/>
      <c r="AA162" s="37" t="str" cm="1">
        <f t="array" ref="AA162">IFERROR(IF(INDEX(SubsidieTabel!$Q$1:$T$9,MATCH($F162,SubsidieTabel!$Q$1:$Q$9,0),IFERROR(MATCH(Methode_Keuze,SubsidieTabel!$Q$1:$T$1,0),2))&lt;&gt;1=TRUE,"ja",""),"")</f>
        <v/>
      </c>
    </row>
    <row r="163" spans="1:27" ht="15" customHeight="1" x14ac:dyDescent="0.25">
      <c r="A163" s="87"/>
      <c r="B163" s="219" t="str">
        <f>IF(A163&lt;&gt;"",_xlfn.MAXIFS($B$1:B162,$A$1:A162,A163)+1,"")</f>
        <v/>
      </c>
      <c r="C163" s="50"/>
      <c r="D163" s="50"/>
      <c r="E163" s="50"/>
      <c r="F163" s="50"/>
      <c r="G163" s="283"/>
      <c r="H163" s="296"/>
      <c r="I163" s="295"/>
      <c r="J163" s="295"/>
      <c r="K163" s="202"/>
      <c r="L163" s="202"/>
      <c r="M163" s="91" t="str">
        <f>IFERROR(VLOOKUP(H163,Lijsten!$H$1:$I$100,2,0),"")</f>
        <v/>
      </c>
      <c r="N163" s="91" t="str" cm="1">
        <f t="array" ref="N163">IFERROR(_xlfn.IFS(AND(LEFT(F163,6)="Arbeid",RIGHT(F163,3)&lt;&gt;"IKS"),IFERROR(VLOOKUP($G163,Tb_KostenTypen[],2,0),"tarief"),RIGHT(F163,3)="IKS","Uurtarief",LEFT(F163,6)="Arbeid","Uurtarief",AND(LEFT(F163,8)="Bijdrage",RIGHT(F163,15)="(vrijwilligers)"),"Vast tarief"),"")</f>
        <v/>
      </c>
      <c r="O163" s="92"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tarief",IF(LEFT(F163,8)="Bijdrage",VLOOKUP($F163,Tb_KostenTypen[],MATCH(Methode_Keuze,Tb_KostenTypen[#Headers],0),0),VLOOKUP($G163,Lijsten!L:O,4,0))),""),"")</f>
        <v/>
      </c>
      <c r="P163" s="92"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tarief",IF(LEFT(F163,8)="Bijdrage",VLOOKUP($F163,Tb_KostenTypen[],MATCH(Methode_Keuze,Tb_KostenTypen[#Headers],0),0),VLOOKUP($G163,Lijsten!L:O,4,0))),""),"")</f>
        <v/>
      </c>
      <c r="Q163" s="50"/>
      <c r="R163" s="50"/>
      <c r="S163" s="83"/>
      <c r="T163" s="51"/>
      <c r="U163" s="4" t="str" cm="1">
        <f t="array" ref="U163">IF(AA163&lt;&gt;"ja",_xlfn.IFNA(_xlfn.IFS(AND(O163&lt;&gt;"",F163&lt;&gt;"",RIGHT($N163,6)="tarief"),O163*Q163,S163&gt;0,IF(F163&lt;&gt;"",S163,"")),""),"")</f>
        <v/>
      </c>
      <c r="V163" s="4" t="str" cm="1">
        <f t="array" ref="V163">IF(AA163&lt;&gt;"ja",_xlfn.IFNA(_xlfn.IFS(AND(P163&lt;&gt;"",R163&lt;&gt;"",RIGHT($N163,6)="tarief"),P163*R163,T163&gt;0,T163),""),"")</f>
        <v/>
      </c>
      <c r="W163" s="4" t="str" cm="1">
        <f t="array" ref="W163">IFERROR(_xlfn.IFS(OR(F163="",LEFT(Methode_Keuze,4)="Geen"),"",AND(U163&lt;&gt;"",F163&lt;&gt;"Arbeidskosten"),ROUND(U163*VLOOKUP(F163,Tb_ProjectKosten[],MATCH(Tb_ProjectKosten[[#Headers],[Forfat_Percentage]],Tb_ProjectKosten[#Headers],0),0),2),AND(F163="Arbeidskosten",G163&lt;&gt;""),IFERROR(ROUND(U163*VLOOKUP(G163,Tb_KostenTypen[],3,0)*VLOOKUP(F163,Tb_ProjectKosten[],MATCH(Tb_ProjectKosten[[#Headers],[Forfat_Percentage]],Tb_ProjectKosten[#Headers],0),0),2),""),U163 &lt;=0,0),"")</f>
        <v/>
      </c>
      <c r="X163" s="4" t="str" cm="1">
        <f t="array" ref="X163">IFERROR(_xlfn.IFS(OR(F163="",LEFT(Methode_Keuze,4)="Geen"),"",AND(V163&lt;&gt;"",F163&lt;&gt;"Arbeidskosten"),ROUND(V163*VLOOKUP(F163,Tb_ProjectKosten[],MATCH(Tb_ProjectKosten[[#Headers],[Forfat_Percentage]],Tb_ProjectKosten[#Headers],0),0),2),AND(F163="Arbeidskosten",G163&lt;&gt;""),IFERROR(ROUND(V163*VLOOKUP(G163,Tb_KostenTypen[],3,0)*VLOOKUP(F163,Tb_ProjectKosten[],MATCH(Tb_ProjectKosten[[#Headers],[Forfat_Percentage]],Tb_ProjectKosten[#Headers],0),0),2),""),V163 &lt;=0,0),"")</f>
        <v/>
      </c>
      <c r="Y163" s="262"/>
      <c r="Z163" s="49"/>
      <c r="AA163" s="37" t="str" cm="1">
        <f t="array" ref="AA163">IFERROR(IF(INDEX(SubsidieTabel!$Q$1:$T$9,MATCH($F163,SubsidieTabel!$Q$1:$Q$9,0),IFERROR(MATCH(Methode_Keuze,SubsidieTabel!$Q$1:$T$1,0),2))&lt;&gt;1=TRUE,"ja",""),"")</f>
        <v/>
      </c>
    </row>
    <row r="164" spans="1:27" ht="15" customHeight="1" x14ac:dyDescent="0.25">
      <c r="A164" s="87"/>
      <c r="B164" s="219" t="str">
        <f>IF(A164&lt;&gt;"",_xlfn.MAXIFS($B$1:B163,$A$1:A163,A164)+1,"")</f>
        <v/>
      </c>
      <c r="C164" s="50"/>
      <c r="D164" s="50"/>
      <c r="E164" s="50"/>
      <c r="F164" s="50"/>
      <c r="G164" s="283"/>
      <c r="H164" s="296"/>
      <c r="I164" s="295"/>
      <c r="J164" s="295"/>
      <c r="K164" s="202"/>
      <c r="L164" s="202"/>
      <c r="M164" s="91" t="str">
        <f>IFERROR(VLOOKUP(H164,Lijsten!$H$1:$I$100,2,0),"")</f>
        <v/>
      </c>
      <c r="N164" s="91" t="str" cm="1">
        <f t="array" ref="N164">IFERROR(_xlfn.IFS(AND(LEFT(F164,6)="Arbeid",RIGHT(F164,3)&lt;&gt;"IKS"),IFERROR(VLOOKUP($G164,Tb_KostenTypen[],2,0),"tarief"),RIGHT(F164,3)="IKS","Uurtarief",LEFT(F164,6)="Arbeid","Uurtarief",AND(LEFT(F164,8)="Bijdrage",RIGHT(F164,15)="(vrijwilligers)"),"Vast tarief"),"")</f>
        <v/>
      </c>
      <c r="O164" s="92"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tarief",IF(LEFT(F164,8)="Bijdrage",VLOOKUP($F164,Tb_KostenTypen[],MATCH(Methode_Keuze,Tb_KostenTypen[#Headers],0),0),VLOOKUP($G164,Lijsten!L:O,4,0))),""),"")</f>
        <v/>
      </c>
      <c r="P164" s="92"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tarief",IF(LEFT(F164,8)="Bijdrage",VLOOKUP($F164,Tb_KostenTypen[],MATCH(Methode_Keuze,Tb_KostenTypen[#Headers],0),0),VLOOKUP($G164,Lijsten!L:O,4,0))),""),"")</f>
        <v/>
      </c>
      <c r="Q164" s="50"/>
      <c r="R164" s="50"/>
      <c r="S164" s="83"/>
      <c r="T164" s="51"/>
      <c r="U164" s="4" t="str" cm="1">
        <f t="array" ref="U164">IF(AA164&lt;&gt;"ja",_xlfn.IFNA(_xlfn.IFS(AND(O164&lt;&gt;"",F164&lt;&gt;"",RIGHT($N164,6)="tarief"),O164*Q164,S164&gt;0,IF(F164&lt;&gt;"",S164,"")),""),"")</f>
        <v/>
      </c>
      <c r="V164" s="4" t="str" cm="1">
        <f t="array" ref="V164">IF(AA164&lt;&gt;"ja",_xlfn.IFNA(_xlfn.IFS(AND(P164&lt;&gt;"",R164&lt;&gt;"",RIGHT($N164,6)="tarief"),P164*R164,T164&gt;0,T164),""),"")</f>
        <v/>
      </c>
      <c r="W164" s="4" t="str" cm="1">
        <f t="array" ref="W164">IFERROR(_xlfn.IFS(OR(F164="",LEFT(Methode_Keuze,4)="Geen"),"",AND(U164&lt;&gt;"",F164&lt;&gt;"Arbeidskosten"),ROUND(U164*VLOOKUP(F164,Tb_ProjectKosten[],MATCH(Tb_ProjectKosten[[#Headers],[Forfat_Percentage]],Tb_ProjectKosten[#Headers],0),0),2),AND(F164="Arbeidskosten",G164&lt;&gt;""),IFERROR(ROUND(U164*VLOOKUP(G164,Tb_KostenTypen[],3,0)*VLOOKUP(F164,Tb_ProjectKosten[],MATCH(Tb_ProjectKosten[[#Headers],[Forfat_Percentage]],Tb_ProjectKosten[#Headers],0),0),2),""),U164 &lt;=0,0),"")</f>
        <v/>
      </c>
      <c r="X164" s="4" t="str" cm="1">
        <f t="array" ref="X164">IFERROR(_xlfn.IFS(OR(F164="",LEFT(Methode_Keuze,4)="Geen"),"",AND(V164&lt;&gt;"",F164&lt;&gt;"Arbeidskosten"),ROUND(V164*VLOOKUP(F164,Tb_ProjectKosten[],MATCH(Tb_ProjectKosten[[#Headers],[Forfat_Percentage]],Tb_ProjectKosten[#Headers],0),0),2),AND(F164="Arbeidskosten",G164&lt;&gt;""),IFERROR(ROUND(V164*VLOOKUP(G164,Tb_KostenTypen[],3,0)*VLOOKUP(F164,Tb_ProjectKosten[],MATCH(Tb_ProjectKosten[[#Headers],[Forfat_Percentage]],Tb_ProjectKosten[#Headers],0),0),2),""),V164 &lt;=0,0),"")</f>
        <v/>
      </c>
      <c r="Y164" s="262"/>
      <c r="Z164" s="49"/>
      <c r="AA164" s="37" t="str" cm="1">
        <f t="array" ref="AA164">IFERROR(IF(INDEX(SubsidieTabel!$Q$1:$T$9,MATCH($F164,SubsidieTabel!$Q$1:$Q$9,0),IFERROR(MATCH(Methode_Keuze,SubsidieTabel!$Q$1:$T$1,0),2))&lt;&gt;1=TRUE,"ja",""),"")</f>
        <v/>
      </c>
    </row>
    <row r="165" spans="1:27" ht="15" customHeight="1" x14ac:dyDescent="0.25">
      <c r="A165" s="87"/>
      <c r="B165" s="219" t="str">
        <f>IF(A165&lt;&gt;"",_xlfn.MAXIFS($B$1:B164,$A$1:A164,A165)+1,"")</f>
        <v/>
      </c>
      <c r="C165" s="50"/>
      <c r="D165" s="50"/>
      <c r="E165" s="50"/>
      <c r="F165" s="50"/>
      <c r="G165" s="283"/>
      <c r="H165" s="296"/>
      <c r="I165" s="295"/>
      <c r="J165" s="295"/>
      <c r="K165" s="202"/>
      <c r="L165" s="202"/>
      <c r="M165" s="91" t="str">
        <f>IFERROR(VLOOKUP(H165,Lijsten!$H$1:$I$100,2,0),"")</f>
        <v/>
      </c>
      <c r="N165" s="91" t="str" cm="1">
        <f t="array" ref="N165">IFERROR(_xlfn.IFS(AND(LEFT(F165,6)="Arbeid",RIGHT(F165,3)&lt;&gt;"IKS"),IFERROR(VLOOKUP($G165,Tb_KostenTypen[],2,0),"tarief"),RIGHT(F165,3)="IKS","Uurtarief",LEFT(F165,6)="Arbeid","Uurtarief",AND(LEFT(F165,8)="Bijdrage",RIGHT(F165,15)="(vrijwilligers)"),"Vast tarief"),"")</f>
        <v/>
      </c>
      <c r="O165" s="92"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tarief",IF(LEFT(F165,8)="Bijdrage",VLOOKUP($F165,Tb_KostenTypen[],MATCH(Methode_Keuze,Tb_KostenTypen[#Headers],0),0),VLOOKUP($G165,Lijsten!L:O,4,0))),""),"")</f>
        <v/>
      </c>
      <c r="P165" s="92"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tarief",IF(LEFT(F165,8)="Bijdrage",VLOOKUP($F165,Tb_KostenTypen[],MATCH(Methode_Keuze,Tb_KostenTypen[#Headers],0),0),VLOOKUP($G165,Lijsten!L:O,4,0))),""),"")</f>
        <v/>
      </c>
      <c r="Q165" s="50"/>
      <c r="R165" s="50"/>
      <c r="S165" s="83"/>
      <c r="T165" s="51"/>
      <c r="U165" s="4" t="str" cm="1">
        <f t="array" ref="U165">IF(AA165&lt;&gt;"ja",_xlfn.IFNA(_xlfn.IFS(AND(O165&lt;&gt;"",F165&lt;&gt;"",RIGHT($N165,6)="tarief"),O165*Q165,S165&gt;0,IF(F165&lt;&gt;"",S165,"")),""),"")</f>
        <v/>
      </c>
      <c r="V165" s="4" t="str" cm="1">
        <f t="array" ref="V165">IF(AA165&lt;&gt;"ja",_xlfn.IFNA(_xlfn.IFS(AND(P165&lt;&gt;"",R165&lt;&gt;"",RIGHT($N165,6)="tarief"),P165*R165,T165&gt;0,T165),""),"")</f>
        <v/>
      </c>
      <c r="W165" s="4" t="str" cm="1">
        <f t="array" ref="W165">IFERROR(_xlfn.IFS(OR(F165="",LEFT(Methode_Keuze,4)="Geen"),"",AND(U165&lt;&gt;"",F165&lt;&gt;"Arbeidskosten"),ROUND(U165*VLOOKUP(F165,Tb_ProjectKosten[],MATCH(Tb_ProjectKosten[[#Headers],[Forfat_Percentage]],Tb_ProjectKosten[#Headers],0),0),2),AND(F165="Arbeidskosten",G165&lt;&gt;""),IFERROR(ROUND(U165*VLOOKUP(G165,Tb_KostenTypen[],3,0)*VLOOKUP(F165,Tb_ProjectKosten[],MATCH(Tb_ProjectKosten[[#Headers],[Forfat_Percentage]],Tb_ProjectKosten[#Headers],0),0),2),""),U165 &lt;=0,0),"")</f>
        <v/>
      </c>
      <c r="X165" s="4" t="str" cm="1">
        <f t="array" ref="X165">IFERROR(_xlfn.IFS(OR(F165="",LEFT(Methode_Keuze,4)="Geen"),"",AND(V165&lt;&gt;"",F165&lt;&gt;"Arbeidskosten"),ROUND(V165*VLOOKUP(F165,Tb_ProjectKosten[],MATCH(Tb_ProjectKosten[[#Headers],[Forfat_Percentage]],Tb_ProjectKosten[#Headers],0),0),2),AND(F165="Arbeidskosten",G165&lt;&gt;""),IFERROR(ROUND(V165*VLOOKUP(G165,Tb_KostenTypen[],3,0)*VLOOKUP(F165,Tb_ProjectKosten[],MATCH(Tb_ProjectKosten[[#Headers],[Forfat_Percentage]],Tb_ProjectKosten[#Headers],0),0),2),""),V165 &lt;=0,0),"")</f>
        <v/>
      </c>
      <c r="Y165" s="262"/>
      <c r="Z165" s="49"/>
      <c r="AA165" s="37" t="str" cm="1">
        <f t="array" ref="AA165">IFERROR(IF(INDEX(SubsidieTabel!$Q$1:$T$9,MATCH($F165,SubsidieTabel!$Q$1:$Q$9,0),IFERROR(MATCH(Methode_Keuze,SubsidieTabel!$Q$1:$T$1,0),2))&lt;&gt;1=TRUE,"ja",""),"")</f>
        <v/>
      </c>
    </row>
    <row r="166" spans="1:27" ht="15" customHeight="1" x14ac:dyDescent="0.25">
      <c r="A166" s="87"/>
      <c r="B166" s="219" t="str">
        <f>IF(A166&lt;&gt;"",_xlfn.MAXIFS($B$1:B165,$A$1:A165,A166)+1,"")</f>
        <v/>
      </c>
      <c r="C166" s="50"/>
      <c r="D166" s="50"/>
      <c r="E166" s="50"/>
      <c r="F166" s="50"/>
      <c r="G166" s="283"/>
      <c r="H166" s="296"/>
      <c r="I166" s="295"/>
      <c r="J166" s="295"/>
      <c r="K166" s="202"/>
      <c r="L166" s="202"/>
      <c r="M166" s="91" t="str">
        <f>IFERROR(VLOOKUP(H166,Lijsten!$H$1:$I$100,2,0),"")</f>
        <v/>
      </c>
      <c r="N166" s="91" t="str" cm="1">
        <f t="array" ref="N166">IFERROR(_xlfn.IFS(AND(LEFT(F166,6)="Arbeid",RIGHT(F166,3)&lt;&gt;"IKS"),IFERROR(VLOOKUP($G166,Tb_KostenTypen[],2,0),"tarief"),RIGHT(F166,3)="IKS","Uurtarief",LEFT(F166,6)="Arbeid","Uurtarief",AND(LEFT(F166,8)="Bijdrage",RIGHT(F166,15)="(vrijwilligers)"),"Vast tarief"),"")</f>
        <v/>
      </c>
      <c r="O166" s="92"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tarief",IF(LEFT(F166,8)="Bijdrage",VLOOKUP($F166,Tb_KostenTypen[],MATCH(Methode_Keuze,Tb_KostenTypen[#Headers],0),0),VLOOKUP($G166,Lijsten!L:O,4,0))),""),"")</f>
        <v/>
      </c>
      <c r="P166" s="92"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tarief",IF(LEFT(F166,8)="Bijdrage",VLOOKUP($F166,Tb_KostenTypen[],MATCH(Methode_Keuze,Tb_KostenTypen[#Headers],0),0),VLOOKUP($G166,Lijsten!L:O,4,0))),""),"")</f>
        <v/>
      </c>
      <c r="Q166" s="50"/>
      <c r="R166" s="50"/>
      <c r="S166" s="83"/>
      <c r="T166" s="51"/>
      <c r="U166" s="4" t="str" cm="1">
        <f t="array" ref="U166">IF(AA166&lt;&gt;"ja",_xlfn.IFNA(_xlfn.IFS(AND(O166&lt;&gt;"",F166&lt;&gt;"",RIGHT($N166,6)="tarief"),O166*Q166,S166&gt;0,IF(F166&lt;&gt;"",S166,"")),""),"")</f>
        <v/>
      </c>
      <c r="V166" s="4" t="str" cm="1">
        <f t="array" ref="V166">IF(AA166&lt;&gt;"ja",_xlfn.IFNA(_xlfn.IFS(AND(P166&lt;&gt;"",R166&lt;&gt;"",RIGHT($N166,6)="tarief"),P166*R166,T166&gt;0,T166),""),"")</f>
        <v/>
      </c>
      <c r="W166" s="4" t="str" cm="1">
        <f t="array" ref="W166">IFERROR(_xlfn.IFS(OR(F166="",LEFT(Methode_Keuze,4)="Geen"),"",AND(U166&lt;&gt;"",F166&lt;&gt;"Arbeidskosten"),ROUND(U166*VLOOKUP(F166,Tb_ProjectKosten[],MATCH(Tb_ProjectKosten[[#Headers],[Forfat_Percentage]],Tb_ProjectKosten[#Headers],0),0),2),AND(F166="Arbeidskosten",G166&lt;&gt;""),IFERROR(ROUND(U166*VLOOKUP(G166,Tb_KostenTypen[],3,0)*VLOOKUP(F166,Tb_ProjectKosten[],MATCH(Tb_ProjectKosten[[#Headers],[Forfat_Percentage]],Tb_ProjectKosten[#Headers],0),0),2),""),U166 &lt;=0,0),"")</f>
        <v/>
      </c>
      <c r="X166" s="4" t="str" cm="1">
        <f t="array" ref="X166">IFERROR(_xlfn.IFS(OR(F166="",LEFT(Methode_Keuze,4)="Geen"),"",AND(V166&lt;&gt;"",F166&lt;&gt;"Arbeidskosten"),ROUND(V166*VLOOKUP(F166,Tb_ProjectKosten[],MATCH(Tb_ProjectKosten[[#Headers],[Forfat_Percentage]],Tb_ProjectKosten[#Headers],0),0),2),AND(F166="Arbeidskosten",G166&lt;&gt;""),IFERROR(ROUND(V166*VLOOKUP(G166,Tb_KostenTypen[],3,0)*VLOOKUP(F166,Tb_ProjectKosten[],MATCH(Tb_ProjectKosten[[#Headers],[Forfat_Percentage]],Tb_ProjectKosten[#Headers],0),0),2),""),V166 &lt;=0,0),"")</f>
        <v/>
      </c>
      <c r="Y166" s="262"/>
      <c r="Z166" s="49"/>
      <c r="AA166" s="37" t="str" cm="1">
        <f t="array" ref="AA166">IFERROR(IF(INDEX(SubsidieTabel!$Q$1:$T$9,MATCH($F166,SubsidieTabel!$Q$1:$Q$9,0),IFERROR(MATCH(Methode_Keuze,SubsidieTabel!$Q$1:$T$1,0),2))&lt;&gt;1=TRUE,"ja",""),"")</f>
        <v/>
      </c>
    </row>
    <row r="167" spans="1:27" ht="15" customHeight="1" x14ac:dyDescent="0.25">
      <c r="A167" s="87"/>
      <c r="B167" s="219" t="str">
        <f>IF(A167&lt;&gt;"",_xlfn.MAXIFS($B$1:B166,$A$1:A166,A167)+1,"")</f>
        <v/>
      </c>
      <c r="C167" s="50"/>
      <c r="D167" s="50"/>
      <c r="E167" s="50"/>
      <c r="F167" s="50"/>
      <c r="G167" s="283"/>
      <c r="H167" s="296"/>
      <c r="I167" s="295"/>
      <c r="J167" s="295"/>
      <c r="K167" s="202"/>
      <c r="L167" s="202"/>
      <c r="M167" s="91" t="str">
        <f>IFERROR(VLOOKUP(H167,Lijsten!$H$1:$I$100,2,0),"")</f>
        <v/>
      </c>
      <c r="N167" s="91" t="str" cm="1">
        <f t="array" ref="N167">IFERROR(_xlfn.IFS(AND(LEFT(F167,6)="Arbeid",RIGHT(F167,3)&lt;&gt;"IKS"),IFERROR(VLOOKUP($G167,Tb_KostenTypen[],2,0),"tarief"),RIGHT(F167,3)="IKS","Uurtarief",LEFT(F167,6)="Arbeid","Uurtarief",AND(LEFT(F167,8)="Bijdrage",RIGHT(F167,15)="(vrijwilligers)"),"Vast tarief"),"")</f>
        <v/>
      </c>
      <c r="O167" s="92"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tarief",IF(LEFT(F167,8)="Bijdrage",VLOOKUP($F167,Tb_KostenTypen[],MATCH(Methode_Keuze,Tb_KostenTypen[#Headers],0),0),VLOOKUP($G167,Lijsten!L:O,4,0))),""),"")</f>
        <v/>
      </c>
      <c r="P167" s="92"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tarief",IF(LEFT(F167,8)="Bijdrage",VLOOKUP($F167,Tb_KostenTypen[],MATCH(Methode_Keuze,Tb_KostenTypen[#Headers],0),0),VLOOKUP($G167,Lijsten!L:O,4,0))),""),"")</f>
        <v/>
      </c>
      <c r="Q167" s="50"/>
      <c r="R167" s="50"/>
      <c r="S167" s="83"/>
      <c r="T167" s="51"/>
      <c r="U167" s="4" t="str" cm="1">
        <f t="array" ref="U167">IF(AA167&lt;&gt;"ja",_xlfn.IFNA(_xlfn.IFS(AND(O167&lt;&gt;"",F167&lt;&gt;"",RIGHT($N167,6)="tarief"),O167*Q167,S167&gt;0,IF(F167&lt;&gt;"",S167,"")),""),"")</f>
        <v/>
      </c>
      <c r="V167" s="4" t="str" cm="1">
        <f t="array" ref="V167">IF(AA167&lt;&gt;"ja",_xlfn.IFNA(_xlfn.IFS(AND(P167&lt;&gt;"",R167&lt;&gt;"",RIGHT($N167,6)="tarief"),P167*R167,T167&gt;0,T167),""),"")</f>
        <v/>
      </c>
      <c r="W167" s="4" t="str" cm="1">
        <f t="array" ref="W167">IFERROR(_xlfn.IFS(OR(F167="",LEFT(Methode_Keuze,4)="Geen"),"",AND(U167&lt;&gt;"",F167&lt;&gt;"Arbeidskosten"),ROUND(U167*VLOOKUP(F167,Tb_ProjectKosten[],MATCH(Tb_ProjectKosten[[#Headers],[Forfat_Percentage]],Tb_ProjectKosten[#Headers],0),0),2),AND(F167="Arbeidskosten",G167&lt;&gt;""),IFERROR(ROUND(U167*VLOOKUP(G167,Tb_KostenTypen[],3,0)*VLOOKUP(F167,Tb_ProjectKosten[],MATCH(Tb_ProjectKosten[[#Headers],[Forfat_Percentage]],Tb_ProjectKosten[#Headers],0),0),2),""),U167 &lt;=0,0),"")</f>
        <v/>
      </c>
      <c r="X167" s="4" t="str" cm="1">
        <f t="array" ref="X167">IFERROR(_xlfn.IFS(OR(F167="",LEFT(Methode_Keuze,4)="Geen"),"",AND(V167&lt;&gt;"",F167&lt;&gt;"Arbeidskosten"),ROUND(V167*VLOOKUP(F167,Tb_ProjectKosten[],MATCH(Tb_ProjectKosten[[#Headers],[Forfat_Percentage]],Tb_ProjectKosten[#Headers],0),0),2),AND(F167="Arbeidskosten",G167&lt;&gt;""),IFERROR(ROUND(V167*VLOOKUP(G167,Tb_KostenTypen[],3,0)*VLOOKUP(F167,Tb_ProjectKosten[],MATCH(Tb_ProjectKosten[[#Headers],[Forfat_Percentage]],Tb_ProjectKosten[#Headers],0),0),2),""),V167 &lt;=0,0),"")</f>
        <v/>
      </c>
      <c r="Y167" s="262"/>
      <c r="Z167" s="49"/>
      <c r="AA167" s="37" t="str" cm="1">
        <f t="array" ref="AA167">IFERROR(IF(INDEX(SubsidieTabel!$Q$1:$T$9,MATCH($F167,SubsidieTabel!$Q$1:$Q$9,0),IFERROR(MATCH(Methode_Keuze,SubsidieTabel!$Q$1:$T$1,0),2))&lt;&gt;1=TRUE,"ja",""),"")</f>
        <v/>
      </c>
    </row>
    <row r="168" spans="1:27" ht="15" customHeight="1" x14ac:dyDescent="0.25">
      <c r="A168" s="87"/>
      <c r="B168" s="219" t="str">
        <f>IF(A168&lt;&gt;"",_xlfn.MAXIFS($B$1:B167,$A$1:A167,A168)+1,"")</f>
        <v/>
      </c>
      <c r="C168" s="50"/>
      <c r="D168" s="50"/>
      <c r="E168" s="50"/>
      <c r="F168" s="50"/>
      <c r="G168" s="283"/>
      <c r="H168" s="296"/>
      <c r="I168" s="295"/>
      <c r="J168" s="295"/>
      <c r="K168" s="202"/>
      <c r="L168" s="202"/>
      <c r="M168" s="91" t="str">
        <f>IFERROR(VLOOKUP(H168,Lijsten!$H$1:$I$100,2,0),"")</f>
        <v/>
      </c>
      <c r="N168" s="91" t="str" cm="1">
        <f t="array" ref="N168">IFERROR(_xlfn.IFS(AND(LEFT(F168,6)="Arbeid",RIGHT(F168,3)&lt;&gt;"IKS"),IFERROR(VLOOKUP($G168,Tb_KostenTypen[],2,0),"tarief"),RIGHT(F168,3)="IKS","Uurtarief",LEFT(F168,6)="Arbeid","Uurtarief",AND(LEFT(F168,8)="Bijdrage",RIGHT(F168,15)="(vrijwilligers)"),"Vast tarief"),"")</f>
        <v/>
      </c>
      <c r="O168" s="92"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tarief",IF(LEFT(F168,8)="Bijdrage",VLOOKUP($F168,Tb_KostenTypen[],MATCH(Methode_Keuze,Tb_KostenTypen[#Headers],0),0),VLOOKUP($G168,Lijsten!L:O,4,0))),""),"")</f>
        <v/>
      </c>
      <c r="P168" s="92"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tarief",IF(LEFT(F168,8)="Bijdrage",VLOOKUP($F168,Tb_KostenTypen[],MATCH(Methode_Keuze,Tb_KostenTypen[#Headers],0),0),VLOOKUP($G168,Lijsten!L:O,4,0))),""),"")</f>
        <v/>
      </c>
      <c r="Q168" s="50"/>
      <c r="R168" s="50"/>
      <c r="S168" s="83"/>
      <c r="T168" s="51"/>
      <c r="U168" s="4" t="str" cm="1">
        <f t="array" ref="U168">IF(AA168&lt;&gt;"ja",_xlfn.IFNA(_xlfn.IFS(AND(O168&lt;&gt;"",F168&lt;&gt;"",RIGHT($N168,6)="tarief"),O168*Q168,S168&gt;0,IF(F168&lt;&gt;"",S168,"")),""),"")</f>
        <v/>
      </c>
      <c r="V168" s="4" t="str" cm="1">
        <f t="array" ref="V168">IF(AA168&lt;&gt;"ja",_xlfn.IFNA(_xlfn.IFS(AND(P168&lt;&gt;"",R168&lt;&gt;"",RIGHT($N168,6)="tarief"),P168*R168,T168&gt;0,T168),""),"")</f>
        <v/>
      </c>
      <c r="W168" s="4" t="str" cm="1">
        <f t="array" ref="W168">IFERROR(_xlfn.IFS(OR(F168="",LEFT(Methode_Keuze,4)="Geen"),"",AND(U168&lt;&gt;"",F168&lt;&gt;"Arbeidskosten"),ROUND(U168*VLOOKUP(F168,Tb_ProjectKosten[],MATCH(Tb_ProjectKosten[[#Headers],[Forfat_Percentage]],Tb_ProjectKosten[#Headers],0),0),2),AND(F168="Arbeidskosten",G168&lt;&gt;""),IFERROR(ROUND(U168*VLOOKUP(G168,Tb_KostenTypen[],3,0)*VLOOKUP(F168,Tb_ProjectKosten[],MATCH(Tb_ProjectKosten[[#Headers],[Forfat_Percentage]],Tb_ProjectKosten[#Headers],0),0),2),""),U168 &lt;=0,0),"")</f>
        <v/>
      </c>
      <c r="X168" s="4" t="str" cm="1">
        <f t="array" ref="X168">IFERROR(_xlfn.IFS(OR(F168="",LEFT(Methode_Keuze,4)="Geen"),"",AND(V168&lt;&gt;"",F168&lt;&gt;"Arbeidskosten"),ROUND(V168*VLOOKUP(F168,Tb_ProjectKosten[],MATCH(Tb_ProjectKosten[[#Headers],[Forfat_Percentage]],Tb_ProjectKosten[#Headers],0),0),2),AND(F168="Arbeidskosten",G168&lt;&gt;""),IFERROR(ROUND(V168*VLOOKUP(G168,Tb_KostenTypen[],3,0)*VLOOKUP(F168,Tb_ProjectKosten[],MATCH(Tb_ProjectKosten[[#Headers],[Forfat_Percentage]],Tb_ProjectKosten[#Headers],0),0),2),""),V168 &lt;=0,0),"")</f>
        <v/>
      </c>
      <c r="Y168" s="262"/>
      <c r="Z168" s="49"/>
      <c r="AA168" s="37" t="str" cm="1">
        <f t="array" ref="AA168">IFERROR(IF(INDEX(SubsidieTabel!$Q$1:$T$9,MATCH($F168,SubsidieTabel!$Q$1:$Q$9,0),IFERROR(MATCH(Methode_Keuze,SubsidieTabel!$Q$1:$T$1,0),2))&lt;&gt;1=TRUE,"ja",""),"")</f>
        <v/>
      </c>
    </row>
    <row r="169" spans="1:27" ht="15" customHeight="1" x14ac:dyDescent="0.25">
      <c r="A169" s="87"/>
      <c r="B169" s="219" t="str">
        <f>IF(A169&lt;&gt;"",_xlfn.MAXIFS($B$1:B168,$A$1:A168,A169)+1,"")</f>
        <v/>
      </c>
      <c r="C169" s="50"/>
      <c r="D169" s="50"/>
      <c r="E169" s="50"/>
      <c r="F169" s="50"/>
      <c r="G169" s="283"/>
      <c r="H169" s="296"/>
      <c r="I169" s="295"/>
      <c r="J169" s="295"/>
      <c r="K169" s="202"/>
      <c r="L169" s="202"/>
      <c r="M169" s="91" t="str">
        <f>IFERROR(VLOOKUP(H169,Lijsten!$H$1:$I$100,2,0),"")</f>
        <v/>
      </c>
      <c r="N169" s="91" t="str" cm="1">
        <f t="array" ref="N169">IFERROR(_xlfn.IFS(AND(LEFT(F169,6)="Arbeid",RIGHT(F169,3)&lt;&gt;"IKS"),IFERROR(VLOOKUP($G169,Tb_KostenTypen[],2,0),"tarief"),RIGHT(F169,3)="IKS","Uurtarief",LEFT(F169,6)="Arbeid","Uurtarief",AND(LEFT(F169,8)="Bijdrage",RIGHT(F169,15)="(vrijwilligers)"),"Vast tarief"),"")</f>
        <v/>
      </c>
      <c r="O169" s="92"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tarief",IF(LEFT(F169,8)="Bijdrage",VLOOKUP($F169,Tb_KostenTypen[],MATCH(Methode_Keuze,Tb_KostenTypen[#Headers],0),0),VLOOKUP($G169,Lijsten!L:O,4,0))),""),"")</f>
        <v/>
      </c>
      <c r="P169" s="92"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tarief",IF(LEFT(F169,8)="Bijdrage",VLOOKUP($F169,Tb_KostenTypen[],MATCH(Methode_Keuze,Tb_KostenTypen[#Headers],0),0),VLOOKUP($G169,Lijsten!L:O,4,0))),""),"")</f>
        <v/>
      </c>
      <c r="Q169" s="50"/>
      <c r="R169" s="50"/>
      <c r="S169" s="83"/>
      <c r="T169" s="51"/>
      <c r="U169" s="4" t="str" cm="1">
        <f t="array" ref="U169">IF(AA169&lt;&gt;"ja",_xlfn.IFNA(_xlfn.IFS(AND(O169&lt;&gt;"",F169&lt;&gt;"",RIGHT($N169,6)="tarief"),O169*Q169,S169&gt;0,IF(F169&lt;&gt;"",S169,"")),""),"")</f>
        <v/>
      </c>
      <c r="V169" s="4" t="str" cm="1">
        <f t="array" ref="V169">IF(AA169&lt;&gt;"ja",_xlfn.IFNA(_xlfn.IFS(AND(P169&lt;&gt;"",R169&lt;&gt;"",RIGHT($N169,6)="tarief"),P169*R169,T169&gt;0,T169),""),"")</f>
        <v/>
      </c>
      <c r="W169" s="4" t="str" cm="1">
        <f t="array" ref="W169">IFERROR(_xlfn.IFS(OR(F169="",LEFT(Methode_Keuze,4)="Geen"),"",AND(U169&lt;&gt;"",F169&lt;&gt;"Arbeidskosten"),ROUND(U169*VLOOKUP(F169,Tb_ProjectKosten[],MATCH(Tb_ProjectKosten[[#Headers],[Forfat_Percentage]],Tb_ProjectKosten[#Headers],0),0),2),AND(F169="Arbeidskosten",G169&lt;&gt;""),IFERROR(ROUND(U169*VLOOKUP(G169,Tb_KostenTypen[],3,0)*VLOOKUP(F169,Tb_ProjectKosten[],MATCH(Tb_ProjectKosten[[#Headers],[Forfat_Percentage]],Tb_ProjectKosten[#Headers],0),0),2),""),U169 &lt;=0,0),"")</f>
        <v/>
      </c>
      <c r="X169" s="4" t="str" cm="1">
        <f t="array" ref="X169">IFERROR(_xlfn.IFS(OR(F169="",LEFT(Methode_Keuze,4)="Geen"),"",AND(V169&lt;&gt;"",F169&lt;&gt;"Arbeidskosten"),ROUND(V169*VLOOKUP(F169,Tb_ProjectKosten[],MATCH(Tb_ProjectKosten[[#Headers],[Forfat_Percentage]],Tb_ProjectKosten[#Headers],0),0),2),AND(F169="Arbeidskosten",G169&lt;&gt;""),IFERROR(ROUND(V169*VLOOKUP(G169,Tb_KostenTypen[],3,0)*VLOOKUP(F169,Tb_ProjectKosten[],MATCH(Tb_ProjectKosten[[#Headers],[Forfat_Percentage]],Tb_ProjectKosten[#Headers],0),0),2),""),V169 &lt;=0,0),"")</f>
        <v/>
      </c>
      <c r="Y169" s="262"/>
      <c r="Z169" s="49"/>
      <c r="AA169" s="37" t="str" cm="1">
        <f t="array" ref="AA169">IFERROR(IF(INDEX(SubsidieTabel!$Q$1:$T$9,MATCH($F169,SubsidieTabel!$Q$1:$Q$9,0),IFERROR(MATCH(Methode_Keuze,SubsidieTabel!$Q$1:$T$1,0),2))&lt;&gt;1=TRUE,"ja",""),"")</f>
        <v/>
      </c>
    </row>
    <row r="170" spans="1:27" ht="15" customHeight="1" x14ac:dyDescent="0.25">
      <c r="A170" s="87"/>
      <c r="B170" s="219" t="str">
        <f>IF(A170&lt;&gt;"",_xlfn.MAXIFS($B$1:B169,$A$1:A169,A170)+1,"")</f>
        <v/>
      </c>
      <c r="C170" s="50"/>
      <c r="D170" s="50"/>
      <c r="E170" s="50"/>
      <c r="F170" s="50"/>
      <c r="G170" s="283"/>
      <c r="H170" s="296"/>
      <c r="I170" s="295"/>
      <c r="J170" s="295"/>
      <c r="K170" s="202"/>
      <c r="L170" s="202"/>
      <c r="M170" s="91" t="str">
        <f>IFERROR(VLOOKUP(H170,Lijsten!$H$1:$I$100,2,0),"")</f>
        <v/>
      </c>
      <c r="N170" s="91" t="str" cm="1">
        <f t="array" ref="N170">IFERROR(_xlfn.IFS(AND(LEFT(F170,6)="Arbeid",RIGHT(F170,3)&lt;&gt;"IKS"),IFERROR(VLOOKUP($G170,Tb_KostenTypen[],2,0),"tarief"),RIGHT(F170,3)="IKS","Uurtarief",LEFT(F170,6)="Arbeid","Uurtarief",AND(LEFT(F170,8)="Bijdrage",RIGHT(F170,15)="(vrijwilligers)"),"Vast tarief"),"")</f>
        <v/>
      </c>
      <c r="O170" s="92"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tarief",IF(LEFT(F170,8)="Bijdrage",VLOOKUP($F170,Tb_KostenTypen[],MATCH(Methode_Keuze,Tb_KostenTypen[#Headers],0),0),VLOOKUP($G170,Lijsten!L:O,4,0))),""),"")</f>
        <v/>
      </c>
      <c r="P170" s="92"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tarief",IF(LEFT(F170,8)="Bijdrage",VLOOKUP($F170,Tb_KostenTypen[],MATCH(Methode_Keuze,Tb_KostenTypen[#Headers],0),0),VLOOKUP($G170,Lijsten!L:O,4,0))),""),"")</f>
        <v/>
      </c>
      <c r="Q170" s="50"/>
      <c r="R170" s="50"/>
      <c r="S170" s="83"/>
      <c r="T170" s="51"/>
      <c r="U170" s="4" t="str" cm="1">
        <f t="array" ref="U170">IF(AA170&lt;&gt;"ja",_xlfn.IFNA(_xlfn.IFS(AND(O170&lt;&gt;"",F170&lt;&gt;"",RIGHT($N170,6)="tarief"),O170*Q170,S170&gt;0,IF(F170&lt;&gt;"",S170,"")),""),"")</f>
        <v/>
      </c>
      <c r="V170" s="4" t="str" cm="1">
        <f t="array" ref="V170">IF(AA170&lt;&gt;"ja",_xlfn.IFNA(_xlfn.IFS(AND(P170&lt;&gt;"",R170&lt;&gt;"",RIGHT($N170,6)="tarief"),P170*R170,T170&gt;0,T170),""),"")</f>
        <v/>
      </c>
      <c r="W170" s="4" t="str" cm="1">
        <f t="array" ref="W170">IFERROR(_xlfn.IFS(OR(F170="",LEFT(Methode_Keuze,4)="Geen"),"",AND(U170&lt;&gt;"",F170&lt;&gt;"Arbeidskosten"),ROUND(U170*VLOOKUP(F170,Tb_ProjectKosten[],MATCH(Tb_ProjectKosten[[#Headers],[Forfat_Percentage]],Tb_ProjectKosten[#Headers],0),0),2),AND(F170="Arbeidskosten",G170&lt;&gt;""),IFERROR(ROUND(U170*VLOOKUP(G170,Tb_KostenTypen[],3,0)*VLOOKUP(F170,Tb_ProjectKosten[],MATCH(Tb_ProjectKosten[[#Headers],[Forfat_Percentage]],Tb_ProjectKosten[#Headers],0),0),2),""),U170 &lt;=0,0),"")</f>
        <v/>
      </c>
      <c r="X170" s="4" t="str" cm="1">
        <f t="array" ref="X170">IFERROR(_xlfn.IFS(OR(F170="",LEFT(Methode_Keuze,4)="Geen"),"",AND(V170&lt;&gt;"",F170&lt;&gt;"Arbeidskosten"),ROUND(V170*VLOOKUP(F170,Tb_ProjectKosten[],MATCH(Tb_ProjectKosten[[#Headers],[Forfat_Percentage]],Tb_ProjectKosten[#Headers],0),0),2),AND(F170="Arbeidskosten",G170&lt;&gt;""),IFERROR(ROUND(V170*VLOOKUP(G170,Tb_KostenTypen[],3,0)*VLOOKUP(F170,Tb_ProjectKosten[],MATCH(Tb_ProjectKosten[[#Headers],[Forfat_Percentage]],Tb_ProjectKosten[#Headers],0),0),2),""),V170 &lt;=0,0),"")</f>
        <v/>
      </c>
      <c r="Y170" s="262"/>
      <c r="Z170" s="49"/>
      <c r="AA170" s="37" t="str" cm="1">
        <f t="array" ref="AA170">IFERROR(IF(INDEX(SubsidieTabel!$Q$1:$T$9,MATCH($F170,SubsidieTabel!$Q$1:$Q$9,0),IFERROR(MATCH(Methode_Keuze,SubsidieTabel!$Q$1:$T$1,0),2))&lt;&gt;1=TRUE,"ja",""),"")</f>
        <v/>
      </c>
    </row>
    <row r="171" spans="1:27" ht="15" customHeight="1" x14ac:dyDescent="0.25">
      <c r="A171" s="87"/>
      <c r="B171" s="219" t="str">
        <f>IF(A171&lt;&gt;"",_xlfn.MAXIFS($B$1:B170,$A$1:A170,A171)+1,"")</f>
        <v/>
      </c>
      <c r="C171" s="50"/>
      <c r="D171" s="50"/>
      <c r="E171" s="50"/>
      <c r="F171" s="50"/>
      <c r="G171" s="283"/>
      <c r="H171" s="296"/>
      <c r="I171" s="295"/>
      <c r="J171" s="295"/>
      <c r="K171" s="202"/>
      <c r="L171" s="202"/>
      <c r="M171" s="91" t="str">
        <f>IFERROR(VLOOKUP(H171,Lijsten!$H$1:$I$100,2,0),"")</f>
        <v/>
      </c>
      <c r="N171" s="91" t="str" cm="1">
        <f t="array" ref="N171">IFERROR(_xlfn.IFS(AND(LEFT(F171,6)="Arbeid",RIGHT(F171,3)&lt;&gt;"IKS"),IFERROR(VLOOKUP($G171,Tb_KostenTypen[],2,0),"tarief"),RIGHT(F171,3)="IKS","Uurtarief",LEFT(F171,6)="Arbeid","Uurtarief",AND(LEFT(F171,8)="Bijdrage",RIGHT(F171,15)="(vrijwilligers)"),"Vast tarief"),"")</f>
        <v/>
      </c>
      <c r="O171" s="92"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tarief",IF(LEFT(F171,8)="Bijdrage",VLOOKUP($F171,Tb_KostenTypen[],MATCH(Methode_Keuze,Tb_KostenTypen[#Headers],0),0),VLOOKUP($G171,Lijsten!L:O,4,0))),""),"")</f>
        <v/>
      </c>
      <c r="P171" s="92"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tarief",IF(LEFT(F171,8)="Bijdrage",VLOOKUP($F171,Tb_KostenTypen[],MATCH(Methode_Keuze,Tb_KostenTypen[#Headers],0),0),VLOOKUP($G171,Lijsten!L:O,4,0))),""),"")</f>
        <v/>
      </c>
      <c r="Q171" s="50"/>
      <c r="R171" s="50"/>
      <c r="S171" s="83"/>
      <c r="T171" s="51"/>
      <c r="U171" s="4" t="str" cm="1">
        <f t="array" ref="U171">IF(AA171&lt;&gt;"ja",_xlfn.IFNA(_xlfn.IFS(AND(O171&lt;&gt;"",F171&lt;&gt;"",RIGHT($N171,6)="tarief"),O171*Q171,S171&gt;0,IF(F171&lt;&gt;"",S171,"")),""),"")</f>
        <v/>
      </c>
      <c r="V171" s="4" t="str" cm="1">
        <f t="array" ref="V171">IF(AA171&lt;&gt;"ja",_xlfn.IFNA(_xlfn.IFS(AND(P171&lt;&gt;"",R171&lt;&gt;"",RIGHT($N171,6)="tarief"),P171*R171,T171&gt;0,T171),""),"")</f>
        <v/>
      </c>
      <c r="W171" s="4" t="str" cm="1">
        <f t="array" ref="W171">IFERROR(_xlfn.IFS(OR(F171="",LEFT(Methode_Keuze,4)="Geen"),"",AND(U171&lt;&gt;"",F171&lt;&gt;"Arbeidskosten"),ROUND(U171*VLOOKUP(F171,Tb_ProjectKosten[],MATCH(Tb_ProjectKosten[[#Headers],[Forfat_Percentage]],Tb_ProjectKosten[#Headers],0),0),2),AND(F171="Arbeidskosten",G171&lt;&gt;""),IFERROR(ROUND(U171*VLOOKUP(G171,Tb_KostenTypen[],3,0)*VLOOKUP(F171,Tb_ProjectKosten[],MATCH(Tb_ProjectKosten[[#Headers],[Forfat_Percentage]],Tb_ProjectKosten[#Headers],0),0),2),""),U171 &lt;=0,0),"")</f>
        <v/>
      </c>
      <c r="X171" s="4" t="str" cm="1">
        <f t="array" ref="X171">IFERROR(_xlfn.IFS(OR(F171="",LEFT(Methode_Keuze,4)="Geen"),"",AND(V171&lt;&gt;"",F171&lt;&gt;"Arbeidskosten"),ROUND(V171*VLOOKUP(F171,Tb_ProjectKosten[],MATCH(Tb_ProjectKosten[[#Headers],[Forfat_Percentage]],Tb_ProjectKosten[#Headers],0),0),2),AND(F171="Arbeidskosten",G171&lt;&gt;""),IFERROR(ROUND(V171*VLOOKUP(G171,Tb_KostenTypen[],3,0)*VLOOKUP(F171,Tb_ProjectKosten[],MATCH(Tb_ProjectKosten[[#Headers],[Forfat_Percentage]],Tb_ProjectKosten[#Headers],0),0),2),""),V171 &lt;=0,0),"")</f>
        <v/>
      </c>
      <c r="Y171" s="262"/>
      <c r="Z171" s="49"/>
      <c r="AA171" s="37" t="str" cm="1">
        <f t="array" ref="AA171">IFERROR(IF(INDEX(SubsidieTabel!$Q$1:$T$9,MATCH($F171,SubsidieTabel!$Q$1:$Q$9,0),IFERROR(MATCH(Methode_Keuze,SubsidieTabel!$Q$1:$T$1,0),2))&lt;&gt;1=TRUE,"ja",""),"")</f>
        <v/>
      </c>
    </row>
    <row r="172" spans="1:27" ht="15" customHeight="1" x14ac:dyDescent="0.25">
      <c r="A172" s="87"/>
      <c r="B172" s="219" t="str">
        <f>IF(A172&lt;&gt;"",_xlfn.MAXIFS($B$1:B171,$A$1:A171,A172)+1,"")</f>
        <v/>
      </c>
      <c r="C172" s="50"/>
      <c r="D172" s="50"/>
      <c r="E172" s="50"/>
      <c r="F172" s="50"/>
      <c r="G172" s="283"/>
      <c r="H172" s="296"/>
      <c r="I172" s="295"/>
      <c r="J172" s="295"/>
      <c r="K172" s="202"/>
      <c r="L172" s="202"/>
      <c r="M172" s="91" t="str">
        <f>IFERROR(VLOOKUP(H172,Lijsten!$H$1:$I$100,2,0),"")</f>
        <v/>
      </c>
      <c r="N172" s="91" t="str" cm="1">
        <f t="array" ref="N172">IFERROR(_xlfn.IFS(AND(LEFT(F172,6)="Arbeid",RIGHT(F172,3)&lt;&gt;"IKS"),IFERROR(VLOOKUP($G172,Tb_KostenTypen[],2,0),"tarief"),RIGHT(F172,3)="IKS","Uurtarief",LEFT(F172,6)="Arbeid","Uurtarief",AND(LEFT(F172,8)="Bijdrage",RIGHT(F172,15)="(vrijwilligers)"),"Vast tarief"),"")</f>
        <v/>
      </c>
      <c r="O172" s="92"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tarief",IF(LEFT(F172,8)="Bijdrage",VLOOKUP($F172,Tb_KostenTypen[],MATCH(Methode_Keuze,Tb_KostenTypen[#Headers],0),0),VLOOKUP($G172,Lijsten!L:O,4,0))),""),"")</f>
        <v/>
      </c>
      <c r="P172" s="92"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tarief",IF(LEFT(F172,8)="Bijdrage",VLOOKUP($F172,Tb_KostenTypen[],MATCH(Methode_Keuze,Tb_KostenTypen[#Headers],0),0),VLOOKUP($G172,Lijsten!L:O,4,0))),""),"")</f>
        <v/>
      </c>
      <c r="Q172" s="50"/>
      <c r="R172" s="50"/>
      <c r="S172" s="83"/>
      <c r="T172" s="51"/>
      <c r="U172" s="4" t="str" cm="1">
        <f t="array" ref="U172">IF(AA172&lt;&gt;"ja",_xlfn.IFNA(_xlfn.IFS(AND(O172&lt;&gt;"",F172&lt;&gt;"",RIGHT($N172,6)="tarief"),O172*Q172,S172&gt;0,IF(F172&lt;&gt;"",S172,"")),""),"")</f>
        <v/>
      </c>
      <c r="V172" s="4" t="str" cm="1">
        <f t="array" ref="V172">IF(AA172&lt;&gt;"ja",_xlfn.IFNA(_xlfn.IFS(AND(P172&lt;&gt;"",R172&lt;&gt;"",RIGHT($N172,6)="tarief"),P172*R172,T172&gt;0,T172),""),"")</f>
        <v/>
      </c>
      <c r="W172" s="4" t="str" cm="1">
        <f t="array" ref="W172">IFERROR(_xlfn.IFS(OR(F172="",LEFT(Methode_Keuze,4)="Geen"),"",AND(U172&lt;&gt;"",F172&lt;&gt;"Arbeidskosten"),ROUND(U172*VLOOKUP(F172,Tb_ProjectKosten[],MATCH(Tb_ProjectKosten[[#Headers],[Forfat_Percentage]],Tb_ProjectKosten[#Headers],0),0),2),AND(F172="Arbeidskosten",G172&lt;&gt;""),IFERROR(ROUND(U172*VLOOKUP(G172,Tb_KostenTypen[],3,0)*VLOOKUP(F172,Tb_ProjectKosten[],MATCH(Tb_ProjectKosten[[#Headers],[Forfat_Percentage]],Tb_ProjectKosten[#Headers],0),0),2),""),U172 &lt;=0,0),"")</f>
        <v/>
      </c>
      <c r="X172" s="4" t="str" cm="1">
        <f t="array" ref="X172">IFERROR(_xlfn.IFS(OR(F172="",LEFT(Methode_Keuze,4)="Geen"),"",AND(V172&lt;&gt;"",F172&lt;&gt;"Arbeidskosten"),ROUND(V172*VLOOKUP(F172,Tb_ProjectKosten[],MATCH(Tb_ProjectKosten[[#Headers],[Forfat_Percentage]],Tb_ProjectKosten[#Headers],0),0),2),AND(F172="Arbeidskosten",G172&lt;&gt;""),IFERROR(ROUND(V172*VLOOKUP(G172,Tb_KostenTypen[],3,0)*VLOOKUP(F172,Tb_ProjectKosten[],MATCH(Tb_ProjectKosten[[#Headers],[Forfat_Percentage]],Tb_ProjectKosten[#Headers],0),0),2),""),V172 &lt;=0,0),"")</f>
        <v/>
      </c>
      <c r="Y172" s="262"/>
      <c r="Z172" s="49"/>
      <c r="AA172" s="37" t="str" cm="1">
        <f t="array" ref="AA172">IFERROR(IF(INDEX(SubsidieTabel!$Q$1:$T$9,MATCH($F172,SubsidieTabel!$Q$1:$Q$9,0),IFERROR(MATCH(Methode_Keuze,SubsidieTabel!$Q$1:$T$1,0),2))&lt;&gt;1=TRUE,"ja",""),"")</f>
        <v/>
      </c>
    </row>
    <row r="173" spans="1:27" ht="15" customHeight="1" x14ac:dyDescent="0.25">
      <c r="A173" s="87"/>
      <c r="B173" s="219" t="str">
        <f>IF(A173&lt;&gt;"",_xlfn.MAXIFS($B$1:B172,$A$1:A172,A173)+1,"")</f>
        <v/>
      </c>
      <c r="C173" s="50"/>
      <c r="D173" s="50"/>
      <c r="E173" s="50"/>
      <c r="F173" s="50"/>
      <c r="G173" s="283"/>
      <c r="H173" s="296"/>
      <c r="I173" s="295"/>
      <c r="J173" s="295"/>
      <c r="K173" s="202"/>
      <c r="L173" s="202"/>
      <c r="M173" s="91" t="str">
        <f>IFERROR(VLOOKUP(H173,Lijsten!$H$1:$I$100,2,0),"")</f>
        <v/>
      </c>
      <c r="N173" s="91" t="str" cm="1">
        <f t="array" ref="N173">IFERROR(_xlfn.IFS(AND(LEFT(F173,6)="Arbeid",RIGHT(F173,3)&lt;&gt;"IKS"),IFERROR(VLOOKUP($G173,Tb_KostenTypen[],2,0),"tarief"),RIGHT(F173,3)="IKS","Uurtarief",LEFT(F173,6)="Arbeid","Uurtarief",AND(LEFT(F173,8)="Bijdrage",RIGHT(F173,15)="(vrijwilligers)"),"Vast tarief"),"")</f>
        <v/>
      </c>
      <c r="O173" s="92"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tarief",IF(LEFT(F173,8)="Bijdrage",VLOOKUP($F173,Tb_KostenTypen[],MATCH(Methode_Keuze,Tb_KostenTypen[#Headers],0),0),VLOOKUP($G173,Lijsten!L:O,4,0))),""),"")</f>
        <v/>
      </c>
      <c r="P173" s="92"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tarief",IF(LEFT(F173,8)="Bijdrage",VLOOKUP($F173,Tb_KostenTypen[],MATCH(Methode_Keuze,Tb_KostenTypen[#Headers],0),0),VLOOKUP($G173,Lijsten!L:O,4,0))),""),"")</f>
        <v/>
      </c>
      <c r="Q173" s="50"/>
      <c r="R173" s="50"/>
      <c r="S173" s="83"/>
      <c r="T173" s="51"/>
      <c r="U173" s="4" t="str" cm="1">
        <f t="array" ref="U173">IF(AA173&lt;&gt;"ja",_xlfn.IFNA(_xlfn.IFS(AND(O173&lt;&gt;"",F173&lt;&gt;"",RIGHT($N173,6)="tarief"),O173*Q173,S173&gt;0,IF(F173&lt;&gt;"",S173,"")),""),"")</f>
        <v/>
      </c>
      <c r="V173" s="4" t="str" cm="1">
        <f t="array" ref="V173">IF(AA173&lt;&gt;"ja",_xlfn.IFNA(_xlfn.IFS(AND(P173&lt;&gt;"",R173&lt;&gt;"",RIGHT($N173,6)="tarief"),P173*R173,T173&gt;0,T173),""),"")</f>
        <v/>
      </c>
      <c r="W173" s="4" t="str" cm="1">
        <f t="array" ref="W173">IFERROR(_xlfn.IFS(OR(F173="",LEFT(Methode_Keuze,4)="Geen"),"",AND(U173&lt;&gt;"",F173&lt;&gt;"Arbeidskosten"),ROUND(U173*VLOOKUP(F173,Tb_ProjectKosten[],MATCH(Tb_ProjectKosten[[#Headers],[Forfat_Percentage]],Tb_ProjectKosten[#Headers],0),0),2),AND(F173="Arbeidskosten",G173&lt;&gt;""),IFERROR(ROUND(U173*VLOOKUP(G173,Tb_KostenTypen[],3,0)*VLOOKUP(F173,Tb_ProjectKosten[],MATCH(Tb_ProjectKosten[[#Headers],[Forfat_Percentage]],Tb_ProjectKosten[#Headers],0),0),2),""),U173 &lt;=0,0),"")</f>
        <v/>
      </c>
      <c r="X173" s="4" t="str" cm="1">
        <f t="array" ref="X173">IFERROR(_xlfn.IFS(OR(F173="",LEFT(Methode_Keuze,4)="Geen"),"",AND(V173&lt;&gt;"",F173&lt;&gt;"Arbeidskosten"),ROUND(V173*VLOOKUP(F173,Tb_ProjectKosten[],MATCH(Tb_ProjectKosten[[#Headers],[Forfat_Percentage]],Tb_ProjectKosten[#Headers],0),0),2),AND(F173="Arbeidskosten",G173&lt;&gt;""),IFERROR(ROUND(V173*VLOOKUP(G173,Tb_KostenTypen[],3,0)*VLOOKUP(F173,Tb_ProjectKosten[],MATCH(Tb_ProjectKosten[[#Headers],[Forfat_Percentage]],Tb_ProjectKosten[#Headers],0),0),2),""),V173 &lt;=0,0),"")</f>
        <v/>
      </c>
      <c r="Y173" s="262"/>
      <c r="Z173" s="49"/>
      <c r="AA173" s="37" t="str" cm="1">
        <f t="array" ref="AA173">IFERROR(IF(INDEX(SubsidieTabel!$Q$1:$T$9,MATCH($F173,SubsidieTabel!$Q$1:$Q$9,0),IFERROR(MATCH(Methode_Keuze,SubsidieTabel!$Q$1:$T$1,0),2))&lt;&gt;1=TRUE,"ja",""),"")</f>
        <v/>
      </c>
    </row>
    <row r="174" spans="1:27" ht="15" customHeight="1" x14ac:dyDescent="0.25">
      <c r="A174" s="87"/>
      <c r="B174" s="219" t="str">
        <f>IF(A174&lt;&gt;"",_xlfn.MAXIFS($B$1:B173,$A$1:A173,A174)+1,"")</f>
        <v/>
      </c>
      <c r="C174" s="50"/>
      <c r="D174" s="50"/>
      <c r="E174" s="50"/>
      <c r="F174" s="50"/>
      <c r="G174" s="283"/>
      <c r="H174" s="296"/>
      <c r="I174" s="295"/>
      <c r="J174" s="295"/>
      <c r="K174" s="202"/>
      <c r="L174" s="202"/>
      <c r="M174" s="91" t="str">
        <f>IFERROR(VLOOKUP(H174,Lijsten!$H$1:$I$100,2,0),"")</f>
        <v/>
      </c>
      <c r="N174" s="91" t="str" cm="1">
        <f t="array" ref="N174">IFERROR(_xlfn.IFS(AND(LEFT(F174,6)="Arbeid",RIGHT(F174,3)&lt;&gt;"IKS"),IFERROR(VLOOKUP($G174,Tb_KostenTypen[],2,0),"tarief"),RIGHT(F174,3)="IKS","Uurtarief",LEFT(F174,6)="Arbeid","Uurtarief",AND(LEFT(F174,8)="Bijdrage",RIGHT(F174,15)="(vrijwilligers)"),"Vast tarief"),"")</f>
        <v/>
      </c>
      <c r="O174" s="92"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tarief",IF(LEFT(F174,8)="Bijdrage",VLOOKUP($F174,Tb_KostenTypen[],MATCH(Methode_Keuze,Tb_KostenTypen[#Headers],0),0),VLOOKUP($G174,Lijsten!L:O,4,0))),""),"")</f>
        <v/>
      </c>
      <c r="P174" s="92"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tarief",IF(LEFT(F174,8)="Bijdrage",VLOOKUP($F174,Tb_KostenTypen[],MATCH(Methode_Keuze,Tb_KostenTypen[#Headers],0),0),VLOOKUP($G174,Lijsten!L:O,4,0))),""),"")</f>
        <v/>
      </c>
      <c r="Q174" s="50"/>
      <c r="R174" s="50"/>
      <c r="S174" s="83"/>
      <c r="T174" s="51"/>
      <c r="U174" s="4" t="str" cm="1">
        <f t="array" ref="U174">IF(AA174&lt;&gt;"ja",_xlfn.IFNA(_xlfn.IFS(AND(O174&lt;&gt;"",F174&lt;&gt;"",RIGHT($N174,6)="tarief"),O174*Q174,S174&gt;0,IF(F174&lt;&gt;"",S174,"")),""),"")</f>
        <v/>
      </c>
      <c r="V174" s="4" t="str" cm="1">
        <f t="array" ref="V174">IF(AA174&lt;&gt;"ja",_xlfn.IFNA(_xlfn.IFS(AND(P174&lt;&gt;"",R174&lt;&gt;"",RIGHT($N174,6)="tarief"),P174*R174,T174&gt;0,T174),""),"")</f>
        <v/>
      </c>
      <c r="W174" s="4" t="str" cm="1">
        <f t="array" ref="W174">IFERROR(_xlfn.IFS(OR(F174="",LEFT(Methode_Keuze,4)="Geen"),"",AND(U174&lt;&gt;"",F174&lt;&gt;"Arbeidskosten"),ROUND(U174*VLOOKUP(F174,Tb_ProjectKosten[],MATCH(Tb_ProjectKosten[[#Headers],[Forfat_Percentage]],Tb_ProjectKosten[#Headers],0),0),2),AND(F174="Arbeidskosten",G174&lt;&gt;""),IFERROR(ROUND(U174*VLOOKUP(G174,Tb_KostenTypen[],3,0)*VLOOKUP(F174,Tb_ProjectKosten[],MATCH(Tb_ProjectKosten[[#Headers],[Forfat_Percentage]],Tb_ProjectKosten[#Headers],0),0),2),""),U174 &lt;=0,0),"")</f>
        <v/>
      </c>
      <c r="X174" s="4" t="str" cm="1">
        <f t="array" ref="X174">IFERROR(_xlfn.IFS(OR(F174="",LEFT(Methode_Keuze,4)="Geen"),"",AND(V174&lt;&gt;"",F174&lt;&gt;"Arbeidskosten"),ROUND(V174*VLOOKUP(F174,Tb_ProjectKosten[],MATCH(Tb_ProjectKosten[[#Headers],[Forfat_Percentage]],Tb_ProjectKosten[#Headers],0),0),2),AND(F174="Arbeidskosten",G174&lt;&gt;""),IFERROR(ROUND(V174*VLOOKUP(G174,Tb_KostenTypen[],3,0)*VLOOKUP(F174,Tb_ProjectKosten[],MATCH(Tb_ProjectKosten[[#Headers],[Forfat_Percentage]],Tb_ProjectKosten[#Headers],0),0),2),""),V174 &lt;=0,0),"")</f>
        <v/>
      </c>
      <c r="Y174" s="262"/>
      <c r="Z174" s="49"/>
      <c r="AA174" s="37" t="str" cm="1">
        <f t="array" ref="AA174">IFERROR(IF(INDEX(SubsidieTabel!$Q$1:$T$9,MATCH($F174,SubsidieTabel!$Q$1:$Q$9,0),IFERROR(MATCH(Methode_Keuze,SubsidieTabel!$Q$1:$T$1,0),2))&lt;&gt;1=TRUE,"ja",""),"")</f>
        <v/>
      </c>
    </row>
    <row r="175" spans="1:27" ht="15" customHeight="1" x14ac:dyDescent="0.25">
      <c r="A175" s="87"/>
      <c r="B175" s="219" t="str">
        <f>IF(A175&lt;&gt;"",_xlfn.MAXIFS($B$1:B174,$A$1:A174,A175)+1,"")</f>
        <v/>
      </c>
      <c r="C175" s="50"/>
      <c r="D175" s="50"/>
      <c r="E175" s="50"/>
      <c r="F175" s="50"/>
      <c r="G175" s="283"/>
      <c r="H175" s="296"/>
      <c r="I175" s="295"/>
      <c r="J175" s="295"/>
      <c r="K175" s="202"/>
      <c r="L175" s="202"/>
      <c r="M175" s="91" t="str">
        <f>IFERROR(VLOOKUP(H175,Lijsten!$H$1:$I$100,2,0),"")</f>
        <v/>
      </c>
      <c r="N175" s="91" t="str" cm="1">
        <f t="array" ref="N175">IFERROR(_xlfn.IFS(AND(LEFT(F175,6)="Arbeid",RIGHT(F175,3)&lt;&gt;"IKS"),IFERROR(VLOOKUP($G175,Tb_KostenTypen[],2,0),"tarief"),RIGHT(F175,3)="IKS","Uurtarief",LEFT(F175,6)="Arbeid","Uurtarief",AND(LEFT(F175,8)="Bijdrage",RIGHT(F175,15)="(vrijwilligers)"),"Vast tarief"),"")</f>
        <v/>
      </c>
      <c r="O175" s="92"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tarief",IF(LEFT(F175,8)="Bijdrage",VLOOKUP($F175,Tb_KostenTypen[],MATCH(Methode_Keuze,Tb_KostenTypen[#Headers],0),0),VLOOKUP($G175,Lijsten!L:O,4,0))),""),"")</f>
        <v/>
      </c>
      <c r="P175" s="92"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tarief",IF(LEFT(F175,8)="Bijdrage",VLOOKUP($F175,Tb_KostenTypen[],MATCH(Methode_Keuze,Tb_KostenTypen[#Headers],0),0),VLOOKUP($G175,Lijsten!L:O,4,0))),""),"")</f>
        <v/>
      </c>
      <c r="Q175" s="50"/>
      <c r="R175" s="50"/>
      <c r="S175" s="83"/>
      <c r="T175" s="51"/>
      <c r="U175" s="4" t="str" cm="1">
        <f t="array" ref="U175">IF(AA175&lt;&gt;"ja",_xlfn.IFNA(_xlfn.IFS(AND(O175&lt;&gt;"",F175&lt;&gt;"",RIGHT($N175,6)="tarief"),O175*Q175,S175&gt;0,IF(F175&lt;&gt;"",S175,"")),""),"")</f>
        <v/>
      </c>
      <c r="V175" s="4" t="str" cm="1">
        <f t="array" ref="V175">IF(AA175&lt;&gt;"ja",_xlfn.IFNA(_xlfn.IFS(AND(P175&lt;&gt;"",R175&lt;&gt;"",RIGHT($N175,6)="tarief"),P175*R175,T175&gt;0,T175),""),"")</f>
        <v/>
      </c>
      <c r="W175" s="4" t="str" cm="1">
        <f t="array" ref="W175">IFERROR(_xlfn.IFS(OR(F175="",LEFT(Methode_Keuze,4)="Geen"),"",AND(U175&lt;&gt;"",F175&lt;&gt;"Arbeidskosten"),ROUND(U175*VLOOKUP(F175,Tb_ProjectKosten[],MATCH(Tb_ProjectKosten[[#Headers],[Forfat_Percentage]],Tb_ProjectKosten[#Headers],0),0),2),AND(F175="Arbeidskosten",G175&lt;&gt;""),IFERROR(ROUND(U175*VLOOKUP(G175,Tb_KostenTypen[],3,0)*VLOOKUP(F175,Tb_ProjectKosten[],MATCH(Tb_ProjectKosten[[#Headers],[Forfat_Percentage]],Tb_ProjectKosten[#Headers],0),0),2),""),U175 &lt;=0,0),"")</f>
        <v/>
      </c>
      <c r="X175" s="4" t="str" cm="1">
        <f t="array" ref="X175">IFERROR(_xlfn.IFS(OR(F175="",LEFT(Methode_Keuze,4)="Geen"),"",AND(V175&lt;&gt;"",F175&lt;&gt;"Arbeidskosten"),ROUND(V175*VLOOKUP(F175,Tb_ProjectKosten[],MATCH(Tb_ProjectKosten[[#Headers],[Forfat_Percentage]],Tb_ProjectKosten[#Headers],0),0),2),AND(F175="Arbeidskosten",G175&lt;&gt;""),IFERROR(ROUND(V175*VLOOKUP(G175,Tb_KostenTypen[],3,0)*VLOOKUP(F175,Tb_ProjectKosten[],MATCH(Tb_ProjectKosten[[#Headers],[Forfat_Percentage]],Tb_ProjectKosten[#Headers],0),0),2),""),V175 &lt;=0,0),"")</f>
        <v/>
      </c>
      <c r="Y175" s="262"/>
      <c r="Z175" s="49"/>
      <c r="AA175" s="37" t="str" cm="1">
        <f t="array" ref="AA175">IFERROR(IF(INDEX(SubsidieTabel!$Q$1:$T$9,MATCH($F175,SubsidieTabel!$Q$1:$Q$9,0),IFERROR(MATCH(Methode_Keuze,SubsidieTabel!$Q$1:$T$1,0),2))&lt;&gt;1=TRUE,"ja",""),"")</f>
        <v/>
      </c>
    </row>
    <row r="176" spans="1:27" ht="15" customHeight="1" x14ac:dyDescent="0.25">
      <c r="A176" s="87"/>
      <c r="B176" s="219" t="str">
        <f>IF(A176&lt;&gt;"",_xlfn.MAXIFS($B$1:B175,$A$1:A175,A176)+1,"")</f>
        <v/>
      </c>
      <c r="C176" s="50"/>
      <c r="D176" s="50"/>
      <c r="E176" s="50"/>
      <c r="F176" s="50"/>
      <c r="G176" s="283"/>
      <c r="H176" s="296"/>
      <c r="I176" s="295"/>
      <c r="J176" s="295"/>
      <c r="K176" s="202"/>
      <c r="L176" s="202"/>
      <c r="M176" s="91" t="str">
        <f>IFERROR(VLOOKUP(H176,Lijsten!$H$1:$I$100,2,0),"")</f>
        <v/>
      </c>
      <c r="N176" s="91" t="str" cm="1">
        <f t="array" ref="N176">IFERROR(_xlfn.IFS(AND(LEFT(F176,6)="Arbeid",RIGHT(F176,3)&lt;&gt;"IKS"),IFERROR(VLOOKUP($G176,Tb_KostenTypen[],2,0),"tarief"),RIGHT(F176,3)="IKS","Uurtarief",LEFT(F176,6)="Arbeid","Uurtarief",AND(LEFT(F176,8)="Bijdrage",RIGHT(F176,15)="(vrijwilligers)"),"Vast tarief"),"")</f>
        <v/>
      </c>
      <c r="O176" s="92"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tarief",IF(LEFT(F176,8)="Bijdrage",VLOOKUP($F176,Tb_KostenTypen[],MATCH(Methode_Keuze,Tb_KostenTypen[#Headers],0),0),VLOOKUP($G176,Lijsten!L:O,4,0))),""),"")</f>
        <v/>
      </c>
      <c r="P176" s="92"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tarief",IF(LEFT(F176,8)="Bijdrage",VLOOKUP($F176,Tb_KostenTypen[],MATCH(Methode_Keuze,Tb_KostenTypen[#Headers],0),0),VLOOKUP($G176,Lijsten!L:O,4,0))),""),"")</f>
        <v/>
      </c>
      <c r="Q176" s="50"/>
      <c r="R176" s="50"/>
      <c r="S176" s="83"/>
      <c r="T176" s="51"/>
      <c r="U176" s="4" t="str" cm="1">
        <f t="array" ref="U176">IF(AA176&lt;&gt;"ja",_xlfn.IFNA(_xlfn.IFS(AND(O176&lt;&gt;"",F176&lt;&gt;"",RIGHT($N176,6)="tarief"),O176*Q176,S176&gt;0,IF(F176&lt;&gt;"",S176,"")),""),"")</f>
        <v/>
      </c>
      <c r="V176" s="4" t="str" cm="1">
        <f t="array" ref="V176">IF(AA176&lt;&gt;"ja",_xlfn.IFNA(_xlfn.IFS(AND(P176&lt;&gt;"",R176&lt;&gt;"",RIGHT($N176,6)="tarief"),P176*R176,T176&gt;0,T176),""),"")</f>
        <v/>
      </c>
      <c r="W176" s="4" t="str" cm="1">
        <f t="array" ref="W176">IFERROR(_xlfn.IFS(OR(F176="",LEFT(Methode_Keuze,4)="Geen"),"",AND(U176&lt;&gt;"",F176&lt;&gt;"Arbeidskosten"),ROUND(U176*VLOOKUP(F176,Tb_ProjectKosten[],MATCH(Tb_ProjectKosten[[#Headers],[Forfat_Percentage]],Tb_ProjectKosten[#Headers],0),0),2),AND(F176="Arbeidskosten",G176&lt;&gt;""),IFERROR(ROUND(U176*VLOOKUP(G176,Tb_KostenTypen[],3,0)*VLOOKUP(F176,Tb_ProjectKosten[],MATCH(Tb_ProjectKosten[[#Headers],[Forfat_Percentage]],Tb_ProjectKosten[#Headers],0),0),2),""),U176 &lt;=0,0),"")</f>
        <v/>
      </c>
      <c r="X176" s="4" t="str" cm="1">
        <f t="array" ref="X176">IFERROR(_xlfn.IFS(OR(F176="",LEFT(Methode_Keuze,4)="Geen"),"",AND(V176&lt;&gt;"",F176&lt;&gt;"Arbeidskosten"),ROUND(V176*VLOOKUP(F176,Tb_ProjectKosten[],MATCH(Tb_ProjectKosten[[#Headers],[Forfat_Percentage]],Tb_ProjectKosten[#Headers],0),0),2),AND(F176="Arbeidskosten",G176&lt;&gt;""),IFERROR(ROUND(V176*VLOOKUP(G176,Tb_KostenTypen[],3,0)*VLOOKUP(F176,Tb_ProjectKosten[],MATCH(Tb_ProjectKosten[[#Headers],[Forfat_Percentage]],Tb_ProjectKosten[#Headers],0),0),2),""),V176 &lt;=0,0),"")</f>
        <v/>
      </c>
      <c r="Y176" s="262"/>
      <c r="Z176" s="49"/>
      <c r="AA176" s="37" t="str" cm="1">
        <f t="array" ref="AA176">IFERROR(IF(INDEX(SubsidieTabel!$Q$1:$T$9,MATCH($F176,SubsidieTabel!$Q$1:$Q$9,0),IFERROR(MATCH(Methode_Keuze,SubsidieTabel!$Q$1:$T$1,0),2))&lt;&gt;1=TRUE,"ja",""),"")</f>
        <v/>
      </c>
    </row>
    <row r="177" spans="1:27" ht="15" customHeight="1" x14ac:dyDescent="0.25">
      <c r="A177" s="87"/>
      <c r="B177" s="219" t="str">
        <f>IF(A177&lt;&gt;"",_xlfn.MAXIFS($B$1:B176,$A$1:A176,A177)+1,"")</f>
        <v/>
      </c>
      <c r="C177" s="50"/>
      <c r="D177" s="50"/>
      <c r="E177" s="50"/>
      <c r="F177" s="50"/>
      <c r="G177" s="283"/>
      <c r="H177" s="296"/>
      <c r="I177" s="295"/>
      <c r="J177" s="295"/>
      <c r="K177" s="202"/>
      <c r="L177" s="202"/>
      <c r="M177" s="91" t="str">
        <f>IFERROR(VLOOKUP(H177,Lijsten!$H$1:$I$100,2,0),"")</f>
        <v/>
      </c>
      <c r="N177" s="91" t="str" cm="1">
        <f t="array" ref="N177">IFERROR(_xlfn.IFS(AND(LEFT(F177,6)="Arbeid",RIGHT(F177,3)&lt;&gt;"IKS"),IFERROR(VLOOKUP($G177,Tb_KostenTypen[],2,0),"tarief"),RIGHT(F177,3)="IKS","Uurtarief",LEFT(F177,6)="Arbeid","Uurtarief",AND(LEFT(F177,8)="Bijdrage",RIGHT(F177,15)="(vrijwilligers)"),"Vast tarief"),"")</f>
        <v/>
      </c>
      <c r="O177" s="92"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tarief",IF(LEFT(F177,8)="Bijdrage",VLOOKUP($F177,Tb_KostenTypen[],MATCH(Methode_Keuze,Tb_KostenTypen[#Headers],0),0),VLOOKUP($G177,Lijsten!L:O,4,0))),""),"")</f>
        <v/>
      </c>
      <c r="P177" s="92"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tarief",IF(LEFT(F177,8)="Bijdrage",VLOOKUP($F177,Tb_KostenTypen[],MATCH(Methode_Keuze,Tb_KostenTypen[#Headers],0),0),VLOOKUP($G177,Lijsten!L:O,4,0))),""),"")</f>
        <v/>
      </c>
      <c r="Q177" s="50"/>
      <c r="R177" s="50"/>
      <c r="S177" s="83"/>
      <c r="T177" s="51"/>
      <c r="U177" s="4" t="str" cm="1">
        <f t="array" ref="U177">IF(AA177&lt;&gt;"ja",_xlfn.IFNA(_xlfn.IFS(AND(O177&lt;&gt;"",F177&lt;&gt;"",RIGHT($N177,6)="tarief"),O177*Q177,S177&gt;0,IF(F177&lt;&gt;"",S177,"")),""),"")</f>
        <v/>
      </c>
      <c r="V177" s="4" t="str" cm="1">
        <f t="array" ref="V177">IF(AA177&lt;&gt;"ja",_xlfn.IFNA(_xlfn.IFS(AND(P177&lt;&gt;"",R177&lt;&gt;"",RIGHT($N177,6)="tarief"),P177*R177,T177&gt;0,T177),""),"")</f>
        <v/>
      </c>
      <c r="W177" s="4" t="str" cm="1">
        <f t="array" ref="W177">IFERROR(_xlfn.IFS(OR(F177="",LEFT(Methode_Keuze,4)="Geen"),"",AND(U177&lt;&gt;"",F177&lt;&gt;"Arbeidskosten"),ROUND(U177*VLOOKUP(F177,Tb_ProjectKosten[],MATCH(Tb_ProjectKosten[[#Headers],[Forfat_Percentage]],Tb_ProjectKosten[#Headers],0),0),2),AND(F177="Arbeidskosten",G177&lt;&gt;""),IFERROR(ROUND(U177*VLOOKUP(G177,Tb_KostenTypen[],3,0)*VLOOKUP(F177,Tb_ProjectKosten[],MATCH(Tb_ProjectKosten[[#Headers],[Forfat_Percentage]],Tb_ProjectKosten[#Headers],0),0),2),""),U177 &lt;=0,0),"")</f>
        <v/>
      </c>
      <c r="X177" s="4" t="str" cm="1">
        <f t="array" ref="X177">IFERROR(_xlfn.IFS(OR(F177="",LEFT(Methode_Keuze,4)="Geen"),"",AND(V177&lt;&gt;"",F177&lt;&gt;"Arbeidskosten"),ROUND(V177*VLOOKUP(F177,Tb_ProjectKosten[],MATCH(Tb_ProjectKosten[[#Headers],[Forfat_Percentage]],Tb_ProjectKosten[#Headers],0),0),2),AND(F177="Arbeidskosten",G177&lt;&gt;""),IFERROR(ROUND(V177*VLOOKUP(G177,Tb_KostenTypen[],3,0)*VLOOKUP(F177,Tb_ProjectKosten[],MATCH(Tb_ProjectKosten[[#Headers],[Forfat_Percentage]],Tb_ProjectKosten[#Headers],0),0),2),""),V177 &lt;=0,0),"")</f>
        <v/>
      </c>
      <c r="Y177" s="262"/>
      <c r="Z177" s="49"/>
      <c r="AA177" s="37" t="str" cm="1">
        <f t="array" ref="AA177">IFERROR(IF(INDEX(SubsidieTabel!$Q$1:$T$9,MATCH($F177,SubsidieTabel!$Q$1:$Q$9,0),IFERROR(MATCH(Methode_Keuze,SubsidieTabel!$Q$1:$T$1,0),2))&lt;&gt;1=TRUE,"ja",""),"")</f>
        <v/>
      </c>
    </row>
    <row r="178" spans="1:27" ht="15" customHeight="1" x14ac:dyDescent="0.25">
      <c r="A178" s="87"/>
      <c r="B178" s="219" t="str">
        <f>IF(A178&lt;&gt;"",_xlfn.MAXIFS($B$1:B177,$A$1:A177,A178)+1,"")</f>
        <v/>
      </c>
      <c r="C178" s="50"/>
      <c r="D178" s="50"/>
      <c r="E178" s="50"/>
      <c r="F178" s="50"/>
      <c r="G178" s="283"/>
      <c r="H178" s="296"/>
      <c r="I178" s="295"/>
      <c r="J178" s="295"/>
      <c r="K178" s="202"/>
      <c r="L178" s="202"/>
      <c r="M178" s="91" t="str">
        <f>IFERROR(VLOOKUP(H178,Lijsten!$H$1:$I$100,2,0),"")</f>
        <v/>
      </c>
      <c r="N178" s="91" t="str" cm="1">
        <f t="array" ref="N178">IFERROR(_xlfn.IFS(AND(LEFT(F178,6)="Arbeid",RIGHT(F178,3)&lt;&gt;"IKS"),IFERROR(VLOOKUP($G178,Tb_KostenTypen[],2,0),"tarief"),RIGHT(F178,3)="IKS","Uurtarief",LEFT(F178,6)="Arbeid","Uurtarief",AND(LEFT(F178,8)="Bijdrage",RIGHT(F178,15)="(vrijwilligers)"),"Vast tarief"),"")</f>
        <v/>
      </c>
      <c r="O178" s="92"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tarief",IF(LEFT(F178,8)="Bijdrage",VLOOKUP($F178,Tb_KostenTypen[],MATCH(Methode_Keuze,Tb_KostenTypen[#Headers],0),0),VLOOKUP($G178,Lijsten!L:O,4,0))),""),"")</f>
        <v/>
      </c>
      <c r="P178" s="92"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tarief",IF(LEFT(F178,8)="Bijdrage",VLOOKUP($F178,Tb_KostenTypen[],MATCH(Methode_Keuze,Tb_KostenTypen[#Headers],0),0),VLOOKUP($G178,Lijsten!L:O,4,0))),""),"")</f>
        <v/>
      </c>
      <c r="Q178" s="50"/>
      <c r="R178" s="50"/>
      <c r="S178" s="83"/>
      <c r="T178" s="51"/>
      <c r="U178" s="4" t="str" cm="1">
        <f t="array" ref="U178">IF(AA178&lt;&gt;"ja",_xlfn.IFNA(_xlfn.IFS(AND(O178&lt;&gt;"",F178&lt;&gt;"",RIGHT($N178,6)="tarief"),O178*Q178,S178&gt;0,IF(F178&lt;&gt;"",S178,"")),""),"")</f>
        <v/>
      </c>
      <c r="V178" s="4" t="str" cm="1">
        <f t="array" ref="V178">IF(AA178&lt;&gt;"ja",_xlfn.IFNA(_xlfn.IFS(AND(P178&lt;&gt;"",R178&lt;&gt;"",RIGHT($N178,6)="tarief"),P178*R178,T178&gt;0,T178),""),"")</f>
        <v/>
      </c>
      <c r="W178" s="4" t="str" cm="1">
        <f t="array" ref="W178">IFERROR(_xlfn.IFS(OR(F178="",LEFT(Methode_Keuze,4)="Geen"),"",AND(U178&lt;&gt;"",F178&lt;&gt;"Arbeidskosten"),ROUND(U178*VLOOKUP(F178,Tb_ProjectKosten[],MATCH(Tb_ProjectKosten[[#Headers],[Forfat_Percentage]],Tb_ProjectKosten[#Headers],0),0),2),AND(F178="Arbeidskosten",G178&lt;&gt;""),IFERROR(ROUND(U178*VLOOKUP(G178,Tb_KostenTypen[],3,0)*VLOOKUP(F178,Tb_ProjectKosten[],MATCH(Tb_ProjectKosten[[#Headers],[Forfat_Percentage]],Tb_ProjectKosten[#Headers],0),0),2),""),U178 &lt;=0,0),"")</f>
        <v/>
      </c>
      <c r="X178" s="4" t="str" cm="1">
        <f t="array" ref="X178">IFERROR(_xlfn.IFS(OR(F178="",LEFT(Methode_Keuze,4)="Geen"),"",AND(V178&lt;&gt;"",F178&lt;&gt;"Arbeidskosten"),ROUND(V178*VLOOKUP(F178,Tb_ProjectKosten[],MATCH(Tb_ProjectKosten[[#Headers],[Forfat_Percentage]],Tb_ProjectKosten[#Headers],0),0),2),AND(F178="Arbeidskosten",G178&lt;&gt;""),IFERROR(ROUND(V178*VLOOKUP(G178,Tb_KostenTypen[],3,0)*VLOOKUP(F178,Tb_ProjectKosten[],MATCH(Tb_ProjectKosten[[#Headers],[Forfat_Percentage]],Tb_ProjectKosten[#Headers],0),0),2),""),V178 &lt;=0,0),"")</f>
        <v/>
      </c>
      <c r="Y178" s="262"/>
      <c r="Z178" s="49"/>
      <c r="AA178" s="37" t="str" cm="1">
        <f t="array" ref="AA178">IFERROR(IF(INDEX(SubsidieTabel!$Q$1:$T$9,MATCH($F178,SubsidieTabel!$Q$1:$Q$9,0),IFERROR(MATCH(Methode_Keuze,SubsidieTabel!$Q$1:$T$1,0),2))&lt;&gt;1=TRUE,"ja",""),"")</f>
        <v/>
      </c>
    </row>
    <row r="179" spans="1:27" ht="15" customHeight="1" x14ac:dyDescent="0.25">
      <c r="A179" s="87"/>
      <c r="B179" s="219" t="str">
        <f>IF(A179&lt;&gt;"",_xlfn.MAXIFS($B$1:B178,$A$1:A178,A179)+1,"")</f>
        <v/>
      </c>
      <c r="C179" s="50"/>
      <c r="D179" s="50"/>
      <c r="E179" s="50"/>
      <c r="F179" s="50"/>
      <c r="G179" s="283"/>
      <c r="H179" s="296"/>
      <c r="I179" s="295"/>
      <c r="J179" s="295"/>
      <c r="K179" s="202"/>
      <c r="L179" s="202"/>
      <c r="M179" s="91" t="str">
        <f>IFERROR(VLOOKUP(H179,Lijsten!$H$1:$I$100,2,0),"")</f>
        <v/>
      </c>
      <c r="N179" s="91" t="str" cm="1">
        <f t="array" ref="N179">IFERROR(_xlfn.IFS(AND(LEFT(F179,6)="Arbeid",RIGHT(F179,3)&lt;&gt;"IKS"),IFERROR(VLOOKUP($G179,Tb_KostenTypen[],2,0),"tarief"),RIGHT(F179,3)="IKS","Uurtarief",LEFT(F179,6)="Arbeid","Uurtarief",AND(LEFT(F179,8)="Bijdrage",RIGHT(F179,15)="(vrijwilligers)"),"Vast tarief"),"")</f>
        <v/>
      </c>
      <c r="O179" s="92"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tarief",IF(LEFT(F179,8)="Bijdrage",VLOOKUP($F179,Tb_KostenTypen[],MATCH(Methode_Keuze,Tb_KostenTypen[#Headers],0),0),VLOOKUP($G179,Lijsten!L:O,4,0))),""),"")</f>
        <v/>
      </c>
      <c r="P179" s="92"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tarief",IF(LEFT(F179,8)="Bijdrage",VLOOKUP($F179,Tb_KostenTypen[],MATCH(Methode_Keuze,Tb_KostenTypen[#Headers],0),0),VLOOKUP($G179,Lijsten!L:O,4,0))),""),"")</f>
        <v/>
      </c>
      <c r="Q179" s="50"/>
      <c r="R179" s="50"/>
      <c r="S179" s="83"/>
      <c r="T179" s="51"/>
      <c r="U179" s="4" t="str" cm="1">
        <f t="array" ref="U179">IF(AA179&lt;&gt;"ja",_xlfn.IFNA(_xlfn.IFS(AND(O179&lt;&gt;"",F179&lt;&gt;"",RIGHT($N179,6)="tarief"),O179*Q179,S179&gt;0,IF(F179&lt;&gt;"",S179,"")),""),"")</f>
        <v/>
      </c>
      <c r="V179" s="4" t="str" cm="1">
        <f t="array" ref="V179">IF(AA179&lt;&gt;"ja",_xlfn.IFNA(_xlfn.IFS(AND(P179&lt;&gt;"",R179&lt;&gt;"",RIGHT($N179,6)="tarief"),P179*R179,T179&gt;0,T179),""),"")</f>
        <v/>
      </c>
      <c r="W179" s="4" t="str" cm="1">
        <f t="array" ref="W179">IFERROR(_xlfn.IFS(OR(F179="",LEFT(Methode_Keuze,4)="Geen"),"",AND(U179&lt;&gt;"",F179&lt;&gt;"Arbeidskosten"),ROUND(U179*VLOOKUP(F179,Tb_ProjectKosten[],MATCH(Tb_ProjectKosten[[#Headers],[Forfat_Percentage]],Tb_ProjectKosten[#Headers],0),0),2),AND(F179="Arbeidskosten",G179&lt;&gt;""),IFERROR(ROUND(U179*VLOOKUP(G179,Tb_KostenTypen[],3,0)*VLOOKUP(F179,Tb_ProjectKosten[],MATCH(Tb_ProjectKosten[[#Headers],[Forfat_Percentage]],Tb_ProjectKosten[#Headers],0),0),2),""),U179 &lt;=0,0),"")</f>
        <v/>
      </c>
      <c r="X179" s="4" t="str" cm="1">
        <f t="array" ref="X179">IFERROR(_xlfn.IFS(OR(F179="",LEFT(Methode_Keuze,4)="Geen"),"",AND(V179&lt;&gt;"",F179&lt;&gt;"Arbeidskosten"),ROUND(V179*VLOOKUP(F179,Tb_ProjectKosten[],MATCH(Tb_ProjectKosten[[#Headers],[Forfat_Percentage]],Tb_ProjectKosten[#Headers],0),0),2),AND(F179="Arbeidskosten",G179&lt;&gt;""),IFERROR(ROUND(V179*VLOOKUP(G179,Tb_KostenTypen[],3,0)*VLOOKUP(F179,Tb_ProjectKosten[],MATCH(Tb_ProjectKosten[[#Headers],[Forfat_Percentage]],Tb_ProjectKosten[#Headers],0),0),2),""),V179 &lt;=0,0),"")</f>
        <v/>
      </c>
      <c r="Y179" s="262"/>
      <c r="Z179" s="49"/>
      <c r="AA179" s="37" t="str" cm="1">
        <f t="array" ref="AA179">IFERROR(IF(INDEX(SubsidieTabel!$Q$1:$T$9,MATCH($F179,SubsidieTabel!$Q$1:$Q$9,0),IFERROR(MATCH(Methode_Keuze,SubsidieTabel!$Q$1:$T$1,0),2))&lt;&gt;1=TRUE,"ja",""),"")</f>
        <v/>
      </c>
    </row>
    <row r="180" spans="1:27" ht="15" customHeight="1" x14ac:dyDescent="0.25">
      <c r="A180" s="87"/>
      <c r="B180" s="219" t="str">
        <f>IF(A180&lt;&gt;"",_xlfn.MAXIFS($B$1:B179,$A$1:A179,A180)+1,"")</f>
        <v/>
      </c>
      <c r="C180" s="50"/>
      <c r="D180" s="50"/>
      <c r="E180" s="50"/>
      <c r="F180" s="50"/>
      <c r="G180" s="283"/>
      <c r="H180" s="296"/>
      <c r="I180" s="295"/>
      <c r="J180" s="295"/>
      <c r="K180" s="202"/>
      <c r="L180" s="202"/>
      <c r="M180" s="91" t="str">
        <f>IFERROR(VLOOKUP(H180,Lijsten!$H$1:$I$100,2,0),"")</f>
        <v/>
      </c>
      <c r="N180" s="91" t="str" cm="1">
        <f t="array" ref="N180">IFERROR(_xlfn.IFS(AND(LEFT(F180,6)="Arbeid",RIGHT(F180,3)&lt;&gt;"IKS"),IFERROR(VLOOKUP($G180,Tb_KostenTypen[],2,0),"tarief"),RIGHT(F180,3)="IKS","Uurtarief",LEFT(F180,6)="Arbeid","Uurtarief",AND(LEFT(F180,8)="Bijdrage",RIGHT(F180,15)="(vrijwilligers)"),"Vast tarief"),"")</f>
        <v/>
      </c>
      <c r="O180" s="92"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tarief",IF(LEFT(F180,8)="Bijdrage",VLOOKUP($F180,Tb_KostenTypen[],MATCH(Methode_Keuze,Tb_KostenTypen[#Headers],0),0),VLOOKUP($G180,Lijsten!L:O,4,0))),""),"")</f>
        <v/>
      </c>
      <c r="P180" s="92"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tarief",IF(LEFT(F180,8)="Bijdrage",VLOOKUP($F180,Tb_KostenTypen[],MATCH(Methode_Keuze,Tb_KostenTypen[#Headers],0),0),VLOOKUP($G180,Lijsten!L:O,4,0))),""),"")</f>
        <v/>
      </c>
      <c r="Q180" s="50"/>
      <c r="R180" s="50"/>
      <c r="S180" s="83"/>
      <c r="T180" s="51"/>
      <c r="U180" s="4" t="str" cm="1">
        <f t="array" ref="U180">IF(AA180&lt;&gt;"ja",_xlfn.IFNA(_xlfn.IFS(AND(O180&lt;&gt;"",F180&lt;&gt;"",RIGHT($N180,6)="tarief"),O180*Q180,S180&gt;0,IF(F180&lt;&gt;"",S180,"")),""),"")</f>
        <v/>
      </c>
      <c r="V180" s="4" t="str" cm="1">
        <f t="array" ref="V180">IF(AA180&lt;&gt;"ja",_xlfn.IFNA(_xlfn.IFS(AND(P180&lt;&gt;"",R180&lt;&gt;"",RIGHT($N180,6)="tarief"),P180*R180,T180&gt;0,T180),""),"")</f>
        <v/>
      </c>
      <c r="W180" s="4" t="str" cm="1">
        <f t="array" ref="W180">IFERROR(_xlfn.IFS(OR(F180="",LEFT(Methode_Keuze,4)="Geen"),"",AND(U180&lt;&gt;"",F180&lt;&gt;"Arbeidskosten"),ROUND(U180*VLOOKUP(F180,Tb_ProjectKosten[],MATCH(Tb_ProjectKosten[[#Headers],[Forfat_Percentage]],Tb_ProjectKosten[#Headers],0),0),2),AND(F180="Arbeidskosten",G180&lt;&gt;""),IFERROR(ROUND(U180*VLOOKUP(G180,Tb_KostenTypen[],3,0)*VLOOKUP(F180,Tb_ProjectKosten[],MATCH(Tb_ProjectKosten[[#Headers],[Forfat_Percentage]],Tb_ProjectKosten[#Headers],0),0),2),""),U180 &lt;=0,0),"")</f>
        <v/>
      </c>
      <c r="X180" s="4" t="str" cm="1">
        <f t="array" ref="X180">IFERROR(_xlfn.IFS(OR(F180="",LEFT(Methode_Keuze,4)="Geen"),"",AND(V180&lt;&gt;"",F180&lt;&gt;"Arbeidskosten"),ROUND(V180*VLOOKUP(F180,Tb_ProjectKosten[],MATCH(Tb_ProjectKosten[[#Headers],[Forfat_Percentage]],Tb_ProjectKosten[#Headers],0),0),2),AND(F180="Arbeidskosten",G180&lt;&gt;""),IFERROR(ROUND(V180*VLOOKUP(G180,Tb_KostenTypen[],3,0)*VLOOKUP(F180,Tb_ProjectKosten[],MATCH(Tb_ProjectKosten[[#Headers],[Forfat_Percentage]],Tb_ProjectKosten[#Headers],0),0),2),""),V180 &lt;=0,0),"")</f>
        <v/>
      </c>
      <c r="Y180" s="262"/>
      <c r="Z180" s="49"/>
      <c r="AA180" s="37" t="str" cm="1">
        <f t="array" ref="AA180">IFERROR(IF(INDEX(SubsidieTabel!$Q$1:$T$9,MATCH($F180,SubsidieTabel!$Q$1:$Q$9,0),IFERROR(MATCH(Methode_Keuze,SubsidieTabel!$Q$1:$T$1,0),2))&lt;&gt;1=TRUE,"ja",""),"")</f>
        <v/>
      </c>
    </row>
    <row r="181" spans="1:27" ht="15" customHeight="1" x14ac:dyDescent="0.25">
      <c r="A181" s="87"/>
      <c r="B181" s="219" t="str">
        <f>IF(A181&lt;&gt;"",_xlfn.MAXIFS($B$1:B180,$A$1:A180,A181)+1,"")</f>
        <v/>
      </c>
      <c r="C181" s="50"/>
      <c r="D181" s="50"/>
      <c r="E181" s="50"/>
      <c r="F181" s="50"/>
      <c r="G181" s="283"/>
      <c r="H181" s="296"/>
      <c r="I181" s="295"/>
      <c r="J181" s="295"/>
      <c r="K181" s="202"/>
      <c r="L181" s="202"/>
      <c r="M181" s="91" t="str">
        <f>IFERROR(VLOOKUP(H181,Lijsten!$H$1:$I$100,2,0),"")</f>
        <v/>
      </c>
      <c r="N181" s="91" t="str" cm="1">
        <f t="array" ref="N181">IFERROR(_xlfn.IFS(AND(LEFT(F181,6)="Arbeid",RIGHT(F181,3)&lt;&gt;"IKS"),IFERROR(VLOOKUP($G181,Tb_KostenTypen[],2,0),"tarief"),RIGHT(F181,3)="IKS","Uurtarief",LEFT(F181,6)="Arbeid","Uurtarief",AND(LEFT(F181,8)="Bijdrage",RIGHT(F181,15)="(vrijwilligers)"),"Vast tarief"),"")</f>
        <v/>
      </c>
      <c r="O181" s="92"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tarief",IF(LEFT(F181,8)="Bijdrage",VLOOKUP($F181,Tb_KostenTypen[],MATCH(Methode_Keuze,Tb_KostenTypen[#Headers],0),0),VLOOKUP($G181,Lijsten!L:O,4,0))),""),"")</f>
        <v/>
      </c>
      <c r="P181" s="92"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tarief",IF(LEFT(F181,8)="Bijdrage",VLOOKUP($F181,Tb_KostenTypen[],MATCH(Methode_Keuze,Tb_KostenTypen[#Headers],0),0),VLOOKUP($G181,Lijsten!L:O,4,0))),""),"")</f>
        <v/>
      </c>
      <c r="Q181" s="50"/>
      <c r="R181" s="50"/>
      <c r="S181" s="83"/>
      <c r="T181" s="51"/>
      <c r="U181" s="4" t="str" cm="1">
        <f t="array" ref="U181">IF(AA181&lt;&gt;"ja",_xlfn.IFNA(_xlfn.IFS(AND(O181&lt;&gt;"",F181&lt;&gt;"",RIGHT($N181,6)="tarief"),O181*Q181,S181&gt;0,IF(F181&lt;&gt;"",S181,"")),""),"")</f>
        <v/>
      </c>
      <c r="V181" s="4" t="str" cm="1">
        <f t="array" ref="V181">IF(AA181&lt;&gt;"ja",_xlfn.IFNA(_xlfn.IFS(AND(P181&lt;&gt;"",R181&lt;&gt;"",RIGHT($N181,6)="tarief"),P181*R181,T181&gt;0,T181),""),"")</f>
        <v/>
      </c>
      <c r="W181" s="4" t="str" cm="1">
        <f t="array" ref="W181">IFERROR(_xlfn.IFS(OR(F181="",LEFT(Methode_Keuze,4)="Geen"),"",AND(U181&lt;&gt;"",F181&lt;&gt;"Arbeidskosten"),ROUND(U181*VLOOKUP(F181,Tb_ProjectKosten[],MATCH(Tb_ProjectKosten[[#Headers],[Forfat_Percentage]],Tb_ProjectKosten[#Headers],0),0),2),AND(F181="Arbeidskosten",G181&lt;&gt;""),IFERROR(ROUND(U181*VLOOKUP(G181,Tb_KostenTypen[],3,0)*VLOOKUP(F181,Tb_ProjectKosten[],MATCH(Tb_ProjectKosten[[#Headers],[Forfat_Percentage]],Tb_ProjectKosten[#Headers],0),0),2),""),U181 &lt;=0,0),"")</f>
        <v/>
      </c>
      <c r="X181" s="4" t="str" cm="1">
        <f t="array" ref="X181">IFERROR(_xlfn.IFS(OR(F181="",LEFT(Methode_Keuze,4)="Geen"),"",AND(V181&lt;&gt;"",F181&lt;&gt;"Arbeidskosten"),ROUND(V181*VLOOKUP(F181,Tb_ProjectKosten[],MATCH(Tb_ProjectKosten[[#Headers],[Forfat_Percentage]],Tb_ProjectKosten[#Headers],0),0),2),AND(F181="Arbeidskosten",G181&lt;&gt;""),IFERROR(ROUND(V181*VLOOKUP(G181,Tb_KostenTypen[],3,0)*VLOOKUP(F181,Tb_ProjectKosten[],MATCH(Tb_ProjectKosten[[#Headers],[Forfat_Percentage]],Tb_ProjectKosten[#Headers],0),0),2),""),V181 &lt;=0,0),"")</f>
        <v/>
      </c>
      <c r="Y181" s="262"/>
      <c r="Z181" s="49"/>
      <c r="AA181" s="37" t="str" cm="1">
        <f t="array" ref="AA181">IFERROR(IF(INDEX(SubsidieTabel!$Q$1:$T$9,MATCH($F181,SubsidieTabel!$Q$1:$Q$9,0),IFERROR(MATCH(Methode_Keuze,SubsidieTabel!$Q$1:$T$1,0),2))&lt;&gt;1=TRUE,"ja",""),"")</f>
        <v/>
      </c>
    </row>
    <row r="182" spans="1:27" ht="15" customHeight="1" x14ac:dyDescent="0.25">
      <c r="A182" s="87"/>
      <c r="B182" s="219" t="str">
        <f>IF(A182&lt;&gt;"",_xlfn.MAXIFS($B$1:B181,$A$1:A181,A182)+1,"")</f>
        <v/>
      </c>
      <c r="C182" s="50"/>
      <c r="D182" s="50"/>
      <c r="E182" s="50"/>
      <c r="F182" s="50"/>
      <c r="G182" s="283"/>
      <c r="H182" s="296"/>
      <c r="I182" s="295"/>
      <c r="J182" s="295"/>
      <c r="K182" s="202"/>
      <c r="L182" s="202"/>
      <c r="M182" s="91" t="str">
        <f>IFERROR(VLOOKUP(H182,Lijsten!$H$1:$I$100,2,0),"")</f>
        <v/>
      </c>
      <c r="N182" s="91" t="str" cm="1">
        <f t="array" ref="N182">IFERROR(_xlfn.IFS(AND(LEFT(F182,6)="Arbeid",RIGHT(F182,3)&lt;&gt;"IKS"),IFERROR(VLOOKUP($G182,Tb_KostenTypen[],2,0),"tarief"),RIGHT(F182,3)="IKS","Uurtarief",LEFT(F182,6)="Arbeid","Uurtarief",AND(LEFT(F182,8)="Bijdrage",RIGHT(F182,15)="(vrijwilligers)"),"Vast tarief"),"")</f>
        <v/>
      </c>
      <c r="O182" s="92"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tarief",IF(LEFT(F182,8)="Bijdrage",VLOOKUP($F182,Tb_KostenTypen[],MATCH(Methode_Keuze,Tb_KostenTypen[#Headers],0),0),VLOOKUP($G182,Lijsten!L:O,4,0))),""),"")</f>
        <v/>
      </c>
      <c r="P182" s="92"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tarief",IF(LEFT(F182,8)="Bijdrage",VLOOKUP($F182,Tb_KostenTypen[],MATCH(Methode_Keuze,Tb_KostenTypen[#Headers],0),0),VLOOKUP($G182,Lijsten!L:O,4,0))),""),"")</f>
        <v/>
      </c>
      <c r="Q182" s="50"/>
      <c r="R182" s="50"/>
      <c r="S182" s="83"/>
      <c r="T182" s="51"/>
      <c r="U182" s="4" t="str" cm="1">
        <f t="array" ref="U182">IF(AA182&lt;&gt;"ja",_xlfn.IFNA(_xlfn.IFS(AND(O182&lt;&gt;"",F182&lt;&gt;"",RIGHT($N182,6)="tarief"),O182*Q182,S182&gt;0,IF(F182&lt;&gt;"",S182,"")),""),"")</f>
        <v/>
      </c>
      <c r="V182" s="4" t="str" cm="1">
        <f t="array" ref="V182">IF(AA182&lt;&gt;"ja",_xlfn.IFNA(_xlfn.IFS(AND(P182&lt;&gt;"",R182&lt;&gt;"",RIGHT($N182,6)="tarief"),P182*R182,T182&gt;0,T182),""),"")</f>
        <v/>
      </c>
      <c r="W182" s="4" t="str" cm="1">
        <f t="array" ref="W182">IFERROR(_xlfn.IFS(OR(F182="",LEFT(Methode_Keuze,4)="Geen"),"",AND(U182&lt;&gt;"",F182&lt;&gt;"Arbeidskosten"),ROUND(U182*VLOOKUP(F182,Tb_ProjectKosten[],MATCH(Tb_ProjectKosten[[#Headers],[Forfat_Percentage]],Tb_ProjectKosten[#Headers],0),0),2),AND(F182="Arbeidskosten",G182&lt;&gt;""),IFERROR(ROUND(U182*VLOOKUP(G182,Tb_KostenTypen[],3,0)*VLOOKUP(F182,Tb_ProjectKosten[],MATCH(Tb_ProjectKosten[[#Headers],[Forfat_Percentage]],Tb_ProjectKosten[#Headers],0),0),2),""),U182 &lt;=0,0),"")</f>
        <v/>
      </c>
      <c r="X182" s="4" t="str" cm="1">
        <f t="array" ref="X182">IFERROR(_xlfn.IFS(OR(F182="",LEFT(Methode_Keuze,4)="Geen"),"",AND(V182&lt;&gt;"",F182&lt;&gt;"Arbeidskosten"),ROUND(V182*VLOOKUP(F182,Tb_ProjectKosten[],MATCH(Tb_ProjectKosten[[#Headers],[Forfat_Percentage]],Tb_ProjectKosten[#Headers],0),0),2),AND(F182="Arbeidskosten",G182&lt;&gt;""),IFERROR(ROUND(V182*VLOOKUP(G182,Tb_KostenTypen[],3,0)*VLOOKUP(F182,Tb_ProjectKosten[],MATCH(Tb_ProjectKosten[[#Headers],[Forfat_Percentage]],Tb_ProjectKosten[#Headers],0),0),2),""),V182 &lt;=0,0),"")</f>
        <v/>
      </c>
      <c r="Y182" s="262"/>
      <c r="Z182" s="49"/>
      <c r="AA182" s="37" t="str" cm="1">
        <f t="array" ref="AA182">IFERROR(IF(INDEX(SubsidieTabel!$Q$1:$T$9,MATCH($F182,SubsidieTabel!$Q$1:$Q$9,0),IFERROR(MATCH(Methode_Keuze,SubsidieTabel!$Q$1:$T$1,0),2))&lt;&gt;1=TRUE,"ja",""),"")</f>
        <v/>
      </c>
    </row>
    <row r="183" spans="1:27" ht="15" customHeight="1" x14ac:dyDescent="0.25">
      <c r="A183" s="87"/>
      <c r="B183" s="219" t="str">
        <f>IF(A183&lt;&gt;"",_xlfn.MAXIFS($B$1:B182,$A$1:A182,A183)+1,"")</f>
        <v/>
      </c>
      <c r="C183" s="50"/>
      <c r="D183" s="50"/>
      <c r="E183" s="50"/>
      <c r="F183" s="50"/>
      <c r="G183" s="283"/>
      <c r="H183" s="296"/>
      <c r="I183" s="295"/>
      <c r="J183" s="295"/>
      <c r="K183" s="202"/>
      <c r="L183" s="202"/>
      <c r="M183" s="91" t="str">
        <f>IFERROR(VLOOKUP(H183,Lijsten!$H$1:$I$100,2,0),"")</f>
        <v/>
      </c>
      <c r="N183" s="91" t="str" cm="1">
        <f t="array" ref="N183">IFERROR(_xlfn.IFS(AND(LEFT(F183,6)="Arbeid",RIGHT(F183,3)&lt;&gt;"IKS"),IFERROR(VLOOKUP($G183,Tb_KostenTypen[],2,0),"tarief"),RIGHT(F183,3)="IKS","Uurtarief",LEFT(F183,6)="Arbeid","Uurtarief",AND(LEFT(F183,8)="Bijdrage",RIGHT(F183,15)="(vrijwilligers)"),"Vast tarief"),"")</f>
        <v/>
      </c>
      <c r="O183" s="92"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tarief",IF(LEFT(F183,8)="Bijdrage",VLOOKUP($F183,Tb_KostenTypen[],MATCH(Methode_Keuze,Tb_KostenTypen[#Headers],0),0),VLOOKUP($G183,Lijsten!L:O,4,0))),""),"")</f>
        <v/>
      </c>
      <c r="P183" s="92"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tarief",IF(LEFT(F183,8)="Bijdrage",VLOOKUP($F183,Tb_KostenTypen[],MATCH(Methode_Keuze,Tb_KostenTypen[#Headers],0),0),VLOOKUP($G183,Lijsten!L:O,4,0))),""),"")</f>
        <v/>
      </c>
      <c r="Q183" s="50"/>
      <c r="R183" s="50"/>
      <c r="S183" s="83"/>
      <c r="T183" s="51"/>
      <c r="U183" s="4" t="str" cm="1">
        <f t="array" ref="U183">IF(AA183&lt;&gt;"ja",_xlfn.IFNA(_xlfn.IFS(AND(O183&lt;&gt;"",F183&lt;&gt;"",RIGHT($N183,6)="tarief"),O183*Q183,S183&gt;0,IF(F183&lt;&gt;"",S183,"")),""),"")</f>
        <v/>
      </c>
      <c r="V183" s="4" t="str" cm="1">
        <f t="array" ref="V183">IF(AA183&lt;&gt;"ja",_xlfn.IFNA(_xlfn.IFS(AND(P183&lt;&gt;"",R183&lt;&gt;"",RIGHT($N183,6)="tarief"),P183*R183,T183&gt;0,T183),""),"")</f>
        <v/>
      </c>
      <c r="W183" s="4" t="str" cm="1">
        <f t="array" ref="W183">IFERROR(_xlfn.IFS(OR(F183="",LEFT(Methode_Keuze,4)="Geen"),"",AND(U183&lt;&gt;"",F183&lt;&gt;"Arbeidskosten"),ROUND(U183*VLOOKUP(F183,Tb_ProjectKosten[],MATCH(Tb_ProjectKosten[[#Headers],[Forfat_Percentage]],Tb_ProjectKosten[#Headers],0),0),2),AND(F183="Arbeidskosten",G183&lt;&gt;""),IFERROR(ROUND(U183*VLOOKUP(G183,Tb_KostenTypen[],3,0)*VLOOKUP(F183,Tb_ProjectKosten[],MATCH(Tb_ProjectKosten[[#Headers],[Forfat_Percentage]],Tb_ProjectKosten[#Headers],0),0),2),""),U183 &lt;=0,0),"")</f>
        <v/>
      </c>
      <c r="X183" s="4" t="str" cm="1">
        <f t="array" ref="X183">IFERROR(_xlfn.IFS(OR(F183="",LEFT(Methode_Keuze,4)="Geen"),"",AND(V183&lt;&gt;"",F183&lt;&gt;"Arbeidskosten"),ROUND(V183*VLOOKUP(F183,Tb_ProjectKosten[],MATCH(Tb_ProjectKosten[[#Headers],[Forfat_Percentage]],Tb_ProjectKosten[#Headers],0),0),2),AND(F183="Arbeidskosten",G183&lt;&gt;""),IFERROR(ROUND(V183*VLOOKUP(G183,Tb_KostenTypen[],3,0)*VLOOKUP(F183,Tb_ProjectKosten[],MATCH(Tb_ProjectKosten[[#Headers],[Forfat_Percentage]],Tb_ProjectKosten[#Headers],0),0),2),""),V183 &lt;=0,0),"")</f>
        <v/>
      </c>
      <c r="Y183" s="262"/>
      <c r="Z183" s="49"/>
      <c r="AA183" s="37" t="str" cm="1">
        <f t="array" ref="AA183">IFERROR(IF(INDEX(SubsidieTabel!$Q$1:$T$9,MATCH($F183,SubsidieTabel!$Q$1:$Q$9,0),IFERROR(MATCH(Methode_Keuze,SubsidieTabel!$Q$1:$T$1,0),2))&lt;&gt;1=TRUE,"ja",""),"")</f>
        <v/>
      </c>
    </row>
    <row r="184" spans="1:27" ht="15" customHeight="1" x14ac:dyDescent="0.25">
      <c r="A184" s="87"/>
      <c r="B184" s="219" t="str">
        <f>IF(A184&lt;&gt;"",_xlfn.MAXIFS($B$1:B183,$A$1:A183,A184)+1,"")</f>
        <v/>
      </c>
      <c r="C184" s="50"/>
      <c r="D184" s="50"/>
      <c r="E184" s="50"/>
      <c r="F184" s="50"/>
      <c r="G184" s="283"/>
      <c r="H184" s="296"/>
      <c r="I184" s="295"/>
      <c r="J184" s="295"/>
      <c r="K184" s="202"/>
      <c r="L184" s="202"/>
      <c r="M184" s="91" t="str">
        <f>IFERROR(VLOOKUP(H184,Lijsten!$H$1:$I$100,2,0),"")</f>
        <v/>
      </c>
      <c r="N184" s="91" t="str" cm="1">
        <f t="array" ref="N184">IFERROR(_xlfn.IFS(AND(LEFT(F184,6)="Arbeid",RIGHT(F184,3)&lt;&gt;"IKS"),IFERROR(VLOOKUP($G184,Tb_KostenTypen[],2,0),"tarief"),RIGHT(F184,3)="IKS","Uurtarief",LEFT(F184,6)="Arbeid","Uurtarief",AND(LEFT(F184,8)="Bijdrage",RIGHT(F184,15)="(vrijwilligers)"),"Vast tarief"),"")</f>
        <v/>
      </c>
      <c r="O184" s="92"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tarief",IF(LEFT(F184,8)="Bijdrage",VLOOKUP($F184,Tb_KostenTypen[],MATCH(Methode_Keuze,Tb_KostenTypen[#Headers],0),0),VLOOKUP($G184,Lijsten!L:O,4,0))),""),"")</f>
        <v/>
      </c>
      <c r="P184" s="92"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tarief",IF(LEFT(F184,8)="Bijdrage",VLOOKUP($F184,Tb_KostenTypen[],MATCH(Methode_Keuze,Tb_KostenTypen[#Headers],0),0),VLOOKUP($G184,Lijsten!L:O,4,0))),""),"")</f>
        <v/>
      </c>
      <c r="Q184" s="50"/>
      <c r="R184" s="50"/>
      <c r="S184" s="83"/>
      <c r="T184" s="51"/>
      <c r="U184" s="4" t="str" cm="1">
        <f t="array" ref="U184">IF(AA184&lt;&gt;"ja",_xlfn.IFNA(_xlfn.IFS(AND(O184&lt;&gt;"",F184&lt;&gt;"",RIGHT($N184,6)="tarief"),O184*Q184,S184&gt;0,IF(F184&lt;&gt;"",S184,"")),""),"")</f>
        <v/>
      </c>
      <c r="V184" s="4" t="str" cm="1">
        <f t="array" ref="V184">IF(AA184&lt;&gt;"ja",_xlfn.IFNA(_xlfn.IFS(AND(P184&lt;&gt;"",R184&lt;&gt;"",RIGHT($N184,6)="tarief"),P184*R184,T184&gt;0,T184),""),"")</f>
        <v/>
      </c>
      <c r="W184" s="4" t="str" cm="1">
        <f t="array" ref="W184">IFERROR(_xlfn.IFS(OR(F184="",LEFT(Methode_Keuze,4)="Geen"),"",AND(U184&lt;&gt;"",F184&lt;&gt;"Arbeidskosten"),ROUND(U184*VLOOKUP(F184,Tb_ProjectKosten[],MATCH(Tb_ProjectKosten[[#Headers],[Forfat_Percentage]],Tb_ProjectKosten[#Headers],0),0),2),AND(F184="Arbeidskosten",G184&lt;&gt;""),IFERROR(ROUND(U184*VLOOKUP(G184,Tb_KostenTypen[],3,0)*VLOOKUP(F184,Tb_ProjectKosten[],MATCH(Tb_ProjectKosten[[#Headers],[Forfat_Percentage]],Tb_ProjectKosten[#Headers],0),0),2),""),U184 &lt;=0,0),"")</f>
        <v/>
      </c>
      <c r="X184" s="4" t="str" cm="1">
        <f t="array" ref="X184">IFERROR(_xlfn.IFS(OR(F184="",LEFT(Methode_Keuze,4)="Geen"),"",AND(V184&lt;&gt;"",F184&lt;&gt;"Arbeidskosten"),ROUND(V184*VLOOKUP(F184,Tb_ProjectKosten[],MATCH(Tb_ProjectKosten[[#Headers],[Forfat_Percentage]],Tb_ProjectKosten[#Headers],0),0),2),AND(F184="Arbeidskosten",G184&lt;&gt;""),IFERROR(ROUND(V184*VLOOKUP(G184,Tb_KostenTypen[],3,0)*VLOOKUP(F184,Tb_ProjectKosten[],MATCH(Tb_ProjectKosten[[#Headers],[Forfat_Percentage]],Tb_ProjectKosten[#Headers],0),0),2),""),V184 &lt;=0,0),"")</f>
        <v/>
      </c>
      <c r="Y184" s="262"/>
      <c r="Z184" s="49"/>
      <c r="AA184" s="37" t="str" cm="1">
        <f t="array" ref="AA184">IFERROR(IF(INDEX(SubsidieTabel!$Q$1:$T$9,MATCH($F184,SubsidieTabel!$Q$1:$Q$9,0),IFERROR(MATCH(Methode_Keuze,SubsidieTabel!$Q$1:$T$1,0),2))&lt;&gt;1=TRUE,"ja",""),"")</f>
        <v/>
      </c>
    </row>
    <row r="185" spans="1:27" ht="15" customHeight="1" x14ac:dyDescent="0.25">
      <c r="A185" s="87"/>
      <c r="B185" s="219" t="str">
        <f>IF(A185&lt;&gt;"",_xlfn.MAXIFS($B$1:B184,$A$1:A184,A185)+1,"")</f>
        <v/>
      </c>
      <c r="C185" s="50"/>
      <c r="D185" s="50"/>
      <c r="E185" s="50"/>
      <c r="F185" s="50"/>
      <c r="G185" s="283"/>
      <c r="H185" s="296"/>
      <c r="I185" s="295"/>
      <c r="J185" s="295"/>
      <c r="K185" s="202"/>
      <c r="L185" s="202"/>
      <c r="M185" s="91" t="str">
        <f>IFERROR(VLOOKUP(H185,Lijsten!$H$1:$I$100,2,0),"")</f>
        <v/>
      </c>
      <c r="N185" s="91" t="str" cm="1">
        <f t="array" ref="N185">IFERROR(_xlfn.IFS(AND(LEFT(F185,6)="Arbeid",RIGHT(F185,3)&lt;&gt;"IKS"),IFERROR(VLOOKUP($G185,Tb_KostenTypen[],2,0),"tarief"),RIGHT(F185,3)="IKS","Uurtarief",LEFT(F185,6)="Arbeid","Uurtarief",AND(LEFT(F185,8)="Bijdrage",RIGHT(F185,15)="(vrijwilligers)"),"Vast tarief"),"")</f>
        <v/>
      </c>
      <c r="O185" s="92"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tarief",IF(LEFT(F185,8)="Bijdrage",VLOOKUP($F185,Tb_KostenTypen[],MATCH(Methode_Keuze,Tb_KostenTypen[#Headers],0),0),VLOOKUP($G185,Lijsten!L:O,4,0))),""),"")</f>
        <v/>
      </c>
      <c r="P185" s="92"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tarief",IF(LEFT(F185,8)="Bijdrage",VLOOKUP($F185,Tb_KostenTypen[],MATCH(Methode_Keuze,Tb_KostenTypen[#Headers],0),0),VLOOKUP($G185,Lijsten!L:O,4,0))),""),"")</f>
        <v/>
      </c>
      <c r="Q185" s="50"/>
      <c r="R185" s="50"/>
      <c r="S185" s="83"/>
      <c r="T185" s="51"/>
      <c r="U185" s="4" t="str" cm="1">
        <f t="array" ref="U185">IF(AA185&lt;&gt;"ja",_xlfn.IFNA(_xlfn.IFS(AND(O185&lt;&gt;"",F185&lt;&gt;"",RIGHT($N185,6)="tarief"),O185*Q185,S185&gt;0,IF(F185&lt;&gt;"",S185,"")),""),"")</f>
        <v/>
      </c>
      <c r="V185" s="4" t="str" cm="1">
        <f t="array" ref="V185">IF(AA185&lt;&gt;"ja",_xlfn.IFNA(_xlfn.IFS(AND(P185&lt;&gt;"",R185&lt;&gt;"",RIGHT($N185,6)="tarief"),P185*R185,T185&gt;0,T185),""),"")</f>
        <v/>
      </c>
      <c r="W185" s="4" t="str" cm="1">
        <f t="array" ref="W185">IFERROR(_xlfn.IFS(OR(F185="",LEFT(Methode_Keuze,4)="Geen"),"",AND(U185&lt;&gt;"",F185&lt;&gt;"Arbeidskosten"),ROUND(U185*VLOOKUP(F185,Tb_ProjectKosten[],MATCH(Tb_ProjectKosten[[#Headers],[Forfat_Percentage]],Tb_ProjectKosten[#Headers],0),0),2),AND(F185="Arbeidskosten",G185&lt;&gt;""),IFERROR(ROUND(U185*VLOOKUP(G185,Tb_KostenTypen[],3,0)*VLOOKUP(F185,Tb_ProjectKosten[],MATCH(Tb_ProjectKosten[[#Headers],[Forfat_Percentage]],Tb_ProjectKosten[#Headers],0),0),2),""),U185 &lt;=0,0),"")</f>
        <v/>
      </c>
      <c r="X185" s="4" t="str" cm="1">
        <f t="array" ref="X185">IFERROR(_xlfn.IFS(OR(F185="",LEFT(Methode_Keuze,4)="Geen"),"",AND(V185&lt;&gt;"",F185&lt;&gt;"Arbeidskosten"),ROUND(V185*VLOOKUP(F185,Tb_ProjectKosten[],MATCH(Tb_ProjectKosten[[#Headers],[Forfat_Percentage]],Tb_ProjectKosten[#Headers],0),0),2),AND(F185="Arbeidskosten",G185&lt;&gt;""),IFERROR(ROUND(V185*VLOOKUP(G185,Tb_KostenTypen[],3,0)*VLOOKUP(F185,Tb_ProjectKosten[],MATCH(Tb_ProjectKosten[[#Headers],[Forfat_Percentage]],Tb_ProjectKosten[#Headers],0),0),2),""),V185 &lt;=0,0),"")</f>
        <v/>
      </c>
      <c r="Y185" s="262"/>
      <c r="Z185" s="49"/>
      <c r="AA185" s="37" t="str" cm="1">
        <f t="array" ref="AA185">IFERROR(IF(INDEX(SubsidieTabel!$Q$1:$T$9,MATCH($F185,SubsidieTabel!$Q$1:$Q$9,0),IFERROR(MATCH(Methode_Keuze,SubsidieTabel!$Q$1:$T$1,0),2))&lt;&gt;1=TRUE,"ja",""),"")</f>
        <v/>
      </c>
    </row>
    <row r="186" spans="1:27" ht="15" customHeight="1" x14ac:dyDescent="0.25">
      <c r="A186" s="87"/>
      <c r="B186" s="219" t="str">
        <f>IF(A186&lt;&gt;"",_xlfn.MAXIFS($B$1:B185,$A$1:A185,A186)+1,"")</f>
        <v/>
      </c>
      <c r="C186" s="50"/>
      <c r="D186" s="50"/>
      <c r="E186" s="50"/>
      <c r="F186" s="50"/>
      <c r="G186" s="283"/>
      <c r="H186" s="296"/>
      <c r="I186" s="295"/>
      <c r="J186" s="295"/>
      <c r="K186" s="202"/>
      <c r="L186" s="202"/>
      <c r="M186" s="91" t="str">
        <f>IFERROR(VLOOKUP(H186,Lijsten!$H$1:$I$100,2,0),"")</f>
        <v/>
      </c>
      <c r="N186" s="91" t="str" cm="1">
        <f t="array" ref="N186">IFERROR(_xlfn.IFS(AND(LEFT(F186,6)="Arbeid",RIGHT(F186,3)&lt;&gt;"IKS"),IFERROR(VLOOKUP($G186,Tb_KostenTypen[],2,0),"tarief"),RIGHT(F186,3)="IKS","Uurtarief",LEFT(F186,6)="Arbeid","Uurtarief",AND(LEFT(F186,8)="Bijdrage",RIGHT(F186,15)="(vrijwilligers)"),"Vast tarief"),"")</f>
        <v/>
      </c>
      <c r="O186" s="92"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tarief",IF(LEFT(F186,8)="Bijdrage",VLOOKUP($F186,Tb_KostenTypen[],MATCH(Methode_Keuze,Tb_KostenTypen[#Headers],0),0),VLOOKUP($G186,Lijsten!L:O,4,0))),""),"")</f>
        <v/>
      </c>
      <c r="P186" s="92"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tarief",IF(LEFT(F186,8)="Bijdrage",VLOOKUP($F186,Tb_KostenTypen[],MATCH(Methode_Keuze,Tb_KostenTypen[#Headers],0),0),VLOOKUP($G186,Lijsten!L:O,4,0))),""),"")</f>
        <v/>
      </c>
      <c r="Q186" s="50"/>
      <c r="R186" s="50"/>
      <c r="S186" s="83"/>
      <c r="T186" s="51"/>
      <c r="U186" s="4" t="str" cm="1">
        <f t="array" ref="U186">IF(AA186&lt;&gt;"ja",_xlfn.IFNA(_xlfn.IFS(AND(O186&lt;&gt;"",F186&lt;&gt;"",RIGHT($N186,6)="tarief"),O186*Q186,S186&gt;0,IF(F186&lt;&gt;"",S186,"")),""),"")</f>
        <v/>
      </c>
      <c r="V186" s="4" t="str" cm="1">
        <f t="array" ref="V186">IF(AA186&lt;&gt;"ja",_xlfn.IFNA(_xlfn.IFS(AND(P186&lt;&gt;"",R186&lt;&gt;"",RIGHT($N186,6)="tarief"),P186*R186,T186&gt;0,T186),""),"")</f>
        <v/>
      </c>
      <c r="W186" s="4" t="str" cm="1">
        <f t="array" ref="W186">IFERROR(_xlfn.IFS(OR(F186="",LEFT(Methode_Keuze,4)="Geen"),"",AND(U186&lt;&gt;"",F186&lt;&gt;"Arbeidskosten"),ROUND(U186*VLOOKUP(F186,Tb_ProjectKosten[],MATCH(Tb_ProjectKosten[[#Headers],[Forfat_Percentage]],Tb_ProjectKosten[#Headers],0),0),2),AND(F186="Arbeidskosten",G186&lt;&gt;""),IFERROR(ROUND(U186*VLOOKUP(G186,Tb_KostenTypen[],3,0)*VLOOKUP(F186,Tb_ProjectKosten[],MATCH(Tb_ProjectKosten[[#Headers],[Forfat_Percentage]],Tb_ProjectKosten[#Headers],0),0),2),""),U186 &lt;=0,0),"")</f>
        <v/>
      </c>
      <c r="X186" s="4" t="str" cm="1">
        <f t="array" ref="X186">IFERROR(_xlfn.IFS(OR(F186="",LEFT(Methode_Keuze,4)="Geen"),"",AND(V186&lt;&gt;"",F186&lt;&gt;"Arbeidskosten"),ROUND(V186*VLOOKUP(F186,Tb_ProjectKosten[],MATCH(Tb_ProjectKosten[[#Headers],[Forfat_Percentage]],Tb_ProjectKosten[#Headers],0),0),2),AND(F186="Arbeidskosten",G186&lt;&gt;""),IFERROR(ROUND(V186*VLOOKUP(G186,Tb_KostenTypen[],3,0)*VLOOKUP(F186,Tb_ProjectKosten[],MATCH(Tb_ProjectKosten[[#Headers],[Forfat_Percentage]],Tb_ProjectKosten[#Headers],0),0),2),""),V186 &lt;=0,0),"")</f>
        <v/>
      </c>
      <c r="Y186" s="262"/>
      <c r="Z186" s="49"/>
      <c r="AA186" s="37" t="str" cm="1">
        <f t="array" ref="AA186">IFERROR(IF(INDEX(SubsidieTabel!$Q$1:$T$9,MATCH($F186,SubsidieTabel!$Q$1:$Q$9,0),IFERROR(MATCH(Methode_Keuze,SubsidieTabel!$Q$1:$T$1,0),2))&lt;&gt;1=TRUE,"ja",""),"")</f>
        <v/>
      </c>
    </row>
    <row r="187" spans="1:27" ht="15" customHeight="1" x14ac:dyDescent="0.25">
      <c r="A187" s="87"/>
      <c r="B187" s="219" t="str">
        <f>IF(A187&lt;&gt;"",_xlfn.MAXIFS($B$1:B186,$A$1:A186,A187)+1,"")</f>
        <v/>
      </c>
      <c r="C187" s="50"/>
      <c r="D187" s="50"/>
      <c r="E187" s="50"/>
      <c r="F187" s="50"/>
      <c r="G187" s="283"/>
      <c r="H187" s="296"/>
      <c r="I187" s="295"/>
      <c r="J187" s="295"/>
      <c r="K187" s="202"/>
      <c r="L187" s="202"/>
      <c r="M187" s="91" t="str">
        <f>IFERROR(VLOOKUP(H187,Lijsten!$H$1:$I$100,2,0),"")</f>
        <v/>
      </c>
      <c r="N187" s="91" t="str" cm="1">
        <f t="array" ref="N187">IFERROR(_xlfn.IFS(AND(LEFT(F187,6)="Arbeid",RIGHT(F187,3)&lt;&gt;"IKS"),IFERROR(VLOOKUP($G187,Tb_KostenTypen[],2,0),"tarief"),RIGHT(F187,3)="IKS","Uurtarief",LEFT(F187,6)="Arbeid","Uurtarief",AND(LEFT(F187,8)="Bijdrage",RIGHT(F187,15)="(vrijwilligers)"),"Vast tarief"),"")</f>
        <v/>
      </c>
      <c r="O187" s="92"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tarief",IF(LEFT(F187,8)="Bijdrage",VLOOKUP($F187,Tb_KostenTypen[],MATCH(Methode_Keuze,Tb_KostenTypen[#Headers],0),0),VLOOKUP($G187,Lijsten!L:O,4,0))),""),"")</f>
        <v/>
      </c>
      <c r="P187" s="92"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tarief",IF(LEFT(F187,8)="Bijdrage",VLOOKUP($F187,Tb_KostenTypen[],MATCH(Methode_Keuze,Tb_KostenTypen[#Headers],0),0),VLOOKUP($G187,Lijsten!L:O,4,0))),""),"")</f>
        <v/>
      </c>
      <c r="Q187" s="50"/>
      <c r="R187" s="50"/>
      <c r="S187" s="83"/>
      <c r="T187" s="51"/>
      <c r="U187" s="4" t="str" cm="1">
        <f t="array" ref="U187">IF(AA187&lt;&gt;"ja",_xlfn.IFNA(_xlfn.IFS(AND(O187&lt;&gt;"",F187&lt;&gt;"",RIGHT($N187,6)="tarief"),O187*Q187,S187&gt;0,IF(F187&lt;&gt;"",S187,"")),""),"")</f>
        <v/>
      </c>
      <c r="V187" s="4" t="str" cm="1">
        <f t="array" ref="V187">IF(AA187&lt;&gt;"ja",_xlfn.IFNA(_xlfn.IFS(AND(P187&lt;&gt;"",R187&lt;&gt;"",RIGHT($N187,6)="tarief"),P187*R187,T187&gt;0,T187),""),"")</f>
        <v/>
      </c>
      <c r="W187" s="4" t="str" cm="1">
        <f t="array" ref="W187">IFERROR(_xlfn.IFS(OR(F187="",LEFT(Methode_Keuze,4)="Geen"),"",AND(U187&lt;&gt;"",F187&lt;&gt;"Arbeidskosten"),ROUND(U187*VLOOKUP(F187,Tb_ProjectKosten[],MATCH(Tb_ProjectKosten[[#Headers],[Forfat_Percentage]],Tb_ProjectKosten[#Headers],0),0),2),AND(F187="Arbeidskosten",G187&lt;&gt;""),IFERROR(ROUND(U187*VLOOKUP(G187,Tb_KostenTypen[],3,0)*VLOOKUP(F187,Tb_ProjectKosten[],MATCH(Tb_ProjectKosten[[#Headers],[Forfat_Percentage]],Tb_ProjectKosten[#Headers],0),0),2),""),U187 &lt;=0,0),"")</f>
        <v/>
      </c>
      <c r="X187" s="4" t="str" cm="1">
        <f t="array" ref="X187">IFERROR(_xlfn.IFS(OR(F187="",LEFT(Methode_Keuze,4)="Geen"),"",AND(V187&lt;&gt;"",F187&lt;&gt;"Arbeidskosten"),ROUND(V187*VLOOKUP(F187,Tb_ProjectKosten[],MATCH(Tb_ProjectKosten[[#Headers],[Forfat_Percentage]],Tb_ProjectKosten[#Headers],0),0),2),AND(F187="Arbeidskosten",G187&lt;&gt;""),IFERROR(ROUND(V187*VLOOKUP(G187,Tb_KostenTypen[],3,0)*VLOOKUP(F187,Tb_ProjectKosten[],MATCH(Tb_ProjectKosten[[#Headers],[Forfat_Percentage]],Tb_ProjectKosten[#Headers],0),0),2),""),V187 &lt;=0,0),"")</f>
        <v/>
      </c>
      <c r="Y187" s="262"/>
      <c r="Z187" s="49"/>
      <c r="AA187" s="37" t="str" cm="1">
        <f t="array" ref="AA187">IFERROR(IF(INDEX(SubsidieTabel!$Q$1:$T$9,MATCH($F187,SubsidieTabel!$Q$1:$Q$9,0),IFERROR(MATCH(Methode_Keuze,SubsidieTabel!$Q$1:$T$1,0),2))&lt;&gt;1=TRUE,"ja",""),"")</f>
        <v/>
      </c>
    </row>
    <row r="188" spans="1:27" ht="15" customHeight="1" x14ac:dyDescent="0.25">
      <c r="A188" s="87"/>
      <c r="B188" s="219" t="str">
        <f>IF(A188&lt;&gt;"",_xlfn.MAXIFS($B$1:B187,$A$1:A187,A188)+1,"")</f>
        <v/>
      </c>
      <c r="C188" s="50"/>
      <c r="D188" s="50"/>
      <c r="E188" s="50"/>
      <c r="F188" s="50"/>
      <c r="G188" s="283"/>
      <c r="H188" s="296"/>
      <c r="I188" s="295"/>
      <c r="J188" s="295"/>
      <c r="K188" s="202"/>
      <c r="L188" s="202"/>
      <c r="M188" s="91" t="str">
        <f>IFERROR(VLOOKUP(H188,Lijsten!$H$1:$I$100,2,0),"")</f>
        <v/>
      </c>
      <c r="N188" s="91" t="str" cm="1">
        <f t="array" ref="N188">IFERROR(_xlfn.IFS(AND(LEFT(F188,6)="Arbeid",RIGHT(F188,3)&lt;&gt;"IKS"),IFERROR(VLOOKUP($G188,Tb_KostenTypen[],2,0),"tarief"),RIGHT(F188,3)="IKS","Uurtarief",LEFT(F188,6)="Arbeid","Uurtarief",AND(LEFT(F188,8)="Bijdrage",RIGHT(F188,15)="(vrijwilligers)"),"Vast tarief"),"")</f>
        <v/>
      </c>
      <c r="O188" s="92"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tarief",IF(LEFT(F188,8)="Bijdrage",VLOOKUP($F188,Tb_KostenTypen[],MATCH(Methode_Keuze,Tb_KostenTypen[#Headers],0),0),VLOOKUP($G188,Lijsten!L:O,4,0))),""),"")</f>
        <v/>
      </c>
      <c r="P188" s="92"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tarief",IF(LEFT(F188,8)="Bijdrage",VLOOKUP($F188,Tb_KostenTypen[],MATCH(Methode_Keuze,Tb_KostenTypen[#Headers],0),0),VLOOKUP($G188,Lijsten!L:O,4,0))),""),"")</f>
        <v/>
      </c>
      <c r="Q188" s="50"/>
      <c r="R188" s="50"/>
      <c r="S188" s="83"/>
      <c r="T188" s="51"/>
      <c r="U188" s="4" t="str" cm="1">
        <f t="array" ref="U188">IF(AA188&lt;&gt;"ja",_xlfn.IFNA(_xlfn.IFS(AND(O188&lt;&gt;"",F188&lt;&gt;"",RIGHT($N188,6)="tarief"),O188*Q188,S188&gt;0,IF(F188&lt;&gt;"",S188,"")),""),"")</f>
        <v/>
      </c>
      <c r="V188" s="4" t="str" cm="1">
        <f t="array" ref="V188">IF(AA188&lt;&gt;"ja",_xlfn.IFNA(_xlfn.IFS(AND(P188&lt;&gt;"",R188&lt;&gt;"",RIGHT($N188,6)="tarief"),P188*R188,T188&gt;0,T188),""),"")</f>
        <v/>
      </c>
      <c r="W188" s="4" t="str" cm="1">
        <f t="array" ref="W188">IFERROR(_xlfn.IFS(OR(F188="",LEFT(Methode_Keuze,4)="Geen"),"",AND(U188&lt;&gt;"",F188&lt;&gt;"Arbeidskosten"),ROUND(U188*VLOOKUP(F188,Tb_ProjectKosten[],MATCH(Tb_ProjectKosten[[#Headers],[Forfat_Percentage]],Tb_ProjectKosten[#Headers],0),0),2),AND(F188="Arbeidskosten",G188&lt;&gt;""),IFERROR(ROUND(U188*VLOOKUP(G188,Tb_KostenTypen[],3,0)*VLOOKUP(F188,Tb_ProjectKosten[],MATCH(Tb_ProjectKosten[[#Headers],[Forfat_Percentage]],Tb_ProjectKosten[#Headers],0),0),2),""),U188 &lt;=0,0),"")</f>
        <v/>
      </c>
      <c r="X188" s="4" t="str" cm="1">
        <f t="array" ref="X188">IFERROR(_xlfn.IFS(OR(F188="",LEFT(Methode_Keuze,4)="Geen"),"",AND(V188&lt;&gt;"",F188&lt;&gt;"Arbeidskosten"),ROUND(V188*VLOOKUP(F188,Tb_ProjectKosten[],MATCH(Tb_ProjectKosten[[#Headers],[Forfat_Percentage]],Tb_ProjectKosten[#Headers],0),0),2),AND(F188="Arbeidskosten",G188&lt;&gt;""),IFERROR(ROUND(V188*VLOOKUP(G188,Tb_KostenTypen[],3,0)*VLOOKUP(F188,Tb_ProjectKosten[],MATCH(Tb_ProjectKosten[[#Headers],[Forfat_Percentage]],Tb_ProjectKosten[#Headers],0),0),2),""),V188 &lt;=0,0),"")</f>
        <v/>
      </c>
      <c r="Y188" s="262"/>
      <c r="Z188" s="49"/>
      <c r="AA188" s="37" t="str" cm="1">
        <f t="array" ref="AA188">IFERROR(IF(INDEX(SubsidieTabel!$Q$1:$T$9,MATCH($F188,SubsidieTabel!$Q$1:$Q$9,0),IFERROR(MATCH(Methode_Keuze,SubsidieTabel!$Q$1:$T$1,0),2))&lt;&gt;1=TRUE,"ja",""),"")</f>
        <v/>
      </c>
    </row>
    <row r="189" spans="1:27" ht="15" customHeight="1" x14ac:dyDescent="0.25">
      <c r="A189" s="87"/>
      <c r="B189" s="219" t="str">
        <f>IF(A189&lt;&gt;"",_xlfn.MAXIFS($B$1:B188,$A$1:A188,A189)+1,"")</f>
        <v/>
      </c>
      <c r="C189" s="50"/>
      <c r="D189" s="50"/>
      <c r="E189" s="50"/>
      <c r="F189" s="50"/>
      <c r="G189" s="283"/>
      <c r="H189" s="296"/>
      <c r="I189" s="295"/>
      <c r="J189" s="295"/>
      <c r="K189" s="202"/>
      <c r="L189" s="202"/>
      <c r="M189" s="91" t="str">
        <f>IFERROR(VLOOKUP(H189,Lijsten!$H$1:$I$100,2,0),"")</f>
        <v/>
      </c>
      <c r="N189" s="91" t="str" cm="1">
        <f t="array" ref="N189">IFERROR(_xlfn.IFS(AND(LEFT(F189,6)="Arbeid",RIGHT(F189,3)&lt;&gt;"IKS"),IFERROR(VLOOKUP($G189,Tb_KostenTypen[],2,0),"tarief"),RIGHT(F189,3)="IKS","Uurtarief",LEFT(F189,6)="Arbeid","Uurtarief",AND(LEFT(F189,8)="Bijdrage",RIGHT(F189,15)="(vrijwilligers)"),"Vast tarief"),"")</f>
        <v/>
      </c>
      <c r="O189" s="92"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tarief",IF(LEFT(F189,8)="Bijdrage",VLOOKUP($F189,Tb_KostenTypen[],MATCH(Methode_Keuze,Tb_KostenTypen[#Headers],0),0),VLOOKUP($G189,Lijsten!L:O,4,0))),""),"")</f>
        <v/>
      </c>
      <c r="P189" s="92"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tarief",IF(LEFT(F189,8)="Bijdrage",VLOOKUP($F189,Tb_KostenTypen[],MATCH(Methode_Keuze,Tb_KostenTypen[#Headers],0),0),VLOOKUP($G189,Lijsten!L:O,4,0))),""),"")</f>
        <v/>
      </c>
      <c r="Q189" s="50"/>
      <c r="R189" s="50"/>
      <c r="S189" s="83"/>
      <c r="T189" s="51"/>
      <c r="U189" s="4" t="str" cm="1">
        <f t="array" ref="U189">IF(AA189&lt;&gt;"ja",_xlfn.IFNA(_xlfn.IFS(AND(O189&lt;&gt;"",F189&lt;&gt;"",RIGHT($N189,6)="tarief"),O189*Q189,S189&gt;0,IF(F189&lt;&gt;"",S189,"")),""),"")</f>
        <v/>
      </c>
      <c r="V189" s="4" t="str" cm="1">
        <f t="array" ref="V189">IF(AA189&lt;&gt;"ja",_xlfn.IFNA(_xlfn.IFS(AND(P189&lt;&gt;"",R189&lt;&gt;"",RIGHT($N189,6)="tarief"),P189*R189,T189&gt;0,T189),""),"")</f>
        <v/>
      </c>
      <c r="W189" s="4" t="str" cm="1">
        <f t="array" ref="W189">IFERROR(_xlfn.IFS(OR(F189="",LEFT(Methode_Keuze,4)="Geen"),"",AND(U189&lt;&gt;"",F189&lt;&gt;"Arbeidskosten"),ROUND(U189*VLOOKUP(F189,Tb_ProjectKosten[],MATCH(Tb_ProjectKosten[[#Headers],[Forfat_Percentage]],Tb_ProjectKosten[#Headers],0),0),2),AND(F189="Arbeidskosten",G189&lt;&gt;""),IFERROR(ROUND(U189*VLOOKUP(G189,Tb_KostenTypen[],3,0)*VLOOKUP(F189,Tb_ProjectKosten[],MATCH(Tb_ProjectKosten[[#Headers],[Forfat_Percentage]],Tb_ProjectKosten[#Headers],0),0),2),""),U189 &lt;=0,0),"")</f>
        <v/>
      </c>
      <c r="X189" s="4" t="str" cm="1">
        <f t="array" ref="X189">IFERROR(_xlfn.IFS(OR(F189="",LEFT(Methode_Keuze,4)="Geen"),"",AND(V189&lt;&gt;"",F189&lt;&gt;"Arbeidskosten"),ROUND(V189*VLOOKUP(F189,Tb_ProjectKosten[],MATCH(Tb_ProjectKosten[[#Headers],[Forfat_Percentage]],Tb_ProjectKosten[#Headers],0),0),2),AND(F189="Arbeidskosten",G189&lt;&gt;""),IFERROR(ROUND(V189*VLOOKUP(G189,Tb_KostenTypen[],3,0)*VLOOKUP(F189,Tb_ProjectKosten[],MATCH(Tb_ProjectKosten[[#Headers],[Forfat_Percentage]],Tb_ProjectKosten[#Headers],0),0),2),""),V189 &lt;=0,0),"")</f>
        <v/>
      </c>
      <c r="Y189" s="262"/>
      <c r="Z189" s="49"/>
      <c r="AA189" s="37" t="str" cm="1">
        <f t="array" ref="AA189">IFERROR(IF(INDEX(SubsidieTabel!$Q$1:$T$9,MATCH($F189,SubsidieTabel!$Q$1:$Q$9,0),IFERROR(MATCH(Methode_Keuze,SubsidieTabel!$Q$1:$T$1,0),2))&lt;&gt;1=TRUE,"ja",""),"")</f>
        <v/>
      </c>
    </row>
    <row r="190" spans="1:27" ht="15" customHeight="1" x14ac:dyDescent="0.25">
      <c r="A190" s="87"/>
      <c r="B190" s="219" t="str">
        <f>IF(A190&lt;&gt;"",_xlfn.MAXIFS($B$1:B189,$A$1:A189,A190)+1,"")</f>
        <v/>
      </c>
      <c r="C190" s="50"/>
      <c r="D190" s="50"/>
      <c r="E190" s="50"/>
      <c r="F190" s="50"/>
      <c r="G190" s="283"/>
      <c r="H190" s="296"/>
      <c r="I190" s="295"/>
      <c r="J190" s="295"/>
      <c r="K190" s="202"/>
      <c r="L190" s="202"/>
      <c r="M190" s="91" t="str">
        <f>IFERROR(VLOOKUP(H190,Lijsten!$H$1:$I$100,2,0),"")</f>
        <v/>
      </c>
      <c r="N190" s="91" t="str" cm="1">
        <f t="array" ref="N190">IFERROR(_xlfn.IFS(AND(LEFT(F190,6)="Arbeid",RIGHT(F190,3)&lt;&gt;"IKS"),IFERROR(VLOOKUP($G190,Tb_KostenTypen[],2,0),"tarief"),RIGHT(F190,3)="IKS","Uurtarief",LEFT(F190,6)="Arbeid","Uurtarief",AND(LEFT(F190,8)="Bijdrage",RIGHT(F190,15)="(vrijwilligers)"),"Vast tarief"),"")</f>
        <v/>
      </c>
      <c r="O190" s="92"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tarief",IF(LEFT(F190,8)="Bijdrage",VLOOKUP($F190,Tb_KostenTypen[],MATCH(Methode_Keuze,Tb_KostenTypen[#Headers],0),0),VLOOKUP($G190,Lijsten!L:O,4,0))),""),"")</f>
        <v/>
      </c>
      <c r="P190" s="92"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tarief",IF(LEFT(F190,8)="Bijdrage",VLOOKUP($F190,Tb_KostenTypen[],MATCH(Methode_Keuze,Tb_KostenTypen[#Headers],0),0),VLOOKUP($G190,Lijsten!L:O,4,0))),""),"")</f>
        <v/>
      </c>
      <c r="Q190" s="50"/>
      <c r="R190" s="50"/>
      <c r="S190" s="83"/>
      <c r="T190" s="51"/>
      <c r="U190" s="4" t="str" cm="1">
        <f t="array" ref="U190">IF(AA190&lt;&gt;"ja",_xlfn.IFNA(_xlfn.IFS(AND(O190&lt;&gt;"",F190&lt;&gt;"",RIGHT($N190,6)="tarief"),O190*Q190,S190&gt;0,IF(F190&lt;&gt;"",S190,"")),""),"")</f>
        <v/>
      </c>
      <c r="V190" s="4" t="str" cm="1">
        <f t="array" ref="V190">IF(AA190&lt;&gt;"ja",_xlfn.IFNA(_xlfn.IFS(AND(P190&lt;&gt;"",R190&lt;&gt;"",RIGHT($N190,6)="tarief"),P190*R190,T190&gt;0,T190),""),"")</f>
        <v/>
      </c>
      <c r="W190" s="4" t="str" cm="1">
        <f t="array" ref="W190">IFERROR(_xlfn.IFS(OR(F190="",LEFT(Methode_Keuze,4)="Geen"),"",AND(U190&lt;&gt;"",F190&lt;&gt;"Arbeidskosten"),ROUND(U190*VLOOKUP(F190,Tb_ProjectKosten[],MATCH(Tb_ProjectKosten[[#Headers],[Forfat_Percentage]],Tb_ProjectKosten[#Headers],0),0),2),AND(F190="Arbeidskosten",G190&lt;&gt;""),IFERROR(ROUND(U190*VLOOKUP(G190,Tb_KostenTypen[],3,0)*VLOOKUP(F190,Tb_ProjectKosten[],MATCH(Tb_ProjectKosten[[#Headers],[Forfat_Percentage]],Tb_ProjectKosten[#Headers],0),0),2),""),U190 &lt;=0,0),"")</f>
        <v/>
      </c>
      <c r="X190" s="4" t="str" cm="1">
        <f t="array" ref="X190">IFERROR(_xlfn.IFS(OR(F190="",LEFT(Methode_Keuze,4)="Geen"),"",AND(V190&lt;&gt;"",F190&lt;&gt;"Arbeidskosten"),ROUND(V190*VLOOKUP(F190,Tb_ProjectKosten[],MATCH(Tb_ProjectKosten[[#Headers],[Forfat_Percentage]],Tb_ProjectKosten[#Headers],0),0),2),AND(F190="Arbeidskosten",G190&lt;&gt;""),IFERROR(ROUND(V190*VLOOKUP(G190,Tb_KostenTypen[],3,0)*VLOOKUP(F190,Tb_ProjectKosten[],MATCH(Tb_ProjectKosten[[#Headers],[Forfat_Percentage]],Tb_ProjectKosten[#Headers],0),0),2),""),V190 &lt;=0,0),"")</f>
        <v/>
      </c>
      <c r="Y190" s="262"/>
      <c r="Z190" s="49"/>
      <c r="AA190" s="37" t="str" cm="1">
        <f t="array" ref="AA190">IFERROR(IF(INDEX(SubsidieTabel!$Q$1:$T$9,MATCH($F190,SubsidieTabel!$Q$1:$Q$9,0),IFERROR(MATCH(Methode_Keuze,SubsidieTabel!$Q$1:$T$1,0),2))&lt;&gt;1=TRUE,"ja",""),"")</f>
        <v/>
      </c>
    </row>
    <row r="191" spans="1:27" ht="15" customHeight="1" x14ac:dyDescent="0.25">
      <c r="A191" s="87"/>
      <c r="B191" s="219" t="str">
        <f>IF(A191&lt;&gt;"",_xlfn.MAXIFS($B$1:B190,$A$1:A190,A191)+1,"")</f>
        <v/>
      </c>
      <c r="C191" s="50"/>
      <c r="D191" s="50"/>
      <c r="E191" s="50"/>
      <c r="F191" s="50"/>
      <c r="G191" s="283"/>
      <c r="H191" s="296"/>
      <c r="I191" s="295"/>
      <c r="J191" s="295"/>
      <c r="K191" s="202"/>
      <c r="L191" s="202"/>
      <c r="M191" s="91" t="str">
        <f>IFERROR(VLOOKUP(H191,Lijsten!$H$1:$I$100,2,0),"")</f>
        <v/>
      </c>
      <c r="N191" s="91" t="str" cm="1">
        <f t="array" ref="N191">IFERROR(_xlfn.IFS(AND(LEFT(F191,6)="Arbeid",RIGHT(F191,3)&lt;&gt;"IKS"),IFERROR(VLOOKUP($G191,Tb_KostenTypen[],2,0),"tarief"),RIGHT(F191,3)="IKS","Uurtarief",LEFT(F191,6)="Arbeid","Uurtarief",AND(LEFT(F191,8)="Bijdrage",RIGHT(F191,15)="(vrijwilligers)"),"Vast tarief"),"")</f>
        <v/>
      </c>
      <c r="O191" s="92"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tarief",IF(LEFT(F191,8)="Bijdrage",VLOOKUP($F191,Tb_KostenTypen[],MATCH(Methode_Keuze,Tb_KostenTypen[#Headers],0),0),VLOOKUP($G191,Lijsten!L:O,4,0))),""),"")</f>
        <v/>
      </c>
      <c r="P191" s="92"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tarief",IF(LEFT(F191,8)="Bijdrage",VLOOKUP($F191,Tb_KostenTypen[],MATCH(Methode_Keuze,Tb_KostenTypen[#Headers],0),0),VLOOKUP($G191,Lijsten!L:O,4,0))),""),"")</f>
        <v/>
      </c>
      <c r="Q191" s="50"/>
      <c r="R191" s="50"/>
      <c r="S191" s="83"/>
      <c r="T191" s="51"/>
      <c r="U191" s="4" t="str" cm="1">
        <f t="array" ref="U191">IF(AA191&lt;&gt;"ja",_xlfn.IFNA(_xlfn.IFS(AND(O191&lt;&gt;"",F191&lt;&gt;"",RIGHT($N191,6)="tarief"),O191*Q191,S191&gt;0,IF(F191&lt;&gt;"",S191,"")),""),"")</f>
        <v/>
      </c>
      <c r="V191" s="4" t="str" cm="1">
        <f t="array" ref="V191">IF(AA191&lt;&gt;"ja",_xlfn.IFNA(_xlfn.IFS(AND(P191&lt;&gt;"",R191&lt;&gt;"",RIGHT($N191,6)="tarief"),P191*R191,T191&gt;0,T191),""),"")</f>
        <v/>
      </c>
      <c r="W191" s="4" t="str" cm="1">
        <f t="array" ref="W191">IFERROR(_xlfn.IFS(OR(F191="",LEFT(Methode_Keuze,4)="Geen"),"",AND(U191&lt;&gt;"",F191&lt;&gt;"Arbeidskosten"),ROUND(U191*VLOOKUP(F191,Tb_ProjectKosten[],MATCH(Tb_ProjectKosten[[#Headers],[Forfat_Percentage]],Tb_ProjectKosten[#Headers],0),0),2),AND(F191="Arbeidskosten",G191&lt;&gt;""),IFERROR(ROUND(U191*VLOOKUP(G191,Tb_KostenTypen[],3,0)*VLOOKUP(F191,Tb_ProjectKosten[],MATCH(Tb_ProjectKosten[[#Headers],[Forfat_Percentage]],Tb_ProjectKosten[#Headers],0),0),2),""),U191 &lt;=0,0),"")</f>
        <v/>
      </c>
      <c r="X191" s="4" t="str" cm="1">
        <f t="array" ref="X191">IFERROR(_xlfn.IFS(OR(F191="",LEFT(Methode_Keuze,4)="Geen"),"",AND(V191&lt;&gt;"",F191&lt;&gt;"Arbeidskosten"),ROUND(V191*VLOOKUP(F191,Tb_ProjectKosten[],MATCH(Tb_ProjectKosten[[#Headers],[Forfat_Percentage]],Tb_ProjectKosten[#Headers],0),0),2),AND(F191="Arbeidskosten",G191&lt;&gt;""),IFERROR(ROUND(V191*VLOOKUP(G191,Tb_KostenTypen[],3,0)*VLOOKUP(F191,Tb_ProjectKosten[],MATCH(Tb_ProjectKosten[[#Headers],[Forfat_Percentage]],Tb_ProjectKosten[#Headers],0),0),2),""),V191 &lt;=0,0),"")</f>
        <v/>
      </c>
      <c r="Y191" s="262"/>
      <c r="Z191" s="49"/>
      <c r="AA191" s="37" t="str" cm="1">
        <f t="array" ref="AA191">IFERROR(IF(INDEX(SubsidieTabel!$Q$1:$T$9,MATCH($F191,SubsidieTabel!$Q$1:$Q$9,0),IFERROR(MATCH(Methode_Keuze,SubsidieTabel!$Q$1:$T$1,0),2))&lt;&gt;1=TRUE,"ja",""),"")</f>
        <v/>
      </c>
    </row>
    <row r="192" spans="1:27" ht="15" customHeight="1" x14ac:dyDescent="0.25">
      <c r="A192" s="87"/>
      <c r="B192" s="219" t="str">
        <f>IF(A192&lt;&gt;"",_xlfn.MAXIFS($B$1:B191,$A$1:A191,A192)+1,"")</f>
        <v/>
      </c>
      <c r="C192" s="50"/>
      <c r="D192" s="50"/>
      <c r="E192" s="50"/>
      <c r="F192" s="50"/>
      <c r="G192" s="283"/>
      <c r="H192" s="296"/>
      <c r="I192" s="295"/>
      <c r="J192" s="295"/>
      <c r="K192" s="202"/>
      <c r="L192" s="202"/>
      <c r="M192" s="91" t="str">
        <f>IFERROR(VLOOKUP(H192,Lijsten!$H$1:$I$100,2,0),"")</f>
        <v/>
      </c>
      <c r="N192" s="91" t="str" cm="1">
        <f t="array" ref="N192">IFERROR(_xlfn.IFS(AND(LEFT(F192,6)="Arbeid",RIGHT(F192,3)&lt;&gt;"IKS"),IFERROR(VLOOKUP($G192,Tb_KostenTypen[],2,0),"tarief"),RIGHT(F192,3)="IKS","Uurtarief",LEFT(F192,6)="Arbeid","Uurtarief",AND(LEFT(F192,8)="Bijdrage",RIGHT(F192,15)="(vrijwilligers)"),"Vast tarief"),"")</f>
        <v/>
      </c>
      <c r="O192" s="92"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tarief",IF(LEFT(F192,8)="Bijdrage",VLOOKUP($F192,Tb_KostenTypen[],MATCH(Methode_Keuze,Tb_KostenTypen[#Headers],0),0),VLOOKUP($G192,Lijsten!L:O,4,0))),""),"")</f>
        <v/>
      </c>
      <c r="P192" s="92"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tarief",IF(LEFT(F192,8)="Bijdrage",VLOOKUP($F192,Tb_KostenTypen[],MATCH(Methode_Keuze,Tb_KostenTypen[#Headers],0),0),VLOOKUP($G192,Lijsten!L:O,4,0))),""),"")</f>
        <v/>
      </c>
      <c r="Q192" s="50"/>
      <c r="R192" s="50"/>
      <c r="S192" s="83"/>
      <c r="T192" s="51"/>
      <c r="U192" s="4" t="str" cm="1">
        <f t="array" ref="U192">IF(AA192&lt;&gt;"ja",_xlfn.IFNA(_xlfn.IFS(AND(O192&lt;&gt;"",F192&lt;&gt;"",RIGHT($N192,6)="tarief"),O192*Q192,S192&gt;0,IF(F192&lt;&gt;"",S192,"")),""),"")</f>
        <v/>
      </c>
      <c r="V192" s="4" t="str" cm="1">
        <f t="array" ref="V192">IF(AA192&lt;&gt;"ja",_xlfn.IFNA(_xlfn.IFS(AND(P192&lt;&gt;"",R192&lt;&gt;"",RIGHT($N192,6)="tarief"),P192*R192,T192&gt;0,T192),""),"")</f>
        <v/>
      </c>
      <c r="W192" s="4" t="str" cm="1">
        <f t="array" ref="W192">IFERROR(_xlfn.IFS(OR(F192="",LEFT(Methode_Keuze,4)="Geen"),"",AND(U192&lt;&gt;"",F192&lt;&gt;"Arbeidskosten"),ROUND(U192*VLOOKUP(F192,Tb_ProjectKosten[],MATCH(Tb_ProjectKosten[[#Headers],[Forfat_Percentage]],Tb_ProjectKosten[#Headers],0),0),2),AND(F192="Arbeidskosten",G192&lt;&gt;""),IFERROR(ROUND(U192*VLOOKUP(G192,Tb_KostenTypen[],3,0)*VLOOKUP(F192,Tb_ProjectKosten[],MATCH(Tb_ProjectKosten[[#Headers],[Forfat_Percentage]],Tb_ProjectKosten[#Headers],0),0),2),""),U192 &lt;=0,0),"")</f>
        <v/>
      </c>
      <c r="X192" s="4" t="str" cm="1">
        <f t="array" ref="X192">IFERROR(_xlfn.IFS(OR(F192="",LEFT(Methode_Keuze,4)="Geen"),"",AND(V192&lt;&gt;"",F192&lt;&gt;"Arbeidskosten"),ROUND(V192*VLOOKUP(F192,Tb_ProjectKosten[],MATCH(Tb_ProjectKosten[[#Headers],[Forfat_Percentage]],Tb_ProjectKosten[#Headers],0),0),2),AND(F192="Arbeidskosten",G192&lt;&gt;""),IFERROR(ROUND(V192*VLOOKUP(G192,Tb_KostenTypen[],3,0)*VLOOKUP(F192,Tb_ProjectKosten[],MATCH(Tb_ProjectKosten[[#Headers],[Forfat_Percentage]],Tb_ProjectKosten[#Headers],0),0),2),""),V192 &lt;=0,0),"")</f>
        <v/>
      </c>
      <c r="Y192" s="262"/>
      <c r="Z192" s="49"/>
      <c r="AA192" s="37" t="str" cm="1">
        <f t="array" ref="AA192">IFERROR(IF(INDEX(SubsidieTabel!$Q$1:$T$9,MATCH($F192,SubsidieTabel!$Q$1:$Q$9,0),IFERROR(MATCH(Methode_Keuze,SubsidieTabel!$Q$1:$T$1,0),2))&lt;&gt;1=TRUE,"ja",""),"")</f>
        <v/>
      </c>
    </row>
    <row r="193" spans="1:27" ht="15" customHeight="1" x14ac:dyDescent="0.25">
      <c r="A193" s="87"/>
      <c r="B193" s="219" t="str">
        <f>IF(A193&lt;&gt;"",_xlfn.MAXIFS($B$1:B192,$A$1:A192,A193)+1,"")</f>
        <v/>
      </c>
      <c r="C193" s="50"/>
      <c r="D193" s="50"/>
      <c r="E193" s="50"/>
      <c r="F193" s="50"/>
      <c r="G193" s="283"/>
      <c r="H193" s="296"/>
      <c r="I193" s="295"/>
      <c r="J193" s="295"/>
      <c r="K193" s="202"/>
      <c r="L193" s="202"/>
      <c r="M193" s="91" t="str">
        <f>IFERROR(VLOOKUP(H193,Lijsten!$H$1:$I$100,2,0),"")</f>
        <v/>
      </c>
      <c r="N193" s="91" t="str" cm="1">
        <f t="array" ref="N193">IFERROR(_xlfn.IFS(AND(LEFT(F193,6)="Arbeid",RIGHT(F193,3)&lt;&gt;"IKS"),IFERROR(VLOOKUP($G193,Tb_KostenTypen[],2,0),"tarief"),RIGHT(F193,3)="IKS","Uurtarief",LEFT(F193,6)="Arbeid","Uurtarief",AND(LEFT(F193,8)="Bijdrage",RIGHT(F193,15)="(vrijwilligers)"),"Vast tarief"),"")</f>
        <v/>
      </c>
      <c r="O193" s="92"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tarief",IF(LEFT(F193,8)="Bijdrage",VLOOKUP($F193,Tb_KostenTypen[],MATCH(Methode_Keuze,Tb_KostenTypen[#Headers],0),0),VLOOKUP($G193,Lijsten!L:O,4,0))),""),"")</f>
        <v/>
      </c>
      <c r="P193" s="92"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tarief",IF(LEFT(F193,8)="Bijdrage",VLOOKUP($F193,Tb_KostenTypen[],MATCH(Methode_Keuze,Tb_KostenTypen[#Headers],0),0),VLOOKUP($G193,Lijsten!L:O,4,0))),""),"")</f>
        <v/>
      </c>
      <c r="Q193" s="50"/>
      <c r="R193" s="50"/>
      <c r="S193" s="83"/>
      <c r="T193" s="51"/>
      <c r="U193" s="4" t="str" cm="1">
        <f t="array" ref="U193">IF(AA193&lt;&gt;"ja",_xlfn.IFNA(_xlfn.IFS(AND(O193&lt;&gt;"",F193&lt;&gt;"",RIGHT($N193,6)="tarief"),O193*Q193,S193&gt;0,IF(F193&lt;&gt;"",S193,"")),""),"")</f>
        <v/>
      </c>
      <c r="V193" s="4" t="str" cm="1">
        <f t="array" ref="V193">IF(AA193&lt;&gt;"ja",_xlfn.IFNA(_xlfn.IFS(AND(P193&lt;&gt;"",R193&lt;&gt;"",RIGHT($N193,6)="tarief"),P193*R193,T193&gt;0,T193),""),"")</f>
        <v/>
      </c>
      <c r="W193" s="4" t="str" cm="1">
        <f t="array" ref="W193">IFERROR(_xlfn.IFS(OR(F193="",LEFT(Methode_Keuze,4)="Geen"),"",AND(U193&lt;&gt;"",F193&lt;&gt;"Arbeidskosten"),ROUND(U193*VLOOKUP(F193,Tb_ProjectKosten[],MATCH(Tb_ProjectKosten[[#Headers],[Forfat_Percentage]],Tb_ProjectKosten[#Headers],0),0),2),AND(F193="Arbeidskosten",G193&lt;&gt;""),IFERROR(ROUND(U193*VLOOKUP(G193,Tb_KostenTypen[],3,0)*VLOOKUP(F193,Tb_ProjectKosten[],MATCH(Tb_ProjectKosten[[#Headers],[Forfat_Percentage]],Tb_ProjectKosten[#Headers],0),0),2),""),U193 &lt;=0,0),"")</f>
        <v/>
      </c>
      <c r="X193" s="4" t="str" cm="1">
        <f t="array" ref="X193">IFERROR(_xlfn.IFS(OR(F193="",LEFT(Methode_Keuze,4)="Geen"),"",AND(V193&lt;&gt;"",F193&lt;&gt;"Arbeidskosten"),ROUND(V193*VLOOKUP(F193,Tb_ProjectKosten[],MATCH(Tb_ProjectKosten[[#Headers],[Forfat_Percentage]],Tb_ProjectKosten[#Headers],0),0),2),AND(F193="Arbeidskosten",G193&lt;&gt;""),IFERROR(ROUND(V193*VLOOKUP(G193,Tb_KostenTypen[],3,0)*VLOOKUP(F193,Tb_ProjectKosten[],MATCH(Tb_ProjectKosten[[#Headers],[Forfat_Percentage]],Tb_ProjectKosten[#Headers],0),0),2),""),V193 &lt;=0,0),"")</f>
        <v/>
      </c>
      <c r="Y193" s="262"/>
      <c r="Z193" s="49"/>
      <c r="AA193" s="37" t="str" cm="1">
        <f t="array" ref="AA193">IFERROR(IF(INDEX(SubsidieTabel!$Q$1:$T$9,MATCH($F193,SubsidieTabel!$Q$1:$Q$9,0),IFERROR(MATCH(Methode_Keuze,SubsidieTabel!$Q$1:$T$1,0),2))&lt;&gt;1=TRUE,"ja",""),"")</f>
        <v/>
      </c>
    </row>
    <row r="194" spans="1:27" ht="15" customHeight="1" x14ac:dyDescent="0.25">
      <c r="A194" s="87"/>
      <c r="B194" s="219" t="str">
        <f>IF(A194&lt;&gt;"",_xlfn.MAXIFS($B$1:B193,$A$1:A193,A194)+1,"")</f>
        <v/>
      </c>
      <c r="C194" s="50"/>
      <c r="D194" s="50"/>
      <c r="E194" s="50"/>
      <c r="F194" s="50"/>
      <c r="G194" s="283"/>
      <c r="H194" s="296"/>
      <c r="I194" s="295"/>
      <c r="J194" s="295"/>
      <c r="K194" s="202"/>
      <c r="L194" s="202"/>
      <c r="M194" s="91" t="str">
        <f>IFERROR(VLOOKUP(H194,Lijsten!$H$1:$I$100,2,0),"")</f>
        <v/>
      </c>
      <c r="N194" s="91" t="str" cm="1">
        <f t="array" ref="N194">IFERROR(_xlfn.IFS(AND(LEFT(F194,6)="Arbeid",RIGHT(F194,3)&lt;&gt;"IKS"),IFERROR(VLOOKUP($G194,Tb_KostenTypen[],2,0),"tarief"),RIGHT(F194,3)="IKS","Uurtarief",LEFT(F194,6)="Arbeid","Uurtarief",AND(LEFT(F194,8)="Bijdrage",RIGHT(F194,15)="(vrijwilligers)"),"Vast tarief"),"")</f>
        <v/>
      </c>
      <c r="O194" s="92"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tarief",IF(LEFT(F194,8)="Bijdrage",VLOOKUP($F194,Tb_KostenTypen[],MATCH(Methode_Keuze,Tb_KostenTypen[#Headers],0),0),VLOOKUP($G194,Lijsten!L:O,4,0))),""),"")</f>
        <v/>
      </c>
      <c r="P194" s="92"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tarief",IF(LEFT(F194,8)="Bijdrage",VLOOKUP($F194,Tb_KostenTypen[],MATCH(Methode_Keuze,Tb_KostenTypen[#Headers],0),0),VLOOKUP($G194,Lijsten!L:O,4,0))),""),"")</f>
        <v/>
      </c>
      <c r="Q194" s="50"/>
      <c r="R194" s="50"/>
      <c r="S194" s="83"/>
      <c r="T194" s="51"/>
      <c r="U194" s="4" t="str" cm="1">
        <f t="array" ref="U194">IF(AA194&lt;&gt;"ja",_xlfn.IFNA(_xlfn.IFS(AND(O194&lt;&gt;"",F194&lt;&gt;"",RIGHT($N194,6)="tarief"),O194*Q194,S194&gt;0,IF(F194&lt;&gt;"",S194,"")),""),"")</f>
        <v/>
      </c>
      <c r="V194" s="4" t="str" cm="1">
        <f t="array" ref="V194">IF(AA194&lt;&gt;"ja",_xlfn.IFNA(_xlfn.IFS(AND(P194&lt;&gt;"",R194&lt;&gt;"",RIGHT($N194,6)="tarief"),P194*R194,T194&gt;0,T194),""),"")</f>
        <v/>
      </c>
      <c r="W194" s="4" t="str" cm="1">
        <f t="array" ref="W194">IFERROR(_xlfn.IFS(OR(F194="",LEFT(Methode_Keuze,4)="Geen"),"",AND(U194&lt;&gt;"",F194&lt;&gt;"Arbeidskosten"),ROUND(U194*VLOOKUP(F194,Tb_ProjectKosten[],MATCH(Tb_ProjectKosten[[#Headers],[Forfat_Percentage]],Tb_ProjectKosten[#Headers],0),0),2),AND(F194="Arbeidskosten",G194&lt;&gt;""),IFERROR(ROUND(U194*VLOOKUP(G194,Tb_KostenTypen[],3,0)*VLOOKUP(F194,Tb_ProjectKosten[],MATCH(Tb_ProjectKosten[[#Headers],[Forfat_Percentage]],Tb_ProjectKosten[#Headers],0),0),2),""),U194 &lt;=0,0),"")</f>
        <v/>
      </c>
      <c r="X194" s="4" t="str" cm="1">
        <f t="array" ref="X194">IFERROR(_xlfn.IFS(OR(F194="",LEFT(Methode_Keuze,4)="Geen"),"",AND(V194&lt;&gt;"",F194&lt;&gt;"Arbeidskosten"),ROUND(V194*VLOOKUP(F194,Tb_ProjectKosten[],MATCH(Tb_ProjectKosten[[#Headers],[Forfat_Percentage]],Tb_ProjectKosten[#Headers],0),0),2),AND(F194="Arbeidskosten",G194&lt;&gt;""),IFERROR(ROUND(V194*VLOOKUP(G194,Tb_KostenTypen[],3,0)*VLOOKUP(F194,Tb_ProjectKosten[],MATCH(Tb_ProjectKosten[[#Headers],[Forfat_Percentage]],Tb_ProjectKosten[#Headers],0),0),2),""),V194 &lt;=0,0),"")</f>
        <v/>
      </c>
      <c r="Y194" s="262"/>
      <c r="Z194" s="49"/>
      <c r="AA194" s="37" t="str" cm="1">
        <f t="array" ref="AA194">IFERROR(IF(INDEX(SubsidieTabel!$Q$1:$T$9,MATCH($F194,SubsidieTabel!$Q$1:$Q$9,0),IFERROR(MATCH(Methode_Keuze,SubsidieTabel!$Q$1:$T$1,0),2))&lt;&gt;1=TRUE,"ja",""),"")</f>
        <v/>
      </c>
    </row>
    <row r="195" spans="1:27" ht="15" customHeight="1" x14ac:dyDescent="0.25">
      <c r="A195" s="87"/>
      <c r="B195" s="219" t="str">
        <f>IF(A195&lt;&gt;"",_xlfn.MAXIFS($B$1:B194,$A$1:A194,A195)+1,"")</f>
        <v/>
      </c>
      <c r="C195" s="50"/>
      <c r="D195" s="50"/>
      <c r="E195" s="50"/>
      <c r="F195" s="50"/>
      <c r="G195" s="283"/>
      <c r="H195" s="296"/>
      <c r="I195" s="295"/>
      <c r="J195" s="295"/>
      <c r="K195" s="202"/>
      <c r="L195" s="202"/>
      <c r="M195" s="91" t="str">
        <f>IFERROR(VLOOKUP(H195,Lijsten!$H$1:$I$100,2,0),"")</f>
        <v/>
      </c>
      <c r="N195" s="91" t="str" cm="1">
        <f t="array" ref="N195">IFERROR(_xlfn.IFS(AND(LEFT(F195,6)="Arbeid",RIGHT(F195,3)&lt;&gt;"IKS"),IFERROR(VLOOKUP($G195,Tb_KostenTypen[],2,0),"tarief"),RIGHT(F195,3)="IKS","Uurtarief",LEFT(F195,6)="Arbeid","Uurtarief",AND(LEFT(F195,8)="Bijdrage",RIGHT(F195,15)="(vrijwilligers)"),"Vast tarief"),"")</f>
        <v/>
      </c>
      <c r="O195" s="92"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tarief",IF(LEFT(F195,8)="Bijdrage",VLOOKUP($F195,Tb_KostenTypen[],MATCH(Methode_Keuze,Tb_KostenTypen[#Headers],0),0),VLOOKUP($G195,Lijsten!L:O,4,0))),""),"")</f>
        <v/>
      </c>
      <c r="P195" s="92"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tarief",IF(LEFT(F195,8)="Bijdrage",VLOOKUP($F195,Tb_KostenTypen[],MATCH(Methode_Keuze,Tb_KostenTypen[#Headers],0),0),VLOOKUP($G195,Lijsten!L:O,4,0))),""),"")</f>
        <v/>
      </c>
      <c r="Q195" s="50"/>
      <c r="R195" s="50"/>
      <c r="S195" s="83"/>
      <c r="T195" s="51"/>
      <c r="U195" s="4" t="str" cm="1">
        <f t="array" ref="U195">IF(AA195&lt;&gt;"ja",_xlfn.IFNA(_xlfn.IFS(AND(O195&lt;&gt;"",F195&lt;&gt;"",RIGHT($N195,6)="tarief"),O195*Q195,S195&gt;0,IF(F195&lt;&gt;"",S195,"")),""),"")</f>
        <v/>
      </c>
      <c r="V195" s="4" t="str" cm="1">
        <f t="array" ref="V195">IF(AA195&lt;&gt;"ja",_xlfn.IFNA(_xlfn.IFS(AND(P195&lt;&gt;"",R195&lt;&gt;"",RIGHT($N195,6)="tarief"),P195*R195,T195&gt;0,T195),""),"")</f>
        <v/>
      </c>
      <c r="W195" s="4" t="str" cm="1">
        <f t="array" ref="W195">IFERROR(_xlfn.IFS(OR(F195="",LEFT(Methode_Keuze,4)="Geen"),"",AND(U195&lt;&gt;"",F195&lt;&gt;"Arbeidskosten"),ROUND(U195*VLOOKUP(F195,Tb_ProjectKosten[],MATCH(Tb_ProjectKosten[[#Headers],[Forfat_Percentage]],Tb_ProjectKosten[#Headers],0),0),2),AND(F195="Arbeidskosten",G195&lt;&gt;""),IFERROR(ROUND(U195*VLOOKUP(G195,Tb_KostenTypen[],3,0)*VLOOKUP(F195,Tb_ProjectKosten[],MATCH(Tb_ProjectKosten[[#Headers],[Forfat_Percentage]],Tb_ProjectKosten[#Headers],0),0),2),""),U195 &lt;=0,0),"")</f>
        <v/>
      </c>
      <c r="X195" s="4" t="str" cm="1">
        <f t="array" ref="X195">IFERROR(_xlfn.IFS(OR(F195="",LEFT(Methode_Keuze,4)="Geen"),"",AND(V195&lt;&gt;"",F195&lt;&gt;"Arbeidskosten"),ROUND(V195*VLOOKUP(F195,Tb_ProjectKosten[],MATCH(Tb_ProjectKosten[[#Headers],[Forfat_Percentage]],Tb_ProjectKosten[#Headers],0),0),2),AND(F195="Arbeidskosten",G195&lt;&gt;""),IFERROR(ROUND(V195*VLOOKUP(G195,Tb_KostenTypen[],3,0)*VLOOKUP(F195,Tb_ProjectKosten[],MATCH(Tb_ProjectKosten[[#Headers],[Forfat_Percentage]],Tb_ProjectKosten[#Headers],0),0),2),""),V195 &lt;=0,0),"")</f>
        <v/>
      </c>
      <c r="Y195" s="262"/>
      <c r="Z195" s="49"/>
      <c r="AA195" s="37" t="str" cm="1">
        <f t="array" ref="AA195">IFERROR(IF(INDEX(SubsidieTabel!$Q$1:$T$9,MATCH($F195,SubsidieTabel!$Q$1:$Q$9,0),IFERROR(MATCH(Methode_Keuze,SubsidieTabel!$Q$1:$T$1,0),2))&lt;&gt;1=TRUE,"ja",""),"")</f>
        <v/>
      </c>
    </row>
    <row r="196" spans="1:27" ht="15" customHeight="1" x14ac:dyDescent="0.25">
      <c r="A196" s="87"/>
      <c r="B196" s="219" t="str">
        <f>IF(A196&lt;&gt;"",_xlfn.MAXIFS($B$1:B195,$A$1:A195,A196)+1,"")</f>
        <v/>
      </c>
      <c r="C196" s="50"/>
      <c r="D196" s="50"/>
      <c r="E196" s="50"/>
      <c r="F196" s="50"/>
      <c r="G196" s="283"/>
      <c r="H196" s="296"/>
      <c r="I196" s="295"/>
      <c r="J196" s="295"/>
      <c r="K196" s="202"/>
      <c r="L196" s="202"/>
      <c r="M196" s="91" t="str">
        <f>IFERROR(VLOOKUP(H196,Lijsten!$H$1:$I$100,2,0),"")</f>
        <v/>
      </c>
      <c r="N196" s="91" t="str" cm="1">
        <f t="array" ref="N196">IFERROR(_xlfn.IFS(AND(LEFT(F196,6)="Arbeid",RIGHT(F196,3)&lt;&gt;"IKS"),IFERROR(VLOOKUP($G196,Tb_KostenTypen[],2,0),"tarief"),RIGHT(F196,3)="IKS","Uurtarief",LEFT(F196,6)="Arbeid","Uurtarief",AND(LEFT(F196,8)="Bijdrage",RIGHT(F196,15)="(vrijwilligers)"),"Vast tarief"),"")</f>
        <v/>
      </c>
      <c r="O196" s="92"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tarief",IF(LEFT(F196,8)="Bijdrage",VLOOKUP($F196,Tb_KostenTypen[],MATCH(Methode_Keuze,Tb_KostenTypen[#Headers],0),0),VLOOKUP($G196,Lijsten!L:O,4,0))),""),"")</f>
        <v/>
      </c>
      <c r="P196" s="92"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tarief",IF(LEFT(F196,8)="Bijdrage",VLOOKUP($F196,Tb_KostenTypen[],MATCH(Methode_Keuze,Tb_KostenTypen[#Headers],0),0),VLOOKUP($G196,Lijsten!L:O,4,0))),""),"")</f>
        <v/>
      </c>
      <c r="Q196" s="50"/>
      <c r="R196" s="50"/>
      <c r="S196" s="83"/>
      <c r="T196" s="51"/>
      <c r="U196" s="4" t="str" cm="1">
        <f t="array" ref="U196">IF(AA196&lt;&gt;"ja",_xlfn.IFNA(_xlfn.IFS(AND(O196&lt;&gt;"",F196&lt;&gt;"",RIGHT($N196,6)="tarief"),O196*Q196,S196&gt;0,IF(F196&lt;&gt;"",S196,"")),""),"")</f>
        <v/>
      </c>
      <c r="V196" s="4" t="str" cm="1">
        <f t="array" ref="V196">IF(AA196&lt;&gt;"ja",_xlfn.IFNA(_xlfn.IFS(AND(P196&lt;&gt;"",R196&lt;&gt;"",RIGHT($N196,6)="tarief"),P196*R196,T196&gt;0,T196),""),"")</f>
        <v/>
      </c>
      <c r="W196" s="4" t="str" cm="1">
        <f t="array" ref="W196">IFERROR(_xlfn.IFS(OR(F196="",LEFT(Methode_Keuze,4)="Geen"),"",AND(U196&lt;&gt;"",F196&lt;&gt;"Arbeidskosten"),ROUND(U196*VLOOKUP(F196,Tb_ProjectKosten[],MATCH(Tb_ProjectKosten[[#Headers],[Forfat_Percentage]],Tb_ProjectKosten[#Headers],0),0),2),AND(F196="Arbeidskosten",G196&lt;&gt;""),IFERROR(ROUND(U196*VLOOKUP(G196,Tb_KostenTypen[],3,0)*VLOOKUP(F196,Tb_ProjectKosten[],MATCH(Tb_ProjectKosten[[#Headers],[Forfat_Percentage]],Tb_ProjectKosten[#Headers],0),0),2),""),U196 &lt;=0,0),"")</f>
        <v/>
      </c>
      <c r="X196" s="4" t="str" cm="1">
        <f t="array" ref="X196">IFERROR(_xlfn.IFS(OR(F196="",LEFT(Methode_Keuze,4)="Geen"),"",AND(V196&lt;&gt;"",F196&lt;&gt;"Arbeidskosten"),ROUND(V196*VLOOKUP(F196,Tb_ProjectKosten[],MATCH(Tb_ProjectKosten[[#Headers],[Forfat_Percentage]],Tb_ProjectKosten[#Headers],0),0),2),AND(F196="Arbeidskosten",G196&lt;&gt;""),IFERROR(ROUND(V196*VLOOKUP(G196,Tb_KostenTypen[],3,0)*VLOOKUP(F196,Tb_ProjectKosten[],MATCH(Tb_ProjectKosten[[#Headers],[Forfat_Percentage]],Tb_ProjectKosten[#Headers],0),0),2),""),V196 &lt;=0,0),"")</f>
        <v/>
      </c>
      <c r="Y196" s="262"/>
      <c r="Z196" s="49"/>
      <c r="AA196" s="37" t="str" cm="1">
        <f t="array" ref="AA196">IFERROR(IF(INDEX(SubsidieTabel!$Q$1:$T$9,MATCH($F196,SubsidieTabel!$Q$1:$Q$9,0),IFERROR(MATCH(Methode_Keuze,SubsidieTabel!$Q$1:$T$1,0),2))&lt;&gt;1=TRUE,"ja",""),"")</f>
        <v/>
      </c>
    </row>
    <row r="197" spans="1:27" ht="15" customHeight="1" x14ac:dyDescent="0.25">
      <c r="A197" s="87"/>
      <c r="B197" s="219" t="str">
        <f>IF(A197&lt;&gt;"",_xlfn.MAXIFS($B$1:B196,$A$1:A196,A197)+1,"")</f>
        <v/>
      </c>
      <c r="C197" s="50"/>
      <c r="D197" s="50"/>
      <c r="E197" s="50"/>
      <c r="F197" s="50"/>
      <c r="G197" s="283"/>
      <c r="H197" s="296"/>
      <c r="I197" s="295"/>
      <c r="J197" s="295"/>
      <c r="K197" s="202"/>
      <c r="L197" s="202"/>
      <c r="M197" s="91" t="str">
        <f>IFERROR(VLOOKUP(H197,Lijsten!$H$1:$I$100,2,0),"")</f>
        <v/>
      </c>
      <c r="N197" s="91" t="str" cm="1">
        <f t="array" ref="N197">IFERROR(_xlfn.IFS(AND(LEFT(F197,6)="Arbeid",RIGHT(F197,3)&lt;&gt;"IKS"),IFERROR(VLOOKUP($G197,Tb_KostenTypen[],2,0),"tarief"),RIGHT(F197,3)="IKS","Uurtarief",LEFT(F197,6)="Arbeid","Uurtarief",AND(LEFT(F197,8)="Bijdrage",RIGHT(F197,15)="(vrijwilligers)"),"Vast tarief"),"")</f>
        <v/>
      </c>
      <c r="O197" s="92"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tarief",IF(LEFT(F197,8)="Bijdrage",VLOOKUP($F197,Tb_KostenTypen[],MATCH(Methode_Keuze,Tb_KostenTypen[#Headers],0),0),VLOOKUP($G197,Lijsten!L:O,4,0))),""),"")</f>
        <v/>
      </c>
      <c r="P197" s="92"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tarief",IF(LEFT(F197,8)="Bijdrage",VLOOKUP($F197,Tb_KostenTypen[],MATCH(Methode_Keuze,Tb_KostenTypen[#Headers],0),0),VLOOKUP($G197,Lijsten!L:O,4,0))),""),"")</f>
        <v/>
      </c>
      <c r="Q197" s="50"/>
      <c r="R197" s="50"/>
      <c r="S197" s="83"/>
      <c r="T197" s="51"/>
      <c r="U197" s="4" t="str" cm="1">
        <f t="array" ref="U197">IF(AA197&lt;&gt;"ja",_xlfn.IFNA(_xlfn.IFS(AND(O197&lt;&gt;"",F197&lt;&gt;"",RIGHT($N197,6)="tarief"),O197*Q197,S197&gt;0,IF(F197&lt;&gt;"",S197,"")),""),"")</f>
        <v/>
      </c>
      <c r="V197" s="4" t="str" cm="1">
        <f t="array" ref="V197">IF(AA197&lt;&gt;"ja",_xlfn.IFNA(_xlfn.IFS(AND(P197&lt;&gt;"",R197&lt;&gt;"",RIGHT($N197,6)="tarief"),P197*R197,T197&gt;0,T197),""),"")</f>
        <v/>
      </c>
      <c r="W197" s="4" t="str" cm="1">
        <f t="array" ref="W197">IFERROR(_xlfn.IFS(OR(F197="",LEFT(Methode_Keuze,4)="Geen"),"",AND(U197&lt;&gt;"",F197&lt;&gt;"Arbeidskosten"),ROUND(U197*VLOOKUP(F197,Tb_ProjectKosten[],MATCH(Tb_ProjectKosten[[#Headers],[Forfat_Percentage]],Tb_ProjectKosten[#Headers],0),0),2),AND(F197="Arbeidskosten",G197&lt;&gt;""),IFERROR(ROUND(U197*VLOOKUP(G197,Tb_KostenTypen[],3,0)*VLOOKUP(F197,Tb_ProjectKosten[],MATCH(Tb_ProjectKosten[[#Headers],[Forfat_Percentage]],Tb_ProjectKosten[#Headers],0),0),2),""),U197 &lt;=0,0),"")</f>
        <v/>
      </c>
      <c r="X197" s="4" t="str" cm="1">
        <f t="array" ref="X197">IFERROR(_xlfn.IFS(OR(F197="",LEFT(Methode_Keuze,4)="Geen"),"",AND(V197&lt;&gt;"",F197&lt;&gt;"Arbeidskosten"),ROUND(V197*VLOOKUP(F197,Tb_ProjectKosten[],MATCH(Tb_ProjectKosten[[#Headers],[Forfat_Percentage]],Tb_ProjectKosten[#Headers],0),0),2),AND(F197="Arbeidskosten",G197&lt;&gt;""),IFERROR(ROUND(V197*VLOOKUP(G197,Tb_KostenTypen[],3,0)*VLOOKUP(F197,Tb_ProjectKosten[],MATCH(Tb_ProjectKosten[[#Headers],[Forfat_Percentage]],Tb_ProjectKosten[#Headers],0),0),2),""),V197 &lt;=0,0),"")</f>
        <v/>
      </c>
      <c r="Y197" s="262"/>
      <c r="Z197" s="49"/>
      <c r="AA197" s="37" t="str" cm="1">
        <f t="array" ref="AA197">IFERROR(IF(INDEX(SubsidieTabel!$Q$1:$T$9,MATCH($F197,SubsidieTabel!$Q$1:$Q$9,0),IFERROR(MATCH(Methode_Keuze,SubsidieTabel!$Q$1:$T$1,0),2))&lt;&gt;1=TRUE,"ja",""),"")</f>
        <v/>
      </c>
    </row>
    <row r="198" spans="1:27" ht="15" customHeight="1" x14ac:dyDescent="0.25">
      <c r="A198" s="87"/>
      <c r="B198" s="219" t="str">
        <f>IF(A198&lt;&gt;"",_xlfn.MAXIFS($B$1:B197,$A$1:A197,A198)+1,"")</f>
        <v/>
      </c>
      <c r="C198" s="50"/>
      <c r="D198" s="50"/>
      <c r="E198" s="50"/>
      <c r="F198" s="50"/>
      <c r="G198" s="283"/>
      <c r="H198" s="296"/>
      <c r="I198" s="295"/>
      <c r="J198" s="295"/>
      <c r="K198" s="202"/>
      <c r="L198" s="202"/>
      <c r="M198" s="91" t="str">
        <f>IFERROR(VLOOKUP(H198,Lijsten!$H$1:$I$100,2,0),"")</f>
        <v/>
      </c>
      <c r="N198" s="91" t="str" cm="1">
        <f t="array" ref="N198">IFERROR(_xlfn.IFS(AND(LEFT(F198,6)="Arbeid",RIGHT(F198,3)&lt;&gt;"IKS"),IFERROR(VLOOKUP($G198,Tb_KostenTypen[],2,0),"tarief"),RIGHT(F198,3)="IKS","Uurtarief",LEFT(F198,6)="Arbeid","Uurtarief",AND(LEFT(F198,8)="Bijdrage",RIGHT(F198,15)="(vrijwilligers)"),"Vast tarief"),"")</f>
        <v/>
      </c>
      <c r="O198" s="92"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tarief",IF(LEFT(F198,8)="Bijdrage",VLOOKUP($F198,Tb_KostenTypen[],MATCH(Methode_Keuze,Tb_KostenTypen[#Headers],0),0),VLOOKUP($G198,Lijsten!L:O,4,0))),""),"")</f>
        <v/>
      </c>
      <c r="P198" s="92"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tarief",IF(LEFT(F198,8)="Bijdrage",VLOOKUP($F198,Tb_KostenTypen[],MATCH(Methode_Keuze,Tb_KostenTypen[#Headers],0),0),VLOOKUP($G198,Lijsten!L:O,4,0))),""),"")</f>
        <v/>
      </c>
      <c r="Q198" s="50"/>
      <c r="R198" s="50"/>
      <c r="S198" s="83"/>
      <c r="T198" s="51"/>
      <c r="U198" s="4" t="str" cm="1">
        <f t="array" ref="U198">IF(AA198&lt;&gt;"ja",_xlfn.IFNA(_xlfn.IFS(AND(O198&lt;&gt;"",F198&lt;&gt;"",RIGHT($N198,6)="tarief"),O198*Q198,S198&gt;0,IF(F198&lt;&gt;"",S198,"")),""),"")</f>
        <v/>
      </c>
      <c r="V198" s="4" t="str" cm="1">
        <f t="array" ref="V198">IF(AA198&lt;&gt;"ja",_xlfn.IFNA(_xlfn.IFS(AND(P198&lt;&gt;"",R198&lt;&gt;"",RIGHT($N198,6)="tarief"),P198*R198,T198&gt;0,T198),""),"")</f>
        <v/>
      </c>
      <c r="W198" s="4" t="str" cm="1">
        <f t="array" ref="W198">IFERROR(_xlfn.IFS(OR(F198="",LEFT(Methode_Keuze,4)="Geen"),"",AND(U198&lt;&gt;"",F198&lt;&gt;"Arbeidskosten"),ROUND(U198*VLOOKUP(F198,Tb_ProjectKosten[],MATCH(Tb_ProjectKosten[[#Headers],[Forfat_Percentage]],Tb_ProjectKosten[#Headers],0),0),2),AND(F198="Arbeidskosten",G198&lt;&gt;""),IFERROR(ROUND(U198*VLOOKUP(G198,Tb_KostenTypen[],3,0)*VLOOKUP(F198,Tb_ProjectKosten[],MATCH(Tb_ProjectKosten[[#Headers],[Forfat_Percentage]],Tb_ProjectKosten[#Headers],0),0),2),""),U198 &lt;=0,0),"")</f>
        <v/>
      </c>
      <c r="X198" s="4" t="str" cm="1">
        <f t="array" ref="X198">IFERROR(_xlfn.IFS(OR(F198="",LEFT(Methode_Keuze,4)="Geen"),"",AND(V198&lt;&gt;"",F198&lt;&gt;"Arbeidskosten"),ROUND(V198*VLOOKUP(F198,Tb_ProjectKosten[],MATCH(Tb_ProjectKosten[[#Headers],[Forfat_Percentage]],Tb_ProjectKosten[#Headers],0),0),2),AND(F198="Arbeidskosten",G198&lt;&gt;""),IFERROR(ROUND(V198*VLOOKUP(G198,Tb_KostenTypen[],3,0)*VLOOKUP(F198,Tb_ProjectKosten[],MATCH(Tb_ProjectKosten[[#Headers],[Forfat_Percentage]],Tb_ProjectKosten[#Headers],0),0),2),""),V198 &lt;=0,0),"")</f>
        <v/>
      </c>
      <c r="Y198" s="262"/>
      <c r="Z198" s="49"/>
      <c r="AA198" s="37" t="str" cm="1">
        <f t="array" ref="AA198">IFERROR(IF(INDEX(SubsidieTabel!$Q$1:$T$9,MATCH($F198,SubsidieTabel!$Q$1:$Q$9,0),IFERROR(MATCH(Methode_Keuze,SubsidieTabel!$Q$1:$T$1,0),2))&lt;&gt;1=TRUE,"ja",""),"")</f>
        <v/>
      </c>
    </row>
    <row r="199" spans="1:27" ht="15" customHeight="1" x14ac:dyDescent="0.25">
      <c r="A199" s="87"/>
      <c r="B199" s="219" t="str">
        <f>IF(A199&lt;&gt;"",_xlfn.MAXIFS($B$1:B198,$A$1:A198,A199)+1,"")</f>
        <v/>
      </c>
      <c r="C199" s="50"/>
      <c r="D199" s="50"/>
      <c r="E199" s="50"/>
      <c r="F199" s="50"/>
      <c r="G199" s="283"/>
      <c r="H199" s="296"/>
      <c r="I199" s="295"/>
      <c r="J199" s="295"/>
      <c r="K199" s="202"/>
      <c r="L199" s="202"/>
      <c r="M199" s="91" t="str">
        <f>IFERROR(VLOOKUP(H199,Lijsten!$H$1:$I$100,2,0),"")</f>
        <v/>
      </c>
      <c r="N199" s="91" t="str" cm="1">
        <f t="array" ref="N199">IFERROR(_xlfn.IFS(AND(LEFT(F199,6)="Arbeid",RIGHT(F199,3)&lt;&gt;"IKS"),IFERROR(VLOOKUP($G199,Tb_KostenTypen[],2,0),"tarief"),RIGHT(F199,3)="IKS","Uurtarief",LEFT(F199,6)="Arbeid","Uurtarief",AND(LEFT(F199,8)="Bijdrage",RIGHT(F199,15)="(vrijwilligers)"),"Vast tarief"),"")</f>
        <v/>
      </c>
      <c r="O199" s="92"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tarief",IF(LEFT(F199,8)="Bijdrage",VLOOKUP($F199,Tb_KostenTypen[],MATCH(Methode_Keuze,Tb_KostenTypen[#Headers],0),0),VLOOKUP($G199,Lijsten!L:O,4,0))),""),"")</f>
        <v/>
      </c>
      <c r="P199" s="92"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tarief",IF(LEFT(F199,8)="Bijdrage",VLOOKUP($F199,Tb_KostenTypen[],MATCH(Methode_Keuze,Tb_KostenTypen[#Headers],0),0),VLOOKUP($G199,Lijsten!L:O,4,0))),""),"")</f>
        <v/>
      </c>
      <c r="Q199" s="50"/>
      <c r="R199" s="50"/>
      <c r="S199" s="83"/>
      <c r="T199" s="51"/>
      <c r="U199" s="4" t="str" cm="1">
        <f t="array" ref="U199">IF(AA199&lt;&gt;"ja",_xlfn.IFNA(_xlfn.IFS(AND(O199&lt;&gt;"",F199&lt;&gt;"",RIGHT($N199,6)="tarief"),O199*Q199,S199&gt;0,IF(F199&lt;&gt;"",S199,"")),""),"")</f>
        <v/>
      </c>
      <c r="V199" s="4" t="str" cm="1">
        <f t="array" ref="V199">IF(AA199&lt;&gt;"ja",_xlfn.IFNA(_xlfn.IFS(AND(P199&lt;&gt;"",R199&lt;&gt;"",RIGHT($N199,6)="tarief"),P199*R199,T199&gt;0,T199),""),"")</f>
        <v/>
      </c>
      <c r="W199" s="4" t="str" cm="1">
        <f t="array" ref="W199">IFERROR(_xlfn.IFS(OR(F199="",LEFT(Methode_Keuze,4)="Geen"),"",AND(U199&lt;&gt;"",F199&lt;&gt;"Arbeidskosten"),ROUND(U199*VLOOKUP(F199,Tb_ProjectKosten[],MATCH(Tb_ProjectKosten[[#Headers],[Forfat_Percentage]],Tb_ProjectKosten[#Headers],0),0),2),AND(F199="Arbeidskosten",G199&lt;&gt;""),IFERROR(ROUND(U199*VLOOKUP(G199,Tb_KostenTypen[],3,0)*VLOOKUP(F199,Tb_ProjectKosten[],MATCH(Tb_ProjectKosten[[#Headers],[Forfat_Percentage]],Tb_ProjectKosten[#Headers],0),0),2),""),U199 &lt;=0,0),"")</f>
        <v/>
      </c>
      <c r="X199" s="4" t="str" cm="1">
        <f t="array" ref="X199">IFERROR(_xlfn.IFS(OR(F199="",LEFT(Methode_Keuze,4)="Geen"),"",AND(V199&lt;&gt;"",F199&lt;&gt;"Arbeidskosten"),ROUND(V199*VLOOKUP(F199,Tb_ProjectKosten[],MATCH(Tb_ProjectKosten[[#Headers],[Forfat_Percentage]],Tb_ProjectKosten[#Headers],0),0),2),AND(F199="Arbeidskosten",G199&lt;&gt;""),IFERROR(ROUND(V199*VLOOKUP(G199,Tb_KostenTypen[],3,0)*VLOOKUP(F199,Tb_ProjectKosten[],MATCH(Tb_ProjectKosten[[#Headers],[Forfat_Percentage]],Tb_ProjectKosten[#Headers],0),0),2),""),V199 &lt;=0,0),"")</f>
        <v/>
      </c>
      <c r="Y199" s="262"/>
      <c r="Z199" s="49"/>
      <c r="AA199" s="37" t="str" cm="1">
        <f t="array" ref="AA199">IFERROR(IF(INDEX(SubsidieTabel!$Q$1:$T$9,MATCH($F199,SubsidieTabel!$Q$1:$Q$9,0),IFERROR(MATCH(Methode_Keuze,SubsidieTabel!$Q$1:$T$1,0),2))&lt;&gt;1=TRUE,"ja",""),"")</f>
        <v/>
      </c>
    </row>
    <row r="200" spans="1:27" ht="15" customHeight="1" x14ac:dyDescent="0.25">
      <c r="A200" s="87"/>
      <c r="B200" s="219" t="str">
        <f>IF(A200&lt;&gt;"",_xlfn.MAXIFS($B$1:B199,$A$1:A199,A200)+1,"")</f>
        <v/>
      </c>
      <c r="C200" s="50"/>
      <c r="D200" s="50"/>
      <c r="E200" s="50"/>
      <c r="F200" s="50"/>
      <c r="G200" s="283"/>
      <c r="H200" s="296"/>
      <c r="I200" s="295"/>
      <c r="J200" s="295"/>
      <c r="K200" s="202"/>
      <c r="L200" s="202"/>
      <c r="M200" s="91" t="str">
        <f>IFERROR(VLOOKUP(H200,Lijsten!$H$1:$I$100,2,0),"")</f>
        <v/>
      </c>
      <c r="N200" s="91" t="str" cm="1">
        <f t="array" ref="N200">IFERROR(_xlfn.IFS(AND(LEFT(F200,6)="Arbeid",RIGHT(F200,3)&lt;&gt;"IKS"),IFERROR(VLOOKUP($G200,Tb_KostenTypen[],2,0),"tarief"),RIGHT(F200,3)="IKS","Uurtarief",LEFT(F200,6)="Arbeid","Uurtarief",AND(LEFT(F200,8)="Bijdrage",RIGHT(F200,15)="(vrijwilligers)"),"Vast tarief"),"")</f>
        <v/>
      </c>
      <c r="O200" s="92"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tarief",IF(LEFT(F200,8)="Bijdrage",VLOOKUP($F200,Tb_KostenTypen[],MATCH(Methode_Keuze,Tb_KostenTypen[#Headers],0),0),VLOOKUP($G200,Lijsten!L:O,4,0))),""),"")</f>
        <v/>
      </c>
      <c r="P200" s="92"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tarief",IF(LEFT(F200,8)="Bijdrage",VLOOKUP($F200,Tb_KostenTypen[],MATCH(Methode_Keuze,Tb_KostenTypen[#Headers],0),0),VLOOKUP($G200,Lijsten!L:O,4,0))),""),"")</f>
        <v/>
      </c>
      <c r="Q200" s="50"/>
      <c r="R200" s="50"/>
      <c r="S200" s="83"/>
      <c r="T200" s="51"/>
      <c r="U200" s="4" t="str" cm="1">
        <f t="array" ref="U200">IF(AA200&lt;&gt;"ja",_xlfn.IFNA(_xlfn.IFS(AND(O200&lt;&gt;"",F200&lt;&gt;"",RIGHT($N200,6)="tarief"),O200*Q200,S200&gt;0,IF(F200&lt;&gt;"",S200,"")),""),"")</f>
        <v/>
      </c>
      <c r="V200" s="4" t="str" cm="1">
        <f t="array" ref="V200">IF(AA200&lt;&gt;"ja",_xlfn.IFNA(_xlfn.IFS(AND(P200&lt;&gt;"",R200&lt;&gt;"",RIGHT($N200,6)="tarief"),P200*R200,T200&gt;0,T200),""),"")</f>
        <v/>
      </c>
      <c r="W200" s="4" t="str" cm="1">
        <f t="array" ref="W200">IFERROR(_xlfn.IFS(OR(F200="",LEFT(Methode_Keuze,4)="Geen"),"",AND(U200&lt;&gt;"",F200&lt;&gt;"Arbeidskosten"),ROUND(U200*VLOOKUP(F200,Tb_ProjectKosten[],MATCH(Tb_ProjectKosten[[#Headers],[Forfat_Percentage]],Tb_ProjectKosten[#Headers],0),0),2),AND(F200="Arbeidskosten",G200&lt;&gt;""),IFERROR(ROUND(U200*VLOOKUP(G200,Tb_KostenTypen[],3,0)*VLOOKUP(F200,Tb_ProjectKosten[],MATCH(Tb_ProjectKosten[[#Headers],[Forfat_Percentage]],Tb_ProjectKosten[#Headers],0),0),2),""),U200 &lt;=0,0),"")</f>
        <v/>
      </c>
      <c r="X200" s="4" t="str" cm="1">
        <f t="array" ref="X200">IFERROR(_xlfn.IFS(OR(F200="",LEFT(Methode_Keuze,4)="Geen"),"",AND(V200&lt;&gt;"",F200&lt;&gt;"Arbeidskosten"),ROUND(V200*VLOOKUP(F200,Tb_ProjectKosten[],MATCH(Tb_ProjectKosten[[#Headers],[Forfat_Percentage]],Tb_ProjectKosten[#Headers],0),0),2),AND(F200="Arbeidskosten",G200&lt;&gt;""),IFERROR(ROUND(V200*VLOOKUP(G200,Tb_KostenTypen[],3,0)*VLOOKUP(F200,Tb_ProjectKosten[],MATCH(Tb_ProjectKosten[[#Headers],[Forfat_Percentage]],Tb_ProjectKosten[#Headers],0),0),2),""),V200 &lt;=0,0),"")</f>
        <v/>
      </c>
      <c r="Y200" s="262"/>
      <c r="Z200" s="49"/>
      <c r="AA200" s="37" t="str" cm="1">
        <f t="array" ref="AA200">IFERROR(IF(INDEX(SubsidieTabel!$Q$1:$T$9,MATCH($F200,SubsidieTabel!$Q$1:$Q$9,0),IFERROR(MATCH(Methode_Keuze,SubsidieTabel!$Q$1:$T$1,0),2))&lt;&gt;1=TRUE,"ja",""),"")</f>
        <v/>
      </c>
    </row>
    <row r="201" spans="1:27" ht="15" customHeight="1" x14ac:dyDescent="0.25">
      <c r="A201" s="87"/>
      <c r="B201" s="219" t="str">
        <f>IF(A201&lt;&gt;"",_xlfn.MAXIFS($B$1:B200,$A$1:A200,A201)+1,"")</f>
        <v/>
      </c>
      <c r="C201" s="50"/>
      <c r="D201" s="50"/>
      <c r="E201" s="50"/>
      <c r="F201" s="50"/>
      <c r="G201" s="283"/>
      <c r="H201" s="296"/>
      <c r="I201" s="295"/>
      <c r="J201" s="295"/>
      <c r="K201" s="202"/>
      <c r="L201" s="202"/>
      <c r="M201" s="91" t="str">
        <f>IFERROR(VLOOKUP(H201,Lijsten!$H$1:$I$100,2,0),"")</f>
        <v/>
      </c>
      <c r="N201" s="91" t="str" cm="1">
        <f t="array" ref="N201">IFERROR(_xlfn.IFS(AND(LEFT(F201,6)="Arbeid",RIGHT(F201,3)&lt;&gt;"IKS"),IFERROR(VLOOKUP($G201,Tb_KostenTypen[],2,0),"tarief"),RIGHT(F201,3)="IKS","Uurtarief",LEFT(F201,6)="Arbeid","Uurtarief",AND(LEFT(F201,8)="Bijdrage",RIGHT(F201,15)="(vrijwilligers)"),"Vast tarief"),"")</f>
        <v/>
      </c>
      <c r="O201" s="92"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tarief",IF(LEFT(F201,8)="Bijdrage",VLOOKUP($F201,Tb_KostenTypen[],MATCH(Methode_Keuze,Tb_KostenTypen[#Headers],0),0),VLOOKUP($G201,Lijsten!L:O,4,0))),""),"")</f>
        <v/>
      </c>
      <c r="P201" s="92"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tarief",IF(LEFT(F201,8)="Bijdrage",VLOOKUP($F201,Tb_KostenTypen[],MATCH(Methode_Keuze,Tb_KostenTypen[#Headers],0),0),VLOOKUP($G201,Lijsten!L:O,4,0))),""),"")</f>
        <v/>
      </c>
      <c r="Q201" s="50"/>
      <c r="R201" s="50"/>
      <c r="S201" s="83"/>
      <c r="T201" s="51"/>
      <c r="U201" s="4" t="str" cm="1">
        <f t="array" ref="U201">IF(AA201&lt;&gt;"ja",_xlfn.IFNA(_xlfn.IFS(AND(O201&lt;&gt;"",F201&lt;&gt;"",RIGHT($N201,6)="tarief"),O201*Q201,S201&gt;0,IF(F201&lt;&gt;"",S201,"")),""),"")</f>
        <v/>
      </c>
      <c r="V201" s="4" t="str" cm="1">
        <f t="array" ref="V201">IF(AA201&lt;&gt;"ja",_xlfn.IFNA(_xlfn.IFS(AND(P201&lt;&gt;"",R201&lt;&gt;"",RIGHT($N201,6)="tarief"),P201*R201,T201&gt;0,T201),""),"")</f>
        <v/>
      </c>
      <c r="W201" s="4" t="str" cm="1">
        <f t="array" ref="W201">IFERROR(_xlfn.IFS(OR(F201="",LEFT(Methode_Keuze,4)="Geen"),"",AND(U201&lt;&gt;"",F201&lt;&gt;"Arbeidskosten"),ROUND(U201*VLOOKUP(F201,Tb_ProjectKosten[],MATCH(Tb_ProjectKosten[[#Headers],[Forfat_Percentage]],Tb_ProjectKosten[#Headers],0),0),2),AND(F201="Arbeidskosten",G201&lt;&gt;""),IFERROR(ROUND(U201*VLOOKUP(G201,Tb_KostenTypen[],3,0)*VLOOKUP(F201,Tb_ProjectKosten[],MATCH(Tb_ProjectKosten[[#Headers],[Forfat_Percentage]],Tb_ProjectKosten[#Headers],0),0),2),""),U201 &lt;=0,0),"")</f>
        <v/>
      </c>
      <c r="X201" s="4" t="str" cm="1">
        <f t="array" ref="X201">IFERROR(_xlfn.IFS(OR(F201="",LEFT(Methode_Keuze,4)="Geen"),"",AND(V201&lt;&gt;"",F201&lt;&gt;"Arbeidskosten"),ROUND(V201*VLOOKUP(F201,Tb_ProjectKosten[],MATCH(Tb_ProjectKosten[[#Headers],[Forfat_Percentage]],Tb_ProjectKosten[#Headers],0),0),2),AND(F201="Arbeidskosten",G201&lt;&gt;""),IFERROR(ROUND(V201*VLOOKUP(G201,Tb_KostenTypen[],3,0)*VLOOKUP(F201,Tb_ProjectKosten[],MATCH(Tb_ProjectKosten[[#Headers],[Forfat_Percentage]],Tb_ProjectKosten[#Headers],0),0),2),""),V201 &lt;=0,0),"")</f>
        <v/>
      </c>
      <c r="Y201" s="262"/>
      <c r="Z201" s="49"/>
      <c r="AA201" s="37" t="str" cm="1">
        <f t="array" ref="AA201">IFERROR(IF(INDEX(SubsidieTabel!$Q$1:$T$9,MATCH($F201,SubsidieTabel!$Q$1:$Q$9,0),IFERROR(MATCH(Methode_Keuze,SubsidieTabel!$Q$1:$T$1,0),2))&lt;&gt;1=TRUE,"ja",""),"")</f>
        <v/>
      </c>
    </row>
    <row r="202" spans="1:27" ht="15" customHeight="1" x14ac:dyDescent="0.25">
      <c r="A202" s="87"/>
      <c r="B202" s="219" t="str">
        <f>IF(A202&lt;&gt;"",_xlfn.MAXIFS($B$1:B201,$A$1:A201,A202)+1,"")</f>
        <v/>
      </c>
      <c r="C202" s="50"/>
      <c r="D202" s="50"/>
      <c r="E202" s="50"/>
      <c r="F202" s="50"/>
      <c r="G202" s="283"/>
      <c r="H202" s="296"/>
      <c r="I202" s="295"/>
      <c r="J202" s="295"/>
      <c r="K202" s="202"/>
      <c r="L202" s="202"/>
      <c r="M202" s="91" t="str">
        <f>IFERROR(VLOOKUP(H202,Lijsten!$H$1:$I$100,2,0),"")</f>
        <v/>
      </c>
      <c r="N202" s="91" t="str" cm="1">
        <f t="array" ref="N202">IFERROR(_xlfn.IFS(AND(LEFT(F202,6)="Arbeid",RIGHT(F202,3)&lt;&gt;"IKS"),IFERROR(VLOOKUP($G202,Tb_KostenTypen[],2,0),"tarief"),RIGHT(F202,3)="IKS","Uurtarief",LEFT(F202,6)="Arbeid","Uurtarief",AND(LEFT(F202,8)="Bijdrage",RIGHT(F202,15)="(vrijwilligers)"),"Vast tarief"),"")</f>
        <v/>
      </c>
      <c r="O202" s="92"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tarief",IF(LEFT(F202,8)="Bijdrage",VLOOKUP($F202,Tb_KostenTypen[],MATCH(Methode_Keuze,Tb_KostenTypen[#Headers],0),0),VLOOKUP($G202,Lijsten!L:O,4,0))),""),"")</f>
        <v/>
      </c>
      <c r="P202" s="92"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tarief",IF(LEFT(F202,8)="Bijdrage",VLOOKUP($F202,Tb_KostenTypen[],MATCH(Methode_Keuze,Tb_KostenTypen[#Headers],0),0),VLOOKUP($G202,Lijsten!L:O,4,0))),""),"")</f>
        <v/>
      </c>
      <c r="Q202" s="50"/>
      <c r="R202" s="50"/>
      <c r="S202" s="83"/>
      <c r="T202" s="51"/>
      <c r="U202" s="4" t="str" cm="1">
        <f t="array" ref="U202">IF(AA202&lt;&gt;"ja",_xlfn.IFNA(_xlfn.IFS(AND(O202&lt;&gt;"",F202&lt;&gt;"",RIGHT($N202,6)="tarief"),O202*Q202,S202&gt;0,IF(F202&lt;&gt;"",S202,"")),""),"")</f>
        <v/>
      </c>
      <c r="V202" s="4" t="str" cm="1">
        <f t="array" ref="V202">IF(AA202&lt;&gt;"ja",_xlfn.IFNA(_xlfn.IFS(AND(P202&lt;&gt;"",R202&lt;&gt;"",RIGHT($N202,6)="tarief"),P202*R202,T202&gt;0,T202),""),"")</f>
        <v/>
      </c>
      <c r="W202" s="4" t="str" cm="1">
        <f t="array" ref="W202">IFERROR(_xlfn.IFS(OR(F202="",LEFT(Methode_Keuze,4)="Geen"),"",AND(U202&lt;&gt;"",F202&lt;&gt;"Arbeidskosten"),ROUND(U202*VLOOKUP(F202,Tb_ProjectKosten[],MATCH(Tb_ProjectKosten[[#Headers],[Forfat_Percentage]],Tb_ProjectKosten[#Headers],0),0),2),AND(F202="Arbeidskosten",G202&lt;&gt;""),IFERROR(ROUND(U202*VLOOKUP(G202,Tb_KostenTypen[],3,0)*VLOOKUP(F202,Tb_ProjectKosten[],MATCH(Tb_ProjectKosten[[#Headers],[Forfat_Percentage]],Tb_ProjectKosten[#Headers],0),0),2),""),U202 &lt;=0,0),"")</f>
        <v/>
      </c>
      <c r="X202" s="4" t="str" cm="1">
        <f t="array" ref="X202">IFERROR(_xlfn.IFS(OR(F202="",LEFT(Methode_Keuze,4)="Geen"),"",AND(V202&lt;&gt;"",F202&lt;&gt;"Arbeidskosten"),ROUND(V202*VLOOKUP(F202,Tb_ProjectKosten[],MATCH(Tb_ProjectKosten[[#Headers],[Forfat_Percentage]],Tb_ProjectKosten[#Headers],0),0),2),AND(F202="Arbeidskosten",G202&lt;&gt;""),IFERROR(ROUND(V202*VLOOKUP(G202,Tb_KostenTypen[],3,0)*VLOOKUP(F202,Tb_ProjectKosten[],MATCH(Tb_ProjectKosten[[#Headers],[Forfat_Percentage]],Tb_ProjectKosten[#Headers],0),0),2),""),V202 &lt;=0,0),"")</f>
        <v/>
      </c>
      <c r="Y202" s="262"/>
      <c r="Z202" s="49"/>
      <c r="AA202" s="37" t="str" cm="1">
        <f t="array" ref="AA202">IFERROR(IF(INDEX(SubsidieTabel!$Q$1:$T$9,MATCH($F202,SubsidieTabel!$Q$1:$Q$9,0),IFERROR(MATCH(Methode_Keuze,SubsidieTabel!$Q$1:$T$1,0),2))&lt;&gt;1=TRUE,"ja",""),"")</f>
        <v/>
      </c>
    </row>
    <row r="203" spans="1:27" ht="15" customHeight="1" x14ac:dyDescent="0.25">
      <c r="A203" s="87"/>
      <c r="B203" s="219" t="str">
        <f>IF(A203&lt;&gt;"",_xlfn.MAXIFS($B$1:B202,$A$1:A202,A203)+1,"")</f>
        <v/>
      </c>
      <c r="C203" s="50"/>
      <c r="D203" s="50"/>
      <c r="E203" s="50"/>
      <c r="F203" s="50"/>
      <c r="G203" s="283"/>
      <c r="H203" s="296"/>
      <c r="I203" s="295"/>
      <c r="J203" s="295"/>
      <c r="K203" s="202"/>
      <c r="L203" s="202"/>
      <c r="M203" s="91" t="str">
        <f>IFERROR(VLOOKUP(H203,Lijsten!$H$1:$I$100,2,0),"")</f>
        <v/>
      </c>
      <c r="N203" s="91" t="str" cm="1">
        <f t="array" ref="N203">IFERROR(_xlfn.IFS(AND(LEFT(F203,6)="Arbeid",RIGHT(F203,3)&lt;&gt;"IKS"),IFERROR(VLOOKUP($G203,Tb_KostenTypen[],2,0),"tarief"),RIGHT(F203,3)="IKS","Uurtarief",LEFT(F203,6)="Arbeid","Uurtarief",AND(LEFT(F203,8)="Bijdrage",RIGHT(F203,15)="(vrijwilligers)"),"Vast tarief"),"")</f>
        <v/>
      </c>
      <c r="O203" s="92"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tarief",IF(LEFT(F203,8)="Bijdrage",VLOOKUP($F203,Tb_KostenTypen[],MATCH(Methode_Keuze,Tb_KostenTypen[#Headers],0),0),VLOOKUP($G203,Lijsten!L:O,4,0))),""),"")</f>
        <v/>
      </c>
      <c r="P203" s="92"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tarief",IF(LEFT(F203,8)="Bijdrage",VLOOKUP($F203,Tb_KostenTypen[],MATCH(Methode_Keuze,Tb_KostenTypen[#Headers],0),0),VLOOKUP($G203,Lijsten!L:O,4,0))),""),"")</f>
        <v/>
      </c>
      <c r="Q203" s="50"/>
      <c r="R203" s="50"/>
      <c r="S203" s="83"/>
      <c r="T203" s="51"/>
      <c r="U203" s="4" t="str" cm="1">
        <f t="array" ref="U203">IF(AA203&lt;&gt;"ja",_xlfn.IFNA(_xlfn.IFS(AND(O203&lt;&gt;"",F203&lt;&gt;"",RIGHT($N203,6)="tarief"),O203*Q203,S203&gt;0,IF(F203&lt;&gt;"",S203,"")),""),"")</f>
        <v/>
      </c>
      <c r="V203" s="4" t="str" cm="1">
        <f t="array" ref="V203">IF(AA203&lt;&gt;"ja",_xlfn.IFNA(_xlfn.IFS(AND(P203&lt;&gt;"",R203&lt;&gt;"",RIGHT($N203,6)="tarief"),P203*R203,T203&gt;0,T203),""),"")</f>
        <v/>
      </c>
      <c r="W203" s="4" t="str" cm="1">
        <f t="array" ref="W203">IFERROR(_xlfn.IFS(OR(F203="",LEFT(Methode_Keuze,4)="Geen"),"",AND(U203&lt;&gt;"",F203&lt;&gt;"Arbeidskosten"),ROUND(U203*VLOOKUP(F203,Tb_ProjectKosten[],MATCH(Tb_ProjectKosten[[#Headers],[Forfat_Percentage]],Tb_ProjectKosten[#Headers],0),0),2),AND(F203="Arbeidskosten",G203&lt;&gt;""),IFERROR(ROUND(U203*VLOOKUP(G203,Tb_KostenTypen[],3,0)*VLOOKUP(F203,Tb_ProjectKosten[],MATCH(Tb_ProjectKosten[[#Headers],[Forfat_Percentage]],Tb_ProjectKosten[#Headers],0),0),2),""),U203 &lt;=0,0),"")</f>
        <v/>
      </c>
      <c r="X203" s="4" t="str" cm="1">
        <f t="array" ref="X203">IFERROR(_xlfn.IFS(OR(F203="",LEFT(Methode_Keuze,4)="Geen"),"",AND(V203&lt;&gt;"",F203&lt;&gt;"Arbeidskosten"),ROUND(V203*VLOOKUP(F203,Tb_ProjectKosten[],MATCH(Tb_ProjectKosten[[#Headers],[Forfat_Percentage]],Tb_ProjectKosten[#Headers],0),0),2),AND(F203="Arbeidskosten",G203&lt;&gt;""),IFERROR(ROUND(V203*VLOOKUP(G203,Tb_KostenTypen[],3,0)*VLOOKUP(F203,Tb_ProjectKosten[],MATCH(Tb_ProjectKosten[[#Headers],[Forfat_Percentage]],Tb_ProjectKosten[#Headers],0),0),2),""),V203 &lt;=0,0),"")</f>
        <v/>
      </c>
      <c r="Y203" s="262"/>
      <c r="Z203" s="49"/>
      <c r="AA203" s="37" t="str" cm="1">
        <f t="array" ref="AA203">IFERROR(IF(INDEX(SubsidieTabel!$Q$1:$T$9,MATCH($F203,SubsidieTabel!$Q$1:$Q$9,0),IFERROR(MATCH(Methode_Keuze,SubsidieTabel!$Q$1:$T$1,0),2))&lt;&gt;1=TRUE,"ja",""),"")</f>
        <v/>
      </c>
    </row>
    <row r="204" spans="1:27" ht="15" customHeight="1" x14ac:dyDescent="0.25">
      <c r="A204" s="87"/>
      <c r="B204" s="219" t="str">
        <f>IF(A204&lt;&gt;"",_xlfn.MAXIFS($B$1:B203,$A$1:A203,A204)+1,"")</f>
        <v/>
      </c>
      <c r="C204" s="50"/>
      <c r="D204" s="50"/>
      <c r="E204" s="50"/>
      <c r="F204" s="50"/>
      <c r="G204" s="283"/>
      <c r="H204" s="296"/>
      <c r="I204" s="295"/>
      <c r="J204" s="295"/>
      <c r="K204" s="202"/>
      <c r="L204" s="202"/>
      <c r="M204" s="91" t="str">
        <f>IFERROR(VLOOKUP(H204,Lijsten!$H$1:$I$100,2,0),"")</f>
        <v/>
      </c>
      <c r="N204" s="91" t="str" cm="1">
        <f t="array" ref="N204">IFERROR(_xlfn.IFS(AND(LEFT(F204,6)="Arbeid",RIGHT(F204,3)&lt;&gt;"IKS"),IFERROR(VLOOKUP($G204,Tb_KostenTypen[],2,0),"tarief"),RIGHT(F204,3)="IKS","Uurtarief",LEFT(F204,6)="Arbeid","Uurtarief",AND(LEFT(F204,8)="Bijdrage",RIGHT(F204,15)="(vrijwilligers)"),"Vast tarief"),"")</f>
        <v/>
      </c>
      <c r="O204" s="92"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tarief",IF(LEFT(F204,8)="Bijdrage",VLOOKUP($F204,Tb_KostenTypen[],MATCH(Methode_Keuze,Tb_KostenTypen[#Headers],0),0),VLOOKUP($G204,Lijsten!L:O,4,0))),""),"")</f>
        <v/>
      </c>
      <c r="P204" s="92"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tarief",IF(LEFT(F204,8)="Bijdrage",VLOOKUP($F204,Tb_KostenTypen[],MATCH(Methode_Keuze,Tb_KostenTypen[#Headers],0),0),VLOOKUP($G204,Lijsten!L:O,4,0))),""),"")</f>
        <v/>
      </c>
      <c r="Q204" s="50"/>
      <c r="R204" s="50"/>
      <c r="S204" s="83"/>
      <c r="T204" s="51"/>
      <c r="U204" s="4" t="str" cm="1">
        <f t="array" ref="U204">IF(AA204&lt;&gt;"ja",_xlfn.IFNA(_xlfn.IFS(AND(O204&lt;&gt;"",F204&lt;&gt;"",RIGHT($N204,6)="tarief"),O204*Q204,S204&gt;0,IF(F204&lt;&gt;"",S204,"")),""),"")</f>
        <v/>
      </c>
      <c r="V204" s="4" t="str" cm="1">
        <f t="array" ref="V204">IF(AA204&lt;&gt;"ja",_xlfn.IFNA(_xlfn.IFS(AND(P204&lt;&gt;"",R204&lt;&gt;"",RIGHT($N204,6)="tarief"),P204*R204,T204&gt;0,T204),""),"")</f>
        <v/>
      </c>
      <c r="W204" s="4" t="str" cm="1">
        <f t="array" ref="W204">IFERROR(_xlfn.IFS(OR(F204="",LEFT(Methode_Keuze,4)="Geen"),"",AND(U204&lt;&gt;"",F204&lt;&gt;"Arbeidskosten"),ROUND(U204*VLOOKUP(F204,Tb_ProjectKosten[],MATCH(Tb_ProjectKosten[[#Headers],[Forfat_Percentage]],Tb_ProjectKosten[#Headers],0),0),2),AND(F204="Arbeidskosten",G204&lt;&gt;""),IFERROR(ROUND(U204*VLOOKUP(G204,Tb_KostenTypen[],3,0)*VLOOKUP(F204,Tb_ProjectKosten[],MATCH(Tb_ProjectKosten[[#Headers],[Forfat_Percentage]],Tb_ProjectKosten[#Headers],0),0),2),""),U204 &lt;=0,0),"")</f>
        <v/>
      </c>
      <c r="X204" s="4" t="str" cm="1">
        <f t="array" ref="X204">IFERROR(_xlfn.IFS(OR(F204="",LEFT(Methode_Keuze,4)="Geen"),"",AND(V204&lt;&gt;"",F204&lt;&gt;"Arbeidskosten"),ROUND(V204*VLOOKUP(F204,Tb_ProjectKosten[],MATCH(Tb_ProjectKosten[[#Headers],[Forfat_Percentage]],Tb_ProjectKosten[#Headers],0),0),2),AND(F204="Arbeidskosten",G204&lt;&gt;""),IFERROR(ROUND(V204*VLOOKUP(G204,Tb_KostenTypen[],3,0)*VLOOKUP(F204,Tb_ProjectKosten[],MATCH(Tb_ProjectKosten[[#Headers],[Forfat_Percentage]],Tb_ProjectKosten[#Headers],0),0),2),""),V204 &lt;=0,0),"")</f>
        <v/>
      </c>
      <c r="Y204" s="262"/>
      <c r="Z204" s="49"/>
      <c r="AA204" s="37" t="str" cm="1">
        <f t="array" ref="AA204">IFERROR(IF(INDEX(SubsidieTabel!$Q$1:$T$9,MATCH($F204,SubsidieTabel!$Q$1:$Q$9,0),IFERROR(MATCH(Methode_Keuze,SubsidieTabel!$Q$1:$T$1,0),2))&lt;&gt;1=TRUE,"ja",""),"")</f>
        <v/>
      </c>
    </row>
    <row r="205" spans="1:27" ht="15" customHeight="1" x14ac:dyDescent="0.25">
      <c r="A205" s="87"/>
      <c r="B205" s="219" t="str">
        <f>IF(A205&lt;&gt;"",_xlfn.MAXIFS($B$1:B204,$A$1:A204,A205)+1,"")</f>
        <v/>
      </c>
      <c r="C205" s="50"/>
      <c r="D205" s="50"/>
      <c r="E205" s="50"/>
      <c r="F205" s="50"/>
      <c r="G205" s="283"/>
      <c r="H205" s="296"/>
      <c r="I205" s="295"/>
      <c r="J205" s="295"/>
      <c r="K205" s="202"/>
      <c r="L205" s="202"/>
      <c r="M205" s="91" t="str">
        <f>IFERROR(VLOOKUP(H205,Lijsten!$H$1:$I$100,2,0),"")</f>
        <v/>
      </c>
      <c r="N205" s="91" t="str" cm="1">
        <f t="array" ref="N205">IFERROR(_xlfn.IFS(AND(LEFT(F205,6)="Arbeid",RIGHT(F205,3)&lt;&gt;"IKS"),IFERROR(VLOOKUP($G205,Tb_KostenTypen[],2,0),"tarief"),RIGHT(F205,3)="IKS","Uurtarief",LEFT(F205,6)="Arbeid","Uurtarief",AND(LEFT(F205,8)="Bijdrage",RIGHT(F205,15)="(vrijwilligers)"),"Vast tarief"),"")</f>
        <v/>
      </c>
      <c r="O205" s="92"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tarief",IF(LEFT(F205,8)="Bijdrage",VLOOKUP($F205,Tb_KostenTypen[],MATCH(Methode_Keuze,Tb_KostenTypen[#Headers],0),0),VLOOKUP($G205,Lijsten!L:O,4,0))),""),"")</f>
        <v/>
      </c>
      <c r="P205" s="92"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tarief",IF(LEFT(F205,8)="Bijdrage",VLOOKUP($F205,Tb_KostenTypen[],MATCH(Methode_Keuze,Tb_KostenTypen[#Headers],0),0),VLOOKUP($G205,Lijsten!L:O,4,0))),""),"")</f>
        <v/>
      </c>
      <c r="Q205" s="50"/>
      <c r="R205" s="50"/>
      <c r="S205" s="83"/>
      <c r="T205" s="51"/>
      <c r="U205" s="4" t="str" cm="1">
        <f t="array" ref="U205">IF(AA205&lt;&gt;"ja",_xlfn.IFNA(_xlfn.IFS(AND(O205&lt;&gt;"",F205&lt;&gt;"",RIGHT($N205,6)="tarief"),O205*Q205,S205&gt;0,IF(F205&lt;&gt;"",S205,"")),""),"")</f>
        <v/>
      </c>
      <c r="V205" s="4" t="str" cm="1">
        <f t="array" ref="V205">IF(AA205&lt;&gt;"ja",_xlfn.IFNA(_xlfn.IFS(AND(P205&lt;&gt;"",R205&lt;&gt;"",RIGHT($N205,6)="tarief"),P205*R205,T205&gt;0,T205),""),"")</f>
        <v/>
      </c>
      <c r="W205" s="4" t="str" cm="1">
        <f t="array" ref="W205">IFERROR(_xlfn.IFS(OR(F205="",LEFT(Methode_Keuze,4)="Geen"),"",AND(U205&lt;&gt;"",F205&lt;&gt;"Arbeidskosten"),ROUND(U205*VLOOKUP(F205,Tb_ProjectKosten[],MATCH(Tb_ProjectKosten[[#Headers],[Forfat_Percentage]],Tb_ProjectKosten[#Headers],0),0),2),AND(F205="Arbeidskosten",G205&lt;&gt;""),IFERROR(ROUND(U205*VLOOKUP(G205,Tb_KostenTypen[],3,0)*VLOOKUP(F205,Tb_ProjectKosten[],MATCH(Tb_ProjectKosten[[#Headers],[Forfat_Percentage]],Tb_ProjectKosten[#Headers],0),0),2),""),U205 &lt;=0,0),"")</f>
        <v/>
      </c>
      <c r="X205" s="4" t="str" cm="1">
        <f t="array" ref="X205">IFERROR(_xlfn.IFS(OR(F205="",LEFT(Methode_Keuze,4)="Geen"),"",AND(V205&lt;&gt;"",F205&lt;&gt;"Arbeidskosten"),ROUND(V205*VLOOKUP(F205,Tb_ProjectKosten[],MATCH(Tb_ProjectKosten[[#Headers],[Forfat_Percentage]],Tb_ProjectKosten[#Headers],0),0),2),AND(F205="Arbeidskosten",G205&lt;&gt;""),IFERROR(ROUND(V205*VLOOKUP(G205,Tb_KostenTypen[],3,0)*VLOOKUP(F205,Tb_ProjectKosten[],MATCH(Tb_ProjectKosten[[#Headers],[Forfat_Percentage]],Tb_ProjectKosten[#Headers],0),0),2),""),V205 &lt;=0,0),"")</f>
        <v/>
      </c>
      <c r="Y205" s="262"/>
      <c r="Z205" s="49"/>
      <c r="AA205" s="37" t="str" cm="1">
        <f t="array" ref="AA205">IFERROR(IF(INDEX(SubsidieTabel!$Q$1:$T$9,MATCH($F205,SubsidieTabel!$Q$1:$Q$9,0),IFERROR(MATCH(Methode_Keuze,SubsidieTabel!$Q$1:$T$1,0),2))&lt;&gt;1=TRUE,"ja",""),"")</f>
        <v/>
      </c>
    </row>
    <row r="206" spans="1:27" ht="15" customHeight="1" x14ac:dyDescent="0.25">
      <c r="A206" s="87"/>
      <c r="B206" s="219" t="str">
        <f>IF(A206&lt;&gt;"",_xlfn.MAXIFS($B$1:B205,$A$1:A205,A206)+1,"")</f>
        <v/>
      </c>
      <c r="C206" s="50"/>
      <c r="D206" s="50"/>
      <c r="E206" s="50"/>
      <c r="F206" s="50"/>
      <c r="G206" s="283"/>
      <c r="H206" s="296"/>
      <c r="I206" s="295"/>
      <c r="J206" s="295"/>
      <c r="K206" s="202"/>
      <c r="L206" s="202"/>
      <c r="M206" s="91" t="str">
        <f>IFERROR(VLOOKUP(H206,Lijsten!$H$1:$I$100,2,0),"")</f>
        <v/>
      </c>
      <c r="N206" s="91" t="str" cm="1">
        <f t="array" ref="N206">IFERROR(_xlfn.IFS(AND(LEFT(F206,6)="Arbeid",RIGHT(F206,3)&lt;&gt;"IKS"),IFERROR(VLOOKUP($G206,Tb_KostenTypen[],2,0),"tarief"),RIGHT(F206,3)="IKS","Uurtarief",LEFT(F206,6)="Arbeid","Uurtarief",AND(LEFT(F206,8)="Bijdrage",RIGHT(F206,15)="(vrijwilligers)"),"Vast tarief"),"")</f>
        <v/>
      </c>
      <c r="O206" s="92"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tarief",IF(LEFT(F206,8)="Bijdrage",VLOOKUP($F206,Tb_KostenTypen[],MATCH(Methode_Keuze,Tb_KostenTypen[#Headers],0),0),VLOOKUP($G206,Lijsten!L:O,4,0))),""),"")</f>
        <v/>
      </c>
      <c r="P206" s="92"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tarief",IF(LEFT(F206,8)="Bijdrage",VLOOKUP($F206,Tb_KostenTypen[],MATCH(Methode_Keuze,Tb_KostenTypen[#Headers],0),0),VLOOKUP($G206,Lijsten!L:O,4,0))),""),"")</f>
        <v/>
      </c>
      <c r="Q206" s="50"/>
      <c r="R206" s="50"/>
      <c r="S206" s="83"/>
      <c r="T206" s="51"/>
      <c r="U206" s="4" t="str" cm="1">
        <f t="array" ref="U206">IF(AA206&lt;&gt;"ja",_xlfn.IFNA(_xlfn.IFS(AND(O206&lt;&gt;"",F206&lt;&gt;"",RIGHT($N206,6)="tarief"),O206*Q206,S206&gt;0,IF(F206&lt;&gt;"",S206,"")),""),"")</f>
        <v/>
      </c>
      <c r="V206" s="4" t="str" cm="1">
        <f t="array" ref="V206">IF(AA206&lt;&gt;"ja",_xlfn.IFNA(_xlfn.IFS(AND(P206&lt;&gt;"",R206&lt;&gt;"",RIGHT($N206,6)="tarief"),P206*R206,T206&gt;0,T206),""),"")</f>
        <v/>
      </c>
      <c r="W206" s="4" t="str" cm="1">
        <f t="array" ref="W206">IFERROR(_xlfn.IFS(OR(F206="",LEFT(Methode_Keuze,4)="Geen"),"",AND(U206&lt;&gt;"",F206&lt;&gt;"Arbeidskosten"),ROUND(U206*VLOOKUP(F206,Tb_ProjectKosten[],MATCH(Tb_ProjectKosten[[#Headers],[Forfat_Percentage]],Tb_ProjectKosten[#Headers],0),0),2),AND(F206="Arbeidskosten",G206&lt;&gt;""),IFERROR(ROUND(U206*VLOOKUP(G206,Tb_KostenTypen[],3,0)*VLOOKUP(F206,Tb_ProjectKosten[],MATCH(Tb_ProjectKosten[[#Headers],[Forfat_Percentage]],Tb_ProjectKosten[#Headers],0),0),2),""),U206 &lt;=0,0),"")</f>
        <v/>
      </c>
      <c r="X206" s="4" t="str" cm="1">
        <f t="array" ref="X206">IFERROR(_xlfn.IFS(OR(F206="",LEFT(Methode_Keuze,4)="Geen"),"",AND(V206&lt;&gt;"",F206&lt;&gt;"Arbeidskosten"),ROUND(V206*VLOOKUP(F206,Tb_ProjectKosten[],MATCH(Tb_ProjectKosten[[#Headers],[Forfat_Percentage]],Tb_ProjectKosten[#Headers],0),0),2),AND(F206="Arbeidskosten",G206&lt;&gt;""),IFERROR(ROUND(V206*VLOOKUP(G206,Tb_KostenTypen[],3,0)*VLOOKUP(F206,Tb_ProjectKosten[],MATCH(Tb_ProjectKosten[[#Headers],[Forfat_Percentage]],Tb_ProjectKosten[#Headers],0),0),2),""),V206 &lt;=0,0),"")</f>
        <v/>
      </c>
      <c r="Y206" s="262"/>
      <c r="Z206" s="49"/>
      <c r="AA206" s="37" t="str" cm="1">
        <f t="array" ref="AA206">IFERROR(IF(INDEX(SubsidieTabel!$Q$1:$T$9,MATCH($F206,SubsidieTabel!$Q$1:$Q$9,0),IFERROR(MATCH(Methode_Keuze,SubsidieTabel!$Q$1:$T$1,0),2))&lt;&gt;1=TRUE,"ja",""),"")</f>
        <v/>
      </c>
    </row>
    <row r="207" spans="1:27" ht="15" customHeight="1" x14ac:dyDescent="0.25">
      <c r="A207" s="87"/>
      <c r="B207" s="219" t="str">
        <f>IF(A207&lt;&gt;"",_xlfn.MAXIFS($B$1:B206,$A$1:A206,A207)+1,"")</f>
        <v/>
      </c>
      <c r="C207" s="50"/>
      <c r="D207" s="50"/>
      <c r="E207" s="50"/>
      <c r="F207" s="50"/>
      <c r="G207" s="283"/>
      <c r="H207" s="296"/>
      <c r="I207" s="295"/>
      <c r="J207" s="295"/>
      <c r="K207" s="202"/>
      <c r="L207" s="202"/>
      <c r="M207" s="91" t="str">
        <f>IFERROR(VLOOKUP(H207,Lijsten!$H$1:$I$100,2,0),"")</f>
        <v/>
      </c>
      <c r="N207" s="91" t="str" cm="1">
        <f t="array" ref="N207">IFERROR(_xlfn.IFS(AND(LEFT(F207,6)="Arbeid",RIGHT(F207,3)&lt;&gt;"IKS"),IFERROR(VLOOKUP($G207,Tb_KostenTypen[],2,0),"tarief"),RIGHT(F207,3)="IKS","Uurtarief",LEFT(F207,6)="Arbeid","Uurtarief",AND(LEFT(F207,8)="Bijdrage",RIGHT(F207,15)="(vrijwilligers)"),"Vast tarief"),"")</f>
        <v/>
      </c>
      <c r="O207" s="92"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tarief",IF(LEFT(F207,8)="Bijdrage",VLOOKUP($F207,Tb_KostenTypen[],MATCH(Methode_Keuze,Tb_KostenTypen[#Headers],0),0),VLOOKUP($G207,Lijsten!L:O,4,0))),""),"")</f>
        <v/>
      </c>
      <c r="P207" s="92"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tarief",IF(LEFT(F207,8)="Bijdrage",VLOOKUP($F207,Tb_KostenTypen[],MATCH(Methode_Keuze,Tb_KostenTypen[#Headers],0),0),VLOOKUP($G207,Lijsten!L:O,4,0))),""),"")</f>
        <v/>
      </c>
      <c r="Q207" s="50"/>
      <c r="R207" s="50"/>
      <c r="S207" s="83"/>
      <c r="T207" s="51"/>
      <c r="U207" s="4" t="str" cm="1">
        <f t="array" ref="U207">IF(AA207&lt;&gt;"ja",_xlfn.IFNA(_xlfn.IFS(AND(O207&lt;&gt;"",F207&lt;&gt;"",RIGHT($N207,6)="tarief"),O207*Q207,S207&gt;0,IF(F207&lt;&gt;"",S207,"")),""),"")</f>
        <v/>
      </c>
      <c r="V207" s="4" t="str" cm="1">
        <f t="array" ref="V207">IF(AA207&lt;&gt;"ja",_xlfn.IFNA(_xlfn.IFS(AND(P207&lt;&gt;"",R207&lt;&gt;"",RIGHT($N207,6)="tarief"),P207*R207,T207&gt;0,T207),""),"")</f>
        <v/>
      </c>
      <c r="W207" s="4" t="str" cm="1">
        <f t="array" ref="W207">IFERROR(_xlfn.IFS(OR(F207="",LEFT(Methode_Keuze,4)="Geen"),"",AND(U207&lt;&gt;"",F207&lt;&gt;"Arbeidskosten"),ROUND(U207*VLOOKUP(F207,Tb_ProjectKosten[],MATCH(Tb_ProjectKosten[[#Headers],[Forfat_Percentage]],Tb_ProjectKosten[#Headers],0),0),2),AND(F207="Arbeidskosten",G207&lt;&gt;""),IFERROR(ROUND(U207*VLOOKUP(G207,Tb_KostenTypen[],3,0)*VLOOKUP(F207,Tb_ProjectKosten[],MATCH(Tb_ProjectKosten[[#Headers],[Forfat_Percentage]],Tb_ProjectKosten[#Headers],0),0),2),""),U207 &lt;=0,0),"")</f>
        <v/>
      </c>
      <c r="X207" s="4" t="str" cm="1">
        <f t="array" ref="X207">IFERROR(_xlfn.IFS(OR(F207="",LEFT(Methode_Keuze,4)="Geen"),"",AND(V207&lt;&gt;"",F207&lt;&gt;"Arbeidskosten"),ROUND(V207*VLOOKUP(F207,Tb_ProjectKosten[],MATCH(Tb_ProjectKosten[[#Headers],[Forfat_Percentage]],Tb_ProjectKosten[#Headers],0),0),2),AND(F207="Arbeidskosten",G207&lt;&gt;""),IFERROR(ROUND(V207*VLOOKUP(G207,Tb_KostenTypen[],3,0)*VLOOKUP(F207,Tb_ProjectKosten[],MATCH(Tb_ProjectKosten[[#Headers],[Forfat_Percentage]],Tb_ProjectKosten[#Headers],0),0),2),""),V207 &lt;=0,0),"")</f>
        <v/>
      </c>
      <c r="Y207" s="262"/>
      <c r="Z207" s="49"/>
      <c r="AA207" s="37" t="str" cm="1">
        <f t="array" ref="AA207">IFERROR(IF(INDEX(SubsidieTabel!$Q$1:$T$9,MATCH($F207,SubsidieTabel!$Q$1:$Q$9,0),IFERROR(MATCH(Methode_Keuze,SubsidieTabel!$Q$1:$T$1,0),2))&lt;&gt;1=TRUE,"ja",""),"")</f>
        <v/>
      </c>
    </row>
    <row r="208" spans="1:27" ht="15" customHeight="1" x14ac:dyDescent="0.25">
      <c r="A208" s="87"/>
      <c r="B208" s="219" t="str">
        <f>IF(A208&lt;&gt;"",_xlfn.MAXIFS($B$1:B207,$A$1:A207,A208)+1,"")</f>
        <v/>
      </c>
      <c r="C208" s="50"/>
      <c r="D208" s="50"/>
      <c r="E208" s="50"/>
      <c r="F208" s="50"/>
      <c r="G208" s="283"/>
      <c r="H208" s="296"/>
      <c r="I208" s="295"/>
      <c r="J208" s="295"/>
      <c r="K208" s="202"/>
      <c r="L208" s="202"/>
      <c r="M208" s="91" t="str">
        <f>IFERROR(VLOOKUP(H208,Lijsten!$H$1:$I$100,2,0),"")</f>
        <v/>
      </c>
      <c r="N208" s="91" t="str" cm="1">
        <f t="array" ref="N208">IFERROR(_xlfn.IFS(AND(LEFT(F208,6)="Arbeid",RIGHT(F208,3)&lt;&gt;"IKS"),IFERROR(VLOOKUP($G208,Tb_KostenTypen[],2,0),"tarief"),RIGHT(F208,3)="IKS","Uurtarief",LEFT(F208,6)="Arbeid","Uurtarief",AND(LEFT(F208,8)="Bijdrage",RIGHT(F208,15)="(vrijwilligers)"),"Vast tarief"),"")</f>
        <v/>
      </c>
      <c r="O208" s="92"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tarief",IF(LEFT(F208,8)="Bijdrage",VLOOKUP($F208,Tb_KostenTypen[],MATCH(Methode_Keuze,Tb_KostenTypen[#Headers],0),0),VLOOKUP($G208,Lijsten!L:O,4,0))),""),"")</f>
        <v/>
      </c>
      <c r="P208" s="92"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tarief",IF(LEFT(F208,8)="Bijdrage",VLOOKUP($F208,Tb_KostenTypen[],MATCH(Methode_Keuze,Tb_KostenTypen[#Headers],0),0),VLOOKUP($G208,Lijsten!L:O,4,0))),""),"")</f>
        <v/>
      </c>
      <c r="Q208" s="50"/>
      <c r="R208" s="50"/>
      <c r="S208" s="83"/>
      <c r="T208" s="51"/>
      <c r="U208" s="4" t="str" cm="1">
        <f t="array" ref="U208">IF(AA208&lt;&gt;"ja",_xlfn.IFNA(_xlfn.IFS(AND(O208&lt;&gt;"",F208&lt;&gt;"",RIGHT($N208,6)="tarief"),O208*Q208,S208&gt;0,IF(F208&lt;&gt;"",S208,"")),""),"")</f>
        <v/>
      </c>
      <c r="V208" s="4" t="str" cm="1">
        <f t="array" ref="V208">IF(AA208&lt;&gt;"ja",_xlfn.IFNA(_xlfn.IFS(AND(P208&lt;&gt;"",R208&lt;&gt;"",RIGHT($N208,6)="tarief"),P208*R208,T208&gt;0,T208),""),"")</f>
        <v/>
      </c>
      <c r="W208" s="4" t="str" cm="1">
        <f t="array" ref="W208">IFERROR(_xlfn.IFS(OR(F208="",LEFT(Methode_Keuze,4)="Geen"),"",AND(U208&lt;&gt;"",F208&lt;&gt;"Arbeidskosten"),ROUND(U208*VLOOKUP(F208,Tb_ProjectKosten[],MATCH(Tb_ProjectKosten[[#Headers],[Forfat_Percentage]],Tb_ProjectKosten[#Headers],0),0),2),AND(F208="Arbeidskosten",G208&lt;&gt;""),IFERROR(ROUND(U208*VLOOKUP(G208,Tb_KostenTypen[],3,0)*VLOOKUP(F208,Tb_ProjectKosten[],MATCH(Tb_ProjectKosten[[#Headers],[Forfat_Percentage]],Tb_ProjectKosten[#Headers],0),0),2),""),U208 &lt;=0,0),"")</f>
        <v/>
      </c>
      <c r="X208" s="4" t="str" cm="1">
        <f t="array" ref="X208">IFERROR(_xlfn.IFS(OR(F208="",LEFT(Methode_Keuze,4)="Geen"),"",AND(V208&lt;&gt;"",F208&lt;&gt;"Arbeidskosten"),ROUND(V208*VLOOKUP(F208,Tb_ProjectKosten[],MATCH(Tb_ProjectKosten[[#Headers],[Forfat_Percentage]],Tb_ProjectKosten[#Headers],0),0),2),AND(F208="Arbeidskosten",G208&lt;&gt;""),IFERROR(ROUND(V208*VLOOKUP(G208,Tb_KostenTypen[],3,0)*VLOOKUP(F208,Tb_ProjectKosten[],MATCH(Tb_ProjectKosten[[#Headers],[Forfat_Percentage]],Tb_ProjectKosten[#Headers],0),0),2),""),V208 &lt;=0,0),"")</f>
        <v/>
      </c>
      <c r="Y208" s="262"/>
      <c r="Z208" s="49"/>
      <c r="AA208" s="37" t="str" cm="1">
        <f t="array" ref="AA208">IFERROR(IF(INDEX(SubsidieTabel!$Q$1:$T$9,MATCH($F208,SubsidieTabel!$Q$1:$Q$9,0),IFERROR(MATCH(Methode_Keuze,SubsidieTabel!$Q$1:$T$1,0),2))&lt;&gt;1=TRUE,"ja",""),"")</f>
        <v/>
      </c>
    </row>
    <row r="209" spans="1:27" ht="15" customHeight="1" x14ac:dyDescent="0.25">
      <c r="A209" s="87"/>
      <c r="B209" s="219" t="str">
        <f>IF(A209&lt;&gt;"",_xlfn.MAXIFS($B$1:B208,$A$1:A208,A209)+1,"")</f>
        <v/>
      </c>
      <c r="C209" s="50"/>
      <c r="D209" s="50"/>
      <c r="E209" s="50"/>
      <c r="F209" s="50"/>
      <c r="G209" s="283"/>
      <c r="H209" s="296"/>
      <c r="I209" s="295"/>
      <c r="J209" s="295"/>
      <c r="K209" s="202"/>
      <c r="L209" s="202"/>
      <c r="M209" s="91" t="str">
        <f>IFERROR(VLOOKUP(H209,Lijsten!$H$1:$I$100,2,0),"")</f>
        <v/>
      </c>
      <c r="N209" s="91" t="str" cm="1">
        <f t="array" ref="N209">IFERROR(_xlfn.IFS(AND(LEFT(F209,6)="Arbeid",RIGHT(F209,3)&lt;&gt;"IKS"),IFERROR(VLOOKUP($G209,Tb_KostenTypen[],2,0),"tarief"),RIGHT(F209,3)="IKS","Uurtarief",LEFT(F209,6)="Arbeid","Uurtarief",AND(LEFT(F209,8)="Bijdrage",RIGHT(F209,15)="(vrijwilligers)"),"Vast tarief"),"")</f>
        <v/>
      </c>
      <c r="O209" s="92"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tarief",IF(LEFT(F209,8)="Bijdrage",VLOOKUP($F209,Tb_KostenTypen[],MATCH(Methode_Keuze,Tb_KostenTypen[#Headers],0),0),VLOOKUP($G209,Lijsten!L:O,4,0))),""),"")</f>
        <v/>
      </c>
      <c r="P209" s="92"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tarief",IF(LEFT(F209,8)="Bijdrage",VLOOKUP($F209,Tb_KostenTypen[],MATCH(Methode_Keuze,Tb_KostenTypen[#Headers],0),0),VLOOKUP($G209,Lijsten!L:O,4,0))),""),"")</f>
        <v/>
      </c>
      <c r="Q209" s="50"/>
      <c r="R209" s="50"/>
      <c r="S209" s="83"/>
      <c r="T209" s="51"/>
      <c r="U209" s="4" t="str" cm="1">
        <f t="array" ref="U209">IF(AA209&lt;&gt;"ja",_xlfn.IFNA(_xlfn.IFS(AND(O209&lt;&gt;"",F209&lt;&gt;"",RIGHT($N209,6)="tarief"),O209*Q209,S209&gt;0,IF(F209&lt;&gt;"",S209,"")),""),"")</f>
        <v/>
      </c>
      <c r="V209" s="4" t="str" cm="1">
        <f t="array" ref="V209">IF(AA209&lt;&gt;"ja",_xlfn.IFNA(_xlfn.IFS(AND(P209&lt;&gt;"",R209&lt;&gt;"",RIGHT($N209,6)="tarief"),P209*R209,T209&gt;0,T209),""),"")</f>
        <v/>
      </c>
      <c r="W209" s="4" t="str" cm="1">
        <f t="array" ref="W209">IFERROR(_xlfn.IFS(OR(F209="",LEFT(Methode_Keuze,4)="Geen"),"",AND(U209&lt;&gt;"",F209&lt;&gt;"Arbeidskosten"),ROUND(U209*VLOOKUP(F209,Tb_ProjectKosten[],MATCH(Tb_ProjectKosten[[#Headers],[Forfat_Percentage]],Tb_ProjectKosten[#Headers],0),0),2),AND(F209="Arbeidskosten",G209&lt;&gt;""),IFERROR(ROUND(U209*VLOOKUP(G209,Tb_KostenTypen[],3,0)*VLOOKUP(F209,Tb_ProjectKosten[],MATCH(Tb_ProjectKosten[[#Headers],[Forfat_Percentage]],Tb_ProjectKosten[#Headers],0),0),2),""),U209 &lt;=0,0),"")</f>
        <v/>
      </c>
      <c r="X209" s="4" t="str" cm="1">
        <f t="array" ref="X209">IFERROR(_xlfn.IFS(OR(F209="",LEFT(Methode_Keuze,4)="Geen"),"",AND(V209&lt;&gt;"",F209&lt;&gt;"Arbeidskosten"),ROUND(V209*VLOOKUP(F209,Tb_ProjectKosten[],MATCH(Tb_ProjectKosten[[#Headers],[Forfat_Percentage]],Tb_ProjectKosten[#Headers],0),0),2),AND(F209="Arbeidskosten",G209&lt;&gt;""),IFERROR(ROUND(V209*VLOOKUP(G209,Tb_KostenTypen[],3,0)*VLOOKUP(F209,Tb_ProjectKosten[],MATCH(Tb_ProjectKosten[[#Headers],[Forfat_Percentage]],Tb_ProjectKosten[#Headers],0),0),2),""),V209 &lt;=0,0),"")</f>
        <v/>
      </c>
      <c r="Y209" s="262"/>
      <c r="Z209" s="49"/>
      <c r="AA209" s="37" t="str" cm="1">
        <f t="array" ref="AA209">IFERROR(IF(INDEX(SubsidieTabel!$Q$1:$T$9,MATCH($F209,SubsidieTabel!$Q$1:$Q$9,0),IFERROR(MATCH(Methode_Keuze,SubsidieTabel!$Q$1:$T$1,0),2))&lt;&gt;1=TRUE,"ja",""),"")</f>
        <v/>
      </c>
    </row>
    <row r="210" spans="1:27" ht="15" customHeight="1" x14ac:dyDescent="0.25">
      <c r="A210" s="87"/>
      <c r="B210" s="219" t="str">
        <f>IF(A210&lt;&gt;"",_xlfn.MAXIFS($B$1:B209,$A$1:A209,A210)+1,"")</f>
        <v/>
      </c>
      <c r="C210" s="50"/>
      <c r="D210" s="50"/>
      <c r="E210" s="50"/>
      <c r="F210" s="50"/>
      <c r="G210" s="283"/>
      <c r="H210" s="296"/>
      <c r="I210" s="295"/>
      <c r="J210" s="295"/>
      <c r="K210" s="202"/>
      <c r="L210" s="202"/>
      <c r="M210" s="91" t="str">
        <f>IFERROR(VLOOKUP(H210,Lijsten!$H$1:$I$100,2,0),"")</f>
        <v/>
      </c>
      <c r="N210" s="91" t="str" cm="1">
        <f t="array" ref="N210">IFERROR(_xlfn.IFS(AND(LEFT(F210,6)="Arbeid",RIGHT(F210,3)&lt;&gt;"IKS"),IFERROR(VLOOKUP($G210,Tb_KostenTypen[],2,0),"tarief"),RIGHT(F210,3)="IKS","Uurtarief",LEFT(F210,6)="Arbeid","Uurtarief",AND(LEFT(F210,8)="Bijdrage",RIGHT(F210,15)="(vrijwilligers)"),"Vast tarief"),"")</f>
        <v/>
      </c>
      <c r="O210" s="92"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tarief",IF(LEFT(F210,8)="Bijdrage",VLOOKUP($F210,Tb_KostenTypen[],MATCH(Methode_Keuze,Tb_KostenTypen[#Headers],0),0),VLOOKUP($G210,Lijsten!L:O,4,0))),""),"")</f>
        <v/>
      </c>
      <c r="P210" s="92"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tarief",IF(LEFT(F210,8)="Bijdrage",VLOOKUP($F210,Tb_KostenTypen[],MATCH(Methode_Keuze,Tb_KostenTypen[#Headers],0),0),VLOOKUP($G210,Lijsten!L:O,4,0))),""),"")</f>
        <v/>
      </c>
      <c r="Q210" s="50"/>
      <c r="R210" s="50"/>
      <c r="S210" s="83"/>
      <c r="T210" s="51"/>
      <c r="U210" s="4" t="str" cm="1">
        <f t="array" ref="U210">IF(AA210&lt;&gt;"ja",_xlfn.IFNA(_xlfn.IFS(AND(O210&lt;&gt;"",F210&lt;&gt;"",RIGHT($N210,6)="tarief"),O210*Q210,S210&gt;0,IF(F210&lt;&gt;"",S210,"")),""),"")</f>
        <v/>
      </c>
      <c r="V210" s="4" t="str" cm="1">
        <f t="array" ref="V210">IF(AA210&lt;&gt;"ja",_xlfn.IFNA(_xlfn.IFS(AND(P210&lt;&gt;"",R210&lt;&gt;"",RIGHT($N210,6)="tarief"),P210*R210,T210&gt;0,T210),""),"")</f>
        <v/>
      </c>
      <c r="W210" s="4" t="str" cm="1">
        <f t="array" ref="W210">IFERROR(_xlfn.IFS(OR(F210="",LEFT(Methode_Keuze,4)="Geen"),"",AND(U210&lt;&gt;"",F210&lt;&gt;"Arbeidskosten"),ROUND(U210*VLOOKUP(F210,Tb_ProjectKosten[],MATCH(Tb_ProjectKosten[[#Headers],[Forfat_Percentage]],Tb_ProjectKosten[#Headers],0),0),2),AND(F210="Arbeidskosten",G210&lt;&gt;""),IFERROR(ROUND(U210*VLOOKUP(G210,Tb_KostenTypen[],3,0)*VLOOKUP(F210,Tb_ProjectKosten[],MATCH(Tb_ProjectKosten[[#Headers],[Forfat_Percentage]],Tb_ProjectKosten[#Headers],0),0),2),""),U210 &lt;=0,0),"")</f>
        <v/>
      </c>
      <c r="X210" s="4" t="str" cm="1">
        <f t="array" ref="X210">IFERROR(_xlfn.IFS(OR(F210="",LEFT(Methode_Keuze,4)="Geen"),"",AND(V210&lt;&gt;"",F210&lt;&gt;"Arbeidskosten"),ROUND(V210*VLOOKUP(F210,Tb_ProjectKosten[],MATCH(Tb_ProjectKosten[[#Headers],[Forfat_Percentage]],Tb_ProjectKosten[#Headers],0),0),2),AND(F210="Arbeidskosten",G210&lt;&gt;""),IFERROR(ROUND(V210*VLOOKUP(G210,Tb_KostenTypen[],3,0)*VLOOKUP(F210,Tb_ProjectKosten[],MATCH(Tb_ProjectKosten[[#Headers],[Forfat_Percentage]],Tb_ProjectKosten[#Headers],0),0),2),""),V210 &lt;=0,0),"")</f>
        <v/>
      </c>
      <c r="Y210" s="262"/>
      <c r="Z210" s="49"/>
      <c r="AA210" s="37" t="str" cm="1">
        <f t="array" ref="AA210">IFERROR(IF(INDEX(SubsidieTabel!$Q$1:$T$9,MATCH($F210,SubsidieTabel!$Q$1:$Q$9,0),IFERROR(MATCH(Methode_Keuze,SubsidieTabel!$Q$1:$T$1,0),2))&lt;&gt;1=TRUE,"ja",""),"")</f>
        <v/>
      </c>
    </row>
    <row r="211" spans="1:27" ht="15" customHeight="1" x14ac:dyDescent="0.25">
      <c r="A211" s="87"/>
      <c r="B211" s="219" t="str">
        <f>IF(A211&lt;&gt;"",_xlfn.MAXIFS($B$1:B210,$A$1:A210,A211)+1,"")</f>
        <v/>
      </c>
      <c r="C211" s="50"/>
      <c r="D211" s="50"/>
      <c r="E211" s="50"/>
      <c r="F211" s="50"/>
      <c r="G211" s="283"/>
      <c r="H211" s="296"/>
      <c r="I211" s="295"/>
      <c r="J211" s="295"/>
      <c r="K211" s="202"/>
      <c r="L211" s="202"/>
      <c r="M211" s="91" t="str">
        <f>IFERROR(VLOOKUP(H211,Lijsten!$H$1:$I$100,2,0),"")</f>
        <v/>
      </c>
      <c r="N211" s="91" t="str" cm="1">
        <f t="array" ref="N211">IFERROR(_xlfn.IFS(AND(LEFT(F211,6)="Arbeid",RIGHT(F211,3)&lt;&gt;"IKS"),IFERROR(VLOOKUP($G211,Tb_KostenTypen[],2,0),"tarief"),RIGHT(F211,3)="IKS","Uurtarief",LEFT(F211,6)="Arbeid","Uurtarief",AND(LEFT(F211,8)="Bijdrage",RIGHT(F211,15)="(vrijwilligers)"),"Vast tarief"),"")</f>
        <v/>
      </c>
      <c r="O211" s="92"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tarief",IF(LEFT(F211,8)="Bijdrage",VLOOKUP($F211,Tb_KostenTypen[],MATCH(Methode_Keuze,Tb_KostenTypen[#Headers],0),0),VLOOKUP($G211,Lijsten!L:O,4,0))),""),"")</f>
        <v/>
      </c>
      <c r="P211" s="92"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tarief",IF(LEFT(F211,8)="Bijdrage",VLOOKUP($F211,Tb_KostenTypen[],MATCH(Methode_Keuze,Tb_KostenTypen[#Headers],0),0),VLOOKUP($G211,Lijsten!L:O,4,0))),""),"")</f>
        <v/>
      </c>
      <c r="Q211" s="50"/>
      <c r="R211" s="50"/>
      <c r="S211" s="83"/>
      <c r="T211" s="51"/>
      <c r="U211" s="4" t="str" cm="1">
        <f t="array" ref="U211">IF(AA211&lt;&gt;"ja",_xlfn.IFNA(_xlfn.IFS(AND(O211&lt;&gt;"",F211&lt;&gt;"",RIGHT($N211,6)="tarief"),O211*Q211,S211&gt;0,IF(F211&lt;&gt;"",S211,"")),""),"")</f>
        <v/>
      </c>
      <c r="V211" s="4" t="str" cm="1">
        <f t="array" ref="V211">IF(AA211&lt;&gt;"ja",_xlfn.IFNA(_xlfn.IFS(AND(P211&lt;&gt;"",R211&lt;&gt;"",RIGHT($N211,6)="tarief"),P211*R211,T211&gt;0,T211),""),"")</f>
        <v/>
      </c>
      <c r="W211" s="4" t="str" cm="1">
        <f t="array" ref="W211">IFERROR(_xlfn.IFS(OR(F211="",LEFT(Methode_Keuze,4)="Geen"),"",AND(U211&lt;&gt;"",F211&lt;&gt;"Arbeidskosten"),ROUND(U211*VLOOKUP(F211,Tb_ProjectKosten[],MATCH(Tb_ProjectKosten[[#Headers],[Forfat_Percentage]],Tb_ProjectKosten[#Headers],0),0),2),AND(F211="Arbeidskosten",G211&lt;&gt;""),IFERROR(ROUND(U211*VLOOKUP(G211,Tb_KostenTypen[],3,0)*VLOOKUP(F211,Tb_ProjectKosten[],MATCH(Tb_ProjectKosten[[#Headers],[Forfat_Percentage]],Tb_ProjectKosten[#Headers],0),0),2),""),U211 &lt;=0,0),"")</f>
        <v/>
      </c>
      <c r="X211" s="4" t="str" cm="1">
        <f t="array" ref="X211">IFERROR(_xlfn.IFS(OR(F211="",LEFT(Methode_Keuze,4)="Geen"),"",AND(V211&lt;&gt;"",F211&lt;&gt;"Arbeidskosten"),ROUND(V211*VLOOKUP(F211,Tb_ProjectKosten[],MATCH(Tb_ProjectKosten[[#Headers],[Forfat_Percentage]],Tb_ProjectKosten[#Headers],0),0),2),AND(F211="Arbeidskosten",G211&lt;&gt;""),IFERROR(ROUND(V211*VLOOKUP(G211,Tb_KostenTypen[],3,0)*VLOOKUP(F211,Tb_ProjectKosten[],MATCH(Tb_ProjectKosten[[#Headers],[Forfat_Percentage]],Tb_ProjectKosten[#Headers],0),0),2),""),V211 &lt;=0,0),"")</f>
        <v/>
      </c>
      <c r="Y211" s="262"/>
      <c r="Z211" s="49"/>
      <c r="AA211" s="37" t="str" cm="1">
        <f t="array" ref="AA211">IFERROR(IF(INDEX(SubsidieTabel!$Q$1:$T$9,MATCH($F211,SubsidieTabel!$Q$1:$Q$9,0),IFERROR(MATCH(Methode_Keuze,SubsidieTabel!$Q$1:$T$1,0),2))&lt;&gt;1=TRUE,"ja",""),"")</f>
        <v/>
      </c>
    </row>
    <row r="212" spans="1:27" ht="15" customHeight="1" x14ac:dyDescent="0.25">
      <c r="A212" s="87"/>
      <c r="B212" s="219" t="str">
        <f>IF(A212&lt;&gt;"",_xlfn.MAXIFS($B$1:B211,$A$1:A211,A212)+1,"")</f>
        <v/>
      </c>
      <c r="C212" s="50"/>
      <c r="D212" s="50"/>
      <c r="E212" s="50"/>
      <c r="F212" s="50"/>
      <c r="G212" s="283"/>
      <c r="H212" s="296"/>
      <c r="I212" s="295"/>
      <c r="J212" s="295"/>
      <c r="K212" s="202"/>
      <c r="L212" s="202"/>
      <c r="M212" s="91" t="str">
        <f>IFERROR(VLOOKUP(H212,Lijsten!$H$1:$I$100,2,0),"")</f>
        <v/>
      </c>
      <c r="N212" s="91" t="str" cm="1">
        <f t="array" ref="N212">IFERROR(_xlfn.IFS(AND(LEFT(F212,6)="Arbeid",RIGHT(F212,3)&lt;&gt;"IKS"),IFERROR(VLOOKUP($G212,Tb_KostenTypen[],2,0),"tarief"),RIGHT(F212,3)="IKS","Uurtarief",LEFT(F212,6)="Arbeid","Uurtarief",AND(LEFT(F212,8)="Bijdrage",RIGHT(F212,15)="(vrijwilligers)"),"Vast tarief"),"")</f>
        <v/>
      </c>
      <c r="O212" s="92"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tarief",IF(LEFT(F212,8)="Bijdrage",VLOOKUP($F212,Tb_KostenTypen[],MATCH(Methode_Keuze,Tb_KostenTypen[#Headers],0),0),VLOOKUP($G212,Lijsten!L:O,4,0))),""),"")</f>
        <v/>
      </c>
      <c r="P212" s="92"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tarief",IF(LEFT(F212,8)="Bijdrage",VLOOKUP($F212,Tb_KostenTypen[],MATCH(Methode_Keuze,Tb_KostenTypen[#Headers],0),0),VLOOKUP($G212,Lijsten!L:O,4,0))),""),"")</f>
        <v/>
      </c>
      <c r="Q212" s="50"/>
      <c r="R212" s="50"/>
      <c r="S212" s="83"/>
      <c r="T212" s="51"/>
      <c r="U212" s="4" t="str" cm="1">
        <f t="array" ref="U212">IF(AA212&lt;&gt;"ja",_xlfn.IFNA(_xlfn.IFS(AND(O212&lt;&gt;"",F212&lt;&gt;"",RIGHT($N212,6)="tarief"),O212*Q212,S212&gt;0,IF(F212&lt;&gt;"",S212,"")),""),"")</f>
        <v/>
      </c>
      <c r="V212" s="4" t="str" cm="1">
        <f t="array" ref="V212">IF(AA212&lt;&gt;"ja",_xlfn.IFNA(_xlfn.IFS(AND(P212&lt;&gt;"",R212&lt;&gt;"",RIGHT($N212,6)="tarief"),P212*R212,T212&gt;0,T212),""),"")</f>
        <v/>
      </c>
      <c r="W212" s="4" t="str" cm="1">
        <f t="array" ref="W212">IFERROR(_xlfn.IFS(OR(F212="",LEFT(Methode_Keuze,4)="Geen"),"",AND(U212&lt;&gt;"",F212&lt;&gt;"Arbeidskosten"),ROUND(U212*VLOOKUP(F212,Tb_ProjectKosten[],MATCH(Tb_ProjectKosten[[#Headers],[Forfat_Percentage]],Tb_ProjectKosten[#Headers],0),0),2),AND(F212="Arbeidskosten",G212&lt;&gt;""),IFERROR(ROUND(U212*VLOOKUP(G212,Tb_KostenTypen[],3,0)*VLOOKUP(F212,Tb_ProjectKosten[],MATCH(Tb_ProjectKosten[[#Headers],[Forfat_Percentage]],Tb_ProjectKosten[#Headers],0),0),2),""),U212 &lt;=0,0),"")</f>
        <v/>
      </c>
      <c r="X212" s="4" t="str" cm="1">
        <f t="array" ref="X212">IFERROR(_xlfn.IFS(OR(F212="",LEFT(Methode_Keuze,4)="Geen"),"",AND(V212&lt;&gt;"",F212&lt;&gt;"Arbeidskosten"),ROUND(V212*VLOOKUP(F212,Tb_ProjectKosten[],MATCH(Tb_ProjectKosten[[#Headers],[Forfat_Percentage]],Tb_ProjectKosten[#Headers],0),0),2),AND(F212="Arbeidskosten",G212&lt;&gt;""),IFERROR(ROUND(V212*VLOOKUP(G212,Tb_KostenTypen[],3,0)*VLOOKUP(F212,Tb_ProjectKosten[],MATCH(Tb_ProjectKosten[[#Headers],[Forfat_Percentage]],Tb_ProjectKosten[#Headers],0),0),2),""),V212 &lt;=0,0),"")</f>
        <v/>
      </c>
      <c r="Y212" s="262"/>
      <c r="Z212" s="49"/>
      <c r="AA212" s="37" t="str" cm="1">
        <f t="array" ref="AA212">IFERROR(IF(INDEX(SubsidieTabel!$Q$1:$T$9,MATCH($F212,SubsidieTabel!$Q$1:$Q$9,0),IFERROR(MATCH(Methode_Keuze,SubsidieTabel!$Q$1:$T$1,0),2))&lt;&gt;1=TRUE,"ja",""),"")</f>
        <v/>
      </c>
    </row>
    <row r="213" spans="1:27" ht="15" customHeight="1" x14ac:dyDescent="0.25">
      <c r="A213" s="87"/>
      <c r="B213" s="219" t="str">
        <f>IF(A213&lt;&gt;"",_xlfn.MAXIFS($B$1:B212,$A$1:A212,A213)+1,"")</f>
        <v/>
      </c>
      <c r="C213" s="50"/>
      <c r="D213" s="50"/>
      <c r="E213" s="50"/>
      <c r="F213" s="50"/>
      <c r="G213" s="283"/>
      <c r="H213" s="296"/>
      <c r="I213" s="295"/>
      <c r="J213" s="295"/>
      <c r="K213" s="202"/>
      <c r="L213" s="202"/>
      <c r="M213" s="91" t="str">
        <f>IFERROR(VLOOKUP(H213,Lijsten!$H$1:$I$100,2,0),"")</f>
        <v/>
      </c>
      <c r="N213" s="91" t="str" cm="1">
        <f t="array" ref="N213">IFERROR(_xlfn.IFS(AND(LEFT(F213,6)="Arbeid",RIGHT(F213,3)&lt;&gt;"IKS"),IFERROR(VLOOKUP($G213,Tb_KostenTypen[],2,0),"tarief"),RIGHT(F213,3)="IKS","Uurtarief",LEFT(F213,6)="Arbeid","Uurtarief",AND(LEFT(F213,8)="Bijdrage",RIGHT(F213,15)="(vrijwilligers)"),"Vast tarief"),"")</f>
        <v/>
      </c>
      <c r="O213" s="92"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tarief",IF(LEFT(F213,8)="Bijdrage",VLOOKUP($F213,Tb_KostenTypen[],MATCH(Methode_Keuze,Tb_KostenTypen[#Headers],0),0),VLOOKUP($G213,Lijsten!L:O,4,0))),""),"")</f>
        <v/>
      </c>
      <c r="P213" s="92"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tarief",IF(LEFT(F213,8)="Bijdrage",VLOOKUP($F213,Tb_KostenTypen[],MATCH(Methode_Keuze,Tb_KostenTypen[#Headers],0),0),VLOOKUP($G213,Lijsten!L:O,4,0))),""),"")</f>
        <v/>
      </c>
      <c r="Q213" s="50"/>
      <c r="R213" s="50"/>
      <c r="S213" s="83"/>
      <c r="T213" s="51"/>
      <c r="U213" s="4" t="str" cm="1">
        <f t="array" ref="U213">IF(AA213&lt;&gt;"ja",_xlfn.IFNA(_xlfn.IFS(AND(O213&lt;&gt;"",F213&lt;&gt;"",RIGHT($N213,6)="tarief"),O213*Q213,S213&gt;0,IF(F213&lt;&gt;"",S213,"")),""),"")</f>
        <v/>
      </c>
      <c r="V213" s="4" t="str" cm="1">
        <f t="array" ref="V213">IF(AA213&lt;&gt;"ja",_xlfn.IFNA(_xlfn.IFS(AND(P213&lt;&gt;"",R213&lt;&gt;"",RIGHT($N213,6)="tarief"),P213*R213,T213&gt;0,T213),""),"")</f>
        <v/>
      </c>
      <c r="W213" s="4" t="str" cm="1">
        <f t="array" ref="W213">IFERROR(_xlfn.IFS(OR(F213="",LEFT(Methode_Keuze,4)="Geen"),"",AND(U213&lt;&gt;"",F213&lt;&gt;"Arbeidskosten"),ROUND(U213*VLOOKUP(F213,Tb_ProjectKosten[],MATCH(Tb_ProjectKosten[[#Headers],[Forfat_Percentage]],Tb_ProjectKosten[#Headers],0),0),2),AND(F213="Arbeidskosten",G213&lt;&gt;""),IFERROR(ROUND(U213*VLOOKUP(G213,Tb_KostenTypen[],3,0)*VLOOKUP(F213,Tb_ProjectKosten[],MATCH(Tb_ProjectKosten[[#Headers],[Forfat_Percentage]],Tb_ProjectKosten[#Headers],0),0),2),""),U213 &lt;=0,0),"")</f>
        <v/>
      </c>
      <c r="X213" s="4" t="str" cm="1">
        <f t="array" ref="X213">IFERROR(_xlfn.IFS(OR(F213="",LEFT(Methode_Keuze,4)="Geen"),"",AND(V213&lt;&gt;"",F213&lt;&gt;"Arbeidskosten"),ROUND(V213*VLOOKUP(F213,Tb_ProjectKosten[],MATCH(Tb_ProjectKosten[[#Headers],[Forfat_Percentage]],Tb_ProjectKosten[#Headers],0),0),2),AND(F213="Arbeidskosten",G213&lt;&gt;""),IFERROR(ROUND(V213*VLOOKUP(G213,Tb_KostenTypen[],3,0)*VLOOKUP(F213,Tb_ProjectKosten[],MATCH(Tb_ProjectKosten[[#Headers],[Forfat_Percentage]],Tb_ProjectKosten[#Headers],0),0),2),""),V213 &lt;=0,0),"")</f>
        <v/>
      </c>
      <c r="Y213" s="262"/>
      <c r="Z213" s="49"/>
      <c r="AA213" s="37" t="str" cm="1">
        <f t="array" ref="AA213">IFERROR(IF(INDEX(SubsidieTabel!$Q$1:$T$9,MATCH($F213,SubsidieTabel!$Q$1:$Q$9,0),IFERROR(MATCH(Methode_Keuze,SubsidieTabel!$Q$1:$T$1,0),2))&lt;&gt;1=TRUE,"ja",""),"")</f>
        <v/>
      </c>
    </row>
    <row r="214" spans="1:27" ht="15" customHeight="1" x14ac:dyDescent="0.25">
      <c r="A214" s="87"/>
      <c r="B214" s="219" t="str">
        <f>IF(A214&lt;&gt;"",_xlfn.MAXIFS($B$1:B213,$A$1:A213,A214)+1,"")</f>
        <v/>
      </c>
      <c r="C214" s="50"/>
      <c r="D214" s="50"/>
      <c r="E214" s="50"/>
      <c r="F214" s="50"/>
      <c r="G214" s="283"/>
      <c r="H214" s="296"/>
      <c r="I214" s="295"/>
      <c r="J214" s="295"/>
      <c r="K214" s="202"/>
      <c r="L214" s="202"/>
      <c r="M214" s="91" t="str">
        <f>IFERROR(VLOOKUP(H214,Lijsten!$H$1:$I$100,2,0),"")</f>
        <v/>
      </c>
      <c r="N214" s="91" t="str" cm="1">
        <f t="array" ref="N214">IFERROR(_xlfn.IFS(AND(LEFT(F214,6)="Arbeid",RIGHT(F214,3)&lt;&gt;"IKS"),IFERROR(VLOOKUP($G214,Tb_KostenTypen[],2,0),"tarief"),RIGHT(F214,3)="IKS","Uurtarief",LEFT(F214,6)="Arbeid","Uurtarief",AND(LEFT(F214,8)="Bijdrage",RIGHT(F214,15)="(vrijwilligers)"),"Vast tarief"),"")</f>
        <v/>
      </c>
      <c r="O214" s="92"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tarief",IF(LEFT(F214,8)="Bijdrage",VLOOKUP($F214,Tb_KostenTypen[],MATCH(Methode_Keuze,Tb_KostenTypen[#Headers],0),0),VLOOKUP($G214,Lijsten!L:O,4,0))),""),"")</f>
        <v/>
      </c>
      <c r="P214" s="92"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tarief",IF(LEFT(F214,8)="Bijdrage",VLOOKUP($F214,Tb_KostenTypen[],MATCH(Methode_Keuze,Tb_KostenTypen[#Headers],0),0),VLOOKUP($G214,Lijsten!L:O,4,0))),""),"")</f>
        <v/>
      </c>
      <c r="Q214" s="50"/>
      <c r="R214" s="50"/>
      <c r="S214" s="83"/>
      <c r="T214" s="51"/>
      <c r="U214" s="4" t="str" cm="1">
        <f t="array" ref="U214">IF(AA214&lt;&gt;"ja",_xlfn.IFNA(_xlfn.IFS(AND(O214&lt;&gt;"",F214&lt;&gt;"",RIGHT($N214,6)="tarief"),O214*Q214,S214&gt;0,IF(F214&lt;&gt;"",S214,"")),""),"")</f>
        <v/>
      </c>
      <c r="V214" s="4" t="str" cm="1">
        <f t="array" ref="V214">IF(AA214&lt;&gt;"ja",_xlfn.IFNA(_xlfn.IFS(AND(P214&lt;&gt;"",R214&lt;&gt;"",RIGHT($N214,6)="tarief"),P214*R214,T214&gt;0,T214),""),"")</f>
        <v/>
      </c>
      <c r="W214" s="4" t="str" cm="1">
        <f t="array" ref="W214">IFERROR(_xlfn.IFS(OR(F214="",LEFT(Methode_Keuze,4)="Geen"),"",AND(U214&lt;&gt;"",F214&lt;&gt;"Arbeidskosten"),ROUND(U214*VLOOKUP(F214,Tb_ProjectKosten[],MATCH(Tb_ProjectKosten[[#Headers],[Forfat_Percentage]],Tb_ProjectKosten[#Headers],0),0),2),AND(F214="Arbeidskosten",G214&lt;&gt;""),IFERROR(ROUND(U214*VLOOKUP(G214,Tb_KostenTypen[],3,0)*VLOOKUP(F214,Tb_ProjectKosten[],MATCH(Tb_ProjectKosten[[#Headers],[Forfat_Percentage]],Tb_ProjectKosten[#Headers],0),0),2),""),U214 &lt;=0,0),"")</f>
        <v/>
      </c>
      <c r="X214" s="4" t="str" cm="1">
        <f t="array" ref="X214">IFERROR(_xlfn.IFS(OR(F214="",LEFT(Methode_Keuze,4)="Geen"),"",AND(V214&lt;&gt;"",F214&lt;&gt;"Arbeidskosten"),ROUND(V214*VLOOKUP(F214,Tb_ProjectKosten[],MATCH(Tb_ProjectKosten[[#Headers],[Forfat_Percentage]],Tb_ProjectKosten[#Headers],0),0),2),AND(F214="Arbeidskosten",G214&lt;&gt;""),IFERROR(ROUND(V214*VLOOKUP(G214,Tb_KostenTypen[],3,0)*VLOOKUP(F214,Tb_ProjectKosten[],MATCH(Tb_ProjectKosten[[#Headers],[Forfat_Percentage]],Tb_ProjectKosten[#Headers],0),0),2),""),V214 &lt;=0,0),"")</f>
        <v/>
      </c>
      <c r="Y214" s="262"/>
      <c r="Z214" s="49"/>
      <c r="AA214" s="37" t="str" cm="1">
        <f t="array" ref="AA214">IFERROR(IF(INDEX(SubsidieTabel!$Q$1:$T$9,MATCH($F214,SubsidieTabel!$Q$1:$Q$9,0),IFERROR(MATCH(Methode_Keuze,SubsidieTabel!$Q$1:$T$1,0),2))&lt;&gt;1=TRUE,"ja",""),"")</f>
        <v/>
      </c>
    </row>
    <row r="215" spans="1:27" ht="15" customHeight="1" x14ac:dyDescent="0.25">
      <c r="A215" s="87"/>
      <c r="B215" s="219" t="str">
        <f>IF(A215&lt;&gt;"",_xlfn.MAXIFS($B$1:B214,$A$1:A214,A215)+1,"")</f>
        <v/>
      </c>
      <c r="C215" s="50"/>
      <c r="D215" s="50"/>
      <c r="E215" s="50"/>
      <c r="F215" s="50"/>
      <c r="G215" s="283"/>
      <c r="H215" s="296"/>
      <c r="I215" s="295"/>
      <c r="J215" s="295"/>
      <c r="K215" s="202"/>
      <c r="L215" s="202"/>
      <c r="M215" s="91" t="str">
        <f>IFERROR(VLOOKUP(H215,Lijsten!$H$1:$I$100,2,0),"")</f>
        <v/>
      </c>
      <c r="N215" s="91" t="str" cm="1">
        <f t="array" ref="N215">IFERROR(_xlfn.IFS(AND(LEFT(F215,6)="Arbeid",RIGHT(F215,3)&lt;&gt;"IKS"),IFERROR(VLOOKUP($G215,Tb_KostenTypen[],2,0),"tarief"),RIGHT(F215,3)="IKS","Uurtarief",LEFT(F215,6)="Arbeid","Uurtarief",AND(LEFT(F215,8)="Bijdrage",RIGHT(F215,15)="(vrijwilligers)"),"Vast tarief"),"")</f>
        <v/>
      </c>
      <c r="O215" s="92"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tarief",IF(LEFT(F215,8)="Bijdrage",VLOOKUP($F215,Tb_KostenTypen[],MATCH(Methode_Keuze,Tb_KostenTypen[#Headers],0),0),VLOOKUP($G215,Lijsten!L:O,4,0))),""),"")</f>
        <v/>
      </c>
      <c r="P215" s="92"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tarief",IF(LEFT(F215,8)="Bijdrage",VLOOKUP($F215,Tb_KostenTypen[],MATCH(Methode_Keuze,Tb_KostenTypen[#Headers],0),0),VLOOKUP($G215,Lijsten!L:O,4,0))),""),"")</f>
        <v/>
      </c>
      <c r="Q215" s="50"/>
      <c r="R215" s="50"/>
      <c r="S215" s="83"/>
      <c r="T215" s="51"/>
      <c r="U215" s="4" t="str" cm="1">
        <f t="array" ref="U215">IF(AA215&lt;&gt;"ja",_xlfn.IFNA(_xlfn.IFS(AND(O215&lt;&gt;"",F215&lt;&gt;"",RIGHT($N215,6)="tarief"),O215*Q215,S215&gt;0,IF(F215&lt;&gt;"",S215,"")),""),"")</f>
        <v/>
      </c>
      <c r="V215" s="4" t="str" cm="1">
        <f t="array" ref="V215">IF(AA215&lt;&gt;"ja",_xlfn.IFNA(_xlfn.IFS(AND(P215&lt;&gt;"",R215&lt;&gt;"",RIGHT($N215,6)="tarief"),P215*R215,T215&gt;0,T215),""),"")</f>
        <v/>
      </c>
      <c r="W215" s="4" t="str" cm="1">
        <f t="array" ref="W215">IFERROR(_xlfn.IFS(OR(F215="",LEFT(Methode_Keuze,4)="Geen"),"",AND(U215&lt;&gt;"",F215&lt;&gt;"Arbeidskosten"),ROUND(U215*VLOOKUP(F215,Tb_ProjectKosten[],MATCH(Tb_ProjectKosten[[#Headers],[Forfat_Percentage]],Tb_ProjectKosten[#Headers],0),0),2),AND(F215="Arbeidskosten",G215&lt;&gt;""),IFERROR(ROUND(U215*VLOOKUP(G215,Tb_KostenTypen[],3,0)*VLOOKUP(F215,Tb_ProjectKosten[],MATCH(Tb_ProjectKosten[[#Headers],[Forfat_Percentage]],Tb_ProjectKosten[#Headers],0),0),2),""),U215 &lt;=0,0),"")</f>
        <v/>
      </c>
      <c r="X215" s="4" t="str" cm="1">
        <f t="array" ref="X215">IFERROR(_xlfn.IFS(OR(F215="",LEFT(Methode_Keuze,4)="Geen"),"",AND(V215&lt;&gt;"",F215&lt;&gt;"Arbeidskosten"),ROUND(V215*VLOOKUP(F215,Tb_ProjectKosten[],MATCH(Tb_ProjectKosten[[#Headers],[Forfat_Percentage]],Tb_ProjectKosten[#Headers],0),0),2),AND(F215="Arbeidskosten",G215&lt;&gt;""),IFERROR(ROUND(V215*VLOOKUP(G215,Tb_KostenTypen[],3,0)*VLOOKUP(F215,Tb_ProjectKosten[],MATCH(Tb_ProjectKosten[[#Headers],[Forfat_Percentage]],Tb_ProjectKosten[#Headers],0),0),2),""),V215 &lt;=0,0),"")</f>
        <v/>
      </c>
      <c r="Y215" s="262"/>
      <c r="Z215" s="49"/>
      <c r="AA215" s="37" t="str" cm="1">
        <f t="array" ref="AA215">IFERROR(IF(INDEX(SubsidieTabel!$Q$1:$T$9,MATCH($F215,SubsidieTabel!$Q$1:$Q$9,0),IFERROR(MATCH(Methode_Keuze,SubsidieTabel!$Q$1:$T$1,0),2))&lt;&gt;1=TRUE,"ja",""),"")</f>
        <v/>
      </c>
    </row>
    <row r="216" spans="1:27" ht="15" customHeight="1" x14ac:dyDescent="0.25">
      <c r="A216" s="87"/>
      <c r="B216" s="219" t="str">
        <f>IF(A216&lt;&gt;"",_xlfn.MAXIFS($B$1:B215,$A$1:A215,A216)+1,"")</f>
        <v/>
      </c>
      <c r="C216" s="50"/>
      <c r="D216" s="50"/>
      <c r="E216" s="50"/>
      <c r="F216" s="50"/>
      <c r="G216" s="283"/>
      <c r="H216" s="296"/>
      <c r="I216" s="295"/>
      <c r="J216" s="295"/>
      <c r="K216" s="202"/>
      <c r="L216" s="202"/>
      <c r="M216" s="91" t="str">
        <f>IFERROR(VLOOKUP(H216,Lijsten!$H$1:$I$100,2,0),"")</f>
        <v/>
      </c>
      <c r="N216" s="91" t="str" cm="1">
        <f t="array" ref="N216">IFERROR(_xlfn.IFS(AND(LEFT(F216,6)="Arbeid",RIGHT(F216,3)&lt;&gt;"IKS"),IFERROR(VLOOKUP($G216,Tb_KostenTypen[],2,0),"tarief"),RIGHT(F216,3)="IKS","Uurtarief",LEFT(F216,6)="Arbeid","Uurtarief",AND(LEFT(F216,8)="Bijdrage",RIGHT(F216,15)="(vrijwilligers)"),"Vast tarief"),"")</f>
        <v/>
      </c>
      <c r="O216" s="92"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tarief",IF(LEFT(F216,8)="Bijdrage",VLOOKUP($F216,Tb_KostenTypen[],MATCH(Methode_Keuze,Tb_KostenTypen[#Headers],0),0),VLOOKUP($G216,Lijsten!L:O,4,0))),""),"")</f>
        <v/>
      </c>
      <c r="P216" s="92"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tarief",IF(LEFT(F216,8)="Bijdrage",VLOOKUP($F216,Tb_KostenTypen[],MATCH(Methode_Keuze,Tb_KostenTypen[#Headers],0),0),VLOOKUP($G216,Lijsten!L:O,4,0))),""),"")</f>
        <v/>
      </c>
      <c r="Q216" s="50"/>
      <c r="R216" s="50"/>
      <c r="S216" s="83"/>
      <c r="T216" s="51"/>
      <c r="U216" s="4" t="str" cm="1">
        <f t="array" ref="U216">IF(AA216&lt;&gt;"ja",_xlfn.IFNA(_xlfn.IFS(AND(O216&lt;&gt;"",F216&lt;&gt;"",RIGHT($N216,6)="tarief"),O216*Q216,S216&gt;0,IF(F216&lt;&gt;"",S216,"")),""),"")</f>
        <v/>
      </c>
      <c r="V216" s="4" t="str" cm="1">
        <f t="array" ref="V216">IF(AA216&lt;&gt;"ja",_xlfn.IFNA(_xlfn.IFS(AND(P216&lt;&gt;"",R216&lt;&gt;"",RIGHT($N216,6)="tarief"),P216*R216,T216&gt;0,T216),""),"")</f>
        <v/>
      </c>
      <c r="W216" s="4" t="str" cm="1">
        <f t="array" ref="W216">IFERROR(_xlfn.IFS(OR(F216="",LEFT(Methode_Keuze,4)="Geen"),"",AND(U216&lt;&gt;"",F216&lt;&gt;"Arbeidskosten"),ROUND(U216*VLOOKUP(F216,Tb_ProjectKosten[],MATCH(Tb_ProjectKosten[[#Headers],[Forfat_Percentage]],Tb_ProjectKosten[#Headers],0),0),2),AND(F216="Arbeidskosten",G216&lt;&gt;""),IFERROR(ROUND(U216*VLOOKUP(G216,Tb_KostenTypen[],3,0)*VLOOKUP(F216,Tb_ProjectKosten[],MATCH(Tb_ProjectKosten[[#Headers],[Forfat_Percentage]],Tb_ProjectKosten[#Headers],0),0),2),""),U216 &lt;=0,0),"")</f>
        <v/>
      </c>
      <c r="X216" s="4" t="str" cm="1">
        <f t="array" ref="X216">IFERROR(_xlfn.IFS(OR(F216="",LEFT(Methode_Keuze,4)="Geen"),"",AND(V216&lt;&gt;"",F216&lt;&gt;"Arbeidskosten"),ROUND(V216*VLOOKUP(F216,Tb_ProjectKosten[],MATCH(Tb_ProjectKosten[[#Headers],[Forfat_Percentage]],Tb_ProjectKosten[#Headers],0),0),2),AND(F216="Arbeidskosten",G216&lt;&gt;""),IFERROR(ROUND(V216*VLOOKUP(G216,Tb_KostenTypen[],3,0)*VLOOKUP(F216,Tb_ProjectKosten[],MATCH(Tb_ProjectKosten[[#Headers],[Forfat_Percentage]],Tb_ProjectKosten[#Headers],0),0),2),""),V216 &lt;=0,0),"")</f>
        <v/>
      </c>
      <c r="Y216" s="262"/>
      <c r="Z216" s="49"/>
      <c r="AA216" s="37" t="str" cm="1">
        <f t="array" ref="AA216">IFERROR(IF(INDEX(SubsidieTabel!$Q$1:$T$9,MATCH($F216,SubsidieTabel!$Q$1:$Q$9,0),IFERROR(MATCH(Methode_Keuze,SubsidieTabel!$Q$1:$T$1,0),2))&lt;&gt;1=TRUE,"ja",""),"")</f>
        <v/>
      </c>
    </row>
    <row r="217" spans="1:27" ht="15" customHeight="1" x14ac:dyDescent="0.25">
      <c r="A217" s="87"/>
      <c r="B217" s="219" t="str">
        <f>IF(A217&lt;&gt;"",_xlfn.MAXIFS($B$1:B216,$A$1:A216,A217)+1,"")</f>
        <v/>
      </c>
      <c r="C217" s="50"/>
      <c r="D217" s="50"/>
      <c r="E217" s="50"/>
      <c r="F217" s="50"/>
      <c r="G217" s="283"/>
      <c r="H217" s="296"/>
      <c r="I217" s="295"/>
      <c r="J217" s="295"/>
      <c r="K217" s="202"/>
      <c r="L217" s="202"/>
      <c r="M217" s="91" t="str">
        <f>IFERROR(VLOOKUP(H217,Lijsten!$H$1:$I$100,2,0),"")</f>
        <v/>
      </c>
      <c r="N217" s="91" t="str" cm="1">
        <f t="array" ref="N217">IFERROR(_xlfn.IFS(AND(LEFT(F217,6)="Arbeid",RIGHT(F217,3)&lt;&gt;"IKS"),IFERROR(VLOOKUP($G217,Tb_KostenTypen[],2,0),"tarief"),RIGHT(F217,3)="IKS","Uurtarief",LEFT(F217,6)="Arbeid","Uurtarief",AND(LEFT(F217,8)="Bijdrage",RIGHT(F217,15)="(vrijwilligers)"),"Vast tarief"),"")</f>
        <v/>
      </c>
      <c r="O217" s="92"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tarief",IF(LEFT(F217,8)="Bijdrage",VLOOKUP($F217,Tb_KostenTypen[],MATCH(Methode_Keuze,Tb_KostenTypen[#Headers],0),0),VLOOKUP($G217,Lijsten!L:O,4,0))),""),"")</f>
        <v/>
      </c>
      <c r="P217" s="92"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tarief",IF(LEFT(F217,8)="Bijdrage",VLOOKUP($F217,Tb_KostenTypen[],MATCH(Methode_Keuze,Tb_KostenTypen[#Headers],0),0),VLOOKUP($G217,Lijsten!L:O,4,0))),""),"")</f>
        <v/>
      </c>
      <c r="Q217" s="50"/>
      <c r="R217" s="50"/>
      <c r="S217" s="83"/>
      <c r="T217" s="51"/>
      <c r="U217" s="4" t="str" cm="1">
        <f t="array" ref="U217">IF(AA217&lt;&gt;"ja",_xlfn.IFNA(_xlfn.IFS(AND(O217&lt;&gt;"",F217&lt;&gt;"",RIGHT($N217,6)="tarief"),O217*Q217,S217&gt;0,IF(F217&lt;&gt;"",S217,"")),""),"")</f>
        <v/>
      </c>
      <c r="V217" s="4" t="str" cm="1">
        <f t="array" ref="V217">IF(AA217&lt;&gt;"ja",_xlfn.IFNA(_xlfn.IFS(AND(P217&lt;&gt;"",R217&lt;&gt;"",RIGHT($N217,6)="tarief"),P217*R217,T217&gt;0,T217),""),"")</f>
        <v/>
      </c>
      <c r="W217" s="4" t="str" cm="1">
        <f t="array" ref="W217">IFERROR(_xlfn.IFS(OR(F217="",LEFT(Methode_Keuze,4)="Geen"),"",AND(U217&lt;&gt;"",F217&lt;&gt;"Arbeidskosten"),ROUND(U217*VLOOKUP(F217,Tb_ProjectKosten[],MATCH(Tb_ProjectKosten[[#Headers],[Forfat_Percentage]],Tb_ProjectKosten[#Headers],0),0),2),AND(F217="Arbeidskosten",G217&lt;&gt;""),IFERROR(ROUND(U217*VLOOKUP(G217,Tb_KostenTypen[],3,0)*VLOOKUP(F217,Tb_ProjectKosten[],MATCH(Tb_ProjectKosten[[#Headers],[Forfat_Percentage]],Tb_ProjectKosten[#Headers],0),0),2),""),U217 &lt;=0,0),"")</f>
        <v/>
      </c>
      <c r="X217" s="4" t="str" cm="1">
        <f t="array" ref="X217">IFERROR(_xlfn.IFS(OR(F217="",LEFT(Methode_Keuze,4)="Geen"),"",AND(V217&lt;&gt;"",F217&lt;&gt;"Arbeidskosten"),ROUND(V217*VLOOKUP(F217,Tb_ProjectKosten[],MATCH(Tb_ProjectKosten[[#Headers],[Forfat_Percentage]],Tb_ProjectKosten[#Headers],0),0),2),AND(F217="Arbeidskosten",G217&lt;&gt;""),IFERROR(ROUND(V217*VLOOKUP(G217,Tb_KostenTypen[],3,0)*VLOOKUP(F217,Tb_ProjectKosten[],MATCH(Tb_ProjectKosten[[#Headers],[Forfat_Percentage]],Tb_ProjectKosten[#Headers],0),0),2),""),V217 &lt;=0,0),"")</f>
        <v/>
      </c>
      <c r="Y217" s="262"/>
      <c r="Z217" s="49"/>
      <c r="AA217" s="37" t="str" cm="1">
        <f t="array" ref="AA217">IFERROR(IF(INDEX(SubsidieTabel!$Q$1:$T$9,MATCH($F217,SubsidieTabel!$Q$1:$Q$9,0),IFERROR(MATCH(Methode_Keuze,SubsidieTabel!$Q$1:$T$1,0),2))&lt;&gt;1=TRUE,"ja",""),"")</f>
        <v/>
      </c>
    </row>
    <row r="218" spans="1:27" ht="15" customHeight="1" x14ac:dyDescent="0.25">
      <c r="A218" s="87"/>
      <c r="B218" s="219" t="str">
        <f>IF(A218&lt;&gt;"",_xlfn.MAXIFS($B$1:B217,$A$1:A217,A218)+1,"")</f>
        <v/>
      </c>
      <c r="C218" s="50"/>
      <c r="D218" s="50"/>
      <c r="E218" s="50"/>
      <c r="F218" s="50"/>
      <c r="G218" s="283"/>
      <c r="H218" s="296"/>
      <c r="I218" s="295"/>
      <c r="J218" s="295"/>
      <c r="K218" s="202"/>
      <c r="L218" s="202"/>
      <c r="M218" s="91" t="str">
        <f>IFERROR(VLOOKUP(H218,Lijsten!$H$1:$I$100,2,0),"")</f>
        <v/>
      </c>
      <c r="N218" s="91" t="str" cm="1">
        <f t="array" ref="N218">IFERROR(_xlfn.IFS(AND(LEFT(F218,6)="Arbeid",RIGHT(F218,3)&lt;&gt;"IKS"),IFERROR(VLOOKUP($G218,Tb_KostenTypen[],2,0),"tarief"),RIGHT(F218,3)="IKS","Uurtarief",LEFT(F218,6)="Arbeid","Uurtarief",AND(LEFT(F218,8)="Bijdrage",RIGHT(F218,15)="(vrijwilligers)"),"Vast tarief"),"")</f>
        <v/>
      </c>
      <c r="O218" s="92"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tarief",IF(LEFT(F218,8)="Bijdrage",VLOOKUP($F218,Tb_KostenTypen[],MATCH(Methode_Keuze,Tb_KostenTypen[#Headers],0),0),VLOOKUP($G218,Lijsten!L:O,4,0))),""),"")</f>
        <v/>
      </c>
      <c r="P218" s="92"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tarief",IF(LEFT(F218,8)="Bijdrage",VLOOKUP($F218,Tb_KostenTypen[],MATCH(Methode_Keuze,Tb_KostenTypen[#Headers],0),0),VLOOKUP($G218,Lijsten!L:O,4,0))),""),"")</f>
        <v/>
      </c>
      <c r="Q218" s="50"/>
      <c r="R218" s="50"/>
      <c r="S218" s="83"/>
      <c r="T218" s="51"/>
      <c r="U218" s="4" t="str" cm="1">
        <f t="array" ref="U218">IF(AA218&lt;&gt;"ja",_xlfn.IFNA(_xlfn.IFS(AND(O218&lt;&gt;"",F218&lt;&gt;"",RIGHT($N218,6)="tarief"),O218*Q218,S218&gt;0,IF(F218&lt;&gt;"",S218,"")),""),"")</f>
        <v/>
      </c>
      <c r="V218" s="4" t="str" cm="1">
        <f t="array" ref="V218">IF(AA218&lt;&gt;"ja",_xlfn.IFNA(_xlfn.IFS(AND(P218&lt;&gt;"",R218&lt;&gt;"",RIGHT($N218,6)="tarief"),P218*R218,T218&gt;0,T218),""),"")</f>
        <v/>
      </c>
      <c r="W218" s="4" t="str" cm="1">
        <f t="array" ref="W218">IFERROR(_xlfn.IFS(OR(F218="",LEFT(Methode_Keuze,4)="Geen"),"",AND(U218&lt;&gt;"",F218&lt;&gt;"Arbeidskosten"),ROUND(U218*VLOOKUP(F218,Tb_ProjectKosten[],MATCH(Tb_ProjectKosten[[#Headers],[Forfat_Percentage]],Tb_ProjectKosten[#Headers],0),0),2),AND(F218="Arbeidskosten",G218&lt;&gt;""),IFERROR(ROUND(U218*VLOOKUP(G218,Tb_KostenTypen[],3,0)*VLOOKUP(F218,Tb_ProjectKosten[],MATCH(Tb_ProjectKosten[[#Headers],[Forfat_Percentage]],Tb_ProjectKosten[#Headers],0),0),2),""),U218 &lt;=0,0),"")</f>
        <v/>
      </c>
      <c r="X218" s="4" t="str" cm="1">
        <f t="array" ref="X218">IFERROR(_xlfn.IFS(OR(F218="",LEFT(Methode_Keuze,4)="Geen"),"",AND(V218&lt;&gt;"",F218&lt;&gt;"Arbeidskosten"),ROUND(V218*VLOOKUP(F218,Tb_ProjectKosten[],MATCH(Tb_ProjectKosten[[#Headers],[Forfat_Percentage]],Tb_ProjectKosten[#Headers],0),0),2),AND(F218="Arbeidskosten",G218&lt;&gt;""),IFERROR(ROUND(V218*VLOOKUP(G218,Tb_KostenTypen[],3,0)*VLOOKUP(F218,Tb_ProjectKosten[],MATCH(Tb_ProjectKosten[[#Headers],[Forfat_Percentage]],Tb_ProjectKosten[#Headers],0),0),2),""),V218 &lt;=0,0),"")</f>
        <v/>
      </c>
      <c r="Y218" s="262"/>
      <c r="Z218" s="49"/>
      <c r="AA218" s="37" t="str" cm="1">
        <f t="array" ref="AA218">IFERROR(IF(INDEX(SubsidieTabel!$Q$1:$T$9,MATCH($F218,SubsidieTabel!$Q$1:$Q$9,0),IFERROR(MATCH(Methode_Keuze,SubsidieTabel!$Q$1:$T$1,0),2))&lt;&gt;1=TRUE,"ja",""),"")</f>
        <v/>
      </c>
    </row>
    <row r="219" spans="1:27" ht="15" customHeight="1" x14ac:dyDescent="0.25">
      <c r="A219" s="87"/>
      <c r="B219" s="219" t="str">
        <f>IF(A219&lt;&gt;"",_xlfn.MAXIFS($B$1:B218,$A$1:A218,A219)+1,"")</f>
        <v/>
      </c>
      <c r="C219" s="50"/>
      <c r="D219" s="50"/>
      <c r="E219" s="50"/>
      <c r="F219" s="50"/>
      <c r="G219" s="283"/>
      <c r="H219" s="296"/>
      <c r="I219" s="295"/>
      <c r="J219" s="295"/>
      <c r="K219" s="202"/>
      <c r="L219" s="202"/>
      <c r="M219" s="91" t="str">
        <f>IFERROR(VLOOKUP(H219,Lijsten!$H$1:$I$100,2,0),"")</f>
        <v/>
      </c>
      <c r="N219" s="91" t="str" cm="1">
        <f t="array" ref="N219">IFERROR(_xlfn.IFS(AND(LEFT(F219,6)="Arbeid",RIGHT(F219,3)&lt;&gt;"IKS"),IFERROR(VLOOKUP($G219,Tb_KostenTypen[],2,0),"tarief"),RIGHT(F219,3)="IKS","Uurtarief",LEFT(F219,6)="Arbeid","Uurtarief",AND(LEFT(F219,8)="Bijdrage",RIGHT(F219,15)="(vrijwilligers)"),"Vast tarief"),"")</f>
        <v/>
      </c>
      <c r="O219" s="92"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tarief",IF(LEFT(F219,8)="Bijdrage",VLOOKUP($F219,Tb_KostenTypen[],MATCH(Methode_Keuze,Tb_KostenTypen[#Headers],0),0),VLOOKUP($G219,Lijsten!L:O,4,0))),""),"")</f>
        <v/>
      </c>
      <c r="P219" s="92"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tarief",IF(LEFT(F219,8)="Bijdrage",VLOOKUP($F219,Tb_KostenTypen[],MATCH(Methode_Keuze,Tb_KostenTypen[#Headers],0),0),VLOOKUP($G219,Lijsten!L:O,4,0))),""),"")</f>
        <v/>
      </c>
      <c r="Q219" s="50"/>
      <c r="R219" s="50"/>
      <c r="S219" s="83"/>
      <c r="T219" s="51"/>
      <c r="U219" s="4" t="str" cm="1">
        <f t="array" ref="U219">IF(AA219&lt;&gt;"ja",_xlfn.IFNA(_xlfn.IFS(AND(O219&lt;&gt;"",F219&lt;&gt;"",RIGHT($N219,6)="tarief"),O219*Q219,S219&gt;0,IF(F219&lt;&gt;"",S219,"")),""),"")</f>
        <v/>
      </c>
      <c r="V219" s="4" t="str" cm="1">
        <f t="array" ref="V219">IF(AA219&lt;&gt;"ja",_xlfn.IFNA(_xlfn.IFS(AND(P219&lt;&gt;"",R219&lt;&gt;"",RIGHT($N219,6)="tarief"),P219*R219,T219&gt;0,T219),""),"")</f>
        <v/>
      </c>
      <c r="W219" s="4" t="str" cm="1">
        <f t="array" ref="W219">IFERROR(_xlfn.IFS(OR(F219="",LEFT(Methode_Keuze,4)="Geen"),"",AND(U219&lt;&gt;"",F219&lt;&gt;"Arbeidskosten"),ROUND(U219*VLOOKUP(F219,Tb_ProjectKosten[],MATCH(Tb_ProjectKosten[[#Headers],[Forfat_Percentage]],Tb_ProjectKosten[#Headers],0),0),2),AND(F219="Arbeidskosten",G219&lt;&gt;""),IFERROR(ROUND(U219*VLOOKUP(G219,Tb_KostenTypen[],3,0)*VLOOKUP(F219,Tb_ProjectKosten[],MATCH(Tb_ProjectKosten[[#Headers],[Forfat_Percentage]],Tb_ProjectKosten[#Headers],0),0),2),""),U219 &lt;=0,0),"")</f>
        <v/>
      </c>
      <c r="X219" s="4" t="str" cm="1">
        <f t="array" ref="X219">IFERROR(_xlfn.IFS(OR(F219="",LEFT(Methode_Keuze,4)="Geen"),"",AND(V219&lt;&gt;"",F219&lt;&gt;"Arbeidskosten"),ROUND(V219*VLOOKUP(F219,Tb_ProjectKosten[],MATCH(Tb_ProjectKosten[[#Headers],[Forfat_Percentage]],Tb_ProjectKosten[#Headers],0),0),2),AND(F219="Arbeidskosten",G219&lt;&gt;""),IFERROR(ROUND(V219*VLOOKUP(G219,Tb_KostenTypen[],3,0)*VLOOKUP(F219,Tb_ProjectKosten[],MATCH(Tb_ProjectKosten[[#Headers],[Forfat_Percentage]],Tb_ProjectKosten[#Headers],0),0),2),""),V219 &lt;=0,0),"")</f>
        <v/>
      </c>
      <c r="Y219" s="262"/>
      <c r="Z219" s="49"/>
      <c r="AA219" s="37" t="str" cm="1">
        <f t="array" ref="AA219">IFERROR(IF(INDEX(SubsidieTabel!$Q$1:$T$9,MATCH($F219,SubsidieTabel!$Q$1:$Q$9,0),IFERROR(MATCH(Methode_Keuze,SubsidieTabel!$Q$1:$T$1,0),2))&lt;&gt;1=TRUE,"ja",""),"")</f>
        <v/>
      </c>
    </row>
    <row r="220" spans="1:27" ht="15" customHeight="1" x14ac:dyDescent="0.25">
      <c r="A220" s="87"/>
      <c r="B220" s="219" t="str">
        <f>IF(A220&lt;&gt;"",_xlfn.MAXIFS($B$1:B219,$A$1:A219,A220)+1,"")</f>
        <v/>
      </c>
      <c r="C220" s="50"/>
      <c r="D220" s="50"/>
      <c r="E220" s="50"/>
      <c r="F220" s="50"/>
      <c r="G220" s="283"/>
      <c r="H220" s="296"/>
      <c r="I220" s="295"/>
      <c r="J220" s="295"/>
      <c r="K220" s="202"/>
      <c r="L220" s="202"/>
      <c r="M220" s="91" t="str">
        <f>IFERROR(VLOOKUP(H220,Lijsten!$H$1:$I$100,2,0),"")</f>
        <v/>
      </c>
      <c r="N220" s="91" t="str" cm="1">
        <f t="array" ref="N220">IFERROR(_xlfn.IFS(AND(LEFT(F220,6)="Arbeid",RIGHT(F220,3)&lt;&gt;"IKS"),IFERROR(VLOOKUP($G220,Tb_KostenTypen[],2,0),"tarief"),RIGHT(F220,3)="IKS","Uurtarief",LEFT(F220,6)="Arbeid","Uurtarief",AND(LEFT(F220,8)="Bijdrage",RIGHT(F220,15)="(vrijwilligers)"),"Vast tarief"),"")</f>
        <v/>
      </c>
      <c r="O220" s="92"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tarief",IF(LEFT(F220,8)="Bijdrage",VLOOKUP($F220,Tb_KostenTypen[],MATCH(Methode_Keuze,Tb_KostenTypen[#Headers],0),0),VLOOKUP($G220,Lijsten!L:O,4,0))),""),"")</f>
        <v/>
      </c>
      <c r="P220" s="92"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tarief",IF(LEFT(F220,8)="Bijdrage",VLOOKUP($F220,Tb_KostenTypen[],MATCH(Methode_Keuze,Tb_KostenTypen[#Headers],0),0),VLOOKUP($G220,Lijsten!L:O,4,0))),""),"")</f>
        <v/>
      </c>
      <c r="Q220" s="50"/>
      <c r="R220" s="50"/>
      <c r="S220" s="83"/>
      <c r="T220" s="51"/>
      <c r="U220" s="4" t="str" cm="1">
        <f t="array" ref="U220">IF(AA220&lt;&gt;"ja",_xlfn.IFNA(_xlfn.IFS(AND(O220&lt;&gt;"",F220&lt;&gt;"",RIGHT($N220,6)="tarief"),O220*Q220,S220&gt;0,IF(F220&lt;&gt;"",S220,"")),""),"")</f>
        <v/>
      </c>
      <c r="V220" s="4" t="str" cm="1">
        <f t="array" ref="V220">IF(AA220&lt;&gt;"ja",_xlfn.IFNA(_xlfn.IFS(AND(P220&lt;&gt;"",R220&lt;&gt;"",RIGHT($N220,6)="tarief"),P220*R220,T220&gt;0,T220),""),"")</f>
        <v/>
      </c>
      <c r="W220" s="4" t="str" cm="1">
        <f t="array" ref="W220">IFERROR(_xlfn.IFS(OR(F220="",LEFT(Methode_Keuze,4)="Geen"),"",AND(U220&lt;&gt;"",F220&lt;&gt;"Arbeidskosten"),ROUND(U220*VLOOKUP(F220,Tb_ProjectKosten[],MATCH(Tb_ProjectKosten[[#Headers],[Forfat_Percentage]],Tb_ProjectKosten[#Headers],0),0),2),AND(F220="Arbeidskosten",G220&lt;&gt;""),IFERROR(ROUND(U220*VLOOKUP(G220,Tb_KostenTypen[],3,0)*VLOOKUP(F220,Tb_ProjectKosten[],MATCH(Tb_ProjectKosten[[#Headers],[Forfat_Percentage]],Tb_ProjectKosten[#Headers],0),0),2),""),U220 &lt;=0,0),"")</f>
        <v/>
      </c>
      <c r="X220" s="4" t="str" cm="1">
        <f t="array" ref="X220">IFERROR(_xlfn.IFS(OR(F220="",LEFT(Methode_Keuze,4)="Geen"),"",AND(V220&lt;&gt;"",F220&lt;&gt;"Arbeidskosten"),ROUND(V220*VLOOKUP(F220,Tb_ProjectKosten[],MATCH(Tb_ProjectKosten[[#Headers],[Forfat_Percentage]],Tb_ProjectKosten[#Headers],0),0),2),AND(F220="Arbeidskosten",G220&lt;&gt;""),IFERROR(ROUND(V220*VLOOKUP(G220,Tb_KostenTypen[],3,0)*VLOOKUP(F220,Tb_ProjectKosten[],MATCH(Tb_ProjectKosten[[#Headers],[Forfat_Percentage]],Tb_ProjectKosten[#Headers],0),0),2),""),V220 &lt;=0,0),"")</f>
        <v/>
      </c>
      <c r="Y220" s="262"/>
      <c r="Z220" s="49"/>
      <c r="AA220" s="37" t="str" cm="1">
        <f t="array" ref="AA220">IFERROR(IF(INDEX(SubsidieTabel!$Q$1:$T$9,MATCH($F220,SubsidieTabel!$Q$1:$Q$9,0),IFERROR(MATCH(Methode_Keuze,SubsidieTabel!$Q$1:$T$1,0),2))&lt;&gt;1=TRUE,"ja",""),"")</f>
        <v/>
      </c>
    </row>
    <row r="221" spans="1:27" ht="15" customHeight="1" x14ac:dyDescent="0.25">
      <c r="A221" s="87"/>
      <c r="B221" s="219" t="str">
        <f>IF(A221&lt;&gt;"",_xlfn.MAXIFS($B$1:B220,$A$1:A220,A221)+1,"")</f>
        <v/>
      </c>
      <c r="C221" s="50"/>
      <c r="D221" s="50"/>
      <c r="E221" s="50"/>
      <c r="F221" s="50"/>
      <c r="G221" s="283"/>
      <c r="H221" s="296"/>
      <c r="I221" s="295"/>
      <c r="J221" s="295"/>
      <c r="K221" s="202"/>
      <c r="L221" s="202"/>
      <c r="M221" s="91" t="str">
        <f>IFERROR(VLOOKUP(H221,Lijsten!$H$1:$I$100,2,0),"")</f>
        <v/>
      </c>
      <c r="N221" s="91" t="str" cm="1">
        <f t="array" ref="N221">IFERROR(_xlfn.IFS(AND(LEFT(F221,6)="Arbeid",RIGHT(F221,3)&lt;&gt;"IKS"),IFERROR(VLOOKUP($G221,Tb_KostenTypen[],2,0),"tarief"),RIGHT(F221,3)="IKS","Uurtarief",LEFT(F221,6)="Arbeid","Uurtarief",AND(LEFT(F221,8)="Bijdrage",RIGHT(F221,15)="(vrijwilligers)"),"Vast tarief"),"")</f>
        <v/>
      </c>
      <c r="O221" s="92"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tarief",IF(LEFT(F221,8)="Bijdrage",VLOOKUP($F221,Tb_KostenTypen[],MATCH(Methode_Keuze,Tb_KostenTypen[#Headers],0),0),VLOOKUP($G221,Lijsten!L:O,4,0))),""),"")</f>
        <v/>
      </c>
      <c r="P221" s="92"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tarief",IF(LEFT(F221,8)="Bijdrage",VLOOKUP($F221,Tb_KostenTypen[],MATCH(Methode_Keuze,Tb_KostenTypen[#Headers],0),0),VLOOKUP($G221,Lijsten!L:O,4,0))),""),"")</f>
        <v/>
      </c>
      <c r="Q221" s="50"/>
      <c r="R221" s="50"/>
      <c r="S221" s="83"/>
      <c r="T221" s="51"/>
      <c r="U221" s="4" t="str" cm="1">
        <f t="array" ref="U221">IF(AA221&lt;&gt;"ja",_xlfn.IFNA(_xlfn.IFS(AND(O221&lt;&gt;"",F221&lt;&gt;"",RIGHT($N221,6)="tarief"),O221*Q221,S221&gt;0,IF(F221&lt;&gt;"",S221,"")),""),"")</f>
        <v/>
      </c>
      <c r="V221" s="4" t="str" cm="1">
        <f t="array" ref="V221">IF(AA221&lt;&gt;"ja",_xlfn.IFNA(_xlfn.IFS(AND(P221&lt;&gt;"",R221&lt;&gt;"",RIGHT($N221,6)="tarief"),P221*R221,T221&gt;0,T221),""),"")</f>
        <v/>
      </c>
      <c r="W221" s="4" t="str" cm="1">
        <f t="array" ref="W221">IFERROR(_xlfn.IFS(OR(F221="",LEFT(Methode_Keuze,4)="Geen"),"",AND(U221&lt;&gt;"",F221&lt;&gt;"Arbeidskosten"),ROUND(U221*VLOOKUP(F221,Tb_ProjectKosten[],MATCH(Tb_ProjectKosten[[#Headers],[Forfat_Percentage]],Tb_ProjectKosten[#Headers],0),0),2),AND(F221="Arbeidskosten",G221&lt;&gt;""),IFERROR(ROUND(U221*VLOOKUP(G221,Tb_KostenTypen[],3,0)*VLOOKUP(F221,Tb_ProjectKosten[],MATCH(Tb_ProjectKosten[[#Headers],[Forfat_Percentage]],Tb_ProjectKosten[#Headers],0),0),2),""),U221 &lt;=0,0),"")</f>
        <v/>
      </c>
      <c r="X221" s="4" t="str" cm="1">
        <f t="array" ref="X221">IFERROR(_xlfn.IFS(OR(F221="",LEFT(Methode_Keuze,4)="Geen"),"",AND(V221&lt;&gt;"",F221&lt;&gt;"Arbeidskosten"),ROUND(V221*VLOOKUP(F221,Tb_ProjectKosten[],MATCH(Tb_ProjectKosten[[#Headers],[Forfat_Percentage]],Tb_ProjectKosten[#Headers],0),0),2),AND(F221="Arbeidskosten",G221&lt;&gt;""),IFERROR(ROUND(V221*VLOOKUP(G221,Tb_KostenTypen[],3,0)*VLOOKUP(F221,Tb_ProjectKosten[],MATCH(Tb_ProjectKosten[[#Headers],[Forfat_Percentage]],Tb_ProjectKosten[#Headers],0),0),2),""),V221 &lt;=0,0),"")</f>
        <v/>
      </c>
      <c r="Y221" s="262"/>
      <c r="Z221" s="49"/>
      <c r="AA221" s="37" t="str" cm="1">
        <f t="array" ref="AA221">IFERROR(IF(INDEX(SubsidieTabel!$Q$1:$T$9,MATCH($F221,SubsidieTabel!$Q$1:$Q$9,0),IFERROR(MATCH(Methode_Keuze,SubsidieTabel!$Q$1:$T$1,0),2))&lt;&gt;1=TRUE,"ja",""),"")</f>
        <v/>
      </c>
    </row>
    <row r="222" spans="1:27" ht="15" customHeight="1" x14ac:dyDescent="0.25">
      <c r="A222" s="87"/>
      <c r="B222" s="219" t="str">
        <f>IF(A222&lt;&gt;"",_xlfn.MAXIFS($B$1:B221,$A$1:A221,A222)+1,"")</f>
        <v/>
      </c>
      <c r="C222" s="50"/>
      <c r="D222" s="50"/>
      <c r="E222" s="50"/>
      <c r="F222" s="50"/>
      <c r="G222" s="283"/>
      <c r="H222" s="296"/>
      <c r="I222" s="295"/>
      <c r="J222" s="295"/>
      <c r="K222" s="202"/>
      <c r="L222" s="202"/>
      <c r="M222" s="91" t="str">
        <f>IFERROR(VLOOKUP(H222,Lijsten!$H$1:$I$100,2,0),"")</f>
        <v/>
      </c>
      <c r="N222" s="91" t="str" cm="1">
        <f t="array" ref="N222">IFERROR(_xlfn.IFS(AND(LEFT(F222,6)="Arbeid",RIGHT(F222,3)&lt;&gt;"IKS"),IFERROR(VLOOKUP($G222,Tb_KostenTypen[],2,0),"tarief"),RIGHT(F222,3)="IKS","Uurtarief",LEFT(F222,6)="Arbeid","Uurtarief",AND(LEFT(F222,8)="Bijdrage",RIGHT(F222,15)="(vrijwilligers)"),"Vast tarief"),"")</f>
        <v/>
      </c>
      <c r="O222" s="92"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tarief",IF(LEFT(F222,8)="Bijdrage",VLOOKUP($F222,Tb_KostenTypen[],MATCH(Methode_Keuze,Tb_KostenTypen[#Headers],0),0),VLOOKUP($G222,Lijsten!L:O,4,0))),""),"")</f>
        <v/>
      </c>
      <c r="P222" s="92"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tarief",IF(LEFT(F222,8)="Bijdrage",VLOOKUP($F222,Tb_KostenTypen[],MATCH(Methode_Keuze,Tb_KostenTypen[#Headers],0),0),VLOOKUP($G222,Lijsten!L:O,4,0))),""),"")</f>
        <v/>
      </c>
      <c r="Q222" s="50"/>
      <c r="R222" s="50"/>
      <c r="S222" s="83"/>
      <c r="T222" s="51"/>
      <c r="U222" s="4" t="str" cm="1">
        <f t="array" ref="U222">IF(AA222&lt;&gt;"ja",_xlfn.IFNA(_xlfn.IFS(AND(O222&lt;&gt;"",F222&lt;&gt;"",RIGHT($N222,6)="tarief"),O222*Q222,S222&gt;0,IF(F222&lt;&gt;"",S222,"")),""),"")</f>
        <v/>
      </c>
      <c r="V222" s="4" t="str" cm="1">
        <f t="array" ref="V222">IF(AA222&lt;&gt;"ja",_xlfn.IFNA(_xlfn.IFS(AND(P222&lt;&gt;"",R222&lt;&gt;"",RIGHT($N222,6)="tarief"),P222*R222,T222&gt;0,T222),""),"")</f>
        <v/>
      </c>
      <c r="W222" s="4" t="str" cm="1">
        <f t="array" ref="W222">IFERROR(_xlfn.IFS(OR(F222="",LEFT(Methode_Keuze,4)="Geen"),"",AND(U222&lt;&gt;"",F222&lt;&gt;"Arbeidskosten"),ROUND(U222*VLOOKUP(F222,Tb_ProjectKosten[],MATCH(Tb_ProjectKosten[[#Headers],[Forfat_Percentage]],Tb_ProjectKosten[#Headers],0),0),2),AND(F222="Arbeidskosten",G222&lt;&gt;""),IFERROR(ROUND(U222*VLOOKUP(G222,Tb_KostenTypen[],3,0)*VLOOKUP(F222,Tb_ProjectKosten[],MATCH(Tb_ProjectKosten[[#Headers],[Forfat_Percentage]],Tb_ProjectKosten[#Headers],0),0),2),""),U222 &lt;=0,0),"")</f>
        <v/>
      </c>
      <c r="X222" s="4" t="str" cm="1">
        <f t="array" ref="X222">IFERROR(_xlfn.IFS(OR(F222="",LEFT(Methode_Keuze,4)="Geen"),"",AND(V222&lt;&gt;"",F222&lt;&gt;"Arbeidskosten"),ROUND(V222*VLOOKUP(F222,Tb_ProjectKosten[],MATCH(Tb_ProjectKosten[[#Headers],[Forfat_Percentage]],Tb_ProjectKosten[#Headers],0),0),2),AND(F222="Arbeidskosten",G222&lt;&gt;""),IFERROR(ROUND(V222*VLOOKUP(G222,Tb_KostenTypen[],3,0)*VLOOKUP(F222,Tb_ProjectKosten[],MATCH(Tb_ProjectKosten[[#Headers],[Forfat_Percentage]],Tb_ProjectKosten[#Headers],0),0),2),""),V222 &lt;=0,0),"")</f>
        <v/>
      </c>
      <c r="Y222" s="262"/>
      <c r="Z222" s="49"/>
      <c r="AA222" s="37" t="str" cm="1">
        <f t="array" ref="AA222">IFERROR(IF(INDEX(SubsidieTabel!$Q$1:$T$9,MATCH($F222,SubsidieTabel!$Q$1:$Q$9,0),IFERROR(MATCH(Methode_Keuze,SubsidieTabel!$Q$1:$T$1,0),2))&lt;&gt;1=TRUE,"ja",""),"")</f>
        <v/>
      </c>
    </row>
    <row r="223" spans="1:27" ht="15" customHeight="1" x14ac:dyDescent="0.25">
      <c r="A223" s="87"/>
      <c r="B223" s="219" t="str">
        <f>IF(A223&lt;&gt;"",_xlfn.MAXIFS($B$1:B222,$A$1:A222,A223)+1,"")</f>
        <v/>
      </c>
      <c r="C223" s="50"/>
      <c r="D223" s="50"/>
      <c r="E223" s="50"/>
      <c r="F223" s="50"/>
      <c r="G223" s="283"/>
      <c r="H223" s="296"/>
      <c r="I223" s="295"/>
      <c r="J223" s="295"/>
      <c r="K223" s="202"/>
      <c r="L223" s="202"/>
      <c r="M223" s="91" t="str">
        <f>IFERROR(VLOOKUP(H223,Lijsten!$H$1:$I$100,2,0),"")</f>
        <v/>
      </c>
      <c r="N223" s="91" t="str" cm="1">
        <f t="array" ref="N223">IFERROR(_xlfn.IFS(AND(LEFT(F223,6)="Arbeid",RIGHT(F223,3)&lt;&gt;"IKS"),IFERROR(VLOOKUP($G223,Tb_KostenTypen[],2,0),"tarief"),RIGHT(F223,3)="IKS","Uurtarief",LEFT(F223,6)="Arbeid","Uurtarief",AND(LEFT(F223,8)="Bijdrage",RIGHT(F223,15)="(vrijwilligers)"),"Vast tarief"),"")</f>
        <v/>
      </c>
      <c r="O223" s="92"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tarief",IF(LEFT(F223,8)="Bijdrage",VLOOKUP($F223,Tb_KostenTypen[],MATCH(Methode_Keuze,Tb_KostenTypen[#Headers],0),0),VLOOKUP($G223,Lijsten!L:O,4,0))),""),"")</f>
        <v/>
      </c>
      <c r="P223" s="92"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tarief",IF(LEFT(F223,8)="Bijdrage",VLOOKUP($F223,Tb_KostenTypen[],MATCH(Methode_Keuze,Tb_KostenTypen[#Headers],0),0),VLOOKUP($G223,Lijsten!L:O,4,0))),""),"")</f>
        <v/>
      </c>
      <c r="Q223" s="50"/>
      <c r="R223" s="50"/>
      <c r="S223" s="83"/>
      <c r="T223" s="51"/>
      <c r="U223" s="4" t="str" cm="1">
        <f t="array" ref="U223">IF(AA223&lt;&gt;"ja",_xlfn.IFNA(_xlfn.IFS(AND(O223&lt;&gt;"",F223&lt;&gt;"",RIGHT($N223,6)="tarief"),O223*Q223,S223&gt;0,IF(F223&lt;&gt;"",S223,"")),""),"")</f>
        <v/>
      </c>
      <c r="V223" s="4" t="str" cm="1">
        <f t="array" ref="V223">IF(AA223&lt;&gt;"ja",_xlfn.IFNA(_xlfn.IFS(AND(P223&lt;&gt;"",R223&lt;&gt;"",RIGHT($N223,6)="tarief"),P223*R223,T223&gt;0,T223),""),"")</f>
        <v/>
      </c>
      <c r="W223" s="4" t="str" cm="1">
        <f t="array" ref="W223">IFERROR(_xlfn.IFS(OR(F223="",LEFT(Methode_Keuze,4)="Geen"),"",AND(U223&lt;&gt;"",F223&lt;&gt;"Arbeidskosten"),ROUND(U223*VLOOKUP(F223,Tb_ProjectKosten[],MATCH(Tb_ProjectKosten[[#Headers],[Forfat_Percentage]],Tb_ProjectKosten[#Headers],0),0),2),AND(F223="Arbeidskosten",G223&lt;&gt;""),IFERROR(ROUND(U223*VLOOKUP(G223,Tb_KostenTypen[],3,0)*VLOOKUP(F223,Tb_ProjectKosten[],MATCH(Tb_ProjectKosten[[#Headers],[Forfat_Percentage]],Tb_ProjectKosten[#Headers],0),0),2),""),U223 &lt;=0,0),"")</f>
        <v/>
      </c>
      <c r="X223" s="4" t="str" cm="1">
        <f t="array" ref="X223">IFERROR(_xlfn.IFS(OR(F223="",LEFT(Methode_Keuze,4)="Geen"),"",AND(V223&lt;&gt;"",F223&lt;&gt;"Arbeidskosten"),ROUND(V223*VLOOKUP(F223,Tb_ProjectKosten[],MATCH(Tb_ProjectKosten[[#Headers],[Forfat_Percentage]],Tb_ProjectKosten[#Headers],0),0),2),AND(F223="Arbeidskosten",G223&lt;&gt;""),IFERROR(ROUND(V223*VLOOKUP(G223,Tb_KostenTypen[],3,0)*VLOOKUP(F223,Tb_ProjectKosten[],MATCH(Tb_ProjectKosten[[#Headers],[Forfat_Percentage]],Tb_ProjectKosten[#Headers],0),0),2),""),V223 &lt;=0,0),"")</f>
        <v/>
      </c>
      <c r="Y223" s="262"/>
      <c r="Z223" s="49"/>
      <c r="AA223" s="37" t="str" cm="1">
        <f t="array" ref="AA223">IFERROR(IF(INDEX(SubsidieTabel!$Q$1:$T$9,MATCH($F223,SubsidieTabel!$Q$1:$Q$9,0),IFERROR(MATCH(Methode_Keuze,SubsidieTabel!$Q$1:$T$1,0),2))&lt;&gt;1=TRUE,"ja",""),"")</f>
        <v/>
      </c>
    </row>
    <row r="224" spans="1:27" ht="15" customHeight="1" x14ac:dyDescent="0.25">
      <c r="A224" s="87"/>
      <c r="B224" s="219" t="str">
        <f>IF(A224&lt;&gt;"",_xlfn.MAXIFS($B$1:B223,$A$1:A223,A224)+1,"")</f>
        <v/>
      </c>
      <c r="C224" s="50"/>
      <c r="D224" s="50"/>
      <c r="E224" s="50"/>
      <c r="F224" s="50"/>
      <c r="G224" s="283"/>
      <c r="H224" s="296"/>
      <c r="I224" s="295"/>
      <c r="J224" s="295"/>
      <c r="K224" s="202"/>
      <c r="L224" s="202"/>
      <c r="M224" s="91" t="str">
        <f>IFERROR(VLOOKUP(H224,Lijsten!$H$1:$I$100,2,0),"")</f>
        <v/>
      </c>
      <c r="N224" s="91" t="str" cm="1">
        <f t="array" ref="N224">IFERROR(_xlfn.IFS(AND(LEFT(F224,6)="Arbeid",RIGHT(F224,3)&lt;&gt;"IKS"),IFERROR(VLOOKUP($G224,Tb_KostenTypen[],2,0),"tarief"),RIGHT(F224,3)="IKS","Uurtarief",LEFT(F224,6)="Arbeid","Uurtarief",AND(LEFT(F224,8)="Bijdrage",RIGHT(F224,15)="(vrijwilligers)"),"Vast tarief"),"")</f>
        <v/>
      </c>
      <c r="O224" s="92"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tarief",IF(LEFT(F224,8)="Bijdrage",VLOOKUP($F224,Tb_KostenTypen[],MATCH(Methode_Keuze,Tb_KostenTypen[#Headers],0),0),VLOOKUP($G224,Lijsten!L:O,4,0))),""),"")</f>
        <v/>
      </c>
      <c r="P224" s="92"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tarief",IF(LEFT(F224,8)="Bijdrage",VLOOKUP($F224,Tb_KostenTypen[],MATCH(Methode_Keuze,Tb_KostenTypen[#Headers],0),0),VLOOKUP($G224,Lijsten!L:O,4,0))),""),"")</f>
        <v/>
      </c>
      <c r="Q224" s="50"/>
      <c r="R224" s="50"/>
      <c r="S224" s="83"/>
      <c r="T224" s="51"/>
      <c r="U224" s="4" t="str" cm="1">
        <f t="array" ref="U224">IF(AA224&lt;&gt;"ja",_xlfn.IFNA(_xlfn.IFS(AND(O224&lt;&gt;"",F224&lt;&gt;"",RIGHT($N224,6)="tarief"),O224*Q224,S224&gt;0,IF(F224&lt;&gt;"",S224,"")),""),"")</f>
        <v/>
      </c>
      <c r="V224" s="4" t="str" cm="1">
        <f t="array" ref="V224">IF(AA224&lt;&gt;"ja",_xlfn.IFNA(_xlfn.IFS(AND(P224&lt;&gt;"",R224&lt;&gt;"",RIGHT($N224,6)="tarief"),P224*R224,T224&gt;0,T224),""),"")</f>
        <v/>
      </c>
      <c r="W224" s="4" t="str" cm="1">
        <f t="array" ref="W224">IFERROR(_xlfn.IFS(OR(F224="",LEFT(Methode_Keuze,4)="Geen"),"",AND(U224&lt;&gt;"",F224&lt;&gt;"Arbeidskosten"),ROUND(U224*VLOOKUP(F224,Tb_ProjectKosten[],MATCH(Tb_ProjectKosten[[#Headers],[Forfat_Percentage]],Tb_ProjectKosten[#Headers],0),0),2),AND(F224="Arbeidskosten",G224&lt;&gt;""),IFERROR(ROUND(U224*VLOOKUP(G224,Tb_KostenTypen[],3,0)*VLOOKUP(F224,Tb_ProjectKosten[],MATCH(Tb_ProjectKosten[[#Headers],[Forfat_Percentage]],Tb_ProjectKosten[#Headers],0),0),2),""),U224 &lt;=0,0),"")</f>
        <v/>
      </c>
      <c r="X224" s="4" t="str" cm="1">
        <f t="array" ref="X224">IFERROR(_xlfn.IFS(OR(F224="",LEFT(Methode_Keuze,4)="Geen"),"",AND(V224&lt;&gt;"",F224&lt;&gt;"Arbeidskosten"),ROUND(V224*VLOOKUP(F224,Tb_ProjectKosten[],MATCH(Tb_ProjectKosten[[#Headers],[Forfat_Percentage]],Tb_ProjectKosten[#Headers],0),0),2),AND(F224="Arbeidskosten",G224&lt;&gt;""),IFERROR(ROUND(V224*VLOOKUP(G224,Tb_KostenTypen[],3,0)*VLOOKUP(F224,Tb_ProjectKosten[],MATCH(Tb_ProjectKosten[[#Headers],[Forfat_Percentage]],Tb_ProjectKosten[#Headers],0),0),2),""),V224 &lt;=0,0),"")</f>
        <v/>
      </c>
      <c r="Y224" s="262"/>
      <c r="Z224" s="49"/>
      <c r="AA224" s="37" t="str" cm="1">
        <f t="array" ref="AA224">IFERROR(IF(INDEX(SubsidieTabel!$Q$1:$T$9,MATCH($F224,SubsidieTabel!$Q$1:$Q$9,0),IFERROR(MATCH(Methode_Keuze,SubsidieTabel!$Q$1:$T$1,0),2))&lt;&gt;1=TRUE,"ja",""),"")</f>
        <v/>
      </c>
    </row>
    <row r="225" spans="1:27" ht="15" customHeight="1" x14ac:dyDescent="0.25">
      <c r="A225" s="87"/>
      <c r="B225" s="219" t="str">
        <f>IF(A225&lt;&gt;"",_xlfn.MAXIFS($B$1:B224,$A$1:A224,A225)+1,"")</f>
        <v/>
      </c>
      <c r="C225" s="50"/>
      <c r="D225" s="50"/>
      <c r="E225" s="50"/>
      <c r="F225" s="50"/>
      <c r="G225" s="283"/>
      <c r="H225" s="296"/>
      <c r="I225" s="295"/>
      <c r="J225" s="295"/>
      <c r="K225" s="202"/>
      <c r="L225" s="202"/>
      <c r="M225" s="91" t="str">
        <f>IFERROR(VLOOKUP(H225,Lijsten!$H$1:$I$100,2,0),"")</f>
        <v/>
      </c>
      <c r="N225" s="91" t="str" cm="1">
        <f t="array" ref="N225">IFERROR(_xlfn.IFS(AND(LEFT(F225,6)="Arbeid",RIGHT(F225,3)&lt;&gt;"IKS"),IFERROR(VLOOKUP($G225,Tb_KostenTypen[],2,0),"tarief"),RIGHT(F225,3)="IKS","Uurtarief",LEFT(F225,6)="Arbeid","Uurtarief",AND(LEFT(F225,8)="Bijdrage",RIGHT(F225,15)="(vrijwilligers)"),"Vast tarief"),"")</f>
        <v/>
      </c>
      <c r="O225" s="92"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tarief",IF(LEFT(F225,8)="Bijdrage",VLOOKUP($F225,Tb_KostenTypen[],MATCH(Methode_Keuze,Tb_KostenTypen[#Headers],0),0),VLOOKUP($G225,Lijsten!L:O,4,0))),""),"")</f>
        <v/>
      </c>
      <c r="P225" s="92"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tarief",IF(LEFT(F225,8)="Bijdrage",VLOOKUP($F225,Tb_KostenTypen[],MATCH(Methode_Keuze,Tb_KostenTypen[#Headers],0),0),VLOOKUP($G225,Lijsten!L:O,4,0))),""),"")</f>
        <v/>
      </c>
      <c r="Q225" s="50"/>
      <c r="R225" s="50"/>
      <c r="S225" s="83"/>
      <c r="T225" s="51"/>
      <c r="U225" s="4" t="str" cm="1">
        <f t="array" ref="U225">IF(AA225&lt;&gt;"ja",_xlfn.IFNA(_xlfn.IFS(AND(O225&lt;&gt;"",F225&lt;&gt;"",RIGHT($N225,6)="tarief"),O225*Q225,S225&gt;0,IF(F225&lt;&gt;"",S225,"")),""),"")</f>
        <v/>
      </c>
      <c r="V225" s="4" t="str" cm="1">
        <f t="array" ref="V225">IF(AA225&lt;&gt;"ja",_xlfn.IFNA(_xlfn.IFS(AND(P225&lt;&gt;"",R225&lt;&gt;"",RIGHT($N225,6)="tarief"),P225*R225,T225&gt;0,T225),""),"")</f>
        <v/>
      </c>
      <c r="W225" s="4" t="str" cm="1">
        <f t="array" ref="W225">IFERROR(_xlfn.IFS(OR(F225="",LEFT(Methode_Keuze,4)="Geen"),"",AND(U225&lt;&gt;"",F225&lt;&gt;"Arbeidskosten"),ROUND(U225*VLOOKUP(F225,Tb_ProjectKosten[],MATCH(Tb_ProjectKosten[[#Headers],[Forfat_Percentage]],Tb_ProjectKosten[#Headers],0),0),2),AND(F225="Arbeidskosten",G225&lt;&gt;""),IFERROR(ROUND(U225*VLOOKUP(G225,Tb_KostenTypen[],3,0)*VLOOKUP(F225,Tb_ProjectKosten[],MATCH(Tb_ProjectKosten[[#Headers],[Forfat_Percentage]],Tb_ProjectKosten[#Headers],0),0),2),""),U225 &lt;=0,0),"")</f>
        <v/>
      </c>
      <c r="X225" s="4" t="str" cm="1">
        <f t="array" ref="X225">IFERROR(_xlfn.IFS(OR(F225="",LEFT(Methode_Keuze,4)="Geen"),"",AND(V225&lt;&gt;"",F225&lt;&gt;"Arbeidskosten"),ROUND(V225*VLOOKUP(F225,Tb_ProjectKosten[],MATCH(Tb_ProjectKosten[[#Headers],[Forfat_Percentage]],Tb_ProjectKosten[#Headers],0),0),2),AND(F225="Arbeidskosten",G225&lt;&gt;""),IFERROR(ROUND(V225*VLOOKUP(G225,Tb_KostenTypen[],3,0)*VLOOKUP(F225,Tb_ProjectKosten[],MATCH(Tb_ProjectKosten[[#Headers],[Forfat_Percentage]],Tb_ProjectKosten[#Headers],0),0),2),""),V225 &lt;=0,0),"")</f>
        <v/>
      </c>
      <c r="Y225" s="262"/>
      <c r="Z225" s="49"/>
      <c r="AA225" s="37" t="str" cm="1">
        <f t="array" ref="AA225">IFERROR(IF(INDEX(SubsidieTabel!$Q$1:$T$9,MATCH($F225,SubsidieTabel!$Q$1:$Q$9,0),IFERROR(MATCH(Methode_Keuze,SubsidieTabel!$Q$1:$T$1,0),2))&lt;&gt;1=TRUE,"ja",""),"")</f>
        <v/>
      </c>
    </row>
    <row r="226" spans="1:27" ht="15" customHeight="1" x14ac:dyDescent="0.25">
      <c r="A226" s="87"/>
      <c r="B226" s="219" t="str">
        <f>IF(A226&lt;&gt;"",_xlfn.MAXIFS($B$1:B225,$A$1:A225,A226)+1,"")</f>
        <v/>
      </c>
      <c r="C226" s="50"/>
      <c r="D226" s="50"/>
      <c r="E226" s="50"/>
      <c r="F226" s="50"/>
      <c r="G226" s="283"/>
      <c r="H226" s="296"/>
      <c r="I226" s="295"/>
      <c r="J226" s="295"/>
      <c r="K226" s="202"/>
      <c r="L226" s="202"/>
      <c r="M226" s="91" t="str">
        <f>IFERROR(VLOOKUP(H226,Lijsten!$H$1:$I$100,2,0),"")</f>
        <v/>
      </c>
      <c r="N226" s="91" t="str" cm="1">
        <f t="array" ref="N226">IFERROR(_xlfn.IFS(AND(LEFT(F226,6)="Arbeid",RIGHT(F226,3)&lt;&gt;"IKS"),IFERROR(VLOOKUP($G226,Tb_KostenTypen[],2,0),"tarief"),RIGHT(F226,3)="IKS","Uurtarief",LEFT(F226,6)="Arbeid","Uurtarief",AND(LEFT(F226,8)="Bijdrage",RIGHT(F226,15)="(vrijwilligers)"),"Vast tarief"),"")</f>
        <v/>
      </c>
      <c r="O226" s="92"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tarief",IF(LEFT(F226,8)="Bijdrage",VLOOKUP($F226,Tb_KostenTypen[],MATCH(Methode_Keuze,Tb_KostenTypen[#Headers],0),0),VLOOKUP($G226,Lijsten!L:O,4,0))),""),"")</f>
        <v/>
      </c>
      <c r="P226" s="92"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tarief",IF(LEFT(F226,8)="Bijdrage",VLOOKUP($F226,Tb_KostenTypen[],MATCH(Methode_Keuze,Tb_KostenTypen[#Headers],0),0),VLOOKUP($G226,Lijsten!L:O,4,0))),""),"")</f>
        <v/>
      </c>
      <c r="Q226" s="50"/>
      <c r="R226" s="50"/>
      <c r="S226" s="83"/>
      <c r="T226" s="51"/>
      <c r="U226" s="4" t="str" cm="1">
        <f t="array" ref="U226">IF(AA226&lt;&gt;"ja",_xlfn.IFNA(_xlfn.IFS(AND(O226&lt;&gt;"",F226&lt;&gt;"",RIGHT($N226,6)="tarief"),O226*Q226,S226&gt;0,IF(F226&lt;&gt;"",S226,"")),""),"")</f>
        <v/>
      </c>
      <c r="V226" s="4" t="str" cm="1">
        <f t="array" ref="V226">IF(AA226&lt;&gt;"ja",_xlfn.IFNA(_xlfn.IFS(AND(P226&lt;&gt;"",R226&lt;&gt;"",RIGHT($N226,6)="tarief"),P226*R226,T226&gt;0,T226),""),"")</f>
        <v/>
      </c>
      <c r="W226" s="4" t="str" cm="1">
        <f t="array" ref="W226">IFERROR(_xlfn.IFS(OR(F226="",LEFT(Methode_Keuze,4)="Geen"),"",AND(U226&lt;&gt;"",F226&lt;&gt;"Arbeidskosten"),ROUND(U226*VLOOKUP(F226,Tb_ProjectKosten[],MATCH(Tb_ProjectKosten[[#Headers],[Forfat_Percentage]],Tb_ProjectKosten[#Headers],0),0),2),AND(F226="Arbeidskosten",G226&lt;&gt;""),IFERROR(ROUND(U226*VLOOKUP(G226,Tb_KostenTypen[],3,0)*VLOOKUP(F226,Tb_ProjectKosten[],MATCH(Tb_ProjectKosten[[#Headers],[Forfat_Percentage]],Tb_ProjectKosten[#Headers],0),0),2),""),U226 &lt;=0,0),"")</f>
        <v/>
      </c>
      <c r="X226" s="4" t="str" cm="1">
        <f t="array" ref="X226">IFERROR(_xlfn.IFS(OR(F226="",LEFT(Methode_Keuze,4)="Geen"),"",AND(V226&lt;&gt;"",F226&lt;&gt;"Arbeidskosten"),ROUND(V226*VLOOKUP(F226,Tb_ProjectKosten[],MATCH(Tb_ProjectKosten[[#Headers],[Forfat_Percentage]],Tb_ProjectKosten[#Headers],0),0),2),AND(F226="Arbeidskosten",G226&lt;&gt;""),IFERROR(ROUND(V226*VLOOKUP(G226,Tb_KostenTypen[],3,0)*VLOOKUP(F226,Tb_ProjectKosten[],MATCH(Tb_ProjectKosten[[#Headers],[Forfat_Percentage]],Tb_ProjectKosten[#Headers],0),0),2),""),V226 &lt;=0,0),"")</f>
        <v/>
      </c>
      <c r="Y226" s="262"/>
      <c r="Z226" s="49"/>
      <c r="AA226" s="37" t="str" cm="1">
        <f t="array" ref="AA226">IFERROR(IF(INDEX(SubsidieTabel!$Q$1:$T$9,MATCH($F226,SubsidieTabel!$Q$1:$Q$9,0),IFERROR(MATCH(Methode_Keuze,SubsidieTabel!$Q$1:$T$1,0),2))&lt;&gt;1=TRUE,"ja",""),"")</f>
        <v/>
      </c>
    </row>
    <row r="227" spans="1:27" ht="15" customHeight="1" x14ac:dyDescent="0.25">
      <c r="A227" s="87"/>
      <c r="B227" s="219" t="str">
        <f>IF(A227&lt;&gt;"",_xlfn.MAXIFS($B$1:B226,$A$1:A226,A227)+1,"")</f>
        <v/>
      </c>
      <c r="C227" s="50"/>
      <c r="D227" s="50"/>
      <c r="E227" s="50"/>
      <c r="F227" s="50"/>
      <c r="G227" s="283"/>
      <c r="H227" s="296"/>
      <c r="I227" s="295"/>
      <c r="J227" s="295"/>
      <c r="K227" s="202"/>
      <c r="L227" s="202"/>
      <c r="M227" s="91" t="str">
        <f>IFERROR(VLOOKUP(H227,Lijsten!$H$1:$I$100,2,0),"")</f>
        <v/>
      </c>
      <c r="N227" s="91" t="str" cm="1">
        <f t="array" ref="N227">IFERROR(_xlfn.IFS(AND(LEFT(F227,6)="Arbeid",RIGHT(F227,3)&lt;&gt;"IKS"),IFERROR(VLOOKUP($G227,Tb_KostenTypen[],2,0),"tarief"),RIGHT(F227,3)="IKS","Uurtarief",LEFT(F227,6)="Arbeid","Uurtarief",AND(LEFT(F227,8)="Bijdrage",RIGHT(F227,15)="(vrijwilligers)"),"Vast tarief"),"")</f>
        <v/>
      </c>
      <c r="O227" s="92"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tarief",IF(LEFT(F227,8)="Bijdrage",VLOOKUP($F227,Tb_KostenTypen[],MATCH(Methode_Keuze,Tb_KostenTypen[#Headers],0),0),VLOOKUP($G227,Lijsten!L:O,4,0))),""),"")</f>
        <v/>
      </c>
      <c r="P227" s="92"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tarief",IF(LEFT(F227,8)="Bijdrage",VLOOKUP($F227,Tb_KostenTypen[],MATCH(Methode_Keuze,Tb_KostenTypen[#Headers],0),0),VLOOKUP($G227,Lijsten!L:O,4,0))),""),"")</f>
        <v/>
      </c>
      <c r="Q227" s="50"/>
      <c r="R227" s="50"/>
      <c r="S227" s="83"/>
      <c r="T227" s="51"/>
      <c r="U227" s="4" t="str" cm="1">
        <f t="array" ref="U227">IF(AA227&lt;&gt;"ja",_xlfn.IFNA(_xlfn.IFS(AND(O227&lt;&gt;"",F227&lt;&gt;"",RIGHT($N227,6)="tarief"),O227*Q227,S227&gt;0,IF(F227&lt;&gt;"",S227,"")),""),"")</f>
        <v/>
      </c>
      <c r="V227" s="4" t="str" cm="1">
        <f t="array" ref="V227">IF(AA227&lt;&gt;"ja",_xlfn.IFNA(_xlfn.IFS(AND(P227&lt;&gt;"",R227&lt;&gt;"",RIGHT($N227,6)="tarief"),P227*R227,T227&gt;0,T227),""),"")</f>
        <v/>
      </c>
      <c r="W227" s="4" t="str" cm="1">
        <f t="array" ref="W227">IFERROR(_xlfn.IFS(OR(F227="",LEFT(Methode_Keuze,4)="Geen"),"",AND(U227&lt;&gt;"",F227&lt;&gt;"Arbeidskosten"),ROUND(U227*VLOOKUP(F227,Tb_ProjectKosten[],MATCH(Tb_ProjectKosten[[#Headers],[Forfat_Percentage]],Tb_ProjectKosten[#Headers],0),0),2),AND(F227="Arbeidskosten",G227&lt;&gt;""),IFERROR(ROUND(U227*VLOOKUP(G227,Tb_KostenTypen[],3,0)*VLOOKUP(F227,Tb_ProjectKosten[],MATCH(Tb_ProjectKosten[[#Headers],[Forfat_Percentage]],Tb_ProjectKosten[#Headers],0),0),2),""),U227 &lt;=0,0),"")</f>
        <v/>
      </c>
      <c r="X227" s="4" t="str" cm="1">
        <f t="array" ref="X227">IFERROR(_xlfn.IFS(OR(F227="",LEFT(Methode_Keuze,4)="Geen"),"",AND(V227&lt;&gt;"",F227&lt;&gt;"Arbeidskosten"),ROUND(V227*VLOOKUP(F227,Tb_ProjectKosten[],MATCH(Tb_ProjectKosten[[#Headers],[Forfat_Percentage]],Tb_ProjectKosten[#Headers],0),0),2),AND(F227="Arbeidskosten",G227&lt;&gt;""),IFERROR(ROUND(V227*VLOOKUP(G227,Tb_KostenTypen[],3,0)*VLOOKUP(F227,Tb_ProjectKosten[],MATCH(Tb_ProjectKosten[[#Headers],[Forfat_Percentage]],Tb_ProjectKosten[#Headers],0),0),2),""),V227 &lt;=0,0),"")</f>
        <v/>
      </c>
      <c r="Y227" s="262"/>
      <c r="Z227" s="49"/>
      <c r="AA227" s="37" t="str" cm="1">
        <f t="array" ref="AA227">IFERROR(IF(INDEX(SubsidieTabel!$Q$1:$T$9,MATCH($F227,SubsidieTabel!$Q$1:$Q$9,0),IFERROR(MATCH(Methode_Keuze,SubsidieTabel!$Q$1:$T$1,0),2))&lt;&gt;1=TRUE,"ja",""),"")</f>
        <v/>
      </c>
    </row>
    <row r="228" spans="1:27" ht="15" customHeight="1" x14ac:dyDescent="0.25">
      <c r="A228" s="87"/>
      <c r="B228" s="219" t="str">
        <f>IF(A228&lt;&gt;"",_xlfn.MAXIFS($B$1:B227,$A$1:A227,A228)+1,"")</f>
        <v/>
      </c>
      <c r="C228" s="50"/>
      <c r="D228" s="50"/>
      <c r="E228" s="50"/>
      <c r="F228" s="50"/>
      <c r="G228" s="283"/>
      <c r="H228" s="296"/>
      <c r="I228" s="295"/>
      <c r="J228" s="295"/>
      <c r="K228" s="202"/>
      <c r="L228" s="202"/>
      <c r="M228" s="91" t="str">
        <f>IFERROR(VLOOKUP(H228,Lijsten!$H$1:$I$100,2,0),"")</f>
        <v/>
      </c>
      <c r="N228" s="91" t="str" cm="1">
        <f t="array" ref="N228">IFERROR(_xlfn.IFS(AND(LEFT(F228,6)="Arbeid",RIGHT(F228,3)&lt;&gt;"IKS"),IFERROR(VLOOKUP($G228,Tb_KostenTypen[],2,0),"tarief"),RIGHT(F228,3)="IKS","Uurtarief",LEFT(F228,6)="Arbeid","Uurtarief",AND(LEFT(F228,8)="Bijdrage",RIGHT(F228,15)="(vrijwilligers)"),"Vast tarief"),"")</f>
        <v/>
      </c>
      <c r="O228" s="92"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tarief",IF(LEFT(F228,8)="Bijdrage",VLOOKUP($F228,Tb_KostenTypen[],MATCH(Methode_Keuze,Tb_KostenTypen[#Headers],0),0),VLOOKUP($G228,Lijsten!L:O,4,0))),""),"")</f>
        <v/>
      </c>
      <c r="P228" s="92"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tarief",IF(LEFT(F228,8)="Bijdrage",VLOOKUP($F228,Tb_KostenTypen[],MATCH(Methode_Keuze,Tb_KostenTypen[#Headers],0),0),VLOOKUP($G228,Lijsten!L:O,4,0))),""),"")</f>
        <v/>
      </c>
      <c r="Q228" s="50"/>
      <c r="R228" s="50"/>
      <c r="S228" s="83"/>
      <c r="T228" s="51"/>
      <c r="U228" s="4" t="str" cm="1">
        <f t="array" ref="U228">IF(AA228&lt;&gt;"ja",_xlfn.IFNA(_xlfn.IFS(AND(O228&lt;&gt;"",F228&lt;&gt;"",RIGHT($N228,6)="tarief"),O228*Q228,S228&gt;0,IF(F228&lt;&gt;"",S228,"")),""),"")</f>
        <v/>
      </c>
      <c r="V228" s="4" t="str" cm="1">
        <f t="array" ref="V228">IF(AA228&lt;&gt;"ja",_xlfn.IFNA(_xlfn.IFS(AND(P228&lt;&gt;"",R228&lt;&gt;"",RIGHT($N228,6)="tarief"),P228*R228,T228&gt;0,T228),""),"")</f>
        <v/>
      </c>
      <c r="W228" s="4" t="str" cm="1">
        <f t="array" ref="W228">IFERROR(_xlfn.IFS(OR(F228="",LEFT(Methode_Keuze,4)="Geen"),"",AND(U228&lt;&gt;"",F228&lt;&gt;"Arbeidskosten"),ROUND(U228*VLOOKUP(F228,Tb_ProjectKosten[],MATCH(Tb_ProjectKosten[[#Headers],[Forfat_Percentage]],Tb_ProjectKosten[#Headers],0),0),2),AND(F228="Arbeidskosten",G228&lt;&gt;""),IFERROR(ROUND(U228*VLOOKUP(G228,Tb_KostenTypen[],3,0)*VLOOKUP(F228,Tb_ProjectKosten[],MATCH(Tb_ProjectKosten[[#Headers],[Forfat_Percentage]],Tb_ProjectKosten[#Headers],0),0),2),""),U228 &lt;=0,0),"")</f>
        <v/>
      </c>
      <c r="X228" s="4" t="str" cm="1">
        <f t="array" ref="X228">IFERROR(_xlfn.IFS(OR(F228="",LEFT(Methode_Keuze,4)="Geen"),"",AND(V228&lt;&gt;"",F228&lt;&gt;"Arbeidskosten"),ROUND(V228*VLOOKUP(F228,Tb_ProjectKosten[],MATCH(Tb_ProjectKosten[[#Headers],[Forfat_Percentage]],Tb_ProjectKosten[#Headers],0),0),2),AND(F228="Arbeidskosten",G228&lt;&gt;""),IFERROR(ROUND(V228*VLOOKUP(G228,Tb_KostenTypen[],3,0)*VLOOKUP(F228,Tb_ProjectKosten[],MATCH(Tb_ProjectKosten[[#Headers],[Forfat_Percentage]],Tb_ProjectKosten[#Headers],0),0),2),""),V228 &lt;=0,0),"")</f>
        <v/>
      </c>
      <c r="Y228" s="262"/>
      <c r="Z228" s="49"/>
      <c r="AA228" s="37" t="str" cm="1">
        <f t="array" ref="AA228">IFERROR(IF(INDEX(SubsidieTabel!$Q$1:$T$9,MATCH($F228,SubsidieTabel!$Q$1:$Q$9,0),IFERROR(MATCH(Methode_Keuze,SubsidieTabel!$Q$1:$T$1,0),2))&lt;&gt;1=TRUE,"ja",""),"")</f>
        <v/>
      </c>
    </row>
    <row r="229" spans="1:27" ht="15" customHeight="1" x14ac:dyDescent="0.25">
      <c r="A229" s="87"/>
      <c r="B229" s="219" t="str">
        <f>IF(A229&lt;&gt;"",_xlfn.MAXIFS($B$1:B228,$A$1:A228,A229)+1,"")</f>
        <v/>
      </c>
      <c r="C229" s="50"/>
      <c r="D229" s="50"/>
      <c r="E229" s="50"/>
      <c r="F229" s="50"/>
      <c r="G229" s="283"/>
      <c r="H229" s="296"/>
      <c r="I229" s="295"/>
      <c r="J229" s="295"/>
      <c r="K229" s="202"/>
      <c r="L229" s="202"/>
      <c r="M229" s="91" t="str">
        <f>IFERROR(VLOOKUP(H229,Lijsten!$H$1:$I$100,2,0),"")</f>
        <v/>
      </c>
      <c r="N229" s="91" t="str" cm="1">
        <f t="array" ref="N229">IFERROR(_xlfn.IFS(AND(LEFT(F229,6)="Arbeid",RIGHT(F229,3)&lt;&gt;"IKS"),IFERROR(VLOOKUP($G229,Tb_KostenTypen[],2,0),"tarief"),RIGHT(F229,3)="IKS","Uurtarief",LEFT(F229,6)="Arbeid","Uurtarief",AND(LEFT(F229,8)="Bijdrage",RIGHT(F229,15)="(vrijwilligers)"),"Vast tarief"),"")</f>
        <v/>
      </c>
      <c r="O229" s="92"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tarief",IF(LEFT(F229,8)="Bijdrage",VLOOKUP($F229,Tb_KostenTypen[],MATCH(Methode_Keuze,Tb_KostenTypen[#Headers],0),0),VLOOKUP($G229,Lijsten!L:O,4,0))),""),"")</f>
        <v/>
      </c>
      <c r="P229" s="92"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tarief",IF(LEFT(F229,8)="Bijdrage",VLOOKUP($F229,Tb_KostenTypen[],MATCH(Methode_Keuze,Tb_KostenTypen[#Headers],0),0),VLOOKUP($G229,Lijsten!L:O,4,0))),""),"")</f>
        <v/>
      </c>
      <c r="Q229" s="50"/>
      <c r="R229" s="50"/>
      <c r="S229" s="83"/>
      <c r="T229" s="51"/>
      <c r="U229" s="4" t="str" cm="1">
        <f t="array" ref="U229">IF(AA229&lt;&gt;"ja",_xlfn.IFNA(_xlfn.IFS(AND(O229&lt;&gt;"",F229&lt;&gt;"",RIGHT($N229,6)="tarief"),O229*Q229,S229&gt;0,IF(F229&lt;&gt;"",S229,"")),""),"")</f>
        <v/>
      </c>
      <c r="V229" s="4" t="str" cm="1">
        <f t="array" ref="V229">IF(AA229&lt;&gt;"ja",_xlfn.IFNA(_xlfn.IFS(AND(P229&lt;&gt;"",R229&lt;&gt;"",RIGHT($N229,6)="tarief"),P229*R229,T229&gt;0,T229),""),"")</f>
        <v/>
      </c>
      <c r="W229" s="4" t="str" cm="1">
        <f t="array" ref="W229">IFERROR(_xlfn.IFS(OR(F229="",LEFT(Methode_Keuze,4)="Geen"),"",AND(U229&lt;&gt;"",F229&lt;&gt;"Arbeidskosten"),ROUND(U229*VLOOKUP(F229,Tb_ProjectKosten[],MATCH(Tb_ProjectKosten[[#Headers],[Forfat_Percentage]],Tb_ProjectKosten[#Headers],0),0),2),AND(F229="Arbeidskosten",G229&lt;&gt;""),IFERROR(ROUND(U229*VLOOKUP(G229,Tb_KostenTypen[],3,0)*VLOOKUP(F229,Tb_ProjectKosten[],MATCH(Tb_ProjectKosten[[#Headers],[Forfat_Percentage]],Tb_ProjectKosten[#Headers],0),0),2),""),U229 &lt;=0,0),"")</f>
        <v/>
      </c>
      <c r="X229" s="4" t="str" cm="1">
        <f t="array" ref="X229">IFERROR(_xlfn.IFS(OR(F229="",LEFT(Methode_Keuze,4)="Geen"),"",AND(V229&lt;&gt;"",F229&lt;&gt;"Arbeidskosten"),ROUND(V229*VLOOKUP(F229,Tb_ProjectKosten[],MATCH(Tb_ProjectKosten[[#Headers],[Forfat_Percentage]],Tb_ProjectKosten[#Headers],0),0),2),AND(F229="Arbeidskosten",G229&lt;&gt;""),IFERROR(ROUND(V229*VLOOKUP(G229,Tb_KostenTypen[],3,0)*VLOOKUP(F229,Tb_ProjectKosten[],MATCH(Tb_ProjectKosten[[#Headers],[Forfat_Percentage]],Tb_ProjectKosten[#Headers],0),0),2),""),V229 &lt;=0,0),"")</f>
        <v/>
      </c>
      <c r="Y229" s="262"/>
      <c r="Z229" s="49"/>
      <c r="AA229" s="37" t="str" cm="1">
        <f t="array" ref="AA229">IFERROR(IF(INDEX(SubsidieTabel!$Q$1:$T$9,MATCH($F229,SubsidieTabel!$Q$1:$Q$9,0),IFERROR(MATCH(Methode_Keuze,SubsidieTabel!$Q$1:$T$1,0),2))&lt;&gt;1=TRUE,"ja",""),"")</f>
        <v/>
      </c>
    </row>
    <row r="230" spans="1:27" ht="15" customHeight="1" x14ac:dyDescent="0.25">
      <c r="A230" s="87"/>
      <c r="B230" s="219" t="str">
        <f>IF(A230&lt;&gt;"",_xlfn.MAXIFS($B$1:B229,$A$1:A229,A230)+1,"")</f>
        <v/>
      </c>
      <c r="C230" s="50"/>
      <c r="D230" s="50"/>
      <c r="E230" s="50"/>
      <c r="F230" s="50"/>
      <c r="G230" s="283"/>
      <c r="H230" s="296"/>
      <c r="I230" s="295"/>
      <c r="J230" s="295"/>
      <c r="K230" s="202"/>
      <c r="L230" s="202"/>
      <c r="M230" s="91" t="str">
        <f>IFERROR(VLOOKUP(H230,Lijsten!$H$1:$I$100,2,0),"")</f>
        <v/>
      </c>
      <c r="N230" s="91" t="str" cm="1">
        <f t="array" ref="N230">IFERROR(_xlfn.IFS(AND(LEFT(F230,6)="Arbeid",RIGHT(F230,3)&lt;&gt;"IKS"),IFERROR(VLOOKUP($G230,Tb_KostenTypen[],2,0),"tarief"),RIGHT(F230,3)="IKS","Uurtarief",LEFT(F230,6)="Arbeid","Uurtarief",AND(LEFT(F230,8)="Bijdrage",RIGHT(F230,15)="(vrijwilligers)"),"Vast tarief"),"")</f>
        <v/>
      </c>
      <c r="O230" s="92"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tarief",IF(LEFT(F230,8)="Bijdrage",VLOOKUP($F230,Tb_KostenTypen[],MATCH(Methode_Keuze,Tb_KostenTypen[#Headers],0),0),VLOOKUP($G230,Lijsten!L:O,4,0))),""),"")</f>
        <v/>
      </c>
      <c r="P230" s="92"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tarief",IF(LEFT(F230,8)="Bijdrage",VLOOKUP($F230,Tb_KostenTypen[],MATCH(Methode_Keuze,Tb_KostenTypen[#Headers],0),0),VLOOKUP($G230,Lijsten!L:O,4,0))),""),"")</f>
        <v/>
      </c>
      <c r="Q230" s="50"/>
      <c r="R230" s="50"/>
      <c r="S230" s="83"/>
      <c r="T230" s="51"/>
      <c r="U230" s="4" t="str" cm="1">
        <f t="array" ref="U230">IF(AA230&lt;&gt;"ja",_xlfn.IFNA(_xlfn.IFS(AND(O230&lt;&gt;"",F230&lt;&gt;"",RIGHT($N230,6)="tarief"),O230*Q230,S230&gt;0,IF(F230&lt;&gt;"",S230,"")),""),"")</f>
        <v/>
      </c>
      <c r="V230" s="4" t="str" cm="1">
        <f t="array" ref="V230">IF(AA230&lt;&gt;"ja",_xlfn.IFNA(_xlfn.IFS(AND(P230&lt;&gt;"",R230&lt;&gt;"",RIGHT($N230,6)="tarief"),P230*R230,T230&gt;0,T230),""),"")</f>
        <v/>
      </c>
      <c r="W230" s="4" t="str" cm="1">
        <f t="array" ref="W230">IFERROR(_xlfn.IFS(OR(F230="",LEFT(Methode_Keuze,4)="Geen"),"",AND(U230&lt;&gt;"",F230&lt;&gt;"Arbeidskosten"),ROUND(U230*VLOOKUP(F230,Tb_ProjectKosten[],MATCH(Tb_ProjectKosten[[#Headers],[Forfat_Percentage]],Tb_ProjectKosten[#Headers],0),0),2),AND(F230="Arbeidskosten",G230&lt;&gt;""),IFERROR(ROUND(U230*VLOOKUP(G230,Tb_KostenTypen[],3,0)*VLOOKUP(F230,Tb_ProjectKosten[],MATCH(Tb_ProjectKosten[[#Headers],[Forfat_Percentage]],Tb_ProjectKosten[#Headers],0),0),2),""),U230 &lt;=0,0),"")</f>
        <v/>
      </c>
      <c r="X230" s="4" t="str" cm="1">
        <f t="array" ref="X230">IFERROR(_xlfn.IFS(OR(F230="",LEFT(Methode_Keuze,4)="Geen"),"",AND(V230&lt;&gt;"",F230&lt;&gt;"Arbeidskosten"),ROUND(V230*VLOOKUP(F230,Tb_ProjectKosten[],MATCH(Tb_ProjectKosten[[#Headers],[Forfat_Percentage]],Tb_ProjectKosten[#Headers],0),0),2),AND(F230="Arbeidskosten",G230&lt;&gt;""),IFERROR(ROUND(V230*VLOOKUP(G230,Tb_KostenTypen[],3,0)*VLOOKUP(F230,Tb_ProjectKosten[],MATCH(Tb_ProjectKosten[[#Headers],[Forfat_Percentage]],Tb_ProjectKosten[#Headers],0),0),2),""),V230 &lt;=0,0),"")</f>
        <v/>
      </c>
      <c r="Y230" s="262"/>
      <c r="Z230" s="49"/>
      <c r="AA230" s="37" t="str" cm="1">
        <f t="array" ref="AA230">IFERROR(IF(INDEX(SubsidieTabel!$Q$1:$T$9,MATCH($F230,SubsidieTabel!$Q$1:$Q$9,0),IFERROR(MATCH(Methode_Keuze,SubsidieTabel!$Q$1:$T$1,0),2))&lt;&gt;1=TRUE,"ja",""),"")</f>
        <v/>
      </c>
    </row>
    <row r="231" spans="1:27" ht="15" customHeight="1" x14ac:dyDescent="0.25">
      <c r="A231" s="87"/>
      <c r="B231" s="219" t="str">
        <f>IF(A231&lt;&gt;"",_xlfn.MAXIFS($B$1:B230,$A$1:A230,A231)+1,"")</f>
        <v/>
      </c>
      <c r="C231" s="50"/>
      <c r="D231" s="50"/>
      <c r="E231" s="50"/>
      <c r="F231" s="50"/>
      <c r="G231" s="283"/>
      <c r="H231" s="296"/>
      <c r="I231" s="295"/>
      <c r="J231" s="295"/>
      <c r="K231" s="202"/>
      <c r="L231" s="202"/>
      <c r="M231" s="91" t="str">
        <f>IFERROR(VLOOKUP(H231,Lijsten!$H$1:$I$100,2,0),"")</f>
        <v/>
      </c>
      <c r="N231" s="91" t="str" cm="1">
        <f t="array" ref="N231">IFERROR(_xlfn.IFS(AND(LEFT(F231,6)="Arbeid",RIGHT(F231,3)&lt;&gt;"IKS"),IFERROR(VLOOKUP($G231,Tb_KostenTypen[],2,0),"tarief"),RIGHT(F231,3)="IKS","Uurtarief",LEFT(F231,6)="Arbeid","Uurtarief",AND(LEFT(F231,8)="Bijdrage",RIGHT(F231,15)="(vrijwilligers)"),"Vast tarief"),"")</f>
        <v/>
      </c>
      <c r="O231" s="92"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tarief",IF(LEFT(F231,8)="Bijdrage",VLOOKUP($F231,Tb_KostenTypen[],MATCH(Methode_Keuze,Tb_KostenTypen[#Headers],0),0),VLOOKUP($G231,Lijsten!L:O,4,0))),""),"")</f>
        <v/>
      </c>
      <c r="P231" s="92"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tarief",IF(LEFT(F231,8)="Bijdrage",VLOOKUP($F231,Tb_KostenTypen[],MATCH(Methode_Keuze,Tb_KostenTypen[#Headers],0),0),VLOOKUP($G231,Lijsten!L:O,4,0))),""),"")</f>
        <v/>
      </c>
      <c r="Q231" s="50"/>
      <c r="R231" s="50"/>
      <c r="S231" s="83"/>
      <c r="T231" s="51"/>
      <c r="U231" s="4" t="str" cm="1">
        <f t="array" ref="U231">IF(AA231&lt;&gt;"ja",_xlfn.IFNA(_xlfn.IFS(AND(O231&lt;&gt;"",F231&lt;&gt;"",RIGHT($N231,6)="tarief"),O231*Q231,S231&gt;0,IF(F231&lt;&gt;"",S231,"")),""),"")</f>
        <v/>
      </c>
      <c r="V231" s="4" t="str" cm="1">
        <f t="array" ref="V231">IF(AA231&lt;&gt;"ja",_xlfn.IFNA(_xlfn.IFS(AND(P231&lt;&gt;"",R231&lt;&gt;"",RIGHT($N231,6)="tarief"),P231*R231,T231&gt;0,T231),""),"")</f>
        <v/>
      </c>
      <c r="W231" s="4" t="str" cm="1">
        <f t="array" ref="W231">IFERROR(_xlfn.IFS(OR(F231="",LEFT(Methode_Keuze,4)="Geen"),"",AND(U231&lt;&gt;"",F231&lt;&gt;"Arbeidskosten"),ROUND(U231*VLOOKUP(F231,Tb_ProjectKosten[],MATCH(Tb_ProjectKosten[[#Headers],[Forfat_Percentage]],Tb_ProjectKosten[#Headers],0),0),2),AND(F231="Arbeidskosten",G231&lt;&gt;""),IFERROR(ROUND(U231*VLOOKUP(G231,Tb_KostenTypen[],3,0)*VLOOKUP(F231,Tb_ProjectKosten[],MATCH(Tb_ProjectKosten[[#Headers],[Forfat_Percentage]],Tb_ProjectKosten[#Headers],0),0),2),""),U231 &lt;=0,0),"")</f>
        <v/>
      </c>
      <c r="X231" s="4" t="str" cm="1">
        <f t="array" ref="X231">IFERROR(_xlfn.IFS(OR(F231="",LEFT(Methode_Keuze,4)="Geen"),"",AND(V231&lt;&gt;"",F231&lt;&gt;"Arbeidskosten"),ROUND(V231*VLOOKUP(F231,Tb_ProjectKosten[],MATCH(Tb_ProjectKosten[[#Headers],[Forfat_Percentage]],Tb_ProjectKosten[#Headers],0),0),2),AND(F231="Arbeidskosten",G231&lt;&gt;""),IFERROR(ROUND(V231*VLOOKUP(G231,Tb_KostenTypen[],3,0)*VLOOKUP(F231,Tb_ProjectKosten[],MATCH(Tb_ProjectKosten[[#Headers],[Forfat_Percentage]],Tb_ProjectKosten[#Headers],0),0),2),""),V231 &lt;=0,0),"")</f>
        <v/>
      </c>
      <c r="Y231" s="262"/>
      <c r="Z231" s="49"/>
      <c r="AA231" s="37" t="str" cm="1">
        <f t="array" ref="AA231">IFERROR(IF(INDEX(SubsidieTabel!$Q$1:$T$9,MATCH($F231,SubsidieTabel!$Q$1:$Q$9,0),IFERROR(MATCH(Methode_Keuze,SubsidieTabel!$Q$1:$T$1,0),2))&lt;&gt;1=TRUE,"ja",""),"")</f>
        <v/>
      </c>
    </row>
    <row r="232" spans="1:27" ht="15" customHeight="1" x14ac:dyDescent="0.25">
      <c r="A232" s="87"/>
      <c r="B232" s="219" t="str">
        <f>IF(A232&lt;&gt;"",_xlfn.MAXIFS($B$1:B231,$A$1:A231,A232)+1,"")</f>
        <v/>
      </c>
      <c r="C232" s="50"/>
      <c r="D232" s="50"/>
      <c r="E232" s="50"/>
      <c r="F232" s="50"/>
      <c r="G232" s="283"/>
      <c r="H232" s="296"/>
      <c r="I232" s="295"/>
      <c r="J232" s="295"/>
      <c r="K232" s="202"/>
      <c r="L232" s="202"/>
      <c r="M232" s="91" t="str">
        <f>IFERROR(VLOOKUP(H232,Lijsten!$H$1:$I$100,2,0),"")</f>
        <v/>
      </c>
      <c r="N232" s="91" t="str" cm="1">
        <f t="array" ref="N232">IFERROR(_xlfn.IFS(AND(LEFT(F232,6)="Arbeid",RIGHT(F232,3)&lt;&gt;"IKS"),IFERROR(VLOOKUP($G232,Tb_KostenTypen[],2,0),"tarief"),RIGHT(F232,3)="IKS","Uurtarief",LEFT(F232,6)="Arbeid","Uurtarief",AND(LEFT(F232,8)="Bijdrage",RIGHT(F232,15)="(vrijwilligers)"),"Vast tarief"),"")</f>
        <v/>
      </c>
      <c r="O232" s="92"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tarief",IF(LEFT(F232,8)="Bijdrage",VLOOKUP($F232,Tb_KostenTypen[],MATCH(Methode_Keuze,Tb_KostenTypen[#Headers],0),0),VLOOKUP($G232,Lijsten!L:O,4,0))),""),"")</f>
        <v/>
      </c>
      <c r="P232" s="92"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tarief",IF(LEFT(F232,8)="Bijdrage",VLOOKUP($F232,Tb_KostenTypen[],MATCH(Methode_Keuze,Tb_KostenTypen[#Headers],0),0),VLOOKUP($G232,Lijsten!L:O,4,0))),""),"")</f>
        <v/>
      </c>
      <c r="Q232" s="50"/>
      <c r="R232" s="50"/>
      <c r="S232" s="83"/>
      <c r="T232" s="51"/>
      <c r="U232" s="4" t="str" cm="1">
        <f t="array" ref="U232">IF(AA232&lt;&gt;"ja",_xlfn.IFNA(_xlfn.IFS(AND(O232&lt;&gt;"",F232&lt;&gt;"",RIGHT($N232,6)="tarief"),O232*Q232,S232&gt;0,IF(F232&lt;&gt;"",S232,"")),""),"")</f>
        <v/>
      </c>
      <c r="V232" s="4" t="str" cm="1">
        <f t="array" ref="V232">IF(AA232&lt;&gt;"ja",_xlfn.IFNA(_xlfn.IFS(AND(P232&lt;&gt;"",R232&lt;&gt;"",RIGHT($N232,6)="tarief"),P232*R232,T232&gt;0,T232),""),"")</f>
        <v/>
      </c>
      <c r="W232" s="4" t="str" cm="1">
        <f t="array" ref="W232">IFERROR(_xlfn.IFS(OR(F232="",LEFT(Methode_Keuze,4)="Geen"),"",AND(U232&lt;&gt;"",F232&lt;&gt;"Arbeidskosten"),ROUND(U232*VLOOKUP(F232,Tb_ProjectKosten[],MATCH(Tb_ProjectKosten[[#Headers],[Forfat_Percentage]],Tb_ProjectKosten[#Headers],0),0),2),AND(F232="Arbeidskosten",G232&lt;&gt;""),IFERROR(ROUND(U232*VLOOKUP(G232,Tb_KostenTypen[],3,0)*VLOOKUP(F232,Tb_ProjectKosten[],MATCH(Tb_ProjectKosten[[#Headers],[Forfat_Percentage]],Tb_ProjectKosten[#Headers],0),0),2),""),U232 &lt;=0,0),"")</f>
        <v/>
      </c>
      <c r="X232" s="4" t="str" cm="1">
        <f t="array" ref="X232">IFERROR(_xlfn.IFS(OR(F232="",LEFT(Methode_Keuze,4)="Geen"),"",AND(V232&lt;&gt;"",F232&lt;&gt;"Arbeidskosten"),ROUND(V232*VLOOKUP(F232,Tb_ProjectKosten[],MATCH(Tb_ProjectKosten[[#Headers],[Forfat_Percentage]],Tb_ProjectKosten[#Headers],0),0),2),AND(F232="Arbeidskosten",G232&lt;&gt;""),IFERROR(ROUND(V232*VLOOKUP(G232,Tb_KostenTypen[],3,0)*VLOOKUP(F232,Tb_ProjectKosten[],MATCH(Tb_ProjectKosten[[#Headers],[Forfat_Percentage]],Tb_ProjectKosten[#Headers],0),0),2),""),V232 &lt;=0,0),"")</f>
        <v/>
      </c>
      <c r="Y232" s="262"/>
      <c r="Z232" s="49"/>
      <c r="AA232" s="37" t="str" cm="1">
        <f t="array" ref="AA232">IFERROR(IF(INDEX(SubsidieTabel!$Q$1:$T$9,MATCH($F232,SubsidieTabel!$Q$1:$Q$9,0),IFERROR(MATCH(Methode_Keuze,SubsidieTabel!$Q$1:$T$1,0),2))&lt;&gt;1=TRUE,"ja",""),"")</f>
        <v/>
      </c>
    </row>
    <row r="233" spans="1:27" ht="15" customHeight="1" x14ac:dyDescent="0.25">
      <c r="A233" s="87"/>
      <c r="B233" s="219" t="str">
        <f>IF(A233&lt;&gt;"",_xlfn.MAXIFS($B$1:B232,$A$1:A232,A233)+1,"")</f>
        <v/>
      </c>
      <c r="C233" s="50"/>
      <c r="D233" s="50"/>
      <c r="E233" s="50"/>
      <c r="F233" s="50"/>
      <c r="G233" s="283"/>
      <c r="H233" s="296"/>
      <c r="I233" s="295"/>
      <c r="J233" s="295"/>
      <c r="K233" s="202"/>
      <c r="L233" s="202"/>
      <c r="M233" s="91" t="str">
        <f>IFERROR(VLOOKUP(H233,Lijsten!$H$1:$I$100,2,0),"")</f>
        <v/>
      </c>
      <c r="N233" s="91" t="str" cm="1">
        <f t="array" ref="N233">IFERROR(_xlfn.IFS(AND(LEFT(F233,6)="Arbeid",RIGHT(F233,3)&lt;&gt;"IKS"),IFERROR(VLOOKUP($G233,Tb_KostenTypen[],2,0),"tarief"),RIGHT(F233,3)="IKS","Uurtarief",LEFT(F233,6)="Arbeid","Uurtarief",AND(LEFT(F233,8)="Bijdrage",RIGHT(F233,15)="(vrijwilligers)"),"Vast tarief"),"")</f>
        <v/>
      </c>
      <c r="O233" s="92"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tarief",IF(LEFT(F233,8)="Bijdrage",VLOOKUP($F233,Tb_KostenTypen[],MATCH(Methode_Keuze,Tb_KostenTypen[#Headers],0),0),VLOOKUP($G233,Lijsten!L:O,4,0))),""),"")</f>
        <v/>
      </c>
      <c r="P233" s="92"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tarief",IF(LEFT(F233,8)="Bijdrage",VLOOKUP($F233,Tb_KostenTypen[],MATCH(Methode_Keuze,Tb_KostenTypen[#Headers],0),0),VLOOKUP($G233,Lijsten!L:O,4,0))),""),"")</f>
        <v/>
      </c>
      <c r="Q233" s="50"/>
      <c r="R233" s="50"/>
      <c r="S233" s="83"/>
      <c r="T233" s="51"/>
      <c r="U233" s="4" t="str" cm="1">
        <f t="array" ref="U233">IF(AA233&lt;&gt;"ja",_xlfn.IFNA(_xlfn.IFS(AND(O233&lt;&gt;"",F233&lt;&gt;"",RIGHT($N233,6)="tarief"),O233*Q233,S233&gt;0,IF(F233&lt;&gt;"",S233,"")),""),"")</f>
        <v/>
      </c>
      <c r="V233" s="4" t="str" cm="1">
        <f t="array" ref="V233">IF(AA233&lt;&gt;"ja",_xlfn.IFNA(_xlfn.IFS(AND(P233&lt;&gt;"",R233&lt;&gt;"",RIGHT($N233,6)="tarief"),P233*R233,T233&gt;0,T233),""),"")</f>
        <v/>
      </c>
      <c r="W233" s="4" t="str" cm="1">
        <f t="array" ref="W233">IFERROR(_xlfn.IFS(OR(F233="",LEFT(Methode_Keuze,4)="Geen"),"",AND(U233&lt;&gt;"",F233&lt;&gt;"Arbeidskosten"),ROUND(U233*VLOOKUP(F233,Tb_ProjectKosten[],MATCH(Tb_ProjectKosten[[#Headers],[Forfat_Percentage]],Tb_ProjectKosten[#Headers],0),0),2),AND(F233="Arbeidskosten",G233&lt;&gt;""),IFERROR(ROUND(U233*VLOOKUP(G233,Tb_KostenTypen[],3,0)*VLOOKUP(F233,Tb_ProjectKosten[],MATCH(Tb_ProjectKosten[[#Headers],[Forfat_Percentage]],Tb_ProjectKosten[#Headers],0),0),2),""),U233 &lt;=0,0),"")</f>
        <v/>
      </c>
      <c r="X233" s="4" t="str" cm="1">
        <f t="array" ref="X233">IFERROR(_xlfn.IFS(OR(F233="",LEFT(Methode_Keuze,4)="Geen"),"",AND(V233&lt;&gt;"",F233&lt;&gt;"Arbeidskosten"),ROUND(V233*VLOOKUP(F233,Tb_ProjectKosten[],MATCH(Tb_ProjectKosten[[#Headers],[Forfat_Percentage]],Tb_ProjectKosten[#Headers],0),0),2),AND(F233="Arbeidskosten",G233&lt;&gt;""),IFERROR(ROUND(V233*VLOOKUP(G233,Tb_KostenTypen[],3,0)*VLOOKUP(F233,Tb_ProjectKosten[],MATCH(Tb_ProjectKosten[[#Headers],[Forfat_Percentage]],Tb_ProjectKosten[#Headers],0),0),2),""),V233 &lt;=0,0),"")</f>
        <v/>
      </c>
      <c r="Y233" s="262"/>
      <c r="Z233" s="49"/>
      <c r="AA233" s="37" t="str" cm="1">
        <f t="array" ref="AA233">IFERROR(IF(INDEX(SubsidieTabel!$Q$1:$T$9,MATCH($F233,SubsidieTabel!$Q$1:$Q$9,0),IFERROR(MATCH(Methode_Keuze,SubsidieTabel!$Q$1:$T$1,0),2))&lt;&gt;1=TRUE,"ja",""),"")</f>
        <v/>
      </c>
    </row>
    <row r="234" spans="1:27" ht="15" customHeight="1" x14ac:dyDescent="0.25">
      <c r="A234" s="87"/>
      <c r="B234" s="219" t="str">
        <f>IF(A234&lt;&gt;"",_xlfn.MAXIFS($B$1:B233,$A$1:A233,A234)+1,"")</f>
        <v/>
      </c>
      <c r="C234" s="50"/>
      <c r="D234" s="50"/>
      <c r="E234" s="50"/>
      <c r="F234" s="50"/>
      <c r="G234" s="283"/>
      <c r="H234" s="296"/>
      <c r="I234" s="295"/>
      <c r="J234" s="295"/>
      <c r="K234" s="202"/>
      <c r="L234" s="202"/>
      <c r="M234" s="91" t="str">
        <f>IFERROR(VLOOKUP(H234,Lijsten!$H$1:$I$100,2,0),"")</f>
        <v/>
      </c>
      <c r="N234" s="91" t="str" cm="1">
        <f t="array" ref="N234">IFERROR(_xlfn.IFS(AND(LEFT(F234,6)="Arbeid",RIGHT(F234,3)&lt;&gt;"IKS"),IFERROR(VLOOKUP($G234,Tb_KostenTypen[],2,0),"tarief"),RIGHT(F234,3)="IKS","Uurtarief",LEFT(F234,6)="Arbeid","Uurtarief",AND(LEFT(F234,8)="Bijdrage",RIGHT(F234,15)="(vrijwilligers)"),"Vast tarief"),"")</f>
        <v/>
      </c>
      <c r="O234" s="92"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tarief",IF(LEFT(F234,8)="Bijdrage",VLOOKUP($F234,Tb_KostenTypen[],MATCH(Methode_Keuze,Tb_KostenTypen[#Headers],0),0),VLOOKUP($G234,Lijsten!L:O,4,0))),""),"")</f>
        <v/>
      </c>
      <c r="P234" s="92"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tarief",IF(LEFT(F234,8)="Bijdrage",VLOOKUP($F234,Tb_KostenTypen[],MATCH(Methode_Keuze,Tb_KostenTypen[#Headers],0),0),VLOOKUP($G234,Lijsten!L:O,4,0))),""),"")</f>
        <v/>
      </c>
      <c r="Q234" s="50"/>
      <c r="R234" s="50"/>
      <c r="S234" s="83"/>
      <c r="T234" s="51"/>
      <c r="U234" s="4" t="str" cm="1">
        <f t="array" ref="U234">IF(AA234&lt;&gt;"ja",_xlfn.IFNA(_xlfn.IFS(AND(O234&lt;&gt;"",F234&lt;&gt;"",RIGHT($N234,6)="tarief"),O234*Q234,S234&gt;0,IF(F234&lt;&gt;"",S234,"")),""),"")</f>
        <v/>
      </c>
      <c r="V234" s="4" t="str" cm="1">
        <f t="array" ref="V234">IF(AA234&lt;&gt;"ja",_xlfn.IFNA(_xlfn.IFS(AND(P234&lt;&gt;"",R234&lt;&gt;"",RIGHT($N234,6)="tarief"),P234*R234,T234&gt;0,T234),""),"")</f>
        <v/>
      </c>
      <c r="W234" s="4" t="str" cm="1">
        <f t="array" ref="W234">IFERROR(_xlfn.IFS(OR(F234="",LEFT(Methode_Keuze,4)="Geen"),"",AND(U234&lt;&gt;"",F234&lt;&gt;"Arbeidskosten"),ROUND(U234*VLOOKUP(F234,Tb_ProjectKosten[],MATCH(Tb_ProjectKosten[[#Headers],[Forfat_Percentage]],Tb_ProjectKosten[#Headers],0),0),2),AND(F234="Arbeidskosten",G234&lt;&gt;""),IFERROR(ROUND(U234*VLOOKUP(G234,Tb_KostenTypen[],3,0)*VLOOKUP(F234,Tb_ProjectKosten[],MATCH(Tb_ProjectKosten[[#Headers],[Forfat_Percentage]],Tb_ProjectKosten[#Headers],0),0),2),""),U234 &lt;=0,0),"")</f>
        <v/>
      </c>
      <c r="X234" s="4" t="str" cm="1">
        <f t="array" ref="X234">IFERROR(_xlfn.IFS(OR(F234="",LEFT(Methode_Keuze,4)="Geen"),"",AND(V234&lt;&gt;"",F234&lt;&gt;"Arbeidskosten"),ROUND(V234*VLOOKUP(F234,Tb_ProjectKosten[],MATCH(Tb_ProjectKosten[[#Headers],[Forfat_Percentage]],Tb_ProjectKosten[#Headers],0),0),2),AND(F234="Arbeidskosten",G234&lt;&gt;""),IFERROR(ROUND(V234*VLOOKUP(G234,Tb_KostenTypen[],3,0)*VLOOKUP(F234,Tb_ProjectKosten[],MATCH(Tb_ProjectKosten[[#Headers],[Forfat_Percentage]],Tb_ProjectKosten[#Headers],0),0),2),""),V234 &lt;=0,0),"")</f>
        <v/>
      </c>
      <c r="Y234" s="262"/>
      <c r="Z234" s="49"/>
      <c r="AA234" s="37" t="str" cm="1">
        <f t="array" ref="AA234">IFERROR(IF(INDEX(SubsidieTabel!$Q$1:$T$9,MATCH($F234,SubsidieTabel!$Q$1:$Q$9,0),IFERROR(MATCH(Methode_Keuze,SubsidieTabel!$Q$1:$T$1,0),2))&lt;&gt;1=TRUE,"ja",""),"")</f>
        <v/>
      </c>
    </row>
    <row r="235" spans="1:27" ht="15" customHeight="1" x14ac:dyDescent="0.25">
      <c r="A235" s="87"/>
      <c r="B235" s="219" t="str">
        <f>IF(A235&lt;&gt;"",_xlfn.MAXIFS($B$1:B234,$A$1:A234,A235)+1,"")</f>
        <v/>
      </c>
      <c r="C235" s="50"/>
      <c r="D235" s="50"/>
      <c r="E235" s="50"/>
      <c r="F235" s="50"/>
      <c r="G235" s="283"/>
      <c r="H235" s="296"/>
      <c r="I235" s="295"/>
      <c r="J235" s="295"/>
      <c r="K235" s="202"/>
      <c r="L235" s="202"/>
      <c r="M235" s="91" t="str">
        <f>IFERROR(VLOOKUP(H235,Lijsten!$H$1:$I$100,2,0),"")</f>
        <v/>
      </c>
      <c r="N235" s="91" t="str" cm="1">
        <f t="array" ref="N235">IFERROR(_xlfn.IFS(AND(LEFT(F235,6)="Arbeid",RIGHT(F235,3)&lt;&gt;"IKS"),IFERROR(VLOOKUP($G235,Tb_KostenTypen[],2,0),"tarief"),RIGHT(F235,3)="IKS","Uurtarief",LEFT(F235,6)="Arbeid","Uurtarief",AND(LEFT(F235,8)="Bijdrage",RIGHT(F235,15)="(vrijwilligers)"),"Vast tarief"),"")</f>
        <v/>
      </c>
      <c r="O235" s="92"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tarief",IF(LEFT(F235,8)="Bijdrage",VLOOKUP($F235,Tb_KostenTypen[],MATCH(Methode_Keuze,Tb_KostenTypen[#Headers],0),0),VLOOKUP($G235,Lijsten!L:O,4,0))),""),"")</f>
        <v/>
      </c>
      <c r="P235" s="92"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tarief",IF(LEFT(F235,8)="Bijdrage",VLOOKUP($F235,Tb_KostenTypen[],MATCH(Methode_Keuze,Tb_KostenTypen[#Headers],0),0),VLOOKUP($G235,Lijsten!L:O,4,0))),""),"")</f>
        <v/>
      </c>
      <c r="Q235" s="50"/>
      <c r="R235" s="50"/>
      <c r="S235" s="83"/>
      <c r="T235" s="51"/>
      <c r="U235" s="4" t="str" cm="1">
        <f t="array" ref="U235">IF(AA235&lt;&gt;"ja",_xlfn.IFNA(_xlfn.IFS(AND(O235&lt;&gt;"",F235&lt;&gt;"",RIGHT($N235,6)="tarief"),O235*Q235,S235&gt;0,IF(F235&lt;&gt;"",S235,"")),""),"")</f>
        <v/>
      </c>
      <c r="V235" s="4" t="str" cm="1">
        <f t="array" ref="V235">IF(AA235&lt;&gt;"ja",_xlfn.IFNA(_xlfn.IFS(AND(P235&lt;&gt;"",R235&lt;&gt;"",RIGHT($N235,6)="tarief"),P235*R235,T235&gt;0,T235),""),"")</f>
        <v/>
      </c>
      <c r="W235" s="4" t="str" cm="1">
        <f t="array" ref="W235">IFERROR(_xlfn.IFS(OR(F235="",LEFT(Methode_Keuze,4)="Geen"),"",AND(U235&lt;&gt;"",F235&lt;&gt;"Arbeidskosten"),ROUND(U235*VLOOKUP(F235,Tb_ProjectKosten[],MATCH(Tb_ProjectKosten[[#Headers],[Forfat_Percentage]],Tb_ProjectKosten[#Headers],0),0),2),AND(F235="Arbeidskosten",G235&lt;&gt;""),IFERROR(ROUND(U235*VLOOKUP(G235,Tb_KostenTypen[],3,0)*VLOOKUP(F235,Tb_ProjectKosten[],MATCH(Tb_ProjectKosten[[#Headers],[Forfat_Percentage]],Tb_ProjectKosten[#Headers],0),0),2),""),U235 &lt;=0,0),"")</f>
        <v/>
      </c>
      <c r="X235" s="4" t="str" cm="1">
        <f t="array" ref="X235">IFERROR(_xlfn.IFS(OR(F235="",LEFT(Methode_Keuze,4)="Geen"),"",AND(V235&lt;&gt;"",F235&lt;&gt;"Arbeidskosten"),ROUND(V235*VLOOKUP(F235,Tb_ProjectKosten[],MATCH(Tb_ProjectKosten[[#Headers],[Forfat_Percentage]],Tb_ProjectKosten[#Headers],0),0),2),AND(F235="Arbeidskosten",G235&lt;&gt;""),IFERROR(ROUND(V235*VLOOKUP(G235,Tb_KostenTypen[],3,0)*VLOOKUP(F235,Tb_ProjectKosten[],MATCH(Tb_ProjectKosten[[#Headers],[Forfat_Percentage]],Tb_ProjectKosten[#Headers],0),0),2),""),V235 &lt;=0,0),"")</f>
        <v/>
      </c>
      <c r="Y235" s="262"/>
      <c r="Z235" s="49"/>
      <c r="AA235" s="37" t="str" cm="1">
        <f t="array" ref="AA235">IFERROR(IF(INDEX(SubsidieTabel!$Q$1:$T$9,MATCH($F235,SubsidieTabel!$Q$1:$Q$9,0),IFERROR(MATCH(Methode_Keuze,SubsidieTabel!$Q$1:$T$1,0),2))&lt;&gt;1=TRUE,"ja",""),"")</f>
        <v/>
      </c>
    </row>
    <row r="236" spans="1:27" ht="15" customHeight="1" x14ac:dyDescent="0.25">
      <c r="A236" s="87"/>
      <c r="B236" s="219" t="str">
        <f>IF(A236&lt;&gt;"",_xlfn.MAXIFS($B$1:B235,$A$1:A235,A236)+1,"")</f>
        <v/>
      </c>
      <c r="C236" s="50"/>
      <c r="D236" s="50"/>
      <c r="E236" s="50"/>
      <c r="F236" s="50"/>
      <c r="G236" s="283"/>
      <c r="H236" s="296"/>
      <c r="I236" s="295"/>
      <c r="J236" s="295"/>
      <c r="K236" s="202"/>
      <c r="L236" s="202"/>
      <c r="M236" s="91" t="str">
        <f>IFERROR(VLOOKUP(H236,Lijsten!$H$1:$I$100,2,0),"")</f>
        <v/>
      </c>
      <c r="N236" s="91" t="str" cm="1">
        <f t="array" ref="N236">IFERROR(_xlfn.IFS(AND(LEFT(F236,6)="Arbeid",RIGHT(F236,3)&lt;&gt;"IKS"),IFERROR(VLOOKUP($G236,Tb_KostenTypen[],2,0),"tarief"),RIGHT(F236,3)="IKS","Uurtarief",LEFT(F236,6)="Arbeid","Uurtarief",AND(LEFT(F236,8)="Bijdrage",RIGHT(F236,15)="(vrijwilligers)"),"Vast tarief"),"")</f>
        <v/>
      </c>
      <c r="O236" s="92"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tarief",IF(LEFT(F236,8)="Bijdrage",VLOOKUP($F236,Tb_KostenTypen[],MATCH(Methode_Keuze,Tb_KostenTypen[#Headers],0),0),VLOOKUP($G236,Lijsten!L:O,4,0))),""),"")</f>
        <v/>
      </c>
      <c r="P236" s="92"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tarief",IF(LEFT(F236,8)="Bijdrage",VLOOKUP($F236,Tb_KostenTypen[],MATCH(Methode_Keuze,Tb_KostenTypen[#Headers],0),0),VLOOKUP($G236,Lijsten!L:O,4,0))),""),"")</f>
        <v/>
      </c>
      <c r="Q236" s="50"/>
      <c r="R236" s="50"/>
      <c r="S236" s="83"/>
      <c r="T236" s="51"/>
      <c r="U236" s="4" t="str" cm="1">
        <f t="array" ref="U236">IF(AA236&lt;&gt;"ja",_xlfn.IFNA(_xlfn.IFS(AND(O236&lt;&gt;"",F236&lt;&gt;"",RIGHT($N236,6)="tarief"),O236*Q236,S236&gt;0,IF(F236&lt;&gt;"",S236,"")),""),"")</f>
        <v/>
      </c>
      <c r="V236" s="4" t="str" cm="1">
        <f t="array" ref="V236">IF(AA236&lt;&gt;"ja",_xlfn.IFNA(_xlfn.IFS(AND(P236&lt;&gt;"",R236&lt;&gt;"",RIGHT($N236,6)="tarief"),P236*R236,T236&gt;0,T236),""),"")</f>
        <v/>
      </c>
      <c r="W236" s="4" t="str" cm="1">
        <f t="array" ref="W236">IFERROR(_xlfn.IFS(OR(F236="",LEFT(Methode_Keuze,4)="Geen"),"",AND(U236&lt;&gt;"",F236&lt;&gt;"Arbeidskosten"),ROUND(U236*VLOOKUP(F236,Tb_ProjectKosten[],MATCH(Tb_ProjectKosten[[#Headers],[Forfat_Percentage]],Tb_ProjectKosten[#Headers],0),0),2),AND(F236="Arbeidskosten",G236&lt;&gt;""),IFERROR(ROUND(U236*VLOOKUP(G236,Tb_KostenTypen[],3,0)*VLOOKUP(F236,Tb_ProjectKosten[],MATCH(Tb_ProjectKosten[[#Headers],[Forfat_Percentage]],Tb_ProjectKosten[#Headers],0),0),2),""),U236 &lt;=0,0),"")</f>
        <v/>
      </c>
      <c r="X236" s="4" t="str" cm="1">
        <f t="array" ref="X236">IFERROR(_xlfn.IFS(OR(F236="",LEFT(Methode_Keuze,4)="Geen"),"",AND(V236&lt;&gt;"",F236&lt;&gt;"Arbeidskosten"),ROUND(V236*VLOOKUP(F236,Tb_ProjectKosten[],MATCH(Tb_ProjectKosten[[#Headers],[Forfat_Percentage]],Tb_ProjectKosten[#Headers],0),0),2),AND(F236="Arbeidskosten",G236&lt;&gt;""),IFERROR(ROUND(V236*VLOOKUP(G236,Tb_KostenTypen[],3,0)*VLOOKUP(F236,Tb_ProjectKosten[],MATCH(Tb_ProjectKosten[[#Headers],[Forfat_Percentage]],Tb_ProjectKosten[#Headers],0),0),2),""),V236 &lt;=0,0),"")</f>
        <v/>
      </c>
      <c r="Y236" s="262"/>
      <c r="Z236" s="49"/>
      <c r="AA236" s="37" t="str" cm="1">
        <f t="array" ref="AA236">IFERROR(IF(INDEX(SubsidieTabel!$Q$1:$T$9,MATCH($F236,SubsidieTabel!$Q$1:$Q$9,0),IFERROR(MATCH(Methode_Keuze,SubsidieTabel!$Q$1:$T$1,0),2))&lt;&gt;1=TRUE,"ja",""),"")</f>
        <v/>
      </c>
    </row>
    <row r="237" spans="1:27" ht="15" customHeight="1" x14ac:dyDescent="0.25">
      <c r="A237" s="87"/>
      <c r="B237" s="219" t="str">
        <f>IF(A237&lt;&gt;"",_xlfn.MAXIFS($B$1:B236,$A$1:A236,A237)+1,"")</f>
        <v/>
      </c>
      <c r="C237" s="50"/>
      <c r="D237" s="50"/>
      <c r="E237" s="50"/>
      <c r="F237" s="50"/>
      <c r="G237" s="283"/>
      <c r="H237" s="296"/>
      <c r="I237" s="295"/>
      <c r="J237" s="295"/>
      <c r="K237" s="202"/>
      <c r="L237" s="202"/>
      <c r="M237" s="91" t="str">
        <f>IFERROR(VLOOKUP(H237,Lijsten!$H$1:$I$100,2,0),"")</f>
        <v/>
      </c>
      <c r="N237" s="91" t="str" cm="1">
        <f t="array" ref="N237">IFERROR(_xlfn.IFS(AND(LEFT(F237,6)="Arbeid",RIGHT(F237,3)&lt;&gt;"IKS"),IFERROR(VLOOKUP($G237,Tb_KostenTypen[],2,0),"tarief"),RIGHT(F237,3)="IKS","Uurtarief",LEFT(F237,6)="Arbeid","Uurtarief",AND(LEFT(F237,8)="Bijdrage",RIGHT(F237,15)="(vrijwilligers)"),"Vast tarief"),"")</f>
        <v/>
      </c>
      <c r="O237" s="92"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tarief",IF(LEFT(F237,8)="Bijdrage",VLOOKUP($F237,Tb_KostenTypen[],MATCH(Methode_Keuze,Tb_KostenTypen[#Headers],0),0),VLOOKUP($G237,Lijsten!L:O,4,0))),""),"")</f>
        <v/>
      </c>
      <c r="P237" s="92"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tarief",IF(LEFT(F237,8)="Bijdrage",VLOOKUP($F237,Tb_KostenTypen[],MATCH(Methode_Keuze,Tb_KostenTypen[#Headers],0),0),VLOOKUP($G237,Lijsten!L:O,4,0))),""),"")</f>
        <v/>
      </c>
      <c r="Q237" s="50"/>
      <c r="R237" s="50"/>
      <c r="S237" s="83"/>
      <c r="T237" s="51"/>
      <c r="U237" s="4" t="str" cm="1">
        <f t="array" ref="U237">IF(AA237&lt;&gt;"ja",_xlfn.IFNA(_xlfn.IFS(AND(O237&lt;&gt;"",F237&lt;&gt;"",RIGHT($N237,6)="tarief"),O237*Q237,S237&gt;0,IF(F237&lt;&gt;"",S237,"")),""),"")</f>
        <v/>
      </c>
      <c r="V237" s="4" t="str" cm="1">
        <f t="array" ref="V237">IF(AA237&lt;&gt;"ja",_xlfn.IFNA(_xlfn.IFS(AND(P237&lt;&gt;"",R237&lt;&gt;"",RIGHT($N237,6)="tarief"),P237*R237,T237&gt;0,T237),""),"")</f>
        <v/>
      </c>
      <c r="W237" s="4" t="str" cm="1">
        <f t="array" ref="W237">IFERROR(_xlfn.IFS(OR(F237="",LEFT(Methode_Keuze,4)="Geen"),"",AND(U237&lt;&gt;"",F237&lt;&gt;"Arbeidskosten"),ROUND(U237*VLOOKUP(F237,Tb_ProjectKosten[],MATCH(Tb_ProjectKosten[[#Headers],[Forfat_Percentage]],Tb_ProjectKosten[#Headers],0),0),2),AND(F237="Arbeidskosten",G237&lt;&gt;""),IFERROR(ROUND(U237*VLOOKUP(G237,Tb_KostenTypen[],3,0)*VLOOKUP(F237,Tb_ProjectKosten[],MATCH(Tb_ProjectKosten[[#Headers],[Forfat_Percentage]],Tb_ProjectKosten[#Headers],0),0),2),""),U237 &lt;=0,0),"")</f>
        <v/>
      </c>
      <c r="X237" s="4" t="str" cm="1">
        <f t="array" ref="X237">IFERROR(_xlfn.IFS(OR(F237="",LEFT(Methode_Keuze,4)="Geen"),"",AND(V237&lt;&gt;"",F237&lt;&gt;"Arbeidskosten"),ROUND(V237*VLOOKUP(F237,Tb_ProjectKosten[],MATCH(Tb_ProjectKosten[[#Headers],[Forfat_Percentage]],Tb_ProjectKosten[#Headers],0),0),2),AND(F237="Arbeidskosten",G237&lt;&gt;""),IFERROR(ROUND(V237*VLOOKUP(G237,Tb_KostenTypen[],3,0)*VLOOKUP(F237,Tb_ProjectKosten[],MATCH(Tb_ProjectKosten[[#Headers],[Forfat_Percentage]],Tb_ProjectKosten[#Headers],0),0),2),""),V237 &lt;=0,0),"")</f>
        <v/>
      </c>
      <c r="Y237" s="262"/>
      <c r="Z237" s="49"/>
      <c r="AA237" s="37" t="str" cm="1">
        <f t="array" ref="AA237">IFERROR(IF(INDEX(SubsidieTabel!$Q$1:$T$9,MATCH($F237,SubsidieTabel!$Q$1:$Q$9,0),IFERROR(MATCH(Methode_Keuze,SubsidieTabel!$Q$1:$T$1,0),2))&lt;&gt;1=TRUE,"ja",""),"")</f>
        <v/>
      </c>
    </row>
    <row r="238" spans="1:27" ht="15" customHeight="1" x14ac:dyDescent="0.25">
      <c r="A238" s="87"/>
      <c r="B238" s="219" t="str">
        <f>IF(A238&lt;&gt;"",_xlfn.MAXIFS($B$1:B237,$A$1:A237,A238)+1,"")</f>
        <v/>
      </c>
      <c r="C238" s="50"/>
      <c r="D238" s="50"/>
      <c r="E238" s="50"/>
      <c r="F238" s="50"/>
      <c r="G238" s="283"/>
      <c r="H238" s="296"/>
      <c r="I238" s="295"/>
      <c r="J238" s="295"/>
      <c r="K238" s="202"/>
      <c r="L238" s="202"/>
      <c r="M238" s="91" t="str">
        <f>IFERROR(VLOOKUP(H238,Lijsten!$H$1:$I$100,2,0),"")</f>
        <v/>
      </c>
      <c r="N238" s="91" t="str" cm="1">
        <f t="array" ref="N238">IFERROR(_xlfn.IFS(AND(LEFT(F238,6)="Arbeid",RIGHT(F238,3)&lt;&gt;"IKS"),IFERROR(VLOOKUP($G238,Tb_KostenTypen[],2,0),"tarief"),RIGHT(F238,3)="IKS","Uurtarief",LEFT(F238,6)="Arbeid","Uurtarief",AND(LEFT(F238,8)="Bijdrage",RIGHT(F238,15)="(vrijwilligers)"),"Vast tarief"),"")</f>
        <v/>
      </c>
      <c r="O238" s="92"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tarief",IF(LEFT(F238,8)="Bijdrage",VLOOKUP($F238,Tb_KostenTypen[],MATCH(Methode_Keuze,Tb_KostenTypen[#Headers],0),0),VLOOKUP($G238,Lijsten!L:O,4,0))),""),"")</f>
        <v/>
      </c>
      <c r="P238" s="92"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tarief",IF(LEFT(F238,8)="Bijdrage",VLOOKUP($F238,Tb_KostenTypen[],MATCH(Methode_Keuze,Tb_KostenTypen[#Headers],0),0),VLOOKUP($G238,Lijsten!L:O,4,0))),""),"")</f>
        <v/>
      </c>
      <c r="Q238" s="50"/>
      <c r="R238" s="50"/>
      <c r="S238" s="83"/>
      <c r="T238" s="51"/>
      <c r="U238" s="4" t="str" cm="1">
        <f t="array" ref="U238">IF(AA238&lt;&gt;"ja",_xlfn.IFNA(_xlfn.IFS(AND(O238&lt;&gt;"",F238&lt;&gt;"",RIGHT($N238,6)="tarief"),O238*Q238,S238&gt;0,IF(F238&lt;&gt;"",S238,"")),""),"")</f>
        <v/>
      </c>
      <c r="V238" s="4" t="str" cm="1">
        <f t="array" ref="V238">IF(AA238&lt;&gt;"ja",_xlfn.IFNA(_xlfn.IFS(AND(P238&lt;&gt;"",R238&lt;&gt;"",RIGHT($N238,6)="tarief"),P238*R238,T238&gt;0,T238),""),"")</f>
        <v/>
      </c>
      <c r="W238" s="4" t="str" cm="1">
        <f t="array" ref="W238">IFERROR(_xlfn.IFS(OR(F238="",LEFT(Methode_Keuze,4)="Geen"),"",AND(U238&lt;&gt;"",F238&lt;&gt;"Arbeidskosten"),ROUND(U238*VLOOKUP(F238,Tb_ProjectKosten[],MATCH(Tb_ProjectKosten[[#Headers],[Forfat_Percentage]],Tb_ProjectKosten[#Headers],0),0),2),AND(F238="Arbeidskosten",G238&lt;&gt;""),IFERROR(ROUND(U238*VLOOKUP(G238,Tb_KostenTypen[],3,0)*VLOOKUP(F238,Tb_ProjectKosten[],MATCH(Tb_ProjectKosten[[#Headers],[Forfat_Percentage]],Tb_ProjectKosten[#Headers],0),0),2),""),U238 &lt;=0,0),"")</f>
        <v/>
      </c>
      <c r="X238" s="4" t="str" cm="1">
        <f t="array" ref="X238">IFERROR(_xlfn.IFS(OR(F238="",LEFT(Methode_Keuze,4)="Geen"),"",AND(V238&lt;&gt;"",F238&lt;&gt;"Arbeidskosten"),ROUND(V238*VLOOKUP(F238,Tb_ProjectKosten[],MATCH(Tb_ProjectKosten[[#Headers],[Forfat_Percentage]],Tb_ProjectKosten[#Headers],0),0),2),AND(F238="Arbeidskosten",G238&lt;&gt;""),IFERROR(ROUND(V238*VLOOKUP(G238,Tb_KostenTypen[],3,0)*VLOOKUP(F238,Tb_ProjectKosten[],MATCH(Tb_ProjectKosten[[#Headers],[Forfat_Percentage]],Tb_ProjectKosten[#Headers],0),0),2),""),V238 &lt;=0,0),"")</f>
        <v/>
      </c>
      <c r="Y238" s="262"/>
      <c r="Z238" s="49"/>
      <c r="AA238" s="37" t="str" cm="1">
        <f t="array" ref="AA238">IFERROR(IF(INDEX(SubsidieTabel!$Q$1:$T$9,MATCH($F238,SubsidieTabel!$Q$1:$Q$9,0),IFERROR(MATCH(Methode_Keuze,SubsidieTabel!$Q$1:$T$1,0),2))&lt;&gt;1=TRUE,"ja",""),"")</f>
        <v/>
      </c>
    </row>
    <row r="239" spans="1:27" ht="15" customHeight="1" x14ac:dyDescent="0.25">
      <c r="A239" s="87"/>
      <c r="B239" s="219" t="str">
        <f>IF(A239&lt;&gt;"",_xlfn.MAXIFS($B$1:B238,$A$1:A238,A239)+1,"")</f>
        <v/>
      </c>
      <c r="C239" s="50"/>
      <c r="D239" s="50"/>
      <c r="E239" s="50"/>
      <c r="F239" s="50"/>
      <c r="G239" s="283"/>
      <c r="H239" s="296"/>
      <c r="I239" s="295"/>
      <c r="J239" s="295"/>
      <c r="K239" s="202"/>
      <c r="L239" s="202"/>
      <c r="M239" s="91" t="str">
        <f>IFERROR(VLOOKUP(H239,Lijsten!$H$1:$I$100,2,0),"")</f>
        <v/>
      </c>
      <c r="N239" s="91" t="str" cm="1">
        <f t="array" ref="N239">IFERROR(_xlfn.IFS(AND(LEFT(F239,6)="Arbeid",RIGHT(F239,3)&lt;&gt;"IKS"),IFERROR(VLOOKUP($G239,Tb_KostenTypen[],2,0),"tarief"),RIGHT(F239,3)="IKS","Uurtarief",LEFT(F239,6)="Arbeid","Uurtarief",AND(LEFT(F239,8)="Bijdrage",RIGHT(F239,15)="(vrijwilligers)"),"Vast tarief"),"")</f>
        <v/>
      </c>
      <c r="O239" s="92"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tarief",IF(LEFT(F239,8)="Bijdrage",VLOOKUP($F239,Tb_KostenTypen[],MATCH(Methode_Keuze,Tb_KostenTypen[#Headers],0),0),VLOOKUP($G239,Lijsten!L:O,4,0))),""),"")</f>
        <v/>
      </c>
      <c r="P239" s="92"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tarief",IF(LEFT(F239,8)="Bijdrage",VLOOKUP($F239,Tb_KostenTypen[],MATCH(Methode_Keuze,Tb_KostenTypen[#Headers],0),0),VLOOKUP($G239,Lijsten!L:O,4,0))),""),"")</f>
        <v/>
      </c>
      <c r="Q239" s="50"/>
      <c r="R239" s="50"/>
      <c r="S239" s="83"/>
      <c r="T239" s="51"/>
      <c r="U239" s="4" t="str" cm="1">
        <f t="array" ref="U239">IF(AA239&lt;&gt;"ja",_xlfn.IFNA(_xlfn.IFS(AND(O239&lt;&gt;"",F239&lt;&gt;"",RIGHT($N239,6)="tarief"),O239*Q239,S239&gt;0,IF(F239&lt;&gt;"",S239,"")),""),"")</f>
        <v/>
      </c>
      <c r="V239" s="4" t="str" cm="1">
        <f t="array" ref="V239">IF(AA239&lt;&gt;"ja",_xlfn.IFNA(_xlfn.IFS(AND(P239&lt;&gt;"",R239&lt;&gt;"",RIGHT($N239,6)="tarief"),P239*R239,T239&gt;0,T239),""),"")</f>
        <v/>
      </c>
      <c r="W239" s="4" t="str" cm="1">
        <f t="array" ref="W239">IFERROR(_xlfn.IFS(OR(F239="",LEFT(Methode_Keuze,4)="Geen"),"",AND(U239&lt;&gt;"",F239&lt;&gt;"Arbeidskosten"),ROUND(U239*VLOOKUP(F239,Tb_ProjectKosten[],MATCH(Tb_ProjectKosten[[#Headers],[Forfat_Percentage]],Tb_ProjectKosten[#Headers],0),0),2),AND(F239="Arbeidskosten",G239&lt;&gt;""),IFERROR(ROUND(U239*VLOOKUP(G239,Tb_KostenTypen[],3,0)*VLOOKUP(F239,Tb_ProjectKosten[],MATCH(Tb_ProjectKosten[[#Headers],[Forfat_Percentage]],Tb_ProjectKosten[#Headers],0),0),2),""),U239 &lt;=0,0),"")</f>
        <v/>
      </c>
      <c r="X239" s="4" t="str" cm="1">
        <f t="array" ref="X239">IFERROR(_xlfn.IFS(OR(F239="",LEFT(Methode_Keuze,4)="Geen"),"",AND(V239&lt;&gt;"",F239&lt;&gt;"Arbeidskosten"),ROUND(V239*VLOOKUP(F239,Tb_ProjectKosten[],MATCH(Tb_ProjectKosten[[#Headers],[Forfat_Percentage]],Tb_ProjectKosten[#Headers],0),0),2),AND(F239="Arbeidskosten",G239&lt;&gt;""),IFERROR(ROUND(V239*VLOOKUP(G239,Tb_KostenTypen[],3,0)*VLOOKUP(F239,Tb_ProjectKosten[],MATCH(Tb_ProjectKosten[[#Headers],[Forfat_Percentage]],Tb_ProjectKosten[#Headers],0),0),2),""),V239 &lt;=0,0),"")</f>
        <v/>
      </c>
      <c r="Y239" s="262"/>
      <c r="Z239" s="49"/>
      <c r="AA239" s="37" t="str" cm="1">
        <f t="array" ref="AA239">IFERROR(IF(INDEX(SubsidieTabel!$Q$1:$T$9,MATCH($F239,SubsidieTabel!$Q$1:$Q$9,0),IFERROR(MATCH(Methode_Keuze,SubsidieTabel!$Q$1:$T$1,0),2))&lt;&gt;1=TRUE,"ja",""),"")</f>
        <v/>
      </c>
    </row>
    <row r="240" spans="1:27" ht="15" customHeight="1" x14ac:dyDescent="0.25">
      <c r="A240" s="87"/>
      <c r="B240" s="219" t="str">
        <f>IF(A240&lt;&gt;"",_xlfn.MAXIFS($B$1:B239,$A$1:A239,A240)+1,"")</f>
        <v/>
      </c>
      <c r="C240" s="50"/>
      <c r="D240" s="50"/>
      <c r="E240" s="50"/>
      <c r="F240" s="50"/>
      <c r="G240" s="283"/>
      <c r="H240" s="296"/>
      <c r="I240" s="295"/>
      <c r="J240" s="295"/>
      <c r="K240" s="202"/>
      <c r="L240" s="202"/>
      <c r="M240" s="91" t="str">
        <f>IFERROR(VLOOKUP(H240,Lijsten!$H$1:$I$100,2,0),"")</f>
        <v/>
      </c>
      <c r="N240" s="91" t="str" cm="1">
        <f t="array" ref="N240">IFERROR(_xlfn.IFS(AND(LEFT(F240,6)="Arbeid",RIGHT(F240,3)&lt;&gt;"IKS"),IFERROR(VLOOKUP($G240,Tb_KostenTypen[],2,0),"tarief"),RIGHT(F240,3)="IKS","Uurtarief",LEFT(F240,6)="Arbeid","Uurtarief",AND(LEFT(F240,8)="Bijdrage",RIGHT(F240,15)="(vrijwilligers)"),"Vast tarief"),"")</f>
        <v/>
      </c>
      <c r="O240" s="92"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tarief",IF(LEFT(F240,8)="Bijdrage",VLOOKUP($F240,Tb_KostenTypen[],MATCH(Methode_Keuze,Tb_KostenTypen[#Headers],0),0),VLOOKUP($G240,Lijsten!L:O,4,0))),""),"")</f>
        <v/>
      </c>
      <c r="P240" s="92"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tarief",IF(LEFT(F240,8)="Bijdrage",VLOOKUP($F240,Tb_KostenTypen[],MATCH(Methode_Keuze,Tb_KostenTypen[#Headers],0),0),VLOOKUP($G240,Lijsten!L:O,4,0))),""),"")</f>
        <v/>
      </c>
      <c r="Q240" s="50"/>
      <c r="R240" s="50"/>
      <c r="S240" s="83"/>
      <c r="T240" s="51"/>
      <c r="U240" s="4" t="str" cm="1">
        <f t="array" ref="U240">IF(AA240&lt;&gt;"ja",_xlfn.IFNA(_xlfn.IFS(AND(O240&lt;&gt;"",F240&lt;&gt;"",RIGHT($N240,6)="tarief"),O240*Q240,S240&gt;0,IF(F240&lt;&gt;"",S240,"")),""),"")</f>
        <v/>
      </c>
      <c r="V240" s="4" t="str" cm="1">
        <f t="array" ref="V240">IF(AA240&lt;&gt;"ja",_xlfn.IFNA(_xlfn.IFS(AND(P240&lt;&gt;"",R240&lt;&gt;"",RIGHT($N240,6)="tarief"),P240*R240,T240&gt;0,T240),""),"")</f>
        <v/>
      </c>
      <c r="W240" s="4" t="str" cm="1">
        <f t="array" ref="W240">IFERROR(_xlfn.IFS(OR(F240="",LEFT(Methode_Keuze,4)="Geen"),"",AND(U240&lt;&gt;"",F240&lt;&gt;"Arbeidskosten"),ROUND(U240*VLOOKUP(F240,Tb_ProjectKosten[],MATCH(Tb_ProjectKosten[[#Headers],[Forfat_Percentage]],Tb_ProjectKosten[#Headers],0),0),2),AND(F240="Arbeidskosten",G240&lt;&gt;""),IFERROR(ROUND(U240*VLOOKUP(G240,Tb_KostenTypen[],3,0)*VLOOKUP(F240,Tb_ProjectKosten[],MATCH(Tb_ProjectKosten[[#Headers],[Forfat_Percentage]],Tb_ProjectKosten[#Headers],0),0),2),""),U240 &lt;=0,0),"")</f>
        <v/>
      </c>
      <c r="X240" s="4" t="str" cm="1">
        <f t="array" ref="X240">IFERROR(_xlfn.IFS(OR(F240="",LEFT(Methode_Keuze,4)="Geen"),"",AND(V240&lt;&gt;"",F240&lt;&gt;"Arbeidskosten"),ROUND(V240*VLOOKUP(F240,Tb_ProjectKosten[],MATCH(Tb_ProjectKosten[[#Headers],[Forfat_Percentage]],Tb_ProjectKosten[#Headers],0),0),2),AND(F240="Arbeidskosten",G240&lt;&gt;""),IFERROR(ROUND(V240*VLOOKUP(G240,Tb_KostenTypen[],3,0)*VLOOKUP(F240,Tb_ProjectKosten[],MATCH(Tb_ProjectKosten[[#Headers],[Forfat_Percentage]],Tb_ProjectKosten[#Headers],0),0),2),""),V240 &lt;=0,0),"")</f>
        <v/>
      </c>
      <c r="Y240" s="262"/>
      <c r="Z240" s="49"/>
      <c r="AA240" s="37" t="str" cm="1">
        <f t="array" ref="AA240">IFERROR(IF(INDEX(SubsidieTabel!$Q$1:$T$9,MATCH($F240,SubsidieTabel!$Q$1:$Q$9,0),IFERROR(MATCH(Methode_Keuze,SubsidieTabel!$Q$1:$T$1,0),2))&lt;&gt;1=TRUE,"ja",""),"")</f>
        <v/>
      </c>
    </row>
    <row r="241" spans="1:27" ht="15" customHeight="1" x14ac:dyDescent="0.25">
      <c r="A241" s="87"/>
      <c r="B241" s="219" t="str">
        <f>IF(A241&lt;&gt;"",_xlfn.MAXIFS($B$1:B240,$A$1:A240,A241)+1,"")</f>
        <v/>
      </c>
      <c r="C241" s="50"/>
      <c r="D241" s="50"/>
      <c r="E241" s="50"/>
      <c r="F241" s="50"/>
      <c r="G241" s="283"/>
      <c r="H241" s="296"/>
      <c r="I241" s="295"/>
      <c r="J241" s="295"/>
      <c r="K241" s="202"/>
      <c r="L241" s="202"/>
      <c r="M241" s="91" t="str">
        <f>IFERROR(VLOOKUP(H241,Lijsten!$H$1:$I$100,2,0),"")</f>
        <v/>
      </c>
      <c r="N241" s="91" t="str" cm="1">
        <f t="array" ref="N241">IFERROR(_xlfn.IFS(AND(LEFT(F241,6)="Arbeid",RIGHT(F241,3)&lt;&gt;"IKS"),IFERROR(VLOOKUP($G241,Tb_KostenTypen[],2,0),"tarief"),RIGHT(F241,3)="IKS","Uurtarief",LEFT(F241,6)="Arbeid","Uurtarief",AND(LEFT(F241,8)="Bijdrage",RIGHT(F241,15)="(vrijwilligers)"),"Vast tarief"),"")</f>
        <v/>
      </c>
      <c r="O241" s="92"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tarief",IF(LEFT(F241,8)="Bijdrage",VLOOKUP($F241,Tb_KostenTypen[],MATCH(Methode_Keuze,Tb_KostenTypen[#Headers],0),0),VLOOKUP($G241,Lijsten!L:O,4,0))),""),"")</f>
        <v/>
      </c>
      <c r="P241" s="92"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tarief",IF(LEFT(F241,8)="Bijdrage",VLOOKUP($F241,Tb_KostenTypen[],MATCH(Methode_Keuze,Tb_KostenTypen[#Headers],0),0),VLOOKUP($G241,Lijsten!L:O,4,0))),""),"")</f>
        <v/>
      </c>
      <c r="Q241" s="50"/>
      <c r="R241" s="50"/>
      <c r="S241" s="83"/>
      <c r="T241" s="51"/>
      <c r="U241" s="4" t="str" cm="1">
        <f t="array" ref="U241">IF(AA241&lt;&gt;"ja",_xlfn.IFNA(_xlfn.IFS(AND(O241&lt;&gt;"",F241&lt;&gt;"",RIGHT($N241,6)="tarief"),O241*Q241,S241&gt;0,IF(F241&lt;&gt;"",S241,"")),""),"")</f>
        <v/>
      </c>
      <c r="V241" s="4" t="str" cm="1">
        <f t="array" ref="V241">IF(AA241&lt;&gt;"ja",_xlfn.IFNA(_xlfn.IFS(AND(P241&lt;&gt;"",R241&lt;&gt;"",RIGHT($N241,6)="tarief"),P241*R241,T241&gt;0,T241),""),"")</f>
        <v/>
      </c>
      <c r="W241" s="4" t="str" cm="1">
        <f t="array" ref="W241">IFERROR(_xlfn.IFS(OR(F241="",LEFT(Methode_Keuze,4)="Geen"),"",AND(U241&lt;&gt;"",F241&lt;&gt;"Arbeidskosten"),ROUND(U241*VLOOKUP(F241,Tb_ProjectKosten[],MATCH(Tb_ProjectKosten[[#Headers],[Forfat_Percentage]],Tb_ProjectKosten[#Headers],0),0),2),AND(F241="Arbeidskosten",G241&lt;&gt;""),IFERROR(ROUND(U241*VLOOKUP(G241,Tb_KostenTypen[],3,0)*VLOOKUP(F241,Tb_ProjectKosten[],MATCH(Tb_ProjectKosten[[#Headers],[Forfat_Percentage]],Tb_ProjectKosten[#Headers],0),0),2),""),U241 &lt;=0,0),"")</f>
        <v/>
      </c>
      <c r="X241" s="4" t="str" cm="1">
        <f t="array" ref="X241">IFERROR(_xlfn.IFS(OR(F241="",LEFT(Methode_Keuze,4)="Geen"),"",AND(V241&lt;&gt;"",F241&lt;&gt;"Arbeidskosten"),ROUND(V241*VLOOKUP(F241,Tb_ProjectKosten[],MATCH(Tb_ProjectKosten[[#Headers],[Forfat_Percentage]],Tb_ProjectKosten[#Headers],0),0),2),AND(F241="Arbeidskosten",G241&lt;&gt;""),IFERROR(ROUND(V241*VLOOKUP(G241,Tb_KostenTypen[],3,0)*VLOOKUP(F241,Tb_ProjectKosten[],MATCH(Tb_ProjectKosten[[#Headers],[Forfat_Percentage]],Tb_ProjectKosten[#Headers],0),0),2),""),V241 &lt;=0,0),"")</f>
        <v/>
      </c>
      <c r="Y241" s="262"/>
      <c r="Z241" s="49"/>
      <c r="AA241" s="37" t="str" cm="1">
        <f t="array" ref="AA241">IFERROR(IF(INDEX(SubsidieTabel!$Q$1:$T$9,MATCH($F241,SubsidieTabel!$Q$1:$Q$9,0),IFERROR(MATCH(Methode_Keuze,SubsidieTabel!$Q$1:$T$1,0),2))&lt;&gt;1=TRUE,"ja",""),"")</f>
        <v/>
      </c>
    </row>
    <row r="242" spans="1:27" ht="15" customHeight="1" x14ac:dyDescent="0.25">
      <c r="A242" s="87"/>
      <c r="B242" s="219" t="str">
        <f>IF(A242&lt;&gt;"",_xlfn.MAXIFS($B$1:B241,$A$1:A241,A242)+1,"")</f>
        <v/>
      </c>
      <c r="C242" s="50"/>
      <c r="D242" s="50"/>
      <c r="E242" s="50"/>
      <c r="F242" s="50"/>
      <c r="G242" s="283"/>
      <c r="H242" s="296"/>
      <c r="I242" s="295"/>
      <c r="J242" s="295"/>
      <c r="K242" s="202"/>
      <c r="L242" s="202"/>
      <c r="M242" s="91" t="str">
        <f>IFERROR(VLOOKUP(H242,Lijsten!$H$1:$I$100,2,0),"")</f>
        <v/>
      </c>
      <c r="N242" s="91" t="str" cm="1">
        <f t="array" ref="N242">IFERROR(_xlfn.IFS(AND(LEFT(F242,6)="Arbeid",RIGHT(F242,3)&lt;&gt;"IKS"),IFERROR(VLOOKUP($G242,Tb_KostenTypen[],2,0),"tarief"),RIGHT(F242,3)="IKS","Uurtarief",LEFT(F242,6)="Arbeid","Uurtarief",AND(LEFT(F242,8)="Bijdrage",RIGHT(F242,15)="(vrijwilligers)"),"Vast tarief"),"")</f>
        <v/>
      </c>
      <c r="O242" s="92"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tarief",IF(LEFT(F242,8)="Bijdrage",VLOOKUP($F242,Tb_KostenTypen[],MATCH(Methode_Keuze,Tb_KostenTypen[#Headers],0),0),VLOOKUP($G242,Lijsten!L:O,4,0))),""),"")</f>
        <v/>
      </c>
      <c r="P242" s="92"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tarief",IF(LEFT(F242,8)="Bijdrage",VLOOKUP($F242,Tb_KostenTypen[],MATCH(Methode_Keuze,Tb_KostenTypen[#Headers],0),0),VLOOKUP($G242,Lijsten!L:O,4,0))),""),"")</f>
        <v/>
      </c>
      <c r="Q242" s="50"/>
      <c r="R242" s="50"/>
      <c r="S242" s="83"/>
      <c r="T242" s="51"/>
      <c r="U242" s="4" t="str" cm="1">
        <f t="array" ref="U242">IF(AA242&lt;&gt;"ja",_xlfn.IFNA(_xlfn.IFS(AND(O242&lt;&gt;"",F242&lt;&gt;"",RIGHT($N242,6)="tarief"),O242*Q242,S242&gt;0,IF(F242&lt;&gt;"",S242,"")),""),"")</f>
        <v/>
      </c>
      <c r="V242" s="4" t="str" cm="1">
        <f t="array" ref="V242">IF(AA242&lt;&gt;"ja",_xlfn.IFNA(_xlfn.IFS(AND(P242&lt;&gt;"",R242&lt;&gt;"",RIGHT($N242,6)="tarief"),P242*R242,T242&gt;0,T242),""),"")</f>
        <v/>
      </c>
      <c r="W242" s="4" t="str" cm="1">
        <f t="array" ref="W242">IFERROR(_xlfn.IFS(OR(F242="",LEFT(Methode_Keuze,4)="Geen"),"",AND(U242&lt;&gt;"",F242&lt;&gt;"Arbeidskosten"),ROUND(U242*VLOOKUP(F242,Tb_ProjectKosten[],MATCH(Tb_ProjectKosten[[#Headers],[Forfat_Percentage]],Tb_ProjectKosten[#Headers],0),0),2),AND(F242="Arbeidskosten",G242&lt;&gt;""),IFERROR(ROUND(U242*VLOOKUP(G242,Tb_KostenTypen[],3,0)*VLOOKUP(F242,Tb_ProjectKosten[],MATCH(Tb_ProjectKosten[[#Headers],[Forfat_Percentage]],Tb_ProjectKosten[#Headers],0),0),2),""),U242 &lt;=0,0),"")</f>
        <v/>
      </c>
      <c r="X242" s="4" t="str" cm="1">
        <f t="array" ref="X242">IFERROR(_xlfn.IFS(OR(F242="",LEFT(Methode_Keuze,4)="Geen"),"",AND(V242&lt;&gt;"",F242&lt;&gt;"Arbeidskosten"),ROUND(V242*VLOOKUP(F242,Tb_ProjectKosten[],MATCH(Tb_ProjectKosten[[#Headers],[Forfat_Percentage]],Tb_ProjectKosten[#Headers],0),0),2),AND(F242="Arbeidskosten",G242&lt;&gt;""),IFERROR(ROUND(V242*VLOOKUP(G242,Tb_KostenTypen[],3,0)*VLOOKUP(F242,Tb_ProjectKosten[],MATCH(Tb_ProjectKosten[[#Headers],[Forfat_Percentage]],Tb_ProjectKosten[#Headers],0),0),2),""),V242 &lt;=0,0),"")</f>
        <v/>
      </c>
      <c r="Y242" s="262"/>
      <c r="Z242" s="49"/>
      <c r="AA242" s="37" t="str" cm="1">
        <f t="array" ref="AA242">IFERROR(IF(INDEX(SubsidieTabel!$Q$1:$T$9,MATCH($F242,SubsidieTabel!$Q$1:$Q$9,0),IFERROR(MATCH(Methode_Keuze,SubsidieTabel!$Q$1:$T$1,0),2))&lt;&gt;1=TRUE,"ja",""),"")</f>
        <v/>
      </c>
    </row>
    <row r="243" spans="1:27" ht="15" customHeight="1" x14ac:dyDescent="0.25">
      <c r="A243" s="87"/>
      <c r="B243" s="219" t="str">
        <f>IF(A243&lt;&gt;"",_xlfn.MAXIFS($B$1:B242,$A$1:A242,A243)+1,"")</f>
        <v/>
      </c>
      <c r="C243" s="50"/>
      <c r="D243" s="50"/>
      <c r="E243" s="50"/>
      <c r="F243" s="50"/>
      <c r="G243" s="283"/>
      <c r="H243" s="296"/>
      <c r="I243" s="295"/>
      <c r="J243" s="295"/>
      <c r="K243" s="202"/>
      <c r="L243" s="202"/>
      <c r="M243" s="91" t="str">
        <f>IFERROR(VLOOKUP(H243,Lijsten!$H$1:$I$100,2,0),"")</f>
        <v/>
      </c>
      <c r="N243" s="91" t="str" cm="1">
        <f t="array" ref="N243">IFERROR(_xlfn.IFS(AND(LEFT(F243,6)="Arbeid",RIGHT(F243,3)&lt;&gt;"IKS"),IFERROR(VLOOKUP($G243,Tb_KostenTypen[],2,0),"tarief"),RIGHT(F243,3)="IKS","Uurtarief",LEFT(F243,6)="Arbeid","Uurtarief",AND(LEFT(F243,8)="Bijdrage",RIGHT(F243,15)="(vrijwilligers)"),"Vast tarief"),"")</f>
        <v/>
      </c>
      <c r="O243" s="92"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tarief",IF(LEFT(F243,8)="Bijdrage",VLOOKUP($F243,Tb_KostenTypen[],MATCH(Methode_Keuze,Tb_KostenTypen[#Headers],0),0),VLOOKUP($G243,Lijsten!L:O,4,0))),""),"")</f>
        <v/>
      </c>
      <c r="P243" s="92"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tarief",IF(LEFT(F243,8)="Bijdrage",VLOOKUP($F243,Tb_KostenTypen[],MATCH(Methode_Keuze,Tb_KostenTypen[#Headers],0),0),VLOOKUP($G243,Lijsten!L:O,4,0))),""),"")</f>
        <v/>
      </c>
      <c r="Q243" s="50"/>
      <c r="R243" s="50"/>
      <c r="S243" s="83"/>
      <c r="T243" s="51"/>
      <c r="U243" s="4" t="str" cm="1">
        <f t="array" ref="U243">IF(AA243&lt;&gt;"ja",_xlfn.IFNA(_xlfn.IFS(AND(O243&lt;&gt;"",F243&lt;&gt;"",RIGHT($N243,6)="tarief"),O243*Q243,S243&gt;0,IF(F243&lt;&gt;"",S243,"")),""),"")</f>
        <v/>
      </c>
      <c r="V243" s="4" t="str" cm="1">
        <f t="array" ref="V243">IF(AA243&lt;&gt;"ja",_xlfn.IFNA(_xlfn.IFS(AND(P243&lt;&gt;"",R243&lt;&gt;"",RIGHT($N243,6)="tarief"),P243*R243,T243&gt;0,T243),""),"")</f>
        <v/>
      </c>
      <c r="W243" s="4" t="str" cm="1">
        <f t="array" ref="W243">IFERROR(_xlfn.IFS(OR(F243="",LEFT(Methode_Keuze,4)="Geen"),"",AND(U243&lt;&gt;"",F243&lt;&gt;"Arbeidskosten"),ROUND(U243*VLOOKUP(F243,Tb_ProjectKosten[],MATCH(Tb_ProjectKosten[[#Headers],[Forfat_Percentage]],Tb_ProjectKosten[#Headers],0),0),2),AND(F243="Arbeidskosten",G243&lt;&gt;""),IFERROR(ROUND(U243*VLOOKUP(G243,Tb_KostenTypen[],3,0)*VLOOKUP(F243,Tb_ProjectKosten[],MATCH(Tb_ProjectKosten[[#Headers],[Forfat_Percentage]],Tb_ProjectKosten[#Headers],0),0),2),""),U243 &lt;=0,0),"")</f>
        <v/>
      </c>
      <c r="X243" s="4" t="str" cm="1">
        <f t="array" ref="X243">IFERROR(_xlfn.IFS(OR(F243="",LEFT(Methode_Keuze,4)="Geen"),"",AND(V243&lt;&gt;"",F243&lt;&gt;"Arbeidskosten"),ROUND(V243*VLOOKUP(F243,Tb_ProjectKosten[],MATCH(Tb_ProjectKosten[[#Headers],[Forfat_Percentage]],Tb_ProjectKosten[#Headers],0),0),2),AND(F243="Arbeidskosten",G243&lt;&gt;""),IFERROR(ROUND(V243*VLOOKUP(G243,Tb_KostenTypen[],3,0)*VLOOKUP(F243,Tb_ProjectKosten[],MATCH(Tb_ProjectKosten[[#Headers],[Forfat_Percentage]],Tb_ProjectKosten[#Headers],0),0),2),""),V243 &lt;=0,0),"")</f>
        <v/>
      </c>
      <c r="Y243" s="262"/>
      <c r="Z243" s="49"/>
      <c r="AA243" s="37" t="str" cm="1">
        <f t="array" ref="AA243">IFERROR(IF(INDEX(SubsidieTabel!$Q$1:$T$9,MATCH($F243,SubsidieTabel!$Q$1:$Q$9,0),IFERROR(MATCH(Methode_Keuze,SubsidieTabel!$Q$1:$T$1,0),2))&lt;&gt;1=TRUE,"ja",""),"")</f>
        <v/>
      </c>
    </row>
    <row r="244" spans="1:27" ht="15" customHeight="1" x14ac:dyDescent="0.25">
      <c r="A244" s="87"/>
      <c r="B244" s="219" t="str">
        <f>IF(A244&lt;&gt;"",_xlfn.MAXIFS($B$1:B243,$A$1:A243,A244)+1,"")</f>
        <v/>
      </c>
      <c r="C244" s="50"/>
      <c r="D244" s="50"/>
      <c r="E244" s="50"/>
      <c r="F244" s="50"/>
      <c r="G244" s="283"/>
      <c r="H244" s="296"/>
      <c r="I244" s="295"/>
      <c r="J244" s="295"/>
      <c r="K244" s="202"/>
      <c r="L244" s="202"/>
      <c r="M244" s="91" t="str">
        <f>IFERROR(VLOOKUP(H244,Lijsten!$H$1:$I$100,2,0),"")</f>
        <v/>
      </c>
      <c r="N244" s="91" t="str" cm="1">
        <f t="array" ref="N244">IFERROR(_xlfn.IFS(AND(LEFT(F244,6)="Arbeid",RIGHT(F244,3)&lt;&gt;"IKS"),IFERROR(VLOOKUP($G244,Tb_KostenTypen[],2,0),"tarief"),RIGHT(F244,3)="IKS","Uurtarief",LEFT(F244,6)="Arbeid","Uurtarief",AND(LEFT(F244,8)="Bijdrage",RIGHT(F244,15)="(vrijwilligers)"),"Vast tarief"),"")</f>
        <v/>
      </c>
      <c r="O244" s="92"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tarief",IF(LEFT(F244,8)="Bijdrage",VLOOKUP($F244,Tb_KostenTypen[],MATCH(Methode_Keuze,Tb_KostenTypen[#Headers],0),0),VLOOKUP($G244,Lijsten!L:O,4,0))),""),"")</f>
        <v/>
      </c>
      <c r="P244" s="92"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tarief",IF(LEFT(F244,8)="Bijdrage",VLOOKUP($F244,Tb_KostenTypen[],MATCH(Methode_Keuze,Tb_KostenTypen[#Headers],0),0),VLOOKUP($G244,Lijsten!L:O,4,0))),""),"")</f>
        <v/>
      </c>
      <c r="Q244" s="50"/>
      <c r="R244" s="50"/>
      <c r="S244" s="83"/>
      <c r="T244" s="51"/>
      <c r="U244" s="4" t="str" cm="1">
        <f t="array" ref="U244">IF(AA244&lt;&gt;"ja",_xlfn.IFNA(_xlfn.IFS(AND(O244&lt;&gt;"",F244&lt;&gt;"",RIGHT($N244,6)="tarief"),O244*Q244,S244&gt;0,IF(F244&lt;&gt;"",S244,"")),""),"")</f>
        <v/>
      </c>
      <c r="V244" s="4" t="str" cm="1">
        <f t="array" ref="V244">IF(AA244&lt;&gt;"ja",_xlfn.IFNA(_xlfn.IFS(AND(P244&lt;&gt;"",R244&lt;&gt;"",RIGHT($N244,6)="tarief"),P244*R244,T244&gt;0,T244),""),"")</f>
        <v/>
      </c>
      <c r="W244" s="4" t="str" cm="1">
        <f t="array" ref="W244">IFERROR(_xlfn.IFS(OR(F244="",LEFT(Methode_Keuze,4)="Geen"),"",AND(U244&lt;&gt;"",F244&lt;&gt;"Arbeidskosten"),ROUND(U244*VLOOKUP(F244,Tb_ProjectKosten[],MATCH(Tb_ProjectKosten[[#Headers],[Forfat_Percentage]],Tb_ProjectKosten[#Headers],0),0),2),AND(F244="Arbeidskosten",G244&lt;&gt;""),IFERROR(ROUND(U244*VLOOKUP(G244,Tb_KostenTypen[],3,0)*VLOOKUP(F244,Tb_ProjectKosten[],MATCH(Tb_ProjectKosten[[#Headers],[Forfat_Percentage]],Tb_ProjectKosten[#Headers],0),0),2),""),U244 &lt;=0,0),"")</f>
        <v/>
      </c>
      <c r="X244" s="4" t="str" cm="1">
        <f t="array" ref="X244">IFERROR(_xlfn.IFS(OR(F244="",LEFT(Methode_Keuze,4)="Geen"),"",AND(V244&lt;&gt;"",F244&lt;&gt;"Arbeidskosten"),ROUND(V244*VLOOKUP(F244,Tb_ProjectKosten[],MATCH(Tb_ProjectKosten[[#Headers],[Forfat_Percentage]],Tb_ProjectKosten[#Headers],0),0),2),AND(F244="Arbeidskosten",G244&lt;&gt;""),IFERROR(ROUND(V244*VLOOKUP(G244,Tb_KostenTypen[],3,0)*VLOOKUP(F244,Tb_ProjectKosten[],MATCH(Tb_ProjectKosten[[#Headers],[Forfat_Percentage]],Tb_ProjectKosten[#Headers],0),0),2),""),V244 &lt;=0,0),"")</f>
        <v/>
      </c>
      <c r="Y244" s="262"/>
      <c r="Z244" s="49"/>
      <c r="AA244" s="37" t="str" cm="1">
        <f t="array" ref="AA244">IFERROR(IF(INDEX(SubsidieTabel!$Q$1:$T$9,MATCH($F244,SubsidieTabel!$Q$1:$Q$9,0),IFERROR(MATCH(Methode_Keuze,SubsidieTabel!$Q$1:$T$1,0),2))&lt;&gt;1=TRUE,"ja",""),"")</f>
        <v/>
      </c>
    </row>
    <row r="245" spans="1:27" ht="15" customHeight="1" x14ac:dyDescent="0.25">
      <c r="A245" s="87"/>
      <c r="B245" s="219" t="str">
        <f>IF(A245&lt;&gt;"",_xlfn.MAXIFS($B$1:B244,$A$1:A244,A245)+1,"")</f>
        <v/>
      </c>
      <c r="C245" s="50"/>
      <c r="D245" s="50"/>
      <c r="E245" s="50"/>
      <c r="F245" s="50"/>
      <c r="G245" s="283"/>
      <c r="H245" s="296"/>
      <c r="I245" s="295"/>
      <c r="J245" s="295"/>
      <c r="K245" s="202"/>
      <c r="L245" s="202"/>
      <c r="M245" s="91" t="str">
        <f>IFERROR(VLOOKUP(H245,Lijsten!$H$1:$I$100,2,0),"")</f>
        <v/>
      </c>
      <c r="N245" s="91" t="str" cm="1">
        <f t="array" ref="N245">IFERROR(_xlfn.IFS(AND(LEFT(F245,6)="Arbeid",RIGHT(F245,3)&lt;&gt;"IKS"),IFERROR(VLOOKUP($G245,Tb_KostenTypen[],2,0),"tarief"),RIGHT(F245,3)="IKS","Uurtarief",LEFT(F245,6)="Arbeid","Uurtarief",AND(LEFT(F245,8)="Bijdrage",RIGHT(F245,15)="(vrijwilligers)"),"Vast tarief"),"")</f>
        <v/>
      </c>
      <c r="O245" s="92"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tarief",IF(LEFT(F245,8)="Bijdrage",VLOOKUP($F245,Tb_KostenTypen[],MATCH(Methode_Keuze,Tb_KostenTypen[#Headers],0),0),VLOOKUP($G245,Lijsten!L:O,4,0))),""),"")</f>
        <v/>
      </c>
      <c r="P245" s="92"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tarief",IF(LEFT(F245,8)="Bijdrage",VLOOKUP($F245,Tb_KostenTypen[],MATCH(Methode_Keuze,Tb_KostenTypen[#Headers],0),0),VLOOKUP($G245,Lijsten!L:O,4,0))),""),"")</f>
        <v/>
      </c>
      <c r="Q245" s="50"/>
      <c r="R245" s="50"/>
      <c r="S245" s="83"/>
      <c r="T245" s="51"/>
      <c r="U245" s="4" t="str" cm="1">
        <f t="array" ref="U245">IF(AA245&lt;&gt;"ja",_xlfn.IFNA(_xlfn.IFS(AND(O245&lt;&gt;"",F245&lt;&gt;"",RIGHT($N245,6)="tarief"),O245*Q245,S245&gt;0,IF(F245&lt;&gt;"",S245,"")),""),"")</f>
        <v/>
      </c>
      <c r="V245" s="4" t="str" cm="1">
        <f t="array" ref="V245">IF(AA245&lt;&gt;"ja",_xlfn.IFNA(_xlfn.IFS(AND(P245&lt;&gt;"",R245&lt;&gt;"",RIGHT($N245,6)="tarief"),P245*R245,T245&gt;0,T245),""),"")</f>
        <v/>
      </c>
      <c r="W245" s="4" t="str" cm="1">
        <f t="array" ref="W245">IFERROR(_xlfn.IFS(OR(F245="",LEFT(Methode_Keuze,4)="Geen"),"",AND(U245&lt;&gt;"",F245&lt;&gt;"Arbeidskosten"),ROUND(U245*VLOOKUP(F245,Tb_ProjectKosten[],MATCH(Tb_ProjectKosten[[#Headers],[Forfat_Percentage]],Tb_ProjectKosten[#Headers],0),0),2),AND(F245="Arbeidskosten",G245&lt;&gt;""),IFERROR(ROUND(U245*VLOOKUP(G245,Tb_KostenTypen[],3,0)*VLOOKUP(F245,Tb_ProjectKosten[],MATCH(Tb_ProjectKosten[[#Headers],[Forfat_Percentage]],Tb_ProjectKosten[#Headers],0),0),2),""),U245 &lt;=0,0),"")</f>
        <v/>
      </c>
      <c r="X245" s="4" t="str" cm="1">
        <f t="array" ref="X245">IFERROR(_xlfn.IFS(OR(F245="",LEFT(Methode_Keuze,4)="Geen"),"",AND(V245&lt;&gt;"",F245&lt;&gt;"Arbeidskosten"),ROUND(V245*VLOOKUP(F245,Tb_ProjectKosten[],MATCH(Tb_ProjectKosten[[#Headers],[Forfat_Percentage]],Tb_ProjectKosten[#Headers],0),0),2),AND(F245="Arbeidskosten",G245&lt;&gt;""),IFERROR(ROUND(V245*VLOOKUP(G245,Tb_KostenTypen[],3,0)*VLOOKUP(F245,Tb_ProjectKosten[],MATCH(Tb_ProjectKosten[[#Headers],[Forfat_Percentage]],Tb_ProjectKosten[#Headers],0),0),2),""),V245 &lt;=0,0),"")</f>
        <v/>
      </c>
      <c r="Y245" s="262"/>
      <c r="Z245" s="49"/>
      <c r="AA245" s="37" t="str" cm="1">
        <f t="array" ref="AA245">IFERROR(IF(INDEX(SubsidieTabel!$Q$1:$T$9,MATCH($F245,SubsidieTabel!$Q$1:$Q$9,0),IFERROR(MATCH(Methode_Keuze,SubsidieTabel!$Q$1:$T$1,0),2))&lt;&gt;1=TRUE,"ja",""),"")</f>
        <v/>
      </c>
    </row>
    <row r="246" spans="1:27" ht="15" customHeight="1" x14ac:dyDescent="0.25">
      <c r="A246" s="87"/>
      <c r="B246" s="219" t="str">
        <f>IF(A246&lt;&gt;"",_xlfn.MAXIFS($B$1:B245,$A$1:A245,A246)+1,"")</f>
        <v/>
      </c>
      <c r="C246" s="50"/>
      <c r="D246" s="50"/>
      <c r="E246" s="50"/>
      <c r="F246" s="50"/>
      <c r="G246" s="283"/>
      <c r="H246" s="296"/>
      <c r="I246" s="295"/>
      <c r="J246" s="295"/>
      <c r="K246" s="202"/>
      <c r="L246" s="202"/>
      <c r="M246" s="91" t="str">
        <f>IFERROR(VLOOKUP(H246,Lijsten!$H$1:$I$100,2,0),"")</f>
        <v/>
      </c>
      <c r="N246" s="91" t="str" cm="1">
        <f t="array" ref="N246">IFERROR(_xlfn.IFS(AND(LEFT(F246,6)="Arbeid",RIGHT(F246,3)&lt;&gt;"IKS"),IFERROR(VLOOKUP($G246,Tb_KostenTypen[],2,0),"tarief"),RIGHT(F246,3)="IKS","Uurtarief",LEFT(F246,6)="Arbeid","Uurtarief",AND(LEFT(F246,8)="Bijdrage",RIGHT(F246,15)="(vrijwilligers)"),"Vast tarief"),"")</f>
        <v/>
      </c>
      <c r="O246" s="92"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tarief",IF(LEFT(F246,8)="Bijdrage",VLOOKUP($F246,Tb_KostenTypen[],MATCH(Methode_Keuze,Tb_KostenTypen[#Headers],0),0),VLOOKUP($G246,Lijsten!L:O,4,0))),""),"")</f>
        <v/>
      </c>
      <c r="P246" s="92"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tarief",IF(LEFT(F246,8)="Bijdrage",VLOOKUP($F246,Tb_KostenTypen[],MATCH(Methode_Keuze,Tb_KostenTypen[#Headers],0),0),VLOOKUP($G246,Lijsten!L:O,4,0))),""),"")</f>
        <v/>
      </c>
      <c r="Q246" s="50"/>
      <c r="R246" s="50"/>
      <c r="S246" s="83"/>
      <c r="T246" s="51"/>
      <c r="U246" s="4" t="str" cm="1">
        <f t="array" ref="U246">IF(AA246&lt;&gt;"ja",_xlfn.IFNA(_xlfn.IFS(AND(O246&lt;&gt;"",F246&lt;&gt;"",RIGHT($N246,6)="tarief"),O246*Q246,S246&gt;0,IF(F246&lt;&gt;"",S246,"")),""),"")</f>
        <v/>
      </c>
      <c r="V246" s="4" t="str" cm="1">
        <f t="array" ref="V246">IF(AA246&lt;&gt;"ja",_xlfn.IFNA(_xlfn.IFS(AND(P246&lt;&gt;"",R246&lt;&gt;"",RIGHT($N246,6)="tarief"),P246*R246,T246&gt;0,T246),""),"")</f>
        <v/>
      </c>
      <c r="W246" s="4" t="str" cm="1">
        <f t="array" ref="W246">IFERROR(_xlfn.IFS(OR(F246="",LEFT(Methode_Keuze,4)="Geen"),"",AND(U246&lt;&gt;"",F246&lt;&gt;"Arbeidskosten"),ROUND(U246*VLOOKUP(F246,Tb_ProjectKosten[],MATCH(Tb_ProjectKosten[[#Headers],[Forfat_Percentage]],Tb_ProjectKosten[#Headers],0),0),2),AND(F246="Arbeidskosten",G246&lt;&gt;""),IFERROR(ROUND(U246*VLOOKUP(G246,Tb_KostenTypen[],3,0)*VLOOKUP(F246,Tb_ProjectKosten[],MATCH(Tb_ProjectKosten[[#Headers],[Forfat_Percentage]],Tb_ProjectKosten[#Headers],0),0),2),""),U246 &lt;=0,0),"")</f>
        <v/>
      </c>
      <c r="X246" s="4" t="str" cm="1">
        <f t="array" ref="X246">IFERROR(_xlfn.IFS(OR(F246="",LEFT(Methode_Keuze,4)="Geen"),"",AND(V246&lt;&gt;"",F246&lt;&gt;"Arbeidskosten"),ROUND(V246*VLOOKUP(F246,Tb_ProjectKosten[],MATCH(Tb_ProjectKosten[[#Headers],[Forfat_Percentage]],Tb_ProjectKosten[#Headers],0),0),2),AND(F246="Arbeidskosten",G246&lt;&gt;""),IFERROR(ROUND(V246*VLOOKUP(G246,Tb_KostenTypen[],3,0)*VLOOKUP(F246,Tb_ProjectKosten[],MATCH(Tb_ProjectKosten[[#Headers],[Forfat_Percentage]],Tb_ProjectKosten[#Headers],0),0),2),""),V246 &lt;=0,0),"")</f>
        <v/>
      </c>
      <c r="Y246" s="262"/>
      <c r="Z246" s="49"/>
      <c r="AA246" s="37" t="str" cm="1">
        <f t="array" ref="AA246">IFERROR(IF(INDEX(SubsidieTabel!$Q$1:$T$9,MATCH($F246,SubsidieTabel!$Q$1:$Q$9,0),IFERROR(MATCH(Methode_Keuze,SubsidieTabel!$Q$1:$T$1,0),2))&lt;&gt;1=TRUE,"ja",""),"")</f>
        <v/>
      </c>
    </row>
    <row r="247" spans="1:27" ht="15" customHeight="1" x14ac:dyDescent="0.25">
      <c r="A247" s="87"/>
      <c r="B247" s="219" t="str">
        <f>IF(A247&lt;&gt;"",_xlfn.MAXIFS($B$1:B246,$A$1:A246,A247)+1,"")</f>
        <v/>
      </c>
      <c r="C247" s="50"/>
      <c r="D247" s="50"/>
      <c r="E247" s="50"/>
      <c r="F247" s="50"/>
      <c r="G247" s="283"/>
      <c r="H247" s="296"/>
      <c r="I247" s="295"/>
      <c r="J247" s="295"/>
      <c r="K247" s="202"/>
      <c r="L247" s="202"/>
      <c r="M247" s="91" t="str">
        <f>IFERROR(VLOOKUP(H247,Lijsten!$H$1:$I$100,2,0),"")</f>
        <v/>
      </c>
      <c r="N247" s="91" t="str" cm="1">
        <f t="array" ref="N247">IFERROR(_xlfn.IFS(AND(LEFT(F247,6)="Arbeid",RIGHT(F247,3)&lt;&gt;"IKS"),IFERROR(VLOOKUP($G247,Tb_KostenTypen[],2,0),"tarief"),RIGHT(F247,3)="IKS","Uurtarief",LEFT(F247,6)="Arbeid","Uurtarief",AND(LEFT(F247,8)="Bijdrage",RIGHT(F247,15)="(vrijwilligers)"),"Vast tarief"),"")</f>
        <v/>
      </c>
      <c r="O247" s="92"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tarief",IF(LEFT(F247,8)="Bijdrage",VLOOKUP($F247,Tb_KostenTypen[],MATCH(Methode_Keuze,Tb_KostenTypen[#Headers],0),0),VLOOKUP($G247,Lijsten!L:O,4,0))),""),"")</f>
        <v/>
      </c>
      <c r="P247" s="92"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tarief",IF(LEFT(F247,8)="Bijdrage",VLOOKUP($F247,Tb_KostenTypen[],MATCH(Methode_Keuze,Tb_KostenTypen[#Headers],0),0),VLOOKUP($G247,Lijsten!L:O,4,0))),""),"")</f>
        <v/>
      </c>
      <c r="Q247" s="50"/>
      <c r="R247" s="50"/>
      <c r="S247" s="83"/>
      <c r="T247" s="51"/>
      <c r="U247" s="4" t="str" cm="1">
        <f t="array" ref="U247">IF(AA247&lt;&gt;"ja",_xlfn.IFNA(_xlfn.IFS(AND(O247&lt;&gt;"",F247&lt;&gt;"",RIGHT($N247,6)="tarief"),O247*Q247,S247&gt;0,IF(F247&lt;&gt;"",S247,"")),""),"")</f>
        <v/>
      </c>
      <c r="V247" s="4" t="str" cm="1">
        <f t="array" ref="V247">IF(AA247&lt;&gt;"ja",_xlfn.IFNA(_xlfn.IFS(AND(P247&lt;&gt;"",R247&lt;&gt;"",RIGHT($N247,6)="tarief"),P247*R247,T247&gt;0,T247),""),"")</f>
        <v/>
      </c>
      <c r="W247" s="4" t="str" cm="1">
        <f t="array" ref="W247">IFERROR(_xlfn.IFS(OR(F247="",LEFT(Methode_Keuze,4)="Geen"),"",AND(U247&lt;&gt;"",F247&lt;&gt;"Arbeidskosten"),ROUND(U247*VLOOKUP(F247,Tb_ProjectKosten[],MATCH(Tb_ProjectKosten[[#Headers],[Forfat_Percentage]],Tb_ProjectKosten[#Headers],0),0),2),AND(F247="Arbeidskosten",G247&lt;&gt;""),IFERROR(ROUND(U247*VLOOKUP(G247,Tb_KostenTypen[],3,0)*VLOOKUP(F247,Tb_ProjectKosten[],MATCH(Tb_ProjectKosten[[#Headers],[Forfat_Percentage]],Tb_ProjectKosten[#Headers],0),0),2),""),U247 &lt;=0,0),"")</f>
        <v/>
      </c>
      <c r="X247" s="4" t="str" cm="1">
        <f t="array" ref="X247">IFERROR(_xlfn.IFS(OR(F247="",LEFT(Methode_Keuze,4)="Geen"),"",AND(V247&lt;&gt;"",F247&lt;&gt;"Arbeidskosten"),ROUND(V247*VLOOKUP(F247,Tb_ProjectKosten[],MATCH(Tb_ProjectKosten[[#Headers],[Forfat_Percentage]],Tb_ProjectKosten[#Headers],0),0),2),AND(F247="Arbeidskosten",G247&lt;&gt;""),IFERROR(ROUND(V247*VLOOKUP(G247,Tb_KostenTypen[],3,0)*VLOOKUP(F247,Tb_ProjectKosten[],MATCH(Tb_ProjectKosten[[#Headers],[Forfat_Percentage]],Tb_ProjectKosten[#Headers],0),0),2),""),V247 &lt;=0,0),"")</f>
        <v/>
      </c>
      <c r="Y247" s="262"/>
      <c r="Z247" s="49"/>
      <c r="AA247" s="37" t="str" cm="1">
        <f t="array" ref="AA247">IFERROR(IF(INDEX(SubsidieTabel!$Q$1:$T$9,MATCH($F247,SubsidieTabel!$Q$1:$Q$9,0),IFERROR(MATCH(Methode_Keuze,SubsidieTabel!$Q$1:$T$1,0),2))&lt;&gt;1=TRUE,"ja",""),"")</f>
        <v/>
      </c>
    </row>
    <row r="248" spans="1:27" ht="15" customHeight="1" x14ac:dyDescent="0.25">
      <c r="A248" s="87"/>
      <c r="B248" s="219" t="str">
        <f>IF(A248&lt;&gt;"",_xlfn.MAXIFS($B$1:B247,$A$1:A247,A248)+1,"")</f>
        <v/>
      </c>
      <c r="C248" s="50"/>
      <c r="D248" s="50"/>
      <c r="E248" s="50"/>
      <c r="F248" s="50"/>
      <c r="G248" s="283"/>
      <c r="H248" s="296"/>
      <c r="I248" s="295"/>
      <c r="J248" s="295"/>
      <c r="K248" s="202"/>
      <c r="L248" s="202"/>
      <c r="M248" s="91" t="str">
        <f>IFERROR(VLOOKUP(H248,Lijsten!$H$1:$I$100,2,0),"")</f>
        <v/>
      </c>
      <c r="N248" s="91" t="str" cm="1">
        <f t="array" ref="N248">IFERROR(_xlfn.IFS(AND(LEFT(F248,6)="Arbeid",RIGHT(F248,3)&lt;&gt;"IKS"),IFERROR(VLOOKUP($G248,Tb_KostenTypen[],2,0),"tarief"),RIGHT(F248,3)="IKS","Uurtarief",LEFT(F248,6)="Arbeid","Uurtarief",AND(LEFT(F248,8)="Bijdrage",RIGHT(F248,15)="(vrijwilligers)"),"Vast tarief"),"")</f>
        <v/>
      </c>
      <c r="O248" s="92"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tarief",IF(LEFT(F248,8)="Bijdrage",VLOOKUP($F248,Tb_KostenTypen[],MATCH(Methode_Keuze,Tb_KostenTypen[#Headers],0),0),VLOOKUP($G248,Lijsten!L:O,4,0))),""),"")</f>
        <v/>
      </c>
      <c r="P248" s="92"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tarief",IF(LEFT(F248,8)="Bijdrage",VLOOKUP($F248,Tb_KostenTypen[],MATCH(Methode_Keuze,Tb_KostenTypen[#Headers],0),0),VLOOKUP($G248,Lijsten!L:O,4,0))),""),"")</f>
        <v/>
      </c>
      <c r="Q248" s="50"/>
      <c r="R248" s="50"/>
      <c r="S248" s="83"/>
      <c r="T248" s="51"/>
      <c r="U248" s="4" t="str" cm="1">
        <f t="array" ref="U248">IF(AA248&lt;&gt;"ja",_xlfn.IFNA(_xlfn.IFS(AND(O248&lt;&gt;"",F248&lt;&gt;"",RIGHT($N248,6)="tarief"),O248*Q248,S248&gt;0,IF(F248&lt;&gt;"",S248,"")),""),"")</f>
        <v/>
      </c>
      <c r="V248" s="4" t="str" cm="1">
        <f t="array" ref="V248">IF(AA248&lt;&gt;"ja",_xlfn.IFNA(_xlfn.IFS(AND(P248&lt;&gt;"",R248&lt;&gt;"",RIGHT($N248,6)="tarief"),P248*R248,T248&gt;0,T248),""),"")</f>
        <v/>
      </c>
      <c r="W248" s="4" t="str" cm="1">
        <f t="array" ref="W248">IFERROR(_xlfn.IFS(OR(F248="",LEFT(Methode_Keuze,4)="Geen"),"",AND(U248&lt;&gt;"",F248&lt;&gt;"Arbeidskosten"),ROUND(U248*VLOOKUP(F248,Tb_ProjectKosten[],MATCH(Tb_ProjectKosten[[#Headers],[Forfat_Percentage]],Tb_ProjectKosten[#Headers],0),0),2),AND(F248="Arbeidskosten",G248&lt;&gt;""),IFERROR(ROUND(U248*VLOOKUP(G248,Tb_KostenTypen[],3,0)*VLOOKUP(F248,Tb_ProjectKosten[],MATCH(Tb_ProjectKosten[[#Headers],[Forfat_Percentage]],Tb_ProjectKosten[#Headers],0),0),2),""),U248 &lt;=0,0),"")</f>
        <v/>
      </c>
      <c r="X248" s="4" t="str" cm="1">
        <f t="array" ref="X248">IFERROR(_xlfn.IFS(OR(F248="",LEFT(Methode_Keuze,4)="Geen"),"",AND(V248&lt;&gt;"",F248&lt;&gt;"Arbeidskosten"),ROUND(V248*VLOOKUP(F248,Tb_ProjectKosten[],MATCH(Tb_ProjectKosten[[#Headers],[Forfat_Percentage]],Tb_ProjectKosten[#Headers],0),0),2),AND(F248="Arbeidskosten",G248&lt;&gt;""),IFERROR(ROUND(V248*VLOOKUP(G248,Tb_KostenTypen[],3,0)*VLOOKUP(F248,Tb_ProjectKosten[],MATCH(Tb_ProjectKosten[[#Headers],[Forfat_Percentage]],Tb_ProjectKosten[#Headers],0),0),2),""),V248 &lt;=0,0),"")</f>
        <v/>
      </c>
      <c r="Y248" s="262"/>
      <c r="Z248" s="49"/>
      <c r="AA248" s="37" t="str" cm="1">
        <f t="array" ref="AA248">IFERROR(IF(INDEX(SubsidieTabel!$Q$1:$T$9,MATCH($F248,SubsidieTabel!$Q$1:$Q$9,0),IFERROR(MATCH(Methode_Keuze,SubsidieTabel!$Q$1:$T$1,0),2))&lt;&gt;1=TRUE,"ja",""),"")</f>
        <v/>
      </c>
    </row>
    <row r="249" spans="1:27" ht="15" customHeight="1" x14ac:dyDescent="0.25">
      <c r="A249" s="87"/>
      <c r="B249" s="219" t="str">
        <f>IF(A249&lt;&gt;"",_xlfn.MAXIFS($B$1:B248,$A$1:A248,A249)+1,"")</f>
        <v/>
      </c>
      <c r="C249" s="50"/>
      <c r="D249" s="50"/>
      <c r="E249" s="50"/>
      <c r="F249" s="50"/>
      <c r="G249" s="283"/>
      <c r="H249" s="296"/>
      <c r="I249" s="295"/>
      <c r="J249" s="295"/>
      <c r="K249" s="202"/>
      <c r="L249" s="202"/>
      <c r="M249" s="91" t="str">
        <f>IFERROR(VLOOKUP(H249,Lijsten!$H$1:$I$100,2,0),"")</f>
        <v/>
      </c>
      <c r="N249" s="91" t="str" cm="1">
        <f t="array" ref="N249">IFERROR(_xlfn.IFS(AND(LEFT(F249,6)="Arbeid",RIGHT(F249,3)&lt;&gt;"IKS"),IFERROR(VLOOKUP($G249,Tb_KostenTypen[],2,0),"tarief"),RIGHT(F249,3)="IKS","Uurtarief",LEFT(F249,6)="Arbeid","Uurtarief",AND(LEFT(F249,8)="Bijdrage",RIGHT(F249,15)="(vrijwilligers)"),"Vast tarief"),"")</f>
        <v/>
      </c>
      <c r="O249" s="92"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tarief",IF(LEFT(F249,8)="Bijdrage",VLOOKUP($F249,Tb_KostenTypen[],MATCH(Methode_Keuze,Tb_KostenTypen[#Headers],0),0),VLOOKUP($G249,Lijsten!L:O,4,0))),""),"")</f>
        <v/>
      </c>
      <c r="P249" s="92"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tarief",IF(LEFT(F249,8)="Bijdrage",VLOOKUP($F249,Tb_KostenTypen[],MATCH(Methode_Keuze,Tb_KostenTypen[#Headers],0),0),VLOOKUP($G249,Lijsten!L:O,4,0))),""),"")</f>
        <v/>
      </c>
      <c r="Q249" s="50"/>
      <c r="R249" s="50"/>
      <c r="S249" s="83"/>
      <c r="T249" s="51"/>
      <c r="U249" s="4" t="str" cm="1">
        <f t="array" ref="U249">IF(AA249&lt;&gt;"ja",_xlfn.IFNA(_xlfn.IFS(AND(O249&lt;&gt;"",F249&lt;&gt;"",RIGHT($N249,6)="tarief"),O249*Q249,S249&gt;0,IF(F249&lt;&gt;"",S249,"")),""),"")</f>
        <v/>
      </c>
      <c r="V249" s="4" t="str" cm="1">
        <f t="array" ref="V249">IF(AA249&lt;&gt;"ja",_xlfn.IFNA(_xlfn.IFS(AND(P249&lt;&gt;"",R249&lt;&gt;"",RIGHT($N249,6)="tarief"),P249*R249,T249&gt;0,T249),""),"")</f>
        <v/>
      </c>
      <c r="W249" s="4" t="str" cm="1">
        <f t="array" ref="W249">IFERROR(_xlfn.IFS(OR(F249="",LEFT(Methode_Keuze,4)="Geen"),"",AND(U249&lt;&gt;"",F249&lt;&gt;"Arbeidskosten"),ROUND(U249*VLOOKUP(F249,Tb_ProjectKosten[],MATCH(Tb_ProjectKosten[[#Headers],[Forfat_Percentage]],Tb_ProjectKosten[#Headers],0),0),2),AND(F249="Arbeidskosten",G249&lt;&gt;""),IFERROR(ROUND(U249*VLOOKUP(G249,Tb_KostenTypen[],3,0)*VLOOKUP(F249,Tb_ProjectKosten[],MATCH(Tb_ProjectKosten[[#Headers],[Forfat_Percentage]],Tb_ProjectKosten[#Headers],0),0),2),""),U249 &lt;=0,0),"")</f>
        <v/>
      </c>
      <c r="X249" s="4" t="str" cm="1">
        <f t="array" ref="X249">IFERROR(_xlfn.IFS(OR(F249="",LEFT(Methode_Keuze,4)="Geen"),"",AND(V249&lt;&gt;"",F249&lt;&gt;"Arbeidskosten"),ROUND(V249*VLOOKUP(F249,Tb_ProjectKosten[],MATCH(Tb_ProjectKosten[[#Headers],[Forfat_Percentage]],Tb_ProjectKosten[#Headers],0),0),2),AND(F249="Arbeidskosten",G249&lt;&gt;""),IFERROR(ROUND(V249*VLOOKUP(G249,Tb_KostenTypen[],3,0)*VLOOKUP(F249,Tb_ProjectKosten[],MATCH(Tb_ProjectKosten[[#Headers],[Forfat_Percentage]],Tb_ProjectKosten[#Headers],0),0),2),""),V249 &lt;=0,0),"")</f>
        <v/>
      </c>
      <c r="Y249" s="262"/>
      <c r="Z249" s="49"/>
      <c r="AA249" s="37" t="str" cm="1">
        <f t="array" ref="AA249">IFERROR(IF(INDEX(SubsidieTabel!$Q$1:$T$9,MATCH($F249,SubsidieTabel!$Q$1:$Q$9,0),IFERROR(MATCH(Methode_Keuze,SubsidieTabel!$Q$1:$T$1,0),2))&lt;&gt;1=TRUE,"ja",""),"")</f>
        <v/>
      </c>
    </row>
    <row r="250" spans="1:27" ht="15" customHeight="1" x14ac:dyDescent="0.25">
      <c r="A250" s="87"/>
      <c r="B250" s="219" t="str">
        <f>IF(A250&lt;&gt;"",_xlfn.MAXIFS($B$1:B249,$A$1:A249,A250)+1,"")</f>
        <v/>
      </c>
      <c r="C250" s="50"/>
      <c r="D250" s="50"/>
      <c r="E250" s="50"/>
      <c r="F250" s="50"/>
      <c r="G250" s="283"/>
      <c r="H250" s="296"/>
      <c r="I250" s="295"/>
      <c r="J250" s="295"/>
      <c r="K250" s="202"/>
      <c r="L250" s="202"/>
      <c r="M250" s="91" t="str">
        <f>IFERROR(VLOOKUP(H250,Lijsten!$H$1:$I$100,2,0),"")</f>
        <v/>
      </c>
      <c r="N250" s="91" t="str" cm="1">
        <f t="array" ref="N250">IFERROR(_xlfn.IFS(AND(LEFT(F250,6)="Arbeid",RIGHT(F250,3)&lt;&gt;"IKS"),IFERROR(VLOOKUP($G250,Tb_KostenTypen[],2,0),"tarief"),RIGHT(F250,3)="IKS","Uurtarief",LEFT(F250,6)="Arbeid","Uurtarief",AND(LEFT(F250,8)="Bijdrage",RIGHT(F250,15)="(vrijwilligers)"),"Vast tarief"),"")</f>
        <v/>
      </c>
      <c r="O250" s="92"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tarief",IF(LEFT(F250,8)="Bijdrage",VLOOKUP($F250,Tb_KostenTypen[],MATCH(Methode_Keuze,Tb_KostenTypen[#Headers],0),0),VLOOKUP($G250,Lijsten!L:O,4,0))),""),"")</f>
        <v/>
      </c>
      <c r="P250" s="92"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tarief",IF(LEFT(F250,8)="Bijdrage",VLOOKUP($F250,Tb_KostenTypen[],MATCH(Methode_Keuze,Tb_KostenTypen[#Headers],0),0),VLOOKUP($G250,Lijsten!L:O,4,0))),""),"")</f>
        <v/>
      </c>
      <c r="Q250" s="50"/>
      <c r="R250" s="50"/>
      <c r="S250" s="83"/>
      <c r="T250" s="51"/>
      <c r="U250" s="4" t="str" cm="1">
        <f t="array" ref="U250">IF(AA250&lt;&gt;"ja",_xlfn.IFNA(_xlfn.IFS(AND(O250&lt;&gt;"",F250&lt;&gt;"",RIGHT($N250,6)="tarief"),O250*Q250,S250&gt;0,IF(F250&lt;&gt;"",S250,"")),""),"")</f>
        <v/>
      </c>
      <c r="V250" s="4" t="str" cm="1">
        <f t="array" ref="V250">IF(AA250&lt;&gt;"ja",_xlfn.IFNA(_xlfn.IFS(AND(P250&lt;&gt;"",R250&lt;&gt;"",RIGHT($N250,6)="tarief"),P250*R250,T250&gt;0,T250),""),"")</f>
        <v/>
      </c>
      <c r="W250" s="4" t="str" cm="1">
        <f t="array" ref="W250">IFERROR(_xlfn.IFS(OR(F250="",LEFT(Methode_Keuze,4)="Geen"),"",AND(U250&lt;&gt;"",F250&lt;&gt;"Arbeidskosten"),ROUND(U250*VLOOKUP(F250,Tb_ProjectKosten[],MATCH(Tb_ProjectKosten[[#Headers],[Forfat_Percentage]],Tb_ProjectKosten[#Headers],0),0),2),AND(F250="Arbeidskosten",G250&lt;&gt;""),IFERROR(ROUND(U250*VLOOKUP(G250,Tb_KostenTypen[],3,0)*VLOOKUP(F250,Tb_ProjectKosten[],MATCH(Tb_ProjectKosten[[#Headers],[Forfat_Percentage]],Tb_ProjectKosten[#Headers],0),0),2),""),U250 &lt;=0,0),"")</f>
        <v/>
      </c>
      <c r="X250" s="4" t="str" cm="1">
        <f t="array" ref="X250">IFERROR(_xlfn.IFS(OR(F250="",LEFT(Methode_Keuze,4)="Geen"),"",AND(V250&lt;&gt;"",F250&lt;&gt;"Arbeidskosten"),ROUND(V250*VLOOKUP(F250,Tb_ProjectKosten[],MATCH(Tb_ProjectKosten[[#Headers],[Forfat_Percentage]],Tb_ProjectKosten[#Headers],0),0),2),AND(F250="Arbeidskosten",G250&lt;&gt;""),IFERROR(ROUND(V250*VLOOKUP(G250,Tb_KostenTypen[],3,0)*VLOOKUP(F250,Tb_ProjectKosten[],MATCH(Tb_ProjectKosten[[#Headers],[Forfat_Percentage]],Tb_ProjectKosten[#Headers],0),0),2),""),V250 &lt;=0,0),"")</f>
        <v/>
      </c>
      <c r="Y250" s="262"/>
      <c r="Z250" s="49"/>
      <c r="AA250" s="37" t="str" cm="1">
        <f t="array" ref="AA250">IFERROR(IF(INDEX(SubsidieTabel!$Q$1:$T$9,MATCH($F250,SubsidieTabel!$Q$1:$Q$9,0),IFERROR(MATCH(Methode_Keuze,SubsidieTabel!$Q$1:$T$1,0),2))&lt;&gt;1=TRUE,"ja",""),"")</f>
        <v/>
      </c>
    </row>
    <row r="251" spans="1:27" ht="15" customHeight="1" x14ac:dyDescent="0.25">
      <c r="A251" s="87"/>
      <c r="B251" s="219" t="str">
        <f>IF(A251&lt;&gt;"",_xlfn.MAXIFS($B$1:B250,$A$1:A250,A251)+1,"")</f>
        <v/>
      </c>
      <c r="C251" s="50"/>
      <c r="D251" s="50"/>
      <c r="E251" s="50"/>
      <c r="F251" s="50"/>
      <c r="G251" s="283"/>
      <c r="H251" s="296"/>
      <c r="I251" s="295"/>
      <c r="J251" s="295"/>
      <c r="K251" s="202"/>
      <c r="L251" s="202"/>
      <c r="M251" s="91" t="str">
        <f>IFERROR(VLOOKUP(H251,Lijsten!$H$1:$I$100,2,0),"")</f>
        <v/>
      </c>
      <c r="N251" s="91" t="str" cm="1">
        <f t="array" ref="N251">IFERROR(_xlfn.IFS(AND(LEFT(F251,6)="Arbeid",RIGHT(F251,3)&lt;&gt;"IKS"),IFERROR(VLOOKUP($G251,Tb_KostenTypen[],2,0),"tarief"),RIGHT(F251,3)="IKS","Uurtarief",LEFT(F251,6)="Arbeid","Uurtarief",AND(LEFT(F251,8)="Bijdrage",RIGHT(F251,15)="(vrijwilligers)"),"Vast tarief"),"")</f>
        <v/>
      </c>
      <c r="O251" s="92"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tarief",IF(LEFT(F251,8)="Bijdrage",VLOOKUP($F251,Tb_KostenTypen[],MATCH(Methode_Keuze,Tb_KostenTypen[#Headers],0),0),VLOOKUP($G251,Lijsten!L:O,4,0))),""),"")</f>
        <v/>
      </c>
      <c r="P251" s="92"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tarief",IF(LEFT(F251,8)="Bijdrage",VLOOKUP($F251,Tb_KostenTypen[],MATCH(Methode_Keuze,Tb_KostenTypen[#Headers],0),0),VLOOKUP($G251,Lijsten!L:O,4,0))),""),"")</f>
        <v/>
      </c>
      <c r="Q251" s="50"/>
      <c r="R251" s="50"/>
      <c r="S251" s="83"/>
      <c r="T251" s="51"/>
      <c r="U251" s="4" t="str" cm="1">
        <f t="array" ref="U251">IF(AA251&lt;&gt;"ja",_xlfn.IFNA(_xlfn.IFS(AND(O251&lt;&gt;"",F251&lt;&gt;"",RIGHT($N251,6)="tarief"),O251*Q251,S251&gt;0,IF(F251&lt;&gt;"",S251,"")),""),"")</f>
        <v/>
      </c>
      <c r="V251" s="4" t="str" cm="1">
        <f t="array" ref="V251">IF(AA251&lt;&gt;"ja",_xlfn.IFNA(_xlfn.IFS(AND(P251&lt;&gt;"",R251&lt;&gt;"",RIGHT($N251,6)="tarief"),P251*R251,T251&gt;0,T251),""),"")</f>
        <v/>
      </c>
      <c r="W251" s="4" t="str" cm="1">
        <f t="array" ref="W251">IFERROR(_xlfn.IFS(OR(F251="",LEFT(Methode_Keuze,4)="Geen"),"",AND(U251&lt;&gt;"",F251&lt;&gt;"Arbeidskosten"),ROUND(U251*VLOOKUP(F251,Tb_ProjectKosten[],MATCH(Tb_ProjectKosten[[#Headers],[Forfat_Percentage]],Tb_ProjectKosten[#Headers],0),0),2),AND(F251="Arbeidskosten",G251&lt;&gt;""),IFERROR(ROUND(U251*VLOOKUP(G251,Tb_KostenTypen[],3,0)*VLOOKUP(F251,Tb_ProjectKosten[],MATCH(Tb_ProjectKosten[[#Headers],[Forfat_Percentage]],Tb_ProjectKosten[#Headers],0),0),2),""),U251 &lt;=0,0),"")</f>
        <v/>
      </c>
      <c r="X251" s="4" t="str" cm="1">
        <f t="array" ref="X251">IFERROR(_xlfn.IFS(OR(F251="",LEFT(Methode_Keuze,4)="Geen"),"",AND(V251&lt;&gt;"",F251&lt;&gt;"Arbeidskosten"),ROUND(V251*VLOOKUP(F251,Tb_ProjectKosten[],MATCH(Tb_ProjectKosten[[#Headers],[Forfat_Percentage]],Tb_ProjectKosten[#Headers],0),0),2),AND(F251="Arbeidskosten",G251&lt;&gt;""),IFERROR(ROUND(V251*VLOOKUP(G251,Tb_KostenTypen[],3,0)*VLOOKUP(F251,Tb_ProjectKosten[],MATCH(Tb_ProjectKosten[[#Headers],[Forfat_Percentage]],Tb_ProjectKosten[#Headers],0),0),2),""),V251 &lt;=0,0),"")</f>
        <v/>
      </c>
      <c r="Y251" s="262"/>
      <c r="Z251" s="49"/>
      <c r="AA251" s="37" t="str" cm="1">
        <f t="array" ref="AA251">IFERROR(IF(INDEX(SubsidieTabel!$Q$1:$T$9,MATCH($F251,SubsidieTabel!$Q$1:$Q$9,0),IFERROR(MATCH(Methode_Keuze,SubsidieTabel!$Q$1:$T$1,0),2))&lt;&gt;1=TRUE,"ja",""),"")</f>
        <v/>
      </c>
    </row>
    <row r="252" spans="1:27" ht="15" customHeight="1" x14ac:dyDescent="0.25">
      <c r="A252" s="87"/>
      <c r="B252" s="219" t="str">
        <f>IF(A252&lt;&gt;"",_xlfn.MAXIFS($B$1:B251,$A$1:A251,A252)+1,"")</f>
        <v/>
      </c>
      <c r="C252" s="50"/>
      <c r="D252" s="50"/>
      <c r="E252" s="50"/>
      <c r="F252" s="50"/>
      <c r="G252" s="283"/>
      <c r="H252" s="296"/>
      <c r="I252" s="295"/>
      <c r="J252" s="295"/>
      <c r="K252" s="202"/>
      <c r="L252" s="202"/>
      <c r="M252" s="91" t="str">
        <f>IFERROR(VLOOKUP(H252,Lijsten!$H$1:$I$100,2,0),"")</f>
        <v/>
      </c>
      <c r="N252" s="91" t="str" cm="1">
        <f t="array" ref="N252">IFERROR(_xlfn.IFS(AND(LEFT(F252,6)="Arbeid",RIGHT(F252,3)&lt;&gt;"IKS"),IFERROR(VLOOKUP($G252,Tb_KostenTypen[],2,0),"tarief"),RIGHT(F252,3)="IKS","Uurtarief",LEFT(F252,6)="Arbeid","Uurtarief",AND(LEFT(F252,8)="Bijdrage",RIGHT(F252,15)="(vrijwilligers)"),"Vast tarief"),"")</f>
        <v/>
      </c>
      <c r="O252" s="92"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tarief",IF(LEFT(F252,8)="Bijdrage",VLOOKUP($F252,Tb_KostenTypen[],MATCH(Methode_Keuze,Tb_KostenTypen[#Headers],0),0),VLOOKUP($G252,Lijsten!L:O,4,0))),""),"")</f>
        <v/>
      </c>
      <c r="P252" s="92"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tarief",IF(LEFT(F252,8)="Bijdrage",VLOOKUP($F252,Tb_KostenTypen[],MATCH(Methode_Keuze,Tb_KostenTypen[#Headers],0),0),VLOOKUP($G252,Lijsten!L:O,4,0))),""),"")</f>
        <v/>
      </c>
      <c r="Q252" s="50"/>
      <c r="R252" s="50"/>
      <c r="S252" s="83"/>
      <c r="T252" s="51"/>
      <c r="U252" s="4" t="str" cm="1">
        <f t="array" ref="U252">IF(AA252&lt;&gt;"ja",_xlfn.IFNA(_xlfn.IFS(AND(O252&lt;&gt;"",F252&lt;&gt;"",RIGHT($N252,6)="tarief"),O252*Q252,S252&gt;0,IF(F252&lt;&gt;"",S252,"")),""),"")</f>
        <v/>
      </c>
      <c r="V252" s="4" t="str" cm="1">
        <f t="array" ref="V252">IF(AA252&lt;&gt;"ja",_xlfn.IFNA(_xlfn.IFS(AND(P252&lt;&gt;"",R252&lt;&gt;"",RIGHT($N252,6)="tarief"),P252*R252,T252&gt;0,T252),""),"")</f>
        <v/>
      </c>
      <c r="W252" s="4" t="str" cm="1">
        <f t="array" ref="W252">IFERROR(_xlfn.IFS(OR(F252="",LEFT(Methode_Keuze,4)="Geen"),"",AND(U252&lt;&gt;"",F252&lt;&gt;"Arbeidskosten"),ROUND(U252*VLOOKUP(F252,Tb_ProjectKosten[],MATCH(Tb_ProjectKosten[[#Headers],[Forfat_Percentage]],Tb_ProjectKosten[#Headers],0),0),2),AND(F252="Arbeidskosten",G252&lt;&gt;""),IFERROR(ROUND(U252*VLOOKUP(G252,Tb_KostenTypen[],3,0)*VLOOKUP(F252,Tb_ProjectKosten[],MATCH(Tb_ProjectKosten[[#Headers],[Forfat_Percentage]],Tb_ProjectKosten[#Headers],0),0),2),""),U252 &lt;=0,0),"")</f>
        <v/>
      </c>
      <c r="X252" s="4" t="str" cm="1">
        <f t="array" ref="X252">IFERROR(_xlfn.IFS(OR(F252="",LEFT(Methode_Keuze,4)="Geen"),"",AND(V252&lt;&gt;"",F252&lt;&gt;"Arbeidskosten"),ROUND(V252*VLOOKUP(F252,Tb_ProjectKosten[],MATCH(Tb_ProjectKosten[[#Headers],[Forfat_Percentage]],Tb_ProjectKosten[#Headers],0),0),2),AND(F252="Arbeidskosten",G252&lt;&gt;""),IFERROR(ROUND(V252*VLOOKUP(G252,Tb_KostenTypen[],3,0)*VLOOKUP(F252,Tb_ProjectKosten[],MATCH(Tb_ProjectKosten[[#Headers],[Forfat_Percentage]],Tb_ProjectKosten[#Headers],0),0),2),""),V252 &lt;=0,0),"")</f>
        <v/>
      </c>
      <c r="Y252" s="262"/>
      <c r="Z252" s="49"/>
      <c r="AA252" s="37" t="str" cm="1">
        <f t="array" ref="AA252">IFERROR(IF(INDEX(SubsidieTabel!$Q$1:$T$9,MATCH($F252,SubsidieTabel!$Q$1:$Q$9,0),IFERROR(MATCH(Methode_Keuze,SubsidieTabel!$Q$1:$T$1,0),2))&lt;&gt;1=TRUE,"ja",""),"")</f>
        <v/>
      </c>
    </row>
    <row r="253" spans="1:27" ht="15" customHeight="1" x14ac:dyDescent="0.25">
      <c r="A253" s="87"/>
      <c r="B253" s="219" t="str">
        <f>IF(A253&lt;&gt;"",_xlfn.MAXIFS($B$1:B252,$A$1:A252,A253)+1,"")</f>
        <v/>
      </c>
      <c r="C253" s="50"/>
      <c r="D253" s="50"/>
      <c r="E253" s="50"/>
      <c r="F253" s="50"/>
      <c r="G253" s="283"/>
      <c r="H253" s="296"/>
      <c r="I253" s="295"/>
      <c r="J253" s="295"/>
      <c r="K253" s="202"/>
      <c r="L253" s="202"/>
      <c r="M253" s="91" t="str">
        <f>IFERROR(VLOOKUP(H253,Lijsten!$H$1:$I$100,2,0),"")</f>
        <v/>
      </c>
      <c r="N253" s="91" t="str" cm="1">
        <f t="array" ref="N253">IFERROR(_xlfn.IFS(AND(LEFT(F253,6)="Arbeid",RIGHT(F253,3)&lt;&gt;"IKS"),IFERROR(VLOOKUP($G253,Tb_KostenTypen[],2,0),"tarief"),RIGHT(F253,3)="IKS","Uurtarief",LEFT(F253,6)="Arbeid","Uurtarief",AND(LEFT(F253,8)="Bijdrage",RIGHT(F253,15)="(vrijwilligers)"),"Vast tarief"),"")</f>
        <v/>
      </c>
      <c r="O253" s="92"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tarief",IF(LEFT(F253,8)="Bijdrage",VLOOKUP($F253,Tb_KostenTypen[],MATCH(Methode_Keuze,Tb_KostenTypen[#Headers],0),0),VLOOKUP($G253,Lijsten!L:O,4,0))),""),"")</f>
        <v/>
      </c>
      <c r="P253" s="92"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tarief",IF(LEFT(F253,8)="Bijdrage",VLOOKUP($F253,Tb_KostenTypen[],MATCH(Methode_Keuze,Tb_KostenTypen[#Headers],0),0),VLOOKUP($G253,Lijsten!L:O,4,0))),""),"")</f>
        <v/>
      </c>
      <c r="Q253" s="50"/>
      <c r="R253" s="50"/>
      <c r="S253" s="83"/>
      <c r="T253" s="51"/>
      <c r="U253" s="4" t="str" cm="1">
        <f t="array" ref="U253">IF(AA253&lt;&gt;"ja",_xlfn.IFNA(_xlfn.IFS(AND(O253&lt;&gt;"",F253&lt;&gt;"",RIGHT($N253,6)="tarief"),O253*Q253,S253&gt;0,IF(F253&lt;&gt;"",S253,"")),""),"")</f>
        <v/>
      </c>
      <c r="V253" s="4" t="str" cm="1">
        <f t="array" ref="V253">IF(AA253&lt;&gt;"ja",_xlfn.IFNA(_xlfn.IFS(AND(P253&lt;&gt;"",R253&lt;&gt;"",RIGHT($N253,6)="tarief"),P253*R253,T253&gt;0,T253),""),"")</f>
        <v/>
      </c>
      <c r="W253" s="4" t="str" cm="1">
        <f t="array" ref="W253">IFERROR(_xlfn.IFS(OR(F253="",LEFT(Methode_Keuze,4)="Geen"),"",AND(U253&lt;&gt;"",F253&lt;&gt;"Arbeidskosten"),ROUND(U253*VLOOKUP(F253,Tb_ProjectKosten[],MATCH(Tb_ProjectKosten[[#Headers],[Forfat_Percentage]],Tb_ProjectKosten[#Headers],0),0),2),AND(F253="Arbeidskosten",G253&lt;&gt;""),IFERROR(ROUND(U253*VLOOKUP(G253,Tb_KostenTypen[],3,0)*VLOOKUP(F253,Tb_ProjectKosten[],MATCH(Tb_ProjectKosten[[#Headers],[Forfat_Percentage]],Tb_ProjectKosten[#Headers],0),0),2),""),U253 &lt;=0,0),"")</f>
        <v/>
      </c>
      <c r="X253" s="4" t="str" cm="1">
        <f t="array" ref="X253">IFERROR(_xlfn.IFS(OR(F253="",LEFT(Methode_Keuze,4)="Geen"),"",AND(V253&lt;&gt;"",F253&lt;&gt;"Arbeidskosten"),ROUND(V253*VLOOKUP(F253,Tb_ProjectKosten[],MATCH(Tb_ProjectKosten[[#Headers],[Forfat_Percentage]],Tb_ProjectKosten[#Headers],0),0),2),AND(F253="Arbeidskosten",G253&lt;&gt;""),IFERROR(ROUND(V253*VLOOKUP(G253,Tb_KostenTypen[],3,0)*VLOOKUP(F253,Tb_ProjectKosten[],MATCH(Tb_ProjectKosten[[#Headers],[Forfat_Percentage]],Tb_ProjectKosten[#Headers],0),0),2),""),V253 &lt;=0,0),"")</f>
        <v/>
      </c>
      <c r="Y253" s="262"/>
      <c r="Z253" s="49"/>
      <c r="AA253" s="37" t="str" cm="1">
        <f t="array" ref="AA253">IFERROR(IF(INDEX(SubsidieTabel!$Q$1:$T$9,MATCH($F253,SubsidieTabel!$Q$1:$Q$9,0),IFERROR(MATCH(Methode_Keuze,SubsidieTabel!$Q$1:$T$1,0),2))&lt;&gt;1=TRUE,"ja",""),"")</f>
        <v/>
      </c>
    </row>
    <row r="254" spans="1:27" ht="15" customHeight="1" x14ac:dyDescent="0.25">
      <c r="A254" s="87"/>
      <c r="B254" s="219" t="str">
        <f>IF(A254&lt;&gt;"",_xlfn.MAXIFS($B$1:B253,$A$1:A253,A254)+1,"")</f>
        <v/>
      </c>
      <c r="C254" s="50"/>
      <c r="D254" s="50"/>
      <c r="E254" s="50"/>
      <c r="F254" s="50"/>
      <c r="G254" s="283"/>
      <c r="H254" s="296"/>
      <c r="I254" s="295"/>
      <c r="J254" s="295"/>
      <c r="K254" s="202"/>
      <c r="L254" s="202"/>
      <c r="M254" s="91" t="str">
        <f>IFERROR(VLOOKUP(H254,Lijsten!$H$1:$I$100,2,0),"")</f>
        <v/>
      </c>
      <c r="N254" s="91" t="str" cm="1">
        <f t="array" ref="N254">IFERROR(_xlfn.IFS(AND(LEFT(F254,6)="Arbeid",RIGHT(F254,3)&lt;&gt;"IKS"),IFERROR(VLOOKUP($G254,Tb_KostenTypen[],2,0),"tarief"),RIGHT(F254,3)="IKS","Uurtarief",LEFT(F254,6)="Arbeid","Uurtarief",AND(LEFT(F254,8)="Bijdrage",RIGHT(F254,15)="(vrijwilligers)"),"Vast tarief"),"")</f>
        <v/>
      </c>
      <c r="O254" s="92"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tarief",IF(LEFT(F254,8)="Bijdrage",VLOOKUP($F254,Tb_KostenTypen[],MATCH(Methode_Keuze,Tb_KostenTypen[#Headers],0),0),VLOOKUP($G254,Lijsten!L:O,4,0))),""),"")</f>
        <v/>
      </c>
      <c r="P254" s="92"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tarief",IF(LEFT(F254,8)="Bijdrage",VLOOKUP($F254,Tb_KostenTypen[],MATCH(Methode_Keuze,Tb_KostenTypen[#Headers],0),0),VLOOKUP($G254,Lijsten!L:O,4,0))),""),"")</f>
        <v/>
      </c>
      <c r="Q254" s="50"/>
      <c r="R254" s="50"/>
      <c r="S254" s="83"/>
      <c r="T254" s="51"/>
      <c r="U254" s="4" t="str" cm="1">
        <f t="array" ref="U254">IF(AA254&lt;&gt;"ja",_xlfn.IFNA(_xlfn.IFS(AND(O254&lt;&gt;"",F254&lt;&gt;"",RIGHT($N254,6)="tarief"),O254*Q254,S254&gt;0,IF(F254&lt;&gt;"",S254,"")),""),"")</f>
        <v/>
      </c>
      <c r="V254" s="4" t="str" cm="1">
        <f t="array" ref="V254">IF(AA254&lt;&gt;"ja",_xlfn.IFNA(_xlfn.IFS(AND(P254&lt;&gt;"",R254&lt;&gt;"",RIGHT($N254,6)="tarief"),P254*R254,T254&gt;0,T254),""),"")</f>
        <v/>
      </c>
      <c r="W254" s="4" t="str" cm="1">
        <f t="array" ref="W254">IFERROR(_xlfn.IFS(OR(F254="",LEFT(Methode_Keuze,4)="Geen"),"",AND(U254&lt;&gt;"",F254&lt;&gt;"Arbeidskosten"),ROUND(U254*VLOOKUP(F254,Tb_ProjectKosten[],MATCH(Tb_ProjectKosten[[#Headers],[Forfat_Percentage]],Tb_ProjectKosten[#Headers],0),0),2),AND(F254="Arbeidskosten",G254&lt;&gt;""),IFERROR(ROUND(U254*VLOOKUP(G254,Tb_KostenTypen[],3,0)*VLOOKUP(F254,Tb_ProjectKosten[],MATCH(Tb_ProjectKosten[[#Headers],[Forfat_Percentage]],Tb_ProjectKosten[#Headers],0),0),2),""),U254 &lt;=0,0),"")</f>
        <v/>
      </c>
      <c r="X254" s="4" t="str" cm="1">
        <f t="array" ref="X254">IFERROR(_xlfn.IFS(OR(F254="",LEFT(Methode_Keuze,4)="Geen"),"",AND(V254&lt;&gt;"",F254&lt;&gt;"Arbeidskosten"),ROUND(V254*VLOOKUP(F254,Tb_ProjectKosten[],MATCH(Tb_ProjectKosten[[#Headers],[Forfat_Percentage]],Tb_ProjectKosten[#Headers],0),0),2),AND(F254="Arbeidskosten",G254&lt;&gt;""),IFERROR(ROUND(V254*VLOOKUP(G254,Tb_KostenTypen[],3,0)*VLOOKUP(F254,Tb_ProjectKosten[],MATCH(Tb_ProjectKosten[[#Headers],[Forfat_Percentage]],Tb_ProjectKosten[#Headers],0),0),2),""),V254 &lt;=0,0),"")</f>
        <v/>
      </c>
      <c r="Y254" s="262"/>
      <c r="Z254" s="49"/>
      <c r="AA254" s="37" t="str" cm="1">
        <f t="array" ref="AA254">IFERROR(IF(INDEX(SubsidieTabel!$Q$1:$T$9,MATCH($F254,SubsidieTabel!$Q$1:$Q$9,0),IFERROR(MATCH(Methode_Keuze,SubsidieTabel!$Q$1:$T$1,0),2))&lt;&gt;1=TRUE,"ja",""),"")</f>
        <v/>
      </c>
    </row>
    <row r="255" spans="1:27" ht="15" customHeight="1" x14ac:dyDescent="0.25">
      <c r="A255" s="87"/>
      <c r="B255" s="219" t="str">
        <f>IF(A255&lt;&gt;"",_xlfn.MAXIFS($B$1:B254,$A$1:A254,A255)+1,"")</f>
        <v/>
      </c>
      <c r="C255" s="50"/>
      <c r="D255" s="50"/>
      <c r="E255" s="50"/>
      <c r="F255" s="50"/>
      <c r="G255" s="283"/>
      <c r="H255" s="296"/>
      <c r="I255" s="295"/>
      <c r="J255" s="295"/>
      <c r="K255" s="202"/>
      <c r="L255" s="202"/>
      <c r="M255" s="91" t="str">
        <f>IFERROR(VLOOKUP(H255,Lijsten!$H$1:$I$100,2,0),"")</f>
        <v/>
      </c>
      <c r="N255" s="91" t="str" cm="1">
        <f t="array" ref="N255">IFERROR(_xlfn.IFS(AND(LEFT(F255,6)="Arbeid",RIGHT(F255,3)&lt;&gt;"IKS"),IFERROR(VLOOKUP($G255,Tb_KostenTypen[],2,0),"tarief"),RIGHT(F255,3)="IKS","Uurtarief",LEFT(F255,6)="Arbeid","Uurtarief",AND(LEFT(F255,8)="Bijdrage",RIGHT(F255,15)="(vrijwilligers)"),"Vast tarief"),"")</f>
        <v/>
      </c>
      <c r="O255" s="92"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tarief",IF(LEFT(F255,8)="Bijdrage",VLOOKUP($F255,Tb_KostenTypen[],MATCH(Methode_Keuze,Tb_KostenTypen[#Headers],0),0),VLOOKUP($G255,Lijsten!L:O,4,0))),""),"")</f>
        <v/>
      </c>
      <c r="P255" s="92"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tarief",IF(LEFT(F255,8)="Bijdrage",VLOOKUP($F255,Tb_KostenTypen[],MATCH(Methode_Keuze,Tb_KostenTypen[#Headers],0),0),VLOOKUP($G255,Lijsten!L:O,4,0))),""),"")</f>
        <v/>
      </c>
      <c r="Q255" s="50"/>
      <c r="R255" s="50"/>
      <c r="S255" s="83"/>
      <c r="T255" s="51"/>
      <c r="U255" s="4" t="str" cm="1">
        <f t="array" ref="U255">IF(AA255&lt;&gt;"ja",_xlfn.IFNA(_xlfn.IFS(AND(O255&lt;&gt;"",F255&lt;&gt;"",RIGHT($N255,6)="tarief"),O255*Q255,S255&gt;0,IF(F255&lt;&gt;"",S255,"")),""),"")</f>
        <v/>
      </c>
      <c r="V255" s="4" t="str" cm="1">
        <f t="array" ref="V255">IF(AA255&lt;&gt;"ja",_xlfn.IFNA(_xlfn.IFS(AND(P255&lt;&gt;"",R255&lt;&gt;"",RIGHT($N255,6)="tarief"),P255*R255,T255&gt;0,T255),""),"")</f>
        <v/>
      </c>
      <c r="W255" s="4" t="str" cm="1">
        <f t="array" ref="W255">IFERROR(_xlfn.IFS(OR(F255="",LEFT(Methode_Keuze,4)="Geen"),"",AND(U255&lt;&gt;"",F255&lt;&gt;"Arbeidskosten"),ROUND(U255*VLOOKUP(F255,Tb_ProjectKosten[],MATCH(Tb_ProjectKosten[[#Headers],[Forfat_Percentage]],Tb_ProjectKosten[#Headers],0),0),2),AND(F255="Arbeidskosten",G255&lt;&gt;""),IFERROR(ROUND(U255*VLOOKUP(G255,Tb_KostenTypen[],3,0)*VLOOKUP(F255,Tb_ProjectKosten[],MATCH(Tb_ProjectKosten[[#Headers],[Forfat_Percentage]],Tb_ProjectKosten[#Headers],0),0),2),""),U255 &lt;=0,0),"")</f>
        <v/>
      </c>
      <c r="X255" s="4" t="str" cm="1">
        <f t="array" ref="X255">IFERROR(_xlfn.IFS(OR(F255="",LEFT(Methode_Keuze,4)="Geen"),"",AND(V255&lt;&gt;"",F255&lt;&gt;"Arbeidskosten"),ROUND(V255*VLOOKUP(F255,Tb_ProjectKosten[],MATCH(Tb_ProjectKosten[[#Headers],[Forfat_Percentage]],Tb_ProjectKosten[#Headers],0),0),2),AND(F255="Arbeidskosten",G255&lt;&gt;""),IFERROR(ROUND(V255*VLOOKUP(G255,Tb_KostenTypen[],3,0)*VLOOKUP(F255,Tb_ProjectKosten[],MATCH(Tb_ProjectKosten[[#Headers],[Forfat_Percentage]],Tb_ProjectKosten[#Headers],0),0),2),""),V255 &lt;=0,0),"")</f>
        <v/>
      </c>
      <c r="Y255" s="262"/>
      <c r="Z255" s="49"/>
      <c r="AA255" s="37" t="str" cm="1">
        <f t="array" ref="AA255">IFERROR(IF(INDEX(SubsidieTabel!$Q$1:$T$9,MATCH($F255,SubsidieTabel!$Q$1:$Q$9,0),IFERROR(MATCH(Methode_Keuze,SubsidieTabel!$Q$1:$T$1,0),2))&lt;&gt;1=TRUE,"ja",""),"")</f>
        <v/>
      </c>
    </row>
    <row r="256" spans="1:27" ht="15" customHeight="1" x14ac:dyDescent="0.25">
      <c r="A256" s="87"/>
      <c r="B256" s="219" t="str">
        <f>IF(A256&lt;&gt;"",_xlfn.MAXIFS($B$1:B255,$A$1:A255,A256)+1,"")</f>
        <v/>
      </c>
      <c r="C256" s="50"/>
      <c r="D256" s="50"/>
      <c r="E256" s="50"/>
      <c r="F256" s="50"/>
      <c r="G256" s="283"/>
      <c r="H256" s="296"/>
      <c r="I256" s="295"/>
      <c r="J256" s="295"/>
      <c r="K256" s="202"/>
      <c r="L256" s="202"/>
      <c r="M256" s="91" t="str">
        <f>IFERROR(VLOOKUP(H256,Lijsten!$H$1:$I$100,2,0),"")</f>
        <v/>
      </c>
      <c r="N256" s="91" t="str" cm="1">
        <f t="array" ref="N256">IFERROR(_xlfn.IFS(AND(LEFT(F256,6)="Arbeid",RIGHT(F256,3)&lt;&gt;"IKS"),IFERROR(VLOOKUP($G256,Tb_KostenTypen[],2,0),"tarief"),RIGHT(F256,3)="IKS","Uurtarief",LEFT(F256,6)="Arbeid","Uurtarief",AND(LEFT(F256,8)="Bijdrage",RIGHT(F256,15)="(vrijwilligers)"),"Vast tarief"),"")</f>
        <v/>
      </c>
      <c r="O256" s="92"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tarief",IF(LEFT(F256,8)="Bijdrage",VLOOKUP($F256,Tb_KostenTypen[],MATCH(Methode_Keuze,Tb_KostenTypen[#Headers],0),0),VLOOKUP($G256,Lijsten!L:O,4,0))),""),"")</f>
        <v/>
      </c>
      <c r="P256" s="92"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tarief",IF(LEFT(F256,8)="Bijdrage",VLOOKUP($F256,Tb_KostenTypen[],MATCH(Methode_Keuze,Tb_KostenTypen[#Headers],0),0),VLOOKUP($G256,Lijsten!L:O,4,0))),""),"")</f>
        <v/>
      </c>
      <c r="Q256" s="50"/>
      <c r="R256" s="50"/>
      <c r="S256" s="83"/>
      <c r="T256" s="51"/>
      <c r="U256" s="4" t="str" cm="1">
        <f t="array" ref="U256">IF(AA256&lt;&gt;"ja",_xlfn.IFNA(_xlfn.IFS(AND(O256&lt;&gt;"",F256&lt;&gt;"",RIGHT($N256,6)="tarief"),O256*Q256,S256&gt;0,IF(F256&lt;&gt;"",S256,"")),""),"")</f>
        <v/>
      </c>
      <c r="V256" s="4" t="str" cm="1">
        <f t="array" ref="V256">IF(AA256&lt;&gt;"ja",_xlfn.IFNA(_xlfn.IFS(AND(P256&lt;&gt;"",R256&lt;&gt;"",RIGHT($N256,6)="tarief"),P256*R256,T256&gt;0,T256),""),"")</f>
        <v/>
      </c>
      <c r="W256" s="4" t="str" cm="1">
        <f t="array" ref="W256">IFERROR(_xlfn.IFS(OR(F256="",LEFT(Methode_Keuze,4)="Geen"),"",AND(U256&lt;&gt;"",F256&lt;&gt;"Arbeidskosten"),ROUND(U256*VLOOKUP(F256,Tb_ProjectKosten[],MATCH(Tb_ProjectKosten[[#Headers],[Forfat_Percentage]],Tb_ProjectKosten[#Headers],0),0),2),AND(F256="Arbeidskosten",G256&lt;&gt;""),IFERROR(ROUND(U256*VLOOKUP(G256,Tb_KostenTypen[],3,0)*VLOOKUP(F256,Tb_ProjectKosten[],MATCH(Tb_ProjectKosten[[#Headers],[Forfat_Percentage]],Tb_ProjectKosten[#Headers],0),0),2),""),U256 &lt;=0,0),"")</f>
        <v/>
      </c>
      <c r="X256" s="4" t="str" cm="1">
        <f t="array" ref="X256">IFERROR(_xlfn.IFS(OR(F256="",LEFT(Methode_Keuze,4)="Geen"),"",AND(V256&lt;&gt;"",F256&lt;&gt;"Arbeidskosten"),ROUND(V256*VLOOKUP(F256,Tb_ProjectKosten[],MATCH(Tb_ProjectKosten[[#Headers],[Forfat_Percentage]],Tb_ProjectKosten[#Headers],0),0),2),AND(F256="Arbeidskosten",G256&lt;&gt;""),IFERROR(ROUND(V256*VLOOKUP(G256,Tb_KostenTypen[],3,0)*VLOOKUP(F256,Tb_ProjectKosten[],MATCH(Tb_ProjectKosten[[#Headers],[Forfat_Percentage]],Tb_ProjectKosten[#Headers],0),0),2),""),V256 &lt;=0,0),"")</f>
        <v/>
      </c>
      <c r="Y256" s="262"/>
      <c r="Z256" s="49"/>
      <c r="AA256" s="37" t="str" cm="1">
        <f t="array" ref="AA256">IFERROR(IF(INDEX(SubsidieTabel!$Q$1:$T$9,MATCH($F256,SubsidieTabel!$Q$1:$Q$9,0),IFERROR(MATCH(Methode_Keuze,SubsidieTabel!$Q$1:$T$1,0),2))&lt;&gt;1=TRUE,"ja",""),"")</f>
        <v/>
      </c>
    </row>
    <row r="257" spans="1:27" ht="15" customHeight="1" x14ac:dyDescent="0.25">
      <c r="A257" s="87"/>
      <c r="B257" s="219" t="str">
        <f>IF(A257&lt;&gt;"",_xlfn.MAXIFS($B$1:B256,$A$1:A256,A257)+1,"")</f>
        <v/>
      </c>
      <c r="C257" s="50"/>
      <c r="D257" s="50"/>
      <c r="E257" s="50"/>
      <c r="F257" s="50"/>
      <c r="G257" s="283"/>
      <c r="H257" s="296"/>
      <c r="I257" s="295"/>
      <c r="J257" s="295"/>
      <c r="K257" s="202"/>
      <c r="L257" s="202"/>
      <c r="M257" s="91" t="str">
        <f>IFERROR(VLOOKUP(H257,Lijsten!$H$1:$I$100,2,0),"")</f>
        <v/>
      </c>
      <c r="N257" s="91" t="str" cm="1">
        <f t="array" ref="N257">IFERROR(_xlfn.IFS(AND(LEFT(F257,6)="Arbeid",RIGHT(F257,3)&lt;&gt;"IKS"),IFERROR(VLOOKUP($G257,Tb_KostenTypen[],2,0),"tarief"),RIGHT(F257,3)="IKS","Uurtarief",LEFT(F257,6)="Arbeid","Uurtarief",AND(LEFT(F257,8)="Bijdrage",RIGHT(F257,15)="(vrijwilligers)"),"Vast tarief"),"")</f>
        <v/>
      </c>
      <c r="O257" s="92"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tarief",IF(LEFT(F257,8)="Bijdrage",VLOOKUP($F257,Tb_KostenTypen[],MATCH(Methode_Keuze,Tb_KostenTypen[#Headers],0),0),VLOOKUP($G257,Lijsten!L:O,4,0))),""),"")</f>
        <v/>
      </c>
      <c r="P257" s="92"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tarief",IF(LEFT(F257,8)="Bijdrage",VLOOKUP($F257,Tb_KostenTypen[],MATCH(Methode_Keuze,Tb_KostenTypen[#Headers],0),0),VLOOKUP($G257,Lijsten!L:O,4,0))),""),"")</f>
        <v/>
      </c>
      <c r="Q257" s="50"/>
      <c r="R257" s="50"/>
      <c r="S257" s="83"/>
      <c r="T257" s="51"/>
      <c r="U257" s="4" t="str" cm="1">
        <f t="array" ref="U257">IF(AA257&lt;&gt;"ja",_xlfn.IFNA(_xlfn.IFS(AND(O257&lt;&gt;"",F257&lt;&gt;"",RIGHT($N257,6)="tarief"),O257*Q257,S257&gt;0,IF(F257&lt;&gt;"",S257,"")),""),"")</f>
        <v/>
      </c>
      <c r="V257" s="4" t="str" cm="1">
        <f t="array" ref="V257">IF(AA257&lt;&gt;"ja",_xlfn.IFNA(_xlfn.IFS(AND(P257&lt;&gt;"",R257&lt;&gt;"",RIGHT($N257,6)="tarief"),P257*R257,T257&gt;0,T257),""),"")</f>
        <v/>
      </c>
      <c r="W257" s="4" t="str" cm="1">
        <f t="array" ref="W257">IFERROR(_xlfn.IFS(OR(F257="",LEFT(Methode_Keuze,4)="Geen"),"",AND(U257&lt;&gt;"",F257&lt;&gt;"Arbeidskosten"),ROUND(U257*VLOOKUP(F257,Tb_ProjectKosten[],MATCH(Tb_ProjectKosten[[#Headers],[Forfat_Percentage]],Tb_ProjectKosten[#Headers],0),0),2),AND(F257="Arbeidskosten",G257&lt;&gt;""),IFERROR(ROUND(U257*VLOOKUP(G257,Tb_KostenTypen[],3,0)*VLOOKUP(F257,Tb_ProjectKosten[],MATCH(Tb_ProjectKosten[[#Headers],[Forfat_Percentage]],Tb_ProjectKosten[#Headers],0),0),2),""),U257 &lt;=0,0),"")</f>
        <v/>
      </c>
      <c r="X257" s="4" t="str" cm="1">
        <f t="array" ref="X257">IFERROR(_xlfn.IFS(OR(F257="",LEFT(Methode_Keuze,4)="Geen"),"",AND(V257&lt;&gt;"",F257&lt;&gt;"Arbeidskosten"),ROUND(V257*VLOOKUP(F257,Tb_ProjectKosten[],MATCH(Tb_ProjectKosten[[#Headers],[Forfat_Percentage]],Tb_ProjectKosten[#Headers],0),0),2),AND(F257="Arbeidskosten",G257&lt;&gt;""),IFERROR(ROUND(V257*VLOOKUP(G257,Tb_KostenTypen[],3,0)*VLOOKUP(F257,Tb_ProjectKosten[],MATCH(Tb_ProjectKosten[[#Headers],[Forfat_Percentage]],Tb_ProjectKosten[#Headers],0),0),2),""),V257 &lt;=0,0),"")</f>
        <v/>
      </c>
      <c r="Y257" s="262"/>
      <c r="Z257" s="49"/>
      <c r="AA257" s="37" t="str" cm="1">
        <f t="array" ref="AA257">IFERROR(IF(INDEX(SubsidieTabel!$Q$1:$T$9,MATCH($F257,SubsidieTabel!$Q$1:$Q$9,0),IFERROR(MATCH(Methode_Keuze,SubsidieTabel!$Q$1:$T$1,0),2))&lt;&gt;1=TRUE,"ja",""),"")</f>
        <v/>
      </c>
    </row>
    <row r="258" spans="1:27" ht="15" customHeight="1" x14ac:dyDescent="0.25">
      <c r="A258" s="87"/>
      <c r="B258" s="219" t="str">
        <f>IF(A258&lt;&gt;"",_xlfn.MAXIFS($B$1:B257,$A$1:A257,A258)+1,"")</f>
        <v/>
      </c>
      <c r="C258" s="50"/>
      <c r="D258" s="50"/>
      <c r="E258" s="50"/>
      <c r="F258" s="50"/>
      <c r="G258" s="283"/>
      <c r="H258" s="296"/>
      <c r="I258" s="295"/>
      <c r="J258" s="295"/>
      <c r="K258" s="202"/>
      <c r="L258" s="202"/>
      <c r="M258" s="91" t="str">
        <f>IFERROR(VLOOKUP(H258,Lijsten!$H$1:$I$100,2,0),"")</f>
        <v/>
      </c>
      <c r="N258" s="91" t="str" cm="1">
        <f t="array" ref="N258">IFERROR(_xlfn.IFS(AND(LEFT(F258,6)="Arbeid",RIGHT(F258,3)&lt;&gt;"IKS"),IFERROR(VLOOKUP($G258,Tb_KostenTypen[],2,0),"tarief"),RIGHT(F258,3)="IKS","Uurtarief",LEFT(F258,6)="Arbeid","Uurtarief",AND(LEFT(F258,8)="Bijdrage",RIGHT(F258,15)="(vrijwilligers)"),"Vast tarief"),"")</f>
        <v/>
      </c>
      <c r="O258" s="92"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tarief",IF(LEFT(F258,8)="Bijdrage",VLOOKUP($F258,Tb_KostenTypen[],MATCH(Methode_Keuze,Tb_KostenTypen[#Headers],0),0),VLOOKUP($G258,Lijsten!L:O,4,0))),""),"")</f>
        <v/>
      </c>
      <c r="P258" s="92"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tarief",IF(LEFT(F258,8)="Bijdrage",VLOOKUP($F258,Tb_KostenTypen[],MATCH(Methode_Keuze,Tb_KostenTypen[#Headers],0),0),VLOOKUP($G258,Lijsten!L:O,4,0))),""),"")</f>
        <v/>
      </c>
      <c r="Q258" s="50"/>
      <c r="R258" s="50"/>
      <c r="S258" s="83"/>
      <c r="T258" s="51"/>
      <c r="U258" s="4" t="str" cm="1">
        <f t="array" ref="U258">IF(AA258&lt;&gt;"ja",_xlfn.IFNA(_xlfn.IFS(AND(O258&lt;&gt;"",F258&lt;&gt;"",RIGHT($N258,6)="tarief"),O258*Q258,S258&gt;0,IF(F258&lt;&gt;"",S258,"")),""),"")</f>
        <v/>
      </c>
      <c r="V258" s="4" t="str" cm="1">
        <f t="array" ref="V258">IF(AA258&lt;&gt;"ja",_xlfn.IFNA(_xlfn.IFS(AND(P258&lt;&gt;"",R258&lt;&gt;"",RIGHT($N258,6)="tarief"),P258*R258,T258&gt;0,T258),""),"")</f>
        <v/>
      </c>
      <c r="W258" s="4" t="str" cm="1">
        <f t="array" ref="W258">IFERROR(_xlfn.IFS(OR(F258="",LEFT(Methode_Keuze,4)="Geen"),"",AND(U258&lt;&gt;"",F258&lt;&gt;"Arbeidskosten"),ROUND(U258*VLOOKUP(F258,Tb_ProjectKosten[],MATCH(Tb_ProjectKosten[[#Headers],[Forfat_Percentage]],Tb_ProjectKosten[#Headers],0),0),2),AND(F258="Arbeidskosten",G258&lt;&gt;""),IFERROR(ROUND(U258*VLOOKUP(G258,Tb_KostenTypen[],3,0)*VLOOKUP(F258,Tb_ProjectKosten[],MATCH(Tb_ProjectKosten[[#Headers],[Forfat_Percentage]],Tb_ProjectKosten[#Headers],0),0),2),""),U258 &lt;=0,0),"")</f>
        <v/>
      </c>
      <c r="X258" s="4" t="str" cm="1">
        <f t="array" ref="X258">IFERROR(_xlfn.IFS(OR(F258="",LEFT(Methode_Keuze,4)="Geen"),"",AND(V258&lt;&gt;"",F258&lt;&gt;"Arbeidskosten"),ROUND(V258*VLOOKUP(F258,Tb_ProjectKosten[],MATCH(Tb_ProjectKosten[[#Headers],[Forfat_Percentage]],Tb_ProjectKosten[#Headers],0),0),2),AND(F258="Arbeidskosten",G258&lt;&gt;""),IFERROR(ROUND(V258*VLOOKUP(G258,Tb_KostenTypen[],3,0)*VLOOKUP(F258,Tb_ProjectKosten[],MATCH(Tb_ProjectKosten[[#Headers],[Forfat_Percentage]],Tb_ProjectKosten[#Headers],0),0),2),""),V258 &lt;=0,0),"")</f>
        <v/>
      </c>
      <c r="Y258" s="262"/>
      <c r="Z258" s="49"/>
      <c r="AA258" s="37" t="str" cm="1">
        <f t="array" ref="AA258">IFERROR(IF(INDEX(SubsidieTabel!$Q$1:$T$9,MATCH($F258,SubsidieTabel!$Q$1:$Q$9,0),IFERROR(MATCH(Methode_Keuze,SubsidieTabel!$Q$1:$T$1,0),2))&lt;&gt;1=TRUE,"ja",""),"")</f>
        <v/>
      </c>
    </row>
    <row r="259" spans="1:27" ht="15" customHeight="1" x14ac:dyDescent="0.25">
      <c r="A259" s="87"/>
      <c r="B259" s="219" t="str">
        <f>IF(A259&lt;&gt;"",_xlfn.MAXIFS($B$1:B258,$A$1:A258,A259)+1,"")</f>
        <v/>
      </c>
      <c r="C259" s="50"/>
      <c r="D259" s="50"/>
      <c r="E259" s="50"/>
      <c r="F259" s="50"/>
      <c r="G259" s="283"/>
      <c r="H259" s="296"/>
      <c r="I259" s="295"/>
      <c r="J259" s="295"/>
      <c r="K259" s="202"/>
      <c r="L259" s="202"/>
      <c r="M259" s="91" t="str">
        <f>IFERROR(VLOOKUP(H259,Lijsten!$H$1:$I$100,2,0),"")</f>
        <v/>
      </c>
      <c r="N259" s="91" t="str" cm="1">
        <f t="array" ref="N259">IFERROR(_xlfn.IFS(AND(LEFT(F259,6)="Arbeid",RIGHT(F259,3)&lt;&gt;"IKS"),IFERROR(VLOOKUP($G259,Tb_KostenTypen[],2,0),"tarief"),RIGHT(F259,3)="IKS","Uurtarief",LEFT(F259,6)="Arbeid","Uurtarief",AND(LEFT(F259,8)="Bijdrage",RIGHT(F259,15)="(vrijwilligers)"),"Vast tarief"),"")</f>
        <v/>
      </c>
      <c r="O259" s="92"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tarief",IF(LEFT(F259,8)="Bijdrage",VLOOKUP($F259,Tb_KostenTypen[],MATCH(Methode_Keuze,Tb_KostenTypen[#Headers],0),0),VLOOKUP($G259,Lijsten!L:O,4,0))),""),"")</f>
        <v/>
      </c>
      <c r="P259" s="92"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tarief",IF(LEFT(F259,8)="Bijdrage",VLOOKUP($F259,Tb_KostenTypen[],MATCH(Methode_Keuze,Tb_KostenTypen[#Headers],0),0),VLOOKUP($G259,Lijsten!L:O,4,0))),""),"")</f>
        <v/>
      </c>
      <c r="Q259" s="50"/>
      <c r="R259" s="50"/>
      <c r="S259" s="83"/>
      <c r="T259" s="51"/>
      <c r="U259" s="4" t="str" cm="1">
        <f t="array" ref="U259">IF(AA259&lt;&gt;"ja",_xlfn.IFNA(_xlfn.IFS(AND(O259&lt;&gt;"",F259&lt;&gt;"",RIGHT($N259,6)="tarief"),O259*Q259,S259&gt;0,IF(F259&lt;&gt;"",S259,"")),""),"")</f>
        <v/>
      </c>
      <c r="V259" s="4" t="str" cm="1">
        <f t="array" ref="V259">IF(AA259&lt;&gt;"ja",_xlfn.IFNA(_xlfn.IFS(AND(P259&lt;&gt;"",R259&lt;&gt;"",RIGHT($N259,6)="tarief"),P259*R259,T259&gt;0,T259),""),"")</f>
        <v/>
      </c>
      <c r="W259" s="4" t="str" cm="1">
        <f t="array" ref="W259">IFERROR(_xlfn.IFS(OR(F259="",LEFT(Methode_Keuze,4)="Geen"),"",AND(U259&lt;&gt;"",F259&lt;&gt;"Arbeidskosten"),ROUND(U259*VLOOKUP(F259,Tb_ProjectKosten[],MATCH(Tb_ProjectKosten[[#Headers],[Forfat_Percentage]],Tb_ProjectKosten[#Headers],0),0),2),AND(F259="Arbeidskosten",G259&lt;&gt;""),IFERROR(ROUND(U259*VLOOKUP(G259,Tb_KostenTypen[],3,0)*VLOOKUP(F259,Tb_ProjectKosten[],MATCH(Tb_ProjectKosten[[#Headers],[Forfat_Percentage]],Tb_ProjectKosten[#Headers],0),0),2),""),U259 &lt;=0,0),"")</f>
        <v/>
      </c>
      <c r="X259" s="4" t="str" cm="1">
        <f t="array" ref="X259">IFERROR(_xlfn.IFS(OR(F259="",LEFT(Methode_Keuze,4)="Geen"),"",AND(V259&lt;&gt;"",F259&lt;&gt;"Arbeidskosten"),ROUND(V259*VLOOKUP(F259,Tb_ProjectKosten[],MATCH(Tb_ProjectKosten[[#Headers],[Forfat_Percentage]],Tb_ProjectKosten[#Headers],0),0),2),AND(F259="Arbeidskosten",G259&lt;&gt;""),IFERROR(ROUND(V259*VLOOKUP(G259,Tb_KostenTypen[],3,0)*VLOOKUP(F259,Tb_ProjectKosten[],MATCH(Tb_ProjectKosten[[#Headers],[Forfat_Percentage]],Tb_ProjectKosten[#Headers],0),0),2),""),V259 &lt;=0,0),"")</f>
        <v/>
      </c>
      <c r="Y259" s="262"/>
      <c r="Z259" s="49"/>
      <c r="AA259" s="37" t="str" cm="1">
        <f t="array" ref="AA259">IFERROR(IF(INDEX(SubsidieTabel!$Q$1:$T$9,MATCH($F259,SubsidieTabel!$Q$1:$Q$9,0),IFERROR(MATCH(Methode_Keuze,SubsidieTabel!$Q$1:$T$1,0),2))&lt;&gt;1=TRUE,"ja",""),"")</f>
        <v/>
      </c>
    </row>
    <row r="260" spans="1:27" ht="15" customHeight="1" x14ac:dyDescent="0.25">
      <c r="A260" s="87"/>
      <c r="B260" s="219" t="str">
        <f>IF(A260&lt;&gt;"",_xlfn.MAXIFS($B$1:B259,$A$1:A259,A260)+1,"")</f>
        <v/>
      </c>
      <c r="C260" s="50"/>
      <c r="D260" s="50"/>
      <c r="E260" s="50"/>
      <c r="F260" s="50"/>
      <c r="G260" s="283"/>
      <c r="H260" s="296"/>
      <c r="I260" s="295"/>
      <c r="J260" s="295"/>
      <c r="K260" s="202"/>
      <c r="L260" s="202"/>
      <c r="M260" s="91" t="str">
        <f>IFERROR(VLOOKUP(H260,Lijsten!$H$1:$I$100,2,0),"")</f>
        <v/>
      </c>
      <c r="N260" s="91" t="str" cm="1">
        <f t="array" ref="N260">IFERROR(_xlfn.IFS(AND(LEFT(F260,6)="Arbeid",RIGHT(F260,3)&lt;&gt;"IKS"),IFERROR(VLOOKUP($G260,Tb_KostenTypen[],2,0),"tarief"),RIGHT(F260,3)="IKS","Uurtarief",LEFT(F260,6)="Arbeid","Uurtarief",AND(LEFT(F260,8)="Bijdrage",RIGHT(F260,15)="(vrijwilligers)"),"Vast tarief"),"")</f>
        <v/>
      </c>
      <c r="O260" s="92"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tarief",IF(LEFT(F260,8)="Bijdrage",VLOOKUP($F260,Tb_KostenTypen[],MATCH(Methode_Keuze,Tb_KostenTypen[#Headers],0),0),VLOOKUP($G260,Lijsten!L:O,4,0))),""),"")</f>
        <v/>
      </c>
      <c r="P260" s="92"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tarief",IF(LEFT(F260,8)="Bijdrage",VLOOKUP($F260,Tb_KostenTypen[],MATCH(Methode_Keuze,Tb_KostenTypen[#Headers],0),0),VLOOKUP($G260,Lijsten!L:O,4,0))),""),"")</f>
        <v/>
      </c>
      <c r="Q260" s="50"/>
      <c r="R260" s="50"/>
      <c r="S260" s="83"/>
      <c r="T260" s="51"/>
      <c r="U260" s="4" t="str" cm="1">
        <f t="array" ref="U260">IF(AA260&lt;&gt;"ja",_xlfn.IFNA(_xlfn.IFS(AND(O260&lt;&gt;"",F260&lt;&gt;"",RIGHT($N260,6)="tarief"),O260*Q260,S260&gt;0,IF(F260&lt;&gt;"",S260,"")),""),"")</f>
        <v/>
      </c>
      <c r="V260" s="4" t="str" cm="1">
        <f t="array" ref="V260">IF(AA260&lt;&gt;"ja",_xlfn.IFNA(_xlfn.IFS(AND(P260&lt;&gt;"",R260&lt;&gt;"",RIGHT($N260,6)="tarief"),P260*R260,T260&gt;0,T260),""),"")</f>
        <v/>
      </c>
      <c r="W260" s="4" t="str" cm="1">
        <f t="array" ref="W260">IFERROR(_xlfn.IFS(OR(F260="",LEFT(Methode_Keuze,4)="Geen"),"",AND(U260&lt;&gt;"",F260&lt;&gt;"Arbeidskosten"),ROUND(U260*VLOOKUP(F260,Tb_ProjectKosten[],MATCH(Tb_ProjectKosten[[#Headers],[Forfat_Percentage]],Tb_ProjectKosten[#Headers],0),0),2),AND(F260="Arbeidskosten",G260&lt;&gt;""),IFERROR(ROUND(U260*VLOOKUP(G260,Tb_KostenTypen[],3,0)*VLOOKUP(F260,Tb_ProjectKosten[],MATCH(Tb_ProjectKosten[[#Headers],[Forfat_Percentage]],Tb_ProjectKosten[#Headers],0),0),2),""),U260 &lt;=0,0),"")</f>
        <v/>
      </c>
      <c r="X260" s="4" t="str" cm="1">
        <f t="array" ref="X260">IFERROR(_xlfn.IFS(OR(F260="",LEFT(Methode_Keuze,4)="Geen"),"",AND(V260&lt;&gt;"",F260&lt;&gt;"Arbeidskosten"),ROUND(V260*VLOOKUP(F260,Tb_ProjectKosten[],MATCH(Tb_ProjectKosten[[#Headers],[Forfat_Percentage]],Tb_ProjectKosten[#Headers],0),0),2),AND(F260="Arbeidskosten",G260&lt;&gt;""),IFERROR(ROUND(V260*VLOOKUP(G260,Tb_KostenTypen[],3,0)*VLOOKUP(F260,Tb_ProjectKosten[],MATCH(Tb_ProjectKosten[[#Headers],[Forfat_Percentage]],Tb_ProjectKosten[#Headers],0),0),2),""),V260 &lt;=0,0),"")</f>
        <v/>
      </c>
      <c r="Y260" s="262"/>
      <c r="Z260" s="49"/>
      <c r="AA260" s="37" t="str" cm="1">
        <f t="array" ref="AA260">IFERROR(IF(INDEX(SubsidieTabel!$Q$1:$T$9,MATCH($F260,SubsidieTabel!$Q$1:$Q$9,0),IFERROR(MATCH(Methode_Keuze,SubsidieTabel!$Q$1:$T$1,0),2))&lt;&gt;1=TRUE,"ja",""),"")</f>
        <v/>
      </c>
    </row>
    <row r="261" spans="1:27" ht="15" customHeight="1" x14ac:dyDescent="0.25">
      <c r="A261" s="87"/>
      <c r="B261" s="219" t="str">
        <f>IF(A261&lt;&gt;"",_xlfn.MAXIFS($B$1:B260,$A$1:A260,A261)+1,"")</f>
        <v/>
      </c>
      <c r="C261" s="50"/>
      <c r="D261" s="50"/>
      <c r="E261" s="50"/>
      <c r="F261" s="50"/>
      <c r="G261" s="283"/>
      <c r="H261" s="296"/>
      <c r="I261" s="295"/>
      <c r="J261" s="295"/>
      <c r="K261" s="202"/>
      <c r="L261" s="202"/>
      <c r="M261" s="91" t="str">
        <f>IFERROR(VLOOKUP(H261,Lijsten!$H$1:$I$100,2,0),"")</f>
        <v/>
      </c>
      <c r="N261" s="91" t="str" cm="1">
        <f t="array" ref="N261">IFERROR(_xlfn.IFS(AND(LEFT(F261,6)="Arbeid",RIGHT(F261,3)&lt;&gt;"IKS"),IFERROR(VLOOKUP($G261,Tb_KostenTypen[],2,0),"tarief"),RIGHT(F261,3)="IKS","Uurtarief",LEFT(F261,6)="Arbeid","Uurtarief",AND(LEFT(F261,8)="Bijdrage",RIGHT(F261,15)="(vrijwilligers)"),"Vast tarief"),"")</f>
        <v/>
      </c>
      <c r="O261" s="92"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tarief",IF(LEFT(F261,8)="Bijdrage",VLOOKUP($F261,Tb_KostenTypen[],MATCH(Methode_Keuze,Tb_KostenTypen[#Headers],0),0),VLOOKUP($G261,Lijsten!L:O,4,0))),""),"")</f>
        <v/>
      </c>
      <c r="P261" s="92"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tarief",IF(LEFT(F261,8)="Bijdrage",VLOOKUP($F261,Tb_KostenTypen[],MATCH(Methode_Keuze,Tb_KostenTypen[#Headers],0),0),VLOOKUP($G261,Lijsten!L:O,4,0))),""),"")</f>
        <v/>
      </c>
      <c r="Q261" s="50"/>
      <c r="R261" s="50"/>
      <c r="S261" s="83"/>
      <c r="T261" s="51"/>
      <c r="U261" s="4" t="str" cm="1">
        <f t="array" ref="U261">IF(AA261&lt;&gt;"ja",_xlfn.IFNA(_xlfn.IFS(AND(O261&lt;&gt;"",F261&lt;&gt;"",RIGHT($N261,6)="tarief"),O261*Q261,S261&gt;0,IF(F261&lt;&gt;"",S261,"")),""),"")</f>
        <v/>
      </c>
      <c r="V261" s="4" t="str" cm="1">
        <f t="array" ref="V261">IF(AA261&lt;&gt;"ja",_xlfn.IFNA(_xlfn.IFS(AND(P261&lt;&gt;"",R261&lt;&gt;"",RIGHT($N261,6)="tarief"),P261*R261,T261&gt;0,T261),""),"")</f>
        <v/>
      </c>
      <c r="W261" s="4" t="str" cm="1">
        <f t="array" ref="W261">IFERROR(_xlfn.IFS(OR(F261="",LEFT(Methode_Keuze,4)="Geen"),"",AND(U261&lt;&gt;"",F261&lt;&gt;"Arbeidskosten"),ROUND(U261*VLOOKUP(F261,Tb_ProjectKosten[],MATCH(Tb_ProjectKosten[[#Headers],[Forfat_Percentage]],Tb_ProjectKosten[#Headers],0),0),2),AND(F261="Arbeidskosten",G261&lt;&gt;""),IFERROR(ROUND(U261*VLOOKUP(G261,Tb_KostenTypen[],3,0)*VLOOKUP(F261,Tb_ProjectKosten[],MATCH(Tb_ProjectKosten[[#Headers],[Forfat_Percentage]],Tb_ProjectKosten[#Headers],0),0),2),""),U261 &lt;=0,0),"")</f>
        <v/>
      </c>
      <c r="X261" s="4" t="str" cm="1">
        <f t="array" ref="X261">IFERROR(_xlfn.IFS(OR(F261="",LEFT(Methode_Keuze,4)="Geen"),"",AND(V261&lt;&gt;"",F261&lt;&gt;"Arbeidskosten"),ROUND(V261*VLOOKUP(F261,Tb_ProjectKosten[],MATCH(Tb_ProjectKosten[[#Headers],[Forfat_Percentage]],Tb_ProjectKosten[#Headers],0),0),2),AND(F261="Arbeidskosten",G261&lt;&gt;""),IFERROR(ROUND(V261*VLOOKUP(G261,Tb_KostenTypen[],3,0)*VLOOKUP(F261,Tb_ProjectKosten[],MATCH(Tb_ProjectKosten[[#Headers],[Forfat_Percentage]],Tb_ProjectKosten[#Headers],0),0),2),""),V261 &lt;=0,0),"")</f>
        <v/>
      </c>
      <c r="Y261" s="262"/>
      <c r="Z261" s="49"/>
      <c r="AA261" s="37" t="str" cm="1">
        <f t="array" ref="AA261">IFERROR(IF(INDEX(SubsidieTabel!$Q$1:$T$9,MATCH($F261,SubsidieTabel!$Q$1:$Q$9,0),IFERROR(MATCH(Methode_Keuze,SubsidieTabel!$Q$1:$T$1,0),2))&lt;&gt;1=TRUE,"ja",""),"")</f>
        <v/>
      </c>
    </row>
    <row r="262" spans="1:27" ht="15" customHeight="1" x14ac:dyDescent="0.25">
      <c r="A262" s="87"/>
      <c r="B262" s="219" t="str">
        <f>IF(A262&lt;&gt;"",_xlfn.MAXIFS($B$1:B261,$A$1:A261,A262)+1,"")</f>
        <v/>
      </c>
      <c r="C262" s="50"/>
      <c r="D262" s="50"/>
      <c r="E262" s="50"/>
      <c r="F262" s="50"/>
      <c r="G262" s="283"/>
      <c r="H262" s="296"/>
      <c r="I262" s="295"/>
      <c r="J262" s="295"/>
      <c r="K262" s="202"/>
      <c r="L262" s="202"/>
      <c r="M262" s="91" t="str">
        <f>IFERROR(VLOOKUP(H262,Lijsten!$H$1:$I$100,2,0),"")</f>
        <v/>
      </c>
      <c r="N262" s="91" t="str" cm="1">
        <f t="array" ref="N262">IFERROR(_xlfn.IFS(AND(LEFT(F262,6)="Arbeid",RIGHT(F262,3)&lt;&gt;"IKS"),IFERROR(VLOOKUP($G262,Tb_KostenTypen[],2,0),"tarief"),RIGHT(F262,3)="IKS","Uurtarief",LEFT(F262,6)="Arbeid","Uurtarief",AND(LEFT(F262,8)="Bijdrage",RIGHT(F262,15)="(vrijwilligers)"),"Vast tarief"),"")</f>
        <v/>
      </c>
      <c r="O262" s="92"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tarief",IF(LEFT(F262,8)="Bijdrage",VLOOKUP($F262,Tb_KostenTypen[],MATCH(Methode_Keuze,Tb_KostenTypen[#Headers],0),0),VLOOKUP($G262,Lijsten!L:O,4,0))),""),"")</f>
        <v/>
      </c>
      <c r="P262" s="92"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tarief",IF(LEFT(F262,8)="Bijdrage",VLOOKUP($F262,Tb_KostenTypen[],MATCH(Methode_Keuze,Tb_KostenTypen[#Headers],0),0),VLOOKUP($G262,Lijsten!L:O,4,0))),""),"")</f>
        <v/>
      </c>
      <c r="Q262" s="50"/>
      <c r="R262" s="50"/>
      <c r="S262" s="83"/>
      <c r="T262" s="51"/>
      <c r="U262" s="4" t="str" cm="1">
        <f t="array" ref="U262">IF(AA262&lt;&gt;"ja",_xlfn.IFNA(_xlfn.IFS(AND(O262&lt;&gt;"",F262&lt;&gt;"",RIGHT($N262,6)="tarief"),O262*Q262,S262&gt;0,IF(F262&lt;&gt;"",S262,"")),""),"")</f>
        <v/>
      </c>
      <c r="V262" s="4" t="str" cm="1">
        <f t="array" ref="V262">IF(AA262&lt;&gt;"ja",_xlfn.IFNA(_xlfn.IFS(AND(P262&lt;&gt;"",R262&lt;&gt;"",RIGHT($N262,6)="tarief"),P262*R262,T262&gt;0,T262),""),"")</f>
        <v/>
      </c>
      <c r="W262" s="4" t="str" cm="1">
        <f t="array" ref="W262">IFERROR(_xlfn.IFS(OR(F262="",LEFT(Methode_Keuze,4)="Geen"),"",AND(U262&lt;&gt;"",F262&lt;&gt;"Arbeidskosten"),ROUND(U262*VLOOKUP(F262,Tb_ProjectKosten[],MATCH(Tb_ProjectKosten[[#Headers],[Forfat_Percentage]],Tb_ProjectKosten[#Headers],0),0),2),AND(F262="Arbeidskosten",G262&lt;&gt;""),IFERROR(ROUND(U262*VLOOKUP(G262,Tb_KostenTypen[],3,0)*VLOOKUP(F262,Tb_ProjectKosten[],MATCH(Tb_ProjectKosten[[#Headers],[Forfat_Percentage]],Tb_ProjectKosten[#Headers],0),0),2),""),U262 &lt;=0,0),"")</f>
        <v/>
      </c>
      <c r="X262" s="4" t="str" cm="1">
        <f t="array" ref="X262">IFERROR(_xlfn.IFS(OR(F262="",LEFT(Methode_Keuze,4)="Geen"),"",AND(V262&lt;&gt;"",F262&lt;&gt;"Arbeidskosten"),ROUND(V262*VLOOKUP(F262,Tb_ProjectKosten[],MATCH(Tb_ProjectKosten[[#Headers],[Forfat_Percentage]],Tb_ProjectKosten[#Headers],0),0),2),AND(F262="Arbeidskosten",G262&lt;&gt;""),IFERROR(ROUND(V262*VLOOKUP(G262,Tb_KostenTypen[],3,0)*VLOOKUP(F262,Tb_ProjectKosten[],MATCH(Tb_ProjectKosten[[#Headers],[Forfat_Percentage]],Tb_ProjectKosten[#Headers],0),0),2),""),V262 &lt;=0,0),"")</f>
        <v/>
      </c>
      <c r="Y262" s="262"/>
      <c r="Z262" s="49"/>
      <c r="AA262" s="37" t="str" cm="1">
        <f t="array" ref="AA262">IFERROR(IF(INDEX(SubsidieTabel!$Q$1:$T$9,MATCH($F262,SubsidieTabel!$Q$1:$Q$9,0),IFERROR(MATCH(Methode_Keuze,SubsidieTabel!$Q$1:$T$1,0),2))&lt;&gt;1=TRUE,"ja",""),"")</f>
        <v/>
      </c>
    </row>
    <row r="263" spans="1:27" ht="15" customHeight="1" x14ac:dyDescent="0.25">
      <c r="A263" s="87"/>
      <c r="B263" s="219" t="str">
        <f>IF(A263&lt;&gt;"",_xlfn.MAXIFS($B$1:B262,$A$1:A262,A263)+1,"")</f>
        <v/>
      </c>
      <c r="C263" s="50"/>
      <c r="D263" s="50"/>
      <c r="E263" s="50"/>
      <c r="F263" s="50"/>
      <c r="G263" s="283"/>
      <c r="H263" s="296"/>
      <c r="I263" s="295"/>
      <c r="J263" s="295"/>
      <c r="K263" s="202"/>
      <c r="L263" s="202"/>
      <c r="M263" s="91" t="str">
        <f>IFERROR(VLOOKUP(H263,Lijsten!$H$1:$I$100,2,0),"")</f>
        <v/>
      </c>
      <c r="N263" s="91" t="str" cm="1">
        <f t="array" ref="N263">IFERROR(_xlfn.IFS(AND(LEFT(F263,6)="Arbeid",RIGHT(F263,3)&lt;&gt;"IKS"),IFERROR(VLOOKUP($G263,Tb_KostenTypen[],2,0),"tarief"),RIGHT(F263,3)="IKS","Uurtarief",LEFT(F263,6)="Arbeid","Uurtarief",AND(LEFT(F263,8)="Bijdrage",RIGHT(F263,15)="(vrijwilligers)"),"Vast tarief"),"")</f>
        <v/>
      </c>
      <c r="O263" s="92"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tarief",IF(LEFT(F263,8)="Bijdrage",VLOOKUP($F263,Tb_KostenTypen[],MATCH(Methode_Keuze,Tb_KostenTypen[#Headers],0),0),VLOOKUP($G263,Lijsten!L:O,4,0))),""),"")</f>
        <v/>
      </c>
      <c r="P263" s="92"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tarief",IF(LEFT(F263,8)="Bijdrage",VLOOKUP($F263,Tb_KostenTypen[],MATCH(Methode_Keuze,Tb_KostenTypen[#Headers],0),0),VLOOKUP($G263,Lijsten!L:O,4,0))),""),"")</f>
        <v/>
      </c>
      <c r="Q263" s="50"/>
      <c r="R263" s="50"/>
      <c r="S263" s="83"/>
      <c r="T263" s="51"/>
      <c r="U263" s="4" t="str" cm="1">
        <f t="array" ref="U263">IF(AA263&lt;&gt;"ja",_xlfn.IFNA(_xlfn.IFS(AND(O263&lt;&gt;"",F263&lt;&gt;"",RIGHT($N263,6)="tarief"),O263*Q263,S263&gt;0,IF(F263&lt;&gt;"",S263,"")),""),"")</f>
        <v/>
      </c>
      <c r="V263" s="4" t="str" cm="1">
        <f t="array" ref="V263">IF(AA263&lt;&gt;"ja",_xlfn.IFNA(_xlfn.IFS(AND(P263&lt;&gt;"",R263&lt;&gt;"",RIGHT($N263,6)="tarief"),P263*R263,T263&gt;0,T263),""),"")</f>
        <v/>
      </c>
      <c r="W263" s="4" t="str" cm="1">
        <f t="array" ref="W263">IFERROR(_xlfn.IFS(OR(F263="",LEFT(Methode_Keuze,4)="Geen"),"",AND(U263&lt;&gt;"",F263&lt;&gt;"Arbeidskosten"),ROUND(U263*VLOOKUP(F263,Tb_ProjectKosten[],MATCH(Tb_ProjectKosten[[#Headers],[Forfat_Percentage]],Tb_ProjectKosten[#Headers],0),0),2),AND(F263="Arbeidskosten",G263&lt;&gt;""),IFERROR(ROUND(U263*VLOOKUP(G263,Tb_KostenTypen[],3,0)*VLOOKUP(F263,Tb_ProjectKosten[],MATCH(Tb_ProjectKosten[[#Headers],[Forfat_Percentage]],Tb_ProjectKosten[#Headers],0),0),2),""),U263 &lt;=0,0),"")</f>
        <v/>
      </c>
      <c r="X263" s="4" t="str" cm="1">
        <f t="array" ref="X263">IFERROR(_xlfn.IFS(OR(F263="",LEFT(Methode_Keuze,4)="Geen"),"",AND(V263&lt;&gt;"",F263&lt;&gt;"Arbeidskosten"),ROUND(V263*VLOOKUP(F263,Tb_ProjectKosten[],MATCH(Tb_ProjectKosten[[#Headers],[Forfat_Percentage]],Tb_ProjectKosten[#Headers],0),0),2),AND(F263="Arbeidskosten",G263&lt;&gt;""),IFERROR(ROUND(V263*VLOOKUP(G263,Tb_KostenTypen[],3,0)*VLOOKUP(F263,Tb_ProjectKosten[],MATCH(Tb_ProjectKosten[[#Headers],[Forfat_Percentage]],Tb_ProjectKosten[#Headers],0),0),2),""),V263 &lt;=0,0),"")</f>
        <v/>
      </c>
      <c r="Y263" s="262"/>
      <c r="Z263" s="49"/>
      <c r="AA263" s="37" t="str" cm="1">
        <f t="array" ref="AA263">IFERROR(IF(INDEX(SubsidieTabel!$Q$1:$T$9,MATCH($F263,SubsidieTabel!$Q$1:$Q$9,0),IFERROR(MATCH(Methode_Keuze,SubsidieTabel!$Q$1:$T$1,0),2))&lt;&gt;1=TRUE,"ja",""),"")</f>
        <v/>
      </c>
    </row>
    <row r="264" spans="1:27" ht="15" customHeight="1" x14ac:dyDescent="0.25">
      <c r="A264" s="87"/>
      <c r="B264" s="219" t="str">
        <f>IF(A264&lt;&gt;"",_xlfn.MAXIFS($B$1:B263,$A$1:A263,A264)+1,"")</f>
        <v/>
      </c>
      <c r="C264" s="50"/>
      <c r="D264" s="50"/>
      <c r="E264" s="50"/>
      <c r="F264" s="50"/>
      <c r="G264" s="283"/>
      <c r="H264" s="296"/>
      <c r="I264" s="295"/>
      <c r="J264" s="295"/>
      <c r="K264" s="202"/>
      <c r="L264" s="202"/>
      <c r="M264" s="91" t="str">
        <f>IFERROR(VLOOKUP(H264,Lijsten!$H$1:$I$100,2,0),"")</f>
        <v/>
      </c>
      <c r="N264" s="91" t="str" cm="1">
        <f t="array" ref="N264">IFERROR(_xlfn.IFS(AND(LEFT(F264,6)="Arbeid",RIGHT(F264,3)&lt;&gt;"IKS"),IFERROR(VLOOKUP($G264,Tb_KostenTypen[],2,0),"tarief"),RIGHT(F264,3)="IKS","Uurtarief",LEFT(F264,6)="Arbeid","Uurtarief",AND(LEFT(F264,8)="Bijdrage",RIGHT(F264,15)="(vrijwilligers)"),"Vast tarief"),"")</f>
        <v/>
      </c>
      <c r="O264" s="92"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tarief",IF(LEFT(F264,8)="Bijdrage",VLOOKUP($F264,Tb_KostenTypen[],MATCH(Methode_Keuze,Tb_KostenTypen[#Headers],0),0),VLOOKUP($G264,Lijsten!L:O,4,0))),""),"")</f>
        <v/>
      </c>
      <c r="P264" s="92"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tarief",IF(LEFT(F264,8)="Bijdrage",VLOOKUP($F264,Tb_KostenTypen[],MATCH(Methode_Keuze,Tb_KostenTypen[#Headers],0),0),VLOOKUP($G264,Lijsten!L:O,4,0))),""),"")</f>
        <v/>
      </c>
      <c r="Q264" s="50"/>
      <c r="R264" s="50"/>
      <c r="S264" s="83"/>
      <c r="T264" s="51"/>
      <c r="U264" s="4" t="str" cm="1">
        <f t="array" ref="U264">IF(AA264&lt;&gt;"ja",_xlfn.IFNA(_xlfn.IFS(AND(O264&lt;&gt;"",F264&lt;&gt;"",RIGHT($N264,6)="tarief"),O264*Q264,S264&gt;0,IF(F264&lt;&gt;"",S264,"")),""),"")</f>
        <v/>
      </c>
      <c r="V264" s="4" t="str" cm="1">
        <f t="array" ref="V264">IF(AA264&lt;&gt;"ja",_xlfn.IFNA(_xlfn.IFS(AND(P264&lt;&gt;"",R264&lt;&gt;"",RIGHT($N264,6)="tarief"),P264*R264,T264&gt;0,T264),""),"")</f>
        <v/>
      </c>
      <c r="W264" s="4" t="str" cm="1">
        <f t="array" ref="W264">IFERROR(_xlfn.IFS(OR(F264="",LEFT(Methode_Keuze,4)="Geen"),"",AND(U264&lt;&gt;"",F264&lt;&gt;"Arbeidskosten"),ROUND(U264*VLOOKUP(F264,Tb_ProjectKosten[],MATCH(Tb_ProjectKosten[[#Headers],[Forfat_Percentage]],Tb_ProjectKosten[#Headers],0),0),2),AND(F264="Arbeidskosten",G264&lt;&gt;""),IFERROR(ROUND(U264*VLOOKUP(G264,Tb_KostenTypen[],3,0)*VLOOKUP(F264,Tb_ProjectKosten[],MATCH(Tb_ProjectKosten[[#Headers],[Forfat_Percentage]],Tb_ProjectKosten[#Headers],0),0),2),""),U264 &lt;=0,0),"")</f>
        <v/>
      </c>
      <c r="X264" s="4" t="str" cm="1">
        <f t="array" ref="X264">IFERROR(_xlfn.IFS(OR(F264="",LEFT(Methode_Keuze,4)="Geen"),"",AND(V264&lt;&gt;"",F264&lt;&gt;"Arbeidskosten"),ROUND(V264*VLOOKUP(F264,Tb_ProjectKosten[],MATCH(Tb_ProjectKosten[[#Headers],[Forfat_Percentage]],Tb_ProjectKosten[#Headers],0),0),2),AND(F264="Arbeidskosten",G264&lt;&gt;""),IFERROR(ROUND(V264*VLOOKUP(G264,Tb_KostenTypen[],3,0)*VLOOKUP(F264,Tb_ProjectKosten[],MATCH(Tb_ProjectKosten[[#Headers],[Forfat_Percentage]],Tb_ProjectKosten[#Headers],0),0),2),""),V264 &lt;=0,0),"")</f>
        <v/>
      </c>
      <c r="Y264" s="262"/>
      <c r="Z264" s="49"/>
      <c r="AA264" s="37" t="str" cm="1">
        <f t="array" ref="AA264">IFERROR(IF(INDEX(SubsidieTabel!$Q$1:$T$9,MATCH($F264,SubsidieTabel!$Q$1:$Q$9,0),IFERROR(MATCH(Methode_Keuze,SubsidieTabel!$Q$1:$T$1,0),2))&lt;&gt;1=TRUE,"ja",""),"")</f>
        <v/>
      </c>
    </row>
    <row r="265" spans="1:27" ht="15" customHeight="1" x14ac:dyDescent="0.25">
      <c r="A265" s="87"/>
      <c r="B265" s="219" t="str">
        <f>IF(A265&lt;&gt;"",_xlfn.MAXIFS($B$1:B264,$A$1:A264,A265)+1,"")</f>
        <v/>
      </c>
      <c r="C265" s="50"/>
      <c r="D265" s="50"/>
      <c r="E265" s="50"/>
      <c r="F265" s="50"/>
      <c r="G265" s="283"/>
      <c r="H265" s="296"/>
      <c r="I265" s="295"/>
      <c r="J265" s="295"/>
      <c r="K265" s="202"/>
      <c r="L265" s="202"/>
      <c r="M265" s="91" t="str">
        <f>IFERROR(VLOOKUP(H265,Lijsten!$H$1:$I$100,2,0),"")</f>
        <v/>
      </c>
      <c r="N265" s="91" t="str" cm="1">
        <f t="array" ref="N265">IFERROR(_xlfn.IFS(AND(LEFT(F265,6)="Arbeid",RIGHT(F265,3)&lt;&gt;"IKS"),IFERROR(VLOOKUP($G265,Tb_KostenTypen[],2,0),"tarief"),RIGHT(F265,3)="IKS","Uurtarief",LEFT(F265,6)="Arbeid","Uurtarief",AND(LEFT(F265,8)="Bijdrage",RIGHT(F265,15)="(vrijwilligers)"),"Vast tarief"),"")</f>
        <v/>
      </c>
      <c r="O265" s="92"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tarief",IF(LEFT(F265,8)="Bijdrage",VLOOKUP($F265,Tb_KostenTypen[],MATCH(Methode_Keuze,Tb_KostenTypen[#Headers],0),0),VLOOKUP($G265,Lijsten!L:O,4,0))),""),"")</f>
        <v/>
      </c>
      <c r="P265" s="92"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tarief",IF(LEFT(F265,8)="Bijdrage",VLOOKUP($F265,Tb_KostenTypen[],MATCH(Methode_Keuze,Tb_KostenTypen[#Headers],0),0),VLOOKUP($G265,Lijsten!L:O,4,0))),""),"")</f>
        <v/>
      </c>
      <c r="Q265" s="50"/>
      <c r="R265" s="50"/>
      <c r="S265" s="83"/>
      <c r="T265" s="51"/>
      <c r="U265" s="4" t="str" cm="1">
        <f t="array" ref="U265">IF(AA265&lt;&gt;"ja",_xlfn.IFNA(_xlfn.IFS(AND(O265&lt;&gt;"",F265&lt;&gt;"",RIGHT($N265,6)="tarief"),O265*Q265,S265&gt;0,IF(F265&lt;&gt;"",S265,"")),""),"")</f>
        <v/>
      </c>
      <c r="V265" s="4" t="str" cm="1">
        <f t="array" ref="V265">IF(AA265&lt;&gt;"ja",_xlfn.IFNA(_xlfn.IFS(AND(P265&lt;&gt;"",R265&lt;&gt;"",RIGHT($N265,6)="tarief"),P265*R265,T265&gt;0,T265),""),"")</f>
        <v/>
      </c>
      <c r="W265" s="4" t="str" cm="1">
        <f t="array" ref="W265">IFERROR(_xlfn.IFS(OR(F265="",LEFT(Methode_Keuze,4)="Geen"),"",AND(U265&lt;&gt;"",F265&lt;&gt;"Arbeidskosten"),ROUND(U265*VLOOKUP(F265,Tb_ProjectKosten[],MATCH(Tb_ProjectKosten[[#Headers],[Forfat_Percentage]],Tb_ProjectKosten[#Headers],0),0),2),AND(F265="Arbeidskosten",G265&lt;&gt;""),IFERROR(ROUND(U265*VLOOKUP(G265,Tb_KostenTypen[],3,0)*VLOOKUP(F265,Tb_ProjectKosten[],MATCH(Tb_ProjectKosten[[#Headers],[Forfat_Percentage]],Tb_ProjectKosten[#Headers],0),0),2),""),U265 &lt;=0,0),"")</f>
        <v/>
      </c>
      <c r="X265" s="4" t="str" cm="1">
        <f t="array" ref="X265">IFERROR(_xlfn.IFS(OR(F265="",LEFT(Methode_Keuze,4)="Geen"),"",AND(V265&lt;&gt;"",F265&lt;&gt;"Arbeidskosten"),ROUND(V265*VLOOKUP(F265,Tb_ProjectKosten[],MATCH(Tb_ProjectKosten[[#Headers],[Forfat_Percentage]],Tb_ProjectKosten[#Headers],0),0),2),AND(F265="Arbeidskosten",G265&lt;&gt;""),IFERROR(ROUND(V265*VLOOKUP(G265,Tb_KostenTypen[],3,0)*VLOOKUP(F265,Tb_ProjectKosten[],MATCH(Tb_ProjectKosten[[#Headers],[Forfat_Percentage]],Tb_ProjectKosten[#Headers],0),0),2),""),V265 &lt;=0,0),"")</f>
        <v/>
      </c>
      <c r="Y265" s="262"/>
      <c r="Z265" s="49"/>
      <c r="AA265" s="37" t="str" cm="1">
        <f t="array" ref="AA265">IFERROR(IF(INDEX(SubsidieTabel!$Q$1:$T$9,MATCH($F265,SubsidieTabel!$Q$1:$Q$9,0),IFERROR(MATCH(Methode_Keuze,SubsidieTabel!$Q$1:$T$1,0),2))&lt;&gt;1=TRUE,"ja",""),"")</f>
        <v/>
      </c>
    </row>
    <row r="266" spans="1:27" ht="15" customHeight="1" x14ac:dyDescent="0.25">
      <c r="A266" s="87"/>
      <c r="B266" s="219" t="str">
        <f>IF(A266&lt;&gt;"",_xlfn.MAXIFS($B$1:B265,$A$1:A265,A266)+1,"")</f>
        <v/>
      </c>
      <c r="C266" s="50"/>
      <c r="D266" s="50"/>
      <c r="E266" s="50"/>
      <c r="F266" s="50"/>
      <c r="G266" s="283"/>
      <c r="H266" s="296"/>
      <c r="I266" s="295"/>
      <c r="J266" s="295"/>
      <c r="K266" s="202"/>
      <c r="L266" s="202"/>
      <c r="M266" s="91" t="str">
        <f>IFERROR(VLOOKUP(H266,Lijsten!$H$1:$I$100,2,0),"")</f>
        <v/>
      </c>
      <c r="N266" s="91" t="str" cm="1">
        <f t="array" ref="N266">IFERROR(_xlfn.IFS(AND(LEFT(F266,6)="Arbeid",RIGHT(F266,3)&lt;&gt;"IKS"),IFERROR(VLOOKUP($G266,Tb_KostenTypen[],2,0),"tarief"),RIGHT(F266,3)="IKS","Uurtarief",LEFT(F266,6)="Arbeid","Uurtarief",AND(LEFT(F266,8)="Bijdrage",RIGHT(F266,15)="(vrijwilligers)"),"Vast tarief"),"")</f>
        <v/>
      </c>
      <c r="O266" s="92"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tarief",IF(LEFT(F266,8)="Bijdrage",VLOOKUP($F266,Tb_KostenTypen[],MATCH(Methode_Keuze,Tb_KostenTypen[#Headers],0),0),VLOOKUP($G266,Lijsten!L:O,4,0))),""),"")</f>
        <v/>
      </c>
      <c r="P266" s="92"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tarief",IF(LEFT(F266,8)="Bijdrage",VLOOKUP($F266,Tb_KostenTypen[],MATCH(Methode_Keuze,Tb_KostenTypen[#Headers],0),0),VLOOKUP($G266,Lijsten!L:O,4,0))),""),"")</f>
        <v/>
      </c>
      <c r="Q266" s="50"/>
      <c r="R266" s="50"/>
      <c r="S266" s="83"/>
      <c r="T266" s="51"/>
      <c r="U266" s="4" t="str" cm="1">
        <f t="array" ref="U266">IF(AA266&lt;&gt;"ja",_xlfn.IFNA(_xlfn.IFS(AND(O266&lt;&gt;"",F266&lt;&gt;"",RIGHT($N266,6)="tarief"),O266*Q266,S266&gt;0,IF(F266&lt;&gt;"",S266,"")),""),"")</f>
        <v/>
      </c>
      <c r="V266" s="4" t="str" cm="1">
        <f t="array" ref="V266">IF(AA266&lt;&gt;"ja",_xlfn.IFNA(_xlfn.IFS(AND(P266&lt;&gt;"",R266&lt;&gt;"",RIGHT($N266,6)="tarief"),P266*R266,T266&gt;0,T266),""),"")</f>
        <v/>
      </c>
      <c r="W266" s="4" t="str" cm="1">
        <f t="array" ref="W266">IFERROR(_xlfn.IFS(OR(F266="",LEFT(Methode_Keuze,4)="Geen"),"",AND(U266&lt;&gt;"",F266&lt;&gt;"Arbeidskosten"),ROUND(U266*VLOOKUP(F266,Tb_ProjectKosten[],MATCH(Tb_ProjectKosten[[#Headers],[Forfat_Percentage]],Tb_ProjectKosten[#Headers],0),0),2),AND(F266="Arbeidskosten",G266&lt;&gt;""),IFERROR(ROUND(U266*VLOOKUP(G266,Tb_KostenTypen[],3,0)*VLOOKUP(F266,Tb_ProjectKosten[],MATCH(Tb_ProjectKosten[[#Headers],[Forfat_Percentage]],Tb_ProjectKosten[#Headers],0),0),2),""),U266 &lt;=0,0),"")</f>
        <v/>
      </c>
      <c r="X266" s="4" t="str" cm="1">
        <f t="array" ref="X266">IFERROR(_xlfn.IFS(OR(F266="",LEFT(Methode_Keuze,4)="Geen"),"",AND(V266&lt;&gt;"",F266&lt;&gt;"Arbeidskosten"),ROUND(V266*VLOOKUP(F266,Tb_ProjectKosten[],MATCH(Tb_ProjectKosten[[#Headers],[Forfat_Percentage]],Tb_ProjectKosten[#Headers],0),0),2),AND(F266="Arbeidskosten",G266&lt;&gt;""),IFERROR(ROUND(V266*VLOOKUP(G266,Tb_KostenTypen[],3,0)*VLOOKUP(F266,Tb_ProjectKosten[],MATCH(Tb_ProjectKosten[[#Headers],[Forfat_Percentage]],Tb_ProjectKosten[#Headers],0),0),2),""),V266 &lt;=0,0),"")</f>
        <v/>
      </c>
      <c r="Y266" s="262"/>
      <c r="Z266" s="49"/>
      <c r="AA266" s="37" t="str" cm="1">
        <f t="array" ref="AA266">IFERROR(IF(INDEX(SubsidieTabel!$Q$1:$T$9,MATCH($F266,SubsidieTabel!$Q$1:$Q$9,0),IFERROR(MATCH(Methode_Keuze,SubsidieTabel!$Q$1:$T$1,0),2))&lt;&gt;1=TRUE,"ja",""),"")</f>
        <v/>
      </c>
    </row>
    <row r="267" spans="1:27" ht="15" customHeight="1" x14ac:dyDescent="0.25">
      <c r="A267" s="87"/>
      <c r="B267" s="219" t="str">
        <f>IF(A267&lt;&gt;"",_xlfn.MAXIFS($B$1:B266,$A$1:A266,A267)+1,"")</f>
        <v/>
      </c>
      <c r="C267" s="50"/>
      <c r="D267" s="50"/>
      <c r="E267" s="50"/>
      <c r="F267" s="50"/>
      <c r="G267" s="283"/>
      <c r="H267" s="296"/>
      <c r="I267" s="295"/>
      <c r="J267" s="295"/>
      <c r="K267" s="202"/>
      <c r="L267" s="202"/>
      <c r="M267" s="91" t="str">
        <f>IFERROR(VLOOKUP(H267,Lijsten!$H$1:$I$100,2,0),"")</f>
        <v/>
      </c>
      <c r="N267" s="91" t="str" cm="1">
        <f t="array" ref="N267">IFERROR(_xlfn.IFS(AND(LEFT(F267,6)="Arbeid",RIGHT(F267,3)&lt;&gt;"IKS"),IFERROR(VLOOKUP($G267,Tb_KostenTypen[],2,0),"tarief"),RIGHT(F267,3)="IKS","Uurtarief",LEFT(F267,6)="Arbeid","Uurtarief",AND(LEFT(F267,8)="Bijdrage",RIGHT(F267,15)="(vrijwilligers)"),"Vast tarief"),"")</f>
        <v/>
      </c>
      <c r="O267" s="92"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tarief",IF(LEFT(F267,8)="Bijdrage",VLOOKUP($F267,Tb_KostenTypen[],MATCH(Methode_Keuze,Tb_KostenTypen[#Headers],0),0),VLOOKUP($G267,Lijsten!L:O,4,0))),""),"")</f>
        <v/>
      </c>
      <c r="P267" s="92"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tarief",IF(LEFT(F267,8)="Bijdrage",VLOOKUP($F267,Tb_KostenTypen[],MATCH(Methode_Keuze,Tb_KostenTypen[#Headers],0),0),VLOOKUP($G267,Lijsten!L:O,4,0))),""),"")</f>
        <v/>
      </c>
      <c r="Q267" s="50"/>
      <c r="R267" s="50"/>
      <c r="S267" s="83"/>
      <c r="T267" s="51"/>
      <c r="U267" s="4" t="str" cm="1">
        <f t="array" ref="U267">IF(AA267&lt;&gt;"ja",_xlfn.IFNA(_xlfn.IFS(AND(O267&lt;&gt;"",F267&lt;&gt;"",RIGHT($N267,6)="tarief"),O267*Q267,S267&gt;0,IF(F267&lt;&gt;"",S267,"")),""),"")</f>
        <v/>
      </c>
      <c r="V267" s="4" t="str" cm="1">
        <f t="array" ref="V267">IF(AA267&lt;&gt;"ja",_xlfn.IFNA(_xlfn.IFS(AND(P267&lt;&gt;"",R267&lt;&gt;"",RIGHT($N267,6)="tarief"),P267*R267,T267&gt;0,T267),""),"")</f>
        <v/>
      </c>
      <c r="W267" s="4" t="str" cm="1">
        <f t="array" ref="W267">IFERROR(_xlfn.IFS(OR(F267="",LEFT(Methode_Keuze,4)="Geen"),"",AND(U267&lt;&gt;"",F267&lt;&gt;"Arbeidskosten"),ROUND(U267*VLOOKUP(F267,Tb_ProjectKosten[],MATCH(Tb_ProjectKosten[[#Headers],[Forfat_Percentage]],Tb_ProjectKosten[#Headers],0),0),2),AND(F267="Arbeidskosten",G267&lt;&gt;""),IFERROR(ROUND(U267*VLOOKUP(G267,Tb_KostenTypen[],3,0)*VLOOKUP(F267,Tb_ProjectKosten[],MATCH(Tb_ProjectKosten[[#Headers],[Forfat_Percentage]],Tb_ProjectKosten[#Headers],0),0),2),""),U267 &lt;=0,0),"")</f>
        <v/>
      </c>
      <c r="X267" s="4" t="str" cm="1">
        <f t="array" ref="X267">IFERROR(_xlfn.IFS(OR(F267="",LEFT(Methode_Keuze,4)="Geen"),"",AND(V267&lt;&gt;"",F267&lt;&gt;"Arbeidskosten"),ROUND(V267*VLOOKUP(F267,Tb_ProjectKosten[],MATCH(Tb_ProjectKosten[[#Headers],[Forfat_Percentage]],Tb_ProjectKosten[#Headers],0),0),2),AND(F267="Arbeidskosten",G267&lt;&gt;""),IFERROR(ROUND(V267*VLOOKUP(G267,Tb_KostenTypen[],3,0)*VLOOKUP(F267,Tb_ProjectKosten[],MATCH(Tb_ProjectKosten[[#Headers],[Forfat_Percentage]],Tb_ProjectKosten[#Headers],0),0),2),""),V267 &lt;=0,0),"")</f>
        <v/>
      </c>
      <c r="Y267" s="262"/>
      <c r="Z267" s="49"/>
      <c r="AA267" s="37" t="str" cm="1">
        <f t="array" ref="AA267">IFERROR(IF(INDEX(SubsidieTabel!$Q$1:$T$9,MATCH($F267,SubsidieTabel!$Q$1:$Q$9,0),IFERROR(MATCH(Methode_Keuze,SubsidieTabel!$Q$1:$T$1,0),2))&lt;&gt;1=TRUE,"ja",""),"")</f>
        <v/>
      </c>
    </row>
    <row r="268" spans="1:27" ht="15" customHeight="1" x14ac:dyDescent="0.25">
      <c r="A268" s="87"/>
      <c r="B268" s="219" t="str">
        <f>IF(A268&lt;&gt;"",_xlfn.MAXIFS($B$1:B267,$A$1:A267,A268)+1,"")</f>
        <v/>
      </c>
      <c r="C268" s="50"/>
      <c r="D268" s="50"/>
      <c r="E268" s="50"/>
      <c r="F268" s="50"/>
      <c r="G268" s="283"/>
      <c r="H268" s="296"/>
      <c r="I268" s="295"/>
      <c r="J268" s="295"/>
      <c r="K268" s="202"/>
      <c r="L268" s="202"/>
      <c r="M268" s="91" t="str">
        <f>IFERROR(VLOOKUP(H268,Lijsten!$H$1:$I$100,2,0),"")</f>
        <v/>
      </c>
      <c r="N268" s="91" t="str" cm="1">
        <f t="array" ref="N268">IFERROR(_xlfn.IFS(AND(LEFT(F268,6)="Arbeid",RIGHT(F268,3)&lt;&gt;"IKS"),IFERROR(VLOOKUP($G268,Tb_KostenTypen[],2,0),"tarief"),RIGHT(F268,3)="IKS","Uurtarief",LEFT(F268,6)="Arbeid","Uurtarief",AND(LEFT(F268,8)="Bijdrage",RIGHT(F268,15)="(vrijwilligers)"),"Vast tarief"),"")</f>
        <v/>
      </c>
      <c r="O268" s="92"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tarief",IF(LEFT(F268,8)="Bijdrage",VLOOKUP($F268,Tb_KostenTypen[],MATCH(Methode_Keuze,Tb_KostenTypen[#Headers],0),0),VLOOKUP($G268,Lijsten!L:O,4,0))),""),"")</f>
        <v/>
      </c>
      <c r="P268" s="92"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tarief",IF(LEFT(F268,8)="Bijdrage",VLOOKUP($F268,Tb_KostenTypen[],MATCH(Methode_Keuze,Tb_KostenTypen[#Headers],0),0),VLOOKUP($G268,Lijsten!L:O,4,0))),""),"")</f>
        <v/>
      </c>
      <c r="Q268" s="50"/>
      <c r="R268" s="50"/>
      <c r="S268" s="83"/>
      <c r="T268" s="51"/>
      <c r="U268" s="4" t="str" cm="1">
        <f t="array" ref="U268">IF(AA268&lt;&gt;"ja",_xlfn.IFNA(_xlfn.IFS(AND(O268&lt;&gt;"",F268&lt;&gt;"",RIGHT($N268,6)="tarief"),O268*Q268,S268&gt;0,IF(F268&lt;&gt;"",S268,"")),""),"")</f>
        <v/>
      </c>
      <c r="V268" s="4" t="str" cm="1">
        <f t="array" ref="V268">IF(AA268&lt;&gt;"ja",_xlfn.IFNA(_xlfn.IFS(AND(P268&lt;&gt;"",R268&lt;&gt;"",RIGHT($N268,6)="tarief"),P268*R268,T268&gt;0,T268),""),"")</f>
        <v/>
      </c>
      <c r="W268" s="4" t="str" cm="1">
        <f t="array" ref="W268">IFERROR(_xlfn.IFS(OR(F268="",LEFT(Methode_Keuze,4)="Geen"),"",AND(U268&lt;&gt;"",F268&lt;&gt;"Arbeidskosten"),ROUND(U268*VLOOKUP(F268,Tb_ProjectKosten[],MATCH(Tb_ProjectKosten[[#Headers],[Forfat_Percentage]],Tb_ProjectKosten[#Headers],0),0),2),AND(F268="Arbeidskosten",G268&lt;&gt;""),IFERROR(ROUND(U268*VLOOKUP(G268,Tb_KostenTypen[],3,0)*VLOOKUP(F268,Tb_ProjectKosten[],MATCH(Tb_ProjectKosten[[#Headers],[Forfat_Percentage]],Tb_ProjectKosten[#Headers],0),0),2),""),U268 &lt;=0,0),"")</f>
        <v/>
      </c>
      <c r="X268" s="4" t="str" cm="1">
        <f t="array" ref="X268">IFERROR(_xlfn.IFS(OR(F268="",LEFT(Methode_Keuze,4)="Geen"),"",AND(V268&lt;&gt;"",F268&lt;&gt;"Arbeidskosten"),ROUND(V268*VLOOKUP(F268,Tb_ProjectKosten[],MATCH(Tb_ProjectKosten[[#Headers],[Forfat_Percentage]],Tb_ProjectKosten[#Headers],0),0),2),AND(F268="Arbeidskosten",G268&lt;&gt;""),IFERROR(ROUND(V268*VLOOKUP(G268,Tb_KostenTypen[],3,0)*VLOOKUP(F268,Tb_ProjectKosten[],MATCH(Tb_ProjectKosten[[#Headers],[Forfat_Percentage]],Tb_ProjectKosten[#Headers],0),0),2),""),V268 &lt;=0,0),"")</f>
        <v/>
      </c>
      <c r="Y268" s="262"/>
      <c r="Z268" s="49"/>
      <c r="AA268" s="37" t="str" cm="1">
        <f t="array" ref="AA268">IFERROR(IF(INDEX(SubsidieTabel!$Q$1:$T$9,MATCH($F268,SubsidieTabel!$Q$1:$Q$9,0),IFERROR(MATCH(Methode_Keuze,SubsidieTabel!$Q$1:$T$1,0),2))&lt;&gt;1=TRUE,"ja",""),"")</f>
        <v/>
      </c>
    </row>
    <row r="269" spans="1:27" ht="15" customHeight="1" x14ac:dyDescent="0.25">
      <c r="A269" s="87"/>
      <c r="B269" s="219" t="str">
        <f>IF(A269&lt;&gt;"",_xlfn.MAXIFS($B$1:B268,$A$1:A268,A269)+1,"")</f>
        <v/>
      </c>
      <c r="C269" s="50"/>
      <c r="D269" s="50"/>
      <c r="E269" s="50"/>
      <c r="F269" s="50"/>
      <c r="G269" s="283"/>
      <c r="H269" s="296"/>
      <c r="I269" s="295"/>
      <c r="J269" s="295"/>
      <c r="K269" s="202"/>
      <c r="L269" s="202"/>
      <c r="M269" s="91" t="str">
        <f>IFERROR(VLOOKUP(H269,Lijsten!$H$1:$I$100,2,0),"")</f>
        <v/>
      </c>
      <c r="N269" s="91" t="str" cm="1">
        <f t="array" ref="N269">IFERROR(_xlfn.IFS(AND(LEFT(F269,6)="Arbeid",RIGHT(F269,3)&lt;&gt;"IKS"),IFERROR(VLOOKUP($G269,Tb_KostenTypen[],2,0),"tarief"),RIGHT(F269,3)="IKS","Uurtarief",LEFT(F269,6)="Arbeid","Uurtarief",AND(LEFT(F269,8)="Bijdrage",RIGHT(F269,15)="(vrijwilligers)"),"Vast tarief"),"")</f>
        <v/>
      </c>
      <c r="O269" s="92"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tarief",IF(LEFT(F269,8)="Bijdrage",VLOOKUP($F269,Tb_KostenTypen[],MATCH(Methode_Keuze,Tb_KostenTypen[#Headers],0),0),VLOOKUP($G269,Lijsten!L:O,4,0))),""),"")</f>
        <v/>
      </c>
      <c r="P269" s="92"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tarief",IF(LEFT(F269,8)="Bijdrage",VLOOKUP($F269,Tb_KostenTypen[],MATCH(Methode_Keuze,Tb_KostenTypen[#Headers],0),0),VLOOKUP($G269,Lijsten!L:O,4,0))),""),"")</f>
        <v/>
      </c>
      <c r="Q269" s="50"/>
      <c r="R269" s="50"/>
      <c r="S269" s="83"/>
      <c r="T269" s="51"/>
      <c r="U269" s="4" t="str" cm="1">
        <f t="array" ref="U269">IF(AA269&lt;&gt;"ja",_xlfn.IFNA(_xlfn.IFS(AND(O269&lt;&gt;"",F269&lt;&gt;"",RIGHT($N269,6)="tarief"),O269*Q269,S269&gt;0,IF(F269&lt;&gt;"",S269,"")),""),"")</f>
        <v/>
      </c>
      <c r="V269" s="4" t="str" cm="1">
        <f t="array" ref="V269">IF(AA269&lt;&gt;"ja",_xlfn.IFNA(_xlfn.IFS(AND(P269&lt;&gt;"",R269&lt;&gt;"",RIGHT($N269,6)="tarief"),P269*R269,T269&gt;0,T269),""),"")</f>
        <v/>
      </c>
      <c r="W269" s="4" t="str" cm="1">
        <f t="array" ref="W269">IFERROR(_xlfn.IFS(OR(F269="",LEFT(Methode_Keuze,4)="Geen"),"",AND(U269&lt;&gt;"",F269&lt;&gt;"Arbeidskosten"),ROUND(U269*VLOOKUP(F269,Tb_ProjectKosten[],MATCH(Tb_ProjectKosten[[#Headers],[Forfat_Percentage]],Tb_ProjectKosten[#Headers],0),0),2),AND(F269="Arbeidskosten",G269&lt;&gt;""),IFERROR(ROUND(U269*VLOOKUP(G269,Tb_KostenTypen[],3,0)*VLOOKUP(F269,Tb_ProjectKosten[],MATCH(Tb_ProjectKosten[[#Headers],[Forfat_Percentage]],Tb_ProjectKosten[#Headers],0),0),2),""),U269 &lt;=0,0),"")</f>
        <v/>
      </c>
      <c r="X269" s="4" t="str" cm="1">
        <f t="array" ref="X269">IFERROR(_xlfn.IFS(OR(F269="",LEFT(Methode_Keuze,4)="Geen"),"",AND(V269&lt;&gt;"",F269&lt;&gt;"Arbeidskosten"),ROUND(V269*VLOOKUP(F269,Tb_ProjectKosten[],MATCH(Tb_ProjectKosten[[#Headers],[Forfat_Percentage]],Tb_ProjectKosten[#Headers],0),0),2),AND(F269="Arbeidskosten",G269&lt;&gt;""),IFERROR(ROUND(V269*VLOOKUP(G269,Tb_KostenTypen[],3,0)*VLOOKUP(F269,Tb_ProjectKosten[],MATCH(Tb_ProjectKosten[[#Headers],[Forfat_Percentage]],Tb_ProjectKosten[#Headers],0),0),2),""),V269 &lt;=0,0),"")</f>
        <v/>
      </c>
      <c r="Y269" s="262"/>
      <c r="Z269" s="49"/>
      <c r="AA269" s="37" t="str" cm="1">
        <f t="array" ref="AA269">IFERROR(IF(INDEX(SubsidieTabel!$Q$1:$T$9,MATCH($F269,SubsidieTabel!$Q$1:$Q$9,0),IFERROR(MATCH(Methode_Keuze,SubsidieTabel!$Q$1:$T$1,0),2))&lt;&gt;1=TRUE,"ja",""),"")</f>
        <v/>
      </c>
    </row>
    <row r="270" spans="1:27" ht="15" customHeight="1" x14ac:dyDescent="0.25">
      <c r="A270" s="87"/>
      <c r="B270" s="219" t="str">
        <f>IF(A270&lt;&gt;"",_xlfn.MAXIFS($B$1:B269,$A$1:A269,A270)+1,"")</f>
        <v/>
      </c>
      <c r="C270" s="50"/>
      <c r="D270" s="50"/>
      <c r="E270" s="50"/>
      <c r="F270" s="50"/>
      <c r="G270" s="283"/>
      <c r="H270" s="296"/>
      <c r="I270" s="295"/>
      <c r="J270" s="295"/>
      <c r="K270" s="202"/>
      <c r="L270" s="202"/>
      <c r="M270" s="91" t="str">
        <f>IFERROR(VLOOKUP(H270,Lijsten!$H$1:$I$100,2,0),"")</f>
        <v/>
      </c>
      <c r="N270" s="91" t="str" cm="1">
        <f t="array" ref="N270">IFERROR(_xlfn.IFS(AND(LEFT(F270,6)="Arbeid",RIGHT(F270,3)&lt;&gt;"IKS"),IFERROR(VLOOKUP($G270,Tb_KostenTypen[],2,0),"tarief"),RIGHT(F270,3)="IKS","Uurtarief",LEFT(F270,6)="Arbeid","Uurtarief",AND(LEFT(F270,8)="Bijdrage",RIGHT(F270,15)="(vrijwilligers)"),"Vast tarief"),"")</f>
        <v/>
      </c>
      <c r="O270" s="92"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tarief",IF(LEFT(F270,8)="Bijdrage",VLOOKUP($F270,Tb_KostenTypen[],MATCH(Methode_Keuze,Tb_KostenTypen[#Headers],0),0),VLOOKUP($G270,Lijsten!L:O,4,0))),""),"")</f>
        <v/>
      </c>
      <c r="P270" s="92"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tarief",IF(LEFT(F270,8)="Bijdrage",VLOOKUP($F270,Tb_KostenTypen[],MATCH(Methode_Keuze,Tb_KostenTypen[#Headers],0),0),VLOOKUP($G270,Lijsten!L:O,4,0))),""),"")</f>
        <v/>
      </c>
      <c r="Q270" s="50"/>
      <c r="R270" s="50"/>
      <c r="S270" s="83"/>
      <c r="T270" s="51"/>
      <c r="U270" s="4" t="str" cm="1">
        <f t="array" ref="U270">IF(AA270&lt;&gt;"ja",_xlfn.IFNA(_xlfn.IFS(AND(O270&lt;&gt;"",F270&lt;&gt;"",RIGHT($N270,6)="tarief"),O270*Q270,S270&gt;0,IF(F270&lt;&gt;"",S270,"")),""),"")</f>
        <v/>
      </c>
      <c r="V270" s="4" t="str" cm="1">
        <f t="array" ref="V270">IF(AA270&lt;&gt;"ja",_xlfn.IFNA(_xlfn.IFS(AND(P270&lt;&gt;"",R270&lt;&gt;"",RIGHT($N270,6)="tarief"),P270*R270,T270&gt;0,T270),""),"")</f>
        <v/>
      </c>
      <c r="W270" s="4" t="str" cm="1">
        <f t="array" ref="W270">IFERROR(_xlfn.IFS(OR(F270="",LEFT(Methode_Keuze,4)="Geen"),"",AND(U270&lt;&gt;"",F270&lt;&gt;"Arbeidskosten"),ROUND(U270*VLOOKUP(F270,Tb_ProjectKosten[],MATCH(Tb_ProjectKosten[[#Headers],[Forfat_Percentage]],Tb_ProjectKosten[#Headers],0),0),2),AND(F270="Arbeidskosten",G270&lt;&gt;""),IFERROR(ROUND(U270*VLOOKUP(G270,Tb_KostenTypen[],3,0)*VLOOKUP(F270,Tb_ProjectKosten[],MATCH(Tb_ProjectKosten[[#Headers],[Forfat_Percentage]],Tb_ProjectKosten[#Headers],0),0),2),""),U270 &lt;=0,0),"")</f>
        <v/>
      </c>
      <c r="X270" s="4" t="str" cm="1">
        <f t="array" ref="X270">IFERROR(_xlfn.IFS(OR(F270="",LEFT(Methode_Keuze,4)="Geen"),"",AND(V270&lt;&gt;"",F270&lt;&gt;"Arbeidskosten"),ROUND(V270*VLOOKUP(F270,Tb_ProjectKosten[],MATCH(Tb_ProjectKosten[[#Headers],[Forfat_Percentage]],Tb_ProjectKosten[#Headers],0),0),2),AND(F270="Arbeidskosten",G270&lt;&gt;""),IFERROR(ROUND(V270*VLOOKUP(G270,Tb_KostenTypen[],3,0)*VLOOKUP(F270,Tb_ProjectKosten[],MATCH(Tb_ProjectKosten[[#Headers],[Forfat_Percentage]],Tb_ProjectKosten[#Headers],0),0),2),""),V270 &lt;=0,0),"")</f>
        <v/>
      </c>
      <c r="Y270" s="262"/>
      <c r="Z270" s="49"/>
      <c r="AA270" s="37" t="str" cm="1">
        <f t="array" ref="AA270">IFERROR(IF(INDEX(SubsidieTabel!$Q$1:$T$9,MATCH($F270,SubsidieTabel!$Q$1:$Q$9,0),IFERROR(MATCH(Methode_Keuze,SubsidieTabel!$Q$1:$T$1,0),2))&lt;&gt;1=TRUE,"ja",""),"")</f>
        <v/>
      </c>
    </row>
    <row r="271" spans="1:27" ht="15" customHeight="1" x14ac:dyDescent="0.25">
      <c r="A271" s="87"/>
      <c r="B271" s="219" t="str">
        <f>IF(A271&lt;&gt;"",_xlfn.MAXIFS($B$1:B270,$A$1:A270,A271)+1,"")</f>
        <v/>
      </c>
      <c r="C271" s="50"/>
      <c r="D271" s="50"/>
      <c r="E271" s="50"/>
      <c r="F271" s="50"/>
      <c r="G271" s="283"/>
      <c r="H271" s="296"/>
      <c r="I271" s="295"/>
      <c r="J271" s="295"/>
      <c r="K271" s="202"/>
      <c r="L271" s="202"/>
      <c r="M271" s="91" t="str">
        <f>IFERROR(VLOOKUP(H271,Lijsten!$H$1:$I$100,2,0),"")</f>
        <v/>
      </c>
      <c r="N271" s="91" t="str" cm="1">
        <f t="array" ref="N271">IFERROR(_xlfn.IFS(AND(LEFT(F271,6)="Arbeid",RIGHT(F271,3)&lt;&gt;"IKS"),IFERROR(VLOOKUP($G271,Tb_KostenTypen[],2,0),"tarief"),RIGHT(F271,3)="IKS","Uurtarief",LEFT(F271,6)="Arbeid","Uurtarief",AND(LEFT(F271,8)="Bijdrage",RIGHT(F271,15)="(vrijwilligers)"),"Vast tarief"),"")</f>
        <v/>
      </c>
      <c r="O271" s="92"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tarief",IF(LEFT(F271,8)="Bijdrage",VLOOKUP($F271,Tb_KostenTypen[],MATCH(Methode_Keuze,Tb_KostenTypen[#Headers],0),0),VLOOKUP($G271,Lijsten!L:O,4,0))),""),"")</f>
        <v/>
      </c>
      <c r="P271" s="92"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tarief",IF(LEFT(F271,8)="Bijdrage",VLOOKUP($F271,Tb_KostenTypen[],MATCH(Methode_Keuze,Tb_KostenTypen[#Headers],0),0),VLOOKUP($G271,Lijsten!L:O,4,0))),""),"")</f>
        <v/>
      </c>
      <c r="Q271" s="50"/>
      <c r="R271" s="50"/>
      <c r="S271" s="83"/>
      <c r="T271" s="51"/>
      <c r="U271" s="4" t="str" cm="1">
        <f t="array" ref="U271">IF(AA271&lt;&gt;"ja",_xlfn.IFNA(_xlfn.IFS(AND(O271&lt;&gt;"",F271&lt;&gt;"",RIGHT($N271,6)="tarief"),O271*Q271,S271&gt;0,IF(F271&lt;&gt;"",S271,"")),""),"")</f>
        <v/>
      </c>
      <c r="V271" s="4" t="str" cm="1">
        <f t="array" ref="V271">IF(AA271&lt;&gt;"ja",_xlfn.IFNA(_xlfn.IFS(AND(P271&lt;&gt;"",R271&lt;&gt;"",RIGHT($N271,6)="tarief"),P271*R271,T271&gt;0,T271),""),"")</f>
        <v/>
      </c>
      <c r="W271" s="4" t="str" cm="1">
        <f t="array" ref="W271">IFERROR(_xlfn.IFS(OR(F271="",LEFT(Methode_Keuze,4)="Geen"),"",AND(U271&lt;&gt;"",F271&lt;&gt;"Arbeidskosten"),ROUND(U271*VLOOKUP(F271,Tb_ProjectKosten[],MATCH(Tb_ProjectKosten[[#Headers],[Forfat_Percentage]],Tb_ProjectKosten[#Headers],0),0),2),AND(F271="Arbeidskosten",G271&lt;&gt;""),IFERROR(ROUND(U271*VLOOKUP(G271,Tb_KostenTypen[],3,0)*VLOOKUP(F271,Tb_ProjectKosten[],MATCH(Tb_ProjectKosten[[#Headers],[Forfat_Percentage]],Tb_ProjectKosten[#Headers],0),0),2),""),U271 &lt;=0,0),"")</f>
        <v/>
      </c>
      <c r="X271" s="4" t="str" cm="1">
        <f t="array" ref="X271">IFERROR(_xlfn.IFS(OR(F271="",LEFT(Methode_Keuze,4)="Geen"),"",AND(V271&lt;&gt;"",F271&lt;&gt;"Arbeidskosten"),ROUND(V271*VLOOKUP(F271,Tb_ProjectKosten[],MATCH(Tb_ProjectKosten[[#Headers],[Forfat_Percentage]],Tb_ProjectKosten[#Headers],0),0),2),AND(F271="Arbeidskosten",G271&lt;&gt;""),IFERROR(ROUND(V271*VLOOKUP(G271,Tb_KostenTypen[],3,0)*VLOOKUP(F271,Tb_ProjectKosten[],MATCH(Tb_ProjectKosten[[#Headers],[Forfat_Percentage]],Tb_ProjectKosten[#Headers],0),0),2),""),V271 &lt;=0,0),"")</f>
        <v/>
      </c>
      <c r="Y271" s="262"/>
      <c r="Z271" s="49"/>
      <c r="AA271" s="37" t="str" cm="1">
        <f t="array" ref="AA271">IFERROR(IF(INDEX(SubsidieTabel!$Q$1:$T$9,MATCH($F271,SubsidieTabel!$Q$1:$Q$9,0),IFERROR(MATCH(Methode_Keuze,SubsidieTabel!$Q$1:$T$1,0),2))&lt;&gt;1=TRUE,"ja",""),"")</f>
        <v/>
      </c>
    </row>
    <row r="272" spans="1:27" ht="15" customHeight="1" x14ac:dyDescent="0.25">
      <c r="A272" s="87"/>
      <c r="B272" s="219" t="str">
        <f>IF(A272&lt;&gt;"",_xlfn.MAXIFS($B$1:B271,$A$1:A271,A272)+1,"")</f>
        <v/>
      </c>
      <c r="C272" s="50"/>
      <c r="D272" s="50"/>
      <c r="E272" s="50"/>
      <c r="F272" s="50"/>
      <c r="G272" s="283"/>
      <c r="H272" s="296"/>
      <c r="I272" s="295"/>
      <c r="J272" s="295"/>
      <c r="K272" s="202"/>
      <c r="L272" s="202"/>
      <c r="M272" s="91" t="str">
        <f>IFERROR(VLOOKUP(H272,Lijsten!$H$1:$I$100,2,0),"")</f>
        <v/>
      </c>
      <c r="N272" s="91" t="str" cm="1">
        <f t="array" ref="N272">IFERROR(_xlfn.IFS(AND(LEFT(F272,6)="Arbeid",RIGHT(F272,3)&lt;&gt;"IKS"),IFERROR(VLOOKUP($G272,Tb_KostenTypen[],2,0),"tarief"),RIGHT(F272,3)="IKS","Uurtarief",LEFT(F272,6)="Arbeid","Uurtarief",AND(LEFT(F272,8)="Bijdrage",RIGHT(F272,15)="(vrijwilligers)"),"Vast tarief"),"")</f>
        <v/>
      </c>
      <c r="O272" s="92"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tarief",IF(LEFT(F272,8)="Bijdrage",VLOOKUP($F272,Tb_KostenTypen[],MATCH(Methode_Keuze,Tb_KostenTypen[#Headers],0),0),VLOOKUP($G272,Lijsten!L:O,4,0))),""),"")</f>
        <v/>
      </c>
      <c r="P272" s="92"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tarief",IF(LEFT(F272,8)="Bijdrage",VLOOKUP($F272,Tb_KostenTypen[],MATCH(Methode_Keuze,Tb_KostenTypen[#Headers],0),0),VLOOKUP($G272,Lijsten!L:O,4,0))),""),"")</f>
        <v/>
      </c>
      <c r="Q272" s="50"/>
      <c r="R272" s="50"/>
      <c r="S272" s="83"/>
      <c r="T272" s="51"/>
      <c r="U272" s="4" t="str" cm="1">
        <f t="array" ref="U272">IF(AA272&lt;&gt;"ja",_xlfn.IFNA(_xlfn.IFS(AND(O272&lt;&gt;"",F272&lt;&gt;"",RIGHT($N272,6)="tarief"),O272*Q272,S272&gt;0,IF(F272&lt;&gt;"",S272,"")),""),"")</f>
        <v/>
      </c>
      <c r="V272" s="4" t="str" cm="1">
        <f t="array" ref="V272">IF(AA272&lt;&gt;"ja",_xlfn.IFNA(_xlfn.IFS(AND(P272&lt;&gt;"",R272&lt;&gt;"",RIGHT($N272,6)="tarief"),P272*R272,T272&gt;0,T272),""),"")</f>
        <v/>
      </c>
      <c r="W272" s="4" t="str" cm="1">
        <f t="array" ref="W272">IFERROR(_xlfn.IFS(OR(F272="",LEFT(Methode_Keuze,4)="Geen"),"",AND(U272&lt;&gt;"",F272&lt;&gt;"Arbeidskosten"),ROUND(U272*VLOOKUP(F272,Tb_ProjectKosten[],MATCH(Tb_ProjectKosten[[#Headers],[Forfat_Percentage]],Tb_ProjectKosten[#Headers],0),0),2),AND(F272="Arbeidskosten",G272&lt;&gt;""),IFERROR(ROUND(U272*VLOOKUP(G272,Tb_KostenTypen[],3,0)*VLOOKUP(F272,Tb_ProjectKosten[],MATCH(Tb_ProjectKosten[[#Headers],[Forfat_Percentage]],Tb_ProjectKosten[#Headers],0),0),2),""),U272 &lt;=0,0),"")</f>
        <v/>
      </c>
      <c r="X272" s="4" t="str" cm="1">
        <f t="array" ref="X272">IFERROR(_xlfn.IFS(OR(F272="",LEFT(Methode_Keuze,4)="Geen"),"",AND(V272&lt;&gt;"",F272&lt;&gt;"Arbeidskosten"),ROUND(V272*VLOOKUP(F272,Tb_ProjectKosten[],MATCH(Tb_ProjectKosten[[#Headers],[Forfat_Percentage]],Tb_ProjectKosten[#Headers],0),0),2),AND(F272="Arbeidskosten",G272&lt;&gt;""),IFERROR(ROUND(V272*VLOOKUP(G272,Tb_KostenTypen[],3,0)*VLOOKUP(F272,Tb_ProjectKosten[],MATCH(Tb_ProjectKosten[[#Headers],[Forfat_Percentage]],Tb_ProjectKosten[#Headers],0),0),2),""),V272 &lt;=0,0),"")</f>
        <v/>
      </c>
      <c r="Y272" s="262"/>
      <c r="Z272" s="49"/>
      <c r="AA272" s="37" t="str" cm="1">
        <f t="array" ref="AA272">IFERROR(IF(INDEX(SubsidieTabel!$Q$1:$T$9,MATCH($F272,SubsidieTabel!$Q$1:$Q$9,0),IFERROR(MATCH(Methode_Keuze,SubsidieTabel!$Q$1:$T$1,0),2))&lt;&gt;1=TRUE,"ja",""),"")</f>
        <v/>
      </c>
    </row>
    <row r="273" spans="1:27" ht="15" customHeight="1" x14ac:dyDescent="0.25">
      <c r="A273" s="87"/>
      <c r="B273" s="219" t="str">
        <f>IF(A273&lt;&gt;"",_xlfn.MAXIFS($B$1:B272,$A$1:A272,A273)+1,"")</f>
        <v/>
      </c>
      <c r="C273" s="50"/>
      <c r="D273" s="50"/>
      <c r="E273" s="50"/>
      <c r="F273" s="50"/>
      <c r="G273" s="283"/>
      <c r="H273" s="296"/>
      <c r="I273" s="295"/>
      <c r="J273" s="295"/>
      <c r="K273" s="202"/>
      <c r="L273" s="202"/>
      <c r="M273" s="91" t="str">
        <f>IFERROR(VLOOKUP(H273,Lijsten!$H$1:$I$100,2,0),"")</f>
        <v/>
      </c>
      <c r="N273" s="91" t="str" cm="1">
        <f t="array" ref="N273">IFERROR(_xlfn.IFS(AND(LEFT(F273,6)="Arbeid",RIGHT(F273,3)&lt;&gt;"IKS"),IFERROR(VLOOKUP($G273,Tb_KostenTypen[],2,0),"tarief"),RIGHT(F273,3)="IKS","Uurtarief",LEFT(F273,6)="Arbeid","Uurtarief",AND(LEFT(F273,8)="Bijdrage",RIGHT(F273,15)="(vrijwilligers)"),"Vast tarief"),"")</f>
        <v/>
      </c>
      <c r="O273" s="92"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tarief",IF(LEFT(F273,8)="Bijdrage",VLOOKUP($F273,Tb_KostenTypen[],MATCH(Methode_Keuze,Tb_KostenTypen[#Headers],0),0),VLOOKUP($G273,Lijsten!L:O,4,0))),""),"")</f>
        <v/>
      </c>
      <c r="P273" s="92"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tarief",IF(LEFT(F273,8)="Bijdrage",VLOOKUP($F273,Tb_KostenTypen[],MATCH(Methode_Keuze,Tb_KostenTypen[#Headers],0),0),VLOOKUP($G273,Lijsten!L:O,4,0))),""),"")</f>
        <v/>
      </c>
      <c r="Q273" s="50"/>
      <c r="R273" s="50"/>
      <c r="S273" s="83"/>
      <c r="T273" s="51"/>
      <c r="U273" s="4" t="str" cm="1">
        <f t="array" ref="U273">IF(AA273&lt;&gt;"ja",_xlfn.IFNA(_xlfn.IFS(AND(O273&lt;&gt;"",F273&lt;&gt;"",RIGHT($N273,6)="tarief"),O273*Q273,S273&gt;0,IF(F273&lt;&gt;"",S273,"")),""),"")</f>
        <v/>
      </c>
      <c r="V273" s="4" t="str" cm="1">
        <f t="array" ref="V273">IF(AA273&lt;&gt;"ja",_xlfn.IFNA(_xlfn.IFS(AND(P273&lt;&gt;"",R273&lt;&gt;"",RIGHT($N273,6)="tarief"),P273*R273,T273&gt;0,T273),""),"")</f>
        <v/>
      </c>
      <c r="W273" s="4" t="str" cm="1">
        <f t="array" ref="W273">IFERROR(_xlfn.IFS(OR(F273="",LEFT(Methode_Keuze,4)="Geen"),"",AND(U273&lt;&gt;"",F273&lt;&gt;"Arbeidskosten"),ROUND(U273*VLOOKUP(F273,Tb_ProjectKosten[],MATCH(Tb_ProjectKosten[[#Headers],[Forfat_Percentage]],Tb_ProjectKosten[#Headers],0),0),2),AND(F273="Arbeidskosten",G273&lt;&gt;""),IFERROR(ROUND(U273*VLOOKUP(G273,Tb_KostenTypen[],3,0)*VLOOKUP(F273,Tb_ProjectKosten[],MATCH(Tb_ProjectKosten[[#Headers],[Forfat_Percentage]],Tb_ProjectKosten[#Headers],0),0),2),""),U273 &lt;=0,0),"")</f>
        <v/>
      </c>
      <c r="X273" s="4" t="str" cm="1">
        <f t="array" ref="X273">IFERROR(_xlfn.IFS(OR(F273="",LEFT(Methode_Keuze,4)="Geen"),"",AND(V273&lt;&gt;"",F273&lt;&gt;"Arbeidskosten"),ROUND(V273*VLOOKUP(F273,Tb_ProjectKosten[],MATCH(Tb_ProjectKosten[[#Headers],[Forfat_Percentage]],Tb_ProjectKosten[#Headers],0),0),2),AND(F273="Arbeidskosten",G273&lt;&gt;""),IFERROR(ROUND(V273*VLOOKUP(G273,Tb_KostenTypen[],3,0)*VLOOKUP(F273,Tb_ProjectKosten[],MATCH(Tb_ProjectKosten[[#Headers],[Forfat_Percentage]],Tb_ProjectKosten[#Headers],0),0),2),""),V273 &lt;=0,0),"")</f>
        <v/>
      </c>
      <c r="Y273" s="262"/>
      <c r="Z273" s="49"/>
      <c r="AA273" s="37" t="str" cm="1">
        <f t="array" ref="AA273">IFERROR(IF(INDEX(SubsidieTabel!$Q$1:$T$9,MATCH($F273,SubsidieTabel!$Q$1:$Q$9,0),IFERROR(MATCH(Methode_Keuze,SubsidieTabel!$Q$1:$T$1,0),2))&lt;&gt;1=TRUE,"ja",""),"")</f>
        <v/>
      </c>
    </row>
    <row r="274" spans="1:27" ht="15" customHeight="1" x14ac:dyDescent="0.25">
      <c r="A274" s="87"/>
      <c r="B274" s="219" t="str">
        <f>IF(A274&lt;&gt;"",_xlfn.MAXIFS($B$1:B273,$A$1:A273,A274)+1,"")</f>
        <v/>
      </c>
      <c r="C274" s="50"/>
      <c r="D274" s="50"/>
      <c r="E274" s="50"/>
      <c r="F274" s="50"/>
      <c r="G274" s="283"/>
      <c r="H274" s="296"/>
      <c r="I274" s="295"/>
      <c r="J274" s="295"/>
      <c r="K274" s="202"/>
      <c r="L274" s="202"/>
      <c r="M274" s="91" t="str">
        <f>IFERROR(VLOOKUP(H274,Lijsten!$H$1:$I$100,2,0),"")</f>
        <v/>
      </c>
      <c r="N274" s="91" t="str" cm="1">
        <f t="array" ref="N274">IFERROR(_xlfn.IFS(AND(LEFT(F274,6)="Arbeid",RIGHT(F274,3)&lt;&gt;"IKS"),IFERROR(VLOOKUP($G274,Tb_KostenTypen[],2,0),"tarief"),RIGHT(F274,3)="IKS","Uurtarief",LEFT(F274,6)="Arbeid","Uurtarief",AND(LEFT(F274,8)="Bijdrage",RIGHT(F274,15)="(vrijwilligers)"),"Vast tarief"),"")</f>
        <v/>
      </c>
      <c r="O274" s="92"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tarief",IF(LEFT(F274,8)="Bijdrage",VLOOKUP($F274,Tb_KostenTypen[],MATCH(Methode_Keuze,Tb_KostenTypen[#Headers],0),0),VLOOKUP($G274,Lijsten!L:O,4,0))),""),"")</f>
        <v/>
      </c>
      <c r="P274" s="92"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tarief",IF(LEFT(F274,8)="Bijdrage",VLOOKUP($F274,Tb_KostenTypen[],MATCH(Methode_Keuze,Tb_KostenTypen[#Headers],0),0),VLOOKUP($G274,Lijsten!L:O,4,0))),""),"")</f>
        <v/>
      </c>
      <c r="Q274" s="50"/>
      <c r="R274" s="50"/>
      <c r="S274" s="83"/>
      <c r="T274" s="51"/>
      <c r="U274" s="4" t="str" cm="1">
        <f t="array" ref="U274">IF(AA274&lt;&gt;"ja",_xlfn.IFNA(_xlfn.IFS(AND(O274&lt;&gt;"",F274&lt;&gt;"",RIGHT($N274,6)="tarief"),O274*Q274,S274&gt;0,IF(F274&lt;&gt;"",S274,"")),""),"")</f>
        <v/>
      </c>
      <c r="V274" s="4" t="str" cm="1">
        <f t="array" ref="V274">IF(AA274&lt;&gt;"ja",_xlfn.IFNA(_xlfn.IFS(AND(P274&lt;&gt;"",R274&lt;&gt;"",RIGHT($N274,6)="tarief"),P274*R274,T274&gt;0,T274),""),"")</f>
        <v/>
      </c>
      <c r="W274" s="4" t="str" cm="1">
        <f t="array" ref="W274">IFERROR(_xlfn.IFS(OR(F274="",LEFT(Methode_Keuze,4)="Geen"),"",AND(U274&lt;&gt;"",F274&lt;&gt;"Arbeidskosten"),ROUND(U274*VLOOKUP(F274,Tb_ProjectKosten[],MATCH(Tb_ProjectKosten[[#Headers],[Forfat_Percentage]],Tb_ProjectKosten[#Headers],0),0),2),AND(F274="Arbeidskosten",G274&lt;&gt;""),IFERROR(ROUND(U274*VLOOKUP(G274,Tb_KostenTypen[],3,0)*VLOOKUP(F274,Tb_ProjectKosten[],MATCH(Tb_ProjectKosten[[#Headers],[Forfat_Percentage]],Tb_ProjectKosten[#Headers],0),0),2),""),U274 &lt;=0,0),"")</f>
        <v/>
      </c>
      <c r="X274" s="4" t="str" cm="1">
        <f t="array" ref="X274">IFERROR(_xlfn.IFS(OR(F274="",LEFT(Methode_Keuze,4)="Geen"),"",AND(V274&lt;&gt;"",F274&lt;&gt;"Arbeidskosten"),ROUND(V274*VLOOKUP(F274,Tb_ProjectKosten[],MATCH(Tb_ProjectKosten[[#Headers],[Forfat_Percentage]],Tb_ProjectKosten[#Headers],0),0),2),AND(F274="Arbeidskosten",G274&lt;&gt;""),IFERROR(ROUND(V274*VLOOKUP(G274,Tb_KostenTypen[],3,0)*VLOOKUP(F274,Tb_ProjectKosten[],MATCH(Tb_ProjectKosten[[#Headers],[Forfat_Percentage]],Tb_ProjectKosten[#Headers],0),0),2),""),V274 &lt;=0,0),"")</f>
        <v/>
      </c>
      <c r="Y274" s="262"/>
      <c r="Z274" s="49"/>
      <c r="AA274" s="37" t="str" cm="1">
        <f t="array" ref="AA274">IFERROR(IF(INDEX(SubsidieTabel!$Q$1:$T$9,MATCH($F274,SubsidieTabel!$Q$1:$Q$9,0),IFERROR(MATCH(Methode_Keuze,SubsidieTabel!$Q$1:$T$1,0),2))&lt;&gt;1=TRUE,"ja",""),"")</f>
        <v/>
      </c>
    </row>
    <row r="275" spans="1:27" ht="15" customHeight="1" x14ac:dyDescent="0.25">
      <c r="A275" s="87"/>
      <c r="B275" s="219" t="str">
        <f>IF(A275&lt;&gt;"",_xlfn.MAXIFS($B$1:B274,$A$1:A274,A275)+1,"")</f>
        <v/>
      </c>
      <c r="C275" s="50"/>
      <c r="D275" s="50"/>
      <c r="E275" s="50"/>
      <c r="F275" s="50"/>
      <c r="G275" s="283"/>
      <c r="H275" s="296"/>
      <c r="I275" s="295"/>
      <c r="J275" s="295"/>
      <c r="K275" s="202"/>
      <c r="L275" s="202"/>
      <c r="M275" s="91" t="str">
        <f>IFERROR(VLOOKUP(H275,Lijsten!$H$1:$I$100,2,0),"")</f>
        <v/>
      </c>
      <c r="N275" s="91" t="str" cm="1">
        <f t="array" ref="N275">IFERROR(_xlfn.IFS(AND(LEFT(F275,6)="Arbeid",RIGHT(F275,3)&lt;&gt;"IKS"),IFERROR(VLOOKUP($G275,Tb_KostenTypen[],2,0),"tarief"),RIGHT(F275,3)="IKS","Uurtarief",LEFT(F275,6)="Arbeid","Uurtarief",AND(LEFT(F275,8)="Bijdrage",RIGHT(F275,15)="(vrijwilligers)"),"Vast tarief"),"")</f>
        <v/>
      </c>
      <c r="O275" s="92"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tarief",IF(LEFT(F275,8)="Bijdrage",VLOOKUP($F275,Tb_KostenTypen[],MATCH(Methode_Keuze,Tb_KostenTypen[#Headers],0),0),VLOOKUP($G275,Lijsten!L:O,4,0))),""),"")</f>
        <v/>
      </c>
      <c r="P275" s="92"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tarief",IF(LEFT(F275,8)="Bijdrage",VLOOKUP($F275,Tb_KostenTypen[],MATCH(Methode_Keuze,Tb_KostenTypen[#Headers],0),0),VLOOKUP($G275,Lijsten!L:O,4,0))),""),"")</f>
        <v/>
      </c>
      <c r="Q275" s="50"/>
      <c r="R275" s="50"/>
      <c r="S275" s="83"/>
      <c r="T275" s="51"/>
      <c r="U275" s="4" t="str" cm="1">
        <f t="array" ref="U275">IF(AA275&lt;&gt;"ja",_xlfn.IFNA(_xlfn.IFS(AND(O275&lt;&gt;"",F275&lt;&gt;"",RIGHT($N275,6)="tarief"),O275*Q275,S275&gt;0,IF(F275&lt;&gt;"",S275,"")),""),"")</f>
        <v/>
      </c>
      <c r="V275" s="4" t="str" cm="1">
        <f t="array" ref="V275">IF(AA275&lt;&gt;"ja",_xlfn.IFNA(_xlfn.IFS(AND(P275&lt;&gt;"",R275&lt;&gt;"",RIGHT($N275,6)="tarief"),P275*R275,T275&gt;0,T275),""),"")</f>
        <v/>
      </c>
      <c r="W275" s="4" t="str" cm="1">
        <f t="array" ref="W275">IFERROR(_xlfn.IFS(OR(F275="",LEFT(Methode_Keuze,4)="Geen"),"",AND(U275&lt;&gt;"",F275&lt;&gt;"Arbeidskosten"),ROUND(U275*VLOOKUP(F275,Tb_ProjectKosten[],MATCH(Tb_ProjectKosten[[#Headers],[Forfat_Percentage]],Tb_ProjectKosten[#Headers],0),0),2),AND(F275="Arbeidskosten",G275&lt;&gt;""),IFERROR(ROUND(U275*VLOOKUP(G275,Tb_KostenTypen[],3,0)*VLOOKUP(F275,Tb_ProjectKosten[],MATCH(Tb_ProjectKosten[[#Headers],[Forfat_Percentage]],Tb_ProjectKosten[#Headers],0),0),2),""),U275 &lt;=0,0),"")</f>
        <v/>
      </c>
      <c r="X275" s="4" t="str" cm="1">
        <f t="array" ref="X275">IFERROR(_xlfn.IFS(OR(F275="",LEFT(Methode_Keuze,4)="Geen"),"",AND(V275&lt;&gt;"",F275&lt;&gt;"Arbeidskosten"),ROUND(V275*VLOOKUP(F275,Tb_ProjectKosten[],MATCH(Tb_ProjectKosten[[#Headers],[Forfat_Percentage]],Tb_ProjectKosten[#Headers],0),0),2),AND(F275="Arbeidskosten",G275&lt;&gt;""),IFERROR(ROUND(V275*VLOOKUP(G275,Tb_KostenTypen[],3,0)*VLOOKUP(F275,Tb_ProjectKosten[],MATCH(Tb_ProjectKosten[[#Headers],[Forfat_Percentage]],Tb_ProjectKosten[#Headers],0),0),2),""),V275 &lt;=0,0),"")</f>
        <v/>
      </c>
      <c r="Y275" s="262"/>
      <c r="Z275" s="49"/>
      <c r="AA275" s="37" t="str" cm="1">
        <f t="array" ref="AA275">IFERROR(IF(INDEX(SubsidieTabel!$Q$1:$T$9,MATCH($F275,SubsidieTabel!$Q$1:$Q$9,0),IFERROR(MATCH(Methode_Keuze,SubsidieTabel!$Q$1:$T$1,0),2))&lt;&gt;1=TRUE,"ja",""),"")</f>
        <v/>
      </c>
    </row>
    <row r="276" spans="1:27" ht="15" customHeight="1" x14ac:dyDescent="0.25">
      <c r="A276" s="87"/>
      <c r="B276" s="219" t="str">
        <f>IF(A276&lt;&gt;"",_xlfn.MAXIFS($B$1:B275,$A$1:A275,A276)+1,"")</f>
        <v/>
      </c>
      <c r="C276" s="50"/>
      <c r="D276" s="50"/>
      <c r="E276" s="50"/>
      <c r="F276" s="50"/>
      <c r="G276" s="283"/>
      <c r="H276" s="296"/>
      <c r="I276" s="295"/>
      <c r="J276" s="295"/>
      <c r="K276" s="202"/>
      <c r="L276" s="202"/>
      <c r="M276" s="91" t="str">
        <f>IFERROR(VLOOKUP(H276,Lijsten!$H$1:$I$100,2,0),"")</f>
        <v/>
      </c>
      <c r="N276" s="91" t="str" cm="1">
        <f t="array" ref="N276">IFERROR(_xlfn.IFS(AND(LEFT(F276,6)="Arbeid",RIGHT(F276,3)&lt;&gt;"IKS"),IFERROR(VLOOKUP($G276,Tb_KostenTypen[],2,0),"tarief"),RIGHT(F276,3)="IKS","Uurtarief",LEFT(F276,6)="Arbeid","Uurtarief",AND(LEFT(F276,8)="Bijdrage",RIGHT(F276,15)="(vrijwilligers)"),"Vast tarief"),"")</f>
        <v/>
      </c>
      <c r="O276" s="92"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tarief",IF(LEFT(F276,8)="Bijdrage",VLOOKUP($F276,Tb_KostenTypen[],MATCH(Methode_Keuze,Tb_KostenTypen[#Headers],0),0),VLOOKUP($G276,Lijsten!L:O,4,0))),""),"")</f>
        <v/>
      </c>
      <c r="P276" s="92"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tarief",IF(LEFT(F276,8)="Bijdrage",VLOOKUP($F276,Tb_KostenTypen[],MATCH(Methode_Keuze,Tb_KostenTypen[#Headers],0),0),VLOOKUP($G276,Lijsten!L:O,4,0))),""),"")</f>
        <v/>
      </c>
      <c r="Q276" s="50"/>
      <c r="R276" s="50"/>
      <c r="S276" s="83"/>
      <c r="T276" s="51"/>
      <c r="U276" s="4" t="str" cm="1">
        <f t="array" ref="U276">IF(AA276&lt;&gt;"ja",_xlfn.IFNA(_xlfn.IFS(AND(O276&lt;&gt;"",F276&lt;&gt;"",RIGHT($N276,6)="tarief"),O276*Q276,S276&gt;0,IF(F276&lt;&gt;"",S276,"")),""),"")</f>
        <v/>
      </c>
      <c r="V276" s="4" t="str" cm="1">
        <f t="array" ref="V276">IF(AA276&lt;&gt;"ja",_xlfn.IFNA(_xlfn.IFS(AND(P276&lt;&gt;"",R276&lt;&gt;"",RIGHT($N276,6)="tarief"),P276*R276,T276&gt;0,T276),""),"")</f>
        <v/>
      </c>
      <c r="W276" s="4" t="str" cm="1">
        <f t="array" ref="W276">IFERROR(_xlfn.IFS(OR(F276="",LEFT(Methode_Keuze,4)="Geen"),"",AND(U276&lt;&gt;"",F276&lt;&gt;"Arbeidskosten"),ROUND(U276*VLOOKUP(F276,Tb_ProjectKosten[],MATCH(Tb_ProjectKosten[[#Headers],[Forfat_Percentage]],Tb_ProjectKosten[#Headers],0),0),2),AND(F276="Arbeidskosten",G276&lt;&gt;""),IFERROR(ROUND(U276*VLOOKUP(G276,Tb_KostenTypen[],3,0)*VLOOKUP(F276,Tb_ProjectKosten[],MATCH(Tb_ProjectKosten[[#Headers],[Forfat_Percentage]],Tb_ProjectKosten[#Headers],0),0),2),""),U276 &lt;=0,0),"")</f>
        <v/>
      </c>
      <c r="X276" s="4" t="str" cm="1">
        <f t="array" ref="X276">IFERROR(_xlfn.IFS(OR(F276="",LEFT(Methode_Keuze,4)="Geen"),"",AND(V276&lt;&gt;"",F276&lt;&gt;"Arbeidskosten"),ROUND(V276*VLOOKUP(F276,Tb_ProjectKosten[],MATCH(Tb_ProjectKosten[[#Headers],[Forfat_Percentage]],Tb_ProjectKosten[#Headers],0),0),2),AND(F276="Arbeidskosten",G276&lt;&gt;""),IFERROR(ROUND(V276*VLOOKUP(G276,Tb_KostenTypen[],3,0)*VLOOKUP(F276,Tb_ProjectKosten[],MATCH(Tb_ProjectKosten[[#Headers],[Forfat_Percentage]],Tb_ProjectKosten[#Headers],0),0),2),""),V276 &lt;=0,0),"")</f>
        <v/>
      </c>
      <c r="Y276" s="262"/>
      <c r="Z276" s="49"/>
      <c r="AA276" s="37" t="str" cm="1">
        <f t="array" ref="AA276">IFERROR(IF(INDEX(SubsidieTabel!$Q$1:$T$9,MATCH($F276,SubsidieTabel!$Q$1:$Q$9,0),IFERROR(MATCH(Methode_Keuze,SubsidieTabel!$Q$1:$T$1,0),2))&lt;&gt;1=TRUE,"ja",""),"")</f>
        <v/>
      </c>
    </row>
    <row r="277" spans="1:27" ht="15" customHeight="1" x14ac:dyDescent="0.25">
      <c r="A277" s="87"/>
      <c r="B277" s="219" t="str">
        <f>IF(A277&lt;&gt;"",_xlfn.MAXIFS($B$1:B276,$A$1:A276,A277)+1,"")</f>
        <v/>
      </c>
      <c r="C277" s="50"/>
      <c r="D277" s="50"/>
      <c r="E277" s="50"/>
      <c r="F277" s="50"/>
      <c r="G277" s="283"/>
      <c r="H277" s="296"/>
      <c r="I277" s="295"/>
      <c r="J277" s="295"/>
      <c r="K277" s="202"/>
      <c r="L277" s="202"/>
      <c r="M277" s="91" t="str">
        <f>IFERROR(VLOOKUP(H277,Lijsten!$H$1:$I$100,2,0),"")</f>
        <v/>
      </c>
      <c r="N277" s="91" t="str" cm="1">
        <f t="array" ref="N277">IFERROR(_xlfn.IFS(AND(LEFT(F277,6)="Arbeid",RIGHT(F277,3)&lt;&gt;"IKS"),IFERROR(VLOOKUP($G277,Tb_KostenTypen[],2,0),"tarief"),RIGHT(F277,3)="IKS","Uurtarief",LEFT(F277,6)="Arbeid","Uurtarief",AND(LEFT(F277,8)="Bijdrage",RIGHT(F277,15)="(vrijwilligers)"),"Vast tarief"),"")</f>
        <v/>
      </c>
      <c r="O277" s="92"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tarief",IF(LEFT(F277,8)="Bijdrage",VLOOKUP($F277,Tb_KostenTypen[],MATCH(Methode_Keuze,Tb_KostenTypen[#Headers],0),0),VLOOKUP($G277,Lijsten!L:O,4,0))),""),"")</f>
        <v/>
      </c>
      <c r="P277" s="92"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tarief",IF(LEFT(F277,8)="Bijdrage",VLOOKUP($F277,Tb_KostenTypen[],MATCH(Methode_Keuze,Tb_KostenTypen[#Headers],0),0),VLOOKUP($G277,Lijsten!L:O,4,0))),""),"")</f>
        <v/>
      </c>
      <c r="Q277" s="50"/>
      <c r="R277" s="50"/>
      <c r="S277" s="83"/>
      <c r="T277" s="51"/>
      <c r="U277" s="4" t="str" cm="1">
        <f t="array" ref="U277">IF(AA277&lt;&gt;"ja",_xlfn.IFNA(_xlfn.IFS(AND(O277&lt;&gt;"",F277&lt;&gt;"",RIGHT($N277,6)="tarief"),O277*Q277,S277&gt;0,IF(F277&lt;&gt;"",S277,"")),""),"")</f>
        <v/>
      </c>
      <c r="V277" s="4" t="str" cm="1">
        <f t="array" ref="V277">IF(AA277&lt;&gt;"ja",_xlfn.IFNA(_xlfn.IFS(AND(P277&lt;&gt;"",R277&lt;&gt;"",RIGHT($N277,6)="tarief"),P277*R277,T277&gt;0,T277),""),"")</f>
        <v/>
      </c>
      <c r="W277" s="4" t="str" cm="1">
        <f t="array" ref="W277">IFERROR(_xlfn.IFS(OR(F277="",LEFT(Methode_Keuze,4)="Geen"),"",AND(U277&lt;&gt;"",F277&lt;&gt;"Arbeidskosten"),ROUND(U277*VLOOKUP(F277,Tb_ProjectKosten[],MATCH(Tb_ProjectKosten[[#Headers],[Forfat_Percentage]],Tb_ProjectKosten[#Headers],0),0),2),AND(F277="Arbeidskosten",G277&lt;&gt;""),IFERROR(ROUND(U277*VLOOKUP(G277,Tb_KostenTypen[],3,0)*VLOOKUP(F277,Tb_ProjectKosten[],MATCH(Tb_ProjectKosten[[#Headers],[Forfat_Percentage]],Tb_ProjectKosten[#Headers],0),0),2),""),U277 &lt;=0,0),"")</f>
        <v/>
      </c>
      <c r="X277" s="4" t="str" cm="1">
        <f t="array" ref="X277">IFERROR(_xlfn.IFS(OR(F277="",LEFT(Methode_Keuze,4)="Geen"),"",AND(V277&lt;&gt;"",F277&lt;&gt;"Arbeidskosten"),ROUND(V277*VLOOKUP(F277,Tb_ProjectKosten[],MATCH(Tb_ProjectKosten[[#Headers],[Forfat_Percentage]],Tb_ProjectKosten[#Headers],0),0),2),AND(F277="Arbeidskosten",G277&lt;&gt;""),IFERROR(ROUND(V277*VLOOKUP(G277,Tb_KostenTypen[],3,0)*VLOOKUP(F277,Tb_ProjectKosten[],MATCH(Tb_ProjectKosten[[#Headers],[Forfat_Percentage]],Tb_ProjectKosten[#Headers],0),0),2),""),V277 &lt;=0,0),"")</f>
        <v/>
      </c>
      <c r="Y277" s="262"/>
      <c r="Z277" s="49"/>
      <c r="AA277" s="37" t="str" cm="1">
        <f t="array" ref="AA277">IFERROR(IF(INDEX(SubsidieTabel!$Q$1:$T$9,MATCH($F277,SubsidieTabel!$Q$1:$Q$9,0),IFERROR(MATCH(Methode_Keuze,SubsidieTabel!$Q$1:$T$1,0),2))&lt;&gt;1=TRUE,"ja",""),"")</f>
        <v/>
      </c>
    </row>
    <row r="278" spans="1:27" ht="15" customHeight="1" x14ac:dyDescent="0.25">
      <c r="A278" s="87"/>
      <c r="B278" s="219" t="str">
        <f>IF(A278&lt;&gt;"",_xlfn.MAXIFS($B$1:B277,$A$1:A277,A278)+1,"")</f>
        <v/>
      </c>
      <c r="C278" s="50"/>
      <c r="D278" s="50"/>
      <c r="E278" s="50"/>
      <c r="F278" s="50"/>
      <c r="G278" s="283"/>
      <c r="H278" s="296"/>
      <c r="I278" s="295"/>
      <c r="J278" s="295"/>
      <c r="K278" s="202"/>
      <c r="L278" s="202"/>
      <c r="M278" s="91" t="str">
        <f>IFERROR(VLOOKUP(H278,Lijsten!$H$1:$I$100,2,0),"")</f>
        <v/>
      </c>
      <c r="N278" s="91" t="str" cm="1">
        <f t="array" ref="N278">IFERROR(_xlfn.IFS(AND(LEFT(F278,6)="Arbeid",RIGHT(F278,3)&lt;&gt;"IKS"),IFERROR(VLOOKUP($G278,Tb_KostenTypen[],2,0),"tarief"),RIGHT(F278,3)="IKS","Uurtarief",LEFT(F278,6)="Arbeid","Uurtarief",AND(LEFT(F278,8)="Bijdrage",RIGHT(F278,15)="(vrijwilligers)"),"Vast tarief"),"")</f>
        <v/>
      </c>
      <c r="O278" s="92"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tarief",IF(LEFT(F278,8)="Bijdrage",VLOOKUP($F278,Tb_KostenTypen[],MATCH(Methode_Keuze,Tb_KostenTypen[#Headers],0),0),VLOOKUP($G278,Lijsten!L:O,4,0))),""),"")</f>
        <v/>
      </c>
      <c r="P278" s="92"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tarief",IF(LEFT(F278,8)="Bijdrage",VLOOKUP($F278,Tb_KostenTypen[],MATCH(Methode_Keuze,Tb_KostenTypen[#Headers],0),0),VLOOKUP($G278,Lijsten!L:O,4,0))),""),"")</f>
        <v/>
      </c>
      <c r="Q278" s="50"/>
      <c r="R278" s="50"/>
      <c r="S278" s="83"/>
      <c r="T278" s="51"/>
      <c r="U278" s="4" t="str" cm="1">
        <f t="array" ref="U278">IF(AA278&lt;&gt;"ja",_xlfn.IFNA(_xlfn.IFS(AND(O278&lt;&gt;"",F278&lt;&gt;"",RIGHT($N278,6)="tarief"),O278*Q278,S278&gt;0,IF(F278&lt;&gt;"",S278,"")),""),"")</f>
        <v/>
      </c>
      <c r="V278" s="4" t="str" cm="1">
        <f t="array" ref="V278">IF(AA278&lt;&gt;"ja",_xlfn.IFNA(_xlfn.IFS(AND(P278&lt;&gt;"",R278&lt;&gt;"",RIGHT($N278,6)="tarief"),P278*R278,T278&gt;0,T278),""),"")</f>
        <v/>
      </c>
      <c r="W278" s="4" t="str" cm="1">
        <f t="array" ref="W278">IFERROR(_xlfn.IFS(OR(F278="",LEFT(Methode_Keuze,4)="Geen"),"",AND(U278&lt;&gt;"",F278&lt;&gt;"Arbeidskosten"),ROUND(U278*VLOOKUP(F278,Tb_ProjectKosten[],MATCH(Tb_ProjectKosten[[#Headers],[Forfat_Percentage]],Tb_ProjectKosten[#Headers],0),0),2),AND(F278="Arbeidskosten",G278&lt;&gt;""),IFERROR(ROUND(U278*VLOOKUP(G278,Tb_KostenTypen[],3,0)*VLOOKUP(F278,Tb_ProjectKosten[],MATCH(Tb_ProjectKosten[[#Headers],[Forfat_Percentage]],Tb_ProjectKosten[#Headers],0),0),2),""),U278 &lt;=0,0),"")</f>
        <v/>
      </c>
      <c r="X278" s="4" t="str" cm="1">
        <f t="array" ref="X278">IFERROR(_xlfn.IFS(OR(F278="",LEFT(Methode_Keuze,4)="Geen"),"",AND(V278&lt;&gt;"",F278&lt;&gt;"Arbeidskosten"),ROUND(V278*VLOOKUP(F278,Tb_ProjectKosten[],MATCH(Tb_ProjectKosten[[#Headers],[Forfat_Percentage]],Tb_ProjectKosten[#Headers],0),0),2),AND(F278="Arbeidskosten",G278&lt;&gt;""),IFERROR(ROUND(V278*VLOOKUP(G278,Tb_KostenTypen[],3,0)*VLOOKUP(F278,Tb_ProjectKosten[],MATCH(Tb_ProjectKosten[[#Headers],[Forfat_Percentage]],Tb_ProjectKosten[#Headers],0),0),2),""),V278 &lt;=0,0),"")</f>
        <v/>
      </c>
      <c r="Y278" s="262"/>
      <c r="Z278" s="49"/>
      <c r="AA278" s="37" t="str" cm="1">
        <f t="array" ref="AA278">IFERROR(IF(INDEX(SubsidieTabel!$Q$1:$T$9,MATCH($F278,SubsidieTabel!$Q$1:$Q$9,0),IFERROR(MATCH(Methode_Keuze,SubsidieTabel!$Q$1:$T$1,0),2))&lt;&gt;1=TRUE,"ja",""),"")</f>
        <v/>
      </c>
    </row>
    <row r="279" spans="1:27" ht="15" customHeight="1" x14ac:dyDescent="0.25">
      <c r="A279" s="87"/>
      <c r="B279" s="219" t="str">
        <f>IF(A279&lt;&gt;"",_xlfn.MAXIFS($B$1:B278,$A$1:A278,A279)+1,"")</f>
        <v/>
      </c>
      <c r="C279" s="50"/>
      <c r="D279" s="50"/>
      <c r="E279" s="50"/>
      <c r="F279" s="50"/>
      <c r="G279" s="283"/>
      <c r="H279" s="296"/>
      <c r="I279" s="295"/>
      <c r="J279" s="295"/>
      <c r="K279" s="202"/>
      <c r="L279" s="202"/>
      <c r="M279" s="91" t="str">
        <f>IFERROR(VLOOKUP(H279,Lijsten!$H$1:$I$100,2,0),"")</f>
        <v/>
      </c>
      <c r="N279" s="91" t="str" cm="1">
        <f t="array" ref="N279">IFERROR(_xlfn.IFS(AND(LEFT(F279,6)="Arbeid",RIGHT(F279,3)&lt;&gt;"IKS"),IFERROR(VLOOKUP($G279,Tb_KostenTypen[],2,0),"tarief"),RIGHT(F279,3)="IKS","Uurtarief",LEFT(F279,6)="Arbeid","Uurtarief",AND(LEFT(F279,8)="Bijdrage",RIGHT(F279,15)="(vrijwilligers)"),"Vast tarief"),"")</f>
        <v/>
      </c>
      <c r="O279" s="92"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tarief",IF(LEFT(F279,8)="Bijdrage",VLOOKUP($F279,Tb_KostenTypen[],MATCH(Methode_Keuze,Tb_KostenTypen[#Headers],0),0),VLOOKUP($G279,Lijsten!L:O,4,0))),""),"")</f>
        <v/>
      </c>
      <c r="P279" s="92"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tarief",IF(LEFT(F279,8)="Bijdrage",VLOOKUP($F279,Tb_KostenTypen[],MATCH(Methode_Keuze,Tb_KostenTypen[#Headers],0),0),VLOOKUP($G279,Lijsten!L:O,4,0))),""),"")</f>
        <v/>
      </c>
      <c r="Q279" s="50"/>
      <c r="R279" s="50"/>
      <c r="S279" s="83"/>
      <c r="T279" s="51"/>
      <c r="U279" s="4" t="str" cm="1">
        <f t="array" ref="U279">IF(AA279&lt;&gt;"ja",_xlfn.IFNA(_xlfn.IFS(AND(O279&lt;&gt;"",F279&lt;&gt;"",RIGHT($N279,6)="tarief"),O279*Q279,S279&gt;0,IF(F279&lt;&gt;"",S279,"")),""),"")</f>
        <v/>
      </c>
      <c r="V279" s="4" t="str" cm="1">
        <f t="array" ref="V279">IF(AA279&lt;&gt;"ja",_xlfn.IFNA(_xlfn.IFS(AND(P279&lt;&gt;"",R279&lt;&gt;"",RIGHT($N279,6)="tarief"),P279*R279,T279&gt;0,T279),""),"")</f>
        <v/>
      </c>
      <c r="W279" s="4" t="str" cm="1">
        <f t="array" ref="W279">IFERROR(_xlfn.IFS(OR(F279="",LEFT(Methode_Keuze,4)="Geen"),"",AND(U279&lt;&gt;"",F279&lt;&gt;"Arbeidskosten"),ROUND(U279*VLOOKUP(F279,Tb_ProjectKosten[],MATCH(Tb_ProjectKosten[[#Headers],[Forfat_Percentage]],Tb_ProjectKosten[#Headers],0),0),2),AND(F279="Arbeidskosten",G279&lt;&gt;""),IFERROR(ROUND(U279*VLOOKUP(G279,Tb_KostenTypen[],3,0)*VLOOKUP(F279,Tb_ProjectKosten[],MATCH(Tb_ProjectKosten[[#Headers],[Forfat_Percentage]],Tb_ProjectKosten[#Headers],0),0),2),""),U279 &lt;=0,0),"")</f>
        <v/>
      </c>
      <c r="X279" s="4" t="str" cm="1">
        <f t="array" ref="X279">IFERROR(_xlfn.IFS(OR(F279="",LEFT(Methode_Keuze,4)="Geen"),"",AND(V279&lt;&gt;"",F279&lt;&gt;"Arbeidskosten"),ROUND(V279*VLOOKUP(F279,Tb_ProjectKosten[],MATCH(Tb_ProjectKosten[[#Headers],[Forfat_Percentage]],Tb_ProjectKosten[#Headers],0),0),2),AND(F279="Arbeidskosten",G279&lt;&gt;""),IFERROR(ROUND(V279*VLOOKUP(G279,Tb_KostenTypen[],3,0)*VLOOKUP(F279,Tb_ProjectKosten[],MATCH(Tb_ProjectKosten[[#Headers],[Forfat_Percentage]],Tb_ProjectKosten[#Headers],0),0),2),""),V279 &lt;=0,0),"")</f>
        <v/>
      </c>
      <c r="Y279" s="262"/>
      <c r="Z279" s="49"/>
      <c r="AA279" s="37" t="str" cm="1">
        <f t="array" ref="AA279">IFERROR(IF(INDEX(SubsidieTabel!$Q$1:$T$9,MATCH($F279,SubsidieTabel!$Q$1:$Q$9,0),IFERROR(MATCH(Methode_Keuze,SubsidieTabel!$Q$1:$T$1,0),2))&lt;&gt;1=TRUE,"ja",""),"")</f>
        <v/>
      </c>
    </row>
    <row r="280" spans="1:27" ht="15" customHeight="1" x14ac:dyDescent="0.25">
      <c r="A280" s="87"/>
      <c r="B280" s="219" t="str">
        <f>IF(A280&lt;&gt;"",_xlfn.MAXIFS($B$1:B279,$A$1:A279,A280)+1,"")</f>
        <v/>
      </c>
      <c r="C280" s="50"/>
      <c r="D280" s="50"/>
      <c r="E280" s="50"/>
      <c r="F280" s="50"/>
      <c r="G280" s="283"/>
      <c r="H280" s="296"/>
      <c r="I280" s="295"/>
      <c r="J280" s="295"/>
      <c r="K280" s="202"/>
      <c r="L280" s="202"/>
      <c r="M280" s="91" t="str">
        <f>IFERROR(VLOOKUP(H280,Lijsten!$H$1:$I$100,2,0),"")</f>
        <v/>
      </c>
      <c r="N280" s="91" t="str" cm="1">
        <f t="array" ref="N280">IFERROR(_xlfn.IFS(AND(LEFT(F280,6)="Arbeid",RIGHT(F280,3)&lt;&gt;"IKS"),IFERROR(VLOOKUP($G280,Tb_KostenTypen[],2,0),"tarief"),RIGHT(F280,3)="IKS","Uurtarief",LEFT(F280,6)="Arbeid","Uurtarief",AND(LEFT(F280,8)="Bijdrage",RIGHT(F280,15)="(vrijwilligers)"),"Vast tarief"),"")</f>
        <v/>
      </c>
      <c r="O280" s="92"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tarief",IF(LEFT(F280,8)="Bijdrage",VLOOKUP($F280,Tb_KostenTypen[],MATCH(Methode_Keuze,Tb_KostenTypen[#Headers],0),0),VLOOKUP($G280,Lijsten!L:O,4,0))),""),"")</f>
        <v/>
      </c>
      <c r="P280" s="92"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tarief",IF(LEFT(F280,8)="Bijdrage",VLOOKUP($F280,Tb_KostenTypen[],MATCH(Methode_Keuze,Tb_KostenTypen[#Headers],0),0),VLOOKUP($G280,Lijsten!L:O,4,0))),""),"")</f>
        <v/>
      </c>
      <c r="Q280" s="50"/>
      <c r="R280" s="50"/>
      <c r="S280" s="83"/>
      <c r="T280" s="51"/>
      <c r="U280" s="4" t="str" cm="1">
        <f t="array" ref="U280">IF(AA280&lt;&gt;"ja",_xlfn.IFNA(_xlfn.IFS(AND(O280&lt;&gt;"",F280&lt;&gt;"",RIGHT($N280,6)="tarief"),O280*Q280,S280&gt;0,IF(F280&lt;&gt;"",S280,"")),""),"")</f>
        <v/>
      </c>
      <c r="V280" s="4" t="str" cm="1">
        <f t="array" ref="V280">IF(AA280&lt;&gt;"ja",_xlfn.IFNA(_xlfn.IFS(AND(P280&lt;&gt;"",R280&lt;&gt;"",RIGHT($N280,6)="tarief"),P280*R280,T280&gt;0,T280),""),"")</f>
        <v/>
      </c>
      <c r="W280" s="4" t="str" cm="1">
        <f t="array" ref="W280">IFERROR(_xlfn.IFS(OR(F280="",LEFT(Methode_Keuze,4)="Geen"),"",AND(U280&lt;&gt;"",F280&lt;&gt;"Arbeidskosten"),ROUND(U280*VLOOKUP(F280,Tb_ProjectKosten[],MATCH(Tb_ProjectKosten[[#Headers],[Forfat_Percentage]],Tb_ProjectKosten[#Headers],0),0),2),AND(F280="Arbeidskosten",G280&lt;&gt;""),IFERROR(ROUND(U280*VLOOKUP(G280,Tb_KostenTypen[],3,0)*VLOOKUP(F280,Tb_ProjectKosten[],MATCH(Tb_ProjectKosten[[#Headers],[Forfat_Percentage]],Tb_ProjectKosten[#Headers],0),0),2),""),U280 &lt;=0,0),"")</f>
        <v/>
      </c>
      <c r="X280" s="4" t="str" cm="1">
        <f t="array" ref="X280">IFERROR(_xlfn.IFS(OR(F280="",LEFT(Methode_Keuze,4)="Geen"),"",AND(V280&lt;&gt;"",F280&lt;&gt;"Arbeidskosten"),ROUND(V280*VLOOKUP(F280,Tb_ProjectKosten[],MATCH(Tb_ProjectKosten[[#Headers],[Forfat_Percentage]],Tb_ProjectKosten[#Headers],0),0),2),AND(F280="Arbeidskosten",G280&lt;&gt;""),IFERROR(ROUND(V280*VLOOKUP(G280,Tb_KostenTypen[],3,0)*VLOOKUP(F280,Tb_ProjectKosten[],MATCH(Tb_ProjectKosten[[#Headers],[Forfat_Percentage]],Tb_ProjectKosten[#Headers],0),0),2),""),V280 &lt;=0,0),"")</f>
        <v/>
      </c>
      <c r="Y280" s="262"/>
      <c r="Z280" s="49"/>
      <c r="AA280" s="37" t="str" cm="1">
        <f t="array" ref="AA280">IFERROR(IF(INDEX(SubsidieTabel!$Q$1:$T$9,MATCH($F280,SubsidieTabel!$Q$1:$Q$9,0),IFERROR(MATCH(Methode_Keuze,SubsidieTabel!$Q$1:$T$1,0),2))&lt;&gt;1=TRUE,"ja",""),"")</f>
        <v/>
      </c>
    </row>
    <row r="281" spans="1:27" ht="15" customHeight="1" x14ac:dyDescent="0.25">
      <c r="A281" s="87"/>
      <c r="B281" s="219" t="str">
        <f>IF(A281&lt;&gt;"",_xlfn.MAXIFS($B$1:B280,$A$1:A280,A281)+1,"")</f>
        <v/>
      </c>
      <c r="C281" s="50"/>
      <c r="D281" s="50"/>
      <c r="E281" s="50"/>
      <c r="F281" s="50"/>
      <c r="G281" s="283"/>
      <c r="H281" s="296"/>
      <c r="I281" s="295"/>
      <c r="J281" s="295"/>
      <c r="K281" s="202"/>
      <c r="L281" s="202"/>
      <c r="M281" s="91" t="str">
        <f>IFERROR(VLOOKUP(H281,Lijsten!$H$1:$I$100,2,0),"")</f>
        <v/>
      </c>
      <c r="N281" s="91" t="str" cm="1">
        <f t="array" ref="N281">IFERROR(_xlfn.IFS(AND(LEFT(F281,6)="Arbeid",RIGHT(F281,3)&lt;&gt;"IKS"),IFERROR(VLOOKUP($G281,Tb_KostenTypen[],2,0),"tarief"),RIGHT(F281,3)="IKS","Uurtarief",LEFT(F281,6)="Arbeid","Uurtarief",AND(LEFT(F281,8)="Bijdrage",RIGHT(F281,15)="(vrijwilligers)"),"Vast tarief"),"")</f>
        <v/>
      </c>
      <c r="O281" s="92"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tarief",IF(LEFT(F281,8)="Bijdrage",VLOOKUP($F281,Tb_KostenTypen[],MATCH(Methode_Keuze,Tb_KostenTypen[#Headers],0),0),VLOOKUP($G281,Lijsten!L:O,4,0))),""),"")</f>
        <v/>
      </c>
      <c r="P281" s="92"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tarief",IF(LEFT(F281,8)="Bijdrage",VLOOKUP($F281,Tb_KostenTypen[],MATCH(Methode_Keuze,Tb_KostenTypen[#Headers],0),0),VLOOKUP($G281,Lijsten!L:O,4,0))),""),"")</f>
        <v/>
      </c>
      <c r="Q281" s="50"/>
      <c r="R281" s="50"/>
      <c r="S281" s="83"/>
      <c r="T281" s="51"/>
      <c r="U281" s="4" t="str" cm="1">
        <f t="array" ref="U281">IF(AA281&lt;&gt;"ja",_xlfn.IFNA(_xlfn.IFS(AND(O281&lt;&gt;"",F281&lt;&gt;"",RIGHT($N281,6)="tarief"),O281*Q281,S281&gt;0,IF(F281&lt;&gt;"",S281,"")),""),"")</f>
        <v/>
      </c>
      <c r="V281" s="4" t="str" cm="1">
        <f t="array" ref="V281">IF(AA281&lt;&gt;"ja",_xlfn.IFNA(_xlfn.IFS(AND(P281&lt;&gt;"",R281&lt;&gt;"",RIGHT($N281,6)="tarief"),P281*R281,T281&gt;0,T281),""),"")</f>
        <v/>
      </c>
      <c r="W281" s="4" t="str" cm="1">
        <f t="array" ref="W281">IFERROR(_xlfn.IFS(OR(F281="",LEFT(Methode_Keuze,4)="Geen"),"",AND(U281&lt;&gt;"",F281&lt;&gt;"Arbeidskosten"),ROUND(U281*VLOOKUP(F281,Tb_ProjectKosten[],MATCH(Tb_ProjectKosten[[#Headers],[Forfat_Percentage]],Tb_ProjectKosten[#Headers],0),0),2),AND(F281="Arbeidskosten",G281&lt;&gt;""),IFERROR(ROUND(U281*VLOOKUP(G281,Tb_KostenTypen[],3,0)*VLOOKUP(F281,Tb_ProjectKosten[],MATCH(Tb_ProjectKosten[[#Headers],[Forfat_Percentage]],Tb_ProjectKosten[#Headers],0),0),2),""),U281 &lt;=0,0),"")</f>
        <v/>
      </c>
      <c r="X281" s="4" t="str" cm="1">
        <f t="array" ref="X281">IFERROR(_xlfn.IFS(OR(F281="",LEFT(Methode_Keuze,4)="Geen"),"",AND(V281&lt;&gt;"",F281&lt;&gt;"Arbeidskosten"),ROUND(V281*VLOOKUP(F281,Tb_ProjectKosten[],MATCH(Tb_ProjectKosten[[#Headers],[Forfat_Percentage]],Tb_ProjectKosten[#Headers],0),0),2),AND(F281="Arbeidskosten",G281&lt;&gt;""),IFERROR(ROUND(V281*VLOOKUP(G281,Tb_KostenTypen[],3,0)*VLOOKUP(F281,Tb_ProjectKosten[],MATCH(Tb_ProjectKosten[[#Headers],[Forfat_Percentage]],Tb_ProjectKosten[#Headers],0),0),2),""),V281 &lt;=0,0),"")</f>
        <v/>
      </c>
      <c r="Y281" s="262"/>
      <c r="Z281" s="49"/>
      <c r="AA281" s="37" t="str" cm="1">
        <f t="array" ref="AA281">IFERROR(IF(INDEX(SubsidieTabel!$Q$1:$T$9,MATCH($F281,SubsidieTabel!$Q$1:$Q$9,0),IFERROR(MATCH(Methode_Keuze,SubsidieTabel!$Q$1:$T$1,0),2))&lt;&gt;1=TRUE,"ja",""),"")</f>
        <v/>
      </c>
    </row>
    <row r="282" spans="1:27" ht="15" customHeight="1" x14ac:dyDescent="0.25">
      <c r="A282" s="87"/>
      <c r="B282" s="219" t="str">
        <f>IF(A282&lt;&gt;"",_xlfn.MAXIFS($B$1:B281,$A$1:A281,A282)+1,"")</f>
        <v/>
      </c>
      <c r="C282" s="50"/>
      <c r="D282" s="50"/>
      <c r="E282" s="50"/>
      <c r="F282" s="50"/>
      <c r="G282" s="283"/>
      <c r="H282" s="296"/>
      <c r="I282" s="295"/>
      <c r="J282" s="295"/>
      <c r="K282" s="202"/>
      <c r="L282" s="202"/>
      <c r="M282" s="91" t="str">
        <f>IFERROR(VLOOKUP(H282,Lijsten!$H$1:$I$100,2,0),"")</f>
        <v/>
      </c>
      <c r="N282" s="91" t="str" cm="1">
        <f t="array" ref="N282">IFERROR(_xlfn.IFS(AND(LEFT(F282,6)="Arbeid",RIGHT(F282,3)&lt;&gt;"IKS"),IFERROR(VLOOKUP($G282,Tb_KostenTypen[],2,0),"tarief"),RIGHT(F282,3)="IKS","Uurtarief",LEFT(F282,6)="Arbeid","Uurtarief",AND(LEFT(F282,8)="Bijdrage",RIGHT(F282,15)="(vrijwilligers)"),"Vast tarief"),"")</f>
        <v/>
      </c>
      <c r="O282" s="92"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tarief",IF(LEFT(F282,8)="Bijdrage",VLOOKUP($F282,Tb_KostenTypen[],MATCH(Methode_Keuze,Tb_KostenTypen[#Headers],0),0),VLOOKUP($G282,Lijsten!L:O,4,0))),""),"")</f>
        <v/>
      </c>
      <c r="P282" s="92"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tarief",IF(LEFT(F282,8)="Bijdrage",VLOOKUP($F282,Tb_KostenTypen[],MATCH(Methode_Keuze,Tb_KostenTypen[#Headers],0),0),VLOOKUP($G282,Lijsten!L:O,4,0))),""),"")</f>
        <v/>
      </c>
      <c r="Q282" s="50"/>
      <c r="R282" s="50"/>
      <c r="S282" s="83"/>
      <c r="T282" s="51"/>
      <c r="U282" s="4" t="str" cm="1">
        <f t="array" ref="U282">IF(AA282&lt;&gt;"ja",_xlfn.IFNA(_xlfn.IFS(AND(O282&lt;&gt;"",F282&lt;&gt;"",RIGHT($N282,6)="tarief"),O282*Q282,S282&gt;0,IF(F282&lt;&gt;"",S282,"")),""),"")</f>
        <v/>
      </c>
      <c r="V282" s="4" t="str" cm="1">
        <f t="array" ref="V282">IF(AA282&lt;&gt;"ja",_xlfn.IFNA(_xlfn.IFS(AND(P282&lt;&gt;"",R282&lt;&gt;"",RIGHT($N282,6)="tarief"),P282*R282,T282&gt;0,T282),""),"")</f>
        <v/>
      </c>
      <c r="W282" s="4" t="str" cm="1">
        <f t="array" ref="W282">IFERROR(_xlfn.IFS(OR(F282="",LEFT(Methode_Keuze,4)="Geen"),"",AND(U282&lt;&gt;"",F282&lt;&gt;"Arbeidskosten"),ROUND(U282*VLOOKUP(F282,Tb_ProjectKosten[],MATCH(Tb_ProjectKosten[[#Headers],[Forfat_Percentage]],Tb_ProjectKosten[#Headers],0),0),2),AND(F282="Arbeidskosten",G282&lt;&gt;""),IFERROR(ROUND(U282*VLOOKUP(G282,Tb_KostenTypen[],3,0)*VLOOKUP(F282,Tb_ProjectKosten[],MATCH(Tb_ProjectKosten[[#Headers],[Forfat_Percentage]],Tb_ProjectKosten[#Headers],0),0),2),""),U282 &lt;=0,0),"")</f>
        <v/>
      </c>
      <c r="X282" s="4" t="str" cm="1">
        <f t="array" ref="X282">IFERROR(_xlfn.IFS(OR(F282="",LEFT(Methode_Keuze,4)="Geen"),"",AND(V282&lt;&gt;"",F282&lt;&gt;"Arbeidskosten"),ROUND(V282*VLOOKUP(F282,Tb_ProjectKosten[],MATCH(Tb_ProjectKosten[[#Headers],[Forfat_Percentage]],Tb_ProjectKosten[#Headers],0),0),2),AND(F282="Arbeidskosten",G282&lt;&gt;""),IFERROR(ROUND(V282*VLOOKUP(G282,Tb_KostenTypen[],3,0)*VLOOKUP(F282,Tb_ProjectKosten[],MATCH(Tb_ProjectKosten[[#Headers],[Forfat_Percentage]],Tb_ProjectKosten[#Headers],0),0),2),""),V282 &lt;=0,0),"")</f>
        <v/>
      </c>
      <c r="Y282" s="262"/>
      <c r="Z282" s="49"/>
      <c r="AA282" s="37" t="str" cm="1">
        <f t="array" ref="AA282">IFERROR(IF(INDEX(SubsidieTabel!$Q$1:$T$9,MATCH($F282,SubsidieTabel!$Q$1:$Q$9,0),IFERROR(MATCH(Methode_Keuze,SubsidieTabel!$Q$1:$T$1,0),2))&lt;&gt;1=TRUE,"ja",""),"")</f>
        <v/>
      </c>
    </row>
    <row r="283" spans="1:27" ht="15" customHeight="1" x14ac:dyDescent="0.25">
      <c r="A283" s="87"/>
      <c r="B283" s="219" t="str">
        <f>IF(A283&lt;&gt;"",_xlfn.MAXIFS($B$1:B282,$A$1:A282,A283)+1,"")</f>
        <v/>
      </c>
      <c r="C283" s="50"/>
      <c r="D283" s="50"/>
      <c r="E283" s="50"/>
      <c r="F283" s="50"/>
      <c r="G283" s="283"/>
      <c r="H283" s="296"/>
      <c r="I283" s="295"/>
      <c r="J283" s="295"/>
      <c r="K283" s="202"/>
      <c r="L283" s="202"/>
      <c r="M283" s="91" t="str">
        <f>IFERROR(VLOOKUP(H283,Lijsten!$H$1:$I$100,2,0),"")</f>
        <v/>
      </c>
      <c r="N283" s="91" t="str" cm="1">
        <f t="array" ref="N283">IFERROR(_xlfn.IFS(AND(LEFT(F283,6)="Arbeid",RIGHT(F283,3)&lt;&gt;"IKS"),IFERROR(VLOOKUP($G283,Tb_KostenTypen[],2,0),"tarief"),RIGHT(F283,3)="IKS","Uurtarief",LEFT(F283,6)="Arbeid","Uurtarief",AND(LEFT(F283,8)="Bijdrage",RIGHT(F283,15)="(vrijwilligers)"),"Vast tarief"),"")</f>
        <v/>
      </c>
      <c r="O283" s="92"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tarief",IF(LEFT(F283,8)="Bijdrage",VLOOKUP($F283,Tb_KostenTypen[],MATCH(Methode_Keuze,Tb_KostenTypen[#Headers],0),0),VLOOKUP($G283,Lijsten!L:O,4,0))),""),"")</f>
        <v/>
      </c>
      <c r="P283" s="92"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tarief",IF(LEFT(F283,8)="Bijdrage",VLOOKUP($F283,Tb_KostenTypen[],MATCH(Methode_Keuze,Tb_KostenTypen[#Headers],0),0),VLOOKUP($G283,Lijsten!L:O,4,0))),""),"")</f>
        <v/>
      </c>
      <c r="Q283" s="50"/>
      <c r="R283" s="50"/>
      <c r="S283" s="83"/>
      <c r="T283" s="51"/>
      <c r="U283" s="4" t="str" cm="1">
        <f t="array" ref="U283">IF(AA283&lt;&gt;"ja",_xlfn.IFNA(_xlfn.IFS(AND(O283&lt;&gt;"",F283&lt;&gt;"",RIGHT($N283,6)="tarief"),O283*Q283,S283&gt;0,IF(F283&lt;&gt;"",S283,"")),""),"")</f>
        <v/>
      </c>
      <c r="V283" s="4" t="str" cm="1">
        <f t="array" ref="V283">IF(AA283&lt;&gt;"ja",_xlfn.IFNA(_xlfn.IFS(AND(P283&lt;&gt;"",R283&lt;&gt;"",RIGHT($N283,6)="tarief"),P283*R283,T283&gt;0,T283),""),"")</f>
        <v/>
      </c>
      <c r="W283" s="4" t="str" cm="1">
        <f t="array" ref="W283">IFERROR(_xlfn.IFS(OR(F283="",LEFT(Methode_Keuze,4)="Geen"),"",AND(U283&lt;&gt;"",F283&lt;&gt;"Arbeidskosten"),ROUND(U283*VLOOKUP(F283,Tb_ProjectKosten[],MATCH(Tb_ProjectKosten[[#Headers],[Forfat_Percentage]],Tb_ProjectKosten[#Headers],0),0),2),AND(F283="Arbeidskosten",G283&lt;&gt;""),IFERROR(ROUND(U283*VLOOKUP(G283,Tb_KostenTypen[],3,0)*VLOOKUP(F283,Tb_ProjectKosten[],MATCH(Tb_ProjectKosten[[#Headers],[Forfat_Percentage]],Tb_ProjectKosten[#Headers],0),0),2),""),U283 &lt;=0,0),"")</f>
        <v/>
      </c>
      <c r="X283" s="4" t="str" cm="1">
        <f t="array" ref="X283">IFERROR(_xlfn.IFS(OR(F283="",LEFT(Methode_Keuze,4)="Geen"),"",AND(V283&lt;&gt;"",F283&lt;&gt;"Arbeidskosten"),ROUND(V283*VLOOKUP(F283,Tb_ProjectKosten[],MATCH(Tb_ProjectKosten[[#Headers],[Forfat_Percentage]],Tb_ProjectKosten[#Headers],0),0),2),AND(F283="Arbeidskosten",G283&lt;&gt;""),IFERROR(ROUND(V283*VLOOKUP(G283,Tb_KostenTypen[],3,0)*VLOOKUP(F283,Tb_ProjectKosten[],MATCH(Tb_ProjectKosten[[#Headers],[Forfat_Percentage]],Tb_ProjectKosten[#Headers],0),0),2),""),V283 &lt;=0,0),"")</f>
        <v/>
      </c>
      <c r="Y283" s="262"/>
      <c r="Z283" s="49"/>
      <c r="AA283" s="37" t="str" cm="1">
        <f t="array" ref="AA283">IFERROR(IF(INDEX(SubsidieTabel!$Q$1:$T$9,MATCH($F283,SubsidieTabel!$Q$1:$Q$9,0),IFERROR(MATCH(Methode_Keuze,SubsidieTabel!$Q$1:$T$1,0),2))&lt;&gt;1=TRUE,"ja",""),"")</f>
        <v/>
      </c>
    </row>
    <row r="284" spans="1:27" ht="15" customHeight="1" x14ac:dyDescent="0.25">
      <c r="A284" s="87"/>
      <c r="B284" s="219" t="str">
        <f>IF(A284&lt;&gt;"",_xlfn.MAXIFS($B$1:B283,$A$1:A283,A284)+1,"")</f>
        <v/>
      </c>
      <c r="C284" s="50"/>
      <c r="D284" s="50"/>
      <c r="E284" s="50"/>
      <c r="F284" s="50"/>
      <c r="G284" s="283"/>
      <c r="H284" s="296"/>
      <c r="I284" s="295"/>
      <c r="J284" s="295"/>
      <c r="K284" s="202"/>
      <c r="L284" s="202"/>
      <c r="M284" s="91" t="str">
        <f>IFERROR(VLOOKUP(H284,Lijsten!$H$1:$I$100,2,0),"")</f>
        <v/>
      </c>
      <c r="N284" s="91" t="str" cm="1">
        <f t="array" ref="N284">IFERROR(_xlfn.IFS(AND(LEFT(F284,6)="Arbeid",RIGHT(F284,3)&lt;&gt;"IKS"),IFERROR(VLOOKUP($G284,Tb_KostenTypen[],2,0),"tarief"),RIGHT(F284,3)="IKS","Uurtarief",LEFT(F284,6)="Arbeid","Uurtarief",AND(LEFT(F284,8)="Bijdrage",RIGHT(F284,15)="(vrijwilligers)"),"Vast tarief"),"")</f>
        <v/>
      </c>
      <c r="O284" s="92"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tarief",IF(LEFT(F284,8)="Bijdrage",VLOOKUP($F284,Tb_KostenTypen[],MATCH(Methode_Keuze,Tb_KostenTypen[#Headers],0),0),VLOOKUP($G284,Lijsten!L:O,4,0))),""),"")</f>
        <v/>
      </c>
      <c r="P284" s="92"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tarief",IF(LEFT(F284,8)="Bijdrage",VLOOKUP($F284,Tb_KostenTypen[],MATCH(Methode_Keuze,Tb_KostenTypen[#Headers],0),0),VLOOKUP($G284,Lijsten!L:O,4,0))),""),"")</f>
        <v/>
      </c>
      <c r="Q284" s="50"/>
      <c r="R284" s="50"/>
      <c r="S284" s="83"/>
      <c r="T284" s="51"/>
      <c r="U284" s="4" t="str" cm="1">
        <f t="array" ref="U284">IF(AA284&lt;&gt;"ja",_xlfn.IFNA(_xlfn.IFS(AND(O284&lt;&gt;"",F284&lt;&gt;"",RIGHT($N284,6)="tarief"),O284*Q284,S284&gt;0,IF(F284&lt;&gt;"",S284,"")),""),"")</f>
        <v/>
      </c>
      <c r="V284" s="4" t="str" cm="1">
        <f t="array" ref="V284">IF(AA284&lt;&gt;"ja",_xlfn.IFNA(_xlfn.IFS(AND(P284&lt;&gt;"",R284&lt;&gt;"",RIGHT($N284,6)="tarief"),P284*R284,T284&gt;0,T284),""),"")</f>
        <v/>
      </c>
      <c r="W284" s="4" t="str" cm="1">
        <f t="array" ref="W284">IFERROR(_xlfn.IFS(OR(F284="",LEFT(Methode_Keuze,4)="Geen"),"",AND(U284&lt;&gt;"",F284&lt;&gt;"Arbeidskosten"),ROUND(U284*VLOOKUP(F284,Tb_ProjectKosten[],MATCH(Tb_ProjectKosten[[#Headers],[Forfat_Percentage]],Tb_ProjectKosten[#Headers],0),0),2),AND(F284="Arbeidskosten",G284&lt;&gt;""),IFERROR(ROUND(U284*VLOOKUP(G284,Tb_KostenTypen[],3,0)*VLOOKUP(F284,Tb_ProjectKosten[],MATCH(Tb_ProjectKosten[[#Headers],[Forfat_Percentage]],Tb_ProjectKosten[#Headers],0),0),2),""),U284 &lt;=0,0),"")</f>
        <v/>
      </c>
      <c r="X284" s="4" t="str" cm="1">
        <f t="array" ref="X284">IFERROR(_xlfn.IFS(OR(F284="",LEFT(Methode_Keuze,4)="Geen"),"",AND(V284&lt;&gt;"",F284&lt;&gt;"Arbeidskosten"),ROUND(V284*VLOOKUP(F284,Tb_ProjectKosten[],MATCH(Tb_ProjectKosten[[#Headers],[Forfat_Percentage]],Tb_ProjectKosten[#Headers],0),0),2),AND(F284="Arbeidskosten",G284&lt;&gt;""),IFERROR(ROUND(V284*VLOOKUP(G284,Tb_KostenTypen[],3,0)*VLOOKUP(F284,Tb_ProjectKosten[],MATCH(Tb_ProjectKosten[[#Headers],[Forfat_Percentage]],Tb_ProjectKosten[#Headers],0),0),2),""),V284 &lt;=0,0),"")</f>
        <v/>
      </c>
      <c r="Y284" s="262"/>
      <c r="Z284" s="49"/>
      <c r="AA284" s="37" t="str" cm="1">
        <f t="array" ref="AA284">IFERROR(IF(INDEX(SubsidieTabel!$Q$1:$T$9,MATCH($F284,SubsidieTabel!$Q$1:$Q$9,0),IFERROR(MATCH(Methode_Keuze,SubsidieTabel!$Q$1:$T$1,0),2))&lt;&gt;1=TRUE,"ja",""),"")</f>
        <v/>
      </c>
    </row>
    <row r="285" spans="1:27" ht="15" customHeight="1" x14ac:dyDescent="0.25">
      <c r="A285" s="87"/>
      <c r="B285" s="219" t="str">
        <f>IF(A285&lt;&gt;"",_xlfn.MAXIFS($B$1:B284,$A$1:A284,A285)+1,"")</f>
        <v/>
      </c>
      <c r="C285" s="50"/>
      <c r="D285" s="50"/>
      <c r="E285" s="50"/>
      <c r="F285" s="50"/>
      <c r="G285" s="283"/>
      <c r="H285" s="296"/>
      <c r="I285" s="295"/>
      <c r="J285" s="295"/>
      <c r="K285" s="202"/>
      <c r="L285" s="202"/>
      <c r="M285" s="91" t="str">
        <f>IFERROR(VLOOKUP(H285,Lijsten!$H$1:$I$100,2,0),"")</f>
        <v/>
      </c>
      <c r="N285" s="91" t="str" cm="1">
        <f t="array" ref="N285">IFERROR(_xlfn.IFS(AND(LEFT(F285,6)="Arbeid",RIGHT(F285,3)&lt;&gt;"IKS"),IFERROR(VLOOKUP($G285,Tb_KostenTypen[],2,0),"tarief"),RIGHT(F285,3)="IKS","Uurtarief",LEFT(F285,6)="Arbeid","Uurtarief",AND(LEFT(F285,8)="Bijdrage",RIGHT(F285,15)="(vrijwilligers)"),"Vast tarief"),"")</f>
        <v/>
      </c>
      <c r="O285" s="92"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tarief",IF(LEFT(F285,8)="Bijdrage",VLOOKUP($F285,Tb_KostenTypen[],MATCH(Methode_Keuze,Tb_KostenTypen[#Headers],0),0),VLOOKUP($G285,Lijsten!L:O,4,0))),""),"")</f>
        <v/>
      </c>
      <c r="P285" s="92"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tarief",IF(LEFT(F285,8)="Bijdrage",VLOOKUP($F285,Tb_KostenTypen[],MATCH(Methode_Keuze,Tb_KostenTypen[#Headers],0),0),VLOOKUP($G285,Lijsten!L:O,4,0))),""),"")</f>
        <v/>
      </c>
      <c r="Q285" s="50"/>
      <c r="R285" s="50"/>
      <c r="S285" s="83"/>
      <c r="T285" s="51"/>
      <c r="U285" s="4" t="str" cm="1">
        <f t="array" ref="U285">IF(AA285&lt;&gt;"ja",_xlfn.IFNA(_xlfn.IFS(AND(O285&lt;&gt;"",F285&lt;&gt;"",RIGHT($N285,6)="tarief"),O285*Q285,S285&gt;0,IF(F285&lt;&gt;"",S285,"")),""),"")</f>
        <v/>
      </c>
      <c r="V285" s="4" t="str" cm="1">
        <f t="array" ref="V285">IF(AA285&lt;&gt;"ja",_xlfn.IFNA(_xlfn.IFS(AND(P285&lt;&gt;"",R285&lt;&gt;"",RIGHT($N285,6)="tarief"),P285*R285,T285&gt;0,T285),""),"")</f>
        <v/>
      </c>
      <c r="W285" s="4" t="str" cm="1">
        <f t="array" ref="W285">IFERROR(_xlfn.IFS(OR(F285="",LEFT(Methode_Keuze,4)="Geen"),"",AND(U285&lt;&gt;"",F285&lt;&gt;"Arbeidskosten"),ROUND(U285*VLOOKUP(F285,Tb_ProjectKosten[],MATCH(Tb_ProjectKosten[[#Headers],[Forfat_Percentage]],Tb_ProjectKosten[#Headers],0),0),2),AND(F285="Arbeidskosten",G285&lt;&gt;""),IFERROR(ROUND(U285*VLOOKUP(G285,Tb_KostenTypen[],3,0)*VLOOKUP(F285,Tb_ProjectKosten[],MATCH(Tb_ProjectKosten[[#Headers],[Forfat_Percentage]],Tb_ProjectKosten[#Headers],0),0),2),""),U285 &lt;=0,0),"")</f>
        <v/>
      </c>
      <c r="X285" s="4" t="str" cm="1">
        <f t="array" ref="X285">IFERROR(_xlfn.IFS(OR(F285="",LEFT(Methode_Keuze,4)="Geen"),"",AND(V285&lt;&gt;"",F285&lt;&gt;"Arbeidskosten"),ROUND(V285*VLOOKUP(F285,Tb_ProjectKosten[],MATCH(Tb_ProjectKosten[[#Headers],[Forfat_Percentage]],Tb_ProjectKosten[#Headers],0),0),2),AND(F285="Arbeidskosten",G285&lt;&gt;""),IFERROR(ROUND(V285*VLOOKUP(G285,Tb_KostenTypen[],3,0)*VLOOKUP(F285,Tb_ProjectKosten[],MATCH(Tb_ProjectKosten[[#Headers],[Forfat_Percentage]],Tb_ProjectKosten[#Headers],0),0),2),""),V285 &lt;=0,0),"")</f>
        <v/>
      </c>
      <c r="Y285" s="262"/>
      <c r="Z285" s="49"/>
      <c r="AA285" s="37" t="str" cm="1">
        <f t="array" ref="AA285">IFERROR(IF(INDEX(SubsidieTabel!$Q$1:$T$9,MATCH($F285,SubsidieTabel!$Q$1:$Q$9,0),IFERROR(MATCH(Methode_Keuze,SubsidieTabel!$Q$1:$T$1,0),2))&lt;&gt;1=TRUE,"ja",""),"")</f>
        <v/>
      </c>
    </row>
    <row r="286" spans="1:27" ht="15" customHeight="1" x14ac:dyDescent="0.25">
      <c r="A286" s="87"/>
      <c r="B286" s="219" t="str">
        <f>IF(A286&lt;&gt;"",_xlfn.MAXIFS($B$1:B285,$A$1:A285,A286)+1,"")</f>
        <v/>
      </c>
      <c r="C286" s="50"/>
      <c r="D286" s="50"/>
      <c r="E286" s="50"/>
      <c r="F286" s="50"/>
      <c r="G286" s="283"/>
      <c r="H286" s="296"/>
      <c r="I286" s="295"/>
      <c r="J286" s="295"/>
      <c r="K286" s="202"/>
      <c r="L286" s="202"/>
      <c r="M286" s="91" t="str">
        <f>IFERROR(VLOOKUP(H286,Lijsten!$H$1:$I$100,2,0),"")</f>
        <v/>
      </c>
      <c r="N286" s="91" t="str" cm="1">
        <f t="array" ref="N286">IFERROR(_xlfn.IFS(AND(LEFT(F286,6)="Arbeid",RIGHT(F286,3)&lt;&gt;"IKS"),IFERROR(VLOOKUP($G286,Tb_KostenTypen[],2,0),"tarief"),RIGHT(F286,3)="IKS","Uurtarief",LEFT(F286,6)="Arbeid","Uurtarief",AND(LEFT(F286,8)="Bijdrage",RIGHT(F286,15)="(vrijwilligers)"),"Vast tarief"),"")</f>
        <v/>
      </c>
      <c r="O286" s="92"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tarief",IF(LEFT(F286,8)="Bijdrage",VLOOKUP($F286,Tb_KostenTypen[],MATCH(Methode_Keuze,Tb_KostenTypen[#Headers],0),0),VLOOKUP($G286,Lijsten!L:O,4,0))),""),"")</f>
        <v/>
      </c>
      <c r="P286" s="92"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tarief",IF(LEFT(F286,8)="Bijdrage",VLOOKUP($F286,Tb_KostenTypen[],MATCH(Methode_Keuze,Tb_KostenTypen[#Headers],0),0),VLOOKUP($G286,Lijsten!L:O,4,0))),""),"")</f>
        <v/>
      </c>
      <c r="Q286" s="50"/>
      <c r="R286" s="50"/>
      <c r="S286" s="83"/>
      <c r="T286" s="51"/>
      <c r="U286" s="4" t="str" cm="1">
        <f t="array" ref="U286">IF(AA286&lt;&gt;"ja",_xlfn.IFNA(_xlfn.IFS(AND(O286&lt;&gt;"",F286&lt;&gt;"",RIGHT($N286,6)="tarief"),O286*Q286,S286&gt;0,IF(F286&lt;&gt;"",S286,"")),""),"")</f>
        <v/>
      </c>
      <c r="V286" s="4" t="str" cm="1">
        <f t="array" ref="V286">IF(AA286&lt;&gt;"ja",_xlfn.IFNA(_xlfn.IFS(AND(P286&lt;&gt;"",R286&lt;&gt;"",RIGHT($N286,6)="tarief"),P286*R286,T286&gt;0,T286),""),"")</f>
        <v/>
      </c>
      <c r="W286" s="4" t="str" cm="1">
        <f t="array" ref="W286">IFERROR(_xlfn.IFS(OR(F286="",LEFT(Methode_Keuze,4)="Geen"),"",AND(U286&lt;&gt;"",F286&lt;&gt;"Arbeidskosten"),ROUND(U286*VLOOKUP(F286,Tb_ProjectKosten[],MATCH(Tb_ProjectKosten[[#Headers],[Forfat_Percentage]],Tb_ProjectKosten[#Headers],0),0),2),AND(F286="Arbeidskosten",G286&lt;&gt;""),IFERROR(ROUND(U286*VLOOKUP(G286,Tb_KostenTypen[],3,0)*VLOOKUP(F286,Tb_ProjectKosten[],MATCH(Tb_ProjectKosten[[#Headers],[Forfat_Percentage]],Tb_ProjectKosten[#Headers],0),0),2),""),U286 &lt;=0,0),"")</f>
        <v/>
      </c>
      <c r="X286" s="4" t="str" cm="1">
        <f t="array" ref="X286">IFERROR(_xlfn.IFS(OR(F286="",LEFT(Methode_Keuze,4)="Geen"),"",AND(V286&lt;&gt;"",F286&lt;&gt;"Arbeidskosten"),ROUND(V286*VLOOKUP(F286,Tb_ProjectKosten[],MATCH(Tb_ProjectKosten[[#Headers],[Forfat_Percentage]],Tb_ProjectKosten[#Headers],0),0),2),AND(F286="Arbeidskosten",G286&lt;&gt;""),IFERROR(ROUND(V286*VLOOKUP(G286,Tb_KostenTypen[],3,0)*VLOOKUP(F286,Tb_ProjectKosten[],MATCH(Tb_ProjectKosten[[#Headers],[Forfat_Percentage]],Tb_ProjectKosten[#Headers],0),0),2),""),V286 &lt;=0,0),"")</f>
        <v/>
      </c>
      <c r="Y286" s="262"/>
      <c r="Z286" s="49"/>
      <c r="AA286" s="37" t="str" cm="1">
        <f t="array" ref="AA286">IFERROR(IF(INDEX(SubsidieTabel!$Q$1:$T$9,MATCH($F286,SubsidieTabel!$Q$1:$Q$9,0),IFERROR(MATCH(Methode_Keuze,SubsidieTabel!$Q$1:$T$1,0),2))&lt;&gt;1=TRUE,"ja",""),"")</f>
        <v/>
      </c>
    </row>
    <row r="287" spans="1:27" ht="15" customHeight="1" x14ac:dyDescent="0.25">
      <c r="A287" s="87"/>
      <c r="B287" s="219" t="str">
        <f>IF(A287&lt;&gt;"",_xlfn.MAXIFS($B$1:B286,$A$1:A286,A287)+1,"")</f>
        <v/>
      </c>
      <c r="C287" s="50"/>
      <c r="D287" s="50"/>
      <c r="E287" s="50"/>
      <c r="F287" s="50"/>
      <c r="G287" s="283"/>
      <c r="H287" s="296"/>
      <c r="I287" s="295"/>
      <c r="J287" s="295"/>
      <c r="K287" s="202"/>
      <c r="L287" s="202"/>
      <c r="M287" s="91" t="str">
        <f>IFERROR(VLOOKUP(H287,Lijsten!$H$1:$I$100,2,0),"")</f>
        <v/>
      </c>
      <c r="N287" s="91" t="str" cm="1">
        <f t="array" ref="N287">IFERROR(_xlfn.IFS(AND(LEFT(F287,6)="Arbeid",RIGHT(F287,3)&lt;&gt;"IKS"),IFERROR(VLOOKUP($G287,Tb_KostenTypen[],2,0),"tarief"),RIGHT(F287,3)="IKS","Uurtarief",LEFT(F287,6)="Arbeid","Uurtarief",AND(LEFT(F287,8)="Bijdrage",RIGHT(F287,15)="(vrijwilligers)"),"Vast tarief"),"")</f>
        <v/>
      </c>
      <c r="O287" s="92"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tarief",IF(LEFT(F287,8)="Bijdrage",VLOOKUP($F287,Tb_KostenTypen[],MATCH(Methode_Keuze,Tb_KostenTypen[#Headers],0),0),VLOOKUP($G287,Lijsten!L:O,4,0))),""),"")</f>
        <v/>
      </c>
      <c r="P287" s="92"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tarief",IF(LEFT(F287,8)="Bijdrage",VLOOKUP($F287,Tb_KostenTypen[],MATCH(Methode_Keuze,Tb_KostenTypen[#Headers],0),0),VLOOKUP($G287,Lijsten!L:O,4,0))),""),"")</f>
        <v/>
      </c>
      <c r="Q287" s="50"/>
      <c r="R287" s="50"/>
      <c r="S287" s="83"/>
      <c r="T287" s="51"/>
      <c r="U287" s="4" t="str" cm="1">
        <f t="array" ref="U287">IF(AA287&lt;&gt;"ja",_xlfn.IFNA(_xlfn.IFS(AND(O287&lt;&gt;"",F287&lt;&gt;"",RIGHT($N287,6)="tarief"),O287*Q287,S287&gt;0,IF(F287&lt;&gt;"",S287,"")),""),"")</f>
        <v/>
      </c>
      <c r="V287" s="4" t="str" cm="1">
        <f t="array" ref="V287">IF(AA287&lt;&gt;"ja",_xlfn.IFNA(_xlfn.IFS(AND(P287&lt;&gt;"",R287&lt;&gt;"",RIGHT($N287,6)="tarief"),P287*R287,T287&gt;0,T287),""),"")</f>
        <v/>
      </c>
      <c r="W287" s="4" t="str" cm="1">
        <f t="array" ref="W287">IFERROR(_xlfn.IFS(OR(F287="",LEFT(Methode_Keuze,4)="Geen"),"",AND(U287&lt;&gt;"",F287&lt;&gt;"Arbeidskosten"),ROUND(U287*VLOOKUP(F287,Tb_ProjectKosten[],MATCH(Tb_ProjectKosten[[#Headers],[Forfat_Percentage]],Tb_ProjectKosten[#Headers],0),0),2),AND(F287="Arbeidskosten",G287&lt;&gt;""),IFERROR(ROUND(U287*VLOOKUP(G287,Tb_KostenTypen[],3,0)*VLOOKUP(F287,Tb_ProjectKosten[],MATCH(Tb_ProjectKosten[[#Headers],[Forfat_Percentage]],Tb_ProjectKosten[#Headers],0),0),2),""),U287 &lt;=0,0),"")</f>
        <v/>
      </c>
      <c r="X287" s="4" t="str" cm="1">
        <f t="array" ref="X287">IFERROR(_xlfn.IFS(OR(F287="",LEFT(Methode_Keuze,4)="Geen"),"",AND(V287&lt;&gt;"",F287&lt;&gt;"Arbeidskosten"),ROUND(V287*VLOOKUP(F287,Tb_ProjectKosten[],MATCH(Tb_ProjectKosten[[#Headers],[Forfat_Percentage]],Tb_ProjectKosten[#Headers],0),0),2),AND(F287="Arbeidskosten",G287&lt;&gt;""),IFERROR(ROUND(V287*VLOOKUP(G287,Tb_KostenTypen[],3,0)*VLOOKUP(F287,Tb_ProjectKosten[],MATCH(Tb_ProjectKosten[[#Headers],[Forfat_Percentage]],Tb_ProjectKosten[#Headers],0),0),2),""),V287 &lt;=0,0),"")</f>
        <v/>
      </c>
      <c r="Y287" s="262"/>
      <c r="Z287" s="49"/>
      <c r="AA287" s="37" t="str" cm="1">
        <f t="array" ref="AA287">IFERROR(IF(INDEX(SubsidieTabel!$Q$1:$T$9,MATCH($F287,SubsidieTabel!$Q$1:$Q$9,0),IFERROR(MATCH(Methode_Keuze,SubsidieTabel!$Q$1:$T$1,0),2))&lt;&gt;1=TRUE,"ja",""),"")</f>
        <v/>
      </c>
    </row>
    <row r="288" spans="1:27" ht="15" customHeight="1" x14ac:dyDescent="0.25">
      <c r="A288" s="87"/>
      <c r="B288" s="219" t="str">
        <f>IF(A288&lt;&gt;"",_xlfn.MAXIFS($B$1:B287,$A$1:A287,A288)+1,"")</f>
        <v/>
      </c>
      <c r="C288" s="50"/>
      <c r="D288" s="50"/>
      <c r="E288" s="50"/>
      <c r="F288" s="50"/>
      <c r="G288" s="283"/>
      <c r="H288" s="296"/>
      <c r="I288" s="295"/>
      <c r="J288" s="295"/>
      <c r="K288" s="202"/>
      <c r="L288" s="202"/>
      <c r="M288" s="91" t="str">
        <f>IFERROR(VLOOKUP(H288,Lijsten!$H$1:$I$100,2,0),"")</f>
        <v/>
      </c>
      <c r="N288" s="91" t="str" cm="1">
        <f t="array" ref="N288">IFERROR(_xlfn.IFS(AND(LEFT(F288,6)="Arbeid",RIGHT(F288,3)&lt;&gt;"IKS"),IFERROR(VLOOKUP($G288,Tb_KostenTypen[],2,0),"tarief"),RIGHT(F288,3)="IKS","Uurtarief",LEFT(F288,6)="Arbeid","Uurtarief",AND(LEFT(F288,8)="Bijdrage",RIGHT(F288,15)="(vrijwilligers)"),"Vast tarief"),"")</f>
        <v/>
      </c>
      <c r="O288" s="92"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tarief",IF(LEFT(F288,8)="Bijdrage",VLOOKUP($F288,Tb_KostenTypen[],MATCH(Methode_Keuze,Tb_KostenTypen[#Headers],0),0),VLOOKUP($G288,Lijsten!L:O,4,0))),""),"")</f>
        <v/>
      </c>
      <c r="P288" s="92"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tarief",IF(LEFT(F288,8)="Bijdrage",VLOOKUP($F288,Tb_KostenTypen[],MATCH(Methode_Keuze,Tb_KostenTypen[#Headers],0),0),VLOOKUP($G288,Lijsten!L:O,4,0))),""),"")</f>
        <v/>
      </c>
      <c r="Q288" s="50"/>
      <c r="R288" s="50"/>
      <c r="S288" s="83"/>
      <c r="T288" s="51"/>
      <c r="U288" s="4" t="str" cm="1">
        <f t="array" ref="U288">IF(AA288&lt;&gt;"ja",_xlfn.IFNA(_xlfn.IFS(AND(O288&lt;&gt;"",F288&lt;&gt;"",RIGHT($N288,6)="tarief"),O288*Q288,S288&gt;0,IF(F288&lt;&gt;"",S288,"")),""),"")</f>
        <v/>
      </c>
      <c r="V288" s="4" t="str" cm="1">
        <f t="array" ref="V288">IF(AA288&lt;&gt;"ja",_xlfn.IFNA(_xlfn.IFS(AND(P288&lt;&gt;"",R288&lt;&gt;"",RIGHT($N288,6)="tarief"),P288*R288,T288&gt;0,T288),""),"")</f>
        <v/>
      </c>
      <c r="W288" s="4" t="str" cm="1">
        <f t="array" ref="W288">IFERROR(_xlfn.IFS(OR(F288="",LEFT(Methode_Keuze,4)="Geen"),"",AND(U288&lt;&gt;"",F288&lt;&gt;"Arbeidskosten"),ROUND(U288*VLOOKUP(F288,Tb_ProjectKosten[],MATCH(Tb_ProjectKosten[[#Headers],[Forfat_Percentage]],Tb_ProjectKosten[#Headers],0),0),2),AND(F288="Arbeidskosten",G288&lt;&gt;""),IFERROR(ROUND(U288*VLOOKUP(G288,Tb_KostenTypen[],3,0)*VLOOKUP(F288,Tb_ProjectKosten[],MATCH(Tb_ProjectKosten[[#Headers],[Forfat_Percentage]],Tb_ProjectKosten[#Headers],0),0),2),""),U288 &lt;=0,0),"")</f>
        <v/>
      </c>
      <c r="X288" s="4" t="str" cm="1">
        <f t="array" ref="X288">IFERROR(_xlfn.IFS(OR(F288="",LEFT(Methode_Keuze,4)="Geen"),"",AND(V288&lt;&gt;"",F288&lt;&gt;"Arbeidskosten"),ROUND(V288*VLOOKUP(F288,Tb_ProjectKosten[],MATCH(Tb_ProjectKosten[[#Headers],[Forfat_Percentage]],Tb_ProjectKosten[#Headers],0),0),2),AND(F288="Arbeidskosten",G288&lt;&gt;""),IFERROR(ROUND(V288*VLOOKUP(G288,Tb_KostenTypen[],3,0)*VLOOKUP(F288,Tb_ProjectKosten[],MATCH(Tb_ProjectKosten[[#Headers],[Forfat_Percentage]],Tb_ProjectKosten[#Headers],0),0),2),""),V288 &lt;=0,0),"")</f>
        <v/>
      </c>
      <c r="Y288" s="262"/>
      <c r="Z288" s="49"/>
      <c r="AA288" s="37" t="str" cm="1">
        <f t="array" ref="AA288">IFERROR(IF(INDEX(SubsidieTabel!$Q$1:$T$9,MATCH($F288,SubsidieTabel!$Q$1:$Q$9,0),IFERROR(MATCH(Methode_Keuze,SubsidieTabel!$Q$1:$T$1,0),2))&lt;&gt;1=TRUE,"ja",""),"")</f>
        <v/>
      </c>
    </row>
    <row r="289" spans="1:27" ht="15" customHeight="1" x14ac:dyDescent="0.25">
      <c r="A289" s="87"/>
      <c r="B289" s="219" t="str">
        <f>IF(A289&lt;&gt;"",_xlfn.MAXIFS($B$1:B288,$A$1:A288,A289)+1,"")</f>
        <v/>
      </c>
      <c r="C289" s="50"/>
      <c r="D289" s="50"/>
      <c r="E289" s="50"/>
      <c r="F289" s="50"/>
      <c r="G289" s="283"/>
      <c r="H289" s="296"/>
      <c r="I289" s="295"/>
      <c r="J289" s="295"/>
      <c r="K289" s="202"/>
      <c r="L289" s="202"/>
      <c r="M289" s="91" t="str">
        <f>IFERROR(VLOOKUP(H289,Lijsten!$H$1:$I$100,2,0),"")</f>
        <v/>
      </c>
      <c r="N289" s="91" t="str" cm="1">
        <f t="array" ref="N289">IFERROR(_xlfn.IFS(AND(LEFT(F289,6)="Arbeid",RIGHT(F289,3)&lt;&gt;"IKS"),IFERROR(VLOOKUP($G289,Tb_KostenTypen[],2,0),"tarief"),RIGHT(F289,3)="IKS","Uurtarief",LEFT(F289,6)="Arbeid","Uurtarief",AND(LEFT(F289,8)="Bijdrage",RIGHT(F289,15)="(vrijwilligers)"),"Vast tarief"),"")</f>
        <v/>
      </c>
      <c r="O289" s="92"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tarief",IF(LEFT(F289,8)="Bijdrage",VLOOKUP($F289,Tb_KostenTypen[],MATCH(Methode_Keuze,Tb_KostenTypen[#Headers],0),0),VLOOKUP($G289,Lijsten!L:O,4,0))),""),"")</f>
        <v/>
      </c>
      <c r="P289" s="92"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tarief",IF(LEFT(F289,8)="Bijdrage",VLOOKUP($F289,Tb_KostenTypen[],MATCH(Methode_Keuze,Tb_KostenTypen[#Headers],0),0),VLOOKUP($G289,Lijsten!L:O,4,0))),""),"")</f>
        <v/>
      </c>
      <c r="Q289" s="50"/>
      <c r="R289" s="50"/>
      <c r="S289" s="83"/>
      <c r="T289" s="51"/>
      <c r="U289" s="4" t="str" cm="1">
        <f t="array" ref="U289">IF(AA289&lt;&gt;"ja",_xlfn.IFNA(_xlfn.IFS(AND(O289&lt;&gt;"",F289&lt;&gt;"",RIGHT($N289,6)="tarief"),O289*Q289,S289&gt;0,IF(F289&lt;&gt;"",S289,"")),""),"")</f>
        <v/>
      </c>
      <c r="V289" s="4" t="str" cm="1">
        <f t="array" ref="V289">IF(AA289&lt;&gt;"ja",_xlfn.IFNA(_xlfn.IFS(AND(P289&lt;&gt;"",R289&lt;&gt;"",RIGHT($N289,6)="tarief"),P289*R289,T289&gt;0,T289),""),"")</f>
        <v/>
      </c>
      <c r="W289" s="4" t="str" cm="1">
        <f t="array" ref="W289">IFERROR(_xlfn.IFS(OR(F289="",LEFT(Methode_Keuze,4)="Geen"),"",AND(U289&lt;&gt;"",F289&lt;&gt;"Arbeidskosten"),ROUND(U289*VLOOKUP(F289,Tb_ProjectKosten[],MATCH(Tb_ProjectKosten[[#Headers],[Forfat_Percentage]],Tb_ProjectKosten[#Headers],0),0),2),AND(F289="Arbeidskosten",G289&lt;&gt;""),IFERROR(ROUND(U289*VLOOKUP(G289,Tb_KostenTypen[],3,0)*VLOOKUP(F289,Tb_ProjectKosten[],MATCH(Tb_ProjectKosten[[#Headers],[Forfat_Percentage]],Tb_ProjectKosten[#Headers],0),0),2),""),U289 &lt;=0,0),"")</f>
        <v/>
      </c>
      <c r="X289" s="4" t="str" cm="1">
        <f t="array" ref="X289">IFERROR(_xlfn.IFS(OR(F289="",LEFT(Methode_Keuze,4)="Geen"),"",AND(V289&lt;&gt;"",F289&lt;&gt;"Arbeidskosten"),ROUND(V289*VLOOKUP(F289,Tb_ProjectKosten[],MATCH(Tb_ProjectKosten[[#Headers],[Forfat_Percentage]],Tb_ProjectKosten[#Headers],0),0),2),AND(F289="Arbeidskosten",G289&lt;&gt;""),IFERROR(ROUND(V289*VLOOKUP(G289,Tb_KostenTypen[],3,0)*VLOOKUP(F289,Tb_ProjectKosten[],MATCH(Tb_ProjectKosten[[#Headers],[Forfat_Percentage]],Tb_ProjectKosten[#Headers],0),0),2),""),V289 &lt;=0,0),"")</f>
        <v/>
      </c>
      <c r="Y289" s="262"/>
      <c r="Z289" s="49"/>
      <c r="AA289" s="37" t="str" cm="1">
        <f t="array" ref="AA289">IFERROR(IF(INDEX(SubsidieTabel!$Q$1:$T$9,MATCH($F289,SubsidieTabel!$Q$1:$Q$9,0),IFERROR(MATCH(Methode_Keuze,SubsidieTabel!$Q$1:$T$1,0),2))&lt;&gt;1=TRUE,"ja",""),"")</f>
        <v/>
      </c>
    </row>
    <row r="290" spans="1:27" ht="15" customHeight="1" x14ac:dyDescent="0.25">
      <c r="A290" s="87"/>
      <c r="B290" s="219" t="str">
        <f>IF(A290&lt;&gt;"",_xlfn.MAXIFS($B$1:B289,$A$1:A289,A290)+1,"")</f>
        <v/>
      </c>
      <c r="C290" s="50"/>
      <c r="D290" s="50"/>
      <c r="E290" s="50"/>
      <c r="F290" s="50"/>
      <c r="G290" s="283"/>
      <c r="H290" s="296"/>
      <c r="I290" s="295"/>
      <c r="J290" s="295"/>
      <c r="K290" s="202"/>
      <c r="L290" s="202"/>
      <c r="M290" s="91" t="str">
        <f>IFERROR(VLOOKUP(H290,Lijsten!$H$1:$I$100,2,0),"")</f>
        <v/>
      </c>
      <c r="N290" s="91" t="str" cm="1">
        <f t="array" ref="N290">IFERROR(_xlfn.IFS(AND(LEFT(F290,6)="Arbeid",RIGHT(F290,3)&lt;&gt;"IKS"),IFERROR(VLOOKUP($G290,Tb_KostenTypen[],2,0),"tarief"),RIGHT(F290,3)="IKS","Uurtarief",LEFT(F290,6)="Arbeid","Uurtarief",AND(LEFT(F290,8)="Bijdrage",RIGHT(F290,15)="(vrijwilligers)"),"Vast tarief"),"")</f>
        <v/>
      </c>
      <c r="O290" s="92"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tarief",IF(LEFT(F290,8)="Bijdrage",VLOOKUP($F290,Tb_KostenTypen[],MATCH(Methode_Keuze,Tb_KostenTypen[#Headers],0),0),VLOOKUP($G290,Lijsten!L:O,4,0))),""),"")</f>
        <v/>
      </c>
      <c r="P290" s="92"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tarief",IF(LEFT(F290,8)="Bijdrage",VLOOKUP($F290,Tb_KostenTypen[],MATCH(Methode_Keuze,Tb_KostenTypen[#Headers],0),0),VLOOKUP($G290,Lijsten!L:O,4,0))),""),"")</f>
        <v/>
      </c>
      <c r="Q290" s="50"/>
      <c r="R290" s="50"/>
      <c r="S290" s="83"/>
      <c r="T290" s="51"/>
      <c r="U290" s="4" t="str" cm="1">
        <f t="array" ref="U290">IF(AA290&lt;&gt;"ja",_xlfn.IFNA(_xlfn.IFS(AND(O290&lt;&gt;"",F290&lt;&gt;"",RIGHT($N290,6)="tarief"),O290*Q290,S290&gt;0,IF(F290&lt;&gt;"",S290,"")),""),"")</f>
        <v/>
      </c>
      <c r="V290" s="4" t="str" cm="1">
        <f t="array" ref="V290">IF(AA290&lt;&gt;"ja",_xlfn.IFNA(_xlfn.IFS(AND(P290&lt;&gt;"",R290&lt;&gt;"",RIGHT($N290,6)="tarief"),P290*R290,T290&gt;0,T290),""),"")</f>
        <v/>
      </c>
      <c r="W290" s="4" t="str" cm="1">
        <f t="array" ref="W290">IFERROR(_xlfn.IFS(OR(F290="",LEFT(Methode_Keuze,4)="Geen"),"",AND(U290&lt;&gt;"",F290&lt;&gt;"Arbeidskosten"),ROUND(U290*VLOOKUP(F290,Tb_ProjectKosten[],MATCH(Tb_ProjectKosten[[#Headers],[Forfat_Percentage]],Tb_ProjectKosten[#Headers],0),0),2),AND(F290="Arbeidskosten",G290&lt;&gt;""),IFERROR(ROUND(U290*VLOOKUP(G290,Tb_KostenTypen[],3,0)*VLOOKUP(F290,Tb_ProjectKosten[],MATCH(Tb_ProjectKosten[[#Headers],[Forfat_Percentage]],Tb_ProjectKosten[#Headers],0),0),2),""),U290 &lt;=0,0),"")</f>
        <v/>
      </c>
      <c r="X290" s="4" t="str" cm="1">
        <f t="array" ref="X290">IFERROR(_xlfn.IFS(OR(F290="",LEFT(Methode_Keuze,4)="Geen"),"",AND(V290&lt;&gt;"",F290&lt;&gt;"Arbeidskosten"),ROUND(V290*VLOOKUP(F290,Tb_ProjectKosten[],MATCH(Tb_ProjectKosten[[#Headers],[Forfat_Percentage]],Tb_ProjectKosten[#Headers],0),0),2),AND(F290="Arbeidskosten",G290&lt;&gt;""),IFERROR(ROUND(V290*VLOOKUP(G290,Tb_KostenTypen[],3,0)*VLOOKUP(F290,Tb_ProjectKosten[],MATCH(Tb_ProjectKosten[[#Headers],[Forfat_Percentage]],Tb_ProjectKosten[#Headers],0),0),2),""),V290 &lt;=0,0),"")</f>
        <v/>
      </c>
      <c r="Y290" s="262"/>
      <c r="Z290" s="49"/>
      <c r="AA290" s="37" t="str" cm="1">
        <f t="array" ref="AA290">IFERROR(IF(INDEX(SubsidieTabel!$Q$1:$T$9,MATCH($F290,SubsidieTabel!$Q$1:$Q$9,0),IFERROR(MATCH(Methode_Keuze,SubsidieTabel!$Q$1:$T$1,0),2))&lt;&gt;1=TRUE,"ja",""),"")</f>
        <v/>
      </c>
    </row>
    <row r="291" spans="1:27" ht="15" customHeight="1" x14ac:dyDescent="0.25">
      <c r="A291" s="87"/>
      <c r="B291" s="219" t="str">
        <f>IF(A291&lt;&gt;"",_xlfn.MAXIFS($B$1:B290,$A$1:A290,A291)+1,"")</f>
        <v/>
      </c>
      <c r="C291" s="50"/>
      <c r="D291" s="50"/>
      <c r="E291" s="50"/>
      <c r="F291" s="50"/>
      <c r="G291" s="283"/>
      <c r="H291" s="296"/>
      <c r="I291" s="295"/>
      <c r="J291" s="295"/>
      <c r="K291" s="202"/>
      <c r="L291" s="202"/>
      <c r="M291" s="91" t="str">
        <f>IFERROR(VLOOKUP(H291,Lijsten!$H$1:$I$100,2,0),"")</f>
        <v/>
      </c>
      <c r="N291" s="91" t="str" cm="1">
        <f t="array" ref="N291">IFERROR(_xlfn.IFS(AND(LEFT(F291,6)="Arbeid",RIGHT(F291,3)&lt;&gt;"IKS"),IFERROR(VLOOKUP($G291,Tb_KostenTypen[],2,0),"tarief"),RIGHT(F291,3)="IKS","Uurtarief",LEFT(F291,6)="Arbeid","Uurtarief",AND(LEFT(F291,8)="Bijdrage",RIGHT(F291,15)="(vrijwilligers)"),"Vast tarief"),"")</f>
        <v/>
      </c>
      <c r="O291" s="92"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tarief",IF(LEFT(F291,8)="Bijdrage",VLOOKUP($F291,Tb_KostenTypen[],MATCH(Methode_Keuze,Tb_KostenTypen[#Headers],0),0),VLOOKUP($G291,Lijsten!L:O,4,0))),""),"")</f>
        <v/>
      </c>
      <c r="P291" s="92"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tarief",IF(LEFT(F291,8)="Bijdrage",VLOOKUP($F291,Tb_KostenTypen[],MATCH(Methode_Keuze,Tb_KostenTypen[#Headers],0),0),VLOOKUP($G291,Lijsten!L:O,4,0))),""),"")</f>
        <v/>
      </c>
      <c r="Q291" s="50"/>
      <c r="R291" s="50"/>
      <c r="S291" s="83"/>
      <c r="T291" s="51"/>
      <c r="U291" s="4" t="str" cm="1">
        <f t="array" ref="U291">IF(AA291&lt;&gt;"ja",_xlfn.IFNA(_xlfn.IFS(AND(O291&lt;&gt;"",F291&lt;&gt;"",RIGHT($N291,6)="tarief"),O291*Q291,S291&gt;0,IF(F291&lt;&gt;"",S291,"")),""),"")</f>
        <v/>
      </c>
      <c r="V291" s="4" t="str" cm="1">
        <f t="array" ref="V291">IF(AA291&lt;&gt;"ja",_xlfn.IFNA(_xlfn.IFS(AND(P291&lt;&gt;"",R291&lt;&gt;"",RIGHT($N291,6)="tarief"),P291*R291,T291&gt;0,T291),""),"")</f>
        <v/>
      </c>
      <c r="W291" s="4" t="str" cm="1">
        <f t="array" ref="W291">IFERROR(_xlfn.IFS(OR(F291="",LEFT(Methode_Keuze,4)="Geen"),"",AND(U291&lt;&gt;"",F291&lt;&gt;"Arbeidskosten"),ROUND(U291*VLOOKUP(F291,Tb_ProjectKosten[],MATCH(Tb_ProjectKosten[[#Headers],[Forfat_Percentage]],Tb_ProjectKosten[#Headers],0),0),2),AND(F291="Arbeidskosten",G291&lt;&gt;""),IFERROR(ROUND(U291*VLOOKUP(G291,Tb_KostenTypen[],3,0)*VLOOKUP(F291,Tb_ProjectKosten[],MATCH(Tb_ProjectKosten[[#Headers],[Forfat_Percentage]],Tb_ProjectKosten[#Headers],0),0),2),""),U291 &lt;=0,0),"")</f>
        <v/>
      </c>
      <c r="X291" s="4" t="str" cm="1">
        <f t="array" ref="X291">IFERROR(_xlfn.IFS(OR(F291="",LEFT(Methode_Keuze,4)="Geen"),"",AND(V291&lt;&gt;"",F291&lt;&gt;"Arbeidskosten"),ROUND(V291*VLOOKUP(F291,Tb_ProjectKosten[],MATCH(Tb_ProjectKosten[[#Headers],[Forfat_Percentage]],Tb_ProjectKosten[#Headers],0),0),2),AND(F291="Arbeidskosten",G291&lt;&gt;""),IFERROR(ROUND(V291*VLOOKUP(G291,Tb_KostenTypen[],3,0)*VLOOKUP(F291,Tb_ProjectKosten[],MATCH(Tb_ProjectKosten[[#Headers],[Forfat_Percentage]],Tb_ProjectKosten[#Headers],0),0),2),""),V291 &lt;=0,0),"")</f>
        <v/>
      </c>
      <c r="Y291" s="262"/>
      <c r="Z291" s="49"/>
      <c r="AA291" s="37" t="str" cm="1">
        <f t="array" ref="AA291">IFERROR(IF(INDEX(SubsidieTabel!$Q$1:$T$9,MATCH($F291,SubsidieTabel!$Q$1:$Q$9,0),IFERROR(MATCH(Methode_Keuze,SubsidieTabel!$Q$1:$T$1,0),2))&lt;&gt;1=TRUE,"ja",""),"")</f>
        <v/>
      </c>
    </row>
    <row r="292" spans="1:27" ht="15" customHeight="1" x14ac:dyDescent="0.25">
      <c r="A292" s="87"/>
      <c r="B292" s="219" t="str">
        <f>IF(A292&lt;&gt;"",_xlfn.MAXIFS($B$1:B291,$A$1:A291,A292)+1,"")</f>
        <v/>
      </c>
      <c r="C292" s="50"/>
      <c r="D292" s="50"/>
      <c r="E292" s="50"/>
      <c r="F292" s="50"/>
      <c r="G292" s="283"/>
      <c r="H292" s="296"/>
      <c r="I292" s="295"/>
      <c r="J292" s="295"/>
      <c r="K292" s="202"/>
      <c r="L292" s="202"/>
      <c r="M292" s="91" t="str">
        <f>IFERROR(VLOOKUP(H292,Lijsten!$H$1:$I$100,2,0),"")</f>
        <v/>
      </c>
      <c r="N292" s="91" t="str" cm="1">
        <f t="array" ref="N292">IFERROR(_xlfn.IFS(AND(LEFT(F292,6)="Arbeid",RIGHT(F292,3)&lt;&gt;"IKS"),IFERROR(VLOOKUP($G292,Tb_KostenTypen[],2,0),"tarief"),RIGHT(F292,3)="IKS","Uurtarief",LEFT(F292,6)="Arbeid","Uurtarief",AND(LEFT(F292,8)="Bijdrage",RIGHT(F292,15)="(vrijwilligers)"),"Vast tarief"),"")</f>
        <v/>
      </c>
      <c r="O292" s="92"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tarief",IF(LEFT(F292,8)="Bijdrage",VLOOKUP($F292,Tb_KostenTypen[],MATCH(Methode_Keuze,Tb_KostenTypen[#Headers],0),0),VLOOKUP($G292,Lijsten!L:O,4,0))),""),"")</f>
        <v/>
      </c>
      <c r="P292" s="92"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tarief",IF(LEFT(F292,8)="Bijdrage",VLOOKUP($F292,Tb_KostenTypen[],MATCH(Methode_Keuze,Tb_KostenTypen[#Headers],0),0),VLOOKUP($G292,Lijsten!L:O,4,0))),""),"")</f>
        <v/>
      </c>
      <c r="Q292" s="50"/>
      <c r="R292" s="50"/>
      <c r="S292" s="83"/>
      <c r="T292" s="51"/>
      <c r="U292" s="4" t="str" cm="1">
        <f t="array" ref="U292">IF(AA292&lt;&gt;"ja",_xlfn.IFNA(_xlfn.IFS(AND(O292&lt;&gt;"",F292&lt;&gt;"",RIGHT($N292,6)="tarief"),O292*Q292,S292&gt;0,IF(F292&lt;&gt;"",S292,"")),""),"")</f>
        <v/>
      </c>
      <c r="V292" s="4" t="str" cm="1">
        <f t="array" ref="V292">IF(AA292&lt;&gt;"ja",_xlfn.IFNA(_xlfn.IFS(AND(P292&lt;&gt;"",R292&lt;&gt;"",RIGHT($N292,6)="tarief"),P292*R292,T292&gt;0,T292),""),"")</f>
        <v/>
      </c>
      <c r="W292" s="4" t="str" cm="1">
        <f t="array" ref="W292">IFERROR(_xlfn.IFS(OR(F292="",LEFT(Methode_Keuze,4)="Geen"),"",AND(U292&lt;&gt;"",F292&lt;&gt;"Arbeidskosten"),ROUND(U292*VLOOKUP(F292,Tb_ProjectKosten[],MATCH(Tb_ProjectKosten[[#Headers],[Forfat_Percentage]],Tb_ProjectKosten[#Headers],0),0),2),AND(F292="Arbeidskosten",G292&lt;&gt;""),IFERROR(ROUND(U292*VLOOKUP(G292,Tb_KostenTypen[],3,0)*VLOOKUP(F292,Tb_ProjectKosten[],MATCH(Tb_ProjectKosten[[#Headers],[Forfat_Percentage]],Tb_ProjectKosten[#Headers],0),0),2),""),U292 &lt;=0,0),"")</f>
        <v/>
      </c>
      <c r="X292" s="4" t="str" cm="1">
        <f t="array" ref="X292">IFERROR(_xlfn.IFS(OR(F292="",LEFT(Methode_Keuze,4)="Geen"),"",AND(V292&lt;&gt;"",F292&lt;&gt;"Arbeidskosten"),ROUND(V292*VLOOKUP(F292,Tb_ProjectKosten[],MATCH(Tb_ProjectKosten[[#Headers],[Forfat_Percentage]],Tb_ProjectKosten[#Headers],0),0),2),AND(F292="Arbeidskosten",G292&lt;&gt;""),IFERROR(ROUND(V292*VLOOKUP(G292,Tb_KostenTypen[],3,0)*VLOOKUP(F292,Tb_ProjectKosten[],MATCH(Tb_ProjectKosten[[#Headers],[Forfat_Percentage]],Tb_ProjectKosten[#Headers],0),0),2),""),V292 &lt;=0,0),"")</f>
        <v/>
      </c>
      <c r="Y292" s="262"/>
      <c r="Z292" s="49"/>
      <c r="AA292" s="37" t="str" cm="1">
        <f t="array" ref="AA292">IFERROR(IF(INDEX(SubsidieTabel!$Q$1:$T$9,MATCH($F292,SubsidieTabel!$Q$1:$Q$9,0),IFERROR(MATCH(Methode_Keuze,SubsidieTabel!$Q$1:$T$1,0),2))&lt;&gt;1=TRUE,"ja",""),"")</f>
        <v/>
      </c>
    </row>
    <row r="293" spans="1:27" ht="15" customHeight="1" x14ac:dyDescent="0.25">
      <c r="A293" s="87"/>
      <c r="B293" s="219" t="str">
        <f>IF(A293&lt;&gt;"",_xlfn.MAXIFS($B$1:B292,$A$1:A292,A293)+1,"")</f>
        <v/>
      </c>
      <c r="C293" s="50"/>
      <c r="D293" s="50"/>
      <c r="E293" s="50"/>
      <c r="F293" s="50"/>
      <c r="G293" s="283"/>
      <c r="H293" s="296"/>
      <c r="I293" s="295"/>
      <c r="J293" s="295"/>
      <c r="K293" s="202"/>
      <c r="L293" s="202"/>
      <c r="M293" s="91" t="str">
        <f>IFERROR(VLOOKUP(H293,Lijsten!$H$1:$I$100,2,0),"")</f>
        <v/>
      </c>
      <c r="N293" s="91" t="str" cm="1">
        <f t="array" ref="N293">IFERROR(_xlfn.IFS(AND(LEFT(F293,6)="Arbeid",RIGHT(F293,3)&lt;&gt;"IKS"),IFERROR(VLOOKUP($G293,Tb_KostenTypen[],2,0),"tarief"),RIGHT(F293,3)="IKS","Uurtarief",LEFT(F293,6)="Arbeid","Uurtarief",AND(LEFT(F293,8)="Bijdrage",RIGHT(F293,15)="(vrijwilligers)"),"Vast tarief"),"")</f>
        <v/>
      </c>
      <c r="O293" s="92"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tarief",IF(LEFT(F293,8)="Bijdrage",VLOOKUP($F293,Tb_KostenTypen[],MATCH(Methode_Keuze,Tb_KostenTypen[#Headers],0),0),VLOOKUP($G293,Lijsten!L:O,4,0))),""),"")</f>
        <v/>
      </c>
      <c r="P293" s="92"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tarief",IF(LEFT(F293,8)="Bijdrage",VLOOKUP($F293,Tb_KostenTypen[],MATCH(Methode_Keuze,Tb_KostenTypen[#Headers],0),0),VLOOKUP($G293,Lijsten!L:O,4,0))),""),"")</f>
        <v/>
      </c>
      <c r="Q293" s="50"/>
      <c r="R293" s="50"/>
      <c r="S293" s="83"/>
      <c r="T293" s="51"/>
      <c r="U293" s="4" t="str" cm="1">
        <f t="array" ref="U293">IF(AA293&lt;&gt;"ja",_xlfn.IFNA(_xlfn.IFS(AND(O293&lt;&gt;"",F293&lt;&gt;"",RIGHT($N293,6)="tarief"),O293*Q293,S293&gt;0,IF(F293&lt;&gt;"",S293,"")),""),"")</f>
        <v/>
      </c>
      <c r="V293" s="4" t="str" cm="1">
        <f t="array" ref="V293">IF(AA293&lt;&gt;"ja",_xlfn.IFNA(_xlfn.IFS(AND(P293&lt;&gt;"",R293&lt;&gt;"",RIGHT($N293,6)="tarief"),P293*R293,T293&gt;0,T293),""),"")</f>
        <v/>
      </c>
      <c r="W293" s="4" t="str" cm="1">
        <f t="array" ref="W293">IFERROR(_xlfn.IFS(OR(F293="",LEFT(Methode_Keuze,4)="Geen"),"",AND(U293&lt;&gt;"",F293&lt;&gt;"Arbeidskosten"),ROUND(U293*VLOOKUP(F293,Tb_ProjectKosten[],MATCH(Tb_ProjectKosten[[#Headers],[Forfat_Percentage]],Tb_ProjectKosten[#Headers],0),0),2),AND(F293="Arbeidskosten",G293&lt;&gt;""),IFERROR(ROUND(U293*VLOOKUP(G293,Tb_KostenTypen[],3,0)*VLOOKUP(F293,Tb_ProjectKosten[],MATCH(Tb_ProjectKosten[[#Headers],[Forfat_Percentage]],Tb_ProjectKosten[#Headers],0),0),2),""),U293 &lt;=0,0),"")</f>
        <v/>
      </c>
      <c r="X293" s="4" t="str" cm="1">
        <f t="array" ref="X293">IFERROR(_xlfn.IFS(OR(F293="",LEFT(Methode_Keuze,4)="Geen"),"",AND(V293&lt;&gt;"",F293&lt;&gt;"Arbeidskosten"),ROUND(V293*VLOOKUP(F293,Tb_ProjectKosten[],MATCH(Tb_ProjectKosten[[#Headers],[Forfat_Percentage]],Tb_ProjectKosten[#Headers],0),0),2),AND(F293="Arbeidskosten",G293&lt;&gt;""),IFERROR(ROUND(V293*VLOOKUP(G293,Tb_KostenTypen[],3,0)*VLOOKUP(F293,Tb_ProjectKosten[],MATCH(Tb_ProjectKosten[[#Headers],[Forfat_Percentage]],Tb_ProjectKosten[#Headers],0),0),2),""),V293 &lt;=0,0),"")</f>
        <v/>
      </c>
      <c r="Y293" s="262"/>
      <c r="Z293" s="49"/>
      <c r="AA293" s="37" t="str" cm="1">
        <f t="array" ref="AA293">IFERROR(IF(INDEX(SubsidieTabel!$Q$1:$T$9,MATCH($F293,SubsidieTabel!$Q$1:$Q$9,0),IFERROR(MATCH(Methode_Keuze,SubsidieTabel!$Q$1:$T$1,0),2))&lt;&gt;1=TRUE,"ja",""),"")</f>
        <v/>
      </c>
    </row>
    <row r="294" spans="1:27" ht="15" customHeight="1" x14ac:dyDescent="0.25">
      <c r="A294" s="87"/>
      <c r="B294" s="219" t="str">
        <f>IF(A294&lt;&gt;"",_xlfn.MAXIFS($B$1:B293,$A$1:A293,A294)+1,"")</f>
        <v/>
      </c>
      <c r="C294" s="50"/>
      <c r="D294" s="50"/>
      <c r="E294" s="50"/>
      <c r="F294" s="50"/>
      <c r="G294" s="283"/>
      <c r="H294" s="296"/>
      <c r="I294" s="295"/>
      <c r="J294" s="295"/>
      <c r="K294" s="202"/>
      <c r="L294" s="202"/>
      <c r="M294" s="91" t="str">
        <f>IFERROR(VLOOKUP(H294,Lijsten!$H$1:$I$100,2,0),"")</f>
        <v/>
      </c>
      <c r="N294" s="91" t="str" cm="1">
        <f t="array" ref="N294">IFERROR(_xlfn.IFS(AND(LEFT(F294,6)="Arbeid",RIGHT(F294,3)&lt;&gt;"IKS"),IFERROR(VLOOKUP($G294,Tb_KostenTypen[],2,0),"tarief"),RIGHT(F294,3)="IKS","Uurtarief",LEFT(F294,6)="Arbeid","Uurtarief",AND(LEFT(F294,8)="Bijdrage",RIGHT(F294,15)="(vrijwilligers)"),"Vast tarief"),"")</f>
        <v/>
      </c>
      <c r="O294" s="92"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tarief",IF(LEFT(F294,8)="Bijdrage",VLOOKUP($F294,Tb_KostenTypen[],MATCH(Methode_Keuze,Tb_KostenTypen[#Headers],0),0),VLOOKUP($G294,Lijsten!L:O,4,0))),""),"")</f>
        <v/>
      </c>
      <c r="P294" s="92"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tarief",IF(LEFT(F294,8)="Bijdrage",VLOOKUP($F294,Tb_KostenTypen[],MATCH(Methode_Keuze,Tb_KostenTypen[#Headers],0),0),VLOOKUP($G294,Lijsten!L:O,4,0))),""),"")</f>
        <v/>
      </c>
      <c r="Q294" s="50"/>
      <c r="R294" s="50"/>
      <c r="S294" s="83"/>
      <c r="T294" s="51"/>
      <c r="U294" s="4" t="str" cm="1">
        <f t="array" ref="U294">IF(AA294&lt;&gt;"ja",_xlfn.IFNA(_xlfn.IFS(AND(O294&lt;&gt;"",F294&lt;&gt;"",RIGHT($N294,6)="tarief"),O294*Q294,S294&gt;0,IF(F294&lt;&gt;"",S294,"")),""),"")</f>
        <v/>
      </c>
      <c r="V294" s="4" t="str" cm="1">
        <f t="array" ref="V294">IF(AA294&lt;&gt;"ja",_xlfn.IFNA(_xlfn.IFS(AND(P294&lt;&gt;"",R294&lt;&gt;"",RIGHT($N294,6)="tarief"),P294*R294,T294&gt;0,T294),""),"")</f>
        <v/>
      </c>
      <c r="W294" s="4" t="str" cm="1">
        <f t="array" ref="W294">IFERROR(_xlfn.IFS(OR(F294="",LEFT(Methode_Keuze,4)="Geen"),"",AND(U294&lt;&gt;"",F294&lt;&gt;"Arbeidskosten"),ROUND(U294*VLOOKUP(F294,Tb_ProjectKosten[],MATCH(Tb_ProjectKosten[[#Headers],[Forfat_Percentage]],Tb_ProjectKosten[#Headers],0),0),2),AND(F294="Arbeidskosten",G294&lt;&gt;""),IFERROR(ROUND(U294*VLOOKUP(G294,Tb_KostenTypen[],3,0)*VLOOKUP(F294,Tb_ProjectKosten[],MATCH(Tb_ProjectKosten[[#Headers],[Forfat_Percentage]],Tb_ProjectKosten[#Headers],0),0),2),""),U294 &lt;=0,0),"")</f>
        <v/>
      </c>
      <c r="X294" s="4" t="str" cm="1">
        <f t="array" ref="X294">IFERROR(_xlfn.IFS(OR(F294="",LEFT(Methode_Keuze,4)="Geen"),"",AND(V294&lt;&gt;"",F294&lt;&gt;"Arbeidskosten"),ROUND(V294*VLOOKUP(F294,Tb_ProjectKosten[],MATCH(Tb_ProjectKosten[[#Headers],[Forfat_Percentage]],Tb_ProjectKosten[#Headers],0),0),2),AND(F294="Arbeidskosten",G294&lt;&gt;""),IFERROR(ROUND(V294*VLOOKUP(G294,Tb_KostenTypen[],3,0)*VLOOKUP(F294,Tb_ProjectKosten[],MATCH(Tb_ProjectKosten[[#Headers],[Forfat_Percentage]],Tb_ProjectKosten[#Headers],0),0),2),""),V294 &lt;=0,0),"")</f>
        <v/>
      </c>
      <c r="Y294" s="262"/>
      <c r="Z294" s="49"/>
      <c r="AA294" s="37" t="str" cm="1">
        <f t="array" ref="AA294">IFERROR(IF(INDEX(SubsidieTabel!$Q$1:$T$9,MATCH($F294,SubsidieTabel!$Q$1:$Q$9,0),IFERROR(MATCH(Methode_Keuze,SubsidieTabel!$Q$1:$T$1,0),2))&lt;&gt;1=TRUE,"ja",""),"")</f>
        <v/>
      </c>
    </row>
    <row r="295" spans="1:27" ht="15" customHeight="1" x14ac:dyDescent="0.25">
      <c r="A295" s="87"/>
      <c r="B295" s="219" t="str">
        <f>IF(A295&lt;&gt;"",_xlfn.MAXIFS($B$1:B294,$A$1:A294,A295)+1,"")</f>
        <v/>
      </c>
      <c r="C295" s="50"/>
      <c r="D295" s="50"/>
      <c r="E295" s="50"/>
      <c r="F295" s="50"/>
      <c r="G295" s="283"/>
      <c r="H295" s="296"/>
      <c r="I295" s="295"/>
      <c r="J295" s="295"/>
      <c r="K295" s="202"/>
      <c r="L295" s="202"/>
      <c r="M295" s="91" t="str">
        <f>IFERROR(VLOOKUP(H295,Lijsten!$H$1:$I$100,2,0),"")</f>
        <v/>
      </c>
      <c r="N295" s="91" t="str" cm="1">
        <f t="array" ref="N295">IFERROR(_xlfn.IFS(AND(LEFT(F295,6)="Arbeid",RIGHT(F295,3)&lt;&gt;"IKS"),IFERROR(VLOOKUP($G295,Tb_KostenTypen[],2,0),"tarief"),RIGHT(F295,3)="IKS","Uurtarief",LEFT(F295,6)="Arbeid","Uurtarief",AND(LEFT(F295,8)="Bijdrage",RIGHT(F295,15)="(vrijwilligers)"),"Vast tarief"),"")</f>
        <v/>
      </c>
      <c r="O295" s="92"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tarief",IF(LEFT(F295,8)="Bijdrage",VLOOKUP($F295,Tb_KostenTypen[],MATCH(Methode_Keuze,Tb_KostenTypen[#Headers],0),0),VLOOKUP($G295,Lijsten!L:O,4,0))),""),"")</f>
        <v/>
      </c>
      <c r="P295" s="92"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tarief",IF(LEFT(F295,8)="Bijdrage",VLOOKUP($F295,Tb_KostenTypen[],MATCH(Methode_Keuze,Tb_KostenTypen[#Headers],0),0),VLOOKUP($G295,Lijsten!L:O,4,0))),""),"")</f>
        <v/>
      </c>
      <c r="Q295" s="50"/>
      <c r="R295" s="50"/>
      <c r="S295" s="83"/>
      <c r="T295" s="51"/>
      <c r="U295" s="4" t="str" cm="1">
        <f t="array" ref="U295">IF(AA295&lt;&gt;"ja",_xlfn.IFNA(_xlfn.IFS(AND(O295&lt;&gt;"",F295&lt;&gt;"",RIGHT($N295,6)="tarief"),O295*Q295,S295&gt;0,IF(F295&lt;&gt;"",S295,"")),""),"")</f>
        <v/>
      </c>
      <c r="V295" s="4" t="str" cm="1">
        <f t="array" ref="V295">IF(AA295&lt;&gt;"ja",_xlfn.IFNA(_xlfn.IFS(AND(P295&lt;&gt;"",R295&lt;&gt;"",RIGHT($N295,6)="tarief"),P295*R295,T295&gt;0,T295),""),"")</f>
        <v/>
      </c>
      <c r="W295" s="4" t="str" cm="1">
        <f t="array" ref="W295">IFERROR(_xlfn.IFS(OR(F295="",LEFT(Methode_Keuze,4)="Geen"),"",AND(U295&lt;&gt;"",F295&lt;&gt;"Arbeidskosten"),ROUND(U295*VLOOKUP(F295,Tb_ProjectKosten[],MATCH(Tb_ProjectKosten[[#Headers],[Forfat_Percentage]],Tb_ProjectKosten[#Headers],0),0),2),AND(F295="Arbeidskosten",G295&lt;&gt;""),IFERROR(ROUND(U295*VLOOKUP(G295,Tb_KostenTypen[],3,0)*VLOOKUP(F295,Tb_ProjectKosten[],MATCH(Tb_ProjectKosten[[#Headers],[Forfat_Percentage]],Tb_ProjectKosten[#Headers],0),0),2),""),U295 &lt;=0,0),"")</f>
        <v/>
      </c>
      <c r="X295" s="4" t="str" cm="1">
        <f t="array" ref="X295">IFERROR(_xlfn.IFS(OR(F295="",LEFT(Methode_Keuze,4)="Geen"),"",AND(V295&lt;&gt;"",F295&lt;&gt;"Arbeidskosten"),ROUND(V295*VLOOKUP(F295,Tb_ProjectKosten[],MATCH(Tb_ProjectKosten[[#Headers],[Forfat_Percentage]],Tb_ProjectKosten[#Headers],0),0),2),AND(F295="Arbeidskosten",G295&lt;&gt;""),IFERROR(ROUND(V295*VLOOKUP(G295,Tb_KostenTypen[],3,0)*VLOOKUP(F295,Tb_ProjectKosten[],MATCH(Tb_ProjectKosten[[#Headers],[Forfat_Percentage]],Tb_ProjectKosten[#Headers],0),0),2),""),V295 &lt;=0,0),"")</f>
        <v/>
      </c>
      <c r="Y295" s="262"/>
      <c r="Z295" s="49"/>
      <c r="AA295" s="37" t="str" cm="1">
        <f t="array" ref="AA295">IFERROR(IF(INDEX(SubsidieTabel!$Q$1:$T$9,MATCH($F295,SubsidieTabel!$Q$1:$Q$9,0),IFERROR(MATCH(Methode_Keuze,SubsidieTabel!$Q$1:$T$1,0),2))&lt;&gt;1=TRUE,"ja",""),"")</f>
        <v/>
      </c>
    </row>
    <row r="296" spans="1:27" ht="15" customHeight="1" x14ac:dyDescent="0.25">
      <c r="A296" s="87"/>
      <c r="B296" s="219" t="str">
        <f>IF(A296&lt;&gt;"",_xlfn.MAXIFS($B$1:B295,$A$1:A295,A296)+1,"")</f>
        <v/>
      </c>
      <c r="C296" s="50"/>
      <c r="D296" s="50"/>
      <c r="E296" s="50"/>
      <c r="F296" s="50"/>
      <c r="G296" s="283"/>
      <c r="H296" s="296"/>
      <c r="I296" s="295"/>
      <c r="J296" s="295"/>
      <c r="K296" s="202"/>
      <c r="L296" s="202"/>
      <c r="M296" s="91" t="str">
        <f>IFERROR(VLOOKUP(H296,Lijsten!$H$1:$I$100,2,0),"")</f>
        <v/>
      </c>
      <c r="N296" s="91" t="str" cm="1">
        <f t="array" ref="N296">IFERROR(_xlfn.IFS(AND(LEFT(F296,6)="Arbeid",RIGHT(F296,3)&lt;&gt;"IKS"),IFERROR(VLOOKUP($G296,Tb_KostenTypen[],2,0),"tarief"),RIGHT(F296,3)="IKS","Uurtarief",LEFT(F296,6)="Arbeid","Uurtarief",AND(LEFT(F296,8)="Bijdrage",RIGHT(F296,15)="(vrijwilligers)"),"Vast tarief"),"")</f>
        <v/>
      </c>
      <c r="O296" s="92"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tarief",IF(LEFT(F296,8)="Bijdrage",VLOOKUP($F296,Tb_KostenTypen[],MATCH(Methode_Keuze,Tb_KostenTypen[#Headers],0),0),VLOOKUP($G296,Lijsten!L:O,4,0))),""),"")</f>
        <v/>
      </c>
      <c r="P296" s="92"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tarief",IF(LEFT(F296,8)="Bijdrage",VLOOKUP($F296,Tb_KostenTypen[],MATCH(Methode_Keuze,Tb_KostenTypen[#Headers],0),0),VLOOKUP($G296,Lijsten!L:O,4,0))),""),"")</f>
        <v/>
      </c>
      <c r="Q296" s="50"/>
      <c r="R296" s="50"/>
      <c r="S296" s="83"/>
      <c r="T296" s="51"/>
      <c r="U296" s="4" t="str" cm="1">
        <f t="array" ref="U296">IF(AA296&lt;&gt;"ja",_xlfn.IFNA(_xlfn.IFS(AND(O296&lt;&gt;"",F296&lt;&gt;"",RIGHT($N296,6)="tarief"),O296*Q296,S296&gt;0,IF(F296&lt;&gt;"",S296,"")),""),"")</f>
        <v/>
      </c>
      <c r="V296" s="4" t="str" cm="1">
        <f t="array" ref="V296">IF(AA296&lt;&gt;"ja",_xlfn.IFNA(_xlfn.IFS(AND(P296&lt;&gt;"",R296&lt;&gt;"",RIGHT($N296,6)="tarief"),P296*R296,T296&gt;0,T296),""),"")</f>
        <v/>
      </c>
      <c r="W296" s="4" t="str" cm="1">
        <f t="array" ref="W296">IFERROR(_xlfn.IFS(OR(F296="",LEFT(Methode_Keuze,4)="Geen"),"",AND(U296&lt;&gt;"",F296&lt;&gt;"Arbeidskosten"),ROUND(U296*VLOOKUP(F296,Tb_ProjectKosten[],MATCH(Tb_ProjectKosten[[#Headers],[Forfat_Percentage]],Tb_ProjectKosten[#Headers],0),0),2),AND(F296="Arbeidskosten",G296&lt;&gt;""),IFERROR(ROUND(U296*VLOOKUP(G296,Tb_KostenTypen[],3,0)*VLOOKUP(F296,Tb_ProjectKosten[],MATCH(Tb_ProjectKosten[[#Headers],[Forfat_Percentage]],Tb_ProjectKosten[#Headers],0),0),2),""),U296 &lt;=0,0),"")</f>
        <v/>
      </c>
      <c r="X296" s="4" t="str" cm="1">
        <f t="array" ref="X296">IFERROR(_xlfn.IFS(OR(F296="",LEFT(Methode_Keuze,4)="Geen"),"",AND(V296&lt;&gt;"",F296&lt;&gt;"Arbeidskosten"),ROUND(V296*VLOOKUP(F296,Tb_ProjectKosten[],MATCH(Tb_ProjectKosten[[#Headers],[Forfat_Percentage]],Tb_ProjectKosten[#Headers],0),0),2),AND(F296="Arbeidskosten",G296&lt;&gt;""),IFERROR(ROUND(V296*VLOOKUP(G296,Tb_KostenTypen[],3,0)*VLOOKUP(F296,Tb_ProjectKosten[],MATCH(Tb_ProjectKosten[[#Headers],[Forfat_Percentage]],Tb_ProjectKosten[#Headers],0),0),2),""),V296 &lt;=0,0),"")</f>
        <v/>
      </c>
      <c r="Y296" s="262"/>
      <c r="Z296" s="49"/>
      <c r="AA296" s="37" t="str" cm="1">
        <f t="array" ref="AA296">IFERROR(IF(INDEX(SubsidieTabel!$Q$1:$T$9,MATCH($F296,SubsidieTabel!$Q$1:$Q$9,0),IFERROR(MATCH(Methode_Keuze,SubsidieTabel!$Q$1:$T$1,0),2))&lt;&gt;1=TRUE,"ja",""),"")</f>
        <v/>
      </c>
    </row>
    <row r="297" spans="1:27" ht="15" customHeight="1" x14ac:dyDescent="0.25">
      <c r="A297" s="87"/>
      <c r="B297" s="219" t="str">
        <f>IF(A297&lt;&gt;"",_xlfn.MAXIFS($B$1:B296,$A$1:A296,A297)+1,"")</f>
        <v/>
      </c>
      <c r="C297" s="50"/>
      <c r="D297" s="50"/>
      <c r="E297" s="50"/>
      <c r="F297" s="50"/>
      <c r="G297" s="283"/>
      <c r="H297" s="296"/>
      <c r="I297" s="295"/>
      <c r="J297" s="295"/>
      <c r="K297" s="202"/>
      <c r="L297" s="202"/>
      <c r="M297" s="91" t="str">
        <f>IFERROR(VLOOKUP(H297,Lijsten!$H$1:$I$100,2,0),"")</f>
        <v/>
      </c>
      <c r="N297" s="91" t="str" cm="1">
        <f t="array" ref="N297">IFERROR(_xlfn.IFS(AND(LEFT(F297,6)="Arbeid",RIGHT(F297,3)&lt;&gt;"IKS"),IFERROR(VLOOKUP($G297,Tb_KostenTypen[],2,0),"tarief"),RIGHT(F297,3)="IKS","Uurtarief",LEFT(F297,6)="Arbeid","Uurtarief",AND(LEFT(F297,8)="Bijdrage",RIGHT(F297,15)="(vrijwilligers)"),"Vast tarief"),"")</f>
        <v/>
      </c>
      <c r="O297" s="92"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tarief",IF(LEFT(F297,8)="Bijdrage",VLOOKUP($F297,Tb_KostenTypen[],MATCH(Methode_Keuze,Tb_KostenTypen[#Headers],0),0),VLOOKUP($G297,Lijsten!L:O,4,0))),""),"")</f>
        <v/>
      </c>
      <c r="P297" s="92"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tarief",IF(LEFT(F297,8)="Bijdrage",VLOOKUP($F297,Tb_KostenTypen[],MATCH(Methode_Keuze,Tb_KostenTypen[#Headers],0),0),VLOOKUP($G297,Lijsten!L:O,4,0))),""),"")</f>
        <v/>
      </c>
      <c r="Q297" s="50"/>
      <c r="R297" s="50"/>
      <c r="S297" s="83"/>
      <c r="T297" s="51"/>
      <c r="U297" s="4" t="str" cm="1">
        <f t="array" ref="U297">IF(AA297&lt;&gt;"ja",_xlfn.IFNA(_xlfn.IFS(AND(O297&lt;&gt;"",F297&lt;&gt;"",RIGHT($N297,6)="tarief"),O297*Q297,S297&gt;0,IF(F297&lt;&gt;"",S297,"")),""),"")</f>
        <v/>
      </c>
      <c r="V297" s="4" t="str" cm="1">
        <f t="array" ref="V297">IF(AA297&lt;&gt;"ja",_xlfn.IFNA(_xlfn.IFS(AND(P297&lt;&gt;"",R297&lt;&gt;"",RIGHT($N297,6)="tarief"),P297*R297,T297&gt;0,T297),""),"")</f>
        <v/>
      </c>
      <c r="W297" s="4" t="str" cm="1">
        <f t="array" ref="W297">IFERROR(_xlfn.IFS(OR(F297="",LEFT(Methode_Keuze,4)="Geen"),"",AND(U297&lt;&gt;"",F297&lt;&gt;"Arbeidskosten"),ROUND(U297*VLOOKUP(F297,Tb_ProjectKosten[],MATCH(Tb_ProjectKosten[[#Headers],[Forfat_Percentage]],Tb_ProjectKosten[#Headers],0),0),2),AND(F297="Arbeidskosten",G297&lt;&gt;""),IFERROR(ROUND(U297*VLOOKUP(G297,Tb_KostenTypen[],3,0)*VLOOKUP(F297,Tb_ProjectKosten[],MATCH(Tb_ProjectKosten[[#Headers],[Forfat_Percentage]],Tb_ProjectKosten[#Headers],0),0),2),""),U297 &lt;=0,0),"")</f>
        <v/>
      </c>
      <c r="X297" s="4" t="str" cm="1">
        <f t="array" ref="X297">IFERROR(_xlfn.IFS(OR(F297="",LEFT(Methode_Keuze,4)="Geen"),"",AND(V297&lt;&gt;"",F297&lt;&gt;"Arbeidskosten"),ROUND(V297*VLOOKUP(F297,Tb_ProjectKosten[],MATCH(Tb_ProjectKosten[[#Headers],[Forfat_Percentage]],Tb_ProjectKosten[#Headers],0),0),2),AND(F297="Arbeidskosten",G297&lt;&gt;""),IFERROR(ROUND(V297*VLOOKUP(G297,Tb_KostenTypen[],3,0)*VLOOKUP(F297,Tb_ProjectKosten[],MATCH(Tb_ProjectKosten[[#Headers],[Forfat_Percentage]],Tb_ProjectKosten[#Headers],0),0),2),""),V297 &lt;=0,0),"")</f>
        <v/>
      </c>
      <c r="Y297" s="262"/>
      <c r="Z297" s="49"/>
      <c r="AA297" s="37" t="str" cm="1">
        <f t="array" ref="AA297">IFERROR(IF(INDEX(SubsidieTabel!$Q$1:$T$9,MATCH($F297,SubsidieTabel!$Q$1:$Q$9,0),IFERROR(MATCH(Methode_Keuze,SubsidieTabel!$Q$1:$T$1,0),2))&lt;&gt;1=TRUE,"ja",""),"")</f>
        <v/>
      </c>
    </row>
    <row r="298" spans="1:27" ht="15" customHeight="1" x14ac:dyDescent="0.25">
      <c r="A298" s="87"/>
      <c r="B298" s="219" t="str">
        <f>IF(A298&lt;&gt;"",_xlfn.MAXIFS($B$1:B297,$A$1:A297,A298)+1,"")</f>
        <v/>
      </c>
      <c r="C298" s="50"/>
      <c r="D298" s="50"/>
      <c r="E298" s="50"/>
      <c r="F298" s="50"/>
      <c r="G298" s="283"/>
      <c r="H298" s="296"/>
      <c r="I298" s="295"/>
      <c r="J298" s="295"/>
      <c r="K298" s="202"/>
      <c r="L298" s="202"/>
      <c r="M298" s="91" t="str">
        <f>IFERROR(VLOOKUP(H298,Lijsten!$H$1:$I$100,2,0),"")</f>
        <v/>
      </c>
      <c r="N298" s="91" t="str" cm="1">
        <f t="array" ref="N298">IFERROR(_xlfn.IFS(AND(LEFT(F298,6)="Arbeid",RIGHT(F298,3)&lt;&gt;"IKS"),IFERROR(VLOOKUP($G298,Tb_KostenTypen[],2,0),"tarief"),RIGHT(F298,3)="IKS","Uurtarief",LEFT(F298,6)="Arbeid","Uurtarief",AND(LEFT(F298,8)="Bijdrage",RIGHT(F298,15)="(vrijwilligers)"),"Vast tarief"),"")</f>
        <v/>
      </c>
      <c r="O298" s="92"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tarief",IF(LEFT(F298,8)="Bijdrage",VLOOKUP($F298,Tb_KostenTypen[],MATCH(Methode_Keuze,Tb_KostenTypen[#Headers],0),0),VLOOKUP($G298,Lijsten!L:O,4,0))),""),"")</f>
        <v/>
      </c>
      <c r="P298" s="92"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tarief",IF(LEFT(F298,8)="Bijdrage",VLOOKUP($F298,Tb_KostenTypen[],MATCH(Methode_Keuze,Tb_KostenTypen[#Headers],0),0),VLOOKUP($G298,Lijsten!L:O,4,0))),""),"")</f>
        <v/>
      </c>
      <c r="Q298" s="50"/>
      <c r="R298" s="50"/>
      <c r="S298" s="83"/>
      <c r="T298" s="51"/>
      <c r="U298" s="4" t="str" cm="1">
        <f t="array" ref="U298">IF(AA298&lt;&gt;"ja",_xlfn.IFNA(_xlfn.IFS(AND(O298&lt;&gt;"",F298&lt;&gt;"",RIGHT($N298,6)="tarief"),O298*Q298,S298&gt;0,IF(F298&lt;&gt;"",S298,"")),""),"")</f>
        <v/>
      </c>
      <c r="V298" s="4" t="str" cm="1">
        <f t="array" ref="V298">IF(AA298&lt;&gt;"ja",_xlfn.IFNA(_xlfn.IFS(AND(P298&lt;&gt;"",R298&lt;&gt;"",RIGHT($N298,6)="tarief"),P298*R298,T298&gt;0,T298),""),"")</f>
        <v/>
      </c>
      <c r="W298" s="4" t="str" cm="1">
        <f t="array" ref="W298">IFERROR(_xlfn.IFS(OR(F298="",LEFT(Methode_Keuze,4)="Geen"),"",AND(U298&lt;&gt;"",F298&lt;&gt;"Arbeidskosten"),ROUND(U298*VLOOKUP(F298,Tb_ProjectKosten[],MATCH(Tb_ProjectKosten[[#Headers],[Forfat_Percentage]],Tb_ProjectKosten[#Headers],0),0),2),AND(F298="Arbeidskosten",G298&lt;&gt;""),IFERROR(ROUND(U298*VLOOKUP(G298,Tb_KostenTypen[],3,0)*VLOOKUP(F298,Tb_ProjectKosten[],MATCH(Tb_ProjectKosten[[#Headers],[Forfat_Percentage]],Tb_ProjectKosten[#Headers],0),0),2),""),U298 &lt;=0,0),"")</f>
        <v/>
      </c>
      <c r="X298" s="4" t="str" cm="1">
        <f t="array" ref="X298">IFERROR(_xlfn.IFS(OR(F298="",LEFT(Methode_Keuze,4)="Geen"),"",AND(V298&lt;&gt;"",F298&lt;&gt;"Arbeidskosten"),ROUND(V298*VLOOKUP(F298,Tb_ProjectKosten[],MATCH(Tb_ProjectKosten[[#Headers],[Forfat_Percentage]],Tb_ProjectKosten[#Headers],0),0),2),AND(F298="Arbeidskosten",G298&lt;&gt;""),IFERROR(ROUND(V298*VLOOKUP(G298,Tb_KostenTypen[],3,0)*VLOOKUP(F298,Tb_ProjectKosten[],MATCH(Tb_ProjectKosten[[#Headers],[Forfat_Percentage]],Tb_ProjectKosten[#Headers],0),0),2),""),V298 &lt;=0,0),"")</f>
        <v/>
      </c>
      <c r="Y298" s="262"/>
      <c r="Z298" s="49"/>
      <c r="AA298" s="37" t="str" cm="1">
        <f t="array" ref="AA298">IFERROR(IF(INDEX(SubsidieTabel!$Q$1:$T$9,MATCH($F298,SubsidieTabel!$Q$1:$Q$9,0),IFERROR(MATCH(Methode_Keuze,SubsidieTabel!$Q$1:$T$1,0),2))&lt;&gt;1=TRUE,"ja",""),"")</f>
        <v/>
      </c>
    </row>
    <row r="299" spans="1:27" ht="15" customHeight="1" x14ac:dyDescent="0.25">
      <c r="A299" s="87"/>
      <c r="B299" s="219" t="str">
        <f>IF(A299&lt;&gt;"",_xlfn.MAXIFS($B$1:B298,$A$1:A298,A299)+1,"")</f>
        <v/>
      </c>
      <c r="C299" s="50"/>
      <c r="D299" s="50"/>
      <c r="E299" s="50"/>
      <c r="F299" s="50"/>
      <c r="G299" s="283"/>
      <c r="H299" s="296"/>
      <c r="I299" s="295"/>
      <c r="J299" s="295"/>
      <c r="K299" s="202"/>
      <c r="L299" s="202"/>
      <c r="M299" s="91" t="str">
        <f>IFERROR(VLOOKUP(H299,Lijsten!$H$1:$I$100,2,0),"")</f>
        <v/>
      </c>
      <c r="N299" s="91" t="str" cm="1">
        <f t="array" ref="N299">IFERROR(_xlfn.IFS(AND(LEFT(F299,6)="Arbeid",RIGHT(F299,3)&lt;&gt;"IKS"),IFERROR(VLOOKUP($G299,Tb_KostenTypen[],2,0),"tarief"),RIGHT(F299,3)="IKS","Uurtarief",LEFT(F299,6)="Arbeid","Uurtarief",AND(LEFT(F299,8)="Bijdrage",RIGHT(F299,15)="(vrijwilligers)"),"Vast tarief"),"")</f>
        <v/>
      </c>
      <c r="O299" s="92"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tarief",IF(LEFT(F299,8)="Bijdrage",VLOOKUP($F299,Tb_KostenTypen[],MATCH(Methode_Keuze,Tb_KostenTypen[#Headers],0),0),VLOOKUP($G299,Lijsten!L:O,4,0))),""),"")</f>
        <v/>
      </c>
      <c r="P299" s="92"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tarief",IF(LEFT(F299,8)="Bijdrage",VLOOKUP($F299,Tb_KostenTypen[],MATCH(Methode_Keuze,Tb_KostenTypen[#Headers],0),0),VLOOKUP($G299,Lijsten!L:O,4,0))),""),"")</f>
        <v/>
      </c>
      <c r="Q299" s="50"/>
      <c r="R299" s="50"/>
      <c r="S299" s="83"/>
      <c r="T299" s="51"/>
      <c r="U299" s="4" t="str" cm="1">
        <f t="array" ref="U299">IF(AA299&lt;&gt;"ja",_xlfn.IFNA(_xlfn.IFS(AND(O299&lt;&gt;"",F299&lt;&gt;"",RIGHT($N299,6)="tarief"),O299*Q299,S299&gt;0,IF(F299&lt;&gt;"",S299,"")),""),"")</f>
        <v/>
      </c>
      <c r="V299" s="4" t="str" cm="1">
        <f t="array" ref="V299">IF(AA299&lt;&gt;"ja",_xlfn.IFNA(_xlfn.IFS(AND(P299&lt;&gt;"",R299&lt;&gt;"",RIGHT($N299,6)="tarief"),P299*R299,T299&gt;0,T299),""),"")</f>
        <v/>
      </c>
      <c r="W299" s="4" t="str" cm="1">
        <f t="array" ref="W299">IFERROR(_xlfn.IFS(OR(F299="",LEFT(Methode_Keuze,4)="Geen"),"",AND(U299&lt;&gt;"",F299&lt;&gt;"Arbeidskosten"),ROUND(U299*VLOOKUP(F299,Tb_ProjectKosten[],MATCH(Tb_ProjectKosten[[#Headers],[Forfat_Percentage]],Tb_ProjectKosten[#Headers],0),0),2),AND(F299="Arbeidskosten",G299&lt;&gt;""),IFERROR(ROUND(U299*VLOOKUP(G299,Tb_KostenTypen[],3,0)*VLOOKUP(F299,Tb_ProjectKosten[],MATCH(Tb_ProjectKosten[[#Headers],[Forfat_Percentage]],Tb_ProjectKosten[#Headers],0),0),2),""),U299 &lt;=0,0),"")</f>
        <v/>
      </c>
      <c r="X299" s="4" t="str" cm="1">
        <f t="array" ref="X299">IFERROR(_xlfn.IFS(OR(F299="",LEFT(Methode_Keuze,4)="Geen"),"",AND(V299&lt;&gt;"",F299&lt;&gt;"Arbeidskosten"),ROUND(V299*VLOOKUP(F299,Tb_ProjectKosten[],MATCH(Tb_ProjectKosten[[#Headers],[Forfat_Percentage]],Tb_ProjectKosten[#Headers],0),0),2),AND(F299="Arbeidskosten",G299&lt;&gt;""),IFERROR(ROUND(V299*VLOOKUP(G299,Tb_KostenTypen[],3,0)*VLOOKUP(F299,Tb_ProjectKosten[],MATCH(Tb_ProjectKosten[[#Headers],[Forfat_Percentage]],Tb_ProjectKosten[#Headers],0),0),2),""),V299 &lt;=0,0),"")</f>
        <v/>
      </c>
      <c r="Y299" s="262"/>
      <c r="Z299" s="49"/>
      <c r="AA299" s="37" t="str" cm="1">
        <f t="array" ref="AA299">IFERROR(IF(INDEX(SubsidieTabel!$Q$1:$T$9,MATCH($F299,SubsidieTabel!$Q$1:$Q$9,0),IFERROR(MATCH(Methode_Keuze,SubsidieTabel!$Q$1:$T$1,0),2))&lt;&gt;1=TRUE,"ja",""),"")</f>
        <v/>
      </c>
    </row>
    <row r="300" spans="1:27" ht="15" customHeight="1" x14ac:dyDescent="0.25">
      <c r="A300" s="87"/>
      <c r="B300" s="219" t="str">
        <f>IF(A300&lt;&gt;"",_xlfn.MAXIFS($B$1:B299,$A$1:A299,A300)+1,"")</f>
        <v/>
      </c>
      <c r="C300" s="50"/>
      <c r="D300" s="50"/>
      <c r="E300" s="50"/>
      <c r="F300" s="50"/>
      <c r="G300" s="283"/>
      <c r="H300" s="296"/>
      <c r="I300" s="295"/>
      <c r="J300" s="295"/>
      <c r="K300" s="202"/>
      <c r="L300" s="202"/>
      <c r="M300" s="91" t="str">
        <f>IFERROR(VLOOKUP(H300,Lijsten!$H$1:$I$100,2,0),"")</f>
        <v/>
      </c>
      <c r="N300" s="91" t="str" cm="1">
        <f t="array" ref="N300">IFERROR(_xlfn.IFS(AND(LEFT(F300,6)="Arbeid",RIGHT(F300,3)&lt;&gt;"IKS"),IFERROR(VLOOKUP($G300,Tb_KostenTypen[],2,0),"tarief"),RIGHT(F300,3)="IKS","Uurtarief",LEFT(F300,6)="Arbeid","Uurtarief",AND(LEFT(F300,8)="Bijdrage",RIGHT(F300,15)="(vrijwilligers)"),"Vast tarief"),"")</f>
        <v/>
      </c>
      <c r="O300" s="92"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tarief",IF(LEFT(F300,8)="Bijdrage",VLOOKUP($F300,Tb_KostenTypen[],MATCH(Methode_Keuze,Tb_KostenTypen[#Headers],0),0),VLOOKUP($G300,Lijsten!L:O,4,0))),""),"")</f>
        <v/>
      </c>
      <c r="P300" s="92"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tarief",IF(LEFT(F300,8)="Bijdrage",VLOOKUP($F300,Tb_KostenTypen[],MATCH(Methode_Keuze,Tb_KostenTypen[#Headers],0),0),VLOOKUP($G300,Lijsten!L:O,4,0))),""),"")</f>
        <v/>
      </c>
      <c r="Q300" s="50"/>
      <c r="R300" s="50"/>
      <c r="S300" s="83"/>
      <c r="T300" s="51"/>
      <c r="U300" s="4" t="str" cm="1">
        <f t="array" ref="U300">IF(AA300&lt;&gt;"ja",_xlfn.IFNA(_xlfn.IFS(AND(O300&lt;&gt;"",F300&lt;&gt;"",RIGHT($N300,6)="tarief"),O300*Q300,S300&gt;0,IF(F300&lt;&gt;"",S300,"")),""),"")</f>
        <v/>
      </c>
      <c r="V300" s="4" t="str" cm="1">
        <f t="array" ref="V300">IF(AA300&lt;&gt;"ja",_xlfn.IFNA(_xlfn.IFS(AND(P300&lt;&gt;"",R300&lt;&gt;"",RIGHT($N300,6)="tarief"),P300*R300,T300&gt;0,T300),""),"")</f>
        <v/>
      </c>
      <c r="W300" s="4" t="str" cm="1">
        <f t="array" ref="W300">IFERROR(_xlfn.IFS(OR(F300="",LEFT(Methode_Keuze,4)="Geen"),"",AND(U300&lt;&gt;"",F300&lt;&gt;"Arbeidskosten"),ROUND(U300*VLOOKUP(F300,Tb_ProjectKosten[],MATCH(Tb_ProjectKosten[[#Headers],[Forfat_Percentage]],Tb_ProjectKosten[#Headers],0),0),2),AND(F300="Arbeidskosten",G300&lt;&gt;""),IFERROR(ROUND(U300*VLOOKUP(G300,Tb_KostenTypen[],3,0)*VLOOKUP(F300,Tb_ProjectKosten[],MATCH(Tb_ProjectKosten[[#Headers],[Forfat_Percentage]],Tb_ProjectKosten[#Headers],0),0),2),""),U300 &lt;=0,0),"")</f>
        <v/>
      </c>
      <c r="X300" s="4" t="str" cm="1">
        <f t="array" ref="X300">IFERROR(_xlfn.IFS(OR(F300="",LEFT(Methode_Keuze,4)="Geen"),"",AND(V300&lt;&gt;"",F300&lt;&gt;"Arbeidskosten"),ROUND(V300*VLOOKUP(F300,Tb_ProjectKosten[],MATCH(Tb_ProjectKosten[[#Headers],[Forfat_Percentage]],Tb_ProjectKosten[#Headers],0),0),2),AND(F300="Arbeidskosten",G300&lt;&gt;""),IFERROR(ROUND(V300*VLOOKUP(G300,Tb_KostenTypen[],3,0)*VLOOKUP(F300,Tb_ProjectKosten[],MATCH(Tb_ProjectKosten[[#Headers],[Forfat_Percentage]],Tb_ProjectKosten[#Headers],0),0),2),""),V300 &lt;=0,0),"")</f>
        <v/>
      </c>
      <c r="Y300" s="262"/>
      <c r="Z300" s="49"/>
      <c r="AA300" s="37" t="str" cm="1">
        <f t="array" ref="AA300">IFERROR(IF(INDEX(SubsidieTabel!$Q$1:$T$9,MATCH($F300,SubsidieTabel!$Q$1:$Q$9,0),IFERROR(MATCH(Methode_Keuze,SubsidieTabel!$Q$1:$T$1,0),2))&lt;&gt;1=TRUE,"ja",""),"")</f>
        <v/>
      </c>
    </row>
    <row r="301" spans="1:27" ht="15" customHeight="1" x14ac:dyDescent="0.25">
      <c r="A301" s="87"/>
      <c r="B301" s="219" t="str">
        <f>IF(A301&lt;&gt;"",_xlfn.MAXIFS($B$1:B300,$A$1:A300,A301)+1,"")</f>
        <v/>
      </c>
      <c r="C301" s="50"/>
      <c r="D301" s="50"/>
      <c r="E301" s="50"/>
      <c r="F301" s="50"/>
      <c r="G301" s="283"/>
      <c r="H301" s="296"/>
      <c r="I301" s="295"/>
      <c r="J301" s="295"/>
      <c r="K301" s="202"/>
      <c r="L301" s="202"/>
      <c r="M301" s="91" t="str">
        <f>IFERROR(VLOOKUP(H301,Lijsten!$H$1:$I$100,2,0),"")</f>
        <v/>
      </c>
      <c r="N301" s="91" t="str" cm="1">
        <f t="array" ref="N301">IFERROR(_xlfn.IFS(AND(LEFT(F301,6)="Arbeid",RIGHT(F301,3)&lt;&gt;"IKS"),IFERROR(VLOOKUP($G301,Tb_KostenTypen[],2,0),"tarief"),RIGHT(F301,3)="IKS","Uurtarief",LEFT(F301,6)="Arbeid","Uurtarief",AND(LEFT(F301,8)="Bijdrage",RIGHT(F301,15)="(vrijwilligers)"),"Vast tarief"),"")</f>
        <v/>
      </c>
      <c r="O301" s="92"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tarief",IF(LEFT(F301,8)="Bijdrage",VLOOKUP($F301,Tb_KostenTypen[],MATCH(Methode_Keuze,Tb_KostenTypen[#Headers],0),0),VLOOKUP($G301,Lijsten!L:O,4,0))),""),"")</f>
        <v/>
      </c>
      <c r="P301" s="92"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tarief",IF(LEFT(F301,8)="Bijdrage",VLOOKUP($F301,Tb_KostenTypen[],MATCH(Methode_Keuze,Tb_KostenTypen[#Headers],0),0),VLOOKUP($G301,Lijsten!L:O,4,0))),""),"")</f>
        <v/>
      </c>
      <c r="Q301" s="50"/>
      <c r="R301" s="50"/>
      <c r="S301" s="83"/>
      <c r="T301" s="51"/>
      <c r="U301" s="4" t="str" cm="1">
        <f t="array" ref="U301">IF(AA301&lt;&gt;"ja",_xlfn.IFNA(_xlfn.IFS(AND(O301&lt;&gt;"",F301&lt;&gt;"",RIGHT($N301,6)="tarief"),O301*Q301,S301&gt;0,IF(F301&lt;&gt;"",S301,"")),""),"")</f>
        <v/>
      </c>
      <c r="V301" s="4" t="str" cm="1">
        <f t="array" ref="V301">IF(AA301&lt;&gt;"ja",_xlfn.IFNA(_xlfn.IFS(AND(P301&lt;&gt;"",R301&lt;&gt;"",RIGHT($N301,6)="tarief"),P301*R301,T301&gt;0,T301),""),"")</f>
        <v/>
      </c>
      <c r="W301" s="4" t="str" cm="1">
        <f t="array" ref="W301">IFERROR(_xlfn.IFS(OR(F301="",LEFT(Methode_Keuze,4)="Geen"),"",AND(U301&lt;&gt;"",F301&lt;&gt;"Arbeidskosten"),ROUND(U301*VLOOKUP(F301,Tb_ProjectKosten[],MATCH(Tb_ProjectKosten[[#Headers],[Forfat_Percentage]],Tb_ProjectKosten[#Headers],0),0),2),AND(F301="Arbeidskosten",G301&lt;&gt;""),IFERROR(ROUND(U301*VLOOKUP(G301,Tb_KostenTypen[],3,0)*VLOOKUP(F301,Tb_ProjectKosten[],MATCH(Tb_ProjectKosten[[#Headers],[Forfat_Percentage]],Tb_ProjectKosten[#Headers],0),0),2),""),U301 &lt;=0,0),"")</f>
        <v/>
      </c>
      <c r="X301" s="4" t="str" cm="1">
        <f t="array" ref="X301">IFERROR(_xlfn.IFS(OR(F301="",LEFT(Methode_Keuze,4)="Geen"),"",AND(V301&lt;&gt;"",F301&lt;&gt;"Arbeidskosten"),ROUND(V301*VLOOKUP(F301,Tb_ProjectKosten[],MATCH(Tb_ProjectKosten[[#Headers],[Forfat_Percentage]],Tb_ProjectKosten[#Headers],0),0),2),AND(F301="Arbeidskosten",G301&lt;&gt;""),IFERROR(ROUND(V301*VLOOKUP(G301,Tb_KostenTypen[],3,0)*VLOOKUP(F301,Tb_ProjectKosten[],MATCH(Tb_ProjectKosten[[#Headers],[Forfat_Percentage]],Tb_ProjectKosten[#Headers],0),0),2),""),V301 &lt;=0,0),"")</f>
        <v/>
      </c>
      <c r="Y301" s="262"/>
      <c r="Z301" s="49"/>
      <c r="AA301" s="37" t="str" cm="1">
        <f t="array" ref="AA301">IFERROR(IF(INDEX(SubsidieTabel!$Q$1:$T$9,MATCH($F301,SubsidieTabel!$Q$1:$Q$9,0),IFERROR(MATCH(Methode_Keuze,SubsidieTabel!$Q$1:$T$1,0),2))&lt;&gt;1=TRUE,"ja",""),"")</f>
        <v/>
      </c>
    </row>
    <row r="302" spans="1:27" ht="15" customHeight="1" x14ac:dyDescent="0.25">
      <c r="A302" s="87"/>
      <c r="B302" s="219" t="str">
        <f>IF(A302&lt;&gt;"",_xlfn.MAXIFS($B$1:B301,$A$1:A301,A302)+1,"")</f>
        <v/>
      </c>
      <c r="C302" s="50"/>
      <c r="D302" s="50"/>
      <c r="E302" s="50"/>
      <c r="F302" s="50"/>
      <c r="G302" s="283"/>
      <c r="H302" s="296"/>
      <c r="I302" s="295"/>
      <c r="J302" s="295"/>
      <c r="K302" s="202"/>
      <c r="L302" s="202"/>
      <c r="M302" s="91" t="str">
        <f>IFERROR(VLOOKUP(H302,Lijsten!$H$1:$I$100,2,0),"")</f>
        <v/>
      </c>
      <c r="N302" s="91" t="str" cm="1">
        <f t="array" ref="N302">IFERROR(_xlfn.IFS(AND(LEFT(F302,6)="Arbeid",RIGHT(F302,3)&lt;&gt;"IKS"),IFERROR(VLOOKUP($G302,Tb_KostenTypen[],2,0),"tarief"),RIGHT(F302,3)="IKS","Uurtarief",LEFT(F302,6)="Arbeid","Uurtarief",AND(LEFT(F302,8)="Bijdrage",RIGHT(F302,15)="(vrijwilligers)"),"Vast tarief"),"")</f>
        <v/>
      </c>
      <c r="O302" s="92"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tarief",IF(LEFT(F302,8)="Bijdrage",VLOOKUP($F302,Tb_KostenTypen[],MATCH(Methode_Keuze,Tb_KostenTypen[#Headers],0),0),VLOOKUP($G302,Lijsten!L:O,4,0))),""),"")</f>
        <v/>
      </c>
      <c r="P302" s="92"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tarief",IF(LEFT(F302,8)="Bijdrage",VLOOKUP($F302,Tb_KostenTypen[],MATCH(Methode_Keuze,Tb_KostenTypen[#Headers],0),0),VLOOKUP($G302,Lijsten!L:O,4,0))),""),"")</f>
        <v/>
      </c>
      <c r="Q302" s="50"/>
      <c r="R302" s="50"/>
      <c r="S302" s="83"/>
      <c r="T302" s="51"/>
      <c r="U302" s="4" t="str" cm="1">
        <f t="array" ref="U302">IF(AA302&lt;&gt;"ja",_xlfn.IFNA(_xlfn.IFS(AND(O302&lt;&gt;"",F302&lt;&gt;"",RIGHT($N302,6)="tarief"),O302*Q302,S302&gt;0,IF(F302&lt;&gt;"",S302,"")),""),"")</f>
        <v/>
      </c>
      <c r="V302" s="4" t="str" cm="1">
        <f t="array" ref="V302">IF(AA302&lt;&gt;"ja",_xlfn.IFNA(_xlfn.IFS(AND(P302&lt;&gt;"",R302&lt;&gt;"",RIGHT($N302,6)="tarief"),P302*R302,T302&gt;0,T302),""),"")</f>
        <v/>
      </c>
      <c r="W302" s="4" t="str" cm="1">
        <f t="array" ref="W302">IFERROR(_xlfn.IFS(OR(F302="",LEFT(Methode_Keuze,4)="Geen"),"",AND(U302&lt;&gt;"",F302&lt;&gt;"Arbeidskosten"),ROUND(U302*VLOOKUP(F302,Tb_ProjectKosten[],MATCH(Tb_ProjectKosten[[#Headers],[Forfat_Percentage]],Tb_ProjectKosten[#Headers],0),0),2),AND(F302="Arbeidskosten",G302&lt;&gt;""),IFERROR(ROUND(U302*VLOOKUP(G302,Tb_KostenTypen[],3,0)*VLOOKUP(F302,Tb_ProjectKosten[],MATCH(Tb_ProjectKosten[[#Headers],[Forfat_Percentage]],Tb_ProjectKosten[#Headers],0),0),2),""),U302 &lt;=0,0),"")</f>
        <v/>
      </c>
      <c r="X302" s="4" t="str" cm="1">
        <f t="array" ref="X302">IFERROR(_xlfn.IFS(OR(F302="",LEFT(Methode_Keuze,4)="Geen"),"",AND(V302&lt;&gt;"",F302&lt;&gt;"Arbeidskosten"),ROUND(V302*VLOOKUP(F302,Tb_ProjectKosten[],MATCH(Tb_ProjectKosten[[#Headers],[Forfat_Percentage]],Tb_ProjectKosten[#Headers],0),0),2),AND(F302="Arbeidskosten",G302&lt;&gt;""),IFERROR(ROUND(V302*VLOOKUP(G302,Tb_KostenTypen[],3,0)*VLOOKUP(F302,Tb_ProjectKosten[],MATCH(Tb_ProjectKosten[[#Headers],[Forfat_Percentage]],Tb_ProjectKosten[#Headers],0),0),2),""),V302 &lt;=0,0),"")</f>
        <v/>
      </c>
      <c r="Y302" s="262"/>
      <c r="Z302" s="49"/>
      <c r="AA302" s="37" t="str" cm="1">
        <f t="array" ref="AA302">IFERROR(IF(INDEX(SubsidieTabel!$Q$1:$T$9,MATCH($F302,SubsidieTabel!$Q$1:$Q$9,0),IFERROR(MATCH(Methode_Keuze,SubsidieTabel!$Q$1:$T$1,0),2))&lt;&gt;1=TRUE,"ja",""),"")</f>
        <v/>
      </c>
    </row>
    <row r="303" spans="1:27" ht="15" customHeight="1" x14ac:dyDescent="0.25">
      <c r="A303" s="87"/>
      <c r="B303" s="219" t="str">
        <f>IF(A303&lt;&gt;"",_xlfn.MAXIFS($B$1:B302,$A$1:A302,A303)+1,"")</f>
        <v/>
      </c>
      <c r="C303" s="50"/>
      <c r="D303" s="50"/>
      <c r="E303" s="50"/>
      <c r="F303" s="50"/>
      <c r="G303" s="283"/>
      <c r="H303" s="296"/>
      <c r="I303" s="295"/>
      <c r="J303" s="295"/>
      <c r="K303" s="202"/>
      <c r="L303" s="202"/>
      <c r="M303" s="91" t="str">
        <f>IFERROR(VLOOKUP(H303,Lijsten!$H$1:$I$100,2,0),"")</f>
        <v/>
      </c>
      <c r="N303" s="91" t="str" cm="1">
        <f t="array" ref="N303">IFERROR(_xlfn.IFS(AND(LEFT(F303,6)="Arbeid",RIGHT(F303,3)&lt;&gt;"IKS"),IFERROR(VLOOKUP($G303,Tb_KostenTypen[],2,0),"tarief"),RIGHT(F303,3)="IKS","Uurtarief",LEFT(F303,6)="Arbeid","Uurtarief",AND(LEFT(F303,8)="Bijdrage",RIGHT(F303,15)="(vrijwilligers)"),"Vast tarief"),"")</f>
        <v/>
      </c>
      <c r="O303" s="92"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tarief",IF(LEFT(F303,8)="Bijdrage",VLOOKUP($F303,Tb_KostenTypen[],MATCH(Methode_Keuze,Tb_KostenTypen[#Headers],0),0),VLOOKUP($G303,Lijsten!L:O,4,0))),""),"")</f>
        <v/>
      </c>
      <c r="P303" s="92"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tarief",IF(LEFT(F303,8)="Bijdrage",VLOOKUP($F303,Tb_KostenTypen[],MATCH(Methode_Keuze,Tb_KostenTypen[#Headers],0),0),VLOOKUP($G303,Lijsten!L:O,4,0))),""),"")</f>
        <v/>
      </c>
      <c r="Q303" s="50"/>
      <c r="R303" s="50"/>
      <c r="S303" s="83"/>
      <c r="T303" s="51"/>
      <c r="U303" s="4" t="str" cm="1">
        <f t="array" ref="U303">IF(AA303&lt;&gt;"ja",_xlfn.IFNA(_xlfn.IFS(AND(O303&lt;&gt;"",F303&lt;&gt;"",RIGHT($N303,6)="tarief"),O303*Q303,S303&gt;0,IF(F303&lt;&gt;"",S303,"")),""),"")</f>
        <v/>
      </c>
      <c r="V303" s="4" t="str" cm="1">
        <f t="array" ref="V303">IF(AA303&lt;&gt;"ja",_xlfn.IFNA(_xlfn.IFS(AND(P303&lt;&gt;"",R303&lt;&gt;"",RIGHT($N303,6)="tarief"),P303*R303,T303&gt;0,T303),""),"")</f>
        <v/>
      </c>
      <c r="W303" s="4" t="str" cm="1">
        <f t="array" ref="W303">IFERROR(_xlfn.IFS(OR(F303="",LEFT(Methode_Keuze,4)="Geen"),"",AND(U303&lt;&gt;"",F303&lt;&gt;"Arbeidskosten"),ROUND(U303*VLOOKUP(F303,Tb_ProjectKosten[],MATCH(Tb_ProjectKosten[[#Headers],[Forfat_Percentage]],Tb_ProjectKosten[#Headers],0),0),2),AND(F303="Arbeidskosten",G303&lt;&gt;""),IFERROR(ROUND(U303*VLOOKUP(G303,Tb_KostenTypen[],3,0)*VLOOKUP(F303,Tb_ProjectKosten[],MATCH(Tb_ProjectKosten[[#Headers],[Forfat_Percentage]],Tb_ProjectKosten[#Headers],0),0),2),""),U303 &lt;=0,0),"")</f>
        <v/>
      </c>
      <c r="X303" s="4" t="str" cm="1">
        <f t="array" ref="X303">IFERROR(_xlfn.IFS(OR(F303="",LEFT(Methode_Keuze,4)="Geen"),"",AND(V303&lt;&gt;"",F303&lt;&gt;"Arbeidskosten"),ROUND(V303*VLOOKUP(F303,Tb_ProjectKosten[],MATCH(Tb_ProjectKosten[[#Headers],[Forfat_Percentage]],Tb_ProjectKosten[#Headers],0),0),2),AND(F303="Arbeidskosten",G303&lt;&gt;""),IFERROR(ROUND(V303*VLOOKUP(G303,Tb_KostenTypen[],3,0)*VLOOKUP(F303,Tb_ProjectKosten[],MATCH(Tb_ProjectKosten[[#Headers],[Forfat_Percentage]],Tb_ProjectKosten[#Headers],0),0),2),""),V303 &lt;=0,0),"")</f>
        <v/>
      </c>
      <c r="Y303" s="262"/>
      <c r="Z303" s="49"/>
      <c r="AA303" s="37" t="str" cm="1">
        <f t="array" ref="AA303">IFERROR(IF(INDEX(SubsidieTabel!$Q$1:$T$9,MATCH($F303,SubsidieTabel!$Q$1:$Q$9,0),IFERROR(MATCH(Methode_Keuze,SubsidieTabel!$Q$1:$T$1,0),2))&lt;&gt;1=TRUE,"ja",""),"")</f>
        <v/>
      </c>
    </row>
    <row r="304" spans="1:27" ht="15" customHeight="1" x14ac:dyDescent="0.25">
      <c r="A304" s="87"/>
      <c r="B304" s="219" t="str">
        <f>IF(A304&lt;&gt;"",_xlfn.MAXIFS($B$1:B303,$A$1:A303,A304)+1,"")</f>
        <v/>
      </c>
      <c r="C304" s="50"/>
      <c r="D304" s="50"/>
      <c r="E304" s="50"/>
      <c r="F304" s="50"/>
      <c r="G304" s="283"/>
      <c r="H304" s="296"/>
      <c r="I304" s="295"/>
      <c r="J304" s="295"/>
      <c r="K304" s="202"/>
      <c r="L304" s="202"/>
      <c r="M304" s="91" t="str">
        <f>IFERROR(VLOOKUP(H304,Lijsten!$H$1:$I$100,2,0),"")</f>
        <v/>
      </c>
      <c r="N304" s="91" t="str" cm="1">
        <f t="array" ref="N304">IFERROR(_xlfn.IFS(AND(LEFT(F304,6)="Arbeid",RIGHT(F304,3)&lt;&gt;"IKS"),IFERROR(VLOOKUP($G304,Tb_KostenTypen[],2,0),"tarief"),RIGHT(F304,3)="IKS","Uurtarief",LEFT(F304,6)="Arbeid","Uurtarief",AND(LEFT(F304,8)="Bijdrage",RIGHT(F304,15)="(vrijwilligers)"),"Vast tarief"),"")</f>
        <v/>
      </c>
      <c r="O304" s="92"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tarief",IF(LEFT(F304,8)="Bijdrage",VLOOKUP($F304,Tb_KostenTypen[],MATCH(Methode_Keuze,Tb_KostenTypen[#Headers],0),0),VLOOKUP($G304,Lijsten!L:O,4,0))),""),"")</f>
        <v/>
      </c>
      <c r="P304" s="92"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tarief",IF(LEFT(F304,8)="Bijdrage",VLOOKUP($F304,Tb_KostenTypen[],MATCH(Methode_Keuze,Tb_KostenTypen[#Headers],0),0),VLOOKUP($G304,Lijsten!L:O,4,0))),""),"")</f>
        <v/>
      </c>
      <c r="Q304" s="50"/>
      <c r="R304" s="50"/>
      <c r="S304" s="83"/>
      <c r="T304" s="51"/>
      <c r="U304" s="4" t="str" cm="1">
        <f t="array" ref="U304">IF(AA304&lt;&gt;"ja",_xlfn.IFNA(_xlfn.IFS(AND(O304&lt;&gt;"",F304&lt;&gt;"",RIGHT($N304,6)="tarief"),O304*Q304,S304&gt;0,IF(F304&lt;&gt;"",S304,"")),""),"")</f>
        <v/>
      </c>
      <c r="V304" s="4" t="str" cm="1">
        <f t="array" ref="V304">IF(AA304&lt;&gt;"ja",_xlfn.IFNA(_xlfn.IFS(AND(P304&lt;&gt;"",R304&lt;&gt;"",RIGHT($N304,6)="tarief"),P304*R304,T304&gt;0,T304),""),"")</f>
        <v/>
      </c>
      <c r="W304" s="4" t="str" cm="1">
        <f t="array" ref="W304">IFERROR(_xlfn.IFS(OR(F304="",LEFT(Methode_Keuze,4)="Geen"),"",AND(U304&lt;&gt;"",F304&lt;&gt;"Arbeidskosten"),ROUND(U304*VLOOKUP(F304,Tb_ProjectKosten[],MATCH(Tb_ProjectKosten[[#Headers],[Forfat_Percentage]],Tb_ProjectKosten[#Headers],0),0),2),AND(F304="Arbeidskosten",G304&lt;&gt;""),IFERROR(ROUND(U304*VLOOKUP(G304,Tb_KostenTypen[],3,0)*VLOOKUP(F304,Tb_ProjectKosten[],MATCH(Tb_ProjectKosten[[#Headers],[Forfat_Percentage]],Tb_ProjectKosten[#Headers],0),0),2),""),U304 &lt;=0,0),"")</f>
        <v/>
      </c>
      <c r="X304" s="4" t="str" cm="1">
        <f t="array" ref="X304">IFERROR(_xlfn.IFS(OR(F304="",LEFT(Methode_Keuze,4)="Geen"),"",AND(V304&lt;&gt;"",F304&lt;&gt;"Arbeidskosten"),ROUND(V304*VLOOKUP(F304,Tb_ProjectKosten[],MATCH(Tb_ProjectKosten[[#Headers],[Forfat_Percentage]],Tb_ProjectKosten[#Headers],0),0),2),AND(F304="Arbeidskosten",G304&lt;&gt;""),IFERROR(ROUND(V304*VLOOKUP(G304,Tb_KostenTypen[],3,0)*VLOOKUP(F304,Tb_ProjectKosten[],MATCH(Tb_ProjectKosten[[#Headers],[Forfat_Percentage]],Tb_ProjectKosten[#Headers],0),0),2),""),V304 &lt;=0,0),"")</f>
        <v/>
      </c>
      <c r="Y304" s="262"/>
      <c r="Z304" s="49"/>
      <c r="AA304" s="37" t="str" cm="1">
        <f t="array" ref="AA304">IFERROR(IF(INDEX(SubsidieTabel!$Q$1:$T$9,MATCH($F304,SubsidieTabel!$Q$1:$Q$9,0),IFERROR(MATCH(Methode_Keuze,SubsidieTabel!$Q$1:$T$1,0),2))&lt;&gt;1=TRUE,"ja",""),"")</f>
        <v/>
      </c>
    </row>
    <row r="305" spans="1:27" ht="15" customHeight="1" x14ac:dyDescent="0.25">
      <c r="A305" s="87"/>
      <c r="B305" s="219" t="str">
        <f>IF(A305&lt;&gt;"",_xlfn.MAXIFS($B$1:B304,$A$1:A304,A305)+1,"")</f>
        <v/>
      </c>
      <c r="C305" s="50"/>
      <c r="D305" s="50"/>
      <c r="E305" s="50"/>
      <c r="F305" s="50"/>
      <c r="G305" s="283"/>
      <c r="H305" s="296"/>
      <c r="I305" s="295"/>
      <c r="J305" s="295"/>
      <c r="K305" s="202"/>
      <c r="L305" s="202"/>
      <c r="M305" s="91" t="str">
        <f>IFERROR(VLOOKUP(H305,Lijsten!$H$1:$I$100,2,0),"")</f>
        <v/>
      </c>
      <c r="N305" s="91" t="str" cm="1">
        <f t="array" ref="N305">IFERROR(_xlfn.IFS(AND(LEFT(F305,6)="Arbeid",RIGHT(F305,3)&lt;&gt;"IKS"),IFERROR(VLOOKUP($G305,Tb_KostenTypen[],2,0),"tarief"),RIGHT(F305,3)="IKS","Uurtarief",LEFT(F305,6)="Arbeid","Uurtarief",AND(LEFT(F305,8)="Bijdrage",RIGHT(F305,15)="(vrijwilligers)"),"Vast tarief"),"")</f>
        <v/>
      </c>
      <c r="O305" s="92"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tarief",IF(LEFT(F305,8)="Bijdrage",VLOOKUP($F305,Tb_KostenTypen[],MATCH(Methode_Keuze,Tb_KostenTypen[#Headers],0),0),VLOOKUP($G305,Lijsten!L:O,4,0))),""),"")</f>
        <v/>
      </c>
      <c r="P305" s="92"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tarief",IF(LEFT(F305,8)="Bijdrage",VLOOKUP($F305,Tb_KostenTypen[],MATCH(Methode_Keuze,Tb_KostenTypen[#Headers],0),0),VLOOKUP($G305,Lijsten!L:O,4,0))),""),"")</f>
        <v/>
      </c>
      <c r="Q305" s="50"/>
      <c r="R305" s="50"/>
      <c r="S305" s="83"/>
      <c r="T305" s="51"/>
      <c r="U305" s="4" t="str" cm="1">
        <f t="array" ref="U305">IF(AA305&lt;&gt;"ja",_xlfn.IFNA(_xlfn.IFS(AND(O305&lt;&gt;"",F305&lt;&gt;"",RIGHT($N305,6)="tarief"),O305*Q305,S305&gt;0,IF(F305&lt;&gt;"",S305,"")),""),"")</f>
        <v/>
      </c>
      <c r="V305" s="4" t="str" cm="1">
        <f t="array" ref="V305">IF(AA305&lt;&gt;"ja",_xlfn.IFNA(_xlfn.IFS(AND(P305&lt;&gt;"",R305&lt;&gt;"",RIGHT($N305,6)="tarief"),P305*R305,T305&gt;0,T305),""),"")</f>
        <v/>
      </c>
      <c r="W305" s="4" t="str" cm="1">
        <f t="array" ref="W305">IFERROR(_xlfn.IFS(OR(F305="",LEFT(Methode_Keuze,4)="Geen"),"",AND(U305&lt;&gt;"",F305&lt;&gt;"Arbeidskosten"),ROUND(U305*VLOOKUP(F305,Tb_ProjectKosten[],MATCH(Tb_ProjectKosten[[#Headers],[Forfat_Percentage]],Tb_ProjectKosten[#Headers],0),0),2),AND(F305="Arbeidskosten",G305&lt;&gt;""),IFERROR(ROUND(U305*VLOOKUP(G305,Tb_KostenTypen[],3,0)*VLOOKUP(F305,Tb_ProjectKosten[],MATCH(Tb_ProjectKosten[[#Headers],[Forfat_Percentage]],Tb_ProjectKosten[#Headers],0),0),2),""),U305 &lt;=0,0),"")</f>
        <v/>
      </c>
      <c r="X305" s="4" t="str" cm="1">
        <f t="array" ref="X305">IFERROR(_xlfn.IFS(OR(F305="",LEFT(Methode_Keuze,4)="Geen"),"",AND(V305&lt;&gt;"",F305&lt;&gt;"Arbeidskosten"),ROUND(V305*VLOOKUP(F305,Tb_ProjectKosten[],MATCH(Tb_ProjectKosten[[#Headers],[Forfat_Percentage]],Tb_ProjectKosten[#Headers],0),0),2),AND(F305="Arbeidskosten",G305&lt;&gt;""),IFERROR(ROUND(V305*VLOOKUP(G305,Tb_KostenTypen[],3,0)*VLOOKUP(F305,Tb_ProjectKosten[],MATCH(Tb_ProjectKosten[[#Headers],[Forfat_Percentage]],Tb_ProjectKosten[#Headers],0),0),2),""),V305 &lt;=0,0),"")</f>
        <v/>
      </c>
      <c r="Y305" s="262"/>
      <c r="Z305" s="49"/>
      <c r="AA305" s="37" t="str" cm="1">
        <f t="array" ref="AA305">IFERROR(IF(INDEX(SubsidieTabel!$Q$1:$T$9,MATCH($F305,SubsidieTabel!$Q$1:$Q$9,0),IFERROR(MATCH(Methode_Keuze,SubsidieTabel!$Q$1:$T$1,0),2))&lt;&gt;1=TRUE,"ja",""),"")</f>
        <v/>
      </c>
    </row>
    <row r="306" spans="1:27" ht="15" customHeight="1" x14ac:dyDescent="0.25">
      <c r="A306" s="87"/>
      <c r="B306" s="219" t="str">
        <f>IF(A306&lt;&gt;"",_xlfn.MAXIFS($B$1:B305,$A$1:A305,A306)+1,"")</f>
        <v/>
      </c>
      <c r="C306" s="50"/>
      <c r="D306" s="50"/>
      <c r="E306" s="50"/>
      <c r="F306" s="50"/>
      <c r="G306" s="283"/>
      <c r="H306" s="296"/>
      <c r="I306" s="295"/>
      <c r="J306" s="295"/>
      <c r="K306" s="202"/>
      <c r="L306" s="202"/>
      <c r="M306" s="91" t="str">
        <f>IFERROR(VLOOKUP(H306,Lijsten!$H$1:$I$100,2,0),"")</f>
        <v/>
      </c>
      <c r="N306" s="91" t="str" cm="1">
        <f t="array" ref="N306">IFERROR(_xlfn.IFS(AND(LEFT(F306,6)="Arbeid",RIGHT(F306,3)&lt;&gt;"IKS"),IFERROR(VLOOKUP($G306,Tb_KostenTypen[],2,0),"tarief"),RIGHT(F306,3)="IKS","Uurtarief",LEFT(F306,6)="Arbeid","Uurtarief",AND(LEFT(F306,8)="Bijdrage",RIGHT(F306,15)="(vrijwilligers)"),"Vast tarief"),"")</f>
        <v/>
      </c>
      <c r="O306" s="92"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tarief",IF(LEFT(F306,8)="Bijdrage",VLOOKUP($F306,Tb_KostenTypen[],MATCH(Methode_Keuze,Tb_KostenTypen[#Headers],0),0),VLOOKUP($G306,Lijsten!L:O,4,0))),""),"")</f>
        <v/>
      </c>
      <c r="P306" s="92"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tarief",IF(LEFT(F306,8)="Bijdrage",VLOOKUP($F306,Tb_KostenTypen[],MATCH(Methode_Keuze,Tb_KostenTypen[#Headers],0),0),VLOOKUP($G306,Lijsten!L:O,4,0))),""),"")</f>
        <v/>
      </c>
      <c r="Q306" s="50"/>
      <c r="R306" s="50"/>
      <c r="S306" s="83"/>
      <c r="T306" s="51"/>
      <c r="U306" s="4" t="str" cm="1">
        <f t="array" ref="U306">IF(AA306&lt;&gt;"ja",_xlfn.IFNA(_xlfn.IFS(AND(O306&lt;&gt;"",F306&lt;&gt;"",RIGHT($N306,6)="tarief"),O306*Q306,S306&gt;0,IF(F306&lt;&gt;"",S306,"")),""),"")</f>
        <v/>
      </c>
      <c r="V306" s="4" t="str" cm="1">
        <f t="array" ref="V306">IF(AA306&lt;&gt;"ja",_xlfn.IFNA(_xlfn.IFS(AND(P306&lt;&gt;"",R306&lt;&gt;"",RIGHT($N306,6)="tarief"),P306*R306,T306&gt;0,T306),""),"")</f>
        <v/>
      </c>
      <c r="W306" s="4" t="str" cm="1">
        <f t="array" ref="W306">IFERROR(_xlfn.IFS(OR(F306="",LEFT(Methode_Keuze,4)="Geen"),"",AND(U306&lt;&gt;"",F306&lt;&gt;"Arbeidskosten"),ROUND(U306*VLOOKUP(F306,Tb_ProjectKosten[],MATCH(Tb_ProjectKosten[[#Headers],[Forfat_Percentage]],Tb_ProjectKosten[#Headers],0),0),2),AND(F306="Arbeidskosten",G306&lt;&gt;""),IFERROR(ROUND(U306*VLOOKUP(G306,Tb_KostenTypen[],3,0)*VLOOKUP(F306,Tb_ProjectKosten[],MATCH(Tb_ProjectKosten[[#Headers],[Forfat_Percentage]],Tb_ProjectKosten[#Headers],0),0),2),""),U306 &lt;=0,0),"")</f>
        <v/>
      </c>
      <c r="X306" s="4" t="str" cm="1">
        <f t="array" ref="X306">IFERROR(_xlfn.IFS(OR(F306="",LEFT(Methode_Keuze,4)="Geen"),"",AND(V306&lt;&gt;"",F306&lt;&gt;"Arbeidskosten"),ROUND(V306*VLOOKUP(F306,Tb_ProjectKosten[],MATCH(Tb_ProjectKosten[[#Headers],[Forfat_Percentage]],Tb_ProjectKosten[#Headers],0),0),2),AND(F306="Arbeidskosten",G306&lt;&gt;""),IFERROR(ROUND(V306*VLOOKUP(G306,Tb_KostenTypen[],3,0)*VLOOKUP(F306,Tb_ProjectKosten[],MATCH(Tb_ProjectKosten[[#Headers],[Forfat_Percentage]],Tb_ProjectKosten[#Headers],0),0),2),""),V306 &lt;=0,0),"")</f>
        <v/>
      </c>
      <c r="Y306" s="262"/>
      <c r="Z306" s="49"/>
      <c r="AA306" s="37" t="str" cm="1">
        <f t="array" ref="AA306">IFERROR(IF(INDEX(SubsidieTabel!$Q$1:$T$9,MATCH($F306,SubsidieTabel!$Q$1:$Q$9,0),IFERROR(MATCH(Methode_Keuze,SubsidieTabel!$Q$1:$T$1,0),2))&lt;&gt;1=TRUE,"ja",""),"")</f>
        <v/>
      </c>
    </row>
    <row r="307" spans="1:27" ht="15" customHeight="1" x14ac:dyDescent="0.25">
      <c r="A307" s="87"/>
      <c r="B307" s="219" t="str">
        <f>IF(A307&lt;&gt;"",_xlfn.MAXIFS($B$1:B306,$A$1:A306,A307)+1,"")</f>
        <v/>
      </c>
      <c r="C307" s="50"/>
      <c r="D307" s="50"/>
      <c r="E307" s="50"/>
      <c r="F307" s="50"/>
      <c r="G307" s="283"/>
      <c r="H307" s="296"/>
      <c r="I307" s="295"/>
      <c r="J307" s="295"/>
      <c r="K307" s="202"/>
      <c r="L307" s="202"/>
      <c r="M307" s="91" t="str">
        <f>IFERROR(VLOOKUP(H307,Lijsten!$H$1:$I$100,2,0),"")</f>
        <v/>
      </c>
      <c r="N307" s="91" t="str" cm="1">
        <f t="array" ref="N307">IFERROR(_xlfn.IFS(AND(LEFT(F307,6)="Arbeid",RIGHT(F307,3)&lt;&gt;"IKS"),IFERROR(VLOOKUP($G307,Tb_KostenTypen[],2,0),"tarief"),RIGHT(F307,3)="IKS","Uurtarief",LEFT(F307,6)="Arbeid","Uurtarief",AND(LEFT(F307,8)="Bijdrage",RIGHT(F307,15)="(vrijwilligers)"),"Vast tarief"),"")</f>
        <v/>
      </c>
      <c r="O307" s="92"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tarief",IF(LEFT(F307,8)="Bijdrage",VLOOKUP($F307,Tb_KostenTypen[],MATCH(Methode_Keuze,Tb_KostenTypen[#Headers],0),0),VLOOKUP($G307,Lijsten!L:O,4,0))),""),"")</f>
        <v/>
      </c>
      <c r="P307" s="92"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tarief",IF(LEFT(F307,8)="Bijdrage",VLOOKUP($F307,Tb_KostenTypen[],MATCH(Methode_Keuze,Tb_KostenTypen[#Headers],0),0),VLOOKUP($G307,Lijsten!L:O,4,0))),""),"")</f>
        <v/>
      </c>
      <c r="Q307" s="50"/>
      <c r="R307" s="50"/>
      <c r="S307" s="83"/>
      <c r="T307" s="51"/>
      <c r="U307" s="4" t="str" cm="1">
        <f t="array" ref="U307">IF(AA307&lt;&gt;"ja",_xlfn.IFNA(_xlfn.IFS(AND(O307&lt;&gt;"",F307&lt;&gt;"",RIGHT($N307,6)="tarief"),O307*Q307,S307&gt;0,IF(F307&lt;&gt;"",S307,"")),""),"")</f>
        <v/>
      </c>
      <c r="V307" s="4" t="str" cm="1">
        <f t="array" ref="V307">IF(AA307&lt;&gt;"ja",_xlfn.IFNA(_xlfn.IFS(AND(P307&lt;&gt;"",R307&lt;&gt;"",RIGHT($N307,6)="tarief"),P307*R307,T307&gt;0,T307),""),"")</f>
        <v/>
      </c>
      <c r="W307" s="4" t="str" cm="1">
        <f t="array" ref="W307">IFERROR(_xlfn.IFS(OR(F307="",LEFT(Methode_Keuze,4)="Geen"),"",AND(U307&lt;&gt;"",F307&lt;&gt;"Arbeidskosten"),ROUND(U307*VLOOKUP(F307,Tb_ProjectKosten[],MATCH(Tb_ProjectKosten[[#Headers],[Forfat_Percentage]],Tb_ProjectKosten[#Headers],0),0),2),AND(F307="Arbeidskosten",G307&lt;&gt;""),IFERROR(ROUND(U307*VLOOKUP(G307,Tb_KostenTypen[],3,0)*VLOOKUP(F307,Tb_ProjectKosten[],MATCH(Tb_ProjectKosten[[#Headers],[Forfat_Percentage]],Tb_ProjectKosten[#Headers],0),0),2),""),U307 &lt;=0,0),"")</f>
        <v/>
      </c>
      <c r="X307" s="4" t="str" cm="1">
        <f t="array" ref="X307">IFERROR(_xlfn.IFS(OR(F307="",LEFT(Methode_Keuze,4)="Geen"),"",AND(V307&lt;&gt;"",F307&lt;&gt;"Arbeidskosten"),ROUND(V307*VLOOKUP(F307,Tb_ProjectKosten[],MATCH(Tb_ProjectKosten[[#Headers],[Forfat_Percentage]],Tb_ProjectKosten[#Headers],0),0),2),AND(F307="Arbeidskosten",G307&lt;&gt;""),IFERROR(ROUND(V307*VLOOKUP(G307,Tb_KostenTypen[],3,0)*VLOOKUP(F307,Tb_ProjectKosten[],MATCH(Tb_ProjectKosten[[#Headers],[Forfat_Percentage]],Tb_ProjectKosten[#Headers],0),0),2),""),V307 &lt;=0,0),"")</f>
        <v/>
      </c>
      <c r="Y307" s="262"/>
      <c r="Z307" s="49"/>
      <c r="AA307" s="37" t="str" cm="1">
        <f t="array" ref="AA307">IFERROR(IF(INDEX(SubsidieTabel!$Q$1:$T$9,MATCH($F307,SubsidieTabel!$Q$1:$Q$9,0),IFERROR(MATCH(Methode_Keuze,SubsidieTabel!$Q$1:$T$1,0),2))&lt;&gt;1=TRUE,"ja",""),"")</f>
        <v/>
      </c>
    </row>
    <row r="308" spans="1:27" ht="15" customHeight="1" x14ac:dyDescent="0.25">
      <c r="A308" s="87"/>
      <c r="B308" s="219" t="str">
        <f>IF(A308&lt;&gt;"",_xlfn.MAXIFS($B$1:B307,$A$1:A307,A308)+1,"")</f>
        <v/>
      </c>
      <c r="C308" s="50"/>
      <c r="D308" s="50"/>
      <c r="E308" s="50"/>
      <c r="F308" s="50"/>
      <c r="G308" s="283"/>
      <c r="H308" s="296"/>
      <c r="I308" s="295"/>
      <c r="J308" s="295"/>
      <c r="K308" s="202"/>
      <c r="L308" s="202"/>
      <c r="M308" s="91" t="str">
        <f>IFERROR(VLOOKUP(H308,Lijsten!$H$1:$I$100,2,0),"")</f>
        <v/>
      </c>
      <c r="N308" s="91" t="str" cm="1">
        <f t="array" ref="N308">IFERROR(_xlfn.IFS(AND(LEFT(F308,6)="Arbeid",RIGHT(F308,3)&lt;&gt;"IKS"),IFERROR(VLOOKUP($G308,Tb_KostenTypen[],2,0),"tarief"),RIGHT(F308,3)="IKS","Uurtarief",LEFT(F308,6)="Arbeid","Uurtarief",AND(LEFT(F308,8)="Bijdrage",RIGHT(F308,15)="(vrijwilligers)"),"Vast tarief"),"")</f>
        <v/>
      </c>
      <c r="O308" s="92"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tarief",IF(LEFT(F308,8)="Bijdrage",VLOOKUP($F308,Tb_KostenTypen[],MATCH(Methode_Keuze,Tb_KostenTypen[#Headers],0),0),VLOOKUP($G308,Lijsten!L:O,4,0))),""),"")</f>
        <v/>
      </c>
      <c r="P308" s="92"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tarief",IF(LEFT(F308,8)="Bijdrage",VLOOKUP($F308,Tb_KostenTypen[],MATCH(Methode_Keuze,Tb_KostenTypen[#Headers],0),0),VLOOKUP($G308,Lijsten!L:O,4,0))),""),"")</f>
        <v/>
      </c>
      <c r="Q308" s="50"/>
      <c r="R308" s="50"/>
      <c r="S308" s="83"/>
      <c r="T308" s="51"/>
      <c r="U308" s="4" t="str" cm="1">
        <f t="array" ref="U308">IF(AA308&lt;&gt;"ja",_xlfn.IFNA(_xlfn.IFS(AND(O308&lt;&gt;"",F308&lt;&gt;"",RIGHT($N308,6)="tarief"),O308*Q308,S308&gt;0,IF(F308&lt;&gt;"",S308,"")),""),"")</f>
        <v/>
      </c>
      <c r="V308" s="4" t="str" cm="1">
        <f t="array" ref="V308">IF(AA308&lt;&gt;"ja",_xlfn.IFNA(_xlfn.IFS(AND(P308&lt;&gt;"",R308&lt;&gt;"",RIGHT($N308,6)="tarief"),P308*R308,T308&gt;0,T308),""),"")</f>
        <v/>
      </c>
      <c r="W308" s="4" t="str" cm="1">
        <f t="array" ref="W308">IFERROR(_xlfn.IFS(OR(F308="",LEFT(Methode_Keuze,4)="Geen"),"",AND(U308&lt;&gt;"",F308&lt;&gt;"Arbeidskosten"),ROUND(U308*VLOOKUP(F308,Tb_ProjectKosten[],MATCH(Tb_ProjectKosten[[#Headers],[Forfat_Percentage]],Tb_ProjectKosten[#Headers],0),0),2),AND(F308="Arbeidskosten",G308&lt;&gt;""),IFERROR(ROUND(U308*VLOOKUP(G308,Tb_KostenTypen[],3,0)*VLOOKUP(F308,Tb_ProjectKosten[],MATCH(Tb_ProjectKosten[[#Headers],[Forfat_Percentage]],Tb_ProjectKosten[#Headers],0),0),2),""),U308 &lt;=0,0),"")</f>
        <v/>
      </c>
      <c r="X308" s="4" t="str" cm="1">
        <f t="array" ref="X308">IFERROR(_xlfn.IFS(OR(F308="",LEFT(Methode_Keuze,4)="Geen"),"",AND(V308&lt;&gt;"",F308&lt;&gt;"Arbeidskosten"),ROUND(V308*VLOOKUP(F308,Tb_ProjectKosten[],MATCH(Tb_ProjectKosten[[#Headers],[Forfat_Percentage]],Tb_ProjectKosten[#Headers],0),0),2),AND(F308="Arbeidskosten",G308&lt;&gt;""),IFERROR(ROUND(V308*VLOOKUP(G308,Tb_KostenTypen[],3,0)*VLOOKUP(F308,Tb_ProjectKosten[],MATCH(Tb_ProjectKosten[[#Headers],[Forfat_Percentage]],Tb_ProjectKosten[#Headers],0),0),2),""),V308 &lt;=0,0),"")</f>
        <v/>
      </c>
      <c r="Y308" s="262"/>
      <c r="Z308" s="49"/>
      <c r="AA308" s="37" t="str" cm="1">
        <f t="array" ref="AA308">IFERROR(IF(INDEX(SubsidieTabel!$Q$1:$T$9,MATCH($F308,SubsidieTabel!$Q$1:$Q$9,0),IFERROR(MATCH(Methode_Keuze,SubsidieTabel!$Q$1:$T$1,0),2))&lt;&gt;1=TRUE,"ja",""),"")</f>
        <v/>
      </c>
    </row>
    <row r="309" spans="1:27" ht="15" customHeight="1" x14ac:dyDescent="0.25">
      <c r="A309" s="87"/>
      <c r="B309" s="219" t="str">
        <f>IF(A309&lt;&gt;"",_xlfn.MAXIFS($B$1:B308,$A$1:A308,A309)+1,"")</f>
        <v/>
      </c>
      <c r="C309" s="50"/>
      <c r="D309" s="50"/>
      <c r="E309" s="50"/>
      <c r="F309" s="50"/>
      <c r="G309" s="283"/>
      <c r="H309" s="296"/>
      <c r="I309" s="295"/>
      <c r="J309" s="295"/>
      <c r="K309" s="202"/>
      <c r="L309" s="202"/>
      <c r="M309" s="91" t="str">
        <f>IFERROR(VLOOKUP(H309,Lijsten!$H$1:$I$100,2,0),"")</f>
        <v/>
      </c>
      <c r="N309" s="91" t="str" cm="1">
        <f t="array" ref="N309">IFERROR(_xlfn.IFS(AND(LEFT(F309,6)="Arbeid",RIGHT(F309,3)&lt;&gt;"IKS"),IFERROR(VLOOKUP($G309,Tb_KostenTypen[],2,0),"tarief"),RIGHT(F309,3)="IKS","Uurtarief",LEFT(F309,6)="Arbeid","Uurtarief",AND(LEFT(F309,8)="Bijdrage",RIGHT(F309,15)="(vrijwilligers)"),"Vast tarief"),"")</f>
        <v/>
      </c>
      <c r="O309" s="92"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tarief",IF(LEFT(F309,8)="Bijdrage",VLOOKUP($F309,Tb_KostenTypen[],MATCH(Methode_Keuze,Tb_KostenTypen[#Headers],0),0),VLOOKUP($G309,Lijsten!L:O,4,0))),""),"")</f>
        <v/>
      </c>
      <c r="P309" s="92"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tarief",IF(LEFT(F309,8)="Bijdrage",VLOOKUP($F309,Tb_KostenTypen[],MATCH(Methode_Keuze,Tb_KostenTypen[#Headers],0),0),VLOOKUP($G309,Lijsten!L:O,4,0))),""),"")</f>
        <v/>
      </c>
      <c r="Q309" s="50"/>
      <c r="R309" s="50"/>
      <c r="S309" s="83"/>
      <c r="T309" s="51"/>
      <c r="U309" s="4" t="str" cm="1">
        <f t="array" ref="U309">IF(AA309&lt;&gt;"ja",_xlfn.IFNA(_xlfn.IFS(AND(O309&lt;&gt;"",F309&lt;&gt;"",RIGHT($N309,6)="tarief"),O309*Q309,S309&gt;0,IF(F309&lt;&gt;"",S309,"")),""),"")</f>
        <v/>
      </c>
      <c r="V309" s="4" t="str" cm="1">
        <f t="array" ref="V309">IF(AA309&lt;&gt;"ja",_xlfn.IFNA(_xlfn.IFS(AND(P309&lt;&gt;"",R309&lt;&gt;"",RIGHT($N309,6)="tarief"),P309*R309,T309&gt;0,T309),""),"")</f>
        <v/>
      </c>
      <c r="W309" s="4" t="str" cm="1">
        <f t="array" ref="W309">IFERROR(_xlfn.IFS(OR(F309="",LEFT(Methode_Keuze,4)="Geen"),"",AND(U309&lt;&gt;"",F309&lt;&gt;"Arbeidskosten"),ROUND(U309*VLOOKUP(F309,Tb_ProjectKosten[],MATCH(Tb_ProjectKosten[[#Headers],[Forfat_Percentage]],Tb_ProjectKosten[#Headers],0),0),2),AND(F309="Arbeidskosten",G309&lt;&gt;""),IFERROR(ROUND(U309*VLOOKUP(G309,Tb_KostenTypen[],3,0)*VLOOKUP(F309,Tb_ProjectKosten[],MATCH(Tb_ProjectKosten[[#Headers],[Forfat_Percentage]],Tb_ProjectKosten[#Headers],0),0),2),""),U309 &lt;=0,0),"")</f>
        <v/>
      </c>
      <c r="X309" s="4" t="str" cm="1">
        <f t="array" ref="X309">IFERROR(_xlfn.IFS(OR(F309="",LEFT(Methode_Keuze,4)="Geen"),"",AND(V309&lt;&gt;"",F309&lt;&gt;"Arbeidskosten"),ROUND(V309*VLOOKUP(F309,Tb_ProjectKosten[],MATCH(Tb_ProjectKosten[[#Headers],[Forfat_Percentage]],Tb_ProjectKosten[#Headers],0),0),2),AND(F309="Arbeidskosten",G309&lt;&gt;""),IFERROR(ROUND(V309*VLOOKUP(G309,Tb_KostenTypen[],3,0)*VLOOKUP(F309,Tb_ProjectKosten[],MATCH(Tb_ProjectKosten[[#Headers],[Forfat_Percentage]],Tb_ProjectKosten[#Headers],0),0),2),""),V309 &lt;=0,0),"")</f>
        <v/>
      </c>
      <c r="Y309" s="262"/>
      <c r="Z309" s="49"/>
      <c r="AA309" s="37" t="str" cm="1">
        <f t="array" ref="AA309">IFERROR(IF(INDEX(SubsidieTabel!$Q$1:$T$9,MATCH($F309,SubsidieTabel!$Q$1:$Q$9,0),IFERROR(MATCH(Methode_Keuze,SubsidieTabel!$Q$1:$T$1,0),2))&lt;&gt;1=TRUE,"ja",""),"")</f>
        <v/>
      </c>
    </row>
    <row r="310" spans="1:27" ht="15" customHeight="1" x14ac:dyDescent="0.25">
      <c r="A310" s="87"/>
      <c r="B310" s="219" t="str">
        <f>IF(A310&lt;&gt;"",_xlfn.MAXIFS($B$1:B309,$A$1:A309,A310)+1,"")</f>
        <v/>
      </c>
      <c r="C310" s="50"/>
      <c r="D310" s="50"/>
      <c r="E310" s="50"/>
      <c r="F310" s="50"/>
      <c r="G310" s="283"/>
      <c r="H310" s="296"/>
      <c r="I310" s="295"/>
      <c r="J310" s="295"/>
      <c r="K310" s="202"/>
      <c r="L310" s="202"/>
      <c r="M310" s="91" t="str">
        <f>IFERROR(VLOOKUP(H310,Lijsten!$H$1:$I$100,2,0),"")</f>
        <v/>
      </c>
      <c r="N310" s="91" t="str" cm="1">
        <f t="array" ref="N310">IFERROR(_xlfn.IFS(AND(LEFT(F310,6)="Arbeid",RIGHT(F310,3)&lt;&gt;"IKS"),IFERROR(VLOOKUP($G310,Tb_KostenTypen[],2,0),"tarief"),RIGHT(F310,3)="IKS","Uurtarief",LEFT(F310,6)="Arbeid","Uurtarief",AND(LEFT(F310,8)="Bijdrage",RIGHT(F310,15)="(vrijwilligers)"),"Vast tarief"),"")</f>
        <v/>
      </c>
      <c r="O310" s="92"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tarief",IF(LEFT(F310,8)="Bijdrage",VLOOKUP($F310,Tb_KostenTypen[],MATCH(Methode_Keuze,Tb_KostenTypen[#Headers],0),0),VLOOKUP($G310,Lijsten!L:O,4,0))),""),"")</f>
        <v/>
      </c>
      <c r="P310" s="92"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tarief",IF(LEFT(F310,8)="Bijdrage",VLOOKUP($F310,Tb_KostenTypen[],MATCH(Methode_Keuze,Tb_KostenTypen[#Headers],0),0),VLOOKUP($G310,Lijsten!L:O,4,0))),""),"")</f>
        <v/>
      </c>
      <c r="Q310" s="50"/>
      <c r="R310" s="50"/>
      <c r="S310" s="83"/>
      <c r="T310" s="51"/>
      <c r="U310" s="4" t="str" cm="1">
        <f t="array" ref="U310">IF(AA310&lt;&gt;"ja",_xlfn.IFNA(_xlfn.IFS(AND(O310&lt;&gt;"",F310&lt;&gt;"",RIGHT($N310,6)="tarief"),O310*Q310,S310&gt;0,IF(F310&lt;&gt;"",S310,"")),""),"")</f>
        <v/>
      </c>
      <c r="V310" s="4" t="str" cm="1">
        <f t="array" ref="V310">IF(AA310&lt;&gt;"ja",_xlfn.IFNA(_xlfn.IFS(AND(P310&lt;&gt;"",R310&lt;&gt;"",RIGHT($N310,6)="tarief"),P310*R310,T310&gt;0,T310),""),"")</f>
        <v/>
      </c>
      <c r="W310" s="4" t="str" cm="1">
        <f t="array" ref="W310">IFERROR(_xlfn.IFS(OR(F310="",LEFT(Methode_Keuze,4)="Geen"),"",AND(U310&lt;&gt;"",F310&lt;&gt;"Arbeidskosten"),ROUND(U310*VLOOKUP(F310,Tb_ProjectKosten[],MATCH(Tb_ProjectKosten[[#Headers],[Forfat_Percentage]],Tb_ProjectKosten[#Headers],0),0),2),AND(F310="Arbeidskosten",G310&lt;&gt;""),IFERROR(ROUND(U310*VLOOKUP(G310,Tb_KostenTypen[],3,0)*VLOOKUP(F310,Tb_ProjectKosten[],MATCH(Tb_ProjectKosten[[#Headers],[Forfat_Percentage]],Tb_ProjectKosten[#Headers],0),0),2),""),U310 &lt;=0,0),"")</f>
        <v/>
      </c>
      <c r="X310" s="4" t="str" cm="1">
        <f t="array" ref="X310">IFERROR(_xlfn.IFS(OR(F310="",LEFT(Methode_Keuze,4)="Geen"),"",AND(V310&lt;&gt;"",F310&lt;&gt;"Arbeidskosten"),ROUND(V310*VLOOKUP(F310,Tb_ProjectKosten[],MATCH(Tb_ProjectKosten[[#Headers],[Forfat_Percentage]],Tb_ProjectKosten[#Headers],0),0),2),AND(F310="Arbeidskosten",G310&lt;&gt;""),IFERROR(ROUND(V310*VLOOKUP(G310,Tb_KostenTypen[],3,0)*VLOOKUP(F310,Tb_ProjectKosten[],MATCH(Tb_ProjectKosten[[#Headers],[Forfat_Percentage]],Tb_ProjectKosten[#Headers],0),0),2),""),V310 &lt;=0,0),"")</f>
        <v/>
      </c>
      <c r="Y310" s="262"/>
      <c r="Z310" s="49"/>
      <c r="AA310" s="37" t="str" cm="1">
        <f t="array" ref="AA310">IFERROR(IF(INDEX(SubsidieTabel!$Q$1:$T$9,MATCH($F310,SubsidieTabel!$Q$1:$Q$9,0),IFERROR(MATCH(Methode_Keuze,SubsidieTabel!$Q$1:$T$1,0),2))&lt;&gt;1=TRUE,"ja",""),"")</f>
        <v/>
      </c>
    </row>
    <row r="311" spans="1:27" ht="15" customHeight="1" x14ac:dyDescent="0.25">
      <c r="A311" s="87"/>
      <c r="B311" s="219" t="str">
        <f>IF(A311&lt;&gt;"",_xlfn.MAXIFS($B$1:B310,$A$1:A310,A311)+1,"")</f>
        <v/>
      </c>
      <c r="C311" s="50"/>
      <c r="D311" s="50"/>
      <c r="E311" s="50"/>
      <c r="F311" s="50"/>
      <c r="G311" s="283"/>
      <c r="H311" s="296"/>
      <c r="I311" s="295"/>
      <c r="J311" s="295"/>
      <c r="K311" s="202"/>
      <c r="L311" s="202"/>
      <c r="M311" s="91" t="str">
        <f>IFERROR(VLOOKUP(H311,Lijsten!$H$1:$I$100,2,0),"")</f>
        <v/>
      </c>
      <c r="N311" s="91" t="str" cm="1">
        <f t="array" ref="N311">IFERROR(_xlfn.IFS(AND(LEFT(F311,6)="Arbeid",RIGHT(F311,3)&lt;&gt;"IKS"),IFERROR(VLOOKUP($G311,Tb_KostenTypen[],2,0),"tarief"),RIGHT(F311,3)="IKS","Uurtarief",LEFT(F311,6)="Arbeid","Uurtarief",AND(LEFT(F311,8)="Bijdrage",RIGHT(F311,15)="(vrijwilligers)"),"Vast tarief"),"")</f>
        <v/>
      </c>
      <c r="O311" s="92"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tarief",IF(LEFT(F311,8)="Bijdrage",VLOOKUP($F311,Tb_KostenTypen[],MATCH(Methode_Keuze,Tb_KostenTypen[#Headers],0),0),VLOOKUP($G311,Lijsten!L:O,4,0))),""),"")</f>
        <v/>
      </c>
      <c r="P311" s="92"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tarief",IF(LEFT(F311,8)="Bijdrage",VLOOKUP($F311,Tb_KostenTypen[],MATCH(Methode_Keuze,Tb_KostenTypen[#Headers],0),0),VLOOKUP($G311,Lijsten!L:O,4,0))),""),"")</f>
        <v/>
      </c>
      <c r="Q311" s="50"/>
      <c r="R311" s="50"/>
      <c r="S311" s="83"/>
      <c r="T311" s="51"/>
      <c r="U311" s="4" t="str" cm="1">
        <f t="array" ref="U311">IF(AA311&lt;&gt;"ja",_xlfn.IFNA(_xlfn.IFS(AND(O311&lt;&gt;"",F311&lt;&gt;"",RIGHT($N311,6)="tarief"),O311*Q311,S311&gt;0,IF(F311&lt;&gt;"",S311,"")),""),"")</f>
        <v/>
      </c>
      <c r="V311" s="4" t="str" cm="1">
        <f t="array" ref="V311">IF(AA311&lt;&gt;"ja",_xlfn.IFNA(_xlfn.IFS(AND(P311&lt;&gt;"",R311&lt;&gt;"",RIGHT($N311,6)="tarief"),P311*R311,T311&gt;0,T311),""),"")</f>
        <v/>
      </c>
      <c r="W311" s="4" t="str" cm="1">
        <f t="array" ref="W311">IFERROR(_xlfn.IFS(OR(F311="",LEFT(Methode_Keuze,4)="Geen"),"",AND(U311&lt;&gt;"",F311&lt;&gt;"Arbeidskosten"),ROUND(U311*VLOOKUP(F311,Tb_ProjectKosten[],MATCH(Tb_ProjectKosten[[#Headers],[Forfat_Percentage]],Tb_ProjectKosten[#Headers],0),0),2),AND(F311="Arbeidskosten",G311&lt;&gt;""),IFERROR(ROUND(U311*VLOOKUP(G311,Tb_KostenTypen[],3,0)*VLOOKUP(F311,Tb_ProjectKosten[],MATCH(Tb_ProjectKosten[[#Headers],[Forfat_Percentage]],Tb_ProjectKosten[#Headers],0),0),2),""),U311 &lt;=0,0),"")</f>
        <v/>
      </c>
      <c r="X311" s="4" t="str" cm="1">
        <f t="array" ref="X311">IFERROR(_xlfn.IFS(OR(F311="",LEFT(Methode_Keuze,4)="Geen"),"",AND(V311&lt;&gt;"",F311&lt;&gt;"Arbeidskosten"),ROUND(V311*VLOOKUP(F311,Tb_ProjectKosten[],MATCH(Tb_ProjectKosten[[#Headers],[Forfat_Percentage]],Tb_ProjectKosten[#Headers],0),0),2),AND(F311="Arbeidskosten",G311&lt;&gt;""),IFERROR(ROUND(V311*VLOOKUP(G311,Tb_KostenTypen[],3,0)*VLOOKUP(F311,Tb_ProjectKosten[],MATCH(Tb_ProjectKosten[[#Headers],[Forfat_Percentage]],Tb_ProjectKosten[#Headers],0),0),2),""),V311 &lt;=0,0),"")</f>
        <v/>
      </c>
      <c r="Y311" s="262"/>
      <c r="Z311" s="49"/>
      <c r="AA311" s="37" t="str" cm="1">
        <f t="array" ref="AA311">IFERROR(IF(INDEX(SubsidieTabel!$Q$1:$T$9,MATCH($F311,SubsidieTabel!$Q$1:$Q$9,0),IFERROR(MATCH(Methode_Keuze,SubsidieTabel!$Q$1:$T$1,0),2))&lt;&gt;1=TRUE,"ja",""),"")</f>
        <v/>
      </c>
    </row>
    <row r="312" spans="1:27" ht="15" customHeight="1" x14ac:dyDescent="0.25">
      <c r="A312" s="87"/>
      <c r="B312" s="219" t="str">
        <f>IF(A312&lt;&gt;"",_xlfn.MAXIFS($B$1:B311,$A$1:A311,A312)+1,"")</f>
        <v/>
      </c>
      <c r="C312" s="50"/>
      <c r="D312" s="50"/>
      <c r="E312" s="50"/>
      <c r="F312" s="50"/>
      <c r="G312" s="283"/>
      <c r="H312" s="296"/>
      <c r="I312" s="295"/>
      <c r="J312" s="295"/>
      <c r="K312" s="202"/>
      <c r="L312" s="202"/>
      <c r="M312" s="91" t="str">
        <f>IFERROR(VLOOKUP(H312,Lijsten!$H$1:$I$100,2,0),"")</f>
        <v/>
      </c>
      <c r="N312" s="91" t="str" cm="1">
        <f t="array" ref="N312">IFERROR(_xlfn.IFS(AND(LEFT(F312,6)="Arbeid",RIGHT(F312,3)&lt;&gt;"IKS"),IFERROR(VLOOKUP($G312,Tb_KostenTypen[],2,0),"tarief"),RIGHT(F312,3)="IKS","Uurtarief",LEFT(F312,6)="Arbeid","Uurtarief",AND(LEFT(F312,8)="Bijdrage",RIGHT(F312,15)="(vrijwilligers)"),"Vast tarief"),"")</f>
        <v/>
      </c>
      <c r="O312" s="92"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tarief",IF(LEFT(F312,8)="Bijdrage",VLOOKUP($F312,Tb_KostenTypen[],MATCH(Methode_Keuze,Tb_KostenTypen[#Headers],0),0),VLOOKUP($G312,Lijsten!L:O,4,0))),""),"")</f>
        <v/>
      </c>
      <c r="P312" s="92"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tarief",IF(LEFT(F312,8)="Bijdrage",VLOOKUP($F312,Tb_KostenTypen[],MATCH(Methode_Keuze,Tb_KostenTypen[#Headers],0),0),VLOOKUP($G312,Lijsten!L:O,4,0))),""),"")</f>
        <v/>
      </c>
      <c r="Q312" s="50"/>
      <c r="R312" s="50"/>
      <c r="S312" s="83"/>
      <c r="T312" s="51"/>
      <c r="U312" s="4" t="str" cm="1">
        <f t="array" ref="U312">IF(AA312&lt;&gt;"ja",_xlfn.IFNA(_xlfn.IFS(AND(O312&lt;&gt;"",F312&lt;&gt;"",RIGHT($N312,6)="tarief"),O312*Q312,S312&gt;0,IF(F312&lt;&gt;"",S312,"")),""),"")</f>
        <v/>
      </c>
      <c r="V312" s="4" t="str" cm="1">
        <f t="array" ref="V312">IF(AA312&lt;&gt;"ja",_xlfn.IFNA(_xlfn.IFS(AND(P312&lt;&gt;"",R312&lt;&gt;"",RIGHT($N312,6)="tarief"),P312*R312,T312&gt;0,T312),""),"")</f>
        <v/>
      </c>
      <c r="W312" s="4" t="str" cm="1">
        <f t="array" ref="W312">IFERROR(_xlfn.IFS(OR(F312="",LEFT(Methode_Keuze,4)="Geen"),"",AND(U312&lt;&gt;"",F312&lt;&gt;"Arbeidskosten"),ROUND(U312*VLOOKUP(F312,Tb_ProjectKosten[],MATCH(Tb_ProjectKosten[[#Headers],[Forfat_Percentage]],Tb_ProjectKosten[#Headers],0),0),2),AND(F312="Arbeidskosten",G312&lt;&gt;""),IFERROR(ROUND(U312*VLOOKUP(G312,Tb_KostenTypen[],3,0)*VLOOKUP(F312,Tb_ProjectKosten[],MATCH(Tb_ProjectKosten[[#Headers],[Forfat_Percentage]],Tb_ProjectKosten[#Headers],0),0),2),""),U312 &lt;=0,0),"")</f>
        <v/>
      </c>
      <c r="X312" s="4" t="str" cm="1">
        <f t="array" ref="X312">IFERROR(_xlfn.IFS(OR(F312="",LEFT(Methode_Keuze,4)="Geen"),"",AND(V312&lt;&gt;"",F312&lt;&gt;"Arbeidskosten"),ROUND(V312*VLOOKUP(F312,Tb_ProjectKosten[],MATCH(Tb_ProjectKosten[[#Headers],[Forfat_Percentage]],Tb_ProjectKosten[#Headers],0),0),2),AND(F312="Arbeidskosten",G312&lt;&gt;""),IFERROR(ROUND(V312*VLOOKUP(G312,Tb_KostenTypen[],3,0)*VLOOKUP(F312,Tb_ProjectKosten[],MATCH(Tb_ProjectKosten[[#Headers],[Forfat_Percentage]],Tb_ProjectKosten[#Headers],0),0),2),""),V312 &lt;=0,0),"")</f>
        <v/>
      </c>
      <c r="Y312" s="262"/>
      <c r="Z312" s="49"/>
      <c r="AA312" s="37" t="str" cm="1">
        <f t="array" ref="AA312">IFERROR(IF(INDEX(SubsidieTabel!$Q$1:$T$9,MATCH($F312,SubsidieTabel!$Q$1:$Q$9,0),IFERROR(MATCH(Methode_Keuze,SubsidieTabel!$Q$1:$T$1,0),2))&lt;&gt;1=TRUE,"ja",""),"")</f>
        <v/>
      </c>
    </row>
    <row r="313" spans="1:27" ht="15" customHeight="1" x14ac:dyDescent="0.25">
      <c r="A313" s="87"/>
      <c r="B313" s="219" t="str">
        <f>IF(A313&lt;&gt;"",_xlfn.MAXIFS($B$1:B312,$A$1:A312,A313)+1,"")</f>
        <v/>
      </c>
      <c r="C313" s="50"/>
      <c r="D313" s="50"/>
      <c r="E313" s="50"/>
      <c r="F313" s="50"/>
      <c r="G313" s="283"/>
      <c r="H313" s="296"/>
      <c r="I313" s="295"/>
      <c r="J313" s="295"/>
      <c r="K313" s="202"/>
      <c r="L313" s="202"/>
      <c r="M313" s="91" t="str">
        <f>IFERROR(VLOOKUP(H313,Lijsten!$H$1:$I$100,2,0),"")</f>
        <v/>
      </c>
      <c r="N313" s="91" t="str" cm="1">
        <f t="array" ref="N313">IFERROR(_xlfn.IFS(AND(LEFT(F313,6)="Arbeid",RIGHT(F313,3)&lt;&gt;"IKS"),IFERROR(VLOOKUP($G313,Tb_KostenTypen[],2,0),"tarief"),RIGHT(F313,3)="IKS","Uurtarief",LEFT(F313,6)="Arbeid","Uurtarief",AND(LEFT(F313,8)="Bijdrage",RIGHT(F313,15)="(vrijwilligers)"),"Vast tarief"),"")</f>
        <v/>
      </c>
      <c r="O313" s="92"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tarief",IF(LEFT(F313,8)="Bijdrage",VLOOKUP($F313,Tb_KostenTypen[],MATCH(Methode_Keuze,Tb_KostenTypen[#Headers],0),0),VLOOKUP($G313,Lijsten!L:O,4,0))),""),"")</f>
        <v/>
      </c>
      <c r="P313" s="92"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tarief",IF(LEFT(F313,8)="Bijdrage",VLOOKUP($F313,Tb_KostenTypen[],MATCH(Methode_Keuze,Tb_KostenTypen[#Headers],0),0),VLOOKUP($G313,Lijsten!L:O,4,0))),""),"")</f>
        <v/>
      </c>
      <c r="Q313" s="50"/>
      <c r="R313" s="50"/>
      <c r="S313" s="83"/>
      <c r="T313" s="51"/>
      <c r="U313" s="4" t="str" cm="1">
        <f t="array" ref="U313">IF(AA313&lt;&gt;"ja",_xlfn.IFNA(_xlfn.IFS(AND(O313&lt;&gt;"",F313&lt;&gt;"",RIGHT($N313,6)="tarief"),O313*Q313,S313&gt;0,IF(F313&lt;&gt;"",S313,"")),""),"")</f>
        <v/>
      </c>
      <c r="V313" s="4" t="str" cm="1">
        <f t="array" ref="V313">IF(AA313&lt;&gt;"ja",_xlfn.IFNA(_xlfn.IFS(AND(P313&lt;&gt;"",R313&lt;&gt;"",RIGHT($N313,6)="tarief"),P313*R313,T313&gt;0,T313),""),"")</f>
        <v/>
      </c>
      <c r="W313" s="4" t="str" cm="1">
        <f t="array" ref="W313">IFERROR(_xlfn.IFS(OR(F313="",LEFT(Methode_Keuze,4)="Geen"),"",AND(U313&lt;&gt;"",F313&lt;&gt;"Arbeidskosten"),ROUND(U313*VLOOKUP(F313,Tb_ProjectKosten[],MATCH(Tb_ProjectKosten[[#Headers],[Forfat_Percentage]],Tb_ProjectKosten[#Headers],0),0),2),AND(F313="Arbeidskosten",G313&lt;&gt;""),IFERROR(ROUND(U313*VLOOKUP(G313,Tb_KostenTypen[],3,0)*VLOOKUP(F313,Tb_ProjectKosten[],MATCH(Tb_ProjectKosten[[#Headers],[Forfat_Percentage]],Tb_ProjectKosten[#Headers],0),0),2),""),U313 &lt;=0,0),"")</f>
        <v/>
      </c>
      <c r="X313" s="4" t="str" cm="1">
        <f t="array" ref="X313">IFERROR(_xlfn.IFS(OR(F313="",LEFT(Methode_Keuze,4)="Geen"),"",AND(V313&lt;&gt;"",F313&lt;&gt;"Arbeidskosten"),ROUND(V313*VLOOKUP(F313,Tb_ProjectKosten[],MATCH(Tb_ProjectKosten[[#Headers],[Forfat_Percentage]],Tb_ProjectKosten[#Headers],0),0),2),AND(F313="Arbeidskosten",G313&lt;&gt;""),IFERROR(ROUND(V313*VLOOKUP(G313,Tb_KostenTypen[],3,0)*VLOOKUP(F313,Tb_ProjectKosten[],MATCH(Tb_ProjectKosten[[#Headers],[Forfat_Percentage]],Tb_ProjectKosten[#Headers],0),0),2),""),V313 &lt;=0,0),"")</f>
        <v/>
      </c>
      <c r="Y313" s="262"/>
      <c r="Z313" s="49"/>
      <c r="AA313" s="37" t="str" cm="1">
        <f t="array" ref="AA313">IFERROR(IF(INDEX(SubsidieTabel!$Q$1:$T$9,MATCH($F313,SubsidieTabel!$Q$1:$Q$9,0),IFERROR(MATCH(Methode_Keuze,SubsidieTabel!$Q$1:$T$1,0),2))&lt;&gt;1=TRUE,"ja",""),"")</f>
        <v/>
      </c>
    </row>
    <row r="314" spans="1:27" ht="15" customHeight="1" x14ac:dyDescent="0.25">
      <c r="A314" s="87"/>
      <c r="B314" s="219" t="str">
        <f>IF(A314&lt;&gt;"",_xlfn.MAXIFS($B$1:B313,$A$1:A313,A314)+1,"")</f>
        <v/>
      </c>
      <c r="C314" s="50"/>
      <c r="D314" s="50"/>
      <c r="E314" s="50"/>
      <c r="F314" s="50"/>
      <c r="G314" s="283"/>
      <c r="H314" s="296"/>
      <c r="I314" s="295"/>
      <c r="J314" s="295"/>
      <c r="K314" s="202"/>
      <c r="L314" s="202"/>
      <c r="M314" s="91" t="str">
        <f>IFERROR(VLOOKUP(H314,Lijsten!$H$1:$I$100,2,0),"")</f>
        <v/>
      </c>
      <c r="N314" s="91" t="str" cm="1">
        <f t="array" ref="N314">IFERROR(_xlfn.IFS(AND(LEFT(F314,6)="Arbeid",RIGHT(F314,3)&lt;&gt;"IKS"),IFERROR(VLOOKUP($G314,Tb_KostenTypen[],2,0),"tarief"),RIGHT(F314,3)="IKS","Uurtarief",LEFT(F314,6)="Arbeid","Uurtarief",AND(LEFT(F314,8)="Bijdrage",RIGHT(F314,15)="(vrijwilligers)"),"Vast tarief"),"")</f>
        <v/>
      </c>
      <c r="O314" s="92"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tarief",IF(LEFT(F314,8)="Bijdrage",VLOOKUP($F314,Tb_KostenTypen[],MATCH(Methode_Keuze,Tb_KostenTypen[#Headers],0),0),VLOOKUP($G314,Lijsten!L:O,4,0))),""),"")</f>
        <v/>
      </c>
      <c r="P314" s="92"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tarief",IF(LEFT(F314,8)="Bijdrage",VLOOKUP($F314,Tb_KostenTypen[],MATCH(Methode_Keuze,Tb_KostenTypen[#Headers],0),0),VLOOKUP($G314,Lijsten!L:O,4,0))),""),"")</f>
        <v/>
      </c>
      <c r="Q314" s="50"/>
      <c r="R314" s="50"/>
      <c r="S314" s="83"/>
      <c r="T314" s="51"/>
      <c r="U314" s="4" t="str" cm="1">
        <f t="array" ref="U314">IF(AA314&lt;&gt;"ja",_xlfn.IFNA(_xlfn.IFS(AND(O314&lt;&gt;"",F314&lt;&gt;"",RIGHT($N314,6)="tarief"),O314*Q314,S314&gt;0,IF(F314&lt;&gt;"",S314,"")),""),"")</f>
        <v/>
      </c>
      <c r="V314" s="4" t="str" cm="1">
        <f t="array" ref="V314">IF(AA314&lt;&gt;"ja",_xlfn.IFNA(_xlfn.IFS(AND(P314&lt;&gt;"",R314&lt;&gt;"",RIGHT($N314,6)="tarief"),P314*R314,T314&gt;0,T314),""),"")</f>
        <v/>
      </c>
      <c r="W314" s="4" t="str" cm="1">
        <f t="array" ref="W314">IFERROR(_xlfn.IFS(OR(F314="",LEFT(Methode_Keuze,4)="Geen"),"",AND(U314&lt;&gt;"",F314&lt;&gt;"Arbeidskosten"),ROUND(U314*VLOOKUP(F314,Tb_ProjectKosten[],MATCH(Tb_ProjectKosten[[#Headers],[Forfat_Percentage]],Tb_ProjectKosten[#Headers],0),0),2),AND(F314="Arbeidskosten",G314&lt;&gt;""),IFERROR(ROUND(U314*VLOOKUP(G314,Tb_KostenTypen[],3,0)*VLOOKUP(F314,Tb_ProjectKosten[],MATCH(Tb_ProjectKosten[[#Headers],[Forfat_Percentage]],Tb_ProjectKosten[#Headers],0),0),2),""),U314 &lt;=0,0),"")</f>
        <v/>
      </c>
      <c r="X314" s="4" t="str" cm="1">
        <f t="array" ref="X314">IFERROR(_xlfn.IFS(OR(F314="",LEFT(Methode_Keuze,4)="Geen"),"",AND(V314&lt;&gt;"",F314&lt;&gt;"Arbeidskosten"),ROUND(V314*VLOOKUP(F314,Tb_ProjectKosten[],MATCH(Tb_ProjectKosten[[#Headers],[Forfat_Percentage]],Tb_ProjectKosten[#Headers],0),0),2),AND(F314="Arbeidskosten",G314&lt;&gt;""),IFERROR(ROUND(V314*VLOOKUP(G314,Tb_KostenTypen[],3,0)*VLOOKUP(F314,Tb_ProjectKosten[],MATCH(Tb_ProjectKosten[[#Headers],[Forfat_Percentage]],Tb_ProjectKosten[#Headers],0),0),2),""),V314 &lt;=0,0),"")</f>
        <v/>
      </c>
      <c r="Y314" s="262"/>
      <c r="Z314" s="49"/>
      <c r="AA314" s="37" t="str" cm="1">
        <f t="array" ref="AA314">IFERROR(IF(INDEX(SubsidieTabel!$Q$1:$T$9,MATCH($F314,SubsidieTabel!$Q$1:$Q$9,0),IFERROR(MATCH(Methode_Keuze,SubsidieTabel!$Q$1:$T$1,0),2))&lt;&gt;1=TRUE,"ja",""),"")</f>
        <v/>
      </c>
    </row>
    <row r="315" spans="1:27" ht="15" customHeight="1" x14ac:dyDescent="0.25">
      <c r="A315" s="87"/>
      <c r="B315" s="219" t="str">
        <f>IF(A315&lt;&gt;"",_xlfn.MAXIFS($B$1:B314,$A$1:A314,A315)+1,"")</f>
        <v/>
      </c>
      <c r="C315" s="50"/>
      <c r="D315" s="50"/>
      <c r="E315" s="50"/>
      <c r="F315" s="50"/>
      <c r="G315" s="283"/>
      <c r="H315" s="296"/>
      <c r="I315" s="295"/>
      <c r="J315" s="295"/>
      <c r="K315" s="202"/>
      <c r="L315" s="202"/>
      <c r="M315" s="91" t="str">
        <f>IFERROR(VLOOKUP(H315,Lijsten!$H$1:$I$100,2,0),"")</f>
        <v/>
      </c>
      <c r="N315" s="91" t="str" cm="1">
        <f t="array" ref="N315">IFERROR(_xlfn.IFS(AND(LEFT(F315,6)="Arbeid",RIGHT(F315,3)&lt;&gt;"IKS"),IFERROR(VLOOKUP($G315,Tb_KostenTypen[],2,0),"tarief"),RIGHT(F315,3)="IKS","Uurtarief",LEFT(F315,6)="Arbeid","Uurtarief",AND(LEFT(F315,8)="Bijdrage",RIGHT(F315,15)="(vrijwilligers)"),"Vast tarief"),"")</f>
        <v/>
      </c>
      <c r="O315" s="92"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tarief",IF(LEFT(F315,8)="Bijdrage",VLOOKUP($F315,Tb_KostenTypen[],MATCH(Methode_Keuze,Tb_KostenTypen[#Headers],0),0),VLOOKUP($G315,Lijsten!L:O,4,0))),""),"")</f>
        <v/>
      </c>
      <c r="P315" s="92"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tarief",IF(LEFT(F315,8)="Bijdrage",VLOOKUP($F315,Tb_KostenTypen[],MATCH(Methode_Keuze,Tb_KostenTypen[#Headers],0),0),VLOOKUP($G315,Lijsten!L:O,4,0))),""),"")</f>
        <v/>
      </c>
      <c r="Q315" s="50"/>
      <c r="R315" s="50"/>
      <c r="S315" s="83"/>
      <c r="T315" s="51"/>
      <c r="U315" s="4" t="str" cm="1">
        <f t="array" ref="U315">IF(AA315&lt;&gt;"ja",_xlfn.IFNA(_xlfn.IFS(AND(O315&lt;&gt;"",F315&lt;&gt;"",RIGHT($N315,6)="tarief"),O315*Q315,S315&gt;0,IF(F315&lt;&gt;"",S315,"")),""),"")</f>
        <v/>
      </c>
      <c r="V315" s="4" t="str" cm="1">
        <f t="array" ref="V315">IF(AA315&lt;&gt;"ja",_xlfn.IFNA(_xlfn.IFS(AND(P315&lt;&gt;"",R315&lt;&gt;"",RIGHT($N315,6)="tarief"),P315*R315,T315&gt;0,T315),""),"")</f>
        <v/>
      </c>
      <c r="W315" s="4" t="str" cm="1">
        <f t="array" ref="W315">IFERROR(_xlfn.IFS(OR(F315="",LEFT(Methode_Keuze,4)="Geen"),"",AND(U315&lt;&gt;"",F315&lt;&gt;"Arbeidskosten"),ROUND(U315*VLOOKUP(F315,Tb_ProjectKosten[],MATCH(Tb_ProjectKosten[[#Headers],[Forfat_Percentage]],Tb_ProjectKosten[#Headers],0),0),2),AND(F315="Arbeidskosten",G315&lt;&gt;""),IFERROR(ROUND(U315*VLOOKUP(G315,Tb_KostenTypen[],3,0)*VLOOKUP(F315,Tb_ProjectKosten[],MATCH(Tb_ProjectKosten[[#Headers],[Forfat_Percentage]],Tb_ProjectKosten[#Headers],0),0),2),""),U315 &lt;=0,0),"")</f>
        <v/>
      </c>
      <c r="X315" s="4" t="str" cm="1">
        <f t="array" ref="X315">IFERROR(_xlfn.IFS(OR(F315="",LEFT(Methode_Keuze,4)="Geen"),"",AND(V315&lt;&gt;"",F315&lt;&gt;"Arbeidskosten"),ROUND(V315*VLOOKUP(F315,Tb_ProjectKosten[],MATCH(Tb_ProjectKosten[[#Headers],[Forfat_Percentage]],Tb_ProjectKosten[#Headers],0),0),2),AND(F315="Arbeidskosten",G315&lt;&gt;""),IFERROR(ROUND(V315*VLOOKUP(G315,Tb_KostenTypen[],3,0)*VLOOKUP(F315,Tb_ProjectKosten[],MATCH(Tb_ProjectKosten[[#Headers],[Forfat_Percentage]],Tb_ProjectKosten[#Headers],0),0),2),""),V315 &lt;=0,0),"")</f>
        <v/>
      </c>
      <c r="Y315" s="262"/>
      <c r="Z315" s="49"/>
      <c r="AA315" s="37" t="str" cm="1">
        <f t="array" ref="AA315">IFERROR(IF(INDEX(SubsidieTabel!$Q$1:$T$9,MATCH($F315,SubsidieTabel!$Q$1:$Q$9,0),IFERROR(MATCH(Methode_Keuze,SubsidieTabel!$Q$1:$T$1,0),2))&lt;&gt;1=TRUE,"ja",""),"")</f>
        <v/>
      </c>
    </row>
    <row r="316" spans="1:27" ht="15" customHeight="1" x14ac:dyDescent="0.25">
      <c r="A316" s="87"/>
      <c r="B316" s="219" t="str">
        <f>IF(A316&lt;&gt;"",_xlfn.MAXIFS($B$1:B315,$A$1:A315,A316)+1,"")</f>
        <v/>
      </c>
      <c r="C316" s="50"/>
      <c r="D316" s="50"/>
      <c r="E316" s="50"/>
      <c r="F316" s="50"/>
      <c r="G316" s="283"/>
      <c r="H316" s="296"/>
      <c r="I316" s="295"/>
      <c r="J316" s="295"/>
      <c r="K316" s="202"/>
      <c r="L316" s="202"/>
      <c r="M316" s="91" t="str">
        <f>IFERROR(VLOOKUP(H316,Lijsten!$H$1:$I$100,2,0),"")</f>
        <v/>
      </c>
      <c r="N316" s="91" t="str" cm="1">
        <f t="array" ref="N316">IFERROR(_xlfn.IFS(AND(LEFT(F316,6)="Arbeid",RIGHT(F316,3)&lt;&gt;"IKS"),IFERROR(VLOOKUP($G316,Tb_KostenTypen[],2,0),"tarief"),RIGHT(F316,3)="IKS","Uurtarief",LEFT(F316,6)="Arbeid","Uurtarief",AND(LEFT(F316,8)="Bijdrage",RIGHT(F316,15)="(vrijwilligers)"),"Vast tarief"),"")</f>
        <v/>
      </c>
      <c r="O316" s="92"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tarief",IF(LEFT(F316,8)="Bijdrage",VLOOKUP($F316,Tb_KostenTypen[],MATCH(Methode_Keuze,Tb_KostenTypen[#Headers],0),0),VLOOKUP($G316,Lijsten!L:O,4,0))),""),"")</f>
        <v/>
      </c>
      <c r="P316" s="92"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tarief",IF(LEFT(F316,8)="Bijdrage",VLOOKUP($F316,Tb_KostenTypen[],MATCH(Methode_Keuze,Tb_KostenTypen[#Headers],0),0),VLOOKUP($G316,Lijsten!L:O,4,0))),""),"")</f>
        <v/>
      </c>
      <c r="Q316" s="50"/>
      <c r="R316" s="50"/>
      <c r="S316" s="83"/>
      <c r="T316" s="51"/>
      <c r="U316" s="4" t="str" cm="1">
        <f t="array" ref="U316">IF(AA316&lt;&gt;"ja",_xlfn.IFNA(_xlfn.IFS(AND(O316&lt;&gt;"",F316&lt;&gt;"",RIGHT($N316,6)="tarief"),O316*Q316,S316&gt;0,IF(F316&lt;&gt;"",S316,"")),""),"")</f>
        <v/>
      </c>
      <c r="V316" s="4" t="str" cm="1">
        <f t="array" ref="V316">IF(AA316&lt;&gt;"ja",_xlfn.IFNA(_xlfn.IFS(AND(P316&lt;&gt;"",R316&lt;&gt;"",RIGHT($N316,6)="tarief"),P316*R316,T316&gt;0,T316),""),"")</f>
        <v/>
      </c>
      <c r="W316" s="4" t="str" cm="1">
        <f t="array" ref="W316">IFERROR(_xlfn.IFS(OR(F316="",LEFT(Methode_Keuze,4)="Geen"),"",AND(U316&lt;&gt;"",F316&lt;&gt;"Arbeidskosten"),ROUND(U316*VLOOKUP(F316,Tb_ProjectKosten[],MATCH(Tb_ProjectKosten[[#Headers],[Forfat_Percentage]],Tb_ProjectKosten[#Headers],0),0),2),AND(F316="Arbeidskosten",G316&lt;&gt;""),IFERROR(ROUND(U316*VLOOKUP(G316,Tb_KostenTypen[],3,0)*VLOOKUP(F316,Tb_ProjectKosten[],MATCH(Tb_ProjectKosten[[#Headers],[Forfat_Percentage]],Tb_ProjectKosten[#Headers],0),0),2),""),U316 &lt;=0,0),"")</f>
        <v/>
      </c>
      <c r="X316" s="4" t="str" cm="1">
        <f t="array" ref="X316">IFERROR(_xlfn.IFS(OR(F316="",LEFT(Methode_Keuze,4)="Geen"),"",AND(V316&lt;&gt;"",F316&lt;&gt;"Arbeidskosten"),ROUND(V316*VLOOKUP(F316,Tb_ProjectKosten[],MATCH(Tb_ProjectKosten[[#Headers],[Forfat_Percentage]],Tb_ProjectKosten[#Headers],0),0),2),AND(F316="Arbeidskosten",G316&lt;&gt;""),IFERROR(ROUND(V316*VLOOKUP(G316,Tb_KostenTypen[],3,0)*VLOOKUP(F316,Tb_ProjectKosten[],MATCH(Tb_ProjectKosten[[#Headers],[Forfat_Percentage]],Tb_ProjectKosten[#Headers],0),0),2),""),V316 &lt;=0,0),"")</f>
        <v/>
      </c>
      <c r="Y316" s="262"/>
      <c r="Z316" s="49"/>
      <c r="AA316" s="37" t="str" cm="1">
        <f t="array" ref="AA316">IFERROR(IF(INDEX(SubsidieTabel!$Q$1:$T$9,MATCH($F316,SubsidieTabel!$Q$1:$Q$9,0),IFERROR(MATCH(Methode_Keuze,SubsidieTabel!$Q$1:$T$1,0),2))&lt;&gt;1=TRUE,"ja",""),"")</f>
        <v/>
      </c>
    </row>
    <row r="317" spans="1:27" ht="15" customHeight="1" x14ac:dyDescent="0.25">
      <c r="A317" s="87"/>
      <c r="B317" s="219" t="str">
        <f>IF(A317&lt;&gt;"",_xlfn.MAXIFS($B$1:B316,$A$1:A316,A317)+1,"")</f>
        <v/>
      </c>
      <c r="C317" s="50"/>
      <c r="D317" s="50"/>
      <c r="E317" s="50"/>
      <c r="F317" s="50"/>
      <c r="G317" s="283"/>
      <c r="H317" s="296"/>
      <c r="I317" s="295"/>
      <c r="J317" s="295"/>
      <c r="K317" s="202"/>
      <c r="L317" s="202"/>
      <c r="M317" s="91" t="str">
        <f>IFERROR(VLOOKUP(H317,Lijsten!$H$1:$I$100,2,0),"")</f>
        <v/>
      </c>
      <c r="N317" s="91" t="str" cm="1">
        <f t="array" ref="N317">IFERROR(_xlfn.IFS(AND(LEFT(F317,6)="Arbeid",RIGHT(F317,3)&lt;&gt;"IKS"),IFERROR(VLOOKUP($G317,Tb_KostenTypen[],2,0),"tarief"),RIGHT(F317,3)="IKS","Uurtarief",LEFT(F317,6)="Arbeid","Uurtarief",AND(LEFT(F317,8)="Bijdrage",RIGHT(F317,15)="(vrijwilligers)"),"Vast tarief"),"")</f>
        <v/>
      </c>
      <c r="O317" s="92"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tarief",IF(LEFT(F317,8)="Bijdrage",VLOOKUP($F317,Tb_KostenTypen[],MATCH(Methode_Keuze,Tb_KostenTypen[#Headers],0),0),VLOOKUP($G317,Lijsten!L:O,4,0))),""),"")</f>
        <v/>
      </c>
      <c r="P317" s="92"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tarief",IF(LEFT(F317,8)="Bijdrage",VLOOKUP($F317,Tb_KostenTypen[],MATCH(Methode_Keuze,Tb_KostenTypen[#Headers],0),0),VLOOKUP($G317,Lijsten!L:O,4,0))),""),"")</f>
        <v/>
      </c>
      <c r="Q317" s="50"/>
      <c r="R317" s="50"/>
      <c r="S317" s="83"/>
      <c r="T317" s="51"/>
      <c r="U317" s="4" t="str" cm="1">
        <f t="array" ref="U317">IF(AA317&lt;&gt;"ja",_xlfn.IFNA(_xlfn.IFS(AND(O317&lt;&gt;"",F317&lt;&gt;"",RIGHT($N317,6)="tarief"),O317*Q317,S317&gt;0,IF(F317&lt;&gt;"",S317,"")),""),"")</f>
        <v/>
      </c>
      <c r="V317" s="4" t="str" cm="1">
        <f t="array" ref="V317">IF(AA317&lt;&gt;"ja",_xlfn.IFNA(_xlfn.IFS(AND(P317&lt;&gt;"",R317&lt;&gt;"",RIGHT($N317,6)="tarief"),P317*R317,T317&gt;0,T317),""),"")</f>
        <v/>
      </c>
      <c r="W317" s="4" t="str" cm="1">
        <f t="array" ref="W317">IFERROR(_xlfn.IFS(OR(F317="",LEFT(Methode_Keuze,4)="Geen"),"",AND(U317&lt;&gt;"",F317&lt;&gt;"Arbeidskosten"),ROUND(U317*VLOOKUP(F317,Tb_ProjectKosten[],MATCH(Tb_ProjectKosten[[#Headers],[Forfat_Percentage]],Tb_ProjectKosten[#Headers],0),0),2),AND(F317="Arbeidskosten",G317&lt;&gt;""),IFERROR(ROUND(U317*VLOOKUP(G317,Tb_KostenTypen[],3,0)*VLOOKUP(F317,Tb_ProjectKosten[],MATCH(Tb_ProjectKosten[[#Headers],[Forfat_Percentage]],Tb_ProjectKosten[#Headers],0),0),2),""),U317 &lt;=0,0),"")</f>
        <v/>
      </c>
      <c r="X317" s="4" t="str" cm="1">
        <f t="array" ref="X317">IFERROR(_xlfn.IFS(OR(F317="",LEFT(Methode_Keuze,4)="Geen"),"",AND(V317&lt;&gt;"",F317&lt;&gt;"Arbeidskosten"),ROUND(V317*VLOOKUP(F317,Tb_ProjectKosten[],MATCH(Tb_ProjectKosten[[#Headers],[Forfat_Percentage]],Tb_ProjectKosten[#Headers],0),0),2),AND(F317="Arbeidskosten",G317&lt;&gt;""),IFERROR(ROUND(V317*VLOOKUP(G317,Tb_KostenTypen[],3,0)*VLOOKUP(F317,Tb_ProjectKosten[],MATCH(Tb_ProjectKosten[[#Headers],[Forfat_Percentage]],Tb_ProjectKosten[#Headers],0),0),2),""),V317 &lt;=0,0),"")</f>
        <v/>
      </c>
      <c r="Y317" s="262"/>
      <c r="Z317" s="49"/>
      <c r="AA317" s="37" t="str" cm="1">
        <f t="array" ref="AA317">IFERROR(IF(INDEX(SubsidieTabel!$Q$1:$T$9,MATCH($F317,SubsidieTabel!$Q$1:$Q$9,0),IFERROR(MATCH(Methode_Keuze,SubsidieTabel!$Q$1:$T$1,0),2))&lt;&gt;1=TRUE,"ja",""),"")</f>
        <v/>
      </c>
    </row>
    <row r="318" spans="1:27" ht="15" customHeight="1" x14ac:dyDescent="0.25">
      <c r="A318" s="87"/>
      <c r="B318" s="219" t="str">
        <f>IF(A318&lt;&gt;"",_xlfn.MAXIFS($B$1:B317,$A$1:A317,A318)+1,"")</f>
        <v/>
      </c>
      <c r="C318" s="50"/>
      <c r="D318" s="50"/>
      <c r="E318" s="50"/>
      <c r="F318" s="50"/>
      <c r="G318" s="283"/>
      <c r="H318" s="296"/>
      <c r="I318" s="295"/>
      <c r="J318" s="295"/>
      <c r="K318" s="202"/>
      <c r="L318" s="202"/>
      <c r="M318" s="91" t="str">
        <f>IFERROR(VLOOKUP(H318,Lijsten!$H$1:$I$100,2,0),"")</f>
        <v/>
      </c>
      <c r="N318" s="91" t="str" cm="1">
        <f t="array" ref="N318">IFERROR(_xlfn.IFS(AND(LEFT(F318,6)="Arbeid",RIGHT(F318,3)&lt;&gt;"IKS"),IFERROR(VLOOKUP($G318,Tb_KostenTypen[],2,0),"tarief"),RIGHT(F318,3)="IKS","Uurtarief",LEFT(F318,6)="Arbeid","Uurtarief",AND(LEFT(F318,8)="Bijdrage",RIGHT(F318,15)="(vrijwilligers)"),"Vast tarief"),"")</f>
        <v/>
      </c>
      <c r="O318" s="92"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tarief",IF(LEFT(F318,8)="Bijdrage",VLOOKUP($F318,Tb_KostenTypen[],MATCH(Methode_Keuze,Tb_KostenTypen[#Headers],0),0),VLOOKUP($G318,Lijsten!L:O,4,0))),""),"")</f>
        <v/>
      </c>
      <c r="P318" s="92"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tarief",IF(LEFT(F318,8)="Bijdrage",VLOOKUP($F318,Tb_KostenTypen[],MATCH(Methode_Keuze,Tb_KostenTypen[#Headers],0),0),VLOOKUP($G318,Lijsten!L:O,4,0))),""),"")</f>
        <v/>
      </c>
      <c r="Q318" s="50"/>
      <c r="R318" s="50"/>
      <c r="S318" s="83"/>
      <c r="T318" s="51"/>
      <c r="U318" s="4" t="str" cm="1">
        <f t="array" ref="U318">IF(AA318&lt;&gt;"ja",_xlfn.IFNA(_xlfn.IFS(AND(O318&lt;&gt;"",F318&lt;&gt;"",RIGHT($N318,6)="tarief"),O318*Q318,S318&gt;0,IF(F318&lt;&gt;"",S318,"")),""),"")</f>
        <v/>
      </c>
      <c r="V318" s="4" t="str" cm="1">
        <f t="array" ref="V318">IF(AA318&lt;&gt;"ja",_xlfn.IFNA(_xlfn.IFS(AND(P318&lt;&gt;"",R318&lt;&gt;"",RIGHT($N318,6)="tarief"),P318*R318,T318&gt;0,T318),""),"")</f>
        <v/>
      </c>
      <c r="W318" s="4" t="str" cm="1">
        <f t="array" ref="W318">IFERROR(_xlfn.IFS(OR(F318="",LEFT(Methode_Keuze,4)="Geen"),"",AND(U318&lt;&gt;"",F318&lt;&gt;"Arbeidskosten"),ROUND(U318*VLOOKUP(F318,Tb_ProjectKosten[],MATCH(Tb_ProjectKosten[[#Headers],[Forfat_Percentage]],Tb_ProjectKosten[#Headers],0),0),2),AND(F318="Arbeidskosten",G318&lt;&gt;""),IFERROR(ROUND(U318*VLOOKUP(G318,Tb_KostenTypen[],3,0)*VLOOKUP(F318,Tb_ProjectKosten[],MATCH(Tb_ProjectKosten[[#Headers],[Forfat_Percentage]],Tb_ProjectKosten[#Headers],0),0),2),""),U318 &lt;=0,0),"")</f>
        <v/>
      </c>
      <c r="X318" s="4" t="str" cm="1">
        <f t="array" ref="X318">IFERROR(_xlfn.IFS(OR(F318="",LEFT(Methode_Keuze,4)="Geen"),"",AND(V318&lt;&gt;"",F318&lt;&gt;"Arbeidskosten"),ROUND(V318*VLOOKUP(F318,Tb_ProjectKosten[],MATCH(Tb_ProjectKosten[[#Headers],[Forfat_Percentage]],Tb_ProjectKosten[#Headers],0),0),2),AND(F318="Arbeidskosten",G318&lt;&gt;""),IFERROR(ROUND(V318*VLOOKUP(G318,Tb_KostenTypen[],3,0)*VLOOKUP(F318,Tb_ProjectKosten[],MATCH(Tb_ProjectKosten[[#Headers],[Forfat_Percentage]],Tb_ProjectKosten[#Headers],0),0),2),""),V318 &lt;=0,0),"")</f>
        <v/>
      </c>
      <c r="Y318" s="262"/>
      <c r="Z318" s="49"/>
      <c r="AA318" s="37" t="str" cm="1">
        <f t="array" ref="AA318">IFERROR(IF(INDEX(SubsidieTabel!$Q$1:$T$9,MATCH($F318,SubsidieTabel!$Q$1:$Q$9,0),IFERROR(MATCH(Methode_Keuze,SubsidieTabel!$Q$1:$T$1,0),2))&lt;&gt;1=TRUE,"ja",""),"")</f>
        <v/>
      </c>
    </row>
    <row r="319" spans="1:27" ht="15" customHeight="1" x14ac:dyDescent="0.25">
      <c r="A319" s="87"/>
      <c r="B319" s="219" t="str">
        <f>IF(A319&lt;&gt;"",_xlfn.MAXIFS($B$1:B318,$A$1:A318,A319)+1,"")</f>
        <v/>
      </c>
      <c r="C319" s="50"/>
      <c r="D319" s="50"/>
      <c r="E319" s="50"/>
      <c r="F319" s="50"/>
      <c r="G319" s="283"/>
      <c r="H319" s="296"/>
      <c r="I319" s="295"/>
      <c r="J319" s="295"/>
      <c r="K319" s="202"/>
      <c r="L319" s="202"/>
      <c r="M319" s="91" t="str">
        <f>IFERROR(VLOOKUP(H319,Lijsten!$H$1:$I$100,2,0),"")</f>
        <v/>
      </c>
      <c r="N319" s="91" t="str" cm="1">
        <f t="array" ref="N319">IFERROR(_xlfn.IFS(AND(LEFT(F319,6)="Arbeid",RIGHT(F319,3)&lt;&gt;"IKS"),IFERROR(VLOOKUP($G319,Tb_KostenTypen[],2,0),"tarief"),RIGHT(F319,3)="IKS","Uurtarief",LEFT(F319,6)="Arbeid","Uurtarief",AND(LEFT(F319,8)="Bijdrage",RIGHT(F319,15)="(vrijwilligers)"),"Vast tarief"),"")</f>
        <v/>
      </c>
      <c r="O319" s="92"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tarief",IF(LEFT(F319,8)="Bijdrage",VLOOKUP($F319,Tb_KostenTypen[],MATCH(Methode_Keuze,Tb_KostenTypen[#Headers],0),0),VLOOKUP($G319,Lijsten!L:O,4,0))),""),"")</f>
        <v/>
      </c>
      <c r="P319" s="92"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tarief",IF(LEFT(F319,8)="Bijdrage",VLOOKUP($F319,Tb_KostenTypen[],MATCH(Methode_Keuze,Tb_KostenTypen[#Headers],0),0),VLOOKUP($G319,Lijsten!L:O,4,0))),""),"")</f>
        <v/>
      </c>
      <c r="Q319" s="50"/>
      <c r="R319" s="50"/>
      <c r="S319" s="83"/>
      <c r="T319" s="51"/>
      <c r="U319" s="4" t="str" cm="1">
        <f t="array" ref="U319">IF(AA319&lt;&gt;"ja",_xlfn.IFNA(_xlfn.IFS(AND(O319&lt;&gt;"",F319&lt;&gt;"",RIGHT($N319,6)="tarief"),O319*Q319,S319&gt;0,IF(F319&lt;&gt;"",S319,"")),""),"")</f>
        <v/>
      </c>
      <c r="V319" s="4" t="str" cm="1">
        <f t="array" ref="V319">IF(AA319&lt;&gt;"ja",_xlfn.IFNA(_xlfn.IFS(AND(P319&lt;&gt;"",R319&lt;&gt;"",RIGHT($N319,6)="tarief"),P319*R319,T319&gt;0,T319),""),"")</f>
        <v/>
      </c>
      <c r="W319" s="4" t="str" cm="1">
        <f t="array" ref="W319">IFERROR(_xlfn.IFS(OR(F319="",LEFT(Methode_Keuze,4)="Geen"),"",AND(U319&lt;&gt;"",F319&lt;&gt;"Arbeidskosten"),ROUND(U319*VLOOKUP(F319,Tb_ProjectKosten[],MATCH(Tb_ProjectKosten[[#Headers],[Forfat_Percentage]],Tb_ProjectKosten[#Headers],0),0),2),AND(F319="Arbeidskosten",G319&lt;&gt;""),IFERROR(ROUND(U319*VLOOKUP(G319,Tb_KostenTypen[],3,0)*VLOOKUP(F319,Tb_ProjectKosten[],MATCH(Tb_ProjectKosten[[#Headers],[Forfat_Percentage]],Tb_ProjectKosten[#Headers],0),0),2),""),U319 &lt;=0,0),"")</f>
        <v/>
      </c>
      <c r="X319" s="4" t="str" cm="1">
        <f t="array" ref="X319">IFERROR(_xlfn.IFS(OR(F319="",LEFT(Methode_Keuze,4)="Geen"),"",AND(V319&lt;&gt;"",F319&lt;&gt;"Arbeidskosten"),ROUND(V319*VLOOKUP(F319,Tb_ProjectKosten[],MATCH(Tb_ProjectKosten[[#Headers],[Forfat_Percentage]],Tb_ProjectKosten[#Headers],0),0),2),AND(F319="Arbeidskosten",G319&lt;&gt;""),IFERROR(ROUND(V319*VLOOKUP(G319,Tb_KostenTypen[],3,0)*VLOOKUP(F319,Tb_ProjectKosten[],MATCH(Tb_ProjectKosten[[#Headers],[Forfat_Percentage]],Tb_ProjectKosten[#Headers],0),0),2),""),V319 &lt;=0,0),"")</f>
        <v/>
      </c>
      <c r="Y319" s="262"/>
      <c r="Z319" s="49"/>
      <c r="AA319" s="37" t="str" cm="1">
        <f t="array" ref="AA319">IFERROR(IF(INDEX(SubsidieTabel!$Q$1:$T$9,MATCH($F319,SubsidieTabel!$Q$1:$Q$9,0),IFERROR(MATCH(Methode_Keuze,SubsidieTabel!$Q$1:$T$1,0),2))&lt;&gt;1=TRUE,"ja",""),"")</f>
        <v/>
      </c>
    </row>
    <row r="320" spans="1:27" ht="15" customHeight="1" x14ac:dyDescent="0.25">
      <c r="A320" s="87"/>
      <c r="B320" s="219" t="str">
        <f>IF(A320&lt;&gt;"",_xlfn.MAXIFS($B$1:B319,$A$1:A319,A320)+1,"")</f>
        <v/>
      </c>
      <c r="C320" s="50"/>
      <c r="D320" s="50"/>
      <c r="E320" s="50"/>
      <c r="F320" s="50"/>
      <c r="G320" s="283"/>
      <c r="H320" s="296"/>
      <c r="I320" s="295"/>
      <c r="J320" s="295"/>
      <c r="K320" s="202"/>
      <c r="L320" s="202"/>
      <c r="M320" s="91" t="str">
        <f>IFERROR(VLOOKUP(H320,Lijsten!$H$1:$I$100,2,0),"")</f>
        <v/>
      </c>
      <c r="N320" s="91" t="str" cm="1">
        <f t="array" ref="N320">IFERROR(_xlfn.IFS(AND(LEFT(F320,6)="Arbeid",RIGHT(F320,3)&lt;&gt;"IKS"),IFERROR(VLOOKUP($G320,Tb_KostenTypen[],2,0),"tarief"),RIGHT(F320,3)="IKS","Uurtarief",LEFT(F320,6)="Arbeid","Uurtarief",AND(LEFT(F320,8)="Bijdrage",RIGHT(F320,15)="(vrijwilligers)"),"Vast tarief"),"")</f>
        <v/>
      </c>
      <c r="O320" s="92"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tarief",IF(LEFT(F320,8)="Bijdrage",VLOOKUP($F320,Tb_KostenTypen[],MATCH(Methode_Keuze,Tb_KostenTypen[#Headers],0),0),VLOOKUP($G320,Lijsten!L:O,4,0))),""),"")</f>
        <v/>
      </c>
      <c r="P320" s="92"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tarief",IF(LEFT(F320,8)="Bijdrage",VLOOKUP($F320,Tb_KostenTypen[],MATCH(Methode_Keuze,Tb_KostenTypen[#Headers],0),0),VLOOKUP($G320,Lijsten!L:O,4,0))),""),"")</f>
        <v/>
      </c>
      <c r="Q320" s="50"/>
      <c r="R320" s="50"/>
      <c r="S320" s="83"/>
      <c r="T320" s="51"/>
      <c r="U320" s="4" t="str" cm="1">
        <f t="array" ref="U320">IF(AA320&lt;&gt;"ja",_xlfn.IFNA(_xlfn.IFS(AND(O320&lt;&gt;"",F320&lt;&gt;"",RIGHT($N320,6)="tarief"),O320*Q320,S320&gt;0,IF(F320&lt;&gt;"",S320,"")),""),"")</f>
        <v/>
      </c>
      <c r="V320" s="4" t="str" cm="1">
        <f t="array" ref="V320">IF(AA320&lt;&gt;"ja",_xlfn.IFNA(_xlfn.IFS(AND(P320&lt;&gt;"",R320&lt;&gt;"",RIGHT($N320,6)="tarief"),P320*R320,T320&gt;0,T320),""),"")</f>
        <v/>
      </c>
      <c r="W320" s="4" t="str" cm="1">
        <f t="array" ref="W320">IFERROR(_xlfn.IFS(OR(F320="",LEFT(Methode_Keuze,4)="Geen"),"",AND(U320&lt;&gt;"",F320&lt;&gt;"Arbeidskosten"),ROUND(U320*VLOOKUP(F320,Tb_ProjectKosten[],MATCH(Tb_ProjectKosten[[#Headers],[Forfat_Percentage]],Tb_ProjectKosten[#Headers],0),0),2),AND(F320="Arbeidskosten",G320&lt;&gt;""),IFERROR(ROUND(U320*VLOOKUP(G320,Tb_KostenTypen[],3,0)*VLOOKUP(F320,Tb_ProjectKosten[],MATCH(Tb_ProjectKosten[[#Headers],[Forfat_Percentage]],Tb_ProjectKosten[#Headers],0),0),2),""),U320 &lt;=0,0),"")</f>
        <v/>
      </c>
      <c r="X320" s="4" t="str" cm="1">
        <f t="array" ref="X320">IFERROR(_xlfn.IFS(OR(F320="",LEFT(Methode_Keuze,4)="Geen"),"",AND(V320&lt;&gt;"",F320&lt;&gt;"Arbeidskosten"),ROUND(V320*VLOOKUP(F320,Tb_ProjectKosten[],MATCH(Tb_ProjectKosten[[#Headers],[Forfat_Percentage]],Tb_ProjectKosten[#Headers],0),0),2),AND(F320="Arbeidskosten",G320&lt;&gt;""),IFERROR(ROUND(V320*VLOOKUP(G320,Tb_KostenTypen[],3,0)*VLOOKUP(F320,Tb_ProjectKosten[],MATCH(Tb_ProjectKosten[[#Headers],[Forfat_Percentage]],Tb_ProjectKosten[#Headers],0),0),2),""),V320 &lt;=0,0),"")</f>
        <v/>
      </c>
      <c r="Y320" s="262"/>
      <c r="Z320" s="49"/>
      <c r="AA320" s="37" t="str" cm="1">
        <f t="array" ref="AA320">IFERROR(IF(INDEX(SubsidieTabel!$Q$1:$T$9,MATCH($F320,SubsidieTabel!$Q$1:$Q$9,0),IFERROR(MATCH(Methode_Keuze,SubsidieTabel!$Q$1:$T$1,0),2))&lt;&gt;1=TRUE,"ja",""),"")</f>
        <v/>
      </c>
    </row>
    <row r="321" spans="1:27" ht="15" customHeight="1" x14ac:dyDescent="0.25">
      <c r="A321" s="87"/>
      <c r="B321" s="219" t="str">
        <f>IF(A321&lt;&gt;"",_xlfn.MAXIFS($B$1:B320,$A$1:A320,A321)+1,"")</f>
        <v/>
      </c>
      <c r="C321" s="50"/>
      <c r="D321" s="50"/>
      <c r="E321" s="50"/>
      <c r="F321" s="50"/>
      <c r="G321" s="283"/>
      <c r="H321" s="296"/>
      <c r="I321" s="295"/>
      <c r="J321" s="295"/>
      <c r="K321" s="202"/>
      <c r="L321" s="202"/>
      <c r="M321" s="91" t="str">
        <f>IFERROR(VLOOKUP(H321,Lijsten!$H$1:$I$100,2,0),"")</f>
        <v/>
      </c>
      <c r="N321" s="91" t="str" cm="1">
        <f t="array" ref="N321">IFERROR(_xlfn.IFS(AND(LEFT(F321,6)="Arbeid",RIGHT(F321,3)&lt;&gt;"IKS"),IFERROR(VLOOKUP($G321,Tb_KostenTypen[],2,0),"tarief"),RIGHT(F321,3)="IKS","Uurtarief",LEFT(F321,6)="Arbeid","Uurtarief",AND(LEFT(F321,8)="Bijdrage",RIGHT(F321,15)="(vrijwilligers)"),"Vast tarief"),"")</f>
        <v/>
      </c>
      <c r="O321" s="92"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tarief",IF(LEFT(F321,8)="Bijdrage",VLOOKUP($F321,Tb_KostenTypen[],MATCH(Methode_Keuze,Tb_KostenTypen[#Headers],0),0),VLOOKUP($G321,Lijsten!L:O,4,0))),""),"")</f>
        <v/>
      </c>
      <c r="P321" s="92"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tarief",IF(LEFT(F321,8)="Bijdrage",VLOOKUP($F321,Tb_KostenTypen[],MATCH(Methode_Keuze,Tb_KostenTypen[#Headers],0),0),VLOOKUP($G321,Lijsten!L:O,4,0))),""),"")</f>
        <v/>
      </c>
      <c r="Q321" s="50"/>
      <c r="R321" s="50"/>
      <c r="S321" s="83"/>
      <c r="T321" s="51"/>
      <c r="U321" s="4" t="str" cm="1">
        <f t="array" ref="U321">IF(AA321&lt;&gt;"ja",_xlfn.IFNA(_xlfn.IFS(AND(O321&lt;&gt;"",F321&lt;&gt;"",RIGHT($N321,6)="tarief"),O321*Q321,S321&gt;0,IF(F321&lt;&gt;"",S321,"")),""),"")</f>
        <v/>
      </c>
      <c r="V321" s="4" t="str" cm="1">
        <f t="array" ref="V321">IF(AA321&lt;&gt;"ja",_xlfn.IFNA(_xlfn.IFS(AND(P321&lt;&gt;"",R321&lt;&gt;"",RIGHT($N321,6)="tarief"),P321*R321,T321&gt;0,T321),""),"")</f>
        <v/>
      </c>
      <c r="W321" s="4" t="str" cm="1">
        <f t="array" ref="W321">IFERROR(_xlfn.IFS(OR(F321="",LEFT(Methode_Keuze,4)="Geen"),"",AND(U321&lt;&gt;"",F321&lt;&gt;"Arbeidskosten"),ROUND(U321*VLOOKUP(F321,Tb_ProjectKosten[],MATCH(Tb_ProjectKosten[[#Headers],[Forfat_Percentage]],Tb_ProjectKosten[#Headers],0),0),2),AND(F321="Arbeidskosten",G321&lt;&gt;""),IFERROR(ROUND(U321*VLOOKUP(G321,Tb_KostenTypen[],3,0)*VLOOKUP(F321,Tb_ProjectKosten[],MATCH(Tb_ProjectKosten[[#Headers],[Forfat_Percentage]],Tb_ProjectKosten[#Headers],0),0),2),""),U321 &lt;=0,0),"")</f>
        <v/>
      </c>
      <c r="X321" s="4" t="str" cm="1">
        <f t="array" ref="X321">IFERROR(_xlfn.IFS(OR(F321="",LEFT(Methode_Keuze,4)="Geen"),"",AND(V321&lt;&gt;"",F321&lt;&gt;"Arbeidskosten"),ROUND(V321*VLOOKUP(F321,Tb_ProjectKosten[],MATCH(Tb_ProjectKosten[[#Headers],[Forfat_Percentage]],Tb_ProjectKosten[#Headers],0),0),2),AND(F321="Arbeidskosten",G321&lt;&gt;""),IFERROR(ROUND(V321*VLOOKUP(G321,Tb_KostenTypen[],3,0)*VLOOKUP(F321,Tb_ProjectKosten[],MATCH(Tb_ProjectKosten[[#Headers],[Forfat_Percentage]],Tb_ProjectKosten[#Headers],0),0),2),""),V321 &lt;=0,0),"")</f>
        <v/>
      </c>
      <c r="Y321" s="262"/>
      <c r="Z321" s="49"/>
      <c r="AA321" s="37" t="str" cm="1">
        <f t="array" ref="AA321">IFERROR(IF(INDEX(SubsidieTabel!$Q$1:$T$9,MATCH($F321,SubsidieTabel!$Q$1:$Q$9,0),IFERROR(MATCH(Methode_Keuze,SubsidieTabel!$Q$1:$T$1,0),2))&lt;&gt;1=TRUE,"ja",""),"")</f>
        <v/>
      </c>
    </row>
    <row r="322" spans="1:27" ht="15" customHeight="1" x14ac:dyDescent="0.25">
      <c r="A322" s="87"/>
      <c r="B322" s="219" t="str">
        <f>IF(A322&lt;&gt;"",_xlfn.MAXIFS($B$1:B321,$A$1:A321,A322)+1,"")</f>
        <v/>
      </c>
      <c r="C322" s="50"/>
      <c r="D322" s="50"/>
      <c r="E322" s="50"/>
      <c r="F322" s="50"/>
      <c r="G322" s="283"/>
      <c r="H322" s="296"/>
      <c r="I322" s="295"/>
      <c r="J322" s="295"/>
      <c r="K322" s="202"/>
      <c r="L322" s="202"/>
      <c r="M322" s="91" t="str">
        <f>IFERROR(VLOOKUP(H322,Lijsten!$H$1:$I$100,2,0),"")</f>
        <v/>
      </c>
      <c r="N322" s="91" t="str" cm="1">
        <f t="array" ref="N322">IFERROR(_xlfn.IFS(AND(LEFT(F322,6)="Arbeid",RIGHT(F322,3)&lt;&gt;"IKS"),IFERROR(VLOOKUP($G322,Tb_KostenTypen[],2,0),"tarief"),RIGHT(F322,3)="IKS","Uurtarief",LEFT(F322,6)="Arbeid","Uurtarief",AND(LEFT(F322,8)="Bijdrage",RIGHT(F322,15)="(vrijwilligers)"),"Vast tarief"),"")</f>
        <v/>
      </c>
      <c r="O322" s="92"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tarief",IF(LEFT(F322,8)="Bijdrage",VLOOKUP($F322,Tb_KostenTypen[],MATCH(Methode_Keuze,Tb_KostenTypen[#Headers],0),0),VLOOKUP($G322,Lijsten!L:O,4,0))),""),"")</f>
        <v/>
      </c>
      <c r="P322" s="92"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tarief",IF(LEFT(F322,8)="Bijdrage",VLOOKUP($F322,Tb_KostenTypen[],MATCH(Methode_Keuze,Tb_KostenTypen[#Headers],0),0),VLOOKUP($G322,Lijsten!L:O,4,0))),""),"")</f>
        <v/>
      </c>
      <c r="Q322" s="50"/>
      <c r="R322" s="50"/>
      <c r="S322" s="83"/>
      <c r="T322" s="51"/>
      <c r="U322" s="4" t="str" cm="1">
        <f t="array" ref="U322">IF(AA322&lt;&gt;"ja",_xlfn.IFNA(_xlfn.IFS(AND(O322&lt;&gt;"",F322&lt;&gt;"",RIGHT($N322,6)="tarief"),O322*Q322,S322&gt;0,IF(F322&lt;&gt;"",S322,"")),""),"")</f>
        <v/>
      </c>
      <c r="V322" s="4" t="str" cm="1">
        <f t="array" ref="V322">IF(AA322&lt;&gt;"ja",_xlfn.IFNA(_xlfn.IFS(AND(P322&lt;&gt;"",R322&lt;&gt;"",RIGHT($N322,6)="tarief"),P322*R322,T322&gt;0,T322),""),"")</f>
        <v/>
      </c>
      <c r="W322" s="4" t="str" cm="1">
        <f t="array" ref="W322">IFERROR(_xlfn.IFS(OR(F322="",LEFT(Methode_Keuze,4)="Geen"),"",AND(U322&lt;&gt;"",F322&lt;&gt;"Arbeidskosten"),ROUND(U322*VLOOKUP(F322,Tb_ProjectKosten[],MATCH(Tb_ProjectKosten[[#Headers],[Forfat_Percentage]],Tb_ProjectKosten[#Headers],0),0),2),AND(F322="Arbeidskosten",G322&lt;&gt;""),IFERROR(ROUND(U322*VLOOKUP(G322,Tb_KostenTypen[],3,0)*VLOOKUP(F322,Tb_ProjectKosten[],MATCH(Tb_ProjectKosten[[#Headers],[Forfat_Percentage]],Tb_ProjectKosten[#Headers],0),0),2),""),U322 &lt;=0,0),"")</f>
        <v/>
      </c>
      <c r="X322" s="4" t="str" cm="1">
        <f t="array" ref="X322">IFERROR(_xlfn.IFS(OR(F322="",LEFT(Methode_Keuze,4)="Geen"),"",AND(V322&lt;&gt;"",F322&lt;&gt;"Arbeidskosten"),ROUND(V322*VLOOKUP(F322,Tb_ProjectKosten[],MATCH(Tb_ProjectKosten[[#Headers],[Forfat_Percentage]],Tb_ProjectKosten[#Headers],0),0),2),AND(F322="Arbeidskosten",G322&lt;&gt;""),IFERROR(ROUND(V322*VLOOKUP(G322,Tb_KostenTypen[],3,0)*VLOOKUP(F322,Tb_ProjectKosten[],MATCH(Tb_ProjectKosten[[#Headers],[Forfat_Percentage]],Tb_ProjectKosten[#Headers],0),0),2),""),V322 &lt;=0,0),"")</f>
        <v/>
      </c>
      <c r="Y322" s="262"/>
      <c r="Z322" s="49"/>
      <c r="AA322" s="37" t="str" cm="1">
        <f t="array" ref="AA322">IFERROR(IF(INDEX(SubsidieTabel!$Q$1:$T$9,MATCH($F322,SubsidieTabel!$Q$1:$Q$9,0),IFERROR(MATCH(Methode_Keuze,SubsidieTabel!$Q$1:$T$1,0),2))&lt;&gt;1=TRUE,"ja",""),"")</f>
        <v/>
      </c>
    </row>
    <row r="323" spans="1:27" ht="15" customHeight="1" x14ac:dyDescent="0.25">
      <c r="A323" s="87"/>
      <c r="B323" s="219" t="str">
        <f>IF(A323&lt;&gt;"",_xlfn.MAXIFS($B$1:B322,$A$1:A322,A323)+1,"")</f>
        <v/>
      </c>
      <c r="C323" s="50"/>
      <c r="D323" s="50"/>
      <c r="E323" s="50"/>
      <c r="F323" s="50"/>
      <c r="G323" s="283"/>
      <c r="H323" s="296"/>
      <c r="I323" s="295"/>
      <c r="J323" s="295"/>
      <c r="K323" s="202"/>
      <c r="L323" s="202"/>
      <c r="M323" s="91" t="str">
        <f>IFERROR(VLOOKUP(H323,Lijsten!$H$1:$I$100,2,0),"")</f>
        <v/>
      </c>
      <c r="N323" s="91" t="str" cm="1">
        <f t="array" ref="N323">IFERROR(_xlfn.IFS(AND(LEFT(F323,6)="Arbeid",RIGHT(F323,3)&lt;&gt;"IKS"),IFERROR(VLOOKUP($G323,Tb_KostenTypen[],2,0),"tarief"),RIGHT(F323,3)="IKS","Uurtarief",LEFT(F323,6)="Arbeid","Uurtarief",AND(LEFT(F323,8)="Bijdrage",RIGHT(F323,15)="(vrijwilligers)"),"Vast tarief"),"")</f>
        <v/>
      </c>
      <c r="O323" s="92"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tarief",IF(LEFT(F323,8)="Bijdrage",VLOOKUP($F323,Tb_KostenTypen[],MATCH(Methode_Keuze,Tb_KostenTypen[#Headers],0),0),VLOOKUP($G323,Lijsten!L:O,4,0))),""),"")</f>
        <v/>
      </c>
      <c r="P323" s="92"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tarief",IF(LEFT(F323,8)="Bijdrage",VLOOKUP($F323,Tb_KostenTypen[],MATCH(Methode_Keuze,Tb_KostenTypen[#Headers],0),0),VLOOKUP($G323,Lijsten!L:O,4,0))),""),"")</f>
        <v/>
      </c>
      <c r="Q323" s="50"/>
      <c r="R323" s="50"/>
      <c r="S323" s="83"/>
      <c r="T323" s="51"/>
      <c r="U323" s="4" t="str" cm="1">
        <f t="array" ref="U323">IF(AA323&lt;&gt;"ja",_xlfn.IFNA(_xlfn.IFS(AND(O323&lt;&gt;"",F323&lt;&gt;"",RIGHT($N323,6)="tarief"),O323*Q323,S323&gt;0,IF(F323&lt;&gt;"",S323,"")),""),"")</f>
        <v/>
      </c>
      <c r="V323" s="4" t="str" cm="1">
        <f t="array" ref="V323">IF(AA323&lt;&gt;"ja",_xlfn.IFNA(_xlfn.IFS(AND(P323&lt;&gt;"",R323&lt;&gt;"",RIGHT($N323,6)="tarief"),P323*R323,T323&gt;0,T323),""),"")</f>
        <v/>
      </c>
      <c r="W323" s="4" t="str" cm="1">
        <f t="array" ref="W323">IFERROR(_xlfn.IFS(OR(F323="",LEFT(Methode_Keuze,4)="Geen"),"",AND(U323&lt;&gt;"",F323&lt;&gt;"Arbeidskosten"),ROUND(U323*VLOOKUP(F323,Tb_ProjectKosten[],MATCH(Tb_ProjectKosten[[#Headers],[Forfat_Percentage]],Tb_ProjectKosten[#Headers],0),0),2),AND(F323="Arbeidskosten",G323&lt;&gt;""),IFERROR(ROUND(U323*VLOOKUP(G323,Tb_KostenTypen[],3,0)*VLOOKUP(F323,Tb_ProjectKosten[],MATCH(Tb_ProjectKosten[[#Headers],[Forfat_Percentage]],Tb_ProjectKosten[#Headers],0),0),2),""),U323 &lt;=0,0),"")</f>
        <v/>
      </c>
      <c r="X323" s="4" t="str" cm="1">
        <f t="array" ref="X323">IFERROR(_xlfn.IFS(OR(F323="",LEFT(Methode_Keuze,4)="Geen"),"",AND(V323&lt;&gt;"",F323&lt;&gt;"Arbeidskosten"),ROUND(V323*VLOOKUP(F323,Tb_ProjectKosten[],MATCH(Tb_ProjectKosten[[#Headers],[Forfat_Percentage]],Tb_ProjectKosten[#Headers],0),0),2),AND(F323="Arbeidskosten",G323&lt;&gt;""),IFERROR(ROUND(V323*VLOOKUP(G323,Tb_KostenTypen[],3,0)*VLOOKUP(F323,Tb_ProjectKosten[],MATCH(Tb_ProjectKosten[[#Headers],[Forfat_Percentage]],Tb_ProjectKosten[#Headers],0),0),2),""),V323 &lt;=0,0),"")</f>
        <v/>
      </c>
      <c r="Y323" s="262"/>
      <c r="Z323" s="49"/>
      <c r="AA323" s="37" t="str" cm="1">
        <f t="array" ref="AA323">IFERROR(IF(INDEX(SubsidieTabel!$Q$1:$T$9,MATCH($F323,SubsidieTabel!$Q$1:$Q$9,0),IFERROR(MATCH(Methode_Keuze,SubsidieTabel!$Q$1:$T$1,0),2))&lt;&gt;1=TRUE,"ja",""),"")</f>
        <v/>
      </c>
    </row>
    <row r="324" spans="1:27" ht="15" customHeight="1" x14ac:dyDescent="0.25">
      <c r="A324" s="87"/>
      <c r="B324" s="219" t="str">
        <f>IF(A324&lt;&gt;"",_xlfn.MAXIFS($B$1:B323,$A$1:A323,A324)+1,"")</f>
        <v/>
      </c>
      <c r="C324" s="50"/>
      <c r="D324" s="50"/>
      <c r="E324" s="50"/>
      <c r="F324" s="50"/>
      <c r="G324" s="283"/>
      <c r="H324" s="296"/>
      <c r="I324" s="295"/>
      <c r="J324" s="295"/>
      <c r="K324" s="202"/>
      <c r="L324" s="202"/>
      <c r="M324" s="91" t="str">
        <f>IFERROR(VLOOKUP(H324,Lijsten!$H$1:$I$100,2,0),"")</f>
        <v/>
      </c>
      <c r="N324" s="91" t="str" cm="1">
        <f t="array" ref="N324">IFERROR(_xlfn.IFS(AND(LEFT(F324,6)="Arbeid",RIGHT(F324,3)&lt;&gt;"IKS"),IFERROR(VLOOKUP($G324,Tb_KostenTypen[],2,0),"tarief"),RIGHT(F324,3)="IKS","Uurtarief",LEFT(F324,6)="Arbeid","Uurtarief",AND(LEFT(F324,8)="Bijdrage",RIGHT(F324,15)="(vrijwilligers)"),"Vast tarief"),"")</f>
        <v/>
      </c>
      <c r="O324" s="92"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tarief",IF(LEFT(F324,8)="Bijdrage",VLOOKUP($F324,Tb_KostenTypen[],MATCH(Methode_Keuze,Tb_KostenTypen[#Headers],0),0),VLOOKUP($G324,Lijsten!L:O,4,0))),""),"")</f>
        <v/>
      </c>
      <c r="P324" s="92"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tarief",IF(LEFT(F324,8)="Bijdrage",VLOOKUP($F324,Tb_KostenTypen[],MATCH(Methode_Keuze,Tb_KostenTypen[#Headers],0),0),VLOOKUP($G324,Lijsten!L:O,4,0))),""),"")</f>
        <v/>
      </c>
      <c r="Q324" s="50"/>
      <c r="R324" s="50"/>
      <c r="S324" s="83"/>
      <c r="T324" s="51"/>
      <c r="U324" s="4" t="str" cm="1">
        <f t="array" ref="U324">IF(AA324&lt;&gt;"ja",_xlfn.IFNA(_xlfn.IFS(AND(O324&lt;&gt;"",F324&lt;&gt;"",RIGHT($N324,6)="tarief"),O324*Q324,S324&gt;0,IF(F324&lt;&gt;"",S324,"")),""),"")</f>
        <v/>
      </c>
      <c r="V324" s="4" t="str" cm="1">
        <f t="array" ref="V324">IF(AA324&lt;&gt;"ja",_xlfn.IFNA(_xlfn.IFS(AND(P324&lt;&gt;"",R324&lt;&gt;"",RIGHT($N324,6)="tarief"),P324*R324,T324&gt;0,T324),""),"")</f>
        <v/>
      </c>
      <c r="W324" s="4" t="str" cm="1">
        <f t="array" ref="W324">IFERROR(_xlfn.IFS(OR(F324="",LEFT(Methode_Keuze,4)="Geen"),"",AND(U324&lt;&gt;"",F324&lt;&gt;"Arbeidskosten"),ROUND(U324*VLOOKUP(F324,Tb_ProjectKosten[],MATCH(Tb_ProjectKosten[[#Headers],[Forfat_Percentage]],Tb_ProjectKosten[#Headers],0),0),2),AND(F324="Arbeidskosten",G324&lt;&gt;""),IFERROR(ROUND(U324*VLOOKUP(G324,Tb_KostenTypen[],3,0)*VLOOKUP(F324,Tb_ProjectKosten[],MATCH(Tb_ProjectKosten[[#Headers],[Forfat_Percentage]],Tb_ProjectKosten[#Headers],0),0),2),""),U324 &lt;=0,0),"")</f>
        <v/>
      </c>
      <c r="X324" s="4" t="str" cm="1">
        <f t="array" ref="X324">IFERROR(_xlfn.IFS(OR(F324="",LEFT(Methode_Keuze,4)="Geen"),"",AND(V324&lt;&gt;"",F324&lt;&gt;"Arbeidskosten"),ROUND(V324*VLOOKUP(F324,Tb_ProjectKosten[],MATCH(Tb_ProjectKosten[[#Headers],[Forfat_Percentage]],Tb_ProjectKosten[#Headers],0),0),2),AND(F324="Arbeidskosten",G324&lt;&gt;""),IFERROR(ROUND(V324*VLOOKUP(G324,Tb_KostenTypen[],3,0)*VLOOKUP(F324,Tb_ProjectKosten[],MATCH(Tb_ProjectKosten[[#Headers],[Forfat_Percentage]],Tb_ProjectKosten[#Headers],0),0),2),""),V324 &lt;=0,0),"")</f>
        <v/>
      </c>
      <c r="Y324" s="262"/>
      <c r="Z324" s="49"/>
      <c r="AA324" s="37" t="str" cm="1">
        <f t="array" ref="AA324">IFERROR(IF(INDEX(SubsidieTabel!$Q$1:$T$9,MATCH($F324,SubsidieTabel!$Q$1:$Q$9,0),IFERROR(MATCH(Methode_Keuze,SubsidieTabel!$Q$1:$T$1,0),2))&lt;&gt;1=TRUE,"ja",""),"")</f>
        <v/>
      </c>
    </row>
    <row r="325" spans="1:27" ht="15" customHeight="1" x14ac:dyDescent="0.25">
      <c r="A325" s="87"/>
      <c r="B325" s="219" t="str">
        <f>IF(A325&lt;&gt;"",_xlfn.MAXIFS($B$1:B324,$A$1:A324,A325)+1,"")</f>
        <v/>
      </c>
      <c r="C325" s="50"/>
      <c r="D325" s="50"/>
      <c r="E325" s="50"/>
      <c r="F325" s="50"/>
      <c r="G325" s="283"/>
      <c r="H325" s="296"/>
      <c r="I325" s="295"/>
      <c r="J325" s="295"/>
      <c r="K325" s="202"/>
      <c r="L325" s="202"/>
      <c r="M325" s="91" t="str">
        <f>IFERROR(VLOOKUP(H325,Lijsten!$H$1:$I$100,2,0),"")</f>
        <v/>
      </c>
      <c r="N325" s="91" t="str" cm="1">
        <f t="array" ref="N325">IFERROR(_xlfn.IFS(AND(LEFT(F325,6)="Arbeid",RIGHT(F325,3)&lt;&gt;"IKS"),IFERROR(VLOOKUP($G325,Tb_KostenTypen[],2,0),"tarief"),RIGHT(F325,3)="IKS","Uurtarief",LEFT(F325,6)="Arbeid","Uurtarief",AND(LEFT(F325,8)="Bijdrage",RIGHT(F325,15)="(vrijwilligers)"),"Vast tarief"),"")</f>
        <v/>
      </c>
      <c r="O325" s="92"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tarief",IF(LEFT(F325,8)="Bijdrage",VLOOKUP($F325,Tb_KostenTypen[],MATCH(Methode_Keuze,Tb_KostenTypen[#Headers],0),0),VLOOKUP($G325,Lijsten!L:O,4,0))),""),"")</f>
        <v/>
      </c>
      <c r="P325" s="92"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tarief",IF(LEFT(F325,8)="Bijdrage",VLOOKUP($F325,Tb_KostenTypen[],MATCH(Methode_Keuze,Tb_KostenTypen[#Headers],0),0),VLOOKUP($G325,Lijsten!L:O,4,0))),""),"")</f>
        <v/>
      </c>
      <c r="Q325" s="50"/>
      <c r="R325" s="50"/>
      <c r="S325" s="83"/>
      <c r="T325" s="51"/>
      <c r="U325" s="4" t="str" cm="1">
        <f t="array" ref="U325">IF(AA325&lt;&gt;"ja",_xlfn.IFNA(_xlfn.IFS(AND(O325&lt;&gt;"",F325&lt;&gt;"",RIGHT($N325,6)="tarief"),O325*Q325,S325&gt;0,IF(F325&lt;&gt;"",S325,"")),""),"")</f>
        <v/>
      </c>
      <c r="V325" s="4" t="str" cm="1">
        <f t="array" ref="V325">IF(AA325&lt;&gt;"ja",_xlfn.IFNA(_xlfn.IFS(AND(P325&lt;&gt;"",R325&lt;&gt;"",RIGHT($N325,6)="tarief"),P325*R325,T325&gt;0,T325),""),"")</f>
        <v/>
      </c>
      <c r="W325" s="4" t="str" cm="1">
        <f t="array" ref="W325">IFERROR(_xlfn.IFS(OR(F325="",LEFT(Methode_Keuze,4)="Geen"),"",AND(U325&lt;&gt;"",F325&lt;&gt;"Arbeidskosten"),ROUND(U325*VLOOKUP(F325,Tb_ProjectKosten[],MATCH(Tb_ProjectKosten[[#Headers],[Forfat_Percentage]],Tb_ProjectKosten[#Headers],0),0),2),AND(F325="Arbeidskosten",G325&lt;&gt;""),IFERROR(ROUND(U325*VLOOKUP(G325,Tb_KostenTypen[],3,0)*VLOOKUP(F325,Tb_ProjectKosten[],MATCH(Tb_ProjectKosten[[#Headers],[Forfat_Percentage]],Tb_ProjectKosten[#Headers],0),0),2),""),U325 &lt;=0,0),"")</f>
        <v/>
      </c>
      <c r="X325" s="4" t="str" cm="1">
        <f t="array" ref="X325">IFERROR(_xlfn.IFS(OR(F325="",LEFT(Methode_Keuze,4)="Geen"),"",AND(V325&lt;&gt;"",F325&lt;&gt;"Arbeidskosten"),ROUND(V325*VLOOKUP(F325,Tb_ProjectKosten[],MATCH(Tb_ProjectKosten[[#Headers],[Forfat_Percentage]],Tb_ProjectKosten[#Headers],0),0),2),AND(F325="Arbeidskosten",G325&lt;&gt;""),IFERROR(ROUND(V325*VLOOKUP(G325,Tb_KostenTypen[],3,0)*VLOOKUP(F325,Tb_ProjectKosten[],MATCH(Tb_ProjectKosten[[#Headers],[Forfat_Percentage]],Tb_ProjectKosten[#Headers],0),0),2),""),V325 &lt;=0,0),"")</f>
        <v/>
      </c>
      <c r="Y325" s="262"/>
      <c r="Z325" s="49"/>
      <c r="AA325" s="37" t="str" cm="1">
        <f t="array" ref="AA325">IFERROR(IF(INDEX(SubsidieTabel!$Q$1:$T$9,MATCH($F325,SubsidieTabel!$Q$1:$Q$9,0),IFERROR(MATCH(Methode_Keuze,SubsidieTabel!$Q$1:$T$1,0),2))&lt;&gt;1=TRUE,"ja",""),"")</f>
        <v/>
      </c>
    </row>
    <row r="326" spans="1:27" ht="15" customHeight="1" x14ac:dyDescent="0.25">
      <c r="A326" s="87"/>
      <c r="B326" s="219" t="str">
        <f>IF(A326&lt;&gt;"",_xlfn.MAXIFS($B$1:B325,$A$1:A325,A326)+1,"")</f>
        <v/>
      </c>
      <c r="C326" s="50"/>
      <c r="D326" s="50"/>
      <c r="E326" s="50"/>
      <c r="F326" s="50"/>
      <c r="G326" s="283"/>
      <c r="H326" s="296"/>
      <c r="I326" s="295"/>
      <c r="J326" s="295"/>
      <c r="K326" s="202"/>
      <c r="L326" s="202"/>
      <c r="M326" s="91" t="str">
        <f>IFERROR(VLOOKUP(H326,Lijsten!$H$1:$I$100,2,0),"")</f>
        <v/>
      </c>
      <c r="N326" s="91" t="str" cm="1">
        <f t="array" ref="N326">IFERROR(_xlfn.IFS(AND(LEFT(F326,6)="Arbeid",RIGHT(F326,3)&lt;&gt;"IKS"),IFERROR(VLOOKUP($G326,Tb_KostenTypen[],2,0),"tarief"),RIGHT(F326,3)="IKS","Uurtarief",LEFT(F326,6)="Arbeid","Uurtarief",AND(LEFT(F326,8)="Bijdrage",RIGHT(F326,15)="(vrijwilligers)"),"Vast tarief"),"")</f>
        <v/>
      </c>
      <c r="O326" s="92"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tarief",IF(LEFT(F326,8)="Bijdrage",VLOOKUP($F326,Tb_KostenTypen[],MATCH(Methode_Keuze,Tb_KostenTypen[#Headers],0),0),VLOOKUP($G326,Lijsten!L:O,4,0))),""),"")</f>
        <v/>
      </c>
      <c r="P326" s="92"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tarief",IF(LEFT(F326,8)="Bijdrage",VLOOKUP($F326,Tb_KostenTypen[],MATCH(Methode_Keuze,Tb_KostenTypen[#Headers],0),0),VLOOKUP($G326,Lijsten!L:O,4,0))),""),"")</f>
        <v/>
      </c>
      <c r="Q326" s="50"/>
      <c r="R326" s="50"/>
      <c r="S326" s="83"/>
      <c r="T326" s="51"/>
      <c r="U326" s="4" t="str" cm="1">
        <f t="array" ref="U326">IF(AA326&lt;&gt;"ja",_xlfn.IFNA(_xlfn.IFS(AND(O326&lt;&gt;"",F326&lt;&gt;"",RIGHT($N326,6)="tarief"),O326*Q326,S326&gt;0,IF(F326&lt;&gt;"",S326,"")),""),"")</f>
        <v/>
      </c>
      <c r="V326" s="4" t="str" cm="1">
        <f t="array" ref="V326">IF(AA326&lt;&gt;"ja",_xlfn.IFNA(_xlfn.IFS(AND(P326&lt;&gt;"",R326&lt;&gt;"",RIGHT($N326,6)="tarief"),P326*R326,T326&gt;0,T326),""),"")</f>
        <v/>
      </c>
      <c r="W326" s="4" t="str" cm="1">
        <f t="array" ref="W326">IFERROR(_xlfn.IFS(OR(F326="",LEFT(Methode_Keuze,4)="Geen"),"",AND(U326&lt;&gt;"",F326&lt;&gt;"Arbeidskosten"),ROUND(U326*VLOOKUP(F326,Tb_ProjectKosten[],MATCH(Tb_ProjectKosten[[#Headers],[Forfat_Percentage]],Tb_ProjectKosten[#Headers],0),0),2),AND(F326="Arbeidskosten",G326&lt;&gt;""),IFERROR(ROUND(U326*VLOOKUP(G326,Tb_KostenTypen[],3,0)*VLOOKUP(F326,Tb_ProjectKosten[],MATCH(Tb_ProjectKosten[[#Headers],[Forfat_Percentage]],Tb_ProjectKosten[#Headers],0),0),2),""),U326 &lt;=0,0),"")</f>
        <v/>
      </c>
      <c r="X326" s="4" t="str" cm="1">
        <f t="array" ref="X326">IFERROR(_xlfn.IFS(OR(F326="",LEFT(Methode_Keuze,4)="Geen"),"",AND(V326&lt;&gt;"",F326&lt;&gt;"Arbeidskosten"),ROUND(V326*VLOOKUP(F326,Tb_ProjectKosten[],MATCH(Tb_ProjectKosten[[#Headers],[Forfat_Percentage]],Tb_ProjectKosten[#Headers],0),0),2),AND(F326="Arbeidskosten",G326&lt;&gt;""),IFERROR(ROUND(V326*VLOOKUP(G326,Tb_KostenTypen[],3,0)*VLOOKUP(F326,Tb_ProjectKosten[],MATCH(Tb_ProjectKosten[[#Headers],[Forfat_Percentage]],Tb_ProjectKosten[#Headers],0),0),2),""),V326 &lt;=0,0),"")</f>
        <v/>
      </c>
      <c r="Y326" s="262"/>
      <c r="Z326" s="49"/>
      <c r="AA326" s="37" t="str" cm="1">
        <f t="array" ref="AA326">IFERROR(IF(INDEX(SubsidieTabel!$Q$1:$T$9,MATCH($F326,SubsidieTabel!$Q$1:$Q$9,0),IFERROR(MATCH(Methode_Keuze,SubsidieTabel!$Q$1:$T$1,0),2))&lt;&gt;1=TRUE,"ja",""),"")</f>
        <v/>
      </c>
    </row>
    <row r="327" spans="1:27" ht="15" customHeight="1" x14ac:dyDescent="0.25">
      <c r="A327" s="87"/>
      <c r="B327" s="219" t="str">
        <f>IF(A327&lt;&gt;"",_xlfn.MAXIFS($B$1:B326,$A$1:A326,A327)+1,"")</f>
        <v/>
      </c>
      <c r="C327" s="50"/>
      <c r="D327" s="50"/>
      <c r="E327" s="50"/>
      <c r="F327" s="50"/>
      <c r="G327" s="283"/>
      <c r="H327" s="296"/>
      <c r="I327" s="295"/>
      <c r="J327" s="295"/>
      <c r="K327" s="202"/>
      <c r="L327" s="202"/>
      <c r="M327" s="91" t="str">
        <f>IFERROR(VLOOKUP(H327,Lijsten!$H$1:$I$100,2,0),"")</f>
        <v/>
      </c>
      <c r="N327" s="91" t="str" cm="1">
        <f t="array" ref="N327">IFERROR(_xlfn.IFS(AND(LEFT(F327,6)="Arbeid",RIGHT(F327,3)&lt;&gt;"IKS"),IFERROR(VLOOKUP($G327,Tb_KostenTypen[],2,0),"tarief"),RIGHT(F327,3)="IKS","Uurtarief",LEFT(F327,6)="Arbeid","Uurtarief",AND(LEFT(F327,8)="Bijdrage",RIGHT(F327,15)="(vrijwilligers)"),"Vast tarief"),"")</f>
        <v/>
      </c>
      <c r="O327" s="92"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tarief",IF(LEFT(F327,8)="Bijdrage",VLOOKUP($F327,Tb_KostenTypen[],MATCH(Methode_Keuze,Tb_KostenTypen[#Headers],0),0),VLOOKUP($G327,Lijsten!L:O,4,0))),""),"")</f>
        <v/>
      </c>
      <c r="P327" s="92"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tarief",IF(LEFT(F327,8)="Bijdrage",VLOOKUP($F327,Tb_KostenTypen[],MATCH(Methode_Keuze,Tb_KostenTypen[#Headers],0),0),VLOOKUP($G327,Lijsten!L:O,4,0))),""),"")</f>
        <v/>
      </c>
      <c r="Q327" s="50"/>
      <c r="R327" s="50"/>
      <c r="S327" s="83"/>
      <c r="T327" s="51"/>
      <c r="U327" s="4" t="str" cm="1">
        <f t="array" ref="U327">IF(AA327&lt;&gt;"ja",_xlfn.IFNA(_xlfn.IFS(AND(O327&lt;&gt;"",F327&lt;&gt;"",RIGHT($N327,6)="tarief"),O327*Q327,S327&gt;0,IF(F327&lt;&gt;"",S327,"")),""),"")</f>
        <v/>
      </c>
      <c r="V327" s="4" t="str" cm="1">
        <f t="array" ref="V327">IF(AA327&lt;&gt;"ja",_xlfn.IFNA(_xlfn.IFS(AND(P327&lt;&gt;"",R327&lt;&gt;"",RIGHT($N327,6)="tarief"),P327*R327,T327&gt;0,T327),""),"")</f>
        <v/>
      </c>
      <c r="W327" s="4" t="str" cm="1">
        <f t="array" ref="W327">IFERROR(_xlfn.IFS(OR(F327="",LEFT(Methode_Keuze,4)="Geen"),"",AND(U327&lt;&gt;"",F327&lt;&gt;"Arbeidskosten"),ROUND(U327*VLOOKUP(F327,Tb_ProjectKosten[],MATCH(Tb_ProjectKosten[[#Headers],[Forfat_Percentage]],Tb_ProjectKosten[#Headers],0),0),2),AND(F327="Arbeidskosten",G327&lt;&gt;""),IFERROR(ROUND(U327*VLOOKUP(G327,Tb_KostenTypen[],3,0)*VLOOKUP(F327,Tb_ProjectKosten[],MATCH(Tb_ProjectKosten[[#Headers],[Forfat_Percentage]],Tb_ProjectKosten[#Headers],0),0),2),""),U327 &lt;=0,0),"")</f>
        <v/>
      </c>
      <c r="X327" s="4" t="str" cm="1">
        <f t="array" ref="X327">IFERROR(_xlfn.IFS(OR(F327="",LEFT(Methode_Keuze,4)="Geen"),"",AND(V327&lt;&gt;"",F327&lt;&gt;"Arbeidskosten"),ROUND(V327*VLOOKUP(F327,Tb_ProjectKosten[],MATCH(Tb_ProjectKosten[[#Headers],[Forfat_Percentage]],Tb_ProjectKosten[#Headers],0),0),2),AND(F327="Arbeidskosten",G327&lt;&gt;""),IFERROR(ROUND(V327*VLOOKUP(G327,Tb_KostenTypen[],3,0)*VLOOKUP(F327,Tb_ProjectKosten[],MATCH(Tb_ProjectKosten[[#Headers],[Forfat_Percentage]],Tb_ProjectKosten[#Headers],0),0),2),""),V327 &lt;=0,0),"")</f>
        <v/>
      </c>
      <c r="Y327" s="262"/>
      <c r="Z327" s="49"/>
      <c r="AA327" s="37" t="str" cm="1">
        <f t="array" ref="AA327">IFERROR(IF(INDEX(SubsidieTabel!$Q$1:$T$9,MATCH($F327,SubsidieTabel!$Q$1:$Q$9,0),IFERROR(MATCH(Methode_Keuze,SubsidieTabel!$Q$1:$T$1,0),2))&lt;&gt;1=TRUE,"ja",""),"")</f>
        <v/>
      </c>
    </row>
    <row r="328" spans="1:27" ht="15" customHeight="1" x14ac:dyDescent="0.25">
      <c r="A328" s="87"/>
      <c r="B328" s="219" t="str">
        <f>IF(A328&lt;&gt;"",_xlfn.MAXIFS($B$1:B327,$A$1:A327,A328)+1,"")</f>
        <v/>
      </c>
      <c r="C328" s="50"/>
      <c r="D328" s="50"/>
      <c r="E328" s="50"/>
      <c r="F328" s="50"/>
      <c r="G328" s="283"/>
      <c r="H328" s="296"/>
      <c r="I328" s="295"/>
      <c r="J328" s="295"/>
      <c r="K328" s="202"/>
      <c r="L328" s="202"/>
      <c r="M328" s="91" t="str">
        <f>IFERROR(VLOOKUP(H328,Lijsten!$H$1:$I$100,2,0),"")</f>
        <v/>
      </c>
      <c r="N328" s="91" t="str" cm="1">
        <f t="array" ref="N328">IFERROR(_xlfn.IFS(AND(LEFT(F328,6)="Arbeid",RIGHT(F328,3)&lt;&gt;"IKS"),IFERROR(VLOOKUP($G328,Tb_KostenTypen[],2,0),"tarief"),RIGHT(F328,3)="IKS","Uurtarief",LEFT(F328,6)="Arbeid","Uurtarief",AND(LEFT(F328,8)="Bijdrage",RIGHT(F328,15)="(vrijwilligers)"),"Vast tarief"),"")</f>
        <v/>
      </c>
      <c r="O328" s="92"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tarief",IF(LEFT(F328,8)="Bijdrage",VLOOKUP($F328,Tb_KostenTypen[],MATCH(Methode_Keuze,Tb_KostenTypen[#Headers],0),0),VLOOKUP($G328,Lijsten!L:O,4,0))),""),"")</f>
        <v/>
      </c>
      <c r="P328" s="92"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tarief",IF(LEFT(F328,8)="Bijdrage",VLOOKUP($F328,Tb_KostenTypen[],MATCH(Methode_Keuze,Tb_KostenTypen[#Headers],0),0),VLOOKUP($G328,Lijsten!L:O,4,0))),""),"")</f>
        <v/>
      </c>
      <c r="Q328" s="50"/>
      <c r="R328" s="50"/>
      <c r="S328" s="83"/>
      <c r="T328" s="51"/>
      <c r="U328" s="4" t="str" cm="1">
        <f t="array" ref="U328">IF(AA328&lt;&gt;"ja",_xlfn.IFNA(_xlfn.IFS(AND(O328&lt;&gt;"",F328&lt;&gt;"",RIGHT($N328,6)="tarief"),O328*Q328,S328&gt;0,IF(F328&lt;&gt;"",S328,"")),""),"")</f>
        <v/>
      </c>
      <c r="V328" s="4" t="str" cm="1">
        <f t="array" ref="V328">IF(AA328&lt;&gt;"ja",_xlfn.IFNA(_xlfn.IFS(AND(P328&lt;&gt;"",R328&lt;&gt;"",RIGHT($N328,6)="tarief"),P328*R328,T328&gt;0,T328),""),"")</f>
        <v/>
      </c>
      <c r="W328" s="4" t="str" cm="1">
        <f t="array" ref="W328">IFERROR(_xlfn.IFS(OR(F328="",LEFT(Methode_Keuze,4)="Geen"),"",AND(U328&lt;&gt;"",F328&lt;&gt;"Arbeidskosten"),ROUND(U328*VLOOKUP(F328,Tb_ProjectKosten[],MATCH(Tb_ProjectKosten[[#Headers],[Forfat_Percentage]],Tb_ProjectKosten[#Headers],0),0),2),AND(F328="Arbeidskosten",G328&lt;&gt;""),IFERROR(ROUND(U328*VLOOKUP(G328,Tb_KostenTypen[],3,0)*VLOOKUP(F328,Tb_ProjectKosten[],MATCH(Tb_ProjectKosten[[#Headers],[Forfat_Percentage]],Tb_ProjectKosten[#Headers],0),0),2),""),U328 &lt;=0,0),"")</f>
        <v/>
      </c>
      <c r="X328" s="4" t="str" cm="1">
        <f t="array" ref="X328">IFERROR(_xlfn.IFS(OR(F328="",LEFT(Methode_Keuze,4)="Geen"),"",AND(V328&lt;&gt;"",F328&lt;&gt;"Arbeidskosten"),ROUND(V328*VLOOKUP(F328,Tb_ProjectKosten[],MATCH(Tb_ProjectKosten[[#Headers],[Forfat_Percentage]],Tb_ProjectKosten[#Headers],0),0),2),AND(F328="Arbeidskosten",G328&lt;&gt;""),IFERROR(ROUND(V328*VLOOKUP(G328,Tb_KostenTypen[],3,0)*VLOOKUP(F328,Tb_ProjectKosten[],MATCH(Tb_ProjectKosten[[#Headers],[Forfat_Percentage]],Tb_ProjectKosten[#Headers],0),0),2),""),V328 &lt;=0,0),"")</f>
        <v/>
      </c>
      <c r="Y328" s="262"/>
      <c r="Z328" s="49"/>
      <c r="AA328" s="37" t="str" cm="1">
        <f t="array" ref="AA328">IFERROR(IF(INDEX(SubsidieTabel!$Q$1:$T$9,MATCH($F328,SubsidieTabel!$Q$1:$Q$9,0),IFERROR(MATCH(Methode_Keuze,SubsidieTabel!$Q$1:$T$1,0),2))&lt;&gt;1=TRUE,"ja",""),"")</f>
        <v/>
      </c>
    </row>
    <row r="329" spans="1:27" ht="15" customHeight="1" x14ac:dyDescent="0.25">
      <c r="A329" s="87"/>
      <c r="B329" s="219" t="str">
        <f>IF(A329&lt;&gt;"",_xlfn.MAXIFS($B$1:B328,$A$1:A328,A329)+1,"")</f>
        <v/>
      </c>
      <c r="C329" s="50"/>
      <c r="D329" s="50"/>
      <c r="E329" s="50"/>
      <c r="F329" s="50"/>
      <c r="G329" s="283"/>
      <c r="H329" s="296"/>
      <c r="I329" s="295"/>
      <c r="J329" s="295"/>
      <c r="K329" s="202"/>
      <c r="L329" s="202"/>
      <c r="M329" s="91" t="str">
        <f>IFERROR(VLOOKUP(H329,Lijsten!$H$1:$I$100,2,0),"")</f>
        <v/>
      </c>
      <c r="N329" s="91" t="str" cm="1">
        <f t="array" ref="N329">IFERROR(_xlfn.IFS(AND(LEFT(F329,6)="Arbeid",RIGHT(F329,3)&lt;&gt;"IKS"),IFERROR(VLOOKUP($G329,Tb_KostenTypen[],2,0),"tarief"),RIGHT(F329,3)="IKS","Uurtarief",LEFT(F329,6)="Arbeid","Uurtarief",AND(LEFT(F329,8)="Bijdrage",RIGHT(F329,15)="(vrijwilligers)"),"Vast tarief"),"")</f>
        <v/>
      </c>
      <c r="O329" s="92"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tarief",IF(LEFT(F329,8)="Bijdrage",VLOOKUP($F329,Tb_KostenTypen[],MATCH(Methode_Keuze,Tb_KostenTypen[#Headers],0),0),VLOOKUP($G329,Lijsten!L:O,4,0))),""),"")</f>
        <v/>
      </c>
      <c r="P329" s="92"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tarief",IF(LEFT(F329,8)="Bijdrage",VLOOKUP($F329,Tb_KostenTypen[],MATCH(Methode_Keuze,Tb_KostenTypen[#Headers],0),0),VLOOKUP($G329,Lijsten!L:O,4,0))),""),"")</f>
        <v/>
      </c>
      <c r="Q329" s="50"/>
      <c r="R329" s="50"/>
      <c r="S329" s="83"/>
      <c r="T329" s="51"/>
      <c r="U329" s="4" t="str" cm="1">
        <f t="array" ref="U329">IF(AA329&lt;&gt;"ja",_xlfn.IFNA(_xlfn.IFS(AND(O329&lt;&gt;"",F329&lt;&gt;"",RIGHT($N329,6)="tarief"),O329*Q329,S329&gt;0,IF(F329&lt;&gt;"",S329,"")),""),"")</f>
        <v/>
      </c>
      <c r="V329" s="4" t="str" cm="1">
        <f t="array" ref="V329">IF(AA329&lt;&gt;"ja",_xlfn.IFNA(_xlfn.IFS(AND(P329&lt;&gt;"",R329&lt;&gt;"",RIGHT($N329,6)="tarief"),P329*R329,T329&gt;0,T329),""),"")</f>
        <v/>
      </c>
      <c r="W329" s="4" t="str" cm="1">
        <f t="array" ref="W329">IFERROR(_xlfn.IFS(OR(F329="",LEFT(Methode_Keuze,4)="Geen"),"",AND(U329&lt;&gt;"",F329&lt;&gt;"Arbeidskosten"),ROUND(U329*VLOOKUP(F329,Tb_ProjectKosten[],MATCH(Tb_ProjectKosten[[#Headers],[Forfat_Percentage]],Tb_ProjectKosten[#Headers],0),0),2),AND(F329="Arbeidskosten",G329&lt;&gt;""),IFERROR(ROUND(U329*VLOOKUP(G329,Tb_KostenTypen[],3,0)*VLOOKUP(F329,Tb_ProjectKosten[],MATCH(Tb_ProjectKosten[[#Headers],[Forfat_Percentage]],Tb_ProjectKosten[#Headers],0),0),2),""),U329 &lt;=0,0),"")</f>
        <v/>
      </c>
      <c r="X329" s="4" t="str" cm="1">
        <f t="array" ref="X329">IFERROR(_xlfn.IFS(OR(F329="",LEFT(Methode_Keuze,4)="Geen"),"",AND(V329&lt;&gt;"",F329&lt;&gt;"Arbeidskosten"),ROUND(V329*VLOOKUP(F329,Tb_ProjectKosten[],MATCH(Tb_ProjectKosten[[#Headers],[Forfat_Percentage]],Tb_ProjectKosten[#Headers],0),0),2),AND(F329="Arbeidskosten",G329&lt;&gt;""),IFERROR(ROUND(V329*VLOOKUP(G329,Tb_KostenTypen[],3,0)*VLOOKUP(F329,Tb_ProjectKosten[],MATCH(Tb_ProjectKosten[[#Headers],[Forfat_Percentage]],Tb_ProjectKosten[#Headers],0),0),2),""),V329 &lt;=0,0),"")</f>
        <v/>
      </c>
      <c r="Y329" s="262"/>
      <c r="Z329" s="49"/>
      <c r="AA329" s="37" t="str" cm="1">
        <f t="array" ref="AA329">IFERROR(IF(INDEX(SubsidieTabel!$Q$1:$T$9,MATCH($F329,SubsidieTabel!$Q$1:$Q$9,0),IFERROR(MATCH(Methode_Keuze,SubsidieTabel!$Q$1:$T$1,0),2))&lt;&gt;1=TRUE,"ja",""),"")</f>
        <v/>
      </c>
    </row>
    <row r="330" spans="1:27" ht="15" customHeight="1" x14ac:dyDescent="0.25">
      <c r="A330" s="87"/>
      <c r="B330" s="219" t="str">
        <f>IF(A330&lt;&gt;"",_xlfn.MAXIFS($B$1:B329,$A$1:A329,A330)+1,"")</f>
        <v/>
      </c>
      <c r="C330" s="50"/>
      <c r="D330" s="50"/>
      <c r="E330" s="50"/>
      <c r="F330" s="50"/>
      <c r="G330" s="283"/>
      <c r="H330" s="296"/>
      <c r="I330" s="295"/>
      <c r="J330" s="295"/>
      <c r="K330" s="202"/>
      <c r="L330" s="202"/>
      <c r="M330" s="91" t="str">
        <f>IFERROR(VLOOKUP(H330,Lijsten!$H$1:$I$100,2,0),"")</f>
        <v/>
      </c>
      <c r="N330" s="91" t="str" cm="1">
        <f t="array" ref="N330">IFERROR(_xlfn.IFS(AND(LEFT(F330,6)="Arbeid",RIGHT(F330,3)&lt;&gt;"IKS"),IFERROR(VLOOKUP($G330,Tb_KostenTypen[],2,0),"tarief"),RIGHT(F330,3)="IKS","Uurtarief",LEFT(F330,6)="Arbeid","Uurtarief",AND(LEFT(F330,8)="Bijdrage",RIGHT(F330,15)="(vrijwilligers)"),"Vast tarief"),"")</f>
        <v/>
      </c>
      <c r="O330" s="92"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tarief",IF(LEFT(F330,8)="Bijdrage",VLOOKUP($F330,Tb_KostenTypen[],MATCH(Methode_Keuze,Tb_KostenTypen[#Headers],0),0),VLOOKUP($G330,Lijsten!L:O,4,0))),""),"")</f>
        <v/>
      </c>
      <c r="P330" s="92"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tarief",IF(LEFT(F330,8)="Bijdrage",VLOOKUP($F330,Tb_KostenTypen[],MATCH(Methode_Keuze,Tb_KostenTypen[#Headers],0),0),VLOOKUP($G330,Lijsten!L:O,4,0))),""),"")</f>
        <v/>
      </c>
      <c r="Q330" s="50"/>
      <c r="R330" s="50"/>
      <c r="S330" s="83"/>
      <c r="T330" s="51"/>
      <c r="U330" s="4" t="str" cm="1">
        <f t="array" ref="U330">IF(AA330&lt;&gt;"ja",_xlfn.IFNA(_xlfn.IFS(AND(O330&lt;&gt;"",F330&lt;&gt;"",RIGHT($N330,6)="tarief"),O330*Q330,S330&gt;0,IF(F330&lt;&gt;"",S330,"")),""),"")</f>
        <v/>
      </c>
      <c r="V330" s="4" t="str" cm="1">
        <f t="array" ref="V330">IF(AA330&lt;&gt;"ja",_xlfn.IFNA(_xlfn.IFS(AND(P330&lt;&gt;"",R330&lt;&gt;"",RIGHT($N330,6)="tarief"),P330*R330,T330&gt;0,T330),""),"")</f>
        <v/>
      </c>
      <c r="W330" s="4" t="str" cm="1">
        <f t="array" ref="W330">IFERROR(_xlfn.IFS(OR(F330="",LEFT(Methode_Keuze,4)="Geen"),"",AND(U330&lt;&gt;"",F330&lt;&gt;"Arbeidskosten"),ROUND(U330*VLOOKUP(F330,Tb_ProjectKosten[],MATCH(Tb_ProjectKosten[[#Headers],[Forfat_Percentage]],Tb_ProjectKosten[#Headers],0),0),2),AND(F330="Arbeidskosten",G330&lt;&gt;""),IFERROR(ROUND(U330*VLOOKUP(G330,Tb_KostenTypen[],3,0)*VLOOKUP(F330,Tb_ProjectKosten[],MATCH(Tb_ProjectKosten[[#Headers],[Forfat_Percentage]],Tb_ProjectKosten[#Headers],0),0),2),""),U330 &lt;=0,0),"")</f>
        <v/>
      </c>
      <c r="X330" s="4" t="str" cm="1">
        <f t="array" ref="X330">IFERROR(_xlfn.IFS(OR(F330="",LEFT(Methode_Keuze,4)="Geen"),"",AND(V330&lt;&gt;"",F330&lt;&gt;"Arbeidskosten"),ROUND(V330*VLOOKUP(F330,Tb_ProjectKosten[],MATCH(Tb_ProjectKosten[[#Headers],[Forfat_Percentage]],Tb_ProjectKosten[#Headers],0),0),2),AND(F330="Arbeidskosten",G330&lt;&gt;""),IFERROR(ROUND(V330*VLOOKUP(G330,Tb_KostenTypen[],3,0)*VLOOKUP(F330,Tb_ProjectKosten[],MATCH(Tb_ProjectKosten[[#Headers],[Forfat_Percentage]],Tb_ProjectKosten[#Headers],0),0),2),""),V330 &lt;=0,0),"")</f>
        <v/>
      </c>
      <c r="Y330" s="262"/>
      <c r="Z330" s="49"/>
      <c r="AA330" s="37" t="str" cm="1">
        <f t="array" ref="AA330">IFERROR(IF(INDEX(SubsidieTabel!$Q$1:$T$9,MATCH($F330,SubsidieTabel!$Q$1:$Q$9,0),IFERROR(MATCH(Methode_Keuze,SubsidieTabel!$Q$1:$T$1,0),2))&lt;&gt;1=TRUE,"ja",""),"")</f>
        <v/>
      </c>
    </row>
    <row r="331" spans="1:27" ht="15" customHeight="1" x14ac:dyDescent="0.25">
      <c r="A331" s="87"/>
      <c r="B331" s="219" t="str">
        <f>IF(A331&lt;&gt;"",_xlfn.MAXIFS($B$1:B330,$A$1:A330,A331)+1,"")</f>
        <v/>
      </c>
      <c r="C331" s="50"/>
      <c r="D331" s="50"/>
      <c r="E331" s="50"/>
      <c r="F331" s="50"/>
      <c r="G331" s="283"/>
      <c r="H331" s="296"/>
      <c r="I331" s="295"/>
      <c r="J331" s="295"/>
      <c r="K331" s="202"/>
      <c r="L331" s="202"/>
      <c r="M331" s="91" t="str">
        <f>IFERROR(VLOOKUP(H331,Lijsten!$H$1:$I$100,2,0),"")</f>
        <v/>
      </c>
      <c r="N331" s="91" t="str" cm="1">
        <f t="array" ref="N331">IFERROR(_xlfn.IFS(AND(LEFT(F331,6)="Arbeid",RIGHT(F331,3)&lt;&gt;"IKS"),IFERROR(VLOOKUP($G331,Tb_KostenTypen[],2,0),"tarief"),RIGHT(F331,3)="IKS","Uurtarief",LEFT(F331,6)="Arbeid","Uurtarief",AND(LEFT(F331,8)="Bijdrage",RIGHT(F331,15)="(vrijwilligers)"),"Vast tarief"),"")</f>
        <v/>
      </c>
      <c r="O331" s="92"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tarief",IF(LEFT(F331,8)="Bijdrage",VLOOKUP($F331,Tb_KostenTypen[],MATCH(Methode_Keuze,Tb_KostenTypen[#Headers],0),0),VLOOKUP($G331,Lijsten!L:O,4,0))),""),"")</f>
        <v/>
      </c>
      <c r="P331" s="92"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tarief",IF(LEFT(F331,8)="Bijdrage",VLOOKUP($F331,Tb_KostenTypen[],MATCH(Methode_Keuze,Tb_KostenTypen[#Headers],0),0),VLOOKUP($G331,Lijsten!L:O,4,0))),""),"")</f>
        <v/>
      </c>
      <c r="Q331" s="50"/>
      <c r="R331" s="50"/>
      <c r="S331" s="83"/>
      <c r="T331" s="51"/>
      <c r="U331" s="4" t="str" cm="1">
        <f t="array" ref="U331">IF(AA331&lt;&gt;"ja",_xlfn.IFNA(_xlfn.IFS(AND(O331&lt;&gt;"",F331&lt;&gt;"",RIGHT($N331,6)="tarief"),O331*Q331,S331&gt;0,IF(F331&lt;&gt;"",S331,"")),""),"")</f>
        <v/>
      </c>
      <c r="V331" s="4" t="str" cm="1">
        <f t="array" ref="V331">IF(AA331&lt;&gt;"ja",_xlfn.IFNA(_xlfn.IFS(AND(P331&lt;&gt;"",R331&lt;&gt;"",RIGHT($N331,6)="tarief"),P331*R331,T331&gt;0,T331),""),"")</f>
        <v/>
      </c>
      <c r="W331" s="4" t="str" cm="1">
        <f t="array" ref="W331">IFERROR(_xlfn.IFS(OR(F331="",LEFT(Methode_Keuze,4)="Geen"),"",AND(U331&lt;&gt;"",F331&lt;&gt;"Arbeidskosten"),ROUND(U331*VLOOKUP(F331,Tb_ProjectKosten[],MATCH(Tb_ProjectKosten[[#Headers],[Forfat_Percentage]],Tb_ProjectKosten[#Headers],0),0),2),AND(F331="Arbeidskosten",G331&lt;&gt;""),IFERROR(ROUND(U331*VLOOKUP(G331,Tb_KostenTypen[],3,0)*VLOOKUP(F331,Tb_ProjectKosten[],MATCH(Tb_ProjectKosten[[#Headers],[Forfat_Percentage]],Tb_ProjectKosten[#Headers],0),0),2),""),U331 &lt;=0,0),"")</f>
        <v/>
      </c>
      <c r="X331" s="4" t="str" cm="1">
        <f t="array" ref="X331">IFERROR(_xlfn.IFS(OR(F331="",LEFT(Methode_Keuze,4)="Geen"),"",AND(V331&lt;&gt;"",F331&lt;&gt;"Arbeidskosten"),ROUND(V331*VLOOKUP(F331,Tb_ProjectKosten[],MATCH(Tb_ProjectKosten[[#Headers],[Forfat_Percentage]],Tb_ProjectKosten[#Headers],0),0),2),AND(F331="Arbeidskosten",G331&lt;&gt;""),IFERROR(ROUND(V331*VLOOKUP(G331,Tb_KostenTypen[],3,0)*VLOOKUP(F331,Tb_ProjectKosten[],MATCH(Tb_ProjectKosten[[#Headers],[Forfat_Percentage]],Tb_ProjectKosten[#Headers],0),0),2),""),V331 &lt;=0,0),"")</f>
        <v/>
      </c>
      <c r="Y331" s="262"/>
      <c r="Z331" s="49"/>
      <c r="AA331" s="37" t="str" cm="1">
        <f t="array" ref="AA331">IFERROR(IF(INDEX(SubsidieTabel!$Q$1:$T$9,MATCH($F331,SubsidieTabel!$Q$1:$Q$9,0),IFERROR(MATCH(Methode_Keuze,SubsidieTabel!$Q$1:$T$1,0),2))&lt;&gt;1=TRUE,"ja",""),"")</f>
        <v/>
      </c>
    </row>
    <row r="332" spans="1:27" ht="15" customHeight="1" x14ac:dyDescent="0.25">
      <c r="A332" s="87"/>
      <c r="B332" s="219" t="str">
        <f>IF(A332&lt;&gt;"",_xlfn.MAXIFS($B$1:B331,$A$1:A331,A332)+1,"")</f>
        <v/>
      </c>
      <c r="C332" s="50"/>
      <c r="D332" s="50"/>
      <c r="E332" s="50"/>
      <c r="F332" s="50"/>
      <c r="G332" s="283"/>
      <c r="H332" s="296"/>
      <c r="I332" s="295"/>
      <c r="J332" s="295"/>
      <c r="K332" s="202"/>
      <c r="L332" s="202"/>
      <c r="M332" s="91" t="str">
        <f>IFERROR(VLOOKUP(H332,Lijsten!$H$1:$I$100,2,0),"")</f>
        <v/>
      </c>
      <c r="N332" s="91" t="str" cm="1">
        <f t="array" ref="N332">IFERROR(_xlfn.IFS(AND(LEFT(F332,6)="Arbeid",RIGHT(F332,3)&lt;&gt;"IKS"),IFERROR(VLOOKUP($G332,Tb_KostenTypen[],2,0),"tarief"),RIGHT(F332,3)="IKS","Uurtarief",LEFT(F332,6)="Arbeid","Uurtarief",AND(LEFT(F332,8)="Bijdrage",RIGHT(F332,15)="(vrijwilligers)"),"Vast tarief"),"")</f>
        <v/>
      </c>
      <c r="O332" s="92"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tarief",IF(LEFT(F332,8)="Bijdrage",VLOOKUP($F332,Tb_KostenTypen[],MATCH(Methode_Keuze,Tb_KostenTypen[#Headers],0),0),VLOOKUP($G332,Lijsten!L:O,4,0))),""),"")</f>
        <v/>
      </c>
      <c r="P332" s="92"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tarief",IF(LEFT(F332,8)="Bijdrage",VLOOKUP($F332,Tb_KostenTypen[],MATCH(Methode_Keuze,Tb_KostenTypen[#Headers],0),0),VLOOKUP($G332,Lijsten!L:O,4,0))),""),"")</f>
        <v/>
      </c>
      <c r="Q332" s="50"/>
      <c r="R332" s="50"/>
      <c r="S332" s="83"/>
      <c r="T332" s="51"/>
      <c r="U332" s="4" t="str" cm="1">
        <f t="array" ref="U332">IF(AA332&lt;&gt;"ja",_xlfn.IFNA(_xlfn.IFS(AND(O332&lt;&gt;"",F332&lt;&gt;"",RIGHT($N332,6)="tarief"),O332*Q332,S332&gt;0,IF(F332&lt;&gt;"",S332,"")),""),"")</f>
        <v/>
      </c>
      <c r="V332" s="4" t="str" cm="1">
        <f t="array" ref="V332">IF(AA332&lt;&gt;"ja",_xlfn.IFNA(_xlfn.IFS(AND(P332&lt;&gt;"",R332&lt;&gt;"",RIGHT($N332,6)="tarief"),P332*R332,T332&gt;0,T332),""),"")</f>
        <v/>
      </c>
      <c r="W332" s="4" t="str" cm="1">
        <f t="array" ref="W332">IFERROR(_xlfn.IFS(OR(F332="",LEFT(Methode_Keuze,4)="Geen"),"",AND(U332&lt;&gt;"",F332&lt;&gt;"Arbeidskosten"),ROUND(U332*VLOOKUP(F332,Tb_ProjectKosten[],MATCH(Tb_ProjectKosten[[#Headers],[Forfat_Percentage]],Tb_ProjectKosten[#Headers],0),0),2),AND(F332="Arbeidskosten",G332&lt;&gt;""),IFERROR(ROUND(U332*VLOOKUP(G332,Tb_KostenTypen[],3,0)*VLOOKUP(F332,Tb_ProjectKosten[],MATCH(Tb_ProjectKosten[[#Headers],[Forfat_Percentage]],Tb_ProjectKosten[#Headers],0),0),2),""),U332 &lt;=0,0),"")</f>
        <v/>
      </c>
      <c r="X332" s="4" t="str" cm="1">
        <f t="array" ref="X332">IFERROR(_xlfn.IFS(OR(F332="",LEFT(Methode_Keuze,4)="Geen"),"",AND(V332&lt;&gt;"",F332&lt;&gt;"Arbeidskosten"),ROUND(V332*VLOOKUP(F332,Tb_ProjectKosten[],MATCH(Tb_ProjectKosten[[#Headers],[Forfat_Percentage]],Tb_ProjectKosten[#Headers],0),0),2),AND(F332="Arbeidskosten",G332&lt;&gt;""),IFERROR(ROUND(V332*VLOOKUP(G332,Tb_KostenTypen[],3,0)*VLOOKUP(F332,Tb_ProjectKosten[],MATCH(Tb_ProjectKosten[[#Headers],[Forfat_Percentage]],Tb_ProjectKosten[#Headers],0),0),2),""),V332 &lt;=0,0),"")</f>
        <v/>
      </c>
      <c r="Y332" s="262"/>
      <c r="Z332" s="49"/>
      <c r="AA332" s="37" t="str" cm="1">
        <f t="array" ref="AA332">IFERROR(IF(INDEX(SubsidieTabel!$Q$1:$T$9,MATCH($F332,SubsidieTabel!$Q$1:$Q$9,0),IFERROR(MATCH(Methode_Keuze,SubsidieTabel!$Q$1:$T$1,0),2))&lt;&gt;1=TRUE,"ja",""),"")</f>
        <v/>
      </c>
    </row>
    <row r="333" spans="1:27" ht="15" customHeight="1" x14ac:dyDescent="0.25">
      <c r="A333" s="87"/>
      <c r="B333" s="219" t="str">
        <f>IF(A333&lt;&gt;"",_xlfn.MAXIFS($B$1:B332,$A$1:A332,A333)+1,"")</f>
        <v/>
      </c>
      <c r="C333" s="50"/>
      <c r="D333" s="50"/>
      <c r="E333" s="50"/>
      <c r="F333" s="50"/>
      <c r="G333" s="283"/>
      <c r="H333" s="296"/>
      <c r="I333" s="295"/>
      <c r="J333" s="295"/>
      <c r="K333" s="202"/>
      <c r="L333" s="202"/>
      <c r="M333" s="91" t="str">
        <f>IFERROR(VLOOKUP(H333,Lijsten!$H$1:$I$100,2,0),"")</f>
        <v/>
      </c>
      <c r="N333" s="91" t="str" cm="1">
        <f t="array" ref="N333">IFERROR(_xlfn.IFS(AND(LEFT(F333,6)="Arbeid",RIGHT(F333,3)&lt;&gt;"IKS"),IFERROR(VLOOKUP($G333,Tb_KostenTypen[],2,0),"tarief"),RIGHT(F333,3)="IKS","Uurtarief",LEFT(F333,6)="Arbeid","Uurtarief",AND(LEFT(F333,8)="Bijdrage",RIGHT(F333,15)="(vrijwilligers)"),"Vast tarief"),"")</f>
        <v/>
      </c>
      <c r="O333" s="92"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tarief",IF(LEFT(F333,8)="Bijdrage",VLOOKUP($F333,Tb_KostenTypen[],MATCH(Methode_Keuze,Tb_KostenTypen[#Headers],0),0),VLOOKUP($G333,Lijsten!L:O,4,0))),""),"")</f>
        <v/>
      </c>
      <c r="P333" s="92"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tarief",IF(LEFT(F333,8)="Bijdrage",VLOOKUP($F333,Tb_KostenTypen[],MATCH(Methode_Keuze,Tb_KostenTypen[#Headers],0),0),VLOOKUP($G333,Lijsten!L:O,4,0))),""),"")</f>
        <v/>
      </c>
      <c r="Q333" s="50"/>
      <c r="R333" s="50"/>
      <c r="S333" s="83"/>
      <c r="T333" s="51"/>
      <c r="U333" s="4" t="str" cm="1">
        <f t="array" ref="U333">IF(AA333&lt;&gt;"ja",_xlfn.IFNA(_xlfn.IFS(AND(O333&lt;&gt;"",F333&lt;&gt;"",RIGHT($N333,6)="tarief"),O333*Q333,S333&gt;0,IF(F333&lt;&gt;"",S333,"")),""),"")</f>
        <v/>
      </c>
      <c r="V333" s="4" t="str" cm="1">
        <f t="array" ref="V333">IF(AA333&lt;&gt;"ja",_xlfn.IFNA(_xlfn.IFS(AND(P333&lt;&gt;"",R333&lt;&gt;"",RIGHT($N333,6)="tarief"),P333*R333,T333&gt;0,T333),""),"")</f>
        <v/>
      </c>
      <c r="W333" s="4" t="str" cm="1">
        <f t="array" ref="W333">IFERROR(_xlfn.IFS(OR(F333="",LEFT(Methode_Keuze,4)="Geen"),"",AND(U333&lt;&gt;"",F333&lt;&gt;"Arbeidskosten"),ROUND(U333*VLOOKUP(F333,Tb_ProjectKosten[],MATCH(Tb_ProjectKosten[[#Headers],[Forfat_Percentage]],Tb_ProjectKosten[#Headers],0),0),2),AND(F333="Arbeidskosten",G333&lt;&gt;""),IFERROR(ROUND(U333*VLOOKUP(G333,Tb_KostenTypen[],3,0)*VLOOKUP(F333,Tb_ProjectKosten[],MATCH(Tb_ProjectKosten[[#Headers],[Forfat_Percentage]],Tb_ProjectKosten[#Headers],0),0),2),""),U333 &lt;=0,0),"")</f>
        <v/>
      </c>
      <c r="X333" s="4" t="str" cm="1">
        <f t="array" ref="X333">IFERROR(_xlfn.IFS(OR(F333="",LEFT(Methode_Keuze,4)="Geen"),"",AND(V333&lt;&gt;"",F333&lt;&gt;"Arbeidskosten"),ROUND(V333*VLOOKUP(F333,Tb_ProjectKosten[],MATCH(Tb_ProjectKosten[[#Headers],[Forfat_Percentage]],Tb_ProjectKosten[#Headers],0),0),2),AND(F333="Arbeidskosten",G333&lt;&gt;""),IFERROR(ROUND(V333*VLOOKUP(G333,Tb_KostenTypen[],3,0)*VLOOKUP(F333,Tb_ProjectKosten[],MATCH(Tb_ProjectKosten[[#Headers],[Forfat_Percentage]],Tb_ProjectKosten[#Headers],0),0),2),""),V333 &lt;=0,0),"")</f>
        <v/>
      </c>
      <c r="Y333" s="262"/>
      <c r="Z333" s="49"/>
      <c r="AA333" s="37" t="str" cm="1">
        <f t="array" ref="AA333">IFERROR(IF(INDEX(SubsidieTabel!$Q$1:$T$9,MATCH($F333,SubsidieTabel!$Q$1:$Q$9,0),IFERROR(MATCH(Methode_Keuze,SubsidieTabel!$Q$1:$T$1,0),2))&lt;&gt;1=TRUE,"ja",""),"")</f>
        <v/>
      </c>
    </row>
    <row r="334" spans="1:27" ht="15" customHeight="1" x14ac:dyDescent="0.25">
      <c r="A334" s="87"/>
      <c r="B334" s="219" t="str">
        <f>IF(A334&lt;&gt;"",_xlfn.MAXIFS($B$1:B333,$A$1:A333,A334)+1,"")</f>
        <v/>
      </c>
      <c r="C334" s="50"/>
      <c r="D334" s="50"/>
      <c r="E334" s="50"/>
      <c r="F334" s="50"/>
      <c r="G334" s="283"/>
      <c r="H334" s="296"/>
      <c r="I334" s="295"/>
      <c r="J334" s="295"/>
      <c r="K334" s="202"/>
      <c r="L334" s="202"/>
      <c r="M334" s="91" t="str">
        <f>IFERROR(VLOOKUP(H334,Lijsten!$H$1:$I$100,2,0),"")</f>
        <v/>
      </c>
      <c r="N334" s="91" t="str" cm="1">
        <f t="array" ref="N334">IFERROR(_xlfn.IFS(AND(LEFT(F334,6)="Arbeid",RIGHT(F334,3)&lt;&gt;"IKS"),IFERROR(VLOOKUP($G334,Tb_KostenTypen[],2,0),"tarief"),RIGHT(F334,3)="IKS","Uurtarief",LEFT(F334,6)="Arbeid","Uurtarief",AND(LEFT(F334,8)="Bijdrage",RIGHT(F334,15)="(vrijwilligers)"),"Vast tarief"),"")</f>
        <v/>
      </c>
      <c r="O334" s="92"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tarief",IF(LEFT(F334,8)="Bijdrage",VLOOKUP($F334,Tb_KostenTypen[],MATCH(Methode_Keuze,Tb_KostenTypen[#Headers],0),0),VLOOKUP($G334,Lijsten!L:O,4,0))),""),"")</f>
        <v/>
      </c>
      <c r="P334" s="92"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tarief",IF(LEFT(F334,8)="Bijdrage",VLOOKUP($F334,Tb_KostenTypen[],MATCH(Methode_Keuze,Tb_KostenTypen[#Headers],0),0),VLOOKUP($G334,Lijsten!L:O,4,0))),""),"")</f>
        <v/>
      </c>
      <c r="Q334" s="50"/>
      <c r="R334" s="50"/>
      <c r="S334" s="83"/>
      <c r="T334" s="51"/>
      <c r="U334" s="4" t="str" cm="1">
        <f t="array" ref="U334">IF(AA334&lt;&gt;"ja",_xlfn.IFNA(_xlfn.IFS(AND(O334&lt;&gt;"",F334&lt;&gt;"",RIGHT($N334,6)="tarief"),O334*Q334,S334&gt;0,IF(F334&lt;&gt;"",S334,"")),""),"")</f>
        <v/>
      </c>
      <c r="V334" s="4" t="str" cm="1">
        <f t="array" ref="V334">IF(AA334&lt;&gt;"ja",_xlfn.IFNA(_xlfn.IFS(AND(P334&lt;&gt;"",R334&lt;&gt;"",RIGHT($N334,6)="tarief"),P334*R334,T334&gt;0,T334),""),"")</f>
        <v/>
      </c>
      <c r="W334" s="4" t="str" cm="1">
        <f t="array" ref="W334">IFERROR(_xlfn.IFS(OR(F334="",LEFT(Methode_Keuze,4)="Geen"),"",AND(U334&lt;&gt;"",F334&lt;&gt;"Arbeidskosten"),ROUND(U334*VLOOKUP(F334,Tb_ProjectKosten[],MATCH(Tb_ProjectKosten[[#Headers],[Forfat_Percentage]],Tb_ProjectKosten[#Headers],0),0),2),AND(F334="Arbeidskosten",G334&lt;&gt;""),IFERROR(ROUND(U334*VLOOKUP(G334,Tb_KostenTypen[],3,0)*VLOOKUP(F334,Tb_ProjectKosten[],MATCH(Tb_ProjectKosten[[#Headers],[Forfat_Percentage]],Tb_ProjectKosten[#Headers],0),0),2),""),U334 &lt;=0,0),"")</f>
        <v/>
      </c>
      <c r="X334" s="4" t="str" cm="1">
        <f t="array" ref="X334">IFERROR(_xlfn.IFS(OR(F334="",LEFT(Methode_Keuze,4)="Geen"),"",AND(V334&lt;&gt;"",F334&lt;&gt;"Arbeidskosten"),ROUND(V334*VLOOKUP(F334,Tb_ProjectKosten[],MATCH(Tb_ProjectKosten[[#Headers],[Forfat_Percentage]],Tb_ProjectKosten[#Headers],0),0),2),AND(F334="Arbeidskosten",G334&lt;&gt;""),IFERROR(ROUND(V334*VLOOKUP(G334,Tb_KostenTypen[],3,0)*VLOOKUP(F334,Tb_ProjectKosten[],MATCH(Tb_ProjectKosten[[#Headers],[Forfat_Percentage]],Tb_ProjectKosten[#Headers],0),0),2),""),V334 &lt;=0,0),"")</f>
        <v/>
      </c>
      <c r="Y334" s="262"/>
      <c r="Z334" s="49"/>
      <c r="AA334" s="37" t="str" cm="1">
        <f t="array" ref="AA334">IFERROR(IF(INDEX(SubsidieTabel!$Q$1:$T$9,MATCH($F334,SubsidieTabel!$Q$1:$Q$9,0),IFERROR(MATCH(Methode_Keuze,SubsidieTabel!$Q$1:$T$1,0),2))&lt;&gt;1=TRUE,"ja",""),"")</f>
        <v/>
      </c>
    </row>
    <row r="335" spans="1:27" ht="15" customHeight="1" x14ac:dyDescent="0.25">
      <c r="A335" s="87"/>
      <c r="B335" s="219" t="str">
        <f>IF(A335&lt;&gt;"",_xlfn.MAXIFS($B$1:B334,$A$1:A334,A335)+1,"")</f>
        <v/>
      </c>
      <c r="C335" s="50"/>
      <c r="D335" s="50"/>
      <c r="E335" s="50"/>
      <c r="F335" s="50"/>
      <c r="G335" s="283"/>
      <c r="H335" s="296"/>
      <c r="I335" s="295"/>
      <c r="J335" s="295"/>
      <c r="K335" s="202"/>
      <c r="L335" s="202"/>
      <c r="M335" s="91" t="str">
        <f>IFERROR(VLOOKUP(H335,Lijsten!$H$1:$I$100,2,0),"")</f>
        <v/>
      </c>
      <c r="N335" s="91" t="str" cm="1">
        <f t="array" ref="N335">IFERROR(_xlfn.IFS(AND(LEFT(F335,6)="Arbeid",RIGHT(F335,3)&lt;&gt;"IKS"),IFERROR(VLOOKUP($G335,Tb_KostenTypen[],2,0),"tarief"),RIGHT(F335,3)="IKS","Uurtarief",LEFT(F335,6)="Arbeid","Uurtarief",AND(LEFT(F335,8)="Bijdrage",RIGHT(F335,15)="(vrijwilligers)"),"Vast tarief"),"")</f>
        <v/>
      </c>
      <c r="O335" s="92"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tarief",IF(LEFT(F335,8)="Bijdrage",VLOOKUP($F335,Tb_KostenTypen[],MATCH(Methode_Keuze,Tb_KostenTypen[#Headers],0),0),VLOOKUP($G335,Lijsten!L:O,4,0))),""),"")</f>
        <v/>
      </c>
      <c r="P335" s="92"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tarief",IF(LEFT(F335,8)="Bijdrage",VLOOKUP($F335,Tb_KostenTypen[],MATCH(Methode_Keuze,Tb_KostenTypen[#Headers],0),0),VLOOKUP($G335,Lijsten!L:O,4,0))),""),"")</f>
        <v/>
      </c>
      <c r="Q335" s="50"/>
      <c r="R335" s="50"/>
      <c r="S335" s="83"/>
      <c r="T335" s="51"/>
      <c r="U335" s="4" t="str" cm="1">
        <f t="array" ref="U335">IF(AA335&lt;&gt;"ja",_xlfn.IFNA(_xlfn.IFS(AND(O335&lt;&gt;"",F335&lt;&gt;"",RIGHT($N335,6)="tarief"),O335*Q335,S335&gt;0,IF(F335&lt;&gt;"",S335,"")),""),"")</f>
        <v/>
      </c>
      <c r="V335" s="4" t="str" cm="1">
        <f t="array" ref="V335">IF(AA335&lt;&gt;"ja",_xlfn.IFNA(_xlfn.IFS(AND(P335&lt;&gt;"",R335&lt;&gt;"",RIGHT($N335,6)="tarief"),P335*R335,T335&gt;0,T335),""),"")</f>
        <v/>
      </c>
      <c r="W335" s="4" t="str" cm="1">
        <f t="array" ref="W335">IFERROR(_xlfn.IFS(OR(F335="",LEFT(Methode_Keuze,4)="Geen"),"",AND(U335&lt;&gt;"",F335&lt;&gt;"Arbeidskosten"),ROUND(U335*VLOOKUP(F335,Tb_ProjectKosten[],MATCH(Tb_ProjectKosten[[#Headers],[Forfat_Percentage]],Tb_ProjectKosten[#Headers],0),0),2),AND(F335="Arbeidskosten",G335&lt;&gt;""),IFERROR(ROUND(U335*VLOOKUP(G335,Tb_KostenTypen[],3,0)*VLOOKUP(F335,Tb_ProjectKosten[],MATCH(Tb_ProjectKosten[[#Headers],[Forfat_Percentage]],Tb_ProjectKosten[#Headers],0),0),2),""),U335 &lt;=0,0),"")</f>
        <v/>
      </c>
      <c r="X335" s="4" t="str" cm="1">
        <f t="array" ref="X335">IFERROR(_xlfn.IFS(OR(F335="",LEFT(Methode_Keuze,4)="Geen"),"",AND(V335&lt;&gt;"",F335&lt;&gt;"Arbeidskosten"),ROUND(V335*VLOOKUP(F335,Tb_ProjectKosten[],MATCH(Tb_ProjectKosten[[#Headers],[Forfat_Percentage]],Tb_ProjectKosten[#Headers],0),0),2),AND(F335="Arbeidskosten",G335&lt;&gt;""),IFERROR(ROUND(V335*VLOOKUP(G335,Tb_KostenTypen[],3,0)*VLOOKUP(F335,Tb_ProjectKosten[],MATCH(Tb_ProjectKosten[[#Headers],[Forfat_Percentage]],Tb_ProjectKosten[#Headers],0),0),2),""),V335 &lt;=0,0),"")</f>
        <v/>
      </c>
      <c r="Y335" s="262"/>
      <c r="Z335" s="49"/>
      <c r="AA335" s="37" t="str" cm="1">
        <f t="array" ref="AA335">IFERROR(IF(INDEX(SubsidieTabel!$Q$1:$T$9,MATCH($F335,SubsidieTabel!$Q$1:$Q$9,0),IFERROR(MATCH(Methode_Keuze,SubsidieTabel!$Q$1:$T$1,0),2))&lt;&gt;1=TRUE,"ja",""),"")</f>
        <v/>
      </c>
    </row>
    <row r="336" spans="1:27" ht="15" customHeight="1" x14ac:dyDescent="0.25">
      <c r="A336" s="87"/>
      <c r="B336" s="219" t="str">
        <f>IF(A336&lt;&gt;"",_xlfn.MAXIFS($B$1:B335,$A$1:A335,A336)+1,"")</f>
        <v/>
      </c>
      <c r="C336" s="50"/>
      <c r="D336" s="50"/>
      <c r="E336" s="50"/>
      <c r="F336" s="50"/>
      <c r="G336" s="283"/>
      <c r="H336" s="296"/>
      <c r="I336" s="295"/>
      <c r="J336" s="295"/>
      <c r="K336" s="202"/>
      <c r="L336" s="202"/>
      <c r="M336" s="91" t="str">
        <f>IFERROR(VLOOKUP(H336,Lijsten!$H$1:$I$100,2,0),"")</f>
        <v/>
      </c>
      <c r="N336" s="91" t="str" cm="1">
        <f t="array" ref="N336">IFERROR(_xlfn.IFS(AND(LEFT(F336,6)="Arbeid",RIGHT(F336,3)&lt;&gt;"IKS"),IFERROR(VLOOKUP($G336,Tb_KostenTypen[],2,0),"tarief"),RIGHT(F336,3)="IKS","Uurtarief",LEFT(F336,6)="Arbeid","Uurtarief",AND(LEFT(F336,8)="Bijdrage",RIGHT(F336,15)="(vrijwilligers)"),"Vast tarief"),"")</f>
        <v/>
      </c>
      <c r="O336" s="92"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tarief",IF(LEFT(F336,8)="Bijdrage",VLOOKUP($F336,Tb_KostenTypen[],MATCH(Methode_Keuze,Tb_KostenTypen[#Headers],0),0),VLOOKUP($G336,Lijsten!L:O,4,0))),""),"")</f>
        <v/>
      </c>
      <c r="P336" s="92"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tarief",IF(LEFT(F336,8)="Bijdrage",VLOOKUP($F336,Tb_KostenTypen[],MATCH(Methode_Keuze,Tb_KostenTypen[#Headers],0),0),VLOOKUP($G336,Lijsten!L:O,4,0))),""),"")</f>
        <v/>
      </c>
      <c r="Q336" s="50"/>
      <c r="R336" s="50"/>
      <c r="S336" s="83"/>
      <c r="T336" s="51"/>
      <c r="U336" s="4" t="str" cm="1">
        <f t="array" ref="U336">IF(AA336&lt;&gt;"ja",_xlfn.IFNA(_xlfn.IFS(AND(O336&lt;&gt;"",F336&lt;&gt;"",RIGHT($N336,6)="tarief"),O336*Q336,S336&gt;0,IF(F336&lt;&gt;"",S336,"")),""),"")</f>
        <v/>
      </c>
      <c r="V336" s="4" t="str" cm="1">
        <f t="array" ref="V336">IF(AA336&lt;&gt;"ja",_xlfn.IFNA(_xlfn.IFS(AND(P336&lt;&gt;"",R336&lt;&gt;"",RIGHT($N336,6)="tarief"),P336*R336,T336&gt;0,T336),""),"")</f>
        <v/>
      </c>
      <c r="W336" s="4" t="str" cm="1">
        <f t="array" ref="W336">IFERROR(_xlfn.IFS(OR(F336="",LEFT(Methode_Keuze,4)="Geen"),"",AND(U336&lt;&gt;"",F336&lt;&gt;"Arbeidskosten"),ROUND(U336*VLOOKUP(F336,Tb_ProjectKosten[],MATCH(Tb_ProjectKosten[[#Headers],[Forfat_Percentage]],Tb_ProjectKosten[#Headers],0),0),2),AND(F336="Arbeidskosten",G336&lt;&gt;""),IFERROR(ROUND(U336*VLOOKUP(G336,Tb_KostenTypen[],3,0)*VLOOKUP(F336,Tb_ProjectKosten[],MATCH(Tb_ProjectKosten[[#Headers],[Forfat_Percentage]],Tb_ProjectKosten[#Headers],0),0),2),""),U336 &lt;=0,0),"")</f>
        <v/>
      </c>
      <c r="X336" s="4" t="str" cm="1">
        <f t="array" ref="X336">IFERROR(_xlfn.IFS(OR(F336="",LEFT(Methode_Keuze,4)="Geen"),"",AND(V336&lt;&gt;"",F336&lt;&gt;"Arbeidskosten"),ROUND(V336*VLOOKUP(F336,Tb_ProjectKosten[],MATCH(Tb_ProjectKosten[[#Headers],[Forfat_Percentage]],Tb_ProjectKosten[#Headers],0),0),2),AND(F336="Arbeidskosten",G336&lt;&gt;""),IFERROR(ROUND(V336*VLOOKUP(G336,Tb_KostenTypen[],3,0)*VLOOKUP(F336,Tb_ProjectKosten[],MATCH(Tb_ProjectKosten[[#Headers],[Forfat_Percentage]],Tb_ProjectKosten[#Headers],0),0),2),""),V336 &lt;=0,0),"")</f>
        <v/>
      </c>
      <c r="Y336" s="262"/>
      <c r="Z336" s="49"/>
      <c r="AA336" s="37" t="str" cm="1">
        <f t="array" ref="AA336">IFERROR(IF(INDEX(SubsidieTabel!$Q$1:$T$9,MATCH($F336,SubsidieTabel!$Q$1:$Q$9,0),IFERROR(MATCH(Methode_Keuze,SubsidieTabel!$Q$1:$T$1,0),2))&lt;&gt;1=TRUE,"ja",""),"")</f>
        <v/>
      </c>
    </row>
    <row r="337" spans="1:27" ht="15" customHeight="1" x14ac:dyDescent="0.25">
      <c r="A337" s="87"/>
      <c r="B337" s="219" t="str">
        <f>IF(A337&lt;&gt;"",_xlfn.MAXIFS($B$1:B336,$A$1:A336,A337)+1,"")</f>
        <v/>
      </c>
      <c r="C337" s="50"/>
      <c r="D337" s="50"/>
      <c r="E337" s="50"/>
      <c r="F337" s="50"/>
      <c r="G337" s="283"/>
      <c r="H337" s="296"/>
      <c r="I337" s="295"/>
      <c r="J337" s="295"/>
      <c r="K337" s="202"/>
      <c r="L337" s="202"/>
      <c r="M337" s="91" t="str">
        <f>IFERROR(VLOOKUP(H337,Lijsten!$H$1:$I$100,2,0),"")</f>
        <v/>
      </c>
      <c r="N337" s="91" t="str" cm="1">
        <f t="array" ref="N337">IFERROR(_xlfn.IFS(AND(LEFT(F337,6)="Arbeid",RIGHT(F337,3)&lt;&gt;"IKS"),IFERROR(VLOOKUP($G337,Tb_KostenTypen[],2,0),"tarief"),RIGHT(F337,3)="IKS","Uurtarief",LEFT(F337,6)="Arbeid","Uurtarief",AND(LEFT(F337,8)="Bijdrage",RIGHT(F337,15)="(vrijwilligers)"),"Vast tarief"),"")</f>
        <v/>
      </c>
      <c r="O337" s="92"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tarief",IF(LEFT(F337,8)="Bijdrage",VLOOKUP($F337,Tb_KostenTypen[],MATCH(Methode_Keuze,Tb_KostenTypen[#Headers],0),0),VLOOKUP($G337,Lijsten!L:O,4,0))),""),"")</f>
        <v/>
      </c>
      <c r="P337" s="92"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tarief",IF(LEFT(F337,8)="Bijdrage",VLOOKUP($F337,Tb_KostenTypen[],MATCH(Methode_Keuze,Tb_KostenTypen[#Headers],0),0),VLOOKUP($G337,Lijsten!L:O,4,0))),""),"")</f>
        <v/>
      </c>
      <c r="Q337" s="50"/>
      <c r="R337" s="50"/>
      <c r="S337" s="83"/>
      <c r="T337" s="51"/>
      <c r="U337" s="4" t="str" cm="1">
        <f t="array" ref="U337">IF(AA337&lt;&gt;"ja",_xlfn.IFNA(_xlfn.IFS(AND(O337&lt;&gt;"",F337&lt;&gt;"",RIGHT($N337,6)="tarief"),O337*Q337,S337&gt;0,IF(F337&lt;&gt;"",S337,"")),""),"")</f>
        <v/>
      </c>
      <c r="V337" s="4" t="str" cm="1">
        <f t="array" ref="V337">IF(AA337&lt;&gt;"ja",_xlfn.IFNA(_xlfn.IFS(AND(P337&lt;&gt;"",R337&lt;&gt;"",RIGHT($N337,6)="tarief"),P337*R337,T337&gt;0,T337),""),"")</f>
        <v/>
      </c>
      <c r="W337" s="4" t="str" cm="1">
        <f t="array" ref="W337">IFERROR(_xlfn.IFS(OR(F337="",LEFT(Methode_Keuze,4)="Geen"),"",AND(U337&lt;&gt;"",F337&lt;&gt;"Arbeidskosten"),ROUND(U337*VLOOKUP(F337,Tb_ProjectKosten[],MATCH(Tb_ProjectKosten[[#Headers],[Forfat_Percentage]],Tb_ProjectKosten[#Headers],0),0),2),AND(F337="Arbeidskosten",G337&lt;&gt;""),IFERROR(ROUND(U337*VLOOKUP(G337,Tb_KostenTypen[],3,0)*VLOOKUP(F337,Tb_ProjectKosten[],MATCH(Tb_ProjectKosten[[#Headers],[Forfat_Percentage]],Tb_ProjectKosten[#Headers],0),0),2),""),U337 &lt;=0,0),"")</f>
        <v/>
      </c>
      <c r="X337" s="4" t="str" cm="1">
        <f t="array" ref="X337">IFERROR(_xlfn.IFS(OR(F337="",LEFT(Methode_Keuze,4)="Geen"),"",AND(V337&lt;&gt;"",F337&lt;&gt;"Arbeidskosten"),ROUND(V337*VLOOKUP(F337,Tb_ProjectKosten[],MATCH(Tb_ProjectKosten[[#Headers],[Forfat_Percentage]],Tb_ProjectKosten[#Headers],0),0),2),AND(F337="Arbeidskosten",G337&lt;&gt;""),IFERROR(ROUND(V337*VLOOKUP(G337,Tb_KostenTypen[],3,0)*VLOOKUP(F337,Tb_ProjectKosten[],MATCH(Tb_ProjectKosten[[#Headers],[Forfat_Percentage]],Tb_ProjectKosten[#Headers],0),0),2),""),V337 &lt;=0,0),"")</f>
        <v/>
      </c>
      <c r="Y337" s="262"/>
      <c r="Z337" s="49"/>
      <c r="AA337" s="37" t="str" cm="1">
        <f t="array" ref="AA337">IFERROR(IF(INDEX(SubsidieTabel!$Q$1:$T$9,MATCH($F337,SubsidieTabel!$Q$1:$Q$9,0),IFERROR(MATCH(Methode_Keuze,SubsidieTabel!$Q$1:$T$1,0),2))&lt;&gt;1=TRUE,"ja",""),"")</f>
        <v/>
      </c>
    </row>
    <row r="338" spans="1:27" ht="15" customHeight="1" x14ac:dyDescent="0.25">
      <c r="A338" s="87"/>
      <c r="B338" s="219" t="str">
        <f>IF(A338&lt;&gt;"",_xlfn.MAXIFS($B$1:B337,$A$1:A337,A338)+1,"")</f>
        <v/>
      </c>
      <c r="C338" s="50"/>
      <c r="D338" s="50"/>
      <c r="E338" s="50"/>
      <c r="F338" s="50"/>
      <c r="G338" s="283"/>
      <c r="H338" s="296"/>
      <c r="I338" s="295"/>
      <c r="J338" s="295"/>
      <c r="K338" s="202"/>
      <c r="L338" s="202"/>
      <c r="M338" s="91" t="str">
        <f>IFERROR(VLOOKUP(H338,Lijsten!$H$1:$I$100,2,0),"")</f>
        <v/>
      </c>
      <c r="N338" s="91" t="str" cm="1">
        <f t="array" ref="N338">IFERROR(_xlfn.IFS(AND(LEFT(F338,6)="Arbeid",RIGHT(F338,3)&lt;&gt;"IKS"),IFERROR(VLOOKUP($G338,Tb_KostenTypen[],2,0),"tarief"),RIGHT(F338,3)="IKS","Uurtarief",LEFT(F338,6)="Arbeid","Uurtarief",AND(LEFT(F338,8)="Bijdrage",RIGHT(F338,15)="(vrijwilligers)"),"Vast tarief"),"")</f>
        <v/>
      </c>
      <c r="O338" s="92"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tarief",IF(LEFT(F338,8)="Bijdrage",VLOOKUP($F338,Tb_KostenTypen[],MATCH(Methode_Keuze,Tb_KostenTypen[#Headers],0),0),VLOOKUP($G338,Lijsten!L:O,4,0))),""),"")</f>
        <v/>
      </c>
      <c r="P338" s="92"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tarief",IF(LEFT(F338,8)="Bijdrage",VLOOKUP($F338,Tb_KostenTypen[],MATCH(Methode_Keuze,Tb_KostenTypen[#Headers],0),0),VLOOKUP($G338,Lijsten!L:O,4,0))),""),"")</f>
        <v/>
      </c>
      <c r="Q338" s="50"/>
      <c r="R338" s="50"/>
      <c r="S338" s="83"/>
      <c r="T338" s="51"/>
      <c r="U338" s="4" t="str" cm="1">
        <f t="array" ref="U338">IF(AA338&lt;&gt;"ja",_xlfn.IFNA(_xlfn.IFS(AND(O338&lt;&gt;"",F338&lt;&gt;"",RIGHT($N338,6)="tarief"),O338*Q338,S338&gt;0,IF(F338&lt;&gt;"",S338,"")),""),"")</f>
        <v/>
      </c>
      <c r="V338" s="4" t="str" cm="1">
        <f t="array" ref="V338">IF(AA338&lt;&gt;"ja",_xlfn.IFNA(_xlfn.IFS(AND(P338&lt;&gt;"",R338&lt;&gt;"",RIGHT($N338,6)="tarief"),P338*R338,T338&gt;0,T338),""),"")</f>
        <v/>
      </c>
      <c r="W338" s="4" t="str" cm="1">
        <f t="array" ref="W338">IFERROR(_xlfn.IFS(OR(F338="",LEFT(Methode_Keuze,4)="Geen"),"",AND(U338&lt;&gt;"",F338&lt;&gt;"Arbeidskosten"),ROUND(U338*VLOOKUP(F338,Tb_ProjectKosten[],MATCH(Tb_ProjectKosten[[#Headers],[Forfat_Percentage]],Tb_ProjectKosten[#Headers],0),0),2),AND(F338="Arbeidskosten",G338&lt;&gt;""),IFERROR(ROUND(U338*VLOOKUP(G338,Tb_KostenTypen[],3,0)*VLOOKUP(F338,Tb_ProjectKosten[],MATCH(Tb_ProjectKosten[[#Headers],[Forfat_Percentage]],Tb_ProjectKosten[#Headers],0),0),2),""),U338 &lt;=0,0),"")</f>
        <v/>
      </c>
      <c r="X338" s="4" t="str" cm="1">
        <f t="array" ref="X338">IFERROR(_xlfn.IFS(OR(F338="",LEFT(Methode_Keuze,4)="Geen"),"",AND(V338&lt;&gt;"",F338&lt;&gt;"Arbeidskosten"),ROUND(V338*VLOOKUP(F338,Tb_ProjectKosten[],MATCH(Tb_ProjectKosten[[#Headers],[Forfat_Percentage]],Tb_ProjectKosten[#Headers],0),0),2),AND(F338="Arbeidskosten",G338&lt;&gt;""),IFERROR(ROUND(V338*VLOOKUP(G338,Tb_KostenTypen[],3,0)*VLOOKUP(F338,Tb_ProjectKosten[],MATCH(Tb_ProjectKosten[[#Headers],[Forfat_Percentage]],Tb_ProjectKosten[#Headers],0),0),2),""),V338 &lt;=0,0),"")</f>
        <v/>
      </c>
      <c r="Y338" s="262"/>
      <c r="Z338" s="49"/>
      <c r="AA338" s="37" t="str" cm="1">
        <f t="array" ref="AA338">IFERROR(IF(INDEX(SubsidieTabel!$Q$1:$T$9,MATCH($F338,SubsidieTabel!$Q$1:$Q$9,0),IFERROR(MATCH(Methode_Keuze,SubsidieTabel!$Q$1:$T$1,0),2))&lt;&gt;1=TRUE,"ja",""),"")</f>
        <v/>
      </c>
    </row>
    <row r="339" spans="1:27" ht="15" customHeight="1" x14ac:dyDescent="0.25">
      <c r="A339" s="87"/>
      <c r="B339" s="219" t="str">
        <f>IF(A339&lt;&gt;"",_xlfn.MAXIFS($B$1:B338,$A$1:A338,A339)+1,"")</f>
        <v/>
      </c>
      <c r="C339" s="50"/>
      <c r="D339" s="50"/>
      <c r="E339" s="50"/>
      <c r="F339" s="50"/>
      <c r="G339" s="283"/>
      <c r="H339" s="296"/>
      <c r="I339" s="295"/>
      <c r="J339" s="295"/>
      <c r="K339" s="202"/>
      <c r="L339" s="202"/>
      <c r="M339" s="91" t="str">
        <f>IFERROR(VLOOKUP(H339,Lijsten!$H$1:$I$100,2,0),"")</f>
        <v/>
      </c>
      <c r="N339" s="91" t="str" cm="1">
        <f t="array" ref="N339">IFERROR(_xlfn.IFS(AND(LEFT(F339,6)="Arbeid",RIGHT(F339,3)&lt;&gt;"IKS"),IFERROR(VLOOKUP($G339,Tb_KostenTypen[],2,0),"tarief"),RIGHT(F339,3)="IKS","Uurtarief",LEFT(F339,6)="Arbeid","Uurtarief",AND(LEFT(F339,8)="Bijdrage",RIGHT(F339,15)="(vrijwilligers)"),"Vast tarief"),"")</f>
        <v/>
      </c>
      <c r="O339" s="92"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tarief",IF(LEFT(F339,8)="Bijdrage",VLOOKUP($F339,Tb_KostenTypen[],MATCH(Methode_Keuze,Tb_KostenTypen[#Headers],0),0),VLOOKUP($G339,Lijsten!L:O,4,0))),""),"")</f>
        <v/>
      </c>
      <c r="P339" s="92"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tarief",IF(LEFT(F339,8)="Bijdrage",VLOOKUP($F339,Tb_KostenTypen[],MATCH(Methode_Keuze,Tb_KostenTypen[#Headers],0),0),VLOOKUP($G339,Lijsten!L:O,4,0))),""),"")</f>
        <v/>
      </c>
      <c r="Q339" s="50"/>
      <c r="R339" s="50"/>
      <c r="S339" s="83"/>
      <c r="T339" s="51"/>
      <c r="U339" s="4" t="str" cm="1">
        <f t="array" ref="U339">IF(AA339&lt;&gt;"ja",_xlfn.IFNA(_xlfn.IFS(AND(O339&lt;&gt;"",F339&lt;&gt;"",RIGHT($N339,6)="tarief"),O339*Q339,S339&gt;0,IF(F339&lt;&gt;"",S339,"")),""),"")</f>
        <v/>
      </c>
      <c r="V339" s="4" t="str" cm="1">
        <f t="array" ref="V339">IF(AA339&lt;&gt;"ja",_xlfn.IFNA(_xlfn.IFS(AND(P339&lt;&gt;"",R339&lt;&gt;"",RIGHT($N339,6)="tarief"),P339*R339,T339&gt;0,T339),""),"")</f>
        <v/>
      </c>
      <c r="W339" s="4" t="str" cm="1">
        <f t="array" ref="W339">IFERROR(_xlfn.IFS(OR(F339="",LEFT(Methode_Keuze,4)="Geen"),"",AND(U339&lt;&gt;"",F339&lt;&gt;"Arbeidskosten"),ROUND(U339*VLOOKUP(F339,Tb_ProjectKosten[],MATCH(Tb_ProjectKosten[[#Headers],[Forfat_Percentage]],Tb_ProjectKosten[#Headers],0),0),2),AND(F339="Arbeidskosten",G339&lt;&gt;""),IFERROR(ROUND(U339*VLOOKUP(G339,Tb_KostenTypen[],3,0)*VLOOKUP(F339,Tb_ProjectKosten[],MATCH(Tb_ProjectKosten[[#Headers],[Forfat_Percentage]],Tb_ProjectKosten[#Headers],0),0),2),""),U339 &lt;=0,0),"")</f>
        <v/>
      </c>
      <c r="X339" s="4" t="str" cm="1">
        <f t="array" ref="X339">IFERROR(_xlfn.IFS(OR(F339="",LEFT(Methode_Keuze,4)="Geen"),"",AND(V339&lt;&gt;"",F339&lt;&gt;"Arbeidskosten"),ROUND(V339*VLOOKUP(F339,Tb_ProjectKosten[],MATCH(Tb_ProjectKosten[[#Headers],[Forfat_Percentage]],Tb_ProjectKosten[#Headers],0),0),2),AND(F339="Arbeidskosten",G339&lt;&gt;""),IFERROR(ROUND(V339*VLOOKUP(G339,Tb_KostenTypen[],3,0)*VLOOKUP(F339,Tb_ProjectKosten[],MATCH(Tb_ProjectKosten[[#Headers],[Forfat_Percentage]],Tb_ProjectKosten[#Headers],0),0),2),""),V339 &lt;=0,0),"")</f>
        <v/>
      </c>
      <c r="Y339" s="262"/>
      <c r="Z339" s="49"/>
      <c r="AA339" s="37" t="str" cm="1">
        <f t="array" ref="AA339">IFERROR(IF(INDEX(SubsidieTabel!$Q$1:$T$9,MATCH($F339,SubsidieTabel!$Q$1:$Q$9,0),IFERROR(MATCH(Methode_Keuze,SubsidieTabel!$Q$1:$T$1,0),2))&lt;&gt;1=TRUE,"ja",""),"")</f>
        <v/>
      </c>
    </row>
    <row r="340" spans="1:27" ht="15" customHeight="1" x14ac:dyDescent="0.25">
      <c r="A340" s="87"/>
      <c r="B340" s="219" t="str">
        <f>IF(A340&lt;&gt;"",_xlfn.MAXIFS($B$1:B339,$A$1:A339,A340)+1,"")</f>
        <v/>
      </c>
      <c r="C340" s="50"/>
      <c r="D340" s="50"/>
      <c r="E340" s="50"/>
      <c r="F340" s="50"/>
      <c r="G340" s="283"/>
      <c r="H340" s="296"/>
      <c r="I340" s="295"/>
      <c r="J340" s="295"/>
      <c r="K340" s="202"/>
      <c r="L340" s="202"/>
      <c r="M340" s="91" t="str">
        <f>IFERROR(VLOOKUP(H340,Lijsten!$H$1:$I$100,2,0),"")</f>
        <v/>
      </c>
      <c r="N340" s="91" t="str" cm="1">
        <f t="array" ref="N340">IFERROR(_xlfn.IFS(AND(LEFT(F340,6)="Arbeid",RIGHT(F340,3)&lt;&gt;"IKS"),IFERROR(VLOOKUP($G340,Tb_KostenTypen[],2,0),"tarief"),RIGHT(F340,3)="IKS","Uurtarief",LEFT(F340,6)="Arbeid","Uurtarief",AND(LEFT(F340,8)="Bijdrage",RIGHT(F340,15)="(vrijwilligers)"),"Vast tarief"),"")</f>
        <v/>
      </c>
      <c r="O340" s="92"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tarief",IF(LEFT(F340,8)="Bijdrage",VLOOKUP($F340,Tb_KostenTypen[],MATCH(Methode_Keuze,Tb_KostenTypen[#Headers],0),0),VLOOKUP($G340,Lijsten!L:O,4,0))),""),"")</f>
        <v/>
      </c>
      <c r="P340" s="92"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tarief",IF(LEFT(F340,8)="Bijdrage",VLOOKUP($F340,Tb_KostenTypen[],MATCH(Methode_Keuze,Tb_KostenTypen[#Headers],0),0),VLOOKUP($G340,Lijsten!L:O,4,0))),""),"")</f>
        <v/>
      </c>
      <c r="Q340" s="50"/>
      <c r="R340" s="50"/>
      <c r="S340" s="83"/>
      <c r="T340" s="51"/>
      <c r="U340" s="4" t="str" cm="1">
        <f t="array" ref="U340">IF(AA340&lt;&gt;"ja",_xlfn.IFNA(_xlfn.IFS(AND(O340&lt;&gt;"",F340&lt;&gt;"",RIGHT($N340,6)="tarief"),O340*Q340,S340&gt;0,IF(F340&lt;&gt;"",S340,"")),""),"")</f>
        <v/>
      </c>
      <c r="V340" s="4" t="str" cm="1">
        <f t="array" ref="V340">IF(AA340&lt;&gt;"ja",_xlfn.IFNA(_xlfn.IFS(AND(P340&lt;&gt;"",R340&lt;&gt;"",RIGHT($N340,6)="tarief"),P340*R340,T340&gt;0,T340),""),"")</f>
        <v/>
      </c>
      <c r="W340" s="4" t="str" cm="1">
        <f t="array" ref="W340">IFERROR(_xlfn.IFS(OR(F340="",LEFT(Methode_Keuze,4)="Geen"),"",AND(U340&lt;&gt;"",F340&lt;&gt;"Arbeidskosten"),ROUND(U340*VLOOKUP(F340,Tb_ProjectKosten[],MATCH(Tb_ProjectKosten[[#Headers],[Forfat_Percentage]],Tb_ProjectKosten[#Headers],0),0),2),AND(F340="Arbeidskosten",G340&lt;&gt;""),IFERROR(ROUND(U340*VLOOKUP(G340,Tb_KostenTypen[],3,0)*VLOOKUP(F340,Tb_ProjectKosten[],MATCH(Tb_ProjectKosten[[#Headers],[Forfat_Percentage]],Tb_ProjectKosten[#Headers],0),0),2),""),U340 &lt;=0,0),"")</f>
        <v/>
      </c>
      <c r="X340" s="4" t="str" cm="1">
        <f t="array" ref="X340">IFERROR(_xlfn.IFS(OR(F340="",LEFT(Methode_Keuze,4)="Geen"),"",AND(V340&lt;&gt;"",F340&lt;&gt;"Arbeidskosten"),ROUND(V340*VLOOKUP(F340,Tb_ProjectKosten[],MATCH(Tb_ProjectKosten[[#Headers],[Forfat_Percentage]],Tb_ProjectKosten[#Headers],0),0),2),AND(F340="Arbeidskosten",G340&lt;&gt;""),IFERROR(ROUND(V340*VLOOKUP(G340,Tb_KostenTypen[],3,0)*VLOOKUP(F340,Tb_ProjectKosten[],MATCH(Tb_ProjectKosten[[#Headers],[Forfat_Percentage]],Tb_ProjectKosten[#Headers],0),0),2),""),V340 &lt;=0,0),"")</f>
        <v/>
      </c>
      <c r="Y340" s="262"/>
      <c r="Z340" s="49"/>
      <c r="AA340" s="37" t="str" cm="1">
        <f t="array" ref="AA340">IFERROR(IF(INDEX(SubsidieTabel!$Q$1:$T$9,MATCH($F340,SubsidieTabel!$Q$1:$Q$9,0),IFERROR(MATCH(Methode_Keuze,SubsidieTabel!$Q$1:$T$1,0),2))&lt;&gt;1=TRUE,"ja",""),"")</f>
        <v/>
      </c>
    </row>
    <row r="341" spans="1:27" ht="15" customHeight="1" x14ac:dyDescent="0.25">
      <c r="A341" s="87"/>
      <c r="B341" s="219" t="str">
        <f>IF(A341&lt;&gt;"",_xlfn.MAXIFS($B$1:B340,$A$1:A340,A341)+1,"")</f>
        <v/>
      </c>
      <c r="C341" s="50"/>
      <c r="D341" s="50"/>
      <c r="E341" s="50"/>
      <c r="F341" s="50"/>
      <c r="G341" s="283"/>
      <c r="H341" s="296"/>
      <c r="I341" s="295"/>
      <c r="J341" s="295"/>
      <c r="K341" s="202"/>
      <c r="L341" s="202"/>
      <c r="M341" s="91" t="str">
        <f>IFERROR(VLOOKUP(H341,Lijsten!$H$1:$I$100,2,0),"")</f>
        <v/>
      </c>
      <c r="N341" s="91" t="str" cm="1">
        <f t="array" ref="N341">IFERROR(_xlfn.IFS(AND(LEFT(F341,6)="Arbeid",RIGHT(F341,3)&lt;&gt;"IKS"),IFERROR(VLOOKUP($G341,Tb_KostenTypen[],2,0),"tarief"),RIGHT(F341,3)="IKS","Uurtarief",LEFT(F341,6)="Arbeid","Uurtarief",AND(LEFT(F341,8)="Bijdrage",RIGHT(F341,15)="(vrijwilligers)"),"Vast tarief"),"")</f>
        <v/>
      </c>
      <c r="O341" s="92"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tarief",IF(LEFT(F341,8)="Bijdrage",VLOOKUP($F341,Tb_KostenTypen[],MATCH(Methode_Keuze,Tb_KostenTypen[#Headers],0),0),VLOOKUP($G341,Lijsten!L:O,4,0))),""),"")</f>
        <v/>
      </c>
      <c r="P341" s="92"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tarief",IF(LEFT(F341,8)="Bijdrage",VLOOKUP($F341,Tb_KostenTypen[],MATCH(Methode_Keuze,Tb_KostenTypen[#Headers],0),0),VLOOKUP($G341,Lijsten!L:O,4,0))),""),"")</f>
        <v/>
      </c>
      <c r="Q341" s="50"/>
      <c r="R341" s="50"/>
      <c r="S341" s="83"/>
      <c r="T341" s="51"/>
      <c r="U341" s="4" t="str" cm="1">
        <f t="array" ref="U341">IF(AA341&lt;&gt;"ja",_xlfn.IFNA(_xlfn.IFS(AND(O341&lt;&gt;"",F341&lt;&gt;"",RIGHT($N341,6)="tarief"),O341*Q341,S341&gt;0,IF(F341&lt;&gt;"",S341,"")),""),"")</f>
        <v/>
      </c>
      <c r="V341" s="4" t="str" cm="1">
        <f t="array" ref="V341">IF(AA341&lt;&gt;"ja",_xlfn.IFNA(_xlfn.IFS(AND(P341&lt;&gt;"",R341&lt;&gt;"",RIGHT($N341,6)="tarief"),P341*R341,T341&gt;0,T341),""),"")</f>
        <v/>
      </c>
      <c r="W341" s="4" t="str" cm="1">
        <f t="array" ref="W341">IFERROR(_xlfn.IFS(OR(F341="",LEFT(Methode_Keuze,4)="Geen"),"",AND(U341&lt;&gt;"",F341&lt;&gt;"Arbeidskosten"),ROUND(U341*VLOOKUP(F341,Tb_ProjectKosten[],MATCH(Tb_ProjectKosten[[#Headers],[Forfat_Percentage]],Tb_ProjectKosten[#Headers],0),0),2),AND(F341="Arbeidskosten",G341&lt;&gt;""),IFERROR(ROUND(U341*VLOOKUP(G341,Tb_KostenTypen[],3,0)*VLOOKUP(F341,Tb_ProjectKosten[],MATCH(Tb_ProjectKosten[[#Headers],[Forfat_Percentage]],Tb_ProjectKosten[#Headers],0),0),2),""),U341 &lt;=0,0),"")</f>
        <v/>
      </c>
      <c r="X341" s="4" t="str" cm="1">
        <f t="array" ref="X341">IFERROR(_xlfn.IFS(OR(F341="",LEFT(Methode_Keuze,4)="Geen"),"",AND(V341&lt;&gt;"",F341&lt;&gt;"Arbeidskosten"),ROUND(V341*VLOOKUP(F341,Tb_ProjectKosten[],MATCH(Tb_ProjectKosten[[#Headers],[Forfat_Percentage]],Tb_ProjectKosten[#Headers],0),0),2),AND(F341="Arbeidskosten",G341&lt;&gt;""),IFERROR(ROUND(V341*VLOOKUP(G341,Tb_KostenTypen[],3,0)*VLOOKUP(F341,Tb_ProjectKosten[],MATCH(Tb_ProjectKosten[[#Headers],[Forfat_Percentage]],Tb_ProjectKosten[#Headers],0),0),2),""),V341 &lt;=0,0),"")</f>
        <v/>
      </c>
      <c r="Y341" s="262"/>
      <c r="Z341" s="49"/>
      <c r="AA341" s="37" t="str" cm="1">
        <f t="array" ref="AA341">IFERROR(IF(INDEX(SubsidieTabel!$Q$1:$T$9,MATCH($F341,SubsidieTabel!$Q$1:$Q$9,0),IFERROR(MATCH(Methode_Keuze,SubsidieTabel!$Q$1:$T$1,0),2))&lt;&gt;1=TRUE,"ja",""),"")</f>
        <v/>
      </c>
    </row>
    <row r="342" spans="1:27" ht="15" customHeight="1" x14ac:dyDescent="0.25">
      <c r="A342" s="87"/>
      <c r="B342" s="219" t="str">
        <f>IF(A342&lt;&gt;"",_xlfn.MAXIFS($B$1:B341,$A$1:A341,A342)+1,"")</f>
        <v/>
      </c>
      <c r="C342" s="50"/>
      <c r="D342" s="50"/>
      <c r="E342" s="50"/>
      <c r="F342" s="50"/>
      <c r="G342" s="283"/>
      <c r="H342" s="296"/>
      <c r="I342" s="295"/>
      <c r="J342" s="295"/>
      <c r="K342" s="202"/>
      <c r="L342" s="202"/>
      <c r="M342" s="91" t="str">
        <f>IFERROR(VLOOKUP(H342,Lijsten!$H$1:$I$100,2,0),"")</f>
        <v/>
      </c>
      <c r="N342" s="91" t="str" cm="1">
        <f t="array" ref="N342">IFERROR(_xlfn.IFS(AND(LEFT(F342,6)="Arbeid",RIGHT(F342,3)&lt;&gt;"IKS"),IFERROR(VLOOKUP($G342,Tb_KostenTypen[],2,0),"tarief"),RIGHT(F342,3)="IKS","Uurtarief",LEFT(F342,6)="Arbeid","Uurtarief",AND(LEFT(F342,8)="Bijdrage",RIGHT(F342,15)="(vrijwilligers)"),"Vast tarief"),"")</f>
        <v/>
      </c>
      <c r="O342" s="92"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tarief",IF(LEFT(F342,8)="Bijdrage",VLOOKUP($F342,Tb_KostenTypen[],MATCH(Methode_Keuze,Tb_KostenTypen[#Headers],0),0),VLOOKUP($G342,Lijsten!L:O,4,0))),""),"")</f>
        <v/>
      </c>
      <c r="P342" s="92"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tarief",IF(LEFT(F342,8)="Bijdrage",VLOOKUP($F342,Tb_KostenTypen[],MATCH(Methode_Keuze,Tb_KostenTypen[#Headers],0),0),VLOOKUP($G342,Lijsten!L:O,4,0))),""),"")</f>
        <v/>
      </c>
      <c r="Q342" s="50"/>
      <c r="R342" s="50"/>
      <c r="S342" s="83"/>
      <c r="T342" s="51"/>
      <c r="U342" s="4" t="str" cm="1">
        <f t="array" ref="U342">IF(AA342&lt;&gt;"ja",_xlfn.IFNA(_xlfn.IFS(AND(O342&lt;&gt;"",F342&lt;&gt;"",RIGHT($N342,6)="tarief"),O342*Q342,S342&gt;0,IF(F342&lt;&gt;"",S342,"")),""),"")</f>
        <v/>
      </c>
      <c r="V342" s="4" t="str" cm="1">
        <f t="array" ref="V342">IF(AA342&lt;&gt;"ja",_xlfn.IFNA(_xlfn.IFS(AND(P342&lt;&gt;"",R342&lt;&gt;"",RIGHT($N342,6)="tarief"),P342*R342,T342&gt;0,T342),""),"")</f>
        <v/>
      </c>
      <c r="W342" s="4" t="str" cm="1">
        <f t="array" ref="W342">IFERROR(_xlfn.IFS(OR(F342="",LEFT(Methode_Keuze,4)="Geen"),"",AND(U342&lt;&gt;"",F342&lt;&gt;"Arbeidskosten"),ROUND(U342*VLOOKUP(F342,Tb_ProjectKosten[],MATCH(Tb_ProjectKosten[[#Headers],[Forfat_Percentage]],Tb_ProjectKosten[#Headers],0),0),2),AND(F342="Arbeidskosten",G342&lt;&gt;""),IFERROR(ROUND(U342*VLOOKUP(G342,Tb_KostenTypen[],3,0)*VLOOKUP(F342,Tb_ProjectKosten[],MATCH(Tb_ProjectKosten[[#Headers],[Forfat_Percentage]],Tb_ProjectKosten[#Headers],0),0),2),""),U342 &lt;=0,0),"")</f>
        <v/>
      </c>
      <c r="X342" s="4" t="str" cm="1">
        <f t="array" ref="X342">IFERROR(_xlfn.IFS(OR(F342="",LEFT(Methode_Keuze,4)="Geen"),"",AND(V342&lt;&gt;"",F342&lt;&gt;"Arbeidskosten"),ROUND(V342*VLOOKUP(F342,Tb_ProjectKosten[],MATCH(Tb_ProjectKosten[[#Headers],[Forfat_Percentage]],Tb_ProjectKosten[#Headers],0),0),2),AND(F342="Arbeidskosten",G342&lt;&gt;""),IFERROR(ROUND(V342*VLOOKUP(G342,Tb_KostenTypen[],3,0)*VLOOKUP(F342,Tb_ProjectKosten[],MATCH(Tb_ProjectKosten[[#Headers],[Forfat_Percentage]],Tb_ProjectKosten[#Headers],0),0),2),""),V342 &lt;=0,0),"")</f>
        <v/>
      </c>
      <c r="Y342" s="262"/>
      <c r="Z342" s="49"/>
      <c r="AA342" s="37" t="str" cm="1">
        <f t="array" ref="AA342">IFERROR(IF(INDEX(SubsidieTabel!$Q$1:$T$9,MATCH($F342,SubsidieTabel!$Q$1:$Q$9,0),IFERROR(MATCH(Methode_Keuze,SubsidieTabel!$Q$1:$T$1,0),2))&lt;&gt;1=TRUE,"ja",""),"")</f>
        <v/>
      </c>
    </row>
    <row r="343" spans="1:27" ht="15" customHeight="1" x14ac:dyDescent="0.25">
      <c r="A343" s="87"/>
      <c r="B343" s="219" t="str">
        <f>IF(A343&lt;&gt;"",_xlfn.MAXIFS($B$1:B342,$A$1:A342,A343)+1,"")</f>
        <v/>
      </c>
      <c r="C343" s="50"/>
      <c r="D343" s="50"/>
      <c r="E343" s="50"/>
      <c r="F343" s="50"/>
      <c r="G343" s="283"/>
      <c r="H343" s="296"/>
      <c r="I343" s="295"/>
      <c r="J343" s="295"/>
      <c r="K343" s="202"/>
      <c r="L343" s="202"/>
      <c r="M343" s="91" t="str">
        <f>IFERROR(VLOOKUP(H343,Lijsten!$H$1:$I$100,2,0),"")</f>
        <v/>
      </c>
      <c r="N343" s="91" t="str" cm="1">
        <f t="array" ref="N343">IFERROR(_xlfn.IFS(AND(LEFT(F343,6)="Arbeid",RIGHT(F343,3)&lt;&gt;"IKS"),IFERROR(VLOOKUP($G343,Tb_KostenTypen[],2,0),"tarief"),RIGHT(F343,3)="IKS","Uurtarief",LEFT(F343,6)="Arbeid","Uurtarief",AND(LEFT(F343,8)="Bijdrage",RIGHT(F343,15)="(vrijwilligers)"),"Vast tarief"),"")</f>
        <v/>
      </c>
      <c r="O343" s="92"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tarief",IF(LEFT(F343,8)="Bijdrage",VLOOKUP($F343,Tb_KostenTypen[],MATCH(Methode_Keuze,Tb_KostenTypen[#Headers],0),0),VLOOKUP($G343,Lijsten!L:O,4,0))),""),"")</f>
        <v/>
      </c>
      <c r="P343" s="92"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tarief",IF(LEFT(F343,8)="Bijdrage",VLOOKUP($F343,Tb_KostenTypen[],MATCH(Methode_Keuze,Tb_KostenTypen[#Headers],0),0),VLOOKUP($G343,Lijsten!L:O,4,0))),""),"")</f>
        <v/>
      </c>
      <c r="Q343" s="50"/>
      <c r="R343" s="50"/>
      <c r="S343" s="83"/>
      <c r="T343" s="51"/>
      <c r="U343" s="4" t="str" cm="1">
        <f t="array" ref="U343">IF(AA343&lt;&gt;"ja",_xlfn.IFNA(_xlfn.IFS(AND(O343&lt;&gt;"",F343&lt;&gt;"",RIGHT($N343,6)="tarief"),O343*Q343,S343&gt;0,IF(F343&lt;&gt;"",S343,"")),""),"")</f>
        <v/>
      </c>
      <c r="V343" s="4" t="str" cm="1">
        <f t="array" ref="V343">IF(AA343&lt;&gt;"ja",_xlfn.IFNA(_xlfn.IFS(AND(P343&lt;&gt;"",R343&lt;&gt;"",RIGHT($N343,6)="tarief"),P343*R343,T343&gt;0,T343),""),"")</f>
        <v/>
      </c>
      <c r="W343" s="4" t="str" cm="1">
        <f t="array" ref="W343">IFERROR(_xlfn.IFS(OR(F343="",LEFT(Methode_Keuze,4)="Geen"),"",AND(U343&lt;&gt;"",F343&lt;&gt;"Arbeidskosten"),ROUND(U343*VLOOKUP(F343,Tb_ProjectKosten[],MATCH(Tb_ProjectKosten[[#Headers],[Forfat_Percentage]],Tb_ProjectKosten[#Headers],0),0),2),AND(F343="Arbeidskosten",G343&lt;&gt;""),IFERROR(ROUND(U343*VLOOKUP(G343,Tb_KostenTypen[],3,0)*VLOOKUP(F343,Tb_ProjectKosten[],MATCH(Tb_ProjectKosten[[#Headers],[Forfat_Percentage]],Tb_ProjectKosten[#Headers],0),0),2),""),U343 &lt;=0,0),"")</f>
        <v/>
      </c>
      <c r="X343" s="4" t="str" cm="1">
        <f t="array" ref="X343">IFERROR(_xlfn.IFS(OR(F343="",LEFT(Methode_Keuze,4)="Geen"),"",AND(V343&lt;&gt;"",F343&lt;&gt;"Arbeidskosten"),ROUND(V343*VLOOKUP(F343,Tb_ProjectKosten[],MATCH(Tb_ProjectKosten[[#Headers],[Forfat_Percentage]],Tb_ProjectKosten[#Headers],0),0),2),AND(F343="Arbeidskosten",G343&lt;&gt;""),IFERROR(ROUND(V343*VLOOKUP(G343,Tb_KostenTypen[],3,0)*VLOOKUP(F343,Tb_ProjectKosten[],MATCH(Tb_ProjectKosten[[#Headers],[Forfat_Percentage]],Tb_ProjectKosten[#Headers],0),0),2),""),V343 &lt;=0,0),"")</f>
        <v/>
      </c>
      <c r="Y343" s="262"/>
      <c r="Z343" s="49"/>
      <c r="AA343" s="37" t="str" cm="1">
        <f t="array" ref="AA343">IFERROR(IF(INDEX(SubsidieTabel!$Q$1:$T$9,MATCH($F343,SubsidieTabel!$Q$1:$Q$9,0),IFERROR(MATCH(Methode_Keuze,SubsidieTabel!$Q$1:$T$1,0),2))&lt;&gt;1=TRUE,"ja",""),"")</f>
        <v/>
      </c>
    </row>
    <row r="344" spans="1:27" ht="15" customHeight="1" x14ac:dyDescent="0.25">
      <c r="A344" s="87"/>
      <c r="B344" s="219" t="str">
        <f>IF(A344&lt;&gt;"",_xlfn.MAXIFS($B$1:B343,$A$1:A343,A344)+1,"")</f>
        <v/>
      </c>
      <c r="C344" s="50"/>
      <c r="D344" s="50"/>
      <c r="E344" s="50"/>
      <c r="F344" s="50"/>
      <c r="G344" s="283"/>
      <c r="H344" s="296"/>
      <c r="I344" s="295"/>
      <c r="J344" s="295"/>
      <c r="K344" s="202"/>
      <c r="L344" s="202"/>
      <c r="M344" s="91" t="str">
        <f>IFERROR(VLOOKUP(H344,Lijsten!$H$1:$I$100,2,0),"")</f>
        <v/>
      </c>
      <c r="N344" s="91" t="str" cm="1">
        <f t="array" ref="N344">IFERROR(_xlfn.IFS(AND(LEFT(F344,6)="Arbeid",RIGHT(F344,3)&lt;&gt;"IKS"),IFERROR(VLOOKUP($G344,Tb_KostenTypen[],2,0),"tarief"),RIGHT(F344,3)="IKS","Uurtarief",LEFT(F344,6)="Arbeid","Uurtarief",AND(LEFT(F344,8)="Bijdrage",RIGHT(F344,15)="(vrijwilligers)"),"Vast tarief"),"")</f>
        <v/>
      </c>
      <c r="O344" s="92"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tarief",IF(LEFT(F344,8)="Bijdrage",VLOOKUP($F344,Tb_KostenTypen[],MATCH(Methode_Keuze,Tb_KostenTypen[#Headers],0),0),VLOOKUP($G344,Lijsten!L:O,4,0))),""),"")</f>
        <v/>
      </c>
      <c r="P344" s="92"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tarief",IF(LEFT(F344,8)="Bijdrage",VLOOKUP($F344,Tb_KostenTypen[],MATCH(Methode_Keuze,Tb_KostenTypen[#Headers],0),0),VLOOKUP($G344,Lijsten!L:O,4,0))),""),"")</f>
        <v/>
      </c>
      <c r="Q344" s="50"/>
      <c r="R344" s="50"/>
      <c r="S344" s="83"/>
      <c r="T344" s="51"/>
      <c r="U344" s="4" t="str" cm="1">
        <f t="array" ref="U344">IF(AA344&lt;&gt;"ja",_xlfn.IFNA(_xlfn.IFS(AND(O344&lt;&gt;"",F344&lt;&gt;"",RIGHT($N344,6)="tarief"),O344*Q344,S344&gt;0,IF(F344&lt;&gt;"",S344,"")),""),"")</f>
        <v/>
      </c>
      <c r="V344" s="4" t="str" cm="1">
        <f t="array" ref="V344">IF(AA344&lt;&gt;"ja",_xlfn.IFNA(_xlfn.IFS(AND(P344&lt;&gt;"",R344&lt;&gt;"",RIGHT($N344,6)="tarief"),P344*R344,T344&gt;0,T344),""),"")</f>
        <v/>
      </c>
      <c r="W344" s="4" t="str" cm="1">
        <f t="array" ref="W344">IFERROR(_xlfn.IFS(OR(F344="",LEFT(Methode_Keuze,4)="Geen"),"",AND(U344&lt;&gt;"",F344&lt;&gt;"Arbeidskosten"),ROUND(U344*VLOOKUP(F344,Tb_ProjectKosten[],MATCH(Tb_ProjectKosten[[#Headers],[Forfat_Percentage]],Tb_ProjectKosten[#Headers],0),0),2),AND(F344="Arbeidskosten",G344&lt;&gt;""),IFERROR(ROUND(U344*VLOOKUP(G344,Tb_KostenTypen[],3,0)*VLOOKUP(F344,Tb_ProjectKosten[],MATCH(Tb_ProjectKosten[[#Headers],[Forfat_Percentage]],Tb_ProjectKosten[#Headers],0),0),2),""),U344 &lt;=0,0),"")</f>
        <v/>
      </c>
      <c r="X344" s="4" t="str" cm="1">
        <f t="array" ref="X344">IFERROR(_xlfn.IFS(OR(F344="",LEFT(Methode_Keuze,4)="Geen"),"",AND(V344&lt;&gt;"",F344&lt;&gt;"Arbeidskosten"),ROUND(V344*VLOOKUP(F344,Tb_ProjectKosten[],MATCH(Tb_ProjectKosten[[#Headers],[Forfat_Percentage]],Tb_ProjectKosten[#Headers],0),0),2),AND(F344="Arbeidskosten",G344&lt;&gt;""),IFERROR(ROUND(V344*VLOOKUP(G344,Tb_KostenTypen[],3,0)*VLOOKUP(F344,Tb_ProjectKosten[],MATCH(Tb_ProjectKosten[[#Headers],[Forfat_Percentage]],Tb_ProjectKosten[#Headers],0),0),2),""),V344 &lt;=0,0),"")</f>
        <v/>
      </c>
      <c r="Y344" s="262"/>
      <c r="Z344" s="49"/>
      <c r="AA344" s="37" t="str" cm="1">
        <f t="array" ref="AA344">IFERROR(IF(INDEX(SubsidieTabel!$Q$1:$T$9,MATCH($F344,SubsidieTabel!$Q$1:$Q$9,0),IFERROR(MATCH(Methode_Keuze,SubsidieTabel!$Q$1:$T$1,0),2))&lt;&gt;1=TRUE,"ja",""),"")</f>
        <v/>
      </c>
    </row>
    <row r="345" spans="1:27" ht="15" customHeight="1" x14ac:dyDescent="0.25">
      <c r="A345" s="87"/>
      <c r="B345" s="219" t="str">
        <f>IF(A345&lt;&gt;"",_xlfn.MAXIFS($B$1:B344,$A$1:A344,A345)+1,"")</f>
        <v/>
      </c>
      <c r="C345" s="50"/>
      <c r="D345" s="50"/>
      <c r="E345" s="50"/>
      <c r="F345" s="50"/>
      <c r="G345" s="283"/>
      <c r="H345" s="296"/>
      <c r="I345" s="295"/>
      <c r="J345" s="295"/>
      <c r="K345" s="202"/>
      <c r="L345" s="202"/>
      <c r="M345" s="91" t="str">
        <f>IFERROR(VLOOKUP(H345,Lijsten!$H$1:$I$100,2,0),"")</f>
        <v/>
      </c>
      <c r="N345" s="91" t="str" cm="1">
        <f t="array" ref="N345">IFERROR(_xlfn.IFS(AND(LEFT(F345,6)="Arbeid",RIGHT(F345,3)&lt;&gt;"IKS"),IFERROR(VLOOKUP($G345,Tb_KostenTypen[],2,0),"tarief"),RIGHT(F345,3)="IKS","Uurtarief",LEFT(F345,6)="Arbeid","Uurtarief",AND(LEFT(F345,8)="Bijdrage",RIGHT(F345,15)="(vrijwilligers)"),"Vast tarief"),"")</f>
        <v/>
      </c>
      <c r="O345" s="92"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tarief",IF(LEFT(F345,8)="Bijdrage",VLOOKUP($F345,Tb_KostenTypen[],MATCH(Methode_Keuze,Tb_KostenTypen[#Headers],0),0),VLOOKUP($G345,Lijsten!L:O,4,0))),""),"")</f>
        <v/>
      </c>
      <c r="P345" s="92"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tarief",IF(LEFT(F345,8)="Bijdrage",VLOOKUP($F345,Tb_KostenTypen[],MATCH(Methode_Keuze,Tb_KostenTypen[#Headers],0),0),VLOOKUP($G345,Lijsten!L:O,4,0))),""),"")</f>
        <v/>
      </c>
      <c r="Q345" s="50"/>
      <c r="R345" s="50"/>
      <c r="S345" s="83"/>
      <c r="T345" s="51"/>
      <c r="U345" s="4" t="str" cm="1">
        <f t="array" ref="U345">IF(AA345&lt;&gt;"ja",_xlfn.IFNA(_xlfn.IFS(AND(O345&lt;&gt;"",F345&lt;&gt;"",RIGHT($N345,6)="tarief"),O345*Q345,S345&gt;0,IF(F345&lt;&gt;"",S345,"")),""),"")</f>
        <v/>
      </c>
      <c r="V345" s="4" t="str" cm="1">
        <f t="array" ref="V345">IF(AA345&lt;&gt;"ja",_xlfn.IFNA(_xlfn.IFS(AND(P345&lt;&gt;"",R345&lt;&gt;"",RIGHT($N345,6)="tarief"),P345*R345,T345&gt;0,T345),""),"")</f>
        <v/>
      </c>
      <c r="W345" s="4" t="str" cm="1">
        <f t="array" ref="W345">IFERROR(_xlfn.IFS(OR(F345="",LEFT(Methode_Keuze,4)="Geen"),"",AND(U345&lt;&gt;"",F345&lt;&gt;"Arbeidskosten"),ROUND(U345*VLOOKUP(F345,Tb_ProjectKosten[],MATCH(Tb_ProjectKosten[[#Headers],[Forfat_Percentage]],Tb_ProjectKosten[#Headers],0),0),2),AND(F345="Arbeidskosten",G345&lt;&gt;""),IFERROR(ROUND(U345*VLOOKUP(G345,Tb_KostenTypen[],3,0)*VLOOKUP(F345,Tb_ProjectKosten[],MATCH(Tb_ProjectKosten[[#Headers],[Forfat_Percentage]],Tb_ProjectKosten[#Headers],0),0),2),""),U345 &lt;=0,0),"")</f>
        <v/>
      </c>
      <c r="X345" s="4" t="str" cm="1">
        <f t="array" ref="X345">IFERROR(_xlfn.IFS(OR(F345="",LEFT(Methode_Keuze,4)="Geen"),"",AND(V345&lt;&gt;"",F345&lt;&gt;"Arbeidskosten"),ROUND(V345*VLOOKUP(F345,Tb_ProjectKosten[],MATCH(Tb_ProjectKosten[[#Headers],[Forfat_Percentage]],Tb_ProjectKosten[#Headers],0),0),2),AND(F345="Arbeidskosten",G345&lt;&gt;""),IFERROR(ROUND(V345*VLOOKUP(G345,Tb_KostenTypen[],3,0)*VLOOKUP(F345,Tb_ProjectKosten[],MATCH(Tb_ProjectKosten[[#Headers],[Forfat_Percentage]],Tb_ProjectKosten[#Headers],0),0),2),""),V345 &lt;=0,0),"")</f>
        <v/>
      </c>
      <c r="Y345" s="262"/>
      <c r="Z345" s="49"/>
      <c r="AA345" s="37" t="str" cm="1">
        <f t="array" ref="AA345">IFERROR(IF(INDEX(SubsidieTabel!$Q$1:$T$9,MATCH($F345,SubsidieTabel!$Q$1:$Q$9,0),IFERROR(MATCH(Methode_Keuze,SubsidieTabel!$Q$1:$T$1,0),2))&lt;&gt;1=TRUE,"ja",""),"")</f>
        <v/>
      </c>
    </row>
    <row r="346" spans="1:27" ht="15" customHeight="1" x14ac:dyDescent="0.25">
      <c r="A346" s="87"/>
      <c r="B346" s="219" t="str">
        <f>IF(A346&lt;&gt;"",_xlfn.MAXIFS($B$1:B345,$A$1:A345,A346)+1,"")</f>
        <v/>
      </c>
      <c r="C346" s="50"/>
      <c r="D346" s="50"/>
      <c r="E346" s="50"/>
      <c r="F346" s="50"/>
      <c r="G346" s="283"/>
      <c r="H346" s="296"/>
      <c r="I346" s="295"/>
      <c r="J346" s="295"/>
      <c r="K346" s="202"/>
      <c r="L346" s="202"/>
      <c r="M346" s="91" t="str">
        <f>IFERROR(VLOOKUP(H346,Lijsten!$H$1:$I$100,2,0),"")</f>
        <v/>
      </c>
      <c r="N346" s="91" t="str" cm="1">
        <f t="array" ref="N346">IFERROR(_xlfn.IFS(AND(LEFT(F346,6)="Arbeid",RIGHT(F346,3)&lt;&gt;"IKS"),IFERROR(VLOOKUP($G346,Tb_KostenTypen[],2,0),"tarief"),RIGHT(F346,3)="IKS","Uurtarief",LEFT(F346,6)="Arbeid","Uurtarief",AND(LEFT(F346,8)="Bijdrage",RIGHT(F346,15)="(vrijwilligers)"),"Vast tarief"),"")</f>
        <v/>
      </c>
      <c r="O346" s="92"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tarief",IF(LEFT(F346,8)="Bijdrage",VLOOKUP($F346,Tb_KostenTypen[],MATCH(Methode_Keuze,Tb_KostenTypen[#Headers],0),0),VLOOKUP($G346,Lijsten!L:O,4,0))),""),"")</f>
        <v/>
      </c>
      <c r="P346" s="92"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tarief",IF(LEFT(F346,8)="Bijdrage",VLOOKUP($F346,Tb_KostenTypen[],MATCH(Methode_Keuze,Tb_KostenTypen[#Headers],0),0),VLOOKUP($G346,Lijsten!L:O,4,0))),""),"")</f>
        <v/>
      </c>
      <c r="Q346" s="50"/>
      <c r="R346" s="50"/>
      <c r="S346" s="83"/>
      <c r="T346" s="51"/>
      <c r="U346" s="4" t="str" cm="1">
        <f t="array" ref="U346">IF(AA346&lt;&gt;"ja",_xlfn.IFNA(_xlfn.IFS(AND(O346&lt;&gt;"",F346&lt;&gt;"",RIGHT($N346,6)="tarief"),O346*Q346,S346&gt;0,IF(F346&lt;&gt;"",S346,"")),""),"")</f>
        <v/>
      </c>
      <c r="V346" s="4" t="str" cm="1">
        <f t="array" ref="V346">IF(AA346&lt;&gt;"ja",_xlfn.IFNA(_xlfn.IFS(AND(P346&lt;&gt;"",R346&lt;&gt;"",RIGHT($N346,6)="tarief"),P346*R346,T346&gt;0,T346),""),"")</f>
        <v/>
      </c>
      <c r="W346" s="4" t="str" cm="1">
        <f t="array" ref="W346">IFERROR(_xlfn.IFS(OR(F346="",LEFT(Methode_Keuze,4)="Geen"),"",AND(U346&lt;&gt;"",F346&lt;&gt;"Arbeidskosten"),ROUND(U346*VLOOKUP(F346,Tb_ProjectKosten[],MATCH(Tb_ProjectKosten[[#Headers],[Forfat_Percentage]],Tb_ProjectKosten[#Headers],0),0),2),AND(F346="Arbeidskosten",G346&lt;&gt;""),IFERROR(ROUND(U346*VLOOKUP(G346,Tb_KostenTypen[],3,0)*VLOOKUP(F346,Tb_ProjectKosten[],MATCH(Tb_ProjectKosten[[#Headers],[Forfat_Percentage]],Tb_ProjectKosten[#Headers],0),0),2),""),U346 &lt;=0,0),"")</f>
        <v/>
      </c>
      <c r="X346" s="4" t="str" cm="1">
        <f t="array" ref="X346">IFERROR(_xlfn.IFS(OR(F346="",LEFT(Methode_Keuze,4)="Geen"),"",AND(V346&lt;&gt;"",F346&lt;&gt;"Arbeidskosten"),ROUND(V346*VLOOKUP(F346,Tb_ProjectKosten[],MATCH(Tb_ProjectKosten[[#Headers],[Forfat_Percentage]],Tb_ProjectKosten[#Headers],0),0),2),AND(F346="Arbeidskosten",G346&lt;&gt;""),IFERROR(ROUND(V346*VLOOKUP(G346,Tb_KostenTypen[],3,0)*VLOOKUP(F346,Tb_ProjectKosten[],MATCH(Tb_ProjectKosten[[#Headers],[Forfat_Percentage]],Tb_ProjectKosten[#Headers],0),0),2),""),V346 &lt;=0,0),"")</f>
        <v/>
      </c>
      <c r="Y346" s="262"/>
      <c r="Z346" s="49"/>
      <c r="AA346" s="37" t="str" cm="1">
        <f t="array" ref="AA346">IFERROR(IF(INDEX(SubsidieTabel!$Q$1:$T$9,MATCH($F346,SubsidieTabel!$Q$1:$Q$9,0),IFERROR(MATCH(Methode_Keuze,SubsidieTabel!$Q$1:$T$1,0),2))&lt;&gt;1=TRUE,"ja",""),"")</f>
        <v/>
      </c>
    </row>
    <row r="347" spans="1:27" ht="15" customHeight="1" x14ac:dyDescent="0.25">
      <c r="A347" s="87"/>
      <c r="B347" s="219" t="str">
        <f>IF(A347&lt;&gt;"",_xlfn.MAXIFS($B$1:B346,$A$1:A346,A347)+1,"")</f>
        <v/>
      </c>
      <c r="C347" s="50"/>
      <c r="D347" s="50"/>
      <c r="E347" s="50"/>
      <c r="F347" s="50"/>
      <c r="G347" s="283"/>
      <c r="H347" s="296"/>
      <c r="I347" s="295"/>
      <c r="J347" s="295"/>
      <c r="K347" s="202"/>
      <c r="L347" s="202"/>
      <c r="M347" s="91" t="str">
        <f>IFERROR(VLOOKUP(H347,Lijsten!$H$1:$I$100,2,0),"")</f>
        <v/>
      </c>
      <c r="N347" s="91" t="str" cm="1">
        <f t="array" ref="N347">IFERROR(_xlfn.IFS(AND(LEFT(F347,6)="Arbeid",RIGHT(F347,3)&lt;&gt;"IKS"),IFERROR(VLOOKUP($G347,Tb_KostenTypen[],2,0),"tarief"),RIGHT(F347,3)="IKS","Uurtarief",LEFT(F347,6)="Arbeid","Uurtarief",AND(LEFT(F347,8)="Bijdrage",RIGHT(F347,15)="(vrijwilligers)"),"Vast tarief"),"")</f>
        <v/>
      </c>
      <c r="O347" s="92"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tarief",IF(LEFT(F347,8)="Bijdrage",VLOOKUP($F347,Tb_KostenTypen[],MATCH(Methode_Keuze,Tb_KostenTypen[#Headers],0),0),VLOOKUP($G347,Lijsten!L:O,4,0))),""),"")</f>
        <v/>
      </c>
      <c r="P347" s="92"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tarief",IF(LEFT(F347,8)="Bijdrage",VLOOKUP($F347,Tb_KostenTypen[],MATCH(Methode_Keuze,Tb_KostenTypen[#Headers],0),0),VLOOKUP($G347,Lijsten!L:O,4,0))),""),"")</f>
        <v/>
      </c>
      <c r="Q347" s="50"/>
      <c r="R347" s="50"/>
      <c r="S347" s="83"/>
      <c r="T347" s="51"/>
      <c r="U347" s="4" t="str" cm="1">
        <f t="array" ref="U347">IF(AA347&lt;&gt;"ja",_xlfn.IFNA(_xlfn.IFS(AND(O347&lt;&gt;"",F347&lt;&gt;"",RIGHT($N347,6)="tarief"),O347*Q347,S347&gt;0,IF(F347&lt;&gt;"",S347,"")),""),"")</f>
        <v/>
      </c>
      <c r="V347" s="4" t="str" cm="1">
        <f t="array" ref="V347">IF(AA347&lt;&gt;"ja",_xlfn.IFNA(_xlfn.IFS(AND(P347&lt;&gt;"",R347&lt;&gt;"",RIGHT($N347,6)="tarief"),P347*R347,T347&gt;0,T347),""),"")</f>
        <v/>
      </c>
      <c r="W347" s="4" t="str" cm="1">
        <f t="array" ref="W347">IFERROR(_xlfn.IFS(OR(F347="",LEFT(Methode_Keuze,4)="Geen"),"",AND(U347&lt;&gt;"",F347&lt;&gt;"Arbeidskosten"),ROUND(U347*VLOOKUP(F347,Tb_ProjectKosten[],MATCH(Tb_ProjectKosten[[#Headers],[Forfat_Percentage]],Tb_ProjectKosten[#Headers],0),0),2),AND(F347="Arbeidskosten",G347&lt;&gt;""),IFERROR(ROUND(U347*VLOOKUP(G347,Tb_KostenTypen[],3,0)*VLOOKUP(F347,Tb_ProjectKosten[],MATCH(Tb_ProjectKosten[[#Headers],[Forfat_Percentage]],Tb_ProjectKosten[#Headers],0),0),2),""),U347 &lt;=0,0),"")</f>
        <v/>
      </c>
      <c r="X347" s="4" t="str" cm="1">
        <f t="array" ref="X347">IFERROR(_xlfn.IFS(OR(F347="",LEFT(Methode_Keuze,4)="Geen"),"",AND(V347&lt;&gt;"",F347&lt;&gt;"Arbeidskosten"),ROUND(V347*VLOOKUP(F347,Tb_ProjectKosten[],MATCH(Tb_ProjectKosten[[#Headers],[Forfat_Percentage]],Tb_ProjectKosten[#Headers],0),0),2),AND(F347="Arbeidskosten",G347&lt;&gt;""),IFERROR(ROUND(V347*VLOOKUP(G347,Tb_KostenTypen[],3,0)*VLOOKUP(F347,Tb_ProjectKosten[],MATCH(Tb_ProjectKosten[[#Headers],[Forfat_Percentage]],Tb_ProjectKosten[#Headers],0),0),2),""),V347 &lt;=0,0),"")</f>
        <v/>
      </c>
      <c r="Y347" s="262"/>
      <c r="Z347" s="49"/>
      <c r="AA347" s="37" t="str" cm="1">
        <f t="array" ref="AA347">IFERROR(IF(INDEX(SubsidieTabel!$Q$1:$T$9,MATCH($F347,SubsidieTabel!$Q$1:$Q$9,0),IFERROR(MATCH(Methode_Keuze,SubsidieTabel!$Q$1:$T$1,0),2))&lt;&gt;1=TRUE,"ja",""),"")</f>
        <v/>
      </c>
    </row>
    <row r="348" spans="1:27" ht="15" customHeight="1" x14ac:dyDescent="0.25">
      <c r="A348" s="87"/>
      <c r="B348" s="219" t="str">
        <f>IF(A348&lt;&gt;"",_xlfn.MAXIFS($B$1:B347,$A$1:A347,A348)+1,"")</f>
        <v/>
      </c>
      <c r="C348" s="50"/>
      <c r="D348" s="50"/>
      <c r="E348" s="50"/>
      <c r="F348" s="50"/>
      <c r="G348" s="283"/>
      <c r="H348" s="296"/>
      <c r="I348" s="295"/>
      <c r="J348" s="295"/>
      <c r="K348" s="202"/>
      <c r="L348" s="202"/>
      <c r="M348" s="91" t="str">
        <f>IFERROR(VLOOKUP(H348,Lijsten!$H$1:$I$100,2,0),"")</f>
        <v/>
      </c>
      <c r="N348" s="91" t="str" cm="1">
        <f t="array" ref="N348">IFERROR(_xlfn.IFS(AND(LEFT(F348,6)="Arbeid",RIGHT(F348,3)&lt;&gt;"IKS"),IFERROR(VLOOKUP($G348,Tb_KostenTypen[],2,0),"tarief"),RIGHT(F348,3)="IKS","Uurtarief",LEFT(F348,6)="Arbeid","Uurtarief",AND(LEFT(F348,8)="Bijdrage",RIGHT(F348,15)="(vrijwilligers)"),"Vast tarief"),"")</f>
        <v/>
      </c>
      <c r="O348" s="92"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tarief",IF(LEFT(F348,8)="Bijdrage",VLOOKUP($F348,Tb_KostenTypen[],MATCH(Methode_Keuze,Tb_KostenTypen[#Headers],0),0),VLOOKUP($G348,Lijsten!L:O,4,0))),""),"")</f>
        <v/>
      </c>
      <c r="P348" s="92"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tarief",IF(LEFT(F348,8)="Bijdrage",VLOOKUP($F348,Tb_KostenTypen[],MATCH(Methode_Keuze,Tb_KostenTypen[#Headers],0),0),VLOOKUP($G348,Lijsten!L:O,4,0))),""),"")</f>
        <v/>
      </c>
      <c r="Q348" s="50"/>
      <c r="R348" s="50"/>
      <c r="S348" s="83"/>
      <c r="T348" s="51"/>
      <c r="U348" s="4" t="str" cm="1">
        <f t="array" ref="U348">IF(AA348&lt;&gt;"ja",_xlfn.IFNA(_xlfn.IFS(AND(O348&lt;&gt;"",F348&lt;&gt;"",RIGHT($N348,6)="tarief"),O348*Q348,S348&gt;0,IF(F348&lt;&gt;"",S348,"")),""),"")</f>
        <v/>
      </c>
      <c r="V348" s="4" t="str" cm="1">
        <f t="array" ref="V348">IF(AA348&lt;&gt;"ja",_xlfn.IFNA(_xlfn.IFS(AND(P348&lt;&gt;"",R348&lt;&gt;"",RIGHT($N348,6)="tarief"),P348*R348,T348&gt;0,T348),""),"")</f>
        <v/>
      </c>
      <c r="W348" s="4" t="str" cm="1">
        <f t="array" ref="W348">IFERROR(_xlfn.IFS(OR(F348="",LEFT(Methode_Keuze,4)="Geen"),"",AND(U348&lt;&gt;"",F348&lt;&gt;"Arbeidskosten"),ROUND(U348*VLOOKUP(F348,Tb_ProjectKosten[],MATCH(Tb_ProjectKosten[[#Headers],[Forfat_Percentage]],Tb_ProjectKosten[#Headers],0),0),2),AND(F348="Arbeidskosten",G348&lt;&gt;""),IFERROR(ROUND(U348*VLOOKUP(G348,Tb_KostenTypen[],3,0)*VLOOKUP(F348,Tb_ProjectKosten[],MATCH(Tb_ProjectKosten[[#Headers],[Forfat_Percentage]],Tb_ProjectKosten[#Headers],0),0),2),""),U348 &lt;=0,0),"")</f>
        <v/>
      </c>
      <c r="X348" s="4" t="str" cm="1">
        <f t="array" ref="X348">IFERROR(_xlfn.IFS(OR(F348="",LEFT(Methode_Keuze,4)="Geen"),"",AND(V348&lt;&gt;"",F348&lt;&gt;"Arbeidskosten"),ROUND(V348*VLOOKUP(F348,Tb_ProjectKosten[],MATCH(Tb_ProjectKosten[[#Headers],[Forfat_Percentage]],Tb_ProjectKosten[#Headers],0),0),2),AND(F348="Arbeidskosten",G348&lt;&gt;""),IFERROR(ROUND(V348*VLOOKUP(G348,Tb_KostenTypen[],3,0)*VLOOKUP(F348,Tb_ProjectKosten[],MATCH(Tb_ProjectKosten[[#Headers],[Forfat_Percentage]],Tb_ProjectKosten[#Headers],0),0),2),""),V348 &lt;=0,0),"")</f>
        <v/>
      </c>
      <c r="Y348" s="262"/>
      <c r="Z348" s="49"/>
      <c r="AA348" s="37" t="str" cm="1">
        <f t="array" ref="AA348">IFERROR(IF(INDEX(SubsidieTabel!$Q$1:$T$9,MATCH($F348,SubsidieTabel!$Q$1:$Q$9,0),IFERROR(MATCH(Methode_Keuze,SubsidieTabel!$Q$1:$T$1,0),2))&lt;&gt;1=TRUE,"ja",""),"")</f>
        <v/>
      </c>
    </row>
    <row r="349" spans="1:27" ht="15" customHeight="1" x14ac:dyDescent="0.25">
      <c r="A349" s="87"/>
      <c r="B349" s="219" t="str">
        <f>IF(A349&lt;&gt;"",_xlfn.MAXIFS($B$1:B348,$A$1:A348,A349)+1,"")</f>
        <v/>
      </c>
      <c r="C349" s="50"/>
      <c r="D349" s="50"/>
      <c r="E349" s="50"/>
      <c r="F349" s="50"/>
      <c r="G349" s="283"/>
      <c r="H349" s="296"/>
      <c r="I349" s="295"/>
      <c r="J349" s="295"/>
      <c r="K349" s="202"/>
      <c r="L349" s="202"/>
      <c r="M349" s="91" t="str">
        <f>IFERROR(VLOOKUP(H349,Lijsten!$H$1:$I$100,2,0),"")</f>
        <v/>
      </c>
      <c r="N349" s="91" t="str" cm="1">
        <f t="array" ref="N349">IFERROR(_xlfn.IFS(AND(LEFT(F349,6)="Arbeid",RIGHT(F349,3)&lt;&gt;"IKS"),IFERROR(VLOOKUP($G349,Tb_KostenTypen[],2,0),"tarief"),RIGHT(F349,3)="IKS","Uurtarief",LEFT(F349,6)="Arbeid","Uurtarief",AND(LEFT(F349,8)="Bijdrage",RIGHT(F349,15)="(vrijwilligers)"),"Vast tarief"),"")</f>
        <v/>
      </c>
      <c r="O349" s="92"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tarief",IF(LEFT(F349,8)="Bijdrage",VLOOKUP($F349,Tb_KostenTypen[],MATCH(Methode_Keuze,Tb_KostenTypen[#Headers],0),0),VLOOKUP($G349,Lijsten!L:O,4,0))),""),"")</f>
        <v/>
      </c>
      <c r="P349" s="92"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tarief",IF(LEFT(F349,8)="Bijdrage",VLOOKUP($F349,Tb_KostenTypen[],MATCH(Methode_Keuze,Tb_KostenTypen[#Headers],0),0),VLOOKUP($G349,Lijsten!L:O,4,0))),""),"")</f>
        <v/>
      </c>
      <c r="Q349" s="50"/>
      <c r="R349" s="50"/>
      <c r="S349" s="83"/>
      <c r="T349" s="51"/>
      <c r="U349" s="4" t="str" cm="1">
        <f t="array" ref="U349">IF(AA349&lt;&gt;"ja",_xlfn.IFNA(_xlfn.IFS(AND(O349&lt;&gt;"",F349&lt;&gt;"",RIGHT($N349,6)="tarief"),O349*Q349,S349&gt;0,IF(F349&lt;&gt;"",S349,"")),""),"")</f>
        <v/>
      </c>
      <c r="V349" s="4" t="str" cm="1">
        <f t="array" ref="V349">IF(AA349&lt;&gt;"ja",_xlfn.IFNA(_xlfn.IFS(AND(P349&lt;&gt;"",R349&lt;&gt;"",RIGHT($N349,6)="tarief"),P349*R349,T349&gt;0,T349),""),"")</f>
        <v/>
      </c>
      <c r="W349" s="4" t="str" cm="1">
        <f t="array" ref="W349">IFERROR(_xlfn.IFS(OR(F349="",LEFT(Methode_Keuze,4)="Geen"),"",AND(U349&lt;&gt;"",F349&lt;&gt;"Arbeidskosten"),ROUND(U349*VLOOKUP(F349,Tb_ProjectKosten[],MATCH(Tb_ProjectKosten[[#Headers],[Forfat_Percentage]],Tb_ProjectKosten[#Headers],0),0),2),AND(F349="Arbeidskosten",G349&lt;&gt;""),IFERROR(ROUND(U349*VLOOKUP(G349,Tb_KostenTypen[],3,0)*VLOOKUP(F349,Tb_ProjectKosten[],MATCH(Tb_ProjectKosten[[#Headers],[Forfat_Percentage]],Tb_ProjectKosten[#Headers],0),0),2),""),U349 &lt;=0,0),"")</f>
        <v/>
      </c>
      <c r="X349" s="4" t="str" cm="1">
        <f t="array" ref="X349">IFERROR(_xlfn.IFS(OR(F349="",LEFT(Methode_Keuze,4)="Geen"),"",AND(V349&lt;&gt;"",F349&lt;&gt;"Arbeidskosten"),ROUND(V349*VLOOKUP(F349,Tb_ProjectKosten[],MATCH(Tb_ProjectKosten[[#Headers],[Forfat_Percentage]],Tb_ProjectKosten[#Headers],0),0),2),AND(F349="Arbeidskosten",G349&lt;&gt;""),IFERROR(ROUND(V349*VLOOKUP(G349,Tb_KostenTypen[],3,0)*VLOOKUP(F349,Tb_ProjectKosten[],MATCH(Tb_ProjectKosten[[#Headers],[Forfat_Percentage]],Tb_ProjectKosten[#Headers],0),0),2),""),V349 &lt;=0,0),"")</f>
        <v/>
      </c>
      <c r="Y349" s="262"/>
      <c r="Z349" s="49"/>
      <c r="AA349" s="37" t="str" cm="1">
        <f t="array" ref="AA349">IFERROR(IF(INDEX(SubsidieTabel!$Q$1:$T$9,MATCH($F349,SubsidieTabel!$Q$1:$Q$9,0),IFERROR(MATCH(Methode_Keuze,SubsidieTabel!$Q$1:$T$1,0),2))&lt;&gt;1=TRUE,"ja",""),"")</f>
        <v/>
      </c>
    </row>
    <row r="350" spans="1:27" ht="15" customHeight="1" x14ac:dyDescent="0.25">
      <c r="A350" s="87"/>
      <c r="B350" s="219" t="str">
        <f>IF(A350&lt;&gt;"",_xlfn.MAXIFS($B$1:B349,$A$1:A349,A350)+1,"")</f>
        <v/>
      </c>
      <c r="C350" s="50"/>
      <c r="D350" s="50"/>
      <c r="E350" s="50"/>
      <c r="F350" s="50"/>
      <c r="G350" s="283"/>
      <c r="H350" s="296"/>
      <c r="I350" s="295"/>
      <c r="J350" s="295"/>
      <c r="K350" s="202"/>
      <c r="L350" s="202"/>
      <c r="M350" s="91" t="str">
        <f>IFERROR(VLOOKUP(H350,Lijsten!$H$1:$I$100,2,0),"")</f>
        <v/>
      </c>
      <c r="N350" s="91" t="str" cm="1">
        <f t="array" ref="N350">IFERROR(_xlfn.IFS(AND(LEFT(F350,6)="Arbeid",RIGHT(F350,3)&lt;&gt;"IKS"),IFERROR(VLOOKUP($G350,Tb_KostenTypen[],2,0),"tarief"),RIGHT(F350,3)="IKS","Uurtarief",LEFT(F350,6)="Arbeid","Uurtarief",AND(LEFT(F350,8)="Bijdrage",RIGHT(F350,15)="(vrijwilligers)"),"Vast tarief"),"")</f>
        <v/>
      </c>
      <c r="O350" s="92"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tarief",IF(LEFT(F350,8)="Bijdrage",VLOOKUP($F350,Tb_KostenTypen[],MATCH(Methode_Keuze,Tb_KostenTypen[#Headers],0),0),VLOOKUP($G350,Lijsten!L:O,4,0))),""),"")</f>
        <v/>
      </c>
      <c r="P350" s="92"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tarief",IF(LEFT(F350,8)="Bijdrage",VLOOKUP($F350,Tb_KostenTypen[],MATCH(Methode_Keuze,Tb_KostenTypen[#Headers],0),0),VLOOKUP($G350,Lijsten!L:O,4,0))),""),"")</f>
        <v/>
      </c>
      <c r="Q350" s="50"/>
      <c r="R350" s="50"/>
      <c r="S350" s="83"/>
      <c r="T350" s="51"/>
      <c r="U350" s="4" t="str" cm="1">
        <f t="array" ref="U350">IF(AA350&lt;&gt;"ja",_xlfn.IFNA(_xlfn.IFS(AND(O350&lt;&gt;"",F350&lt;&gt;"",RIGHT($N350,6)="tarief"),O350*Q350,S350&gt;0,IF(F350&lt;&gt;"",S350,"")),""),"")</f>
        <v/>
      </c>
      <c r="V350" s="4" t="str" cm="1">
        <f t="array" ref="V350">IF(AA350&lt;&gt;"ja",_xlfn.IFNA(_xlfn.IFS(AND(P350&lt;&gt;"",R350&lt;&gt;"",RIGHT($N350,6)="tarief"),P350*R350,T350&gt;0,T350),""),"")</f>
        <v/>
      </c>
      <c r="W350" s="4" t="str" cm="1">
        <f t="array" ref="W350">IFERROR(_xlfn.IFS(OR(F350="",LEFT(Methode_Keuze,4)="Geen"),"",AND(U350&lt;&gt;"",F350&lt;&gt;"Arbeidskosten"),ROUND(U350*VLOOKUP(F350,Tb_ProjectKosten[],MATCH(Tb_ProjectKosten[[#Headers],[Forfat_Percentage]],Tb_ProjectKosten[#Headers],0),0),2),AND(F350="Arbeidskosten",G350&lt;&gt;""),IFERROR(ROUND(U350*VLOOKUP(G350,Tb_KostenTypen[],3,0)*VLOOKUP(F350,Tb_ProjectKosten[],MATCH(Tb_ProjectKosten[[#Headers],[Forfat_Percentage]],Tb_ProjectKosten[#Headers],0),0),2),""),U350 &lt;=0,0),"")</f>
        <v/>
      </c>
      <c r="X350" s="4" t="str" cm="1">
        <f t="array" ref="X350">IFERROR(_xlfn.IFS(OR(F350="",LEFT(Methode_Keuze,4)="Geen"),"",AND(V350&lt;&gt;"",F350&lt;&gt;"Arbeidskosten"),ROUND(V350*VLOOKUP(F350,Tb_ProjectKosten[],MATCH(Tb_ProjectKosten[[#Headers],[Forfat_Percentage]],Tb_ProjectKosten[#Headers],0),0),2),AND(F350="Arbeidskosten",G350&lt;&gt;""),IFERROR(ROUND(V350*VLOOKUP(G350,Tb_KostenTypen[],3,0)*VLOOKUP(F350,Tb_ProjectKosten[],MATCH(Tb_ProjectKosten[[#Headers],[Forfat_Percentage]],Tb_ProjectKosten[#Headers],0),0),2),""),V350 &lt;=0,0),"")</f>
        <v/>
      </c>
      <c r="Y350" s="262"/>
      <c r="Z350" s="49"/>
      <c r="AA350" s="37" t="str" cm="1">
        <f t="array" ref="AA350">IFERROR(IF(INDEX(SubsidieTabel!$Q$1:$T$9,MATCH($F350,SubsidieTabel!$Q$1:$Q$9,0),IFERROR(MATCH(Methode_Keuze,SubsidieTabel!$Q$1:$T$1,0),2))&lt;&gt;1=TRUE,"ja",""),"")</f>
        <v/>
      </c>
    </row>
    <row r="351" spans="1:27" ht="15" customHeight="1" x14ac:dyDescent="0.25">
      <c r="A351" s="87"/>
      <c r="B351" s="219" t="str">
        <f>IF(A351&lt;&gt;"",_xlfn.MAXIFS($B$1:B350,$A$1:A350,A351)+1,"")</f>
        <v/>
      </c>
      <c r="C351" s="50"/>
      <c r="D351" s="50"/>
      <c r="E351" s="50"/>
      <c r="F351" s="50"/>
      <c r="G351" s="283"/>
      <c r="H351" s="296"/>
      <c r="I351" s="295"/>
      <c r="J351" s="295"/>
      <c r="K351" s="202"/>
      <c r="L351" s="202"/>
      <c r="M351" s="91" t="str">
        <f>IFERROR(VLOOKUP(H351,Lijsten!$H$1:$I$100,2,0),"")</f>
        <v/>
      </c>
      <c r="N351" s="91" t="str" cm="1">
        <f t="array" ref="N351">IFERROR(_xlfn.IFS(AND(LEFT(F351,6)="Arbeid",RIGHT(F351,3)&lt;&gt;"IKS"),IFERROR(VLOOKUP($G351,Tb_KostenTypen[],2,0),"tarief"),RIGHT(F351,3)="IKS","Uurtarief",LEFT(F351,6)="Arbeid","Uurtarief",AND(LEFT(F351,8)="Bijdrage",RIGHT(F351,15)="(vrijwilligers)"),"Vast tarief"),"")</f>
        <v/>
      </c>
      <c r="O351" s="92"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tarief",IF(LEFT(F351,8)="Bijdrage",VLOOKUP($F351,Tb_KostenTypen[],MATCH(Methode_Keuze,Tb_KostenTypen[#Headers],0),0),VLOOKUP($G351,Lijsten!L:O,4,0))),""),"")</f>
        <v/>
      </c>
      <c r="P351" s="92"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tarief",IF(LEFT(F351,8)="Bijdrage",VLOOKUP($F351,Tb_KostenTypen[],MATCH(Methode_Keuze,Tb_KostenTypen[#Headers],0),0),VLOOKUP($G351,Lijsten!L:O,4,0))),""),"")</f>
        <v/>
      </c>
      <c r="Q351" s="50"/>
      <c r="R351" s="50"/>
      <c r="S351" s="83"/>
      <c r="T351" s="51"/>
      <c r="U351" s="4" t="str" cm="1">
        <f t="array" ref="U351">IF(AA351&lt;&gt;"ja",_xlfn.IFNA(_xlfn.IFS(AND(O351&lt;&gt;"",F351&lt;&gt;"",RIGHT($N351,6)="tarief"),O351*Q351,S351&gt;0,IF(F351&lt;&gt;"",S351,"")),""),"")</f>
        <v/>
      </c>
      <c r="V351" s="4" t="str" cm="1">
        <f t="array" ref="V351">IF(AA351&lt;&gt;"ja",_xlfn.IFNA(_xlfn.IFS(AND(P351&lt;&gt;"",R351&lt;&gt;"",RIGHT($N351,6)="tarief"),P351*R351,T351&gt;0,T351),""),"")</f>
        <v/>
      </c>
      <c r="W351" s="4" t="str" cm="1">
        <f t="array" ref="W351">IFERROR(_xlfn.IFS(OR(F351="",LEFT(Methode_Keuze,4)="Geen"),"",AND(U351&lt;&gt;"",F351&lt;&gt;"Arbeidskosten"),ROUND(U351*VLOOKUP(F351,Tb_ProjectKosten[],MATCH(Tb_ProjectKosten[[#Headers],[Forfat_Percentage]],Tb_ProjectKosten[#Headers],0),0),2),AND(F351="Arbeidskosten",G351&lt;&gt;""),IFERROR(ROUND(U351*VLOOKUP(G351,Tb_KostenTypen[],3,0)*VLOOKUP(F351,Tb_ProjectKosten[],MATCH(Tb_ProjectKosten[[#Headers],[Forfat_Percentage]],Tb_ProjectKosten[#Headers],0),0),2),""),U351 &lt;=0,0),"")</f>
        <v/>
      </c>
      <c r="X351" s="4" t="str" cm="1">
        <f t="array" ref="X351">IFERROR(_xlfn.IFS(OR(F351="",LEFT(Methode_Keuze,4)="Geen"),"",AND(V351&lt;&gt;"",F351&lt;&gt;"Arbeidskosten"),ROUND(V351*VLOOKUP(F351,Tb_ProjectKosten[],MATCH(Tb_ProjectKosten[[#Headers],[Forfat_Percentage]],Tb_ProjectKosten[#Headers],0),0),2),AND(F351="Arbeidskosten",G351&lt;&gt;""),IFERROR(ROUND(V351*VLOOKUP(G351,Tb_KostenTypen[],3,0)*VLOOKUP(F351,Tb_ProjectKosten[],MATCH(Tb_ProjectKosten[[#Headers],[Forfat_Percentage]],Tb_ProjectKosten[#Headers],0),0),2),""),V351 &lt;=0,0),"")</f>
        <v/>
      </c>
      <c r="Y351" s="262"/>
      <c r="Z351" s="49"/>
      <c r="AA351" s="37" t="str" cm="1">
        <f t="array" ref="AA351">IFERROR(IF(INDEX(SubsidieTabel!$Q$1:$T$9,MATCH($F351,SubsidieTabel!$Q$1:$Q$9,0),IFERROR(MATCH(Methode_Keuze,SubsidieTabel!$Q$1:$T$1,0),2))&lt;&gt;1=TRUE,"ja",""),"")</f>
        <v/>
      </c>
    </row>
    <row r="352" spans="1:27" ht="15" customHeight="1" x14ac:dyDescent="0.25">
      <c r="A352" s="87"/>
      <c r="B352" s="219" t="str">
        <f>IF(A352&lt;&gt;"",_xlfn.MAXIFS($B$1:B351,$A$1:A351,A352)+1,"")</f>
        <v/>
      </c>
      <c r="C352" s="50"/>
      <c r="D352" s="50"/>
      <c r="E352" s="50"/>
      <c r="F352" s="50"/>
      <c r="G352" s="283"/>
      <c r="H352" s="296"/>
      <c r="I352" s="295"/>
      <c r="J352" s="295"/>
      <c r="K352" s="202"/>
      <c r="L352" s="202"/>
      <c r="M352" s="91" t="str">
        <f>IFERROR(VLOOKUP(H352,Lijsten!$H$1:$I$100,2,0),"")</f>
        <v/>
      </c>
      <c r="N352" s="91" t="str" cm="1">
        <f t="array" ref="N352">IFERROR(_xlfn.IFS(AND(LEFT(F352,6)="Arbeid",RIGHT(F352,3)&lt;&gt;"IKS"),IFERROR(VLOOKUP($G352,Tb_KostenTypen[],2,0),"tarief"),RIGHT(F352,3)="IKS","Uurtarief",LEFT(F352,6)="Arbeid","Uurtarief",AND(LEFT(F352,8)="Bijdrage",RIGHT(F352,15)="(vrijwilligers)"),"Vast tarief"),"")</f>
        <v/>
      </c>
      <c r="O352" s="92"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tarief",IF(LEFT(F352,8)="Bijdrage",VLOOKUP($F352,Tb_KostenTypen[],MATCH(Methode_Keuze,Tb_KostenTypen[#Headers],0),0),VLOOKUP($G352,Lijsten!L:O,4,0))),""),"")</f>
        <v/>
      </c>
      <c r="P352" s="92"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tarief",IF(LEFT(F352,8)="Bijdrage",VLOOKUP($F352,Tb_KostenTypen[],MATCH(Methode_Keuze,Tb_KostenTypen[#Headers],0),0),VLOOKUP($G352,Lijsten!L:O,4,0))),""),"")</f>
        <v/>
      </c>
      <c r="Q352" s="50"/>
      <c r="R352" s="50"/>
      <c r="S352" s="83"/>
      <c r="T352" s="51"/>
      <c r="U352" s="4" t="str" cm="1">
        <f t="array" ref="U352">IF(AA352&lt;&gt;"ja",_xlfn.IFNA(_xlfn.IFS(AND(O352&lt;&gt;"",F352&lt;&gt;"",RIGHT($N352,6)="tarief"),O352*Q352,S352&gt;0,IF(F352&lt;&gt;"",S352,"")),""),"")</f>
        <v/>
      </c>
      <c r="V352" s="4" t="str" cm="1">
        <f t="array" ref="V352">IF(AA352&lt;&gt;"ja",_xlfn.IFNA(_xlfn.IFS(AND(P352&lt;&gt;"",R352&lt;&gt;"",RIGHT($N352,6)="tarief"),P352*R352,T352&gt;0,T352),""),"")</f>
        <v/>
      </c>
      <c r="W352" s="4" t="str" cm="1">
        <f t="array" ref="W352">IFERROR(_xlfn.IFS(OR(F352="",LEFT(Methode_Keuze,4)="Geen"),"",AND(U352&lt;&gt;"",F352&lt;&gt;"Arbeidskosten"),ROUND(U352*VLOOKUP(F352,Tb_ProjectKosten[],MATCH(Tb_ProjectKosten[[#Headers],[Forfat_Percentage]],Tb_ProjectKosten[#Headers],0),0),2),AND(F352="Arbeidskosten",G352&lt;&gt;""),IFERROR(ROUND(U352*VLOOKUP(G352,Tb_KostenTypen[],3,0)*VLOOKUP(F352,Tb_ProjectKosten[],MATCH(Tb_ProjectKosten[[#Headers],[Forfat_Percentage]],Tb_ProjectKosten[#Headers],0),0),2),""),U352 &lt;=0,0),"")</f>
        <v/>
      </c>
      <c r="X352" s="4" t="str" cm="1">
        <f t="array" ref="X352">IFERROR(_xlfn.IFS(OR(F352="",LEFT(Methode_Keuze,4)="Geen"),"",AND(V352&lt;&gt;"",F352&lt;&gt;"Arbeidskosten"),ROUND(V352*VLOOKUP(F352,Tb_ProjectKosten[],MATCH(Tb_ProjectKosten[[#Headers],[Forfat_Percentage]],Tb_ProjectKosten[#Headers],0),0),2),AND(F352="Arbeidskosten",G352&lt;&gt;""),IFERROR(ROUND(V352*VLOOKUP(G352,Tb_KostenTypen[],3,0)*VLOOKUP(F352,Tb_ProjectKosten[],MATCH(Tb_ProjectKosten[[#Headers],[Forfat_Percentage]],Tb_ProjectKosten[#Headers],0),0),2),""),V352 &lt;=0,0),"")</f>
        <v/>
      </c>
      <c r="Y352" s="262"/>
      <c r="Z352" s="49"/>
      <c r="AA352" s="37" t="str" cm="1">
        <f t="array" ref="AA352">IFERROR(IF(INDEX(SubsidieTabel!$Q$1:$T$9,MATCH($F352,SubsidieTabel!$Q$1:$Q$9,0),IFERROR(MATCH(Methode_Keuze,SubsidieTabel!$Q$1:$T$1,0),2))&lt;&gt;1=TRUE,"ja",""),"")</f>
        <v/>
      </c>
    </row>
    <row r="353" spans="1:27" ht="15" customHeight="1" x14ac:dyDescent="0.25">
      <c r="A353" s="87"/>
      <c r="B353" s="219" t="str">
        <f>IF(A353&lt;&gt;"",_xlfn.MAXIFS($B$1:B352,$A$1:A352,A353)+1,"")</f>
        <v/>
      </c>
      <c r="C353" s="50"/>
      <c r="D353" s="50"/>
      <c r="E353" s="50"/>
      <c r="F353" s="50"/>
      <c r="G353" s="283"/>
      <c r="H353" s="296"/>
      <c r="I353" s="295"/>
      <c r="J353" s="295"/>
      <c r="K353" s="202"/>
      <c r="L353" s="202"/>
      <c r="M353" s="91" t="str">
        <f>IFERROR(VLOOKUP(H353,Lijsten!$H$1:$I$100,2,0),"")</f>
        <v/>
      </c>
      <c r="N353" s="91" t="str" cm="1">
        <f t="array" ref="N353">IFERROR(_xlfn.IFS(AND(LEFT(F353,6)="Arbeid",RIGHT(F353,3)&lt;&gt;"IKS"),IFERROR(VLOOKUP($G353,Tb_KostenTypen[],2,0),"tarief"),RIGHT(F353,3)="IKS","Uurtarief",LEFT(F353,6)="Arbeid","Uurtarief",AND(LEFT(F353,8)="Bijdrage",RIGHT(F353,15)="(vrijwilligers)"),"Vast tarief"),"")</f>
        <v/>
      </c>
      <c r="O353" s="92"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tarief",IF(LEFT(F353,8)="Bijdrage",VLOOKUP($F353,Tb_KostenTypen[],MATCH(Methode_Keuze,Tb_KostenTypen[#Headers],0),0),VLOOKUP($G353,Lijsten!L:O,4,0))),""),"")</f>
        <v/>
      </c>
      <c r="P353" s="92"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tarief",IF(LEFT(F353,8)="Bijdrage",VLOOKUP($F353,Tb_KostenTypen[],MATCH(Methode_Keuze,Tb_KostenTypen[#Headers],0),0),VLOOKUP($G353,Lijsten!L:O,4,0))),""),"")</f>
        <v/>
      </c>
      <c r="Q353" s="50"/>
      <c r="R353" s="50"/>
      <c r="S353" s="83"/>
      <c r="T353" s="51"/>
      <c r="U353" s="4" t="str" cm="1">
        <f t="array" ref="U353">IF(AA353&lt;&gt;"ja",_xlfn.IFNA(_xlfn.IFS(AND(O353&lt;&gt;"",F353&lt;&gt;"",RIGHT($N353,6)="tarief"),O353*Q353,S353&gt;0,IF(F353&lt;&gt;"",S353,"")),""),"")</f>
        <v/>
      </c>
      <c r="V353" s="4" t="str" cm="1">
        <f t="array" ref="V353">IF(AA353&lt;&gt;"ja",_xlfn.IFNA(_xlfn.IFS(AND(P353&lt;&gt;"",R353&lt;&gt;"",RIGHT($N353,6)="tarief"),P353*R353,T353&gt;0,T353),""),"")</f>
        <v/>
      </c>
      <c r="W353" s="4" t="str" cm="1">
        <f t="array" ref="W353">IFERROR(_xlfn.IFS(OR(F353="",LEFT(Methode_Keuze,4)="Geen"),"",AND(U353&lt;&gt;"",F353&lt;&gt;"Arbeidskosten"),ROUND(U353*VLOOKUP(F353,Tb_ProjectKosten[],MATCH(Tb_ProjectKosten[[#Headers],[Forfat_Percentage]],Tb_ProjectKosten[#Headers],0),0),2),AND(F353="Arbeidskosten",G353&lt;&gt;""),IFERROR(ROUND(U353*VLOOKUP(G353,Tb_KostenTypen[],3,0)*VLOOKUP(F353,Tb_ProjectKosten[],MATCH(Tb_ProjectKosten[[#Headers],[Forfat_Percentage]],Tb_ProjectKosten[#Headers],0),0),2),""),U353 &lt;=0,0),"")</f>
        <v/>
      </c>
      <c r="X353" s="4" t="str" cm="1">
        <f t="array" ref="X353">IFERROR(_xlfn.IFS(OR(F353="",LEFT(Methode_Keuze,4)="Geen"),"",AND(V353&lt;&gt;"",F353&lt;&gt;"Arbeidskosten"),ROUND(V353*VLOOKUP(F353,Tb_ProjectKosten[],MATCH(Tb_ProjectKosten[[#Headers],[Forfat_Percentage]],Tb_ProjectKosten[#Headers],0),0),2),AND(F353="Arbeidskosten",G353&lt;&gt;""),IFERROR(ROUND(V353*VLOOKUP(G353,Tb_KostenTypen[],3,0)*VLOOKUP(F353,Tb_ProjectKosten[],MATCH(Tb_ProjectKosten[[#Headers],[Forfat_Percentage]],Tb_ProjectKosten[#Headers],0),0),2),""),V353 &lt;=0,0),"")</f>
        <v/>
      </c>
      <c r="Y353" s="262"/>
      <c r="Z353" s="49"/>
      <c r="AA353" s="37" t="str" cm="1">
        <f t="array" ref="AA353">IFERROR(IF(INDEX(SubsidieTabel!$Q$1:$T$9,MATCH($F353,SubsidieTabel!$Q$1:$Q$9,0),IFERROR(MATCH(Methode_Keuze,SubsidieTabel!$Q$1:$T$1,0),2))&lt;&gt;1=TRUE,"ja",""),"")</f>
        <v/>
      </c>
    </row>
    <row r="354" spans="1:27" ht="15" customHeight="1" x14ac:dyDescent="0.25">
      <c r="A354" s="87"/>
      <c r="B354" s="219" t="str">
        <f>IF(A354&lt;&gt;"",_xlfn.MAXIFS($B$1:B353,$A$1:A353,A354)+1,"")</f>
        <v/>
      </c>
      <c r="C354" s="50"/>
      <c r="D354" s="50"/>
      <c r="E354" s="50"/>
      <c r="F354" s="50"/>
      <c r="G354" s="283"/>
      <c r="H354" s="296"/>
      <c r="I354" s="295"/>
      <c r="J354" s="295"/>
      <c r="K354" s="202"/>
      <c r="L354" s="202"/>
      <c r="M354" s="91" t="str">
        <f>IFERROR(VLOOKUP(H354,Lijsten!$H$1:$I$100,2,0),"")</f>
        <v/>
      </c>
      <c r="N354" s="91" t="str" cm="1">
        <f t="array" ref="N354">IFERROR(_xlfn.IFS(AND(LEFT(F354,6)="Arbeid",RIGHT(F354,3)&lt;&gt;"IKS"),IFERROR(VLOOKUP($G354,Tb_KostenTypen[],2,0),"tarief"),RIGHT(F354,3)="IKS","Uurtarief",LEFT(F354,6)="Arbeid","Uurtarief",AND(LEFT(F354,8)="Bijdrage",RIGHT(F354,15)="(vrijwilligers)"),"Vast tarief"),"")</f>
        <v/>
      </c>
      <c r="O354" s="92"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tarief",IF(LEFT(F354,8)="Bijdrage",VLOOKUP($F354,Tb_KostenTypen[],MATCH(Methode_Keuze,Tb_KostenTypen[#Headers],0),0),VLOOKUP($G354,Lijsten!L:O,4,0))),""),"")</f>
        <v/>
      </c>
      <c r="P354" s="92"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tarief",IF(LEFT(F354,8)="Bijdrage",VLOOKUP($F354,Tb_KostenTypen[],MATCH(Methode_Keuze,Tb_KostenTypen[#Headers],0),0),VLOOKUP($G354,Lijsten!L:O,4,0))),""),"")</f>
        <v/>
      </c>
      <c r="Q354" s="50"/>
      <c r="R354" s="50"/>
      <c r="S354" s="83"/>
      <c r="T354" s="51"/>
      <c r="U354" s="4" t="str" cm="1">
        <f t="array" ref="U354">IF(AA354&lt;&gt;"ja",_xlfn.IFNA(_xlfn.IFS(AND(O354&lt;&gt;"",F354&lt;&gt;"",RIGHT($N354,6)="tarief"),O354*Q354,S354&gt;0,IF(F354&lt;&gt;"",S354,"")),""),"")</f>
        <v/>
      </c>
      <c r="V354" s="4" t="str" cm="1">
        <f t="array" ref="V354">IF(AA354&lt;&gt;"ja",_xlfn.IFNA(_xlfn.IFS(AND(P354&lt;&gt;"",R354&lt;&gt;"",RIGHT($N354,6)="tarief"),P354*R354,T354&gt;0,T354),""),"")</f>
        <v/>
      </c>
      <c r="W354" s="4" t="str" cm="1">
        <f t="array" ref="W354">IFERROR(_xlfn.IFS(OR(F354="",LEFT(Methode_Keuze,4)="Geen"),"",AND(U354&lt;&gt;"",F354&lt;&gt;"Arbeidskosten"),ROUND(U354*VLOOKUP(F354,Tb_ProjectKosten[],MATCH(Tb_ProjectKosten[[#Headers],[Forfat_Percentage]],Tb_ProjectKosten[#Headers],0),0),2),AND(F354="Arbeidskosten",G354&lt;&gt;""),IFERROR(ROUND(U354*VLOOKUP(G354,Tb_KostenTypen[],3,0)*VLOOKUP(F354,Tb_ProjectKosten[],MATCH(Tb_ProjectKosten[[#Headers],[Forfat_Percentage]],Tb_ProjectKosten[#Headers],0),0),2),""),U354 &lt;=0,0),"")</f>
        <v/>
      </c>
      <c r="X354" s="4" t="str" cm="1">
        <f t="array" ref="X354">IFERROR(_xlfn.IFS(OR(F354="",LEFT(Methode_Keuze,4)="Geen"),"",AND(V354&lt;&gt;"",F354&lt;&gt;"Arbeidskosten"),ROUND(V354*VLOOKUP(F354,Tb_ProjectKosten[],MATCH(Tb_ProjectKosten[[#Headers],[Forfat_Percentage]],Tb_ProjectKosten[#Headers],0),0),2),AND(F354="Arbeidskosten",G354&lt;&gt;""),IFERROR(ROUND(V354*VLOOKUP(G354,Tb_KostenTypen[],3,0)*VLOOKUP(F354,Tb_ProjectKosten[],MATCH(Tb_ProjectKosten[[#Headers],[Forfat_Percentage]],Tb_ProjectKosten[#Headers],0),0),2),""),V354 &lt;=0,0),"")</f>
        <v/>
      </c>
      <c r="Y354" s="262"/>
      <c r="Z354" s="49"/>
      <c r="AA354" s="37" t="str" cm="1">
        <f t="array" ref="AA354">IFERROR(IF(INDEX(SubsidieTabel!$Q$1:$T$9,MATCH($F354,SubsidieTabel!$Q$1:$Q$9,0),IFERROR(MATCH(Methode_Keuze,SubsidieTabel!$Q$1:$T$1,0),2))&lt;&gt;1=TRUE,"ja",""),"")</f>
        <v/>
      </c>
    </row>
    <row r="355" spans="1:27" ht="15" customHeight="1" x14ac:dyDescent="0.25">
      <c r="A355" s="87"/>
      <c r="B355" s="219" t="str">
        <f>IF(A355&lt;&gt;"",_xlfn.MAXIFS($B$1:B354,$A$1:A354,A355)+1,"")</f>
        <v/>
      </c>
      <c r="C355" s="50"/>
      <c r="D355" s="50"/>
      <c r="E355" s="50"/>
      <c r="F355" s="50"/>
      <c r="G355" s="283"/>
      <c r="H355" s="296"/>
      <c r="I355" s="295"/>
      <c r="J355" s="295"/>
      <c r="K355" s="202"/>
      <c r="L355" s="202"/>
      <c r="M355" s="91" t="str">
        <f>IFERROR(VLOOKUP(H355,Lijsten!$H$1:$I$100,2,0),"")</f>
        <v/>
      </c>
      <c r="N355" s="91" t="str" cm="1">
        <f t="array" ref="N355">IFERROR(_xlfn.IFS(AND(LEFT(F355,6)="Arbeid",RIGHT(F355,3)&lt;&gt;"IKS"),IFERROR(VLOOKUP($G355,Tb_KostenTypen[],2,0),"tarief"),RIGHT(F355,3)="IKS","Uurtarief",LEFT(F355,6)="Arbeid","Uurtarief",AND(LEFT(F355,8)="Bijdrage",RIGHT(F355,15)="(vrijwilligers)"),"Vast tarief"),"")</f>
        <v/>
      </c>
      <c r="O355" s="92"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tarief",IF(LEFT(F355,8)="Bijdrage",VLOOKUP($F355,Tb_KostenTypen[],MATCH(Methode_Keuze,Tb_KostenTypen[#Headers],0),0),VLOOKUP($G355,Lijsten!L:O,4,0))),""),"")</f>
        <v/>
      </c>
      <c r="P355" s="92"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tarief",IF(LEFT(F355,8)="Bijdrage",VLOOKUP($F355,Tb_KostenTypen[],MATCH(Methode_Keuze,Tb_KostenTypen[#Headers],0),0),VLOOKUP($G355,Lijsten!L:O,4,0))),""),"")</f>
        <v/>
      </c>
      <c r="Q355" s="50"/>
      <c r="R355" s="50"/>
      <c r="S355" s="83"/>
      <c r="T355" s="51"/>
      <c r="U355" s="4" t="str" cm="1">
        <f t="array" ref="U355">IF(AA355&lt;&gt;"ja",_xlfn.IFNA(_xlfn.IFS(AND(O355&lt;&gt;"",F355&lt;&gt;"",RIGHT($N355,6)="tarief"),O355*Q355,S355&gt;0,IF(F355&lt;&gt;"",S355,"")),""),"")</f>
        <v/>
      </c>
      <c r="V355" s="4" t="str" cm="1">
        <f t="array" ref="V355">IF(AA355&lt;&gt;"ja",_xlfn.IFNA(_xlfn.IFS(AND(P355&lt;&gt;"",R355&lt;&gt;"",RIGHT($N355,6)="tarief"),P355*R355,T355&gt;0,T355),""),"")</f>
        <v/>
      </c>
      <c r="W355" s="4" t="str" cm="1">
        <f t="array" ref="W355">IFERROR(_xlfn.IFS(OR(F355="",LEFT(Methode_Keuze,4)="Geen"),"",AND(U355&lt;&gt;"",F355&lt;&gt;"Arbeidskosten"),ROUND(U355*VLOOKUP(F355,Tb_ProjectKosten[],MATCH(Tb_ProjectKosten[[#Headers],[Forfat_Percentage]],Tb_ProjectKosten[#Headers],0),0),2),AND(F355="Arbeidskosten",G355&lt;&gt;""),IFERROR(ROUND(U355*VLOOKUP(G355,Tb_KostenTypen[],3,0)*VLOOKUP(F355,Tb_ProjectKosten[],MATCH(Tb_ProjectKosten[[#Headers],[Forfat_Percentage]],Tb_ProjectKosten[#Headers],0),0),2),""),U355 &lt;=0,0),"")</f>
        <v/>
      </c>
      <c r="X355" s="4" t="str" cm="1">
        <f t="array" ref="X355">IFERROR(_xlfn.IFS(OR(F355="",LEFT(Methode_Keuze,4)="Geen"),"",AND(V355&lt;&gt;"",F355&lt;&gt;"Arbeidskosten"),ROUND(V355*VLOOKUP(F355,Tb_ProjectKosten[],MATCH(Tb_ProjectKosten[[#Headers],[Forfat_Percentage]],Tb_ProjectKosten[#Headers],0),0),2),AND(F355="Arbeidskosten",G355&lt;&gt;""),IFERROR(ROUND(V355*VLOOKUP(G355,Tb_KostenTypen[],3,0)*VLOOKUP(F355,Tb_ProjectKosten[],MATCH(Tb_ProjectKosten[[#Headers],[Forfat_Percentage]],Tb_ProjectKosten[#Headers],0),0),2),""),V355 &lt;=0,0),"")</f>
        <v/>
      </c>
      <c r="Y355" s="262"/>
      <c r="Z355" s="49"/>
      <c r="AA355" s="37" t="str" cm="1">
        <f t="array" ref="AA355">IFERROR(IF(INDEX(SubsidieTabel!$Q$1:$T$9,MATCH($F355,SubsidieTabel!$Q$1:$Q$9,0),IFERROR(MATCH(Methode_Keuze,SubsidieTabel!$Q$1:$T$1,0),2))&lt;&gt;1=TRUE,"ja",""),"")</f>
        <v/>
      </c>
    </row>
    <row r="356" spans="1:27" ht="15" customHeight="1" x14ac:dyDescent="0.25">
      <c r="A356" s="87"/>
      <c r="B356" s="219" t="str">
        <f>IF(A356&lt;&gt;"",_xlfn.MAXIFS($B$1:B355,$A$1:A355,A356)+1,"")</f>
        <v/>
      </c>
      <c r="C356" s="50"/>
      <c r="D356" s="50"/>
      <c r="E356" s="50"/>
      <c r="F356" s="50"/>
      <c r="G356" s="283"/>
      <c r="H356" s="296"/>
      <c r="I356" s="295"/>
      <c r="J356" s="295"/>
      <c r="K356" s="202"/>
      <c r="L356" s="202"/>
      <c r="M356" s="91" t="str">
        <f>IFERROR(VLOOKUP(H356,Lijsten!$H$1:$I$100,2,0),"")</f>
        <v/>
      </c>
      <c r="N356" s="91" t="str" cm="1">
        <f t="array" ref="N356">IFERROR(_xlfn.IFS(AND(LEFT(F356,6)="Arbeid",RIGHT(F356,3)&lt;&gt;"IKS"),IFERROR(VLOOKUP($G356,Tb_KostenTypen[],2,0),"tarief"),RIGHT(F356,3)="IKS","Uurtarief",LEFT(F356,6)="Arbeid","Uurtarief",AND(LEFT(F356,8)="Bijdrage",RIGHT(F356,15)="(vrijwilligers)"),"Vast tarief"),"")</f>
        <v/>
      </c>
      <c r="O356" s="92"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tarief",IF(LEFT(F356,8)="Bijdrage",VLOOKUP($F356,Tb_KostenTypen[],MATCH(Methode_Keuze,Tb_KostenTypen[#Headers],0),0),VLOOKUP($G356,Lijsten!L:O,4,0))),""),"")</f>
        <v/>
      </c>
      <c r="P356" s="92"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tarief",IF(LEFT(F356,8)="Bijdrage",VLOOKUP($F356,Tb_KostenTypen[],MATCH(Methode_Keuze,Tb_KostenTypen[#Headers],0),0),VLOOKUP($G356,Lijsten!L:O,4,0))),""),"")</f>
        <v/>
      </c>
      <c r="Q356" s="50"/>
      <c r="R356" s="50"/>
      <c r="S356" s="83"/>
      <c r="T356" s="51"/>
      <c r="U356" s="4" t="str" cm="1">
        <f t="array" ref="U356">IF(AA356&lt;&gt;"ja",_xlfn.IFNA(_xlfn.IFS(AND(O356&lt;&gt;"",F356&lt;&gt;"",RIGHT($N356,6)="tarief"),O356*Q356,S356&gt;0,IF(F356&lt;&gt;"",S356,"")),""),"")</f>
        <v/>
      </c>
      <c r="V356" s="4" t="str" cm="1">
        <f t="array" ref="V356">IF(AA356&lt;&gt;"ja",_xlfn.IFNA(_xlfn.IFS(AND(P356&lt;&gt;"",R356&lt;&gt;"",RIGHT($N356,6)="tarief"),P356*R356,T356&gt;0,T356),""),"")</f>
        <v/>
      </c>
      <c r="W356" s="4" t="str" cm="1">
        <f t="array" ref="W356">IFERROR(_xlfn.IFS(OR(F356="",LEFT(Methode_Keuze,4)="Geen"),"",AND(U356&lt;&gt;"",F356&lt;&gt;"Arbeidskosten"),ROUND(U356*VLOOKUP(F356,Tb_ProjectKosten[],MATCH(Tb_ProjectKosten[[#Headers],[Forfat_Percentage]],Tb_ProjectKosten[#Headers],0),0),2),AND(F356="Arbeidskosten",G356&lt;&gt;""),IFERROR(ROUND(U356*VLOOKUP(G356,Tb_KostenTypen[],3,0)*VLOOKUP(F356,Tb_ProjectKosten[],MATCH(Tb_ProjectKosten[[#Headers],[Forfat_Percentage]],Tb_ProjectKosten[#Headers],0),0),2),""),U356 &lt;=0,0),"")</f>
        <v/>
      </c>
      <c r="X356" s="4" t="str" cm="1">
        <f t="array" ref="X356">IFERROR(_xlfn.IFS(OR(F356="",LEFT(Methode_Keuze,4)="Geen"),"",AND(V356&lt;&gt;"",F356&lt;&gt;"Arbeidskosten"),ROUND(V356*VLOOKUP(F356,Tb_ProjectKosten[],MATCH(Tb_ProjectKosten[[#Headers],[Forfat_Percentage]],Tb_ProjectKosten[#Headers],0),0),2),AND(F356="Arbeidskosten",G356&lt;&gt;""),IFERROR(ROUND(V356*VLOOKUP(G356,Tb_KostenTypen[],3,0)*VLOOKUP(F356,Tb_ProjectKosten[],MATCH(Tb_ProjectKosten[[#Headers],[Forfat_Percentage]],Tb_ProjectKosten[#Headers],0),0),2),""),V356 &lt;=0,0),"")</f>
        <v/>
      </c>
      <c r="Y356" s="262"/>
      <c r="Z356" s="49"/>
      <c r="AA356" s="37" t="str" cm="1">
        <f t="array" ref="AA356">IFERROR(IF(INDEX(SubsidieTabel!$Q$1:$T$9,MATCH($F356,SubsidieTabel!$Q$1:$Q$9,0),IFERROR(MATCH(Methode_Keuze,SubsidieTabel!$Q$1:$T$1,0),2))&lt;&gt;1=TRUE,"ja",""),"")</f>
        <v/>
      </c>
    </row>
    <row r="357" spans="1:27" ht="15" customHeight="1" x14ac:dyDescent="0.25">
      <c r="A357" s="87"/>
      <c r="B357" s="219" t="str">
        <f>IF(A357&lt;&gt;"",_xlfn.MAXIFS($B$1:B356,$A$1:A356,A357)+1,"")</f>
        <v/>
      </c>
      <c r="C357" s="50"/>
      <c r="D357" s="50"/>
      <c r="E357" s="50"/>
      <c r="F357" s="50"/>
      <c r="G357" s="283"/>
      <c r="H357" s="296"/>
      <c r="I357" s="295"/>
      <c r="J357" s="295"/>
      <c r="K357" s="202"/>
      <c r="L357" s="202"/>
      <c r="M357" s="91" t="str">
        <f>IFERROR(VLOOKUP(H357,Lijsten!$H$1:$I$100,2,0),"")</f>
        <v/>
      </c>
      <c r="N357" s="91" t="str" cm="1">
        <f t="array" ref="N357">IFERROR(_xlfn.IFS(AND(LEFT(F357,6)="Arbeid",RIGHT(F357,3)&lt;&gt;"IKS"),IFERROR(VLOOKUP($G357,Tb_KostenTypen[],2,0),"tarief"),RIGHT(F357,3)="IKS","Uurtarief",LEFT(F357,6)="Arbeid","Uurtarief",AND(LEFT(F357,8)="Bijdrage",RIGHT(F357,15)="(vrijwilligers)"),"Vast tarief"),"")</f>
        <v/>
      </c>
      <c r="O357" s="92"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tarief",IF(LEFT(F357,8)="Bijdrage",VLOOKUP($F357,Tb_KostenTypen[],MATCH(Methode_Keuze,Tb_KostenTypen[#Headers],0),0),VLOOKUP($G357,Lijsten!L:O,4,0))),""),"")</f>
        <v/>
      </c>
      <c r="P357" s="92"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tarief",IF(LEFT(F357,8)="Bijdrage",VLOOKUP($F357,Tb_KostenTypen[],MATCH(Methode_Keuze,Tb_KostenTypen[#Headers],0),0),VLOOKUP($G357,Lijsten!L:O,4,0))),""),"")</f>
        <v/>
      </c>
      <c r="Q357" s="50"/>
      <c r="R357" s="50"/>
      <c r="S357" s="83"/>
      <c r="T357" s="51"/>
      <c r="U357" s="4" t="str" cm="1">
        <f t="array" ref="U357">IF(AA357&lt;&gt;"ja",_xlfn.IFNA(_xlfn.IFS(AND(O357&lt;&gt;"",F357&lt;&gt;"",RIGHT($N357,6)="tarief"),O357*Q357,S357&gt;0,IF(F357&lt;&gt;"",S357,"")),""),"")</f>
        <v/>
      </c>
      <c r="V357" s="4" t="str" cm="1">
        <f t="array" ref="V357">IF(AA357&lt;&gt;"ja",_xlfn.IFNA(_xlfn.IFS(AND(P357&lt;&gt;"",R357&lt;&gt;"",RIGHT($N357,6)="tarief"),P357*R357,T357&gt;0,T357),""),"")</f>
        <v/>
      </c>
      <c r="W357" s="4" t="str" cm="1">
        <f t="array" ref="W357">IFERROR(_xlfn.IFS(OR(F357="",LEFT(Methode_Keuze,4)="Geen"),"",AND(U357&lt;&gt;"",F357&lt;&gt;"Arbeidskosten"),ROUND(U357*VLOOKUP(F357,Tb_ProjectKosten[],MATCH(Tb_ProjectKosten[[#Headers],[Forfat_Percentage]],Tb_ProjectKosten[#Headers],0),0),2),AND(F357="Arbeidskosten",G357&lt;&gt;""),IFERROR(ROUND(U357*VLOOKUP(G357,Tb_KostenTypen[],3,0)*VLOOKUP(F357,Tb_ProjectKosten[],MATCH(Tb_ProjectKosten[[#Headers],[Forfat_Percentage]],Tb_ProjectKosten[#Headers],0),0),2),""),U357 &lt;=0,0),"")</f>
        <v/>
      </c>
      <c r="X357" s="4" t="str" cm="1">
        <f t="array" ref="X357">IFERROR(_xlfn.IFS(OR(F357="",LEFT(Methode_Keuze,4)="Geen"),"",AND(V357&lt;&gt;"",F357&lt;&gt;"Arbeidskosten"),ROUND(V357*VLOOKUP(F357,Tb_ProjectKosten[],MATCH(Tb_ProjectKosten[[#Headers],[Forfat_Percentage]],Tb_ProjectKosten[#Headers],0),0),2),AND(F357="Arbeidskosten",G357&lt;&gt;""),IFERROR(ROUND(V357*VLOOKUP(G357,Tb_KostenTypen[],3,0)*VLOOKUP(F357,Tb_ProjectKosten[],MATCH(Tb_ProjectKosten[[#Headers],[Forfat_Percentage]],Tb_ProjectKosten[#Headers],0),0),2),""),V357 &lt;=0,0),"")</f>
        <v/>
      </c>
      <c r="Y357" s="262"/>
      <c r="Z357" s="49"/>
      <c r="AA357" s="37" t="str" cm="1">
        <f t="array" ref="AA357">IFERROR(IF(INDEX(SubsidieTabel!$Q$1:$T$9,MATCH($F357,SubsidieTabel!$Q$1:$Q$9,0),IFERROR(MATCH(Methode_Keuze,SubsidieTabel!$Q$1:$T$1,0),2))&lt;&gt;1=TRUE,"ja",""),"")</f>
        <v/>
      </c>
    </row>
    <row r="358" spans="1:27" ht="15" customHeight="1" x14ac:dyDescent="0.25">
      <c r="A358" s="87"/>
      <c r="B358" s="219" t="str">
        <f>IF(A358&lt;&gt;"",_xlfn.MAXIFS($B$1:B357,$A$1:A357,A358)+1,"")</f>
        <v/>
      </c>
      <c r="C358" s="50"/>
      <c r="D358" s="50"/>
      <c r="E358" s="50"/>
      <c r="F358" s="50"/>
      <c r="G358" s="283"/>
      <c r="H358" s="296"/>
      <c r="I358" s="295"/>
      <c r="J358" s="295"/>
      <c r="K358" s="202"/>
      <c r="L358" s="202"/>
      <c r="M358" s="91" t="str">
        <f>IFERROR(VLOOKUP(H358,Lijsten!$H$1:$I$100,2,0),"")</f>
        <v/>
      </c>
      <c r="N358" s="91" t="str" cm="1">
        <f t="array" ref="N358">IFERROR(_xlfn.IFS(AND(LEFT(F358,6)="Arbeid",RIGHT(F358,3)&lt;&gt;"IKS"),IFERROR(VLOOKUP($G358,Tb_KostenTypen[],2,0),"tarief"),RIGHT(F358,3)="IKS","Uurtarief",LEFT(F358,6)="Arbeid","Uurtarief",AND(LEFT(F358,8)="Bijdrage",RIGHT(F358,15)="(vrijwilligers)"),"Vast tarief"),"")</f>
        <v/>
      </c>
      <c r="O358" s="92"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tarief",IF(LEFT(F358,8)="Bijdrage",VLOOKUP($F358,Tb_KostenTypen[],MATCH(Methode_Keuze,Tb_KostenTypen[#Headers],0),0),VLOOKUP($G358,Lijsten!L:O,4,0))),""),"")</f>
        <v/>
      </c>
      <c r="P358" s="92"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tarief",IF(LEFT(F358,8)="Bijdrage",VLOOKUP($F358,Tb_KostenTypen[],MATCH(Methode_Keuze,Tb_KostenTypen[#Headers],0),0),VLOOKUP($G358,Lijsten!L:O,4,0))),""),"")</f>
        <v/>
      </c>
      <c r="Q358" s="50"/>
      <c r="R358" s="50"/>
      <c r="S358" s="83"/>
      <c r="T358" s="51"/>
      <c r="U358" s="4" t="str" cm="1">
        <f t="array" ref="U358">IF(AA358&lt;&gt;"ja",_xlfn.IFNA(_xlfn.IFS(AND(O358&lt;&gt;"",F358&lt;&gt;"",RIGHT($N358,6)="tarief"),O358*Q358,S358&gt;0,IF(F358&lt;&gt;"",S358,"")),""),"")</f>
        <v/>
      </c>
      <c r="V358" s="4" t="str" cm="1">
        <f t="array" ref="V358">IF(AA358&lt;&gt;"ja",_xlfn.IFNA(_xlfn.IFS(AND(P358&lt;&gt;"",R358&lt;&gt;"",RIGHT($N358,6)="tarief"),P358*R358,T358&gt;0,T358),""),"")</f>
        <v/>
      </c>
      <c r="W358" s="4" t="str" cm="1">
        <f t="array" ref="W358">IFERROR(_xlfn.IFS(OR(F358="",LEFT(Methode_Keuze,4)="Geen"),"",AND(U358&lt;&gt;"",F358&lt;&gt;"Arbeidskosten"),ROUND(U358*VLOOKUP(F358,Tb_ProjectKosten[],MATCH(Tb_ProjectKosten[[#Headers],[Forfat_Percentage]],Tb_ProjectKosten[#Headers],0),0),2),AND(F358="Arbeidskosten",G358&lt;&gt;""),IFERROR(ROUND(U358*VLOOKUP(G358,Tb_KostenTypen[],3,0)*VLOOKUP(F358,Tb_ProjectKosten[],MATCH(Tb_ProjectKosten[[#Headers],[Forfat_Percentage]],Tb_ProjectKosten[#Headers],0),0),2),""),U358 &lt;=0,0),"")</f>
        <v/>
      </c>
      <c r="X358" s="4" t="str" cm="1">
        <f t="array" ref="X358">IFERROR(_xlfn.IFS(OR(F358="",LEFT(Methode_Keuze,4)="Geen"),"",AND(V358&lt;&gt;"",F358&lt;&gt;"Arbeidskosten"),ROUND(V358*VLOOKUP(F358,Tb_ProjectKosten[],MATCH(Tb_ProjectKosten[[#Headers],[Forfat_Percentage]],Tb_ProjectKosten[#Headers],0),0),2),AND(F358="Arbeidskosten",G358&lt;&gt;""),IFERROR(ROUND(V358*VLOOKUP(G358,Tb_KostenTypen[],3,0)*VLOOKUP(F358,Tb_ProjectKosten[],MATCH(Tb_ProjectKosten[[#Headers],[Forfat_Percentage]],Tb_ProjectKosten[#Headers],0),0),2),""),V358 &lt;=0,0),"")</f>
        <v/>
      </c>
      <c r="Y358" s="262"/>
      <c r="Z358" s="49"/>
      <c r="AA358" s="37" t="str" cm="1">
        <f t="array" ref="AA358">IFERROR(IF(INDEX(SubsidieTabel!$Q$1:$T$9,MATCH($F358,SubsidieTabel!$Q$1:$Q$9,0),IFERROR(MATCH(Methode_Keuze,SubsidieTabel!$Q$1:$T$1,0),2))&lt;&gt;1=TRUE,"ja",""),"")</f>
        <v/>
      </c>
    </row>
    <row r="359" spans="1:27" ht="15" customHeight="1" x14ac:dyDescent="0.25">
      <c r="A359" s="87"/>
      <c r="B359" s="219" t="str">
        <f>IF(A359&lt;&gt;"",_xlfn.MAXIFS($B$1:B358,$A$1:A358,A359)+1,"")</f>
        <v/>
      </c>
      <c r="C359" s="50"/>
      <c r="D359" s="50"/>
      <c r="E359" s="50"/>
      <c r="F359" s="50"/>
      <c r="G359" s="283"/>
      <c r="H359" s="296"/>
      <c r="I359" s="295"/>
      <c r="J359" s="295"/>
      <c r="K359" s="202"/>
      <c r="L359" s="202"/>
      <c r="M359" s="91" t="str">
        <f>IFERROR(VLOOKUP(H359,Lijsten!$H$1:$I$100,2,0),"")</f>
        <v/>
      </c>
      <c r="N359" s="91" t="str" cm="1">
        <f t="array" ref="N359">IFERROR(_xlfn.IFS(AND(LEFT(F359,6)="Arbeid",RIGHT(F359,3)&lt;&gt;"IKS"),IFERROR(VLOOKUP($G359,Tb_KostenTypen[],2,0),"tarief"),RIGHT(F359,3)="IKS","Uurtarief",LEFT(F359,6)="Arbeid","Uurtarief",AND(LEFT(F359,8)="Bijdrage",RIGHT(F359,15)="(vrijwilligers)"),"Vast tarief"),"")</f>
        <v/>
      </c>
      <c r="O359" s="92"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tarief",IF(LEFT(F359,8)="Bijdrage",VLOOKUP($F359,Tb_KostenTypen[],MATCH(Methode_Keuze,Tb_KostenTypen[#Headers],0),0),VLOOKUP($G359,Lijsten!L:O,4,0))),""),"")</f>
        <v/>
      </c>
      <c r="P359" s="92"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tarief",IF(LEFT(F359,8)="Bijdrage",VLOOKUP($F359,Tb_KostenTypen[],MATCH(Methode_Keuze,Tb_KostenTypen[#Headers],0),0),VLOOKUP($G359,Lijsten!L:O,4,0))),""),"")</f>
        <v/>
      </c>
      <c r="Q359" s="50"/>
      <c r="R359" s="50"/>
      <c r="S359" s="83"/>
      <c r="T359" s="51"/>
      <c r="U359" s="4" t="str" cm="1">
        <f t="array" ref="U359">IF(AA359&lt;&gt;"ja",_xlfn.IFNA(_xlfn.IFS(AND(O359&lt;&gt;"",F359&lt;&gt;"",RIGHT($N359,6)="tarief"),O359*Q359,S359&gt;0,IF(F359&lt;&gt;"",S359,"")),""),"")</f>
        <v/>
      </c>
      <c r="V359" s="4" t="str" cm="1">
        <f t="array" ref="V359">IF(AA359&lt;&gt;"ja",_xlfn.IFNA(_xlfn.IFS(AND(P359&lt;&gt;"",R359&lt;&gt;"",RIGHT($N359,6)="tarief"),P359*R359,T359&gt;0,T359),""),"")</f>
        <v/>
      </c>
      <c r="W359" s="4" t="str" cm="1">
        <f t="array" ref="W359">IFERROR(_xlfn.IFS(OR(F359="",LEFT(Methode_Keuze,4)="Geen"),"",AND(U359&lt;&gt;"",F359&lt;&gt;"Arbeidskosten"),ROUND(U359*VLOOKUP(F359,Tb_ProjectKosten[],MATCH(Tb_ProjectKosten[[#Headers],[Forfat_Percentage]],Tb_ProjectKosten[#Headers],0),0),2),AND(F359="Arbeidskosten",G359&lt;&gt;""),IFERROR(ROUND(U359*VLOOKUP(G359,Tb_KostenTypen[],3,0)*VLOOKUP(F359,Tb_ProjectKosten[],MATCH(Tb_ProjectKosten[[#Headers],[Forfat_Percentage]],Tb_ProjectKosten[#Headers],0),0),2),""),U359 &lt;=0,0),"")</f>
        <v/>
      </c>
      <c r="X359" s="4" t="str" cm="1">
        <f t="array" ref="X359">IFERROR(_xlfn.IFS(OR(F359="",LEFT(Methode_Keuze,4)="Geen"),"",AND(V359&lt;&gt;"",F359&lt;&gt;"Arbeidskosten"),ROUND(V359*VLOOKUP(F359,Tb_ProjectKosten[],MATCH(Tb_ProjectKosten[[#Headers],[Forfat_Percentage]],Tb_ProjectKosten[#Headers],0),0),2),AND(F359="Arbeidskosten",G359&lt;&gt;""),IFERROR(ROUND(V359*VLOOKUP(G359,Tb_KostenTypen[],3,0)*VLOOKUP(F359,Tb_ProjectKosten[],MATCH(Tb_ProjectKosten[[#Headers],[Forfat_Percentage]],Tb_ProjectKosten[#Headers],0),0),2),""),V359 &lt;=0,0),"")</f>
        <v/>
      </c>
      <c r="Y359" s="262"/>
      <c r="Z359" s="49"/>
      <c r="AA359" s="37" t="str" cm="1">
        <f t="array" ref="AA359">IFERROR(IF(INDEX(SubsidieTabel!$Q$1:$T$9,MATCH($F359,SubsidieTabel!$Q$1:$Q$9,0),IFERROR(MATCH(Methode_Keuze,SubsidieTabel!$Q$1:$T$1,0),2))&lt;&gt;1=TRUE,"ja",""),"")</f>
        <v/>
      </c>
    </row>
    <row r="360" spans="1:27" ht="15" customHeight="1" x14ac:dyDescent="0.25">
      <c r="A360" s="87"/>
      <c r="B360" s="219" t="str">
        <f>IF(A360&lt;&gt;"",_xlfn.MAXIFS($B$1:B359,$A$1:A359,A360)+1,"")</f>
        <v/>
      </c>
      <c r="C360" s="50"/>
      <c r="D360" s="50"/>
      <c r="E360" s="50"/>
      <c r="F360" s="50"/>
      <c r="G360" s="283"/>
      <c r="H360" s="296"/>
      <c r="I360" s="295"/>
      <c r="J360" s="295"/>
      <c r="K360" s="202"/>
      <c r="L360" s="202"/>
      <c r="M360" s="91" t="str">
        <f>IFERROR(VLOOKUP(H360,Lijsten!$H$1:$I$100,2,0),"")</f>
        <v/>
      </c>
      <c r="N360" s="91" t="str" cm="1">
        <f t="array" ref="N360">IFERROR(_xlfn.IFS(AND(LEFT(F360,6)="Arbeid",RIGHT(F360,3)&lt;&gt;"IKS"),IFERROR(VLOOKUP($G360,Tb_KostenTypen[],2,0),"tarief"),RIGHT(F360,3)="IKS","Uurtarief",LEFT(F360,6)="Arbeid","Uurtarief",AND(LEFT(F360,8)="Bijdrage",RIGHT(F360,15)="(vrijwilligers)"),"Vast tarief"),"")</f>
        <v/>
      </c>
      <c r="O360" s="92"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tarief",IF(LEFT(F360,8)="Bijdrage",VLOOKUP($F360,Tb_KostenTypen[],MATCH(Methode_Keuze,Tb_KostenTypen[#Headers],0),0),VLOOKUP($G360,Lijsten!L:O,4,0))),""),"")</f>
        <v/>
      </c>
      <c r="P360" s="92"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tarief",IF(LEFT(F360,8)="Bijdrage",VLOOKUP($F360,Tb_KostenTypen[],MATCH(Methode_Keuze,Tb_KostenTypen[#Headers],0),0),VLOOKUP($G360,Lijsten!L:O,4,0))),""),"")</f>
        <v/>
      </c>
      <c r="Q360" s="50"/>
      <c r="R360" s="50"/>
      <c r="S360" s="83"/>
      <c r="T360" s="51"/>
      <c r="U360" s="4" t="str" cm="1">
        <f t="array" ref="U360">IF(AA360&lt;&gt;"ja",_xlfn.IFNA(_xlfn.IFS(AND(O360&lt;&gt;"",F360&lt;&gt;"",RIGHT($N360,6)="tarief"),O360*Q360,S360&gt;0,IF(F360&lt;&gt;"",S360,"")),""),"")</f>
        <v/>
      </c>
      <c r="V360" s="4" t="str" cm="1">
        <f t="array" ref="V360">IF(AA360&lt;&gt;"ja",_xlfn.IFNA(_xlfn.IFS(AND(P360&lt;&gt;"",R360&lt;&gt;"",RIGHT($N360,6)="tarief"),P360*R360,T360&gt;0,T360),""),"")</f>
        <v/>
      </c>
      <c r="W360" s="4" t="str" cm="1">
        <f t="array" ref="W360">IFERROR(_xlfn.IFS(OR(F360="",LEFT(Methode_Keuze,4)="Geen"),"",AND(U360&lt;&gt;"",F360&lt;&gt;"Arbeidskosten"),ROUND(U360*VLOOKUP(F360,Tb_ProjectKosten[],MATCH(Tb_ProjectKosten[[#Headers],[Forfat_Percentage]],Tb_ProjectKosten[#Headers],0),0),2),AND(F360="Arbeidskosten",G360&lt;&gt;""),IFERROR(ROUND(U360*VLOOKUP(G360,Tb_KostenTypen[],3,0)*VLOOKUP(F360,Tb_ProjectKosten[],MATCH(Tb_ProjectKosten[[#Headers],[Forfat_Percentage]],Tb_ProjectKosten[#Headers],0),0),2),""),U360 &lt;=0,0),"")</f>
        <v/>
      </c>
      <c r="X360" s="4" t="str" cm="1">
        <f t="array" ref="X360">IFERROR(_xlfn.IFS(OR(F360="",LEFT(Methode_Keuze,4)="Geen"),"",AND(V360&lt;&gt;"",F360&lt;&gt;"Arbeidskosten"),ROUND(V360*VLOOKUP(F360,Tb_ProjectKosten[],MATCH(Tb_ProjectKosten[[#Headers],[Forfat_Percentage]],Tb_ProjectKosten[#Headers],0),0),2),AND(F360="Arbeidskosten",G360&lt;&gt;""),IFERROR(ROUND(V360*VLOOKUP(G360,Tb_KostenTypen[],3,0)*VLOOKUP(F360,Tb_ProjectKosten[],MATCH(Tb_ProjectKosten[[#Headers],[Forfat_Percentage]],Tb_ProjectKosten[#Headers],0),0),2),""),V360 &lt;=0,0),"")</f>
        <v/>
      </c>
      <c r="Y360" s="262"/>
      <c r="Z360" s="49"/>
      <c r="AA360" s="37" t="str" cm="1">
        <f t="array" ref="AA360">IFERROR(IF(INDEX(SubsidieTabel!$Q$1:$T$9,MATCH($F360,SubsidieTabel!$Q$1:$Q$9,0),IFERROR(MATCH(Methode_Keuze,SubsidieTabel!$Q$1:$T$1,0),2))&lt;&gt;1=TRUE,"ja",""),"")</f>
        <v/>
      </c>
    </row>
    <row r="361" spans="1:27" ht="15" customHeight="1" x14ac:dyDescent="0.25">
      <c r="A361" s="87"/>
      <c r="B361" s="219" t="str">
        <f>IF(A361&lt;&gt;"",_xlfn.MAXIFS($B$1:B360,$A$1:A360,A361)+1,"")</f>
        <v/>
      </c>
      <c r="C361" s="50"/>
      <c r="D361" s="50"/>
      <c r="E361" s="50"/>
      <c r="F361" s="50"/>
      <c r="G361" s="283"/>
      <c r="H361" s="296"/>
      <c r="I361" s="295"/>
      <c r="J361" s="295"/>
      <c r="K361" s="202"/>
      <c r="L361" s="202"/>
      <c r="M361" s="91" t="str">
        <f>IFERROR(VLOOKUP(H361,Lijsten!$H$1:$I$100,2,0),"")</f>
        <v/>
      </c>
      <c r="N361" s="91" t="str" cm="1">
        <f t="array" ref="N361">IFERROR(_xlfn.IFS(AND(LEFT(F361,6)="Arbeid",RIGHT(F361,3)&lt;&gt;"IKS"),IFERROR(VLOOKUP($G361,Tb_KostenTypen[],2,0),"tarief"),RIGHT(F361,3)="IKS","Uurtarief",LEFT(F361,6)="Arbeid","Uurtarief",AND(LEFT(F361,8)="Bijdrage",RIGHT(F361,15)="(vrijwilligers)"),"Vast tarief"),"")</f>
        <v/>
      </c>
      <c r="O361" s="92"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tarief",IF(LEFT(F361,8)="Bijdrage",VLOOKUP($F361,Tb_KostenTypen[],MATCH(Methode_Keuze,Tb_KostenTypen[#Headers],0),0),VLOOKUP($G361,Lijsten!L:O,4,0))),""),"")</f>
        <v/>
      </c>
      <c r="P361" s="92"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tarief",IF(LEFT(F361,8)="Bijdrage",VLOOKUP($F361,Tb_KostenTypen[],MATCH(Methode_Keuze,Tb_KostenTypen[#Headers],0),0),VLOOKUP($G361,Lijsten!L:O,4,0))),""),"")</f>
        <v/>
      </c>
      <c r="Q361" s="50"/>
      <c r="R361" s="50"/>
      <c r="S361" s="83"/>
      <c r="T361" s="51"/>
      <c r="U361" s="4" t="str" cm="1">
        <f t="array" ref="U361">IF(AA361&lt;&gt;"ja",_xlfn.IFNA(_xlfn.IFS(AND(O361&lt;&gt;"",F361&lt;&gt;"",RIGHT($N361,6)="tarief"),O361*Q361,S361&gt;0,IF(F361&lt;&gt;"",S361,"")),""),"")</f>
        <v/>
      </c>
      <c r="V361" s="4" t="str" cm="1">
        <f t="array" ref="V361">IF(AA361&lt;&gt;"ja",_xlfn.IFNA(_xlfn.IFS(AND(P361&lt;&gt;"",R361&lt;&gt;"",RIGHT($N361,6)="tarief"),P361*R361,T361&gt;0,T361),""),"")</f>
        <v/>
      </c>
      <c r="W361" s="4" t="str" cm="1">
        <f t="array" ref="W361">IFERROR(_xlfn.IFS(OR(F361="",LEFT(Methode_Keuze,4)="Geen"),"",AND(U361&lt;&gt;"",F361&lt;&gt;"Arbeidskosten"),ROUND(U361*VLOOKUP(F361,Tb_ProjectKosten[],MATCH(Tb_ProjectKosten[[#Headers],[Forfat_Percentage]],Tb_ProjectKosten[#Headers],0),0),2),AND(F361="Arbeidskosten",G361&lt;&gt;""),IFERROR(ROUND(U361*VLOOKUP(G361,Tb_KostenTypen[],3,0)*VLOOKUP(F361,Tb_ProjectKosten[],MATCH(Tb_ProjectKosten[[#Headers],[Forfat_Percentage]],Tb_ProjectKosten[#Headers],0),0),2),""),U361 &lt;=0,0),"")</f>
        <v/>
      </c>
      <c r="X361" s="4" t="str" cm="1">
        <f t="array" ref="X361">IFERROR(_xlfn.IFS(OR(F361="",LEFT(Methode_Keuze,4)="Geen"),"",AND(V361&lt;&gt;"",F361&lt;&gt;"Arbeidskosten"),ROUND(V361*VLOOKUP(F361,Tb_ProjectKosten[],MATCH(Tb_ProjectKosten[[#Headers],[Forfat_Percentage]],Tb_ProjectKosten[#Headers],0),0),2),AND(F361="Arbeidskosten",G361&lt;&gt;""),IFERROR(ROUND(V361*VLOOKUP(G361,Tb_KostenTypen[],3,0)*VLOOKUP(F361,Tb_ProjectKosten[],MATCH(Tb_ProjectKosten[[#Headers],[Forfat_Percentage]],Tb_ProjectKosten[#Headers],0),0),2),""),V361 &lt;=0,0),"")</f>
        <v/>
      </c>
      <c r="Y361" s="262"/>
      <c r="Z361" s="49"/>
      <c r="AA361" s="37" t="str" cm="1">
        <f t="array" ref="AA361">IFERROR(IF(INDEX(SubsidieTabel!$Q$1:$T$9,MATCH($F361,SubsidieTabel!$Q$1:$Q$9,0),IFERROR(MATCH(Methode_Keuze,SubsidieTabel!$Q$1:$T$1,0),2))&lt;&gt;1=TRUE,"ja",""),"")</f>
        <v/>
      </c>
    </row>
    <row r="362" spans="1:27" ht="15" customHeight="1" x14ac:dyDescent="0.25">
      <c r="A362" s="87"/>
      <c r="B362" s="219" t="str">
        <f>IF(A362&lt;&gt;"",_xlfn.MAXIFS($B$1:B361,$A$1:A361,A362)+1,"")</f>
        <v/>
      </c>
      <c r="C362" s="50"/>
      <c r="D362" s="50"/>
      <c r="E362" s="50"/>
      <c r="F362" s="50"/>
      <c r="G362" s="283"/>
      <c r="H362" s="296"/>
      <c r="I362" s="295"/>
      <c r="J362" s="295"/>
      <c r="K362" s="202"/>
      <c r="L362" s="202"/>
      <c r="M362" s="91" t="str">
        <f>IFERROR(VLOOKUP(H362,Lijsten!$H$1:$I$100,2,0),"")</f>
        <v/>
      </c>
      <c r="N362" s="91" t="str" cm="1">
        <f t="array" ref="N362">IFERROR(_xlfn.IFS(AND(LEFT(F362,6)="Arbeid",RIGHT(F362,3)&lt;&gt;"IKS"),IFERROR(VLOOKUP($G362,Tb_KostenTypen[],2,0),"tarief"),RIGHT(F362,3)="IKS","Uurtarief",LEFT(F362,6)="Arbeid","Uurtarief",AND(LEFT(F362,8)="Bijdrage",RIGHT(F362,15)="(vrijwilligers)"),"Vast tarief"),"")</f>
        <v/>
      </c>
      <c r="O362" s="92"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tarief",IF(LEFT(F362,8)="Bijdrage",VLOOKUP($F362,Tb_KostenTypen[],MATCH(Methode_Keuze,Tb_KostenTypen[#Headers],0),0),VLOOKUP($G362,Lijsten!L:O,4,0))),""),"")</f>
        <v/>
      </c>
      <c r="P362" s="92"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tarief",IF(LEFT(F362,8)="Bijdrage",VLOOKUP($F362,Tb_KostenTypen[],MATCH(Methode_Keuze,Tb_KostenTypen[#Headers],0),0),VLOOKUP($G362,Lijsten!L:O,4,0))),""),"")</f>
        <v/>
      </c>
      <c r="Q362" s="50"/>
      <c r="R362" s="50"/>
      <c r="S362" s="83"/>
      <c r="T362" s="51"/>
      <c r="U362" s="4" t="str" cm="1">
        <f t="array" ref="U362">IF(AA362&lt;&gt;"ja",_xlfn.IFNA(_xlfn.IFS(AND(O362&lt;&gt;"",F362&lt;&gt;"",RIGHT($N362,6)="tarief"),O362*Q362,S362&gt;0,IF(F362&lt;&gt;"",S362,"")),""),"")</f>
        <v/>
      </c>
      <c r="V362" s="4" t="str" cm="1">
        <f t="array" ref="V362">IF(AA362&lt;&gt;"ja",_xlfn.IFNA(_xlfn.IFS(AND(P362&lt;&gt;"",R362&lt;&gt;"",RIGHT($N362,6)="tarief"),P362*R362,T362&gt;0,T362),""),"")</f>
        <v/>
      </c>
      <c r="W362" s="4" t="str" cm="1">
        <f t="array" ref="W362">IFERROR(_xlfn.IFS(OR(F362="",LEFT(Methode_Keuze,4)="Geen"),"",AND(U362&lt;&gt;"",F362&lt;&gt;"Arbeidskosten"),ROUND(U362*VLOOKUP(F362,Tb_ProjectKosten[],MATCH(Tb_ProjectKosten[[#Headers],[Forfat_Percentage]],Tb_ProjectKosten[#Headers],0),0),2),AND(F362="Arbeidskosten",G362&lt;&gt;""),IFERROR(ROUND(U362*VLOOKUP(G362,Tb_KostenTypen[],3,0)*VLOOKUP(F362,Tb_ProjectKosten[],MATCH(Tb_ProjectKosten[[#Headers],[Forfat_Percentage]],Tb_ProjectKosten[#Headers],0),0),2),""),U362 &lt;=0,0),"")</f>
        <v/>
      </c>
      <c r="X362" s="4" t="str" cm="1">
        <f t="array" ref="X362">IFERROR(_xlfn.IFS(OR(F362="",LEFT(Methode_Keuze,4)="Geen"),"",AND(V362&lt;&gt;"",F362&lt;&gt;"Arbeidskosten"),ROUND(V362*VLOOKUP(F362,Tb_ProjectKosten[],MATCH(Tb_ProjectKosten[[#Headers],[Forfat_Percentage]],Tb_ProjectKosten[#Headers],0),0),2),AND(F362="Arbeidskosten",G362&lt;&gt;""),IFERROR(ROUND(V362*VLOOKUP(G362,Tb_KostenTypen[],3,0)*VLOOKUP(F362,Tb_ProjectKosten[],MATCH(Tb_ProjectKosten[[#Headers],[Forfat_Percentage]],Tb_ProjectKosten[#Headers],0),0),2),""),V362 &lt;=0,0),"")</f>
        <v/>
      </c>
      <c r="Y362" s="262"/>
      <c r="Z362" s="49"/>
      <c r="AA362" s="37" t="str" cm="1">
        <f t="array" ref="AA362">IFERROR(IF(INDEX(SubsidieTabel!$Q$1:$T$9,MATCH($F362,SubsidieTabel!$Q$1:$Q$9,0),IFERROR(MATCH(Methode_Keuze,SubsidieTabel!$Q$1:$T$1,0),2))&lt;&gt;1=TRUE,"ja",""),"")</f>
        <v/>
      </c>
    </row>
    <row r="363" spans="1:27" ht="15" customHeight="1" x14ac:dyDescent="0.25">
      <c r="A363" s="87"/>
      <c r="B363" s="219" t="str">
        <f>IF(A363&lt;&gt;"",_xlfn.MAXIFS($B$1:B362,$A$1:A362,A363)+1,"")</f>
        <v/>
      </c>
      <c r="C363" s="50"/>
      <c r="D363" s="50"/>
      <c r="E363" s="50"/>
      <c r="F363" s="50"/>
      <c r="G363" s="283"/>
      <c r="H363" s="296"/>
      <c r="I363" s="295"/>
      <c r="J363" s="295"/>
      <c r="K363" s="202"/>
      <c r="L363" s="202"/>
      <c r="M363" s="91" t="str">
        <f>IFERROR(VLOOKUP(H363,Lijsten!$H$1:$I$100,2,0),"")</f>
        <v/>
      </c>
      <c r="N363" s="91" t="str" cm="1">
        <f t="array" ref="N363">IFERROR(_xlfn.IFS(AND(LEFT(F363,6)="Arbeid",RIGHT(F363,3)&lt;&gt;"IKS"),IFERROR(VLOOKUP($G363,Tb_KostenTypen[],2,0),"tarief"),RIGHT(F363,3)="IKS","Uurtarief",LEFT(F363,6)="Arbeid","Uurtarief",AND(LEFT(F363,8)="Bijdrage",RIGHT(F363,15)="(vrijwilligers)"),"Vast tarief"),"")</f>
        <v/>
      </c>
      <c r="O363" s="92"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tarief",IF(LEFT(F363,8)="Bijdrage",VLOOKUP($F363,Tb_KostenTypen[],MATCH(Methode_Keuze,Tb_KostenTypen[#Headers],0),0),VLOOKUP($G363,Lijsten!L:O,4,0))),""),"")</f>
        <v/>
      </c>
      <c r="P363" s="92"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tarief",IF(LEFT(F363,8)="Bijdrage",VLOOKUP($F363,Tb_KostenTypen[],MATCH(Methode_Keuze,Tb_KostenTypen[#Headers],0),0),VLOOKUP($G363,Lijsten!L:O,4,0))),""),"")</f>
        <v/>
      </c>
      <c r="Q363" s="50"/>
      <c r="R363" s="50"/>
      <c r="S363" s="83"/>
      <c r="T363" s="51"/>
      <c r="U363" s="4" t="str" cm="1">
        <f t="array" ref="U363">IF(AA363&lt;&gt;"ja",_xlfn.IFNA(_xlfn.IFS(AND(O363&lt;&gt;"",F363&lt;&gt;"",RIGHT($N363,6)="tarief"),O363*Q363,S363&gt;0,IF(F363&lt;&gt;"",S363,"")),""),"")</f>
        <v/>
      </c>
      <c r="V363" s="4" t="str" cm="1">
        <f t="array" ref="V363">IF(AA363&lt;&gt;"ja",_xlfn.IFNA(_xlfn.IFS(AND(P363&lt;&gt;"",R363&lt;&gt;"",RIGHT($N363,6)="tarief"),P363*R363,T363&gt;0,T363),""),"")</f>
        <v/>
      </c>
      <c r="W363" s="4" t="str" cm="1">
        <f t="array" ref="W363">IFERROR(_xlfn.IFS(OR(F363="",LEFT(Methode_Keuze,4)="Geen"),"",AND(U363&lt;&gt;"",F363&lt;&gt;"Arbeidskosten"),ROUND(U363*VLOOKUP(F363,Tb_ProjectKosten[],MATCH(Tb_ProjectKosten[[#Headers],[Forfat_Percentage]],Tb_ProjectKosten[#Headers],0),0),2),AND(F363="Arbeidskosten",G363&lt;&gt;""),IFERROR(ROUND(U363*VLOOKUP(G363,Tb_KostenTypen[],3,0)*VLOOKUP(F363,Tb_ProjectKosten[],MATCH(Tb_ProjectKosten[[#Headers],[Forfat_Percentage]],Tb_ProjectKosten[#Headers],0),0),2),""),U363 &lt;=0,0),"")</f>
        <v/>
      </c>
      <c r="X363" s="4" t="str" cm="1">
        <f t="array" ref="X363">IFERROR(_xlfn.IFS(OR(F363="",LEFT(Methode_Keuze,4)="Geen"),"",AND(V363&lt;&gt;"",F363&lt;&gt;"Arbeidskosten"),ROUND(V363*VLOOKUP(F363,Tb_ProjectKosten[],MATCH(Tb_ProjectKosten[[#Headers],[Forfat_Percentage]],Tb_ProjectKosten[#Headers],0),0),2),AND(F363="Arbeidskosten",G363&lt;&gt;""),IFERROR(ROUND(V363*VLOOKUP(G363,Tb_KostenTypen[],3,0)*VLOOKUP(F363,Tb_ProjectKosten[],MATCH(Tb_ProjectKosten[[#Headers],[Forfat_Percentage]],Tb_ProjectKosten[#Headers],0),0),2),""),V363 &lt;=0,0),"")</f>
        <v/>
      </c>
      <c r="Y363" s="262"/>
      <c r="Z363" s="49"/>
      <c r="AA363" s="37" t="str" cm="1">
        <f t="array" ref="AA363">IFERROR(IF(INDEX(SubsidieTabel!$Q$1:$T$9,MATCH($F363,SubsidieTabel!$Q$1:$Q$9,0),IFERROR(MATCH(Methode_Keuze,SubsidieTabel!$Q$1:$T$1,0),2))&lt;&gt;1=TRUE,"ja",""),"")</f>
        <v/>
      </c>
    </row>
    <row r="364" spans="1:27" ht="15" customHeight="1" x14ac:dyDescent="0.25">
      <c r="A364" s="87"/>
      <c r="B364" s="219" t="str">
        <f>IF(A364&lt;&gt;"",_xlfn.MAXIFS($B$1:B363,$A$1:A363,A364)+1,"")</f>
        <v/>
      </c>
      <c r="C364" s="50"/>
      <c r="D364" s="50"/>
      <c r="E364" s="50"/>
      <c r="F364" s="50"/>
      <c r="G364" s="283"/>
      <c r="H364" s="296"/>
      <c r="I364" s="295"/>
      <c r="J364" s="295"/>
      <c r="K364" s="202"/>
      <c r="L364" s="202"/>
      <c r="M364" s="91" t="str">
        <f>IFERROR(VLOOKUP(H364,Lijsten!$H$1:$I$100,2,0),"")</f>
        <v/>
      </c>
      <c r="N364" s="91" t="str" cm="1">
        <f t="array" ref="N364">IFERROR(_xlfn.IFS(AND(LEFT(F364,6)="Arbeid",RIGHT(F364,3)&lt;&gt;"IKS"),IFERROR(VLOOKUP($G364,Tb_KostenTypen[],2,0),"tarief"),RIGHT(F364,3)="IKS","Uurtarief",LEFT(F364,6)="Arbeid","Uurtarief",AND(LEFT(F364,8)="Bijdrage",RIGHT(F364,15)="(vrijwilligers)"),"Vast tarief"),"")</f>
        <v/>
      </c>
      <c r="O364" s="92"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tarief",IF(LEFT(F364,8)="Bijdrage",VLOOKUP($F364,Tb_KostenTypen[],MATCH(Methode_Keuze,Tb_KostenTypen[#Headers],0),0),VLOOKUP($G364,Lijsten!L:O,4,0))),""),"")</f>
        <v/>
      </c>
      <c r="P364" s="92"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tarief",IF(LEFT(F364,8)="Bijdrage",VLOOKUP($F364,Tb_KostenTypen[],MATCH(Methode_Keuze,Tb_KostenTypen[#Headers],0),0),VLOOKUP($G364,Lijsten!L:O,4,0))),""),"")</f>
        <v/>
      </c>
      <c r="Q364" s="50"/>
      <c r="R364" s="50"/>
      <c r="S364" s="83"/>
      <c r="T364" s="51"/>
      <c r="U364" s="4" t="str" cm="1">
        <f t="array" ref="U364">IF(AA364&lt;&gt;"ja",_xlfn.IFNA(_xlfn.IFS(AND(O364&lt;&gt;"",F364&lt;&gt;"",RIGHT($N364,6)="tarief"),O364*Q364,S364&gt;0,IF(F364&lt;&gt;"",S364,"")),""),"")</f>
        <v/>
      </c>
      <c r="V364" s="4" t="str" cm="1">
        <f t="array" ref="V364">IF(AA364&lt;&gt;"ja",_xlfn.IFNA(_xlfn.IFS(AND(P364&lt;&gt;"",R364&lt;&gt;"",RIGHT($N364,6)="tarief"),P364*R364,T364&gt;0,T364),""),"")</f>
        <v/>
      </c>
      <c r="W364" s="4" t="str" cm="1">
        <f t="array" ref="W364">IFERROR(_xlfn.IFS(OR(F364="",LEFT(Methode_Keuze,4)="Geen"),"",AND(U364&lt;&gt;"",F364&lt;&gt;"Arbeidskosten"),ROUND(U364*VLOOKUP(F364,Tb_ProjectKosten[],MATCH(Tb_ProjectKosten[[#Headers],[Forfat_Percentage]],Tb_ProjectKosten[#Headers],0),0),2),AND(F364="Arbeidskosten",G364&lt;&gt;""),IFERROR(ROUND(U364*VLOOKUP(G364,Tb_KostenTypen[],3,0)*VLOOKUP(F364,Tb_ProjectKosten[],MATCH(Tb_ProjectKosten[[#Headers],[Forfat_Percentage]],Tb_ProjectKosten[#Headers],0),0),2),""),U364 &lt;=0,0),"")</f>
        <v/>
      </c>
      <c r="X364" s="4" t="str" cm="1">
        <f t="array" ref="X364">IFERROR(_xlfn.IFS(OR(F364="",LEFT(Methode_Keuze,4)="Geen"),"",AND(V364&lt;&gt;"",F364&lt;&gt;"Arbeidskosten"),ROUND(V364*VLOOKUP(F364,Tb_ProjectKosten[],MATCH(Tb_ProjectKosten[[#Headers],[Forfat_Percentage]],Tb_ProjectKosten[#Headers],0),0),2),AND(F364="Arbeidskosten",G364&lt;&gt;""),IFERROR(ROUND(V364*VLOOKUP(G364,Tb_KostenTypen[],3,0)*VLOOKUP(F364,Tb_ProjectKosten[],MATCH(Tb_ProjectKosten[[#Headers],[Forfat_Percentage]],Tb_ProjectKosten[#Headers],0),0),2),""),V364 &lt;=0,0),"")</f>
        <v/>
      </c>
      <c r="Y364" s="262"/>
      <c r="Z364" s="49"/>
      <c r="AA364" s="37" t="str" cm="1">
        <f t="array" ref="AA364">IFERROR(IF(INDEX(SubsidieTabel!$Q$1:$T$9,MATCH($F364,SubsidieTabel!$Q$1:$Q$9,0),IFERROR(MATCH(Methode_Keuze,SubsidieTabel!$Q$1:$T$1,0),2))&lt;&gt;1=TRUE,"ja",""),"")</f>
        <v/>
      </c>
    </row>
    <row r="365" spans="1:27" ht="15" customHeight="1" x14ac:dyDescent="0.25">
      <c r="A365" s="87"/>
      <c r="B365" s="219" t="str">
        <f>IF(A365&lt;&gt;"",_xlfn.MAXIFS($B$1:B364,$A$1:A364,A365)+1,"")</f>
        <v/>
      </c>
      <c r="C365" s="50"/>
      <c r="D365" s="50"/>
      <c r="E365" s="50"/>
      <c r="F365" s="50"/>
      <c r="G365" s="283"/>
      <c r="H365" s="296"/>
      <c r="I365" s="295"/>
      <c r="J365" s="295"/>
      <c r="K365" s="202"/>
      <c r="L365" s="202"/>
      <c r="M365" s="91" t="str">
        <f>IFERROR(VLOOKUP(H365,Lijsten!$H$1:$I$100,2,0),"")</f>
        <v/>
      </c>
      <c r="N365" s="91" t="str" cm="1">
        <f t="array" ref="N365">IFERROR(_xlfn.IFS(AND(LEFT(F365,6)="Arbeid",RIGHT(F365,3)&lt;&gt;"IKS"),IFERROR(VLOOKUP($G365,Tb_KostenTypen[],2,0),"tarief"),RIGHT(F365,3)="IKS","Uurtarief",LEFT(F365,6)="Arbeid","Uurtarief",AND(LEFT(F365,8)="Bijdrage",RIGHT(F365,15)="(vrijwilligers)"),"Vast tarief"),"")</f>
        <v/>
      </c>
      <c r="O365" s="92"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tarief",IF(LEFT(F365,8)="Bijdrage",VLOOKUP($F365,Tb_KostenTypen[],MATCH(Methode_Keuze,Tb_KostenTypen[#Headers],0),0),VLOOKUP($G365,Lijsten!L:O,4,0))),""),"")</f>
        <v/>
      </c>
      <c r="P365" s="92"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tarief",IF(LEFT(F365,8)="Bijdrage",VLOOKUP($F365,Tb_KostenTypen[],MATCH(Methode_Keuze,Tb_KostenTypen[#Headers],0),0),VLOOKUP($G365,Lijsten!L:O,4,0))),""),"")</f>
        <v/>
      </c>
      <c r="Q365" s="50"/>
      <c r="R365" s="50"/>
      <c r="S365" s="83"/>
      <c r="T365" s="51"/>
      <c r="U365" s="4" t="str" cm="1">
        <f t="array" ref="U365">IF(AA365&lt;&gt;"ja",_xlfn.IFNA(_xlfn.IFS(AND(O365&lt;&gt;"",F365&lt;&gt;"",RIGHT($N365,6)="tarief"),O365*Q365,S365&gt;0,IF(F365&lt;&gt;"",S365,"")),""),"")</f>
        <v/>
      </c>
      <c r="V365" s="4" t="str" cm="1">
        <f t="array" ref="V365">IF(AA365&lt;&gt;"ja",_xlfn.IFNA(_xlfn.IFS(AND(P365&lt;&gt;"",R365&lt;&gt;"",RIGHT($N365,6)="tarief"),P365*R365,T365&gt;0,T365),""),"")</f>
        <v/>
      </c>
      <c r="W365" s="4" t="str" cm="1">
        <f t="array" ref="W365">IFERROR(_xlfn.IFS(OR(F365="",LEFT(Methode_Keuze,4)="Geen"),"",AND(U365&lt;&gt;"",F365&lt;&gt;"Arbeidskosten"),ROUND(U365*VLOOKUP(F365,Tb_ProjectKosten[],MATCH(Tb_ProjectKosten[[#Headers],[Forfat_Percentage]],Tb_ProjectKosten[#Headers],0),0),2),AND(F365="Arbeidskosten",G365&lt;&gt;""),IFERROR(ROUND(U365*VLOOKUP(G365,Tb_KostenTypen[],3,0)*VLOOKUP(F365,Tb_ProjectKosten[],MATCH(Tb_ProjectKosten[[#Headers],[Forfat_Percentage]],Tb_ProjectKosten[#Headers],0),0),2),""),U365 &lt;=0,0),"")</f>
        <v/>
      </c>
      <c r="X365" s="4" t="str" cm="1">
        <f t="array" ref="X365">IFERROR(_xlfn.IFS(OR(F365="",LEFT(Methode_Keuze,4)="Geen"),"",AND(V365&lt;&gt;"",F365&lt;&gt;"Arbeidskosten"),ROUND(V365*VLOOKUP(F365,Tb_ProjectKosten[],MATCH(Tb_ProjectKosten[[#Headers],[Forfat_Percentage]],Tb_ProjectKosten[#Headers],0),0),2),AND(F365="Arbeidskosten",G365&lt;&gt;""),IFERROR(ROUND(V365*VLOOKUP(G365,Tb_KostenTypen[],3,0)*VLOOKUP(F365,Tb_ProjectKosten[],MATCH(Tb_ProjectKosten[[#Headers],[Forfat_Percentage]],Tb_ProjectKosten[#Headers],0),0),2),""),V365 &lt;=0,0),"")</f>
        <v/>
      </c>
      <c r="Y365" s="262"/>
      <c r="Z365" s="49"/>
      <c r="AA365" s="37" t="str" cm="1">
        <f t="array" ref="AA365">IFERROR(IF(INDEX(SubsidieTabel!$Q$1:$T$9,MATCH($F365,SubsidieTabel!$Q$1:$Q$9,0),IFERROR(MATCH(Methode_Keuze,SubsidieTabel!$Q$1:$T$1,0),2))&lt;&gt;1=TRUE,"ja",""),"")</f>
        <v/>
      </c>
    </row>
    <row r="366" spans="1:27" ht="15" customHeight="1" x14ac:dyDescent="0.25">
      <c r="A366" s="87"/>
      <c r="B366" s="219" t="str">
        <f>IF(A366&lt;&gt;"",_xlfn.MAXIFS($B$1:B365,$A$1:A365,A366)+1,"")</f>
        <v/>
      </c>
      <c r="C366" s="50"/>
      <c r="D366" s="50"/>
      <c r="E366" s="50"/>
      <c r="F366" s="50"/>
      <c r="G366" s="283"/>
      <c r="H366" s="296"/>
      <c r="I366" s="295"/>
      <c r="J366" s="295"/>
      <c r="K366" s="202"/>
      <c r="L366" s="202"/>
      <c r="M366" s="91" t="str">
        <f>IFERROR(VLOOKUP(H366,Lijsten!$H$1:$I$100,2,0),"")</f>
        <v/>
      </c>
      <c r="N366" s="91" t="str" cm="1">
        <f t="array" ref="N366">IFERROR(_xlfn.IFS(AND(LEFT(F366,6)="Arbeid",RIGHT(F366,3)&lt;&gt;"IKS"),IFERROR(VLOOKUP($G366,Tb_KostenTypen[],2,0),"tarief"),RIGHT(F366,3)="IKS","Uurtarief",LEFT(F366,6)="Arbeid","Uurtarief",AND(LEFT(F366,8)="Bijdrage",RIGHT(F366,15)="(vrijwilligers)"),"Vast tarief"),"")</f>
        <v/>
      </c>
      <c r="O366" s="92"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tarief",IF(LEFT(F366,8)="Bijdrage",VLOOKUP($F366,Tb_KostenTypen[],MATCH(Methode_Keuze,Tb_KostenTypen[#Headers],0),0),VLOOKUP($G366,Lijsten!L:O,4,0))),""),"")</f>
        <v/>
      </c>
      <c r="P366" s="92"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tarief",IF(LEFT(F366,8)="Bijdrage",VLOOKUP($F366,Tb_KostenTypen[],MATCH(Methode_Keuze,Tb_KostenTypen[#Headers],0),0),VLOOKUP($G366,Lijsten!L:O,4,0))),""),"")</f>
        <v/>
      </c>
      <c r="Q366" s="50"/>
      <c r="R366" s="50"/>
      <c r="S366" s="83"/>
      <c r="T366" s="51"/>
      <c r="U366" s="4" t="str" cm="1">
        <f t="array" ref="U366">IF(AA366&lt;&gt;"ja",_xlfn.IFNA(_xlfn.IFS(AND(O366&lt;&gt;"",F366&lt;&gt;"",RIGHT($N366,6)="tarief"),O366*Q366,S366&gt;0,IF(F366&lt;&gt;"",S366,"")),""),"")</f>
        <v/>
      </c>
      <c r="V366" s="4" t="str" cm="1">
        <f t="array" ref="V366">IF(AA366&lt;&gt;"ja",_xlfn.IFNA(_xlfn.IFS(AND(P366&lt;&gt;"",R366&lt;&gt;"",RIGHT($N366,6)="tarief"),P366*R366,T366&gt;0,T366),""),"")</f>
        <v/>
      </c>
      <c r="W366" s="4" t="str" cm="1">
        <f t="array" ref="W366">IFERROR(_xlfn.IFS(OR(F366="",LEFT(Methode_Keuze,4)="Geen"),"",AND(U366&lt;&gt;"",F366&lt;&gt;"Arbeidskosten"),ROUND(U366*VLOOKUP(F366,Tb_ProjectKosten[],MATCH(Tb_ProjectKosten[[#Headers],[Forfat_Percentage]],Tb_ProjectKosten[#Headers],0),0),2),AND(F366="Arbeidskosten",G366&lt;&gt;""),IFERROR(ROUND(U366*VLOOKUP(G366,Tb_KostenTypen[],3,0)*VLOOKUP(F366,Tb_ProjectKosten[],MATCH(Tb_ProjectKosten[[#Headers],[Forfat_Percentage]],Tb_ProjectKosten[#Headers],0),0),2),""),U366 &lt;=0,0),"")</f>
        <v/>
      </c>
      <c r="X366" s="4" t="str" cm="1">
        <f t="array" ref="X366">IFERROR(_xlfn.IFS(OR(F366="",LEFT(Methode_Keuze,4)="Geen"),"",AND(V366&lt;&gt;"",F366&lt;&gt;"Arbeidskosten"),ROUND(V366*VLOOKUP(F366,Tb_ProjectKosten[],MATCH(Tb_ProjectKosten[[#Headers],[Forfat_Percentage]],Tb_ProjectKosten[#Headers],0),0),2),AND(F366="Arbeidskosten",G366&lt;&gt;""),IFERROR(ROUND(V366*VLOOKUP(G366,Tb_KostenTypen[],3,0)*VLOOKUP(F366,Tb_ProjectKosten[],MATCH(Tb_ProjectKosten[[#Headers],[Forfat_Percentage]],Tb_ProjectKosten[#Headers],0),0),2),""),V366 &lt;=0,0),"")</f>
        <v/>
      </c>
      <c r="Y366" s="262"/>
      <c r="Z366" s="49"/>
      <c r="AA366" s="37" t="str" cm="1">
        <f t="array" ref="AA366">IFERROR(IF(INDEX(SubsidieTabel!$Q$1:$T$9,MATCH($F366,SubsidieTabel!$Q$1:$Q$9,0),IFERROR(MATCH(Methode_Keuze,SubsidieTabel!$Q$1:$T$1,0),2))&lt;&gt;1=TRUE,"ja",""),"")</f>
        <v/>
      </c>
    </row>
    <row r="367" spans="1:27" ht="15" customHeight="1" x14ac:dyDescent="0.25">
      <c r="A367" s="87"/>
      <c r="B367" s="219" t="str">
        <f>IF(A367&lt;&gt;"",_xlfn.MAXIFS($B$1:B366,$A$1:A366,A367)+1,"")</f>
        <v/>
      </c>
      <c r="C367" s="50"/>
      <c r="D367" s="50"/>
      <c r="E367" s="50"/>
      <c r="F367" s="50"/>
      <c r="G367" s="283"/>
      <c r="H367" s="296"/>
      <c r="I367" s="295"/>
      <c r="J367" s="295"/>
      <c r="K367" s="202"/>
      <c r="L367" s="202"/>
      <c r="M367" s="91" t="str">
        <f>IFERROR(VLOOKUP(H367,Lijsten!$H$1:$I$100,2,0),"")</f>
        <v/>
      </c>
      <c r="N367" s="91" t="str" cm="1">
        <f t="array" ref="N367">IFERROR(_xlfn.IFS(AND(LEFT(F367,6)="Arbeid",RIGHT(F367,3)&lt;&gt;"IKS"),IFERROR(VLOOKUP($G367,Tb_KostenTypen[],2,0),"tarief"),RIGHT(F367,3)="IKS","Uurtarief",LEFT(F367,6)="Arbeid","Uurtarief",AND(LEFT(F367,8)="Bijdrage",RIGHT(F367,15)="(vrijwilligers)"),"Vast tarief"),"")</f>
        <v/>
      </c>
      <c r="O367" s="92"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tarief",IF(LEFT(F367,8)="Bijdrage",VLOOKUP($F367,Tb_KostenTypen[],MATCH(Methode_Keuze,Tb_KostenTypen[#Headers],0),0),VLOOKUP($G367,Lijsten!L:O,4,0))),""),"")</f>
        <v/>
      </c>
      <c r="P367" s="92"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tarief",IF(LEFT(F367,8)="Bijdrage",VLOOKUP($F367,Tb_KostenTypen[],MATCH(Methode_Keuze,Tb_KostenTypen[#Headers],0),0),VLOOKUP($G367,Lijsten!L:O,4,0))),""),"")</f>
        <v/>
      </c>
      <c r="Q367" s="50"/>
      <c r="R367" s="50"/>
      <c r="S367" s="83"/>
      <c r="T367" s="51"/>
      <c r="U367" s="4" t="str" cm="1">
        <f t="array" ref="U367">IF(AA367&lt;&gt;"ja",_xlfn.IFNA(_xlfn.IFS(AND(O367&lt;&gt;"",F367&lt;&gt;"",RIGHT($N367,6)="tarief"),O367*Q367,S367&gt;0,IF(F367&lt;&gt;"",S367,"")),""),"")</f>
        <v/>
      </c>
      <c r="V367" s="4" t="str" cm="1">
        <f t="array" ref="V367">IF(AA367&lt;&gt;"ja",_xlfn.IFNA(_xlfn.IFS(AND(P367&lt;&gt;"",R367&lt;&gt;"",RIGHT($N367,6)="tarief"),P367*R367,T367&gt;0,T367),""),"")</f>
        <v/>
      </c>
      <c r="W367" s="4" t="str" cm="1">
        <f t="array" ref="W367">IFERROR(_xlfn.IFS(OR(F367="",LEFT(Methode_Keuze,4)="Geen"),"",AND(U367&lt;&gt;"",F367&lt;&gt;"Arbeidskosten"),ROUND(U367*VLOOKUP(F367,Tb_ProjectKosten[],MATCH(Tb_ProjectKosten[[#Headers],[Forfat_Percentage]],Tb_ProjectKosten[#Headers],0),0),2),AND(F367="Arbeidskosten",G367&lt;&gt;""),IFERROR(ROUND(U367*VLOOKUP(G367,Tb_KostenTypen[],3,0)*VLOOKUP(F367,Tb_ProjectKosten[],MATCH(Tb_ProjectKosten[[#Headers],[Forfat_Percentage]],Tb_ProjectKosten[#Headers],0),0),2),""),U367 &lt;=0,0),"")</f>
        <v/>
      </c>
      <c r="X367" s="4" t="str" cm="1">
        <f t="array" ref="X367">IFERROR(_xlfn.IFS(OR(F367="",LEFT(Methode_Keuze,4)="Geen"),"",AND(V367&lt;&gt;"",F367&lt;&gt;"Arbeidskosten"),ROUND(V367*VLOOKUP(F367,Tb_ProjectKosten[],MATCH(Tb_ProjectKosten[[#Headers],[Forfat_Percentage]],Tb_ProjectKosten[#Headers],0),0),2),AND(F367="Arbeidskosten",G367&lt;&gt;""),IFERROR(ROUND(V367*VLOOKUP(G367,Tb_KostenTypen[],3,0)*VLOOKUP(F367,Tb_ProjectKosten[],MATCH(Tb_ProjectKosten[[#Headers],[Forfat_Percentage]],Tb_ProjectKosten[#Headers],0),0),2),""),V367 &lt;=0,0),"")</f>
        <v/>
      </c>
      <c r="Y367" s="262"/>
      <c r="Z367" s="49"/>
      <c r="AA367" s="37" t="str" cm="1">
        <f t="array" ref="AA367">IFERROR(IF(INDEX(SubsidieTabel!$Q$1:$T$9,MATCH($F367,SubsidieTabel!$Q$1:$Q$9,0),IFERROR(MATCH(Methode_Keuze,SubsidieTabel!$Q$1:$T$1,0),2))&lt;&gt;1=TRUE,"ja",""),"")</f>
        <v/>
      </c>
    </row>
    <row r="368" spans="1:27" ht="15" customHeight="1" x14ac:dyDescent="0.25">
      <c r="A368" s="87"/>
      <c r="B368" s="219" t="str">
        <f>IF(A368&lt;&gt;"",_xlfn.MAXIFS($B$1:B367,$A$1:A367,A368)+1,"")</f>
        <v/>
      </c>
      <c r="C368" s="50"/>
      <c r="D368" s="50"/>
      <c r="E368" s="50"/>
      <c r="F368" s="50"/>
      <c r="G368" s="283"/>
      <c r="H368" s="296"/>
      <c r="I368" s="295"/>
      <c r="J368" s="295"/>
      <c r="K368" s="202"/>
      <c r="L368" s="202"/>
      <c r="M368" s="91" t="str">
        <f>IFERROR(VLOOKUP(H368,Lijsten!$H$1:$I$100,2,0),"")</f>
        <v/>
      </c>
      <c r="N368" s="91" t="str" cm="1">
        <f t="array" ref="N368">IFERROR(_xlfn.IFS(AND(LEFT(F368,6)="Arbeid",RIGHT(F368,3)&lt;&gt;"IKS"),IFERROR(VLOOKUP($G368,Tb_KostenTypen[],2,0),"tarief"),RIGHT(F368,3)="IKS","Uurtarief",LEFT(F368,6)="Arbeid","Uurtarief",AND(LEFT(F368,8)="Bijdrage",RIGHT(F368,15)="(vrijwilligers)"),"Vast tarief"),"")</f>
        <v/>
      </c>
      <c r="O368" s="92"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tarief",IF(LEFT(F368,8)="Bijdrage",VLOOKUP($F368,Tb_KostenTypen[],MATCH(Methode_Keuze,Tb_KostenTypen[#Headers],0),0),VLOOKUP($G368,Lijsten!L:O,4,0))),""),"")</f>
        <v/>
      </c>
      <c r="P368" s="92"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tarief",IF(LEFT(F368,8)="Bijdrage",VLOOKUP($F368,Tb_KostenTypen[],MATCH(Methode_Keuze,Tb_KostenTypen[#Headers],0),0),VLOOKUP($G368,Lijsten!L:O,4,0))),""),"")</f>
        <v/>
      </c>
      <c r="Q368" s="50"/>
      <c r="R368" s="50"/>
      <c r="S368" s="83"/>
      <c r="T368" s="51"/>
      <c r="U368" s="4" t="str" cm="1">
        <f t="array" ref="U368">IF(AA368&lt;&gt;"ja",_xlfn.IFNA(_xlfn.IFS(AND(O368&lt;&gt;"",F368&lt;&gt;"",RIGHT($N368,6)="tarief"),O368*Q368,S368&gt;0,IF(F368&lt;&gt;"",S368,"")),""),"")</f>
        <v/>
      </c>
      <c r="V368" s="4" t="str" cm="1">
        <f t="array" ref="V368">IF(AA368&lt;&gt;"ja",_xlfn.IFNA(_xlfn.IFS(AND(P368&lt;&gt;"",R368&lt;&gt;"",RIGHT($N368,6)="tarief"),P368*R368,T368&gt;0,T368),""),"")</f>
        <v/>
      </c>
      <c r="W368" s="4" t="str" cm="1">
        <f t="array" ref="W368">IFERROR(_xlfn.IFS(OR(F368="",LEFT(Methode_Keuze,4)="Geen"),"",AND(U368&lt;&gt;"",F368&lt;&gt;"Arbeidskosten"),ROUND(U368*VLOOKUP(F368,Tb_ProjectKosten[],MATCH(Tb_ProjectKosten[[#Headers],[Forfat_Percentage]],Tb_ProjectKosten[#Headers],0),0),2),AND(F368="Arbeidskosten",G368&lt;&gt;""),IFERROR(ROUND(U368*VLOOKUP(G368,Tb_KostenTypen[],3,0)*VLOOKUP(F368,Tb_ProjectKosten[],MATCH(Tb_ProjectKosten[[#Headers],[Forfat_Percentage]],Tb_ProjectKosten[#Headers],0),0),2),""),U368 &lt;=0,0),"")</f>
        <v/>
      </c>
      <c r="X368" s="4" t="str" cm="1">
        <f t="array" ref="X368">IFERROR(_xlfn.IFS(OR(F368="",LEFT(Methode_Keuze,4)="Geen"),"",AND(V368&lt;&gt;"",F368&lt;&gt;"Arbeidskosten"),ROUND(V368*VLOOKUP(F368,Tb_ProjectKosten[],MATCH(Tb_ProjectKosten[[#Headers],[Forfat_Percentage]],Tb_ProjectKosten[#Headers],0),0),2),AND(F368="Arbeidskosten",G368&lt;&gt;""),IFERROR(ROUND(V368*VLOOKUP(G368,Tb_KostenTypen[],3,0)*VLOOKUP(F368,Tb_ProjectKosten[],MATCH(Tb_ProjectKosten[[#Headers],[Forfat_Percentage]],Tb_ProjectKosten[#Headers],0),0),2),""),V368 &lt;=0,0),"")</f>
        <v/>
      </c>
      <c r="Y368" s="262"/>
      <c r="Z368" s="49"/>
      <c r="AA368" s="37" t="str" cm="1">
        <f t="array" ref="AA368">IFERROR(IF(INDEX(SubsidieTabel!$Q$1:$T$9,MATCH($F368,SubsidieTabel!$Q$1:$Q$9,0),IFERROR(MATCH(Methode_Keuze,SubsidieTabel!$Q$1:$T$1,0),2))&lt;&gt;1=TRUE,"ja",""),"")</f>
        <v/>
      </c>
    </row>
    <row r="369" spans="1:27" ht="15" customHeight="1" x14ac:dyDescent="0.25">
      <c r="A369" s="87"/>
      <c r="B369" s="219" t="str">
        <f>IF(A369&lt;&gt;"",_xlfn.MAXIFS($B$1:B368,$A$1:A368,A369)+1,"")</f>
        <v/>
      </c>
      <c r="C369" s="50"/>
      <c r="D369" s="50"/>
      <c r="E369" s="50"/>
      <c r="F369" s="50"/>
      <c r="G369" s="283"/>
      <c r="H369" s="296"/>
      <c r="I369" s="295"/>
      <c r="J369" s="295"/>
      <c r="K369" s="202"/>
      <c r="L369" s="202"/>
      <c r="M369" s="91" t="str">
        <f>IFERROR(VLOOKUP(H369,Lijsten!$H$1:$I$100,2,0),"")</f>
        <v/>
      </c>
      <c r="N369" s="91" t="str" cm="1">
        <f t="array" ref="N369">IFERROR(_xlfn.IFS(AND(LEFT(F369,6)="Arbeid",RIGHT(F369,3)&lt;&gt;"IKS"),IFERROR(VLOOKUP($G369,Tb_KostenTypen[],2,0),"tarief"),RIGHT(F369,3)="IKS","Uurtarief",LEFT(F369,6)="Arbeid","Uurtarief",AND(LEFT(F369,8)="Bijdrage",RIGHT(F369,15)="(vrijwilligers)"),"Vast tarief"),"")</f>
        <v/>
      </c>
      <c r="O369" s="92"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tarief",IF(LEFT(F369,8)="Bijdrage",VLOOKUP($F369,Tb_KostenTypen[],MATCH(Methode_Keuze,Tb_KostenTypen[#Headers],0),0),VLOOKUP($G369,Lijsten!L:O,4,0))),""),"")</f>
        <v/>
      </c>
      <c r="P369" s="92"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tarief",IF(LEFT(F369,8)="Bijdrage",VLOOKUP($F369,Tb_KostenTypen[],MATCH(Methode_Keuze,Tb_KostenTypen[#Headers],0),0),VLOOKUP($G369,Lijsten!L:O,4,0))),""),"")</f>
        <v/>
      </c>
      <c r="Q369" s="50"/>
      <c r="R369" s="50"/>
      <c r="S369" s="83"/>
      <c r="T369" s="51"/>
      <c r="U369" s="4" t="str" cm="1">
        <f t="array" ref="U369">IF(AA369&lt;&gt;"ja",_xlfn.IFNA(_xlfn.IFS(AND(O369&lt;&gt;"",F369&lt;&gt;"",RIGHT($N369,6)="tarief"),O369*Q369,S369&gt;0,IF(F369&lt;&gt;"",S369,"")),""),"")</f>
        <v/>
      </c>
      <c r="V369" s="4" t="str" cm="1">
        <f t="array" ref="V369">IF(AA369&lt;&gt;"ja",_xlfn.IFNA(_xlfn.IFS(AND(P369&lt;&gt;"",R369&lt;&gt;"",RIGHT($N369,6)="tarief"),P369*R369,T369&gt;0,T369),""),"")</f>
        <v/>
      </c>
      <c r="W369" s="4" t="str" cm="1">
        <f t="array" ref="W369">IFERROR(_xlfn.IFS(OR(F369="",LEFT(Methode_Keuze,4)="Geen"),"",AND(U369&lt;&gt;"",F369&lt;&gt;"Arbeidskosten"),ROUND(U369*VLOOKUP(F369,Tb_ProjectKosten[],MATCH(Tb_ProjectKosten[[#Headers],[Forfat_Percentage]],Tb_ProjectKosten[#Headers],0),0),2),AND(F369="Arbeidskosten",G369&lt;&gt;""),IFERROR(ROUND(U369*VLOOKUP(G369,Tb_KostenTypen[],3,0)*VLOOKUP(F369,Tb_ProjectKosten[],MATCH(Tb_ProjectKosten[[#Headers],[Forfat_Percentage]],Tb_ProjectKosten[#Headers],0),0),2),""),U369 &lt;=0,0),"")</f>
        <v/>
      </c>
      <c r="X369" s="4" t="str" cm="1">
        <f t="array" ref="X369">IFERROR(_xlfn.IFS(OR(F369="",LEFT(Methode_Keuze,4)="Geen"),"",AND(V369&lt;&gt;"",F369&lt;&gt;"Arbeidskosten"),ROUND(V369*VLOOKUP(F369,Tb_ProjectKosten[],MATCH(Tb_ProjectKosten[[#Headers],[Forfat_Percentage]],Tb_ProjectKosten[#Headers],0),0),2),AND(F369="Arbeidskosten",G369&lt;&gt;""),IFERROR(ROUND(V369*VLOOKUP(G369,Tb_KostenTypen[],3,0)*VLOOKUP(F369,Tb_ProjectKosten[],MATCH(Tb_ProjectKosten[[#Headers],[Forfat_Percentage]],Tb_ProjectKosten[#Headers],0),0),2),""),V369 &lt;=0,0),"")</f>
        <v/>
      </c>
      <c r="Y369" s="262"/>
      <c r="Z369" s="49"/>
      <c r="AA369" s="37" t="str" cm="1">
        <f t="array" ref="AA369">IFERROR(IF(INDEX(SubsidieTabel!$Q$1:$T$9,MATCH($F369,SubsidieTabel!$Q$1:$Q$9,0),IFERROR(MATCH(Methode_Keuze,SubsidieTabel!$Q$1:$T$1,0),2))&lt;&gt;1=TRUE,"ja",""),"")</f>
        <v/>
      </c>
    </row>
    <row r="370" spans="1:27" ht="15" customHeight="1" x14ac:dyDescent="0.25">
      <c r="A370" s="87"/>
      <c r="B370" s="219" t="str">
        <f>IF(A370&lt;&gt;"",_xlfn.MAXIFS($B$1:B369,$A$1:A369,A370)+1,"")</f>
        <v/>
      </c>
      <c r="C370" s="50"/>
      <c r="D370" s="50"/>
      <c r="E370" s="50"/>
      <c r="F370" s="50"/>
      <c r="G370" s="283"/>
      <c r="H370" s="296"/>
      <c r="I370" s="295"/>
      <c r="J370" s="295"/>
      <c r="K370" s="202"/>
      <c r="L370" s="202"/>
      <c r="M370" s="91" t="str">
        <f>IFERROR(VLOOKUP(H370,Lijsten!$H$1:$I$100,2,0),"")</f>
        <v/>
      </c>
      <c r="N370" s="91" t="str" cm="1">
        <f t="array" ref="N370">IFERROR(_xlfn.IFS(AND(LEFT(F370,6)="Arbeid",RIGHT(F370,3)&lt;&gt;"IKS"),IFERROR(VLOOKUP($G370,Tb_KostenTypen[],2,0),"tarief"),RIGHT(F370,3)="IKS","Uurtarief",LEFT(F370,6)="Arbeid","Uurtarief",AND(LEFT(F370,8)="Bijdrage",RIGHT(F370,15)="(vrijwilligers)"),"Vast tarief"),"")</f>
        <v/>
      </c>
      <c r="O370" s="92"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tarief",IF(LEFT(F370,8)="Bijdrage",VLOOKUP($F370,Tb_KostenTypen[],MATCH(Methode_Keuze,Tb_KostenTypen[#Headers],0),0),VLOOKUP($G370,Lijsten!L:O,4,0))),""),"")</f>
        <v/>
      </c>
      <c r="P370" s="92"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tarief",IF(LEFT(F370,8)="Bijdrage",VLOOKUP($F370,Tb_KostenTypen[],MATCH(Methode_Keuze,Tb_KostenTypen[#Headers],0),0),VLOOKUP($G370,Lijsten!L:O,4,0))),""),"")</f>
        <v/>
      </c>
      <c r="Q370" s="50"/>
      <c r="R370" s="50"/>
      <c r="S370" s="83"/>
      <c r="T370" s="51"/>
      <c r="U370" s="4" t="str" cm="1">
        <f t="array" ref="U370">IF(AA370&lt;&gt;"ja",_xlfn.IFNA(_xlfn.IFS(AND(O370&lt;&gt;"",F370&lt;&gt;"",RIGHT($N370,6)="tarief"),O370*Q370,S370&gt;0,IF(F370&lt;&gt;"",S370,"")),""),"")</f>
        <v/>
      </c>
      <c r="V370" s="4" t="str" cm="1">
        <f t="array" ref="V370">IF(AA370&lt;&gt;"ja",_xlfn.IFNA(_xlfn.IFS(AND(P370&lt;&gt;"",R370&lt;&gt;"",RIGHT($N370,6)="tarief"),P370*R370,T370&gt;0,T370),""),"")</f>
        <v/>
      </c>
      <c r="W370" s="4" t="str" cm="1">
        <f t="array" ref="W370">IFERROR(_xlfn.IFS(OR(F370="",LEFT(Methode_Keuze,4)="Geen"),"",AND(U370&lt;&gt;"",F370&lt;&gt;"Arbeidskosten"),ROUND(U370*VLOOKUP(F370,Tb_ProjectKosten[],MATCH(Tb_ProjectKosten[[#Headers],[Forfat_Percentage]],Tb_ProjectKosten[#Headers],0),0),2),AND(F370="Arbeidskosten",G370&lt;&gt;""),IFERROR(ROUND(U370*VLOOKUP(G370,Tb_KostenTypen[],3,0)*VLOOKUP(F370,Tb_ProjectKosten[],MATCH(Tb_ProjectKosten[[#Headers],[Forfat_Percentage]],Tb_ProjectKosten[#Headers],0),0),2),""),U370 &lt;=0,0),"")</f>
        <v/>
      </c>
      <c r="X370" s="4" t="str" cm="1">
        <f t="array" ref="X370">IFERROR(_xlfn.IFS(OR(F370="",LEFT(Methode_Keuze,4)="Geen"),"",AND(V370&lt;&gt;"",F370&lt;&gt;"Arbeidskosten"),ROUND(V370*VLOOKUP(F370,Tb_ProjectKosten[],MATCH(Tb_ProjectKosten[[#Headers],[Forfat_Percentage]],Tb_ProjectKosten[#Headers],0),0),2),AND(F370="Arbeidskosten",G370&lt;&gt;""),IFERROR(ROUND(V370*VLOOKUP(G370,Tb_KostenTypen[],3,0)*VLOOKUP(F370,Tb_ProjectKosten[],MATCH(Tb_ProjectKosten[[#Headers],[Forfat_Percentage]],Tb_ProjectKosten[#Headers],0),0),2),""),V370 &lt;=0,0),"")</f>
        <v/>
      </c>
      <c r="Y370" s="262"/>
      <c r="Z370" s="49"/>
      <c r="AA370" s="37" t="str" cm="1">
        <f t="array" ref="AA370">IFERROR(IF(INDEX(SubsidieTabel!$Q$1:$T$9,MATCH($F370,SubsidieTabel!$Q$1:$Q$9,0),IFERROR(MATCH(Methode_Keuze,SubsidieTabel!$Q$1:$T$1,0),2))&lt;&gt;1=TRUE,"ja",""),"")</f>
        <v/>
      </c>
    </row>
    <row r="371" spans="1:27" ht="15" customHeight="1" x14ac:dyDescent="0.25">
      <c r="A371" s="87"/>
      <c r="B371" s="219" t="str">
        <f>IF(A371&lt;&gt;"",_xlfn.MAXIFS($B$1:B370,$A$1:A370,A371)+1,"")</f>
        <v/>
      </c>
      <c r="C371" s="50"/>
      <c r="D371" s="50"/>
      <c r="E371" s="50"/>
      <c r="F371" s="50"/>
      <c r="G371" s="283"/>
      <c r="H371" s="296"/>
      <c r="I371" s="295"/>
      <c r="J371" s="295"/>
      <c r="K371" s="202"/>
      <c r="L371" s="202"/>
      <c r="M371" s="91" t="str">
        <f>IFERROR(VLOOKUP(H371,Lijsten!$H$1:$I$100,2,0),"")</f>
        <v/>
      </c>
      <c r="N371" s="91" t="str" cm="1">
        <f t="array" ref="N371">IFERROR(_xlfn.IFS(AND(LEFT(F371,6)="Arbeid",RIGHT(F371,3)&lt;&gt;"IKS"),IFERROR(VLOOKUP($G371,Tb_KostenTypen[],2,0),"tarief"),RIGHT(F371,3)="IKS","Uurtarief",LEFT(F371,6)="Arbeid","Uurtarief",AND(LEFT(F371,8)="Bijdrage",RIGHT(F371,15)="(vrijwilligers)"),"Vast tarief"),"")</f>
        <v/>
      </c>
      <c r="O371" s="92"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tarief",IF(LEFT(F371,8)="Bijdrage",VLOOKUP($F371,Tb_KostenTypen[],MATCH(Methode_Keuze,Tb_KostenTypen[#Headers],0),0),VLOOKUP($G371,Lijsten!L:O,4,0))),""),"")</f>
        <v/>
      </c>
      <c r="P371" s="92"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tarief",IF(LEFT(F371,8)="Bijdrage",VLOOKUP($F371,Tb_KostenTypen[],MATCH(Methode_Keuze,Tb_KostenTypen[#Headers],0),0),VLOOKUP($G371,Lijsten!L:O,4,0))),""),"")</f>
        <v/>
      </c>
      <c r="Q371" s="50"/>
      <c r="R371" s="50"/>
      <c r="S371" s="83"/>
      <c r="T371" s="51"/>
      <c r="U371" s="4" t="str" cm="1">
        <f t="array" ref="U371">IF(AA371&lt;&gt;"ja",_xlfn.IFNA(_xlfn.IFS(AND(O371&lt;&gt;"",F371&lt;&gt;"",RIGHT($N371,6)="tarief"),O371*Q371,S371&gt;0,IF(F371&lt;&gt;"",S371,"")),""),"")</f>
        <v/>
      </c>
      <c r="V371" s="4" t="str" cm="1">
        <f t="array" ref="V371">IF(AA371&lt;&gt;"ja",_xlfn.IFNA(_xlfn.IFS(AND(P371&lt;&gt;"",R371&lt;&gt;"",RIGHT($N371,6)="tarief"),P371*R371,T371&gt;0,T371),""),"")</f>
        <v/>
      </c>
      <c r="W371" s="4" t="str" cm="1">
        <f t="array" ref="W371">IFERROR(_xlfn.IFS(OR(F371="",LEFT(Methode_Keuze,4)="Geen"),"",AND(U371&lt;&gt;"",F371&lt;&gt;"Arbeidskosten"),ROUND(U371*VLOOKUP(F371,Tb_ProjectKosten[],MATCH(Tb_ProjectKosten[[#Headers],[Forfat_Percentage]],Tb_ProjectKosten[#Headers],0),0),2),AND(F371="Arbeidskosten",G371&lt;&gt;""),IFERROR(ROUND(U371*VLOOKUP(G371,Tb_KostenTypen[],3,0)*VLOOKUP(F371,Tb_ProjectKosten[],MATCH(Tb_ProjectKosten[[#Headers],[Forfat_Percentage]],Tb_ProjectKosten[#Headers],0),0),2),""),U371 &lt;=0,0),"")</f>
        <v/>
      </c>
      <c r="X371" s="4" t="str" cm="1">
        <f t="array" ref="X371">IFERROR(_xlfn.IFS(OR(F371="",LEFT(Methode_Keuze,4)="Geen"),"",AND(V371&lt;&gt;"",F371&lt;&gt;"Arbeidskosten"),ROUND(V371*VLOOKUP(F371,Tb_ProjectKosten[],MATCH(Tb_ProjectKosten[[#Headers],[Forfat_Percentage]],Tb_ProjectKosten[#Headers],0),0),2),AND(F371="Arbeidskosten",G371&lt;&gt;""),IFERROR(ROUND(V371*VLOOKUP(G371,Tb_KostenTypen[],3,0)*VLOOKUP(F371,Tb_ProjectKosten[],MATCH(Tb_ProjectKosten[[#Headers],[Forfat_Percentage]],Tb_ProjectKosten[#Headers],0),0),2),""),V371 &lt;=0,0),"")</f>
        <v/>
      </c>
      <c r="Y371" s="262"/>
      <c r="Z371" s="49"/>
      <c r="AA371" s="37" t="str" cm="1">
        <f t="array" ref="AA371">IFERROR(IF(INDEX(SubsidieTabel!$Q$1:$T$9,MATCH($F371,SubsidieTabel!$Q$1:$Q$9,0),IFERROR(MATCH(Methode_Keuze,SubsidieTabel!$Q$1:$T$1,0),2))&lt;&gt;1=TRUE,"ja",""),"")</f>
        <v/>
      </c>
    </row>
    <row r="372" spans="1:27" ht="15" customHeight="1" x14ac:dyDescent="0.25">
      <c r="A372" s="87"/>
      <c r="B372" s="219" t="str">
        <f>IF(A372&lt;&gt;"",_xlfn.MAXIFS($B$1:B371,$A$1:A371,A372)+1,"")</f>
        <v/>
      </c>
      <c r="C372" s="50"/>
      <c r="D372" s="50"/>
      <c r="E372" s="50"/>
      <c r="F372" s="50"/>
      <c r="G372" s="283"/>
      <c r="H372" s="296"/>
      <c r="I372" s="295"/>
      <c r="J372" s="295"/>
      <c r="K372" s="202"/>
      <c r="L372" s="202"/>
      <c r="M372" s="91" t="str">
        <f>IFERROR(VLOOKUP(H372,Lijsten!$H$1:$I$100,2,0),"")</f>
        <v/>
      </c>
      <c r="N372" s="91" t="str" cm="1">
        <f t="array" ref="N372">IFERROR(_xlfn.IFS(AND(LEFT(F372,6)="Arbeid",RIGHT(F372,3)&lt;&gt;"IKS"),IFERROR(VLOOKUP($G372,Tb_KostenTypen[],2,0),"tarief"),RIGHT(F372,3)="IKS","Uurtarief",LEFT(F372,6)="Arbeid","Uurtarief",AND(LEFT(F372,8)="Bijdrage",RIGHT(F372,15)="(vrijwilligers)"),"Vast tarief"),"")</f>
        <v/>
      </c>
      <c r="O372" s="92"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tarief",IF(LEFT(F372,8)="Bijdrage",VLOOKUP($F372,Tb_KostenTypen[],MATCH(Methode_Keuze,Tb_KostenTypen[#Headers],0),0),VLOOKUP($G372,Lijsten!L:O,4,0))),""),"")</f>
        <v/>
      </c>
      <c r="P372" s="92"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tarief",IF(LEFT(F372,8)="Bijdrage",VLOOKUP($F372,Tb_KostenTypen[],MATCH(Methode_Keuze,Tb_KostenTypen[#Headers],0),0),VLOOKUP($G372,Lijsten!L:O,4,0))),""),"")</f>
        <v/>
      </c>
      <c r="Q372" s="50"/>
      <c r="R372" s="50"/>
      <c r="S372" s="83"/>
      <c r="T372" s="51"/>
      <c r="U372" s="4" t="str" cm="1">
        <f t="array" ref="U372">IF(AA372&lt;&gt;"ja",_xlfn.IFNA(_xlfn.IFS(AND(O372&lt;&gt;"",F372&lt;&gt;"",RIGHT($N372,6)="tarief"),O372*Q372,S372&gt;0,IF(F372&lt;&gt;"",S372,"")),""),"")</f>
        <v/>
      </c>
      <c r="V372" s="4" t="str" cm="1">
        <f t="array" ref="V372">IF(AA372&lt;&gt;"ja",_xlfn.IFNA(_xlfn.IFS(AND(P372&lt;&gt;"",R372&lt;&gt;"",RIGHT($N372,6)="tarief"),P372*R372,T372&gt;0,T372),""),"")</f>
        <v/>
      </c>
      <c r="W372" s="4" t="str" cm="1">
        <f t="array" ref="W372">IFERROR(_xlfn.IFS(OR(F372="",LEFT(Methode_Keuze,4)="Geen"),"",AND(U372&lt;&gt;"",F372&lt;&gt;"Arbeidskosten"),ROUND(U372*VLOOKUP(F372,Tb_ProjectKosten[],MATCH(Tb_ProjectKosten[[#Headers],[Forfat_Percentage]],Tb_ProjectKosten[#Headers],0),0),2),AND(F372="Arbeidskosten",G372&lt;&gt;""),IFERROR(ROUND(U372*VLOOKUP(G372,Tb_KostenTypen[],3,0)*VLOOKUP(F372,Tb_ProjectKosten[],MATCH(Tb_ProjectKosten[[#Headers],[Forfat_Percentage]],Tb_ProjectKosten[#Headers],0),0),2),""),U372 &lt;=0,0),"")</f>
        <v/>
      </c>
      <c r="X372" s="4" t="str" cm="1">
        <f t="array" ref="X372">IFERROR(_xlfn.IFS(OR(F372="",LEFT(Methode_Keuze,4)="Geen"),"",AND(V372&lt;&gt;"",F372&lt;&gt;"Arbeidskosten"),ROUND(V372*VLOOKUP(F372,Tb_ProjectKosten[],MATCH(Tb_ProjectKosten[[#Headers],[Forfat_Percentage]],Tb_ProjectKosten[#Headers],0),0),2),AND(F372="Arbeidskosten",G372&lt;&gt;""),IFERROR(ROUND(V372*VLOOKUP(G372,Tb_KostenTypen[],3,0)*VLOOKUP(F372,Tb_ProjectKosten[],MATCH(Tb_ProjectKosten[[#Headers],[Forfat_Percentage]],Tb_ProjectKosten[#Headers],0),0),2),""),V372 &lt;=0,0),"")</f>
        <v/>
      </c>
      <c r="Y372" s="262"/>
      <c r="Z372" s="49"/>
      <c r="AA372" s="37" t="str" cm="1">
        <f t="array" ref="AA372">IFERROR(IF(INDEX(SubsidieTabel!$Q$1:$T$9,MATCH($F372,SubsidieTabel!$Q$1:$Q$9,0),IFERROR(MATCH(Methode_Keuze,SubsidieTabel!$Q$1:$T$1,0),2))&lt;&gt;1=TRUE,"ja",""),"")</f>
        <v/>
      </c>
    </row>
    <row r="373" spans="1:27" ht="15" customHeight="1" x14ac:dyDescent="0.25">
      <c r="A373" s="87"/>
      <c r="B373" s="219" t="str">
        <f>IF(A373&lt;&gt;"",_xlfn.MAXIFS($B$1:B372,$A$1:A372,A373)+1,"")</f>
        <v/>
      </c>
      <c r="C373" s="50"/>
      <c r="D373" s="50"/>
      <c r="E373" s="50"/>
      <c r="F373" s="50"/>
      <c r="G373" s="283"/>
      <c r="H373" s="296"/>
      <c r="I373" s="295"/>
      <c r="J373" s="295"/>
      <c r="K373" s="202"/>
      <c r="L373" s="202"/>
      <c r="M373" s="91" t="str">
        <f>IFERROR(VLOOKUP(H373,Lijsten!$H$1:$I$100,2,0),"")</f>
        <v/>
      </c>
      <c r="N373" s="91" t="str" cm="1">
        <f t="array" ref="N373">IFERROR(_xlfn.IFS(AND(LEFT(F373,6)="Arbeid",RIGHT(F373,3)&lt;&gt;"IKS"),IFERROR(VLOOKUP($G373,Tb_KostenTypen[],2,0),"tarief"),RIGHT(F373,3)="IKS","Uurtarief",LEFT(F373,6)="Arbeid","Uurtarief",AND(LEFT(F373,8)="Bijdrage",RIGHT(F373,15)="(vrijwilligers)"),"Vast tarief"),"")</f>
        <v/>
      </c>
      <c r="O373" s="92"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tarief",IF(LEFT(F373,8)="Bijdrage",VLOOKUP($F373,Tb_KostenTypen[],MATCH(Methode_Keuze,Tb_KostenTypen[#Headers],0),0),VLOOKUP($G373,Lijsten!L:O,4,0))),""),"")</f>
        <v/>
      </c>
      <c r="P373" s="92"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tarief",IF(LEFT(F373,8)="Bijdrage",VLOOKUP($F373,Tb_KostenTypen[],MATCH(Methode_Keuze,Tb_KostenTypen[#Headers],0),0),VLOOKUP($G373,Lijsten!L:O,4,0))),""),"")</f>
        <v/>
      </c>
      <c r="Q373" s="50"/>
      <c r="R373" s="50"/>
      <c r="S373" s="83"/>
      <c r="T373" s="51"/>
      <c r="U373" s="4" t="str" cm="1">
        <f t="array" ref="U373">IF(AA373&lt;&gt;"ja",_xlfn.IFNA(_xlfn.IFS(AND(O373&lt;&gt;"",F373&lt;&gt;"",RIGHT($N373,6)="tarief"),O373*Q373,S373&gt;0,IF(F373&lt;&gt;"",S373,"")),""),"")</f>
        <v/>
      </c>
      <c r="V373" s="4" t="str" cm="1">
        <f t="array" ref="V373">IF(AA373&lt;&gt;"ja",_xlfn.IFNA(_xlfn.IFS(AND(P373&lt;&gt;"",R373&lt;&gt;"",RIGHT($N373,6)="tarief"),P373*R373,T373&gt;0,T373),""),"")</f>
        <v/>
      </c>
      <c r="W373" s="4" t="str" cm="1">
        <f t="array" ref="W373">IFERROR(_xlfn.IFS(OR(F373="",LEFT(Methode_Keuze,4)="Geen"),"",AND(U373&lt;&gt;"",F373&lt;&gt;"Arbeidskosten"),ROUND(U373*VLOOKUP(F373,Tb_ProjectKosten[],MATCH(Tb_ProjectKosten[[#Headers],[Forfat_Percentage]],Tb_ProjectKosten[#Headers],0),0),2),AND(F373="Arbeidskosten",G373&lt;&gt;""),IFERROR(ROUND(U373*VLOOKUP(G373,Tb_KostenTypen[],3,0)*VLOOKUP(F373,Tb_ProjectKosten[],MATCH(Tb_ProjectKosten[[#Headers],[Forfat_Percentage]],Tb_ProjectKosten[#Headers],0),0),2),""),U373 &lt;=0,0),"")</f>
        <v/>
      </c>
      <c r="X373" s="4" t="str" cm="1">
        <f t="array" ref="X373">IFERROR(_xlfn.IFS(OR(F373="",LEFT(Methode_Keuze,4)="Geen"),"",AND(V373&lt;&gt;"",F373&lt;&gt;"Arbeidskosten"),ROUND(V373*VLOOKUP(F373,Tb_ProjectKosten[],MATCH(Tb_ProjectKosten[[#Headers],[Forfat_Percentage]],Tb_ProjectKosten[#Headers],0),0),2),AND(F373="Arbeidskosten",G373&lt;&gt;""),IFERROR(ROUND(V373*VLOOKUP(G373,Tb_KostenTypen[],3,0)*VLOOKUP(F373,Tb_ProjectKosten[],MATCH(Tb_ProjectKosten[[#Headers],[Forfat_Percentage]],Tb_ProjectKosten[#Headers],0),0),2),""),V373 &lt;=0,0),"")</f>
        <v/>
      </c>
      <c r="Y373" s="262"/>
      <c r="Z373" s="49"/>
      <c r="AA373" s="37" t="str" cm="1">
        <f t="array" ref="AA373">IFERROR(IF(INDEX(SubsidieTabel!$Q$1:$T$9,MATCH($F373,SubsidieTabel!$Q$1:$Q$9,0),IFERROR(MATCH(Methode_Keuze,SubsidieTabel!$Q$1:$T$1,0),2))&lt;&gt;1=TRUE,"ja",""),"")</f>
        <v/>
      </c>
    </row>
    <row r="374" spans="1:27" ht="15" customHeight="1" x14ac:dyDescent="0.25">
      <c r="A374" s="87"/>
      <c r="B374" s="219" t="str">
        <f>IF(A374&lt;&gt;"",_xlfn.MAXIFS($B$1:B373,$A$1:A373,A374)+1,"")</f>
        <v/>
      </c>
      <c r="C374" s="50"/>
      <c r="D374" s="50"/>
      <c r="E374" s="50"/>
      <c r="F374" s="50"/>
      <c r="G374" s="283"/>
      <c r="H374" s="296"/>
      <c r="I374" s="295"/>
      <c r="J374" s="295"/>
      <c r="K374" s="202"/>
      <c r="L374" s="202"/>
      <c r="M374" s="91" t="str">
        <f>IFERROR(VLOOKUP(H374,Lijsten!$H$1:$I$100,2,0),"")</f>
        <v/>
      </c>
      <c r="N374" s="91" t="str" cm="1">
        <f t="array" ref="N374">IFERROR(_xlfn.IFS(AND(LEFT(F374,6)="Arbeid",RIGHT(F374,3)&lt;&gt;"IKS"),IFERROR(VLOOKUP($G374,Tb_KostenTypen[],2,0),"tarief"),RIGHT(F374,3)="IKS","Uurtarief",LEFT(F374,6)="Arbeid","Uurtarief",AND(LEFT(F374,8)="Bijdrage",RIGHT(F374,15)="(vrijwilligers)"),"Vast tarief"),"")</f>
        <v/>
      </c>
      <c r="O374" s="92"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tarief",IF(LEFT(F374,8)="Bijdrage",VLOOKUP($F374,Tb_KostenTypen[],MATCH(Methode_Keuze,Tb_KostenTypen[#Headers],0),0),VLOOKUP($G374,Lijsten!L:O,4,0))),""),"")</f>
        <v/>
      </c>
      <c r="P374" s="92"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tarief",IF(LEFT(F374,8)="Bijdrage",VLOOKUP($F374,Tb_KostenTypen[],MATCH(Methode_Keuze,Tb_KostenTypen[#Headers],0),0),VLOOKUP($G374,Lijsten!L:O,4,0))),""),"")</f>
        <v/>
      </c>
      <c r="Q374" s="50"/>
      <c r="R374" s="50"/>
      <c r="S374" s="83"/>
      <c r="T374" s="51"/>
      <c r="U374" s="4" t="str" cm="1">
        <f t="array" ref="U374">IF(AA374&lt;&gt;"ja",_xlfn.IFNA(_xlfn.IFS(AND(O374&lt;&gt;"",F374&lt;&gt;"",RIGHT($N374,6)="tarief"),O374*Q374,S374&gt;0,IF(F374&lt;&gt;"",S374,"")),""),"")</f>
        <v/>
      </c>
      <c r="V374" s="4" t="str" cm="1">
        <f t="array" ref="V374">IF(AA374&lt;&gt;"ja",_xlfn.IFNA(_xlfn.IFS(AND(P374&lt;&gt;"",R374&lt;&gt;"",RIGHT($N374,6)="tarief"),P374*R374,T374&gt;0,T374),""),"")</f>
        <v/>
      </c>
      <c r="W374" s="4" t="str" cm="1">
        <f t="array" ref="W374">IFERROR(_xlfn.IFS(OR(F374="",LEFT(Methode_Keuze,4)="Geen"),"",AND(U374&lt;&gt;"",F374&lt;&gt;"Arbeidskosten"),ROUND(U374*VLOOKUP(F374,Tb_ProjectKosten[],MATCH(Tb_ProjectKosten[[#Headers],[Forfat_Percentage]],Tb_ProjectKosten[#Headers],0),0),2),AND(F374="Arbeidskosten",G374&lt;&gt;""),IFERROR(ROUND(U374*VLOOKUP(G374,Tb_KostenTypen[],3,0)*VLOOKUP(F374,Tb_ProjectKosten[],MATCH(Tb_ProjectKosten[[#Headers],[Forfat_Percentage]],Tb_ProjectKosten[#Headers],0),0),2),""),U374 &lt;=0,0),"")</f>
        <v/>
      </c>
      <c r="X374" s="4" t="str" cm="1">
        <f t="array" ref="X374">IFERROR(_xlfn.IFS(OR(F374="",LEFT(Methode_Keuze,4)="Geen"),"",AND(V374&lt;&gt;"",F374&lt;&gt;"Arbeidskosten"),ROUND(V374*VLOOKUP(F374,Tb_ProjectKosten[],MATCH(Tb_ProjectKosten[[#Headers],[Forfat_Percentage]],Tb_ProjectKosten[#Headers],0),0),2),AND(F374="Arbeidskosten",G374&lt;&gt;""),IFERROR(ROUND(V374*VLOOKUP(G374,Tb_KostenTypen[],3,0)*VLOOKUP(F374,Tb_ProjectKosten[],MATCH(Tb_ProjectKosten[[#Headers],[Forfat_Percentage]],Tb_ProjectKosten[#Headers],0),0),2),""),V374 &lt;=0,0),"")</f>
        <v/>
      </c>
      <c r="Y374" s="262"/>
      <c r="Z374" s="49"/>
      <c r="AA374" s="37" t="str" cm="1">
        <f t="array" ref="AA374">IFERROR(IF(INDEX(SubsidieTabel!$Q$1:$T$9,MATCH($F374,SubsidieTabel!$Q$1:$Q$9,0),IFERROR(MATCH(Methode_Keuze,SubsidieTabel!$Q$1:$T$1,0),2))&lt;&gt;1=TRUE,"ja",""),"")</f>
        <v/>
      </c>
    </row>
    <row r="375" spans="1:27" ht="15" customHeight="1" x14ac:dyDescent="0.25">
      <c r="A375" s="87"/>
      <c r="B375" s="219" t="str">
        <f>IF(A375&lt;&gt;"",_xlfn.MAXIFS($B$1:B374,$A$1:A374,A375)+1,"")</f>
        <v/>
      </c>
      <c r="C375" s="50"/>
      <c r="D375" s="50"/>
      <c r="E375" s="50"/>
      <c r="F375" s="50"/>
      <c r="G375" s="283"/>
      <c r="H375" s="296"/>
      <c r="I375" s="295"/>
      <c r="J375" s="295"/>
      <c r="K375" s="202"/>
      <c r="L375" s="202"/>
      <c r="M375" s="91" t="str">
        <f>IFERROR(VLOOKUP(H375,Lijsten!$H$1:$I$100,2,0),"")</f>
        <v/>
      </c>
      <c r="N375" s="91" t="str" cm="1">
        <f t="array" ref="N375">IFERROR(_xlfn.IFS(AND(LEFT(F375,6)="Arbeid",RIGHT(F375,3)&lt;&gt;"IKS"),IFERROR(VLOOKUP($G375,Tb_KostenTypen[],2,0),"tarief"),RIGHT(F375,3)="IKS","Uurtarief",LEFT(F375,6)="Arbeid","Uurtarief",AND(LEFT(F375,8)="Bijdrage",RIGHT(F375,15)="(vrijwilligers)"),"Vast tarief"),"")</f>
        <v/>
      </c>
      <c r="O375" s="92"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tarief",IF(LEFT(F375,8)="Bijdrage",VLOOKUP($F375,Tb_KostenTypen[],MATCH(Methode_Keuze,Tb_KostenTypen[#Headers],0),0),VLOOKUP($G375,Lijsten!L:O,4,0))),""),"")</f>
        <v/>
      </c>
      <c r="P375" s="92"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tarief",IF(LEFT(F375,8)="Bijdrage",VLOOKUP($F375,Tb_KostenTypen[],MATCH(Methode_Keuze,Tb_KostenTypen[#Headers],0),0),VLOOKUP($G375,Lijsten!L:O,4,0))),""),"")</f>
        <v/>
      </c>
      <c r="Q375" s="50"/>
      <c r="R375" s="50"/>
      <c r="S375" s="83"/>
      <c r="T375" s="51"/>
      <c r="U375" s="4" t="str" cm="1">
        <f t="array" ref="U375">IF(AA375&lt;&gt;"ja",_xlfn.IFNA(_xlfn.IFS(AND(O375&lt;&gt;"",F375&lt;&gt;"",RIGHT($N375,6)="tarief"),O375*Q375,S375&gt;0,IF(F375&lt;&gt;"",S375,"")),""),"")</f>
        <v/>
      </c>
      <c r="V375" s="4" t="str" cm="1">
        <f t="array" ref="V375">IF(AA375&lt;&gt;"ja",_xlfn.IFNA(_xlfn.IFS(AND(P375&lt;&gt;"",R375&lt;&gt;"",RIGHT($N375,6)="tarief"),P375*R375,T375&gt;0,T375),""),"")</f>
        <v/>
      </c>
      <c r="W375" s="4" t="str" cm="1">
        <f t="array" ref="W375">IFERROR(_xlfn.IFS(OR(F375="",LEFT(Methode_Keuze,4)="Geen"),"",AND(U375&lt;&gt;"",F375&lt;&gt;"Arbeidskosten"),ROUND(U375*VLOOKUP(F375,Tb_ProjectKosten[],MATCH(Tb_ProjectKosten[[#Headers],[Forfat_Percentage]],Tb_ProjectKosten[#Headers],0),0),2),AND(F375="Arbeidskosten",G375&lt;&gt;""),IFERROR(ROUND(U375*VLOOKUP(G375,Tb_KostenTypen[],3,0)*VLOOKUP(F375,Tb_ProjectKosten[],MATCH(Tb_ProjectKosten[[#Headers],[Forfat_Percentage]],Tb_ProjectKosten[#Headers],0),0),2),""),U375 &lt;=0,0),"")</f>
        <v/>
      </c>
      <c r="X375" s="4" t="str" cm="1">
        <f t="array" ref="X375">IFERROR(_xlfn.IFS(OR(F375="",LEFT(Methode_Keuze,4)="Geen"),"",AND(V375&lt;&gt;"",F375&lt;&gt;"Arbeidskosten"),ROUND(V375*VLOOKUP(F375,Tb_ProjectKosten[],MATCH(Tb_ProjectKosten[[#Headers],[Forfat_Percentage]],Tb_ProjectKosten[#Headers],0),0),2),AND(F375="Arbeidskosten",G375&lt;&gt;""),IFERROR(ROUND(V375*VLOOKUP(G375,Tb_KostenTypen[],3,0)*VLOOKUP(F375,Tb_ProjectKosten[],MATCH(Tb_ProjectKosten[[#Headers],[Forfat_Percentage]],Tb_ProjectKosten[#Headers],0),0),2),""),V375 &lt;=0,0),"")</f>
        <v/>
      </c>
      <c r="Y375" s="262"/>
      <c r="Z375" s="49"/>
      <c r="AA375" s="37" t="str" cm="1">
        <f t="array" ref="AA375">IFERROR(IF(INDEX(SubsidieTabel!$Q$1:$T$9,MATCH($F375,SubsidieTabel!$Q$1:$Q$9,0),IFERROR(MATCH(Methode_Keuze,SubsidieTabel!$Q$1:$T$1,0),2))&lt;&gt;1=TRUE,"ja",""),"")</f>
        <v/>
      </c>
    </row>
    <row r="376" spans="1:27" ht="15" customHeight="1" x14ac:dyDescent="0.25">
      <c r="A376" s="87"/>
      <c r="B376" s="219" t="str">
        <f>IF(A376&lt;&gt;"",_xlfn.MAXIFS($B$1:B375,$A$1:A375,A376)+1,"")</f>
        <v/>
      </c>
      <c r="C376" s="50"/>
      <c r="D376" s="50"/>
      <c r="E376" s="50"/>
      <c r="F376" s="50"/>
      <c r="G376" s="283"/>
      <c r="H376" s="296"/>
      <c r="I376" s="295"/>
      <c r="J376" s="295"/>
      <c r="K376" s="202"/>
      <c r="L376" s="202"/>
      <c r="M376" s="91" t="str">
        <f>IFERROR(VLOOKUP(H376,Lijsten!$H$1:$I$100,2,0),"")</f>
        <v/>
      </c>
      <c r="N376" s="91" t="str" cm="1">
        <f t="array" ref="N376">IFERROR(_xlfn.IFS(AND(LEFT(F376,6)="Arbeid",RIGHT(F376,3)&lt;&gt;"IKS"),IFERROR(VLOOKUP($G376,Tb_KostenTypen[],2,0),"tarief"),RIGHT(F376,3)="IKS","Uurtarief",LEFT(F376,6)="Arbeid","Uurtarief",AND(LEFT(F376,8)="Bijdrage",RIGHT(F376,15)="(vrijwilligers)"),"Vast tarief"),"")</f>
        <v/>
      </c>
      <c r="O376" s="92"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tarief",IF(LEFT(F376,8)="Bijdrage",VLOOKUP($F376,Tb_KostenTypen[],MATCH(Methode_Keuze,Tb_KostenTypen[#Headers],0),0),VLOOKUP($G376,Lijsten!L:O,4,0))),""),"")</f>
        <v/>
      </c>
      <c r="P376" s="92"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tarief",IF(LEFT(F376,8)="Bijdrage",VLOOKUP($F376,Tb_KostenTypen[],MATCH(Methode_Keuze,Tb_KostenTypen[#Headers],0),0),VLOOKUP($G376,Lijsten!L:O,4,0))),""),"")</f>
        <v/>
      </c>
      <c r="Q376" s="50"/>
      <c r="R376" s="50"/>
      <c r="S376" s="83"/>
      <c r="T376" s="51"/>
      <c r="U376" s="4" t="str" cm="1">
        <f t="array" ref="U376">IF(AA376&lt;&gt;"ja",_xlfn.IFNA(_xlfn.IFS(AND(O376&lt;&gt;"",F376&lt;&gt;"",RIGHT($N376,6)="tarief"),O376*Q376,S376&gt;0,IF(F376&lt;&gt;"",S376,"")),""),"")</f>
        <v/>
      </c>
      <c r="V376" s="4" t="str" cm="1">
        <f t="array" ref="V376">IF(AA376&lt;&gt;"ja",_xlfn.IFNA(_xlfn.IFS(AND(P376&lt;&gt;"",R376&lt;&gt;"",RIGHT($N376,6)="tarief"),P376*R376,T376&gt;0,T376),""),"")</f>
        <v/>
      </c>
      <c r="W376" s="4" t="str" cm="1">
        <f t="array" ref="W376">IFERROR(_xlfn.IFS(OR(F376="",LEFT(Methode_Keuze,4)="Geen"),"",AND(U376&lt;&gt;"",F376&lt;&gt;"Arbeidskosten"),ROUND(U376*VLOOKUP(F376,Tb_ProjectKosten[],MATCH(Tb_ProjectKosten[[#Headers],[Forfat_Percentage]],Tb_ProjectKosten[#Headers],0),0),2),AND(F376="Arbeidskosten",G376&lt;&gt;""),IFERROR(ROUND(U376*VLOOKUP(G376,Tb_KostenTypen[],3,0)*VLOOKUP(F376,Tb_ProjectKosten[],MATCH(Tb_ProjectKosten[[#Headers],[Forfat_Percentage]],Tb_ProjectKosten[#Headers],0),0),2),""),U376 &lt;=0,0),"")</f>
        <v/>
      </c>
      <c r="X376" s="4" t="str" cm="1">
        <f t="array" ref="X376">IFERROR(_xlfn.IFS(OR(F376="",LEFT(Methode_Keuze,4)="Geen"),"",AND(V376&lt;&gt;"",F376&lt;&gt;"Arbeidskosten"),ROUND(V376*VLOOKUP(F376,Tb_ProjectKosten[],MATCH(Tb_ProjectKosten[[#Headers],[Forfat_Percentage]],Tb_ProjectKosten[#Headers],0),0),2),AND(F376="Arbeidskosten",G376&lt;&gt;""),IFERROR(ROUND(V376*VLOOKUP(G376,Tb_KostenTypen[],3,0)*VLOOKUP(F376,Tb_ProjectKosten[],MATCH(Tb_ProjectKosten[[#Headers],[Forfat_Percentage]],Tb_ProjectKosten[#Headers],0),0),2),""),V376 &lt;=0,0),"")</f>
        <v/>
      </c>
      <c r="Y376" s="262"/>
      <c r="Z376" s="49"/>
      <c r="AA376" s="37" t="str" cm="1">
        <f t="array" ref="AA376">IFERROR(IF(INDEX(SubsidieTabel!$Q$1:$T$9,MATCH($F376,SubsidieTabel!$Q$1:$Q$9,0),IFERROR(MATCH(Methode_Keuze,SubsidieTabel!$Q$1:$T$1,0),2))&lt;&gt;1=TRUE,"ja",""),"")</f>
        <v/>
      </c>
    </row>
    <row r="377" spans="1:27" ht="15" customHeight="1" x14ac:dyDescent="0.25">
      <c r="A377" s="87"/>
      <c r="B377" s="219" t="str">
        <f>IF(A377&lt;&gt;"",_xlfn.MAXIFS($B$1:B376,$A$1:A376,A377)+1,"")</f>
        <v/>
      </c>
      <c r="C377" s="50"/>
      <c r="D377" s="50"/>
      <c r="E377" s="50"/>
      <c r="F377" s="50"/>
      <c r="G377" s="283"/>
      <c r="H377" s="296"/>
      <c r="I377" s="295"/>
      <c r="J377" s="295"/>
      <c r="K377" s="202"/>
      <c r="L377" s="202"/>
      <c r="M377" s="91" t="str">
        <f>IFERROR(VLOOKUP(H377,Lijsten!$H$1:$I$100,2,0),"")</f>
        <v/>
      </c>
      <c r="N377" s="91" t="str" cm="1">
        <f t="array" ref="N377">IFERROR(_xlfn.IFS(AND(LEFT(F377,6)="Arbeid",RIGHT(F377,3)&lt;&gt;"IKS"),IFERROR(VLOOKUP($G377,Tb_KostenTypen[],2,0),"tarief"),RIGHT(F377,3)="IKS","Uurtarief",LEFT(F377,6)="Arbeid","Uurtarief",AND(LEFT(F377,8)="Bijdrage",RIGHT(F377,15)="(vrijwilligers)"),"Vast tarief"),"")</f>
        <v/>
      </c>
      <c r="O377" s="92"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tarief",IF(LEFT(F377,8)="Bijdrage",VLOOKUP($F377,Tb_KostenTypen[],MATCH(Methode_Keuze,Tb_KostenTypen[#Headers],0),0),VLOOKUP($G377,Lijsten!L:O,4,0))),""),"")</f>
        <v/>
      </c>
      <c r="P377" s="92"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tarief",IF(LEFT(F377,8)="Bijdrage",VLOOKUP($F377,Tb_KostenTypen[],MATCH(Methode_Keuze,Tb_KostenTypen[#Headers],0),0),VLOOKUP($G377,Lijsten!L:O,4,0))),""),"")</f>
        <v/>
      </c>
      <c r="Q377" s="50"/>
      <c r="R377" s="50"/>
      <c r="S377" s="83"/>
      <c r="T377" s="51"/>
      <c r="U377" s="4" t="str" cm="1">
        <f t="array" ref="U377">IF(AA377&lt;&gt;"ja",_xlfn.IFNA(_xlfn.IFS(AND(O377&lt;&gt;"",F377&lt;&gt;"",RIGHT($N377,6)="tarief"),O377*Q377,S377&gt;0,IF(F377&lt;&gt;"",S377,"")),""),"")</f>
        <v/>
      </c>
      <c r="V377" s="4" t="str" cm="1">
        <f t="array" ref="V377">IF(AA377&lt;&gt;"ja",_xlfn.IFNA(_xlfn.IFS(AND(P377&lt;&gt;"",R377&lt;&gt;"",RIGHT($N377,6)="tarief"),P377*R377,T377&gt;0,T377),""),"")</f>
        <v/>
      </c>
      <c r="W377" s="4" t="str" cm="1">
        <f t="array" ref="W377">IFERROR(_xlfn.IFS(OR(F377="",LEFT(Methode_Keuze,4)="Geen"),"",AND(U377&lt;&gt;"",F377&lt;&gt;"Arbeidskosten"),ROUND(U377*VLOOKUP(F377,Tb_ProjectKosten[],MATCH(Tb_ProjectKosten[[#Headers],[Forfat_Percentage]],Tb_ProjectKosten[#Headers],0),0),2),AND(F377="Arbeidskosten",G377&lt;&gt;""),IFERROR(ROUND(U377*VLOOKUP(G377,Tb_KostenTypen[],3,0)*VLOOKUP(F377,Tb_ProjectKosten[],MATCH(Tb_ProjectKosten[[#Headers],[Forfat_Percentage]],Tb_ProjectKosten[#Headers],0),0),2),""),U377 &lt;=0,0),"")</f>
        <v/>
      </c>
      <c r="X377" s="4" t="str" cm="1">
        <f t="array" ref="X377">IFERROR(_xlfn.IFS(OR(F377="",LEFT(Methode_Keuze,4)="Geen"),"",AND(V377&lt;&gt;"",F377&lt;&gt;"Arbeidskosten"),ROUND(V377*VLOOKUP(F377,Tb_ProjectKosten[],MATCH(Tb_ProjectKosten[[#Headers],[Forfat_Percentage]],Tb_ProjectKosten[#Headers],0),0),2),AND(F377="Arbeidskosten",G377&lt;&gt;""),IFERROR(ROUND(V377*VLOOKUP(G377,Tb_KostenTypen[],3,0)*VLOOKUP(F377,Tb_ProjectKosten[],MATCH(Tb_ProjectKosten[[#Headers],[Forfat_Percentage]],Tb_ProjectKosten[#Headers],0),0),2),""),V377 &lt;=0,0),"")</f>
        <v/>
      </c>
      <c r="Y377" s="262"/>
      <c r="Z377" s="49"/>
      <c r="AA377" s="37" t="str" cm="1">
        <f t="array" ref="AA377">IFERROR(IF(INDEX(SubsidieTabel!$Q$1:$T$9,MATCH($F377,SubsidieTabel!$Q$1:$Q$9,0),IFERROR(MATCH(Methode_Keuze,SubsidieTabel!$Q$1:$T$1,0),2))&lt;&gt;1=TRUE,"ja",""),"")</f>
        <v/>
      </c>
    </row>
    <row r="378" spans="1:27" ht="15" customHeight="1" x14ac:dyDescent="0.25">
      <c r="A378" s="87"/>
      <c r="B378" s="219" t="str">
        <f>IF(A378&lt;&gt;"",_xlfn.MAXIFS($B$1:B377,$A$1:A377,A378)+1,"")</f>
        <v/>
      </c>
      <c r="C378" s="50"/>
      <c r="D378" s="50"/>
      <c r="E378" s="50"/>
      <c r="F378" s="50"/>
      <c r="G378" s="283"/>
      <c r="H378" s="296"/>
      <c r="I378" s="295"/>
      <c r="J378" s="295"/>
      <c r="K378" s="202"/>
      <c r="L378" s="202"/>
      <c r="M378" s="91" t="str">
        <f>IFERROR(VLOOKUP(H378,Lijsten!$H$1:$I$100,2,0),"")</f>
        <v/>
      </c>
      <c r="N378" s="91" t="str" cm="1">
        <f t="array" ref="N378">IFERROR(_xlfn.IFS(AND(LEFT(F378,6)="Arbeid",RIGHT(F378,3)&lt;&gt;"IKS"),IFERROR(VLOOKUP($G378,Tb_KostenTypen[],2,0),"tarief"),RIGHT(F378,3)="IKS","Uurtarief",LEFT(F378,6)="Arbeid","Uurtarief",AND(LEFT(F378,8)="Bijdrage",RIGHT(F378,15)="(vrijwilligers)"),"Vast tarief"),"")</f>
        <v/>
      </c>
      <c r="O378" s="92"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tarief",IF(LEFT(F378,8)="Bijdrage",VLOOKUP($F378,Tb_KostenTypen[],MATCH(Methode_Keuze,Tb_KostenTypen[#Headers],0),0),VLOOKUP($G378,Lijsten!L:O,4,0))),""),"")</f>
        <v/>
      </c>
      <c r="P378" s="92"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tarief",IF(LEFT(F378,8)="Bijdrage",VLOOKUP($F378,Tb_KostenTypen[],MATCH(Methode_Keuze,Tb_KostenTypen[#Headers],0),0),VLOOKUP($G378,Lijsten!L:O,4,0))),""),"")</f>
        <v/>
      </c>
      <c r="Q378" s="50"/>
      <c r="R378" s="50"/>
      <c r="S378" s="83"/>
      <c r="T378" s="51"/>
      <c r="U378" s="4" t="str" cm="1">
        <f t="array" ref="U378">IF(AA378&lt;&gt;"ja",_xlfn.IFNA(_xlfn.IFS(AND(O378&lt;&gt;"",F378&lt;&gt;"",RIGHT($N378,6)="tarief"),O378*Q378,S378&gt;0,IF(F378&lt;&gt;"",S378,"")),""),"")</f>
        <v/>
      </c>
      <c r="V378" s="4" t="str" cm="1">
        <f t="array" ref="V378">IF(AA378&lt;&gt;"ja",_xlfn.IFNA(_xlfn.IFS(AND(P378&lt;&gt;"",R378&lt;&gt;"",RIGHT($N378,6)="tarief"),P378*R378,T378&gt;0,T378),""),"")</f>
        <v/>
      </c>
      <c r="W378" s="4" t="str" cm="1">
        <f t="array" ref="W378">IFERROR(_xlfn.IFS(OR(F378="",LEFT(Methode_Keuze,4)="Geen"),"",AND(U378&lt;&gt;"",F378&lt;&gt;"Arbeidskosten"),ROUND(U378*VLOOKUP(F378,Tb_ProjectKosten[],MATCH(Tb_ProjectKosten[[#Headers],[Forfat_Percentage]],Tb_ProjectKosten[#Headers],0),0),2),AND(F378="Arbeidskosten",G378&lt;&gt;""),IFERROR(ROUND(U378*VLOOKUP(G378,Tb_KostenTypen[],3,0)*VLOOKUP(F378,Tb_ProjectKosten[],MATCH(Tb_ProjectKosten[[#Headers],[Forfat_Percentage]],Tb_ProjectKosten[#Headers],0),0),2),""),U378 &lt;=0,0),"")</f>
        <v/>
      </c>
      <c r="X378" s="4" t="str" cm="1">
        <f t="array" ref="X378">IFERROR(_xlfn.IFS(OR(F378="",LEFT(Methode_Keuze,4)="Geen"),"",AND(V378&lt;&gt;"",F378&lt;&gt;"Arbeidskosten"),ROUND(V378*VLOOKUP(F378,Tb_ProjectKosten[],MATCH(Tb_ProjectKosten[[#Headers],[Forfat_Percentage]],Tb_ProjectKosten[#Headers],0),0),2),AND(F378="Arbeidskosten",G378&lt;&gt;""),IFERROR(ROUND(V378*VLOOKUP(G378,Tb_KostenTypen[],3,0)*VLOOKUP(F378,Tb_ProjectKosten[],MATCH(Tb_ProjectKosten[[#Headers],[Forfat_Percentage]],Tb_ProjectKosten[#Headers],0),0),2),""),V378 &lt;=0,0),"")</f>
        <v/>
      </c>
      <c r="Y378" s="262"/>
      <c r="Z378" s="49"/>
      <c r="AA378" s="37" t="str" cm="1">
        <f t="array" ref="AA378">IFERROR(IF(INDEX(SubsidieTabel!$Q$1:$T$9,MATCH($F378,SubsidieTabel!$Q$1:$Q$9,0),IFERROR(MATCH(Methode_Keuze,SubsidieTabel!$Q$1:$T$1,0),2))&lt;&gt;1=TRUE,"ja",""),"")</f>
        <v/>
      </c>
    </row>
    <row r="379" spans="1:27" ht="15" customHeight="1" x14ac:dyDescent="0.25">
      <c r="A379" s="87"/>
      <c r="B379" s="219" t="str">
        <f>IF(A379&lt;&gt;"",_xlfn.MAXIFS($B$1:B378,$A$1:A378,A379)+1,"")</f>
        <v/>
      </c>
      <c r="C379" s="50"/>
      <c r="D379" s="50"/>
      <c r="E379" s="50"/>
      <c r="F379" s="50"/>
      <c r="G379" s="283"/>
      <c r="H379" s="296"/>
      <c r="I379" s="295"/>
      <c r="J379" s="295"/>
      <c r="K379" s="202"/>
      <c r="L379" s="202"/>
      <c r="M379" s="91" t="str">
        <f>IFERROR(VLOOKUP(H379,Lijsten!$H$1:$I$100,2,0),"")</f>
        <v/>
      </c>
      <c r="N379" s="91" t="str" cm="1">
        <f t="array" ref="N379">IFERROR(_xlfn.IFS(AND(LEFT(F379,6)="Arbeid",RIGHT(F379,3)&lt;&gt;"IKS"),IFERROR(VLOOKUP($G379,Tb_KostenTypen[],2,0),"tarief"),RIGHT(F379,3)="IKS","Uurtarief",LEFT(F379,6)="Arbeid","Uurtarief",AND(LEFT(F379,8)="Bijdrage",RIGHT(F379,15)="(vrijwilligers)"),"Vast tarief"),"")</f>
        <v/>
      </c>
      <c r="O379" s="92"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tarief",IF(LEFT(F379,8)="Bijdrage",VLOOKUP($F379,Tb_KostenTypen[],MATCH(Methode_Keuze,Tb_KostenTypen[#Headers],0),0),VLOOKUP($G379,Lijsten!L:O,4,0))),""),"")</f>
        <v/>
      </c>
      <c r="P379" s="92"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tarief",IF(LEFT(F379,8)="Bijdrage",VLOOKUP($F379,Tb_KostenTypen[],MATCH(Methode_Keuze,Tb_KostenTypen[#Headers],0),0),VLOOKUP($G379,Lijsten!L:O,4,0))),""),"")</f>
        <v/>
      </c>
      <c r="Q379" s="50"/>
      <c r="R379" s="50"/>
      <c r="S379" s="83"/>
      <c r="T379" s="51"/>
      <c r="U379" s="4" t="str" cm="1">
        <f t="array" ref="U379">IF(AA379&lt;&gt;"ja",_xlfn.IFNA(_xlfn.IFS(AND(O379&lt;&gt;"",F379&lt;&gt;"",RIGHT($N379,6)="tarief"),O379*Q379,S379&gt;0,IF(F379&lt;&gt;"",S379,"")),""),"")</f>
        <v/>
      </c>
      <c r="V379" s="4" t="str" cm="1">
        <f t="array" ref="V379">IF(AA379&lt;&gt;"ja",_xlfn.IFNA(_xlfn.IFS(AND(P379&lt;&gt;"",R379&lt;&gt;"",RIGHT($N379,6)="tarief"),P379*R379,T379&gt;0,T379),""),"")</f>
        <v/>
      </c>
      <c r="W379" s="4" t="str" cm="1">
        <f t="array" ref="W379">IFERROR(_xlfn.IFS(OR(F379="",LEFT(Methode_Keuze,4)="Geen"),"",AND(U379&lt;&gt;"",F379&lt;&gt;"Arbeidskosten"),ROUND(U379*VLOOKUP(F379,Tb_ProjectKosten[],MATCH(Tb_ProjectKosten[[#Headers],[Forfat_Percentage]],Tb_ProjectKosten[#Headers],0),0),2),AND(F379="Arbeidskosten",G379&lt;&gt;""),IFERROR(ROUND(U379*VLOOKUP(G379,Tb_KostenTypen[],3,0)*VLOOKUP(F379,Tb_ProjectKosten[],MATCH(Tb_ProjectKosten[[#Headers],[Forfat_Percentage]],Tb_ProjectKosten[#Headers],0),0),2),""),U379 &lt;=0,0),"")</f>
        <v/>
      </c>
      <c r="X379" s="4" t="str" cm="1">
        <f t="array" ref="X379">IFERROR(_xlfn.IFS(OR(F379="",LEFT(Methode_Keuze,4)="Geen"),"",AND(V379&lt;&gt;"",F379&lt;&gt;"Arbeidskosten"),ROUND(V379*VLOOKUP(F379,Tb_ProjectKosten[],MATCH(Tb_ProjectKosten[[#Headers],[Forfat_Percentage]],Tb_ProjectKosten[#Headers],0),0),2),AND(F379="Arbeidskosten",G379&lt;&gt;""),IFERROR(ROUND(V379*VLOOKUP(G379,Tb_KostenTypen[],3,0)*VLOOKUP(F379,Tb_ProjectKosten[],MATCH(Tb_ProjectKosten[[#Headers],[Forfat_Percentage]],Tb_ProjectKosten[#Headers],0),0),2),""),V379 &lt;=0,0),"")</f>
        <v/>
      </c>
      <c r="Y379" s="262"/>
      <c r="Z379" s="49"/>
      <c r="AA379" s="37" t="str" cm="1">
        <f t="array" ref="AA379">IFERROR(IF(INDEX(SubsidieTabel!$Q$1:$T$9,MATCH($F379,SubsidieTabel!$Q$1:$Q$9,0),IFERROR(MATCH(Methode_Keuze,SubsidieTabel!$Q$1:$T$1,0),2))&lt;&gt;1=TRUE,"ja",""),"")</f>
        <v/>
      </c>
    </row>
    <row r="380" spans="1:27" ht="15" customHeight="1" x14ac:dyDescent="0.25">
      <c r="A380" s="87"/>
      <c r="B380" s="219" t="str">
        <f>IF(A380&lt;&gt;"",_xlfn.MAXIFS($B$1:B379,$A$1:A379,A380)+1,"")</f>
        <v/>
      </c>
      <c r="C380" s="50"/>
      <c r="D380" s="50"/>
      <c r="E380" s="50"/>
      <c r="F380" s="50"/>
      <c r="G380" s="283"/>
      <c r="H380" s="296"/>
      <c r="I380" s="295"/>
      <c r="J380" s="295"/>
      <c r="K380" s="202"/>
      <c r="L380" s="202"/>
      <c r="M380" s="91" t="str">
        <f>IFERROR(VLOOKUP(H380,Lijsten!$H$1:$I$100,2,0),"")</f>
        <v/>
      </c>
      <c r="N380" s="91" t="str" cm="1">
        <f t="array" ref="N380">IFERROR(_xlfn.IFS(AND(LEFT(F380,6)="Arbeid",RIGHT(F380,3)&lt;&gt;"IKS"),IFERROR(VLOOKUP($G380,Tb_KostenTypen[],2,0),"tarief"),RIGHT(F380,3)="IKS","Uurtarief",LEFT(F380,6)="Arbeid","Uurtarief",AND(LEFT(F380,8)="Bijdrage",RIGHT(F380,15)="(vrijwilligers)"),"Vast tarief"),"")</f>
        <v/>
      </c>
      <c r="O380" s="92"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tarief",IF(LEFT(F380,8)="Bijdrage",VLOOKUP($F380,Tb_KostenTypen[],MATCH(Methode_Keuze,Tb_KostenTypen[#Headers],0),0),VLOOKUP($G380,Lijsten!L:O,4,0))),""),"")</f>
        <v/>
      </c>
      <c r="P380" s="92"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tarief",IF(LEFT(F380,8)="Bijdrage",VLOOKUP($F380,Tb_KostenTypen[],MATCH(Methode_Keuze,Tb_KostenTypen[#Headers],0),0),VLOOKUP($G380,Lijsten!L:O,4,0))),""),"")</f>
        <v/>
      </c>
      <c r="Q380" s="50"/>
      <c r="R380" s="50"/>
      <c r="S380" s="83"/>
      <c r="T380" s="51"/>
      <c r="U380" s="4" t="str" cm="1">
        <f t="array" ref="U380">IF(AA380&lt;&gt;"ja",_xlfn.IFNA(_xlfn.IFS(AND(O380&lt;&gt;"",F380&lt;&gt;"",RIGHT($N380,6)="tarief"),O380*Q380,S380&gt;0,IF(F380&lt;&gt;"",S380,"")),""),"")</f>
        <v/>
      </c>
      <c r="V380" s="4" t="str" cm="1">
        <f t="array" ref="V380">IF(AA380&lt;&gt;"ja",_xlfn.IFNA(_xlfn.IFS(AND(P380&lt;&gt;"",R380&lt;&gt;"",RIGHT($N380,6)="tarief"),P380*R380,T380&gt;0,T380),""),"")</f>
        <v/>
      </c>
      <c r="W380" s="4" t="str" cm="1">
        <f t="array" ref="W380">IFERROR(_xlfn.IFS(OR(F380="",LEFT(Methode_Keuze,4)="Geen"),"",AND(U380&lt;&gt;"",F380&lt;&gt;"Arbeidskosten"),ROUND(U380*VLOOKUP(F380,Tb_ProjectKosten[],MATCH(Tb_ProjectKosten[[#Headers],[Forfat_Percentage]],Tb_ProjectKosten[#Headers],0),0),2),AND(F380="Arbeidskosten",G380&lt;&gt;""),IFERROR(ROUND(U380*VLOOKUP(G380,Tb_KostenTypen[],3,0)*VLOOKUP(F380,Tb_ProjectKosten[],MATCH(Tb_ProjectKosten[[#Headers],[Forfat_Percentage]],Tb_ProjectKosten[#Headers],0),0),2),""),U380 &lt;=0,0),"")</f>
        <v/>
      </c>
      <c r="X380" s="4" t="str" cm="1">
        <f t="array" ref="X380">IFERROR(_xlfn.IFS(OR(F380="",LEFT(Methode_Keuze,4)="Geen"),"",AND(V380&lt;&gt;"",F380&lt;&gt;"Arbeidskosten"),ROUND(V380*VLOOKUP(F380,Tb_ProjectKosten[],MATCH(Tb_ProjectKosten[[#Headers],[Forfat_Percentage]],Tb_ProjectKosten[#Headers],0),0),2),AND(F380="Arbeidskosten",G380&lt;&gt;""),IFERROR(ROUND(V380*VLOOKUP(G380,Tb_KostenTypen[],3,0)*VLOOKUP(F380,Tb_ProjectKosten[],MATCH(Tb_ProjectKosten[[#Headers],[Forfat_Percentage]],Tb_ProjectKosten[#Headers],0),0),2),""),V380 &lt;=0,0),"")</f>
        <v/>
      </c>
      <c r="Y380" s="262"/>
      <c r="Z380" s="49"/>
      <c r="AA380" s="37" t="str" cm="1">
        <f t="array" ref="AA380">IFERROR(IF(INDEX(SubsidieTabel!$Q$1:$T$9,MATCH($F380,SubsidieTabel!$Q$1:$Q$9,0),IFERROR(MATCH(Methode_Keuze,SubsidieTabel!$Q$1:$T$1,0),2))&lt;&gt;1=TRUE,"ja",""),"")</f>
        <v/>
      </c>
    </row>
    <row r="381" spans="1:27" ht="15" customHeight="1" x14ac:dyDescent="0.25">
      <c r="A381" s="87"/>
      <c r="B381" s="219" t="str">
        <f>IF(A381&lt;&gt;"",_xlfn.MAXIFS($B$1:B380,$A$1:A380,A381)+1,"")</f>
        <v/>
      </c>
      <c r="C381" s="50"/>
      <c r="D381" s="50"/>
      <c r="E381" s="50"/>
      <c r="F381" s="50"/>
      <c r="G381" s="283"/>
      <c r="H381" s="296"/>
      <c r="I381" s="295"/>
      <c r="J381" s="295"/>
      <c r="K381" s="202"/>
      <c r="L381" s="202"/>
      <c r="M381" s="91" t="str">
        <f>IFERROR(VLOOKUP(H381,Lijsten!$H$1:$I$100,2,0),"")</f>
        <v/>
      </c>
      <c r="N381" s="91" t="str" cm="1">
        <f t="array" ref="N381">IFERROR(_xlfn.IFS(AND(LEFT(F381,6)="Arbeid",RIGHT(F381,3)&lt;&gt;"IKS"),IFERROR(VLOOKUP($G381,Tb_KostenTypen[],2,0),"tarief"),RIGHT(F381,3)="IKS","Uurtarief",LEFT(F381,6)="Arbeid","Uurtarief",AND(LEFT(F381,8)="Bijdrage",RIGHT(F381,15)="(vrijwilligers)"),"Vast tarief"),"")</f>
        <v/>
      </c>
      <c r="O381" s="92"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tarief",IF(LEFT(F381,8)="Bijdrage",VLOOKUP($F381,Tb_KostenTypen[],MATCH(Methode_Keuze,Tb_KostenTypen[#Headers],0),0),VLOOKUP($G381,Lijsten!L:O,4,0))),""),"")</f>
        <v/>
      </c>
      <c r="P381" s="92"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tarief",IF(LEFT(F381,8)="Bijdrage",VLOOKUP($F381,Tb_KostenTypen[],MATCH(Methode_Keuze,Tb_KostenTypen[#Headers],0),0),VLOOKUP($G381,Lijsten!L:O,4,0))),""),"")</f>
        <v/>
      </c>
      <c r="Q381" s="50"/>
      <c r="R381" s="50"/>
      <c r="S381" s="83"/>
      <c r="T381" s="51"/>
      <c r="U381" s="4" t="str" cm="1">
        <f t="array" ref="U381">IF(AA381&lt;&gt;"ja",_xlfn.IFNA(_xlfn.IFS(AND(O381&lt;&gt;"",F381&lt;&gt;"",RIGHT($N381,6)="tarief"),O381*Q381,S381&gt;0,IF(F381&lt;&gt;"",S381,"")),""),"")</f>
        <v/>
      </c>
      <c r="V381" s="4" t="str" cm="1">
        <f t="array" ref="V381">IF(AA381&lt;&gt;"ja",_xlfn.IFNA(_xlfn.IFS(AND(P381&lt;&gt;"",R381&lt;&gt;"",RIGHT($N381,6)="tarief"),P381*R381,T381&gt;0,T381),""),"")</f>
        <v/>
      </c>
      <c r="W381" s="4" t="str" cm="1">
        <f t="array" ref="W381">IFERROR(_xlfn.IFS(OR(F381="",LEFT(Methode_Keuze,4)="Geen"),"",AND(U381&lt;&gt;"",F381&lt;&gt;"Arbeidskosten"),ROUND(U381*VLOOKUP(F381,Tb_ProjectKosten[],MATCH(Tb_ProjectKosten[[#Headers],[Forfat_Percentage]],Tb_ProjectKosten[#Headers],0),0),2),AND(F381="Arbeidskosten",G381&lt;&gt;""),IFERROR(ROUND(U381*VLOOKUP(G381,Tb_KostenTypen[],3,0)*VLOOKUP(F381,Tb_ProjectKosten[],MATCH(Tb_ProjectKosten[[#Headers],[Forfat_Percentage]],Tb_ProjectKosten[#Headers],0),0),2),""),U381 &lt;=0,0),"")</f>
        <v/>
      </c>
      <c r="X381" s="4" t="str" cm="1">
        <f t="array" ref="X381">IFERROR(_xlfn.IFS(OR(F381="",LEFT(Methode_Keuze,4)="Geen"),"",AND(V381&lt;&gt;"",F381&lt;&gt;"Arbeidskosten"),ROUND(V381*VLOOKUP(F381,Tb_ProjectKosten[],MATCH(Tb_ProjectKosten[[#Headers],[Forfat_Percentage]],Tb_ProjectKosten[#Headers],0),0),2),AND(F381="Arbeidskosten",G381&lt;&gt;""),IFERROR(ROUND(V381*VLOOKUP(G381,Tb_KostenTypen[],3,0)*VLOOKUP(F381,Tb_ProjectKosten[],MATCH(Tb_ProjectKosten[[#Headers],[Forfat_Percentage]],Tb_ProjectKosten[#Headers],0),0),2),""),V381 &lt;=0,0),"")</f>
        <v/>
      </c>
      <c r="Y381" s="262"/>
      <c r="Z381" s="49"/>
      <c r="AA381" s="37" t="str" cm="1">
        <f t="array" ref="AA381">IFERROR(IF(INDEX(SubsidieTabel!$Q$1:$T$9,MATCH($F381,SubsidieTabel!$Q$1:$Q$9,0),IFERROR(MATCH(Methode_Keuze,SubsidieTabel!$Q$1:$T$1,0),2))&lt;&gt;1=TRUE,"ja",""),"")</f>
        <v/>
      </c>
    </row>
    <row r="382" spans="1:27" ht="15" customHeight="1" x14ac:dyDescent="0.25">
      <c r="A382" s="87"/>
      <c r="B382" s="219" t="str">
        <f>IF(A382&lt;&gt;"",_xlfn.MAXIFS($B$1:B381,$A$1:A381,A382)+1,"")</f>
        <v/>
      </c>
      <c r="C382" s="50"/>
      <c r="D382" s="50"/>
      <c r="E382" s="50"/>
      <c r="F382" s="50"/>
      <c r="G382" s="283"/>
      <c r="H382" s="296"/>
      <c r="I382" s="295"/>
      <c r="J382" s="295"/>
      <c r="K382" s="202"/>
      <c r="L382" s="202"/>
      <c r="M382" s="91" t="str">
        <f>IFERROR(VLOOKUP(H382,Lijsten!$H$1:$I$100,2,0),"")</f>
        <v/>
      </c>
      <c r="N382" s="91" t="str" cm="1">
        <f t="array" ref="N382">IFERROR(_xlfn.IFS(AND(LEFT(F382,6)="Arbeid",RIGHT(F382,3)&lt;&gt;"IKS"),IFERROR(VLOOKUP($G382,Tb_KostenTypen[],2,0),"tarief"),RIGHT(F382,3)="IKS","Uurtarief",LEFT(F382,6)="Arbeid","Uurtarief",AND(LEFT(F382,8)="Bijdrage",RIGHT(F382,15)="(vrijwilligers)"),"Vast tarief"),"")</f>
        <v/>
      </c>
      <c r="O382" s="92"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tarief",IF(LEFT(F382,8)="Bijdrage",VLOOKUP($F382,Tb_KostenTypen[],MATCH(Methode_Keuze,Tb_KostenTypen[#Headers],0),0),VLOOKUP($G382,Lijsten!L:O,4,0))),""),"")</f>
        <v/>
      </c>
      <c r="P382" s="92"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tarief",IF(LEFT(F382,8)="Bijdrage",VLOOKUP($F382,Tb_KostenTypen[],MATCH(Methode_Keuze,Tb_KostenTypen[#Headers],0),0),VLOOKUP($G382,Lijsten!L:O,4,0))),""),"")</f>
        <v/>
      </c>
      <c r="Q382" s="50"/>
      <c r="R382" s="50"/>
      <c r="S382" s="83"/>
      <c r="T382" s="51"/>
      <c r="U382" s="4" t="str" cm="1">
        <f t="array" ref="U382">IF(AA382&lt;&gt;"ja",_xlfn.IFNA(_xlfn.IFS(AND(O382&lt;&gt;"",F382&lt;&gt;"",RIGHT($N382,6)="tarief"),O382*Q382,S382&gt;0,IF(F382&lt;&gt;"",S382,"")),""),"")</f>
        <v/>
      </c>
      <c r="V382" s="4" t="str" cm="1">
        <f t="array" ref="V382">IF(AA382&lt;&gt;"ja",_xlfn.IFNA(_xlfn.IFS(AND(P382&lt;&gt;"",R382&lt;&gt;"",RIGHT($N382,6)="tarief"),P382*R382,T382&gt;0,T382),""),"")</f>
        <v/>
      </c>
      <c r="W382" s="4" t="str" cm="1">
        <f t="array" ref="W382">IFERROR(_xlfn.IFS(OR(F382="",LEFT(Methode_Keuze,4)="Geen"),"",AND(U382&lt;&gt;"",F382&lt;&gt;"Arbeidskosten"),ROUND(U382*VLOOKUP(F382,Tb_ProjectKosten[],MATCH(Tb_ProjectKosten[[#Headers],[Forfat_Percentage]],Tb_ProjectKosten[#Headers],0),0),2),AND(F382="Arbeidskosten",G382&lt;&gt;""),IFERROR(ROUND(U382*VLOOKUP(G382,Tb_KostenTypen[],3,0)*VLOOKUP(F382,Tb_ProjectKosten[],MATCH(Tb_ProjectKosten[[#Headers],[Forfat_Percentage]],Tb_ProjectKosten[#Headers],0),0),2),""),U382 &lt;=0,0),"")</f>
        <v/>
      </c>
      <c r="X382" s="4" t="str" cm="1">
        <f t="array" ref="X382">IFERROR(_xlfn.IFS(OR(F382="",LEFT(Methode_Keuze,4)="Geen"),"",AND(V382&lt;&gt;"",F382&lt;&gt;"Arbeidskosten"),ROUND(V382*VLOOKUP(F382,Tb_ProjectKosten[],MATCH(Tb_ProjectKosten[[#Headers],[Forfat_Percentage]],Tb_ProjectKosten[#Headers],0),0),2),AND(F382="Arbeidskosten",G382&lt;&gt;""),IFERROR(ROUND(V382*VLOOKUP(G382,Tb_KostenTypen[],3,0)*VLOOKUP(F382,Tb_ProjectKosten[],MATCH(Tb_ProjectKosten[[#Headers],[Forfat_Percentage]],Tb_ProjectKosten[#Headers],0),0),2),""),V382 &lt;=0,0),"")</f>
        <v/>
      </c>
      <c r="Y382" s="262"/>
      <c r="Z382" s="49"/>
      <c r="AA382" s="37" t="str" cm="1">
        <f t="array" ref="AA382">IFERROR(IF(INDEX(SubsidieTabel!$Q$1:$T$9,MATCH($F382,SubsidieTabel!$Q$1:$Q$9,0),IFERROR(MATCH(Methode_Keuze,SubsidieTabel!$Q$1:$T$1,0),2))&lt;&gt;1=TRUE,"ja",""),"")</f>
        <v/>
      </c>
    </row>
    <row r="383" spans="1:27" ht="15" customHeight="1" x14ac:dyDescent="0.25">
      <c r="A383" s="87"/>
      <c r="B383" s="219" t="str">
        <f>IF(A383&lt;&gt;"",_xlfn.MAXIFS($B$1:B382,$A$1:A382,A383)+1,"")</f>
        <v/>
      </c>
      <c r="C383" s="50"/>
      <c r="D383" s="50"/>
      <c r="E383" s="50"/>
      <c r="F383" s="50"/>
      <c r="G383" s="283"/>
      <c r="H383" s="296"/>
      <c r="I383" s="295"/>
      <c r="J383" s="295"/>
      <c r="K383" s="202"/>
      <c r="L383" s="202"/>
      <c r="M383" s="91" t="str">
        <f>IFERROR(VLOOKUP(H383,Lijsten!$H$1:$I$100,2,0),"")</f>
        <v/>
      </c>
      <c r="N383" s="91" t="str" cm="1">
        <f t="array" ref="N383">IFERROR(_xlfn.IFS(AND(LEFT(F383,6)="Arbeid",RIGHT(F383,3)&lt;&gt;"IKS"),IFERROR(VLOOKUP($G383,Tb_KostenTypen[],2,0),"tarief"),RIGHT(F383,3)="IKS","Uurtarief",LEFT(F383,6)="Arbeid","Uurtarief",AND(LEFT(F383,8)="Bijdrage",RIGHT(F383,15)="(vrijwilligers)"),"Vast tarief"),"")</f>
        <v/>
      </c>
      <c r="O383" s="92"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tarief",IF(LEFT(F383,8)="Bijdrage",VLOOKUP($F383,Tb_KostenTypen[],MATCH(Methode_Keuze,Tb_KostenTypen[#Headers],0),0),VLOOKUP($G383,Lijsten!L:O,4,0))),""),"")</f>
        <v/>
      </c>
      <c r="P383" s="92"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tarief",IF(LEFT(F383,8)="Bijdrage",VLOOKUP($F383,Tb_KostenTypen[],MATCH(Methode_Keuze,Tb_KostenTypen[#Headers],0),0),VLOOKUP($G383,Lijsten!L:O,4,0))),""),"")</f>
        <v/>
      </c>
      <c r="Q383" s="50"/>
      <c r="R383" s="50"/>
      <c r="S383" s="83"/>
      <c r="T383" s="51"/>
      <c r="U383" s="4" t="str" cm="1">
        <f t="array" ref="U383">IF(AA383&lt;&gt;"ja",_xlfn.IFNA(_xlfn.IFS(AND(O383&lt;&gt;"",F383&lt;&gt;"",RIGHT($N383,6)="tarief"),O383*Q383,S383&gt;0,IF(F383&lt;&gt;"",S383,"")),""),"")</f>
        <v/>
      </c>
      <c r="V383" s="4" t="str" cm="1">
        <f t="array" ref="V383">IF(AA383&lt;&gt;"ja",_xlfn.IFNA(_xlfn.IFS(AND(P383&lt;&gt;"",R383&lt;&gt;"",RIGHT($N383,6)="tarief"),P383*R383,T383&gt;0,T383),""),"")</f>
        <v/>
      </c>
      <c r="W383" s="4" t="str" cm="1">
        <f t="array" ref="W383">IFERROR(_xlfn.IFS(OR(F383="",LEFT(Methode_Keuze,4)="Geen"),"",AND(U383&lt;&gt;"",F383&lt;&gt;"Arbeidskosten"),ROUND(U383*VLOOKUP(F383,Tb_ProjectKosten[],MATCH(Tb_ProjectKosten[[#Headers],[Forfat_Percentage]],Tb_ProjectKosten[#Headers],0),0),2),AND(F383="Arbeidskosten",G383&lt;&gt;""),IFERROR(ROUND(U383*VLOOKUP(G383,Tb_KostenTypen[],3,0)*VLOOKUP(F383,Tb_ProjectKosten[],MATCH(Tb_ProjectKosten[[#Headers],[Forfat_Percentage]],Tb_ProjectKosten[#Headers],0),0),2),""),U383 &lt;=0,0),"")</f>
        <v/>
      </c>
      <c r="X383" s="4" t="str" cm="1">
        <f t="array" ref="X383">IFERROR(_xlfn.IFS(OR(F383="",LEFT(Methode_Keuze,4)="Geen"),"",AND(V383&lt;&gt;"",F383&lt;&gt;"Arbeidskosten"),ROUND(V383*VLOOKUP(F383,Tb_ProjectKosten[],MATCH(Tb_ProjectKosten[[#Headers],[Forfat_Percentage]],Tb_ProjectKosten[#Headers],0),0),2),AND(F383="Arbeidskosten",G383&lt;&gt;""),IFERROR(ROUND(V383*VLOOKUP(G383,Tb_KostenTypen[],3,0)*VLOOKUP(F383,Tb_ProjectKosten[],MATCH(Tb_ProjectKosten[[#Headers],[Forfat_Percentage]],Tb_ProjectKosten[#Headers],0),0),2),""),V383 &lt;=0,0),"")</f>
        <v/>
      </c>
      <c r="Y383" s="262"/>
      <c r="Z383" s="49"/>
      <c r="AA383" s="37" t="str" cm="1">
        <f t="array" ref="AA383">IFERROR(IF(INDEX(SubsidieTabel!$Q$1:$T$9,MATCH($F383,SubsidieTabel!$Q$1:$Q$9,0),IFERROR(MATCH(Methode_Keuze,SubsidieTabel!$Q$1:$T$1,0),2))&lt;&gt;1=TRUE,"ja",""),"")</f>
        <v/>
      </c>
    </row>
    <row r="384" spans="1:27" ht="15" customHeight="1" x14ac:dyDescent="0.25">
      <c r="A384" s="87"/>
      <c r="B384" s="219" t="str">
        <f>IF(A384&lt;&gt;"",_xlfn.MAXIFS($B$1:B383,$A$1:A383,A384)+1,"")</f>
        <v/>
      </c>
      <c r="C384" s="50"/>
      <c r="D384" s="50"/>
      <c r="E384" s="50"/>
      <c r="F384" s="50"/>
      <c r="G384" s="283"/>
      <c r="H384" s="296"/>
      <c r="I384" s="295"/>
      <c r="J384" s="295"/>
      <c r="K384" s="202"/>
      <c r="L384" s="202"/>
      <c r="M384" s="91" t="str">
        <f>IFERROR(VLOOKUP(H384,Lijsten!$H$1:$I$100,2,0),"")</f>
        <v/>
      </c>
      <c r="N384" s="91" t="str" cm="1">
        <f t="array" ref="N384">IFERROR(_xlfn.IFS(AND(LEFT(F384,6)="Arbeid",RIGHT(F384,3)&lt;&gt;"IKS"),IFERROR(VLOOKUP($G384,Tb_KostenTypen[],2,0),"tarief"),RIGHT(F384,3)="IKS","Uurtarief",LEFT(F384,6)="Arbeid","Uurtarief",AND(LEFT(F384,8)="Bijdrage",RIGHT(F384,15)="(vrijwilligers)"),"Vast tarief"),"")</f>
        <v/>
      </c>
      <c r="O384" s="92"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tarief",IF(LEFT(F384,8)="Bijdrage",VLOOKUP($F384,Tb_KostenTypen[],MATCH(Methode_Keuze,Tb_KostenTypen[#Headers],0),0),VLOOKUP($G384,Lijsten!L:O,4,0))),""),"")</f>
        <v/>
      </c>
      <c r="P384" s="92"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tarief",IF(LEFT(F384,8)="Bijdrage",VLOOKUP($F384,Tb_KostenTypen[],MATCH(Methode_Keuze,Tb_KostenTypen[#Headers],0),0),VLOOKUP($G384,Lijsten!L:O,4,0))),""),"")</f>
        <v/>
      </c>
      <c r="Q384" s="50"/>
      <c r="R384" s="50"/>
      <c r="S384" s="83"/>
      <c r="T384" s="51"/>
      <c r="U384" s="4" t="str" cm="1">
        <f t="array" ref="U384">IF(AA384&lt;&gt;"ja",_xlfn.IFNA(_xlfn.IFS(AND(O384&lt;&gt;"",F384&lt;&gt;"",RIGHT($N384,6)="tarief"),O384*Q384,S384&gt;0,IF(F384&lt;&gt;"",S384,"")),""),"")</f>
        <v/>
      </c>
      <c r="V384" s="4" t="str" cm="1">
        <f t="array" ref="V384">IF(AA384&lt;&gt;"ja",_xlfn.IFNA(_xlfn.IFS(AND(P384&lt;&gt;"",R384&lt;&gt;"",RIGHT($N384,6)="tarief"),P384*R384,T384&gt;0,T384),""),"")</f>
        <v/>
      </c>
      <c r="W384" s="4" t="str" cm="1">
        <f t="array" ref="W384">IFERROR(_xlfn.IFS(OR(F384="",LEFT(Methode_Keuze,4)="Geen"),"",AND(U384&lt;&gt;"",F384&lt;&gt;"Arbeidskosten"),ROUND(U384*VLOOKUP(F384,Tb_ProjectKosten[],MATCH(Tb_ProjectKosten[[#Headers],[Forfat_Percentage]],Tb_ProjectKosten[#Headers],0),0),2),AND(F384="Arbeidskosten",G384&lt;&gt;""),IFERROR(ROUND(U384*VLOOKUP(G384,Tb_KostenTypen[],3,0)*VLOOKUP(F384,Tb_ProjectKosten[],MATCH(Tb_ProjectKosten[[#Headers],[Forfat_Percentage]],Tb_ProjectKosten[#Headers],0),0),2),""),U384 &lt;=0,0),"")</f>
        <v/>
      </c>
      <c r="X384" s="4" t="str" cm="1">
        <f t="array" ref="X384">IFERROR(_xlfn.IFS(OR(F384="",LEFT(Methode_Keuze,4)="Geen"),"",AND(V384&lt;&gt;"",F384&lt;&gt;"Arbeidskosten"),ROUND(V384*VLOOKUP(F384,Tb_ProjectKosten[],MATCH(Tb_ProjectKosten[[#Headers],[Forfat_Percentage]],Tb_ProjectKosten[#Headers],0),0),2),AND(F384="Arbeidskosten",G384&lt;&gt;""),IFERROR(ROUND(V384*VLOOKUP(G384,Tb_KostenTypen[],3,0)*VLOOKUP(F384,Tb_ProjectKosten[],MATCH(Tb_ProjectKosten[[#Headers],[Forfat_Percentage]],Tb_ProjectKosten[#Headers],0),0),2),""),V384 &lt;=0,0),"")</f>
        <v/>
      </c>
      <c r="Y384" s="262"/>
      <c r="Z384" s="49"/>
      <c r="AA384" s="37" t="str" cm="1">
        <f t="array" ref="AA384">IFERROR(IF(INDEX(SubsidieTabel!$Q$1:$T$9,MATCH($F384,SubsidieTabel!$Q$1:$Q$9,0),IFERROR(MATCH(Methode_Keuze,SubsidieTabel!$Q$1:$T$1,0),2))&lt;&gt;1=TRUE,"ja",""),"")</f>
        <v/>
      </c>
    </row>
    <row r="385" spans="1:27" ht="15" customHeight="1" x14ac:dyDescent="0.25">
      <c r="A385" s="87"/>
      <c r="B385" s="219" t="str">
        <f>IF(A385&lt;&gt;"",_xlfn.MAXIFS($B$1:B384,$A$1:A384,A385)+1,"")</f>
        <v/>
      </c>
      <c r="C385" s="50"/>
      <c r="D385" s="50"/>
      <c r="E385" s="50"/>
      <c r="F385" s="50"/>
      <c r="G385" s="283"/>
      <c r="H385" s="296"/>
      <c r="I385" s="295"/>
      <c r="J385" s="295"/>
      <c r="K385" s="202"/>
      <c r="L385" s="202"/>
      <c r="M385" s="91" t="str">
        <f>IFERROR(VLOOKUP(H385,Lijsten!$H$1:$I$100,2,0),"")</f>
        <v/>
      </c>
      <c r="N385" s="91" t="str" cm="1">
        <f t="array" ref="N385">IFERROR(_xlfn.IFS(AND(LEFT(F385,6)="Arbeid",RIGHT(F385,3)&lt;&gt;"IKS"),IFERROR(VLOOKUP($G385,Tb_KostenTypen[],2,0),"tarief"),RIGHT(F385,3)="IKS","Uurtarief",LEFT(F385,6)="Arbeid","Uurtarief",AND(LEFT(F385,8)="Bijdrage",RIGHT(F385,15)="(vrijwilligers)"),"Vast tarief"),"")</f>
        <v/>
      </c>
      <c r="O385" s="92"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tarief",IF(LEFT(F385,8)="Bijdrage",VLOOKUP($F385,Tb_KostenTypen[],MATCH(Methode_Keuze,Tb_KostenTypen[#Headers],0),0),VLOOKUP($G385,Lijsten!L:O,4,0))),""),"")</f>
        <v/>
      </c>
      <c r="P385" s="92"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tarief",IF(LEFT(F385,8)="Bijdrage",VLOOKUP($F385,Tb_KostenTypen[],MATCH(Methode_Keuze,Tb_KostenTypen[#Headers],0),0),VLOOKUP($G385,Lijsten!L:O,4,0))),""),"")</f>
        <v/>
      </c>
      <c r="Q385" s="50"/>
      <c r="R385" s="50"/>
      <c r="S385" s="83"/>
      <c r="T385" s="51"/>
      <c r="U385" s="4" t="str" cm="1">
        <f t="array" ref="U385">IF(AA385&lt;&gt;"ja",_xlfn.IFNA(_xlfn.IFS(AND(O385&lt;&gt;"",F385&lt;&gt;"",RIGHT($N385,6)="tarief"),O385*Q385,S385&gt;0,IF(F385&lt;&gt;"",S385,"")),""),"")</f>
        <v/>
      </c>
      <c r="V385" s="4" t="str" cm="1">
        <f t="array" ref="V385">IF(AA385&lt;&gt;"ja",_xlfn.IFNA(_xlfn.IFS(AND(P385&lt;&gt;"",R385&lt;&gt;"",RIGHT($N385,6)="tarief"),P385*R385,T385&gt;0,T385),""),"")</f>
        <v/>
      </c>
      <c r="W385" s="4" t="str" cm="1">
        <f t="array" ref="W385">IFERROR(_xlfn.IFS(OR(F385="",LEFT(Methode_Keuze,4)="Geen"),"",AND(U385&lt;&gt;"",F385&lt;&gt;"Arbeidskosten"),ROUND(U385*VLOOKUP(F385,Tb_ProjectKosten[],MATCH(Tb_ProjectKosten[[#Headers],[Forfat_Percentage]],Tb_ProjectKosten[#Headers],0),0),2),AND(F385="Arbeidskosten",G385&lt;&gt;""),IFERROR(ROUND(U385*VLOOKUP(G385,Tb_KostenTypen[],3,0)*VLOOKUP(F385,Tb_ProjectKosten[],MATCH(Tb_ProjectKosten[[#Headers],[Forfat_Percentage]],Tb_ProjectKosten[#Headers],0),0),2),""),U385 &lt;=0,0),"")</f>
        <v/>
      </c>
      <c r="X385" s="4" t="str" cm="1">
        <f t="array" ref="X385">IFERROR(_xlfn.IFS(OR(F385="",LEFT(Methode_Keuze,4)="Geen"),"",AND(V385&lt;&gt;"",F385&lt;&gt;"Arbeidskosten"),ROUND(V385*VLOOKUP(F385,Tb_ProjectKosten[],MATCH(Tb_ProjectKosten[[#Headers],[Forfat_Percentage]],Tb_ProjectKosten[#Headers],0),0),2),AND(F385="Arbeidskosten",G385&lt;&gt;""),IFERROR(ROUND(V385*VLOOKUP(G385,Tb_KostenTypen[],3,0)*VLOOKUP(F385,Tb_ProjectKosten[],MATCH(Tb_ProjectKosten[[#Headers],[Forfat_Percentage]],Tb_ProjectKosten[#Headers],0),0),2),""),V385 &lt;=0,0),"")</f>
        <v/>
      </c>
      <c r="Y385" s="262"/>
      <c r="Z385" s="49"/>
      <c r="AA385" s="37" t="str" cm="1">
        <f t="array" ref="AA385">IFERROR(IF(INDEX(SubsidieTabel!$Q$1:$T$9,MATCH($F385,SubsidieTabel!$Q$1:$Q$9,0),IFERROR(MATCH(Methode_Keuze,SubsidieTabel!$Q$1:$T$1,0),2))&lt;&gt;1=TRUE,"ja",""),"")</f>
        <v/>
      </c>
    </row>
    <row r="386" spans="1:27" ht="15" customHeight="1" x14ac:dyDescent="0.25">
      <c r="A386" s="87"/>
      <c r="B386" s="219" t="str">
        <f>IF(A386&lt;&gt;"",_xlfn.MAXIFS($B$1:B385,$A$1:A385,A386)+1,"")</f>
        <v/>
      </c>
      <c r="C386" s="50"/>
      <c r="D386" s="50"/>
      <c r="E386" s="50"/>
      <c r="F386" s="50"/>
      <c r="G386" s="283"/>
      <c r="H386" s="296"/>
      <c r="I386" s="295"/>
      <c r="J386" s="295"/>
      <c r="K386" s="202"/>
      <c r="L386" s="202"/>
      <c r="M386" s="91" t="str">
        <f>IFERROR(VLOOKUP(H386,Lijsten!$H$1:$I$100,2,0),"")</f>
        <v/>
      </c>
      <c r="N386" s="91" t="str" cm="1">
        <f t="array" ref="N386">IFERROR(_xlfn.IFS(AND(LEFT(F386,6)="Arbeid",RIGHT(F386,3)&lt;&gt;"IKS"),IFERROR(VLOOKUP($G386,Tb_KostenTypen[],2,0),"tarief"),RIGHT(F386,3)="IKS","Uurtarief",LEFT(F386,6)="Arbeid","Uurtarief",AND(LEFT(F386,8)="Bijdrage",RIGHT(F386,15)="(vrijwilligers)"),"Vast tarief"),"")</f>
        <v/>
      </c>
      <c r="O386" s="92"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tarief",IF(LEFT(F386,8)="Bijdrage",VLOOKUP($F386,Tb_KostenTypen[],MATCH(Methode_Keuze,Tb_KostenTypen[#Headers],0),0),VLOOKUP($G386,Lijsten!L:O,4,0))),""),"")</f>
        <v/>
      </c>
      <c r="P386" s="92"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tarief",IF(LEFT(F386,8)="Bijdrage",VLOOKUP($F386,Tb_KostenTypen[],MATCH(Methode_Keuze,Tb_KostenTypen[#Headers],0),0),VLOOKUP($G386,Lijsten!L:O,4,0))),""),"")</f>
        <v/>
      </c>
      <c r="Q386" s="50"/>
      <c r="R386" s="50"/>
      <c r="S386" s="83"/>
      <c r="T386" s="51"/>
      <c r="U386" s="4" t="str" cm="1">
        <f t="array" ref="U386">IF(AA386&lt;&gt;"ja",_xlfn.IFNA(_xlfn.IFS(AND(O386&lt;&gt;"",F386&lt;&gt;"",RIGHT($N386,6)="tarief"),O386*Q386,S386&gt;0,IF(F386&lt;&gt;"",S386,"")),""),"")</f>
        <v/>
      </c>
      <c r="V386" s="4" t="str" cm="1">
        <f t="array" ref="V386">IF(AA386&lt;&gt;"ja",_xlfn.IFNA(_xlfn.IFS(AND(P386&lt;&gt;"",R386&lt;&gt;"",RIGHT($N386,6)="tarief"),P386*R386,T386&gt;0,T386),""),"")</f>
        <v/>
      </c>
      <c r="W386" s="4" t="str" cm="1">
        <f t="array" ref="W386">IFERROR(_xlfn.IFS(OR(F386="",LEFT(Methode_Keuze,4)="Geen"),"",AND(U386&lt;&gt;"",F386&lt;&gt;"Arbeidskosten"),ROUND(U386*VLOOKUP(F386,Tb_ProjectKosten[],MATCH(Tb_ProjectKosten[[#Headers],[Forfat_Percentage]],Tb_ProjectKosten[#Headers],0),0),2),AND(F386="Arbeidskosten",G386&lt;&gt;""),IFERROR(ROUND(U386*VLOOKUP(G386,Tb_KostenTypen[],3,0)*VLOOKUP(F386,Tb_ProjectKosten[],MATCH(Tb_ProjectKosten[[#Headers],[Forfat_Percentage]],Tb_ProjectKosten[#Headers],0),0),2),""),U386 &lt;=0,0),"")</f>
        <v/>
      </c>
      <c r="X386" s="4" t="str" cm="1">
        <f t="array" ref="X386">IFERROR(_xlfn.IFS(OR(F386="",LEFT(Methode_Keuze,4)="Geen"),"",AND(V386&lt;&gt;"",F386&lt;&gt;"Arbeidskosten"),ROUND(V386*VLOOKUP(F386,Tb_ProjectKosten[],MATCH(Tb_ProjectKosten[[#Headers],[Forfat_Percentage]],Tb_ProjectKosten[#Headers],0),0),2),AND(F386="Arbeidskosten",G386&lt;&gt;""),IFERROR(ROUND(V386*VLOOKUP(G386,Tb_KostenTypen[],3,0)*VLOOKUP(F386,Tb_ProjectKosten[],MATCH(Tb_ProjectKosten[[#Headers],[Forfat_Percentage]],Tb_ProjectKosten[#Headers],0),0),2),""),V386 &lt;=0,0),"")</f>
        <v/>
      </c>
      <c r="Y386" s="262"/>
      <c r="Z386" s="49"/>
      <c r="AA386" s="37" t="str" cm="1">
        <f t="array" ref="AA386">IFERROR(IF(INDEX(SubsidieTabel!$Q$1:$T$9,MATCH($F386,SubsidieTabel!$Q$1:$Q$9,0),IFERROR(MATCH(Methode_Keuze,SubsidieTabel!$Q$1:$T$1,0),2))&lt;&gt;1=TRUE,"ja",""),"")</f>
        <v/>
      </c>
    </row>
    <row r="387" spans="1:27" ht="15" customHeight="1" x14ac:dyDescent="0.25">
      <c r="A387" s="87"/>
      <c r="B387" s="219" t="str">
        <f>IF(A387&lt;&gt;"",_xlfn.MAXIFS($B$1:B386,$A$1:A386,A387)+1,"")</f>
        <v/>
      </c>
      <c r="C387" s="50"/>
      <c r="D387" s="50"/>
      <c r="E387" s="50"/>
      <c r="F387" s="50"/>
      <c r="G387" s="283"/>
      <c r="H387" s="296"/>
      <c r="I387" s="295"/>
      <c r="J387" s="295"/>
      <c r="K387" s="202"/>
      <c r="L387" s="202"/>
      <c r="M387" s="91" t="str">
        <f>IFERROR(VLOOKUP(H387,Lijsten!$H$1:$I$100,2,0),"")</f>
        <v/>
      </c>
      <c r="N387" s="91" t="str" cm="1">
        <f t="array" ref="N387">IFERROR(_xlfn.IFS(AND(LEFT(F387,6)="Arbeid",RIGHT(F387,3)&lt;&gt;"IKS"),IFERROR(VLOOKUP($G387,Tb_KostenTypen[],2,0),"tarief"),RIGHT(F387,3)="IKS","Uurtarief",LEFT(F387,6)="Arbeid","Uurtarief",AND(LEFT(F387,8)="Bijdrage",RIGHT(F387,15)="(vrijwilligers)"),"Vast tarief"),"")</f>
        <v/>
      </c>
      <c r="O387" s="92"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tarief",IF(LEFT(F387,8)="Bijdrage",VLOOKUP($F387,Tb_KostenTypen[],MATCH(Methode_Keuze,Tb_KostenTypen[#Headers],0),0),VLOOKUP($G387,Lijsten!L:O,4,0))),""),"")</f>
        <v/>
      </c>
      <c r="P387" s="92"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tarief",IF(LEFT(F387,8)="Bijdrage",VLOOKUP($F387,Tb_KostenTypen[],MATCH(Methode_Keuze,Tb_KostenTypen[#Headers],0),0),VLOOKUP($G387,Lijsten!L:O,4,0))),""),"")</f>
        <v/>
      </c>
      <c r="Q387" s="50"/>
      <c r="R387" s="50"/>
      <c r="S387" s="83"/>
      <c r="T387" s="51"/>
      <c r="U387" s="4" t="str" cm="1">
        <f t="array" ref="U387">IF(AA387&lt;&gt;"ja",_xlfn.IFNA(_xlfn.IFS(AND(O387&lt;&gt;"",F387&lt;&gt;"",RIGHT($N387,6)="tarief"),O387*Q387,S387&gt;0,IF(F387&lt;&gt;"",S387,"")),""),"")</f>
        <v/>
      </c>
      <c r="V387" s="4" t="str" cm="1">
        <f t="array" ref="V387">IF(AA387&lt;&gt;"ja",_xlfn.IFNA(_xlfn.IFS(AND(P387&lt;&gt;"",R387&lt;&gt;"",RIGHT($N387,6)="tarief"),P387*R387,T387&gt;0,T387),""),"")</f>
        <v/>
      </c>
      <c r="W387" s="4" t="str" cm="1">
        <f t="array" ref="W387">IFERROR(_xlfn.IFS(OR(F387="",LEFT(Methode_Keuze,4)="Geen"),"",AND(U387&lt;&gt;"",F387&lt;&gt;"Arbeidskosten"),ROUND(U387*VLOOKUP(F387,Tb_ProjectKosten[],MATCH(Tb_ProjectKosten[[#Headers],[Forfat_Percentage]],Tb_ProjectKosten[#Headers],0),0),2),AND(F387="Arbeidskosten",G387&lt;&gt;""),IFERROR(ROUND(U387*VLOOKUP(G387,Tb_KostenTypen[],3,0)*VLOOKUP(F387,Tb_ProjectKosten[],MATCH(Tb_ProjectKosten[[#Headers],[Forfat_Percentage]],Tb_ProjectKosten[#Headers],0),0),2),""),U387 &lt;=0,0),"")</f>
        <v/>
      </c>
      <c r="X387" s="4" t="str" cm="1">
        <f t="array" ref="X387">IFERROR(_xlfn.IFS(OR(F387="",LEFT(Methode_Keuze,4)="Geen"),"",AND(V387&lt;&gt;"",F387&lt;&gt;"Arbeidskosten"),ROUND(V387*VLOOKUP(F387,Tb_ProjectKosten[],MATCH(Tb_ProjectKosten[[#Headers],[Forfat_Percentage]],Tb_ProjectKosten[#Headers],0),0),2),AND(F387="Arbeidskosten",G387&lt;&gt;""),IFERROR(ROUND(V387*VLOOKUP(G387,Tb_KostenTypen[],3,0)*VLOOKUP(F387,Tb_ProjectKosten[],MATCH(Tb_ProjectKosten[[#Headers],[Forfat_Percentage]],Tb_ProjectKosten[#Headers],0),0),2),""),V387 &lt;=0,0),"")</f>
        <v/>
      </c>
      <c r="Y387" s="262"/>
      <c r="Z387" s="49"/>
      <c r="AA387" s="37" t="str" cm="1">
        <f t="array" ref="AA387">IFERROR(IF(INDEX(SubsidieTabel!$Q$1:$T$9,MATCH($F387,SubsidieTabel!$Q$1:$Q$9,0),IFERROR(MATCH(Methode_Keuze,SubsidieTabel!$Q$1:$T$1,0),2))&lt;&gt;1=TRUE,"ja",""),"")</f>
        <v/>
      </c>
    </row>
    <row r="388" spans="1:27" ht="15" customHeight="1" x14ac:dyDescent="0.25">
      <c r="A388" s="87"/>
      <c r="B388" s="219" t="str">
        <f>IF(A388&lt;&gt;"",_xlfn.MAXIFS($B$1:B387,$A$1:A387,A388)+1,"")</f>
        <v/>
      </c>
      <c r="C388" s="50"/>
      <c r="D388" s="50"/>
      <c r="E388" s="50"/>
      <c r="F388" s="50"/>
      <c r="G388" s="283"/>
      <c r="H388" s="296"/>
      <c r="I388" s="295"/>
      <c r="J388" s="295"/>
      <c r="K388" s="202"/>
      <c r="L388" s="202"/>
      <c r="M388" s="91" t="str">
        <f>IFERROR(VLOOKUP(H388,Lijsten!$H$1:$I$100,2,0),"")</f>
        <v/>
      </c>
      <c r="N388" s="91" t="str" cm="1">
        <f t="array" ref="N388">IFERROR(_xlfn.IFS(AND(LEFT(F388,6)="Arbeid",RIGHT(F388,3)&lt;&gt;"IKS"),IFERROR(VLOOKUP($G388,Tb_KostenTypen[],2,0),"tarief"),RIGHT(F388,3)="IKS","Uurtarief",LEFT(F388,6)="Arbeid","Uurtarief",AND(LEFT(F388,8)="Bijdrage",RIGHT(F388,15)="(vrijwilligers)"),"Vast tarief"),"")</f>
        <v/>
      </c>
      <c r="O388" s="92"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tarief",IF(LEFT(F388,8)="Bijdrage",VLOOKUP($F388,Tb_KostenTypen[],MATCH(Methode_Keuze,Tb_KostenTypen[#Headers],0),0),VLOOKUP($G388,Lijsten!L:O,4,0))),""),"")</f>
        <v/>
      </c>
      <c r="P388" s="92"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tarief",IF(LEFT(F388,8)="Bijdrage",VLOOKUP($F388,Tb_KostenTypen[],MATCH(Methode_Keuze,Tb_KostenTypen[#Headers],0),0),VLOOKUP($G388,Lijsten!L:O,4,0))),""),"")</f>
        <v/>
      </c>
      <c r="Q388" s="50"/>
      <c r="R388" s="50"/>
      <c r="S388" s="83"/>
      <c r="T388" s="51"/>
      <c r="U388" s="4" t="str" cm="1">
        <f t="array" ref="U388">IF(AA388&lt;&gt;"ja",_xlfn.IFNA(_xlfn.IFS(AND(O388&lt;&gt;"",F388&lt;&gt;"",RIGHT($N388,6)="tarief"),O388*Q388,S388&gt;0,IF(F388&lt;&gt;"",S388,"")),""),"")</f>
        <v/>
      </c>
      <c r="V388" s="4" t="str" cm="1">
        <f t="array" ref="V388">IF(AA388&lt;&gt;"ja",_xlfn.IFNA(_xlfn.IFS(AND(P388&lt;&gt;"",R388&lt;&gt;"",RIGHT($N388,6)="tarief"),P388*R388,T388&gt;0,T388),""),"")</f>
        <v/>
      </c>
      <c r="W388" s="4" t="str" cm="1">
        <f t="array" ref="W388">IFERROR(_xlfn.IFS(OR(F388="",LEFT(Methode_Keuze,4)="Geen"),"",AND(U388&lt;&gt;"",F388&lt;&gt;"Arbeidskosten"),ROUND(U388*VLOOKUP(F388,Tb_ProjectKosten[],MATCH(Tb_ProjectKosten[[#Headers],[Forfat_Percentage]],Tb_ProjectKosten[#Headers],0),0),2),AND(F388="Arbeidskosten",G388&lt;&gt;""),IFERROR(ROUND(U388*VLOOKUP(G388,Tb_KostenTypen[],3,0)*VLOOKUP(F388,Tb_ProjectKosten[],MATCH(Tb_ProjectKosten[[#Headers],[Forfat_Percentage]],Tb_ProjectKosten[#Headers],0),0),2),""),U388 &lt;=0,0),"")</f>
        <v/>
      </c>
      <c r="X388" s="4" t="str" cm="1">
        <f t="array" ref="X388">IFERROR(_xlfn.IFS(OR(F388="",LEFT(Methode_Keuze,4)="Geen"),"",AND(V388&lt;&gt;"",F388&lt;&gt;"Arbeidskosten"),ROUND(V388*VLOOKUP(F388,Tb_ProjectKosten[],MATCH(Tb_ProjectKosten[[#Headers],[Forfat_Percentage]],Tb_ProjectKosten[#Headers],0),0),2),AND(F388="Arbeidskosten",G388&lt;&gt;""),IFERROR(ROUND(V388*VLOOKUP(G388,Tb_KostenTypen[],3,0)*VLOOKUP(F388,Tb_ProjectKosten[],MATCH(Tb_ProjectKosten[[#Headers],[Forfat_Percentage]],Tb_ProjectKosten[#Headers],0),0),2),""),V388 &lt;=0,0),"")</f>
        <v/>
      </c>
      <c r="Y388" s="262"/>
      <c r="Z388" s="49"/>
      <c r="AA388" s="37" t="str" cm="1">
        <f t="array" ref="AA388">IFERROR(IF(INDEX(SubsidieTabel!$Q$1:$T$9,MATCH($F388,SubsidieTabel!$Q$1:$Q$9,0),IFERROR(MATCH(Methode_Keuze,SubsidieTabel!$Q$1:$T$1,0),2))&lt;&gt;1=TRUE,"ja",""),"")</f>
        <v/>
      </c>
    </row>
    <row r="389" spans="1:27" ht="15" customHeight="1" x14ac:dyDescent="0.25">
      <c r="A389" s="87"/>
      <c r="B389" s="219" t="str">
        <f>IF(A389&lt;&gt;"",_xlfn.MAXIFS($B$1:B388,$A$1:A388,A389)+1,"")</f>
        <v/>
      </c>
      <c r="C389" s="50"/>
      <c r="D389" s="50"/>
      <c r="E389" s="50"/>
      <c r="F389" s="50"/>
      <c r="G389" s="283"/>
      <c r="H389" s="296"/>
      <c r="I389" s="295"/>
      <c r="J389" s="295"/>
      <c r="K389" s="202"/>
      <c r="L389" s="202"/>
      <c r="M389" s="91" t="str">
        <f>IFERROR(VLOOKUP(H389,Lijsten!$H$1:$I$100,2,0),"")</f>
        <v/>
      </c>
      <c r="N389" s="91" t="str" cm="1">
        <f t="array" ref="N389">IFERROR(_xlfn.IFS(AND(LEFT(F389,6)="Arbeid",RIGHT(F389,3)&lt;&gt;"IKS"),IFERROR(VLOOKUP($G389,Tb_KostenTypen[],2,0),"tarief"),RIGHT(F389,3)="IKS","Uurtarief",LEFT(F389,6)="Arbeid","Uurtarief",AND(LEFT(F389,8)="Bijdrage",RIGHT(F389,15)="(vrijwilligers)"),"Vast tarief"),"")</f>
        <v/>
      </c>
      <c r="O389" s="92"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tarief",IF(LEFT(F389,8)="Bijdrage",VLOOKUP($F389,Tb_KostenTypen[],MATCH(Methode_Keuze,Tb_KostenTypen[#Headers],0),0),VLOOKUP($G389,Lijsten!L:O,4,0))),""),"")</f>
        <v/>
      </c>
      <c r="P389" s="92"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tarief",IF(LEFT(F389,8)="Bijdrage",VLOOKUP($F389,Tb_KostenTypen[],MATCH(Methode_Keuze,Tb_KostenTypen[#Headers],0),0),VLOOKUP($G389,Lijsten!L:O,4,0))),""),"")</f>
        <v/>
      </c>
      <c r="Q389" s="50"/>
      <c r="R389" s="50"/>
      <c r="S389" s="83"/>
      <c r="T389" s="51"/>
      <c r="U389" s="4" t="str" cm="1">
        <f t="array" ref="U389">IF(AA389&lt;&gt;"ja",_xlfn.IFNA(_xlfn.IFS(AND(O389&lt;&gt;"",F389&lt;&gt;"",RIGHT($N389,6)="tarief"),O389*Q389,S389&gt;0,IF(F389&lt;&gt;"",S389,"")),""),"")</f>
        <v/>
      </c>
      <c r="V389" s="4" t="str" cm="1">
        <f t="array" ref="V389">IF(AA389&lt;&gt;"ja",_xlfn.IFNA(_xlfn.IFS(AND(P389&lt;&gt;"",R389&lt;&gt;"",RIGHT($N389,6)="tarief"),P389*R389,T389&gt;0,T389),""),"")</f>
        <v/>
      </c>
      <c r="W389" s="4" t="str" cm="1">
        <f t="array" ref="W389">IFERROR(_xlfn.IFS(OR(F389="",LEFT(Methode_Keuze,4)="Geen"),"",AND(U389&lt;&gt;"",F389&lt;&gt;"Arbeidskosten"),ROUND(U389*VLOOKUP(F389,Tb_ProjectKosten[],MATCH(Tb_ProjectKosten[[#Headers],[Forfat_Percentage]],Tb_ProjectKosten[#Headers],0),0),2),AND(F389="Arbeidskosten",G389&lt;&gt;""),IFERROR(ROUND(U389*VLOOKUP(G389,Tb_KostenTypen[],3,0)*VLOOKUP(F389,Tb_ProjectKosten[],MATCH(Tb_ProjectKosten[[#Headers],[Forfat_Percentage]],Tb_ProjectKosten[#Headers],0),0),2),""),U389 &lt;=0,0),"")</f>
        <v/>
      </c>
      <c r="X389" s="4" t="str" cm="1">
        <f t="array" ref="X389">IFERROR(_xlfn.IFS(OR(F389="",LEFT(Methode_Keuze,4)="Geen"),"",AND(V389&lt;&gt;"",F389&lt;&gt;"Arbeidskosten"),ROUND(V389*VLOOKUP(F389,Tb_ProjectKosten[],MATCH(Tb_ProjectKosten[[#Headers],[Forfat_Percentage]],Tb_ProjectKosten[#Headers],0),0),2),AND(F389="Arbeidskosten",G389&lt;&gt;""),IFERROR(ROUND(V389*VLOOKUP(G389,Tb_KostenTypen[],3,0)*VLOOKUP(F389,Tb_ProjectKosten[],MATCH(Tb_ProjectKosten[[#Headers],[Forfat_Percentage]],Tb_ProjectKosten[#Headers],0),0),2),""),V389 &lt;=0,0),"")</f>
        <v/>
      </c>
      <c r="Y389" s="262"/>
      <c r="Z389" s="49"/>
      <c r="AA389" s="37" t="str" cm="1">
        <f t="array" ref="AA389">IFERROR(IF(INDEX(SubsidieTabel!$Q$1:$T$9,MATCH($F389,SubsidieTabel!$Q$1:$Q$9,0),IFERROR(MATCH(Methode_Keuze,SubsidieTabel!$Q$1:$T$1,0),2))&lt;&gt;1=TRUE,"ja",""),"")</f>
        <v/>
      </c>
    </row>
    <row r="390" spans="1:27" ht="15" customHeight="1" x14ac:dyDescent="0.25">
      <c r="A390" s="87"/>
      <c r="B390" s="219" t="str">
        <f>IF(A390&lt;&gt;"",_xlfn.MAXIFS($B$1:B389,$A$1:A389,A390)+1,"")</f>
        <v/>
      </c>
      <c r="C390" s="50"/>
      <c r="D390" s="50"/>
      <c r="E390" s="50"/>
      <c r="F390" s="50"/>
      <c r="G390" s="283"/>
      <c r="H390" s="296"/>
      <c r="I390" s="295"/>
      <c r="J390" s="295"/>
      <c r="K390" s="202"/>
      <c r="L390" s="202"/>
      <c r="M390" s="91" t="str">
        <f>IFERROR(VLOOKUP(H390,Lijsten!$H$1:$I$100,2,0),"")</f>
        <v/>
      </c>
      <c r="N390" s="91" t="str" cm="1">
        <f t="array" ref="N390">IFERROR(_xlfn.IFS(AND(LEFT(F390,6)="Arbeid",RIGHT(F390,3)&lt;&gt;"IKS"),IFERROR(VLOOKUP($G390,Tb_KostenTypen[],2,0),"tarief"),RIGHT(F390,3)="IKS","Uurtarief",LEFT(F390,6)="Arbeid","Uurtarief",AND(LEFT(F390,8)="Bijdrage",RIGHT(F390,15)="(vrijwilligers)"),"Vast tarief"),"")</f>
        <v/>
      </c>
      <c r="O390" s="92"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tarief",IF(LEFT(F390,8)="Bijdrage",VLOOKUP($F390,Tb_KostenTypen[],MATCH(Methode_Keuze,Tb_KostenTypen[#Headers],0),0),VLOOKUP($G390,Lijsten!L:O,4,0))),""),"")</f>
        <v/>
      </c>
      <c r="P390" s="92"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tarief",IF(LEFT(F390,8)="Bijdrage",VLOOKUP($F390,Tb_KostenTypen[],MATCH(Methode_Keuze,Tb_KostenTypen[#Headers],0),0),VLOOKUP($G390,Lijsten!L:O,4,0))),""),"")</f>
        <v/>
      </c>
      <c r="Q390" s="50"/>
      <c r="R390" s="50"/>
      <c r="S390" s="83"/>
      <c r="T390" s="51"/>
      <c r="U390" s="4" t="str" cm="1">
        <f t="array" ref="U390">IF(AA390&lt;&gt;"ja",_xlfn.IFNA(_xlfn.IFS(AND(O390&lt;&gt;"",F390&lt;&gt;"",RIGHT($N390,6)="tarief"),O390*Q390,S390&gt;0,IF(F390&lt;&gt;"",S390,"")),""),"")</f>
        <v/>
      </c>
      <c r="V390" s="4" t="str" cm="1">
        <f t="array" ref="V390">IF(AA390&lt;&gt;"ja",_xlfn.IFNA(_xlfn.IFS(AND(P390&lt;&gt;"",R390&lt;&gt;"",RIGHT($N390,6)="tarief"),P390*R390,T390&gt;0,T390),""),"")</f>
        <v/>
      </c>
      <c r="W390" s="4" t="str" cm="1">
        <f t="array" ref="W390">IFERROR(_xlfn.IFS(OR(F390="",LEFT(Methode_Keuze,4)="Geen"),"",AND(U390&lt;&gt;"",F390&lt;&gt;"Arbeidskosten"),ROUND(U390*VLOOKUP(F390,Tb_ProjectKosten[],MATCH(Tb_ProjectKosten[[#Headers],[Forfat_Percentage]],Tb_ProjectKosten[#Headers],0),0),2),AND(F390="Arbeidskosten",G390&lt;&gt;""),IFERROR(ROUND(U390*VLOOKUP(G390,Tb_KostenTypen[],3,0)*VLOOKUP(F390,Tb_ProjectKosten[],MATCH(Tb_ProjectKosten[[#Headers],[Forfat_Percentage]],Tb_ProjectKosten[#Headers],0),0),2),""),U390 &lt;=0,0),"")</f>
        <v/>
      </c>
      <c r="X390" s="4" t="str" cm="1">
        <f t="array" ref="X390">IFERROR(_xlfn.IFS(OR(F390="",LEFT(Methode_Keuze,4)="Geen"),"",AND(V390&lt;&gt;"",F390&lt;&gt;"Arbeidskosten"),ROUND(V390*VLOOKUP(F390,Tb_ProjectKosten[],MATCH(Tb_ProjectKosten[[#Headers],[Forfat_Percentage]],Tb_ProjectKosten[#Headers],0),0),2),AND(F390="Arbeidskosten",G390&lt;&gt;""),IFERROR(ROUND(V390*VLOOKUP(G390,Tb_KostenTypen[],3,0)*VLOOKUP(F390,Tb_ProjectKosten[],MATCH(Tb_ProjectKosten[[#Headers],[Forfat_Percentage]],Tb_ProjectKosten[#Headers],0),0),2),""),V390 &lt;=0,0),"")</f>
        <v/>
      </c>
      <c r="Y390" s="262"/>
      <c r="Z390" s="49"/>
      <c r="AA390" s="37" t="str" cm="1">
        <f t="array" ref="AA390">IFERROR(IF(INDEX(SubsidieTabel!$Q$1:$T$9,MATCH($F390,SubsidieTabel!$Q$1:$Q$9,0),IFERROR(MATCH(Methode_Keuze,SubsidieTabel!$Q$1:$T$1,0),2))&lt;&gt;1=TRUE,"ja",""),"")</f>
        <v/>
      </c>
    </row>
    <row r="391" spans="1:27" ht="15" customHeight="1" x14ac:dyDescent="0.25">
      <c r="A391" s="87"/>
      <c r="B391" s="219" t="str">
        <f>IF(A391&lt;&gt;"",_xlfn.MAXIFS($B$1:B390,$A$1:A390,A391)+1,"")</f>
        <v/>
      </c>
      <c r="C391" s="50"/>
      <c r="D391" s="50"/>
      <c r="E391" s="50"/>
      <c r="F391" s="50"/>
      <c r="G391" s="283"/>
      <c r="H391" s="296"/>
      <c r="I391" s="295"/>
      <c r="J391" s="295"/>
      <c r="K391" s="202"/>
      <c r="L391" s="202"/>
      <c r="M391" s="91" t="str">
        <f>IFERROR(VLOOKUP(H391,Lijsten!$H$1:$I$100,2,0),"")</f>
        <v/>
      </c>
      <c r="N391" s="91" t="str" cm="1">
        <f t="array" ref="N391">IFERROR(_xlfn.IFS(AND(LEFT(F391,6)="Arbeid",RIGHT(F391,3)&lt;&gt;"IKS"),IFERROR(VLOOKUP($G391,Tb_KostenTypen[],2,0),"tarief"),RIGHT(F391,3)="IKS","Uurtarief",LEFT(F391,6)="Arbeid","Uurtarief",AND(LEFT(F391,8)="Bijdrage",RIGHT(F391,15)="(vrijwilligers)"),"Vast tarief"),"")</f>
        <v/>
      </c>
      <c r="O391" s="92"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tarief",IF(LEFT(F391,8)="Bijdrage",VLOOKUP($F391,Tb_KostenTypen[],MATCH(Methode_Keuze,Tb_KostenTypen[#Headers],0),0),VLOOKUP($G391,Lijsten!L:O,4,0))),""),"")</f>
        <v/>
      </c>
      <c r="P391" s="92"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tarief",IF(LEFT(F391,8)="Bijdrage",VLOOKUP($F391,Tb_KostenTypen[],MATCH(Methode_Keuze,Tb_KostenTypen[#Headers],0),0),VLOOKUP($G391,Lijsten!L:O,4,0))),""),"")</f>
        <v/>
      </c>
      <c r="Q391" s="50"/>
      <c r="R391" s="50"/>
      <c r="S391" s="83"/>
      <c r="T391" s="51"/>
      <c r="U391" s="4" t="str" cm="1">
        <f t="array" ref="U391">IF(AA391&lt;&gt;"ja",_xlfn.IFNA(_xlfn.IFS(AND(O391&lt;&gt;"",F391&lt;&gt;"",RIGHT($N391,6)="tarief"),O391*Q391,S391&gt;0,IF(F391&lt;&gt;"",S391,"")),""),"")</f>
        <v/>
      </c>
      <c r="V391" s="4" t="str" cm="1">
        <f t="array" ref="V391">IF(AA391&lt;&gt;"ja",_xlfn.IFNA(_xlfn.IFS(AND(P391&lt;&gt;"",R391&lt;&gt;"",RIGHT($N391,6)="tarief"),P391*R391,T391&gt;0,T391),""),"")</f>
        <v/>
      </c>
      <c r="W391" s="4" t="str" cm="1">
        <f t="array" ref="W391">IFERROR(_xlfn.IFS(OR(F391="",LEFT(Methode_Keuze,4)="Geen"),"",AND(U391&lt;&gt;"",F391&lt;&gt;"Arbeidskosten"),ROUND(U391*VLOOKUP(F391,Tb_ProjectKosten[],MATCH(Tb_ProjectKosten[[#Headers],[Forfat_Percentage]],Tb_ProjectKosten[#Headers],0),0),2),AND(F391="Arbeidskosten",G391&lt;&gt;""),IFERROR(ROUND(U391*VLOOKUP(G391,Tb_KostenTypen[],3,0)*VLOOKUP(F391,Tb_ProjectKosten[],MATCH(Tb_ProjectKosten[[#Headers],[Forfat_Percentage]],Tb_ProjectKosten[#Headers],0),0),2),""),U391 &lt;=0,0),"")</f>
        <v/>
      </c>
      <c r="X391" s="4" t="str" cm="1">
        <f t="array" ref="X391">IFERROR(_xlfn.IFS(OR(F391="",LEFT(Methode_Keuze,4)="Geen"),"",AND(V391&lt;&gt;"",F391&lt;&gt;"Arbeidskosten"),ROUND(V391*VLOOKUP(F391,Tb_ProjectKosten[],MATCH(Tb_ProjectKosten[[#Headers],[Forfat_Percentage]],Tb_ProjectKosten[#Headers],0),0),2),AND(F391="Arbeidskosten",G391&lt;&gt;""),IFERROR(ROUND(V391*VLOOKUP(G391,Tb_KostenTypen[],3,0)*VLOOKUP(F391,Tb_ProjectKosten[],MATCH(Tb_ProjectKosten[[#Headers],[Forfat_Percentage]],Tb_ProjectKosten[#Headers],0),0),2),""),V391 &lt;=0,0),"")</f>
        <v/>
      </c>
      <c r="Y391" s="262"/>
      <c r="Z391" s="49"/>
      <c r="AA391" s="37" t="str" cm="1">
        <f t="array" ref="AA391">IFERROR(IF(INDEX(SubsidieTabel!$Q$1:$T$9,MATCH($F391,SubsidieTabel!$Q$1:$Q$9,0),IFERROR(MATCH(Methode_Keuze,SubsidieTabel!$Q$1:$T$1,0),2))&lt;&gt;1=TRUE,"ja",""),"")</f>
        <v/>
      </c>
    </row>
    <row r="392" spans="1:27" ht="15" customHeight="1" x14ac:dyDescent="0.25">
      <c r="A392" s="87"/>
      <c r="B392" s="219" t="str">
        <f>IF(A392&lt;&gt;"",_xlfn.MAXIFS($B$1:B391,$A$1:A391,A392)+1,"")</f>
        <v/>
      </c>
      <c r="C392" s="50"/>
      <c r="D392" s="50"/>
      <c r="E392" s="50"/>
      <c r="F392" s="50"/>
      <c r="G392" s="283"/>
      <c r="H392" s="296"/>
      <c r="I392" s="295"/>
      <c r="J392" s="295"/>
      <c r="K392" s="202"/>
      <c r="L392" s="202"/>
      <c r="M392" s="91" t="str">
        <f>IFERROR(VLOOKUP(H392,Lijsten!$H$1:$I$100,2,0),"")</f>
        <v/>
      </c>
      <c r="N392" s="91" t="str" cm="1">
        <f t="array" ref="N392">IFERROR(_xlfn.IFS(AND(LEFT(F392,6)="Arbeid",RIGHT(F392,3)&lt;&gt;"IKS"),IFERROR(VLOOKUP($G392,Tb_KostenTypen[],2,0),"tarief"),RIGHT(F392,3)="IKS","Uurtarief",LEFT(F392,6)="Arbeid","Uurtarief",AND(LEFT(F392,8)="Bijdrage",RIGHT(F392,15)="(vrijwilligers)"),"Vast tarief"),"")</f>
        <v/>
      </c>
      <c r="O392" s="92"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tarief",IF(LEFT(F392,8)="Bijdrage",VLOOKUP($F392,Tb_KostenTypen[],MATCH(Methode_Keuze,Tb_KostenTypen[#Headers],0),0),VLOOKUP($G392,Lijsten!L:O,4,0))),""),"")</f>
        <v/>
      </c>
      <c r="P392" s="92"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tarief",IF(LEFT(F392,8)="Bijdrage",VLOOKUP($F392,Tb_KostenTypen[],MATCH(Methode_Keuze,Tb_KostenTypen[#Headers],0),0),VLOOKUP($G392,Lijsten!L:O,4,0))),""),"")</f>
        <v/>
      </c>
      <c r="Q392" s="50"/>
      <c r="R392" s="50"/>
      <c r="S392" s="83"/>
      <c r="T392" s="51"/>
      <c r="U392" s="4" t="str" cm="1">
        <f t="array" ref="U392">IF(AA392&lt;&gt;"ja",_xlfn.IFNA(_xlfn.IFS(AND(O392&lt;&gt;"",F392&lt;&gt;"",RIGHT($N392,6)="tarief"),O392*Q392,S392&gt;0,IF(F392&lt;&gt;"",S392,"")),""),"")</f>
        <v/>
      </c>
      <c r="V392" s="4" t="str" cm="1">
        <f t="array" ref="V392">IF(AA392&lt;&gt;"ja",_xlfn.IFNA(_xlfn.IFS(AND(P392&lt;&gt;"",R392&lt;&gt;"",RIGHT($N392,6)="tarief"),P392*R392,T392&gt;0,T392),""),"")</f>
        <v/>
      </c>
      <c r="W392" s="4" t="str" cm="1">
        <f t="array" ref="W392">IFERROR(_xlfn.IFS(OR(F392="",LEFT(Methode_Keuze,4)="Geen"),"",AND(U392&lt;&gt;"",F392&lt;&gt;"Arbeidskosten"),ROUND(U392*VLOOKUP(F392,Tb_ProjectKosten[],MATCH(Tb_ProjectKosten[[#Headers],[Forfat_Percentage]],Tb_ProjectKosten[#Headers],0),0),2),AND(F392="Arbeidskosten",G392&lt;&gt;""),IFERROR(ROUND(U392*VLOOKUP(G392,Tb_KostenTypen[],3,0)*VLOOKUP(F392,Tb_ProjectKosten[],MATCH(Tb_ProjectKosten[[#Headers],[Forfat_Percentage]],Tb_ProjectKosten[#Headers],0),0),2),""),U392 &lt;=0,0),"")</f>
        <v/>
      </c>
      <c r="X392" s="4" t="str" cm="1">
        <f t="array" ref="X392">IFERROR(_xlfn.IFS(OR(F392="",LEFT(Methode_Keuze,4)="Geen"),"",AND(V392&lt;&gt;"",F392&lt;&gt;"Arbeidskosten"),ROUND(V392*VLOOKUP(F392,Tb_ProjectKosten[],MATCH(Tb_ProjectKosten[[#Headers],[Forfat_Percentage]],Tb_ProjectKosten[#Headers],0),0),2),AND(F392="Arbeidskosten",G392&lt;&gt;""),IFERROR(ROUND(V392*VLOOKUP(G392,Tb_KostenTypen[],3,0)*VLOOKUP(F392,Tb_ProjectKosten[],MATCH(Tb_ProjectKosten[[#Headers],[Forfat_Percentage]],Tb_ProjectKosten[#Headers],0),0),2),""),V392 &lt;=0,0),"")</f>
        <v/>
      </c>
      <c r="Y392" s="262"/>
      <c r="Z392" s="49"/>
      <c r="AA392" s="37" t="str" cm="1">
        <f t="array" ref="AA392">IFERROR(IF(INDEX(SubsidieTabel!$Q$1:$T$9,MATCH($F392,SubsidieTabel!$Q$1:$Q$9,0),IFERROR(MATCH(Methode_Keuze,SubsidieTabel!$Q$1:$T$1,0),2))&lt;&gt;1=TRUE,"ja",""),"")</f>
        <v/>
      </c>
    </row>
    <row r="393" spans="1:27" ht="15" customHeight="1" x14ac:dyDescent="0.25">
      <c r="A393" s="87"/>
      <c r="B393" s="219" t="str">
        <f>IF(A393&lt;&gt;"",_xlfn.MAXIFS($B$1:B392,$A$1:A392,A393)+1,"")</f>
        <v/>
      </c>
      <c r="C393" s="50"/>
      <c r="D393" s="50"/>
      <c r="E393" s="50"/>
      <c r="F393" s="50"/>
      <c r="G393" s="283"/>
      <c r="H393" s="296"/>
      <c r="I393" s="295"/>
      <c r="J393" s="295"/>
      <c r="K393" s="202"/>
      <c r="L393" s="202"/>
      <c r="M393" s="91" t="str">
        <f>IFERROR(VLOOKUP(H393,Lijsten!$H$1:$I$100,2,0),"")</f>
        <v/>
      </c>
      <c r="N393" s="91" t="str" cm="1">
        <f t="array" ref="N393">IFERROR(_xlfn.IFS(AND(LEFT(F393,6)="Arbeid",RIGHT(F393,3)&lt;&gt;"IKS"),IFERROR(VLOOKUP($G393,Tb_KostenTypen[],2,0),"tarief"),RIGHT(F393,3)="IKS","Uurtarief",LEFT(F393,6)="Arbeid","Uurtarief",AND(LEFT(F393,8)="Bijdrage",RIGHT(F393,15)="(vrijwilligers)"),"Vast tarief"),"")</f>
        <v/>
      </c>
      <c r="O393" s="92"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tarief",IF(LEFT(F393,8)="Bijdrage",VLOOKUP($F393,Tb_KostenTypen[],MATCH(Methode_Keuze,Tb_KostenTypen[#Headers],0),0),VLOOKUP($G393,Lijsten!L:O,4,0))),""),"")</f>
        <v/>
      </c>
      <c r="P393" s="92"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tarief",IF(LEFT(F393,8)="Bijdrage",VLOOKUP($F393,Tb_KostenTypen[],MATCH(Methode_Keuze,Tb_KostenTypen[#Headers],0),0),VLOOKUP($G393,Lijsten!L:O,4,0))),""),"")</f>
        <v/>
      </c>
      <c r="Q393" s="50"/>
      <c r="R393" s="50"/>
      <c r="S393" s="83"/>
      <c r="T393" s="51"/>
      <c r="U393" s="4" t="str" cm="1">
        <f t="array" ref="U393">IF(AA393&lt;&gt;"ja",_xlfn.IFNA(_xlfn.IFS(AND(O393&lt;&gt;"",F393&lt;&gt;"",RIGHT($N393,6)="tarief"),O393*Q393,S393&gt;0,IF(F393&lt;&gt;"",S393,"")),""),"")</f>
        <v/>
      </c>
      <c r="V393" s="4" t="str" cm="1">
        <f t="array" ref="V393">IF(AA393&lt;&gt;"ja",_xlfn.IFNA(_xlfn.IFS(AND(P393&lt;&gt;"",R393&lt;&gt;"",RIGHT($N393,6)="tarief"),P393*R393,T393&gt;0,T393),""),"")</f>
        <v/>
      </c>
      <c r="W393" s="4" t="str" cm="1">
        <f t="array" ref="W393">IFERROR(_xlfn.IFS(OR(F393="",LEFT(Methode_Keuze,4)="Geen"),"",AND(U393&lt;&gt;"",F393&lt;&gt;"Arbeidskosten"),ROUND(U393*VLOOKUP(F393,Tb_ProjectKosten[],MATCH(Tb_ProjectKosten[[#Headers],[Forfat_Percentage]],Tb_ProjectKosten[#Headers],0),0),2),AND(F393="Arbeidskosten",G393&lt;&gt;""),IFERROR(ROUND(U393*VLOOKUP(G393,Tb_KostenTypen[],3,0)*VLOOKUP(F393,Tb_ProjectKosten[],MATCH(Tb_ProjectKosten[[#Headers],[Forfat_Percentage]],Tb_ProjectKosten[#Headers],0),0),2),""),U393 &lt;=0,0),"")</f>
        <v/>
      </c>
      <c r="X393" s="4" t="str" cm="1">
        <f t="array" ref="X393">IFERROR(_xlfn.IFS(OR(F393="",LEFT(Methode_Keuze,4)="Geen"),"",AND(V393&lt;&gt;"",F393&lt;&gt;"Arbeidskosten"),ROUND(V393*VLOOKUP(F393,Tb_ProjectKosten[],MATCH(Tb_ProjectKosten[[#Headers],[Forfat_Percentage]],Tb_ProjectKosten[#Headers],0),0),2),AND(F393="Arbeidskosten",G393&lt;&gt;""),IFERROR(ROUND(V393*VLOOKUP(G393,Tb_KostenTypen[],3,0)*VLOOKUP(F393,Tb_ProjectKosten[],MATCH(Tb_ProjectKosten[[#Headers],[Forfat_Percentage]],Tb_ProjectKosten[#Headers],0),0),2),""),V393 &lt;=0,0),"")</f>
        <v/>
      </c>
      <c r="Y393" s="262"/>
      <c r="Z393" s="49"/>
      <c r="AA393" s="37" t="str" cm="1">
        <f t="array" ref="AA393">IFERROR(IF(INDEX(SubsidieTabel!$Q$1:$T$9,MATCH($F393,SubsidieTabel!$Q$1:$Q$9,0),IFERROR(MATCH(Methode_Keuze,SubsidieTabel!$Q$1:$T$1,0),2))&lt;&gt;1=TRUE,"ja",""),"")</f>
        <v/>
      </c>
    </row>
    <row r="394" spans="1:27" ht="15" customHeight="1" x14ac:dyDescent="0.25">
      <c r="A394" s="87"/>
      <c r="B394" s="219" t="str">
        <f>IF(A394&lt;&gt;"",_xlfn.MAXIFS($B$1:B393,$A$1:A393,A394)+1,"")</f>
        <v/>
      </c>
      <c r="C394" s="50"/>
      <c r="D394" s="50"/>
      <c r="E394" s="50"/>
      <c r="F394" s="50"/>
      <c r="G394" s="283"/>
      <c r="H394" s="296"/>
      <c r="I394" s="295"/>
      <c r="J394" s="295"/>
      <c r="K394" s="202"/>
      <c r="L394" s="202"/>
      <c r="M394" s="91" t="str">
        <f>IFERROR(VLOOKUP(H394,Lijsten!$H$1:$I$100,2,0),"")</f>
        <v/>
      </c>
      <c r="N394" s="91" t="str" cm="1">
        <f t="array" ref="N394">IFERROR(_xlfn.IFS(AND(LEFT(F394,6)="Arbeid",RIGHT(F394,3)&lt;&gt;"IKS"),IFERROR(VLOOKUP($G394,Tb_KostenTypen[],2,0),"tarief"),RIGHT(F394,3)="IKS","Uurtarief",LEFT(F394,6)="Arbeid","Uurtarief",AND(LEFT(F394,8)="Bijdrage",RIGHT(F394,15)="(vrijwilligers)"),"Vast tarief"),"")</f>
        <v/>
      </c>
      <c r="O394" s="92"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tarief",IF(LEFT(F394,8)="Bijdrage",VLOOKUP($F394,Tb_KostenTypen[],MATCH(Methode_Keuze,Tb_KostenTypen[#Headers],0),0),VLOOKUP($G394,Lijsten!L:O,4,0))),""),"")</f>
        <v/>
      </c>
      <c r="P394" s="92"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tarief",IF(LEFT(F394,8)="Bijdrage",VLOOKUP($F394,Tb_KostenTypen[],MATCH(Methode_Keuze,Tb_KostenTypen[#Headers],0),0),VLOOKUP($G394,Lijsten!L:O,4,0))),""),"")</f>
        <v/>
      </c>
      <c r="Q394" s="50"/>
      <c r="R394" s="50"/>
      <c r="S394" s="83"/>
      <c r="T394" s="51"/>
      <c r="U394" s="4" t="str" cm="1">
        <f t="array" ref="U394">IF(AA394&lt;&gt;"ja",_xlfn.IFNA(_xlfn.IFS(AND(O394&lt;&gt;"",F394&lt;&gt;"",RIGHT($N394,6)="tarief"),O394*Q394,S394&gt;0,IF(F394&lt;&gt;"",S394,"")),""),"")</f>
        <v/>
      </c>
      <c r="V394" s="4" t="str" cm="1">
        <f t="array" ref="V394">IF(AA394&lt;&gt;"ja",_xlfn.IFNA(_xlfn.IFS(AND(P394&lt;&gt;"",R394&lt;&gt;"",RIGHT($N394,6)="tarief"),P394*R394,T394&gt;0,T394),""),"")</f>
        <v/>
      </c>
      <c r="W394" s="4" t="str" cm="1">
        <f t="array" ref="W394">IFERROR(_xlfn.IFS(OR(F394="",LEFT(Methode_Keuze,4)="Geen"),"",AND(U394&lt;&gt;"",F394&lt;&gt;"Arbeidskosten"),ROUND(U394*VLOOKUP(F394,Tb_ProjectKosten[],MATCH(Tb_ProjectKosten[[#Headers],[Forfat_Percentage]],Tb_ProjectKosten[#Headers],0),0),2),AND(F394="Arbeidskosten",G394&lt;&gt;""),IFERROR(ROUND(U394*VLOOKUP(G394,Tb_KostenTypen[],3,0)*VLOOKUP(F394,Tb_ProjectKosten[],MATCH(Tb_ProjectKosten[[#Headers],[Forfat_Percentage]],Tb_ProjectKosten[#Headers],0),0),2),""),U394 &lt;=0,0),"")</f>
        <v/>
      </c>
      <c r="X394" s="4" t="str" cm="1">
        <f t="array" ref="X394">IFERROR(_xlfn.IFS(OR(F394="",LEFT(Methode_Keuze,4)="Geen"),"",AND(V394&lt;&gt;"",F394&lt;&gt;"Arbeidskosten"),ROUND(V394*VLOOKUP(F394,Tb_ProjectKosten[],MATCH(Tb_ProjectKosten[[#Headers],[Forfat_Percentage]],Tb_ProjectKosten[#Headers],0),0),2),AND(F394="Arbeidskosten",G394&lt;&gt;""),IFERROR(ROUND(V394*VLOOKUP(G394,Tb_KostenTypen[],3,0)*VLOOKUP(F394,Tb_ProjectKosten[],MATCH(Tb_ProjectKosten[[#Headers],[Forfat_Percentage]],Tb_ProjectKosten[#Headers],0),0),2),""),V394 &lt;=0,0),"")</f>
        <v/>
      </c>
      <c r="Y394" s="262"/>
      <c r="Z394" s="49"/>
      <c r="AA394" s="37" t="str" cm="1">
        <f t="array" ref="AA394">IFERROR(IF(INDEX(SubsidieTabel!$Q$1:$T$9,MATCH($F394,SubsidieTabel!$Q$1:$Q$9,0),IFERROR(MATCH(Methode_Keuze,SubsidieTabel!$Q$1:$T$1,0),2))&lt;&gt;1=TRUE,"ja",""),"")</f>
        <v/>
      </c>
    </row>
    <row r="395" spans="1:27" ht="15" customHeight="1" x14ac:dyDescent="0.25">
      <c r="A395" s="87"/>
      <c r="B395" s="219" t="str">
        <f>IF(A395&lt;&gt;"",_xlfn.MAXIFS($B$1:B394,$A$1:A394,A395)+1,"")</f>
        <v/>
      </c>
      <c r="C395" s="50"/>
      <c r="D395" s="50"/>
      <c r="E395" s="50"/>
      <c r="F395" s="50"/>
      <c r="G395" s="283"/>
      <c r="H395" s="296"/>
      <c r="I395" s="295"/>
      <c r="J395" s="295"/>
      <c r="K395" s="202"/>
      <c r="L395" s="202"/>
      <c r="M395" s="91" t="str">
        <f>IFERROR(VLOOKUP(H395,Lijsten!$H$1:$I$100,2,0),"")</f>
        <v/>
      </c>
      <c r="N395" s="91" t="str" cm="1">
        <f t="array" ref="N395">IFERROR(_xlfn.IFS(AND(LEFT(F395,6)="Arbeid",RIGHT(F395,3)&lt;&gt;"IKS"),IFERROR(VLOOKUP($G395,Tb_KostenTypen[],2,0),"tarief"),RIGHT(F395,3)="IKS","Uurtarief",LEFT(F395,6)="Arbeid","Uurtarief",AND(LEFT(F395,8)="Bijdrage",RIGHT(F395,15)="(vrijwilligers)"),"Vast tarief"),"")</f>
        <v/>
      </c>
      <c r="O395" s="92"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tarief",IF(LEFT(F395,8)="Bijdrage",VLOOKUP($F395,Tb_KostenTypen[],MATCH(Methode_Keuze,Tb_KostenTypen[#Headers],0),0),VLOOKUP($G395,Lijsten!L:O,4,0))),""),"")</f>
        <v/>
      </c>
      <c r="P395" s="92"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tarief",IF(LEFT(F395,8)="Bijdrage",VLOOKUP($F395,Tb_KostenTypen[],MATCH(Methode_Keuze,Tb_KostenTypen[#Headers],0),0),VLOOKUP($G395,Lijsten!L:O,4,0))),""),"")</f>
        <v/>
      </c>
      <c r="Q395" s="50"/>
      <c r="R395" s="50"/>
      <c r="S395" s="83"/>
      <c r="T395" s="51"/>
      <c r="U395" s="4" t="str" cm="1">
        <f t="array" ref="U395">IF(AA395&lt;&gt;"ja",_xlfn.IFNA(_xlfn.IFS(AND(O395&lt;&gt;"",F395&lt;&gt;"",RIGHT($N395,6)="tarief"),O395*Q395,S395&gt;0,IF(F395&lt;&gt;"",S395,"")),""),"")</f>
        <v/>
      </c>
      <c r="V395" s="4" t="str" cm="1">
        <f t="array" ref="V395">IF(AA395&lt;&gt;"ja",_xlfn.IFNA(_xlfn.IFS(AND(P395&lt;&gt;"",R395&lt;&gt;"",RIGHT($N395,6)="tarief"),P395*R395,T395&gt;0,T395),""),"")</f>
        <v/>
      </c>
      <c r="W395" s="4" t="str" cm="1">
        <f t="array" ref="W395">IFERROR(_xlfn.IFS(OR(F395="",LEFT(Methode_Keuze,4)="Geen"),"",AND(U395&lt;&gt;"",F395&lt;&gt;"Arbeidskosten"),ROUND(U395*VLOOKUP(F395,Tb_ProjectKosten[],MATCH(Tb_ProjectKosten[[#Headers],[Forfat_Percentage]],Tb_ProjectKosten[#Headers],0),0),2),AND(F395="Arbeidskosten",G395&lt;&gt;""),IFERROR(ROUND(U395*VLOOKUP(G395,Tb_KostenTypen[],3,0)*VLOOKUP(F395,Tb_ProjectKosten[],MATCH(Tb_ProjectKosten[[#Headers],[Forfat_Percentage]],Tb_ProjectKosten[#Headers],0),0),2),""),U395 &lt;=0,0),"")</f>
        <v/>
      </c>
      <c r="X395" s="4" t="str" cm="1">
        <f t="array" ref="X395">IFERROR(_xlfn.IFS(OR(F395="",LEFT(Methode_Keuze,4)="Geen"),"",AND(V395&lt;&gt;"",F395&lt;&gt;"Arbeidskosten"),ROUND(V395*VLOOKUP(F395,Tb_ProjectKosten[],MATCH(Tb_ProjectKosten[[#Headers],[Forfat_Percentage]],Tb_ProjectKosten[#Headers],0),0),2),AND(F395="Arbeidskosten",G395&lt;&gt;""),IFERROR(ROUND(V395*VLOOKUP(G395,Tb_KostenTypen[],3,0)*VLOOKUP(F395,Tb_ProjectKosten[],MATCH(Tb_ProjectKosten[[#Headers],[Forfat_Percentage]],Tb_ProjectKosten[#Headers],0),0),2),""),V395 &lt;=0,0),"")</f>
        <v/>
      </c>
      <c r="Y395" s="262"/>
      <c r="Z395" s="49"/>
      <c r="AA395" s="37" t="str" cm="1">
        <f t="array" ref="AA395">IFERROR(IF(INDEX(SubsidieTabel!$Q$1:$T$9,MATCH($F395,SubsidieTabel!$Q$1:$Q$9,0),IFERROR(MATCH(Methode_Keuze,SubsidieTabel!$Q$1:$T$1,0),2))&lt;&gt;1=TRUE,"ja",""),"")</f>
        <v/>
      </c>
    </row>
    <row r="396" spans="1:27" ht="15" customHeight="1" x14ac:dyDescent="0.25">
      <c r="A396" s="87"/>
      <c r="B396" s="219" t="str">
        <f>IF(A396&lt;&gt;"",_xlfn.MAXIFS($B$1:B395,$A$1:A395,A396)+1,"")</f>
        <v/>
      </c>
      <c r="C396" s="50"/>
      <c r="D396" s="50"/>
      <c r="E396" s="50"/>
      <c r="F396" s="50"/>
      <c r="G396" s="283"/>
      <c r="H396" s="296"/>
      <c r="I396" s="295"/>
      <c r="J396" s="295"/>
      <c r="K396" s="202"/>
      <c r="L396" s="202"/>
      <c r="M396" s="91" t="str">
        <f>IFERROR(VLOOKUP(H396,Lijsten!$H$1:$I$100,2,0),"")</f>
        <v/>
      </c>
      <c r="N396" s="91" t="str" cm="1">
        <f t="array" ref="N396">IFERROR(_xlfn.IFS(AND(LEFT(F396,6)="Arbeid",RIGHT(F396,3)&lt;&gt;"IKS"),IFERROR(VLOOKUP($G396,Tb_KostenTypen[],2,0),"tarief"),RIGHT(F396,3)="IKS","Uurtarief",LEFT(F396,6)="Arbeid","Uurtarief",AND(LEFT(F396,8)="Bijdrage",RIGHT(F396,15)="(vrijwilligers)"),"Vast tarief"),"")</f>
        <v/>
      </c>
      <c r="O396" s="92"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tarief",IF(LEFT(F396,8)="Bijdrage",VLOOKUP($F396,Tb_KostenTypen[],MATCH(Methode_Keuze,Tb_KostenTypen[#Headers],0),0),VLOOKUP($G396,Lijsten!L:O,4,0))),""),"")</f>
        <v/>
      </c>
      <c r="P396" s="92"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tarief",IF(LEFT(F396,8)="Bijdrage",VLOOKUP($F396,Tb_KostenTypen[],MATCH(Methode_Keuze,Tb_KostenTypen[#Headers],0),0),VLOOKUP($G396,Lijsten!L:O,4,0))),""),"")</f>
        <v/>
      </c>
      <c r="Q396" s="50"/>
      <c r="R396" s="50"/>
      <c r="S396" s="83"/>
      <c r="T396" s="51"/>
      <c r="U396" s="4" t="str" cm="1">
        <f t="array" ref="U396">IF(AA396&lt;&gt;"ja",_xlfn.IFNA(_xlfn.IFS(AND(O396&lt;&gt;"",F396&lt;&gt;"",RIGHT($N396,6)="tarief"),O396*Q396,S396&gt;0,IF(F396&lt;&gt;"",S396,"")),""),"")</f>
        <v/>
      </c>
      <c r="V396" s="4" t="str" cm="1">
        <f t="array" ref="V396">IF(AA396&lt;&gt;"ja",_xlfn.IFNA(_xlfn.IFS(AND(P396&lt;&gt;"",R396&lt;&gt;"",RIGHT($N396,6)="tarief"),P396*R396,T396&gt;0,T396),""),"")</f>
        <v/>
      </c>
      <c r="W396" s="4" t="str" cm="1">
        <f t="array" ref="W396">IFERROR(_xlfn.IFS(OR(F396="",LEFT(Methode_Keuze,4)="Geen"),"",AND(U396&lt;&gt;"",F396&lt;&gt;"Arbeidskosten"),ROUND(U396*VLOOKUP(F396,Tb_ProjectKosten[],MATCH(Tb_ProjectKosten[[#Headers],[Forfat_Percentage]],Tb_ProjectKosten[#Headers],0),0),2),AND(F396="Arbeidskosten",G396&lt;&gt;""),IFERROR(ROUND(U396*VLOOKUP(G396,Tb_KostenTypen[],3,0)*VLOOKUP(F396,Tb_ProjectKosten[],MATCH(Tb_ProjectKosten[[#Headers],[Forfat_Percentage]],Tb_ProjectKosten[#Headers],0),0),2),""),U396 &lt;=0,0),"")</f>
        <v/>
      </c>
      <c r="X396" s="4" t="str" cm="1">
        <f t="array" ref="X396">IFERROR(_xlfn.IFS(OR(F396="",LEFT(Methode_Keuze,4)="Geen"),"",AND(V396&lt;&gt;"",F396&lt;&gt;"Arbeidskosten"),ROUND(V396*VLOOKUP(F396,Tb_ProjectKosten[],MATCH(Tb_ProjectKosten[[#Headers],[Forfat_Percentage]],Tb_ProjectKosten[#Headers],0),0),2),AND(F396="Arbeidskosten",G396&lt;&gt;""),IFERROR(ROUND(V396*VLOOKUP(G396,Tb_KostenTypen[],3,0)*VLOOKUP(F396,Tb_ProjectKosten[],MATCH(Tb_ProjectKosten[[#Headers],[Forfat_Percentage]],Tb_ProjectKosten[#Headers],0),0),2),""),V396 &lt;=0,0),"")</f>
        <v/>
      </c>
      <c r="Y396" s="262"/>
      <c r="Z396" s="49"/>
      <c r="AA396" s="37" t="str" cm="1">
        <f t="array" ref="AA396">IFERROR(IF(INDEX(SubsidieTabel!$Q$1:$T$9,MATCH($F396,SubsidieTabel!$Q$1:$Q$9,0),IFERROR(MATCH(Methode_Keuze,SubsidieTabel!$Q$1:$T$1,0),2))&lt;&gt;1=TRUE,"ja",""),"")</f>
        <v/>
      </c>
    </row>
    <row r="397" spans="1:27" ht="15" customHeight="1" x14ac:dyDescent="0.25">
      <c r="A397" s="87"/>
      <c r="B397" s="219" t="str">
        <f>IF(A397&lt;&gt;"",_xlfn.MAXIFS($B$1:B396,$A$1:A396,A397)+1,"")</f>
        <v/>
      </c>
      <c r="C397" s="50"/>
      <c r="D397" s="50"/>
      <c r="E397" s="50"/>
      <c r="F397" s="50"/>
      <c r="G397" s="283"/>
      <c r="H397" s="296"/>
      <c r="I397" s="295"/>
      <c r="J397" s="295"/>
      <c r="K397" s="202"/>
      <c r="L397" s="202"/>
      <c r="M397" s="91" t="str">
        <f>IFERROR(VLOOKUP(H397,Lijsten!$H$1:$I$100,2,0),"")</f>
        <v/>
      </c>
      <c r="N397" s="91" t="str" cm="1">
        <f t="array" ref="N397">IFERROR(_xlfn.IFS(AND(LEFT(F397,6)="Arbeid",RIGHT(F397,3)&lt;&gt;"IKS"),IFERROR(VLOOKUP($G397,Tb_KostenTypen[],2,0),"tarief"),RIGHT(F397,3)="IKS","Uurtarief",LEFT(F397,6)="Arbeid","Uurtarief",AND(LEFT(F397,8)="Bijdrage",RIGHT(F397,15)="(vrijwilligers)"),"Vast tarief"),"")</f>
        <v/>
      </c>
      <c r="O397" s="92"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tarief",IF(LEFT(F397,8)="Bijdrage",VLOOKUP($F397,Tb_KostenTypen[],MATCH(Methode_Keuze,Tb_KostenTypen[#Headers],0),0),VLOOKUP($G397,Lijsten!L:O,4,0))),""),"")</f>
        <v/>
      </c>
      <c r="P397" s="92"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tarief",IF(LEFT(F397,8)="Bijdrage",VLOOKUP($F397,Tb_KostenTypen[],MATCH(Methode_Keuze,Tb_KostenTypen[#Headers],0),0),VLOOKUP($G397,Lijsten!L:O,4,0))),""),"")</f>
        <v/>
      </c>
      <c r="Q397" s="50"/>
      <c r="R397" s="50"/>
      <c r="S397" s="83"/>
      <c r="T397" s="51"/>
      <c r="U397" s="4" t="str" cm="1">
        <f t="array" ref="U397">IF(AA397&lt;&gt;"ja",_xlfn.IFNA(_xlfn.IFS(AND(O397&lt;&gt;"",F397&lt;&gt;"",RIGHT($N397,6)="tarief"),O397*Q397,S397&gt;0,IF(F397&lt;&gt;"",S397,"")),""),"")</f>
        <v/>
      </c>
      <c r="V397" s="4" t="str" cm="1">
        <f t="array" ref="V397">IF(AA397&lt;&gt;"ja",_xlfn.IFNA(_xlfn.IFS(AND(P397&lt;&gt;"",R397&lt;&gt;"",RIGHT($N397,6)="tarief"),P397*R397,T397&gt;0,T397),""),"")</f>
        <v/>
      </c>
      <c r="W397" s="4" t="str" cm="1">
        <f t="array" ref="W397">IFERROR(_xlfn.IFS(OR(F397="",LEFT(Methode_Keuze,4)="Geen"),"",AND(U397&lt;&gt;"",F397&lt;&gt;"Arbeidskosten"),ROUND(U397*VLOOKUP(F397,Tb_ProjectKosten[],MATCH(Tb_ProjectKosten[[#Headers],[Forfat_Percentage]],Tb_ProjectKosten[#Headers],0),0),2),AND(F397="Arbeidskosten",G397&lt;&gt;""),IFERROR(ROUND(U397*VLOOKUP(G397,Tb_KostenTypen[],3,0)*VLOOKUP(F397,Tb_ProjectKosten[],MATCH(Tb_ProjectKosten[[#Headers],[Forfat_Percentage]],Tb_ProjectKosten[#Headers],0),0),2),""),U397 &lt;=0,0),"")</f>
        <v/>
      </c>
      <c r="X397" s="4" t="str" cm="1">
        <f t="array" ref="X397">IFERROR(_xlfn.IFS(OR(F397="",LEFT(Methode_Keuze,4)="Geen"),"",AND(V397&lt;&gt;"",F397&lt;&gt;"Arbeidskosten"),ROUND(V397*VLOOKUP(F397,Tb_ProjectKosten[],MATCH(Tb_ProjectKosten[[#Headers],[Forfat_Percentage]],Tb_ProjectKosten[#Headers],0),0),2),AND(F397="Arbeidskosten",G397&lt;&gt;""),IFERROR(ROUND(V397*VLOOKUP(G397,Tb_KostenTypen[],3,0)*VLOOKUP(F397,Tb_ProjectKosten[],MATCH(Tb_ProjectKosten[[#Headers],[Forfat_Percentage]],Tb_ProjectKosten[#Headers],0),0),2),""),V397 &lt;=0,0),"")</f>
        <v/>
      </c>
      <c r="Y397" s="262"/>
      <c r="Z397" s="49"/>
      <c r="AA397" s="37" t="str" cm="1">
        <f t="array" ref="AA397">IFERROR(IF(INDEX(SubsidieTabel!$Q$1:$T$9,MATCH($F397,SubsidieTabel!$Q$1:$Q$9,0),IFERROR(MATCH(Methode_Keuze,SubsidieTabel!$Q$1:$T$1,0),2))&lt;&gt;1=TRUE,"ja",""),"")</f>
        <v/>
      </c>
    </row>
    <row r="398" spans="1:27" ht="15" customHeight="1" x14ac:dyDescent="0.25">
      <c r="A398" s="87"/>
      <c r="B398" s="219" t="str">
        <f>IF(A398&lt;&gt;"",_xlfn.MAXIFS($B$1:B397,$A$1:A397,A398)+1,"")</f>
        <v/>
      </c>
      <c r="C398" s="50"/>
      <c r="D398" s="50"/>
      <c r="E398" s="50"/>
      <c r="F398" s="50"/>
      <c r="G398" s="283"/>
      <c r="H398" s="296"/>
      <c r="I398" s="295"/>
      <c r="J398" s="295"/>
      <c r="K398" s="202"/>
      <c r="L398" s="202"/>
      <c r="M398" s="91" t="str">
        <f>IFERROR(VLOOKUP(H398,Lijsten!$H$1:$I$100,2,0),"")</f>
        <v/>
      </c>
      <c r="N398" s="91" t="str" cm="1">
        <f t="array" ref="N398">IFERROR(_xlfn.IFS(AND(LEFT(F398,6)="Arbeid",RIGHT(F398,3)&lt;&gt;"IKS"),IFERROR(VLOOKUP($G398,Tb_KostenTypen[],2,0),"tarief"),RIGHT(F398,3)="IKS","Uurtarief",LEFT(F398,6)="Arbeid","Uurtarief",AND(LEFT(F398,8)="Bijdrage",RIGHT(F398,15)="(vrijwilligers)"),"Vast tarief"),"")</f>
        <v/>
      </c>
      <c r="O398" s="92"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tarief",IF(LEFT(F398,8)="Bijdrage",VLOOKUP($F398,Tb_KostenTypen[],MATCH(Methode_Keuze,Tb_KostenTypen[#Headers],0),0),VLOOKUP($G398,Lijsten!L:O,4,0))),""),"")</f>
        <v/>
      </c>
      <c r="P398" s="92"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tarief",IF(LEFT(F398,8)="Bijdrage",VLOOKUP($F398,Tb_KostenTypen[],MATCH(Methode_Keuze,Tb_KostenTypen[#Headers],0),0),VLOOKUP($G398,Lijsten!L:O,4,0))),""),"")</f>
        <v/>
      </c>
      <c r="Q398" s="50"/>
      <c r="R398" s="50"/>
      <c r="S398" s="83"/>
      <c r="T398" s="51"/>
      <c r="U398" s="4" t="str" cm="1">
        <f t="array" ref="U398">IF(AA398&lt;&gt;"ja",_xlfn.IFNA(_xlfn.IFS(AND(O398&lt;&gt;"",F398&lt;&gt;"",RIGHT($N398,6)="tarief"),O398*Q398,S398&gt;0,IF(F398&lt;&gt;"",S398,"")),""),"")</f>
        <v/>
      </c>
      <c r="V398" s="4" t="str" cm="1">
        <f t="array" ref="V398">IF(AA398&lt;&gt;"ja",_xlfn.IFNA(_xlfn.IFS(AND(P398&lt;&gt;"",R398&lt;&gt;"",RIGHT($N398,6)="tarief"),P398*R398,T398&gt;0,T398),""),"")</f>
        <v/>
      </c>
      <c r="W398" s="4" t="str" cm="1">
        <f t="array" ref="W398">IFERROR(_xlfn.IFS(OR(F398="",LEFT(Methode_Keuze,4)="Geen"),"",AND(U398&lt;&gt;"",F398&lt;&gt;"Arbeidskosten"),ROUND(U398*VLOOKUP(F398,Tb_ProjectKosten[],MATCH(Tb_ProjectKosten[[#Headers],[Forfat_Percentage]],Tb_ProjectKosten[#Headers],0),0),2),AND(F398="Arbeidskosten",G398&lt;&gt;""),IFERROR(ROUND(U398*VLOOKUP(G398,Tb_KostenTypen[],3,0)*VLOOKUP(F398,Tb_ProjectKosten[],MATCH(Tb_ProjectKosten[[#Headers],[Forfat_Percentage]],Tb_ProjectKosten[#Headers],0),0),2),""),U398 &lt;=0,0),"")</f>
        <v/>
      </c>
      <c r="X398" s="4" t="str" cm="1">
        <f t="array" ref="X398">IFERROR(_xlfn.IFS(OR(F398="",LEFT(Methode_Keuze,4)="Geen"),"",AND(V398&lt;&gt;"",F398&lt;&gt;"Arbeidskosten"),ROUND(V398*VLOOKUP(F398,Tb_ProjectKosten[],MATCH(Tb_ProjectKosten[[#Headers],[Forfat_Percentage]],Tb_ProjectKosten[#Headers],0),0),2),AND(F398="Arbeidskosten",G398&lt;&gt;""),IFERROR(ROUND(V398*VLOOKUP(G398,Tb_KostenTypen[],3,0)*VLOOKUP(F398,Tb_ProjectKosten[],MATCH(Tb_ProjectKosten[[#Headers],[Forfat_Percentage]],Tb_ProjectKosten[#Headers],0),0),2),""),V398 &lt;=0,0),"")</f>
        <v/>
      </c>
      <c r="Y398" s="262"/>
      <c r="Z398" s="49"/>
      <c r="AA398" s="37" t="str" cm="1">
        <f t="array" ref="AA398">IFERROR(IF(INDEX(SubsidieTabel!$Q$1:$T$9,MATCH($F398,SubsidieTabel!$Q$1:$Q$9,0),IFERROR(MATCH(Methode_Keuze,SubsidieTabel!$Q$1:$T$1,0),2))&lt;&gt;1=TRUE,"ja",""),"")</f>
        <v/>
      </c>
    </row>
    <row r="399" spans="1:27" ht="15" customHeight="1" x14ac:dyDescent="0.25">
      <c r="A399" s="87"/>
      <c r="B399" s="219" t="str">
        <f>IF(A399&lt;&gt;"",_xlfn.MAXIFS($B$1:B398,$A$1:A398,A399)+1,"")</f>
        <v/>
      </c>
      <c r="C399" s="50"/>
      <c r="D399" s="50"/>
      <c r="E399" s="50"/>
      <c r="F399" s="50"/>
      <c r="G399" s="283"/>
      <c r="H399" s="296"/>
      <c r="I399" s="295"/>
      <c r="J399" s="295"/>
      <c r="K399" s="202"/>
      <c r="L399" s="202"/>
      <c r="M399" s="91" t="str">
        <f>IFERROR(VLOOKUP(H399,Lijsten!$H$1:$I$100,2,0),"")</f>
        <v/>
      </c>
      <c r="N399" s="91" t="str" cm="1">
        <f t="array" ref="N399">IFERROR(_xlfn.IFS(AND(LEFT(F399,6)="Arbeid",RIGHT(F399,3)&lt;&gt;"IKS"),IFERROR(VLOOKUP($G399,Tb_KostenTypen[],2,0),"tarief"),RIGHT(F399,3)="IKS","Uurtarief",LEFT(F399,6)="Arbeid","Uurtarief",AND(LEFT(F399,8)="Bijdrage",RIGHT(F399,15)="(vrijwilligers)"),"Vast tarief"),"")</f>
        <v/>
      </c>
      <c r="O399" s="92"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tarief",IF(LEFT(F399,8)="Bijdrage",VLOOKUP($F399,Tb_KostenTypen[],MATCH(Methode_Keuze,Tb_KostenTypen[#Headers],0),0),VLOOKUP($G399,Lijsten!L:O,4,0))),""),"")</f>
        <v/>
      </c>
      <c r="P399" s="92"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tarief",IF(LEFT(F399,8)="Bijdrage",VLOOKUP($F399,Tb_KostenTypen[],MATCH(Methode_Keuze,Tb_KostenTypen[#Headers],0),0),VLOOKUP($G399,Lijsten!L:O,4,0))),""),"")</f>
        <v/>
      </c>
      <c r="Q399" s="50"/>
      <c r="R399" s="50"/>
      <c r="S399" s="83"/>
      <c r="T399" s="51"/>
      <c r="U399" s="4" t="str" cm="1">
        <f t="array" ref="U399">IF(AA399&lt;&gt;"ja",_xlfn.IFNA(_xlfn.IFS(AND(O399&lt;&gt;"",F399&lt;&gt;"",RIGHT($N399,6)="tarief"),O399*Q399,S399&gt;0,IF(F399&lt;&gt;"",S399,"")),""),"")</f>
        <v/>
      </c>
      <c r="V399" s="4" t="str" cm="1">
        <f t="array" ref="V399">IF(AA399&lt;&gt;"ja",_xlfn.IFNA(_xlfn.IFS(AND(P399&lt;&gt;"",R399&lt;&gt;"",RIGHT($N399,6)="tarief"),P399*R399,T399&gt;0,T399),""),"")</f>
        <v/>
      </c>
      <c r="W399" s="4" t="str" cm="1">
        <f t="array" ref="W399">IFERROR(_xlfn.IFS(OR(F399="",LEFT(Methode_Keuze,4)="Geen"),"",AND(U399&lt;&gt;"",F399&lt;&gt;"Arbeidskosten"),ROUND(U399*VLOOKUP(F399,Tb_ProjectKosten[],MATCH(Tb_ProjectKosten[[#Headers],[Forfat_Percentage]],Tb_ProjectKosten[#Headers],0),0),2),AND(F399="Arbeidskosten",G399&lt;&gt;""),IFERROR(ROUND(U399*VLOOKUP(G399,Tb_KostenTypen[],3,0)*VLOOKUP(F399,Tb_ProjectKosten[],MATCH(Tb_ProjectKosten[[#Headers],[Forfat_Percentage]],Tb_ProjectKosten[#Headers],0),0),2),""),U399 &lt;=0,0),"")</f>
        <v/>
      </c>
      <c r="X399" s="4" t="str" cm="1">
        <f t="array" ref="X399">IFERROR(_xlfn.IFS(OR(F399="",LEFT(Methode_Keuze,4)="Geen"),"",AND(V399&lt;&gt;"",F399&lt;&gt;"Arbeidskosten"),ROUND(V399*VLOOKUP(F399,Tb_ProjectKosten[],MATCH(Tb_ProjectKosten[[#Headers],[Forfat_Percentage]],Tb_ProjectKosten[#Headers],0),0),2),AND(F399="Arbeidskosten",G399&lt;&gt;""),IFERROR(ROUND(V399*VLOOKUP(G399,Tb_KostenTypen[],3,0)*VLOOKUP(F399,Tb_ProjectKosten[],MATCH(Tb_ProjectKosten[[#Headers],[Forfat_Percentage]],Tb_ProjectKosten[#Headers],0),0),2),""),V399 &lt;=0,0),"")</f>
        <v/>
      </c>
      <c r="Y399" s="262"/>
      <c r="Z399" s="49"/>
      <c r="AA399" s="37" t="str" cm="1">
        <f t="array" ref="AA399">IFERROR(IF(INDEX(SubsidieTabel!$Q$1:$T$9,MATCH($F399,SubsidieTabel!$Q$1:$Q$9,0),IFERROR(MATCH(Methode_Keuze,SubsidieTabel!$Q$1:$T$1,0),2))&lt;&gt;1=TRUE,"ja",""),"")</f>
        <v/>
      </c>
    </row>
    <row r="400" spans="1:27" ht="15" customHeight="1" x14ac:dyDescent="0.25">
      <c r="A400" s="87"/>
      <c r="B400" s="219" t="str">
        <f>IF(A400&lt;&gt;"",_xlfn.MAXIFS($B$1:B399,$A$1:A399,A400)+1,"")</f>
        <v/>
      </c>
      <c r="C400" s="50"/>
      <c r="D400" s="50"/>
      <c r="E400" s="50"/>
      <c r="F400" s="50"/>
      <c r="G400" s="283"/>
      <c r="H400" s="296"/>
      <c r="I400" s="295"/>
      <c r="J400" s="295"/>
      <c r="K400" s="202"/>
      <c r="L400" s="202"/>
      <c r="M400" s="91" t="str">
        <f>IFERROR(VLOOKUP(H400,Lijsten!$H$1:$I$100,2,0),"")</f>
        <v/>
      </c>
      <c r="N400" s="91" t="str" cm="1">
        <f t="array" ref="N400">IFERROR(_xlfn.IFS(AND(LEFT(F400,6)="Arbeid",RIGHT(F400,3)&lt;&gt;"IKS"),IFERROR(VLOOKUP($G400,Tb_KostenTypen[],2,0),"tarief"),RIGHT(F400,3)="IKS","Uurtarief",LEFT(F400,6)="Arbeid","Uurtarief",AND(LEFT(F400,8)="Bijdrage",RIGHT(F400,15)="(vrijwilligers)"),"Vast tarief"),"")</f>
        <v/>
      </c>
      <c r="O400" s="92"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tarief",IF(LEFT(F400,8)="Bijdrage",VLOOKUP($F400,Tb_KostenTypen[],MATCH(Methode_Keuze,Tb_KostenTypen[#Headers],0),0),VLOOKUP($G400,Lijsten!L:O,4,0))),""),"")</f>
        <v/>
      </c>
      <c r="P400" s="92"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tarief",IF(LEFT(F400,8)="Bijdrage",VLOOKUP($F400,Tb_KostenTypen[],MATCH(Methode_Keuze,Tb_KostenTypen[#Headers],0),0),VLOOKUP($G400,Lijsten!L:O,4,0))),""),"")</f>
        <v/>
      </c>
      <c r="Q400" s="50"/>
      <c r="R400" s="50"/>
      <c r="S400" s="83"/>
      <c r="T400" s="51"/>
      <c r="U400" s="4" t="str" cm="1">
        <f t="array" ref="U400">IF(AA400&lt;&gt;"ja",_xlfn.IFNA(_xlfn.IFS(AND(O400&lt;&gt;"",F400&lt;&gt;"",RIGHT($N400,6)="tarief"),O400*Q400,S400&gt;0,IF(F400&lt;&gt;"",S400,"")),""),"")</f>
        <v/>
      </c>
      <c r="V400" s="4" t="str" cm="1">
        <f t="array" ref="V400">IF(AA400&lt;&gt;"ja",_xlfn.IFNA(_xlfn.IFS(AND(P400&lt;&gt;"",R400&lt;&gt;"",RIGHT($N400,6)="tarief"),P400*R400,T400&gt;0,T400),""),"")</f>
        <v/>
      </c>
      <c r="W400" s="4" t="str" cm="1">
        <f t="array" ref="W400">IFERROR(_xlfn.IFS(OR(F400="",LEFT(Methode_Keuze,4)="Geen"),"",AND(U400&lt;&gt;"",F400&lt;&gt;"Arbeidskosten"),ROUND(U400*VLOOKUP(F400,Tb_ProjectKosten[],MATCH(Tb_ProjectKosten[[#Headers],[Forfat_Percentage]],Tb_ProjectKosten[#Headers],0),0),2),AND(F400="Arbeidskosten",G400&lt;&gt;""),IFERROR(ROUND(U400*VLOOKUP(G400,Tb_KostenTypen[],3,0)*VLOOKUP(F400,Tb_ProjectKosten[],MATCH(Tb_ProjectKosten[[#Headers],[Forfat_Percentage]],Tb_ProjectKosten[#Headers],0),0),2),""),U400 &lt;=0,0),"")</f>
        <v/>
      </c>
      <c r="X400" s="4" t="str" cm="1">
        <f t="array" ref="X400">IFERROR(_xlfn.IFS(OR(F400="",LEFT(Methode_Keuze,4)="Geen"),"",AND(V400&lt;&gt;"",F400&lt;&gt;"Arbeidskosten"),ROUND(V400*VLOOKUP(F400,Tb_ProjectKosten[],MATCH(Tb_ProjectKosten[[#Headers],[Forfat_Percentage]],Tb_ProjectKosten[#Headers],0),0),2),AND(F400="Arbeidskosten",G400&lt;&gt;""),IFERROR(ROUND(V400*VLOOKUP(G400,Tb_KostenTypen[],3,0)*VLOOKUP(F400,Tb_ProjectKosten[],MATCH(Tb_ProjectKosten[[#Headers],[Forfat_Percentage]],Tb_ProjectKosten[#Headers],0),0),2),""),V400 &lt;=0,0),"")</f>
        <v/>
      </c>
      <c r="Y400" s="262"/>
      <c r="Z400" s="49"/>
      <c r="AA400" s="37" t="str" cm="1">
        <f t="array" ref="AA400">IFERROR(IF(INDEX(SubsidieTabel!$Q$1:$T$9,MATCH($F400,SubsidieTabel!$Q$1:$Q$9,0),IFERROR(MATCH(Methode_Keuze,SubsidieTabel!$Q$1:$T$1,0),2))&lt;&gt;1=TRUE,"ja",""),"")</f>
        <v/>
      </c>
    </row>
    <row r="401" spans="1:27" ht="15" customHeight="1" x14ac:dyDescent="0.25">
      <c r="A401" s="87"/>
      <c r="B401" s="219" t="str">
        <f>IF(A401&lt;&gt;"",_xlfn.MAXIFS($B$1:B400,$A$1:A400,A401)+1,"")</f>
        <v/>
      </c>
      <c r="C401" s="50"/>
      <c r="D401" s="50"/>
      <c r="E401" s="50"/>
      <c r="F401" s="50"/>
      <c r="G401" s="283"/>
      <c r="H401" s="296"/>
      <c r="I401" s="295"/>
      <c r="J401" s="295"/>
      <c r="K401" s="202"/>
      <c r="L401" s="202"/>
      <c r="M401" s="91" t="str">
        <f>IFERROR(VLOOKUP(H401,Lijsten!$H$1:$I$100,2,0),"")</f>
        <v/>
      </c>
      <c r="N401" s="91" t="str" cm="1">
        <f t="array" ref="N401">IFERROR(_xlfn.IFS(AND(LEFT(F401,6)="Arbeid",RIGHT(F401,3)&lt;&gt;"IKS"),IFERROR(VLOOKUP($G401,Tb_KostenTypen[],2,0),"tarief"),RIGHT(F401,3)="IKS","Uurtarief",LEFT(F401,6)="Arbeid","Uurtarief",AND(LEFT(F401,8)="Bijdrage",RIGHT(F401,15)="(vrijwilligers)"),"Vast tarief"),"")</f>
        <v/>
      </c>
      <c r="O401" s="92"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tarief",IF(LEFT(F401,8)="Bijdrage",VLOOKUP($F401,Tb_KostenTypen[],MATCH(Methode_Keuze,Tb_KostenTypen[#Headers],0),0),VLOOKUP($G401,Lijsten!L:O,4,0))),""),"")</f>
        <v/>
      </c>
      <c r="P401" s="92"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tarief",IF(LEFT(F401,8)="Bijdrage",VLOOKUP($F401,Tb_KostenTypen[],MATCH(Methode_Keuze,Tb_KostenTypen[#Headers],0),0),VLOOKUP($G401,Lijsten!L:O,4,0))),""),"")</f>
        <v/>
      </c>
      <c r="Q401" s="50"/>
      <c r="R401" s="50"/>
      <c r="S401" s="83"/>
      <c r="T401" s="51"/>
      <c r="U401" s="4" t="str" cm="1">
        <f t="array" ref="U401">IF(AA401&lt;&gt;"ja",_xlfn.IFNA(_xlfn.IFS(AND(O401&lt;&gt;"",F401&lt;&gt;"",RIGHT($N401,6)="tarief"),O401*Q401,S401&gt;0,IF(F401&lt;&gt;"",S401,"")),""),"")</f>
        <v/>
      </c>
      <c r="V401" s="4" t="str" cm="1">
        <f t="array" ref="V401">IF(AA401&lt;&gt;"ja",_xlfn.IFNA(_xlfn.IFS(AND(P401&lt;&gt;"",R401&lt;&gt;"",RIGHT($N401,6)="tarief"),P401*R401,T401&gt;0,T401),""),"")</f>
        <v/>
      </c>
      <c r="W401" s="4" t="str" cm="1">
        <f t="array" ref="W401">IFERROR(_xlfn.IFS(OR(F401="",LEFT(Methode_Keuze,4)="Geen"),"",AND(U401&lt;&gt;"",F401&lt;&gt;"Arbeidskosten"),ROUND(U401*VLOOKUP(F401,Tb_ProjectKosten[],MATCH(Tb_ProjectKosten[[#Headers],[Forfat_Percentage]],Tb_ProjectKosten[#Headers],0),0),2),AND(F401="Arbeidskosten",G401&lt;&gt;""),IFERROR(ROUND(U401*VLOOKUP(G401,Tb_KostenTypen[],3,0)*VLOOKUP(F401,Tb_ProjectKosten[],MATCH(Tb_ProjectKosten[[#Headers],[Forfat_Percentage]],Tb_ProjectKosten[#Headers],0),0),2),""),U401 &lt;=0,0),"")</f>
        <v/>
      </c>
      <c r="X401" s="4" t="str" cm="1">
        <f t="array" ref="X401">IFERROR(_xlfn.IFS(OR(F401="",LEFT(Methode_Keuze,4)="Geen"),"",AND(V401&lt;&gt;"",F401&lt;&gt;"Arbeidskosten"),ROUND(V401*VLOOKUP(F401,Tb_ProjectKosten[],MATCH(Tb_ProjectKosten[[#Headers],[Forfat_Percentage]],Tb_ProjectKosten[#Headers],0),0),2),AND(F401="Arbeidskosten",G401&lt;&gt;""),IFERROR(ROUND(V401*VLOOKUP(G401,Tb_KostenTypen[],3,0)*VLOOKUP(F401,Tb_ProjectKosten[],MATCH(Tb_ProjectKosten[[#Headers],[Forfat_Percentage]],Tb_ProjectKosten[#Headers],0),0),2),""),V401 &lt;=0,0),"")</f>
        <v/>
      </c>
      <c r="Y401" s="262"/>
      <c r="Z401" s="49"/>
      <c r="AA401" s="37" t="str" cm="1">
        <f t="array" ref="AA401">IFERROR(IF(INDEX(SubsidieTabel!$Q$1:$T$9,MATCH($F401,SubsidieTabel!$Q$1:$Q$9,0),IFERROR(MATCH(Methode_Keuze,SubsidieTabel!$Q$1:$T$1,0),2))&lt;&gt;1=TRUE,"ja",""),"")</f>
        <v/>
      </c>
    </row>
    <row r="402" spans="1:27" ht="15" customHeight="1" x14ac:dyDescent="0.25">
      <c r="A402" s="87"/>
      <c r="B402" s="219" t="str">
        <f>IF(A402&lt;&gt;"",_xlfn.MAXIFS($B$1:B401,$A$1:A401,A402)+1,"")</f>
        <v/>
      </c>
      <c r="C402" s="50"/>
      <c r="D402" s="50"/>
      <c r="E402" s="50"/>
      <c r="F402" s="50"/>
      <c r="G402" s="283"/>
      <c r="H402" s="296"/>
      <c r="I402" s="295"/>
      <c r="J402" s="295"/>
      <c r="K402" s="202"/>
      <c r="L402" s="202"/>
      <c r="M402" s="91" t="str">
        <f>IFERROR(VLOOKUP(H402,Lijsten!$H$1:$I$100,2,0),"")</f>
        <v/>
      </c>
      <c r="N402" s="91" t="str" cm="1">
        <f t="array" ref="N402">IFERROR(_xlfn.IFS(AND(LEFT(F402,6)="Arbeid",RIGHT(F402,3)&lt;&gt;"IKS"),IFERROR(VLOOKUP($G402,Tb_KostenTypen[],2,0),"tarief"),RIGHT(F402,3)="IKS","Uurtarief",LEFT(F402,6)="Arbeid","Uurtarief",AND(LEFT(F402,8)="Bijdrage",RIGHT(F402,15)="(vrijwilligers)"),"Vast tarief"),"")</f>
        <v/>
      </c>
      <c r="O402" s="92"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tarief",IF(LEFT(F402,8)="Bijdrage",VLOOKUP($F402,Tb_KostenTypen[],MATCH(Methode_Keuze,Tb_KostenTypen[#Headers],0),0),VLOOKUP($G402,Lijsten!L:O,4,0))),""),"")</f>
        <v/>
      </c>
      <c r="P402" s="92"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tarief",IF(LEFT(F402,8)="Bijdrage",VLOOKUP($F402,Tb_KostenTypen[],MATCH(Methode_Keuze,Tb_KostenTypen[#Headers],0),0),VLOOKUP($G402,Lijsten!L:O,4,0))),""),"")</f>
        <v/>
      </c>
      <c r="Q402" s="50"/>
      <c r="R402" s="50"/>
      <c r="S402" s="83"/>
      <c r="T402" s="51"/>
      <c r="U402" s="4" t="str" cm="1">
        <f t="array" ref="U402">IF(AA402&lt;&gt;"ja",_xlfn.IFNA(_xlfn.IFS(AND(O402&lt;&gt;"",F402&lt;&gt;"",RIGHT($N402,6)="tarief"),O402*Q402,S402&gt;0,IF(F402&lt;&gt;"",S402,"")),""),"")</f>
        <v/>
      </c>
      <c r="V402" s="4" t="str" cm="1">
        <f t="array" ref="V402">IF(AA402&lt;&gt;"ja",_xlfn.IFNA(_xlfn.IFS(AND(P402&lt;&gt;"",R402&lt;&gt;"",RIGHT($N402,6)="tarief"),P402*R402,T402&gt;0,T402),""),"")</f>
        <v/>
      </c>
      <c r="W402" s="4" t="str" cm="1">
        <f t="array" ref="W402">IFERROR(_xlfn.IFS(OR(F402="",LEFT(Methode_Keuze,4)="Geen"),"",AND(U402&lt;&gt;"",F402&lt;&gt;"Arbeidskosten"),ROUND(U402*VLOOKUP(F402,Tb_ProjectKosten[],MATCH(Tb_ProjectKosten[[#Headers],[Forfat_Percentage]],Tb_ProjectKosten[#Headers],0),0),2),AND(F402="Arbeidskosten",G402&lt;&gt;""),IFERROR(ROUND(U402*VLOOKUP(G402,Tb_KostenTypen[],3,0)*VLOOKUP(F402,Tb_ProjectKosten[],MATCH(Tb_ProjectKosten[[#Headers],[Forfat_Percentage]],Tb_ProjectKosten[#Headers],0),0),2),""),U402 &lt;=0,0),"")</f>
        <v/>
      </c>
      <c r="X402" s="4" t="str" cm="1">
        <f t="array" ref="X402">IFERROR(_xlfn.IFS(OR(F402="",LEFT(Methode_Keuze,4)="Geen"),"",AND(V402&lt;&gt;"",F402&lt;&gt;"Arbeidskosten"),ROUND(V402*VLOOKUP(F402,Tb_ProjectKosten[],MATCH(Tb_ProjectKosten[[#Headers],[Forfat_Percentage]],Tb_ProjectKosten[#Headers],0),0),2),AND(F402="Arbeidskosten",G402&lt;&gt;""),IFERROR(ROUND(V402*VLOOKUP(G402,Tb_KostenTypen[],3,0)*VLOOKUP(F402,Tb_ProjectKosten[],MATCH(Tb_ProjectKosten[[#Headers],[Forfat_Percentage]],Tb_ProjectKosten[#Headers],0),0),2),""),V402 &lt;=0,0),"")</f>
        <v/>
      </c>
      <c r="Y402" s="262"/>
      <c r="Z402" s="49"/>
      <c r="AA402" s="37" t="str" cm="1">
        <f t="array" ref="AA402">IFERROR(IF(INDEX(SubsidieTabel!$Q$1:$T$9,MATCH($F402,SubsidieTabel!$Q$1:$Q$9,0),IFERROR(MATCH(Methode_Keuze,SubsidieTabel!$Q$1:$T$1,0),2))&lt;&gt;1=TRUE,"ja",""),"")</f>
        <v/>
      </c>
    </row>
    <row r="403" spans="1:27" ht="15" customHeight="1" x14ac:dyDescent="0.25">
      <c r="A403" s="87"/>
      <c r="B403" s="219" t="str">
        <f>IF(A403&lt;&gt;"",_xlfn.MAXIFS($B$1:B402,$A$1:A402,A403)+1,"")</f>
        <v/>
      </c>
      <c r="C403" s="50"/>
      <c r="D403" s="50"/>
      <c r="E403" s="50"/>
      <c r="F403" s="50"/>
      <c r="G403" s="283"/>
      <c r="H403" s="296"/>
      <c r="I403" s="295"/>
      <c r="J403" s="295"/>
      <c r="K403" s="202"/>
      <c r="L403" s="202"/>
      <c r="M403" s="91" t="str">
        <f>IFERROR(VLOOKUP(H403,Lijsten!$H$1:$I$100,2,0),"")</f>
        <v/>
      </c>
      <c r="N403" s="91" t="str" cm="1">
        <f t="array" ref="N403">IFERROR(_xlfn.IFS(AND(LEFT(F403,6)="Arbeid",RIGHT(F403,3)&lt;&gt;"IKS"),IFERROR(VLOOKUP($G403,Tb_KostenTypen[],2,0),"tarief"),RIGHT(F403,3)="IKS","Uurtarief",LEFT(F403,6)="Arbeid","Uurtarief",AND(LEFT(F403,8)="Bijdrage",RIGHT(F403,15)="(vrijwilligers)"),"Vast tarief"),"")</f>
        <v/>
      </c>
      <c r="O403" s="92"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tarief",IF(LEFT(F403,8)="Bijdrage",VLOOKUP($F403,Tb_KostenTypen[],MATCH(Methode_Keuze,Tb_KostenTypen[#Headers],0),0),VLOOKUP($G403,Lijsten!L:O,4,0))),""),"")</f>
        <v/>
      </c>
      <c r="P403" s="92"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tarief",IF(LEFT(F403,8)="Bijdrage",VLOOKUP($F403,Tb_KostenTypen[],MATCH(Methode_Keuze,Tb_KostenTypen[#Headers],0),0),VLOOKUP($G403,Lijsten!L:O,4,0))),""),"")</f>
        <v/>
      </c>
      <c r="Q403" s="50"/>
      <c r="R403" s="50"/>
      <c r="S403" s="83"/>
      <c r="T403" s="51"/>
      <c r="U403" s="4" t="str" cm="1">
        <f t="array" ref="U403">IF(AA403&lt;&gt;"ja",_xlfn.IFNA(_xlfn.IFS(AND(O403&lt;&gt;"",F403&lt;&gt;"",RIGHT($N403,6)="tarief"),O403*Q403,S403&gt;0,IF(F403&lt;&gt;"",S403,"")),""),"")</f>
        <v/>
      </c>
      <c r="V403" s="4" t="str" cm="1">
        <f t="array" ref="V403">IF(AA403&lt;&gt;"ja",_xlfn.IFNA(_xlfn.IFS(AND(P403&lt;&gt;"",R403&lt;&gt;"",RIGHT($N403,6)="tarief"),P403*R403,T403&gt;0,T403),""),"")</f>
        <v/>
      </c>
      <c r="W403" s="4" t="str" cm="1">
        <f t="array" ref="W403">IFERROR(_xlfn.IFS(OR(F403="",LEFT(Methode_Keuze,4)="Geen"),"",AND(U403&lt;&gt;"",F403&lt;&gt;"Arbeidskosten"),ROUND(U403*VLOOKUP(F403,Tb_ProjectKosten[],MATCH(Tb_ProjectKosten[[#Headers],[Forfat_Percentage]],Tb_ProjectKosten[#Headers],0),0),2),AND(F403="Arbeidskosten",G403&lt;&gt;""),IFERROR(ROUND(U403*VLOOKUP(G403,Tb_KostenTypen[],3,0)*VLOOKUP(F403,Tb_ProjectKosten[],MATCH(Tb_ProjectKosten[[#Headers],[Forfat_Percentage]],Tb_ProjectKosten[#Headers],0),0),2),""),U403 &lt;=0,0),"")</f>
        <v/>
      </c>
      <c r="X403" s="4" t="str" cm="1">
        <f t="array" ref="X403">IFERROR(_xlfn.IFS(OR(F403="",LEFT(Methode_Keuze,4)="Geen"),"",AND(V403&lt;&gt;"",F403&lt;&gt;"Arbeidskosten"),ROUND(V403*VLOOKUP(F403,Tb_ProjectKosten[],MATCH(Tb_ProjectKosten[[#Headers],[Forfat_Percentage]],Tb_ProjectKosten[#Headers],0),0),2),AND(F403="Arbeidskosten",G403&lt;&gt;""),IFERROR(ROUND(V403*VLOOKUP(G403,Tb_KostenTypen[],3,0)*VLOOKUP(F403,Tb_ProjectKosten[],MATCH(Tb_ProjectKosten[[#Headers],[Forfat_Percentage]],Tb_ProjectKosten[#Headers],0),0),2),""),V403 &lt;=0,0),"")</f>
        <v/>
      </c>
      <c r="Y403" s="262"/>
      <c r="Z403" s="49"/>
      <c r="AA403" s="37" t="str" cm="1">
        <f t="array" ref="AA403">IFERROR(IF(INDEX(SubsidieTabel!$Q$1:$T$9,MATCH($F403,SubsidieTabel!$Q$1:$Q$9,0),IFERROR(MATCH(Methode_Keuze,SubsidieTabel!$Q$1:$T$1,0),2))&lt;&gt;1=TRUE,"ja",""),"")</f>
        <v/>
      </c>
    </row>
    <row r="404" spans="1:27" ht="15" customHeight="1" x14ac:dyDescent="0.25">
      <c r="A404" s="87"/>
      <c r="B404" s="219" t="str">
        <f>IF(A404&lt;&gt;"",_xlfn.MAXIFS($B$1:B403,$A$1:A403,A404)+1,"")</f>
        <v/>
      </c>
      <c r="C404" s="50"/>
      <c r="D404" s="50"/>
      <c r="E404" s="50"/>
      <c r="F404" s="50"/>
      <c r="G404" s="283"/>
      <c r="H404" s="296"/>
      <c r="I404" s="295"/>
      <c r="J404" s="295"/>
      <c r="K404" s="202"/>
      <c r="L404" s="202"/>
      <c r="M404" s="91" t="str">
        <f>IFERROR(VLOOKUP(H404,Lijsten!$H$1:$I$100,2,0),"")</f>
        <v/>
      </c>
      <c r="N404" s="91" t="str" cm="1">
        <f t="array" ref="N404">IFERROR(_xlfn.IFS(AND(LEFT(F404,6)="Arbeid",RIGHT(F404,3)&lt;&gt;"IKS"),IFERROR(VLOOKUP($G404,Tb_KostenTypen[],2,0),"tarief"),RIGHT(F404,3)="IKS","Uurtarief",LEFT(F404,6)="Arbeid","Uurtarief",AND(LEFT(F404,8)="Bijdrage",RIGHT(F404,15)="(vrijwilligers)"),"Vast tarief"),"")</f>
        <v/>
      </c>
      <c r="O404" s="92"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tarief",IF(LEFT(F404,8)="Bijdrage",VLOOKUP($F404,Tb_KostenTypen[],MATCH(Methode_Keuze,Tb_KostenTypen[#Headers],0),0),VLOOKUP($G404,Lijsten!L:O,4,0))),""),"")</f>
        <v/>
      </c>
      <c r="P404" s="92"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tarief",IF(LEFT(F404,8)="Bijdrage",VLOOKUP($F404,Tb_KostenTypen[],MATCH(Methode_Keuze,Tb_KostenTypen[#Headers],0),0),VLOOKUP($G404,Lijsten!L:O,4,0))),""),"")</f>
        <v/>
      </c>
      <c r="Q404" s="50"/>
      <c r="R404" s="50"/>
      <c r="S404" s="83"/>
      <c r="T404" s="51"/>
      <c r="U404" s="4" t="str" cm="1">
        <f t="array" ref="U404">IF(AA404&lt;&gt;"ja",_xlfn.IFNA(_xlfn.IFS(AND(O404&lt;&gt;"",F404&lt;&gt;"",RIGHT($N404,6)="tarief"),O404*Q404,S404&gt;0,IF(F404&lt;&gt;"",S404,"")),""),"")</f>
        <v/>
      </c>
      <c r="V404" s="4" t="str" cm="1">
        <f t="array" ref="V404">IF(AA404&lt;&gt;"ja",_xlfn.IFNA(_xlfn.IFS(AND(P404&lt;&gt;"",R404&lt;&gt;"",RIGHT($N404,6)="tarief"),P404*R404,T404&gt;0,T404),""),"")</f>
        <v/>
      </c>
      <c r="W404" s="4" t="str" cm="1">
        <f t="array" ref="W404">IFERROR(_xlfn.IFS(OR(F404="",LEFT(Methode_Keuze,4)="Geen"),"",AND(U404&lt;&gt;"",F404&lt;&gt;"Arbeidskosten"),ROUND(U404*VLOOKUP(F404,Tb_ProjectKosten[],MATCH(Tb_ProjectKosten[[#Headers],[Forfat_Percentage]],Tb_ProjectKosten[#Headers],0),0),2),AND(F404="Arbeidskosten",G404&lt;&gt;""),IFERROR(ROUND(U404*VLOOKUP(G404,Tb_KostenTypen[],3,0)*VLOOKUP(F404,Tb_ProjectKosten[],MATCH(Tb_ProjectKosten[[#Headers],[Forfat_Percentage]],Tb_ProjectKosten[#Headers],0),0),2),""),U404 &lt;=0,0),"")</f>
        <v/>
      </c>
      <c r="X404" s="4" t="str" cm="1">
        <f t="array" ref="X404">IFERROR(_xlfn.IFS(OR(F404="",LEFT(Methode_Keuze,4)="Geen"),"",AND(V404&lt;&gt;"",F404&lt;&gt;"Arbeidskosten"),ROUND(V404*VLOOKUP(F404,Tb_ProjectKosten[],MATCH(Tb_ProjectKosten[[#Headers],[Forfat_Percentage]],Tb_ProjectKosten[#Headers],0),0),2),AND(F404="Arbeidskosten",G404&lt;&gt;""),IFERROR(ROUND(V404*VLOOKUP(G404,Tb_KostenTypen[],3,0)*VLOOKUP(F404,Tb_ProjectKosten[],MATCH(Tb_ProjectKosten[[#Headers],[Forfat_Percentage]],Tb_ProjectKosten[#Headers],0),0),2),""),V404 &lt;=0,0),"")</f>
        <v/>
      </c>
      <c r="Y404" s="262"/>
      <c r="Z404" s="49"/>
      <c r="AA404" s="37" t="str" cm="1">
        <f t="array" ref="AA404">IFERROR(IF(INDEX(SubsidieTabel!$Q$1:$T$9,MATCH($F404,SubsidieTabel!$Q$1:$Q$9,0),IFERROR(MATCH(Methode_Keuze,SubsidieTabel!$Q$1:$T$1,0),2))&lt;&gt;1=TRUE,"ja",""),"")</f>
        <v/>
      </c>
    </row>
    <row r="405" spans="1:27" ht="15" customHeight="1" x14ac:dyDescent="0.25">
      <c r="A405" s="87"/>
      <c r="B405" s="219" t="str">
        <f>IF(A405&lt;&gt;"",_xlfn.MAXIFS($B$1:B404,$A$1:A404,A405)+1,"")</f>
        <v/>
      </c>
      <c r="C405" s="50"/>
      <c r="D405" s="50"/>
      <c r="E405" s="50"/>
      <c r="F405" s="50"/>
      <c r="G405" s="283"/>
      <c r="H405" s="296"/>
      <c r="I405" s="295"/>
      <c r="J405" s="295"/>
      <c r="K405" s="202"/>
      <c r="L405" s="202"/>
      <c r="M405" s="91" t="str">
        <f>IFERROR(VLOOKUP(H405,Lijsten!$H$1:$I$100,2,0),"")</f>
        <v/>
      </c>
      <c r="N405" s="91" t="str" cm="1">
        <f t="array" ref="N405">IFERROR(_xlfn.IFS(AND(LEFT(F405,6)="Arbeid",RIGHT(F405,3)&lt;&gt;"IKS"),IFERROR(VLOOKUP($G405,Tb_KostenTypen[],2,0),"tarief"),RIGHT(F405,3)="IKS","Uurtarief",LEFT(F405,6)="Arbeid","Uurtarief",AND(LEFT(F405,8)="Bijdrage",RIGHT(F405,15)="(vrijwilligers)"),"Vast tarief"),"")</f>
        <v/>
      </c>
      <c r="O405" s="92"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tarief",IF(LEFT(F405,8)="Bijdrage",VLOOKUP($F405,Tb_KostenTypen[],MATCH(Methode_Keuze,Tb_KostenTypen[#Headers],0),0),VLOOKUP($G405,Lijsten!L:O,4,0))),""),"")</f>
        <v/>
      </c>
      <c r="P405" s="92"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tarief",IF(LEFT(F405,8)="Bijdrage",VLOOKUP($F405,Tb_KostenTypen[],MATCH(Methode_Keuze,Tb_KostenTypen[#Headers],0),0),VLOOKUP($G405,Lijsten!L:O,4,0))),""),"")</f>
        <v/>
      </c>
      <c r="Q405" s="50"/>
      <c r="R405" s="50"/>
      <c r="S405" s="83"/>
      <c r="T405" s="51"/>
      <c r="U405" s="4" t="str" cm="1">
        <f t="array" ref="U405">IF(AA405&lt;&gt;"ja",_xlfn.IFNA(_xlfn.IFS(AND(O405&lt;&gt;"",F405&lt;&gt;"",RIGHT($N405,6)="tarief"),O405*Q405,S405&gt;0,IF(F405&lt;&gt;"",S405,"")),""),"")</f>
        <v/>
      </c>
      <c r="V405" s="4" t="str" cm="1">
        <f t="array" ref="V405">IF(AA405&lt;&gt;"ja",_xlfn.IFNA(_xlfn.IFS(AND(P405&lt;&gt;"",R405&lt;&gt;"",RIGHT($N405,6)="tarief"),P405*R405,T405&gt;0,T405),""),"")</f>
        <v/>
      </c>
      <c r="W405" s="4" t="str" cm="1">
        <f t="array" ref="W405">IFERROR(_xlfn.IFS(OR(F405="",LEFT(Methode_Keuze,4)="Geen"),"",AND(U405&lt;&gt;"",F405&lt;&gt;"Arbeidskosten"),ROUND(U405*VLOOKUP(F405,Tb_ProjectKosten[],MATCH(Tb_ProjectKosten[[#Headers],[Forfat_Percentage]],Tb_ProjectKosten[#Headers],0),0),2),AND(F405="Arbeidskosten",G405&lt;&gt;""),IFERROR(ROUND(U405*VLOOKUP(G405,Tb_KostenTypen[],3,0)*VLOOKUP(F405,Tb_ProjectKosten[],MATCH(Tb_ProjectKosten[[#Headers],[Forfat_Percentage]],Tb_ProjectKosten[#Headers],0),0),2),""),U405 &lt;=0,0),"")</f>
        <v/>
      </c>
      <c r="X405" s="4" t="str" cm="1">
        <f t="array" ref="X405">IFERROR(_xlfn.IFS(OR(F405="",LEFT(Methode_Keuze,4)="Geen"),"",AND(V405&lt;&gt;"",F405&lt;&gt;"Arbeidskosten"),ROUND(V405*VLOOKUP(F405,Tb_ProjectKosten[],MATCH(Tb_ProjectKosten[[#Headers],[Forfat_Percentage]],Tb_ProjectKosten[#Headers],0),0),2),AND(F405="Arbeidskosten",G405&lt;&gt;""),IFERROR(ROUND(V405*VLOOKUP(G405,Tb_KostenTypen[],3,0)*VLOOKUP(F405,Tb_ProjectKosten[],MATCH(Tb_ProjectKosten[[#Headers],[Forfat_Percentage]],Tb_ProjectKosten[#Headers],0),0),2),""),V405 &lt;=0,0),"")</f>
        <v/>
      </c>
      <c r="Y405" s="262"/>
      <c r="Z405" s="49"/>
      <c r="AA405" s="37" t="str" cm="1">
        <f t="array" ref="AA405">IFERROR(IF(INDEX(SubsidieTabel!$Q$1:$T$9,MATCH($F405,SubsidieTabel!$Q$1:$Q$9,0),IFERROR(MATCH(Methode_Keuze,SubsidieTabel!$Q$1:$T$1,0),2))&lt;&gt;1=TRUE,"ja",""),"")</f>
        <v/>
      </c>
    </row>
    <row r="406" spans="1:27" ht="15" customHeight="1" x14ac:dyDescent="0.25">
      <c r="A406" s="87"/>
      <c r="B406" s="219" t="str">
        <f>IF(A406&lt;&gt;"",_xlfn.MAXIFS($B$1:B405,$A$1:A405,A406)+1,"")</f>
        <v/>
      </c>
      <c r="C406" s="50"/>
      <c r="D406" s="50"/>
      <c r="E406" s="50"/>
      <c r="F406" s="50"/>
      <c r="G406" s="283"/>
      <c r="H406" s="296"/>
      <c r="I406" s="295"/>
      <c r="J406" s="295"/>
      <c r="K406" s="202"/>
      <c r="L406" s="202"/>
      <c r="M406" s="91" t="str">
        <f>IFERROR(VLOOKUP(H406,Lijsten!$H$1:$I$100,2,0),"")</f>
        <v/>
      </c>
      <c r="N406" s="91" t="str" cm="1">
        <f t="array" ref="N406">IFERROR(_xlfn.IFS(AND(LEFT(F406,6)="Arbeid",RIGHT(F406,3)&lt;&gt;"IKS"),IFERROR(VLOOKUP($G406,Tb_KostenTypen[],2,0),"tarief"),RIGHT(F406,3)="IKS","Uurtarief",LEFT(F406,6)="Arbeid","Uurtarief",AND(LEFT(F406,8)="Bijdrage",RIGHT(F406,15)="(vrijwilligers)"),"Vast tarief"),"")</f>
        <v/>
      </c>
      <c r="O406" s="92"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tarief",IF(LEFT(F406,8)="Bijdrage",VLOOKUP($F406,Tb_KostenTypen[],MATCH(Methode_Keuze,Tb_KostenTypen[#Headers],0),0),VLOOKUP($G406,Lijsten!L:O,4,0))),""),"")</f>
        <v/>
      </c>
      <c r="P406" s="92"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tarief",IF(LEFT(F406,8)="Bijdrage",VLOOKUP($F406,Tb_KostenTypen[],MATCH(Methode_Keuze,Tb_KostenTypen[#Headers],0),0),VLOOKUP($G406,Lijsten!L:O,4,0))),""),"")</f>
        <v/>
      </c>
      <c r="Q406" s="50"/>
      <c r="R406" s="50"/>
      <c r="S406" s="83"/>
      <c r="T406" s="51"/>
      <c r="U406" s="4" t="str" cm="1">
        <f t="array" ref="U406">IF(AA406&lt;&gt;"ja",_xlfn.IFNA(_xlfn.IFS(AND(O406&lt;&gt;"",F406&lt;&gt;"",RIGHT($N406,6)="tarief"),O406*Q406,S406&gt;0,IF(F406&lt;&gt;"",S406,"")),""),"")</f>
        <v/>
      </c>
      <c r="V406" s="4" t="str" cm="1">
        <f t="array" ref="V406">IF(AA406&lt;&gt;"ja",_xlfn.IFNA(_xlfn.IFS(AND(P406&lt;&gt;"",R406&lt;&gt;"",RIGHT($N406,6)="tarief"),P406*R406,T406&gt;0,T406),""),"")</f>
        <v/>
      </c>
      <c r="W406" s="4" t="str" cm="1">
        <f t="array" ref="W406">IFERROR(_xlfn.IFS(OR(F406="",LEFT(Methode_Keuze,4)="Geen"),"",AND(U406&lt;&gt;"",F406&lt;&gt;"Arbeidskosten"),ROUND(U406*VLOOKUP(F406,Tb_ProjectKosten[],MATCH(Tb_ProjectKosten[[#Headers],[Forfat_Percentage]],Tb_ProjectKosten[#Headers],0),0),2),AND(F406="Arbeidskosten",G406&lt;&gt;""),IFERROR(ROUND(U406*VLOOKUP(G406,Tb_KostenTypen[],3,0)*VLOOKUP(F406,Tb_ProjectKosten[],MATCH(Tb_ProjectKosten[[#Headers],[Forfat_Percentage]],Tb_ProjectKosten[#Headers],0),0),2),""),U406 &lt;=0,0),"")</f>
        <v/>
      </c>
      <c r="X406" s="4" t="str" cm="1">
        <f t="array" ref="X406">IFERROR(_xlfn.IFS(OR(F406="",LEFT(Methode_Keuze,4)="Geen"),"",AND(V406&lt;&gt;"",F406&lt;&gt;"Arbeidskosten"),ROUND(V406*VLOOKUP(F406,Tb_ProjectKosten[],MATCH(Tb_ProjectKosten[[#Headers],[Forfat_Percentage]],Tb_ProjectKosten[#Headers],0),0),2),AND(F406="Arbeidskosten",G406&lt;&gt;""),IFERROR(ROUND(V406*VLOOKUP(G406,Tb_KostenTypen[],3,0)*VLOOKUP(F406,Tb_ProjectKosten[],MATCH(Tb_ProjectKosten[[#Headers],[Forfat_Percentage]],Tb_ProjectKosten[#Headers],0),0),2),""),V406 &lt;=0,0),"")</f>
        <v/>
      </c>
      <c r="Y406" s="262"/>
      <c r="Z406" s="49"/>
      <c r="AA406" s="37" t="str" cm="1">
        <f t="array" ref="AA406">IFERROR(IF(INDEX(SubsidieTabel!$Q$1:$T$9,MATCH($F406,SubsidieTabel!$Q$1:$Q$9,0),IFERROR(MATCH(Methode_Keuze,SubsidieTabel!$Q$1:$T$1,0),2))&lt;&gt;1=TRUE,"ja",""),"")</f>
        <v/>
      </c>
    </row>
    <row r="407" spans="1:27" ht="15" customHeight="1" x14ac:dyDescent="0.25">
      <c r="A407" s="87"/>
      <c r="B407" s="219" t="str">
        <f>IF(A407&lt;&gt;"",_xlfn.MAXIFS($B$1:B406,$A$1:A406,A407)+1,"")</f>
        <v/>
      </c>
      <c r="C407" s="50"/>
      <c r="D407" s="50"/>
      <c r="E407" s="50"/>
      <c r="F407" s="50"/>
      <c r="G407" s="283"/>
      <c r="H407" s="296"/>
      <c r="I407" s="295"/>
      <c r="J407" s="295"/>
      <c r="K407" s="202"/>
      <c r="L407" s="202"/>
      <c r="M407" s="91" t="str">
        <f>IFERROR(VLOOKUP(H407,Lijsten!$H$1:$I$100,2,0),"")</f>
        <v/>
      </c>
      <c r="N407" s="91" t="str" cm="1">
        <f t="array" ref="N407">IFERROR(_xlfn.IFS(AND(LEFT(F407,6)="Arbeid",RIGHT(F407,3)&lt;&gt;"IKS"),IFERROR(VLOOKUP($G407,Tb_KostenTypen[],2,0),"tarief"),RIGHT(F407,3)="IKS","Uurtarief",LEFT(F407,6)="Arbeid","Uurtarief",AND(LEFT(F407,8)="Bijdrage",RIGHT(F407,15)="(vrijwilligers)"),"Vast tarief"),"")</f>
        <v/>
      </c>
      <c r="O407" s="92"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tarief",IF(LEFT(F407,8)="Bijdrage",VLOOKUP($F407,Tb_KostenTypen[],MATCH(Methode_Keuze,Tb_KostenTypen[#Headers],0),0),VLOOKUP($G407,Lijsten!L:O,4,0))),""),"")</f>
        <v/>
      </c>
      <c r="P407" s="92"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tarief",IF(LEFT(F407,8)="Bijdrage",VLOOKUP($F407,Tb_KostenTypen[],MATCH(Methode_Keuze,Tb_KostenTypen[#Headers],0),0),VLOOKUP($G407,Lijsten!L:O,4,0))),""),"")</f>
        <v/>
      </c>
      <c r="Q407" s="50"/>
      <c r="R407" s="50"/>
      <c r="S407" s="83"/>
      <c r="T407" s="51"/>
      <c r="U407" s="4" t="str" cm="1">
        <f t="array" ref="U407">IF(AA407&lt;&gt;"ja",_xlfn.IFNA(_xlfn.IFS(AND(O407&lt;&gt;"",F407&lt;&gt;"",RIGHT($N407,6)="tarief"),O407*Q407,S407&gt;0,IF(F407&lt;&gt;"",S407,"")),""),"")</f>
        <v/>
      </c>
      <c r="V407" s="4" t="str" cm="1">
        <f t="array" ref="V407">IF(AA407&lt;&gt;"ja",_xlfn.IFNA(_xlfn.IFS(AND(P407&lt;&gt;"",R407&lt;&gt;"",RIGHT($N407,6)="tarief"),P407*R407,T407&gt;0,T407),""),"")</f>
        <v/>
      </c>
      <c r="W407" s="4" t="str" cm="1">
        <f t="array" ref="W407">IFERROR(_xlfn.IFS(OR(F407="",LEFT(Methode_Keuze,4)="Geen"),"",AND(U407&lt;&gt;"",F407&lt;&gt;"Arbeidskosten"),ROUND(U407*VLOOKUP(F407,Tb_ProjectKosten[],MATCH(Tb_ProjectKosten[[#Headers],[Forfat_Percentage]],Tb_ProjectKosten[#Headers],0),0),2),AND(F407="Arbeidskosten",G407&lt;&gt;""),IFERROR(ROUND(U407*VLOOKUP(G407,Tb_KostenTypen[],3,0)*VLOOKUP(F407,Tb_ProjectKosten[],MATCH(Tb_ProjectKosten[[#Headers],[Forfat_Percentage]],Tb_ProjectKosten[#Headers],0),0),2),""),U407 &lt;=0,0),"")</f>
        <v/>
      </c>
      <c r="X407" s="4" t="str" cm="1">
        <f t="array" ref="X407">IFERROR(_xlfn.IFS(OR(F407="",LEFT(Methode_Keuze,4)="Geen"),"",AND(V407&lt;&gt;"",F407&lt;&gt;"Arbeidskosten"),ROUND(V407*VLOOKUP(F407,Tb_ProjectKosten[],MATCH(Tb_ProjectKosten[[#Headers],[Forfat_Percentage]],Tb_ProjectKosten[#Headers],0),0),2),AND(F407="Arbeidskosten",G407&lt;&gt;""),IFERROR(ROUND(V407*VLOOKUP(G407,Tb_KostenTypen[],3,0)*VLOOKUP(F407,Tb_ProjectKosten[],MATCH(Tb_ProjectKosten[[#Headers],[Forfat_Percentage]],Tb_ProjectKosten[#Headers],0),0),2),""),V407 &lt;=0,0),"")</f>
        <v/>
      </c>
      <c r="Y407" s="262"/>
      <c r="Z407" s="49"/>
      <c r="AA407" s="37" t="str" cm="1">
        <f t="array" ref="AA407">IFERROR(IF(INDEX(SubsidieTabel!$Q$1:$T$9,MATCH($F407,SubsidieTabel!$Q$1:$Q$9,0),IFERROR(MATCH(Methode_Keuze,SubsidieTabel!$Q$1:$T$1,0),2))&lt;&gt;1=TRUE,"ja",""),"")</f>
        <v/>
      </c>
    </row>
    <row r="408" spans="1:27" ht="15" customHeight="1" x14ac:dyDescent="0.25">
      <c r="A408" s="87"/>
      <c r="B408" s="219" t="str">
        <f>IF(A408&lt;&gt;"",_xlfn.MAXIFS($B$1:B407,$A$1:A407,A408)+1,"")</f>
        <v/>
      </c>
      <c r="C408" s="50"/>
      <c r="D408" s="50"/>
      <c r="E408" s="50"/>
      <c r="F408" s="50"/>
      <c r="G408" s="283"/>
      <c r="H408" s="296"/>
      <c r="I408" s="295"/>
      <c r="J408" s="295"/>
      <c r="K408" s="202"/>
      <c r="L408" s="202"/>
      <c r="M408" s="91" t="str">
        <f>IFERROR(VLOOKUP(H408,Lijsten!$H$1:$I$100,2,0),"")</f>
        <v/>
      </c>
      <c r="N408" s="91" t="str" cm="1">
        <f t="array" ref="N408">IFERROR(_xlfn.IFS(AND(LEFT(F408,6)="Arbeid",RIGHT(F408,3)&lt;&gt;"IKS"),IFERROR(VLOOKUP($G408,Tb_KostenTypen[],2,0),"tarief"),RIGHT(F408,3)="IKS","Uurtarief",LEFT(F408,6)="Arbeid","Uurtarief",AND(LEFT(F408,8)="Bijdrage",RIGHT(F408,15)="(vrijwilligers)"),"Vast tarief"),"")</f>
        <v/>
      </c>
      <c r="O408" s="92"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tarief",IF(LEFT(F408,8)="Bijdrage",VLOOKUP($F408,Tb_KostenTypen[],MATCH(Methode_Keuze,Tb_KostenTypen[#Headers],0),0),VLOOKUP($G408,Lijsten!L:O,4,0))),""),"")</f>
        <v/>
      </c>
      <c r="P408" s="92"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tarief",IF(LEFT(F408,8)="Bijdrage",VLOOKUP($F408,Tb_KostenTypen[],MATCH(Methode_Keuze,Tb_KostenTypen[#Headers],0),0),VLOOKUP($G408,Lijsten!L:O,4,0))),""),"")</f>
        <v/>
      </c>
      <c r="Q408" s="50"/>
      <c r="R408" s="50"/>
      <c r="S408" s="83"/>
      <c r="T408" s="51"/>
      <c r="U408" s="4" t="str" cm="1">
        <f t="array" ref="U408">IF(AA408&lt;&gt;"ja",_xlfn.IFNA(_xlfn.IFS(AND(O408&lt;&gt;"",F408&lt;&gt;"",RIGHT($N408,6)="tarief"),O408*Q408,S408&gt;0,IF(F408&lt;&gt;"",S408,"")),""),"")</f>
        <v/>
      </c>
      <c r="V408" s="4" t="str" cm="1">
        <f t="array" ref="V408">IF(AA408&lt;&gt;"ja",_xlfn.IFNA(_xlfn.IFS(AND(P408&lt;&gt;"",R408&lt;&gt;"",RIGHT($N408,6)="tarief"),P408*R408,T408&gt;0,T408),""),"")</f>
        <v/>
      </c>
      <c r="W408" s="4" t="str" cm="1">
        <f t="array" ref="W408">IFERROR(_xlfn.IFS(OR(F408="",LEFT(Methode_Keuze,4)="Geen"),"",AND(U408&lt;&gt;"",F408&lt;&gt;"Arbeidskosten"),ROUND(U408*VLOOKUP(F408,Tb_ProjectKosten[],MATCH(Tb_ProjectKosten[[#Headers],[Forfat_Percentage]],Tb_ProjectKosten[#Headers],0),0),2),AND(F408="Arbeidskosten",G408&lt;&gt;""),IFERROR(ROUND(U408*VLOOKUP(G408,Tb_KostenTypen[],3,0)*VLOOKUP(F408,Tb_ProjectKosten[],MATCH(Tb_ProjectKosten[[#Headers],[Forfat_Percentage]],Tb_ProjectKosten[#Headers],0),0),2),""),U408 &lt;=0,0),"")</f>
        <v/>
      </c>
      <c r="X408" s="4" t="str" cm="1">
        <f t="array" ref="X408">IFERROR(_xlfn.IFS(OR(F408="",LEFT(Methode_Keuze,4)="Geen"),"",AND(V408&lt;&gt;"",F408&lt;&gt;"Arbeidskosten"),ROUND(V408*VLOOKUP(F408,Tb_ProjectKosten[],MATCH(Tb_ProjectKosten[[#Headers],[Forfat_Percentage]],Tb_ProjectKosten[#Headers],0),0),2),AND(F408="Arbeidskosten",G408&lt;&gt;""),IFERROR(ROUND(V408*VLOOKUP(G408,Tb_KostenTypen[],3,0)*VLOOKUP(F408,Tb_ProjectKosten[],MATCH(Tb_ProjectKosten[[#Headers],[Forfat_Percentage]],Tb_ProjectKosten[#Headers],0),0),2),""),V408 &lt;=0,0),"")</f>
        <v/>
      </c>
      <c r="Y408" s="262"/>
      <c r="Z408" s="49"/>
      <c r="AA408" s="37" t="str" cm="1">
        <f t="array" ref="AA408">IFERROR(IF(INDEX(SubsidieTabel!$Q$1:$T$9,MATCH($F408,SubsidieTabel!$Q$1:$Q$9,0),IFERROR(MATCH(Methode_Keuze,SubsidieTabel!$Q$1:$T$1,0),2))&lt;&gt;1=TRUE,"ja",""),"")</f>
        <v/>
      </c>
    </row>
    <row r="409" spans="1:27" ht="15" customHeight="1" x14ac:dyDescent="0.25">
      <c r="A409" s="87"/>
      <c r="B409" s="219" t="str">
        <f>IF(A409&lt;&gt;"",_xlfn.MAXIFS($B$1:B408,$A$1:A408,A409)+1,"")</f>
        <v/>
      </c>
      <c r="C409" s="50"/>
      <c r="D409" s="50"/>
      <c r="E409" s="50"/>
      <c r="F409" s="50"/>
      <c r="G409" s="283"/>
      <c r="H409" s="296"/>
      <c r="I409" s="295"/>
      <c r="J409" s="295"/>
      <c r="K409" s="202"/>
      <c r="L409" s="202"/>
      <c r="M409" s="91" t="str">
        <f>IFERROR(VLOOKUP(H409,Lijsten!$H$1:$I$100,2,0),"")</f>
        <v/>
      </c>
      <c r="N409" s="91" t="str" cm="1">
        <f t="array" ref="N409">IFERROR(_xlfn.IFS(AND(LEFT(F409,6)="Arbeid",RIGHT(F409,3)&lt;&gt;"IKS"),IFERROR(VLOOKUP($G409,Tb_KostenTypen[],2,0),"tarief"),RIGHT(F409,3)="IKS","Uurtarief",LEFT(F409,6)="Arbeid","Uurtarief",AND(LEFT(F409,8)="Bijdrage",RIGHT(F409,15)="(vrijwilligers)"),"Vast tarief"),"")</f>
        <v/>
      </c>
      <c r="O409" s="92"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tarief",IF(LEFT(F409,8)="Bijdrage",VLOOKUP($F409,Tb_KostenTypen[],MATCH(Methode_Keuze,Tb_KostenTypen[#Headers],0),0),VLOOKUP($G409,Lijsten!L:O,4,0))),""),"")</f>
        <v/>
      </c>
      <c r="P409" s="92"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tarief",IF(LEFT(F409,8)="Bijdrage",VLOOKUP($F409,Tb_KostenTypen[],MATCH(Methode_Keuze,Tb_KostenTypen[#Headers],0),0),VLOOKUP($G409,Lijsten!L:O,4,0))),""),"")</f>
        <v/>
      </c>
      <c r="Q409" s="50"/>
      <c r="R409" s="50"/>
      <c r="S409" s="83"/>
      <c r="T409" s="51"/>
      <c r="U409" s="4" t="str" cm="1">
        <f t="array" ref="U409">IF(AA409&lt;&gt;"ja",_xlfn.IFNA(_xlfn.IFS(AND(O409&lt;&gt;"",F409&lt;&gt;"",RIGHT($N409,6)="tarief"),O409*Q409,S409&gt;0,IF(F409&lt;&gt;"",S409,"")),""),"")</f>
        <v/>
      </c>
      <c r="V409" s="4" t="str" cm="1">
        <f t="array" ref="V409">IF(AA409&lt;&gt;"ja",_xlfn.IFNA(_xlfn.IFS(AND(P409&lt;&gt;"",R409&lt;&gt;"",RIGHT($N409,6)="tarief"),P409*R409,T409&gt;0,T409),""),"")</f>
        <v/>
      </c>
      <c r="W409" s="4" t="str" cm="1">
        <f t="array" ref="W409">IFERROR(_xlfn.IFS(OR(F409="",LEFT(Methode_Keuze,4)="Geen"),"",AND(U409&lt;&gt;"",F409&lt;&gt;"Arbeidskosten"),ROUND(U409*VLOOKUP(F409,Tb_ProjectKosten[],MATCH(Tb_ProjectKosten[[#Headers],[Forfat_Percentage]],Tb_ProjectKosten[#Headers],0),0),2),AND(F409="Arbeidskosten",G409&lt;&gt;""),IFERROR(ROUND(U409*VLOOKUP(G409,Tb_KostenTypen[],3,0)*VLOOKUP(F409,Tb_ProjectKosten[],MATCH(Tb_ProjectKosten[[#Headers],[Forfat_Percentage]],Tb_ProjectKosten[#Headers],0),0),2),""),U409 &lt;=0,0),"")</f>
        <v/>
      </c>
      <c r="X409" s="4" t="str" cm="1">
        <f t="array" ref="X409">IFERROR(_xlfn.IFS(OR(F409="",LEFT(Methode_Keuze,4)="Geen"),"",AND(V409&lt;&gt;"",F409&lt;&gt;"Arbeidskosten"),ROUND(V409*VLOOKUP(F409,Tb_ProjectKosten[],MATCH(Tb_ProjectKosten[[#Headers],[Forfat_Percentage]],Tb_ProjectKosten[#Headers],0),0),2),AND(F409="Arbeidskosten",G409&lt;&gt;""),IFERROR(ROUND(V409*VLOOKUP(G409,Tb_KostenTypen[],3,0)*VLOOKUP(F409,Tb_ProjectKosten[],MATCH(Tb_ProjectKosten[[#Headers],[Forfat_Percentage]],Tb_ProjectKosten[#Headers],0),0),2),""),V409 &lt;=0,0),"")</f>
        <v/>
      </c>
      <c r="Y409" s="262"/>
      <c r="Z409" s="49"/>
      <c r="AA409" s="37" t="str" cm="1">
        <f t="array" ref="AA409">IFERROR(IF(INDEX(SubsidieTabel!$Q$1:$T$9,MATCH($F409,SubsidieTabel!$Q$1:$Q$9,0),IFERROR(MATCH(Methode_Keuze,SubsidieTabel!$Q$1:$T$1,0),2))&lt;&gt;1=TRUE,"ja",""),"")</f>
        <v/>
      </c>
    </row>
    <row r="410" spans="1:27" ht="15" customHeight="1" x14ac:dyDescent="0.25">
      <c r="A410" s="87"/>
      <c r="B410" s="219" t="str">
        <f>IF(A410&lt;&gt;"",_xlfn.MAXIFS($B$1:B409,$A$1:A409,A410)+1,"")</f>
        <v/>
      </c>
      <c r="C410" s="50"/>
      <c r="D410" s="50"/>
      <c r="E410" s="50"/>
      <c r="F410" s="50"/>
      <c r="G410" s="283"/>
      <c r="H410" s="296"/>
      <c r="I410" s="295"/>
      <c r="J410" s="295"/>
      <c r="K410" s="202"/>
      <c r="L410" s="202"/>
      <c r="M410" s="91" t="str">
        <f>IFERROR(VLOOKUP(H410,Lijsten!$H$1:$I$100,2,0),"")</f>
        <v/>
      </c>
      <c r="N410" s="91" t="str" cm="1">
        <f t="array" ref="N410">IFERROR(_xlfn.IFS(AND(LEFT(F410,6)="Arbeid",RIGHT(F410,3)&lt;&gt;"IKS"),IFERROR(VLOOKUP($G410,Tb_KostenTypen[],2,0),"tarief"),RIGHT(F410,3)="IKS","Uurtarief",LEFT(F410,6)="Arbeid","Uurtarief",AND(LEFT(F410,8)="Bijdrage",RIGHT(F410,15)="(vrijwilligers)"),"Vast tarief"),"")</f>
        <v/>
      </c>
      <c r="O410" s="92"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tarief",IF(LEFT(F410,8)="Bijdrage",VLOOKUP($F410,Tb_KostenTypen[],MATCH(Methode_Keuze,Tb_KostenTypen[#Headers],0),0),VLOOKUP($G410,Lijsten!L:O,4,0))),""),"")</f>
        <v/>
      </c>
      <c r="P410" s="92"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tarief",IF(LEFT(F410,8)="Bijdrage",VLOOKUP($F410,Tb_KostenTypen[],MATCH(Methode_Keuze,Tb_KostenTypen[#Headers],0),0),VLOOKUP($G410,Lijsten!L:O,4,0))),""),"")</f>
        <v/>
      </c>
      <c r="Q410" s="50"/>
      <c r="R410" s="50"/>
      <c r="S410" s="83"/>
      <c r="T410" s="51"/>
      <c r="U410" s="4" t="str" cm="1">
        <f t="array" ref="U410">IF(AA410&lt;&gt;"ja",_xlfn.IFNA(_xlfn.IFS(AND(O410&lt;&gt;"",F410&lt;&gt;"",RIGHT($N410,6)="tarief"),O410*Q410,S410&gt;0,IF(F410&lt;&gt;"",S410,"")),""),"")</f>
        <v/>
      </c>
      <c r="V410" s="4" t="str" cm="1">
        <f t="array" ref="V410">IF(AA410&lt;&gt;"ja",_xlfn.IFNA(_xlfn.IFS(AND(P410&lt;&gt;"",R410&lt;&gt;"",RIGHT($N410,6)="tarief"),P410*R410,T410&gt;0,T410),""),"")</f>
        <v/>
      </c>
      <c r="W410" s="4" t="str" cm="1">
        <f t="array" ref="W410">IFERROR(_xlfn.IFS(OR(F410="",LEFT(Methode_Keuze,4)="Geen"),"",AND(U410&lt;&gt;"",F410&lt;&gt;"Arbeidskosten"),ROUND(U410*VLOOKUP(F410,Tb_ProjectKosten[],MATCH(Tb_ProjectKosten[[#Headers],[Forfat_Percentage]],Tb_ProjectKosten[#Headers],0),0),2),AND(F410="Arbeidskosten",G410&lt;&gt;""),IFERROR(ROUND(U410*VLOOKUP(G410,Tb_KostenTypen[],3,0)*VLOOKUP(F410,Tb_ProjectKosten[],MATCH(Tb_ProjectKosten[[#Headers],[Forfat_Percentage]],Tb_ProjectKosten[#Headers],0),0),2),""),U410 &lt;=0,0),"")</f>
        <v/>
      </c>
      <c r="X410" s="4" t="str" cm="1">
        <f t="array" ref="X410">IFERROR(_xlfn.IFS(OR(F410="",LEFT(Methode_Keuze,4)="Geen"),"",AND(V410&lt;&gt;"",F410&lt;&gt;"Arbeidskosten"),ROUND(V410*VLOOKUP(F410,Tb_ProjectKosten[],MATCH(Tb_ProjectKosten[[#Headers],[Forfat_Percentage]],Tb_ProjectKosten[#Headers],0),0),2),AND(F410="Arbeidskosten",G410&lt;&gt;""),IFERROR(ROUND(V410*VLOOKUP(G410,Tb_KostenTypen[],3,0)*VLOOKUP(F410,Tb_ProjectKosten[],MATCH(Tb_ProjectKosten[[#Headers],[Forfat_Percentage]],Tb_ProjectKosten[#Headers],0),0),2),""),V410 &lt;=0,0),"")</f>
        <v/>
      </c>
      <c r="Y410" s="262"/>
      <c r="Z410" s="49"/>
      <c r="AA410" s="37" t="str" cm="1">
        <f t="array" ref="AA410">IFERROR(IF(INDEX(SubsidieTabel!$Q$1:$T$9,MATCH($F410,SubsidieTabel!$Q$1:$Q$9,0),IFERROR(MATCH(Methode_Keuze,SubsidieTabel!$Q$1:$T$1,0),2))&lt;&gt;1=TRUE,"ja",""),"")</f>
        <v/>
      </c>
    </row>
    <row r="411" spans="1:27" ht="15" customHeight="1" x14ac:dyDescent="0.25">
      <c r="A411" s="87"/>
      <c r="B411" s="219" t="str">
        <f>IF(A411&lt;&gt;"",_xlfn.MAXIFS($B$1:B410,$A$1:A410,A411)+1,"")</f>
        <v/>
      </c>
      <c r="C411" s="50"/>
      <c r="D411" s="50"/>
      <c r="E411" s="50"/>
      <c r="F411" s="50"/>
      <c r="G411" s="283"/>
      <c r="H411" s="296"/>
      <c r="I411" s="295"/>
      <c r="J411" s="295"/>
      <c r="K411" s="202"/>
      <c r="L411" s="202"/>
      <c r="M411" s="91" t="str">
        <f>IFERROR(VLOOKUP(H411,Lijsten!$H$1:$I$100,2,0),"")</f>
        <v/>
      </c>
      <c r="N411" s="91" t="str" cm="1">
        <f t="array" ref="N411">IFERROR(_xlfn.IFS(AND(LEFT(F411,6)="Arbeid",RIGHT(F411,3)&lt;&gt;"IKS"),IFERROR(VLOOKUP($G411,Tb_KostenTypen[],2,0),"tarief"),RIGHT(F411,3)="IKS","Uurtarief",LEFT(F411,6)="Arbeid","Uurtarief",AND(LEFT(F411,8)="Bijdrage",RIGHT(F411,15)="(vrijwilligers)"),"Vast tarief"),"")</f>
        <v/>
      </c>
      <c r="O411" s="92"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tarief",IF(LEFT(F411,8)="Bijdrage",VLOOKUP($F411,Tb_KostenTypen[],MATCH(Methode_Keuze,Tb_KostenTypen[#Headers],0),0),VLOOKUP($G411,Lijsten!L:O,4,0))),""),"")</f>
        <v/>
      </c>
      <c r="P411" s="92"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tarief",IF(LEFT(F411,8)="Bijdrage",VLOOKUP($F411,Tb_KostenTypen[],MATCH(Methode_Keuze,Tb_KostenTypen[#Headers],0),0),VLOOKUP($G411,Lijsten!L:O,4,0))),""),"")</f>
        <v/>
      </c>
      <c r="Q411" s="50"/>
      <c r="R411" s="50"/>
      <c r="S411" s="83"/>
      <c r="T411" s="51"/>
      <c r="U411" s="4" t="str" cm="1">
        <f t="array" ref="U411">IF(AA411&lt;&gt;"ja",_xlfn.IFNA(_xlfn.IFS(AND(O411&lt;&gt;"",F411&lt;&gt;"",RIGHT($N411,6)="tarief"),O411*Q411,S411&gt;0,IF(F411&lt;&gt;"",S411,"")),""),"")</f>
        <v/>
      </c>
      <c r="V411" s="4" t="str" cm="1">
        <f t="array" ref="V411">IF(AA411&lt;&gt;"ja",_xlfn.IFNA(_xlfn.IFS(AND(P411&lt;&gt;"",R411&lt;&gt;"",RIGHT($N411,6)="tarief"),P411*R411,T411&gt;0,T411),""),"")</f>
        <v/>
      </c>
      <c r="W411" s="4" t="str" cm="1">
        <f t="array" ref="W411">IFERROR(_xlfn.IFS(OR(F411="",LEFT(Methode_Keuze,4)="Geen"),"",AND(U411&lt;&gt;"",F411&lt;&gt;"Arbeidskosten"),ROUND(U411*VLOOKUP(F411,Tb_ProjectKosten[],MATCH(Tb_ProjectKosten[[#Headers],[Forfat_Percentage]],Tb_ProjectKosten[#Headers],0),0),2),AND(F411="Arbeidskosten",G411&lt;&gt;""),IFERROR(ROUND(U411*VLOOKUP(G411,Tb_KostenTypen[],3,0)*VLOOKUP(F411,Tb_ProjectKosten[],MATCH(Tb_ProjectKosten[[#Headers],[Forfat_Percentage]],Tb_ProjectKosten[#Headers],0),0),2),""),U411 &lt;=0,0),"")</f>
        <v/>
      </c>
      <c r="X411" s="4" t="str" cm="1">
        <f t="array" ref="X411">IFERROR(_xlfn.IFS(OR(F411="",LEFT(Methode_Keuze,4)="Geen"),"",AND(V411&lt;&gt;"",F411&lt;&gt;"Arbeidskosten"),ROUND(V411*VLOOKUP(F411,Tb_ProjectKosten[],MATCH(Tb_ProjectKosten[[#Headers],[Forfat_Percentage]],Tb_ProjectKosten[#Headers],0),0),2),AND(F411="Arbeidskosten",G411&lt;&gt;""),IFERROR(ROUND(V411*VLOOKUP(G411,Tb_KostenTypen[],3,0)*VLOOKUP(F411,Tb_ProjectKosten[],MATCH(Tb_ProjectKosten[[#Headers],[Forfat_Percentage]],Tb_ProjectKosten[#Headers],0),0),2),""),V411 &lt;=0,0),"")</f>
        <v/>
      </c>
      <c r="Y411" s="262"/>
      <c r="Z411" s="49"/>
      <c r="AA411" s="37" t="str" cm="1">
        <f t="array" ref="AA411">IFERROR(IF(INDEX(SubsidieTabel!$Q$1:$T$9,MATCH($F411,SubsidieTabel!$Q$1:$Q$9,0),IFERROR(MATCH(Methode_Keuze,SubsidieTabel!$Q$1:$T$1,0),2))&lt;&gt;1=TRUE,"ja",""),"")</f>
        <v/>
      </c>
    </row>
    <row r="412" spans="1:27" ht="15" customHeight="1" x14ac:dyDescent="0.25">
      <c r="A412" s="87"/>
      <c r="B412" s="219" t="str">
        <f>IF(A412&lt;&gt;"",_xlfn.MAXIFS($B$1:B411,$A$1:A411,A412)+1,"")</f>
        <v/>
      </c>
      <c r="C412" s="50"/>
      <c r="D412" s="50"/>
      <c r="E412" s="50"/>
      <c r="F412" s="50"/>
      <c r="G412" s="283"/>
      <c r="H412" s="296"/>
      <c r="I412" s="295"/>
      <c r="J412" s="295"/>
      <c r="K412" s="202"/>
      <c r="L412" s="202"/>
      <c r="M412" s="91" t="str">
        <f>IFERROR(VLOOKUP(H412,Lijsten!$H$1:$I$100,2,0),"")</f>
        <v/>
      </c>
      <c r="N412" s="91" t="str" cm="1">
        <f t="array" ref="N412">IFERROR(_xlfn.IFS(AND(LEFT(F412,6)="Arbeid",RIGHT(F412,3)&lt;&gt;"IKS"),IFERROR(VLOOKUP($G412,Tb_KostenTypen[],2,0),"tarief"),RIGHT(F412,3)="IKS","Uurtarief",LEFT(F412,6)="Arbeid","Uurtarief",AND(LEFT(F412,8)="Bijdrage",RIGHT(F412,15)="(vrijwilligers)"),"Vast tarief"),"")</f>
        <v/>
      </c>
      <c r="O412" s="92"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tarief",IF(LEFT(F412,8)="Bijdrage",VLOOKUP($F412,Tb_KostenTypen[],MATCH(Methode_Keuze,Tb_KostenTypen[#Headers],0),0),VLOOKUP($G412,Lijsten!L:O,4,0))),""),"")</f>
        <v/>
      </c>
      <c r="P412" s="92"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tarief",IF(LEFT(F412,8)="Bijdrage",VLOOKUP($F412,Tb_KostenTypen[],MATCH(Methode_Keuze,Tb_KostenTypen[#Headers],0),0),VLOOKUP($G412,Lijsten!L:O,4,0))),""),"")</f>
        <v/>
      </c>
      <c r="Q412" s="50"/>
      <c r="R412" s="50"/>
      <c r="S412" s="83"/>
      <c r="T412" s="51"/>
      <c r="U412" s="4" t="str" cm="1">
        <f t="array" ref="U412">IF(AA412&lt;&gt;"ja",_xlfn.IFNA(_xlfn.IFS(AND(O412&lt;&gt;"",F412&lt;&gt;"",RIGHT($N412,6)="tarief"),O412*Q412,S412&gt;0,IF(F412&lt;&gt;"",S412,"")),""),"")</f>
        <v/>
      </c>
      <c r="V412" s="4" t="str" cm="1">
        <f t="array" ref="V412">IF(AA412&lt;&gt;"ja",_xlfn.IFNA(_xlfn.IFS(AND(P412&lt;&gt;"",R412&lt;&gt;"",RIGHT($N412,6)="tarief"),P412*R412,T412&gt;0,T412),""),"")</f>
        <v/>
      </c>
      <c r="W412" s="4" t="str" cm="1">
        <f t="array" ref="W412">IFERROR(_xlfn.IFS(OR(F412="",LEFT(Methode_Keuze,4)="Geen"),"",AND(U412&lt;&gt;"",F412&lt;&gt;"Arbeidskosten"),ROUND(U412*VLOOKUP(F412,Tb_ProjectKosten[],MATCH(Tb_ProjectKosten[[#Headers],[Forfat_Percentage]],Tb_ProjectKosten[#Headers],0),0),2),AND(F412="Arbeidskosten",G412&lt;&gt;""),IFERROR(ROUND(U412*VLOOKUP(G412,Tb_KostenTypen[],3,0)*VLOOKUP(F412,Tb_ProjectKosten[],MATCH(Tb_ProjectKosten[[#Headers],[Forfat_Percentage]],Tb_ProjectKosten[#Headers],0),0),2),""),U412 &lt;=0,0),"")</f>
        <v/>
      </c>
      <c r="X412" s="4" t="str" cm="1">
        <f t="array" ref="X412">IFERROR(_xlfn.IFS(OR(F412="",LEFT(Methode_Keuze,4)="Geen"),"",AND(V412&lt;&gt;"",F412&lt;&gt;"Arbeidskosten"),ROUND(V412*VLOOKUP(F412,Tb_ProjectKosten[],MATCH(Tb_ProjectKosten[[#Headers],[Forfat_Percentage]],Tb_ProjectKosten[#Headers],0),0),2),AND(F412="Arbeidskosten",G412&lt;&gt;""),IFERROR(ROUND(V412*VLOOKUP(G412,Tb_KostenTypen[],3,0)*VLOOKUP(F412,Tb_ProjectKosten[],MATCH(Tb_ProjectKosten[[#Headers],[Forfat_Percentage]],Tb_ProjectKosten[#Headers],0),0),2),""),V412 &lt;=0,0),"")</f>
        <v/>
      </c>
      <c r="Y412" s="262"/>
      <c r="Z412" s="49"/>
      <c r="AA412" s="37" t="str" cm="1">
        <f t="array" ref="AA412">IFERROR(IF(INDEX(SubsidieTabel!$Q$1:$T$9,MATCH($F412,SubsidieTabel!$Q$1:$Q$9,0),IFERROR(MATCH(Methode_Keuze,SubsidieTabel!$Q$1:$T$1,0),2))&lt;&gt;1=TRUE,"ja",""),"")</f>
        <v/>
      </c>
    </row>
    <row r="413" spans="1:27" ht="15" customHeight="1" x14ac:dyDescent="0.25">
      <c r="A413" s="87"/>
      <c r="B413" s="219" t="str">
        <f>IF(A413&lt;&gt;"",_xlfn.MAXIFS($B$1:B412,$A$1:A412,A413)+1,"")</f>
        <v/>
      </c>
      <c r="C413" s="50"/>
      <c r="D413" s="50"/>
      <c r="E413" s="50"/>
      <c r="F413" s="50"/>
      <c r="G413" s="283"/>
      <c r="H413" s="296"/>
      <c r="I413" s="295"/>
      <c r="J413" s="295"/>
      <c r="K413" s="202"/>
      <c r="L413" s="202"/>
      <c r="M413" s="91" t="str">
        <f>IFERROR(VLOOKUP(H413,Lijsten!$H$1:$I$100,2,0),"")</f>
        <v/>
      </c>
      <c r="N413" s="91" t="str" cm="1">
        <f t="array" ref="N413">IFERROR(_xlfn.IFS(AND(LEFT(F413,6)="Arbeid",RIGHT(F413,3)&lt;&gt;"IKS"),IFERROR(VLOOKUP($G413,Tb_KostenTypen[],2,0),"tarief"),RIGHT(F413,3)="IKS","Uurtarief",LEFT(F413,6)="Arbeid","Uurtarief",AND(LEFT(F413,8)="Bijdrage",RIGHT(F413,15)="(vrijwilligers)"),"Vast tarief"),"")</f>
        <v/>
      </c>
      <c r="O413" s="92"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tarief",IF(LEFT(F413,8)="Bijdrage",VLOOKUP($F413,Tb_KostenTypen[],MATCH(Methode_Keuze,Tb_KostenTypen[#Headers],0),0),VLOOKUP($G413,Lijsten!L:O,4,0))),""),"")</f>
        <v/>
      </c>
      <c r="P413" s="92"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tarief",IF(LEFT(F413,8)="Bijdrage",VLOOKUP($F413,Tb_KostenTypen[],MATCH(Methode_Keuze,Tb_KostenTypen[#Headers],0),0),VLOOKUP($G413,Lijsten!L:O,4,0))),""),"")</f>
        <v/>
      </c>
      <c r="Q413" s="50"/>
      <c r="R413" s="50"/>
      <c r="S413" s="83"/>
      <c r="T413" s="51"/>
      <c r="U413" s="4" t="str" cm="1">
        <f t="array" ref="U413">IF(AA413&lt;&gt;"ja",_xlfn.IFNA(_xlfn.IFS(AND(O413&lt;&gt;"",F413&lt;&gt;"",RIGHT($N413,6)="tarief"),O413*Q413,S413&gt;0,IF(F413&lt;&gt;"",S413,"")),""),"")</f>
        <v/>
      </c>
      <c r="V413" s="4" t="str" cm="1">
        <f t="array" ref="V413">IF(AA413&lt;&gt;"ja",_xlfn.IFNA(_xlfn.IFS(AND(P413&lt;&gt;"",R413&lt;&gt;"",RIGHT($N413,6)="tarief"),P413*R413,T413&gt;0,T413),""),"")</f>
        <v/>
      </c>
      <c r="W413" s="4" t="str" cm="1">
        <f t="array" ref="W413">IFERROR(_xlfn.IFS(OR(F413="",LEFT(Methode_Keuze,4)="Geen"),"",AND(U413&lt;&gt;"",F413&lt;&gt;"Arbeidskosten"),ROUND(U413*VLOOKUP(F413,Tb_ProjectKosten[],MATCH(Tb_ProjectKosten[[#Headers],[Forfat_Percentage]],Tb_ProjectKosten[#Headers],0),0),2),AND(F413="Arbeidskosten",G413&lt;&gt;""),IFERROR(ROUND(U413*VLOOKUP(G413,Tb_KostenTypen[],3,0)*VLOOKUP(F413,Tb_ProjectKosten[],MATCH(Tb_ProjectKosten[[#Headers],[Forfat_Percentage]],Tb_ProjectKosten[#Headers],0),0),2),""),U413 &lt;=0,0),"")</f>
        <v/>
      </c>
      <c r="X413" s="4" t="str" cm="1">
        <f t="array" ref="X413">IFERROR(_xlfn.IFS(OR(F413="",LEFT(Methode_Keuze,4)="Geen"),"",AND(V413&lt;&gt;"",F413&lt;&gt;"Arbeidskosten"),ROUND(V413*VLOOKUP(F413,Tb_ProjectKosten[],MATCH(Tb_ProjectKosten[[#Headers],[Forfat_Percentage]],Tb_ProjectKosten[#Headers],0),0),2),AND(F413="Arbeidskosten",G413&lt;&gt;""),IFERROR(ROUND(V413*VLOOKUP(G413,Tb_KostenTypen[],3,0)*VLOOKUP(F413,Tb_ProjectKosten[],MATCH(Tb_ProjectKosten[[#Headers],[Forfat_Percentage]],Tb_ProjectKosten[#Headers],0),0),2),""),V413 &lt;=0,0),"")</f>
        <v/>
      </c>
      <c r="Y413" s="262"/>
      <c r="Z413" s="49"/>
      <c r="AA413" s="37" t="str" cm="1">
        <f t="array" ref="AA413">IFERROR(IF(INDEX(SubsidieTabel!$Q$1:$T$9,MATCH($F413,SubsidieTabel!$Q$1:$Q$9,0),IFERROR(MATCH(Methode_Keuze,SubsidieTabel!$Q$1:$T$1,0),2))&lt;&gt;1=TRUE,"ja",""),"")</f>
        <v/>
      </c>
    </row>
    <row r="414" spans="1:27" ht="15" customHeight="1" x14ac:dyDescent="0.25">
      <c r="A414" s="87"/>
      <c r="B414" s="219" t="str">
        <f>IF(A414&lt;&gt;"",_xlfn.MAXIFS($B$1:B413,$A$1:A413,A414)+1,"")</f>
        <v/>
      </c>
      <c r="C414" s="50"/>
      <c r="D414" s="50"/>
      <c r="E414" s="50"/>
      <c r="F414" s="50"/>
      <c r="G414" s="283"/>
      <c r="H414" s="296"/>
      <c r="I414" s="295"/>
      <c r="J414" s="295"/>
      <c r="K414" s="202"/>
      <c r="L414" s="202"/>
      <c r="M414" s="91" t="str">
        <f>IFERROR(VLOOKUP(H414,Lijsten!$H$1:$I$100,2,0),"")</f>
        <v/>
      </c>
      <c r="N414" s="91" t="str" cm="1">
        <f t="array" ref="N414">IFERROR(_xlfn.IFS(AND(LEFT(F414,6)="Arbeid",RIGHT(F414,3)&lt;&gt;"IKS"),IFERROR(VLOOKUP($G414,Tb_KostenTypen[],2,0),"tarief"),RIGHT(F414,3)="IKS","Uurtarief",LEFT(F414,6)="Arbeid","Uurtarief",AND(LEFT(F414,8)="Bijdrage",RIGHT(F414,15)="(vrijwilligers)"),"Vast tarief"),"")</f>
        <v/>
      </c>
      <c r="O414" s="92"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tarief",IF(LEFT(F414,8)="Bijdrage",VLOOKUP($F414,Tb_KostenTypen[],MATCH(Methode_Keuze,Tb_KostenTypen[#Headers],0),0),VLOOKUP($G414,Lijsten!L:O,4,0))),""),"")</f>
        <v/>
      </c>
      <c r="P414" s="92"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tarief",IF(LEFT(F414,8)="Bijdrage",VLOOKUP($F414,Tb_KostenTypen[],MATCH(Methode_Keuze,Tb_KostenTypen[#Headers],0),0),VLOOKUP($G414,Lijsten!L:O,4,0))),""),"")</f>
        <v/>
      </c>
      <c r="Q414" s="50"/>
      <c r="R414" s="50"/>
      <c r="S414" s="83"/>
      <c r="T414" s="51"/>
      <c r="U414" s="4" t="str" cm="1">
        <f t="array" ref="U414">IF(AA414&lt;&gt;"ja",_xlfn.IFNA(_xlfn.IFS(AND(O414&lt;&gt;"",F414&lt;&gt;"",RIGHT($N414,6)="tarief"),O414*Q414,S414&gt;0,IF(F414&lt;&gt;"",S414,"")),""),"")</f>
        <v/>
      </c>
      <c r="V414" s="4" t="str" cm="1">
        <f t="array" ref="V414">IF(AA414&lt;&gt;"ja",_xlfn.IFNA(_xlfn.IFS(AND(P414&lt;&gt;"",R414&lt;&gt;"",RIGHT($N414,6)="tarief"),P414*R414,T414&gt;0,T414),""),"")</f>
        <v/>
      </c>
      <c r="W414" s="4" t="str" cm="1">
        <f t="array" ref="W414">IFERROR(_xlfn.IFS(OR(F414="",LEFT(Methode_Keuze,4)="Geen"),"",AND(U414&lt;&gt;"",F414&lt;&gt;"Arbeidskosten"),ROUND(U414*VLOOKUP(F414,Tb_ProjectKosten[],MATCH(Tb_ProjectKosten[[#Headers],[Forfat_Percentage]],Tb_ProjectKosten[#Headers],0),0),2),AND(F414="Arbeidskosten",G414&lt;&gt;""),IFERROR(ROUND(U414*VLOOKUP(G414,Tb_KostenTypen[],3,0)*VLOOKUP(F414,Tb_ProjectKosten[],MATCH(Tb_ProjectKosten[[#Headers],[Forfat_Percentage]],Tb_ProjectKosten[#Headers],0),0),2),""),U414 &lt;=0,0),"")</f>
        <v/>
      </c>
      <c r="X414" s="4" t="str" cm="1">
        <f t="array" ref="X414">IFERROR(_xlfn.IFS(OR(F414="",LEFT(Methode_Keuze,4)="Geen"),"",AND(V414&lt;&gt;"",F414&lt;&gt;"Arbeidskosten"),ROUND(V414*VLOOKUP(F414,Tb_ProjectKosten[],MATCH(Tb_ProjectKosten[[#Headers],[Forfat_Percentage]],Tb_ProjectKosten[#Headers],0),0),2),AND(F414="Arbeidskosten",G414&lt;&gt;""),IFERROR(ROUND(V414*VLOOKUP(G414,Tb_KostenTypen[],3,0)*VLOOKUP(F414,Tb_ProjectKosten[],MATCH(Tb_ProjectKosten[[#Headers],[Forfat_Percentage]],Tb_ProjectKosten[#Headers],0),0),2),""),V414 &lt;=0,0),"")</f>
        <v/>
      </c>
      <c r="Y414" s="262"/>
      <c r="Z414" s="49"/>
      <c r="AA414" s="37" t="str" cm="1">
        <f t="array" ref="AA414">IFERROR(IF(INDEX(SubsidieTabel!$Q$1:$T$9,MATCH($F414,SubsidieTabel!$Q$1:$Q$9,0),IFERROR(MATCH(Methode_Keuze,SubsidieTabel!$Q$1:$T$1,0),2))&lt;&gt;1=TRUE,"ja",""),"")</f>
        <v/>
      </c>
    </row>
    <row r="415" spans="1:27" ht="15" customHeight="1" x14ac:dyDescent="0.25">
      <c r="A415" s="87"/>
      <c r="B415" s="219" t="str">
        <f>IF(A415&lt;&gt;"",_xlfn.MAXIFS($B$1:B414,$A$1:A414,A415)+1,"")</f>
        <v/>
      </c>
      <c r="C415" s="50"/>
      <c r="D415" s="50"/>
      <c r="E415" s="50"/>
      <c r="F415" s="50"/>
      <c r="G415" s="283"/>
      <c r="H415" s="296"/>
      <c r="I415" s="295"/>
      <c r="J415" s="295"/>
      <c r="K415" s="202"/>
      <c r="L415" s="202"/>
      <c r="M415" s="91" t="str">
        <f>IFERROR(VLOOKUP(H415,Lijsten!$H$1:$I$100,2,0),"")</f>
        <v/>
      </c>
      <c r="N415" s="91" t="str" cm="1">
        <f t="array" ref="N415">IFERROR(_xlfn.IFS(AND(LEFT(F415,6)="Arbeid",RIGHT(F415,3)&lt;&gt;"IKS"),IFERROR(VLOOKUP($G415,Tb_KostenTypen[],2,0),"tarief"),RIGHT(F415,3)="IKS","Uurtarief",LEFT(F415,6)="Arbeid","Uurtarief",AND(LEFT(F415,8)="Bijdrage",RIGHT(F415,15)="(vrijwilligers)"),"Vast tarief"),"")</f>
        <v/>
      </c>
      <c r="O415" s="92"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tarief",IF(LEFT(F415,8)="Bijdrage",VLOOKUP($F415,Tb_KostenTypen[],MATCH(Methode_Keuze,Tb_KostenTypen[#Headers],0),0),VLOOKUP($G415,Lijsten!L:O,4,0))),""),"")</f>
        <v/>
      </c>
      <c r="P415" s="92"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tarief",IF(LEFT(F415,8)="Bijdrage",VLOOKUP($F415,Tb_KostenTypen[],MATCH(Methode_Keuze,Tb_KostenTypen[#Headers],0),0),VLOOKUP($G415,Lijsten!L:O,4,0))),""),"")</f>
        <v/>
      </c>
      <c r="Q415" s="50"/>
      <c r="R415" s="50"/>
      <c r="S415" s="83"/>
      <c r="T415" s="51"/>
      <c r="U415" s="4" t="str" cm="1">
        <f t="array" ref="U415">IF(AA415&lt;&gt;"ja",_xlfn.IFNA(_xlfn.IFS(AND(O415&lt;&gt;"",F415&lt;&gt;"",RIGHT($N415,6)="tarief"),O415*Q415,S415&gt;0,IF(F415&lt;&gt;"",S415,"")),""),"")</f>
        <v/>
      </c>
      <c r="V415" s="4" t="str" cm="1">
        <f t="array" ref="V415">IF(AA415&lt;&gt;"ja",_xlfn.IFNA(_xlfn.IFS(AND(P415&lt;&gt;"",R415&lt;&gt;"",RIGHT($N415,6)="tarief"),P415*R415,T415&gt;0,T415),""),"")</f>
        <v/>
      </c>
      <c r="W415" s="4" t="str" cm="1">
        <f t="array" ref="W415">IFERROR(_xlfn.IFS(OR(F415="",LEFT(Methode_Keuze,4)="Geen"),"",AND(U415&lt;&gt;"",F415&lt;&gt;"Arbeidskosten"),ROUND(U415*VLOOKUP(F415,Tb_ProjectKosten[],MATCH(Tb_ProjectKosten[[#Headers],[Forfat_Percentage]],Tb_ProjectKosten[#Headers],0),0),2),AND(F415="Arbeidskosten",G415&lt;&gt;""),IFERROR(ROUND(U415*VLOOKUP(G415,Tb_KostenTypen[],3,0)*VLOOKUP(F415,Tb_ProjectKosten[],MATCH(Tb_ProjectKosten[[#Headers],[Forfat_Percentage]],Tb_ProjectKosten[#Headers],0),0),2),""),U415 &lt;=0,0),"")</f>
        <v/>
      </c>
      <c r="X415" s="4" t="str" cm="1">
        <f t="array" ref="X415">IFERROR(_xlfn.IFS(OR(F415="",LEFT(Methode_Keuze,4)="Geen"),"",AND(V415&lt;&gt;"",F415&lt;&gt;"Arbeidskosten"),ROUND(V415*VLOOKUP(F415,Tb_ProjectKosten[],MATCH(Tb_ProjectKosten[[#Headers],[Forfat_Percentage]],Tb_ProjectKosten[#Headers],0),0),2),AND(F415="Arbeidskosten",G415&lt;&gt;""),IFERROR(ROUND(V415*VLOOKUP(G415,Tb_KostenTypen[],3,0)*VLOOKUP(F415,Tb_ProjectKosten[],MATCH(Tb_ProjectKosten[[#Headers],[Forfat_Percentage]],Tb_ProjectKosten[#Headers],0),0),2),""),V415 &lt;=0,0),"")</f>
        <v/>
      </c>
      <c r="Y415" s="262"/>
      <c r="Z415" s="49"/>
      <c r="AA415" s="37" t="str" cm="1">
        <f t="array" ref="AA415">IFERROR(IF(INDEX(SubsidieTabel!$Q$1:$T$9,MATCH($F415,SubsidieTabel!$Q$1:$Q$9,0),IFERROR(MATCH(Methode_Keuze,SubsidieTabel!$Q$1:$T$1,0),2))&lt;&gt;1=TRUE,"ja",""),"")</f>
        <v/>
      </c>
    </row>
    <row r="416" spans="1:27" ht="15" customHeight="1" x14ac:dyDescent="0.25">
      <c r="A416" s="87"/>
      <c r="B416" s="219" t="str">
        <f>IF(A416&lt;&gt;"",_xlfn.MAXIFS($B$1:B415,$A$1:A415,A416)+1,"")</f>
        <v/>
      </c>
      <c r="C416" s="50"/>
      <c r="D416" s="50"/>
      <c r="E416" s="50"/>
      <c r="F416" s="50"/>
      <c r="G416" s="283"/>
      <c r="H416" s="296"/>
      <c r="I416" s="295"/>
      <c r="J416" s="295"/>
      <c r="K416" s="202"/>
      <c r="L416" s="202"/>
      <c r="M416" s="91" t="str">
        <f>IFERROR(VLOOKUP(H416,Lijsten!$H$1:$I$100,2,0),"")</f>
        <v/>
      </c>
      <c r="N416" s="91" t="str" cm="1">
        <f t="array" ref="N416">IFERROR(_xlfn.IFS(AND(LEFT(F416,6)="Arbeid",RIGHT(F416,3)&lt;&gt;"IKS"),IFERROR(VLOOKUP($G416,Tb_KostenTypen[],2,0),"tarief"),RIGHT(F416,3)="IKS","Uurtarief",LEFT(F416,6)="Arbeid","Uurtarief",AND(LEFT(F416,8)="Bijdrage",RIGHT(F416,15)="(vrijwilligers)"),"Vast tarief"),"")</f>
        <v/>
      </c>
      <c r="O416" s="92"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tarief",IF(LEFT(F416,8)="Bijdrage",VLOOKUP($F416,Tb_KostenTypen[],MATCH(Methode_Keuze,Tb_KostenTypen[#Headers],0),0),VLOOKUP($G416,Lijsten!L:O,4,0))),""),"")</f>
        <v/>
      </c>
      <c r="P416" s="92"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tarief",IF(LEFT(F416,8)="Bijdrage",VLOOKUP($F416,Tb_KostenTypen[],MATCH(Methode_Keuze,Tb_KostenTypen[#Headers],0),0),VLOOKUP($G416,Lijsten!L:O,4,0))),""),"")</f>
        <v/>
      </c>
      <c r="Q416" s="50"/>
      <c r="R416" s="50"/>
      <c r="S416" s="83"/>
      <c r="T416" s="51"/>
      <c r="U416" s="4" t="str" cm="1">
        <f t="array" ref="U416">IF(AA416&lt;&gt;"ja",_xlfn.IFNA(_xlfn.IFS(AND(O416&lt;&gt;"",F416&lt;&gt;"",RIGHT($N416,6)="tarief"),O416*Q416,S416&gt;0,IF(F416&lt;&gt;"",S416,"")),""),"")</f>
        <v/>
      </c>
      <c r="V416" s="4" t="str" cm="1">
        <f t="array" ref="V416">IF(AA416&lt;&gt;"ja",_xlfn.IFNA(_xlfn.IFS(AND(P416&lt;&gt;"",R416&lt;&gt;"",RIGHT($N416,6)="tarief"),P416*R416,T416&gt;0,T416),""),"")</f>
        <v/>
      </c>
      <c r="W416" s="4" t="str" cm="1">
        <f t="array" ref="W416">IFERROR(_xlfn.IFS(OR(F416="",LEFT(Methode_Keuze,4)="Geen"),"",AND(U416&lt;&gt;"",F416&lt;&gt;"Arbeidskosten"),ROUND(U416*VLOOKUP(F416,Tb_ProjectKosten[],MATCH(Tb_ProjectKosten[[#Headers],[Forfat_Percentage]],Tb_ProjectKosten[#Headers],0),0),2),AND(F416="Arbeidskosten",G416&lt;&gt;""),IFERROR(ROUND(U416*VLOOKUP(G416,Tb_KostenTypen[],3,0)*VLOOKUP(F416,Tb_ProjectKosten[],MATCH(Tb_ProjectKosten[[#Headers],[Forfat_Percentage]],Tb_ProjectKosten[#Headers],0),0),2),""),U416 &lt;=0,0),"")</f>
        <v/>
      </c>
      <c r="X416" s="4" t="str" cm="1">
        <f t="array" ref="X416">IFERROR(_xlfn.IFS(OR(F416="",LEFT(Methode_Keuze,4)="Geen"),"",AND(V416&lt;&gt;"",F416&lt;&gt;"Arbeidskosten"),ROUND(V416*VLOOKUP(F416,Tb_ProjectKosten[],MATCH(Tb_ProjectKosten[[#Headers],[Forfat_Percentage]],Tb_ProjectKosten[#Headers],0),0),2),AND(F416="Arbeidskosten",G416&lt;&gt;""),IFERROR(ROUND(V416*VLOOKUP(G416,Tb_KostenTypen[],3,0)*VLOOKUP(F416,Tb_ProjectKosten[],MATCH(Tb_ProjectKosten[[#Headers],[Forfat_Percentage]],Tb_ProjectKosten[#Headers],0),0),2),""),V416 &lt;=0,0),"")</f>
        <v/>
      </c>
      <c r="Y416" s="262"/>
      <c r="Z416" s="49"/>
      <c r="AA416" s="37" t="str" cm="1">
        <f t="array" ref="AA416">IFERROR(IF(INDEX(SubsidieTabel!$Q$1:$T$9,MATCH($F416,SubsidieTabel!$Q$1:$Q$9,0),IFERROR(MATCH(Methode_Keuze,SubsidieTabel!$Q$1:$T$1,0),2))&lt;&gt;1=TRUE,"ja",""),"")</f>
        <v/>
      </c>
    </row>
    <row r="417" spans="1:27" ht="15" customHeight="1" x14ac:dyDescent="0.25">
      <c r="A417" s="87"/>
      <c r="B417" s="219" t="str">
        <f>IF(A417&lt;&gt;"",_xlfn.MAXIFS($B$1:B416,$A$1:A416,A417)+1,"")</f>
        <v/>
      </c>
      <c r="C417" s="50"/>
      <c r="D417" s="50"/>
      <c r="E417" s="50"/>
      <c r="F417" s="50"/>
      <c r="G417" s="283"/>
      <c r="H417" s="296"/>
      <c r="I417" s="295"/>
      <c r="J417" s="295"/>
      <c r="K417" s="202"/>
      <c r="L417" s="202"/>
      <c r="M417" s="91" t="str">
        <f>IFERROR(VLOOKUP(H417,Lijsten!$H$1:$I$100,2,0),"")</f>
        <v/>
      </c>
      <c r="N417" s="91" t="str" cm="1">
        <f t="array" ref="N417">IFERROR(_xlfn.IFS(AND(LEFT(F417,6)="Arbeid",RIGHT(F417,3)&lt;&gt;"IKS"),IFERROR(VLOOKUP($G417,Tb_KostenTypen[],2,0),"tarief"),RIGHT(F417,3)="IKS","Uurtarief",LEFT(F417,6)="Arbeid","Uurtarief",AND(LEFT(F417,8)="Bijdrage",RIGHT(F417,15)="(vrijwilligers)"),"Vast tarief"),"")</f>
        <v/>
      </c>
      <c r="O417" s="92"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tarief",IF(LEFT(F417,8)="Bijdrage",VLOOKUP($F417,Tb_KostenTypen[],MATCH(Methode_Keuze,Tb_KostenTypen[#Headers],0),0),VLOOKUP($G417,Lijsten!L:O,4,0))),""),"")</f>
        <v/>
      </c>
      <c r="P417" s="92"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tarief",IF(LEFT(F417,8)="Bijdrage",VLOOKUP($F417,Tb_KostenTypen[],MATCH(Methode_Keuze,Tb_KostenTypen[#Headers],0),0),VLOOKUP($G417,Lijsten!L:O,4,0))),""),"")</f>
        <v/>
      </c>
      <c r="Q417" s="50"/>
      <c r="R417" s="50"/>
      <c r="S417" s="83"/>
      <c r="T417" s="51"/>
      <c r="U417" s="4" t="str" cm="1">
        <f t="array" ref="U417">IF(AA417&lt;&gt;"ja",_xlfn.IFNA(_xlfn.IFS(AND(O417&lt;&gt;"",F417&lt;&gt;"",RIGHT($N417,6)="tarief"),O417*Q417,S417&gt;0,IF(F417&lt;&gt;"",S417,"")),""),"")</f>
        <v/>
      </c>
      <c r="V417" s="4" t="str" cm="1">
        <f t="array" ref="V417">IF(AA417&lt;&gt;"ja",_xlfn.IFNA(_xlfn.IFS(AND(P417&lt;&gt;"",R417&lt;&gt;"",RIGHT($N417,6)="tarief"),P417*R417,T417&gt;0,T417),""),"")</f>
        <v/>
      </c>
      <c r="W417" s="4" t="str" cm="1">
        <f t="array" ref="W417">IFERROR(_xlfn.IFS(OR(F417="",LEFT(Methode_Keuze,4)="Geen"),"",AND(U417&lt;&gt;"",F417&lt;&gt;"Arbeidskosten"),ROUND(U417*VLOOKUP(F417,Tb_ProjectKosten[],MATCH(Tb_ProjectKosten[[#Headers],[Forfat_Percentage]],Tb_ProjectKosten[#Headers],0),0),2),AND(F417="Arbeidskosten",G417&lt;&gt;""),IFERROR(ROUND(U417*VLOOKUP(G417,Tb_KostenTypen[],3,0)*VLOOKUP(F417,Tb_ProjectKosten[],MATCH(Tb_ProjectKosten[[#Headers],[Forfat_Percentage]],Tb_ProjectKosten[#Headers],0),0),2),""),U417 &lt;=0,0),"")</f>
        <v/>
      </c>
      <c r="X417" s="4" t="str" cm="1">
        <f t="array" ref="X417">IFERROR(_xlfn.IFS(OR(F417="",LEFT(Methode_Keuze,4)="Geen"),"",AND(V417&lt;&gt;"",F417&lt;&gt;"Arbeidskosten"),ROUND(V417*VLOOKUP(F417,Tb_ProjectKosten[],MATCH(Tb_ProjectKosten[[#Headers],[Forfat_Percentage]],Tb_ProjectKosten[#Headers],0),0),2),AND(F417="Arbeidskosten",G417&lt;&gt;""),IFERROR(ROUND(V417*VLOOKUP(G417,Tb_KostenTypen[],3,0)*VLOOKUP(F417,Tb_ProjectKosten[],MATCH(Tb_ProjectKosten[[#Headers],[Forfat_Percentage]],Tb_ProjectKosten[#Headers],0),0),2),""),V417 &lt;=0,0),"")</f>
        <v/>
      </c>
      <c r="Y417" s="262"/>
      <c r="Z417" s="49"/>
      <c r="AA417" s="37" t="str" cm="1">
        <f t="array" ref="AA417">IFERROR(IF(INDEX(SubsidieTabel!$Q$1:$T$9,MATCH($F417,SubsidieTabel!$Q$1:$Q$9,0),IFERROR(MATCH(Methode_Keuze,SubsidieTabel!$Q$1:$T$1,0),2))&lt;&gt;1=TRUE,"ja",""),"")</f>
        <v/>
      </c>
    </row>
    <row r="418" spans="1:27" ht="15" customHeight="1" x14ac:dyDescent="0.25">
      <c r="A418" s="87"/>
      <c r="B418" s="219" t="str">
        <f>IF(A418&lt;&gt;"",_xlfn.MAXIFS($B$1:B417,$A$1:A417,A418)+1,"")</f>
        <v/>
      </c>
      <c r="C418" s="50"/>
      <c r="D418" s="50"/>
      <c r="E418" s="50"/>
      <c r="F418" s="50"/>
      <c r="G418" s="283"/>
      <c r="H418" s="296"/>
      <c r="I418" s="295"/>
      <c r="J418" s="295"/>
      <c r="K418" s="202"/>
      <c r="L418" s="202"/>
      <c r="M418" s="91" t="str">
        <f>IFERROR(VLOOKUP(H418,Lijsten!$H$1:$I$100,2,0),"")</f>
        <v/>
      </c>
      <c r="N418" s="91" t="str" cm="1">
        <f t="array" ref="N418">IFERROR(_xlfn.IFS(AND(LEFT(F418,6)="Arbeid",RIGHT(F418,3)&lt;&gt;"IKS"),IFERROR(VLOOKUP($G418,Tb_KostenTypen[],2,0),"tarief"),RIGHT(F418,3)="IKS","Uurtarief",LEFT(F418,6)="Arbeid","Uurtarief",AND(LEFT(F418,8)="Bijdrage",RIGHT(F418,15)="(vrijwilligers)"),"Vast tarief"),"")</f>
        <v/>
      </c>
      <c r="O418" s="92"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tarief",IF(LEFT(F418,8)="Bijdrage",VLOOKUP($F418,Tb_KostenTypen[],MATCH(Methode_Keuze,Tb_KostenTypen[#Headers],0),0),VLOOKUP($G418,Lijsten!L:O,4,0))),""),"")</f>
        <v/>
      </c>
      <c r="P418" s="92"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tarief",IF(LEFT(F418,8)="Bijdrage",VLOOKUP($F418,Tb_KostenTypen[],MATCH(Methode_Keuze,Tb_KostenTypen[#Headers],0),0),VLOOKUP($G418,Lijsten!L:O,4,0))),""),"")</f>
        <v/>
      </c>
      <c r="Q418" s="50"/>
      <c r="R418" s="50"/>
      <c r="S418" s="83"/>
      <c r="T418" s="51"/>
      <c r="U418" s="4" t="str" cm="1">
        <f t="array" ref="U418">IF(AA418&lt;&gt;"ja",_xlfn.IFNA(_xlfn.IFS(AND(O418&lt;&gt;"",F418&lt;&gt;"",RIGHT($N418,6)="tarief"),O418*Q418,S418&gt;0,IF(F418&lt;&gt;"",S418,"")),""),"")</f>
        <v/>
      </c>
      <c r="V418" s="4" t="str" cm="1">
        <f t="array" ref="V418">IF(AA418&lt;&gt;"ja",_xlfn.IFNA(_xlfn.IFS(AND(P418&lt;&gt;"",R418&lt;&gt;"",RIGHT($N418,6)="tarief"),P418*R418,T418&gt;0,T418),""),"")</f>
        <v/>
      </c>
      <c r="W418" s="4" t="str" cm="1">
        <f t="array" ref="W418">IFERROR(_xlfn.IFS(OR(F418="",LEFT(Methode_Keuze,4)="Geen"),"",AND(U418&lt;&gt;"",F418&lt;&gt;"Arbeidskosten"),ROUND(U418*VLOOKUP(F418,Tb_ProjectKosten[],MATCH(Tb_ProjectKosten[[#Headers],[Forfat_Percentage]],Tb_ProjectKosten[#Headers],0),0),2),AND(F418="Arbeidskosten",G418&lt;&gt;""),IFERROR(ROUND(U418*VLOOKUP(G418,Tb_KostenTypen[],3,0)*VLOOKUP(F418,Tb_ProjectKosten[],MATCH(Tb_ProjectKosten[[#Headers],[Forfat_Percentage]],Tb_ProjectKosten[#Headers],0),0),2),""),U418 &lt;=0,0),"")</f>
        <v/>
      </c>
      <c r="X418" s="4" t="str" cm="1">
        <f t="array" ref="X418">IFERROR(_xlfn.IFS(OR(F418="",LEFT(Methode_Keuze,4)="Geen"),"",AND(V418&lt;&gt;"",F418&lt;&gt;"Arbeidskosten"),ROUND(V418*VLOOKUP(F418,Tb_ProjectKosten[],MATCH(Tb_ProjectKosten[[#Headers],[Forfat_Percentage]],Tb_ProjectKosten[#Headers],0),0),2),AND(F418="Arbeidskosten",G418&lt;&gt;""),IFERROR(ROUND(V418*VLOOKUP(G418,Tb_KostenTypen[],3,0)*VLOOKUP(F418,Tb_ProjectKosten[],MATCH(Tb_ProjectKosten[[#Headers],[Forfat_Percentage]],Tb_ProjectKosten[#Headers],0),0),2),""),V418 &lt;=0,0),"")</f>
        <v/>
      </c>
      <c r="Y418" s="262"/>
      <c r="Z418" s="49"/>
      <c r="AA418" s="37" t="str" cm="1">
        <f t="array" ref="AA418">IFERROR(IF(INDEX(SubsidieTabel!$Q$1:$T$9,MATCH($F418,SubsidieTabel!$Q$1:$Q$9,0),IFERROR(MATCH(Methode_Keuze,SubsidieTabel!$Q$1:$T$1,0),2))&lt;&gt;1=TRUE,"ja",""),"")</f>
        <v/>
      </c>
    </row>
    <row r="419" spans="1:27" ht="15" customHeight="1" x14ac:dyDescent="0.25">
      <c r="A419" s="87"/>
      <c r="B419" s="219" t="str">
        <f>IF(A419&lt;&gt;"",_xlfn.MAXIFS($B$1:B418,$A$1:A418,A419)+1,"")</f>
        <v/>
      </c>
      <c r="C419" s="50"/>
      <c r="D419" s="50"/>
      <c r="E419" s="50"/>
      <c r="F419" s="50"/>
      <c r="G419" s="283"/>
      <c r="H419" s="296"/>
      <c r="I419" s="295"/>
      <c r="J419" s="295"/>
      <c r="K419" s="202"/>
      <c r="L419" s="202"/>
      <c r="M419" s="91" t="str">
        <f>IFERROR(VLOOKUP(H419,Lijsten!$H$1:$I$100,2,0),"")</f>
        <v/>
      </c>
      <c r="N419" s="91" t="str" cm="1">
        <f t="array" ref="N419">IFERROR(_xlfn.IFS(AND(LEFT(F419,6)="Arbeid",RIGHT(F419,3)&lt;&gt;"IKS"),IFERROR(VLOOKUP($G419,Tb_KostenTypen[],2,0),"tarief"),RIGHT(F419,3)="IKS","Uurtarief",LEFT(F419,6)="Arbeid","Uurtarief",AND(LEFT(F419,8)="Bijdrage",RIGHT(F419,15)="(vrijwilligers)"),"Vast tarief"),"")</f>
        <v/>
      </c>
      <c r="O419" s="92"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tarief",IF(LEFT(F419,8)="Bijdrage",VLOOKUP($F419,Tb_KostenTypen[],MATCH(Methode_Keuze,Tb_KostenTypen[#Headers],0),0),VLOOKUP($G419,Lijsten!L:O,4,0))),""),"")</f>
        <v/>
      </c>
      <c r="P419" s="92"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tarief",IF(LEFT(F419,8)="Bijdrage",VLOOKUP($F419,Tb_KostenTypen[],MATCH(Methode_Keuze,Tb_KostenTypen[#Headers],0),0),VLOOKUP($G419,Lijsten!L:O,4,0))),""),"")</f>
        <v/>
      </c>
      <c r="Q419" s="50"/>
      <c r="R419" s="50"/>
      <c r="S419" s="83"/>
      <c r="T419" s="51"/>
      <c r="U419" s="4" t="str" cm="1">
        <f t="array" ref="U419">IF(AA419&lt;&gt;"ja",_xlfn.IFNA(_xlfn.IFS(AND(O419&lt;&gt;"",F419&lt;&gt;"",RIGHT($N419,6)="tarief"),O419*Q419,S419&gt;0,IF(F419&lt;&gt;"",S419,"")),""),"")</f>
        <v/>
      </c>
      <c r="V419" s="4" t="str" cm="1">
        <f t="array" ref="V419">IF(AA419&lt;&gt;"ja",_xlfn.IFNA(_xlfn.IFS(AND(P419&lt;&gt;"",R419&lt;&gt;"",RIGHT($N419,6)="tarief"),P419*R419,T419&gt;0,T419),""),"")</f>
        <v/>
      </c>
      <c r="W419" s="4" t="str" cm="1">
        <f t="array" ref="W419">IFERROR(_xlfn.IFS(OR(F419="",LEFT(Methode_Keuze,4)="Geen"),"",AND(U419&lt;&gt;"",F419&lt;&gt;"Arbeidskosten"),ROUND(U419*VLOOKUP(F419,Tb_ProjectKosten[],MATCH(Tb_ProjectKosten[[#Headers],[Forfat_Percentage]],Tb_ProjectKosten[#Headers],0),0),2),AND(F419="Arbeidskosten",G419&lt;&gt;""),IFERROR(ROUND(U419*VLOOKUP(G419,Tb_KostenTypen[],3,0)*VLOOKUP(F419,Tb_ProjectKosten[],MATCH(Tb_ProjectKosten[[#Headers],[Forfat_Percentage]],Tb_ProjectKosten[#Headers],0),0),2),""),U419 &lt;=0,0),"")</f>
        <v/>
      </c>
      <c r="X419" s="4" t="str" cm="1">
        <f t="array" ref="X419">IFERROR(_xlfn.IFS(OR(F419="",LEFT(Methode_Keuze,4)="Geen"),"",AND(V419&lt;&gt;"",F419&lt;&gt;"Arbeidskosten"),ROUND(V419*VLOOKUP(F419,Tb_ProjectKosten[],MATCH(Tb_ProjectKosten[[#Headers],[Forfat_Percentage]],Tb_ProjectKosten[#Headers],0),0),2),AND(F419="Arbeidskosten",G419&lt;&gt;""),IFERROR(ROUND(V419*VLOOKUP(G419,Tb_KostenTypen[],3,0)*VLOOKUP(F419,Tb_ProjectKosten[],MATCH(Tb_ProjectKosten[[#Headers],[Forfat_Percentage]],Tb_ProjectKosten[#Headers],0),0),2),""),V419 &lt;=0,0),"")</f>
        <v/>
      </c>
      <c r="Y419" s="262"/>
      <c r="Z419" s="49"/>
      <c r="AA419" s="37" t="str" cm="1">
        <f t="array" ref="AA419">IFERROR(IF(INDEX(SubsidieTabel!$Q$1:$T$9,MATCH($F419,SubsidieTabel!$Q$1:$Q$9,0),IFERROR(MATCH(Methode_Keuze,SubsidieTabel!$Q$1:$T$1,0),2))&lt;&gt;1=TRUE,"ja",""),"")</f>
        <v/>
      </c>
    </row>
    <row r="420" spans="1:27" ht="15" customHeight="1" x14ac:dyDescent="0.25">
      <c r="A420" s="87"/>
      <c r="B420" s="219" t="str">
        <f>IF(A420&lt;&gt;"",_xlfn.MAXIFS($B$1:B419,$A$1:A419,A420)+1,"")</f>
        <v/>
      </c>
      <c r="C420" s="50"/>
      <c r="D420" s="50"/>
      <c r="E420" s="50"/>
      <c r="F420" s="50"/>
      <c r="G420" s="283"/>
      <c r="H420" s="296"/>
      <c r="I420" s="295"/>
      <c r="J420" s="295"/>
      <c r="K420" s="202"/>
      <c r="L420" s="202"/>
      <c r="M420" s="91" t="str">
        <f>IFERROR(VLOOKUP(H420,Lijsten!$H$1:$I$100,2,0),"")</f>
        <v/>
      </c>
      <c r="N420" s="91" t="str" cm="1">
        <f t="array" ref="N420">IFERROR(_xlfn.IFS(AND(LEFT(F420,6)="Arbeid",RIGHT(F420,3)&lt;&gt;"IKS"),IFERROR(VLOOKUP($G420,Tb_KostenTypen[],2,0),"tarief"),RIGHT(F420,3)="IKS","Uurtarief",LEFT(F420,6)="Arbeid","Uurtarief",AND(LEFT(F420,8)="Bijdrage",RIGHT(F420,15)="(vrijwilligers)"),"Vast tarief"),"")</f>
        <v/>
      </c>
      <c r="O420" s="92"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tarief",IF(LEFT(F420,8)="Bijdrage",VLOOKUP($F420,Tb_KostenTypen[],MATCH(Methode_Keuze,Tb_KostenTypen[#Headers],0),0),VLOOKUP($G420,Lijsten!L:O,4,0))),""),"")</f>
        <v/>
      </c>
      <c r="P420" s="92"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tarief",IF(LEFT(F420,8)="Bijdrage",VLOOKUP($F420,Tb_KostenTypen[],MATCH(Methode_Keuze,Tb_KostenTypen[#Headers],0),0),VLOOKUP($G420,Lijsten!L:O,4,0))),""),"")</f>
        <v/>
      </c>
      <c r="Q420" s="50"/>
      <c r="R420" s="50"/>
      <c r="S420" s="83"/>
      <c r="T420" s="51"/>
      <c r="U420" s="4" t="str" cm="1">
        <f t="array" ref="U420">IF(AA420&lt;&gt;"ja",_xlfn.IFNA(_xlfn.IFS(AND(O420&lt;&gt;"",F420&lt;&gt;"",RIGHT($N420,6)="tarief"),O420*Q420,S420&gt;0,IF(F420&lt;&gt;"",S420,"")),""),"")</f>
        <v/>
      </c>
      <c r="V420" s="4" t="str" cm="1">
        <f t="array" ref="V420">IF(AA420&lt;&gt;"ja",_xlfn.IFNA(_xlfn.IFS(AND(P420&lt;&gt;"",R420&lt;&gt;"",RIGHT($N420,6)="tarief"),P420*R420,T420&gt;0,T420),""),"")</f>
        <v/>
      </c>
      <c r="W420" s="4" t="str" cm="1">
        <f t="array" ref="W420">IFERROR(_xlfn.IFS(OR(F420="",LEFT(Methode_Keuze,4)="Geen"),"",AND(U420&lt;&gt;"",F420&lt;&gt;"Arbeidskosten"),ROUND(U420*VLOOKUP(F420,Tb_ProjectKosten[],MATCH(Tb_ProjectKosten[[#Headers],[Forfat_Percentage]],Tb_ProjectKosten[#Headers],0),0),2),AND(F420="Arbeidskosten",G420&lt;&gt;""),IFERROR(ROUND(U420*VLOOKUP(G420,Tb_KostenTypen[],3,0)*VLOOKUP(F420,Tb_ProjectKosten[],MATCH(Tb_ProjectKosten[[#Headers],[Forfat_Percentage]],Tb_ProjectKosten[#Headers],0),0),2),""),U420 &lt;=0,0),"")</f>
        <v/>
      </c>
      <c r="X420" s="4" t="str" cm="1">
        <f t="array" ref="X420">IFERROR(_xlfn.IFS(OR(F420="",LEFT(Methode_Keuze,4)="Geen"),"",AND(V420&lt;&gt;"",F420&lt;&gt;"Arbeidskosten"),ROUND(V420*VLOOKUP(F420,Tb_ProjectKosten[],MATCH(Tb_ProjectKosten[[#Headers],[Forfat_Percentage]],Tb_ProjectKosten[#Headers],0),0),2),AND(F420="Arbeidskosten",G420&lt;&gt;""),IFERROR(ROUND(V420*VLOOKUP(G420,Tb_KostenTypen[],3,0)*VLOOKUP(F420,Tb_ProjectKosten[],MATCH(Tb_ProjectKosten[[#Headers],[Forfat_Percentage]],Tb_ProjectKosten[#Headers],0),0),2),""),V420 &lt;=0,0),"")</f>
        <v/>
      </c>
      <c r="Y420" s="262"/>
      <c r="Z420" s="49"/>
      <c r="AA420" s="37" t="str" cm="1">
        <f t="array" ref="AA420">IFERROR(IF(INDEX(SubsidieTabel!$Q$1:$T$9,MATCH($F420,SubsidieTabel!$Q$1:$Q$9,0),IFERROR(MATCH(Methode_Keuze,SubsidieTabel!$Q$1:$T$1,0),2))&lt;&gt;1=TRUE,"ja",""),"")</f>
        <v/>
      </c>
    </row>
    <row r="421" spans="1:27" ht="15" customHeight="1" x14ac:dyDescent="0.25">
      <c r="A421" s="87"/>
      <c r="B421" s="219" t="str">
        <f>IF(A421&lt;&gt;"",_xlfn.MAXIFS($B$1:B420,$A$1:A420,A421)+1,"")</f>
        <v/>
      </c>
      <c r="C421" s="50"/>
      <c r="D421" s="50"/>
      <c r="E421" s="50"/>
      <c r="F421" s="50"/>
      <c r="G421" s="283"/>
      <c r="H421" s="296"/>
      <c r="I421" s="295"/>
      <c r="J421" s="295"/>
      <c r="K421" s="202"/>
      <c r="L421" s="202"/>
      <c r="M421" s="91" t="str">
        <f>IFERROR(VLOOKUP(H421,Lijsten!$H$1:$I$100,2,0),"")</f>
        <v/>
      </c>
      <c r="N421" s="91" t="str" cm="1">
        <f t="array" ref="N421">IFERROR(_xlfn.IFS(AND(LEFT(F421,6)="Arbeid",RIGHT(F421,3)&lt;&gt;"IKS"),IFERROR(VLOOKUP($G421,Tb_KostenTypen[],2,0),"tarief"),RIGHT(F421,3)="IKS","Uurtarief",LEFT(F421,6)="Arbeid","Uurtarief",AND(LEFT(F421,8)="Bijdrage",RIGHT(F421,15)="(vrijwilligers)"),"Vast tarief"),"")</f>
        <v/>
      </c>
      <c r="O421" s="92"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tarief",IF(LEFT(F421,8)="Bijdrage",VLOOKUP($F421,Tb_KostenTypen[],MATCH(Methode_Keuze,Tb_KostenTypen[#Headers],0),0),VLOOKUP($G421,Lijsten!L:O,4,0))),""),"")</f>
        <v/>
      </c>
      <c r="P421" s="92"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tarief",IF(LEFT(F421,8)="Bijdrage",VLOOKUP($F421,Tb_KostenTypen[],MATCH(Methode_Keuze,Tb_KostenTypen[#Headers],0),0),VLOOKUP($G421,Lijsten!L:O,4,0))),""),"")</f>
        <v/>
      </c>
      <c r="Q421" s="50"/>
      <c r="R421" s="50"/>
      <c r="S421" s="83"/>
      <c r="T421" s="51"/>
      <c r="U421" s="4" t="str" cm="1">
        <f t="array" ref="U421">IF(AA421&lt;&gt;"ja",_xlfn.IFNA(_xlfn.IFS(AND(O421&lt;&gt;"",F421&lt;&gt;"",RIGHT($N421,6)="tarief"),O421*Q421,S421&gt;0,IF(F421&lt;&gt;"",S421,"")),""),"")</f>
        <v/>
      </c>
      <c r="V421" s="4" t="str" cm="1">
        <f t="array" ref="V421">IF(AA421&lt;&gt;"ja",_xlfn.IFNA(_xlfn.IFS(AND(P421&lt;&gt;"",R421&lt;&gt;"",RIGHT($N421,6)="tarief"),P421*R421,T421&gt;0,T421),""),"")</f>
        <v/>
      </c>
      <c r="W421" s="4" t="str" cm="1">
        <f t="array" ref="W421">IFERROR(_xlfn.IFS(OR(F421="",LEFT(Methode_Keuze,4)="Geen"),"",AND(U421&lt;&gt;"",F421&lt;&gt;"Arbeidskosten"),ROUND(U421*VLOOKUP(F421,Tb_ProjectKosten[],MATCH(Tb_ProjectKosten[[#Headers],[Forfat_Percentage]],Tb_ProjectKosten[#Headers],0),0),2),AND(F421="Arbeidskosten",G421&lt;&gt;""),IFERROR(ROUND(U421*VLOOKUP(G421,Tb_KostenTypen[],3,0)*VLOOKUP(F421,Tb_ProjectKosten[],MATCH(Tb_ProjectKosten[[#Headers],[Forfat_Percentage]],Tb_ProjectKosten[#Headers],0),0),2),""),U421 &lt;=0,0),"")</f>
        <v/>
      </c>
      <c r="X421" s="4" t="str" cm="1">
        <f t="array" ref="X421">IFERROR(_xlfn.IFS(OR(F421="",LEFT(Methode_Keuze,4)="Geen"),"",AND(V421&lt;&gt;"",F421&lt;&gt;"Arbeidskosten"),ROUND(V421*VLOOKUP(F421,Tb_ProjectKosten[],MATCH(Tb_ProjectKosten[[#Headers],[Forfat_Percentage]],Tb_ProjectKosten[#Headers],0),0),2),AND(F421="Arbeidskosten",G421&lt;&gt;""),IFERROR(ROUND(V421*VLOOKUP(G421,Tb_KostenTypen[],3,0)*VLOOKUP(F421,Tb_ProjectKosten[],MATCH(Tb_ProjectKosten[[#Headers],[Forfat_Percentage]],Tb_ProjectKosten[#Headers],0),0),2),""),V421 &lt;=0,0),"")</f>
        <v/>
      </c>
      <c r="Y421" s="262"/>
      <c r="Z421" s="49"/>
      <c r="AA421" s="37" t="str" cm="1">
        <f t="array" ref="AA421">IFERROR(IF(INDEX(SubsidieTabel!$Q$1:$T$9,MATCH($F421,SubsidieTabel!$Q$1:$Q$9,0),IFERROR(MATCH(Methode_Keuze,SubsidieTabel!$Q$1:$T$1,0),2))&lt;&gt;1=TRUE,"ja",""),"")</f>
        <v/>
      </c>
    </row>
    <row r="422" spans="1:27" ht="15" customHeight="1" x14ac:dyDescent="0.25">
      <c r="A422" s="87"/>
      <c r="B422" s="219" t="str">
        <f>IF(A422&lt;&gt;"",_xlfn.MAXIFS($B$1:B421,$A$1:A421,A422)+1,"")</f>
        <v/>
      </c>
      <c r="C422" s="50"/>
      <c r="D422" s="50"/>
      <c r="E422" s="50"/>
      <c r="F422" s="50"/>
      <c r="G422" s="283"/>
      <c r="H422" s="296"/>
      <c r="I422" s="295"/>
      <c r="J422" s="295"/>
      <c r="K422" s="202"/>
      <c r="L422" s="202"/>
      <c r="M422" s="91" t="str">
        <f>IFERROR(VLOOKUP(H422,Lijsten!$H$1:$I$100,2,0),"")</f>
        <v/>
      </c>
      <c r="N422" s="91" t="str" cm="1">
        <f t="array" ref="N422">IFERROR(_xlfn.IFS(AND(LEFT(F422,6)="Arbeid",RIGHT(F422,3)&lt;&gt;"IKS"),IFERROR(VLOOKUP($G422,Tb_KostenTypen[],2,0),"tarief"),RIGHT(F422,3)="IKS","Uurtarief",LEFT(F422,6)="Arbeid","Uurtarief",AND(LEFT(F422,8)="Bijdrage",RIGHT(F422,15)="(vrijwilligers)"),"Vast tarief"),"")</f>
        <v/>
      </c>
      <c r="O422" s="92"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tarief",IF(LEFT(F422,8)="Bijdrage",VLOOKUP($F422,Tb_KostenTypen[],MATCH(Methode_Keuze,Tb_KostenTypen[#Headers],0),0),VLOOKUP($G422,Lijsten!L:O,4,0))),""),"")</f>
        <v/>
      </c>
      <c r="P422" s="92"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tarief",IF(LEFT(F422,8)="Bijdrage",VLOOKUP($F422,Tb_KostenTypen[],MATCH(Methode_Keuze,Tb_KostenTypen[#Headers],0),0),VLOOKUP($G422,Lijsten!L:O,4,0))),""),"")</f>
        <v/>
      </c>
      <c r="Q422" s="50"/>
      <c r="R422" s="50"/>
      <c r="S422" s="83"/>
      <c r="T422" s="51"/>
      <c r="U422" s="4" t="str" cm="1">
        <f t="array" ref="U422">IF(AA422&lt;&gt;"ja",_xlfn.IFNA(_xlfn.IFS(AND(O422&lt;&gt;"",F422&lt;&gt;"",RIGHT($N422,6)="tarief"),O422*Q422,S422&gt;0,IF(F422&lt;&gt;"",S422,"")),""),"")</f>
        <v/>
      </c>
      <c r="V422" s="4" t="str" cm="1">
        <f t="array" ref="V422">IF(AA422&lt;&gt;"ja",_xlfn.IFNA(_xlfn.IFS(AND(P422&lt;&gt;"",R422&lt;&gt;"",RIGHT($N422,6)="tarief"),P422*R422,T422&gt;0,T422),""),"")</f>
        <v/>
      </c>
      <c r="W422" s="4" t="str" cm="1">
        <f t="array" ref="W422">IFERROR(_xlfn.IFS(OR(F422="",LEFT(Methode_Keuze,4)="Geen"),"",AND(U422&lt;&gt;"",F422&lt;&gt;"Arbeidskosten"),ROUND(U422*VLOOKUP(F422,Tb_ProjectKosten[],MATCH(Tb_ProjectKosten[[#Headers],[Forfat_Percentage]],Tb_ProjectKosten[#Headers],0),0),2),AND(F422="Arbeidskosten",G422&lt;&gt;""),IFERROR(ROUND(U422*VLOOKUP(G422,Tb_KostenTypen[],3,0)*VLOOKUP(F422,Tb_ProjectKosten[],MATCH(Tb_ProjectKosten[[#Headers],[Forfat_Percentage]],Tb_ProjectKosten[#Headers],0),0),2),""),U422 &lt;=0,0),"")</f>
        <v/>
      </c>
      <c r="X422" s="4" t="str" cm="1">
        <f t="array" ref="X422">IFERROR(_xlfn.IFS(OR(F422="",LEFT(Methode_Keuze,4)="Geen"),"",AND(V422&lt;&gt;"",F422&lt;&gt;"Arbeidskosten"),ROUND(V422*VLOOKUP(F422,Tb_ProjectKosten[],MATCH(Tb_ProjectKosten[[#Headers],[Forfat_Percentage]],Tb_ProjectKosten[#Headers],0),0),2),AND(F422="Arbeidskosten",G422&lt;&gt;""),IFERROR(ROUND(V422*VLOOKUP(G422,Tb_KostenTypen[],3,0)*VLOOKUP(F422,Tb_ProjectKosten[],MATCH(Tb_ProjectKosten[[#Headers],[Forfat_Percentage]],Tb_ProjectKosten[#Headers],0),0),2),""),V422 &lt;=0,0),"")</f>
        <v/>
      </c>
      <c r="Y422" s="262"/>
      <c r="Z422" s="49"/>
      <c r="AA422" s="37" t="str" cm="1">
        <f t="array" ref="AA422">IFERROR(IF(INDEX(SubsidieTabel!$Q$1:$T$9,MATCH($F422,SubsidieTabel!$Q$1:$Q$9,0),IFERROR(MATCH(Methode_Keuze,SubsidieTabel!$Q$1:$T$1,0),2))&lt;&gt;1=TRUE,"ja",""),"")</f>
        <v/>
      </c>
    </row>
    <row r="423" spans="1:27" ht="15" customHeight="1" x14ac:dyDescent="0.25">
      <c r="A423" s="87"/>
      <c r="B423" s="219" t="str">
        <f>IF(A423&lt;&gt;"",_xlfn.MAXIFS($B$1:B422,$A$1:A422,A423)+1,"")</f>
        <v/>
      </c>
      <c r="C423" s="50"/>
      <c r="D423" s="50"/>
      <c r="E423" s="50"/>
      <c r="F423" s="50"/>
      <c r="G423" s="283"/>
      <c r="H423" s="296"/>
      <c r="I423" s="295"/>
      <c r="J423" s="295"/>
      <c r="K423" s="202"/>
      <c r="L423" s="202"/>
      <c r="M423" s="91" t="str">
        <f>IFERROR(VLOOKUP(H423,Lijsten!$H$1:$I$100,2,0),"")</f>
        <v/>
      </c>
      <c r="N423" s="91" t="str" cm="1">
        <f t="array" ref="N423">IFERROR(_xlfn.IFS(AND(LEFT(F423,6)="Arbeid",RIGHT(F423,3)&lt;&gt;"IKS"),IFERROR(VLOOKUP($G423,Tb_KostenTypen[],2,0),"tarief"),RIGHT(F423,3)="IKS","Uurtarief",LEFT(F423,6)="Arbeid","Uurtarief",AND(LEFT(F423,8)="Bijdrage",RIGHT(F423,15)="(vrijwilligers)"),"Vast tarief"),"")</f>
        <v/>
      </c>
      <c r="O423" s="92"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tarief",IF(LEFT(F423,8)="Bijdrage",VLOOKUP($F423,Tb_KostenTypen[],MATCH(Methode_Keuze,Tb_KostenTypen[#Headers],0),0),VLOOKUP($G423,Lijsten!L:O,4,0))),""),"")</f>
        <v/>
      </c>
      <c r="P423" s="92"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tarief",IF(LEFT(F423,8)="Bijdrage",VLOOKUP($F423,Tb_KostenTypen[],MATCH(Methode_Keuze,Tb_KostenTypen[#Headers],0),0),VLOOKUP($G423,Lijsten!L:O,4,0))),""),"")</f>
        <v/>
      </c>
      <c r="Q423" s="50"/>
      <c r="R423" s="50"/>
      <c r="S423" s="83"/>
      <c r="T423" s="51"/>
      <c r="U423" s="4" t="str" cm="1">
        <f t="array" ref="U423">IF(AA423&lt;&gt;"ja",_xlfn.IFNA(_xlfn.IFS(AND(O423&lt;&gt;"",F423&lt;&gt;"",RIGHT($N423,6)="tarief"),O423*Q423,S423&gt;0,IF(F423&lt;&gt;"",S423,"")),""),"")</f>
        <v/>
      </c>
      <c r="V423" s="4" t="str" cm="1">
        <f t="array" ref="V423">IF(AA423&lt;&gt;"ja",_xlfn.IFNA(_xlfn.IFS(AND(P423&lt;&gt;"",R423&lt;&gt;"",RIGHT($N423,6)="tarief"),P423*R423,T423&gt;0,T423),""),"")</f>
        <v/>
      </c>
      <c r="W423" s="4" t="str" cm="1">
        <f t="array" ref="W423">IFERROR(_xlfn.IFS(OR(F423="",LEFT(Methode_Keuze,4)="Geen"),"",AND(U423&lt;&gt;"",F423&lt;&gt;"Arbeidskosten"),ROUND(U423*VLOOKUP(F423,Tb_ProjectKosten[],MATCH(Tb_ProjectKosten[[#Headers],[Forfat_Percentage]],Tb_ProjectKosten[#Headers],0),0),2),AND(F423="Arbeidskosten",G423&lt;&gt;""),IFERROR(ROUND(U423*VLOOKUP(G423,Tb_KostenTypen[],3,0)*VLOOKUP(F423,Tb_ProjectKosten[],MATCH(Tb_ProjectKosten[[#Headers],[Forfat_Percentage]],Tb_ProjectKosten[#Headers],0),0),2),""),U423 &lt;=0,0),"")</f>
        <v/>
      </c>
      <c r="X423" s="4" t="str" cm="1">
        <f t="array" ref="X423">IFERROR(_xlfn.IFS(OR(F423="",LEFT(Methode_Keuze,4)="Geen"),"",AND(V423&lt;&gt;"",F423&lt;&gt;"Arbeidskosten"),ROUND(V423*VLOOKUP(F423,Tb_ProjectKosten[],MATCH(Tb_ProjectKosten[[#Headers],[Forfat_Percentage]],Tb_ProjectKosten[#Headers],0),0),2),AND(F423="Arbeidskosten",G423&lt;&gt;""),IFERROR(ROUND(V423*VLOOKUP(G423,Tb_KostenTypen[],3,0)*VLOOKUP(F423,Tb_ProjectKosten[],MATCH(Tb_ProjectKosten[[#Headers],[Forfat_Percentage]],Tb_ProjectKosten[#Headers],0),0),2),""),V423 &lt;=0,0),"")</f>
        <v/>
      </c>
      <c r="Y423" s="262"/>
      <c r="Z423" s="49"/>
      <c r="AA423" s="37" t="str" cm="1">
        <f t="array" ref="AA423">IFERROR(IF(INDEX(SubsidieTabel!$Q$1:$T$9,MATCH($F423,SubsidieTabel!$Q$1:$Q$9,0),IFERROR(MATCH(Methode_Keuze,SubsidieTabel!$Q$1:$T$1,0),2))&lt;&gt;1=TRUE,"ja",""),"")</f>
        <v/>
      </c>
    </row>
    <row r="424" spans="1:27" ht="15" customHeight="1" x14ac:dyDescent="0.25">
      <c r="A424" s="87"/>
      <c r="B424" s="219" t="str">
        <f>IF(A424&lt;&gt;"",_xlfn.MAXIFS($B$1:B423,$A$1:A423,A424)+1,"")</f>
        <v/>
      </c>
      <c r="C424" s="50"/>
      <c r="D424" s="50"/>
      <c r="E424" s="50"/>
      <c r="F424" s="50"/>
      <c r="G424" s="283"/>
      <c r="H424" s="296"/>
      <c r="I424" s="295"/>
      <c r="J424" s="295"/>
      <c r="K424" s="202"/>
      <c r="L424" s="202"/>
      <c r="M424" s="91" t="str">
        <f>IFERROR(VLOOKUP(H424,Lijsten!$H$1:$I$100,2,0),"")</f>
        <v/>
      </c>
      <c r="N424" s="91" t="str" cm="1">
        <f t="array" ref="N424">IFERROR(_xlfn.IFS(AND(LEFT(F424,6)="Arbeid",RIGHT(F424,3)&lt;&gt;"IKS"),IFERROR(VLOOKUP($G424,Tb_KostenTypen[],2,0),"tarief"),RIGHT(F424,3)="IKS","Uurtarief",LEFT(F424,6)="Arbeid","Uurtarief",AND(LEFT(F424,8)="Bijdrage",RIGHT(F424,15)="(vrijwilligers)"),"Vast tarief"),"")</f>
        <v/>
      </c>
      <c r="O424" s="92"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tarief",IF(LEFT(F424,8)="Bijdrage",VLOOKUP($F424,Tb_KostenTypen[],MATCH(Methode_Keuze,Tb_KostenTypen[#Headers],0),0),VLOOKUP($G424,Lijsten!L:O,4,0))),""),"")</f>
        <v/>
      </c>
      <c r="P424" s="92"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tarief",IF(LEFT(F424,8)="Bijdrage",VLOOKUP($F424,Tb_KostenTypen[],MATCH(Methode_Keuze,Tb_KostenTypen[#Headers],0),0),VLOOKUP($G424,Lijsten!L:O,4,0))),""),"")</f>
        <v/>
      </c>
      <c r="Q424" s="50"/>
      <c r="R424" s="50"/>
      <c r="S424" s="83"/>
      <c r="T424" s="51"/>
      <c r="U424" s="4" t="str" cm="1">
        <f t="array" ref="U424">IF(AA424&lt;&gt;"ja",_xlfn.IFNA(_xlfn.IFS(AND(O424&lt;&gt;"",F424&lt;&gt;"",RIGHT($N424,6)="tarief"),O424*Q424,S424&gt;0,IF(F424&lt;&gt;"",S424,"")),""),"")</f>
        <v/>
      </c>
      <c r="V424" s="4" t="str" cm="1">
        <f t="array" ref="V424">IF(AA424&lt;&gt;"ja",_xlfn.IFNA(_xlfn.IFS(AND(P424&lt;&gt;"",R424&lt;&gt;"",RIGHT($N424,6)="tarief"),P424*R424,T424&gt;0,T424),""),"")</f>
        <v/>
      </c>
      <c r="W424" s="4" t="str" cm="1">
        <f t="array" ref="W424">IFERROR(_xlfn.IFS(OR(F424="",LEFT(Methode_Keuze,4)="Geen"),"",AND(U424&lt;&gt;"",F424&lt;&gt;"Arbeidskosten"),ROUND(U424*VLOOKUP(F424,Tb_ProjectKosten[],MATCH(Tb_ProjectKosten[[#Headers],[Forfat_Percentage]],Tb_ProjectKosten[#Headers],0),0),2),AND(F424="Arbeidskosten",G424&lt;&gt;""),IFERROR(ROUND(U424*VLOOKUP(G424,Tb_KostenTypen[],3,0)*VLOOKUP(F424,Tb_ProjectKosten[],MATCH(Tb_ProjectKosten[[#Headers],[Forfat_Percentage]],Tb_ProjectKosten[#Headers],0),0),2),""),U424 &lt;=0,0),"")</f>
        <v/>
      </c>
      <c r="X424" s="4" t="str" cm="1">
        <f t="array" ref="X424">IFERROR(_xlfn.IFS(OR(F424="",LEFT(Methode_Keuze,4)="Geen"),"",AND(V424&lt;&gt;"",F424&lt;&gt;"Arbeidskosten"),ROUND(V424*VLOOKUP(F424,Tb_ProjectKosten[],MATCH(Tb_ProjectKosten[[#Headers],[Forfat_Percentage]],Tb_ProjectKosten[#Headers],0),0),2),AND(F424="Arbeidskosten",G424&lt;&gt;""),IFERROR(ROUND(V424*VLOOKUP(G424,Tb_KostenTypen[],3,0)*VLOOKUP(F424,Tb_ProjectKosten[],MATCH(Tb_ProjectKosten[[#Headers],[Forfat_Percentage]],Tb_ProjectKosten[#Headers],0),0),2),""),V424 &lt;=0,0),"")</f>
        <v/>
      </c>
      <c r="Y424" s="262"/>
      <c r="Z424" s="49"/>
      <c r="AA424" s="37" t="str" cm="1">
        <f t="array" ref="AA424">IFERROR(IF(INDEX(SubsidieTabel!$Q$1:$T$9,MATCH($F424,SubsidieTabel!$Q$1:$Q$9,0),IFERROR(MATCH(Methode_Keuze,SubsidieTabel!$Q$1:$T$1,0),2))&lt;&gt;1=TRUE,"ja",""),"")</f>
        <v/>
      </c>
    </row>
    <row r="425" spans="1:27" ht="15" customHeight="1" x14ac:dyDescent="0.25">
      <c r="A425" s="87"/>
      <c r="B425" s="219" t="str">
        <f>IF(A425&lt;&gt;"",_xlfn.MAXIFS($B$1:B424,$A$1:A424,A425)+1,"")</f>
        <v/>
      </c>
      <c r="C425" s="50"/>
      <c r="D425" s="50"/>
      <c r="E425" s="50"/>
      <c r="F425" s="50"/>
      <c r="G425" s="283"/>
      <c r="H425" s="296"/>
      <c r="I425" s="295"/>
      <c r="J425" s="295"/>
      <c r="K425" s="202"/>
      <c r="L425" s="202"/>
      <c r="M425" s="91" t="str">
        <f>IFERROR(VLOOKUP(H425,Lijsten!$H$1:$I$100,2,0),"")</f>
        <v/>
      </c>
      <c r="N425" s="91" t="str" cm="1">
        <f t="array" ref="N425">IFERROR(_xlfn.IFS(AND(LEFT(F425,6)="Arbeid",RIGHT(F425,3)&lt;&gt;"IKS"),IFERROR(VLOOKUP($G425,Tb_KostenTypen[],2,0),"tarief"),RIGHT(F425,3)="IKS","Uurtarief",LEFT(F425,6)="Arbeid","Uurtarief",AND(LEFT(F425,8)="Bijdrage",RIGHT(F425,15)="(vrijwilligers)"),"Vast tarief"),"")</f>
        <v/>
      </c>
      <c r="O425" s="92"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tarief",IF(LEFT(F425,8)="Bijdrage",VLOOKUP($F425,Tb_KostenTypen[],MATCH(Methode_Keuze,Tb_KostenTypen[#Headers],0),0),VLOOKUP($G425,Lijsten!L:O,4,0))),""),"")</f>
        <v/>
      </c>
      <c r="P425" s="92"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tarief",IF(LEFT(F425,8)="Bijdrage",VLOOKUP($F425,Tb_KostenTypen[],MATCH(Methode_Keuze,Tb_KostenTypen[#Headers],0),0),VLOOKUP($G425,Lijsten!L:O,4,0))),""),"")</f>
        <v/>
      </c>
      <c r="Q425" s="50"/>
      <c r="R425" s="50"/>
      <c r="S425" s="83"/>
      <c r="T425" s="51"/>
      <c r="U425" s="4" t="str" cm="1">
        <f t="array" ref="U425">IF(AA425&lt;&gt;"ja",_xlfn.IFNA(_xlfn.IFS(AND(O425&lt;&gt;"",F425&lt;&gt;"",RIGHT($N425,6)="tarief"),O425*Q425,S425&gt;0,IF(F425&lt;&gt;"",S425,"")),""),"")</f>
        <v/>
      </c>
      <c r="V425" s="4" t="str" cm="1">
        <f t="array" ref="V425">IF(AA425&lt;&gt;"ja",_xlfn.IFNA(_xlfn.IFS(AND(P425&lt;&gt;"",R425&lt;&gt;"",RIGHT($N425,6)="tarief"),P425*R425,T425&gt;0,T425),""),"")</f>
        <v/>
      </c>
      <c r="W425" s="4" t="str" cm="1">
        <f t="array" ref="W425">IFERROR(_xlfn.IFS(OR(F425="",LEFT(Methode_Keuze,4)="Geen"),"",AND(U425&lt;&gt;"",F425&lt;&gt;"Arbeidskosten"),ROUND(U425*VLOOKUP(F425,Tb_ProjectKosten[],MATCH(Tb_ProjectKosten[[#Headers],[Forfat_Percentage]],Tb_ProjectKosten[#Headers],0),0),2),AND(F425="Arbeidskosten",G425&lt;&gt;""),IFERROR(ROUND(U425*VLOOKUP(G425,Tb_KostenTypen[],3,0)*VLOOKUP(F425,Tb_ProjectKosten[],MATCH(Tb_ProjectKosten[[#Headers],[Forfat_Percentage]],Tb_ProjectKosten[#Headers],0),0),2),""),U425 &lt;=0,0),"")</f>
        <v/>
      </c>
      <c r="X425" s="4" t="str" cm="1">
        <f t="array" ref="X425">IFERROR(_xlfn.IFS(OR(F425="",LEFT(Methode_Keuze,4)="Geen"),"",AND(V425&lt;&gt;"",F425&lt;&gt;"Arbeidskosten"),ROUND(V425*VLOOKUP(F425,Tb_ProjectKosten[],MATCH(Tb_ProjectKosten[[#Headers],[Forfat_Percentage]],Tb_ProjectKosten[#Headers],0),0),2),AND(F425="Arbeidskosten",G425&lt;&gt;""),IFERROR(ROUND(V425*VLOOKUP(G425,Tb_KostenTypen[],3,0)*VLOOKUP(F425,Tb_ProjectKosten[],MATCH(Tb_ProjectKosten[[#Headers],[Forfat_Percentage]],Tb_ProjectKosten[#Headers],0),0),2),""),V425 &lt;=0,0),"")</f>
        <v/>
      </c>
      <c r="Y425" s="262"/>
      <c r="Z425" s="49"/>
      <c r="AA425" s="37" t="str" cm="1">
        <f t="array" ref="AA425">IFERROR(IF(INDEX(SubsidieTabel!$Q$1:$T$9,MATCH($F425,SubsidieTabel!$Q$1:$Q$9,0),IFERROR(MATCH(Methode_Keuze,SubsidieTabel!$Q$1:$T$1,0),2))&lt;&gt;1=TRUE,"ja",""),"")</f>
        <v/>
      </c>
    </row>
    <row r="426" spans="1:27" ht="15" customHeight="1" x14ac:dyDescent="0.25">
      <c r="A426" s="87"/>
      <c r="B426" s="219" t="str">
        <f>IF(A426&lt;&gt;"",_xlfn.MAXIFS($B$1:B425,$A$1:A425,A426)+1,"")</f>
        <v/>
      </c>
      <c r="C426" s="50"/>
      <c r="D426" s="50"/>
      <c r="E426" s="50"/>
      <c r="F426" s="50"/>
      <c r="G426" s="283"/>
      <c r="H426" s="296"/>
      <c r="I426" s="295"/>
      <c r="J426" s="295"/>
      <c r="K426" s="202"/>
      <c r="L426" s="202"/>
      <c r="M426" s="91" t="str">
        <f>IFERROR(VLOOKUP(H426,Lijsten!$H$1:$I$100,2,0),"")</f>
        <v/>
      </c>
      <c r="N426" s="91" t="str" cm="1">
        <f t="array" ref="N426">IFERROR(_xlfn.IFS(AND(LEFT(F426,6)="Arbeid",RIGHT(F426,3)&lt;&gt;"IKS"),IFERROR(VLOOKUP($G426,Tb_KostenTypen[],2,0),"tarief"),RIGHT(F426,3)="IKS","Uurtarief",LEFT(F426,6)="Arbeid","Uurtarief",AND(LEFT(F426,8)="Bijdrage",RIGHT(F426,15)="(vrijwilligers)"),"Vast tarief"),"")</f>
        <v/>
      </c>
      <c r="O426" s="92"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tarief",IF(LEFT(F426,8)="Bijdrage",VLOOKUP($F426,Tb_KostenTypen[],MATCH(Methode_Keuze,Tb_KostenTypen[#Headers],0),0),VLOOKUP($G426,Lijsten!L:O,4,0))),""),"")</f>
        <v/>
      </c>
      <c r="P426" s="92"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tarief",IF(LEFT(F426,8)="Bijdrage",VLOOKUP($F426,Tb_KostenTypen[],MATCH(Methode_Keuze,Tb_KostenTypen[#Headers],0),0),VLOOKUP($G426,Lijsten!L:O,4,0))),""),"")</f>
        <v/>
      </c>
      <c r="Q426" s="50"/>
      <c r="R426" s="50"/>
      <c r="S426" s="83"/>
      <c r="T426" s="51"/>
      <c r="U426" s="4" t="str" cm="1">
        <f t="array" ref="U426">IF(AA426&lt;&gt;"ja",_xlfn.IFNA(_xlfn.IFS(AND(O426&lt;&gt;"",F426&lt;&gt;"",RIGHT($N426,6)="tarief"),O426*Q426,S426&gt;0,IF(F426&lt;&gt;"",S426,"")),""),"")</f>
        <v/>
      </c>
      <c r="V426" s="4" t="str" cm="1">
        <f t="array" ref="V426">IF(AA426&lt;&gt;"ja",_xlfn.IFNA(_xlfn.IFS(AND(P426&lt;&gt;"",R426&lt;&gt;"",RIGHT($N426,6)="tarief"),P426*R426,T426&gt;0,T426),""),"")</f>
        <v/>
      </c>
      <c r="W426" s="4" t="str" cm="1">
        <f t="array" ref="W426">IFERROR(_xlfn.IFS(OR(F426="",LEFT(Methode_Keuze,4)="Geen"),"",AND(U426&lt;&gt;"",F426&lt;&gt;"Arbeidskosten"),ROUND(U426*VLOOKUP(F426,Tb_ProjectKosten[],MATCH(Tb_ProjectKosten[[#Headers],[Forfat_Percentage]],Tb_ProjectKosten[#Headers],0),0),2),AND(F426="Arbeidskosten",G426&lt;&gt;""),IFERROR(ROUND(U426*VLOOKUP(G426,Tb_KostenTypen[],3,0)*VLOOKUP(F426,Tb_ProjectKosten[],MATCH(Tb_ProjectKosten[[#Headers],[Forfat_Percentage]],Tb_ProjectKosten[#Headers],0),0),2),""),U426 &lt;=0,0),"")</f>
        <v/>
      </c>
      <c r="X426" s="4" t="str" cm="1">
        <f t="array" ref="X426">IFERROR(_xlfn.IFS(OR(F426="",LEFT(Methode_Keuze,4)="Geen"),"",AND(V426&lt;&gt;"",F426&lt;&gt;"Arbeidskosten"),ROUND(V426*VLOOKUP(F426,Tb_ProjectKosten[],MATCH(Tb_ProjectKosten[[#Headers],[Forfat_Percentage]],Tb_ProjectKosten[#Headers],0),0),2),AND(F426="Arbeidskosten",G426&lt;&gt;""),IFERROR(ROUND(V426*VLOOKUP(G426,Tb_KostenTypen[],3,0)*VLOOKUP(F426,Tb_ProjectKosten[],MATCH(Tb_ProjectKosten[[#Headers],[Forfat_Percentage]],Tb_ProjectKosten[#Headers],0),0),2),""),V426 &lt;=0,0),"")</f>
        <v/>
      </c>
      <c r="Y426" s="262"/>
      <c r="Z426" s="49"/>
      <c r="AA426" s="37" t="str" cm="1">
        <f t="array" ref="AA426">IFERROR(IF(INDEX(SubsidieTabel!$Q$1:$T$9,MATCH($F426,SubsidieTabel!$Q$1:$Q$9,0),IFERROR(MATCH(Methode_Keuze,SubsidieTabel!$Q$1:$T$1,0),2))&lt;&gt;1=TRUE,"ja",""),"")</f>
        <v/>
      </c>
    </row>
    <row r="427" spans="1:27" ht="15" customHeight="1" x14ac:dyDescent="0.25">
      <c r="A427" s="87"/>
      <c r="B427" s="219" t="str">
        <f>IF(A427&lt;&gt;"",_xlfn.MAXIFS($B$1:B426,$A$1:A426,A427)+1,"")</f>
        <v/>
      </c>
      <c r="C427" s="50"/>
      <c r="D427" s="50"/>
      <c r="E427" s="50"/>
      <c r="F427" s="50"/>
      <c r="G427" s="283"/>
      <c r="H427" s="296"/>
      <c r="I427" s="295"/>
      <c r="J427" s="295"/>
      <c r="K427" s="202"/>
      <c r="L427" s="202"/>
      <c r="M427" s="91" t="str">
        <f>IFERROR(VLOOKUP(H427,Lijsten!$H$1:$I$100,2,0),"")</f>
        <v/>
      </c>
      <c r="N427" s="91" t="str" cm="1">
        <f t="array" ref="N427">IFERROR(_xlfn.IFS(AND(LEFT(F427,6)="Arbeid",RIGHT(F427,3)&lt;&gt;"IKS"),IFERROR(VLOOKUP($G427,Tb_KostenTypen[],2,0),"tarief"),RIGHT(F427,3)="IKS","Uurtarief",LEFT(F427,6)="Arbeid","Uurtarief",AND(LEFT(F427,8)="Bijdrage",RIGHT(F427,15)="(vrijwilligers)"),"Vast tarief"),"")</f>
        <v/>
      </c>
      <c r="O427" s="92"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tarief",IF(LEFT(F427,8)="Bijdrage",VLOOKUP($F427,Tb_KostenTypen[],MATCH(Methode_Keuze,Tb_KostenTypen[#Headers],0),0),VLOOKUP($G427,Lijsten!L:O,4,0))),""),"")</f>
        <v/>
      </c>
      <c r="P427" s="92"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tarief",IF(LEFT(F427,8)="Bijdrage",VLOOKUP($F427,Tb_KostenTypen[],MATCH(Methode_Keuze,Tb_KostenTypen[#Headers],0),0),VLOOKUP($G427,Lijsten!L:O,4,0))),""),"")</f>
        <v/>
      </c>
      <c r="Q427" s="50"/>
      <c r="R427" s="50"/>
      <c r="S427" s="83"/>
      <c r="T427" s="51"/>
      <c r="U427" s="4" t="str" cm="1">
        <f t="array" ref="U427">IF(AA427&lt;&gt;"ja",_xlfn.IFNA(_xlfn.IFS(AND(O427&lt;&gt;"",F427&lt;&gt;"",RIGHT($N427,6)="tarief"),O427*Q427,S427&gt;0,IF(F427&lt;&gt;"",S427,"")),""),"")</f>
        <v/>
      </c>
      <c r="V427" s="4" t="str" cm="1">
        <f t="array" ref="V427">IF(AA427&lt;&gt;"ja",_xlfn.IFNA(_xlfn.IFS(AND(P427&lt;&gt;"",R427&lt;&gt;"",RIGHT($N427,6)="tarief"),P427*R427,T427&gt;0,T427),""),"")</f>
        <v/>
      </c>
      <c r="W427" s="4" t="str" cm="1">
        <f t="array" ref="W427">IFERROR(_xlfn.IFS(OR(F427="",LEFT(Methode_Keuze,4)="Geen"),"",AND(U427&lt;&gt;"",F427&lt;&gt;"Arbeidskosten"),ROUND(U427*VLOOKUP(F427,Tb_ProjectKosten[],MATCH(Tb_ProjectKosten[[#Headers],[Forfat_Percentage]],Tb_ProjectKosten[#Headers],0),0),2),AND(F427="Arbeidskosten",G427&lt;&gt;""),IFERROR(ROUND(U427*VLOOKUP(G427,Tb_KostenTypen[],3,0)*VLOOKUP(F427,Tb_ProjectKosten[],MATCH(Tb_ProjectKosten[[#Headers],[Forfat_Percentage]],Tb_ProjectKosten[#Headers],0),0),2),""),U427 &lt;=0,0),"")</f>
        <v/>
      </c>
      <c r="X427" s="4" t="str" cm="1">
        <f t="array" ref="X427">IFERROR(_xlfn.IFS(OR(F427="",LEFT(Methode_Keuze,4)="Geen"),"",AND(V427&lt;&gt;"",F427&lt;&gt;"Arbeidskosten"),ROUND(V427*VLOOKUP(F427,Tb_ProjectKosten[],MATCH(Tb_ProjectKosten[[#Headers],[Forfat_Percentage]],Tb_ProjectKosten[#Headers],0),0),2),AND(F427="Arbeidskosten",G427&lt;&gt;""),IFERROR(ROUND(V427*VLOOKUP(G427,Tb_KostenTypen[],3,0)*VLOOKUP(F427,Tb_ProjectKosten[],MATCH(Tb_ProjectKosten[[#Headers],[Forfat_Percentage]],Tb_ProjectKosten[#Headers],0),0),2),""),V427 &lt;=0,0),"")</f>
        <v/>
      </c>
      <c r="Y427" s="262"/>
      <c r="Z427" s="49"/>
      <c r="AA427" s="37" t="str" cm="1">
        <f t="array" ref="AA427">IFERROR(IF(INDEX(SubsidieTabel!$Q$1:$T$9,MATCH($F427,SubsidieTabel!$Q$1:$Q$9,0),IFERROR(MATCH(Methode_Keuze,SubsidieTabel!$Q$1:$T$1,0),2))&lt;&gt;1=TRUE,"ja",""),"")</f>
        <v/>
      </c>
    </row>
    <row r="428" spans="1:27" ht="15" customHeight="1" x14ac:dyDescent="0.25">
      <c r="A428" s="87"/>
      <c r="B428" s="219" t="str">
        <f>IF(A428&lt;&gt;"",_xlfn.MAXIFS($B$1:B427,$A$1:A427,A428)+1,"")</f>
        <v/>
      </c>
      <c r="C428" s="50"/>
      <c r="D428" s="50"/>
      <c r="E428" s="50"/>
      <c r="F428" s="50"/>
      <c r="G428" s="283"/>
      <c r="H428" s="296"/>
      <c r="I428" s="295"/>
      <c r="J428" s="295"/>
      <c r="K428" s="202"/>
      <c r="L428" s="202"/>
      <c r="M428" s="91" t="str">
        <f>IFERROR(VLOOKUP(H428,Lijsten!$H$1:$I$100,2,0),"")</f>
        <v/>
      </c>
      <c r="N428" s="91" t="str" cm="1">
        <f t="array" ref="N428">IFERROR(_xlfn.IFS(AND(LEFT(F428,6)="Arbeid",RIGHT(F428,3)&lt;&gt;"IKS"),IFERROR(VLOOKUP($G428,Tb_KostenTypen[],2,0),"tarief"),RIGHT(F428,3)="IKS","Uurtarief",LEFT(F428,6)="Arbeid","Uurtarief",AND(LEFT(F428,8)="Bijdrage",RIGHT(F428,15)="(vrijwilligers)"),"Vast tarief"),"")</f>
        <v/>
      </c>
      <c r="O428" s="92"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tarief",IF(LEFT(F428,8)="Bijdrage",VLOOKUP($F428,Tb_KostenTypen[],MATCH(Methode_Keuze,Tb_KostenTypen[#Headers],0),0),VLOOKUP($G428,Lijsten!L:O,4,0))),""),"")</f>
        <v/>
      </c>
      <c r="P428" s="92"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tarief",IF(LEFT(F428,8)="Bijdrage",VLOOKUP($F428,Tb_KostenTypen[],MATCH(Methode_Keuze,Tb_KostenTypen[#Headers],0),0),VLOOKUP($G428,Lijsten!L:O,4,0))),""),"")</f>
        <v/>
      </c>
      <c r="Q428" s="50"/>
      <c r="R428" s="50"/>
      <c r="S428" s="83"/>
      <c r="T428" s="51"/>
      <c r="U428" s="4" t="str" cm="1">
        <f t="array" ref="U428">IF(AA428&lt;&gt;"ja",_xlfn.IFNA(_xlfn.IFS(AND(O428&lt;&gt;"",F428&lt;&gt;"",RIGHT($N428,6)="tarief"),O428*Q428,S428&gt;0,IF(F428&lt;&gt;"",S428,"")),""),"")</f>
        <v/>
      </c>
      <c r="V428" s="4" t="str" cm="1">
        <f t="array" ref="V428">IF(AA428&lt;&gt;"ja",_xlfn.IFNA(_xlfn.IFS(AND(P428&lt;&gt;"",R428&lt;&gt;"",RIGHT($N428,6)="tarief"),P428*R428,T428&gt;0,T428),""),"")</f>
        <v/>
      </c>
      <c r="W428" s="4" t="str" cm="1">
        <f t="array" ref="W428">IFERROR(_xlfn.IFS(OR(F428="",LEFT(Methode_Keuze,4)="Geen"),"",AND(U428&lt;&gt;"",F428&lt;&gt;"Arbeidskosten"),ROUND(U428*VLOOKUP(F428,Tb_ProjectKosten[],MATCH(Tb_ProjectKosten[[#Headers],[Forfat_Percentage]],Tb_ProjectKosten[#Headers],0),0),2),AND(F428="Arbeidskosten",G428&lt;&gt;""),IFERROR(ROUND(U428*VLOOKUP(G428,Tb_KostenTypen[],3,0)*VLOOKUP(F428,Tb_ProjectKosten[],MATCH(Tb_ProjectKosten[[#Headers],[Forfat_Percentage]],Tb_ProjectKosten[#Headers],0),0),2),""),U428 &lt;=0,0),"")</f>
        <v/>
      </c>
      <c r="X428" s="4" t="str" cm="1">
        <f t="array" ref="X428">IFERROR(_xlfn.IFS(OR(F428="",LEFT(Methode_Keuze,4)="Geen"),"",AND(V428&lt;&gt;"",F428&lt;&gt;"Arbeidskosten"),ROUND(V428*VLOOKUP(F428,Tb_ProjectKosten[],MATCH(Tb_ProjectKosten[[#Headers],[Forfat_Percentage]],Tb_ProjectKosten[#Headers],0),0),2),AND(F428="Arbeidskosten",G428&lt;&gt;""),IFERROR(ROUND(V428*VLOOKUP(G428,Tb_KostenTypen[],3,0)*VLOOKUP(F428,Tb_ProjectKosten[],MATCH(Tb_ProjectKosten[[#Headers],[Forfat_Percentage]],Tb_ProjectKosten[#Headers],0),0),2),""),V428 &lt;=0,0),"")</f>
        <v/>
      </c>
      <c r="Y428" s="262"/>
      <c r="Z428" s="49"/>
      <c r="AA428" s="37" t="str" cm="1">
        <f t="array" ref="AA428">IFERROR(IF(INDEX(SubsidieTabel!$Q$1:$T$9,MATCH($F428,SubsidieTabel!$Q$1:$Q$9,0),IFERROR(MATCH(Methode_Keuze,SubsidieTabel!$Q$1:$T$1,0),2))&lt;&gt;1=TRUE,"ja",""),"")</f>
        <v/>
      </c>
    </row>
    <row r="429" spans="1:27" ht="15" customHeight="1" x14ac:dyDescent="0.25">
      <c r="A429" s="87"/>
      <c r="B429" s="219" t="str">
        <f>IF(A429&lt;&gt;"",_xlfn.MAXIFS($B$1:B428,$A$1:A428,A429)+1,"")</f>
        <v/>
      </c>
      <c r="C429" s="50"/>
      <c r="D429" s="50"/>
      <c r="E429" s="50"/>
      <c r="F429" s="50"/>
      <c r="G429" s="283"/>
      <c r="H429" s="296"/>
      <c r="I429" s="295"/>
      <c r="J429" s="295"/>
      <c r="K429" s="202"/>
      <c r="L429" s="202"/>
      <c r="M429" s="91" t="str">
        <f>IFERROR(VLOOKUP(H429,Lijsten!$H$1:$I$100,2,0),"")</f>
        <v/>
      </c>
      <c r="N429" s="91" t="str" cm="1">
        <f t="array" ref="N429">IFERROR(_xlfn.IFS(AND(LEFT(F429,6)="Arbeid",RIGHT(F429,3)&lt;&gt;"IKS"),IFERROR(VLOOKUP($G429,Tb_KostenTypen[],2,0),"tarief"),RIGHT(F429,3)="IKS","Uurtarief",LEFT(F429,6)="Arbeid","Uurtarief",AND(LEFT(F429,8)="Bijdrage",RIGHT(F429,15)="(vrijwilligers)"),"Vast tarief"),"")</f>
        <v/>
      </c>
      <c r="O429" s="92"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tarief",IF(LEFT(F429,8)="Bijdrage",VLOOKUP($F429,Tb_KostenTypen[],MATCH(Methode_Keuze,Tb_KostenTypen[#Headers],0),0),VLOOKUP($G429,Lijsten!L:O,4,0))),""),"")</f>
        <v/>
      </c>
      <c r="P429" s="92"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tarief",IF(LEFT(F429,8)="Bijdrage",VLOOKUP($F429,Tb_KostenTypen[],MATCH(Methode_Keuze,Tb_KostenTypen[#Headers],0),0),VLOOKUP($G429,Lijsten!L:O,4,0))),""),"")</f>
        <v/>
      </c>
      <c r="Q429" s="50"/>
      <c r="R429" s="50"/>
      <c r="S429" s="83"/>
      <c r="T429" s="51"/>
      <c r="U429" s="4" t="str" cm="1">
        <f t="array" ref="U429">IF(AA429&lt;&gt;"ja",_xlfn.IFNA(_xlfn.IFS(AND(O429&lt;&gt;"",F429&lt;&gt;"",RIGHT($N429,6)="tarief"),O429*Q429,S429&gt;0,IF(F429&lt;&gt;"",S429,"")),""),"")</f>
        <v/>
      </c>
      <c r="V429" s="4" t="str" cm="1">
        <f t="array" ref="V429">IF(AA429&lt;&gt;"ja",_xlfn.IFNA(_xlfn.IFS(AND(P429&lt;&gt;"",R429&lt;&gt;"",RIGHT($N429,6)="tarief"),P429*R429,T429&gt;0,T429),""),"")</f>
        <v/>
      </c>
      <c r="W429" s="4" t="str" cm="1">
        <f t="array" ref="W429">IFERROR(_xlfn.IFS(OR(F429="",LEFT(Methode_Keuze,4)="Geen"),"",AND(U429&lt;&gt;"",F429&lt;&gt;"Arbeidskosten"),ROUND(U429*VLOOKUP(F429,Tb_ProjectKosten[],MATCH(Tb_ProjectKosten[[#Headers],[Forfat_Percentage]],Tb_ProjectKosten[#Headers],0),0),2),AND(F429="Arbeidskosten",G429&lt;&gt;""),IFERROR(ROUND(U429*VLOOKUP(G429,Tb_KostenTypen[],3,0)*VLOOKUP(F429,Tb_ProjectKosten[],MATCH(Tb_ProjectKosten[[#Headers],[Forfat_Percentage]],Tb_ProjectKosten[#Headers],0),0),2),""),U429 &lt;=0,0),"")</f>
        <v/>
      </c>
      <c r="X429" s="4" t="str" cm="1">
        <f t="array" ref="X429">IFERROR(_xlfn.IFS(OR(F429="",LEFT(Methode_Keuze,4)="Geen"),"",AND(V429&lt;&gt;"",F429&lt;&gt;"Arbeidskosten"),ROUND(V429*VLOOKUP(F429,Tb_ProjectKosten[],MATCH(Tb_ProjectKosten[[#Headers],[Forfat_Percentage]],Tb_ProjectKosten[#Headers],0),0),2),AND(F429="Arbeidskosten",G429&lt;&gt;""),IFERROR(ROUND(V429*VLOOKUP(G429,Tb_KostenTypen[],3,0)*VLOOKUP(F429,Tb_ProjectKosten[],MATCH(Tb_ProjectKosten[[#Headers],[Forfat_Percentage]],Tb_ProjectKosten[#Headers],0),0),2),""),V429 &lt;=0,0),"")</f>
        <v/>
      </c>
      <c r="Y429" s="262"/>
      <c r="Z429" s="49"/>
      <c r="AA429" s="37" t="str" cm="1">
        <f t="array" ref="AA429">IFERROR(IF(INDEX(SubsidieTabel!$Q$1:$T$9,MATCH($F429,SubsidieTabel!$Q$1:$Q$9,0),IFERROR(MATCH(Methode_Keuze,SubsidieTabel!$Q$1:$T$1,0),2))&lt;&gt;1=TRUE,"ja",""),"")</f>
        <v/>
      </c>
    </row>
    <row r="430" spans="1:27" ht="15" customHeight="1" x14ac:dyDescent="0.25">
      <c r="A430" s="87"/>
      <c r="B430" s="219" t="str">
        <f>IF(A430&lt;&gt;"",_xlfn.MAXIFS($B$1:B429,$A$1:A429,A430)+1,"")</f>
        <v/>
      </c>
      <c r="C430" s="50"/>
      <c r="D430" s="50"/>
      <c r="E430" s="50"/>
      <c r="F430" s="50"/>
      <c r="G430" s="283"/>
      <c r="H430" s="296"/>
      <c r="I430" s="295"/>
      <c r="J430" s="295"/>
      <c r="K430" s="202"/>
      <c r="L430" s="202"/>
      <c r="M430" s="91" t="str">
        <f>IFERROR(VLOOKUP(H430,Lijsten!$H$1:$I$100,2,0),"")</f>
        <v/>
      </c>
      <c r="N430" s="91" t="str" cm="1">
        <f t="array" ref="N430">IFERROR(_xlfn.IFS(AND(LEFT(F430,6)="Arbeid",RIGHT(F430,3)&lt;&gt;"IKS"),IFERROR(VLOOKUP($G430,Tb_KostenTypen[],2,0),"tarief"),RIGHT(F430,3)="IKS","Uurtarief",LEFT(F430,6)="Arbeid","Uurtarief",AND(LEFT(F430,8)="Bijdrage",RIGHT(F430,15)="(vrijwilligers)"),"Vast tarief"),"")</f>
        <v/>
      </c>
      <c r="O430" s="92"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tarief",IF(LEFT(F430,8)="Bijdrage",VLOOKUP($F430,Tb_KostenTypen[],MATCH(Methode_Keuze,Tb_KostenTypen[#Headers],0),0),VLOOKUP($G430,Lijsten!L:O,4,0))),""),"")</f>
        <v/>
      </c>
      <c r="P430" s="92"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tarief",IF(LEFT(F430,8)="Bijdrage",VLOOKUP($F430,Tb_KostenTypen[],MATCH(Methode_Keuze,Tb_KostenTypen[#Headers],0),0),VLOOKUP($G430,Lijsten!L:O,4,0))),""),"")</f>
        <v/>
      </c>
      <c r="Q430" s="50"/>
      <c r="R430" s="50"/>
      <c r="S430" s="83"/>
      <c r="T430" s="51"/>
      <c r="U430" s="4" t="str" cm="1">
        <f t="array" ref="U430">IF(AA430&lt;&gt;"ja",_xlfn.IFNA(_xlfn.IFS(AND(O430&lt;&gt;"",F430&lt;&gt;"",RIGHT($N430,6)="tarief"),O430*Q430,S430&gt;0,IF(F430&lt;&gt;"",S430,"")),""),"")</f>
        <v/>
      </c>
      <c r="V430" s="4" t="str" cm="1">
        <f t="array" ref="V430">IF(AA430&lt;&gt;"ja",_xlfn.IFNA(_xlfn.IFS(AND(P430&lt;&gt;"",R430&lt;&gt;"",RIGHT($N430,6)="tarief"),P430*R430,T430&gt;0,T430),""),"")</f>
        <v/>
      </c>
      <c r="W430" s="4" t="str" cm="1">
        <f t="array" ref="W430">IFERROR(_xlfn.IFS(OR(F430="",LEFT(Methode_Keuze,4)="Geen"),"",AND(U430&lt;&gt;"",F430&lt;&gt;"Arbeidskosten"),ROUND(U430*VLOOKUP(F430,Tb_ProjectKosten[],MATCH(Tb_ProjectKosten[[#Headers],[Forfat_Percentage]],Tb_ProjectKosten[#Headers],0),0),2),AND(F430="Arbeidskosten",G430&lt;&gt;""),IFERROR(ROUND(U430*VLOOKUP(G430,Tb_KostenTypen[],3,0)*VLOOKUP(F430,Tb_ProjectKosten[],MATCH(Tb_ProjectKosten[[#Headers],[Forfat_Percentage]],Tb_ProjectKosten[#Headers],0),0),2),""),U430 &lt;=0,0),"")</f>
        <v/>
      </c>
      <c r="X430" s="4" t="str" cm="1">
        <f t="array" ref="X430">IFERROR(_xlfn.IFS(OR(F430="",LEFT(Methode_Keuze,4)="Geen"),"",AND(V430&lt;&gt;"",F430&lt;&gt;"Arbeidskosten"),ROUND(V430*VLOOKUP(F430,Tb_ProjectKosten[],MATCH(Tb_ProjectKosten[[#Headers],[Forfat_Percentage]],Tb_ProjectKosten[#Headers],0),0),2),AND(F430="Arbeidskosten",G430&lt;&gt;""),IFERROR(ROUND(V430*VLOOKUP(G430,Tb_KostenTypen[],3,0)*VLOOKUP(F430,Tb_ProjectKosten[],MATCH(Tb_ProjectKosten[[#Headers],[Forfat_Percentage]],Tb_ProjectKosten[#Headers],0),0),2),""),V430 &lt;=0,0),"")</f>
        <v/>
      </c>
      <c r="Y430" s="262"/>
      <c r="Z430" s="49"/>
      <c r="AA430" s="37" t="str" cm="1">
        <f t="array" ref="AA430">IFERROR(IF(INDEX(SubsidieTabel!$Q$1:$T$9,MATCH($F430,SubsidieTabel!$Q$1:$Q$9,0),IFERROR(MATCH(Methode_Keuze,SubsidieTabel!$Q$1:$T$1,0),2))&lt;&gt;1=TRUE,"ja",""),"")</f>
        <v/>
      </c>
    </row>
    <row r="431" spans="1:27" ht="15" customHeight="1" x14ac:dyDescent="0.25">
      <c r="A431" s="87"/>
      <c r="B431" s="219" t="str">
        <f>IF(A431&lt;&gt;"",_xlfn.MAXIFS($B$1:B430,$A$1:A430,A431)+1,"")</f>
        <v/>
      </c>
      <c r="C431" s="50"/>
      <c r="D431" s="50"/>
      <c r="E431" s="50"/>
      <c r="F431" s="50"/>
      <c r="G431" s="283"/>
      <c r="H431" s="296"/>
      <c r="I431" s="295"/>
      <c r="J431" s="295"/>
      <c r="K431" s="202"/>
      <c r="L431" s="202"/>
      <c r="M431" s="91" t="str">
        <f>IFERROR(VLOOKUP(H431,Lijsten!$H$1:$I$100,2,0),"")</f>
        <v/>
      </c>
      <c r="N431" s="91" t="str" cm="1">
        <f t="array" ref="N431">IFERROR(_xlfn.IFS(AND(LEFT(F431,6)="Arbeid",RIGHT(F431,3)&lt;&gt;"IKS"),IFERROR(VLOOKUP($G431,Tb_KostenTypen[],2,0),"tarief"),RIGHT(F431,3)="IKS","Uurtarief",LEFT(F431,6)="Arbeid","Uurtarief",AND(LEFT(F431,8)="Bijdrage",RIGHT(F431,15)="(vrijwilligers)"),"Vast tarief"),"")</f>
        <v/>
      </c>
      <c r="O431" s="92"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tarief",IF(LEFT(F431,8)="Bijdrage",VLOOKUP($F431,Tb_KostenTypen[],MATCH(Methode_Keuze,Tb_KostenTypen[#Headers],0),0),VLOOKUP($G431,Lijsten!L:O,4,0))),""),"")</f>
        <v/>
      </c>
      <c r="P431" s="92"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tarief",IF(LEFT(F431,8)="Bijdrage",VLOOKUP($F431,Tb_KostenTypen[],MATCH(Methode_Keuze,Tb_KostenTypen[#Headers],0),0),VLOOKUP($G431,Lijsten!L:O,4,0))),""),"")</f>
        <v/>
      </c>
      <c r="Q431" s="50"/>
      <c r="R431" s="50"/>
      <c r="S431" s="83"/>
      <c r="T431" s="51"/>
      <c r="U431" s="4" t="str" cm="1">
        <f t="array" ref="U431">IF(AA431&lt;&gt;"ja",_xlfn.IFNA(_xlfn.IFS(AND(O431&lt;&gt;"",F431&lt;&gt;"",RIGHT($N431,6)="tarief"),O431*Q431,S431&gt;0,IF(F431&lt;&gt;"",S431,"")),""),"")</f>
        <v/>
      </c>
      <c r="V431" s="4" t="str" cm="1">
        <f t="array" ref="V431">IF(AA431&lt;&gt;"ja",_xlfn.IFNA(_xlfn.IFS(AND(P431&lt;&gt;"",R431&lt;&gt;"",RIGHT($N431,6)="tarief"),P431*R431,T431&gt;0,T431),""),"")</f>
        <v/>
      </c>
      <c r="W431" s="4" t="str" cm="1">
        <f t="array" ref="W431">IFERROR(_xlfn.IFS(OR(F431="",LEFT(Methode_Keuze,4)="Geen"),"",AND(U431&lt;&gt;"",F431&lt;&gt;"Arbeidskosten"),ROUND(U431*VLOOKUP(F431,Tb_ProjectKosten[],MATCH(Tb_ProjectKosten[[#Headers],[Forfat_Percentage]],Tb_ProjectKosten[#Headers],0),0),2),AND(F431="Arbeidskosten",G431&lt;&gt;""),IFERROR(ROUND(U431*VLOOKUP(G431,Tb_KostenTypen[],3,0)*VLOOKUP(F431,Tb_ProjectKosten[],MATCH(Tb_ProjectKosten[[#Headers],[Forfat_Percentage]],Tb_ProjectKosten[#Headers],0),0),2),""),U431 &lt;=0,0),"")</f>
        <v/>
      </c>
      <c r="X431" s="4" t="str" cm="1">
        <f t="array" ref="X431">IFERROR(_xlfn.IFS(OR(F431="",LEFT(Methode_Keuze,4)="Geen"),"",AND(V431&lt;&gt;"",F431&lt;&gt;"Arbeidskosten"),ROUND(V431*VLOOKUP(F431,Tb_ProjectKosten[],MATCH(Tb_ProjectKosten[[#Headers],[Forfat_Percentage]],Tb_ProjectKosten[#Headers],0),0),2),AND(F431="Arbeidskosten",G431&lt;&gt;""),IFERROR(ROUND(V431*VLOOKUP(G431,Tb_KostenTypen[],3,0)*VLOOKUP(F431,Tb_ProjectKosten[],MATCH(Tb_ProjectKosten[[#Headers],[Forfat_Percentage]],Tb_ProjectKosten[#Headers],0),0),2),""),V431 &lt;=0,0),"")</f>
        <v/>
      </c>
      <c r="Y431" s="262"/>
      <c r="Z431" s="49"/>
      <c r="AA431" s="37" t="str" cm="1">
        <f t="array" ref="AA431">IFERROR(IF(INDEX(SubsidieTabel!$Q$1:$T$9,MATCH($F431,SubsidieTabel!$Q$1:$Q$9,0),IFERROR(MATCH(Methode_Keuze,SubsidieTabel!$Q$1:$T$1,0),2))&lt;&gt;1=TRUE,"ja",""),"")</f>
        <v/>
      </c>
    </row>
    <row r="432" spans="1:27" ht="15" customHeight="1" x14ac:dyDescent="0.25">
      <c r="A432" s="87"/>
      <c r="B432" s="219" t="str">
        <f>IF(A432&lt;&gt;"",_xlfn.MAXIFS($B$1:B431,$A$1:A431,A432)+1,"")</f>
        <v/>
      </c>
      <c r="C432" s="50"/>
      <c r="D432" s="50"/>
      <c r="E432" s="50"/>
      <c r="F432" s="50"/>
      <c r="G432" s="283"/>
      <c r="H432" s="296"/>
      <c r="I432" s="295"/>
      <c r="J432" s="295"/>
      <c r="K432" s="202"/>
      <c r="L432" s="202"/>
      <c r="M432" s="91" t="str">
        <f>IFERROR(VLOOKUP(H432,Lijsten!$H$1:$I$100,2,0),"")</f>
        <v/>
      </c>
      <c r="N432" s="91" t="str" cm="1">
        <f t="array" ref="N432">IFERROR(_xlfn.IFS(AND(LEFT(F432,6)="Arbeid",RIGHT(F432,3)&lt;&gt;"IKS"),IFERROR(VLOOKUP($G432,Tb_KostenTypen[],2,0),"tarief"),RIGHT(F432,3)="IKS","Uurtarief",LEFT(F432,6)="Arbeid","Uurtarief",AND(LEFT(F432,8)="Bijdrage",RIGHT(F432,15)="(vrijwilligers)"),"Vast tarief"),"")</f>
        <v/>
      </c>
      <c r="O432" s="92"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tarief",IF(LEFT(F432,8)="Bijdrage",VLOOKUP($F432,Tb_KostenTypen[],MATCH(Methode_Keuze,Tb_KostenTypen[#Headers],0),0),VLOOKUP($G432,Lijsten!L:O,4,0))),""),"")</f>
        <v/>
      </c>
      <c r="P432" s="92"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tarief",IF(LEFT(F432,8)="Bijdrage",VLOOKUP($F432,Tb_KostenTypen[],MATCH(Methode_Keuze,Tb_KostenTypen[#Headers],0),0),VLOOKUP($G432,Lijsten!L:O,4,0))),""),"")</f>
        <v/>
      </c>
      <c r="Q432" s="50"/>
      <c r="R432" s="50"/>
      <c r="S432" s="83"/>
      <c r="T432" s="51"/>
      <c r="U432" s="4" t="str" cm="1">
        <f t="array" ref="U432">IF(AA432&lt;&gt;"ja",_xlfn.IFNA(_xlfn.IFS(AND(O432&lt;&gt;"",F432&lt;&gt;"",RIGHT($N432,6)="tarief"),O432*Q432,S432&gt;0,IF(F432&lt;&gt;"",S432,"")),""),"")</f>
        <v/>
      </c>
      <c r="V432" s="4" t="str" cm="1">
        <f t="array" ref="V432">IF(AA432&lt;&gt;"ja",_xlfn.IFNA(_xlfn.IFS(AND(P432&lt;&gt;"",R432&lt;&gt;"",RIGHT($N432,6)="tarief"),P432*R432,T432&gt;0,T432),""),"")</f>
        <v/>
      </c>
      <c r="W432" s="4" t="str" cm="1">
        <f t="array" ref="W432">IFERROR(_xlfn.IFS(OR(F432="",LEFT(Methode_Keuze,4)="Geen"),"",AND(U432&lt;&gt;"",F432&lt;&gt;"Arbeidskosten"),ROUND(U432*VLOOKUP(F432,Tb_ProjectKosten[],MATCH(Tb_ProjectKosten[[#Headers],[Forfat_Percentage]],Tb_ProjectKosten[#Headers],0),0),2),AND(F432="Arbeidskosten",G432&lt;&gt;""),IFERROR(ROUND(U432*VLOOKUP(G432,Tb_KostenTypen[],3,0)*VLOOKUP(F432,Tb_ProjectKosten[],MATCH(Tb_ProjectKosten[[#Headers],[Forfat_Percentage]],Tb_ProjectKosten[#Headers],0),0),2),""),U432 &lt;=0,0),"")</f>
        <v/>
      </c>
      <c r="X432" s="4" t="str" cm="1">
        <f t="array" ref="X432">IFERROR(_xlfn.IFS(OR(F432="",LEFT(Methode_Keuze,4)="Geen"),"",AND(V432&lt;&gt;"",F432&lt;&gt;"Arbeidskosten"),ROUND(V432*VLOOKUP(F432,Tb_ProjectKosten[],MATCH(Tb_ProjectKosten[[#Headers],[Forfat_Percentage]],Tb_ProjectKosten[#Headers],0),0),2),AND(F432="Arbeidskosten",G432&lt;&gt;""),IFERROR(ROUND(V432*VLOOKUP(G432,Tb_KostenTypen[],3,0)*VLOOKUP(F432,Tb_ProjectKosten[],MATCH(Tb_ProjectKosten[[#Headers],[Forfat_Percentage]],Tb_ProjectKosten[#Headers],0),0),2),""),V432 &lt;=0,0),"")</f>
        <v/>
      </c>
      <c r="Y432" s="262"/>
      <c r="Z432" s="49"/>
      <c r="AA432" s="37" t="str" cm="1">
        <f t="array" ref="AA432">IFERROR(IF(INDEX(SubsidieTabel!$Q$1:$T$9,MATCH($F432,SubsidieTabel!$Q$1:$Q$9,0),IFERROR(MATCH(Methode_Keuze,SubsidieTabel!$Q$1:$T$1,0),2))&lt;&gt;1=TRUE,"ja",""),"")</f>
        <v/>
      </c>
    </row>
    <row r="433" spans="1:27" ht="15" customHeight="1" x14ac:dyDescent="0.25">
      <c r="A433" s="87"/>
      <c r="B433" s="219" t="str">
        <f>IF(A433&lt;&gt;"",_xlfn.MAXIFS($B$1:B432,$A$1:A432,A433)+1,"")</f>
        <v/>
      </c>
      <c r="C433" s="50"/>
      <c r="D433" s="50"/>
      <c r="E433" s="50"/>
      <c r="F433" s="50"/>
      <c r="G433" s="283"/>
      <c r="H433" s="296"/>
      <c r="I433" s="295"/>
      <c r="J433" s="295"/>
      <c r="K433" s="202"/>
      <c r="L433" s="202"/>
      <c r="M433" s="91" t="str">
        <f>IFERROR(VLOOKUP(H433,Lijsten!$H$1:$I$100,2,0),"")</f>
        <v/>
      </c>
      <c r="N433" s="91" t="str" cm="1">
        <f t="array" ref="N433">IFERROR(_xlfn.IFS(AND(LEFT(F433,6)="Arbeid",RIGHT(F433,3)&lt;&gt;"IKS"),IFERROR(VLOOKUP($G433,Tb_KostenTypen[],2,0),"tarief"),RIGHT(F433,3)="IKS","Uurtarief",LEFT(F433,6)="Arbeid","Uurtarief",AND(LEFT(F433,8)="Bijdrage",RIGHT(F433,15)="(vrijwilligers)"),"Vast tarief"),"")</f>
        <v/>
      </c>
      <c r="O433" s="92"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tarief",IF(LEFT(F433,8)="Bijdrage",VLOOKUP($F433,Tb_KostenTypen[],MATCH(Methode_Keuze,Tb_KostenTypen[#Headers],0),0),VLOOKUP($G433,Lijsten!L:O,4,0))),""),"")</f>
        <v/>
      </c>
      <c r="P433" s="92"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tarief",IF(LEFT(F433,8)="Bijdrage",VLOOKUP($F433,Tb_KostenTypen[],MATCH(Methode_Keuze,Tb_KostenTypen[#Headers],0),0),VLOOKUP($G433,Lijsten!L:O,4,0))),""),"")</f>
        <v/>
      </c>
      <c r="Q433" s="50"/>
      <c r="R433" s="50"/>
      <c r="S433" s="83"/>
      <c r="T433" s="51"/>
      <c r="U433" s="4" t="str" cm="1">
        <f t="array" ref="U433">IF(AA433&lt;&gt;"ja",_xlfn.IFNA(_xlfn.IFS(AND(O433&lt;&gt;"",F433&lt;&gt;"",RIGHT($N433,6)="tarief"),O433*Q433,S433&gt;0,IF(F433&lt;&gt;"",S433,"")),""),"")</f>
        <v/>
      </c>
      <c r="V433" s="4" t="str" cm="1">
        <f t="array" ref="V433">IF(AA433&lt;&gt;"ja",_xlfn.IFNA(_xlfn.IFS(AND(P433&lt;&gt;"",R433&lt;&gt;"",RIGHT($N433,6)="tarief"),P433*R433,T433&gt;0,T433),""),"")</f>
        <v/>
      </c>
      <c r="W433" s="4" t="str" cm="1">
        <f t="array" ref="W433">IFERROR(_xlfn.IFS(OR(F433="",LEFT(Methode_Keuze,4)="Geen"),"",AND(U433&lt;&gt;"",F433&lt;&gt;"Arbeidskosten"),ROUND(U433*VLOOKUP(F433,Tb_ProjectKosten[],MATCH(Tb_ProjectKosten[[#Headers],[Forfat_Percentage]],Tb_ProjectKosten[#Headers],0),0),2),AND(F433="Arbeidskosten",G433&lt;&gt;""),IFERROR(ROUND(U433*VLOOKUP(G433,Tb_KostenTypen[],3,0)*VLOOKUP(F433,Tb_ProjectKosten[],MATCH(Tb_ProjectKosten[[#Headers],[Forfat_Percentage]],Tb_ProjectKosten[#Headers],0),0),2),""),U433 &lt;=0,0),"")</f>
        <v/>
      </c>
      <c r="X433" s="4" t="str" cm="1">
        <f t="array" ref="X433">IFERROR(_xlfn.IFS(OR(F433="",LEFT(Methode_Keuze,4)="Geen"),"",AND(V433&lt;&gt;"",F433&lt;&gt;"Arbeidskosten"),ROUND(V433*VLOOKUP(F433,Tb_ProjectKosten[],MATCH(Tb_ProjectKosten[[#Headers],[Forfat_Percentage]],Tb_ProjectKosten[#Headers],0),0),2),AND(F433="Arbeidskosten",G433&lt;&gt;""),IFERROR(ROUND(V433*VLOOKUP(G433,Tb_KostenTypen[],3,0)*VLOOKUP(F433,Tb_ProjectKosten[],MATCH(Tb_ProjectKosten[[#Headers],[Forfat_Percentage]],Tb_ProjectKosten[#Headers],0),0),2),""),V433 &lt;=0,0),"")</f>
        <v/>
      </c>
      <c r="Y433" s="262"/>
      <c r="Z433" s="49"/>
      <c r="AA433" s="37" t="str" cm="1">
        <f t="array" ref="AA433">IFERROR(IF(INDEX(SubsidieTabel!$Q$1:$T$9,MATCH($F433,SubsidieTabel!$Q$1:$Q$9,0),IFERROR(MATCH(Methode_Keuze,SubsidieTabel!$Q$1:$T$1,0),2))&lt;&gt;1=TRUE,"ja",""),"")</f>
        <v/>
      </c>
    </row>
    <row r="434" spans="1:27" ht="15" customHeight="1" x14ac:dyDescent="0.25">
      <c r="A434" s="87"/>
      <c r="B434" s="219" t="str">
        <f>IF(A434&lt;&gt;"",_xlfn.MAXIFS($B$1:B433,$A$1:A433,A434)+1,"")</f>
        <v/>
      </c>
      <c r="C434" s="50"/>
      <c r="D434" s="50"/>
      <c r="E434" s="50"/>
      <c r="F434" s="50"/>
      <c r="G434" s="283"/>
      <c r="H434" s="296"/>
      <c r="I434" s="295"/>
      <c r="J434" s="295"/>
      <c r="K434" s="202"/>
      <c r="L434" s="202"/>
      <c r="M434" s="91" t="str">
        <f>IFERROR(VLOOKUP(H434,Lijsten!$H$1:$I$100,2,0),"")</f>
        <v/>
      </c>
      <c r="N434" s="91" t="str" cm="1">
        <f t="array" ref="N434">IFERROR(_xlfn.IFS(AND(LEFT(F434,6)="Arbeid",RIGHT(F434,3)&lt;&gt;"IKS"),IFERROR(VLOOKUP($G434,Tb_KostenTypen[],2,0),"tarief"),RIGHT(F434,3)="IKS","Uurtarief",LEFT(F434,6)="Arbeid","Uurtarief",AND(LEFT(F434,8)="Bijdrage",RIGHT(F434,15)="(vrijwilligers)"),"Vast tarief"),"")</f>
        <v/>
      </c>
      <c r="O434" s="92"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tarief",IF(LEFT(F434,8)="Bijdrage",VLOOKUP($F434,Tb_KostenTypen[],MATCH(Methode_Keuze,Tb_KostenTypen[#Headers],0),0),VLOOKUP($G434,Lijsten!L:O,4,0))),""),"")</f>
        <v/>
      </c>
      <c r="P434" s="92"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tarief",IF(LEFT(F434,8)="Bijdrage",VLOOKUP($F434,Tb_KostenTypen[],MATCH(Methode_Keuze,Tb_KostenTypen[#Headers],0),0),VLOOKUP($G434,Lijsten!L:O,4,0))),""),"")</f>
        <v/>
      </c>
      <c r="Q434" s="50"/>
      <c r="R434" s="50"/>
      <c r="S434" s="83"/>
      <c r="T434" s="51"/>
      <c r="U434" s="4" t="str" cm="1">
        <f t="array" ref="U434">IF(AA434&lt;&gt;"ja",_xlfn.IFNA(_xlfn.IFS(AND(O434&lt;&gt;"",F434&lt;&gt;"",RIGHT($N434,6)="tarief"),O434*Q434,S434&gt;0,IF(F434&lt;&gt;"",S434,"")),""),"")</f>
        <v/>
      </c>
      <c r="V434" s="4" t="str" cm="1">
        <f t="array" ref="V434">IF(AA434&lt;&gt;"ja",_xlfn.IFNA(_xlfn.IFS(AND(P434&lt;&gt;"",R434&lt;&gt;"",RIGHT($N434,6)="tarief"),P434*R434,T434&gt;0,T434),""),"")</f>
        <v/>
      </c>
      <c r="W434" s="4" t="str" cm="1">
        <f t="array" ref="W434">IFERROR(_xlfn.IFS(OR(F434="",LEFT(Methode_Keuze,4)="Geen"),"",AND(U434&lt;&gt;"",F434&lt;&gt;"Arbeidskosten"),ROUND(U434*VLOOKUP(F434,Tb_ProjectKosten[],MATCH(Tb_ProjectKosten[[#Headers],[Forfat_Percentage]],Tb_ProjectKosten[#Headers],0),0),2),AND(F434="Arbeidskosten",G434&lt;&gt;""),IFERROR(ROUND(U434*VLOOKUP(G434,Tb_KostenTypen[],3,0)*VLOOKUP(F434,Tb_ProjectKosten[],MATCH(Tb_ProjectKosten[[#Headers],[Forfat_Percentage]],Tb_ProjectKosten[#Headers],0),0),2),""),U434 &lt;=0,0),"")</f>
        <v/>
      </c>
      <c r="X434" s="4" t="str" cm="1">
        <f t="array" ref="X434">IFERROR(_xlfn.IFS(OR(F434="",LEFT(Methode_Keuze,4)="Geen"),"",AND(V434&lt;&gt;"",F434&lt;&gt;"Arbeidskosten"),ROUND(V434*VLOOKUP(F434,Tb_ProjectKosten[],MATCH(Tb_ProjectKosten[[#Headers],[Forfat_Percentage]],Tb_ProjectKosten[#Headers],0),0),2),AND(F434="Arbeidskosten",G434&lt;&gt;""),IFERROR(ROUND(V434*VLOOKUP(G434,Tb_KostenTypen[],3,0)*VLOOKUP(F434,Tb_ProjectKosten[],MATCH(Tb_ProjectKosten[[#Headers],[Forfat_Percentage]],Tb_ProjectKosten[#Headers],0),0),2),""),V434 &lt;=0,0),"")</f>
        <v/>
      </c>
      <c r="Y434" s="262"/>
      <c r="Z434" s="49"/>
      <c r="AA434" s="37" t="str" cm="1">
        <f t="array" ref="AA434">IFERROR(IF(INDEX(SubsidieTabel!$Q$1:$T$9,MATCH($F434,SubsidieTabel!$Q$1:$Q$9,0),IFERROR(MATCH(Methode_Keuze,SubsidieTabel!$Q$1:$T$1,0),2))&lt;&gt;1=TRUE,"ja",""),"")</f>
        <v/>
      </c>
    </row>
    <row r="435" spans="1:27" ht="15" customHeight="1" x14ac:dyDescent="0.25">
      <c r="A435" s="87"/>
      <c r="B435" s="219" t="str">
        <f>IF(A435&lt;&gt;"",_xlfn.MAXIFS($B$1:B434,$A$1:A434,A435)+1,"")</f>
        <v/>
      </c>
      <c r="C435" s="50"/>
      <c r="D435" s="50"/>
      <c r="E435" s="50"/>
      <c r="F435" s="50"/>
      <c r="G435" s="283"/>
      <c r="H435" s="296"/>
      <c r="I435" s="295"/>
      <c r="J435" s="295"/>
      <c r="K435" s="202"/>
      <c r="L435" s="202"/>
      <c r="M435" s="91" t="str">
        <f>IFERROR(VLOOKUP(H435,Lijsten!$H$1:$I$100,2,0),"")</f>
        <v/>
      </c>
      <c r="N435" s="91" t="str" cm="1">
        <f t="array" ref="N435">IFERROR(_xlfn.IFS(AND(LEFT(F435,6)="Arbeid",RIGHT(F435,3)&lt;&gt;"IKS"),IFERROR(VLOOKUP($G435,Tb_KostenTypen[],2,0),"tarief"),RIGHT(F435,3)="IKS","Uurtarief",LEFT(F435,6)="Arbeid","Uurtarief",AND(LEFT(F435,8)="Bijdrage",RIGHT(F435,15)="(vrijwilligers)"),"Vast tarief"),"")</f>
        <v/>
      </c>
      <c r="O435" s="92"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tarief",IF(LEFT(F435,8)="Bijdrage",VLOOKUP($F435,Tb_KostenTypen[],MATCH(Methode_Keuze,Tb_KostenTypen[#Headers],0),0),VLOOKUP($G435,Lijsten!L:O,4,0))),""),"")</f>
        <v/>
      </c>
      <c r="P435" s="92"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tarief",IF(LEFT(F435,8)="Bijdrage",VLOOKUP($F435,Tb_KostenTypen[],MATCH(Methode_Keuze,Tb_KostenTypen[#Headers],0),0),VLOOKUP($G435,Lijsten!L:O,4,0))),""),"")</f>
        <v/>
      </c>
      <c r="Q435" s="50"/>
      <c r="R435" s="50"/>
      <c r="S435" s="83"/>
      <c r="T435" s="51"/>
      <c r="U435" s="4" t="str" cm="1">
        <f t="array" ref="U435">IF(AA435&lt;&gt;"ja",_xlfn.IFNA(_xlfn.IFS(AND(O435&lt;&gt;"",F435&lt;&gt;"",RIGHT($N435,6)="tarief"),O435*Q435,S435&gt;0,IF(F435&lt;&gt;"",S435,"")),""),"")</f>
        <v/>
      </c>
      <c r="V435" s="4" t="str" cm="1">
        <f t="array" ref="V435">IF(AA435&lt;&gt;"ja",_xlfn.IFNA(_xlfn.IFS(AND(P435&lt;&gt;"",R435&lt;&gt;"",RIGHT($N435,6)="tarief"),P435*R435,T435&gt;0,T435),""),"")</f>
        <v/>
      </c>
      <c r="W435" s="4" t="str" cm="1">
        <f t="array" ref="W435">IFERROR(_xlfn.IFS(OR(F435="",LEFT(Methode_Keuze,4)="Geen"),"",AND(U435&lt;&gt;"",F435&lt;&gt;"Arbeidskosten"),ROUND(U435*VLOOKUP(F435,Tb_ProjectKosten[],MATCH(Tb_ProjectKosten[[#Headers],[Forfat_Percentage]],Tb_ProjectKosten[#Headers],0),0),2),AND(F435="Arbeidskosten",G435&lt;&gt;""),IFERROR(ROUND(U435*VLOOKUP(G435,Tb_KostenTypen[],3,0)*VLOOKUP(F435,Tb_ProjectKosten[],MATCH(Tb_ProjectKosten[[#Headers],[Forfat_Percentage]],Tb_ProjectKosten[#Headers],0),0),2),""),U435 &lt;=0,0),"")</f>
        <v/>
      </c>
      <c r="X435" s="4" t="str" cm="1">
        <f t="array" ref="X435">IFERROR(_xlfn.IFS(OR(F435="",LEFT(Methode_Keuze,4)="Geen"),"",AND(V435&lt;&gt;"",F435&lt;&gt;"Arbeidskosten"),ROUND(V435*VLOOKUP(F435,Tb_ProjectKosten[],MATCH(Tb_ProjectKosten[[#Headers],[Forfat_Percentage]],Tb_ProjectKosten[#Headers],0),0),2),AND(F435="Arbeidskosten",G435&lt;&gt;""),IFERROR(ROUND(V435*VLOOKUP(G435,Tb_KostenTypen[],3,0)*VLOOKUP(F435,Tb_ProjectKosten[],MATCH(Tb_ProjectKosten[[#Headers],[Forfat_Percentage]],Tb_ProjectKosten[#Headers],0),0),2),""),V435 &lt;=0,0),"")</f>
        <v/>
      </c>
      <c r="Y435" s="262"/>
      <c r="Z435" s="49"/>
      <c r="AA435" s="37" t="str" cm="1">
        <f t="array" ref="AA435">IFERROR(IF(INDEX(SubsidieTabel!$Q$1:$T$9,MATCH($F435,SubsidieTabel!$Q$1:$Q$9,0),IFERROR(MATCH(Methode_Keuze,SubsidieTabel!$Q$1:$T$1,0),2))&lt;&gt;1=TRUE,"ja",""),"")</f>
        <v/>
      </c>
    </row>
    <row r="436" spans="1:27" ht="15" customHeight="1" x14ac:dyDescent="0.25">
      <c r="A436" s="87"/>
      <c r="B436" s="219" t="str">
        <f>IF(A436&lt;&gt;"",_xlfn.MAXIFS($B$1:B435,$A$1:A435,A436)+1,"")</f>
        <v/>
      </c>
      <c r="C436" s="50"/>
      <c r="D436" s="50"/>
      <c r="E436" s="50"/>
      <c r="F436" s="50"/>
      <c r="G436" s="283"/>
      <c r="H436" s="296"/>
      <c r="I436" s="295"/>
      <c r="J436" s="295"/>
      <c r="K436" s="202"/>
      <c r="L436" s="202"/>
      <c r="M436" s="91" t="str">
        <f>IFERROR(VLOOKUP(H436,Lijsten!$H$1:$I$100,2,0),"")</f>
        <v/>
      </c>
      <c r="N436" s="91" t="str" cm="1">
        <f t="array" ref="N436">IFERROR(_xlfn.IFS(AND(LEFT(F436,6)="Arbeid",RIGHT(F436,3)&lt;&gt;"IKS"),IFERROR(VLOOKUP($G436,Tb_KostenTypen[],2,0),"tarief"),RIGHT(F436,3)="IKS","Uurtarief",LEFT(F436,6)="Arbeid","Uurtarief",AND(LEFT(F436,8)="Bijdrage",RIGHT(F436,15)="(vrijwilligers)"),"Vast tarief"),"")</f>
        <v/>
      </c>
      <c r="O436" s="92"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tarief",IF(LEFT(F436,8)="Bijdrage",VLOOKUP($F436,Tb_KostenTypen[],MATCH(Methode_Keuze,Tb_KostenTypen[#Headers],0),0),VLOOKUP($G436,Lijsten!L:O,4,0))),""),"")</f>
        <v/>
      </c>
      <c r="P436" s="92"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tarief",IF(LEFT(F436,8)="Bijdrage",VLOOKUP($F436,Tb_KostenTypen[],MATCH(Methode_Keuze,Tb_KostenTypen[#Headers],0),0),VLOOKUP($G436,Lijsten!L:O,4,0))),""),"")</f>
        <v/>
      </c>
      <c r="Q436" s="50"/>
      <c r="R436" s="50"/>
      <c r="S436" s="83"/>
      <c r="T436" s="51"/>
      <c r="U436" s="4" t="str" cm="1">
        <f t="array" ref="U436">IF(AA436&lt;&gt;"ja",_xlfn.IFNA(_xlfn.IFS(AND(O436&lt;&gt;"",F436&lt;&gt;"",RIGHT($N436,6)="tarief"),O436*Q436,S436&gt;0,IF(F436&lt;&gt;"",S436,"")),""),"")</f>
        <v/>
      </c>
      <c r="V436" s="4" t="str" cm="1">
        <f t="array" ref="V436">IF(AA436&lt;&gt;"ja",_xlfn.IFNA(_xlfn.IFS(AND(P436&lt;&gt;"",R436&lt;&gt;"",RIGHT($N436,6)="tarief"),P436*R436,T436&gt;0,T436),""),"")</f>
        <v/>
      </c>
      <c r="W436" s="4" t="str" cm="1">
        <f t="array" ref="W436">IFERROR(_xlfn.IFS(OR(F436="",LEFT(Methode_Keuze,4)="Geen"),"",AND(U436&lt;&gt;"",F436&lt;&gt;"Arbeidskosten"),ROUND(U436*VLOOKUP(F436,Tb_ProjectKosten[],MATCH(Tb_ProjectKosten[[#Headers],[Forfat_Percentage]],Tb_ProjectKosten[#Headers],0),0),2),AND(F436="Arbeidskosten",G436&lt;&gt;""),IFERROR(ROUND(U436*VLOOKUP(G436,Tb_KostenTypen[],3,0)*VLOOKUP(F436,Tb_ProjectKosten[],MATCH(Tb_ProjectKosten[[#Headers],[Forfat_Percentage]],Tb_ProjectKosten[#Headers],0),0),2),""),U436 &lt;=0,0),"")</f>
        <v/>
      </c>
      <c r="X436" s="4" t="str" cm="1">
        <f t="array" ref="X436">IFERROR(_xlfn.IFS(OR(F436="",LEFT(Methode_Keuze,4)="Geen"),"",AND(V436&lt;&gt;"",F436&lt;&gt;"Arbeidskosten"),ROUND(V436*VLOOKUP(F436,Tb_ProjectKosten[],MATCH(Tb_ProjectKosten[[#Headers],[Forfat_Percentage]],Tb_ProjectKosten[#Headers],0),0),2),AND(F436="Arbeidskosten",G436&lt;&gt;""),IFERROR(ROUND(V436*VLOOKUP(G436,Tb_KostenTypen[],3,0)*VLOOKUP(F436,Tb_ProjectKosten[],MATCH(Tb_ProjectKosten[[#Headers],[Forfat_Percentage]],Tb_ProjectKosten[#Headers],0),0),2),""),V436 &lt;=0,0),"")</f>
        <v/>
      </c>
      <c r="Y436" s="262"/>
      <c r="Z436" s="49"/>
      <c r="AA436" s="37" t="str" cm="1">
        <f t="array" ref="AA436">IFERROR(IF(INDEX(SubsidieTabel!$Q$1:$T$9,MATCH($F436,SubsidieTabel!$Q$1:$Q$9,0),IFERROR(MATCH(Methode_Keuze,SubsidieTabel!$Q$1:$T$1,0),2))&lt;&gt;1=TRUE,"ja",""),"")</f>
        <v/>
      </c>
    </row>
    <row r="437" spans="1:27" ht="15" customHeight="1" x14ac:dyDescent="0.25">
      <c r="A437" s="87"/>
      <c r="B437" s="219" t="str">
        <f>IF(A437&lt;&gt;"",_xlfn.MAXIFS($B$1:B436,$A$1:A436,A437)+1,"")</f>
        <v/>
      </c>
      <c r="C437" s="50"/>
      <c r="D437" s="50"/>
      <c r="E437" s="50"/>
      <c r="F437" s="50"/>
      <c r="G437" s="283"/>
      <c r="H437" s="296"/>
      <c r="I437" s="295"/>
      <c r="J437" s="295"/>
      <c r="K437" s="202"/>
      <c r="L437" s="202"/>
      <c r="M437" s="91" t="str">
        <f>IFERROR(VLOOKUP(H437,Lijsten!$H$1:$I$100,2,0),"")</f>
        <v/>
      </c>
      <c r="N437" s="91" t="str" cm="1">
        <f t="array" ref="N437">IFERROR(_xlfn.IFS(AND(LEFT(F437,6)="Arbeid",RIGHT(F437,3)&lt;&gt;"IKS"),IFERROR(VLOOKUP($G437,Tb_KostenTypen[],2,0),"tarief"),RIGHT(F437,3)="IKS","Uurtarief",LEFT(F437,6)="Arbeid","Uurtarief",AND(LEFT(F437,8)="Bijdrage",RIGHT(F437,15)="(vrijwilligers)"),"Vast tarief"),"")</f>
        <v/>
      </c>
      <c r="O437" s="92"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tarief",IF(LEFT(F437,8)="Bijdrage",VLOOKUP($F437,Tb_KostenTypen[],MATCH(Methode_Keuze,Tb_KostenTypen[#Headers],0),0),VLOOKUP($G437,Lijsten!L:O,4,0))),""),"")</f>
        <v/>
      </c>
      <c r="P437" s="92"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tarief",IF(LEFT(F437,8)="Bijdrage",VLOOKUP($F437,Tb_KostenTypen[],MATCH(Methode_Keuze,Tb_KostenTypen[#Headers],0),0),VLOOKUP($G437,Lijsten!L:O,4,0))),""),"")</f>
        <v/>
      </c>
      <c r="Q437" s="50"/>
      <c r="R437" s="50"/>
      <c r="S437" s="83"/>
      <c r="T437" s="51"/>
      <c r="U437" s="4" t="str" cm="1">
        <f t="array" ref="U437">IF(AA437&lt;&gt;"ja",_xlfn.IFNA(_xlfn.IFS(AND(O437&lt;&gt;"",F437&lt;&gt;"",RIGHT($N437,6)="tarief"),O437*Q437,S437&gt;0,IF(F437&lt;&gt;"",S437,"")),""),"")</f>
        <v/>
      </c>
      <c r="V437" s="4" t="str" cm="1">
        <f t="array" ref="V437">IF(AA437&lt;&gt;"ja",_xlfn.IFNA(_xlfn.IFS(AND(P437&lt;&gt;"",R437&lt;&gt;"",RIGHT($N437,6)="tarief"),P437*R437,T437&gt;0,T437),""),"")</f>
        <v/>
      </c>
      <c r="W437" s="4" t="str" cm="1">
        <f t="array" ref="W437">IFERROR(_xlfn.IFS(OR(F437="",LEFT(Methode_Keuze,4)="Geen"),"",AND(U437&lt;&gt;"",F437&lt;&gt;"Arbeidskosten"),ROUND(U437*VLOOKUP(F437,Tb_ProjectKosten[],MATCH(Tb_ProjectKosten[[#Headers],[Forfat_Percentage]],Tb_ProjectKosten[#Headers],0),0),2),AND(F437="Arbeidskosten",G437&lt;&gt;""),IFERROR(ROUND(U437*VLOOKUP(G437,Tb_KostenTypen[],3,0)*VLOOKUP(F437,Tb_ProjectKosten[],MATCH(Tb_ProjectKosten[[#Headers],[Forfat_Percentage]],Tb_ProjectKosten[#Headers],0),0),2),""),U437 &lt;=0,0),"")</f>
        <v/>
      </c>
      <c r="X437" s="4" t="str" cm="1">
        <f t="array" ref="X437">IFERROR(_xlfn.IFS(OR(F437="",LEFT(Methode_Keuze,4)="Geen"),"",AND(V437&lt;&gt;"",F437&lt;&gt;"Arbeidskosten"),ROUND(V437*VLOOKUP(F437,Tb_ProjectKosten[],MATCH(Tb_ProjectKosten[[#Headers],[Forfat_Percentage]],Tb_ProjectKosten[#Headers],0),0),2),AND(F437="Arbeidskosten",G437&lt;&gt;""),IFERROR(ROUND(V437*VLOOKUP(G437,Tb_KostenTypen[],3,0)*VLOOKUP(F437,Tb_ProjectKosten[],MATCH(Tb_ProjectKosten[[#Headers],[Forfat_Percentage]],Tb_ProjectKosten[#Headers],0),0),2),""),V437 &lt;=0,0),"")</f>
        <v/>
      </c>
      <c r="Y437" s="262"/>
      <c r="Z437" s="49"/>
      <c r="AA437" s="37" t="str" cm="1">
        <f t="array" ref="AA437">IFERROR(IF(INDEX(SubsidieTabel!$Q$1:$T$9,MATCH($F437,SubsidieTabel!$Q$1:$Q$9,0),IFERROR(MATCH(Methode_Keuze,SubsidieTabel!$Q$1:$T$1,0),2))&lt;&gt;1=TRUE,"ja",""),"")</f>
        <v/>
      </c>
    </row>
    <row r="438" spans="1:27" ht="15" customHeight="1" x14ac:dyDescent="0.25">
      <c r="A438" s="87"/>
      <c r="B438" s="219" t="str">
        <f>IF(A438&lt;&gt;"",_xlfn.MAXIFS($B$1:B437,$A$1:A437,A438)+1,"")</f>
        <v/>
      </c>
      <c r="C438" s="50"/>
      <c r="D438" s="50"/>
      <c r="E438" s="50"/>
      <c r="F438" s="50"/>
      <c r="G438" s="283"/>
      <c r="H438" s="296"/>
      <c r="I438" s="295"/>
      <c r="J438" s="295"/>
      <c r="K438" s="202"/>
      <c r="L438" s="202"/>
      <c r="M438" s="91" t="str">
        <f>IFERROR(VLOOKUP(H438,Lijsten!$H$1:$I$100,2,0),"")</f>
        <v/>
      </c>
      <c r="N438" s="91" t="str" cm="1">
        <f t="array" ref="N438">IFERROR(_xlfn.IFS(AND(LEFT(F438,6)="Arbeid",RIGHT(F438,3)&lt;&gt;"IKS"),IFERROR(VLOOKUP($G438,Tb_KostenTypen[],2,0),"tarief"),RIGHT(F438,3)="IKS","Uurtarief",LEFT(F438,6)="Arbeid","Uurtarief",AND(LEFT(F438,8)="Bijdrage",RIGHT(F438,15)="(vrijwilligers)"),"Vast tarief"),"")</f>
        <v/>
      </c>
      <c r="O438" s="92"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tarief",IF(LEFT(F438,8)="Bijdrage",VLOOKUP($F438,Tb_KostenTypen[],MATCH(Methode_Keuze,Tb_KostenTypen[#Headers],0),0),VLOOKUP($G438,Lijsten!L:O,4,0))),""),"")</f>
        <v/>
      </c>
      <c r="P438" s="92"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tarief",IF(LEFT(F438,8)="Bijdrage",VLOOKUP($F438,Tb_KostenTypen[],MATCH(Methode_Keuze,Tb_KostenTypen[#Headers],0),0),VLOOKUP($G438,Lijsten!L:O,4,0))),""),"")</f>
        <v/>
      </c>
      <c r="Q438" s="50"/>
      <c r="R438" s="50"/>
      <c r="S438" s="83"/>
      <c r="T438" s="51"/>
      <c r="U438" s="4" t="str" cm="1">
        <f t="array" ref="U438">IF(AA438&lt;&gt;"ja",_xlfn.IFNA(_xlfn.IFS(AND(O438&lt;&gt;"",F438&lt;&gt;"",RIGHT($N438,6)="tarief"),O438*Q438,S438&gt;0,IF(F438&lt;&gt;"",S438,"")),""),"")</f>
        <v/>
      </c>
      <c r="V438" s="4" t="str" cm="1">
        <f t="array" ref="V438">IF(AA438&lt;&gt;"ja",_xlfn.IFNA(_xlfn.IFS(AND(P438&lt;&gt;"",R438&lt;&gt;"",RIGHT($N438,6)="tarief"),P438*R438,T438&gt;0,T438),""),"")</f>
        <v/>
      </c>
      <c r="W438" s="4" t="str" cm="1">
        <f t="array" ref="W438">IFERROR(_xlfn.IFS(OR(F438="",LEFT(Methode_Keuze,4)="Geen"),"",AND(U438&lt;&gt;"",F438&lt;&gt;"Arbeidskosten"),ROUND(U438*VLOOKUP(F438,Tb_ProjectKosten[],MATCH(Tb_ProjectKosten[[#Headers],[Forfat_Percentage]],Tb_ProjectKosten[#Headers],0),0),2),AND(F438="Arbeidskosten",G438&lt;&gt;""),IFERROR(ROUND(U438*VLOOKUP(G438,Tb_KostenTypen[],3,0)*VLOOKUP(F438,Tb_ProjectKosten[],MATCH(Tb_ProjectKosten[[#Headers],[Forfat_Percentage]],Tb_ProjectKosten[#Headers],0),0),2),""),U438 &lt;=0,0),"")</f>
        <v/>
      </c>
      <c r="X438" s="4" t="str" cm="1">
        <f t="array" ref="X438">IFERROR(_xlfn.IFS(OR(F438="",LEFT(Methode_Keuze,4)="Geen"),"",AND(V438&lt;&gt;"",F438&lt;&gt;"Arbeidskosten"),ROUND(V438*VLOOKUP(F438,Tb_ProjectKosten[],MATCH(Tb_ProjectKosten[[#Headers],[Forfat_Percentage]],Tb_ProjectKosten[#Headers],0),0),2),AND(F438="Arbeidskosten",G438&lt;&gt;""),IFERROR(ROUND(V438*VLOOKUP(G438,Tb_KostenTypen[],3,0)*VLOOKUP(F438,Tb_ProjectKosten[],MATCH(Tb_ProjectKosten[[#Headers],[Forfat_Percentage]],Tb_ProjectKosten[#Headers],0),0),2),""),V438 &lt;=0,0),"")</f>
        <v/>
      </c>
      <c r="Y438" s="262"/>
      <c r="Z438" s="49"/>
      <c r="AA438" s="37" t="str" cm="1">
        <f t="array" ref="AA438">IFERROR(IF(INDEX(SubsidieTabel!$Q$1:$T$9,MATCH($F438,SubsidieTabel!$Q$1:$Q$9,0),IFERROR(MATCH(Methode_Keuze,SubsidieTabel!$Q$1:$T$1,0),2))&lt;&gt;1=TRUE,"ja",""),"")</f>
        <v/>
      </c>
    </row>
    <row r="439" spans="1:27" ht="15" customHeight="1" x14ac:dyDescent="0.25">
      <c r="A439" s="87"/>
      <c r="B439" s="219" t="str">
        <f>IF(A439&lt;&gt;"",_xlfn.MAXIFS($B$1:B438,$A$1:A438,A439)+1,"")</f>
        <v/>
      </c>
      <c r="C439" s="50"/>
      <c r="D439" s="50"/>
      <c r="E439" s="50"/>
      <c r="F439" s="50"/>
      <c r="G439" s="283"/>
      <c r="H439" s="296"/>
      <c r="I439" s="295"/>
      <c r="J439" s="295"/>
      <c r="K439" s="202"/>
      <c r="L439" s="202"/>
      <c r="M439" s="91" t="str">
        <f>IFERROR(VLOOKUP(H439,Lijsten!$H$1:$I$100,2,0),"")</f>
        <v/>
      </c>
      <c r="N439" s="91" t="str" cm="1">
        <f t="array" ref="N439">IFERROR(_xlfn.IFS(AND(LEFT(F439,6)="Arbeid",RIGHT(F439,3)&lt;&gt;"IKS"),IFERROR(VLOOKUP($G439,Tb_KostenTypen[],2,0),"tarief"),RIGHT(F439,3)="IKS","Uurtarief",LEFT(F439,6)="Arbeid","Uurtarief",AND(LEFT(F439,8)="Bijdrage",RIGHT(F439,15)="(vrijwilligers)"),"Vast tarief"),"")</f>
        <v/>
      </c>
      <c r="O439" s="92"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tarief",IF(LEFT(F439,8)="Bijdrage",VLOOKUP($F439,Tb_KostenTypen[],MATCH(Methode_Keuze,Tb_KostenTypen[#Headers],0),0),VLOOKUP($G439,Lijsten!L:O,4,0))),""),"")</f>
        <v/>
      </c>
      <c r="P439" s="92"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tarief",IF(LEFT(F439,8)="Bijdrage",VLOOKUP($F439,Tb_KostenTypen[],MATCH(Methode_Keuze,Tb_KostenTypen[#Headers],0),0),VLOOKUP($G439,Lijsten!L:O,4,0))),""),"")</f>
        <v/>
      </c>
      <c r="Q439" s="50"/>
      <c r="R439" s="50"/>
      <c r="S439" s="83"/>
      <c r="T439" s="51"/>
      <c r="U439" s="4" t="str" cm="1">
        <f t="array" ref="U439">IF(AA439&lt;&gt;"ja",_xlfn.IFNA(_xlfn.IFS(AND(O439&lt;&gt;"",F439&lt;&gt;"",RIGHT($N439,6)="tarief"),O439*Q439,S439&gt;0,IF(F439&lt;&gt;"",S439,"")),""),"")</f>
        <v/>
      </c>
      <c r="V439" s="4" t="str" cm="1">
        <f t="array" ref="V439">IF(AA439&lt;&gt;"ja",_xlfn.IFNA(_xlfn.IFS(AND(P439&lt;&gt;"",R439&lt;&gt;"",RIGHT($N439,6)="tarief"),P439*R439,T439&gt;0,T439),""),"")</f>
        <v/>
      </c>
      <c r="W439" s="4" t="str" cm="1">
        <f t="array" ref="W439">IFERROR(_xlfn.IFS(OR(F439="",LEFT(Methode_Keuze,4)="Geen"),"",AND(U439&lt;&gt;"",F439&lt;&gt;"Arbeidskosten"),ROUND(U439*VLOOKUP(F439,Tb_ProjectKosten[],MATCH(Tb_ProjectKosten[[#Headers],[Forfat_Percentage]],Tb_ProjectKosten[#Headers],0),0),2),AND(F439="Arbeidskosten",G439&lt;&gt;""),IFERROR(ROUND(U439*VLOOKUP(G439,Tb_KostenTypen[],3,0)*VLOOKUP(F439,Tb_ProjectKosten[],MATCH(Tb_ProjectKosten[[#Headers],[Forfat_Percentage]],Tb_ProjectKosten[#Headers],0),0),2),""),U439 &lt;=0,0),"")</f>
        <v/>
      </c>
      <c r="X439" s="4" t="str" cm="1">
        <f t="array" ref="X439">IFERROR(_xlfn.IFS(OR(F439="",LEFT(Methode_Keuze,4)="Geen"),"",AND(V439&lt;&gt;"",F439&lt;&gt;"Arbeidskosten"),ROUND(V439*VLOOKUP(F439,Tb_ProjectKosten[],MATCH(Tb_ProjectKosten[[#Headers],[Forfat_Percentage]],Tb_ProjectKosten[#Headers],0),0),2),AND(F439="Arbeidskosten",G439&lt;&gt;""),IFERROR(ROUND(V439*VLOOKUP(G439,Tb_KostenTypen[],3,0)*VLOOKUP(F439,Tb_ProjectKosten[],MATCH(Tb_ProjectKosten[[#Headers],[Forfat_Percentage]],Tb_ProjectKosten[#Headers],0),0),2),""),V439 &lt;=0,0),"")</f>
        <v/>
      </c>
      <c r="Y439" s="262"/>
      <c r="Z439" s="49"/>
      <c r="AA439" s="37" t="str" cm="1">
        <f t="array" ref="AA439">IFERROR(IF(INDEX(SubsidieTabel!$Q$1:$T$9,MATCH($F439,SubsidieTabel!$Q$1:$Q$9,0),IFERROR(MATCH(Methode_Keuze,SubsidieTabel!$Q$1:$T$1,0),2))&lt;&gt;1=TRUE,"ja",""),"")</f>
        <v/>
      </c>
    </row>
    <row r="440" spans="1:27" ht="15" customHeight="1" x14ac:dyDescent="0.25">
      <c r="A440" s="87"/>
      <c r="B440" s="219" t="str">
        <f>IF(A440&lt;&gt;"",_xlfn.MAXIFS($B$1:B439,$A$1:A439,A440)+1,"")</f>
        <v/>
      </c>
      <c r="C440" s="50"/>
      <c r="D440" s="50"/>
      <c r="E440" s="50"/>
      <c r="F440" s="50"/>
      <c r="G440" s="283"/>
      <c r="H440" s="296"/>
      <c r="I440" s="295"/>
      <c r="J440" s="295"/>
      <c r="K440" s="202"/>
      <c r="L440" s="202"/>
      <c r="M440" s="91" t="str">
        <f>IFERROR(VLOOKUP(H440,Lijsten!$H$1:$I$100,2,0),"")</f>
        <v/>
      </c>
      <c r="N440" s="91" t="str" cm="1">
        <f t="array" ref="N440">IFERROR(_xlfn.IFS(AND(LEFT(F440,6)="Arbeid",RIGHT(F440,3)&lt;&gt;"IKS"),IFERROR(VLOOKUP($G440,Tb_KostenTypen[],2,0),"tarief"),RIGHT(F440,3)="IKS","Uurtarief",LEFT(F440,6)="Arbeid","Uurtarief",AND(LEFT(F440,8)="Bijdrage",RIGHT(F440,15)="(vrijwilligers)"),"Vast tarief"),"")</f>
        <v/>
      </c>
      <c r="O440" s="92"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tarief",IF(LEFT(F440,8)="Bijdrage",VLOOKUP($F440,Tb_KostenTypen[],MATCH(Methode_Keuze,Tb_KostenTypen[#Headers],0),0),VLOOKUP($G440,Lijsten!L:O,4,0))),""),"")</f>
        <v/>
      </c>
      <c r="P440" s="92"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tarief",IF(LEFT(F440,8)="Bijdrage",VLOOKUP($F440,Tb_KostenTypen[],MATCH(Methode_Keuze,Tb_KostenTypen[#Headers],0),0),VLOOKUP($G440,Lijsten!L:O,4,0))),""),"")</f>
        <v/>
      </c>
      <c r="Q440" s="50"/>
      <c r="R440" s="50"/>
      <c r="S440" s="83"/>
      <c r="T440" s="51"/>
      <c r="U440" s="4" t="str" cm="1">
        <f t="array" ref="U440">IF(AA440&lt;&gt;"ja",_xlfn.IFNA(_xlfn.IFS(AND(O440&lt;&gt;"",F440&lt;&gt;"",RIGHT($N440,6)="tarief"),O440*Q440,S440&gt;0,IF(F440&lt;&gt;"",S440,"")),""),"")</f>
        <v/>
      </c>
      <c r="V440" s="4" t="str" cm="1">
        <f t="array" ref="V440">IF(AA440&lt;&gt;"ja",_xlfn.IFNA(_xlfn.IFS(AND(P440&lt;&gt;"",R440&lt;&gt;"",RIGHT($N440,6)="tarief"),P440*R440,T440&gt;0,T440),""),"")</f>
        <v/>
      </c>
      <c r="W440" s="4" t="str" cm="1">
        <f t="array" ref="W440">IFERROR(_xlfn.IFS(OR(F440="",LEFT(Methode_Keuze,4)="Geen"),"",AND(U440&lt;&gt;"",F440&lt;&gt;"Arbeidskosten"),ROUND(U440*VLOOKUP(F440,Tb_ProjectKosten[],MATCH(Tb_ProjectKosten[[#Headers],[Forfat_Percentage]],Tb_ProjectKosten[#Headers],0),0),2),AND(F440="Arbeidskosten",G440&lt;&gt;""),IFERROR(ROUND(U440*VLOOKUP(G440,Tb_KostenTypen[],3,0)*VLOOKUP(F440,Tb_ProjectKosten[],MATCH(Tb_ProjectKosten[[#Headers],[Forfat_Percentage]],Tb_ProjectKosten[#Headers],0),0),2),""),U440 &lt;=0,0),"")</f>
        <v/>
      </c>
      <c r="X440" s="4" t="str" cm="1">
        <f t="array" ref="X440">IFERROR(_xlfn.IFS(OR(F440="",LEFT(Methode_Keuze,4)="Geen"),"",AND(V440&lt;&gt;"",F440&lt;&gt;"Arbeidskosten"),ROUND(V440*VLOOKUP(F440,Tb_ProjectKosten[],MATCH(Tb_ProjectKosten[[#Headers],[Forfat_Percentage]],Tb_ProjectKosten[#Headers],0),0),2),AND(F440="Arbeidskosten",G440&lt;&gt;""),IFERROR(ROUND(V440*VLOOKUP(G440,Tb_KostenTypen[],3,0)*VLOOKUP(F440,Tb_ProjectKosten[],MATCH(Tb_ProjectKosten[[#Headers],[Forfat_Percentage]],Tb_ProjectKosten[#Headers],0),0),2),""),V440 &lt;=0,0),"")</f>
        <v/>
      </c>
      <c r="Y440" s="262"/>
      <c r="Z440" s="49"/>
      <c r="AA440" s="37" t="str" cm="1">
        <f t="array" ref="AA440">IFERROR(IF(INDEX(SubsidieTabel!$Q$1:$T$9,MATCH($F440,SubsidieTabel!$Q$1:$Q$9,0),IFERROR(MATCH(Methode_Keuze,SubsidieTabel!$Q$1:$T$1,0),2))&lt;&gt;1=TRUE,"ja",""),"")</f>
        <v/>
      </c>
    </row>
    <row r="441" spans="1:27" ht="15" customHeight="1" x14ac:dyDescent="0.25">
      <c r="A441" s="87"/>
      <c r="B441" s="219" t="str">
        <f>IF(A441&lt;&gt;"",_xlfn.MAXIFS($B$1:B440,$A$1:A440,A441)+1,"")</f>
        <v/>
      </c>
      <c r="C441" s="50"/>
      <c r="D441" s="50"/>
      <c r="E441" s="50"/>
      <c r="F441" s="50"/>
      <c r="G441" s="283"/>
      <c r="H441" s="296"/>
      <c r="I441" s="295"/>
      <c r="J441" s="295"/>
      <c r="K441" s="202"/>
      <c r="L441" s="202"/>
      <c r="M441" s="91" t="str">
        <f>IFERROR(VLOOKUP(H441,Lijsten!$H$1:$I$100,2,0),"")</f>
        <v/>
      </c>
      <c r="N441" s="91" t="str" cm="1">
        <f t="array" ref="N441">IFERROR(_xlfn.IFS(AND(LEFT(F441,6)="Arbeid",RIGHT(F441,3)&lt;&gt;"IKS"),IFERROR(VLOOKUP($G441,Tb_KostenTypen[],2,0),"tarief"),RIGHT(F441,3)="IKS","Uurtarief",LEFT(F441,6)="Arbeid","Uurtarief",AND(LEFT(F441,8)="Bijdrage",RIGHT(F441,15)="(vrijwilligers)"),"Vast tarief"),"")</f>
        <v/>
      </c>
      <c r="O441" s="92"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tarief",IF(LEFT(F441,8)="Bijdrage",VLOOKUP($F441,Tb_KostenTypen[],MATCH(Methode_Keuze,Tb_KostenTypen[#Headers],0),0),VLOOKUP($G441,Lijsten!L:O,4,0))),""),"")</f>
        <v/>
      </c>
      <c r="P441" s="92"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tarief",IF(LEFT(F441,8)="Bijdrage",VLOOKUP($F441,Tb_KostenTypen[],MATCH(Methode_Keuze,Tb_KostenTypen[#Headers],0),0),VLOOKUP($G441,Lijsten!L:O,4,0))),""),"")</f>
        <v/>
      </c>
      <c r="Q441" s="50"/>
      <c r="R441" s="50"/>
      <c r="S441" s="83"/>
      <c r="T441" s="51"/>
      <c r="U441" s="4" t="str" cm="1">
        <f t="array" ref="U441">IF(AA441&lt;&gt;"ja",_xlfn.IFNA(_xlfn.IFS(AND(O441&lt;&gt;"",F441&lt;&gt;"",RIGHT($N441,6)="tarief"),O441*Q441,S441&gt;0,IF(F441&lt;&gt;"",S441,"")),""),"")</f>
        <v/>
      </c>
      <c r="V441" s="4" t="str" cm="1">
        <f t="array" ref="V441">IF(AA441&lt;&gt;"ja",_xlfn.IFNA(_xlfn.IFS(AND(P441&lt;&gt;"",R441&lt;&gt;"",RIGHT($N441,6)="tarief"),P441*R441,T441&gt;0,T441),""),"")</f>
        <v/>
      </c>
      <c r="W441" s="4" t="str" cm="1">
        <f t="array" ref="W441">IFERROR(_xlfn.IFS(OR(F441="",LEFT(Methode_Keuze,4)="Geen"),"",AND(U441&lt;&gt;"",F441&lt;&gt;"Arbeidskosten"),ROUND(U441*VLOOKUP(F441,Tb_ProjectKosten[],MATCH(Tb_ProjectKosten[[#Headers],[Forfat_Percentage]],Tb_ProjectKosten[#Headers],0),0),2),AND(F441="Arbeidskosten",G441&lt;&gt;""),IFERROR(ROUND(U441*VLOOKUP(G441,Tb_KostenTypen[],3,0)*VLOOKUP(F441,Tb_ProjectKosten[],MATCH(Tb_ProjectKosten[[#Headers],[Forfat_Percentage]],Tb_ProjectKosten[#Headers],0),0),2),""),U441 &lt;=0,0),"")</f>
        <v/>
      </c>
      <c r="X441" s="4" t="str" cm="1">
        <f t="array" ref="X441">IFERROR(_xlfn.IFS(OR(F441="",LEFT(Methode_Keuze,4)="Geen"),"",AND(V441&lt;&gt;"",F441&lt;&gt;"Arbeidskosten"),ROUND(V441*VLOOKUP(F441,Tb_ProjectKosten[],MATCH(Tb_ProjectKosten[[#Headers],[Forfat_Percentage]],Tb_ProjectKosten[#Headers],0),0),2),AND(F441="Arbeidskosten",G441&lt;&gt;""),IFERROR(ROUND(V441*VLOOKUP(G441,Tb_KostenTypen[],3,0)*VLOOKUP(F441,Tb_ProjectKosten[],MATCH(Tb_ProjectKosten[[#Headers],[Forfat_Percentage]],Tb_ProjectKosten[#Headers],0),0),2),""),V441 &lt;=0,0),"")</f>
        <v/>
      </c>
      <c r="Y441" s="262"/>
      <c r="Z441" s="49"/>
      <c r="AA441" s="37" t="str" cm="1">
        <f t="array" ref="AA441">IFERROR(IF(INDEX(SubsidieTabel!$Q$1:$T$9,MATCH($F441,SubsidieTabel!$Q$1:$Q$9,0),IFERROR(MATCH(Methode_Keuze,SubsidieTabel!$Q$1:$T$1,0),2))&lt;&gt;1=TRUE,"ja",""),"")</f>
        <v/>
      </c>
    </row>
    <row r="442" spans="1:27" ht="15" customHeight="1" x14ac:dyDescent="0.25">
      <c r="A442" s="87"/>
      <c r="B442" s="219" t="str">
        <f>IF(A442&lt;&gt;"",_xlfn.MAXIFS($B$1:B441,$A$1:A441,A442)+1,"")</f>
        <v/>
      </c>
      <c r="C442" s="50"/>
      <c r="D442" s="50"/>
      <c r="E442" s="50"/>
      <c r="F442" s="50"/>
      <c r="G442" s="283"/>
      <c r="H442" s="296"/>
      <c r="I442" s="295"/>
      <c r="J442" s="295"/>
      <c r="K442" s="202"/>
      <c r="L442" s="202"/>
      <c r="M442" s="91" t="str">
        <f>IFERROR(VLOOKUP(H442,Lijsten!$H$1:$I$100,2,0),"")</f>
        <v/>
      </c>
      <c r="N442" s="91" t="str" cm="1">
        <f t="array" ref="N442">IFERROR(_xlfn.IFS(AND(LEFT(F442,6)="Arbeid",RIGHT(F442,3)&lt;&gt;"IKS"),IFERROR(VLOOKUP($G442,Tb_KostenTypen[],2,0),"tarief"),RIGHT(F442,3)="IKS","Uurtarief",LEFT(F442,6)="Arbeid","Uurtarief",AND(LEFT(F442,8)="Bijdrage",RIGHT(F442,15)="(vrijwilligers)"),"Vast tarief"),"")</f>
        <v/>
      </c>
      <c r="O442" s="92"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tarief",IF(LEFT(F442,8)="Bijdrage",VLOOKUP($F442,Tb_KostenTypen[],MATCH(Methode_Keuze,Tb_KostenTypen[#Headers],0),0),VLOOKUP($G442,Lijsten!L:O,4,0))),""),"")</f>
        <v/>
      </c>
      <c r="P442" s="92"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tarief",IF(LEFT(F442,8)="Bijdrage",VLOOKUP($F442,Tb_KostenTypen[],MATCH(Methode_Keuze,Tb_KostenTypen[#Headers],0),0),VLOOKUP($G442,Lijsten!L:O,4,0))),""),"")</f>
        <v/>
      </c>
      <c r="Q442" s="50"/>
      <c r="R442" s="50"/>
      <c r="S442" s="83"/>
      <c r="T442" s="51"/>
      <c r="U442" s="4" t="str" cm="1">
        <f t="array" ref="U442">IF(AA442&lt;&gt;"ja",_xlfn.IFNA(_xlfn.IFS(AND(O442&lt;&gt;"",F442&lt;&gt;"",RIGHT($N442,6)="tarief"),O442*Q442,S442&gt;0,IF(F442&lt;&gt;"",S442,"")),""),"")</f>
        <v/>
      </c>
      <c r="V442" s="4" t="str" cm="1">
        <f t="array" ref="V442">IF(AA442&lt;&gt;"ja",_xlfn.IFNA(_xlfn.IFS(AND(P442&lt;&gt;"",R442&lt;&gt;"",RIGHT($N442,6)="tarief"),P442*R442,T442&gt;0,T442),""),"")</f>
        <v/>
      </c>
      <c r="W442" s="4" t="str" cm="1">
        <f t="array" ref="W442">IFERROR(_xlfn.IFS(OR(F442="",LEFT(Methode_Keuze,4)="Geen"),"",AND(U442&lt;&gt;"",F442&lt;&gt;"Arbeidskosten"),ROUND(U442*VLOOKUP(F442,Tb_ProjectKosten[],MATCH(Tb_ProjectKosten[[#Headers],[Forfat_Percentage]],Tb_ProjectKosten[#Headers],0),0),2),AND(F442="Arbeidskosten",G442&lt;&gt;""),IFERROR(ROUND(U442*VLOOKUP(G442,Tb_KostenTypen[],3,0)*VLOOKUP(F442,Tb_ProjectKosten[],MATCH(Tb_ProjectKosten[[#Headers],[Forfat_Percentage]],Tb_ProjectKosten[#Headers],0),0),2),""),U442 &lt;=0,0),"")</f>
        <v/>
      </c>
      <c r="X442" s="4" t="str" cm="1">
        <f t="array" ref="X442">IFERROR(_xlfn.IFS(OR(F442="",LEFT(Methode_Keuze,4)="Geen"),"",AND(V442&lt;&gt;"",F442&lt;&gt;"Arbeidskosten"),ROUND(V442*VLOOKUP(F442,Tb_ProjectKosten[],MATCH(Tb_ProjectKosten[[#Headers],[Forfat_Percentage]],Tb_ProjectKosten[#Headers],0),0),2),AND(F442="Arbeidskosten",G442&lt;&gt;""),IFERROR(ROUND(V442*VLOOKUP(G442,Tb_KostenTypen[],3,0)*VLOOKUP(F442,Tb_ProjectKosten[],MATCH(Tb_ProjectKosten[[#Headers],[Forfat_Percentage]],Tb_ProjectKosten[#Headers],0),0),2),""),V442 &lt;=0,0),"")</f>
        <v/>
      </c>
      <c r="Y442" s="262"/>
      <c r="Z442" s="49"/>
      <c r="AA442" s="37" t="str" cm="1">
        <f t="array" ref="AA442">IFERROR(IF(INDEX(SubsidieTabel!$Q$1:$T$9,MATCH($F442,SubsidieTabel!$Q$1:$Q$9,0),IFERROR(MATCH(Methode_Keuze,SubsidieTabel!$Q$1:$T$1,0),2))&lt;&gt;1=TRUE,"ja",""),"")</f>
        <v/>
      </c>
    </row>
    <row r="443" spans="1:27" ht="15" customHeight="1" x14ac:dyDescent="0.25">
      <c r="A443" s="87"/>
      <c r="B443" s="219" t="str">
        <f>IF(A443&lt;&gt;"",_xlfn.MAXIFS($B$1:B442,$A$1:A442,A443)+1,"")</f>
        <v/>
      </c>
      <c r="C443" s="50"/>
      <c r="D443" s="50"/>
      <c r="E443" s="50"/>
      <c r="F443" s="50"/>
      <c r="G443" s="283"/>
      <c r="H443" s="296"/>
      <c r="I443" s="295"/>
      <c r="J443" s="295"/>
      <c r="K443" s="202"/>
      <c r="L443" s="202"/>
      <c r="M443" s="91" t="str">
        <f>IFERROR(VLOOKUP(H443,Lijsten!$H$1:$I$100,2,0),"")</f>
        <v/>
      </c>
      <c r="N443" s="91" t="str" cm="1">
        <f t="array" ref="N443">IFERROR(_xlfn.IFS(AND(LEFT(F443,6)="Arbeid",RIGHT(F443,3)&lt;&gt;"IKS"),IFERROR(VLOOKUP($G443,Tb_KostenTypen[],2,0),"tarief"),RIGHT(F443,3)="IKS","Uurtarief",LEFT(F443,6)="Arbeid","Uurtarief",AND(LEFT(F443,8)="Bijdrage",RIGHT(F443,15)="(vrijwilligers)"),"Vast tarief"),"")</f>
        <v/>
      </c>
      <c r="O443" s="92"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tarief",IF(LEFT(F443,8)="Bijdrage",VLOOKUP($F443,Tb_KostenTypen[],MATCH(Methode_Keuze,Tb_KostenTypen[#Headers],0),0),VLOOKUP($G443,Lijsten!L:O,4,0))),""),"")</f>
        <v/>
      </c>
      <c r="P443" s="92"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tarief",IF(LEFT(F443,8)="Bijdrage",VLOOKUP($F443,Tb_KostenTypen[],MATCH(Methode_Keuze,Tb_KostenTypen[#Headers],0),0),VLOOKUP($G443,Lijsten!L:O,4,0))),""),"")</f>
        <v/>
      </c>
      <c r="Q443" s="50"/>
      <c r="R443" s="50"/>
      <c r="S443" s="83"/>
      <c r="T443" s="51"/>
      <c r="U443" s="4" t="str" cm="1">
        <f t="array" ref="U443">IF(AA443&lt;&gt;"ja",_xlfn.IFNA(_xlfn.IFS(AND(O443&lt;&gt;"",F443&lt;&gt;"",RIGHT($N443,6)="tarief"),O443*Q443,S443&gt;0,IF(F443&lt;&gt;"",S443,"")),""),"")</f>
        <v/>
      </c>
      <c r="V443" s="4" t="str" cm="1">
        <f t="array" ref="V443">IF(AA443&lt;&gt;"ja",_xlfn.IFNA(_xlfn.IFS(AND(P443&lt;&gt;"",R443&lt;&gt;"",RIGHT($N443,6)="tarief"),P443*R443,T443&gt;0,T443),""),"")</f>
        <v/>
      </c>
      <c r="W443" s="4" t="str" cm="1">
        <f t="array" ref="W443">IFERROR(_xlfn.IFS(OR(F443="",LEFT(Methode_Keuze,4)="Geen"),"",AND(U443&lt;&gt;"",F443&lt;&gt;"Arbeidskosten"),ROUND(U443*VLOOKUP(F443,Tb_ProjectKosten[],MATCH(Tb_ProjectKosten[[#Headers],[Forfat_Percentage]],Tb_ProjectKosten[#Headers],0),0),2),AND(F443="Arbeidskosten",G443&lt;&gt;""),IFERROR(ROUND(U443*VLOOKUP(G443,Tb_KostenTypen[],3,0)*VLOOKUP(F443,Tb_ProjectKosten[],MATCH(Tb_ProjectKosten[[#Headers],[Forfat_Percentage]],Tb_ProjectKosten[#Headers],0),0),2),""),U443 &lt;=0,0),"")</f>
        <v/>
      </c>
      <c r="X443" s="4" t="str" cm="1">
        <f t="array" ref="X443">IFERROR(_xlfn.IFS(OR(F443="",LEFT(Methode_Keuze,4)="Geen"),"",AND(V443&lt;&gt;"",F443&lt;&gt;"Arbeidskosten"),ROUND(V443*VLOOKUP(F443,Tb_ProjectKosten[],MATCH(Tb_ProjectKosten[[#Headers],[Forfat_Percentage]],Tb_ProjectKosten[#Headers],0),0),2),AND(F443="Arbeidskosten",G443&lt;&gt;""),IFERROR(ROUND(V443*VLOOKUP(G443,Tb_KostenTypen[],3,0)*VLOOKUP(F443,Tb_ProjectKosten[],MATCH(Tb_ProjectKosten[[#Headers],[Forfat_Percentage]],Tb_ProjectKosten[#Headers],0),0),2),""),V443 &lt;=0,0),"")</f>
        <v/>
      </c>
      <c r="Y443" s="262"/>
      <c r="Z443" s="49"/>
      <c r="AA443" s="37" t="str" cm="1">
        <f t="array" ref="AA443">IFERROR(IF(INDEX(SubsidieTabel!$Q$1:$T$9,MATCH($F443,SubsidieTabel!$Q$1:$Q$9,0),IFERROR(MATCH(Methode_Keuze,SubsidieTabel!$Q$1:$T$1,0),2))&lt;&gt;1=TRUE,"ja",""),"")</f>
        <v/>
      </c>
    </row>
    <row r="444" spans="1:27" ht="15" customHeight="1" x14ac:dyDescent="0.25">
      <c r="A444" s="87"/>
      <c r="B444" s="219" t="str">
        <f>IF(A444&lt;&gt;"",_xlfn.MAXIFS($B$1:B443,$A$1:A443,A444)+1,"")</f>
        <v/>
      </c>
      <c r="C444" s="50"/>
      <c r="D444" s="50"/>
      <c r="E444" s="50"/>
      <c r="F444" s="50"/>
      <c r="G444" s="283"/>
      <c r="H444" s="296"/>
      <c r="I444" s="295"/>
      <c r="J444" s="295"/>
      <c r="K444" s="202"/>
      <c r="L444" s="202"/>
      <c r="M444" s="91" t="str">
        <f>IFERROR(VLOOKUP(H444,Lijsten!$H$1:$I$100,2,0),"")</f>
        <v/>
      </c>
      <c r="N444" s="91" t="str" cm="1">
        <f t="array" ref="N444">IFERROR(_xlfn.IFS(AND(LEFT(F444,6)="Arbeid",RIGHT(F444,3)&lt;&gt;"IKS"),IFERROR(VLOOKUP($G444,Tb_KostenTypen[],2,0),"tarief"),RIGHT(F444,3)="IKS","Uurtarief",LEFT(F444,6)="Arbeid","Uurtarief",AND(LEFT(F444,8)="Bijdrage",RIGHT(F444,15)="(vrijwilligers)"),"Vast tarief"),"")</f>
        <v/>
      </c>
      <c r="O444" s="92"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tarief",IF(LEFT(F444,8)="Bijdrage",VLOOKUP($F444,Tb_KostenTypen[],MATCH(Methode_Keuze,Tb_KostenTypen[#Headers],0),0),VLOOKUP($G444,Lijsten!L:O,4,0))),""),"")</f>
        <v/>
      </c>
      <c r="P444" s="92"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tarief",IF(LEFT(F444,8)="Bijdrage",VLOOKUP($F444,Tb_KostenTypen[],MATCH(Methode_Keuze,Tb_KostenTypen[#Headers],0),0),VLOOKUP($G444,Lijsten!L:O,4,0))),""),"")</f>
        <v/>
      </c>
      <c r="Q444" s="50"/>
      <c r="R444" s="50"/>
      <c r="S444" s="83"/>
      <c r="T444" s="51"/>
      <c r="U444" s="4" t="str" cm="1">
        <f t="array" ref="U444">IF(AA444&lt;&gt;"ja",_xlfn.IFNA(_xlfn.IFS(AND(O444&lt;&gt;"",F444&lt;&gt;"",RIGHT($N444,6)="tarief"),O444*Q444,S444&gt;0,IF(F444&lt;&gt;"",S444,"")),""),"")</f>
        <v/>
      </c>
      <c r="V444" s="4" t="str" cm="1">
        <f t="array" ref="V444">IF(AA444&lt;&gt;"ja",_xlfn.IFNA(_xlfn.IFS(AND(P444&lt;&gt;"",R444&lt;&gt;"",RIGHT($N444,6)="tarief"),P444*R444,T444&gt;0,T444),""),"")</f>
        <v/>
      </c>
      <c r="W444" s="4" t="str" cm="1">
        <f t="array" ref="W444">IFERROR(_xlfn.IFS(OR(F444="",LEFT(Methode_Keuze,4)="Geen"),"",AND(U444&lt;&gt;"",F444&lt;&gt;"Arbeidskosten"),ROUND(U444*VLOOKUP(F444,Tb_ProjectKosten[],MATCH(Tb_ProjectKosten[[#Headers],[Forfat_Percentage]],Tb_ProjectKosten[#Headers],0),0),2),AND(F444="Arbeidskosten",G444&lt;&gt;""),IFERROR(ROUND(U444*VLOOKUP(G444,Tb_KostenTypen[],3,0)*VLOOKUP(F444,Tb_ProjectKosten[],MATCH(Tb_ProjectKosten[[#Headers],[Forfat_Percentage]],Tb_ProjectKosten[#Headers],0),0),2),""),U444 &lt;=0,0),"")</f>
        <v/>
      </c>
      <c r="X444" s="4" t="str" cm="1">
        <f t="array" ref="X444">IFERROR(_xlfn.IFS(OR(F444="",LEFT(Methode_Keuze,4)="Geen"),"",AND(V444&lt;&gt;"",F444&lt;&gt;"Arbeidskosten"),ROUND(V444*VLOOKUP(F444,Tb_ProjectKosten[],MATCH(Tb_ProjectKosten[[#Headers],[Forfat_Percentage]],Tb_ProjectKosten[#Headers],0),0),2),AND(F444="Arbeidskosten",G444&lt;&gt;""),IFERROR(ROUND(V444*VLOOKUP(G444,Tb_KostenTypen[],3,0)*VLOOKUP(F444,Tb_ProjectKosten[],MATCH(Tb_ProjectKosten[[#Headers],[Forfat_Percentage]],Tb_ProjectKosten[#Headers],0),0),2),""),V444 &lt;=0,0),"")</f>
        <v/>
      </c>
      <c r="Y444" s="262"/>
      <c r="Z444" s="49"/>
      <c r="AA444" s="37" t="str" cm="1">
        <f t="array" ref="AA444">IFERROR(IF(INDEX(SubsidieTabel!$Q$1:$T$9,MATCH($F444,SubsidieTabel!$Q$1:$Q$9,0),IFERROR(MATCH(Methode_Keuze,SubsidieTabel!$Q$1:$T$1,0),2))&lt;&gt;1=TRUE,"ja",""),"")</f>
        <v/>
      </c>
    </row>
    <row r="445" spans="1:27" ht="15" customHeight="1" x14ac:dyDescent="0.25">
      <c r="A445" s="87"/>
      <c r="B445" s="219" t="str">
        <f>IF(A445&lt;&gt;"",_xlfn.MAXIFS($B$1:B444,$A$1:A444,A445)+1,"")</f>
        <v/>
      </c>
      <c r="C445" s="50"/>
      <c r="D445" s="50"/>
      <c r="E445" s="50"/>
      <c r="F445" s="50"/>
      <c r="G445" s="283"/>
      <c r="H445" s="296"/>
      <c r="I445" s="295"/>
      <c r="J445" s="295"/>
      <c r="K445" s="202"/>
      <c r="L445" s="202"/>
      <c r="M445" s="91" t="str">
        <f>IFERROR(VLOOKUP(H445,Lijsten!$H$1:$I$100,2,0),"")</f>
        <v/>
      </c>
      <c r="N445" s="91" t="str" cm="1">
        <f t="array" ref="N445">IFERROR(_xlfn.IFS(AND(LEFT(F445,6)="Arbeid",RIGHT(F445,3)&lt;&gt;"IKS"),IFERROR(VLOOKUP($G445,Tb_KostenTypen[],2,0),"tarief"),RIGHT(F445,3)="IKS","Uurtarief",LEFT(F445,6)="Arbeid","Uurtarief",AND(LEFT(F445,8)="Bijdrage",RIGHT(F445,15)="(vrijwilligers)"),"Vast tarief"),"")</f>
        <v/>
      </c>
      <c r="O445" s="92"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tarief",IF(LEFT(F445,8)="Bijdrage",VLOOKUP($F445,Tb_KostenTypen[],MATCH(Methode_Keuze,Tb_KostenTypen[#Headers],0),0),VLOOKUP($G445,Lijsten!L:O,4,0))),""),"")</f>
        <v/>
      </c>
      <c r="P445" s="92"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tarief",IF(LEFT(F445,8)="Bijdrage",VLOOKUP($F445,Tb_KostenTypen[],MATCH(Methode_Keuze,Tb_KostenTypen[#Headers],0),0),VLOOKUP($G445,Lijsten!L:O,4,0))),""),"")</f>
        <v/>
      </c>
      <c r="Q445" s="50"/>
      <c r="R445" s="50"/>
      <c r="S445" s="83"/>
      <c r="T445" s="51"/>
      <c r="U445" s="4" t="str" cm="1">
        <f t="array" ref="U445">IF(AA445&lt;&gt;"ja",_xlfn.IFNA(_xlfn.IFS(AND(O445&lt;&gt;"",F445&lt;&gt;"",RIGHT($N445,6)="tarief"),O445*Q445,S445&gt;0,IF(F445&lt;&gt;"",S445,"")),""),"")</f>
        <v/>
      </c>
      <c r="V445" s="4" t="str" cm="1">
        <f t="array" ref="V445">IF(AA445&lt;&gt;"ja",_xlfn.IFNA(_xlfn.IFS(AND(P445&lt;&gt;"",R445&lt;&gt;"",RIGHT($N445,6)="tarief"),P445*R445,T445&gt;0,T445),""),"")</f>
        <v/>
      </c>
      <c r="W445" s="4" t="str" cm="1">
        <f t="array" ref="W445">IFERROR(_xlfn.IFS(OR(F445="",LEFT(Methode_Keuze,4)="Geen"),"",AND(U445&lt;&gt;"",F445&lt;&gt;"Arbeidskosten"),ROUND(U445*VLOOKUP(F445,Tb_ProjectKosten[],MATCH(Tb_ProjectKosten[[#Headers],[Forfat_Percentage]],Tb_ProjectKosten[#Headers],0),0),2),AND(F445="Arbeidskosten",G445&lt;&gt;""),IFERROR(ROUND(U445*VLOOKUP(G445,Tb_KostenTypen[],3,0)*VLOOKUP(F445,Tb_ProjectKosten[],MATCH(Tb_ProjectKosten[[#Headers],[Forfat_Percentage]],Tb_ProjectKosten[#Headers],0),0),2),""),U445 &lt;=0,0),"")</f>
        <v/>
      </c>
      <c r="X445" s="4" t="str" cm="1">
        <f t="array" ref="X445">IFERROR(_xlfn.IFS(OR(F445="",LEFT(Methode_Keuze,4)="Geen"),"",AND(V445&lt;&gt;"",F445&lt;&gt;"Arbeidskosten"),ROUND(V445*VLOOKUP(F445,Tb_ProjectKosten[],MATCH(Tb_ProjectKosten[[#Headers],[Forfat_Percentage]],Tb_ProjectKosten[#Headers],0),0),2),AND(F445="Arbeidskosten",G445&lt;&gt;""),IFERROR(ROUND(V445*VLOOKUP(G445,Tb_KostenTypen[],3,0)*VLOOKUP(F445,Tb_ProjectKosten[],MATCH(Tb_ProjectKosten[[#Headers],[Forfat_Percentage]],Tb_ProjectKosten[#Headers],0),0),2),""),V445 &lt;=0,0),"")</f>
        <v/>
      </c>
      <c r="Y445" s="262"/>
      <c r="Z445" s="49"/>
      <c r="AA445" s="37" t="str" cm="1">
        <f t="array" ref="AA445">IFERROR(IF(INDEX(SubsidieTabel!$Q$1:$T$9,MATCH($F445,SubsidieTabel!$Q$1:$Q$9,0),IFERROR(MATCH(Methode_Keuze,SubsidieTabel!$Q$1:$T$1,0),2))&lt;&gt;1=TRUE,"ja",""),"")</f>
        <v/>
      </c>
    </row>
    <row r="446" spans="1:27" ht="15" customHeight="1" x14ac:dyDescent="0.25">
      <c r="A446" s="87"/>
      <c r="B446" s="219" t="str">
        <f>IF(A446&lt;&gt;"",_xlfn.MAXIFS($B$1:B445,$A$1:A445,A446)+1,"")</f>
        <v/>
      </c>
      <c r="C446" s="50"/>
      <c r="D446" s="50"/>
      <c r="E446" s="50"/>
      <c r="F446" s="50"/>
      <c r="G446" s="283"/>
      <c r="H446" s="296"/>
      <c r="I446" s="295"/>
      <c r="J446" s="295"/>
      <c r="K446" s="202"/>
      <c r="L446" s="202"/>
      <c r="M446" s="91" t="str">
        <f>IFERROR(VLOOKUP(H446,Lijsten!$H$1:$I$100,2,0),"")</f>
        <v/>
      </c>
      <c r="N446" s="91" t="str" cm="1">
        <f t="array" ref="N446">IFERROR(_xlfn.IFS(AND(LEFT(F446,6)="Arbeid",RIGHT(F446,3)&lt;&gt;"IKS"),IFERROR(VLOOKUP($G446,Tb_KostenTypen[],2,0),"tarief"),RIGHT(F446,3)="IKS","Uurtarief",LEFT(F446,6)="Arbeid","Uurtarief",AND(LEFT(F446,8)="Bijdrage",RIGHT(F446,15)="(vrijwilligers)"),"Vast tarief"),"")</f>
        <v/>
      </c>
      <c r="O446" s="92"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tarief",IF(LEFT(F446,8)="Bijdrage",VLOOKUP($F446,Tb_KostenTypen[],MATCH(Methode_Keuze,Tb_KostenTypen[#Headers],0),0),VLOOKUP($G446,Lijsten!L:O,4,0))),""),"")</f>
        <v/>
      </c>
      <c r="P446" s="92"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tarief",IF(LEFT(F446,8)="Bijdrage",VLOOKUP($F446,Tb_KostenTypen[],MATCH(Methode_Keuze,Tb_KostenTypen[#Headers],0),0),VLOOKUP($G446,Lijsten!L:O,4,0))),""),"")</f>
        <v/>
      </c>
      <c r="Q446" s="50"/>
      <c r="R446" s="50"/>
      <c r="S446" s="83"/>
      <c r="T446" s="51"/>
      <c r="U446" s="4" t="str" cm="1">
        <f t="array" ref="U446">IF(AA446&lt;&gt;"ja",_xlfn.IFNA(_xlfn.IFS(AND(O446&lt;&gt;"",F446&lt;&gt;"",RIGHT($N446,6)="tarief"),O446*Q446,S446&gt;0,IF(F446&lt;&gt;"",S446,"")),""),"")</f>
        <v/>
      </c>
      <c r="V446" s="4" t="str" cm="1">
        <f t="array" ref="V446">IF(AA446&lt;&gt;"ja",_xlfn.IFNA(_xlfn.IFS(AND(P446&lt;&gt;"",R446&lt;&gt;"",RIGHT($N446,6)="tarief"),P446*R446,T446&gt;0,T446),""),"")</f>
        <v/>
      </c>
      <c r="W446" s="4" t="str" cm="1">
        <f t="array" ref="W446">IFERROR(_xlfn.IFS(OR(F446="",LEFT(Methode_Keuze,4)="Geen"),"",AND(U446&lt;&gt;"",F446&lt;&gt;"Arbeidskosten"),ROUND(U446*VLOOKUP(F446,Tb_ProjectKosten[],MATCH(Tb_ProjectKosten[[#Headers],[Forfat_Percentage]],Tb_ProjectKosten[#Headers],0),0),2),AND(F446="Arbeidskosten",G446&lt;&gt;""),IFERROR(ROUND(U446*VLOOKUP(G446,Tb_KostenTypen[],3,0)*VLOOKUP(F446,Tb_ProjectKosten[],MATCH(Tb_ProjectKosten[[#Headers],[Forfat_Percentage]],Tb_ProjectKosten[#Headers],0),0),2),""),U446 &lt;=0,0),"")</f>
        <v/>
      </c>
      <c r="X446" s="4" t="str" cm="1">
        <f t="array" ref="X446">IFERROR(_xlfn.IFS(OR(F446="",LEFT(Methode_Keuze,4)="Geen"),"",AND(V446&lt;&gt;"",F446&lt;&gt;"Arbeidskosten"),ROUND(V446*VLOOKUP(F446,Tb_ProjectKosten[],MATCH(Tb_ProjectKosten[[#Headers],[Forfat_Percentage]],Tb_ProjectKosten[#Headers],0),0),2),AND(F446="Arbeidskosten",G446&lt;&gt;""),IFERROR(ROUND(V446*VLOOKUP(G446,Tb_KostenTypen[],3,0)*VLOOKUP(F446,Tb_ProjectKosten[],MATCH(Tb_ProjectKosten[[#Headers],[Forfat_Percentage]],Tb_ProjectKosten[#Headers],0),0),2),""),V446 &lt;=0,0),"")</f>
        <v/>
      </c>
      <c r="Y446" s="262"/>
      <c r="Z446" s="49"/>
      <c r="AA446" s="37" t="str" cm="1">
        <f t="array" ref="AA446">IFERROR(IF(INDEX(SubsidieTabel!$Q$1:$T$9,MATCH($F446,SubsidieTabel!$Q$1:$Q$9,0),IFERROR(MATCH(Methode_Keuze,SubsidieTabel!$Q$1:$T$1,0),2))&lt;&gt;1=TRUE,"ja",""),"")</f>
        <v/>
      </c>
    </row>
    <row r="447" spans="1:27" ht="15" customHeight="1" x14ac:dyDescent="0.25">
      <c r="A447" s="87"/>
      <c r="B447" s="219" t="str">
        <f>IF(A447&lt;&gt;"",_xlfn.MAXIFS($B$1:B446,$A$1:A446,A447)+1,"")</f>
        <v/>
      </c>
      <c r="C447" s="50"/>
      <c r="D447" s="50"/>
      <c r="E447" s="50"/>
      <c r="F447" s="50"/>
      <c r="G447" s="283"/>
      <c r="H447" s="296"/>
      <c r="I447" s="295"/>
      <c r="J447" s="295"/>
      <c r="K447" s="202"/>
      <c r="L447" s="202"/>
      <c r="M447" s="91" t="str">
        <f>IFERROR(VLOOKUP(H447,Lijsten!$H$1:$I$100,2,0),"")</f>
        <v/>
      </c>
      <c r="N447" s="91" t="str" cm="1">
        <f t="array" ref="N447">IFERROR(_xlfn.IFS(AND(LEFT(F447,6)="Arbeid",RIGHT(F447,3)&lt;&gt;"IKS"),IFERROR(VLOOKUP($G447,Tb_KostenTypen[],2,0),"tarief"),RIGHT(F447,3)="IKS","Uurtarief",LEFT(F447,6)="Arbeid","Uurtarief",AND(LEFT(F447,8)="Bijdrage",RIGHT(F447,15)="(vrijwilligers)"),"Vast tarief"),"")</f>
        <v/>
      </c>
      <c r="O447" s="92"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tarief",IF(LEFT(F447,8)="Bijdrage",VLOOKUP($F447,Tb_KostenTypen[],MATCH(Methode_Keuze,Tb_KostenTypen[#Headers],0),0),VLOOKUP($G447,Lijsten!L:O,4,0))),""),"")</f>
        <v/>
      </c>
      <c r="P447" s="92"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tarief",IF(LEFT(F447,8)="Bijdrage",VLOOKUP($F447,Tb_KostenTypen[],MATCH(Methode_Keuze,Tb_KostenTypen[#Headers],0),0),VLOOKUP($G447,Lijsten!L:O,4,0))),""),"")</f>
        <v/>
      </c>
      <c r="Q447" s="50"/>
      <c r="R447" s="50"/>
      <c r="S447" s="83"/>
      <c r="T447" s="51"/>
      <c r="U447" s="4" t="str" cm="1">
        <f t="array" ref="U447">IF(AA447&lt;&gt;"ja",_xlfn.IFNA(_xlfn.IFS(AND(O447&lt;&gt;"",F447&lt;&gt;"",RIGHT($N447,6)="tarief"),O447*Q447,S447&gt;0,IF(F447&lt;&gt;"",S447,"")),""),"")</f>
        <v/>
      </c>
      <c r="V447" s="4" t="str" cm="1">
        <f t="array" ref="V447">IF(AA447&lt;&gt;"ja",_xlfn.IFNA(_xlfn.IFS(AND(P447&lt;&gt;"",R447&lt;&gt;"",RIGHT($N447,6)="tarief"),P447*R447,T447&gt;0,T447),""),"")</f>
        <v/>
      </c>
      <c r="W447" s="4" t="str" cm="1">
        <f t="array" ref="W447">IFERROR(_xlfn.IFS(OR(F447="",LEFT(Methode_Keuze,4)="Geen"),"",AND(U447&lt;&gt;"",F447&lt;&gt;"Arbeidskosten"),ROUND(U447*VLOOKUP(F447,Tb_ProjectKosten[],MATCH(Tb_ProjectKosten[[#Headers],[Forfat_Percentage]],Tb_ProjectKosten[#Headers],0),0),2),AND(F447="Arbeidskosten",G447&lt;&gt;""),IFERROR(ROUND(U447*VLOOKUP(G447,Tb_KostenTypen[],3,0)*VLOOKUP(F447,Tb_ProjectKosten[],MATCH(Tb_ProjectKosten[[#Headers],[Forfat_Percentage]],Tb_ProjectKosten[#Headers],0),0),2),""),U447 &lt;=0,0),"")</f>
        <v/>
      </c>
      <c r="X447" s="4" t="str" cm="1">
        <f t="array" ref="X447">IFERROR(_xlfn.IFS(OR(F447="",LEFT(Methode_Keuze,4)="Geen"),"",AND(V447&lt;&gt;"",F447&lt;&gt;"Arbeidskosten"),ROUND(V447*VLOOKUP(F447,Tb_ProjectKosten[],MATCH(Tb_ProjectKosten[[#Headers],[Forfat_Percentage]],Tb_ProjectKosten[#Headers],0),0),2),AND(F447="Arbeidskosten",G447&lt;&gt;""),IFERROR(ROUND(V447*VLOOKUP(G447,Tb_KostenTypen[],3,0)*VLOOKUP(F447,Tb_ProjectKosten[],MATCH(Tb_ProjectKosten[[#Headers],[Forfat_Percentage]],Tb_ProjectKosten[#Headers],0),0),2),""),V447 &lt;=0,0),"")</f>
        <v/>
      </c>
      <c r="Y447" s="262"/>
      <c r="Z447" s="49"/>
      <c r="AA447" s="37" t="str" cm="1">
        <f t="array" ref="AA447">IFERROR(IF(INDEX(SubsidieTabel!$Q$1:$T$9,MATCH($F447,SubsidieTabel!$Q$1:$Q$9,0),IFERROR(MATCH(Methode_Keuze,SubsidieTabel!$Q$1:$T$1,0),2))&lt;&gt;1=TRUE,"ja",""),"")</f>
        <v/>
      </c>
    </row>
    <row r="448" spans="1:27" ht="15" customHeight="1" x14ac:dyDescent="0.25">
      <c r="A448" s="87"/>
      <c r="B448" s="219" t="str">
        <f>IF(A448&lt;&gt;"",_xlfn.MAXIFS($B$1:B447,$A$1:A447,A448)+1,"")</f>
        <v/>
      </c>
      <c r="C448" s="50"/>
      <c r="D448" s="50"/>
      <c r="E448" s="50"/>
      <c r="F448" s="50"/>
      <c r="G448" s="283"/>
      <c r="H448" s="296"/>
      <c r="I448" s="295"/>
      <c r="J448" s="295"/>
      <c r="K448" s="202"/>
      <c r="L448" s="202"/>
      <c r="M448" s="91" t="str">
        <f>IFERROR(VLOOKUP(H448,Lijsten!$H$1:$I$100,2,0),"")</f>
        <v/>
      </c>
      <c r="N448" s="91" t="str" cm="1">
        <f t="array" ref="N448">IFERROR(_xlfn.IFS(AND(LEFT(F448,6)="Arbeid",RIGHT(F448,3)&lt;&gt;"IKS"),IFERROR(VLOOKUP($G448,Tb_KostenTypen[],2,0),"tarief"),RIGHT(F448,3)="IKS","Uurtarief",LEFT(F448,6)="Arbeid","Uurtarief",AND(LEFT(F448,8)="Bijdrage",RIGHT(F448,15)="(vrijwilligers)"),"Vast tarief"),"")</f>
        <v/>
      </c>
      <c r="O448" s="92"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tarief",IF(LEFT(F448,8)="Bijdrage",VLOOKUP($F448,Tb_KostenTypen[],MATCH(Methode_Keuze,Tb_KostenTypen[#Headers],0),0),VLOOKUP($G448,Lijsten!L:O,4,0))),""),"")</f>
        <v/>
      </c>
      <c r="P448" s="92"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tarief",IF(LEFT(F448,8)="Bijdrage",VLOOKUP($F448,Tb_KostenTypen[],MATCH(Methode_Keuze,Tb_KostenTypen[#Headers],0),0),VLOOKUP($G448,Lijsten!L:O,4,0))),""),"")</f>
        <v/>
      </c>
      <c r="Q448" s="50"/>
      <c r="R448" s="50"/>
      <c r="S448" s="83"/>
      <c r="T448" s="51"/>
      <c r="U448" s="4" t="str" cm="1">
        <f t="array" ref="U448">IF(AA448&lt;&gt;"ja",_xlfn.IFNA(_xlfn.IFS(AND(O448&lt;&gt;"",F448&lt;&gt;"",RIGHT($N448,6)="tarief"),O448*Q448,S448&gt;0,IF(F448&lt;&gt;"",S448,"")),""),"")</f>
        <v/>
      </c>
      <c r="V448" s="4" t="str" cm="1">
        <f t="array" ref="V448">IF(AA448&lt;&gt;"ja",_xlfn.IFNA(_xlfn.IFS(AND(P448&lt;&gt;"",R448&lt;&gt;"",RIGHT($N448,6)="tarief"),P448*R448,T448&gt;0,T448),""),"")</f>
        <v/>
      </c>
      <c r="W448" s="4" t="str" cm="1">
        <f t="array" ref="W448">IFERROR(_xlfn.IFS(OR(F448="",LEFT(Methode_Keuze,4)="Geen"),"",AND(U448&lt;&gt;"",F448&lt;&gt;"Arbeidskosten"),ROUND(U448*VLOOKUP(F448,Tb_ProjectKosten[],MATCH(Tb_ProjectKosten[[#Headers],[Forfat_Percentage]],Tb_ProjectKosten[#Headers],0),0),2),AND(F448="Arbeidskosten",G448&lt;&gt;""),IFERROR(ROUND(U448*VLOOKUP(G448,Tb_KostenTypen[],3,0)*VLOOKUP(F448,Tb_ProjectKosten[],MATCH(Tb_ProjectKosten[[#Headers],[Forfat_Percentage]],Tb_ProjectKosten[#Headers],0),0),2),""),U448 &lt;=0,0),"")</f>
        <v/>
      </c>
      <c r="X448" s="4" t="str" cm="1">
        <f t="array" ref="X448">IFERROR(_xlfn.IFS(OR(F448="",LEFT(Methode_Keuze,4)="Geen"),"",AND(V448&lt;&gt;"",F448&lt;&gt;"Arbeidskosten"),ROUND(V448*VLOOKUP(F448,Tb_ProjectKosten[],MATCH(Tb_ProjectKosten[[#Headers],[Forfat_Percentage]],Tb_ProjectKosten[#Headers],0),0),2),AND(F448="Arbeidskosten",G448&lt;&gt;""),IFERROR(ROUND(V448*VLOOKUP(G448,Tb_KostenTypen[],3,0)*VLOOKUP(F448,Tb_ProjectKosten[],MATCH(Tb_ProjectKosten[[#Headers],[Forfat_Percentage]],Tb_ProjectKosten[#Headers],0),0),2),""),V448 &lt;=0,0),"")</f>
        <v/>
      </c>
      <c r="Y448" s="262"/>
      <c r="Z448" s="49"/>
      <c r="AA448" s="37" t="str" cm="1">
        <f t="array" ref="AA448">IFERROR(IF(INDEX(SubsidieTabel!$Q$1:$T$9,MATCH($F448,SubsidieTabel!$Q$1:$Q$9,0),IFERROR(MATCH(Methode_Keuze,SubsidieTabel!$Q$1:$T$1,0),2))&lt;&gt;1=TRUE,"ja",""),"")</f>
        <v/>
      </c>
    </row>
    <row r="449" spans="1:27" ht="15" customHeight="1" x14ac:dyDescent="0.25">
      <c r="A449" s="87"/>
      <c r="B449" s="219" t="str">
        <f>IF(A449&lt;&gt;"",_xlfn.MAXIFS($B$1:B448,$A$1:A448,A449)+1,"")</f>
        <v/>
      </c>
      <c r="C449" s="50"/>
      <c r="D449" s="50"/>
      <c r="E449" s="50"/>
      <c r="F449" s="50"/>
      <c r="G449" s="283"/>
      <c r="H449" s="296"/>
      <c r="I449" s="295"/>
      <c r="J449" s="295"/>
      <c r="K449" s="202"/>
      <c r="L449" s="202"/>
      <c r="M449" s="91" t="str">
        <f>IFERROR(VLOOKUP(H449,Lijsten!$H$1:$I$100,2,0),"")</f>
        <v/>
      </c>
      <c r="N449" s="91" t="str" cm="1">
        <f t="array" ref="N449">IFERROR(_xlfn.IFS(AND(LEFT(F449,6)="Arbeid",RIGHT(F449,3)&lt;&gt;"IKS"),IFERROR(VLOOKUP($G449,Tb_KostenTypen[],2,0),"tarief"),RIGHT(F449,3)="IKS","Uurtarief",LEFT(F449,6)="Arbeid","Uurtarief",AND(LEFT(F449,8)="Bijdrage",RIGHT(F449,15)="(vrijwilligers)"),"Vast tarief"),"")</f>
        <v/>
      </c>
      <c r="O449" s="92"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tarief",IF(LEFT(F449,8)="Bijdrage",VLOOKUP($F449,Tb_KostenTypen[],MATCH(Methode_Keuze,Tb_KostenTypen[#Headers],0),0),VLOOKUP($G449,Lijsten!L:O,4,0))),""),"")</f>
        <v/>
      </c>
      <c r="P449" s="92"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tarief",IF(LEFT(F449,8)="Bijdrage",VLOOKUP($F449,Tb_KostenTypen[],MATCH(Methode_Keuze,Tb_KostenTypen[#Headers],0),0),VLOOKUP($G449,Lijsten!L:O,4,0))),""),"")</f>
        <v/>
      </c>
      <c r="Q449" s="50"/>
      <c r="R449" s="50"/>
      <c r="S449" s="83"/>
      <c r="T449" s="51"/>
      <c r="U449" s="4" t="str" cm="1">
        <f t="array" ref="U449">IF(AA449&lt;&gt;"ja",_xlfn.IFNA(_xlfn.IFS(AND(O449&lt;&gt;"",F449&lt;&gt;"",RIGHT($N449,6)="tarief"),O449*Q449,S449&gt;0,IF(F449&lt;&gt;"",S449,"")),""),"")</f>
        <v/>
      </c>
      <c r="V449" s="4" t="str" cm="1">
        <f t="array" ref="V449">IF(AA449&lt;&gt;"ja",_xlfn.IFNA(_xlfn.IFS(AND(P449&lt;&gt;"",R449&lt;&gt;"",RIGHT($N449,6)="tarief"),P449*R449,T449&gt;0,T449),""),"")</f>
        <v/>
      </c>
      <c r="W449" s="4" t="str" cm="1">
        <f t="array" ref="W449">IFERROR(_xlfn.IFS(OR(F449="",LEFT(Methode_Keuze,4)="Geen"),"",AND(U449&lt;&gt;"",F449&lt;&gt;"Arbeidskosten"),ROUND(U449*VLOOKUP(F449,Tb_ProjectKosten[],MATCH(Tb_ProjectKosten[[#Headers],[Forfat_Percentage]],Tb_ProjectKosten[#Headers],0),0),2),AND(F449="Arbeidskosten",G449&lt;&gt;""),IFERROR(ROUND(U449*VLOOKUP(G449,Tb_KostenTypen[],3,0)*VLOOKUP(F449,Tb_ProjectKosten[],MATCH(Tb_ProjectKosten[[#Headers],[Forfat_Percentage]],Tb_ProjectKosten[#Headers],0),0),2),""),U449 &lt;=0,0),"")</f>
        <v/>
      </c>
      <c r="X449" s="4" t="str" cm="1">
        <f t="array" ref="X449">IFERROR(_xlfn.IFS(OR(F449="",LEFT(Methode_Keuze,4)="Geen"),"",AND(V449&lt;&gt;"",F449&lt;&gt;"Arbeidskosten"),ROUND(V449*VLOOKUP(F449,Tb_ProjectKosten[],MATCH(Tb_ProjectKosten[[#Headers],[Forfat_Percentage]],Tb_ProjectKosten[#Headers],0),0),2),AND(F449="Arbeidskosten",G449&lt;&gt;""),IFERROR(ROUND(V449*VLOOKUP(G449,Tb_KostenTypen[],3,0)*VLOOKUP(F449,Tb_ProjectKosten[],MATCH(Tb_ProjectKosten[[#Headers],[Forfat_Percentage]],Tb_ProjectKosten[#Headers],0),0),2),""),V449 &lt;=0,0),"")</f>
        <v/>
      </c>
      <c r="Y449" s="262"/>
      <c r="Z449" s="49"/>
      <c r="AA449" s="37" t="str" cm="1">
        <f t="array" ref="AA449">IFERROR(IF(INDEX(SubsidieTabel!$Q$1:$T$9,MATCH($F449,SubsidieTabel!$Q$1:$Q$9,0),IFERROR(MATCH(Methode_Keuze,SubsidieTabel!$Q$1:$T$1,0),2))&lt;&gt;1=TRUE,"ja",""),"")</f>
        <v/>
      </c>
    </row>
    <row r="450" spans="1:27" ht="15" customHeight="1" x14ac:dyDescent="0.25">
      <c r="A450" s="87"/>
      <c r="B450" s="219" t="str">
        <f>IF(A450&lt;&gt;"",_xlfn.MAXIFS($B$1:B449,$A$1:A449,A450)+1,"")</f>
        <v/>
      </c>
      <c r="C450" s="50"/>
      <c r="D450" s="50"/>
      <c r="E450" s="50"/>
      <c r="F450" s="50"/>
      <c r="G450" s="283"/>
      <c r="H450" s="296"/>
      <c r="I450" s="295"/>
      <c r="J450" s="295"/>
      <c r="K450" s="202"/>
      <c r="L450" s="202"/>
      <c r="M450" s="91" t="str">
        <f>IFERROR(VLOOKUP(H450,Lijsten!$H$1:$I$100,2,0),"")</f>
        <v/>
      </c>
      <c r="N450" s="91" t="str" cm="1">
        <f t="array" ref="N450">IFERROR(_xlfn.IFS(AND(LEFT(F450,6)="Arbeid",RIGHT(F450,3)&lt;&gt;"IKS"),IFERROR(VLOOKUP($G450,Tb_KostenTypen[],2,0),"tarief"),RIGHT(F450,3)="IKS","Uurtarief",LEFT(F450,6)="Arbeid","Uurtarief",AND(LEFT(F450,8)="Bijdrage",RIGHT(F450,15)="(vrijwilligers)"),"Vast tarief"),"")</f>
        <v/>
      </c>
      <c r="O450" s="92"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tarief",IF(LEFT(F450,8)="Bijdrage",VLOOKUP($F450,Tb_KostenTypen[],MATCH(Methode_Keuze,Tb_KostenTypen[#Headers],0),0),VLOOKUP($G450,Lijsten!L:O,4,0))),""),"")</f>
        <v/>
      </c>
      <c r="P450" s="92"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tarief",IF(LEFT(F450,8)="Bijdrage",VLOOKUP($F450,Tb_KostenTypen[],MATCH(Methode_Keuze,Tb_KostenTypen[#Headers],0),0),VLOOKUP($G450,Lijsten!L:O,4,0))),""),"")</f>
        <v/>
      </c>
      <c r="Q450" s="50"/>
      <c r="R450" s="50"/>
      <c r="S450" s="83"/>
      <c r="T450" s="51"/>
      <c r="U450" s="4" t="str" cm="1">
        <f t="array" ref="U450">IF(AA450&lt;&gt;"ja",_xlfn.IFNA(_xlfn.IFS(AND(O450&lt;&gt;"",F450&lt;&gt;"",RIGHT($N450,6)="tarief"),O450*Q450,S450&gt;0,IF(F450&lt;&gt;"",S450,"")),""),"")</f>
        <v/>
      </c>
      <c r="V450" s="4" t="str" cm="1">
        <f t="array" ref="V450">IF(AA450&lt;&gt;"ja",_xlfn.IFNA(_xlfn.IFS(AND(P450&lt;&gt;"",R450&lt;&gt;"",RIGHT($N450,6)="tarief"),P450*R450,T450&gt;0,T450),""),"")</f>
        <v/>
      </c>
      <c r="W450" s="4" t="str" cm="1">
        <f t="array" ref="W450">IFERROR(_xlfn.IFS(OR(F450="",LEFT(Methode_Keuze,4)="Geen"),"",AND(U450&lt;&gt;"",F450&lt;&gt;"Arbeidskosten"),ROUND(U450*VLOOKUP(F450,Tb_ProjectKosten[],MATCH(Tb_ProjectKosten[[#Headers],[Forfat_Percentage]],Tb_ProjectKosten[#Headers],0),0),2),AND(F450="Arbeidskosten",G450&lt;&gt;""),IFERROR(ROUND(U450*VLOOKUP(G450,Tb_KostenTypen[],3,0)*VLOOKUP(F450,Tb_ProjectKosten[],MATCH(Tb_ProjectKosten[[#Headers],[Forfat_Percentage]],Tb_ProjectKosten[#Headers],0),0),2),""),U450 &lt;=0,0),"")</f>
        <v/>
      </c>
      <c r="X450" s="4" t="str" cm="1">
        <f t="array" ref="X450">IFERROR(_xlfn.IFS(OR(F450="",LEFT(Methode_Keuze,4)="Geen"),"",AND(V450&lt;&gt;"",F450&lt;&gt;"Arbeidskosten"),ROUND(V450*VLOOKUP(F450,Tb_ProjectKosten[],MATCH(Tb_ProjectKosten[[#Headers],[Forfat_Percentage]],Tb_ProjectKosten[#Headers],0),0),2),AND(F450="Arbeidskosten",G450&lt;&gt;""),IFERROR(ROUND(V450*VLOOKUP(G450,Tb_KostenTypen[],3,0)*VLOOKUP(F450,Tb_ProjectKosten[],MATCH(Tb_ProjectKosten[[#Headers],[Forfat_Percentage]],Tb_ProjectKosten[#Headers],0),0),2),""),V450 &lt;=0,0),"")</f>
        <v/>
      </c>
      <c r="Y450" s="262"/>
      <c r="Z450" s="49"/>
      <c r="AA450" s="37" t="str" cm="1">
        <f t="array" ref="AA450">IFERROR(IF(INDEX(SubsidieTabel!$Q$1:$T$9,MATCH($F450,SubsidieTabel!$Q$1:$Q$9,0),IFERROR(MATCH(Methode_Keuze,SubsidieTabel!$Q$1:$T$1,0),2))&lt;&gt;1=TRUE,"ja",""),"")</f>
        <v/>
      </c>
    </row>
    <row r="451" spans="1:27" ht="15" customHeight="1" x14ac:dyDescent="0.25">
      <c r="A451" s="87"/>
      <c r="B451" s="219" t="str">
        <f>IF(A451&lt;&gt;"",_xlfn.MAXIFS($B$1:B450,$A$1:A450,A451)+1,"")</f>
        <v/>
      </c>
      <c r="C451" s="50"/>
      <c r="D451" s="50"/>
      <c r="E451" s="50"/>
      <c r="F451" s="50"/>
      <c r="G451" s="283"/>
      <c r="H451" s="296"/>
      <c r="I451" s="295"/>
      <c r="J451" s="295"/>
      <c r="K451" s="202"/>
      <c r="L451" s="202"/>
      <c r="M451" s="91" t="str">
        <f>IFERROR(VLOOKUP(H451,Lijsten!$H$1:$I$100,2,0),"")</f>
        <v/>
      </c>
      <c r="N451" s="91" t="str" cm="1">
        <f t="array" ref="N451">IFERROR(_xlfn.IFS(AND(LEFT(F451,6)="Arbeid",RIGHT(F451,3)&lt;&gt;"IKS"),IFERROR(VLOOKUP($G451,Tb_KostenTypen[],2,0),"tarief"),RIGHT(F451,3)="IKS","Uurtarief",LEFT(F451,6)="Arbeid","Uurtarief",AND(LEFT(F451,8)="Bijdrage",RIGHT(F451,15)="(vrijwilligers)"),"Vast tarief"),"")</f>
        <v/>
      </c>
      <c r="O451" s="92"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tarief",IF(LEFT(F451,8)="Bijdrage",VLOOKUP($F451,Tb_KostenTypen[],MATCH(Methode_Keuze,Tb_KostenTypen[#Headers],0),0),VLOOKUP($G451,Lijsten!L:O,4,0))),""),"")</f>
        <v/>
      </c>
      <c r="P451" s="92"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tarief",IF(LEFT(F451,8)="Bijdrage",VLOOKUP($F451,Tb_KostenTypen[],MATCH(Methode_Keuze,Tb_KostenTypen[#Headers],0),0),VLOOKUP($G451,Lijsten!L:O,4,0))),""),"")</f>
        <v/>
      </c>
      <c r="Q451" s="50"/>
      <c r="R451" s="50"/>
      <c r="S451" s="83"/>
      <c r="T451" s="51"/>
      <c r="U451" s="4" t="str" cm="1">
        <f t="array" ref="U451">IF(AA451&lt;&gt;"ja",_xlfn.IFNA(_xlfn.IFS(AND(O451&lt;&gt;"",F451&lt;&gt;"",RIGHT($N451,6)="tarief"),O451*Q451,S451&gt;0,IF(F451&lt;&gt;"",S451,"")),""),"")</f>
        <v/>
      </c>
      <c r="V451" s="4" t="str" cm="1">
        <f t="array" ref="V451">IF(AA451&lt;&gt;"ja",_xlfn.IFNA(_xlfn.IFS(AND(P451&lt;&gt;"",R451&lt;&gt;"",RIGHT($N451,6)="tarief"),P451*R451,T451&gt;0,T451),""),"")</f>
        <v/>
      </c>
      <c r="W451" s="4" t="str" cm="1">
        <f t="array" ref="W451">IFERROR(_xlfn.IFS(OR(F451="",LEFT(Methode_Keuze,4)="Geen"),"",AND(U451&lt;&gt;"",F451&lt;&gt;"Arbeidskosten"),ROUND(U451*VLOOKUP(F451,Tb_ProjectKosten[],MATCH(Tb_ProjectKosten[[#Headers],[Forfat_Percentage]],Tb_ProjectKosten[#Headers],0),0),2),AND(F451="Arbeidskosten",G451&lt;&gt;""),IFERROR(ROUND(U451*VLOOKUP(G451,Tb_KostenTypen[],3,0)*VLOOKUP(F451,Tb_ProjectKosten[],MATCH(Tb_ProjectKosten[[#Headers],[Forfat_Percentage]],Tb_ProjectKosten[#Headers],0),0),2),""),U451 &lt;=0,0),"")</f>
        <v/>
      </c>
      <c r="X451" s="4" t="str" cm="1">
        <f t="array" ref="X451">IFERROR(_xlfn.IFS(OR(F451="",LEFT(Methode_Keuze,4)="Geen"),"",AND(V451&lt;&gt;"",F451&lt;&gt;"Arbeidskosten"),ROUND(V451*VLOOKUP(F451,Tb_ProjectKosten[],MATCH(Tb_ProjectKosten[[#Headers],[Forfat_Percentage]],Tb_ProjectKosten[#Headers],0),0),2),AND(F451="Arbeidskosten",G451&lt;&gt;""),IFERROR(ROUND(V451*VLOOKUP(G451,Tb_KostenTypen[],3,0)*VLOOKUP(F451,Tb_ProjectKosten[],MATCH(Tb_ProjectKosten[[#Headers],[Forfat_Percentage]],Tb_ProjectKosten[#Headers],0),0),2),""),V451 &lt;=0,0),"")</f>
        <v/>
      </c>
      <c r="Y451" s="262"/>
      <c r="Z451" s="49"/>
      <c r="AA451" s="37" t="str" cm="1">
        <f t="array" ref="AA451">IFERROR(IF(INDEX(SubsidieTabel!$Q$1:$T$9,MATCH($F451,SubsidieTabel!$Q$1:$Q$9,0),IFERROR(MATCH(Methode_Keuze,SubsidieTabel!$Q$1:$T$1,0),2))&lt;&gt;1=TRUE,"ja",""),"")</f>
        <v/>
      </c>
    </row>
    <row r="452" spans="1:27" ht="15" customHeight="1" x14ac:dyDescent="0.25">
      <c r="A452" s="87"/>
      <c r="B452" s="219" t="str">
        <f>IF(A452&lt;&gt;"",_xlfn.MAXIFS($B$1:B451,$A$1:A451,A452)+1,"")</f>
        <v/>
      </c>
      <c r="C452" s="50"/>
      <c r="D452" s="50"/>
      <c r="E452" s="50"/>
      <c r="F452" s="50"/>
      <c r="G452" s="283"/>
      <c r="H452" s="296"/>
      <c r="I452" s="295"/>
      <c r="J452" s="295"/>
      <c r="K452" s="202"/>
      <c r="L452" s="202"/>
      <c r="M452" s="91" t="str">
        <f>IFERROR(VLOOKUP(H452,Lijsten!$H$1:$I$100,2,0),"")</f>
        <v/>
      </c>
      <c r="N452" s="91" t="str" cm="1">
        <f t="array" ref="N452">IFERROR(_xlfn.IFS(AND(LEFT(F452,6)="Arbeid",RIGHT(F452,3)&lt;&gt;"IKS"),IFERROR(VLOOKUP($G452,Tb_KostenTypen[],2,0),"tarief"),RIGHT(F452,3)="IKS","Uurtarief",LEFT(F452,6)="Arbeid","Uurtarief",AND(LEFT(F452,8)="Bijdrage",RIGHT(F452,15)="(vrijwilligers)"),"Vast tarief"),"")</f>
        <v/>
      </c>
      <c r="O452" s="92"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tarief",IF(LEFT(F452,8)="Bijdrage",VLOOKUP($F452,Tb_KostenTypen[],MATCH(Methode_Keuze,Tb_KostenTypen[#Headers],0),0),VLOOKUP($G452,Lijsten!L:O,4,0))),""),"")</f>
        <v/>
      </c>
      <c r="P452" s="92"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tarief",IF(LEFT(F452,8)="Bijdrage",VLOOKUP($F452,Tb_KostenTypen[],MATCH(Methode_Keuze,Tb_KostenTypen[#Headers],0),0),VLOOKUP($G452,Lijsten!L:O,4,0))),""),"")</f>
        <v/>
      </c>
      <c r="Q452" s="50"/>
      <c r="R452" s="50"/>
      <c r="S452" s="83"/>
      <c r="T452" s="51"/>
      <c r="U452" s="4" t="str" cm="1">
        <f t="array" ref="U452">IF(AA452&lt;&gt;"ja",_xlfn.IFNA(_xlfn.IFS(AND(O452&lt;&gt;"",F452&lt;&gt;"",RIGHT($N452,6)="tarief"),O452*Q452,S452&gt;0,IF(F452&lt;&gt;"",S452,"")),""),"")</f>
        <v/>
      </c>
      <c r="V452" s="4" t="str" cm="1">
        <f t="array" ref="V452">IF(AA452&lt;&gt;"ja",_xlfn.IFNA(_xlfn.IFS(AND(P452&lt;&gt;"",R452&lt;&gt;"",RIGHT($N452,6)="tarief"),P452*R452,T452&gt;0,T452),""),"")</f>
        <v/>
      </c>
      <c r="W452" s="4" t="str" cm="1">
        <f t="array" ref="W452">IFERROR(_xlfn.IFS(OR(F452="",LEFT(Methode_Keuze,4)="Geen"),"",AND(U452&lt;&gt;"",F452&lt;&gt;"Arbeidskosten"),ROUND(U452*VLOOKUP(F452,Tb_ProjectKosten[],MATCH(Tb_ProjectKosten[[#Headers],[Forfat_Percentage]],Tb_ProjectKosten[#Headers],0),0),2),AND(F452="Arbeidskosten",G452&lt;&gt;""),IFERROR(ROUND(U452*VLOOKUP(G452,Tb_KostenTypen[],3,0)*VLOOKUP(F452,Tb_ProjectKosten[],MATCH(Tb_ProjectKosten[[#Headers],[Forfat_Percentage]],Tb_ProjectKosten[#Headers],0),0),2),""),U452 &lt;=0,0),"")</f>
        <v/>
      </c>
      <c r="X452" s="4" t="str" cm="1">
        <f t="array" ref="X452">IFERROR(_xlfn.IFS(OR(F452="",LEFT(Methode_Keuze,4)="Geen"),"",AND(V452&lt;&gt;"",F452&lt;&gt;"Arbeidskosten"),ROUND(V452*VLOOKUP(F452,Tb_ProjectKosten[],MATCH(Tb_ProjectKosten[[#Headers],[Forfat_Percentage]],Tb_ProjectKosten[#Headers],0),0),2),AND(F452="Arbeidskosten",G452&lt;&gt;""),IFERROR(ROUND(V452*VLOOKUP(G452,Tb_KostenTypen[],3,0)*VLOOKUP(F452,Tb_ProjectKosten[],MATCH(Tb_ProjectKosten[[#Headers],[Forfat_Percentage]],Tb_ProjectKosten[#Headers],0),0),2),""),V452 &lt;=0,0),"")</f>
        <v/>
      </c>
      <c r="Y452" s="262"/>
      <c r="Z452" s="49"/>
      <c r="AA452" s="37" t="str" cm="1">
        <f t="array" ref="AA452">IFERROR(IF(INDEX(SubsidieTabel!$Q$1:$T$9,MATCH($F452,SubsidieTabel!$Q$1:$Q$9,0),IFERROR(MATCH(Methode_Keuze,SubsidieTabel!$Q$1:$T$1,0),2))&lt;&gt;1=TRUE,"ja",""),"")</f>
        <v/>
      </c>
    </row>
    <row r="453" spans="1:27" ht="15" customHeight="1" x14ac:dyDescent="0.25">
      <c r="A453" s="87"/>
      <c r="B453" s="219" t="str">
        <f>IF(A453&lt;&gt;"",_xlfn.MAXIFS($B$1:B452,$A$1:A452,A453)+1,"")</f>
        <v/>
      </c>
      <c r="C453" s="50"/>
      <c r="D453" s="50"/>
      <c r="E453" s="50"/>
      <c r="F453" s="50"/>
      <c r="G453" s="283"/>
      <c r="H453" s="296"/>
      <c r="I453" s="295"/>
      <c r="J453" s="295"/>
      <c r="K453" s="202"/>
      <c r="L453" s="202"/>
      <c r="M453" s="91" t="str">
        <f>IFERROR(VLOOKUP(H453,Lijsten!$H$1:$I$100,2,0),"")</f>
        <v/>
      </c>
      <c r="N453" s="91" t="str" cm="1">
        <f t="array" ref="N453">IFERROR(_xlfn.IFS(AND(LEFT(F453,6)="Arbeid",RIGHT(F453,3)&lt;&gt;"IKS"),IFERROR(VLOOKUP($G453,Tb_KostenTypen[],2,0),"tarief"),RIGHT(F453,3)="IKS","Uurtarief",LEFT(F453,6)="Arbeid","Uurtarief",AND(LEFT(F453,8)="Bijdrage",RIGHT(F453,15)="(vrijwilligers)"),"Vast tarief"),"")</f>
        <v/>
      </c>
      <c r="O453" s="92"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tarief",IF(LEFT(F453,8)="Bijdrage",VLOOKUP($F453,Tb_KostenTypen[],MATCH(Methode_Keuze,Tb_KostenTypen[#Headers],0),0),VLOOKUP($G453,Lijsten!L:O,4,0))),""),"")</f>
        <v/>
      </c>
      <c r="P453" s="92"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tarief",IF(LEFT(F453,8)="Bijdrage",VLOOKUP($F453,Tb_KostenTypen[],MATCH(Methode_Keuze,Tb_KostenTypen[#Headers],0),0),VLOOKUP($G453,Lijsten!L:O,4,0))),""),"")</f>
        <v/>
      </c>
      <c r="Q453" s="50"/>
      <c r="R453" s="50"/>
      <c r="S453" s="83"/>
      <c r="T453" s="51"/>
      <c r="U453" s="4" t="str" cm="1">
        <f t="array" ref="U453">IF(AA453&lt;&gt;"ja",_xlfn.IFNA(_xlfn.IFS(AND(O453&lt;&gt;"",F453&lt;&gt;"",RIGHT($N453,6)="tarief"),O453*Q453,S453&gt;0,IF(F453&lt;&gt;"",S453,"")),""),"")</f>
        <v/>
      </c>
      <c r="V453" s="4" t="str" cm="1">
        <f t="array" ref="V453">IF(AA453&lt;&gt;"ja",_xlfn.IFNA(_xlfn.IFS(AND(P453&lt;&gt;"",R453&lt;&gt;"",RIGHT($N453,6)="tarief"),P453*R453,T453&gt;0,T453),""),"")</f>
        <v/>
      </c>
      <c r="W453" s="4" t="str" cm="1">
        <f t="array" ref="W453">IFERROR(_xlfn.IFS(OR(F453="",LEFT(Methode_Keuze,4)="Geen"),"",AND(U453&lt;&gt;"",F453&lt;&gt;"Arbeidskosten"),ROUND(U453*VLOOKUP(F453,Tb_ProjectKosten[],MATCH(Tb_ProjectKosten[[#Headers],[Forfat_Percentage]],Tb_ProjectKosten[#Headers],0),0),2),AND(F453="Arbeidskosten",G453&lt;&gt;""),IFERROR(ROUND(U453*VLOOKUP(G453,Tb_KostenTypen[],3,0)*VLOOKUP(F453,Tb_ProjectKosten[],MATCH(Tb_ProjectKosten[[#Headers],[Forfat_Percentage]],Tb_ProjectKosten[#Headers],0),0),2),""),U453 &lt;=0,0),"")</f>
        <v/>
      </c>
      <c r="X453" s="4" t="str" cm="1">
        <f t="array" ref="X453">IFERROR(_xlfn.IFS(OR(F453="",LEFT(Methode_Keuze,4)="Geen"),"",AND(V453&lt;&gt;"",F453&lt;&gt;"Arbeidskosten"),ROUND(V453*VLOOKUP(F453,Tb_ProjectKosten[],MATCH(Tb_ProjectKosten[[#Headers],[Forfat_Percentage]],Tb_ProjectKosten[#Headers],0),0),2),AND(F453="Arbeidskosten",G453&lt;&gt;""),IFERROR(ROUND(V453*VLOOKUP(G453,Tb_KostenTypen[],3,0)*VLOOKUP(F453,Tb_ProjectKosten[],MATCH(Tb_ProjectKosten[[#Headers],[Forfat_Percentage]],Tb_ProjectKosten[#Headers],0),0),2),""),V453 &lt;=0,0),"")</f>
        <v/>
      </c>
      <c r="Y453" s="262"/>
      <c r="Z453" s="49"/>
      <c r="AA453" s="37" t="str" cm="1">
        <f t="array" ref="AA453">IFERROR(IF(INDEX(SubsidieTabel!$Q$1:$T$9,MATCH($F453,SubsidieTabel!$Q$1:$Q$9,0),IFERROR(MATCH(Methode_Keuze,SubsidieTabel!$Q$1:$T$1,0),2))&lt;&gt;1=TRUE,"ja",""),"")</f>
        <v/>
      </c>
    </row>
    <row r="454" spans="1:27" ht="15" customHeight="1" x14ac:dyDescent="0.25">
      <c r="A454" s="87"/>
      <c r="B454" s="219" t="str">
        <f>IF(A454&lt;&gt;"",_xlfn.MAXIFS($B$1:B453,$A$1:A453,A454)+1,"")</f>
        <v/>
      </c>
      <c r="C454" s="50"/>
      <c r="D454" s="50"/>
      <c r="E454" s="50"/>
      <c r="F454" s="50"/>
      <c r="G454" s="283"/>
      <c r="H454" s="296"/>
      <c r="I454" s="295"/>
      <c r="J454" s="295"/>
      <c r="K454" s="202"/>
      <c r="L454" s="202"/>
      <c r="M454" s="91" t="str">
        <f>IFERROR(VLOOKUP(H454,Lijsten!$H$1:$I$100,2,0),"")</f>
        <v/>
      </c>
      <c r="N454" s="91" t="str" cm="1">
        <f t="array" ref="N454">IFERROR(_xlfn.IFS(AND(LEFT(F454,6)="Arbeid",RIGHT(F454,3)&lt;&gt;"IKS"),IFERROR(VLOOKUP($G454,Tb_KostenTypen[],2,0),"tarief"),RIGHT(F454,3)="IKS","Uurtarief",LEFT(F454,6)="Arbeid","Uurtarief",AND(LEFT(F454,8)="Bijdrage",RIGHT(F454,15)="(vrijwilligers)"),"Vast tarief"),"")</f>
        <v/>
      </c>
      <c r="O454" s="92"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tarief",IF(LEFT(F454,8)="Bijdrage",VLOOKUP($F454,Tb_KostenTypen[],MATCH(Methode_Keuze,Tb_KostenTypen[#Headers],0),0),VLOOKUP($G454,Lijsten!L:O,4,0))),""),"")</f>
        <v/>
      </c>
      <c r="P454" s="92"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tarief",IF(LEFT(F454,8)="Bijdrage",VLOOKUP($F454,Tb_KostenTypen[],MATCH(Methode_Keuze,Tb_KostenTypen[#Headers],0),0),VLOOKUP($G454,Lijsten!L:O,4,0))),""),"")</f>
        <v/>
      </c>
      <c r="Q454" s="50"/>
      <c r="R454" s="50"/>
      <c r="S454" s="83"/>
      <c r="T454" s="51"/>
      <c r="U454" s="4" t="str" cm="1">
        <f t="array" ref="U454">IF(AA454&lt;&gt;"ja",_xlfn.IFNA(_xlfn.IFS(AND(O454&lt;&gt;"",F454&lt;&gt;"",RIGHT($N454,6)="tarief"),O454*Q454,S454&gt;0,IF(F454&lt;&gt;"",S454,"")),""),"")</f>
        <v/>
      </c>
      <c r="V454" s="4" t="str" cm="1">
        <f t="array" ref="V454">IF(AA454&lt;&gt;"ja",_xlfn.IFNA(_xlfn.IFS(AND(P454&lt;&gt;"",R454&lt;&gt;"",RIGHT($N454,6)="tarief"),P454*R454,T454&gt;0,T454),""),"")</f>
        <v/>
      </c>
      <c r="W454" s="4" t="str" cm="1">
        <f t="array" ref="W454">IFERROR(_xlfn.IFS(OR(F454="",LEFT(Methode_Keuze,4)="Geen"),"",AND(U454&lt;&gt;"",F454&lt;&gt;"Arbeidskosten"),ROUND(U454*VLOOKUP(F454,Tb_ProjectKosten[],MATCH(Tb_ProjectKosten[[#Headers],[Forfat_Percentage]],Tb_ProjectKosten[#Headers],0),0),2),AND(F454="Arbeidskosten",G454&lt;&gt;""),IFERROR(ROUND(U454*VLOOKUP(G454,Tb_KostenTypen[],3,0)*VLOOKUP(F454,Tb_ProjectKosten[],MATCH(Tb_ProjectKosten[[#Headers],[Forfat_Percentage]],Tb_ProjectKosten[#Headers],0),0),2),""),U454 &lt;=0,0),"")</f>
        <v/>
      </c>
      <c r="X454" s="4" t="str" cm="1">
        <f t="array" ref="X454">IFERROR(_xlfn.IFS(OR(F454="",LEFT(Methode_Keuze,4)="Geen"),"",AND(V454&lt;&gt;"",F454&lt;&gt;"Arbeidskosten"),ROUND(V454*VLOOKUP(F454,Tb_ProjectKosten[],MATCH(Tb_ProjectKosten[[#Headers],[Forfat_Percentage]],Tb_ProjectKosten[#Headers],0),0),2),AND(F454="Arbeidskosten",G454&lt;&gt;""),IFERROR(ROUND(V454*VLOOKUP(G454,Tb_KostenTypen[],3,0)*VLOOKUP(F454,Tb_ProjectKosten[],MATCH(Tb_ProjectKosten[[#Headers],[Forfat_Percentage]],Tb_ProjectKosten[#Headers],0),0),2),""),V454 &lt;=0,0),"")</f>
        <v/>
      </c>
      <c r="Y454" s="262"/>
      <c r="Z454" s="49"/>
      <c r="AA454" s="37" t="str" cm="1">
        <f t="array" ref="AA454">IFERROR(IF(INDEX(SubsidieTabel!$Q$1:$T$9,MATCH($F454,SubsidieTabel!$Q$1:$Q$9,0),IFERROR(MATCH(Methode_Keuze,SubsidieTabel!$Q$1:$T$1,0),2))&lt;&gt;1=TRUE,"ja",""),"")</f>
        <v/>
      </c>
    </row>
    <row r="455" spans="1:27" ht="15" customHeight="1" x14ac:dyDescent="0.25">
      <c r="A455" s="87"/>
      <c r="B455" s="219" t="str">
        <f>IF(A455&lt;&gt;"",_xlfn.MAXIFS($B$1:B454,$A$1:A454,A455)+1,"")</f>
        <v/>
      </c>
      <c r="C455" s="50"/>
      <c r="D455" s="50"/>
      <c r="E455" s="50"/>
      <c r="F455" s="50"/>
      <c r="G455" s="283"/>
      <c r="H455" s="296"/>
      <c r="I455" s="295"/>
      <c r="J455" s="295"/>
      <c r="K455" s="202"/>
      <c r="L455" s="202"/>
      <c r="M455" s="91" t="str">
        <f>IFERROR(VLOOKUP(H455,Lijsten!$H$1:$I$100,2,0),"")</f>
        <v/>
      </c>
      <c r="N455" s="91" t="str" cm="1">
        <f t="array" ref="N455">IFERROR(_xlfn.IFS(AND(LEFT(F455,6)="Arbeid",RIGHT(F455,3)&lt;&gt;"IKS"),IFERROR(VLOOKUP($G455,Tb_KostenTypen[],2,0),"tarief"),RIGHT(F455,3)="IKS","Uurtarief",LEFT(F455,6)="Arbeid","Uurtarief",AND(LEFT(F455,8)="Bijdrage",RIGHT(F455,15)="(vrijwilligers)"),"Vast tarief"),"")</f>
        <v/>
      </c>
      <c r="O455" s="92"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tarief",IF(LEFT(F455,8)="Bijdrage",VLOOKUP($F455,Tb_KostenTypen[],MATCH(Methode_Keuze,Tb_KostenTypen[#Headers],0),0),VLOOKUP($G455,Lijsten!L:O,4,0))),""),"")</f>
        <v/>
      </c>
      <c r="P455" s="92"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tarief",IF(LEFT(F455,8)="Bijdrage",VLOOKUP($F455,Tb_KostenTypen[],MATCH(Methode_Keuze,Tb_KostenTypen[#Headers],0),0),VLOOKUP($G455,Lijsten!L:O,4,0))),""),"")</f>
        <v/>
      </c>
      <c r="Q455" s="50"/>
      <c r="R455" s="50"/>
      <c r="S455" s="83"/>
      <c r="T455" s="51"/>
      <c r="U455" s="4" t="str" cm="1">
        <f t="array" ref="U455">IF(AA455&lt;&gt;"ja",_xlfn.IFNA(_xlfn.IFS(AND(O455&lt;&gt;"",F455&lt;&gt;"",RIGHT($N455,6)="tarief"),O455*Q455,S455&gt;0,IF(F455&lt;&gt;"",S455,"")),""),"")</f>
        <v/>
      </c>
      <c r="V455" s="4" t="str" cm="1">
        <f t="array" ref="V455">IF(AA455&lt;&gt;"ja",_xlfn.IFNA(_xlfn.IFS(AND(P455&lt;&gt;"",R455&lt;&gt;"",RIGHT($N455,6)="tarief"),P455*R455,T455&gt;0,T455),""),"")</f>
        <v/>
      </c>
      <c r="W455" s="4" t="str" cm="1">
        <f t="array" ref="W455">IFERROR(_xlfn.IFS(OR(F455="",LEFT(Methode_Keuze,4)="Geen"),"",AND(U455&lt;&gt;"",F455&lt;&gt;"Arbeidskosten"),ROUND(U455*VLOOKUP(F455,Tb_ProjectKosten[],MATCH(Tb_ProjectKosten[[#Headers],[Forfat_Percentage]],Tb_ProjectKosten[#Headers],0),0),2),AND(F455="Arbeidskosten",G455&lt;&gt;""),IFERROR(ROUND(U455*VLOOKUP(G455,Tb_KostenTypen[],3,0)*VLOOKUP(F455,Tb_ProjectKosten[],MATCH(Tb_ProjectKosten[[#Headers],[Forfat_Percentage]],Tb_ProjectKosten[#Headers],0),0),2),""),U455 &lt;=0,0),"")</f>
        <v/>
      </c>
      <c r="X455" s="4" t="str" cm="1">
        <f t="array" ref="X455">IFERROR(_xlfn.IFS(OR(F455="",LEFT(Methode_Keuze,4)="Geen"),"",AND(V455&lt;&gt;"",F455&lt;&gt;"Arbeidskosten"),ROUND(V455*VLOOKUP(F455,Tb_ProjectKosten[],MATCH(Tb_ProjectKosten[[#Headers],[Forfat_Percentage]],Tb_ProjectKosten[#Headers],0),0),2),AND(F455="Arbeidskosten",G455&lt;&gt;""),IFERROR(ROUND(V455*VLOOKUP(G455,Tb_KostenTypen[],3,0)*VLOOKUP(F455,Tb_ProjectKosten[],MATCH(Tb_ProjectKosten[[#Headers],[Forfat_Percentage]],Tb_ProjectKosten[#Headers],0),0),2),""),V455 &lt;=0,0),"")</f>
        <v/>
      </c>
      <c r="Y455" s="262"/>
      <c r="Z455" s="49"/>
      <c r="AA455" s="37" t="str" cm="1">
        <f t="array" ref="AA455">IFERROR(IF(INDEX(SubsidieTabel!$Q$1:$T$9,MATCH($F455,SubsidieTabel!$Q$1:$Q$9,0),IFERROR(MATCH(Methode_Keuze,SubsidieTabel!$Q$1:$T$1,0),2))&lt;&gt;1=TRUE,"ja",""),"")</f>
        <v/>
      </c>
    </row>
    <row r="456" spans="1:27" ht="15" customHeight="1" x14ac:dyDescent="0.25">
      <c r="A456" s="87"/>
      <c r="B456" s="219" t="str">
        <f>IF(A456&lt;&gt;"",_xlfn.MAXIFS($B$1:B455,$A$1:A455,A456)+1,"")</f>
        <v/>
      </c>
      <c r="C456" s="50"/>
      <c r="D456" s="50"/>
      <c r="E456" s="50"/>
      <c r="F456" s="50"/>
      <c r="G456" s="283"/>
      <c r="H456" s="296"/>
      <c r="I456" s="295"/>
      <c r="J456" s="295"/>
      <c r="K456" s="202"/>
      <c r="L456" s="202"/>
      <c r="M456" s="91" t="str">
        <f>IFERROR(VLOOKUP(H456,Lijsten!$H$1:$I$100,2,0),"")</f>
        <v/>
      </c>
      <c r="N456" s="91" t="str" cm="1">
        <f t="array" ref="N456">IFERROR(_xlfn.IFS(AND(LEFT(F456,6)="Arbeid",RIGHT(F456,3)&lt;&gt;"IKS"),IFERROR(VLOOKUP($G456,Tb_KostenTypen[],2,0),"tarief"),RIGHT(F456,3)="IKS","Uurtarief",LEFT(F456,6)="Arbeid","Uurtarief",AND(LEFT(F456,8)="Bijdrage",RIGHT(F456,15)="(vrijwilligers)"),"Vast tarief"),"")</f>
        <v/>
      </c>
      <c r="O456" s="92"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tarief",IF(LEFT(F456,8)="Bijdrage",VLOOKUP($F456,Tb_KostenTypen[],MATCH(Methode_Keuze,Tb_KostenTypen[#Headers],0),0),VLOOKUP($G456,Lijsten!L:O,4,0))),""),"")</f>
        <v/>
      </c>
      <c r="P456" s="92"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tarief",IF(LEFT(F456,8)="Bijdrage",VLOOKUP($F456,Tb_KostenTypen[],MATCH(Methode_Keuze,Tb_KostenTypen[#Headers],0),0),VLOOKUP($G456,Lijsten!L:O,4,0))),""),"")</f>
        <v/>
      </c>
      <c r="Q456" s="50"/>
      <c r="R456" s="50"/>
      <c r="S456" s="83"/>
      <c r="T456" s="51"/>
      <c r="U456" s="4" t="str" cm="1">
        <f t="array" ref="U456">IF(AA456&lt;&gt;"ja",_xlfn.IFNA(_xlfn.IFS(AND(O456&lt;&gt;"",F456&lt;&gt;"",RIGHT($N456,6)="tarief"),O456*Q456,S456&gt;0,IF(F456&lt;&gt;"",S456,"")),""),"")</f>
        <v/>
      </c>
      <c r="V456" s="4" t="str" cm="1">
        <f t="array" ref="V456">IF(AA456&lt;&gt;"ja",_xlfn.IFNA(_xlfn.IFS(AND(P456&lt;&gt;"",R456&lt;&gt;"",RIGHT($N456,6)="tarief"),P456*R456,T456&gt;0,T456),""),"")</f>
        <v/>
      </c>
      <c r="W456" s="4" t="str" cm="1">
        <f t="array" ref="W456">IFERROR(_xlfn.IFS(OR(F456="",LEFT(Methode_Keuze,4)="Geen"),"",AND(U456&lt;&gt;"",F456&lt;&gt;"Arbeidskosten"),ROUND(U456*VLOOKUP(F456,Tb_ProjectKosten[],MATCH(Tb_ProjectKosten[[#Headers],[Forfat_Percentage]],Tb_ProjectKosten[#Headers],0),0),2),AND(F456="Arbeidskosten",G456&lt;&gt;""),IFERROR(ROUND(U456*VLOOKUP(G456,Tb_KostenTypen[],3,0)*VLOOKUP(F456,Tb_ProjectKosten[],MATCH(Tb_ProjectKosten[[#Headers],[Forfat_Percentage]],Tb_ProjectKosten[#Headers],0),0),2),""),U456 &lt;=0,0),"")</f>
        <v/>
      </c>
      <c r="X456" s="4" t="str" cm="1">
        <f t="array" ref="X456">IFERROR(_xlfn.IFS(OR(F456="",LEFT(Methode_Keuze,4)="Geen"),"",AND(V456&lt;&gt;"",F456&lt;&gt;"Arbeidskosten"),ROUND(V456*VLOOKUP(F456,Tb_ProjectKosten[],MATCH(Tb_ProjectKosten[[#Headers],[Forfat_Percentage]],Tb_ProjectKosten[#Headers],0),0),2),AND(F456="Arbeidskosten",G456&lt;&gt;""),IFERROR(ROUND(V456*VLOOKUP(G456,Tb_KostenTypen[],3,0)*VLOOKUP(F456,Tb_ProjectKosten[],MATCH(Tb_ProjectKosten[[#Headers],[Forfat_Percentage]],Tb_ProjectKosten[#Headers],0),0),2),""),V456 &lt;=0,0),"")</f>
        <v/>
      </c>
      <c r="Y456" s="262"/>
      <c r="Z456" s="49"/>
      <c r="AA456" s="37" t="str" cm="1">
        <f t="array" ref="AA456">IFERROR(IF(INDEX(SubsidieTabel!$Q$1:$T$9,MATCH($F456,SubsidieTabel!$Q$1:$Q$9,0),IFERROR(MATCH(Methode_Keuze,SubsidieTabel!$Q$1:$T$1,0),2))&lt;&gt;1=TRUE,"ja",""),"")</f>
        <v/>
      </c>
    </row>
    <row r="457" spans="1:27" ht="15" customHeight="1" x14ac:dyDescent="0.25">
      <c r="A457" s="87"/>
      <c r="B457" s="219" t="str">
        <f>IF(A457&lt;&gt;"",_xlfn.MAXIFS($B$1:B456,$A$1:A456,A457)+1,"")</f>
        <v/>
      </c>
      <c r="C457" s="50"/>
      <c r="D457" s="50"/>
      <c r="E457" s="50"/>
      <c r="F457" s="50"/>
      <c r="G457" s="283"/>
      <c r="H457" s="296"/>
      <c r="I457" s="295"/>
      <c r="J457" s="295"/>
      <c r="K457" s="202"/>
      <c r="L457" s="202"/>
      <c r="M457" s="91" t="str">
        <f>IFERROR(VLOOKUP(H457,Lijsten!$H$1:$I$100,2,0),"")</f>
        <v/>
      </c>
      <c r="N457" s="91" t="str" cm="1">
        <f t="array" ref="N457">IFERROR(_xlfn.IFS(AND(LEFT(F457,6)="Arbeid",RIGHT(F457,3)&lt;&gt;"IKS"),IFERROR(VLOOKUP($G457,Tb_KostenTypen[],2,0),"tarief"),RIGHT(F457,3)="IKS","Uurtarief",LEFT(F457,6)="Arbeid","Uurtarief",AND(LEFT(F457,8)="Bijdrage",RIGHT(F457,15)="(vrijwilligers)"),"Vast tarief"),"")</f>
        <v/>
      </c>
      <c r="O457" s="92"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tarief",IF(LEFT(F457,8)="Bijdrage",VLOOKUP($F457,Tb_KostenTypen[],MATCH(Methode_Keuze,Tb_KostenTypen[#Headers],0),0),VLOOKUP($G457,Lijsten!L:O,4,0))),""),"")</f>
        <v/>
      </c>
      <c r="P457" s="92"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tarief",IF(LEFT(F457,8)="Bijdrage",VLOOKUP($F457,Tb_KostenTypen[],MATCH(Methode_Keuze,Tb_KostenTypen[#Headers],0),0),VLOOKUP($G457,Lijsten!L:O,4,0))),""),"")</f>
        <v/>
      </c>
      <c r="Q457" s="50"/>
      <c r="R457" s="50"/>
      <c r="S457" s="83"/>
      <c r="T457" s="51"/>
      <c r="U457" s="4" t="str" cm="1">
        <f t="array" ref="U457">IF(AA457&lt;&gt;"ja",_xlfn.IFNA(_xlfn.IFS(AND(O457&lt;&gt;"",F457&lt;&gt;"",RIGHT($N457,6)="tarief"),O457*Q457,S457&gt;0,IF(F457&lt;&gt;"",S457,"")),""),"")</f>
        <v/>
      </c>
      <c r="V457" s="4" t="str" cm="1">
        <f t="array" ref="V457">IF(AA457&lt;&gt;"ja",_xlfn.IFNA(_xlfn.IFS(AND(P457&lt;&gt;"",R457&lt;&gt;"",RIGHT($N457,6)="tarief"),P457*R457,T457&gt;0,T457),""),"")</f>
        <v/>
      </c>
      <c r="W457" s="4" t="str" cm="1">
        <f t="array" ref="W457">IFERROR(_xlfn.IFS(OR(F457="",LEFT(Methode_Keuze,4)="Geen"),"",AND(U457&lt;&gt;"",F457&lt;&gt;"Arbeidskosten"),ROUND(U457*VLOOKUP(F457,Tb_ProjectKosten[],MATCH(Tb_ProjectKosten[[#Headers],[Forfat_Percentage]],Tb_ProjectKosten[#Headers],0),0),2),AND(F457="Arbeidskosten",G457&lt;&gt;""),IFERROR(ROUND(U457*VLOOKUP(G457,Tb_KostenTypen[],3,0)*VLOOKUP(F457,Tb_ProjectKosten[],MATCH(Tb_ProjectKosten[[#Headers],[Forfat_Percentage]],Tb_ProjectKosten[#Headers],0),0),2),""),U457 &lt;=0,0),"")</f>
        <v/>
      </c>
      <c r="X457" s="4" t="str" cm="1">
        <f t="array" ref="X457">IFERROR(_xlfn.IFS(OR(F457="",LEFT(Methode_Keuze,4)="Geen"),"",AND(V457&lt;&gt;"",F457&lt;&gt;"Arbeidskosten"),ROUND(V457*VLOOKUP(F457,Tb_ProjectKosten[],MATCH(Tb_ProjectKosten[[#Headers],[Forfat_Percentage]],Tb_ProjectKosten[#Headers],0),0),2),AND(F457="Arbeidskosten",G457&lt;&gt;""),IFERROR(ROUND(V457*VLOOKUP(G457,Tb_KostenTypen[],3,0)*VLOOKUP(F457,Tb_ProjectKosten[],MATCH(Tb_ProjectKosten[[#Headers],[Forfat_Percentage]],Tb_ProjectKosten[#Headers],0),0),2),""),V457 &lt;=0,0),"")</f>
        <v/>
      </c>
      <c r="Y457" s="262"/>
      <c r="Z457" s="49"/>
      <c r="AA457" s="37" t="str" cm="1">
        <f t="array" ref="AA457">IFERROR(IF(INDEX(SubsidieTabel!$Q$1:$T$9,MATCH($F457,SubsidieTabel!$Q$1:$Q$9,0),IFERROR(MATCH(Methode_Keuze,SubsidieTabel!$Q$1:$T$1,0),2))&lt;&gt;1=TRUE,"ja",""),"")</f>
        <v/>
      </c>
    </row>
    <row r="458" spans="1:27" ht="15" customHeight="1" x14ac:dyDescent="0.25">
      <c r="A458" s="87"/>
      <c r="B458" s="219" t="str">
        <f>IF(A458&lt;&gt;"",_xlfn.MAXIFS($B$1:B457,$A$1:A457,A458)+1,"")</f>
        <v/>
      </c>
      <c r="C458" s="50"/>
      <c r="D458" s="50"/>
      <c r="E458" s="50"/>
      <c r="F458" s="50"/>
      <c r="G458" s="283"/>
      <c r="H458" s="296"/>
      <c r="I458" s="295"/>
      <c r="J458" s="295"/>
      <c r="K458" s="202"/>
      <c r="L458" s="202"/>
      <c r="M458" s="91" t="str">
        <f>IFERROR(VLOOKUP(H458,Lijsten!$H$1:$I$100,2,0),"")</f>
        <v/>
      </c>
      <c r="N458" s="91" t="str" cm="1">
        <f t="array" ref="N458">IFERROR(_xlfn.IFS(AND(LEFT(F458,6)="Arbeid",RIGHT(F458,3)&lt;&gt;"IKS"),IFERROR(VLOOKUP($G458,Tb_KostenTypen[],2,0),"tarief"),RIGHT(F458,3)="IKS","Uurtarief",LEFT(F458,6)="Arbeid","Uurtarief",AND(LEFT(F458,8)="Bijdrage",RIGHT(F458,15)="(vrijwilligers)"),"Vast tarief"),"")</f>
        <v/>
      </c>
      <c r="O458" s="92"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tarief",IF(LEFT(F458,8)="Bijdrage",VLOOKUP($F458,Tb_KostenTypen[],MATCH(Methode_Keuze,Tb_KostenTypen[#Headers],0),0),VLOOKUP($G458,Lijsten!L:O,4,0))),""),"")</f>
        <v/>
      </c>
      <c r="P458" s="92"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tarief",IF(LEFT(F458,8)="Bijdrage",VLOOKUP($F458,Tb_KostenTypen[],MATCH(Methode_Keuze,Tb_KostenTypen[#Headers],0),0),VLOOKUP($G458,Lijsten!L:O,4,0))),""),"")</f>
        <v/>
      </c>
      <c r="Q458" s="50"/>
      <c r="R458" s="50"/>
      <c r="S458" s="83"/>
      <c r="T458" s="51"/>
      <c r="U458" s="4" t="str" cm="1">
        <f t="array" ref="U458">IF(AA458&lt;&gt;"ja",_xlfn.IFNA(_xlfn.IFS(AND(O458&lt;&gt;"",F458&lt;&gt;"",RIGHT($N458,6)="tarief"),O458*Q458,S458&gt;0,IF(F458&lt;&gt;"",S458,"")),""),"")</f>
        <v/>
      </c>
      <c r="V458" s="4" t="str" cm="1">
        <f t="array" ref="V458">IF(AA458&lt;&gt;"ja",_xlfn.IFNA(_xlfn.IFS(AND(P458&lt;&gt;"",R458&lt;&gt;"",RIGHT($N458,6)="tarief"),P458*R458,T458&gt;0,T458),""),"")</f>
        <v/>
      </c>
      <c r="W458" s="4" t="str" cm="1">
        <f t="array" ref="W458">IFERROR(_xlfn.IFS(OR(F458="",LEFT(Methode_Keuze,4)="Geen"),"",AND(U458&lt;&gt;"",F458&lt;&gt;"Arbeidskosten"),ROUND(U458*VLOOKUP(F458,Tb_ProjectKosten[],MATCH(Tb_ProjectKosten[[#Headers],[Forfat_Percentage]],Tb_ProjectKosten[#Headers],0),0),2),AND(F458="Arbeidskosten",G458&lt;&gt;""),IFERROR(ROUND(U458*VLOOKUP(G458,Tb_KostenTypen[],3,0)*VLOOKUP(F458,Tb_ProjectKosten[],MATCH(Tb_ProjectKosten[[#Headers],[Forfat_Percentage]],Tb_ProjectKosten[#Headers],0),0),2),""),U458 &lt;=0,0),"")</f>
        <v/>
      </c>
      <c r="X458" s="4" t="str" cm="1">
        <f t="array" ref="X458">IFERROR(_xlfn.IFS(OR(F458="",LEFT(Methode_Keuze,4)="Geen"),"",AND(V458&lt;&gt;"",F458&lt;&gt;"Arbeidskosten"),ROUND(V458*VLOOKUP(F458,Tb_ProjectKosten[],MATCH(Tb_ProjectKosten[[#Headers],[Forfat_Percentage]],Tb_ProjectKosten[#Headers],0),0),2),AND(F458="Arbeidskosten",G458&lt;&gt;""),IFERROR(ROUND(V458*VLOOKUP(G458,Tb_KostenTypen[],3,0)*VLOOKUP(F458,Tb_ProjectKosten[],MATCH(Tb_ProjectKosten[[#Headers],[Forfat_Percentage]],Tb_ProjectKosten[#Headers],0),0),2),""),V458 &lt;=0,0),"")</f>
        <v/>
      </c>
      <c r="Y458" s="262"/>
      <c r="Z458" s="49"/>
      <c r="AA458" s="37" t="str" cm="1">
        <f t="array" ref="AA458">IFERROR(IF(INDEX(SubsidieTabel!$Q$1:$T$9,MATCH($F458,SubsidieTabel!$Q$1:$Q$9,0),IFERROR(MATCH(Methode_Keuze,SubsidieTabel!$Q$1:$T$1,0),2))&lt;&gt;1=TRUE,"ja",""),"")</f>
        <v/>
      </c>
    </row>
    <row r="459" spans="1:27" ht="15" customHeight="1" x14ac:dyDescent="0.25">
      <c r="A459" s="87"/>
      <c r="B459" s="219" t="str">
        <f>IF(A459&lt;&gt;"",_xlfn.MAXIFS($B$1:B458,$A$1:A458,A459)+1,"")</f>
        <v/>
      </c>
      <c r="C459" s="50"/>
      <c r="D459" s="50"/>
      <c r="E459" s="50"/>
      <c r="F459" s="50"/>
      <c r="G459" s="283"/>
      <c r="H459" s="296"/>
      <c r="I459" s="295"/>
      <c r="J459" s="295"/>
      <c r="K459" s="202"/>
      <c r="L459" s="202"/>
      <c r="M459" s="91" t="str">
        <f>IFERROR(VLOOKUP(H459,Lijsten!$H$1:$I$100,2,0),"")</f>
        <v/>
      </c>
      <c r="N459" s="91" t="str" cm="1">
        <f t="array" ref="N459">IFERROR(_xlfn.IFS(AND(LEFT(F459,6)="Arbeid",RIGHT(F459,3)&lt;&gt;"IKS"),IFERROR(VLOOKUP($G459,Tb_KostenTypen[],2,0),"tarief"),RIGHT(F459,3)="IKS","Uurtarief",LEFT(F459,6)="Arbeid","Uurtarief",AND(LEFT(F459,8)="Bijdrage",RIGHT(F459,15)="(vrijwilligers)"),"Vast tarief"),"")</f>
        <v/>
      </c>
      <c r="O459" s="92"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tarief",IF(LEFT(F459,8)="Bijdrage",VLOOKUP($F459,Tb_KostenTypen[],MATCH(Methode_Keuze,Tb_KostenTypen[#Headers],0),0),VLOOKUP($G459,Lijsten!L:O,4,0))),""),"")</f>
        <v/>
      </c>
      <c r="P459" s="92"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tarief",IF(LEFT(F459,8)="Bijdrage",VLOOKUP($F459,Tb_KostenTypen[],MATCH(Methode_Keuze,Tb_KostenTypen[#Headers],0),0),VLOOKUP($G459,Lijsten!L:O,4,0))),""),"")</f>
        <v/>
      </c>
      <c r="Q459" s="50"/>
      <c r="R459" s="50"/>
      <c r="S459" s="83"/>
      <c r="T459" s="51"/>
      <c r="U459" s="4" t="str" cm="1">
        <f t="array" ref="U459">IF(AA459&lt;&gt;"ja",_xlfn.IFNA(_xlfn.IFS(AND(O459&lt;&gt;"",F459&lt;&gt;"",RIGHT($N459,6)="tarief"),O459*Q459,S459&gt;0,IF(F459&lt;&gt;"",S459,"")),""),"")</f>
        <v/>
      </c>
      <c r="V459" s="4" t="str" cm="1">
        <f t="array" ref="V459">IF(AA459&lt;&gt;"ja",_xlfn.IFNA(_xlfn.IFS(AND(P459&lt;&gt;"",R459&lt;&gt;"",RIGHT($N459,6)="tarief"),P459*R459,T459&gt;0,T459),""),"")</f>
        <v/>
      </c>
      <c r="W459" s="4" t="str" cm="1">
        <f t="array" ref="W459">IFERROR(_xlfn.IFS(OR(F459="",LEFT(Methode_Keuze,4)="Geen"),"",AND(U459&lt;&gt;"",F459&lt;&gt;"Arbeidskosten"),ROUND(U459*VLOOKUP(F459,Tb_ProjectKosten[],MATCH(Tb_ProjectKosten[[#Headers],[Forfat_Percentage]],Tb_ProjectKosten[#Headers],0),0),2),AND(F459="Arbeidskosten",G459&lt;&gt;""),IFERROR(ROUND(U459*VLOOKUP(G459,Tb_KostenTypen[],3,0)*VLOOKUP(F459,Tb_ProjectKosten[],MATCH(Tb_ProjectKosten[[#Headers],[Forfat_Percentage]],Tb_ProjectKosten[#Headers],0),0),2),""),U459 &lt;=0,0),"")</f>
        <v/>
      </c>
      <c r="X459" s="4" t="str" cm="1">
        <f t="array" ref="X459">IFERROR(_xlfn.IFS(OR(F459="",LEFT(Methode_Keuze,4)="Geen"),"",AND(V459&lt;&gt;"",F459&lt;&gt;"Arbeidskosten"),ROUND(V459*VLOOKUP(F459,Tb_ProjectKosten[],MATCH(Tb_ProjectKosten[[#Headers],[Forfat_Percentage]],Tb_ProjectKosten[#Headers],0),0),2),AND(F459="Arbeidskosten",G459&lt;&gt;""),IFERROR(ROUND(V459*VLOOKUP(G459,Tb_KostenTypen[],3,0)*VLOOKUP(F459,Tb_ProjectKosten[],MATCH(Tb_ProjectKosten[[#Headers],[Forfat_Percentage]],Tb_ProjectKosten[#Headers],0),0),2),""),V459 &lt;=0,0),"")</f>
        <v/>
      </c>
      <c r="Y459" s="262"/>
      <c r="Z459" s="49"/>
      <c r="AA459" s="37" t="str" cm="1">
        <f t="array" ref="AA459">IFERROR(IF(INDEX(SubsidieTabel!$Q$1:$T$9,MATCH($F459,SubsidieTabel!$Q$1:$Q$9,0),IFERROR(MATCH(Methode_Keuze,SubsidieTabel!$Q$1:$T$1,0),2))&lt;&gt;1=TRUE,"ja",""),"")</f>
        <v/>
      </c>
    </row>
    <row r="460" spans="1:27" ht="15" customHeight="1" x14ac:dyDescent="0.25">
      <c r="A460" s="87"/>
      <c r="B460" s="219" t="str">
        <f>IF(A460&lt;&gt;"",_xlfn.MAXIFS($B$1:B459,$A$1:A459,A460)+1,"")</f>
        <v/>
      </c>
      <c r="C460" s="50"/>
      <c r="D460" s="50"/>
      <c r="E460" s="50"/>
      <c r="F460" s="50"/>
      <c r="G460" s="283"/>
      <c r="H460" s="296"/>
      <c r="I460" s="295"/>
      <c r="J460" s="295"/>
      <c r="K460" s="202"/>
      <c r="L460" s="202"/>
      <c r="M460" s="91" t="str">
        <f>IFERROR(VLOOKUP(H460,Lijsten!$H$1:$I$100,2,0),"")</f>
        <v/>
      </c>
      <c r="N460" s="91" t="str" cm="1">
        <f t="array" ref="N460">IFERROR(_xlfn.IFS(AND(LEFT(F460,6)="Arbeid",RIGHT(F460,3)&lt;&gt;"IKS"),IFERROR(VLOOKUP($G460,Tb_KostenTypen[],2,0),"tarief"),RIGHT(F460,3)="IKS","Uurtarief",LEFT(F460,6)="Arbeid","Uurtarief",AND(LEFT(F460,8)="Bijdrage",RIGHT(F460,15)="(vrijwilligers)"),"Vast tarief"),"")</f>
        <v/>
      </c>
      <c r="O460" s="92"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tarief",IF(LEFT(F460,8)="Bijdrage",VLOOKUP($F460,Tb_KostenTypen[],MATCH(Methode_Keuze,Tb_KostenTypen[#Headers],0),0),VLOOKUP($G460,Lijsten!L:O,4,0))),""),"")</f>
        <v/>
      </c>
      <c r="P460" s="92"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tarief",IF(LEFT(F460,8)="Bijdrage",VLOOKUP($F460,Tb_KostenTypen[],MATCH(Methode_Keuze,Tb_KostenTypen[#Headers],0),0),VLOOKUP($G460,Lijsten!L:O,4,0))),""),"")</f>
        <v/>
      </c>
      <c r="Q460" s="50"/>
      <c r="R460" s="50"/>
      <c r="S460" s="83"/>
      <c r="T460" s="51"/>
      <c r="U460" s="4" t="str" cm="1">
        <f t="array" ref="U460">IF(AA460&lt;&gt;"ja",_xlfn.IFNA(_xlfn.IFS(AND(O460&lt;&gt;"",F460&lt;&gt;"",RIGHT($N460,6)="tarief"),O460*Q460,S460&gt;0,IF(F460&lt;&gt;"",S460,"")),""),"")</f>
        <v/>
      </c>
      <c r="V460" s="4" t="str" cm="1">
        <f t="array" ref="V460">IF(AA460&lt;&gt;"ja",_xlfn.IFNA(_xlfn.IFS(AND(P460&lt;&gt;"",R460&lt;&gt;"",RIGHT($N460,6)="tarief"),P460*R460,T460&gt;0,T460),""),"")</f>
        <v/>
      </c>
      <c r="W460" s="4" t="str" cm="1">
        <f t="array" ref="W460">IFERROR(_xlfn.IFS(OR(F460="",LEFT(Methode_Keuze,4)="Geen"),"",AND(U460&lt;&gt;"",F460&lt;&gt;"Arbeidskosten"),ROUND(U460*VLOOKUP(F460,Tb_ProjectKosten[],MATCH(Tb_ProjectKosten[[#Headers],[Forfat_Percentage]],Tb_ProjectKosten[#Headers],0),0),2),AND(F460="Arbeidskosten",G460&lt;&gt;""),IFERROR(ROUND(U460*VLOOKUP(G460,Tb_KostenTypen[],3,0)*VLOOKUP(F460,Tb_ProjectKosten[],MATCH(Tb_ProjectKosten[[#Headers],[Forfat_Percentage]],Tb_ProjectKosten[#Headers],0),0),2),""),U460 &lt;=0,0),"")</f>
        <v/>
      </c>
      <c r="X460" s="4" t="str" cm="1">
        <f t="array" ref="X460">IFERROR(_xlfn.IFS(OR(F460="",LEFT(Methode_Keuze,4)="Geen"),"",AND(V460&lt;&gt;"",F460&lt;&gt;"Arbeidskosten"),ROUND(V460*VLOOKUP(F460,Tb_ProjectKosten[],MATCH(Tb_ProjectKosten[[#Headers],[Forfat_Percentage]],Tb_ProjectKosten[#Headers],0),0),2),AND(F460="Arbeidskosten",G460&lt;&gt;""),IFERROR(ROUND(V460*VLOOKUP(G460,Tb_KostenTypen[],3,0)*VLOOKUP(F460,Tb_ProjectKosten[],MATCH(Tb_ProjectKosten[[#Headers],[Forfat_Percentage]],Tb_ProjectKosten[#Headers],0),0),2),""),V460 &lt;=0,0),"")</f>
        <v/>
      </c>
      <c r="Y460" s="262"/>
      <c r="Z460" s="49"/>
      <c r="AA460" s="37" t="str" cm="1">
        <f t="array" ref="AA460">IFERROR(IF(INDEX(SubsidieTabel!$Q$1:$T$9,MATCH($F460,SubsidieTabel!$Q$1:$Q$9,0),IFERROR(MATCH(Methode_Keuze,SubsidieTabel!$Q$1:$T$1,0),2))&lt;&gt;1=TRUE,"ja",""),"")</f>
        <v/>
      </c>
    </row>
    <row r="461" spans="1:27" ht="15" customHeight="1" x14ac:dyDescent="0.25">
      <c r="A461" s="87"/>
      <c r="B461" s="219" t="str">
        <f>IF(A461&lt;&gt;"",_xlfn.MAXIFS($B$1:B460,$A$1:A460,A461)+1,"")</f>
        <v/>
      </c>
      <c r="C461" s="50"/>
      <c r="D461" s="50"/>
      <c r="E461" s="50"/>
      <c r="F461" s="50"/>
      <c r="G461" s="283"/>
      <c r="H461" s="296"/>
      <c r="I461" s="295"/>
      <c r="J461" s="295"/>
      <c r="K461" s="202"/>
      <c r="L461" s="202"/>
      <c r="M461" s="91" t="str">
        <f>IFERROR(VLOOKUP(H461,Lijsten!$H$1:$I$100,2,0),"")</f>
        <v/>
      </c>
      <c r="N461" s="91" t="str" cm="1">
        <f t="array" ref="N461">IFERROR(_xlfn.IFS(AND(LEFT(F461,6)="Arbeid",RIGHT(F461,3)&lt;&gt;"IKS"),IFERROR(VLOOKUP($G461,Tb_KostenTypen[],2,0),"tarief"),RIGHT(F461,3)="IKS","Uurtarief",LEFT(F461,6)="Arbeid","Uurtarief",AND(LEFT(F461,8)="Bijdrage",RIGHT(F461,15)="(vrijwilligers)"),"Vast tarief"),"")</f>
        <v/>
      </c>
      <c r="O461" s="92"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tarief",IF(LEFT(F461,8)="Bijdrage",VLOOKUP($F461,Tb_KostenTypen[],MATCH(Methode_Keuze,Tb_KostenTypen[#Headers],0),0),VLOOKUP($G461,Lijsten!L:O,4,0))),""),"")</f>
        <v/>
      </c>
      <c r="P461" s="92"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tarief",IF(LEFT(F461,8)="Bijdrage",VLOOKUP($F461,Tb_KostenTypen[],MATCH(Methode_Keuze,Tb_KostenTypen[#Headers],0),0),VLOOKUP($G461,Lijsten!L:O,4,0))),""),"")</f>
        <v/>
      </c>
      <c r="Q461" s="50"/>
      <c r="R461" s="50"/>
      <c r="S461" s="83"/>
      <c r="T461" s="51"/>
      <c r="U461" s="4" t="str" cm="1">
        <f t="array" ref="U461">IF(AA461&lt;&gt;"ja",_xlfn.IFNA(_xlfn.IFS(AND(O461&lt;&gt;"",F461&lt;&gt;"",RIGHT($N461,6)="tarief"),O461*Q461,S461&gt;0,IF(F461&lt;&gt;"",S461,"")),""),"")</f>
        <v/>
      </c>
      <c r="V461" s="4" t="str" cm="1">
        <f t="array" ref="V461">IF(AA461&lt;&gt;"ja",_xlfn.IFNA(_xlfn.IFS(AND(P461&lt;&gt;"",R461&lt;&gt;"",RIGHT($N461,6)="tarief"),P461*R461,T461&gt;0,T461),""),"")</f>
        <v/>
      </c>
      <c r="W461" s="4" t="str" cm="1">
        <f t="array" ref="W461">IFERROR(_xlfn.IFS(OR(F461="",LEFT(Methode_Keuze,4)="Geen"),"",AND(U461&lt;&gt;"",F461&lt;&gt;"Arbeidskosten"),ROUND(U461*VLOOKUP(F461,Tb_ProjectKosten[],MATCH(Tb_ProjectKosten[[#Headers],[Forfat_Percentage]],Tb_ProjectKosten[#Headers],0),0),2),AND(F461="Arbeidskosten",G461&lt;&gt;""),IFERROR(ROUND(U461*VLOOKUP(G461,Tb_KostenTypen[],3,0)*VLOOKUP(F461,Tb_ProjectKosten[],MATCH(Tb_ProjectKosten[[#Headers],[Forfat_Percentage]],Tb_ProjectKosten[#Headers],0),0),2),""),U461 &lt;=0,0),"")</f>
        <v/>
      </c>
      <c r="X461" s="4" t="str" cm="1">
        <f t="array" ref="X461">IFERROR(_xlfn.IFS(OR(F461="",LEFT(Methode_Keuze,4)="Geen"),"",AND(V461&lt;&gt;"",F461&lt;&gt;"Arbeidskosten"),ROUND(V461*VLOOKUP(F461,Tb_ProjectKosten[],MATCH(Tb_ProjectKosten[[#Headers],[Forfat_Percentage]],Tb_ProjectKosten[#Headers],0),0),2),AND(F461="Arbeidskosten",G461&lt;&gt;""),IFERROR(ROUND(V461*VLOOKUP(G461,Tb_KostenTypen[],3,0)*VLOOKUP(F461,Tb_ProjectKosten[],MATCH(Tb_ProjectKosten[[#Headers],[Forfat_Percentage]],Tb_ProjectKosten[#Headers],0),0),2),""),V461 &lt;=0,0),"")</f>
        <v/>
      </c>
      <c r="Y461" s="262"/>
      <c r="Z461" s="49"/>
      <c r="AA461" s="37" t="str" cm="1">
        <f t="array" ref="AA461">IFERROR(IF(INDEX(SubsidieTabel!$Q$1:$T$9,MATCH($F461,SubsidieTabel!$Q$1:$Q$9,0),IFERROR(MATCH(Methode_Keuze,SubsidieTabel!$Q$1:$T$1,0),2))&lt;&gt;1=TRUE,"ja",""),"")</f>
        <v/>
      </c>
    </row>
    <row r="462" spans="1:27" ht="15" customHeight="1" x14ac:dyDescent="0.25">
      <c r="A462" s="87"/>
      <c r="B462" s="219" t="str">
        <f>IF(A462&lt;&gt;"",_xlfn.MAXIFS($B$1:B461,$A$1:A461,A462)+1,"")</f>
        <v/>
      </c>
      <c r="C462" s="50"/>
      <c r="D462" s="50"/>
      <c r="E462" s="50"/>
      <c r="F462" s="50"/>
      <c r="G462" s="283"/>
      <c r="H462" s="296"/>
      <c r="I462" s="295"/>
      <c r="J462" s="295"/>
      <c r="K462" s="202"/>
      <c r="L462" s="202"/>
      <c r="M462" s="91" t="str">
        <f>IFERROR(VLOOKUP(H462,Lijsten!$H$1:$I$100,2,0),"")</f>
        <v/>
      </c>
      <c r="N462" s="91" t="str" cm="1">
        <f t="array" ref="N462">IFERROR(_xlfn.IFS(AND(LEFT(F462,6)="Arbeid",RIGHT(F462,3)&lt;&gt;"IKS"),IFERROR(VLOOKUP($G462,Tb_KostenTypen[],2,0),"tarief"),RIGHT(F462,3)="IKS","Uurtarief",LEFT(F462,6)="Arbeid","Uurtarief",AND(LEFT(F462,8)="Bijdrage",RIGHT(F462,15)="(vrijwilligers)"),"Vast tarief"),"")</f>
        <v/>
      </c>
      <c r="O462" s="92"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tarief",IF(LEFT(F462,8)="Bijdrage",VLOOKUP($F462,Tb_KostenTypen[],MATCH(Methode_Keuze,Tb_KostenTypen[#Headers],0),0),VLOOKUP($G462,Lijsten!L:O,4,0))),""),"")</f>
        <v/>
      </c>
      <c r="P462" s="92"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tarief",IF(LEFT(F462,8)="Bijdrage",VLOOKUP($F462,Tb_KostenTypen[],MATCH(Methode_Keuze,Tb_KostenTypen[#Headers],0),0),VLOOKUP($G462,Lijsten!L:O,4,0))),""),"")</f>
        <v/>
      </c>
      <c r="Q462" s="50"/>
      <c r="R462" s="50"/>
      <c r="S462" s="83"/>
      <c r="T462" s="51"/>
      <c r="U462" s="4" t="str" cm="1">
        <f t="array" ref="U462">IF(AA462&lt;&gt;"ja",_xlfn.IFNA(_xlfn.IFS(AND(O462&lt;&gt;"",F462&lt;&gt;"",RIGHT($N462,6)="tarief"),O462*Q462,S462&gt;0,IF(F462&lt;&gt;"",S462,"")),""),"")</f>
        <v/>
      </c>
      <c r="V462" s="4" t="str" cm="1">
        <f t="array" ref="V462">IF(AA462&lt;&gt;"ja",_xlfn.IFNA(_xlfn.IFS(AND(P462&lt;&gt;"",R462&lt;&gt;"",RIGHT($N462,6)="tarief"),P462*R462,T462&gt;0,T462),""),"")</f>
        <v/>
      </c>
      <c r="W462" s="4" t="str" cm="1">
        <f t="array" ref="W462">IFERROR(_xlfn.IFS(OR(F462="",LEFT(Methode_Keuze,4)="Geen"),"",AND(U462&lt;&gt;"",F462&lt;&gt;"Arbeidskosten"),ROUND(U462*VLOOKUP(F462,Tb_ProjectKosten[],MATCH(Tb_ProjectKosten[[#Headers],[Forfat_Percentage]],Tb_ProjectKosten[#Headers],0),0),2),AND(F462="Arbeidskosten",G462&lt;&gt;""),IFERROR(ROUND(U462*VLOOKUP(G462,Tb_KostenTypen[],3,0)*VLOOKUP(F462,Tb_ProjectKosten[],MATCH(Tb_ProjectKosten[[#Headers],[Forfat_Percentage]],Tb_ProjectKosten[#Headers],0),0),2),""),U462 &lt;=0,0),"")</f>
        <v/>
      </c>
      <c r="X462" s="4" t="str" cm="1">
        <f t="array" ref="X462">IFERROR(_xlfn.IFS(OR(F462="",LEFT(Methode_Keuze,4)="Geen"),"",AND(V462&lt;&gt;"",F462&lt;&gt;"Arbeidskosten"),ROUND(V462*VLOOKUP(F462,Tb_ProjectKosten[],MATCH(Tb_ProjectKosten[[#Headers],[Forfat_Percentage]],Tb_ProjectKosten[#Headers],0),0),2),AND(F462="Arbeidskosten",G462&lt;&gt;""),IFERROR(ROUND(V462*VLOOKUP(G462,Tb_KostenTypen[],3,0)*VLOOKUP(F462,Tb_ProjectKosten[],MATCH(Tb_ProjectKosten[[#Headers],[Forfat_Percentage]],Tb_ProjectKosten[#Headers],0),0),2),""),V462 &lt;=0,0),"")</f>
        <v/>
      </c>
      <c r="Y462" s="262"/>
      <c r="Z462" s="49"/>
      <c r="AA462" s="37" t="str" cm="1">
        <f t="array" ref="AA462">IFERROR(IF(INDEX(SubsidieTabel!$Q$1:$T$9,MATCH($F462,SubsidieTabel!$Q$1:$Q$9,0),IFERROR(MATCH(Methode_Keuze,SubsidieTabel!$Q$1:$T$1,0),2))&lt;&gt;1=TRUE,"ja",""),"")</f>
        <v/>
      </c>
    </row>
    <row r="463" spans="1:27" ht="15" customHeight="1" x14ac:dyDescent="0.25">
      <c r="A463" s="87"/>
      <c r="B463" s="219" t="str">
        <f>IF(A463&lt;&gt;"",_xlfn.MAXIFS($B$1:B462,$A$1:A462,A463)+1,"")</f>
        <v/>
      </c>
      <c r="C463" s="50"/>
      <c r="D463" s="50"/>
      <c r="E463" s="50"/>
      <c r="F463" s="50"/>
      <c r="G463" s="283"/>
      <c r="H463" s="296"/>
      <c r="I463" s="295"/>
      <c r="J463" s="295"/>
      <c r="K463" s="202"/>
      <c r="L463" s="202"/>
      <c r="M463" s="91" t="str">
        <f>IFERROR(VLOOKUP(H463,Lijsten!$H$1:$I$100,2,0),"")</f>
        <v/>
      </c>
      <c r="N463" s="91" t="str" cm="1">
        <f t="array" ref="N463">IFERROR(_xlfn.IFS(AND(LEFT(F463,6)="Arbeid",RIGHT(F463,3)&lt;&gt;"IKS"),IFERROR(VLOOKUP($G463,Tb_KostenTypen[],2,0),"tarief"),RIGHT(F463,3)="IKS","Uurtarief",LEFT(F463,6)="Arbeid","Uurtarief",AND(LEFT(F463,8)="Bijdrage",RIGHT(F463,15)="(vrijwilligers)"),"Vast tarief"),"")</f>
        <v/>
      </c>
      <c r="O463" s="92"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tarief",IF(LEFT(F463,8)="Bijdrage",VLOOKUP($F463,Tb_KostenTypen[],MATCH(Methode_Keuze,Tb_KostenTypen[#Headers],0),0),VLOOKUP($G463,Lijsten!L:O,4,0))),""),"")</f>
        <v/>
      </c>
      <c r="P463" s="92"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tarief",IF(LEFT(F463,8)="Bijdrage",VLOOKUP($F463,Tb_KostenTypen[],MATCH(Methode_Keuze,Tb_KostenTypen[#Headers],0),0),VLOOKUP($G463,Lijsten!L:O,4,0))),""),"")</f>
        <v/>
      </c>
      <c r="Q463" s="50"/>
      <c r="R463" s="50"/>
      <c r="S463" s="83"/>
      <c r="T463" s="51"/>
      <c r="U463" s="4" t="str" cm="1">
        <f t="array" ref="U463">IF(AA463&lt;&gt;"ja",_xlfn.IFNA(_xlfn.IFS(AND(O463&lt;&gt;"",F463&lt;&gt;"",RIGHT($N463,6)="tarief"),O463*Q463,S463&gt;0,IF(F463&lt;&gt;"",S463,"")),""),"")</f>
        <v/>
      </c>
      <c r="V463" s="4" t="str" cm="1">
        <f t="array" ref="V463">IF(AA463&lt;&gt;"ja",_xlfn.IFNA(_xlfn.IFS(AND(P463&lt;&gt;"",R463&lt;&gt;"",RIGHT($N463,6)="tarief"),P463*R463,T463&gt;0,T463),""),"")</f>
        <v/>
      </c>
      <c r="W463" s="4" t="str" cm="1">
        <f t="array" ref="W463">IFERROR(_xlfn.IFS(OR(F463="",LEFT(Methode_Keuze,4)="Geen"),"",AND(U463&lt;&gt;"",F463&lt;&gt;"Arbeidskosten"),ROUND(U463*VLOOKUP(F463,Tb_ProjectKosten[],MATCH(Tb_ProjectKosten[[#Headers],[Forfat_Percentage]],Tb_ProjectKosten[#Headers],0),0),2),AND(F463="Arbeidskosten",G463&lt;&gt;""),IFERROR(ROUND(U463*VLOOKUP(G463,Tb_KostenTypen[],3,0)*VLOOKUP(F463,Tb_ProjectKosten[],MATCH(Tb_ProjectKosten[[#Headers],[Forfat_Percentage]],Tb_ProjectKosten[#Headers],0),0),2),""),U463 &lt;=0,0),"")</f>
        <v/>
      </c>
      <c r="X463" s="4" t="str" cm="1">
        <f t="array" ref="X463">IFERROR(_xlfn.IFS(OR(F463="",LEFT(Methode_Keuze,4)="Geen"),"",AND(V463&lt;&gt;"",F463&lt;&gt;"Arbeidskosten"),ROUND(V463*VLOOKUP(F463,Tb_ProjectKosten[],MATCH(Tb_ProjectKosten[[#Headers],[Forfat_Percentage]],Tb_ProjectKosten[#Headers],0),0),2),AND(F463="Arbeidskosten",G463&lt;&gt;""),IFERROR(ROUND(V463*VLOOKUP(G463,Tb_KostenTypen[],3,0)*VLOOKUP(F463,Tb_ProjectKosten[],MATCH(Tb_ProjectKosten[[#Headers],[Forfat_Percentage]],Tb_ProjectKosten[#Headers],0),0),2),""),V463 &lt;=0,0),"")</f>
        <v/>
      </c>
      <c r="Y463" s="262"/>
      <c r="Z463" s="49"/>
      <c r="AA463" s="37" t="str" cm="1">
        <f t="array" ref="AA463">IFERROR(IF(INDEX(SubsidieTabel!$Q$1:$T$9,MATCH($F463,SubsidieTabel!$Q$1:$Q$9,0),IFERROR(MATCH(Methode_Keuze,SubsidieTabel!$Q$1:$T$1,0),2))&lt;&gt;1=TRUE,"ja",""),"")</f>
        <v/>
      </c>
    </row>
    <row r="464" spans="1:27" ht="15" customHeight="1" x14ac:dyDescent="0.25">
      <c r="A464" s="87"/>
      <c r="B464" s="219" t="str">
        <f>IF(A464&lt;&gt;"",_xlfn.MAXIFS($B$1:B463,$A$1:A463,A464)+1,"")</f>
        <v/>
      </c>
      <c r="C464" s="50"/>
      <c r="D464" s="50"/>
      <c r="E464" s="50"/>
      <c r="F464" s="50"/>
      <c r="G464" s="283"/>
      <c r="H464" s="296"/>
      <c r="I464" s="295"/>
      <c r="J464" s="295"/>
      <c r="K464" s="202"/>
      <c r="L464" s="202"/>
      <c r="M464" s="91" t="str">
        <f>IFERROR(VLOOKUP(H464,Lijsten!$H$1:$I$100,2,0),"")</f>
        <v/>
      </c>
      <c r="N464" s="91" t="str" cm="1">
        <f t="array" ref="N464">IFERROR(_xlfn.IFS(AND(LEFT(F464,6)="Arbeid",RIGHT(F464,3)&lt;&gt;"IKS"),IFERROR(VLOOKUP($G464,Tb_KostenTypen[],2,0),"tarief"),RIGHT(F464,3)="IKS","Uurtarief",LEFT(F464,6)="Arbeid","Uurtarief",AND(LEFT(F464,8)="Bijdrage",RIGHT(F464,15)="(vrijwilligers)"),"Vast tarief"),"")</f>
        <v/>
      </c>
      <c r="O464" s="92"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tarief",IF(LEFT(F464,8)="Bijdrage",VLOOKUP($F464,Tb_KostenTypen[],MATCH(Methode_Keuze,Tb_KostenTypen[#Headers],0),0),VLOOKUP($G464,Lijsten!L:O,4,0))),""),"")</f>
        <v/>
      </c>
      <c r="P464" s="92"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tarief",IF(LEFT(F464,8)="Bijdrage",VLOOKUP($F464,Tb_KostenTypen[],MATCH(Methode_Keuze,Tb_KostenTypen[#Headers],0),0),VLOOKUP($G464,Lijsten!L:O,4,0))),""),"")</f>
        <v/>
      </c>
      <c r="Q464" s="50"/>
      <c r="R464" s="50"/>
      <c r="S464" s="83"/>
      <c r="T464" s="51"/>
      <c r="U464" s="4" t="str" cm="1">
        <f t="array" ref="U464">IF(AA464&lt;&gt;"ja",_xlfn.IFNA(_xlfn.IFS(AND(O464&lt;&gt;"",F464&lt;&gt;"",RIGHT($N464,6)="tarief"),O464*Q464,S464&gt;0,IF(F464&lt;&gt;"",S464,"")),""),"")</f>
        <v/>
      </c>
      <c r="V464" s="4" t="str" cm="1">
        <f t="array" ref="V464">IF(AA464&lt;&gt;"ja",_xlfn.IFNA(_xlfn.IFS(AND(P464&lt;&gt;"",R464&lt;&gt;"",RIGHT($N464,6)="tarief"),P464*R464,T464&gt;0,T464),""),"")</f>
        <v/>
      </c>
      <c r="W464" s="4" t="str" cm="1">
        <f t="array" ref="W464">IFERROR(_xlfn.IFS(OR(F464="",LEFT(Methode_Keuze,4)="Geen"),"",AND(U464&lt;&gt;"",F464&lt;&gt;"Arbeidskosten"),ROUND(U464*VLOOKUP(F464,Tb_ProjectKosten[],MATCH(Tb_ProjectKosten[[#Headers],[Forfat_Percentage]],Tb_ProjectKosten[#Headers],0),0),2),AND(F464="Arbeidskosten",G464&lt;&gt;""),IFERROR(ROUND(U464*VLOOKUP(G464,Tb_KostenTypen[],3,0)*VLOOKUP(F464,Tb_ProjectKosten[],MATCH(Tb_ProjectKosten[[#Headers],[Forfat_Percentage]],Tb_ProjectKosten[#Headers],0),0),2),""),U464 &lt;=0,0),"")</f>
        <v/>
      </c>
      <c r="X464" s="4" t="str" cm="1">
        <f t="array" ref="X464">IFERROR(_xlfn.IFS(OR(F464="",LEFT(Methode_Keuze,4)="Geen"),"",AND(V464&lt;&gt;"",F464&lt;&gt;"Arbeidskosten"),ROUND(V464*VLOOKUP(F464,Tb_ProjectKosten[],MATCH(Tb_ProjectKosten[[#Headers],[Forfat_Percentage]],Tb_ProjectKosten[#Headers],0),0),2),AND(F464="Arbeidskosten",G464&lt;&gt;""),IFERROR(ROUND(V464*VLOOKUP(G464,Tb_KostenTypen[],3,0)*VLOOKUP(F464,Tb_ProjectKosten[],MATCH(Tb_ProjectKosten[[#Headers],[Forfat_Percentage]],Tb_ProjectKosten[#Headers],0),0),2),""),V464 &lt;=0,0),"")</f>
        <v/>
      </c>
      <c r="Y464" s="262"/>
      <c r="Z464" s="49"/>
      <c r="AA464" s="37" t="str" cm="1">
        <f t="array" ref="AA464">IFERROR(IF(INDEX(SubsidieTabel!$Q$1:$T$9,MATCH($F464,SubsidieTabel!$Q$1:$Q$9,0),IFERROR(MATCH(Methode_Keuze,SubsidieTabel!$Q$1:$T$1,0),2))&lt;&gt;1=TRUE,"ja",""),"")</f>
        <v/>
      </c>
    </row>
    <row r="465" spans="1:27" ht="15" customHeight="1" x14ac:dyDescent="0.25">
      <c r="A465" s="87"/>
      <c r="B465" s="219" t="str">
        <f>IF(A465&lt;&gt;"",_xlfn.MAXIFS($B$1:B464,$A$1:A464,A465)+1,"")</f>
        <v/>
      </c>
      <c r="C465" s="50"/>
      <c r="D465" s="50"/>
      <c r="E465" s="50"/>
      <c r="F465" s="50"/>
      <c r="G465" s="283"/>
      <c r="H465" s="296"/>
      <c r="I465" s="295"/>
      <c r="J465" s="295"/>
      <c r="K465" s="202"/>
      <c r="L465" s="202"/>
      <c r="M465" s="91" t="str">
        <f>IFERROR(VLOOKUP(H465,Lijsten!$H$1:$I$100,2,0),"")</f>
        <v/>
      </c>
      <c r="N465" s="91" t="str" cm="1">
        <f t="array" ref="N465">IFERROR(_xlfn.IFS(AND(LEFT(F465,6)="Arbeid",RIGHT(F465,3)&lt;&gt;"IKS"),IFERROR(VLOOKUP($G465,Tb_KostenTypen[],2,0),"tarief"),RIGHT(F465,3)="IKS","Uurtarief",LEFT(F465,6)="Arbeid","Uurtarief",AND(LEFT(F465,8)="Bijdrage",RIGHT(F465,15)="(vrijwilligers)"),"Vast tarief"),"")</f>
        <v/>
      </c>
      <c r="O465" s="92"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tarief",IF(LEFT(F465,8)="Bijdrage",VLOOKUP($F465,Tb_KostenTypen[],MATCH(Methode_Keuze,Tb_KostenTypen[#Headers],0),0),VLOOKUP($G465,Lijsten!L:O,4,0))),""),"")</f>
        <v/>
      </c>
      <c r="P465" s="92"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tarief",IF(LEFT(F465,8)="Bijdrage",VLOOKUP($F465,Tb_KostenTypen[],MATCH(Methode_Keuze,Tb_KostenTypen[#Headers],0),0),VLOOKUP($G465,Lijsten!L:O,4,0))),""),"")</f>
        <v/>
      </c>
      <c r="Q465" s="50"/>
      <c r="R465" s="50"/>
      <c r="S465" s="83"/>
      <c r="T465" s="51"/>
      <c r="U465" s="4" t="str" cm="1">
        <f t="array" ref="U465">IF(AA465&lt;&gt;"ja",_xlfn.IFNA(_xlfn.IFS(AND(O465&lt;&gt;"",F465&lt;&gt;"",RIGHT($N465,6)="tarief"),O465*Q465,S465&gt;0,IF(F465&lt;&gt;"",S465,"")),""),"")</f>
        <v/>
      </c>
      <c r="V465" s="4" t="str" cm="1">
        <f t="array" ref="V465">IF(AA465&lt;&gt;"ja",_xlfn.IFNA(_xlfn.IFS(AND(P465&lt;&gt;"",R465&lt;&gt;"",RIGHT($N465,6)="tarief"),P465*R465,T465&gt;0,T465),""),"")</f>
        <v/>
      </c>
      <c r="W465" s="4" t="str" cm="1">
        <f t="array" ref="W465">IFERROR(_xlfn.IFS(OR(F465="",LEFT(Methode_Keuze,4)="Geen"),"",AND(U465&lt;&gt;"",F465&lt;&gt;"Arbeidskosten"),ROUND(U465*VLOOKUP(F465,Tb_ProjectKosten[],MATCH(Tb_ProjectKosten[[#Headers],[Forfat_Percentage]],Tb_ProjectKosten[#Headers],0),0),2),AND(F465="Arbeidskosten",G465&lt;&gt;""),IFERROR(ROUND(U465*VLOOKUP(G465,Tb_KostenTypen[],3,0)*VLOOKUP(F465,Tb_ProjectKosten[],MATCH(Tb_ProjectKosten[[#Headers],[Forfat_Percentage]],Tb_ProjectKosten[#Headers],0),0),2),""),U465 &lt;=0,0),"")</f>
        <v/>
      </c>
      <c r="X465" s="4" t="str" cm="1">
        <f t="array" ref="X465">IFERROR(_xlfn.IFS(OR(F465="",LEFT(Methode_Keuze,4)="Geen"),"",AND(V465&lt;&gt;"",F465&lt;&gt;"Arbeidskosten"),ROUND(V465*VLOOKUP(F465,Tb_ProjectKosten[],MATCH(Tb_ProjectKosten[[#Headers],[Forfat_Percentage]],Tb_ProjectKosten[#Headers],0),0),2),AND(F465="Arbeidskosten",G465&lt;&gt;""),IFERROR(ROUND(V465*VLOOKUP(G465,Tb_KostenTypen[],3,0)*VLOOKUP(F465,Tb_ProjectKosten[],MATCH(Tb_ProjectKosten[[#Headers],[Forfat_Percentage]],Tb_ProjectKosten[#Headers],0),0),2),""),V465 &lt;=0,0),"")</f>
        <v/>
      </c>
      <c r="Y465" s="262"/>
      <c r="Z465" s="49"/>
      <c r="AA465" s="37" t="str" cm="1">
        <f t="array" ref="AA465">IFERROR(IF(INDEX(SubsidieTabel!$Q$1:$T$9,MATCH($F465,SubsidieTabel!$Q$1:$Q$9,0),IFERROR(MATCH(Methode_Keuze,SubsidieTabel!$Q$1:$T$1,0),2))&lt;&gt;1=TRUE,"ja",""),"")</f>
        <v/>
      </c>
    </row>
    <row r="466" spans="1:27" ht="15" customHeight="1" x14ac:dyDescent="0.25">
      <c r="A466" s="87"/>
      <c r="B466" s="219" t="str">
        <f>IF(A466&lt;&gt;"",_xlfn.MAXIFS($B$1:B465,$A$1:A465,A466)+1,"")</f>
        <v/>
      </c>
      <c r="C466" s="50"/>
      <c r="D466" s="50"/>
      <c r="E466" s="50"/>
      <c r="F466" s="50"/>
      <c r="G466" s="283"/>
      <c r="H466" s="296"/>
      <c r="I466" s="295"/>
      <c r="J466" s="295"/>
      <c r="K466" s="202"/>
      <c r="L466" s="202"/>
      <c r="M466" s="91" t="str">
        <f>IFERROR(VLOOKUP(H466,Lijsten!$H$1:$I$100,2,0),"")</f>
        <v/>
      </c>
      <c r="N466" s="91" t="str" cm="1">
        <f t="array" ref="N466">IFERROR(_xlfn.IFS(AND(LEFT(F466,6)="Arbeid",RIGHT(F466,3)&lt;&gt;"IKS"),IFERROR(VLOOKUP($G466,Tb_KostenTypen[],2,0),"tarief"),RIGHT(F466,3)="IKS","Uurtarief",LEFT(F466,6)="Arbeid","Uurtarief",AND(LEFT(F466,8)="Bijdrage",RIGHT(F466,15)="(vrijwilligers)"),"Vast tarief"),"")</f>
        <v/>
      </c>
      <c r="O466" s="92"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tarief",IF(LEFT(F466,8)="Bijdrage",VLOOKUP($F466,Tb_KostenTypen[],MATCH(Methode_Keuze,Tb_KostenTypen[#Headers],0),0),VLOOKUP($G466,Lijsten!L:O,4,0))),""),"")</f>
        <v/>
      </c>
      <c r="P466" s="92"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tarief",IF(LEFT(F466,8)="Bijdrage",VLOOKUP($F466,Tb_KostenTypen[],MATCH(Methode_Keuze,Tb_KostenTypen[#Headers],0),0),VLOOKUP($G466,Lijsten!L:O,4,0))),""),"")</f>
        <v/>
      </c>
      <c r="Q466" s="50"/>
      <c r="R466" s="50"/>
      <c r="S466" s="83"/>
      <c r="T466" s="51"/>
      <c r="U466" s="4" t="str" cm="1">
        <f t="array" ref="U466">IF(AA466&lt;&gt;"ja",_xlfn.IFNA(_xlfn.IFS(AND(O466&lt;&gt;"",F466&lt;&gt;"",RIGHT($N466,6)="tarief"),O466*Q466,S466&gt;0,IF(F466&lt;&gt;"",S466,"")),""),"")</f>
        <v/>
      </c>
      <c r="V466" s="4" t="str" cm="1">
        <f t="array" ref="V466">IF(AA466&lt;&gt;"ja",_xlfn.IFNA(_xlfn.IFS(AND(P466&lt;&gt;"",R466&lt;&gt;"",RIGHT($N466,6)="tarief"),P466*R466,T466&gt;0,T466),""),"")</f>
        <v/>
      </c>
      <c r="W466" s="4" t="str" cm="1">
        <f t="array" ref="W466">IFERROR(_xlfn.IFS(OR(F466="",LEFT(Methode_Keuze,4)="Geen"),"",AND(U466&lt;&gt;"",F466&lt;&gt;"Arbeidskosten"),ROUND(U466*VLOOKUP(F466,Tb_ProjectKosten[],MATCH(Tb_ProjectKosten[[#Headers],[Forfat_Percentage]],Tb_ProjectKosten[#Headers],0),0),2),AND(F466="Arbeidskosten",G466&lt;&gt;""),IFERROR(ROUND(U466*VLOOKUP(G466,Tb_KostenTypen[],3,0)*VLOOKUP(F466,Tb_ProjectKosten[],MATCH(Tb_ProjectKosten[[#Headers],[Forfat_Percentage]],Tb_ProjectKosten[#Headers],0),0),2),""),U466 &lt;=0,0),"")</f>
        <v/>
      </c>
      <c r="X466" s="4" t="str" cm="1">
        <f t="array" ref="X466">IFERROR(_xlfn.IFS(OR(F466="",LEFT(Methode_Keuze,4)="Geen"),"",AND(V466&lt;&gt;"",F466&lt;&gt;"Arbeidskosten"),ROUND(V466*VLOOKUP(F466,Tb_ProjectKosten[],MATCH(Tb_ProjectKosten[[#Headers],[Forfat_Percentage]],Tb_ProjectKosten[#Headers],0),0),2),AND(F466="Arbeidskosten",G466&lt;&gt;""),IFERROR(ROUND(V466*VLOOKUP(G466,Tb_KostenTypen[],3,0)*VLOOKUP(F466,Tb_ProjectKosten[],MATCH(Tb_ProjectKosten[[#Headers],[Forfat_Percentage]],Tb_ProjectKosten[#Headers],0),0),2),""),V466 &lt;=0,0),"")</f>
        <v/>
      </c>
      <c r="Y466" s="262"/>
      <c r="Z466" s="49"/>
      <c r="AA466" s="37" t="str" cm="1">
        <f t="array" ref="AA466">IFERROR(IF(INDEX(SubsidieTabel!$Q$1:$T$9,MATCH($F466,SubsidieTabel!$Q$1:$Q$9,0),IFERROR(MATCH(Methode_Keuze,SubsidieTabel!$Q$1:$T$1,0),2))&lt;&gt;1=TRUE,"ja",""),"")</f>
        <v/>
      </c>
    </row>
    <row r="467" spans="1:27" ht="15" customHeight="1" x14ac:dyDescent="0.25">
      <c r="A467" s="87"/>
      <c r="B467" s="219" t="str">
        <f>IF(A467&lt;&gt;"",_xlfn.MAXIFS($B$1:B466,$A$1:A466,A467)+1,"")</f>
        <v/>
      </c>
      <c r="C467" s="50"/>
      <c r="D467" s="50"/>
      <c r="E467" s="50"/>
      <c r="F467" s="50"/>
      <c r="G467" s="283"/>
      <c r="H467" s="296"/>
      <c r="I467" s="295"/>
      <c r="J467" s="295"/>
      <c r="K467" s="202"/>
      <c r="L467" s="202"/>
      <c r="M467" s="91" t="str">
        <f>IFERROR(VLOOKUP(H467,Lijsten!$H$1:$I$100,2,0),"")</f>
        <v/>
      </c>
      <c r="N467" s="91" t="str" cm="1">
        <f t="array" ref="N467">IFERROR(_xlfn.IFS(AND(LEFT(F467,6)="Arbeid",RIGHT(F467,3)&lt;&gt;"IKS"),IFERROR(VLOOKUP($G467,Tb_KostenTypen[],2,0),"tarief"),RIGHT(F467,3)="IKS","Uurtarief",LEFT(F467,6)="Arbeid","Uurtarief",AND(LEFT(F467,8)="Bijdrage",RIGHT(F467,15)="(vrijwilligers)"),"Vast tarief"),"")</f>
        <v/>
      </c>
      <c r="O467" s="92"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tarief",IF(LEFT(F467,8)="Bijdrage",VLOOKUP($F467,Tb_KostenTypen[],MATCH(Methode_Keuze,Tb_KostenTypen[#Headers],0),0),VLOOKUP($G467,Lijsten!L:O,4,0))),""),"")</f>
        <v/>
      </c>
      <c r="P467" s="92"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tarief",IF(LEFT(F467,8)="Bijdrage",VLOOKUP($F467,Tb_KostenTypen[],MATCH(Methode_Keuze,Tb_KostenTypen[#Headers],0),0),VLOOKUP($G467,Lijsten!L:O,4,0))),""),"")</f>
        <v/>
      </c>
      <c r="Q467" s="50"/>
      <c r="R467" s="50"/>
      <c r="S467" s="83"/>
      <c r="T467" s="51"/>
      <c r="U467" s="4" t="str" cm="1">
        <f t="array" ref="U467">IF(AA467&lt;&gt;"ja",_xlfn.IFNA(_xlfn.IFS(AND(O467&lt;&gt;"",F467&lt;&gt;"",RIGHT($N467,6)="tarief"),O467*Q467,S467&gt;0,IF(F467&lt;&gt;"",S467,"")),""),"")</f>
        <v/>
      </c>
      <c r="V467" s="4" t="str" cm="1">
        <f t="array" ref="V467">IF(AA467&lt;&gt;"ja",_xlfn.IFNA(_xlfn.IFS(AND(P467&lt;&gt;"",R467&lt;&gt;"",RIGHT($N467,6)="tarief"),P467*R467,T467&gt;0,T467),""),"")</f>
        <v/>
      </c>
      <c r="W467" s="4" t="str" cm="1">
        <f t="array" ref="W467">IFERROR(_xlfn.IFS(OR(F467="",LEFT(Methode_Keuze,4)="Geen"),"",AND(U467&lt;&gt;"",F467&lt;&gt;"Arbeidskosten"),ROUND(U467*VLOOKUP(F467,Tb_ProjectKosten[],MATCH(Tb_ProjectKosten[[#Headers],[Forfat_Percentage]],Tb_ProjectKosten[#Headers],0),0),2),AND(F467="Arbeidskosten",G467&lt;&gt;""),IFERROR(ROUND(U467*VLOOKUP(G467,Tb_KostenTypen[],3,0)*VLOOKUP(F467,Tb_ProjectKosten[],MATCH(Tb_ProjectKosten[[#Headers],[Forfat_Percentage]],Tb_ProjectKosten[#Headers],0),0),2),""),U467 &lt;=0,0),"")</f>
        <v/>
      </c>
      <c r="X467" s="4" t="str" cm="1">
        <f t="array" ref="X467">IFERROR(_xlfn.IFS(OR(F467="",LEFT(Methode_Keuze,4)="Geen"),"",AND(V467&lt;&gt;"",F467&lt;&gt;"Arbeidskosten"),ROUND(V467*VLOOKUP(F467,Tb_ProjectKosten[],MATCH(Tb_ProjectKosten[[#Headers],[Forfat_Percentage]],Tb_ProjectKosten[#Headers],0),0),2),AND(F467="Arbeidskosten",G467&lt;&gt;""),IFERROR(ROUND(V467*VLOOKUP(G467,Tb_KostenTypen[],3,0)*VLOOKUP(F467,Tb_ProjectKosten[],MATCH(Tb_ProjectKosten[[#Headers],[Forfat_Percentage]],Tb_ProjectKosten[#Headers],0),0),2),""),V467 &lt;=0,0),"")</f>
        <v/>
      </c>
      <c r="Y467" s="262"/>
      <c r="Z467" s="49"/>
      <c r="AA467" s="37" t="str" cm="1">
        <f t="array" ref="AA467">IFERROR(IF(INDEX(SubsidieTabel!$Q$1:$T$9,MATCH($F467,SubsidieTabel!$Q$1:$Q$9,0),IFERROR(MATCH(Methode_Keuze,SubsidieTabel!$Q$1:$T$1,0),2))&lt;&gt;1=TRUE,"ja",""),"")</f>
        <v/>
      </c>
    </row>
    <row r="468" spans="1:27" ht="15" customHeight="1" x14ac:dyDescent="0.25">
      <c r="A468" s="87"/>
      <c r="B468" s="219" t="str">
        <f>IF(A468&lt;&gt;"",_xlfn.MAXIFS($B$1:B467,$A$1:A467,A468)+1,"")</f>
        <v/>
      </c>
      <c r="C468" s="50"/>
      <c r="D468" s="50"/>
      <c r="E468" s="50"/>
      <c r="F468" s="50"/>
      <c r="G468" s="283"/>
      <c r="H468" s="296"/>
      <c r="I468" s="295"/>
      <c r="J468" s="295"/>
      <c r="K468" s="202"/>
      <c r="L468" s="202"/>
      <c r="M468" s="91" t="str">
        <f>IFERROR(VLOOKUP(H468,Lijsten!$H$1:$I$100,2,0),"")</f>
        <v/>
      </c>
      <c r="N468" s="91" t="str" cm="1">
        <f t="array" ref="N468">IFERROR(_xlfn.IFS(AND(LEFT(F468,6)="Arbeid",RIGHT(F468,3)&lt;&gt;"IKS"),IFERROR(VLOOKUP($G468,Tb_KostenTypen[],2,0),"tarief"),RIGHT(F468,3)="IKS","Uurtarief",LEFT(F468,6)="Arbeid","Uurtarief",AND(LEFT(F468,8)="Bijdrage",RIGHT(F468,15)="(vrijwilligers)"),"Vast tarief"),"")</f>
        <v/>
      </c>
      <c r="O468" s="92"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tarief",IF(LEFT(F468,8)="Bijdrage",VLOOKUP($F468,Tb_KostenTypen[],MATCH(Methode_Keuze,Tb_KostenTypen[#Headers],0),0),VLOOKUP($G468,Lijsten!L:O,4,0))),""),"")</f>
        <v/>
      </c>
      <c r="P468" s="92"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tarief",IF(LEFT(F468,8)="Bijdrage",VLOOKUP($F468,Tb_KostenTypen[],MATCH(Methode_Keuze,Tb_KostenTypen[#Headers],0),0),VLOOKUP($G468,Lijsten!L:O,4,0))),""),"")</f>
        <v/>
      </c>
      <c r="Q468" s="50"/>
      <c r="R468" s="50"/>
      <c r="S468" s="83"/>
      <c r="T468" s="51"/>
      <c r="U468" s="4" t="str" cm="1">
        <f t="array" ref="U468">IF(AA468&lt;&gt;"ja",_xlfn.IFNA(_xlfn.IFS(AND(O468&lt;&gt;"",F468&lt;&gt;"",RIGHT($N468,6)="tarief"),O468*Q468,S468&gt;0,IF(F468&lt;&gt;"",S468,"")),""),"")</f>
        <v/>
      </c>
      <c r="V468" s="4" t="str" cm="1">
        <f t="array" ref="V468">IF(AA468&lt;&gt;"ja",_xlfn.IFNA(_xlfn.IFS(AND(P468&lt;&gt;"",R468&lt;&gt;"",RIGHT($N468,6)="tarief"),P468*R468,T468&gt;0,T468),""),"")</f>
        <v/>
      </c>
      <c r="W468" s="4" t="str" cm="1">
        <f t="array" ref="W468">IFERROR(_xlfn.IFS(OR(F468="",LEFT(Methode_Keuze,4)="Geen"),"",AND(U468&lt;&gt;"",F468&lt;&gt;"Arbeidskosten"),ROUND(U468*VLOOKUP(F468,Tb_ProjectKosten[],MATCH(Tb_ProjectKosten[[#Headers],[Forfat_Percentage]],Tb_ProjectKosten[#Headers],0),0),2),AND(F468="Arbeidskosten",G468&lt;&gt;""),IFERROR(ROUND(U468*VLOOKUP(G468,Tb_KostenTypen[],3,0)*VLOOKUP(F468,Tb_ProjectKosten[],MATCH(Tb_ProjectKosten[[#Headers],[Forfat_Percentage]],Tb_ProjectKosten[#Headers],0),0),2),""),U468 &lt;=0,0),"")</f>
        <v/>
      </c>
      <c r="X468" s="4" t="str" cm="1">
        <f t="array" ref="X468">IFERROR(_xlfn.IFS(OR(F468="",LEFT(Methode_Keuze,4)="Geen"),"",AND(V468&lt;&gt;"",F468&lt;&gt;"Arbeidskosten"),ROUND(V468*VLOOKUP(F468,Tb_ProjectKosten[],MATCH(Tb_ProjectKosten[[#Headers],[Forfat_Percentage]],Tb_ProjectKosten[#Headers],0),0),2),AND(F468="Arbeidskosten",G468&lt;&gt;""),IFERROR(ROUND(V468*VLOOKUP(G468,Tb_KostenTypen[],3,0)*VLOOKUP(F468,Tb_ProjectKosten[],MATCH(Tb_ProjectKosten[[#Headers],[Forfat_Percentage]],Tb_ProjectKosten[#Headers],0),0),2),""),V468 &lt;=0,0),"")</f>
        <v/>
      </c>
      <c r="Y468" s="262"/>
      <c r="Z468" s="49"/>
      <c r="AA468" s="37" t="str" cm="1">
        <f t="array" ref="AA468">IFERROR(IF(INDEX(SubsidieTabel!$Q$1:$T$9,MATCH($F468,SubsidieTabel!$Q$1:$Q$9,0),IFERROR(MATCH(Methode_Keuze,SubsidieTabel!$Q$1:$T$1,0),2))&lt;&gt;1=TRUE,"ja",""),"")</f>
        <v/>
      </c>
    </row>
    <row r="469" spans="1:27" ht="15" customHeight="1" x14ac:dyDescent="0.25">
      <c r="A469" s="87"/>
      <c r="B469" s="219" t="str">
        <f>IF(A469&lt;&gt;"",_xlfn.MAXIFS($B$1:B468,$A$1:A468,A469)+1,"")</f>
        <v/>
      </c>
      <c r="C469" s="50"/>
      <c r="D469" s="50"/>
      <c r="E469" s="50"/>
      <c r="F469" s="50"/>
      <c r="G469" s="283"/>
      <c r="H469" s="296"/>
      <c r="I469" s="295"/>
      <c r="J469" s="295"/>
      <c r="K469" s="202"/>
      <c r="L469" s="202"/>
      <c r="M469" s="91" t="str">
        <f>IFERROR(VLOOKUP(H469,Lijsten!$H$1:$I$100,2,0),"")</f>
        <v/>
      </c>
      <c r="N469" s="91" t="str" cm="1">
        <f t="array" ref="N469">IFERROR(_xlfn.IFS(AND(LEFT(F469,6)="Arbeid",RIGHT(F469,3)&lt;&gt;"IKS"),IFERROR(VLOOKUP($G469,Tb_KostenTypen[],2,0),"tarief"),RIGHT(F469,3)="IKS","Uurtarief",LEFT(F469,6)="Arbeid","Uurtarief",AND(LEFT(F469,8)="Bijdrage",RIGHT(F469,15)="(vrijwilligers)"),"Vast tarief"),"")</f>
        <v/>
      </c>
      <c r="O469" s="92"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tarief",IF(LEFT(F469,8)="Bijdrage",VLOOKUP($F469,Tb_KostenTypen[],MATCH(Methode_Keuze,Tb_KostenTypen[#Headers],0),0),VLOOKUP($G469,Lijsten!L:O,4,0))),""),"")</f>
        <v/>
      </c>
      <c r="P469" s="92"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tarief",IF(LEFT(F469,8)="Bijdrage",VLOOKUP($F469,Tb_KostenTypen[],MATCH(Methode_Keuze,Tb_KostenTypen[#Headers],0),0),VLOOKUP($G469,Lijsten!L:O,4,0))),""),"")</f>
        <v/>
      </c>
      <c r="Q469" s="50"/>
      <c r="R469" s="50"/>
      <c r="S469" s="83"/>
      <c r="T469" s="51"/>
      <c r="U469" s="4" t="str" cm="1">
        <f t="array" ref="U469">IF(AA469&lt;&gt;"ja",_xlfn.IFNA(_xlfn.IFS(AND(O469&lt;&gt;"",F469&lt;&gt;"",RIGHT($N469,6)="tarief"),O469*Q469,S469&gt;0,IF(F469&lt;&gt;"",S469,"")),""),"")</f>
        <v/>
      </c>
      <c r="V469" s="4" t="str" cm="1">
        <f t="array" ref="V469">IF(AA469&lt;&gt;"ja",_xlfn.IFNA(_xlfn.IFS(AND(P469&lt;&gt;"",R469&lt;&gt;"",RIGHT($N469,6)="tarief"),P469*R469,T469&gt;0,T469),""),"")</f>
        <v/>
      </c>
      <c r="W469" s="4" t="str" cm="1">
        <f t="array" ref="W469">IFERROR(_xlfn.IFS(OR(F469="",LEFT(Methode_Keuze,4)="Geen"),"",AND(U469&lt;&gt;"",F469&lt;&gt;"Arbeidskosten"),ROUND(U469*VLOOKUP(F469,Tb_ProjectKosten[],MATCH(Tb_ProjectKosten[[#Headers],[Forfat_Percentage]],Tb_ProjectKosten[#Headers],0),0),2),AND(F469="Arbeidskosten",G469&lt;&gt;""),IFERROR(ROUND(U469*VLOOKUP(G469,Tb_KostenTypen[],3,0)*VLOOKUP(F469,Tb_ProjectKosten[],MATCH(Tb_ProjectKosten[[#Headers],[Forfat_Percentage]],Tb_ProjectKosten[#Headers],0),0),2),""),U469 &lt;=0,0),"")</f>
        <v/>
      </c>
      <c r="X469" s="4" t="str" cm="1">
        <f t="array" ref="X469">IFERROR(_xlfn.IFS(OR(F469="",LEFT(Methode_Keuze,4)="Geen"),"",AND(V469&lt;&gt;"",F469&lt;&gt;"Arbeidskosten"),ROUND(V469*VLOOKUP(F469,Tb_ProjectKosten[],MATCH(Tb_ProjectKosten[[#Headers],[Forfat_Percentage]],Tb_ProjectKosten[#Headers],0),0),2),AND(F469="Arbeidskosten",G469&lt;&gt;""),IFERROR(ROUND(V469*VLOOKUP(G469,Tb_KostenTypen[],3,0)*VLOOKUP(F469,Tb_ProjectKosten[],MATCH(Tb_ProjectKosten[[#Headers],[Forfat_Percentage]],Tb_ProjectKosten[#Headers],0),0),2),""),V469 &lt;=0,0),"")</f>
        <v/>
      </c>
      <c r="Y469" s="262"/>
      <c r="Z469" s="49"/>
      <c r="AA469" s="37" t="str" cm="1">
        <f t="array" ref="AA469">IFERROR(IF(INDEX(SubsidieTabel!$Q$1:$T$9,MATCH($F469,SubsidieTabel!$Q$1:$Q$9,0),IFERROR(MATCH(Methode_Keuze,SubsidieTabel!$Q$1:$T$1,0),2))&lt;&gt;1=TRUE,"ja",""),"")</f>
        <v/>
      </c>
    </row>
    <row r="470" spans="1:27" ht="15" customHeight="1" x14ac:dyDescent="0.25">
      <c r="A470" s="87"/>
      <c r="B470" s="219" t="str">
        <f>IF(A470&lt;&gt;"",_xlfn.MAXIFS($B$1:B469,$A$1:A469,A470)+1,"")</f>
        <v/>
      </c>
      <c r="C470" s="50"/>
      <c r="D470" s="50"/>
      <c r="E470" s="50"/>
      <c r="F470" s="50"/>
      <c r="G470" s="283"/>
      <c r="H470" s="296"/>
      <c r="I470" s="295"/>
      <c r="J470" s="295"/>
      <c r="K470" s="202"/>
      <c r="L470" s="202"/>
      <c r="M470" s="91" t="str">
        <f>IFERROR(VLOOKUP(H470,Lijsten!$H$1:$I$100,2,0),"")</f>
        <v/>
      </c>
      <c r="N470" s="91" t="str" cm="1">
        <f t="array" ref="N470">IFERROR(_xlfn.IFS(AND(LEFT(F470,6)="Arbeid",RIGHT(F470,3)&lt;&gt;"IKS"),IFERROR(VLOOKUP($G470,Tb_KostenTypen[],2,0),"tarief"),RIGHT(F470,3)="IKS","Uurtarief",LEFT(F470,6)="Arbeid","Uurtarief",AND(LEFT(F470,8)="Bijdrage",RIGHT(F470,15)="(vrijwilligers)"),"Vast tarief"),"")</f>
        <v/>
      </c>
      <c r="O470" s="92"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tarief",IF(LEFT(F470,8)="Bijdrage",VLOOKUP($F470,Tb_KostenTypen[],MATCH(Methode_Keuze,Tb_KostenTypen[#Headers],0),0),VLOOKUP($G470,Lijsten!L:O,4,0))),""),"")</f>
        <v/>
      </c>
      <c r="P470" s="92"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tarief",IF(LEFT(F470,8)="Bijdrage",VLOOKUP($F470,Tb_KostenTypen[],MATCH(Methode_Keuze,Tb_KostenTypen[#Headers],0),0),VLOOKUP($G470,Lijsten!L:O,4,0))),""),"")</f>
        <v/>
      </c>
      <c r="Q470" s="50"/>
      <c r="R470" s="50"/>
      <c r="S470" s="83"/>
      <c r="T470" s="51"/>
      <c r="U470" s="4" t="str" cm="1">
        <f t="array" ref="U470">IF(AA470&lt;&gt;"ja",_xlfn.IFNA(_xlfn.IFS(AND(O470&lt;&gt;"",F470&lt;&gt;"",RIGHT($N470,6)="tarief"),O470*Q470,S470&gt;0,IF(F470&lt;&gt;"",S470,"")),""),"")</f>
        <v/>
      </c>
      <c r="V470" s="4" t="str" cm="1">
        <f t="array" ref="V470">IF(AA470&lt;&gt;"ja",_xlfn.IFNA(_xlfn.IFS(AND(P470&lt;&gt;"",R470&lt;&gt;"",RIGHT($N470,6)="tarief"),P470*R470,T470&gt;0,T470),""),"")</f>
        <v/>
      </c>
      <c r="W470" s="4" t="str" cm="1">
        <f t="array" ref="W470">IFERROR(_xlfn.IFS(OR(F470="",LEFT(Methode_Keuze,4)="Geen"),"",AND(U470&lt;&gt;"",F470&lt;&gt;"Arbeidskosten"),ROUND(U470*VLOOKUP(F470,Tb_ProjectKosten[],MATCH(Tb_ProjectKosten[[#Headers],[Forfat_Percentage]],Tb_ProjectKosten[#Headers],0),0),2),AND(F470="Arbeidskosten",G470&lt;&gt;""),IFERROR(ROUND(U470*VLOOKUP(G470,Tb_KostenTypen[],3,0)*VLOOKUP(F470,Tb_ProjectKosten[],MATCH(Tb_ProjectKosten[[#Headers],[Forfat_Percentage]],Tb_ProjectKosten[#Headers],0),0),2),""),U470 &lt;=0,0),"")</f>
        <v/>
      </c>
      <c r="X470" s="4" t="str" cm="1">
        <f t="array" ref="X470">IFERROR(_xlfn.IFS(OR(F470="",LEFT(Methode_Keuze,4)="Geen"),"",AND(V470&lt;&gt;"",F470&lt;&gt;"Arbeidskosten"),ROUND(V470*VLOOKUP(F470,Tb_ProjectKosten[],MATCH(Tb_ProjectKosten[[#Headers],[Forfat_Percentage]],Tb_ProjectKosten[#Headers],0),0),2),AND(F470="Arbeidskosten",G470&lt;&gt;""),IFERROR(ROUND(V470*VLOOKUP(G470,Tb_KostenTypen[],3,0)*VLOOKUP(F470,Tb_ProjectKosten[],MATCH(Tb_ProjectKosten[[#Headers],[Forfat_Percentage]],Tb_ProjectKosten[#Headers],0),0),2),""),V470 &lt;=0,0),"")</f>
        <v/>
      </c>
      <c r="Y470" s="262"/>
      <c r="Z470" s="49"/>
      <c r="AA470" s="37" t="str" cm="1">
        <f t="array" ref="AA470">IFERROR(IF(INDEX(SubsidieTabel!$Q$1:$T$9,MATCH($F470,SubsidieTabel!$Q$1:$Q$9,0),IFERROR(MATCH(Methode_Keuze,SubsidieTabel!$Q$1:$T$1,0),2))&lt;&gt;1=TRUE,"ja",""),"")</f>
        <v/>
      </c>
    </row>
    <row r="471" spans="1:27" ht="15" customHeight="1" x14ac:dyDescent="0.25">
      <c r="A471" s="87"/>
      <c r="B471" s="219" t="str">
        <f>IF(A471&lt;&gt;"",_xlfn.MAXIFS($B$1:B470,$A$1:A470,A471)+1,"")</f>
        <v/>
      </c>
      <c r="C471" s="50"/>
      <c r="D471" s="50"/>
      <c r="E471" s="50"/>
      <c r="F471" s="50"/>
      <c r="G471" s="283"/>
      <c r="H471" s="296"/>
      <c r="I471" s="295"/>
      <c r="J471" s="295"/>
      <c r="K471" s="202"/>
      <c r="L471" s="202"/>
      <c r="M471" s="91" t="str">
        <f>IFERROR(VLOOKUP(H471,Lijsten!$H$1:$I$100,2,0),"")</f>
        <v/>
      </c>
      <c r="N471" s="91" t="str" cm="1">
        <f t="array" ref="N471">IFERROR(_xlfn.IFS(AND(LEFT(F471,6)="Arbeid",RIGHT(F471,3)&lt;&gt;"IKS"),IFERROR(VLOOKUP($G471,Tb_KostenTypen[],2,0),"tarief"),RIGHT(F471,3)="IKS","Uurtarief",LEFT(F471,6)="Arbeid","Uurtarief",AND(LEFT(F471,8)="Bijdrage",RIGHT(F471,15)="(vrijwilligers)"),"Vast tarief"),"")</f>
        <v/>
      </c>
      <c r="O471" s="92"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tarief",IF(LEFT(F471,8)="Bijdrage",VLOOKUP($F471,Tb_KostenTypen[],MATCH(Methode_Keuze,Tb_KostenTypen[#Headers],0),0),VLOOKUP($G471,Lijsten!L:O,4,0))),""),"")</f>
        <v/>
      </c>
      <c r="P471" s="92"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tarief",IF(LEFT(F471,8)="Bijdrage",VLOOKUP($F471,Tb_KostenTypen[],MATCH(Methode_Keuze,Tb_KostenTypen[#Headers],0),0),VLOOKUP($G471,Lijsten!L:O,4,0))),""),"")</f>
        <v/>
      </c>
      <c r="Q471" s="50"/>
      <c r="R471" s="50"/>
      <c r="S471" s="83"/>
      <c r="T471" s="51"/>
      <c r="U471" s="4" t="str" cm="1">
        <f t="array" ref="U471">IF(AA471&lt;&gt;"ja",_xlfn.IFNA(_xlfn.IFS(AND(O471&lt;&gt;"",F471&lt;&gt;"",RIGHT($N471,6)="tarief"),O471*Q471,S471&gt;0,IF(F471&lt;&gt;"",S471,"")),""),"")</f>
        <v/>
      </c>
      <c r="V471" s="4" t="str" cm="1">
        <f t="array" ref="V471">IF(AA471&lt;&gt;"ja",_xlfn.IFNA(_xlfn.IFS(AND(P471&lt;&gt;"",R471&lt;&gt;"",RIGHT($N471,6)="tarief"),P471*R471,T471&gt;0,T471),""),"")</f>
        <v/>
      </c>
      <c r="W471" s="4" t="str" cm="1">
        <f t="array" ref="W471">IFERROR(_xlfn.IFS(OR(F471="",LEFT(Methode_Keuze,4)="Geen"),"",AND(U471&lt;&gt;"",F471&lt;&gt;"Arbeidskosten"),ROUND(U471*VLOOKUP(F471,Tb_ProjectKosten[],MATCH(Tb_ProjectKosten[[#Headers],[Forfat_Percentage]],Tb_ProjectKosten[#Headers],0),0),2),AND(F471="Arbeidskosten",G471&lt;&gt;""),IFERROR(ROUND(U471*VLOOKUP(G471,Tb_KostenTypen[],3,0)*VLOOKUP(F471,Tb_ProjectKosten[],MATCH(Tb_ProjectKosten[[#Headers],[Forfat_Percentage]],Tb_ProjectKosten[#Headers],0),0),2),""),U471 &lt;=0,0),"")</f>
        <v/>
      </c>
      <c r="X471" s="4" t="str" cm="1">
        <f t="array" ref="X471">IFERROR(_xlfn.IFS(OR(F471="",LEFT(Methode_Keuze,4)="Geen"),"",AND(V471&lt;&gt;"",F471&lt;&gt;"Arbeidskosten"),ROUND(V471*VLOOKUP(F471,Tb_ProjectKosten[],MATCH(Tb_ProjectKosten[[#Headers],[Forfat_Percentage]],Tb_ProjectKosten[#Headers],0),0),2),AND(F471="Arbeidskosten",G471&lt;&gt;""),IFERROR(ROUND(V471*VLOOKUP(G471,Tb_KostenTypen[],3,0)*VLOOKUP(F471,Tb_ProjectKosten[],MATCH(Tb_ProjectKosten[[#Headers],[Forfat_Percentage]],Tb_ProjectKosten[#Headers],0),0),2),""),V471 &lt;=0,0),"")</f>
        <v/>
      </c>
      <c r="Y471" s="262"/>
      <c r="Z471" s="49"/>
      <c r="AA471" s="37" t="str" cm="1">
        <f t="array" ref="AA471">IFERROR(IF(INDEX(SubsidieTabel!$Q$1:$T$9,MATCH($F471,SubsidieTabel!$Q$1:$Q$9,0),IFERROR(MATCH(Methode_Keuze,SubsidieTabel!$Q$1:$T$1,0),2))&lt;&gt;1=TRUE,"ja",""),"")</f>
        <v/>
      </c>
    </row>
    <row r="472" spans="1:27" ht="15" customHeight="1" x14ac:dyDescent="0.25">
      <c r="A472" s="87"/>
      <c r="B472" s="219" t="str">
        <f>IF(A472&lt;&gt;"",_xlfn.MAXIFS($B$1:B471,$A$1:A471,A472)+1,"")</f>
        <v/>
      </c>
      <c r="C472" s="50"/>
      <c r="D472" s="50"/>
      <c r="E472" s="50"/>
      <c r="F472" s="50"/>
      <c r="G472" s="283"/>
      <c r="H472" s="296"/>
      <c r="I472" s="295"/>
      <c r="J472" s="295"/>
      <c r="K472" s="202"/>
      <c r="L472" s="202"/>
      <c r="M472" s="91" t="str">
        <f>IFERROR(VLOOKUP(H472,Lijsten!$H$1:$I$100,2,0),"")</f>
        <v/>
      </c>
      <c r="N472" s="91" t="str" cm="1">
        <f t="array" ref="N472">IFERROR(_xlfn.IFS(AND(LEFT(F472,6)="Arbeid",RIGHT(F472,3)&lt;&gt;"IKS"),IFERROR(VLOOKUP($G472,Tb_KostenTypen[],2,0),"tarief"),RIGHT(F472,3)="IKS","Uurtarief",LEFT(F472,6)="Arbeid","Uurtarief",AND(LEFT(F472,8)="Bijdrage",RIGHT(F472,15)="(vrijwilligers)"),"Vast tarief"),"")</f>
        <v/>
      </c>
      <c r="O472" s="92"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tarief",IF(LEFT(F472,8)="Bijdrage",VLOOKUP($F472,Tb_KostenTypen[],MATCH(Methode_Keuze,Tb_KostenTypen[#Headers],0),0),VLOOKUP($G472,Lijsten!L:O,4,0))),""),"")</f>
        <v/>
      </c>
      <c r="P472" s="92"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tarief",IF(LEFT(F472,8)="Bijdrage",VLOOKUP($F472,Tb_KostenTypen[],MATCH(Methode_Keuze,Tb_KostenTypen[#Headers],0),0),VLOOKUP($G472,Lijsten!L:O,4,0))),""),"")</f>
        <v/>
      </c>
      <c r="Q472" s="50"/>
      <c r="R472" s="50"/>
      <c r="S472" s="83"/>
      <c r="T472" s="51"/>
      <c r="U472" s="4" t="str" cm="1">
        <f t="array" ref="U472">IF(AA472&lt;&gt;"ja",_xlfn.IFNA(_xlfn.IFS(AND(O472&lt;&gt;"",F472&lt;&gt;"",RIGHT($N472,6)="tarief"),O472*Q472,S472&gt;0,IF(F472&lt;&gt;"",S472,"")),""),"")</f>
        <v/>
      </c>
      <c r="V472" s="4" t="str" cm="1">
        <f t="array" ref="V472">IF(AA472&lt;&gt;"ja",_xlfn.IFNA(_xlfn.IFS(AND(P472&lt;&gt;"",R472&lt;&gt;"",RIGHT($N472,6)="tarief"),P472*R472,T472&gt;0,T472),""),"")</f>
        <v/>
      </c>
      <c r="W472" s="4" t="str" cm="1">
        <f t="array" ref="W472">IFERROR(_xlfn.IFS(OR(F472="",LEFT(Methode_Keuze,4)="Geen"),"",AND(U472&lt;&gt;"",F472&lt;&gt;"Arbeidskosten"),ROUND(U472*VLOOKUP(F472,Tb_ProjectKosten[],MATCH(Tb_ProjectKosten[[#Headers],[Forfat_Percentage]],Tb_ProjectKosten[#Headers],0),0),2),AND(F472="Arbeidskosten",G472&lt;&gt;""),IFERROR(ROUND(U472*VLOOKUP(G472,Tb_KostenTypen[],3,0)*VLOOKUP(F472,Tb_ProjectKosten[],MATCH(Tb_ProjectKosten[[#Headers],[Forfat_Percentage]],Tb_ProjectKosten[#Headers],0),0),2),""),U472 &lt;=0,0),"")</f>
        <v/>
      </c>
      <c r="X472" s="4" t="str" cm="1">
        <f t="array" ref="X472">IFERROR(_xlfn.IFS(OR(F472="",LEFT(Methode_Keuze,4)="Geen"),"",AND(V472&lt;&gt;"",F472&lt;&gt;"Arbeidskosten"),ROUND(V472*VLOOKUP(F472,Tb_ProjectKosten[],MATCH(Tb_ProjectKosten[[#Headers],[Forfat_Percentage]],Tb_ProjectKosten[#Headers],0),0),2),AND(F472="Arbeidskosten",G472&lt;&gt;""),IFERROR(ROUND(V472*VLOOKUP(G472,Tb_KostenTypen[],3,0)*VLOOKUP(F472,Tb_ProjectKosten[],MATCH(Tb_ProjectKosten[[#Headers],[Forfat_Percentage]],Tb_ProjectKosten[#Headers],0),0),2),""),V472 &lt;=0,0),"")</f>
        <v/>
      </c>
      <c r="Y472" s="262"/>
      <c r="Z472" s="49"/>
      <c r="AA472" s="37" t="str" cm="1">
        <f t="array" ref="AA472">IFERROR(IF(INDEX(SubsidieTabel!$Q$1:$T$9,MATCH($F472,SubsidieTabel!$Q$1:$Q$9,0),IFERROR(MATCH(Methode_Keuze,SubsidieTabel!$Q$1:$T$1,0),2))&lt;&gt;1=TRUE,"ja",""),"")</f>
        <v/>
      </c>
    </row>
    <row r="473" spans="1:27" ht="15" customHeight="1" x14ac:dyDescent="0.25">
      <c r="A473" s="87"/>
      <c r="B473" s="219" t="str">
        <f>IF(A473&lt;&gt;"",_xlfn.MAXIFS($B$1:B472,$A$1:A472,A473)+1,"")</f>
        <v/>
      </c>
      <c r="C473" s="50"/>
      <c r="D473" s="50"/>
      <c r="E473" s="50"/>
      <c r="F473" s="50"/>
      <c r="G473" s="283"/>
      <c r="H473" s="296"/>
      <c r="I473" s="295"/>
      <c r="J473" s="295"/>
      <c r="K473" s="202"/>
      <c r="L473" s="202"/>
      <c r="M473" s="91" t="str">
        <f>IFERROR(VLOOKUP(H473,Lijsten!$H$1:$I$100,2,0),"")</f>
        <v/>
      </c>
      <c r="N473" s="91" t="str" cm="1">
        <f t="array" ref="N473">IFERROR(_xlfn.IFS(AND(LEFT(F473,6)="Arbeid",RIGHT(F473,3)&lt;&gt;"IKS"),IFERROR(VLOOKUP($G473,Tb_KostenTypen[],2,0),"tarief"),RIGHT(F473,3)="IKS","Uurtarief",LEFT(F473,6)="Arbeid","Uurtarief",AND(LEFT(F473,8)="Bijdrage",RIGHT(F473,15)="(vrijwilligers)"),"Vast tarief"),"")</f>
        <v/>
      </c>
      <c r="O473" s="92"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tarief",IF(LEFT(F473,8)="Bijdrage",VLOOKUP($F473,Tb_KostenTypen[],MATCH(Methode_Keuze,Tb_KostenTypen[#Headers],0),0),VLOOKUP($G473,Lijsten!L:O,4,0))),""),"")</f>
        <v/>
      </c>
      <c r="P473" s="92"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tarief",IF(LEFT(F473,8)="Bijdrage",VLOOKUP($F473,Tb_KostenTypen[],MATCH(Methode_Keuze,Tb_KostenTypen[#Headers],0),0),VLOOKUP($G473,Lijsten!L:O,4,0))),""),"")</f>
        <v/>
      </c>
      <c r="Q473" s="50"/>
      <c r="R473" s="50"/>
      <c r="S473" s="83"/>
      <c r="T473" s="51"/>
      <c r="U473" s="4" t="str" cm="1">
        <f t="array" ref="U473">IF(AA473&lt;&gt;"ja",_xlfn.IFNA(_xlfn.IFS(AND(O473&lt;&gt;"",F473&lt;&gt;"",RIGHT($N473,6)="tarief"),O473*Q473,S473&gt;0,IF(F473&lt;&gt;"",S473,"")),""),"")</f>
        <v/>
      </c>
      <c r="V473" s="4" t="str" cm="1">
        <f t="array" ref="V473">IF(AA473&lt;&gt;"ja",_xlfn.IFNA(_xlfn.IFS(AND(P473&lt;&gt;"",R473&lt;&gt;"",RIGHT($N473,6)="tarief"),P473*R473,T473&gt;0,T473),""),"")</f>
        <v/>
      </c>
      <c r="W473" s="4" t="str" cm="1">
        <f t="array" ref="W473">IFERROR(_xlfn.IFS(OR(F473="",LEFT(Methode_Keuze,4)="Geen"),"",AND(U473&lt;&gt;"",F473&lt;&gt;"Arbeidskosten"),ROUND(U473*VLOOKUP(F473,Tb_ProjectKosten[],MATCH(Tb_ProjectKosten[[#Headers],[Forfat_Percentage]],Tb_ProjectKosten[#Headers],0),0),2),AND(F473="Arbeidskosten",G473&lt;&gt;""),IFERROR(ROUND(U473*VLOOKUP(G473,Tb_KostenTypen[],3,0)*VLOOKUP(F473,Tb_ProjectKosten[],MATCH(Tb_ProjectKosten[[#Headers],[Forfat_Percentage]],Tb_ProjectKosten[#Headers],0),0),2),""),U473 &lt;=0,0),"")</f>
        <v/>
      </c>
      <c r="X473" s="4" t="str" cm="1">
        <f t="array" ref="X473">IFERROR(_xlfn.IFS(OR(F473="",LEFT(Methode_Keuze,4)="Geen"),"",AND(V473&lt;&gt;"",F473&lt;&gt;"Arbeidskosten"),ROUND(V473*VLOOKUP(F473,Tb_ProjectKosten[],MATCH(Tb_ProjectKosten[[#Headers],[Forfat_Percentage]],Tb_ProjectKosten[#Headers],0),0),2),AND(F473="Arbeidskosten",G473&lt;&gt;""),IFERROR(ROUND(V473*VLOOKUP(G473,Tb_KostenTypen[],3,0)*VLOOKUP(F473,Tb_ProjectKosten[],MATCH(Tb_ProjectKosten[[#Headers],[Forfat_Percentage]],Tb_ProjectKosten[#Headers],0),0),2),""),V473 &lt;=0,0),"")</f>
        <v/>
      </c>
      <c r="Y473" s="262"/>
      <c r="Z473" s="49"/>
      <c r="AA473" s="37" t="str" cm="1">
        <f t="array" ref="AA473">IFERROR(IF(INDEX(SubsidieTabel!$Q$1:$T$9,MATCH($F473,SubsidieTabel!$Q$1:$Q$9,0),IFERROR(MATCH(Methode_Keuze,SubsidieTabel!$Q$1:$T$1,0),2))&lt;&gt;1=TRUE,"ja",""),"")</f>
        <v/>
      </c>
    </row>
    <row r="474" spans="1:27" ht="15" customHeight="1" x14ac:dyDescent="0.25">
      <c r="A474" s="87"/>
      <c r="B474" s="219" t="str">
        <f>IF(A474&lt;&gt;"",_xlfn.MAXIFS($B$1:B473,$A$1:A473,A474)+1,"")</f>
        <v/>
      </c>
      <c r="C474" s="50"/>
      <c r="D474" s="50"/>
      <c r="E474" s="50"/>
      <c r="F474" s="50"/>
      <c r="G474" s="283"/>
      <c r="H474" s="296"/>
      <c r="I474" s="295"/>
      <c r="J474" s="295"/>
      <c r="K474" s="202"/>
      <c r="L474" s="202"/>
      <c r="M474" s="91" t="str">
        <f>IFERROR(VLOOKUP(H474,Lijsten!$H$1:$I$100,2,0),"")</f>
        <v/>
      </c>
      <c r="N474" s="91" t="str" cm="1">
        <f t="array" ref="N474">IFERROR(_xlfn.IFS(AND(LEFT(F474,6)="Arbeid",RIGHT(F474,3)&lt;&gt;"IKS"),IFERROR(VLOOKUP($G474,Tb_KostenTypen[],2,0),"tarief"),RIGHT(F474,3)="IKS","Uurtarief",LEFT(F474,6)="Arbeid","Uurtarief",AND(LEFT(F474,8)="Bijdrage",RIGHT(F474,15)="(vrijwilligers)"),"Vast tarief"),"")</f>
        <v/>
      </c>
      <c r="O474" s="92"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tarief",IF(LEFT(F474,8)="Bijdrage",VLOOKUP($F474,Tb_KostenTypen[],MATCH(Methode_Keuze,Tb_KostenTypen[#Headers],0),0),VLOOKUP($G474,Lijsten!L:O,4,0))),""),"")</f>
        <v/>
      </c>
      <c r="P474" s="92"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tarief",IF(LEFT(F474,8)="Bijdrage",VLOOKUP($F474,Tb_KostenTypen[],MATCH(Methode_Keuze,Tb_KostenTypen[#Headers],0),0),VLOOKUP($G474,Lijsten!L:O,4,0))),""),"")</f>
        <v/>
      </c>
      <c r="Q474" s="50"/>
      <c r="R474" s="50"/>
      <c r="S474" s="83"/>
      <c r="T474" s="51"/>
      <c r="U474" s="4" t="str" cm="1">
        <f t="array" ref="U474">IF(AA474&lt;&gt;"ja",_xlfn.IFNA(_xlfn.IFS(AND(O474&lt;&gt;"",F474&lt;&gt;"",RIGHT($N474,6)="tarief"),O474*Q474,S474&gt;0,IF(F474&lt;&gt;"",S474,"")),""),"")</f>
        <v/>
      </c>
      <c r="V474" s="4" t="str" cm="1">
        <f t="array" ref="V474">IF(AA474&lt;&gt;"ja",_xlfn.IFNA(_xlfn.IFS(AND(P474&lt;&gt;"",R474&lt;&gt;"",RIGHT($N474,6)="tarief"),P474*R474,T474&gt;0,T474),""),"")</f>
        <v/>
      </c>
      <c r="W474" s="4" t="str" cm="1">
        <f t="array" ref="W474">IFERROR(_xlfn.IFS(OR(F474="",LEFT(Methode_Keuze,4)="Geen"),"",AND(U474&lt;&gt;"",F474&lt;&gt;"Arbeidskosten"),ROUND(U474*VLOOKUP(F474,Tb_ProjectKosten[],MATCH(Tb_ProjectKosten[[#Headers],[Forfat_Percentage]],Tb_ProjectKosten[#Headers],0),0),2),AND(F474="Arbeidskosten",G474&lt;&gt;""),IFERROR(ROUND(U474*VLOOKUP(G474,Tb_KostenTypen[],3,0)*VLOOKUP(F474,Tb_ProjectKosten[],MATCH(Tb_ProjectKosten[[#Headers],[Forfat_Percentage]],Tb_ProjectKosten[#Headers],0),0),2),""),U474 &lt;=0,0),"")</f>
        <v/>
      </c>
      <c r="X474" s="4" t="str" cm="1">
        <f t="array" ref="X474">IFERROR(_xlfn.IFS(OR(F474="",LEFT(Methode_Keuze,4)="Geen"),"",AND(V474&lt;&gt;"",F474&lt;&gt;"Arbeidskosten"),ROUND(V474*VLOOKUP(F474,Tb_ProjectKosten[],MATCH(Tb_ProjectKosten[[#Headers],[Forfat_Percentage]],Tb_ProjectKosten[#Headers],0),0),2),AND(F474="Arbeidskosten",G474&lt;&gt;""),IFERROR(ROUND(V474*VLOOKUP(G474,Tb_KostenTypen[],3,0)*VLOOKUP(F474,Tb_ProjectKosten[],MATCH(Tb_ProjectKosten[[#Headers],[Forfat_Percentage]],Tb_ProjectKosten[#Headers],0),0),2),""),V474 &lt;=0,0),"")</f>
        <v/>
      </c>
      <c r="Y474" s="262"/>
      <c r="Z474" s="49"/>
      <c r="AA474" s="37" t="str" cm="1">
        <f t="array" ref="AA474">IFERROR(IF(INDEX(SubsidieTabel!$Q$1:$T$9,MATCH($F474,SubsidieTabel!$Q$1:$Q$9,0),IFERROR(MATCH(Methode_Keuze,SubsidieTabel!$Q$1:$T$1,0),2))&lt;&gt;1=TRUE,"ja",""),"")</f>
        <v/>
      </c>
    </row>
    <row r="475" spans="1:27" ht="15" customHeight="1" x14ac:dyDescent="0.25">
      <c r="A475" s="87"/>
      <c r="B475" s="219" t="str">
        <f>IF(A475&lt;&gt;"",_xlfn.MAXIFS($B$1:B474,$A$1:A474,A475)+1,"")</f>
        <v/>
      </c>
      <c r="C475" s="50"/>
      <c r="D475" s="50"/>
      <c r="E475" s="50"/>
      <c r="F475" s="50"/>
      <c r="G475" s="283"/>
      <c r="H475" s="296"/>
      <c r="I475" s="295"/>
      <c r="J475" s="295"/>
      <c r="K475" s="202"/>
      <c r="L475" s="202"/>
      <c r="M475" s="91" t="str">
        <f>IFERROR(VLOOKUP(H475,Lijsten!$H$1:$I$100,2,0),"")</f>
        <v/>
      </c>
      <c r="N475" s="91" t="str" cm="1">
        <f t="array" ref="N475">IFERROR(_xlfn.IFS(AND(LEFT(F475,6)="Arbeid",RIGHT(F475,3)&lt;&gt;"IKS"),IFERROR(VLOOKUP($G475,Tb_KostenTypen[],2,0),"tarief"),RIGHT(F475,3)="IKS","Uurtarief",LEFT(F475,6)="Arbeid","Uurtarief",AND(LEFT(F475,8)="Bijdrage",RIGHT(F475,15)="(vrijwilligers)"),"Vast tarief"),"")</f>
        <v/>
      </c>
      <c r="O475" s="92"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tarief",IF(LEFT(F475,8)="Bijdrage",VLOOKUP($F475,Tb_KostenTypen[],MATCH(Methode_Keuze,Tb_KostenTypen[#Headers],0),0),VLOOKUP($G475,Lijsten!L:O,4,0))),""),"")</f>
        <v/>
      </c>
      <c r="P475" s="92"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tarief",IF(LEFT(F475,8)="Bijdrage",VLOOKUP($F475,Tb_KostenTypen[],MATCH(Methode_Keuze,Tb_KostenTypen[#Headers],0),0),VLOOKUP($G475,Lijsten!L:O,4,0))),""),"")</f>
        <v/>
      </c>
      <c r="Q475" s="50"/>
      <c r="R475" s="50"/>
      <c r="S475" s="83"/>
      <c r="T475" s="51"/>
      <c r="U475" s="4" t="str" cm="1">
        <f t="array" ref="U475">IF(AA475&lt;&gt;"ja",_xlfn.IFNA(_xlfn.IFS(AND(O475&lt;&gt;"",F475&lt;&gt;"",RIGHT($N475,6)="tarief"),O475*Q475,S475&gt;0,IF(F475&lt;&gt;"",S475,"")),""),"")</f>
        <v/>
      </c>
      <c r="V475" s="4" t="str" cm="1">
        <f t="array" ref="V475">IF(AA475&lt;&gt;"ja",_xlfn.IFNA(_xlfn.IFS(AND(P475&lt;&gt;"",R475&lt;&gt;"",RIGHT($N475,6)="tarief"),P475*R475,T475&gt;0,T475),""),"")</f>
        <v/>
      </c>
      <c r="W475" s="4" t="str" cm="1">
        <f t="array" ref="W475">IFERROR(_xlfn.IFS(OR(F475="",LEFT(Methode_Keuze,4)="Geen"),"",AND(U475&lt;&gt;"",F475&lt;&gt;"Arbeidskosten"),ROUND(U475*VLOOKUP(F475,Tb_ProjectKosten[],MATCH(Tb_ProjectKosten[[#Headers],[Forfat_Percentage]],Tb_ProjectKosten[#Headers],0),0),2),AND(F475="Arbeidskosten",G475&lt;&gt;""),IFERROR(ROUND(U475*VLOOKUP(G475,Tb_KostenTypen[],3,0)*VLOOKUP(F475,Tb_ProjectKosten[],MATCH(Tb_ProjectKosten[[#Headers],[Forfat_Percentage]],Tb_ProjectKosten[#Headers],0),0),2),""),U475 &lt;=0,0),"")</f>
        <v/>
      </c>
      <c r="X475" s="4" t="str" cm="1">
        <f t="array" ref="X475">IFERROR(_xlfn.IFS(OR(F475="",LEFT(Methode_Keuze,4)="Geen"),"",AND(V475&lt;&gt;"",F475&lt;&gt;"Arbeidskosten"),ROUND(V475*VLOOKUP(F475,Tb_ProjectKosten[],MATCH(Tb_ProjectKosten[[#Headers],[Forfat_Percentage]],Tb_ProjectKosten[#Headers],0),0),2),AND(F475="Arbeidskosten",G475&lt;&gt;""),IFERROR(ROUND(V475*VLOOKUP(G475,Tb_KostenTypen[],3,0)*VLOOKUP(F475,Tb_ProjectKosten[],MATCH(Tb_ProjectKosten[[#Headers],[Forfat_Percentage]],Tb_ProjectKosten[#Headers],0),0),2),""),V475 &lt;=0,0),"")</f>
        <v/>
      </c>
      <c r="Y475" s="262"/>
      <c r="Z475" s="49"/>
      <c r="AA475" s="37" t="str" cm="1">
        <f t="array" ref="AA475">IFERROR(IF(INDEX(SubsidieTabel!$Q$1:$T$9,MATCH($F475,SubsidieTabel!$Q$1:$Q$9,0),IFERROR(MATCH(Methode_Keuze,SubsidieTabel!$Q$1:$T$1,0),2))&lt;&gt;1=TRUE,"ja",""),"")</f>
        <v/>
      </c>
    </row>
    <row r="476" spans="1:27" ht="15" customHeight="1" x14ac:dyDescent="0.25">
      <c r="A476" s="87"/>
      <c r="B476" s="219" t="str">
        <f>IF(A476&lt;&gt;"",_xlfn.MAXIFS($B$1:B475,$A$1:A475,A476)+1,"")</f>
        <v/>
      </c>
      <c r="C476" s="50"/>
      <c r="D476" s="50"/>
      <c r="E476" s="50"/>
      <c r="F476" s="50"/>
      <c r="G476" s="283"/>
      <c r="H476" s="296"/>
      <c r="I476" s="295"/>
      <c r="J476" s="295"/>
      <c r="K476" s="202"/>
      <c r="L476" s="202"/>
      <c r="M476" s="91" t="str">
        <f>IFERROR(VLOOKUP(H476,Lijsten!$H$1:$I$100,2,0),"")</f>
        <v/>
      </c>
      <c r="N476" s="91" t="str" cm="1">
        <f t="array" ref="N476">IFERROR(_xlfn.IFS(AND(LEFT(F476,6)="Arbeid",RIGHT(F476,3)&lt;&gt;"IKS"),IFERROR(VLOOKUP($G476,Tb_KostenTypen[],2,0),"tarief"),RIGHT(F476,3)="IKS","Uurtarief",LEFT(F476,6)="Arbeid","Uurtarief",AND(LEFT(F476,8)="Bijdrage",RIGHT(F476,15)="(vrijwilligers)"),"Vast tarief"),"")</f>
        <v/>
      </c>
      <c r="O476" s="92"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tarief",IF(LEFT(F476,8)="Bijdrage",VLOOKUP($F476,Tb_KostenTypen[],MATCH(Methode_Keuze,Tb_KostenTypen[#Headers],0),0),VLOOKUP($G476,Lijsten!L:O,4,0))),""),"")</f>
        <v/>
      </c>
      <c r="P476" s="92"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tarief",IF(LEFT(F476,8)="Bijdrage",VLOOKUP($F476,Tb_KostenTypen[],MATCH(Methode_Keuze,Tb_KostenTypen[#Headers],0),0),VLOOKUP($G476,Lijsten!L:O,4,0))),""),"")</f>
        <v/>
      </c>
      <c r="Q476" s="50"/>
      <c r="R476" s="50"/>
      <c r="S476" s="83"/>
      <c r="T476" s="51"/>
      <c r="U476" s="4" t="str" cm="1">
        <f t="array" ref="U476">IF(AA476&lt;&gt;"ja",_xlfn.IFNA(_xlfn.IFS(AND(O476&lt;&gt;"",F476&lt;&gt;"",RIGHT($N476,6)="tarief"),O476*Q476,S476&gt;0,IF(F476&lt;&gt;"",S476,"")),""),"")</f>
        <v/>
      </c>
      <c r="V476" s="4" t="str" cm="1">
        <f t="array" ref="V476">IF(AA476&lt;&gt;"ja",_xlfn.IFNA(_xlfn.IFS(AND(P476&lt;&gt;"",R476&lt;&gt;"",RIGHT($N476,6)="tarief"),P476*R476,T476&gt;0,T476),""),"")</f>
        <v/>
      </c>
      <c r="W476" s="4" t="str" cm="1">
        <f t="array" ref="W476">IFERROR(_xlfn.IFS(OR(F476="",LEFT(Methode_Keuze,4)="Geen"),"",AND(U476&lt;&gt;"",F476&lt;&gt;"Arbeidskosten"),ROUND(U476*VLOOKUP(F476,Tb_ProjectKosten[],MATCH(Tb_ProjectKosten[[#Headers],[Forfat_Percentage]],Tb_ProjectKosten[#Headers],0),0),2),AND(F476="Arbeidskosten",G476&lt;&gt;""),IFERROR(ROUND(U476*VLOOKUP(G476,Tb_KostenTypen[],3,0)*VLOOKUP(F476,Tb_ProjectKosten[],MATCH(Tb_ProjectKosten[[#Headers],[Forfat_Percentage]],Tb_ProjectKosten[#Headers],0),0),2),""),U476 &lt;=0,0),"")</f>
        <v/>
      </c>
      <c r="X476" s="4" t="str" cm="1">
        <f t="array" ref="X476">IFERROR(_xlfn.IFS(OR(F476="",LEFT(Methode_Keuze,4)="Geen"),"",AND(V476&lt;&gt;"",F476&lt;&gt;"Arbeidskosten"),ROUND(V476*VLOOKUP(F476,Tb_ProjectKosten[],MATCH(Tb_ProjectKosten[[#Headers],[Forfat_Percentage]],Tb_ProjectKosten[#Headers],0),0),2),AND(F476="Arbeidskosten",G476&lt;&gt;""),IFERROR(ROUND(V476*VLOOKUP(G476,Tb_KostenTypen[],3,0)*VLOOKUP(F476,Tb_ProjectKosten[],MATCH(Tb_ProjectKosten[[#Headers],[Forfat_Percentage]],Tb_ProjectKosten[#Headers],0),0),2),""),V476 &lt;=0,0),"")</f>
        <v/>
      </c>
      <c r="Y476" s="262"/>
      <c r="Z476" s="49"/>
      <c r="AA476" s="37" t="str" cm="1">
        <f t="array" ref="AA476">IFERROR(IF(INDEX(SubsidieTabel!$Q$1:$T$9,MATCH($F476,SubsidieTabel!$Q$1:$Q$9,0),IFERROR(MATCH(Methode_Keuze,SubsidieTabel!$Q$1:$T$1,0),2))&lt;&gt;1=TRUE,"ja",""),"")</f>
        <v/>
      </c>
    </row>
    <row r="477" spans="1:27" ht="15" customHeight="1" x14ac:dyDescent="0.25">
      <c r="A477" s="87"/>
      <c r="B477" s="219" t="str">
        <f>IF(A477&lt;&gt;"",_xlfn.MAXIFS($B$1:B476,$A$1:A476,A477)+1,"")</f>
        <v/>
      </c>
      <c r="C477" s="50"/>
      <c r="D477" s="50"/>
      <c r="E477" s="50"/>
      <c r="F477" s="50"/>
      <c r="G477" s="283"/>
      <c r="H477" s="296"/>
      <c r="I477" s="295"/>
      <c r="J477" s="295"/>
      <c r="K477" s="202"/>
      <c r="L477" s="202"/>
      <c r="M477" s="91" t="str">
        <f>IFERROR(VLOOKUP(H477,Lijsten!$H$1:$I$100,2,0),"")</f>
        <v/>
      </c>
      <c r="N477" s="91" t="str" cm="1">
        <f t="array" ref="N477">IFERROR(_xlfn.IFS(AND(LEFT(F477,6)="Arbeid",RIGHT(F477,3)&lt;&gt;"IKS"),IFERROR(VLOOKUP($G477,Tb_KostenTypen[],2,0),"tarief"),RIGHT(F477,3)="IKS","Uurtarief",LEFT(F477,6)="Arbeid","Uurtarief",AND(LEFT(F477,8)="Bijdrage",RIGHT(F477,15)="(vrijwilligers)"),"Vast tarief"),"")</f>
        <v/>
      </c>
      <c r="O477" s="92"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tarief",IF(LEFT(F477,8)="Bijdrage",VLOOKUP($F477,Tb_KostenTypen[],MATCH(Methode_Keuze,Tb_KostenTypen[#Headers],0),0),VLOOKUP($G477,Lijsten!L:O,4,0))),""),"")</f>
        <v/>
      </c>
      <c r="P477" s="92"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tarief",IF(LEFT(F477,8)="Bijdrage",VLOOKUP($F477,Tb_KostenTypen[],MATCH(Methode_Keuze,Tb_KostenTypen[#Headers],0),0),VLOOKUP($G477,Lijsten!L:O,4,0))),""),"")</f>
        <v/>
      </c>
      <c r="Q477" s="50"/>
      <c r="R477" s="50"/>
      <c r="S477" s="83"/>
      <c r="T477" s="51"/>
      <c r="U477" s="4" t="str" cm="1">
        <f t="array" ref="U477">IF(AA477&lt;&gt;"ja",_xlfn.IFNA(_xlfn.IFS(AND(O477&lt;&gt;"",F477&lt;&gt;"",RIGHT($N477,6)="tarief"),O477*Q477,S477&gt;0,IF(F477&lt;&gt;"",S477,"")),""),"")</f>
        <v/>
      </c>
      <c r="V477" s="4" t="str" cm="1">
        <f t="array" ref="V477">IF(AA477&lt;&gt;"ja",_xlfn.IFNA(_xlfn.IFS(AND(P477&lt;&gt;"",R477&lt;&gt;"",RIGHT($N477,6)="tarief"),P477*R477,T477&gt;0,T477),""),"")</f>
        <v/>
      </c>
      <c r="W477" s="4" t="str" cm="1">
        <f t="array" ref="W477">IFERROR(_xlfn.IFS(OR(F477="",LEFT(Methode_Keuze,4)="Geen"),"",AND(U477&lt;&gt;"",F477&lt;&gt;"Arbeidskosten"),ROUND(U477*VLOOKUP(F477,Tb_ProjectKosten[],MATCH(Tb_ProjectKosten[[#Headers],[Forfat_Percentage]],Tb_ProjectKosten[#Headers],0),0),2),AND(F477="Arbeidskosten",G477&lt;&gt;""),IFERROR(ROUND(U477*VLOOKUP(G477,Tb_KostenTypen[],3,0)*VLOOKUP(F477,Tb_ProjectKosten[],MATCH(Tb_ProjectKosten[[#Headers],[Forfat_Percentage]],Tb_ProjectKosten[#Headers],0),0),2),""),U477 &lt;=0,0),"")</f>
        <v/>
      </c>
      <c r="X477" s="4" t="str" cm="1">
        <f t="array" ref="X477">IFERROR(_xlfn.IFS(OR(F477="",LEFT(Methode_Keuze,4)="Geen"),"",AND(V477&lt;&gt;"",F477&lt;&gt;"Arbeidskosten"),ROUND(V477*VLOOKUP(F477,Tb_ProjectKosten[],MATCH(Tb_ProjectKosten[[#Headers],[Forfat_Percentage]],Tb_ProjectKosten[#Headers],0),0),2),AND(F477="Arbeidskosten",G477&lt;&gt;""),IFERROR(ROUND(V477*VLOOKUP(G477,Tb_KostenTypen[],3,0)*VLOOKUP(F477,Tb_ProjectKosten[],MATCH(Tb_ProjectKosten[[#Headers],[Forfat_Percentage]],Tb_ProjectKosten[#Headers],0),0),2),""),V477 &lt;=0,0),"")</f>
        <v/>
      </c>
      <c r="Y477" s="262"/>
      <c r="Z477" s="49"/>
      <c r="AA477" s="37" t="str" cm="1">
        <f t="array" ref="AA477">IFERROR(IF(INDEX(SubsidieTabel!$Q$1:$T$9,MATCH($F477,SubsidieTabel!$Q$1:$Q$9,0),IFERROR(MATCH(Methode_Keuze,SubsidieTabel!$Q$1:$T$1,0),2))&lt;&gt;1=TRUE,"ja",""),"")</f>
        <v/>
      </c>
    </row>
    <row r="478" spans="1:27" ht="15" customHeight="1" x14ac:dyDescent="0.25">
      <c r="A478" s="87"/>
      <c r="B478" s="219" t="str">
        <f>IF(A478&lt;&gt;"",_xlfn.MAXIFS($B$1:B477,$A$1:A477,A478)+1,"")</f>
        <v/>
      </c>
      <c r="C478" s="50"/>
      <c r="D478" s="50"/>
      <c r="E478" s="50"/>
      <c r="F478" s="50"/>
      <c r="G478" s="283"/>
      <c r="H478" s="296"/>
      <c r="I478" s="295"/>
      <c r="J478" s="295"/>
      <c r="K478" s="202"/>
      <c r="L478" s="202"/>
      <c r="M478" s="91" t="str">
        <f>IFERROR(VLOOKUP(H478,Lijsten!$H$1:$I$100,2,0),"")</f>
        <v/>
      </c>
      <c r="N478" s="91" t="str" cm="1">
        <f t="array" ref="N478">IFERROR(_xlfn.IFS(AND(LEFT(F478,6)="Arbeid",RIGHT(F478,3)&lt;&gt;"IKS"),IFERROR(VLOOKUP($G478,Tb_KostenTypen[],2,0),"tarief"),RIGHT(F478,3)="IKS","Uurtarief",LEFT(F478,6)="Arbeid","Uurtarief",AND(LEFT(F478,8)="Bijdrage",RIGHT(F478,15)="(vrijwilligers)"),"Vast tarief"),"")</f>
        <v/>
      </c>
      <c r="O478" s="92"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tarief",IF(LEFT(F478,8)="Bijdrage",VLOOKUP($F478,Tb_KostenTypen[],MATCH(Methode_Keuze,Tb_KostenTypen[#Headers],0),0),VLOOKUP($G478,Lijsten!L:O,4,0))),""),"")</f>
        <v/>
      </c>
      <c r="P478" s="92"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tarief",IF(LEFT(F478,8)="Bijdrage",VLOOKUP($F478,Tb_KostenTypen[],MATCH(Methode_Keuze,Tb_KostenTypen[#Headers],0),0),VLOOKUP($G478,Lijsten!L:O,4,0))),""),"")</f>
        <v/>
      </c>
      <c r="Q478" s="50"/>
      <c r="R478" s="50"/>
      <c r="S478" s="83"/>
      <c r="T478" s="51"/>
      <c r="U478" s="4" t="str" cm="1">
        <f t="array" ref="U478">IF(AA478&lt;&gt;"ja",_xlfn.IFNA(_xlfn.IFS(AND(O478&lt;&gt;"",F478&lt;&gt;"",RIGHT($N478,6)="tarief"),O478*Q478,S478&gt;0,IF(F478&lt;&gt;"",S478,"")),""),"")</f>
        <v/>
      </c>
      <c r="V478" s="4" t="str" cm="1">
        <f t="array" ref="V478">IF(AA478&lt;&gt;"ja",_xlfn.IFNA(_xlfn.IFS(AND(P478&lt;&gt;"",R478&lt;&gt;"",RIGHT($N478,6)="tarief"),P478*R478,T478&gt;0,T478),""),"")</f>
        <v/>
      </c>
      <c r="W478" s="4" t="str" cm="1">
        <f t="array" ref="W478">IFERROR(_xlfn.IFS(OR(F478="",LEFT(Methode_Keuze,4)="Geen"),"",AND(U478&lt;&gt;"",F478&lt;&gt;"Arbeidskosten"),ROUND(U478*VLOOKUP(F478,Tb_ProjectKosten[],MATCH(Tb_ProjectKosten[[#Headers],[Forfat_Percentage]],Tb_ProjectKosten[#Headers],0),0),2),AND(F478="Arbeidskosten",G478&lt;&gt;""),IFERROR(ROUND(U478*VLOOKUP(G478,Tb_KostenTypen[],3,0)*VLOOKUP(F478,Tb_ProjectKosten[],MATCH(Tb_ProjectKosten[[#Headers],[Forfat_Percentage]],Tb_ProjectKosten[#Headers],0),0),2),""),U478 &lt;=0,0),"")</f>
        <v/>
      </c>
      <c r="X478" s="4" t="str" cm="1">
        <f t="array" ref="X478">IFERROR(_xlfn.IFS(OR(F478="",LEFT(Methode_Keuze,4)="Geen"),"",AND(V478&lt;&gt;"",F478&lt;&gt;"Arbeidskosten"),ROUND(V478*VLOOKUP(F478,Tb_ProjectKosten[],MATCH(Tb_ProjectKosten[[#Headers],[Forfat_Percentage]],Tb_ProjectKosten[#Headers],0),0),2),AND(F478="Arbeidskosten",G478&lt;&gt;""),IFERROR(ROUND(V478*VLOOKUP(G478,Tb_KostenTypen[],3,0)*VLOOKUP(F478,Tb_ProjectKosten[],MATCH(Tb_ProjectKosten[[#Headers],[Forfat_Percentage]],Tb_ProjectKosten[#Headers],0),0),2),""),V478 &lt;=0,0),"")</f>
        <v/>
      </c>
      <c r="Y478" s="262"/>
      <c r="Z478" s="49"/>
      <c r="AA478" s="37" t="str" cm="1">
        <f t="array" ref="AA478">IFERROR(IF(INDEX(SubsidieTabel!$Q$1:$T$9,MATCH($F478,SubsidieTabel!$Q$1:$Q$9,0),IFERROR(MATCH(Methode_Keuze,SubsidieTabel!$Q$1:$T$1,0),2))&lt;&gt;1=TRUE,"ja",""),"")</f>
        <v/>
      </c>
    </row>
    <row r="479" spans="1:27" ht="15" customHeight="1" x14ac:dyDescent="0.25">
      <c r="A479" s="87"/>
      <c r="B479" s="219" t="str">
        <f>IF(A479&lt;&gt;"",_xlfn.MAXIFS($B$1:B478,$A$1:A478,A479)+1,"")</f>
        <v/>
      </c>
      <c r="C479" s="50"/>
      <c r="D479" s="50"/>
      <c r="E479" s="50"/>
      <c r="F479" s="50"/>
      <c r="G479" s="283"/>
      <c r="H479" s="296"/>
      <c r="I479" s="295"/>
      <c r="J479" s="295"/>
      <c r="K479" s="202"/>
      <c r="L479" s="202"/>
      <c r="M479" s="91" t="str">
        <f>IFERROR(VLOOKUP(H479,Lijsten!$H$1:$I$100,2,0),"")</f>
        <v/>
      </c>
      <c r="N479" s="91" t="str" cm="1">
        <f t="array" ref="N479">IFERROR(_xlfn.IFS(AND(LEFT(F479,6)="Arbeid",RIGHT(F479,3)&lt;&gt;"IKS"),IFERROR(VLOOKUP($G479,Tb_KostenTypen[],2,0),"tarief"),RIGHT(F479,3)="IKS","Uurtarief",LEFT(F479,6)="Arbeid","Uurtarief",AND(LEFT(F479,8)="Bijdrage",RIGHT(F479,15)="(vrijwilligers)"),"Vast tarief"),"")</f>
        <v/>
      </c>
      <c r="O479" s="92"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tarief",IF(LEFT(F479,8)="Bijdrage",VLOOKUP($F479,Tb_KostenTypen[],MATCH(Methode_Keuze,Tb_KostenTypen[#Headers],0),0),VLOOKUP($G479,Lijsten!L:O,4,0))),""),"")</f>
        <v/>
      </c>
      <c r="P479" s="92"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tarief",IF(LEFT(F479,8)="Bijdrage",VLOOKUP($F479,Tb_KostenTypen[],MATCH(Methode_Keuze,Tb_KostenTypen[#Headers],0),0),VLOOKUP($G479,Lijsten!L:O,4,0))),""),"")</f>
        <v/>
      </c>
      <c r="Q479" s="50"/>
      <c r="R479" s="50"/>
      <c r="S479" s="83"/>
      <c r="T479" s="51"/>
      <c r="U479" s="4" t="str" cm="1">
        <f t="array" ref="U479">IF(AA479&lt;&gt;"ja",_xlfn.IFNA(_xlfn.IFS(AND(O479&lt;&gt;"",F479&lt;&gt;"",RIGHT($N479,6)="tarief"),O479*Q479,S479&gt;0,IF(F479&lt;&gt;"",S479,"")),""),"")</f>
        <v/>
      </c>
      <c r="V479" s="4" t="str" cm="1">
        <f t="array" ref="V479">IF(AA479&lt;&gt;"ja",_xlfn.IFNA(_xlfn.IFS(AND(P479&lt;&gt;"",R479&lt;&gt;"",RIGHT($N479,6)="tarief"),P479*R479,T479&gt;0,T479),""),"")</f>
        <v/>
      </c>
      <c r="W479" s="4" t="str" cm="1">
        <f t="array" ref="W479">IFERROR(_xlfn.IFS(OR(F479="",LEFT(Methode_Keuze,4)="Geen"),"",AND(U479&lt;&gt;"",F479&lt;&gt;"Arbeidskosten"),ROUND(U479*VLOOKUP(F479,Tb_ProjectKosten[],MATCH(Tb_ProjectKosten[[#Headers],[Forfat_Percentage]],Tb_ProjectKosten[#Headers],0),0),2),AND(F479="Arbeidskosten",G479&lt;&gt;""),IFERROR(ROUND(U479*VLOOKUP(G479,Tb_KostenTypen[],3,0)*VLOOKUP(F479,Tb_ProjectKosten[],MATCH(Tb_ProjectKosten[[#Headers],[Forfat_Percentage]],Tb_ProjectKosten[#Headers],0),0),2),""),U479 &lt;=0,0),"")</f>
        <v/>
      </c>
      <c r="X479" s="4" t="str" cm="1">
        <f t="array" ref="X479">IFERROR(_xlfn.IFS(OR(F479="",LEFT(Methode_Keuze,4)="Geen"),"",AND(V479&lt;&gt;"",F479&lt;&gt;"Arbeidskosten"),ROUND(V479*VLOOKUP(F479,Tb_ProjectKosten[],MATCH(Tb_ProjectKosten[[#Headers],[Forfat_Percentage]],Tb_ProjectKosten[#Headers],0),0),2),AND(F479="Arbeidskosten",G479&lt;&gt;""),IFERROR(ROUND(V479*VLOOKUP(G479,Tb_KostenTypen[],3,0)*VLOOKUP(F479,Tb_ProjectKosten[],MATCH(Tb_ProjectKosten[[#Headers],[Forfat_Percentage]],Tb_ProjectKosten[#Headers],0),0),2),""),V479 &lt;=0,0),"")</f>
        <v/>
      </c>
      <c r="Y479" s="262"/>
      <c r="Z479" s="49"/>
      <c r="AA479" s="37" t="str" cm="1">
        <f t="array" ref="AA479">IFERROR(IF(INDEX(SubsidieTabel!$Q$1:$T$9,MATCH($F479,SubsidieTabel!$Q$1:$Q$9,0),IFERROR(MATCH(Methode_Keuze,SubsidieTabel!$Q$1:$T$1,0),2))&lt;&gt;1=TRUE,"ja",""),"")</f>
        <v/>
      </c>
    </row>
    <row r="480" spans="1:27" ht="15" customHeight="1" x14ac:dyDescent="0.25">
      <c r="A480" s="87"/>
      <c r="B480" s="219" t="str">
        <f>IF(A480&lt;&gt;"",_xlfn.MAXIFS($B$1:B479,$A$1:A479,A480)+1,"")</f>
        <v/>
      </c>
      <c r="C480" s="50"/>
      <c r="D480" s="50"/>
      <c r="E480" s="50"/>
      <c r="F480" s="50"/>
      <c r="G480" s="283"/>
      <c r="H480" s="296"/>
      <c r="I480" s="295"/>
      <c r="J480" s="295"/>
      <c r="K480" s="202"/>
      <c r="L480" s="202"/>
      <c r="M480" s="91" t="str">
        <f>IFERROR(VLOOKUP(H480,Lijsten!$H$1:$I$100,2,0),"")</f>
        <v/>
      </c>
      <c r="N480" s="91" t="str" cm="1">
        <f t="array" ref="N480">IFERROR(_xlfn.IFS(AND(LEFT(F480,6)="Arbeid",RIGHT(F480,3)&lt;&gt;"IKS"),IFERROR(VLOOKUP($G480,Tb_KostenTypen[],2,0),"tarief"),RIGHT(F480,3)="IKS","Uurtarief",LEFT(F480,6)="Arbeid","Uurtarief",AND(LEFT(F480,8)="Bijdrage",RIGHT(F480,15)="(vrijwilligers)"),"Vast tarief"),"")</f>
        <v/>
      </c>
      <c r="O480" s="92"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tarief",IF(LEFT(F480,8)="Bijdrage",VLOOKUP($F480,Tb_KostenTypen[],MATCH(Methode_Keuze,Tb_KostenTypen[#Headers],0),0),VLOOKUP($G480,Lijsten!L:O,4,0))),""),"")</f>
        <v/>
      </c>
      <c r="P480" s="92"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tarief",IF(LEFT(F480,8)="Bijdrage",VLOOKUP($F480,Tb_KostenTypen[],MATCH(Methode_Keuze,Tb_KostenTypen[#Headers],0),0),VLOOKUP($G480,Lijsten!L:O,4,0))),""),"")</f>
        <v/>
      </c>
      <c r="Q480" s="50"/>
      <c r="R480" s="50"/>
      <c r="S480" s="83"/>
      <c r="T480" s="51"/>
      <c r="U480" s="4" t="str" cm="1">
        <f t="array" ref="U480">IF(AA480&lt;&gt;"ja",_xlfn.IFNA(_xlfn.IFS(AND(O480&lt;&gt;"",F480&lt;&gt;"",RIGHT($N480,6)="tarief"),O480*Q480,S480&gt;0,IF(F480&lt;&gt;"",S480,"")),""),"")</f>
        <v/>
      </c>
      <c r="V480" s="4" t="str" cm="1">
        <f t="array" ref="V480">IF(AA480&lt;&gt;"ja",_xlfn.IFNA(_xlfn.IFS(AND(P480&lt;&gt;"",R480&lt;&gt;"",RIGHT($N480,6)="tarief"),P480*R480,T480&gt;0,T480),""),"")</f>
        <v/>
      </c>
      <c r="W480" s="4" t="str" cm="1">
        <f t="array" ref="W480">IFERROR(_xlfn.IFS(OR(F480="",LEFT(Methode_Keuze,4)="Geen"),"",AND(U480&lt;&gt;"",F480&lt;&gt;"Arbeidskosten"),ROUND(U480*VLOOKUP(F480,Tb_ProjectKosten[],MATCH(Tb_ProjectKosten[[#Headers],[Forfat_Percentage]],Tb_ProjectKosten[#Headers],0),0),2),AND(F480="Arbeidskosten",G480&lt;&gt;""),IFERROR(ROUND(U480*VLOOKUP(G480,Tb_KostenTypen[],3,0)*VLOOKUP(F480,Tb_ProjectKosten[],MATCH(Tb_ProjectKosten[[#Headers],[Forfat_Percentage]],Tb_ProjectKosten[#Headers],0),0),2),""),U480 &lt;=0,0),"")</f>
        <v/>
      </c>
      <c r="X480" s="4" t="str" cm="1">
        <f t="array" ref="X480">IFERROR(_xlfn.IFS(OR(F480="",LEFT(Methode_Keuze,4)="Geen"),"",AND(V480&lt;&gt;"",F480&lt;&gt;"Arbeidskosten"),ROUND(V480*VLOOKUP(F480,Tb_ProjectKosten[],MATCH(Tb_ProjectKosten[[#Headers],[Forfat_Percentage]],Tb_ProjectKosten[#Headers],0),0),2),AND(F480="Arbeidskosten",G480&lt;&gt;""),IFERROR(ROUND(V480*VLOOKUP(G480,Tb_KostenTypen[],3,0)*VLOOKUP(F480,Tb_ProjectKosten[],MATCH(Tb_ProjectKosten[[#Headers],[Forfat_Percentage]],Tb_ProjectKosten[#Headers],0),0),2),""),V480 &lt;=0,0),"")</f>
        <v/>
      </c>
      <c r="Y480" s="262"/>
      <c r="Z480" s="49"/>
      <c r="AA480" s="37" t="str" cm="1">
        <f t="array" ref="AA480">IFERROR(IF(INDEX(SubsidieTabel!$Q$1:$T$9,MATCH($F480,SubsidieTabel!$Q$1:$Q$9,0),IFERROR(MATCH(Methode_Keuze,SubsidieTabel!$Q$1:$T$1,0),2))&lt;&gt;1=TRUE,"ja",""),"")</f>
        <v/>
      </c>
    </row>
    <row r="481" spans="1:27" ht="15" customHeight="1" x14ac:dyDescent="0.25">
      <c r="A481" s="87"/>
      <c r="B481" s="219" t="str">
        <f>IF(A481&lt;&gt;"",_xlfn.MAXIFS($B$1:B480,$A$1:A480,A481)+1,"")</f>
        <v/>
      </c>
      <c r="C481" s="50"/>
      <c r="D481" s="50"/>
      <c r="E481" s="50"/>
      <c r="F481" s="50"/>
      <c r="G481" s="283"/>
      <c r="H481" s="296"/>
      <c r="I481" s="295"/>
      <c r="J481" s="295"/>
      <c r="K481" s="202"/>
      <c r="L481" s="202"/>
      <c r="M481" s="91" t="str">
        <f>IFERROR(VLOOKUP(H481,Lijsten!$H$1:$I$100,2,0),"")</f>
        <v/>
      </c>
      <c r="N481" s="91" t="str" cm="1">
        <f t="array" ref="N481">IFERROR(_xlfn.IFS(AND(LEFT(F481,6)="Arbeid",RIGHT(F481,3)&lt;&gt;"IKS"),IFERROR(VLOOKUP($G481,Tb_KostenTypen[],2,0),"tarief"),RIGHT(F481,3)="IKS","Uurtarief",LEFT(F481,6)="Arbeid","Uurtarief",AND(LEFT(F481,8)="Bijdrage",RIGHT(F481,15)="(vrijwilligers)"),"Vast tarief"),"")</f>
        <v/>
      </c>
      <c r="O481" s="92"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tarief",IF(LEFT(F481,8)="Bijdrage",VLOOKUP($F481,Tb_KostenTypen[],MATCH(Methode_Keuze,Tb_KostenTypen[#Headers],0),0),VLOOKUP($G481,Lijsten!L:O,4,0))),""),"")</f>
        <v/>
      </c>
      <c r="P481" s="92"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tarief",IF(LEFT(F481,8)="Bijdrage",VLOOKUP($F481,Tb_KostenTypen[],MATCH(Methode_Keuze,Tb_KostenTypen[#Headers],0),0),VLOOKUP($G481,Lijsten!L:O,4,0))),""),"")</f>
        <v/>
      </c>
      <c r="Q481" s="50"/>
      <c r="R481" s="50"/>
      <c r="S481" s="83"/>
      <c r="T481" s="51"/>
      <c r="U481" s="4" t="str" cm="1">
        <f t="array" ref="U481">IF(AA481&lt;&gt;"ja",_xlfn.IFNA(_xlfn.IFS(AND(O481&lt;&gt;"",F481&lt;&gt;"",RIGHT($N481,6)="tarief"),O481*Q481,S481&gt;0,IF(F481&lt;&gt;"",S481,"")),""),"")</f>
        <v/>
      </c>
      <c r="V481" s="4" t="str" cm="1">
        <f t="array" ref="V481">IF(AA481&lt;&gt;"ja",_xlfn.IFNA(_xlfn.IFS(AND(P481&lt;&gt;"",R481&lt;&gt;"",RIGHT($N481,6)="tarief"),P481*R481,T481&gt;0,T481),""),"")</f>
        <v/>
      </c>
      <c r="W481" s="4" t="str" cm="1">
        <f t="array" ref="W481">IFERROR(_xlfn.IFS(OR(F481="",LEFT(Methode_Keuze,4)="Geen"),"",AND(U481&lt;&gt;"",F481&lt;&gt;"Arbeidskosten"),ROUND(U481*VLOOKUP(F481,Tb_ProjectKosten[],MATCH(Tb_ProjectKosten[[#Headers],[Forfat_Percentage]],Tb_ProjectKosten[#Headers],0),0),2),AND(F481="Arbeidskosten",G481&lt;&gt;""),IFERROR(ROUND(U481*VLOOKUP(G481,Tb_KostenTypen[],3,0)*VLOOKUP(F481,Tb_ProjectKosten[],MATCH(Tb_ProjectKosten[[#Headers],[Forfat_Percentage]],Tb_ProjectKosten[#Headers],0),0),2),""),U481 &lt;=0,0),"")</f>
        <v/>
      </c>
      <c r="X481" s="4" t="str" cm="1">
        <f t="array" ref="X481">IFERROR(_xlfn.IFS(OR(F481="",LEFT(Methode_Keuze,4)="Geen"),"",AND(V481&lt;&gt;"",F481&lt;&gt;"Arbeidskosten"),ROUND(V481*VLOOKUP(F481,Tb_ProjectKosten[],MATCH(Tb_ProjectKosten[[#Headers],[Forfat_Percentage]],Tb_ProjectKosten[#Headers],0),0),2),AND(F481="Arbeidskosten",G481&lt;&gt;""),IFERROR(ROUND(V481*VLOOKUP(G481,Tb_KostenTypen[],3,0)*VLOOKUP(F481,Tb_ProjectKosten[],MATCH(Tb_ProjectKosten[[#Headers],[Forfat_Percentage]],Tb_ProjectKosten[#Headers],0),0),2),""),V481 &lt;=0,0),"")</f>
        <v/>
      </c>
      <c r="Y481" s="262"/>
      <c r="Z481" s="49"/>
      <c r="AA481" s="37" t="str" cm="1">
        <f t="array" ref="AA481">IFERROR(IF(INDEX(SubsidieTabel!$Q$1:$T$9,MATCH($F481,SubsidieTabel!$Q$1:$Q$9,0),IFERROR(MATCH(Methode_Keuze,SubsidieTabel!$Q$1:$T$1,0),2))&lt;&gt;1=TRUE,"ja",""),"")</f>
        <v/>
      </c>
    </row>
    <row r="482" spans="1:27" ht="15" customHeight="1" x14ac:dyDescent="0.25">
      <c r="A482" s="87"/>
      <c r="B482" s="219" t="str">
        <f>IF(A482&lt;&gt;"",_xlfn.MAXIFS($B$1:B481,$A$1:A481,A482)+1,"")</f>
        <v/>
      </c>
      <c r="C482" s="50"/>
      <c r="D482" s="50"/>
      <c r="E482" s="50"/>
      <c r="F482" s="50"/>
      <c r="G482" s="283"/>
      <c r="H482" s="296"/>
      <c r="I482" s="295"/>
      <c r="J482" s="295"/>
      <c r="K482" s="202"/>
      <c r="L482" s="202"/>
      <c r="M482" s="91" t="str">
        <f>IFERROR(VLOOKUP(H482,Lijsten!$H$1:$I$100,2,0),"")</f>
        <v/>
      </c>
      <c r="N482" s="91" t="str" cm="1">
        <f t="array" ref="N482">IFERROR(_xlfn.IFS(AND(LEFT(F482,6)="Arbeid",RIGHT(F482,3)&lt;&gt;"IKS"),IFERROR(VLOOKUP($G482,Tb_KostenTypen[],2,0),"tarief"),RIGHT(F482,3)="IKS","Uurtarief",LEFT(F482,6)="Arbeid","Uurtarief",AND(LEFT(F482,8)="Bijdrage",RIGHT(F482,15)="(vrijwilligers)"),"Vast tarief"),"")</f>
        <v/>
      </c>
      <c r="O482" s="92"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tarief",IF(LEFT(F482,8)="Bijdrage",VLOOKUP($F482,Tb_KostenTypen[],MATCH(Methode_Keuze,Tb_KostenTypen[#Headers],0),0),VLOOKUP($G482,Lijsten!L:O,4,0))),""),"")</f>
        <v/>
      </c>
      <c r="P482" s="92"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tarief",IF(LEFT(F482,8)="Bijdrage",VLOOKUP($F482,Tb_KostenTypen[],MATCH(Methode_Keuze,Tb_KostenTypen[#Headers],0),0),VLOOKUP($G482,Lijsten!L:O,4,0))),""),"")</f>
        <v/>
      </c>
      <c r="Q482" s="50"/>
      <c r="R482" s="50"/>
      <c r="S482" s="83"/>
      <c r="T482" s="51"/>
      <c r="U482" s="4" t="str" cm="1">
        <f t="array" ref="U482">IF(AA482&lt;&gt;"ja",_xlfn.IFNA(_xlfn.IFS(AND(O482&lt;&gt;"",F482&lt;&gt;"",RIGHT($N482,6)="tarief"),O482*Q482,S482&gt;0,IF(F482&lt;&gt;"",S482,"")),""),"")</f>
        <v/>
      </c>
      <c r="V482" s="4" t="str" cm="1">
        <f t="array" ref="V482">IF(AA482&lt;&gt;"ja",_xlfn.IFNA(_xlfn.IFS(AND(P482&lt;&gt;"",R482&lt;&gt;"",RIGHT($N482,6)="tarief"),P482*R482,T482&gt;0,T482),""),"")</f>
        <v/>
      </c>
      <c r="W482" s="4" t="str" cm="1">
        <f t="array" ref="W482">IFERROR(_xlfn.IFS(OR(F482="",LEFT(Methode_Keuze,4)="Geen"),"",AND(U482&lt;&gt;"",F482&lt;&gt;"Arbeidskosten"),ROUND(U482*VLOOKUP(F482,Tb_ProjectKosten[],MATCH(Tb_ProjectKosten[[#Headers],[Forfat_Percentage]],Tb_ProjectKosten[#Headers],0),0),2),AND(F482="Arbeidskosten",G482&lt;&gt;""),IFERROR(ROUND(U482*VLOOKUP(G482,Tb_KostenTypen[],3,0)*VLOOKUP(F482,Tb_ProjectKosten[],MATCH(Tb_ProjectKosten[[#Headers],[Forfat_Percentage]],Tb_ProjectKosten[#Headers],0),0),2),""),U482 &lt;=0,0),"")</f>
        <v/>
      </c>
      <c r="X482" s="4" t="str" cm="1">
        <f t="array" ref="X482">IFERROR(_xlfn.IFS(OR(F482="",LEFT(Methode_Keuze,4)="Geen"),"",AND(V482&lt;&gt;"",F482&lt;&gt;"Arbeidskosten"),ROUND(V482*VLOOKUP(F482,Tb_ProjectKosten[],MATCH(Tb_ProjectKosten[[#Headers],[Forfat_Percentage]],Tb_ProjectKosten[#Headers],0),0),2),AND(F482="Arbeidskosten",G482&lt;&gt;""),IFERROR(ROUND(V482*VLOOKUP(G482,Tb_KostenTypen[],3,0)*VLOOKUP(F482,Tb_ProjectKosten[],MATCH(Tb_ProjectKosten[[#Headers],[Forfat_Percentage]],Tb_ProjectKosten[#Headers],0),0),2),""),V482 &lt;=0,0),"")</f>
        <v/>
      </c>
      <c r="Y482" s="262"/>
      <c r="Z482" s="49"/>
      <c r="AA482" s="37" t="str" cm="1">
        <f t="array" ref="AA482">IFERROR(IF(INDEX(SubsidieTabel!$Q$1:$T$9,MATCH($F482,SubsidieTabel!$Q$1:$Q$9,0),IFERROR(MATCH(Methode_Keuze,SubsidieTabel!$Q$1:$T$1,0),2))&lt;&gt;1=TRUE,"ja",""),"")</f>
        <v/>
      </c>
    </row>
    <row r="483" spans="1:27" ht="15" customHeight="1" x14ac:dyDescent="0.25">
      <c r="A483" s="87"/>
      <c r="B483" s="219" t="str">
        <f>IF(A483&lt;&gt;"",_xlfn.MAXIFS($B$1:B482,$A$1:A482,A483)+1,"")</f>
        <v/>
      </c>
      <c r="C483" s="50"/>
      <c r="D483" s="50"/>
      <c r="E483" s="50"/>
      <c r="F483" s="50"/>
      <c r="G483" s="283"/>
      <c r="H483" s="296"/>
      <c r="I483" s="295"/>
      <c r="J483" s="295"/>
      <c r="K483" s="202"/>
      <c r="L483" s="202"/>
      <c r="M483" s="91" t="str">
        <f>IFERROR(VLOOKUP(H483,Lijsten!$H$1:$I$100,2,0),"")</f>
        <v/>
      </c>
      <c r="N483" s="91" t="str" cm="1">
        <f t="array" ref="N483">IFERROR(_xlfn.IFS(AND(LEFT(F483,6)="Arbeid",RIGHT(F483,3)&lt;&gt;"IKS"),IFERROR(VLOOKUP($G483,Tb_KostenTypen[],2,0),"tarief"),RIGHT(F483,3)="IKS","Uurtarief",LEFT(F483,6)="Arbeid","Uurtarief",AND(LEFT(F483,8)="Bijdrage",RIGHT(F483,15)="(vrijwilligers)"),"Vast tarief"),"")</f>
        <v/>
      </c>
      <c r="O483" s="92"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tarief",IF(LEFT(F483,8)="Bijdrage",VLOOKUP($F483,Tb_KostenTypen[],MATCH(Methode_Keuze,Tb_KostenTypen[#Headers],0),0),VLOOKUP($G483,Lijsten!L:O,4,0))),""),"")</f>
        <v/>
      </c>
      <c r="P483" s="92"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tarief",IF(LEFT(F483,8)="Bijdrage",VLOOKUP($F483,Tb_KostenTypen[],MATCH(Methode_Keuze,Tb_KostenTypen[#Headers],0),0),VLOOKUP($G483,Lijsten!L:O,4,0))),""),"")</f>
        <v/>
      </c>
      <c r="Q483" s="50"/>
      <c r="R483" s="50"/>
      <c r="S483" s="83"/>
      <c r="T483" s="51"/>
      <c r="U483" s="4" t="str" cm="1">
        <f t="array" ref="U483">IF(AA483&lt;&gt;"ja",_xlfn.IFNA(_xlfn.IFS(AND(O483&lt;&gt;"",F483&lt;&gt;"",RIGHT($N483,6)="tarief"),O483*Q483,S483&gt;0,IF(F483&lt;&gt;"",S483,"")),""),"")</f>
        <v/>
      </c>
      <c r="V483" s="4" t="str" cm="1">
        <f t="array" ref="V483">IF(AA483&lt;&gt;"ja",_xlfn.IFNA(_xlfn.IFS(AND(P483&lt;&gt;"",R483&lt;&gt;"",RIGHT($N483,6)="tarief"),P483*R483,T483&gt;0,T483),""),"")</f>
        <v/>
      </c>
      <c r="W483" s="4" t="str" cm="1">
        <f t="array" ref="W483">IFERROR(_xlfn.IFS(OR(F483="",LEFT(Methode_Keuze,4)="Geen"),"",AND(U483&lt;&gt;"",F483&lt;&gt;"Arbeidskosten"),ROUND(U483*VLOOKUP(F483,Tb_ProjectKosten[],MATCH(Tb_ProjectKosten[[#Headers],[Forfat_Percentage]],Tb_ProjectKosten[#Headers],0),0),2),AND(F483="Arbeidskosten",G483&lt;&gt;""),IFERROR(ROUND(U483*VLOOKUP(G483,Tb_KostenTypen[],3,0)*VLOOKUP(F483,Tb_ProjectKosten[],MATCH(Tb_ProjectKosten[[#Headers],[Forfat_Percentage]],Tb_ProjectKosten[#Headers],0),0),2),""),U483 &lt;=0,0),"")</f>
        <v/>
      </c>
      <c r="X483" s="4" t="str" cm="1">
        <f t="array" ref="X483">IFERROR(_xlfn.IFS(OR(F483="",LEFT(Methode_Keuze,4)="Geen"),"",AND(V483&lt;&gt;"",F483&lt;&gt;"Arbeidskosten"),ROUND(V483*VLOOKUP(F483,Tb_ProjectKosten[],MATCH(Tb_ProjectKosten[[#Headers],[Forfat_Percentage]],Tb_ProjectKosten[#Headers],0),0),2),AND(F483="Arbeidskosten",G483&lt;&gt;""),IFERROR(ROUND(V483*VLOOKUP(G483,Tb_KostenTypen[],3,0)*VLOOKUP(F483,Tb_ProjectKosten[],MATCH(Tb_ProjectKosten[[#Headers],[Forfat_Percentage]],Tb_ProjectKosten[#Headers],0),0),2),""),V483 &lt;=0,0),"")</f>
        <v/>
      </c>
      <c r="Y483" s="262"/>
      <c r="Z483" s="49"/>
      <c r="AA483" s="37" t="str" cm="1">
        <f t="array" ref="AA483">IFERROR(IF(INDEX(SubsidieTabel!$Q$1:$T$9,MATCH($F483,SubsidieTabel!$Q$1:$Q$9,0),IFERROR(MATCH(Methode_Keuze,SubsidieTabel!$Q$1:$T$1,0),2))&lt;&gt;1=TRUE,"ja",""),"")</f>
        <v/>
      </c>
    </row>
    <row r="484" spans="1:27" ht="15" customHeight="1" x14ac:dyDescent="0.25">
      <c r="A484" s="87"/>
      <c r="B484" s="219" t="str">
        <f>IF(A484&lt;&gt;"",_xlfn.MAXIFS($B$1:B483,$A$1:A483,A484)+1,"")</f>
        <v/>
      </c>
      <c r="C484" s="50"/>
      <c r="D484" s="50"/>
      <c r="E484" s="50"/>
      <c r="F484" s="50"/>
      <c r="G484" s="283"/>
      <c r="H484" s="296"/>
      <c r="I484" s="295"/>
      <c r="J484" s="295"/>
      <c r="K484" s="202"/>
      <c r="L484" s="202"/>
      <c r="M484" s="91" t="str">
        <f>IFERROR(VLOOKUP(H484,Lijsten!$H$1:$I$100,2,0),"")</f>
        <v/>
      </c>
      <c r="N484" s="91" t="str" cm="1">
        <f t="array" ref="N484">IFERROR(_xlfn.IFS(AND(LEFT(F484,6)="Arbeid",RIGHT(F484,3)&lt;&gt;"IKS"),IFERROR(VLOOKUP($G484,Tb_KostenTypen[],2,0),"tarief"),RIGHT(F484,3)="IKS","Uurtarief",LEFT(F484,6)="Arbeid","Uurtarief",AND(LEFT(F484,8)="Bijdrage",RIGHT(F484,15)="(vrijwilligers)"),"Vast tarief"),"")</f>
        <v/>
      </c>
      <c r="O484" s="92"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tarief",IF(LEFT(F484,8)="Bijdrage",VLOOKUP($F484,Tb_KostenTypen[],MATCH(Methode_Keuze,Tb_KostenTypen[#Headers],0),0),VLOOKUP($G484,Lijsten!L:O,4,0))),""),"")</f>
        <v/>
      </c>
      <c r="P484" s="92"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tarief",IF(LEFT(F484,8)="Bijdrage",VLOOKUP($F484,Tb_KostenTypen[],MATCH(Methode_Keuze,Tb_KostenTypen[#Headers],0),0),VLOOKUP($G484,Lijsten!L:O,4,0))),""),"")</f>
        <v/>
      </c>
      <c r="Q484" s="50"/>
      <c r="R484" s="50"/>
      <c r="S484" s="83"/>
      <c r="T484" s="51"/>
      <c r="U484" s="4" t="str" cm="1">
        <f t="array" ref="U484">IF(AA484&lt;&gt;"ja",_xlfn.IFNA(_xlfn.IFS(AND(O484&lt;&gt;"",F484&lt;&gt;"",RIGHT($N484,6)="tarief"),O484*Q484,S484&gt;0,IF(F484&lt;&gt;"",S484,"")),""),"")</f>
        <v/>
      </c>
      <c r="V484" s="4" t="str" cm="1">
        <f t="array" ref="V484">IF(AA484&lt;&gt;"ja",_xlfn.IFNA(_xlfn.IFS(AND(P484&lt;&gt;"",R484&lt;&gt;"",RIGHT($N484,6)="tarief"),P484*R484,T484&gt;0,T484),""),"")</f>
        <v/>
      </c>
      <c r="W484" s="4" t="str" cm="1">
        <f t="array" ref="W484">IFERROR(_xlfn.IFS(OR(F484="",LEFT(Methode_Keuze,4)="Geen"),"",AND(U484&lt;&gt;"",F484&lt;&gt;"Arbeidskosten"),ROUND(U484*VLOOKUP(F484,Tb_ProjectKosten[],MATCH(Tb_ProjectKosten[[#Headers],[Forfat_Percentage]],Tb_ProjectKosten[#Headers],0),0),2),AND(F484="Arbeidskosten",G484&lt;&gt;""),IFERROR(ROUND(U484*VLOOKUP(G484,Tb_KostenTypen[],3,0)*VLOOKUP(F484,Tb_ProjectKosten[],MATCH(Tb_ProjectKosten[[#Headers],[Forfat_Percentage]],Tb_ProjectKosten[#Headers],0),0),2),""),U484 &lt;=0,0),"")</f>
        <v/>
      </c>
      <c r="X484" s="4" t="str" cm="1">
        <f t="array" ref="X484">IFERROR(_xlfn.IFS(OR(F484="",LEFT(Methode_Keuze,4)="Geen"),"",AND(V484&lt;&gt;"",F484&lt;&gt;"Arbeidskosten"),ROUND(V484*VLOOKUP(F484,Tb_ProjectKosten[],MATCH(Tb_ProjectKosten[[#Headers],[Forfat_Percentage]],Tb_ProjectKosten[#Headers],0),0),2),AND(F484="Arbeidskosten",G484&lt;&gt;""),IFERROR(ROUND(V484*VLOOKUP(G484,Tb_KostenTypen[],3,0)*VLOOKUP(F484,Tb_ProjectKosten[],MATCH(Tb_ProjectKosten[[#Headers],[Forfat_Percentage]],Tb_ProjectKosten[#Headers],0),0),2),""),V484 &lt;=0,0),"")</f>
        <v/>
      </c>
      <c r="Y484" s="262"/>
      <c r="Z484" s="49"/>
      <c r="AA484" s="37" t="str" cm="1">
        <f t="array" ref="AA484">IFERROR(IF(INDEX(SubsidieTabel!$Q$1:$T$9,MATCH($F484,SubsidieTabel!$Q$1:$Q$9,0),IFERROR(MATCH(Methode_Keuze,SubsidieTabel!$Q$1:$T$1,0),2))&lt;&gt;1=TRUE,"ja",""),"")</f>
        <v/>
      </c>
    </row>
    <row r="485" spans="1:27" ht="15" customHeight="1" x14ac:dyDescent="0.25">
      <c r="A485" s="87"/>
      <c r="B485" s="219" t="str">
        <f>IF(A485&lt;&gt;"",_xlfn.MAXIFS($B$1:B484,$A$1:A484,A485)+1,"")</f>
        <v/>
      </c>
      <c r="C485" s="50"/>
      <c r="D485" s="50"/>
      <c r="E485" s="50"/>
      <c r="F485" s="50"/>
      <c r="G485" s="283"/>
      <c r="H485" s="296"/>
      <c r="I485" s="295"/>
      <c r="J485" s="295"/>
      <c r="K485" s="202"/>
      <c r="L485" s="202"/>
      <c r="M485" s="91" t="str">
        <f>IFERROR(VLOOKUP(H485,Lijsten!$H$1:$I$100,2,0),"")</f>
        <v/>
      </c>
      <c r="N485" s="91" t="str" cm="1">
        <f t="array" ref="N485">IFERROR(_xlfn.IFS(AND(LEFT(F485,6)="Arbeid",RIGHT(F485,3)&lt;&gt;"IKS"),IFERROR(VLOOKUP($G485,Tb_KostenTypen[],2,0),"tarief"),RIGHT(F485,3)="IKS","Uurtarief",LEFT(F485,6)="Arbeid","Uurtarief",AND(LEFT(F485,8)="Bijdrage",RIGHT(F485,15)="(vrijwilligers)"),"Vast tarief"),"")</f>
        <v/>
      </c>
      <c r="O485" s="92"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tarief",IF(LEFT(F485,8)="Bijdrage",VLOOKUP($F485,Tb_KostenTypen[],MATCH(Methode_Keuze,Tb_KostenTypen[#Headers],0),0),VLOOKUP($G485,Lijsten!L:O,4,0))),""),"")</f>
        <v/>
      </c>
      <c r="P485" s="92"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tarief",IF(LEFT(F485,8)="Bijdrage",VLOOKUP($F485,Tb_KostenTypen[],MATCH(Methode_Keuze,Tb_KostenTypen[#Headers],0),0),VLOOKUP($G485,Lijsten!L:O,4,0))),""),"")</f>
        <v/>
      </c>
      <c r="Q485" s="50"/>
      <c r="R485" s="50"/>
      <c r="S485" s="83"/>
      <c r="T485" s="51"/>
      <c r="U485" s="4" t="str" cm="1">
        <f t="array" ref="U485">IF(AA485&lt;&gt;"ja",_xlfn.IFNA(_xlfn.IFS(AND(O485&lt;&gt;"",F485&lt;&gt;"",RIGHT($N485,6)="tarief"),O485*Q485,S485&gt;0,IF(F485&lt;&gt;"",S485,"")),""),"")</f>
        <v/>
      </c>
      <c r="V485" s="4" t="str" cm="1">
        <f t="array" ref="V485">IF(AA485&lt;&gt;"ja",_xlfn.IFNA(_xlfn.IFS(AND(P485&lt;&gt;"",R485&lt;&gt;"",RIGHT($N485,6)="tarief"),P485*R485,T485&gt;0,T485),""),"")</f>
        <v/>
      </c>
      <c r="W485" s="4" t="str" cm="1">
        <f t="array" ref="W485">IFERROR(_xlfn.IFS(OR(F485="",LEFT(Methode_Keuze,4)="Geen"),"",AND(U485&lt;&gt;"",F485&lt;&gt;"Arbeidskosten"),ROUND(U485*VLOOKUP(F485,Tb_ProjectKosten[],MATCH(Tb_ProjectKosten[[#Headers],[Forfat_Percentage]],Tb_ProjectKosten[#Headers],0),0),2),AND(F485="Arbeidskosten",G485&lt;&gt;""),IFERROR(ROUND(U485*VLOOKUP(G485,Tb_KostenTypen[],3,0)*VLOOKUP(F485,Tb_ProjectKosten[],MATCH(Tb_ProjectKosten[[#Headers],[Forfat_Percentage]],Tb_ProjectKosten[#Headers],0),0),2),""),U485 &lt;=0,0),"")</f>
        <v/>
      </c>
      <c r="X485" s="4" t="str" cm="1">
        <f t="array" ref="X485">IFERROR(_xlfn.IFS(OR(F485="",LEFT(Methode_Keuze,4)="Geen"),"",AND(V485&lt;&gt;"",F485&lt;&gt;"Arbeidskosten"),ROUND(V485*VLOOKUP(F485,Tb_ProjectKosten[],MATCH(Tb_ProjectKosten[[#Headers],[Forfat_Percentage]],Tb_ProjectKosten[#Headers],0),0),2),AND(F485="Arbeidskosten",G485&lt;&gt;""),IFERROR(ROUND(V485*VLOOKUP(G485,Tb_KostenTypen[],3,0)*VLOOKUP(F485,Tb_ProjectKosten[],MATCH(Tb_ProjectKosten[[#Headers],[Forfat_Percentage]],Tb_ProjectKosten[#Headers],0),0),2),""),V485 &lt;=0,0),"")</f>
        <v/>
      </c>
      <c r="Y485" s="262"/>
      <c r="Z485" s="49"/>
      <c r="AA485" s="37" t="str" cm="1">
        <f t="array" ref="AA485">IFERROR(IF(INDEX(SubsidieTabel!$Q$1:$T$9,MATCH($F485,SubsidieTabel!$Q$1:$Q$9,0),IFERROR(MATCH(Methode_Keuze,SubsidieTabel!$Q$1:$T$1,0),2))&lt;&gt;1=TRUE,"ja",""),"")</f>
        <v/>
      </c>
    </row>
    <row r="486" spans="1:27" ht="15" customHeight="1" x14ac:dyDescent="0.25">
      <c r="A486" s="87"/>
      <c r="B486" s="219" t="str">
        <f>IF(A486&lt;&gt;"",_xlfn.MAXIFS($B$1:B485,$A$1:A485,A486)+1,"")</f>
        <v/>
      </c>
      <c r="C486" s="50"/>
      <c r="D486" s="50"/>
      <c r="E486" s="50"/>
      <c r="F486" s="50"/>
      <c r="G486" s="283"/>
      <c r="H486" s="296"/>
      <c r="I486" s="295"/>
      <c r="J486" s="295"/>
      <c r="K486" s="202"/>
      <c r="L486" s="202"/>
      <c r="M486" s="91" t="str">
        <f>IFERROR(VLOOKUP(H486,Lijsten!$H$1:$I$100,2,0),"")</f>
        <v/>
      </c>
      <c r="N486" s="91" t="str" cm="1">
        <f t="array" ref="N486">IFERROR(_xlfn.IFS(AND(LEFT(F486,6)="Arbeid",RIGHT(F486,3)&lt;&gt;"IKS"),IFERROR(VLOOKUP($G486,Tb_KostenTypen[],2,0),"tarief"),RIGHT(F486,3)="IKS","Uurtarief",LEFT(F486,6)="Arbeid","Uurtarief",AND(LEFT(F486,8)="Bijdrage",RIGHT(F486,15)="(vrijwilligers)"),"Vast tarief"),"")</f>
        <v/>
      </c>
      <c r="O486" s="92"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tarief",IF(LEFT(F486,8)="Bijdrage",VLOOKUP($F486,Tb_KostenTypen[],MATCH(Methode_Keuze,Tb_KostenTypen[#Headers],0),0),VLOOKUP($G486,Lijsten!L:O,4,0))),""),"")</f>
        <v/>
      </c>
      <c r="P486" s="92"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tarief",IF(LEFT(F486,8)="Bijdrage",VLOOKUP($F486,Tb_KostenTypen[],MATCH(Methode_Keuze,Tb_KostenTypen[#Headers],0),0),VLOOKUP($G486,Lijsten!L:O,4,0))),""),"")</f>
        <v/>
      </c>
      <c r="Q486" s="50"/>
      <c r="R486" s="50"/>
      <c r="S486" s="83"/>
      <c r="T486" s="51"/>
      <c r="U486" s="4" t="str" cm="1">
        <f t="array" ref="U486">IF(AA486&lt;&gt;"ja",_xlfn.IFNA(_xlfn.IFS(AND(O486&lt;&gt;"",F486&lt;&gt;"",RIGHT($N486,6)="tarief"),O486*Q486,S486&gt;0,IF(F486&lt;&gt;"",S486,"")),""),"")</f>
        <v/>
      </c>
      <c r="V486" s="4" t="str" cm="1">
        <f t="array" ref="V486">IF(AA486&lt;&gt;"ja",_xlfn.IFNA(_xlfn.IFS(AND(P486&lt;&gt;"",R486&lt;&gt;"",RIGHT($N486,6)="tarief"),P486*R486,T486&gt;0,T486),""),"")</f>
        <v/>
      </c>
      <c r="W486" s="4" t="str" cm="1">
        <f t="array" ref="W486">IFERROR(_xlfn.IFS(OR(F486="",LEFT(Methode_Keuze,4)="Geen"),"",AND(U486&lt;&gt;"",F486&lt;&gt;"Arbeidskosten"),ROUND(U486*VLOOKUP(F486,Tb_ProjectKosten[],MATCH(Tb_ProjectKosten[[#Headers],[Forfat_Percentage]],Tb_ProjectKosten[#Headers],0),0),2),AND(F486="Arbeidskosten",G486&lt;&gt;""),IFERROR(ROUND(U486*VLOOKUP(G486,Tb_KostenTypen[],3,0)*VLOOKUP(F486,Tb_ProjectKosten[],MATCH(Tb_ProjectKosten[[#Headers],[Forfat_Percentage]],Tb_ProjectKosten[#Headers],0),0),2),""),U486 &lt;=0,0),"")</f>
        <v/>
      </c>
      <c r="X486" s="4" t="str" cm="1">
        <f t="array" ref="X486">IFERROR(_xlfn.IFS(OR(F486="",LEFT(Methode_Keuze,4)="Geen"),"",AND(V486&lt;&gt;"",F486&lt;&gt;"Arbeidskosten"),ROUND(V486*VLOOKUP(F486,Tb_ProjectKosten[],MATCH(Tb_ProjectKosten[[#Headers],[Forfat_Percentage]],Tb_ProjectKosten[#Headers],0),0),2),AND(F486="Arbeidskosten",G486&lt;&gt;""),IFERROR(ROUND(V486*VLOOKUP(G486,Tb_KostenTypen[],3,0)*VLOOKUP(F486,Tb_ProjectKosten[],MATCH(Tb_ProjectKosten[[#Headers],[Forfat_Percentage]],Tb_ProjectKosten[#Headers],0),0),2),""),V486 &lt;=0,0),"")</f>
        <v/>
      </c>
      <c r="Y486" s="262"/>
      <c r="Z486" s="49"/>
      <c r="AA486" s="37" t="str" cm="1">
        <f t="array" ref="AA486">IFERROR(IF(INDEX(SubsidieTabel!$Q$1:$T$9,MATCH($F486,SubsidieTabel!$Q$1:$Q$9,0),IFERROR(MATCH(Methode_Keuze,SubsidieTabel!$Q$1:$T$1,0),2))&lt;&gt;1=TRUE,"ja",""),"")</f>
        <v/>
      </c>
    </row>
    <row r="487" spans="1:27" ht="15" customHeight="1" x14ac:dyDescent="0.25">
      <c r="A487" s="87"/>
      <c r="B487" s="219" t="str">
        <f>IF(A487&lt;&gt;"",_xlfn.MAXIFS($B$1:B486,$A$1:A486,A487)+1,"")</f>
        <v/>
      </c>
      <c r="C487" s="50"/>
      <c r="D487" s="50"/>
      <c r="E487" s="50"/>
      <c r="F487" s="50"/>
      <c r="G487" s="283"/>
      <c r="H487" s="296"/>
      <c r="I487" s="295"/>
      <c r="J487" s="295"/>
      <c r="K487" s="202"/>
      <c r="L487" s="202"/>
      <c r="M487" s="91" t="str">
        <f>IFERROR(VLOOKUP(H487,Lijsten!$H$1:$I$100,2,0),"")</f>
        <v/>
      </c>
      <c r="N487" s="91" t="str" cm="1">
        <f t="array" ref="N487">IFERROR(_xlfn.IFS(AND(LEFT(F487,6)="Arbeid",RIGHT(F487,3)&lt;&gt;"IKS"),IFERROR(VLOOKUP($G487,Tb_KostenTypen[],2,0),"tarief"),RIGHT(F487,3)="IKS","Uurtarief",LEFT(F487,6)="Arbeid","Uurtarief",AND(LEFT(F487,8)="Bijdrage",RIGHT(F487,15)="(vrijwilligers)"),"Vast tarief"),"")</f>
        <v/>
      </c>
      <c r="O487" s="92"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tarief",IF(LEFT(F487,8)="Bijdrage",VLOOKUP($F487,Tb_KostenTypen[],MATCH(Methode_Keuze,Tb_KostenTypen[#Headers],0),0),VLOOKUP($G487,Lijsten!L:O,4,0))),""),"")</f>
        <v/>
      </c>
      <c r="P487" s="92"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tarief",IF(LEFT(F487,8)="Bijdrage",VLOOKUP($F487,Tb_KostenTypen[],MATCH(Methode_Keuze,Tb_KostenTypen[#Headers],0),0),VLOOKUP($G487,Lijsten!L:O,4,0))),""),"")</f>
        <v/>
      </c>
      <c r="Q487" s="50"/>
      <c r="R487" s="50"/>
      <c r="S487" s="83"/>
      <c r="T487" s="51"/>
      <c r="U487" s="4" t="str" cm="1">
        <f t="array" ref="U487">IF(AA487&lt;&gt;"ja",_xlfn.IFNA(_xlfn.IFS(AND(O487&lt;&gt;"",F487&lt;&gt;"",RIGHT($N487,6)="tarief"),O487*Q487,S487&gt;0,IF(F487&lt;&gt;"",S487,"")),""),"")</f>
        <v/>
      </c>
      <c r="V487" s="4" t="str" cm="1">
        <f t="array" ref="V487">IF(AA487&lt;&gt;"ja",_xlfn.IFNA(_xlfn.IFS(AND(P487&lt;&gt;"",R487&lt;&gt;"",RIGHT($N487,6)="tarief"),P487*R487,T487&gt;0,T487),""),"")</f>
        <v/>
      </c>
      <c r="W487" s="4" t="str" cm="1">
        <f t="array" ref="W487">IFERROR(_xlfn.IFS(OR(F487="",LEFT(Methode_Keuze,4)="Geen"),"",AND(U487&lt;&gt;"",F487&lt;&gt;"Arbeidskosten"),ROUND(U487*VLOOKUP(F487,Tb_ProjectKosten[],MATCH(Tb_ProjectKosten[[#Headers],[Forfat_Percentage]],Tb_ProjectKosten[#Headers],0),0),2),AND(F487="Arbeidskosten",G487&lt;&gt;""),IFERROR(ROUND(U487*VLOOKUP(G487,Tb_KostenTypen[],3,0)*VLOOKUP(F487,Tb_ProjectKosten[],MATCH(Tb_ProjectKosten[[#Headers],[Forfat_Percentage]],Tb_ProjectKosten[#Headers],0),0),2),""),U487 &lt;=0,0),"")</f>
        <v/>
      </c>
      <c r="X487" s="4" t="str" cm="1">
        <f t="array" ref="X487">IFERROR(_xlfn.IFS(OR(F487="",LEFT(Methode_Keuze,4)="Geen"),"",AND(V487&lt;&gt;"",F487&lt;&gt;"Arbeidskosten"),ROUND(V487*VLOOKUP(F487,Tb_ProjectKosten[],MATCH(Tb_ProjectKosten[[#Headers],[Forfat_Percentage]],Tb_ProjectKosten[#Headers],0),0),2),AND(F487="Arbeidskosten",G487&lt;&gt;""),IFERROR(ROUND(V487*VLOOKUP(G487,Tb_KostenTypen[],3,0)*VLOOKUP(F487,Tb_ProjectKosten[],MATCH(Tb_ProjectKosten[[#Headers],[Forfat_Percentage]],Tb_ProjectKosten[#Headers],0),0),2),""),V487 &lt;=0,0),"")</f>
        <v/>
      </c>
      <c r="Y487" s="262"/>
      <c r="Z487" s="49"/>
      <c r="AA487" s="37" t="str" cm="1">
        <f t="array" ref="AA487">IFERROR(IF(INDEX(SubsidieTabel!$Q$1:$T$9,MATCH($F487,SubsidieTabel!$Q$1:$Q$9,0),IFERROR(MATCH(Methode_Keuze,SubsidieTabel!$Q$1:$T$1,0),2))&lt;&gt;1=TRUE,"ja",""),"")</f>
        <v/>
      </c>
    </row>
    <row r="488" spans="1:27" ht="15" customHeight="1" x14ac:dyDescent="0.25">
      <c r="A488" s="87"/>
      <c r="B488" s="219" t="str">
        <f>IF(A488&lt;&gt;"",_xlfn.MAXIFS($B$1:B487,$A$1:A487,A488)+1,"")</f>
        <v/>
      </c>
      <c r="C488" s="50"/>
      <c r="D488" s="50"/>
      <c r="E488" s="50"/>
      <c r="F488" s="50"/>
      <c r="G488" s="283"/>
      <c r="H488" s="296"/>
      <c r="I488" s="295"/>
      <c r="J488" s="295"/>
      <c r="K488" s="202"/>
      <c r="L488" s="202"/>
      <c r="M488" s="91" t="str">
        <f>IFERROR(VLOOKUP(H488,Lijsten!$H$1:$I$100,2,0),"")</f>
        <v/>
      </c>
      <c r="N488" s="91" t="str" cm="1">
        <f t="array" ref="N488">IFERROR(_xlfn.IFS(AND(LEFT(F488,6)="Arbeid",RIGHT(F488,3)&lt;&gt;"IKS"),IFERROR(VLOOKUP($G488,Tb_KostenTypen[],2,0),"tarief"),RIGHT(F488,3)="IKS","Uurtarief",LEFT(F488,6)="Arbeid","Uurtarief",AND(LEFT(F488,8)="Bijdrage",RIGHT(F488,15)="(vrijwilligers)"),"Vast tarief"),"")</f>
        <v/>
      </c>
      <c r="O488" s="92"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tarief",IF(LEFT(F488,8)="Bijdrage",VLOOKUP($F488,Tb_KostenTypen[],MATCH(Methode_Keuze,Tb_KostenTypen[#Headers],0),0),VLOOKUP($G488,Lijsten!L:O,4,0))),""),"")</f>
        <v/>
      </c>
      <c r="P488" s="92"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tarief",IF(LEFT(F488,8)="Bijdrage",VLOOKUP($F488,Tb_KostenTypen[],MATCH(Methode_Keuze,Tb_KostenTypen[#Headers],0),0),VLOOKUP($G488,Lijsten!L:O,4,0))),""),"")</f>
        <v/>
      </c>
      <c r="Q488" s="50"/>
      <c r="R488" s="50"/>
      <c r="S488" s="83"/>
      <c r="T488" s="51"/>
      <c r="U488" s="4" t="str" cm="1">
        <f t="array" ref="U488">IF(AA488&lt;&gt;"ja",_xlfn.IFNA(_xlfn.IFS(AND(O488&lt;&gt;"",F488&lt;&gt;"",RIGHT($N488,6)="tarief"),O488*Q488,S488&gt;0,IF(F488&lt;&gt;"",S488,"")),""),"")</f>
        <v/>
      </c>
      <c r="V488" s="4" t="str" cm="1">
        <f t="array" ref="V488">IF(AA488&lt;&gt;"ja",_xlfn.IFNA(_xlfn.IFS(AND(P488&lt;&gt;"",R488&lt;&gt;"",RIGHT($N488,6)="tarief"),P488*R488,T488&gt;0,T488),""),"")</f>
        <v/>
      </c>
      <c r="W488" s="4" t="str" cm="1">
        <f t="array" ref="W488">IFERROR(_xlfn.IFS(OR(F488="",LEFT(Methode_Keuze,4)="Geen"),"",AND(U488&lt;&gt;"",F488&lt;&gt;"Arbeidskosten"),ROUND(U488*VLOOKUP(F488,Tb_ProjectKosten[],MATCH(Tb_ProjectKosten[[#Headers],[Forfat_Percentage]],Tb_ProjectKosten[#Headers],0),0),2),AND(F488="Arbeidskosten",G488&lt;&gt;""),IFERROR(ROUND(U488*VLOOKUP(G488,Tb_KostenTypen[],3,0)*VLOOKUP(F488,Tb_ProjectKosten[],MATCH(Tb_ProjectKosten[[#Headers],[Forfat_Percentage]],Tb_ProjectKosten[#Headers],0),0),2),""),U488 &lt;=0,0),"")</f>
        <v/>
      </c>
      <c r="X488" s="4" t="str" cm="1">
        <f t="array" ref="X488">IFERROR(_xlfn.IFS(OR(F488="",LEFT(Methode_Keuze,4)="Geen"),"",AND(V488&lt;&gt;"",F488&lt;&gt;"Arbeidskosten"),ROUND(V488*VLOOKUP(F488,Tb_ProjectKosten[],MATCH(Tb_ProjectKosten[[#Headers],[Forfat_Percentage]],Tb_ProjectKosten[#Headers],0),0),2),AND(F488="Arbeidskosten",G488&lt;&gt;""),IFERROR(ROUND(V488*VLOOKUP(G488,Tb_KostenTypen[],3,0)*VLOOKUP(F488,Tb_ProjectKosten[],MATCH(Tb_ProjectKosten[[#Headers],[Forfat_Percentage]],Tb_ProjectKosten[#Headers],0),0),2),""),V488 &lt;=0,0),"")</f>
        <v/>
      </c>
      <c r="Y488" s="262"/>
      <c r="Z488" s="49"/>
      <c r="AA488" s="37" t="str" cm="1">
        <f t="array" ref="AA488">IFERROR(IF(INDEX(SubsidieTabel!$Q$1:$T$9,MATCH($F488,SubsidieTabel!$Q$1:$Q$9,0),IFERROR(MATCH(Methode_Keuze,SubsidieTabel!$Q$1:$T$1,0),2))&lt;&gt;1=TRUE,"ja",""),"")</f>
        <v/>
      </c>
    </row>
    <row r="489" spans="1:27" ht="15" customHeight="1" x14ac:dyDescent="0.25">
      <c r="A489" s="87"/>
      <c r="B489" s="219" t="str">
        <f>IF(A489&lt;&gt;"",_xlfn.MAXIFS($B$1:B488,$A$1:A488,A489)+1,"")</f>
        <v/>
      </c>
      <c r="C489" s="50"/>
      <c r="D489" s="50"/>
      <c r="E489" s="50"/>
      <c r="F489" s="50"/>
      <c r="G489" s="283"/>
      <c r="H489" s="296"/>
      <c r="I489" s="295"/>
      <c r="J489" s="295"/>
      <c r="K489" s="202"/>
      <c r="L489" s="202"/>
      <c r="M489" s="91" t="str">
        <f>IFERROR(VLOOKUP(H489,Lijsten!$H$1:$I$100,2,0),"")</f>
        <v/>
      </c>
      <c r="N489" s="91" t="str" cm="1">
        <f t="array" ref="N489">IFERROR(_xlfn.IFS(AND(LEFT(F489,6)="Arbeid",RIGHT(F489,3)&lt;&gt;"IKS"),IFERROR(VLOOKUP($G489,Tb_KostenTypen[],2,0),"tarief"),RIGHT(F489,3)="IKS","Uurtarief",LEFT(F489,6)="Arbeid","Uurtarief",AND(LEFT(F489,8)="Bijdrage",RIGHT(F489,15)="(vrijwilligers)"),"Vast tarief"),"")</f>
        <v/>
      </c>
      <c r="O489" s="92"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tarief",IF(LEFT(F489,8)="Bijdrage",VLOOKUP($F489,Tb_KostenTypen[],MATCH(Methode_Keuze,Tb_KostenTypen[#Headers],0),0),VLOOKUP($G489,Lijsten!L:O,4,0))),""),"")</f>
        <v/>
      </c>
      <c r="P489" s="92"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tarief",IF(LEFT(F489,8)="Bijdrage",VLOOKUP($F489,Tb_KostenTypen[],MATCH(Methode_Keuze,Tb_KostenTypen[#Headers],0),0),VLOOKUP($G489,Lijsten!L:O,4,0))),""),"")</f>
        <v/>
      </c>
      <c r="Q489" s="50"/>
      <c r="R489" s="50"/>
      <c r="S489" s="83"/>
      <c r="T489" s="51"/>
      <c r="U489" s="4" t="str" cm="1">
        <f t="array" ref="U489">IF(AA489&lt;&gt;"ja",_xlfn.IFNA(_xlfn.IFS(AND(O489&lt;&gt;"",F489&lt;&gt;"",RIGHT($N489,6)="tarief"),O489*Q489,S489&gt;0,IF(F489&lt;&gt;"",S489,"")),""),"")</f>
        <v/>
      </c>
      <c r="V489" s="4" t="str" cm="1">
        <f t="array" ref="V489">IF(AA489&lt;&gt;"ja",_xlfn.IFNA(_xlfn.IFS(AND(P489&lt;&gt;"",R489&lt;&gt;"",RIGHT($N489,6)="tarief"),P489*R489,T489&gt;0,T489),""),"")</f>
        <v/>
      </c>
      <c r="W489" s="4" t="str" cm="1">
        <f t="array" ref="W489">IFERROR(_xlfn.IFS(OR(F489="",LEFT(Methode_Keuze,4)="Geen"),"",AND(U489&lt;&gt;"",F489&lt;&gt;"Arbeidskosten"),ROUND(U489*VLOOKUP(F489,Tb_ProjectKosten[],MATCH(Tb_ProjectKosten[[#Headers],[Forfat_Percentage]],Tb_ProjectKosten[#Headers],0),0),2),AND(F489="Arbeidskosten",G489&lt;&gt;""),IFERROR(ROUND(U489*VLOOKUP(G489,Tb_KostenTypen[],3,0)*VLOOKUP(F489,Tb_ProjectKosten[],MATCH(Tb_ProjectKosten[[#Headers],[Forfat_Percentage]],Tb_ProjectKosten[#Headers],0),0),2),""),U489 &lt;=0,0),"")</f>
        <v/>
      </c>
      <c r="X489" s="4" t="str" cm="1">
        <f t="array" ref="X489">IFERROR(_xlfn.IFS(OR(F489="",LEFT(Methode_Keuze,4)="Geen"),"",AND(V489&lt;&gt;"",F489&lt;&gt;"Arbeidskosten"),ROUND(V489*VLOOKUP(F489,Tb_ProjectKosten[],MATCH(Tb_ProjectKosten[[#Headers],[Forfat_Percentage]],Tb_ProjectKosten[#Headers],0),0),2),AND(F489="Arbeidskosten",G489&lt;&gt;""),IFERROR(ROUND(V489*VLOOKUP(G489,Tb_KostenTypen[],3,0)*VLOOKUP(F489,Tb_ProjectKosten[],MATCH(Tb_ProjectKosten[[#Headers],[Forfat_Percentage]],Tb_ProjectKosten[#Headers],0),0),2),""),V489 &lt;=0,0),"")</f>
        <v/>
      </c>
      <c r="Y489" s="262"/>
      <c r="Z489" s="49"/>
      <c r="AA489" s="37" t="str" cm="1">
        <f t="array" ref="AA489">IFERROR(IF(INDEX(SubsidieTabel!$Q$1:$T$9,MATCH($F489,SubsidieTabel!$Q$1:$Q$9,0),IFERROR(MATCH(Methode_Keuze,SubsidieTabel!$Q$1:$T$1,0),2))&lt;&gt;1=TRUE,"ja",""),"")</f>
        <v/>
      </c>
    </row>
    <row r="490" spans="1:27" ht="15" customHeight="1" x14ac:dyDescent="0.25">
      <c r="A490" s="87"/>
      <c r="B490" s="219" t="str">
        <f>IF(A490&lt;&gt;"",_xlfn.MAXIFS($B$1:B489,$A$1:A489,A490)+1,"")</f>
        <v/>
      </c>
      <c r="C490" s="50"/>
      <c r="D490" s="50"/>
      <c r="E490" s="50"/>
      <c r="F490" s="50"/>
      <c r="G490" s="283"/>
      <c r="H490" s="296"/>
      <c r="I490" s="295"/>
      <c r="J490" s="295"/>
      <c r="K490" s="202"/>
      <c r="L490" s="202"/>
      <c r="M490" s="91" t="str">
        <f>IFERROR(VLOOKUP(H490,Lijsten!$H$1:$I$100,2,0),"")</f>
        <v/>
      </c>
      <c r="N490" s="91" t="str" cm="1">
        <f t="array" ref="N490">IFERROR(_xlfn.IFS(AND(LEFT(F490,6)="Arbeid",RIGHT(F490,3)&lt;&gt;"IKS"),IFERROR(VLOOKUP($G490,Tb_KostenTypen[],2,0),"tarief"),RIGHT(F490,3)="IKS","Uurtarief",LEFT(F490,6)="Arbeid","Uurtarief",AND(LEFT(F490,8)="Bijdrage",RIGHT(F490,15)="(vrijwilligers)"),"Vast tarief"),"")</f>
        <v/>
      </c>
      <c r="O490" s="92"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tarief",IF(LEFT(F490,8)="Bijdrage",VLOOKUP($F490,Tb_KostenTypen[],MATCH(Methode_Keuze,Tb_KostenTypen[#Headers],0),0),VLOOKUP($G490,Lijsten!L:O,4,0))),""),"")</f>
        <v/>
      </c>
      <c r="P490" s="92"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tarief",IF(LEFT(F490,8)="Bijdrage",VLOOKUP($F490,Tb_KostenTypen[],MATCH(Methode_Keuze,Tb_KostenTypen[#Headers],0),0),VLOOKUP($G490,Lijsten!L:O,4,0))),""),"")</f>
        <v/>
      </c>
      <c r="Q490" s="50"/>
      <c r="R490" s="50"/>
      <c r="S490" s="83"/>
      <c r="T490" s="51"/>
      <c r="U490" s="4" t="str" cm="1">
        <f t="array" ref="U490">IF(AA490&lt;&gt;"ja",_xlfn.IFNA(_xlfn.IFS(AND(O490&lt;&gt;"",F490&lt;&gt;"",RIGHT($N490,6)="tarief"),O490*Q490,S490&gt;0,IF(F490&lt;&gt;"",S490,"")),""),"")</f>
        <v/>
      </c>
      <c r="V490" s="4" t="str" cm="1">
        <f t="array" ref="V490">IF(AA490&lt;&gt;"ja",_xlfn.IFNA(_xlfn.IFS(AND(P490&lt;&gt;"",R490&lt;&gt;"",RIGHT($N490,6)="tarief"),P490*R490,T490&gt;0,T490),""),"")</f>
        <v/>
      </c>
      <c r="W490" s="4" t="str" cm="1">
        <f t="array" ref="W490">IFERROR(_xlfn.IFS(OR(F490="",LEFT(Methode_Keuze,4)="Geen"),"",AND(U490&lt;&gt;"",F490&lt;&gt;"Arbeidskosten"),ROUND(U490*VLOOKUP(F490,Tb_ProjectKosten[],MATCH(Tb_ProjectKosten[[#Headers],[Forfat_Percentage]],Tb_ProjectKosten[#Headers],0),0),2),AND(F490="Arbeidskosten",G490&lt;&gt;""),IFERROR(ROUND(U490*VLOOKUP(G490,Tb_KostenTypen[],3,0)*VLOOKUP(F490,Tb_ProjectKosten[],MATCH(Tb_ProjectKosten[[#Headers],[Forfat_Percentage]],Tb_ProjectKosten[#Headers],0),0),2),""),U490 &lt;=0,0),"")</f>
        <v/>
      </c>
      <c r="X490" s="4" t="str" cm="1">
        <f t="array" ref="X490">IFERROR(_xlfn.IFS(OR(F490="",LEFT(Methode_Keuze,4)="Geen"),"",AND(V490&lt;&gt;"",F490&lt;&gt;"Arbeidskosten"),ROUND(V490*VLOOKUP(F490,Tb_ProjectKosten[],MATCH(Tb_ProjectKosten[[#Headers],[Forfat_Percentage]],Tb_ProjectKosten[#Headers],0),0),2),AND(F490="Arbeidskosten",G490&lt;&gt;""),IFERROR(ROUND(V490*VLOOKUP(G490,Tb_KostenTypen[],3,0)*VLOOKUP(F490,Tb_ProjectKosten[],MATCH(Tb_ProjectKosten[[#Headers],[Forfat_Percentage]],Tb_ProjectKosten[#Headers],0),0),2),""),V490 &lt;=0,0),"")</f>
        <v/>
      </c>
      <c r="Y490" s="262"/>
      <c r="Z490" s="49"/>
      <c r="AA490" s="37" t="str" cm="1">
        <f t="array" ref="AA490">IFERROR(IF(INDEX(SubsidieTabel!$Q$1:$T$9,MATCH($F490,SubsidieTabel!$Q$1:$Q$9,0),IFERROR(MATCH(Methode_Keuze,SubsidieTabel!$Q$1:$T$1,0),2))&lt;&gt;1=TRUE,"ja",""),"")</f>
        <v/>
      </c>
    </row>
    <row r="491" spans="1:27" ht="15" customHeight="1" x14ac:dyDescent="0.25">
      <c r="A491" s="87"/>
      <c r="B491" s="219" t="str">
        <f>IF(A491&lt;&gt;"",_xlfn.MAXIFS($B$1:B490,$A$1:A490,A491)+1,"")</f>
        <v/>
      </c>
      <c r="C491" s="50"/>
      <c r="D491" s="50"/>
      <c r="E491" s="50"/>
      <c r="F491" s="50"/>
      <c r="G491" s="283"/>
      <c r="H491" s="296"/>
      <c r="I491" s="295"/>
      <c r="J491" s="295"/>
      <c r="K491" s="202"/>
      <c r="L491" s="202"/>
      <c r="M491" s="91" t="str">
        <f>IFERROR(VLOOKUP(H491,Lijsten!$H$1:$I$100,2,0),"")</f>
        <v/>
      </c>
      <c r="N491" s="91" t="str" cm="1">
        <f t="array" ref="N491">IFERROR(_xlfn.IFS(AND(LEFT(F491,6)="Arbeid",RIGHT(F491,3)&lt;&gt;"IKS"),IFERROR(VLOOKUP($G491,Tb_KostenTypen[],2,0),"tarief"),RIGHT(F491,3)="IKS","Uurtarief",LEFT(F491,6)="Arbeid","Uurtarief",AND(LEFT(F491,8)="Bijdrage",RIGHT(F491,15)="(vrijwilligers)"),"Vast tarief"),"")</f>
        <v/>
      </c>
      <c r="O491" s="92"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tarief",IF(LEFT(F491,8)="Bijdrage",VLOOKUP($F491,Tb_KostenTypen[],MATCH(Methode_Keuze,Tb_KostenTypen[#Headers],0),0),VLOOKUP($G491,Lijsten!L:O,4,0))),""),"")</f>
        <v/>
      </c>
      <c r="P491" s="92"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tarief",IF(LEFT(F491,8)="Bijdrage",VLOOKUP($F491,Tb_KostenTypen[],MATCH(Methode_Keuze,Tb_KostenTypen[#Headers],0),0),VLOOKUP($G491,Lijsten!L:O,4,0))),""),"")</f>
        <v/>
      </c>
      <c r="Q491" s="50"/>
      <c r="R491" s="50"/>
      <c r="S491" s="83"/>
      <c r="T491" s="51"/>
      <c r="U491" s="4" t="str" cm="1">
        <f t="array" ref="U491">IF(AA491&lt;&gt;"ja",_xlfn.IFNA(_xlfn.IFS(AND(O491&lt;&gt;"",F491&lt;&gt;"",RIGHT($N491,6)="tarief"),O491*Q491,S491&gt;0,IF(F491&lt;&gt;"",S491,"")),""),"")</f>
        <v/>
      </c>
      <c r="V491" s="4" t="str" cm="1">
        <f t="array" ref="V491">IF(AA491&lt;&gt;"ja",_xlfn.IFNA(_xlfn.IFS(AND(P491&lt;&gt;"",R491&lt;&gt;"",RIGHT($N491,6)="tarief"),P491*R491,T491&gt;0,T491),""),"")</f>
        <v/>
      </c>
      <c r="W491" s="4" t="str" cm="1">
        <f t="array" ref="W491">IFERROR(_xlfn.IFS(OR(F491="",LEFT(Methode_Keuze,4)="Geen"),"",AND(U491&lt;&gt;"",F491&lt;&gt;"Arbeidskosten"),ROUND(U491*VLOOKUP(F491,Tb_ProjectKosten[],MATCH(Tb_ProjectKosten[[#Headers],[Forfat_Percentage]],Tb_ProjectKosten[#Headers],0),0),2),AND(F491="Arbeidskosten",G491&lt;&gt;""),IFERROR(ROUND(U491*VLOOKUP(G491,Tb_KostenTypen[],3,0)*VLOOKUP(F491,Tb_ProjectKosten[],MATCH(Tb_ProjectKosten[[#Headers],[Forfat_Percentage]],Tb_ProjectKosten[#Headers],0),0),2),""),U491 &lt;=0,0),"")</f>
        <v/>
      </c>
      <c r="X491" s="4" t="str" cm="1">
        <f t="array" ref="X491">IFERROR(_xlfn.IFS(OR(F491="",LEFT(Methode_Keuze,4)="Geen"),"",AND(V491&lt;&gt;"",F491&lt;&gt;"Arbeidskosten"),ROUND(V491*VLOOKUP(F491,Tb_ProjectKosten[],MATCH(Tb_ProjectKosten[[#Headers],[Forfat_Percentage]],Tb_ProjectKosten[#Headers],0),0),2),AND(F491="Arbeidskosten",G491&lt;&gt;""),IFERROR(ROUND(V491*VLOOKUP(G491,Tb_KostenTypen[],3,0)*VLOOKUP(F491,Tb_ProjectKosten[],MATCH(Tb_ProjectKosten[[#Headers],[Forfat_Percentage]],Tb_ProjectKosten[#Headers],0),0),2),""),V491 &lt;=0,0),"")</f>
        <v/>
      </c>
      <c r="Y491" s="262"/>
      <c r="Z491" s="49"/>
      <c r="AA491" s="37" t="str" cm="1">
        <f t="array" ref="AA491">IFERROR(IF(INDEX(SubsidieTabel!$Q$1:$T$9,MATCH($F491,SubsidieTabel!$Q$1:$Q$9,0),IFERROR(MATCH(Methode_Keuze,SubsidieTabel!$Q$1:$T$1,0),2))&lt;&gt;1=TRUE,"ja",""),"")</f>
        <v/>
      </c>
    </row>
    <row r="492" spans="1:27" ht="15" customHeight="1" x14ac:dyDescent="0.25">
      <c r="A492" s="87"/>
      <c r="B492" s="219" t="str">
        <f>IF(A492&lt;&gt;"",_xlfn.MAXIFS($B$1:B491,$A$1:A491,A492)+1,"")</f>
        <v/>
      </c>
      <c r="C492" s="50"/>
      <c r="D492" s="50"/>
      <c r="E492" s="50"/>
      <c r="F492" s="50"/>
      <c r="G492" s="283"/>
      <c r="H492" s="296"/>
      <c r="I492" s="295"/>
      <c r="J492" s="295"/>
      <c r="K492" s="202"/>
      <c r="L492" s="202"/>
      <c r="M492" s="91" t="str">
        <f>IFERROR(VLOOKUP(H492,Lijsten!$H$1:$I$100,2,0),"")</f>
        <v/>
      </c>
      <c r="N492" s="91" t="str" cm="1">
        <f t="array" ref="N492">IFERROR(_xlfn.IFS(AND(LEFT(F492,6)="Arbeid",RIGHT(F492,3)&lt;&gt;"IKS"),IFERROR(VLOOKUP($G492,Tb_KostenTypen[],2,0),"tarief"),RIGHT(F492,3)="IKS","Uurtarief",LEFT(F492,6)="Arbeid","Uurtarief",AND(LEFT(F492,8)="Bijdrage",RIGHT(F492,15)="(vrijwilligers)"),"Vast tarief"),"")</f>
        <v/>
      </c>
      <c r="O492" s="92"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tarief",IF(LEFT(F492,8)="Bijdrage",VLOOKUP($F492,Tb_KostenTypen[],MATCH(Methode_Keuze,Tb_KostenTypen[#Headers],0),0),VLOOKUP($G492,Lijsten!L:O,4,0))),""),"")</f>
        <v/>
      </c>
      <c r="P492" s="92"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tarief",IF(LEFT(F492,8)="Bijdrage",VLOOKUP($F492,Tb_KostenTypen[],MATCH(Methode_Keuze,Tb_KostenTypen[#Headers],0),0),VLOOKUP($G492,Lijsten!L:O,4,0))),""),"")</f>
        <v/>
      </c>
      <c r="Q492" s="50"/>
      <c r="R492" s="50"/>
      <c r="S492" s="83"/>
      <c r="T492" s="51"/>
      <c r="U492" s="4" t="str" cm="1">
        <f t="array" ref="U492">IF(AA492&lt;&gt;"ja",_xlfn.IFNA(_xlfn.IFS(AND(O492&lt;&gt;"",F492&lt;&gt;"",RIGHT($N492,6)="tarief"),O492*Q492,S492&gt;0,IF(F492&lt;&gt;"",S492,"")),""),"")</f>
        <v/>
      </c>
      <c r="V492" s="4" t="str" cm="1">
        <f t="array" ref="V492">IF(AA492&lt;&gt;"ja",_xlfn.IFNA(_xlfn.IFS(AND(P492&lt;&gt;"",R492&lt;&gt;"",RIGHT($N492,6)="tarief"),P492*R492,T492&gt;0,T492),""),"")</f>
        <v/>
      </c>
      <c r="W492" s="4" t="str" cm="1">
        <f t="array" ref="W492">IFERROR(_xlfn.IFS(OR(F492="",LEFT(Methode_Keuze,4)="Geen"),"",AND(U492&lt;&gt;"",F492&lt;&gt;"Arbeidskosten"),ROUND(U492*VLOOKUP(F492,Tb_ProjectKosten[],MATCH(Tb_ProjectKosten[[#Headers],[Forfat_Percentage]],Tb_ProjectKosten[#Headers],0),0),2),AND(F492="Arbeidskosten",G492&lt;&gt;""),IFERROR(ROUND(U492*VLOOKUP(G492,Tb_KostenTypen[],3,0)*VLOOKUP(F492,Tb_ProjectKosten[],MATCH(Tb_ProjectKosten[[#Headers],[Forfat_Percentage]],Tb_ProjectKosten[#Headers],0),0),2),""),U492 &lt;=0,0),"")</f>
        <v/>
      </c>
      <c r="X492" s="4" t="str" cm="1">
        <f t="array" ref="X492">IFERROR(_xlfn.IFS(OR(F492="",LEFT(Methode_Keuze,4)="Geen"),"",AND(V492&lt;&gt;"",F492&lt;&gt;"Arbeidskosten"),ROUND(V492*VLOOKUP(F492,Tb_ProjectKosten[],MATCH(Tb_ProjectKosten[[#Headers],[Forfat_Percentage]],Tb_ProjectKosten[#Headers],0),0),2),AND(F492="Arbeidskosten",G492&lt;&gt;""),IFERROR(ROUND(V492*VLOOKUP(G492,Tb_KostenTypen[],3,0)*VLOOKUP(F492,Tb_ProjectKosten[],MATCH(Tb_ProjectKosten[[#Headers],[Forfat_Percentage]],Tb_ProjectKosten[#Headers],0),0),2),""),V492 &lt;=0,0),"")</f>
        <v/>
      </c>
      <c r="Y492" s="262"/>
      <c r="Z492" s="49"/>
      <c r="AA492" s="37" t="str" cm="1">
        <f t="array" ref="AA492">IFERROR(IF(INDEX(SubsidieTabel!$Q$1:$T$9,MATCH($F492,SubsidieTabel!$Q$1:$Q$9,0),IFERROR(MATCH(Methode_Keuze,SubsidieTabel!$Q$1:$T$1,0),2))&lt;&gt;1=TRUE,"ja",""),"")</f>
        <v/>
      </c>
    </row>
    <row r="493" spans="1:27" ht="15" customHeight="1" x14ac:dyDescent="0.25">
      <c r="A493" s="87"/>
      <c r="B493" s="219" t="str">
        <f>IF(A493&lt;&gt;"",_xlfn.MAXIFS($B$1:B492,$A$1:A492,A493)+1,"")</f>
        <v/>
      </c>
      <c r="C493" s="50"/>
      <c r="D493" s="50"/>
      <c r="E493" s="50"/>
      <c r="F493" s="50"/>
      <c r="G493" s="283"/>
      <c r="H493" s="296"/>
      <c r="I493" s="295"/>
      <c r="J493" s="295"/>
      <c r="K493" s="202"/>
      <c r="L493" s="202"/>
      <c r="M493" s="91" t="str">
        <f>IFERROR(VLOOKUP(H493,Lijsten!$H$1:$I$100,2,0),"")</f>
        <v/>
      </c>
      <c r="N493" s="91" t="str" cm="1">
        <f t="array" ref="N493">IFERROR(_xlfn.IFS(AND(LEFT(F493,6)="Arbeid",RIGHT(F493,3)&lt;&gt;"IKS"),IFERROR(VLOOKUP($G493,Tb_KostenTypen[],2,0),"tarief"),RIGHT(F493,3)="IKS","Uurtarief",LEFT(F493,6)="Arbeid","Uurtarief",AND(LEFT(F493,8)="Bijdrage",RIGHT(F493,15)="(vrijwilligers)"),"Vast tarief"),"")</f>
        <v/>
      </c>
      <c r="O493" s="92"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tarief",IF(LEFT(F493,8)="Bijdrage",VLOOKUP($F493,Tb_KostenTypen[],MATCH(Methode_Keuze,Tb_KostenTypen[#Headers],0),0),VLOOKUP($G493,Lijsten!L:O,4,0))),""),"")</f>
        <v/>
      </c>
      <c r="P493" s="92"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tarief",IF(LEFT(F493,8)="Bijdrage",VLOOKUP($F493,Tb_KostenTypen[],MATCH(Methode_Keuze,Tb_KostenTypen[#Headers],0),0),VLOOKUP($G493,Lijsten!L:O,4,0))),""),"")</f>
        <v/>
      </c>
      <c r="Q493" s="50"/>
      <c r="R493" s="50"/>
      <c r="S493" s="83"/>
      <c r="T493" s="51"/>
      <c r="U493" s="4" t="str" cm="1">
        <f t="array" ref="U493">IF(AA493&lt;&gt;"ja",_xlfn.IFNA(_xlfn.IFS(AND(O493&lt;&gt;"",F493&lt;&gt;"",RIGHT($N493,6)="tarief"),O493*Q493,S493&gt;0,IF(F493&lt;&gt;"",S493,"")),""),"")</f>
        <v/>
      </c>
      <c r="V493" s="4" t="str" cm="1">
        <f t="array" ref="V493">IF(AA493&lt;&gt;"ja",_xlfn.IFNA(_xlfn.IFS(AND(P493&lt;&gt;"",R493&lt;&gt;"",RIGHT($N493,6)="tarief"),P493*R493,T493&gt;0,T493),""),"")</f>
        <v/>
      </c>
      <c r="W493" s="4" t="str" cm="1">
        <f t="array" ref="W493">IFERROR(_xlfn.IFS(OR(F493="",LEFT(Methode_Keuze,4)="Geen"),"",AND(U493&lt;&gt;"",F493&lt;&gt;"Arbeidskosten"),ROUND(U493*VLOOKUP(F493,Tb_ProjectKosten[],MATCH(Tb_ProjectKosten[[#Headers],[Forfat_Percentage]],Tb_ProjectKosten[#Headers],0),0),2),AND(F493="Arbeidskosten",G493&lt;&gt;""),IFERROR(ROUND(U493*VLOOKUP(G493,Tb_KostenTypen[],3,0)*VLOOKUP(F493,Tb_ProjectKosten[],MATCH(Tb_ProjectKosten[[#Headers],[Forfat_Percentage]],Tb_ProjectKosten[#Headers],0),0),2),""),U493 &lt;=0,0),"")</f>
        <v/>
      </c>
      <c r="X493" s="4" t="str" cm="1">
        <f t="array" ref="X493">IFERROR(_xlfn.IFS(OR(F493="",LEFT(Methode_Keuze,4)="Geen"),"",AND(V493&lt;&gt;"",F493&lt;&gt;"Arbeidskosten"),ROUND(V493*VLOOKUP(F493,Tb_ProjectKosten[],MATCH(Tb_ProjectKosten[[#Headers],[Forfat_Percentage]],Tb_ProjectKosten[#Headers],0),0),2),AND(F493="Arbeidskosten",G493&lt;&gt;""),IFERROR(ROUND(V493*VLOOKUP(G493,Tb_KostenTypen[],3,0)*VLOOKUP(F493,Tb_ProjectKosten[],MATCH(Tb_ProjectKosten[[#Headers],[Forfat_Percentage]],Tb_ProjectKosten[#Headers],0),0),2),""),V493 &lt;=0,0),"")</f>
        <v/>
      </c>
      <c r="Y493" s="262"/>
      <c r="Z493" s="49"/>
      <c r="AA493" s="37" t="str" cm="1">
        <f t="array" ref="AA493">IFERROR(IF(INDEX(SubsidieTabel!$Q$1:$T$9,MATCH($F493,SubsidieTabel!$Q$1:$Q$9,0),IFERROR(MATCH(Methode_Keuze,SubsidieTabel!$Q$1:$T$1,0),2))&lt;&gt;1=TRUE,"ja",""),"")</f>
        <v/>
      </c>
    </row>
    <row r="494" spans="1:27" ht="15" customHeight="1" x14ac:dyDescent="0.25">
      <c r="A494" s="87"/>
      <c r="B494" s="219" t="str">
        <f>IF(A494&lt;&gt;"",_xlfn.MAXIFS($B$1:B493,$A$1:A493,A494)+1,"")</f>
        <v/>
      </c>
      <c r="C494" s="50"/>
      <c r="D494" s="50"/>
      <c r="E494" s="50"/>
      <c r="F494" s="50"/>
      <c r="G494" s="283"/>
      <c r="H494" s="296"/>
      <c r="I494" s="295"/>
      <c r="J494" s="295"/>
      <c r="K494" s="202"/>
      <c r="L494" s="202"/>
      <c r="M494" s="91" t="str">
        <f>IFERROR(VLOOKUP(H494,Lijsten!$H$1:$I$100,2,0),"")</f>
        <v/>
      </c>
      <c r="N494" s="91" t="str" cm="1">
        <f t="array" ref="N494">IFERROR(_xlfn.IFS(AND(LEFT(F494,6)="Arbeid",RIGHT(F494,3)&lt;&gt;"IKS"),IFERROR(VLOOKUP($G494,Tb_KostenTypen[],2,0),"tarief"),RIGHT(F494,3)="IKS","Uurtarief",LEFT(F494,6)="Arbeid","Uurtarief",AND(LEFT(F494,8)="Bijdrage",RIGHT(F494,15)="(vrijwilligers)"),"Vast tarief"),"")</f>
        <v/>
      </c>
      <c r="O494" s="92"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tarief",IF(LEFT(F494,8)="Bijdrage",VLOOKUP($F494,Tb_KostenTypen[],MATCH(Methode_Keuze,Tb_KostenTypen[#Headers],0),0),VLOOKUP($G494,Lijsten!L:O,4,0))),""),"")</f>
        <v/>
      </c>
      <c r="P494" s="92"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tarief",IF(LEFT(F494,8)="Bijdrage",VLOOKUP($F494,Tb_KostenTypen[],MATCH(Methode_Keuze,Tb_KostenTypen[#Headers],0),0),VLOOKUP($G494,Lijsten!L:O,4,0))),""),"")</f>
        <v/>
      </c>
      <c r="Q494" s="50"/>
      <c r="R494" s="50"/>
      <c r="S494" s="83"/>
      <c r="T494" s="51"/>
      <c r="U494" s="4" t="str" cm="1">
        <f t="array" ref="U494">IF(AA494&lt;&gt;"ja",_xlfn.IFNA(_xlfn.IFS(AND(O494&lt;&gt;"",F494&lt;&gt;"",RIGHT($N494,6)="tarief"),O494*Q494,S494&gt;0,IF(F494&lt;&gt;"",S494,"")),""),"")</f>
        <v/>
      </c>
      <c r="V494" s="4" t="str" cm="1">
        <f t="array" ref="V494">IF(AA494&lt;&gt;"ja",_xlfn.IFNA(_xlfn.IFS(AND(P494&lt;&gt;"",R494&lt;&gt;"",RIGHT($N494,6)="tarief"),P494*R494,T494&gt;0,T494),""),"")</f>
        <v/>
      </c>
      <c r="W494" s="4" t="str" cm="1">
        <f t="array" ref="W494">IFERROR(_xlfn.IFS(OR(F494="",LEFT(Methode_Keuze,4)="Geen"),"",AND(U494&lt;&gt;"",F494&lt;&gt;"Arbeidskosten"),ROUND(U494*VLOOKUP(F494,Tb_ProjectKosten[],MATCH(Tb_ProjectKosten[[#Headers],[Forfat_Percentage]],Tb_ProjectKosten[#Headers],0),0),2),AND(F494="Arbeidskosten",G494&lt;&gt;""),IFERROR(ROUND(U494*VLOOKUP(G494,Tb_KostenTypen[],3,0)*VLOOKUP(F494,Tb_ProjectKosten[],MATCH(Tb_ProjectKosten[[#Headers],[Forfat_Percentage]],Tb_ProjectKosten[#Headers],0),0),2),""),U494 &lt;=0,0),"")</f>
        <v/>
      </c>
      <c r="X494" s="4" t="str" cm="1">
        <f t="array" ref="X494">IFERROR(_xlfn.IFS(OR(F494="",LEFT(Methode_Keuze,4)="Geen"),"",AND(V494&lt;&gt;"",F494&lt;&gt;"Arbeidskosten"),ROUND(V494*VLOOKUP(F494,Tb_ProjectKosten[],MATCH(Tb_ProjectKosten[[#Headers],[Forfat_Percentage]],Tb_ProjectKosten[#Headers],0),0),2),AND(F494="Arbeidskosten",G494&lt;&gt;""),IFERROR(ROUND(V494*VLOOKUP(G494,Tb_KostenTypen[],3,0)*VLOOKUP(F494,Tb_ProjectKosten[],MATCH(Tb_ProjectKosten[[#Headers],[Forfat_Percentage]],Tb_ProjectKosten[#Headers],0),0),2),""),V494 &lt;=0,0),"")</f>
        <v/>
      </c>
      <c r="Y494" s="262"/>
      <c r="Z494" s="49"/>
      <c r="AA494" s="37" t="str" cm="1">
        <f t="array" ref="AA494">IFERROR(IF(INDEX(SubsidieTabel!$Q$1:$T$9,MATCH($F494,SubsidieTabel!$Q$1:$Q$9,0),IFERROR(MATCH(Methode_Keuze,SubsidieTabel!$Q$1:$T$1,0),2))&lt;&gt;1=TRUE,"ja",""),"")</f>
        <v/>
      </c>
    </row>
    <row r="495" spans="1:27" ht="15" customHeight="1" x14ac:dyDescent="0.25">
      <c r="A495" s="87"/>
      <c r="B495" s="219" t="str">
        <f>IF(A495&lt;&gt;"",_xlfn.MAXIFS($B$1:B494,$A$1:A494,A495)+1,"")</f>
        <v/>
      </c>
      <c r="C495" s="50"/>
      <c r="D495" s="50"/>
      <c r="E495" s="50"/>
      <c r="F495" s="50"/>
      <c r="G495" s="283"/>
      <c r="H495" s="296"/>
      <c r="I495" s="295"/>
      <c r="J495" s="295"/>
      <c r="K495" s="202"/>
      <c r="L495" s="202"/>
      <c r="M495" s="91" t="str">
        <f>IFERROR(VLOOKUP(H495,Lijsten!$H$1:$I$100,2,0),"")</f>
        <v/>
      </c>
      <c r="N495" s="91" t="str" cm="1">
        <f t="array" ref="N495">IFERROR(_xlfn.IFS(AND(LEFT(F495,6)="Arbeid",RIGHT(F495,3)&lt;&gt;"IKS"),IFERROR(VLOOKUP($G495,Tb_KostenTypen[],2,0),"tarief"),RIGHT(F495,3)="IKS","Uurtarief",LEFT(F495,6)="Arbeid","Uurtarief",AND(LEFT(F495,8)="Bijdrage",RIGHT(F495,15)="(vrijwilligers)"),"Vast tarief"),"")</f>
        <v/>
      </c>
      <c r="O495" s="92"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tarief",IF(LEFT(F495,8)="Bijdrage",VLOOKUP($F495,Tb_KostenTypen[],MATCH(Methode_Keuze,Tb_KostenTypen[#Headers],0),0),VLOOKUP($G495,Lijsten!L:O,4,0))),""),"")</f>
        <v/>
      </c>
      <c r="P495" s="92"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tarief",IF(LEFT(F495,8)="Bijdrage",VLOOKUP($F495,Tb_KostenTypen[],MATCH(Methode_Keuze,Tb_KostenTypen[#Headers],0),0),VLOOKUP($G495,Lijsten!L:O,4,0))),""),"")</f>
        <v/>
      </c>
      <c r="Q495" s="50"/>
      <c r="R495" s="50"/>
      <c r="S495" s="83"/>
      <c r="T495" s="51"/>
      <c r="U495" s="4" t="str" cm="1">
        <f t="array" ref="U495">IF(AA495&lt;&gt;"ja",_xlfn.IFNA(_xlfn.IFS(AND(O495&lt;&gt;"",F495&lt;&gt;"",RIGHT($N495,6)="tarief"),O495*Q495,S495&gt;0,IF(F495&lt;&gt;"",S495,"")),""),"")</f>
        <v/>
      </c>
      <c r="V495" s="4" t="str" cm="1">
        <f t="array" ref="V495">IF(AA495&lt;&gt;"ja",_xlfn.IFNA(_xlfn.IFS(AND(P495&lt;&gt;"",R495&lt;&gt;"",RIGHT($N495,6)="tarief"),P495*R495,T495&gt;0,T495),""),"")</f>
        <v/>
      </c>
      <c r="W495" s="4" t="str" cm="1">
        <f t="array" ref="W495">IFERROR(_xlfn.IFS(OR(F495="",LEFT(Methode_Keuze,4)="Geen"),"",AND(U495&lt;&gt;"",F495&lt;&gt;"Arbeidskosten"),ROUND(U495*VLOOKUP(F495,Tb_ProjectKosten[],MATCH(Tb_ProjectKosten[[#Headers],[Forfat_Percentage]],Tb_ProjectKosten[#Headers],0),0),2),AND(F495="Arbeidskosten",G495&lt;&gt;""),IFERROR(ROUND(U495*VLOOKUP(G495,Tb_KostenTypen[],3,0)*VLOOKUP(F495,Tb_ProjectKosten[],MATCH(Tb_ProjectKosten[[#Headers],[Forfat_Percentage]],Tb_ProjectKosten[#Headers],0),0),2),""),U495 &lt;=0,0),"")</f>
        <v/>
      </c>
      <c r="X495" s="4" t="str" cm="1">
        <f t="array" ref="X495">IFERROR(_xlfn.IFS(OR(F495="",LEFT(Methode_Keuze,4)="Geen"),"",AND(V495&lt;&gt;"",F495&lt;&gt;"Arbeidskosten"),ROUND(V495*VLOOKUP(F495,Tb_ProjectKosten[],MATCH(Tb_ProjectKosten[[#Headers],[Forfat_Percentage]],Tb_ProjectKosten[#Headers],0),0),2),AND(F495="Arbeidskosten",G495&lt;&gt;""),IFERROR(ROUND(V495*VLOOKUP(G495,Tb_KostenTypen[],3,0)*VLOOKUP(F495,Tb_ProjectKosten[],MATCH(Tb_ProjectKosten[[#Headers],[Forfat_Percentage]],Tb_ProjectKosten[#Headers],0),0),2),""),V495 &lt;=0,0),"")</f>
        <v/>
      </c>
      <c r="Y495" s="262"/>
      <c r="Z495" s="49"/>
      <c r="AA495" s="37" t="str" cm="1">
        <f t="array" ref="AA495">IFERROR(IF(INDEX(SubsidieTabel!$Q$1:$T$9,MATCH($F495,SubsidieTabel!$Q$1:$Q$9,0),IFERROR(MATCH(Methode_Keuze,SubsidieTabel!$Q$1:$T$1,0),2))&lt;&gt;1=TRUE,"ja",""),"")</f>
        <v/>
      </c>
    </row>
    <row r="496" spans="1:27" ht="15" customHeight="1" x14ac:dyDescent="0.25">
      <c r="A496" s="87"/>
      <c r="B496" s="219" t="str">
        <f>IF(A496&lt;&gt;"",_xlfn.MAXIFS($B$1:B495,$A$1:A495,A496)+1,"")</f>
        <v/>
      </c>
      <c r="C496" s="50"/>
      <c r="D496" s="50"/>
      <c r="E496" s="50"/>
      <c r="F496" s="50"/>
      <c r="G496" s="283"/>
      <c r="H496" s="296"/>
      <c r="I496" s="295"/>
      <c r="J496" s="295"/>
      <c r="K496" s="202"/>
      <c r="L496" s="202"/>
      <c r="M496" s="91" t="str">
        <f>IFERROR(VLOOKUP(H496,Lijsten!$H$1:$I$100,2,0),"")</f>
        <v/>
      </c>
      <c r="N496" s="91" t="str" cm="1">
        <f t="array" ref="N496">IFERROR(_xlfn.IFS(AND(LEFT(F496,6)="Arbeid",RIGHT(F496,3)&lt;&gt;"IKS"),IFERROR(VLOOKUP($G496,Tb_KostenTypen[],2,0),"tarief"),RIGHT(F496,3)="IKS","Uurtarief",LEFT(F496,6)="Arbeid","Uurtarief",AND(LEFT(F496,8)="Bijdrage",RIGHT(F496,15)="(vrijwilligers)"),"Vast tarief"),"")</f>
        <v/>
      </c>
      <c r="O496" s="92"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tarief",IF(LEFT(F496,8)="Bijdrage",VLOOKUP($F496,Tb_KostenTypen[],MATCH(Methode_Keuze,Tb_KostenTypen[#Headers],0),0),VLOOKUP($G496,Lijsten!L:O,4,0))),""),"")</f>
        <v/>
      </c>
      <c r="P496" s="92"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tarief",IF(LEFT(F496,8)="Bijdrage",VLOOKUP($F496,Tb_KostenTypen[],MATCH(Methode_Keuze,Tb_KostenTypen[#Headers],0),0),VLOOKUP($G496,Lijsten!L:O,4,0))),""),"")</f>
        <v/>
      </c>
      <c r="Q496" s="50"/>
      <c r="R496" s="50"/>
      <c r="S496" s="83"/>
      <c r="T496" s="51"/>
      <c r="U496" s="4" t="str" cm="1">
        <f t="array" ref="U496">IF(AA496&lt;&gt;"ja",_xlfn.IFNA(_xlfn.IFS(AND(O496&lt;&gt;"",F496&lt;&gt;"",RIGHT($N496,6)="tarief"),O496*Q496,S496&gt;0,IF(F496&lt;&gt;"",S496,"")),""),"")</f>
        <v/>
      </c>
      <c r="V496" s="4" t="str" cm="1">
        <f t="array" ref="V496">IF(AA496&lt;&gt;"ja",_xlfn.IFNA(_xlfn.IFS(AND(P496&lt;&gt;"",R496&lt;&gt;"",RIGHT($N496,6)="tarief"),P496*R496,T496&gt;0,T496),""),"")</f>
        <v/>
      </c>
      <c r="W496" s="4" t="str" cm="1">
        <f t="array" ref="W496">IFERROR(_xlfn.IFS(OR(F496="",LEFT(Methode_Keuze,4)="Geen"),"",AND(U496&lt;&gt;"",F496&lt;&gt;"Arbeidskosten"),ROUND(U496*VLOOKUP(F496,Tb_ProjectKosten[],MATCH(Tb_ProjectKosten[[#Headers],[Forfat_Percentage]],Tb_ProjectKosten[#Headers],0),0),2),AND(F496="Arbeidskosten",G496&lt;&gt;""),IFERROR(ROUND(U496*VLOOKUP(G496,Tb_KostenTypen[],3,0)*VLOOKUP(F496,Tb_ProjectKosten[],MATCH(Tb_ProjectKosten[[#Headers],[Forfat_Percentage]],Tb_ProjectKosten[#Headers],0),0),2),""),U496 &lt;=0,0),"")</f>
        <v/>
      </c>
      <c r="X496" s="4" t="str" cm="1">
        <f t="array" ref="X496">IFERROR(_xlfn.IFS(OR(F496="",LEFT(Methode_Keuze,4)="Geen"),"",AND(V496&lt;&gt;"",F496&lt;&gt;"Arbeidskosten"),ROUND(V496*VLOOKUP(F496,Tb_ProjectKosten[],MATCH(Tb_ProjectKosten[[#Headers],[Forfat_Percentage]],Tb_ProjectKosten[#Headers],0),0),2),AND(F496="Arbeidskosten",G496&lt;&gt;""),IFERROR(ROUND(V496*VLOOKUP(G496,Tb_KostenTypen[],3,0)*VLOOKUP(F496,Tb_ProjectKosten[],MATCH(Tb_ProjectKosten[[#Headers],[Forfat_Percentage]],Tb_ProjectKosten[#Headers],0),0),2),""),V496 &lt;=0,0),"")</f>
        <v/>
      </c>
      <c r="Y496" s="262"/>
      <c r="Z496" s="49"/>
      <c r="AA496" s="37" t="str" cm="1">
        <f t="array" ref="AA496">IFERROR(IF(INDEX(SubsidieTabel!$Q$1:$T$9,MATCH($F496,SubsidieTabel!$Q$1:$Q$9,0),IFERROR(MATCH(Methode_Keuze,SubsidieTabel!$Q$1:$T$1,0),2))&lt;&gt;1=TRUE,"ja",""),"")</f>
        <v/>
      </c>
    </row>
    <row r="497" spans="1:27" ht="15" customHeight="1" x14ac:dyDescent="0.25">
      <c r="A497" s="87"/>
      <c r="B497" s="219" t="str">
        <f>IF(A497&lt;&gt;"",_xlfn.MAXIFS($B$1:B496,$A$1:A496,A497)+1,"")</f>
        <v/>
      </c>
      <c r="C497" s="50"/>
      <c r="D497" s="50"/>
      <c r="E497" s="50"/>
      <c r="F497" s="50"/>
      <c r="G497" s="283"/>
      <c r="H497" s="296"/>
      <c r="I497" s="295"/>
      <c r="J497" s="295"/>
      <c r="K497" s="202"/>
      <c r="L497" s="202"/>
      <c r="M497" s="91" t="str">
        <f>IFERROR(VLOOKUP(H497,Lijsten!$H$1:$I$100,2,0),"")</f>
        <v/>
      </c>
      <c r="N497" s="91" t="str" cm="1">
        <f t="array" ref="N497">IFERROR(_xlfn.IFS(AND(LEFT(F497,6)="Arbeid",RIGHT(F497,3)&lt;&gt;"IKS"),IFERROR(VLOOKUP($G497,Tb_KostenTypen[],2,0),"tarief"),RIGHT(F497,3)="IKS","Uurtarief",LEFT(F497,6)="Arbeid","Uurtarief",AND(LEFT(F497,8)="Bijdrage",RIGHT(F497,15)="(vrijwilligers)"),"Vast tarief"),"")</f>
        <v/>
      </c>
      <c r="O497" s="92"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tarief",IF(LEFT(F497,8)="Bijdrage",VLOOKUP($F497,Tb_KostenTypen[],MATCH(Methode_Keuze,Tb_KostenTypen[#Headers],0),0),VLOOKUP($G497,Lijsten!L:O,4,0))),""),"")</f>
        <v/>
      </c>
      <c r="P497" s="92"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tarief",IF(LEFT(F497,8)="Bijdrage",VLOOKUP($F497,Tb_KostenTypen[],MATCH(Methode_Keuze,Tb_KostenTypen[#Headers],0),0),VLOOKUP($G497,Lijsten!L:O,4,0))),""),"")</f>
        <v/>
      </c>
      <c r="Q497" s="50"/>
      <c r="R497" s="50"/>
      <c r="S497" s="83"/>
      <c r="T497" s="51"/>
      <c r="U497" s="4" t="str" cm="1">
        <f t="array" ref="U497">IF(AA497&lt;&gt;"ja",_xlfn.IFNA(_xlfn.IFS(AND(O497&lt;&gt;"",F497&lt;&gt;"",RIGHT($N497,6)="tarief"),O497*Q497,S497&gt;0,IF(F497&lt;&gt;"",S497,"")),""),"")</f>
        <v/>
      </c>
      <c r="V497" s="4" t="str" cm="1">
        <f t="array" ref="V497">IF(AA497&lt;&gt;"ja",_xlfn.IFNA(_xlfn.IFS(AND(P497&lt;&gt;"",R497&lt;&gt;"",RIGHT($N497,6)="tarief"),P497*R497,T497&gt;0,T497),""),"")</f>
        <v/>
      </c>
      <c r="W497" s="4" t="str" cm="1">
        <f t="array" ref="W497">IFERROR(_xlfn.IFS(OR(F497="",LEFT(Methode_Keuze,4)="Geen"),"",AND(U497&lt;&gt;"",F497&lt;&gt;"Arbeidskosten"),ROUND(U497*VLOOKUP(F497,Tb_ProjectKosten[],MATCH(Tb_ProjectKosten[[#Headers],[Forfat_Percentage]],Tb_ProjectKosten[#Headers],0),0),2),AND(F497="Arbeidskosten",G497&lt;&gt;""),IFERROR(ROUND(U497*VLOOKUP(G497,Tb_KostenTypen[],3,0)*VLOOKUP(F497,Tb_ProjectKosten[],MATCH(Tb_ProjectKosten[[#Headers],[Forfat_Percentage]],Tb_ProjectKosten[#Headers],0),0),2),""),U497 &lt;=0,0),"")</f>
        <v/>
      </c>
      <c r="X497" s="4" t="str" cm="1">
        <f t="array" ref="X497">IFERROR(_xlfn.IFS(OR(F497="",LEFT(Methode_Keuze,4)="Geen"),"",AND(V497&lt;&gt;"",F497&lt;&gt;"Arbeidskosten"),ROUND(V497*VLOOKUP(F497,Tb_ProjectKosten[],MATCH(Tb_ProjectKosten[[#Headers],[Forfat_Percentage]],Tb_ProjectKosten[#Headers],0),0),2),AND(F497="Arbeidskosten",G497&lt;&gt;""),IFERROR(ROUND(V497*VLOOKUP(G497,Tb_KostenTypen[],3,0)*VLOOKUP(F497,Tb_ProjectKosten[],MATCH(Tb_ProjectKosten[[#Headers],[Forfat_Percentage]],Tb_ProjectKosten[#Headers],0),0),2),""),V497 &lt;=0,0),"")</f>
        <v/>
      </c>
      <c r="Y497" s="262"/>
      <c r="Z497" s="49"/>
      <c r="AA497" s="37" t="str" cm="1">
        <f t="array" ref="AA497">IFERROR(IF(INDEX(SubsidieTabel!$Q$1:$T$9,MATCH($F497,SubsidieTabel!$Q$1:$Q$9,0),IFERROR(MATCH(Methode_Keuze,SubsidieTabel!$Q$1:$T$1,0),2))&lt;&gt;1=TRUE,"ja",""),"")</f>
        <v/>
      </c>
    </row>
    <row r="498" spans="1:27" ht="15" customHeight="1" x14ac:dyDescent="0.25">
      <c r="A498" s="87"/>
      <c r="B498" s="219" t="str">
        <f>IF(A498&lt;&gt;"",_xlfn.MAXIFS($B$1:B497,$A$1:A497,A498)+1,"")</f>
        <v/>
      </c>
      <c r="C498" s="50"/>
      <c r="D498" s="50"/>
      <c r="E498" s="50"/>
      <c r="F498" s="50"/>
      <c r="G498" s="283"/>
      <c r="H498" s="296"/>
      <c r="I498" s="295"/>
      <c r="J498" s="295"/>
      <c r="K498" s="202"/>
      <c r="L498" s="202"/>
      <c r="M498" s="91" t="str">
        <f>IFERROR(VLOOKUP(H498,Lijsten!$H$1:$I$100,2,0),"")</f>
        <v/>
      </c>
      <c r="N498" s="91" t="str" cm="1">
        <f t="array" ref="N498">IFERROR(_xlfn.IFS(AND(LEFT(F498,6)="Arbeid",RIGHT(F498,3)&lt;&gt;"IKS"),IFERROR(VLOOKUP($G498,Tb_KostenTypen[],2,0),"tarief"),RIGHT(F498,3)="IKS","Uurtarief",LEFT(F498,6)="Arbeid","Uurtarief",AND(LEFT(F498,8)="Bijdrage",RIGHT(F498,15)="(vrijwilligers)"),"Vast tarief"),"")</f>
        <v/>
      </c>
      <c r="O498" s="92"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tarief",IF(LEFT(F498,8)="Bijdrage",VLOOKUP($F498,Tb_KostenTypen[],MATCH(Methode_Keuze,Tb_KostenTypen[#Headers],0),0),VLOOKUP($G498,Lijsten!L:O,4,0))),""),"")</f>
        <v/>
      </c>
      <c r="P498" s="92"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tarief",IF(LEFT(F498,8)="Bijdrage",VLOOKUP($F498,Tb_KostenTypen[],MATCH(Methode_Keuze,Tb_KostenTypen[#Headers],0),0),VLOOKUP($G498,Lijsten!L:O,4,0))),""),"")</f>
        <v/>
      </c>
      <c r="Q498" s="50"/>
      <c r="R498" s="50"/>
      <c r="S498" s="83"/>
      <c r="T498" s="51"/>
      <c r="U498" s="4" t="str" cm="1">
        <f t="array" ref="U498">IF(AA498&lt;&gt;"ja",_xlfn.IFNA(_xlfn.IFS(AND(O498&lt;&gt;"",F498&lt;&gt;"",RIGHT($N498,6)="tarief"),O498*Q498,S498&gt;0,IF(F498&lt;&gt;"",S498,"")),""),"")</f>
        <v/>
      </c>
      <c r="V498" s="4" t="str" cm="1">
        <f t="array" ref="V498">IF(AA498&lt;&gt;"ja",_xlfn.IFNA(_xlfn.IFS(AND(P498&lt;&gt;"",R498&lt;&gt;"",RIGHT($N498,6)="tarief"),P498*R498,T498&gt;0,T498),""),"")</f>
        <v/>
      </c>
      <c r="W498" s="4" t="str" cm="1">
        <f t="array" ref="W498">IFERROR(_xlfn.IFS(OR(F498="",LEFT(Methode_Keuze,4)="Geen"),"",AND(U498&lt;&gt;"",F498&lt;&gt;"Arbeidskosten"),ROUND(U498*VLOOKUP(F498,Tb_ProjectKosten[],MATCH(Tb_ProjectKosten[[#Headers],[Forfat_Percentage]],Tb_ProjectKosten[#Headers],0),0),2),AND(F498="Arbeidskosten",G498&lt;&gt;""),IFERROR(ROUND(U498*VLOOKUP(G498,Tb_KostenTypen[],3,0)*VLOOKUP(F498,Tb_ProjectKosten[],MATCH(Tb_ProjectKosten[[#Headers],[Forfat_Percentage]],Tb_ProjectKosten[#Headers],0),0),2),""),U498 &lt;=0,0),"")</f>
        <v/>
      </c>
      <c r="X498" s="4" t="str" cm="1">
        <f t="array" ref="X498">IFERROR(_xlfn.IFS(OR(F498="",LEFT(Methode_Keuze,4)="Geen"),"",AND(V498&lt;&gt;"",F498&lt;&gt;"Arbeidskosten"),ROUND(V498*VLOOKUP(F498,Tb_ProjectKosten[],MATCH(Tb_ProjectKosten[[#Headers],[Forfat_Percentage]],Tb_ProjectKosten[#Headers],0),0),2),AND(F498="Arbeidskosten",G498&lt;&gt;""),IFERROR(ROUND(V498*VLOOKUP(G498,Tb_KostenTypen[],3,0)*VLOOKUP(F498,Tb_ProjectKosten[],MATCH(Tb_ProjectKosten[[#Headers],[Forfat_Percentage]],Tb_ProjectKosten[#Headers],0),0),2),""),V498 &lt;=0,0),"")</f>
        <v/>
      </c>
      <c r="Y498" s="262"/>
      <c r="Z498" s="49"/>
      <c r="AA498" s="37" t="str" cm="1">
        <f t="array" ref="AA498">IFERROR(IF(INDEX(SubsidieTabel!$Q$1:$T$9,MATCH($F498,SubsidieTabel!$Q$1:$Q$9,0),IFERROR(MATCH(Methode_Keuze,SubsidieTabel!$Q$1:$T$1,0),2))&lt;&gt;1=TRUE,"ja",""),"")</f>
        <v/>
      </c>
    </row>
    <row r="499" spans="1:27" ht="15" customHeight="1" x14ac:dyDescent="0.25">
      <c r="A499" s="87"/>
      <c r="B499" s="219" t="str">
        <f>IF(A499&lt;&gt;"",_xlfn.MAXIFS($B$1:B498,$A$1:A498,A499)+1,"")</f>
        <v/>
      </c>
      <c r="C499" s="50"/>
      <c r="D499" s="50"/>
      <c r="E499" s="50"/>
      <c r="F499" s="50"/>
      <c r="G499" s="283"/>
      <c r="H499" s="296"/>
      <c r="I499" s="295"/>
      <c r="J499" s="295"/>
      <c r="K499" s="202"/>
      <c r="L499" s="202"/>
      <c r="M499" s="91" t="str">
        <f>IFERROR(VLOOKUP(H499,Lijsten!$H$1:$I$100,2,0),"")</f>
        <v/>
      </c>
      <c r="N499" s="91" t="str" cm="1">
        <f t="array" ref="N499">IFERROR(_xlfn.IFS(AND(LEFT(F499,6)="Arbeid",RIGHT(F499,3)&lt;&gt;"IKS"),IFERROR(VLOOKUP($G499,Tb_KostenTypen[],2,0),"tarief"),RIGHT(F499,3)="IKS","Uurtarief",LEFT(F499,6)="Arbeid","Uurtarief",AND(LEFT(F499,8)="Bijdrage",RIGHT(F499,15)="(vrijwilligers)"),"Vast tarief"),"")</f>
        <v/>
      </c>
      <c r="O499" s="92"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tarief",IF(LEFT(F499,8)="Bijdrage",VLOOKUP($F499,Tb_KostenTypen[],MATCH(Methode_Keuze,Tb_KostenTypen[#Headers],0),0),VLOOKUP($G499,Lijsten!L:O,4,0))),""),"")</f>
        <v/>
      </c>
      <c r="P499" s="92"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tarief",IF(LEFT(F499,8)="Bijdrage",VLOOKUP($F499,Tb_KostenTypen[],MATCH(Methode_Keuze,Tb_KostenTypen[#Headers],0),0),VLOOKUP($G499,Lijsten!L:O,4,0))),""),"")</f>
        <v/>
      </c>
      <c r="Q499" s="50"/>
      <c r="R499" s="50"/>
      <c r="S499" s="83"/>
      <c r="T499" s="51"/>
      <c r="U499" s="4" t="str" cm="1">
        <f t="array" ref="U499">IF(AA499&lt;&gt;"ja",_xlfn.IFNA(_xlfn.IFS(AND(O499&lt;&gt;"",F499&lt;&gt;"",RIGHT($N499,6)="tarief"),O499*Q499,S499&gt;0,IF(F499&lt;&gt;"",S499,"")),""),"")</f>
        <v/>
      </c>
      <c r="V499" s="4" t="str" cm="1">
        <f t="array" ref="V499">IF(AA499&lt;&gt;"ja",_xlfn.IFNA(_xlfn.IFS(AND(P499&lt;&gt;"",R499&lt;&gt;"",RIGHT($N499,6)="tarief"),P499*R499,T499&gt;0,T499),""),"")</f>
        <v/>
      </c>
      <c r="W499" s="4" t="str" cm="1">
        <f t="array" ref="W499">IFERROR(_xlfn.IFS(OR(F499="",LEFT(Methode_Keuze,4)="Geen"),"",AND(U499&lt;&gt;"",F499&lt;&gt;"Arbeidskosten"),ROUND(U499*VLOOKUP(F499,Tb_ProjectKosten[],MATCH(Tb_ProjectKosten[[#Headers],[Forfat_Percentage]],Tb_ProjectKosten[#Headers],0),0),2),AND(F499="Arbeidskosten",G499&lt;&gt;""),IFERROR(ROUND(U499*VLOOKUP(G499,Tb_KostenTypen[],3,0)*VLOOKUP(F499,Tb_ProjectKosten[],MATCH(Tb_ProjectKosten[[#Headers],[Forfat_Percentage]],Tb_ProjectKosten[#Headers],0),0),2),""),U499 &lt;=0,0),"")</f>
        <v/>
      </c>
      <c r="X499" s="4" t="str" cm="1">
        <f t="array" ref="X499">IFERROR(_xlfn.IFS(OR(F499="",LEFT(Methode_Keuze,4)="Geen"),"",AND(V499&lt;&gt;"",F499&lt;&gt;"Arbeidskosten"),ROUND(V499*VLOOKUP(F499,Tb_ProjectKosten[],MATCH(Tb_ProjectKosten[[#Headers],[Forfat_Percentage]],Tb_ProjectKosten[#Headers],0),0),2),AND(F499="Arbeidskosten",G499&lt;&gt;""),IFERROR(ROUND(V499*VLOOKUP(G499,Tb_KostenTypen[],3,0)*VLOOKUP(F499,Tb_ProjectKosten[],MATCH(Tb_ProjectKosten[[#Headers],[Forfat_Percentage]],Tb_ProjectKosten[#Headers],0),0),2),""),V499 &lt;=0,0),"")</f>
        <v/>
      </c>
      <c r="Y499" s="262"/>
      <c r="Z499" s="49"/>
      <c r="AA499" s="37" t="str" cm="1">
        <f t="array" ref="AA499">IFERROR(IF(INDEX(SubsidieTabel!$Q$1:$T$9,MATCH($F499,SubsidieTabel!$Q$1:$Q$9,0),IFERROR(MATCH(Methode_Keuze,SubsidieTabel!$Q$1:$T$1,0),2))&lt;&gt;1=TRUE,"ja",""),"")</f>
        <v/>
      </c>
    </row>
    <row r="500" spans="1:27" ht="15" customHeight="1" x14ac:dyDescent="0.25">
      <c r="A500" s="87"/>
      <c r="B500" s="219" t="str">
        <f>IF(A500&lt;&gt;"",_xlfn.MAXIFS($B$1:B499,$A$1:A499,A500)+1,"")</f>
        <v/>
      </c>
      <c r="C500" s="50"/>
      <c r="D500" s="50"/>
      <c r="E500" s="50"/>
      <c r="F500" s="50"/>
      <c r="G500" s="283"/>
      <c r="H500" s="296"/>
      <c r="I500" s="295"/>
      <c r="J500" s="295"/>
      <c r="K500" s="202"/>
      <c r="L500" s="202"/>
      <c r="M500" s="91" t="str">
        <f>IFERROR(VLOOKUP(H500,Lijsten!$H$1:$I$100,2,0),"")</f>
        <v/>
      </c>
      <c r="N500" s="91" t="str" cm="1">
        <f t="array" ref="N500">IFERROR(_xlfn.IFS(AND(LEFT(F500,6)="Arbeid",RIGHT(F500,3)&lt;&gt;"IKS"),IFERROR(VLOOKUP($G500,Tb_KostenTypen[],2,0),"tarief"),RIGHT(F500,3)="IKS","Uurtarief",LEFT(F500,6)="Arbeid","Uurtarief",AND(LEFT(F500,8)="Bijdrage",RIGHT(F500,15)="(vrijwilligers)"),"Vast tarief"),"")</f>
        <v/>
      </c>
      <c r="O500" s="92"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tarief",IF(LEFT(F500,8)="Bijdrage",VLOOKUP($F500,Tb_KostenTypen[],MATCH(Methode_Keuze,Tb_KostenTypen[#Headers],0),0),VLOOKUP($G500,Lijsten!L:O,4,0))),""),"")</f>
        <v/>
      </c>
      <c r="P500" s="92"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tarief",IF(LEFT(F500,8)="Bijdrage",VLOOKUP($F500,Tb_KostenTypen[],MATCH(Methode_Keuze,Tb_KostenTypen[#Headers],0),0),VLOOKUP($G500,Lijsten!L:O,4,0))),""),"")</f>
        <v/>
      </c>
      <c r="Q500" s="50"/>
      <c r="R500" s="50"/>
      <c r="S500" s="83"/>
      <c r="T500" s="51"/>
      <c r="U500" s="4" t="str" cm="1">
        <f t="array" ref="U500">IF(AA500&lt;&gt;"ja",_xlfn.IFNA(_xlfn.IFS(AND(O500&lt;&gt;"",F500&lt;&gt;"",RIGHT($N500,6)="tarief"),O500*Q500,S500&gt;0,IF(F500&lt;&gt;"",S500,"")),""),"")</f>
        <v/>
      </c>
      <c r="V500" s="4" t="str" cm="1">
        <f t="array" ref="V500">IF(AA500&lt;&gt;"ja",_xlfn.IFNA(_xlfn.IFS(AND(P500&lt;&gt;"",R500&lt;&gt;"",RIGHT($N500,6)="tarief"),P500*R500,T500&gt;0,T500),""),"")</f>
        <v/>
      </c>
      <c r="W500" s="4" t="str" cm="1">
        <f t="array" ref="W500">IFERROR(_xlfn.IFS(OR(F500="",LEFT(Methode_Keuze,4)="Geen"),"",AND(U500&lt;&gt;"",F500&lt;&gt;"Arbeidskosten"),ROUND(U500*VLOOKUP(F500,Tb_ProjectKosten[],MATCH(Tb_ProjectKosten[[#Headers],[Forfat_Percentage]],Tb_ProjectKosten[#Headers],0),0),2),AND(F500="Arbeidskosten",G500&lt;&gt;""),IFERROR(ROUND(U500*VLOOKUP(G500,Tb_KostenTypen[],3,0)*VLOOKUP(F500,Tb_ProjectKosten[],MATCH(Tb_ProjectKosten[[#Headers],[Forfat_Percentage]],Tb_ProjectKosten[#Headers],0),0),2),""),U500 &lt;=0,0),"")</f>
        <v/>
      </c>
      <c r="X500" s="4" t="str" cm="1">
        <f t="array" ref="X500">IFERROR(_xlfn.IFS(OR(F500="",LEFT(Methode_Keuze,4)="Geen"),"",AND(V500&lt;&gt;"",F500&lt;&gt;"Arbeidskosten"),ROUND(V500*VLOOKUP(F500,Tb_ProjectKosten[],MATCH(Tb_ProjectKosten[[#Headers],[Forfat_Percentage]],Tb_ProjectKosten[#Headers],0),0),2),AND(F500="Arbeidskosten",G500&lt;&gt;""),IFERROR(ROUND(V500*VLOOKUP(G500,Tb_KostenTypen[],3,0)*VLOOKUP(F500,Tb_ProjectKosten[],MATCH(Tb_ProjectKosten[[#Headers],[Forfat_Percentage]],Tb_ProjectKosten[#Headers],0),0),2),""),V500 &lt;=0,0),"")</f>
        <v/>
      </c>
      <c r="Y500" s="262"/>
      <c r="Z500" s="49"/>
      <c r="AA500" s="37" t="str" cm="1">
        <f t="array" ref="AA500">IFERROR(IF(INDEX(SubsidieTabel!$Q$1:$T$9,MATCH($F500,SubsidieTabel!$Q$1:$Q$9,0),IFERROR(MATCH(Methode_Keuze,SubsidieTabel!$Q$1:$T$1,0),2))&lt;&gt;1=TRUE,"ja",""),"")</f>
        <v/>
      </c>
    </row>
    <row r="501" spans="1:27" ht="15" customHeight="1" x14ac:dyDescent="0.25">
      <c r="A501" s="87"/>
      <c r="B501" s="219" t="str">
        <f>IF(A501&lt;&gt;"",_xlfn.MAXIFS($B$1:B500,$A$1:A500,A501)+1,"")</f>
        <v/>
      </c>
      <c r="C501" s="50"/>
      <c r="D501" s="50"/>
      <c r="E501" s="50"/>
      <c r="F501" s="50"/>
      <c r="G501" s="283"/>
      <c r="H501" s="296"/>
      <c r="I501" s="295"/>
      <c r="J501" s="295"/>
      <c r="K501" s="202"/>
      <c r="L501" s="202"/>
      <c r="M501" s="91" t="str">
        <f>IFERROR(VLOOKUP(H501,Lijsten!$H$1:$I$100,2,0),"")</f>
        <v/>
      </c>
      <c r="N501" s="91" t="str" cm="1">
        <f t="array" ref="N501">IFERROR(_xlfn.IFS(AND(LEFT(F501,6)="Arbeid",RIGHT(F501,3)&lt;&gt;"IKS"),IFERROR(VLOOKUP($G501,Tb_KostenTypen[],2,0),"tarief"),RIGHT(F501,3)="IKS","Uurtarief",LEFT(F501,6)="Arbeid","Uurtarief",AND(LEFT(F501,8)="Bijdrage",RIGHT(F501,15)="(vrijwilligers)"),"Vast tarief"),"")</f>
        <v/>
      </c>
      <c r="O501" s="92"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tarief",IF(LEFT(F501,8)="Bijdrage",VLOOKUP($F501,Tb_KostenTypen[],MATCH(Methode_Keuze,Tb_KostenTypen[#Headers],0),0),VLOOKUP($G501,Lijsten!L:O,4,0))),""),"")</f>
        <v/>
      </c>
      <c r="P501" s="92"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tarief",IF(LEFT(F501,8)="Bijdrage",VLOOKUP($F501,Tb_KostenTypen[],MATCH(Methode_Keuze,Tb_KostenTypen[#Headers],0),0),VLOOKUP($G501,Lijsten!L:O,4,0))),""),"")</f>
        <v/>
      </c>
      <c r="Q501" s="50"/>
      <c r="R501" s="50"/>
      <c r="S501" s="83"/>
      <c r="T501" s="51"/>
      <c r="U501" s="4" t="str" cm="1">
        <f t="array" ref="U501">IF(AA501&lt;&gt;"ja",_xlfn.IFNA(_xlfn.IFS(AND(O501&lt;&gt;"",F501&lt;&gt;"",RIGHT($N501,6)="tarief"),O501*Q501,S501&gt;0,IF(F501&lt;&gt;"",S501,"")),""),"")</f>
        <v/>
      </c>
      <c r="V501" s="4" t="str" cm="1">
        <f t="array" ref="V501">IF(AA501&lt;&gt;"ja",_xlfn.IFNA(_xlfn.IFS(AND(P501&lt;&gt;"",R501&lt;&gt;"",RIGHT($N501,6)="tarief"),P501*R501,T501&gt;0,T501),""),"")</f>
        <v/>
      </c>
      <c r="W501" s="4" t="str" cm="1">
        <f t="array" ref="W501">IFERROR(_xlfn.IFS(OR(F501="",LEFT(Methode_Keuze,4)="Geen"),"",AND(U501&lt;&gt;"",F501&lt;&gt;"Arbeidskosten"),ROUND(U501*VLOOKUP(F501,Tb_ProjectKosten[],MATCH(Tb_ProjectKosten[[#Headers],[Forfat_Percentage]],Tb_ProjectKosten[#Headers],0),0),2),AND(F501="Arbeidskosten",G501&lt;&gt;""),IFERROR(ROUND(U501*VLOOKUP(G501,Tb_KostenTypen[],3,0)*VLOOKUP(F501,Tb_ProjectKosten[],MATCH(Tb_ProjectKosten[[#Headers],[Forfat_Percentage]],Tb_ProjectKosten[#Headers],0),0),2),""),U501 &lt;=0,0),"")</f>
        <v/>
      </c>
      <c r="X501" s="4" t="str" cm="1">
        <f t="array" ref="X501">IFERROR(_xlfn.IFS(OR(F501="",LEFT(Methode_Keuze,4)="Geen"),"",AND(V501&lt;&gt;"",F501&lt;&gt;"Arbeidskosten"),ROUND(V501*VLOOKUP(F501,Tb_ProjectKosten[],MATCH(Tb_ProjectKosten[[#Headers],[Forfat_Percentage]],Tb_ProjectKosten[#Headers],0),0),2),AND(F501="Arbeidskosten",G501&lt;&gt;""),IFERROR(ROUND(V501*VLOOKUP(G501,Tb_KostenTypen[],3,0)*VLOOKUP(F501,Tb_ProjectKosten[],MATCH(Tb_ProjectKosten[[#Headers],[Forfat_Percentage]],Tb_ProjectKosten[#Headers],0),0),2),""),V501 &lt;=0,0),"")</f>
        <v/>
      </c>
      <c r="Y501" s="262"/>
      <c r="Z501" s="49"/>
      <c r="AA501" s="37" t="str" cm="1">
        <f t="array" ref="AA501">IFERROR(IF(INDEX(SubsidieTabel!$Q$1:$T$9,MATCH($F501,SubsidieTabel!$Q$1:$Q$9,0),IFERROR(MATCH(Methode_Keuze,SubsidieTabel!$Q$1:$T$1,0),2))&lt;&gt;1=TRUE,"ja",""),"")</f>
        <v/>
      </c>
    </row>
    <row r="502" spans="1:27" ht="15" customHeight="1" x14ac:dyDescent="0.25">
      <c r="A502" s="87"/>
      <c r="B502" s="219" t="str">
        <f>IF(A502&lt;&gt;"",_xlfn.MAXIFS($B$1:B501,$A$1:A501,A502)+1,"")</f>
        <v/>
      </c>
      <c r="C502" s="50"/>
      <c r="D502" s="50"/>
      <c r="E502" s="50"/>
      <c r="F502" s="50"/>
      <c r="G502" s="283"/>
      <c r="H502" s="296"/>
      <c r="I502" s="295"/>
      <c r="J502" s="295"/>
      <c r="K502" s="202"/>
      <c r="L502" s="202"/>
      <c r="M502" s="91" t="str">
        <f>IFERROR(VLOOKUP(H502,Lijsten!$H$1:$I$100,2,0),"")</f>
        <v/>
      </c>
      <c r="N502" s="91" t="str" cm="1">
        <f t="array" ref="N502">IFERROR(_xlfn.IFS(AND(LEFT(F502,6)="Arbeid",RIGHT(F502,3)&lt;&gt;"IKS"),IFERROR(VLOOKUP($G502,Tb_KostenTypen[],2,0),"tarief"),RIGHT(F502,3)="IKS","Uurtarief",LEFT(F502,6)="Arbeid","Uurtarief",AND(LEFT(F502,8)="Bijdrage",RIGHT(F502,15)="(vrijwilligers)"),"Vast tarief"),"")</f>
        <v/>
      </c>
      <c r="O502" s="92"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tarief",IF(LEFT(F502,8)="Bijdrage",VLOOKUP($F502,Tb_KostenTypen[],MATCH(Methode_Keuze,Tb_KostenTypen[#Headers],0),0),VLOOKUP($G502,Lijsten!L:O,4,0))),""),"")</f>
        <v/>
      </c>
      <c r="P502" s="92"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tarief",IF(LEFT(F502,8)="Bijdrage",VLOOKUP($F502,Tb_KostenTypen[],MATCH(Methode_Keuze,Tb_KostenTypen[#Headers],0),0),VLOOKUP($G502,Lijsten!L:O,4,0))),""),"")</f>
        <v/>
      </c>
      <c r="Q502" s="50"/>
      <c r="R502" s="50"/>
      <c r="S502" s="83"/>
      <c r="T502" s="51"/>
      <c r="U502" s="4" t="str" cm="1">
        <f t="array" ref="U502">IF(AA502&lt;&gt;"ja",_xlfn.IFNA(_xlfn.IFS(AND(O502&lt;&gt;"",F502&lt;&gt;"",RIGHT($N502,6)="tarief"),O502*Q502,S502&gt;0,IF(F502&lt;&gt;"",S502,"")),""),"")</f>
        <v/>
      </c>
      <c r="V502" s="4" t="str" cm="1">
        <f t="array" ref="V502">IF(AA502&lt;&gt;"ja",_xlfn.IFNA(_xlfn.IFS(AND(P502&lt;&gt;"",R502&lt;&gt;"",RIGHT($N502,6)="tarief"),P502*R502,T502&gt;0,T502),""),"")</f>
        <v/>
      </c>
      <c r="W502" s="4" t="str" cm="1">
        <f t="array" ref="W502">IFERROR(_xlfn.IFS(OR(F502="",LEFT(Methode_Keuze,4)="Geen"),"",AND(U502&lt;&gt;"",F502&lt;&gt;"Arbeidskosten"),ROUND(U502*VLOOKUP(F502,Tb_ProjectKosten[],MATCH(Tb_ProjectKosten[[#Headers],[Forfat_Percentage]],Tb_ProjectKosten[#Headers],0),0),2),AND(F502="Arbeidskosten",G502&lt;&gt;""),IFERROR(ROUND(U502*VLOOKUP(G502,Tb_KostenTypen[],3,0)*VLOOKUP(F502,Tb_ProjectKosten[],MATCH(Tb_ProjectKosten[[#Headers],[Forfat_Percentage]],Tb_ProjectKosten[#Headers],0),0),2),""),U502 &lt;=0,0),"")</f>
        <v/>
      </c>
      <c r="X502" s="4" t="str" cm="1">
        <f t="array" ref="X502">IFERROR(_xlfn.IFS(OR(F502="",LEFT(Methode_Keuze,4)="Geen"),"",AND(V502&lt;&gt;"",F502&lt;&gt;"Arbeidskosten"),ROUND(V502*VLOOKUP(F502,Tb_ProjectKosten[],MATCH(Tb_ProjectKosten[[#Headers],[Forfat_Percentage]],Tb_ProjectKosten[#Headers],0),0),2),AND(F502="Arbeidskosten",G502&lt;&gt;""),IFERROR(ROUND(V502*VLOOKUP(G502,Tb_KostenTypen[],3,0)*VLOOKUP(F502,Tb_ProjectKosten[],MATCH(Tb_ProjectKosten[[#Headers],[Forfat_Percentage]],Tb_ProjectKosten[#Headers],0),0),2),""),V502 &lt;=0,0),"")</f>
        <v/>
      </c>
      <c r="Y502" s="262"/>
      <c r="Z502" s="49"/>
      <c r="AA502" s="37" t="str" cm="1">
        <f t="array" ref="AA502">IFERROR(IF(INDEX(SubsidieTabel!$Q$1:$T$9,MATCH($F502,SubsidieTabel!$Q$1:$Q$9,0),IFERROR(MATCH(Methode_Keuze,SubsidieTabel!$Q$1:$T$1,0),2))&lt;&gt;1=TRUE,"ja",""),"")</f>
        <v/>
      </c>
    </row>
    <row r="503" spans="1:27" ht="15" customHeight="1" x14ac:dyDescent="0.25">
      <c r="A503" s="87"/>
      <c r="B503" s="219" t="str">
        <f>IF(A503&lt;&gt;"",_xlfn.MAXIFS($B$1:B502,$A$1:A502,A503)+1,"")</f>
        <v/>
      </c>
      <c r="C503" s="50"/>
      <c r="D503" s="50"/>
      <c r="E503" s="50"/>
      <c r="F503" s="50"/>
      <c r="G503" s="283"/>
      <c r="H503" s="296"/>
      <c r="I503" s="295"/>
      <c r="J503" s="295"/>
      <c r="K503" s="202"/>
      <c r="L503" s="202"/>
      <c r="M503" s="91" t="str">
        <f>IFERROR(VLOOKUP(H503,Lijsten!$H$1:$I$100,2,0),"")</f>
        <v/>
      </c>
      <c r="N503" s="91" t="str" cm="1">
        <f t="array" ref="N503">IFERROR(_xlfn.IFS(AND(LEFT(F503,6)="Arbeid",RIGHT(F503,3)&lt;&gt;"IKS"),IFERROR(VLOOKUP($G503,Tb_KostenTypen[],2,0),"tarief"),RIGHT(F503,3)="IKS","Uurtarief",LEFT(F503,6)="Arbeid","Uurtarief",AND(LEFT(F503,8)="Bijdrage",RIGHT(F503,15)="(vrijwilligers)"),"Vast tarief"),"")</f>
        <v/>
      </c>
      <c r="O503" s="92"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tarief",IF(LEFT(F503,8)="Bijdrage",VLOOKUP($F503,Tb_KostenTypen[],MATCH(Methode_Keuze,Tb_KostenTypen[#Headers],0),0),VLOOKUP($G503,Lijsten!L:O,4,0))),""),"")</f>
        <v/>
      </c>
      <c r="P503" s="92"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tarief",IF(LEFT(F503,8)="Bijdrage",VLOOKUP($F503,Tb_KostenTypen[],MATCH(Methode_Keuze,Tb_KostenTypen[#Headers],0),0),VLOOKUP($G503,Lijsten!L:O,4,0))),""),"")</f>
        <v/>
      </c>
      <c r="Q503" s="50"/>
      <c r="R503" s="50"/>
      <c r="S503" s="83"/>
      <c r="T503" s="51"/>
      <c r="U503" s="4" t="str" cm="1">
        <f t="array" ref="U503">IF(AA503&lt;&gt;"ja",_xlfn.IFNA(_xlfn.IFS(AND(O503&lt;&gt;"",F503&lt;&gt;"",RIGHT($N503,6)="tarief"),O503*Q503,S503&gt;0,IF(F503&lt;&gt;"",S503,"")),""),"")</f>
        <v/>
      </c>
      <c r="V503" s="4" t="str" cm="1">
        <f t="array" ref="V503">IF(AA503&lt;&gt;"ja",_xlfn.IFNA(_xlfn.IFS(AND(P503&lt;&gt;"",R503&lt;&gt;"",RIGHT($N503,6)="tarief"),P503*R503,T503&gt;0,T503),""),"")</f>
        <v/>
      </c>
      <c r="W503" s="4" t="str" cm="1">
        <f t="array" ref="W503">IFERROR(_xlfn.IFS(OR(F503="",LEFT(Methode_Keuze,4)="Geen"),"",AND(U503&lt;&gt;"",F503&lt;&gt;"Arbeidskosten"),ROUND(U503*VLOOKUP(F503,Tb_ProjectKosten[],MATCH(Tb_ProjectKosten[[#Headers],[Forfat_Percentage]],Tb_ProjectKosten[#Headers],0),0),2),AND(F503="Arbeidskosten",G503&lt;&gt;""),IFERROR(ROUND(U503*VLOOKUP(G503,Tb_KostenTypen[],3,0)*VLOOKUP(F503,Tb_ProjectKosten[],MATCH(Tb_ProjectKosten[[#Headers],[Forfat_Percentage]],Tb_ProjectKosten[#Headers],0),0),2),""),U503 &lt;=0,0),"")</f>
        <v/>
      </c>
      <c r="X503" s="4" t="str" cm="1">
        <f t="array" ref="X503">IFERROR(_xlfn.IFS(OR(F503="",LEFT(Methode_Keuze,4)="Geen"),"",AND(V503&lt;&gt;"",F503&lt;&gt;"Arbeidskosten"),ROUND(V503*VLOOKUP(F503,Tb_ProjectKosten[],MATCH(Tb_ProjectKosten[[#Headers],[Forfat_Percentage]],Tb_ProjectKosten[#Headers],0),0),2),AND(F503="Arbeidskosten",G503&lt;&gt;""),IFERROR(ROUND(V503*VLOOKUP(G503,Tb_KostenTypen[],3,0)*VLOOKUP(F503,Tb_ProjectKosten[],MATCH(Tb_ProjectKosten[[#Headers],[Forfat_Percentage]],Tb_ProjectKosten[#Headers],0),0),2),""),V503 &lt;=0,0),"")</f>
        <v/>
      </c>
      <c r="Y503" s="262"/>
      <c r="Z503" s="49"/>
      <c r="AA503" s="37" t="str" cm="1">
        <f t="array" ref="AA503">IFERROR(IF(INDEX(SubsidieTabel!$Q$1:$T$9,MATCH($F503,SubsidieTabel!$Q$1:$Q$9,0),IFERROR(MATCH(Methode_Keuze,SubsidieTabel!$Q$1:$T$1,0),2))&lt;&gt;1=TRUE,"ja",""),"")</f>
        <v/>
      </c>
    </row>
    <row r="504" spans="1:27" ht="15" customHeight="1" x14ac:dyDescent="0.25">
      <c r="A504" s="87"/>
      <c r="B504" s="219" t="str">
        <f>IF(A504&lt;&gt;"",_xlfn.MAXIFS($B$1:B503,$A$1:A503,A504)+1,"")</f>
        <v/>
      </c>
      <c r="C504" s="50"/>
      <c r="D504" s="50"/>
      <c r="E504" s="50"/>
      <c r="F504" s="50"/>
      <c r="G504" s="283"/>
      <c r="H504" s="296"/>
      <c r="I504" s="295"/>
      <c r="J504" s="295"/>
      <c r="K504" s="202"/>
      <c r="L504" s="202"/>
      <c r="M504" s="91" t="str">
        <f>IFERROR(VLOOKUP(H504,Lijsten!$H$1:$I$100,2,0),"")</f>
        <v/>
      </c>
      <c r="N504" s="91" t="str" cm="1">
        <f t="array" ref="N504">IFERROR(_xlfn.IFS(AND(LEFT(F504,6)="Arbeid",RIGHT(F504,3)&lt;&gt;"IKS"),IFERROR(VLOOKUP($G504,Tb_KostenTypen[],2,0),"tarief"),RIGHT(F504,3)="IKS","Uurtarief",LEFT(F504,6)="Arbeid","Uurtarief",AND(LEFT(F504,8)="Bijdrage",RIGHT(F504,15)="(vrijwilligers)"),"Vast tarief"),"")</f>
        <v/>
      </c>
      <c r="O504" s="92"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tarief",IF(LEFT(F504,8)="Bijdrage",VLOOKUP($F504,Tb_KostenTypen[],MATCH(Methode_Keuze,Tb_KostenTypen[#Headers],0),0),VLOOKUP($G504,Lijsten!L:O,4,0))),""),"")</f>
        <v/>
      </c>
      <c r="P504" s="92"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tarief",IF(LEFT(F504,8)="Bijdrage",VLOOKUP($F504,Tb_KostenTypen[],MATCH(Methode_Keuze,Tb_KostenTypen[#Headers],0),0),VLOOKUP($G504,Lijsten!L:O,4,0))),""),"")</f>
        <v/>
      </c>
      <c r="Q504" s="50"/>
      <c r="R504" s="50"/>
      <c r="S504" s="83"/>
      <c r="T504" s="51"/>
      <c r="U504" s="4" t="str" cm="1">
        <f t="array" ref="U504">IF(AA504&lt;&gt;"ja",_xlfn.IFNA(_xlfn.IFS(AND(O504&lt;&gt;"",F504&lt;&gt;"",RIGHT($N504,6)="tarief"),O504*Q504,S504&gt;0,IF(F504&lt;&gt;"",S504,"")),""),"")</f>
        <v/>
      </c>
      <c r="V504" s="4" t="str" cm="1">
        <f t="array" ref="V504">IF(AA504&lt;&gt;"ja",_xlfn.IFNA(_xlfn.IFS(AND(P504&lt;&gt;"",R504&lt;&gt;"",RIGHT($N504,6)="tarief"),P504*R504,T504&gt;0,T504),""),"")</f>
        <v/>
      </c>
      <c r="W504" s="4" t="str" cm="1">
        <f t="array" ref="W504">IFERROR(_xlfn.IFS(OR(F504="",LEFT(Methode_Keuze,4)="Geen"),"",AND(U504&lt;&gt;"",F504&lt;&gt;"Arbeidskosten"),ROUND(U504*VLOOKUP(F504,Tb_ProjectKosten[],MATCH(Tb_ProjectKosten[[#Headers],[Forfat_Percentage]],Tb_ProjectKosten[#Headers],0),0),2),AND(F504="Arbeidskosten",G504&lt;&gt;""),IFERROR(ROUND(U504*VLOOKUP(G504,Tb_KostenTypen[],3,0)*VLOOKUP(F504,Tb_ProjectKosten[],MATCH(Tb_ProjectKosten[[#Headers],[Forfat_Percentage]],Tb_ProjectKosten[#Headers],0),0),2),""),U504 &lt;=0,0),"")</f>
        <v/>
      </c>
      <c r="X504" s="4" t="str" cm="1">
        <f t="array" ref="X504">IFERROR(_xlfn.IFS(OR(F504="",LEFT(Methode_Keuze,4)="Geen"),"",AND(V504&lt;&gt;"",F504&lt;&gt;"Arbeidskosten"),ROUND(V504*VLOOKUP(F504,Tb_ProjectKosten[],MATCH(Tb_ProjectKosten[[#Headers],[Forfat_Percentage]],Tb_ProjectKosten[#Headers],0),0),2),AND(F504="Arbeidskosten",G504&lt;&gt;""),IFERROR(ROUND(V504*VLOOKUP(G504,Tb_KostenTypen[],3,0)*VLOOKUP(F504,Tb_ProjectKosten[],MATCH(Tb_ProjectKosten[[#Headers],[Forfat_Percentage]],Tb_ProjectKosten[#Headers],0),0),2),""),V504 &lt;=0,0),"")</f>
        <v/>
      </c>
      <c r="Y504" s="262"/>
      <c r="Z504" s="49"/>
      <c r="AA504" s="37" t="str" cm="1">
        <f t="array" ref="AA504">IFERROR(IF(INDEX(SubsidieTabel!$Q$1:$T$9,MATCH($F504,SubsidieTabel!$Q$1:$Q$9,0),IFERROR(MATCH(Methode_Keuze,SubsidieTabel!$Q$1:$T$1,0),2))&lt;&gt;1=TRUE,"ja",""),"")</f>
        <v/>
      </c>
    </row>
    <row r="505" spans="1:27" ht="15" customHeight="1" x14ac:dyDescent="0.25">
      <c r="A505" s="87"/>
      <c r="B505" s="219" t="str">
        <f>IF(A505&lt;&gt;"",_xlfn.MAXIFS($B$1:B504,$A$1:A504,A505)+1,"")</f>
        <v/>
      </c>
      <c r="C505" s="50"/>
      <c r="D505" s="50"/>
      <c r="E505" s="50"/>
      <c r="F505" s="50"/>
      <c r="G505" s="283"/>
      <c r="H505" s="296"/>
      <c r="I505" s="295"/>
      <c r="J505" s="295"/>
      <c r="K505" s="202"/>
      <c r="L505" s="202"/>
      <c r="M505" s="91" t="str">
        <f>IFERROR(VLOOKUP(H505,Lijsten!$H$1:$I$100,2,0),"")</f>
        <v/>
      </c>
      <c r="N505" s="91" t="str" cm="1">
        <f t="array" ref="N505">IFERROR(_xlfn.IFS(AND(LEFT(F505,6)="Arbeid",RIGHT(F505,3)&lt;&gt;"IKS"),IFERROR(VLOOKUP($G505,Tb_KostenTypen[],2,0),"tarief"),RIGHT(F505,3)="IKS","Uurtarief",LEFT(F505,6)="Arbeid","Uurtarief",AND(LEFT(F505,8)="Bijdrage",RIGHT(F505,15)="(vrijwilligers)"),"Vast tarief"),"")</f>
        <v/>
      </c>
      <c r="O505" s="92"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tarief",IF(LEFT(F505,8)="Bijdrage",VLOOKUP($F505,Tb_KostenTypen[],MATCH(Methode_Keuze,Tb_KostenTypen[#Headers],0),0),VLOOKUP($G505,Lijsten!L:O,4,0))),""),"")</f>
        <v/>
      </c>
      <c r="P505" s="92"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tarief",IF(LEFT(F505,8)="Bijdrage",VLOOKUP($F505,Tb_KostenTypen[],MATCH(Methode_Keuze,Tb_KostenTypen[#Headers],0),0),VLOOKUP($G505,Lijsten!L:O,4,0))),""),"")</f>
        <v/>
      </c>
      <c r="Q505" s="50"/>
      <c r="R505" s="50"/>
      <c r="S505" s="83"/>
      <c r="T505" s="51"/>
      <c r="U505" s="4" t="str" cm="1">
        <f t="array" ref="U505">IF(AA505&lt;&gt;"ja",_xlfn.IFNA(_xlfn.IFS(AND(O505&lt;&gt;"",F505&lt;&gt;"",RIGHT($N505,6)="tarief"),O505*Q505,S505&gt;0,IF(F505&lt;&gt;"",S505,"")),""),"")</f>
        <v/>
      </c>
      <c r="V505" s="4" t="str" cm="1">
        <f t="array" ref="V505">IF(AA505&lt;&gt;"ja",_xlfn.IFNA(_xlfn.IFS(AND(P505&lt;&gt;"",R505&lt;&gt;"",RIGHT($N505,6)="tarief"),P505*R505,T505&gt;0,T505),""),"")</f>
        <v/>
      </c>
      <c r="W505" s="4" t="str" cm="1">
        <f t="array" ref="W505">IFERROR(_xlfn.IFS(OR(F505="",LEFT(Methode_Keuze,4)="Geen"),"",AND(U505&lt;&gt;"",F505&lt;&gt;"Arbeidskosten"),ROUND(U505*VLOOKUP(F505,Tb_ProjectKosten[],MATCH(Tb_ProjectKosten[[#Headers],[Forfat_Percentage]],Tb_ProjectKosten[#Headers],0),0),2),AND(F505="Arbeidskosten",G505&lt;&gt;""),IFERROR(ROUND(U505*VLOOKUP(G505,Tb_KostenTypen[],3,0)*VLOOKUP(F505,Tb_ProjectKosten[],MATCH(Tb_ProjectKosten[[#Headers],[Forfat_Percentage]],Tb_ProjectKosten[#Headers],0),0),2),""),U505 &lt;=0,0),"")</f>
        <v/>
      </c>
      <c r="X505" s="4" t="str" cm="1">
        <f t="array" ref="X505">IFERROR(_xlfn.IFS(OR(F505="",LEFT(Methode_Keuze,4)="Geen"),"",AND(V505&lt;&gt;"",F505&lt;&gt;"Arbeidskosten"),ROUND(V505*VLOOKUP(F505,Tb_ProjectKosten[],MATCH(Tb_ProjectKosten[[#Headers],[Forfat_Percentage]],Tb_ProjectKosten[#Headers],0),0),2),AND(F505="Arbeidskosten",G505&lt;&gt;""),IFERROR(ROUND(V505*VLOOKUP(G505,Tb_KostenTypen[],3,0)*VLOOKUP(F505,Tb_ProjectKosten[],MATCH(Tb_ProjectKosten[[#Headers],[Forfat_Percentage]],Tb_ProjectKosten[#Headers],0),0),2),""),V505 &lt;=0,0),"")</f>
        <v/>
      </c>
      <c r="Y505" s="262"/>
      <c r="Z505" s="49"/>
      <c r="AA505" s="37" t="str" cm="1">
        <f t="array" ref="AA505">IFERROR(IF(INDEX(SubsidieTabel!$Q$1:$T$9,MATCH($F505,SubsidieTabel!$Q$1:$Q$9,0),IFERROR(MATCH(Methode_Keuze,SubsidieTabel!$Q$1:$T$1,0),2))&lt;&gt;1=TRUE,"ja",""),"")</f>
        <v/>
      </c>
    </row>
    <row r="506" spans="1:27" ht="15" customHeight="1" x14ac:dyDescent="0.25">
      <c r="A506" s="87"/>
      <c r="B506" s="219" t="str">
        <f>IF(A506&lt;&gt;"",_xlfn.MAXIFS($B$1:B505,$A$1:A505,A506)+1,"")</f>
        <v/>
      </c>
      <c r="C506" s="50"/>
      <c r="D506" s="50"/>
      <c r="E506" s="50"/>
      <c r="F506" s="50"/>
      <c r="G506" s="283"/>
      <c r="H506" s="296"/>
      <c r="I506" s="295"/>
      <c r="J506" s="295"/>
      <c r="K506" s="202"/>
      <c r="L506" s="202"/>
      <c r="M506" s="91" t="str">
        <f>IFERROR(VLOOKUP(H506,Lijsten!$H$1:$I$100,2,0),"")</f>
        <v/>
      </c>
      <c r="N506" s="91" t="str" cm="1">
        <f t="array" ref="N506">IFERROR(_xlfn.IFS(AND(LEFT(F506,6)="Arbeid",RIGHT(F506,3)&lt;&gt;"IKS"),IFERROR(VLOOKUP($G506,Tb_KostenTypen[],2,0),"tarief"),RIGHT(F506,3)="IKS","Uurtarief",LEFT(F506,6)="Arbeid","Uurtarief",AND(LEFT(F506,8)="Bijdrage",RIGHT(F506,15)="(vrijwilligers)"),"Vast tarief"),"")</f>
        <v/>
      </c>
      <c r="O506" s="92"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tarief",IF(LEFT(F506,8)="Bijdrage",VLOOKUP($F506,Tb_KostenTypen[],MATCH(Methode_Keuze,Tb_KostenTypen[#Headers],0),0),VLOOKUP($G506,Lijsten!L:O,4,0))),""),"")</f>
        <v/>
      </c>
      <c r="P506" s="92"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tarief",IF(LEFT(F506,8)="Bijdrage",VLOOKUP($F506,Tb_KostenTypen[],MATCH(Methode_Keuze,Tb_KostenTypen[#Headers],0),0),VLOOKUP($G506,Lijsten!L:O,4,0))),""),"")</f>
        <v/>
      </c>
      <c r="Q506" s="50"/>
      <c r="R506" s="50"/>
      <c r="S506" s="83"/>
      <c r="T506" s="51"/>
      <c r="U506" s="4" t="str" cm="1">
        <f t="array" ref="U506">IF(AA506&lt;&gt;"ja",_xlfn.IFNA(_xlfn.IFS(AND(O506&lt;&gt;"",F506&lt;&gt;"",RIGHT($N506,6)="tarief"),O506*Q506,S506&gt;0,IF(F506&lt;&gt;"",S506,"")),""),"")</f>
        <v/>
      </c>
      <c r="V506" s="4" t="str" cm="1">
        <f t="array" ref="V506">IF(AA506&lt;&gt;"ja",_xlfn.IFNA(_xlfn.IFS(AND(P506&lt;&gt;"",R506&lt;&gt;"",RIGHT($N506,6)="tarief"),P506*R506,T506&gt;0,T506),""),"")</f>
        <v/>
      </c>
      <c r="W506" s="4" t="str" cm="1">
        <f t="array" ref="W506">IFERROR(_xlfn.IFS(OR(F506="",LEFT(Methode_Keuze,4)="Geen"),"",AND(U506&lt;&gt;"",F506&lt;&gt;"Arbeidskosten"),ROUND(U506*VLOOKUP(F506,Tb_ProjectKosten[],MATCH(Tb_ProjectKosten[[#Headers],[Forfat_Percentage]],Tb_ProjectKosten[#Headers],0),0),2),AND(F506="Arbeidskosten",G506&lt;&gt;""),IFERROR(ROUND(U506*VLOOKUP(G506,Tb_KostenTypen[],3,0)*VLOOKUP(F506,Tb_ProjectKosten[],MATCH(Tb_ProjectKosten[[#Headers],[Forfat_Percentage]],Tb_ProjectKosten[#Headers],0),0),2),""),U506 &lt;=0,0),"")</f>
        <v/>
      </c>
      <c r="X506" s="4" t="str" cm="1">
        <f t="array" ref="X506">IFERROR(_xlfn.IFS(OR(F506="",LEFT(Methode_Keuze,4)="Geen"),"",AND(V506&lt;&gt;"",F506&lt;&gt;"Arbeidskosten"),ROUND(V506*VLOOKUP(F506,Tb_ProjectKosten[],MATCH(Tb_ProjectKosten[[#Headers],[Forfat_Percentage]],Tb_ProjectKosten[#Headers],0),0),2),AND(F506="Arbeidskosten",G506&lt;&gt;""),IFERROR(ROUND(V506*VLOOKUP(G506,Tb_KostenTypen[],3,0)*VLOOKUP(F506,Tb_ProjectKosten[],MATCH(Tb_ProjectKosten[[#Headers],[Forfat_Percentage]],Tb_ProjectKosten[#Headers],0),0),2),""),V506 &lt;=0,0),"")</f>
        <v/>
      </c>
      <c r="Y506" s="262"/>
      <c r="Z506" s="49"/>
      <c r="AA506" s="37" t="str" cm="1">
        <f t="array" ref="AA506">IFERROR(IF(INDEX(SubsidieTabel!$Q$1:$T$9,MATCH($F506,SubsidieTabel!$Q$1:$Q$9,0),IFERROR(MATCH(Methode_Keuze,SubsidieTabel!$Q$1:$T$1,0),2))&lt;&gt;1=TRUE,"ja",""),"")</f>
        <v/>
      </c>
    </row>
    <row r="507" spans="1:27" ht="15" customHeight="1" x14ac:dyDescent="0.25">
      <c r="A507" s="87"/>
      <c r="B507" s="219" t="str">
        <f>IF(A507&lt;&gt;"",_xlfn.MAXIFS($B$1:B506,$A$1:A506,A507)+1,"")</f>
        <v/>
      </c>
      <c r="C507" s="50"/>
      <c r="D507" s="50"/>
      <c r="E507" s="50"/>
      <c r="F507" s="50"/>
      <c r="G507" s="283"/>
      <c r="H507" s="296"/>
      <c r="I507" s="295"/>
      <c r="J507" s="295"/>
      <c r="K507" s="202"/>
      <c r="L507" s="202"/>
      <c r="M507" s="91" t="str">
        <f>IFERROR(VLOOKUP(H507,Lijsten!$H$1:$I$100,2,0),"")</f>
        <v/>
      </c>
      <c r="N507" s="91" t="str" cm="1">
        <f t="array" ref="N507">IFERROR(_xlfn.IFS(AND(LEFT(F507,6)="Arbeid",RIGHT(F507,3)&lt;&gt;"IKS"),IFERROR(VLOOKUP($G507,Tb_KostenTypen[],2,0),"tarief"),RIGHT(F507,3)="IKS","Uurtarief",LEFT(F507,6)="Arbeid","Uurtarief",AND(LEFT(F507,8)="Bijdrage",RIGHT(F507,15)="(vrijwilligers)"),"Vast tarief"),"")</f>
        <v/>
      </c>
      <c r="O507" s="92"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tarief",IF(LEFT(F507,8)="Bijdrage",VLOOKUP($F507,Tb_KostenTypen[],MATCH(Methode_Keuze,Tb_KostenTypen[#Headers],0),0),VLOOKUP($G507,Lijsten!L:O,4,0))),""),"")</f>
        <v/>
      </c>
      <c r="P507" s="92"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tarief",IF(LEFT(F507,8)="Bijdrage",VLOOKUP($F507,Tb_KostenTypen[],MATCH(Methode_Keuze,Tb_KostenTypen[#Headers],0),0),VLOOKUP($G507,Lijsten!L:O,4,0))),""),"")</f>
        <v/>
      </c>
      <c r="Q507" s="50"/>
      <c r="R507" s="50"/>
      <c r="S507" s="83"/>
      <c r="T507" s="51"/>
      <c r="U507" s="4" t="str" cm="1">
        <f t="array" ref="U507">IF(AA507&lt;&gt;"ja",_xlfn.IFNA(_xlfn.IFS(AND(O507&lt;&gt;"",F507&lt;&gt;"",RIGHT($N507,6)="tarief"),O507*Q507,S507&gt;0,IF(F507&lt;&gt;"",S507,"")),""),"")</f>
        <v/>
      </c>
      <c r="V507" s="4" t="str" cm="1">
        <f t="array" ref="V507">IF(AA507&lt;&gt;"ja",_xlfn.IFNA(_xlfn.IFS(AND(P507&lt;&gt;"",R507&lt;&gt;"",RIGHT($N507,6)="tarief"),P507*R507,T507&gt;0,T507),""),"")</f>
        <v/>
      </c>
      <c r="W507" s="4" t="str" cm="1">
        <f t="array" ref="W507">IFERROR(_xlfn.IFS(OR(F507="",LEFT(Methode_Keuze,4)="Geen"),"",AND(U507&lt;&gt;"",F507&lt;&gt;"Arbeidskosten"),ROUND(U507*VLOOKUP(F507,Tb_ProjectKosten[],MATCH(Tb_ProjectKosten[[#Headers],[Forfat_Percentage]],Tb_ProjectKosten[#Headers],0),0),2),AND(F507="Arbeidskosten",G507&lt;&gt;""),IFERROR(ROUND(U507*VLOOKUP(G507,Tb_KostenTypen[],3,0)*VLOOKUP(F507,Tb_ProjectKosten[],MATCH(Tb_ProjectKosten[[#Headers],[Forfat_Percentage]],Tb_ProjectKosten[#Headers],0),0),2),""),U507 &lt;=0,0),"")</f>
        <v/>
      </c>
      <c r="X507" s="4" t="str" cm="1">
        <f t="array" ref="X507">IFERROR(_xlfn.IFS(OR(F507="",LEFT(Methode_Keuze,4)="Geen"),"",AND(V507&lt;&gt;"",F507&lt;&gt;"Arbeidskosten"),ROUND(V507*VLOOKUP(F507,Tb_ProjectKosten[],MATCH(Tb_ProjectKosten[[#Headers],[Forfat_Percentage]],Tb_ProjectKosten[#Headers],0),0),2),AND(F507="Arbeidskosten",G507&lt;&gt;""),IFERROR(ROUND(V507*VLOOKUP(G507,Tb_KostenTypen[],3,0)*VLOOKUP(F507,Tb_ProjectKosten[],MATCH(Tb_ProjectKosten[[#Headers],[Forfat_Percentage]],Tb_ProjectKosten[#Headers],0),0),2),""),V507 &lt;=0,0),"")</f>
        <v/>
      </c>
      <c r="Y507" s="262"/>
      <c r="Z507" s="49"/>
      <c r="AA507" s="37" t="str" cm="1">
        <f t="array" ref="AA507">IFERROR(IF(INDEX(SubsidieTabel!$Q$1:$T$9,MATCH($F507,SubsidieTabel!$Q$1:$Q$9,0),IFERROR(MATCH(Methode_Keuze,SubsidieTabel!$Q$1:$T$1,0),2))&lt;&gt;1=TRUE,"ja",""),"")</f>
        <v/>
      </c>
    </row>
    <row r="508" spans="1:27" ht="15" customHeight="1" x14ac:dyDescent="0.25">
      <c r="A508" s="87"/>
      <c r="B508" s="219" t="str">
        <f>IF(A508&lt;&gt;"",_xlfn.MAXIFS($B$1:B507,$A$1:A507,A508)+1,"")</f>
        <v/>
      </c>
      <c r="C508" s="50"/>
      <c r="D508" s="50"/>
      <c r="E508" s="50"/>
      <c r="F508" s="50"/>
      <c r="G508" s="283"/>
      <c r="H508" s="296"/>
      <c r="I508" s="295"/>
      <c r="J508" s="295"/>
      <c r="K508" s="202"/>
      <c r="L508" s="202"/>
      <c r="M508" s="91" t="str">
        <f>IFERROR(VLOOKUP(H508,Lijsten!$H$1:$I$100,2,0),"")</f>
        <v/>
      </c>
      <c r="N508" s="91" t="str" cm="1">
        <f t="array" ref="N508">IFERROR(_xlfn.IFS(AND(LEFT(F508,6)="Arbeid",RIGHT(F508,3)&lt;&gt;"IKS"),IFERROR(VLOOKUP($G508,Tb_KostenTypen[],2,0),"tarief"),RIGHT(F508,3)="IKS","Uurtarief",LEFT(F508,6)="Arbeid","Uurtarief",AND(LEFT(F508,8)="Bijdrage",RIGHT(F508,15)="(vrijwilligers)"),"Vast tarief"),"")</f>
        <v/>
      </c>
      <c r="O508" s="92"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tarief",IF(LEFT(F508,8)="Bijdrage",VLOOKUP($F508,Tb_KostenTypen[],MATCH(Methode_Keuze,Tb_KostenTypen[#Headers],0),0),VLOOKUP($G508,Lijsten!L:O,4,0))),""),"")</f>
        <v/>
      </c>
      <c r="P508" s="92"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tarief",IF(LEFT(F508,8)="Bijdrage",VLOOKUP($F508,Tb_KostenTypen[],MATCH(Methode_Keuze,Tb_KostenTypen[#Headers],0),0),VLOOKUP($G508,Lijsten!L:O,4,0))),""),"")</f>
        <v/>
      </c>
      <c r="Q508" s="50"/>
      <c r="R508" s="50"/>
      <c r="S508" s="83"/>
      <c r="T508" s="51"/>
      <c r="U508" s="4" t="str" cm="1">
        <f t="array" ref="U508">IF(AA508&lt;&gt;"ja",_xlfn.IFNA(_xlfn.IFS(AND(O508&lt;&gt;"",F508&lt;&gt;"",RIGHT($N508,6)="tarief"),O508*Q508,S508&gt;0,IF(F508&lt;&gt;"",S508,"")),""),"")</f>
        <v/>
      </c>
      <c r="V508" s="4" t="str" cm="1">
        <f t="array" ref="V508">IF(AA508&lt;&gt;"ja",_xlfn.IFNA(_xlfn.IFS(AND(P508&lt;&gt;"",R508&lt;&gt;"",RIGHT($N508,6)="tarief"),P508*R508,T508&gt;0,T508),""),"")</f>
        <v/>
      </c>
      <c r="W508" s="4" t="str" cm="1">
        <f t="array" ref="W508">IFERROR(_xlfn.IFS(OR(F508="",LEFT(Methode_Keuze,4)="Geen"),"",AND(U508&lt;&gt;"",F508&lt;&gt;"Arbeidskosten"),ROUND(U508*VLOOKUP(F508,Tb_ProjectKosten[],MATCH(Tb_ProjectKosten[[#Headers],[Forfat_Percentage]],Tb_ProjectKosten[#Headers],0),0),2),AND(F508="Arbeidskosten",G508&lt;&gt;""),IFERROR(ROUND(U508*VLOOKUP(G508,Tb_KostenTypen[],3,0)*VLOOKUP(F508,Tb_ProjectKosten[],MATCH(Tb_ProjectKosten[[#Headers],[Forfat_Percentage]],Tb_ProjectKosten[#Headers],0),0),2),""),U508 &lt;=0,0),"")</f>
        <v/>
      </c>
      <c r="X508" s="4" t="str" cm="1">
        <f t="array" ref="X508">IFERROR(_xlfn.IFS(OR(F508="",LEFT(Methode_Keuze,4)="Geen"),"",AND(V508&lt;&gt;"",F508&lt;&gt;"Arbeidskosten"),ROUND(V508*VLOOKUP(F508,Tb_ProjectKosten[],MATCH(Tb_ProjectKosten[[#Headers],[Forfat_Percentage]],Tb_ProjectKosten[#Headers],0),0),2),AND(F508="Arbeidskosten",G508&lt;&gt;""),IFERROR(ROUND(V508*VLOOKUP(G508,Tb_KostenTypen[],3,0)*VLOOKUP(F508,Tb_ProjectKosten[],MATCH(Tb_ProjectKosten[[#Headers],[Forfat_Percentage]],Tb_ProjectKosten[#Headers],0),0),2),""),V508 &lt;=0,0),"")</f>
        <v/>
      </c>
      <c r="Y508" s="262"/>
      <c r="Z508" s="49"/>
      <c r="AA508" s="37" t="str" cm="1">
        <f t="array" ref="AA508">IFERROR(IF(INDEX(SubsidieTabel!$Q$1:$T$9,MATCH($F508,SubsidieTabel!$Q$1:$Q$9,0),IFERROR(MATCH(Methode_Keuze,SubsidieTabel!$Q$1:$T$1,0),2))&lt;&gt;1=TRUE,"ja",""),"")</f>
        <v/>
      </c>
    </row>
    <row r="509" spans="1:27" ht="15" customHeight="1" x14ac:dyDescent="0.25">
      <c r="A509" s="87"/>
      <c r="B509" s="219" t="str">
        <f>IF(A509&lt;&gt;"",_xlfn.MAXIFS($B$1:B508,$A$1:A508,A509)+1,"")</f>
        <v/>
      </c>
      <c r="C509" s="50"/>
      <c r="D509" s="50"/>
      <c r="E509" s="50"/>
      <c r="F509" s="50"/>
      <c r="G509" s="283"/>
      <c r="H509" s="296"/>
      <c r="I509" s="295"/>
      <c r="J509" s="295"/>
      <c r="K509" s="202"/>
      <c r="L509" s="202"/>
      <c r="M509" s="91" t="str">
        <f>IFERROR(VLOOKUP(H509,Lijsten!$H$1:$I$100,2,0),"")</f>
        <v/>
      </c>
      <c r="N509" s="91" t="str" cm="1">
        <f t="array" ref="N509">IFERROR(_xlfn.IFS(AND(LEFT(F509,6)="Arbeid",RIGHT(F509,3)&lt;&gt;"IKS"),IFERROR(VLOOKUP($G509,Tb_KostenTypen[],2,0),"tarief"),RIGHT(F509,3)="IKS","Uurtarief",LEFT(F509,6)="Arbeid","Uurtarief",AND(LEFT(F509,8)="Bijdrage",RIGHT(F509,15)="(vrijwilligers)"),"Vast tarief"),"")</f>
        <v/>
      </c>
      <c r="O509" s="92"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tarief",IF(LEFT(F509,8)="Bijdrage",VLOOKUP($F509,Tb_KostenTypen[],MATCH(Methode_Keuze,Tb_KostenTypen[#Headers],0),0),VLOOKUP($G509,Lijsten!L:O,4,0))),""),"")</f>
        <v/>
      </c>
      <c r="P509" s="92"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tarief",IF(LEFT(F509,8)="Bijdrage",VLOOKUP($F509,Tb_KostenTypen[],MATCH(Methode_Keuze,Tb_KostenTypen[#Headers],0),0),VLOOKUP($G509,Lijsten!L:O,4,0))),""),"")</f>
        <v/>
      </c>
      <c r="Q509" s="50"/>
      <c r="R509" s="50"/>
      <c r="S509" s="83"/>
      <c r="T509" s="51"/>
      <c r="U509" s="4" t="str" cm="1">
        <f t="array" ref="U509">IF(AA509&lt;&gt;"ja",_xlfn.IFNA(_xlfn.IFS(AND(O509&lt;&gt;"",F509&lt;&gt;"",RIGHT($N509,6)="tarief"),O509*Q509,S509&gt;0,IF(F509&lt;&gt;"",S509,"")),""),"")</f>
        <v/>
      </c>
      <c r="V509" s="4" t="str" cm="1">
        <f t="array" ref="V509">IF(AA509&lt;&gt;"ja",_xlfn.IFNA(_xlfn.IFS(AND(P509&lt;&gt;"",R509&lt;&gt;"",RIGHT($N509,6)="tarief"),P509*R509,T509&gt;0,T509),""),"")</f>
        <v/>
      </c>
      <c r="W509" s="4" t="str" cm="1">
        <f t="array" ref="W509">IFERROR(_xlfn.IFS(OR(F509="",LEFT(Methode_Keuze,4)="Geen"),"",AND(U509&lt;&gt;"",F509&lt;&gt;"Arbeidskosten"),ROUND(U509*VLOOKUP(F509,Tb_ProjectKosten[],MATCH(Tb_ProjectKosten[[#Headers],[Forfat_Percentage]],Tb_ProjectKosten[#Headers],0),0),2),AND(F509="Arbeidskosten",G509&lt;&gt;""),IFERROR(ROUND(U509*VLOOKUP(G509,Tb_KostenTypen[],3,0)*VLOOKUP(F509,Tb_ProjectKosten[],MATCH(Tb_ProjectKosten[[#Headers],[Forfat_Percentage]],Tb_ProjectKosten[#Headers],0),0),2),""),U509 &lt;=0,0),"")</f>
        <v/>
      </c>
      <c r="X509" s="4" t="str" cm="1">
        <f t="array" ref="X509">IFERROR(_xlfn.IFS(OR(F509="",LEFT(Methode_Keuze,4)="Geen"),"",AND(V509&lt;&gt;"",F509&lt;&gt;"Arbeidskosten"),ROUND(V509*VLOOKUP(F509,Tb_ProjectKosten[],MATCH(Tb_ProjectKosten[[#Headers],[Forfat_Percentage]],Tb_ProjectKosten[#Headers],0),0),2),AND(F509="Arbeidskosten",G509&lt;&gt;""),IFERROR(ROUND(V509*VLOOKUP(G509,Tb_KostenTypen[],3,0)*VLOOKUP(F509,Tb_ProjectKosten[],MATCH(Tb_ProjectKosten[[#Headers],[Forfat_Percentage]],Tb_ProjectKosten[#Headers],0),0),2),""),V509 &lt;=0,0),"")</f>
        <v/>
      </c>
      <c r="Y509" s="262"/>
      <c r="Z509" s="49"/>
      <c r="AA509" s="37" t="str" cm="1">
        <f t="array" ref="AA509">IFERROR(IF(INDEX(SubsidieTabel!$Q$1:$T$9,MATCH($F509,SubsidieTabel!$Q$1:$Q$9,0),IFERROR(MATCH(Methode_Keuze,SubsidieTabel!$Q$1:$T$1,0),2))&lt;&gt;1=TRUE,"ja",""),"")</f>
        <v/>
      </c>
    </row>
    <row r="510" spans="1:27" ht="15" customHeight="1" x14ac:dyDescent="0.25">
      <c r="A510" s="87"/>
      <c r="B510" s="219" t="str">
        <f>IF(A510&lt;&gt;"",_xlfn.MAXIFS($B$1:B509,$A$1:A509,A510)+1,"")</f>
        <v/>
      </c>
      <c r="C510" s="50"/>
      <c r="D510" s="50"/>
      <c r="E510" s="50"/>
      <c r="F510" s="50"/>
      <c r="G510" s="283"/>
      <c r="H510" s="296"/>
      <c r="I510" s="295"/>
      <c r="J510" s="295"/>
      <c r="K510" s="202"/>
      <c r="L510" s="202"/>
      <c r="M510" s="91" t="str">
        <f>IFERROR(VLOOKUP(H510,Lijsten!$H$1:$I$100,2,0),"")</f>
        <v/>
      </c>
      <c r="N510" s="91" t="str" cm="1">
        <f t="array" ref="N510">IFERROR(_xlfn.IFS(AND(LEFT(F510,6)="Arbeid",RIGHT(F510,3)&lt;&gt;"IKS"),IFERROR(VLOOKUP($G510,Tb_KostenTypen[],2,0),"tarief"),RIGHT(F510,3)="IKS","Uurtarief",LEFT(F510,6)="Arbeid","Uurtarief",AND(LEFT(F510,8)="Bijdrage",RIGHT(F510,15)="(vrijwilligers)"),"Vast tarief"),"")</f>
        <v/>
      </c>
      <c r="O510" s="92"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tarief",IF(LEFT(F510,8)="Bijdrage",VLOOKUP($F510,Tb_KostenTypen[],MATCH(Methode_Keuze,Tb_KostenTypen[#Headers],0),0),VLOOKUP($G510,Lijsten!L:O,4,0))),""),"")</f>
        <v/>
      </c>
      <c r="P510" s="92"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tarief",IF(LEFT(F510,8)="Bijdrage",VLOOKUP($F510,Tb_KostenTypen[],MATCH(Methode_Keuze,Tb_KostenTypen[#Headers],0),0),VLOOKUP($G510,Lijsten!L:O,4,0))),""),"")</f>
        <v/>
      </c>
      <c r="Q510" s="50"/>
      <c r="R510" s="50"/>
      <c r="S510" s="83"/>
      <c r="T510" s="51"/>
      <c r="U510" s="4" t="str" cm="1">
        <f t="array" ref="U510">IF(AA510&lt;&gt;"ja",_xlfn.IFNA(_xlfn.IFS(AND(O510&lt;&gt;"",F510&lt;&gt;"",RIGHT($N510,6)="tarief"),O510*Q510,S510&gt;0,IF(F510&lt;&gt;"",S510,"")),""),"")</f>
        <v/>
      </c>
      <c r="V510" s="4" t="str" cm="1">
        <f t="array" ref="V510">IF(AA510&lt;&gt;"ja",_xlfn.IFNA(_xlfn.IFS(AND(P510&lt;&gt;"",R510&lt;&gt;"",RIGHT($N510,6)="tarief"),P510*R510,T510&gt;0,T510),""),"")</f>
        <v/>
      </c>
      <c r="W510" s="4" t="str" cm="1">
        <f t="array" ref="W510">IFERROR(_xlfn.IFS(OR(F510="",LEFT(Methode_Keuze,4)="Geen"),"",AND(U510&lt;&gt;"",F510&lt;&gt;"Arbeidskosten"),ROUND(U510*VLOOKUP(F510,Tb_ProjectKosten[],MATCH(Tb_ProjectKosten[[#Headers],[Forfat_Percentage]],Tb_ProjectKosten[#Headers],0),0),2),AND(F510="Arbeidskosten",G510&lt;&gt;""),IFERROR(ROUND(U510*VLOOKUP(G510,Tb_KostenTypen[],3,0)*VLOOKUP(F510,Tb_ProjectKosten[],MATCH(Tb_ProjectKosten[[#Headers],[Forfat_Percentage]],Tb_ProjectKosten[#Headers],0),0),2),""),U510 &lt;=0,0),"")</f>
        <v/>
      </c>
      <c r="X510" s="4" t="str" cm="1">
        <f t="array" ref="X510">IFERROR(_xlfn.IFS(OR(F510="",LEFT(Methode_Keuze,4)="Geen"),"",AND(V510&lt;&gt;"",F510&lt;&gt;"Arbeidskosten"),ROUND(V510*VLOOKUP(F510,Tb_ProjectKosten[],MATCH(Tb_ProjectKosten[[#Headers],[Forfat_Percentage]],Tb_ProjectKosten[#Headers],0),0),2),AND(F510="Arbeidskosten",G510&lt;&gt;""),IFERROR(ROUND(V510*VLOOKUP(G510,Tb_KostenTypen[],3,0)*VLOOKUP(F510,Tb_ProjectKosten[],MATCH(Tb_ProjectKosten[[#Headers],[Forfat_Percentage]],Tb_ProjectKosten[#Headers],0),0),2),""),V510 &lt;=0,0),"")</f>
        <v/>
      </c>
      <c r="Y510" s="262"/>
      <c r="Z510" s="49"/>
      <c r="AA510" s="37" t="str" cm="1">
        <f t="array" ref="AA510">IFERROR(IF(INDEX(SubsidieTabel!$Q$1:$T$9,MATCH($F510,SubsidieTabel!$Q$1:$Q$9,0),IFERROR(MATCH(Methode_Keuze,SubsidieTabel!$Q$1:$T$1,0),2))&lt;&gt;1=TRUE,"ja",""),"")</f>
        <v/>
      </c>
    </row>
    <row r="511" spans="1:27" ht="15" customHeight="1" x14ac:dyDescent="0.25">
      <c r="A511" s="87"/>
      <c r="B511" s="219" t="str">
        <f>IF(A511&lt;&gt;"",_xlfn.MAXIFS($B$1:B510,$A$1:A510,A511)+1,"")</f>
        <v/>
      </c>
      <c r="C511" s="50"/>
      <c r="D511" s="50"/>
      <c r="E511" s="50"/>
      <c r="F511" s="50"/>
      <c r="G511" s="283"/>
      <c r="H511" s="296"/>
      <c r="I511" s="295"/>
      <c r="J511" s="295"/>
      <c r="K511" s="202"/>
      <c r="L511" s="202"/>
      <c r="M511" s="91" t="str">
        <f>IFERROR(VLOOKUP(H511,Lijsten!$H$1:$I$100,2,0),"")</f>
        <v/>
      </c>
      <c r="N511" s="91" t="str" cm="1">
        <f t="array" ref="N511">IFERROR(_xlfn.IFS(AND(LEFT(F511,6)="Arbeid",RIGHT(F511,3)&lt;&gt;"IKS"),IFERROR(VLOOKUP($G511,Tb_KostenTypen[],2,0),"tarief"),RIGHT(F511,3)="IKS","Uurtarief",LEFT(F511,6)="Arbeid","Uurtarief",AND(LEFT(F511,8)="Bijdrage",RIGHT(F511,15)="(vrijwilligers)"),"Vast tarief"),"")</f>
        <v/>
      </c>
      <c r="O511" s="92"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tarief",IF(LEFT(F511,8)="Bijdrage",VLOOKUP($F511,Tb_KostenTypen[],MATCH(Methode_Keuze,Tb_KostenTypen[#Headers],0),0),VLOOKUP($G511,Lijsten!L:O,4,0))),""),"")</f>
        <v/>
      </c>
      <c r="P511" s="92"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tarief",IF(LEFT(F511,8)="Bijdrage",VLOOKUP($F511,Tb_KostenTypen[],MATCH(Methode_Keuze,Tb_KostenTypen[#Headers],0),0),VLOOKUP($G511,Lijsten!L:O,4,0))),""),"")</f>
        <v/>
      </c>
      <c r="Q511" s="50"/>
      <c r="R511" s="50"/>
      <c r="S511" s="83"/>
      <c r="T511" s="51"/>
      <c r="U511" s="4" t="str" cm="1">
        <f t="array" ref="U511">IF(AA511&lt;&gt;"ja",_xlfn.IFNA(_xlfn.IFS(AND(O511&lt;&gt;"",F511&lt;&gt;"",RIGHT($N511,6)="tarief"),O511*Q511,S511&gt;0,IF(F511&lt;&gt;"",S511,"")),""),"")</f>
        <v/>
      </c>
      <c r="V511" s="4" t="str" cm="1">
        <f t="array" ref="V511">IF(AA511&lt;&gt;"ja",_xlfn.IFNA(_xlfn.IFS(AND(P511&lt;&gt;"",R511&lt;&gt;"",RIGHT($N511,6)="tarief"),P511*R511,T511&gt;0,T511),""),"")</f>
        <v/>
      </c>
      <c r="W511" s="4" t="str" cm="1">
        <f t="array" ref="W511">IFERROR(_xlfn.IFS(OR(F511="",LEFT(Methode_Keuze,4)="Geen"),"",AND(U511&lt;&gt;"",F511&lt;&gt;"Arbeidskosten"),ROUND(U511*VLOOKUP(F511,Tb_ProjectKosten[],MATCH(Tb_ProjectKosten[[#Headers],[Forfat_Percentage]],Tb_ProjectKosten[#Headers],0),0),2),AND(F511="Arbeidskosten",G511&lt;&gt;""),IFERROR(ROUND(U511*VLOOKUP(G511,Tb_KostenTypen[],3,0)*VLOOKUP(F511,Tb_ProjectKosten[],MATCH(Tb_ProjectKosten[[#Headers],[Forfat_Percentage]],Tb_ProjectKosten[#Headers],0),0),2),""),U511 &lt;=0,0),"")</f>
        <v/>
      </c>
      <c r="X511" s="4" t="str" cm="1">
        <f t="array" ref="X511">IFERROR(_xlfn.IFS(OR(F511="",LEFT(Methode_Keuze,4)="Geen"),"",AND(V511&lt;&gt;"",F511&lt;&gt;"Arbeidskosten"),ROUND(V511*VLOOKUP(F511,Tb_ProjectKosten[],MATCH(Tb_ProjectKosten[[#Headers],[Forfat_Percentage]],Tb_ProjectKosten[#Headers],0),0),2),AND(F511="Arbeidskosten",G511&lt;&gt;""),IFERROR(ROUND(V511*VLOOKUP(G511,Tb_KostenTypen[],3,0)*VLOOKUP(F511,Tb_ProjectKosten[],MATCH(Tb_ProjectKosten[[#Headers],[Forfat_Percentage]],Tb_ProjectKosten[#Headers],0),0),2),""),V511 &lt;=0,0),"")</f>
        <v/>
      </c>
      <c r="Y511" s="262"/>
      <c r="Z511" s="49"/>
      <c r="AA511" s="37" t="str" cm="1">
        <f t="array" ref="AA511">IFERROR(IF(INDEX(SubsidieTabel!$Q$1:$T$9,MATCH($F511,SubsidieTabel!$Q$1:$Q$9,0),IFERROR(MATCH(Methode_Keuze,SubsidieTabel!$Q$1:$T$1,0),2))&lt;&gt;1=TRUE,"ja",""),"")</f>
        <v/>
      </c>
    </row>
    <row r="512" spans="1:27" ht="15" customHeight="1" x14ac:dyDescent="0.25">
      <c r="A512" s="87"/>
      <c r="B512" s="219" t="str">
        <f>IF(A512&lt;&gt;"",_xlfn.MAXIFS($B$1:B511,$A$1:A511,A512)+1,"")</f>
        <v/>
      </c>
      <c r="C512" s="50"/>
      <c r="D512" s="50"/>
      <c r="E512" s="50"/>
      <c r="F512" s="50"/>
      <c r="G512" s="283"/>
      <c r="H512" s="296"/>
      <c r="I512" s="295"/>
      <c r="J512" s="295"/>
      <c r="K512" s="202"/>
      <c r="L512" s="202"/>
      <c r="M512" s="91" t="str">
        <f>IFERROR(VLOOKUP(H512,Lijsten!$H$1:$I$100,2,0),"")</f>
        <v/>
      </c>
      <c r="N512" s="91" t="str" cm="1">
        <f t="array" ref="N512">IFERROR(_xlfn.IFS(AND(LEFT(F512,6)="Arbeid",RIGHT(F512,3)&lt;&gt;"IKS"),IFERROR(VLOOKUP($G512,Tb_KostenTypen[],2,0),"tarief"),RIGHT(F512,3)="IKS","Uurtarief",LEFT(F512,6)="Arbeid","Uurtarief",AND(LEFT(F512,8)="Bijdrage",RIGHT(F512,15)="(vrijwilligers)"),"Vast tarief"),"")</f>
        <v/>
      </c>
      <c r="O512" s="92"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tarief",IF(LEFT(F512,8)="Bijdrage",VLOOKUP($F512,Tb_KostenTypen[],MATCH(Methode_Keuze,Tb_KostenTypen[#Headers],0),0),VLOOKUP($G512,Lijsten!L:O,4,0))),""),"")</f>
        <v/>
      </c>
      <c r="P512" s="92"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tarief",IF(LEFT(F512,8)="Bijdrage",VLOOKUP($F512,Tb_KostenTypen[],MATCH(Methode_Keuze,Tb_KostenTypen[#Headers],0),0),VLOOKUP($G512,Lijsten!L:O,4,0))),""),"")</f>
        <v/>
      </c>
      <c r="Q512" s="50"/>
      <c r="R512" s="50"/>
      <c r="S512" s="83"/>
      <c r="T512" s="51"/>
      <c r="U512" s="4" t="str" cm="1">
        <f t="array" ref="U512">IF(AA512&lt;&gt;"ja",_xlfn.IFNA(_xlfn.IFS(AND(O512&lt;&gt;"",F512&lt;&gt;"",RIGHT($N512,6)="tarief"),O512*Q512,S512&gt;0,IF(F512&lt;&gt;"",S512,"")),""),"")</f>
        <v/>
      </c>
      <c r="V512" s="4" t="str" cm="1">
        <f t="array" ref="V512">IF(AA512&lt;&gt;"ja",_xlfn.IFNA(_xlfn.IFS(AND(P512&lt;&gt;"",R512&lt;&gt;"",RIGHT($N512,6)="tarief"),P512*R512,T512&gt;0,T512),""),"")</f>
        <v/>
      </c>
      <c r="W512" s="4" t="str" cm="1">
        <f t="array" ref="W512">IFERROR(_xlfn.IFS(OR(F512="",LEFT(Methode_Keuze,4)="Geen"),"",AND(U512&lt;&gt;"",F512&lt;&gt;"Arbeidskosten"),ROUND(U512*VLOOKUP(F512,Tb_ProjectKosten[],MATCH(Tb_ProjectKosten[[#Headers],[Forfat_Percentage]],Tb_ProjectKosten[#Headers],0),0),2),AND(F512="Arbeidskosten",G512&lt;&gt;""),IFERROR(ROUND(U512*VLOOKUP(G512,Tb_KostenTypen[],3,0)*VLOOKUP(F512,Tb_ProjectKosten[],MATCH(Tb_ProjectKosten[[#Headers],[Forfat_Percentage]],Tb_ProjectKosten[#Headers],0),0),2),""),U512 &lt;=0,0),"")</f>
        <v/>
      </c>
      <c r="X512" s="4" t="str" cm="1">
        <f t="array" ref="X512">IFERROR(_xlfn.IFS(OR(F512="",LEFT(Methode_Keuze,4)="Geen"),"",AND(V512&lt;&gt;"",F512&lt;&gt;"Arbeidskosten"),ROUND(V512*VLOOKUP(F512,Tb_ProjectKosten[],MATCH(Tb_ProjectKosten[[#Headers],[Forfat_Percentage]],Tb_ProjectKosten[#Headers],0),0),2),AND(F512="Arbeidskosten",G512&lt;&gt;""),IFERROR(ROUND(V512*VLOOKUP(G512,Tb_KostenTypen[],3,0)*VLOOKUP(F512,Tb_ProjectKosten[],MATCH(Tb_ProjectKosten[[#Headers],[Forfat_Percentage]],Tb_ProjectKosten[#Headers],0),0),2),""),V512 &lt;=0,0),"")</f>
        <v/>
      </c>
      <c r="Y512" s="262"/>
      <c r="Z512" s="49"/>
      <c r="AA512" s="37" t="str" cm="1">
        <f t="array" ref="AA512">IFERROR(IF(INDEX(SubsidieTabel!$Q$1:$T$9,MATCH($F512,SubsidieTabel!$Q$1:$Q$9,0),IFERROR(MATCH(Methode_Keuze,SubsidieTabel!$Q$1:$T$1,0),2))&lt;&gt;1=TRUE,"ja",""),"")</f>
        <v/>
      </c>
    </row>
    <row r="513" spans="1:27" ht="15" customHeight="1" x14ac:dyDescent="0.25">
      <c r="A513" s="87"/>
      <c r="B513" s="219" t="str">
        <f>IF(A513&lt;&gt;"",_xlfn.MAXIFS($B$1:B512,$A$1:A512,A513)+1,"")</f>
        <v/>
      </c>
      <c r="C513" s="50"/>
      <c r="D513" s="50"/>
      <c r="E513" s="50"/>
      <c r="F513" s="50"/>
      <c r="G513" s="283"/>
      <c r="H513" s="296"/>
      <c r="I513" s="295"/>
      <c r="J513" s="295"/>
      <c r="K513" s="202"/>
      <c r="L513" s="202"/>
      <c r="M513" s="91" t="str">
        <f>IFERROR(VLOOKUP(H513,Lijsten!$H$1:$I$100,2,0),"")</f>
        <v/>
      </c>
      <c r="N513" s="91" t="str" cm="1">
        <f t="array" ref="N513">IFERROR(_xlfn.IFS(AND(LEFT(F513,6)="Arbeid",RIGHT(F513,3)&lt;&gt;"IKS"),IFERROR(VLOOKUP($G513,Tb_KostenTypen[],2,0),"tarief"),RIGHT(F513,3)="IKS","Uurtarief",LEFT(F513,6)="Arbeid","Uurtarief",AND(LEFT(F513,8)="Bijdrage",RIGHT(F513,15)="(vrijwilligers)"),"Vast tarief"),"")</f>
        <v/>
      </c>
      <c r="O513" s="92"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tarief",IF(LEFT(F513,8)="Bijdrage",VLOOKUP($F513,Tb_KostenTypen[],MATCH(Methode_Keuze,Tb_KostenTypen[#Headers],0),0),VLOOKUP($G513,Lijsten!L:O,4,0))),""),"")</f>
        <v/>
      </c>
      <c r="P513" s="92"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tarief",IF(LEFT(F513,8)="Bijdrage",VLOOKUP($F513,Tb_KostenTypen[],MATCH(Methode_Keuze,Tb_KostenTypen[#Headers],0),0),VLOOKUP($G513,Lijsten!L:O,4,0))),""),"")</f>
        <v/>
      </c>
      <c r="Q513" s="50"/>
      <c r="R513" s="50"/>
      <c r="S513" s="83"/>
      <c r="T513" s="51"/>
      <c r="U513" s="4" t="str" cm="1">
        <f t="array" ref="U513">IF(AA513&lt;&gt;"ja",_xlfn.IFNA(_xlfn.IFS(AND(O513&lt;&gt;"",F513&lt;&gt;"",RIGHT($N513,6)="tarief"),O513*Q513,S513&gt;0,IF(F513&lt;&gt;"",S513,"")),""),"")</f>
        <v/>
      </c>
      <c r="V513" s="4" t="str" cm="1">
        <f t="array" ref="V513">IF(AA513&lt;&gt;"ja",_xlfn.IFNA(_xlfn.IFS(AND(P513&lt;&gt;"",R513&lt;&gt;"",RIGHT($N513,6)="tarief"),P513*R513,T513&gt;0,T513),""),"")</f>
        <v/>
      </c>
      <c r="W513" s="4" t="str" cm="1">
        <f t="array" ref="W513">IFERROR(_xlfn.IFS(OR(F513="",LEFT(Methode_Keuze,4)="Geen"),"",AND(U513&lt;&gt;"",F513&lt;&gt;"Arbeidskosten"),ROUND(U513*VLOOKUP(F513,Tb_ProjectKosten[],MATCH(Tb_ProjectKosten[[#Headers],[Forfat_Percentage]],Tb_ProjectKosten[#Headers],0),0),2),AND(F513="Arbeidskosten",G513&lt;&gt;""),IFERROR(ROUND(U513*VLOOKUP(G513,Tb_KostenTypen[],3,0)*VLOOKUP(F513,Tb_ProjectKosten[],MATCH(Tb_ProjectKosten[[#Headers],[Forfat_Percentage]],Tb_ProjectKosten[#Headers],0),0),2),""),U513 &lt;=0,0),"")</f>
        <v/>
      </c>
      <c r="X513" s="4" t="str" cm="1">
        <f t="array" ref="X513">IFERROR(_xlfn.IFS(OR(F513="",LEFT(Methode_Keuze,4)="Geen"),"",AND(V513&lt;&gt;"",F513&lt;&gt;"Arbeidskosten"),ROUND(V513*VLOOKUP(F513,Tb_ProjectKosten[],MATCH(Tb_ProjectKosten[[#Headers],[Forfat_Percentage]],Tb_ProjectKosten[#Headers],0),0),2),AND(F513="Arbeidskosten",G513&lt;&gt;""),IFERROR(ROUND(V513*VLOOKUP(G513,Tb_KostenTypen[],3,0)*VLOOKUP(F513,Tb_ProjectKosten[],MATCH(Tb_ProjectKosten[[#Headers],[Forfat_Percentage]],Tb_ProjectKosten[#Headers],0),0),2),""),V513 &lt;=0,0),"")</f>
        <v/>
      </c>
      <c r="Y513" s="262"/>
      <c r="Z513" s="49"/>
      <c r="AA513" s="37" t="str" cm="1">
        <f t="array" ref="AA513">IFERROR(IF(INDEX(SubsidieTabel!$Q$1:$T$9,MATCH($F513,SubsidieTabel!$Q$1:$Q$9,0),IFERROR(MATCH(Methode_Keuze,SubsidieTabel!$Q$1:$T$1,0),2))&lt;&gt;1=TRUE,"ja",""),"")</f>
        <v/>
      </c>
    </row>
    <row r="514" spans="1:27" ht="15" customHeight="1" x14ac:dyDescent="0.25">
      <c r="A514" s="87"/>
      <c r="B514" s="219" t="str">
        <f>IF(A514&lt;&gt;"",_xlfn.MAXIFS($B$1:B513,$A$1:A513,A514)+1,"")</f>
        <v/>
      </c>
      <c r="C514" s="50"/>
      <c r="D514" s="50"/>
      <c r="E514" s="50"/>
      <c r="F514" s="50"/>
      <c r="G514" s="283"/>
      <c r="H514" s="296"/>
      <c r="I514" s="295"/>
      <c r="J514" s="295"/>
      <c r="K514" s="202"/>
      <c r="L514" s="202"/>
      <c r="M514" s="91" t="str">
        <f>IFERROR(VLOOKUP(H514,Lijsten!$H$1:$I$100,2,0),"")</f>
        <v/>
      </c>
      <c r="N514" s="91" t="str" cm="1">
        <f t="array" ref="N514">IFERROR(_xlfn.IFS(AND(LEFT(F514,6)="Arbeid",RIGHT(F514,3)&lt;&gt;"IKS"),IFERROR(VLOOKUP($G514,Tb_KostenTypen[],2,0),"tarief"),RIGHT(F514,3)="IKS","Uurtarief",LEFT(F514,6)="Arbeid","Uurtarief",AND(LEFT(F514,8)="Bijdrage",RIGHT(F514,15)="(vrijwilligers)"),"Vast tarief"),"")</f>
        <v/>
      </c>
      <c r="O514" s="92"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tarief",IF(LEFT(F514,8)="Bijdrage",VLOOKUP($F514,Tb_KostenTypen[],MATCH(Methode_Keuze,Tb_KostenTypen[#Headers],0),0),VLOOKUP($G514,Lijsten!L:O,4,0))),""),"")</f>
        <v/>
      </c>
      <c r="P514" s="92"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tarief",IF(LEFT(F514,8)="Bijdrage",VLOOKUP($F514,Tb_KostenTypen[],MATCH(Methode_Keuze,Tb_KostenTypen[#Headers],0),0),VLOOKUP($G514,Lijsten!L:O,4,0))),""),"")</f>
        <v/>
      </c>
      <c r="Q514" s="50"/>
      <c r="R514" s="50"/>
      <c r="S514" s="83"/>
      <c r="T514" s="51"/>
      <c r="U514" s="4" t="str" cm="1">
        <f t="array" ref="U514">IF(AA514&lt;&gt;"ja",_xlfn.IFNA(_xlfn.IFS(AND(O514&lt;&gt;"",F514&lt;&gt;"",RIGHT($N514,6)="tarief"),O514*Q514,S514&gt;0,IF(F514&lt;&gt;"",S514,"")),""),"")</f>
        <v/>
      </c>
      <c r="V514" s="4" t="str" cm="1">
        <f t="array" ref="V514">IF(AA514&lt;&gt;"ja",_xlfn.IFNA(_xlfn.IFS(AND(P514&lt;&gt;"",R514&lt;&gt;"",RIGHT($N514,6)="tarief"),P514*R514,T514&gt;0,T514),""),"")</f>
        <v/>
      </c>
      <c r="W514" s="4" t="str" cm="1">
        <f t="array" ref="W514">IFERROR(_xlfn.IFS(OR(F514="",LEFT(Methode_Keuze,4)="Geen"),"",AND(U514&lt;&gt;"",F514&lt;&gt;"Arbeidskosten"),ROUND(U514*VLOOKUP(F514,Tb_ProjectKosten[],MATCH(Tb_ProjectKosten[[#Headers],[Forfat_Percentage]],Tb_ProjectKosten[#Headers],0),0),2),AND(F514="Arbeidskosten",G514&lt;&gt;""),IFERROR(ROUND(U514*VLOOKUP(G514,Tb_KostenTypen[],3,0)*VLOOKUP(F514,Tb_ProjectKosten[],MATCH(Tb_ProjectKosten[[#Headers],[Forfat_Percentage]],Tb_ProjectKosten[#Headers],0),0),2),""),U514 &lt;=0,0),"")</f>
        <v/>
      </c>
      <c r="X514" s="4" t="str" cm="1">
        <f t="array" ref="X514">IFERROR(_xlfn.IFS(OR(F514="",LEFT(Methode_Keuze,4)="Geen"),"",AND(V514&lt;&gt;"",F514&lt;&gt;"Arbeidskosten"),ROUND(V514*VLOOKUP(F514,Tb_ProjectKosten[],MATCH(Tb_ProjectKosten[[#Headers],[Forfat_Percentage]],Tb_ProjectKosten[#Headers],0),0),2),AND(F514="Arbeidskosten",G514&lt;&gt;""),IFERROR(ROUND(V514*VLOOKUP(G514,Tb_KostenTypen[],3,0)*VLOOKUP(F514,Tb_ProjectKosten[],MATCH(Tb_ProjectKosten[[#Headers],[Forfat_Percentage]],Tb_ProjectKosten[#Headers],0),0),2),""),V514 &lt;=0,0),"")</f>
        <v/>
      </c>
      <c r="Y514" s="262"/>
      <c r="Z514" s="49"/>
      <c r="AA514" s="37" t="str" cm="1">
        <f t="array" ref="AA514">IFERROR(IF(INDEX(SubsidieTabel!$Q$1:$T$9,MATCH($F514,SubsidieTabel!$Q$1:$Q$9,0),IFERROR(MATCH(Methode_Keuze,SubsidieTabel!$Q$1:$T$1,0),2))&lt;&gt;1=TRUE,"ja",""),"")</f>
        <v/>
      </c>
    </row>
    <row r="515" spans="1:27" ht="15" customHeight="1" x14ac:dyDescent="0.25">
      <c r="A515" s="87"/>
      <c r="B515" s="219" t="str">
        <f>IF(A515&lt;&gt;"",_xlfn.MAXIFS($B$1:B514,$A$1:A514,A515)+1,"")</f>
        <v/>
      </c>
      <c r="C515" s="50"/>
      <c r="D515" s="50"/>
      <c r="E515" s="50"/>
      <c r="F515" s="50"/>
      <c r="G515" s="283"/>
      <c r="H515" s="296"/>
      <c r="I515" s="295"/>
      <c r="J515" s="295"/>
      <c r="K515" s="202"/>
      <c r="L515" s="202"/>
      <c r="M515" s="91" t="str">
        <f>IFERROR(VLOOKUP(H515,Lijsten!$H$1:$I$100,2,0),"")</f>
        <v/>
      </c>
      <c r="N515" s="91" t="str" cm="1">
        <f t="array" ref="N515">IFERROR(_xlfn.IFS(AND(LEFT(F515,6)="Arbeid",RIGHT(F515,3)&lt;&gt;"IKS"),IFERROR(VLOOKUP($G515,Tb_KostenTypen[],2,0),"tarief"),RIGHT(F515,3)="IKS","Uurtarief",LEFT(F515,6)="Arbeid","Uurtarief",AND(LEFT(F515,8)="Bijdrage",RIGHT(F515,15)="(vrijwilligers)"),"Vast tarief"),"")</f>
        <v/>
      </c>
      <c r="O515" s="92"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tarief",IF(LEFT(F515,8)="Bijdrage",VLOOKUP($F515,Tb_KostenTypen[],MATCH(Methode_Keuze,Tb_KostenTypen[#Headers],0),0),VLOOKUP($G515,Lijsten!L:O,4,0))),""),"")</f>
        <v/>
      </c>
      <c r="P515" s="92"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tarief",IF(LEFT(F515,8)="Bijdrage",VLOOKUP($F515,Tb_KostenTypen[],MATCH(Methode_Keuze,Tb_KostenTypen[#Headers],0),0),VLOOKUP($G515,Lijsten!L:O,4,0))),""),"")</f>
        <v/>
      </c>
      <c r="Q515" s="50"/>
      <c r="R515" s="50"/>
      <c r="S515" s="83"/>
      <c r="T515" s="51"/>
      <c r="U515" s="4" t="str" cm="1">
        <f t="array" ref="U515">IF(AA515&lt;&gt;"ja",_xlfn.IFNA(_xlfn.IFS(AND(O515&lt;&gt;"",F515&lt;&gt;"",RIGHT($N515,6)="tarief"),O515*Q515,S515&gt;0,IF(F515&lt;&gt;"",S515,"")),""),"")</f>
        <v/>
      </c>
      <c r="V515" s="4" t="str" cm="1">
        <f t="array" ref="V515">IF(AA515&lt;&gt;"ja",_xlfn.IFNA(_xlfn.IFS(AND(P515&lt;&gt;"",R515&lt;&gt;"",RIGHT($N515,6)="tarief"),P515*R515,T515&gt;0,T515),""),"")</f>
        <v/>
      </c>
      <c r="W515" s="4" t="str" cm="1">
        <f t="array" ref="W515">IFERROR(_xlfn.IFS(OR(F515="",LEFT(Methode_Keuze,4)="Geen"),"",AND(U515&lt;&gt;"",F515&lt;&gt;"Arbeidskosten"),ROUND(U515*VLOOKUP(F515,Tb_ProjectKosten[],MATCH(Tb_ProjectKosten[[#Headers],[Forfat_Percentage]],Tb_ProjectKosten[#Headers],0),0),2),AND(F515="Arbeidskosten",G515&lt;&gt;""),IFERROR(ROUND(U515*VLOOKUP(G515,Tb_KostenTypen[],3,0)*VLOOKUP(F515,Tb_ProjectKosten[],MATCH(Tb_ProjectKosten[[#Headers],[Forfat_Percentage]],Tb_ProjectKosten[#Headers],0),0),2),""),U515 &lt;=0,0),"")</f>
        <v/>
      </c>
      <c r="X515" s="4" t="str" cm="1">
        <f t="array" ref="X515">IFERROR(_xlfn.IFS(OR(F515="",LEFT(Methode_Keuze,4)="Geen"),"",AND(V515&lt;&gt;"",F515&lt;&gt;"Arbeidskosten"),ROUND(V515*VLOOKUP(F515,Tb_ProjectKosten[],MATCH(Tb_ProjectKosten[[#Headers],[Forfat_Percentage]],Tb_ProjectKosten[#Headers],0),0),2),AND(F515="Arbeidskosten",G515&lt;&gt;""),IFERROR(ROUND(V515*VLOOKUP(G515,Tb_KostenTypen[],3,0)*VLOOKUP(F515,Tb_ProjectKosten[],MATCH(Tb_ProjectKosten[[#Headers],[Forfat_Percentage]],Tb_ProjectKosten[#Headers],0),0),2),""),V515 &lt;=0,0),"")</f>
        <v/>
      </c>
      <c r="Y515" s="262"/>
      <c r="Z515" s="49"/>
      <c r="AA515" s="37" t="str" cm="1">
        <f t="array" ref="AA515">IFERROR(IF(INDEX(SubsidieTabel!$Q$1:$T$9,MATCH($F515,SubsidieTabel!$Q$1:$Q$9,0),IFERROR(MATCH(Methode_Keuze,SubsidieTabel!$Q$1:$T$1,0),2))&lt;&gt;1=TRUE,"ja",""),"")</f>
        <v/>
      </c>
    </row>
    <row r="516" spans="1:27" ht="15" customHeight="1" x14ac:dyDescent="0.25">
      <c r="A516" s="87"/>
      <c r="B516" s="219" t="str">
        <f>IF(A516&lt;&gt;"",_xlfn.MAXIFS($B$1:B515,$A$1:A515,A516)+1,"")</f>
        <v/>
      </c>
      <c r="C516" s="50"/>
      <c r="D516" s="50"/>
      <c r="E516" s="50"/>
      <c r="F516" s="50"/>
      <c r="G516" s="283"/>
      <c r="H516" s="296"/>
      <c r="I516" s="295"/>
      <c r="J516" s="295"/>
      <c r="K516" s="202"/>
      <c r="L516" s="202"/>
      <c r="M516" s="91" t="str">
        <f>IFERROR(VLOOKUP(H516,Lijsten!$H$1:$I$100,2,0),"")</f>
        <v/>
      </c>
      <c r="N516" s="91" t="str" cm="1">
        <f t="array" ref="N516">IFERROR(_xlfn.IFS(AND(LEFT(F516,6)="Arbeid",RIGHT(F516,3)&lt;&gt;"IKS"),IFERROR(VLOOKUP($G516,Tb_KostenTypen[],2,0),"tarief"),RIGHT(F516,3)="IKS","Uurtarief",LEFT(F516,6)="Arbeid","Uurtarief",AND(LEFT(F516,8)="Bijdrage",RIGHT(F516,15)="(vrijwilligers)"),"Vast tarief"),"")</f>
        <v/>
      </c>
      <c r="O516" s="92"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tarief",IF(LEFT(F516,8)="Bijdrage",VLOOKUP($F516,Tb_KostenTypen[],MATCH(Methode_Keuze,Tb_KostenTypen[#Headers],0),0),VLOOKUP($G516,Lijsten!L:O,4,0))),""),"")</f>
        <v/>
      </c>
      <c r="P516" s="92"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tarief",IF(LEFT(F516,8)="Bijdrage",VLOOKUP($F516,Tb_KostenTypen[],MATCH(Methode_Keuze,Tb_KostenTypen[#Headers],0),0),VLOOKUP($G516,Lijsten!L:O,4,0))),""),"")</f>
        <v/>
      </c>
      <c r="Q516" s="50"/>
      <c r="R516" s="50"/>
      <c r="S516" s="83"/>
      <c r="T516" s="51"/>
      <c r="U516" s="4" t="str" cm="1">
        <f t="array" ref="U516">IF(AA516&lt;&gt;"ja",_xlfn.IFNA(_xlfn.IFS(AND(O516&lt;&gt;"",F516&lt;&gt;"",RIGHT($N516,6)="tarief"),O516*Q516,S516&gt;0,IF(F516&lt;&gt;"",S516,"")),""),"")</f>
        <v/>
      </c>
      <c r="V516" s="4" t="str" cm="1">
        <f t="array" ref="V516">IF(AA516&lt;&gt;"ja",_xlfn.IFNA(_xlfn.IFS(AND(P516&lt;&gt;"",R516&lt;&gt;"",RIGHT($N516,6)="tarief"),P516*R516,T516&gt;0,T516),""),"")</f>
        <v/>
      </c>
      <c r="W516" s="4" t="str" cm="1">
        <f t="array" ref="W516">IFERROR(_xlfn.IFS(OR(F516="",LEFT(Methode_Keuze,4)="Geen"),"",AND(U516&lt;&gt;"",F516&lt;&gt;"Arbeidskosten"),ROUND(U516*VLOOKUP(F516,Tb_ProjectKosten[],MATCH(Tb_ProjectKosten[[#Headers],[Forfat_Percentage]],Tb_ProjectKosten[#Headers],0),0),2),AND(F516="Arbeidskosten",G516&lt;&gt;""),IFERROR(ROUND(U516*VLOOKUP(G516,Tb_KostenTypen[],3,0)*VLOOKUP(F516,Tb_ProjectKosten[],MATCH(Tb_ProjectKosten[[#Headers],[Forfat_Percentage]],Tb_ProjectKosten[#Headers],0),0),2),""),U516 &lt;=0,0),"")</f>
        <v/>
      </c>
      <c r="X516" s="4" t="str" cm="1">
        <f t="array" ref="X516">IFERROR(_xlfn.IFS(OR(F516="",LEFT(Methode_Keuze,4)="Geen"),"",AND(V516&lt;&gt;"",F516&lt;&gt;"Arbeidskosten"),ROUND(V516*VLOOKUP(F516,Tb_ProjectKosten[],MATCH(Tb_ProjectKosten[[#Headers],[Forfat_Percentage]],Tb_ProjectKosten[#Headers],0),0),2),AND(F516="Arbeidskosten",G516&lt;&gt;""),IFERROR(ROUND(V516*VLOOKUP(G516,Tb_KostenTypen[],3,0)*VLOOKUP(F516,Tb_ProjectKosten[],MATCH(Tb_ProjectKosten[[#Headers],[Forfat_Percentage]],Tb_ProjectKosten[#Headers],0),0),2),""),V516 &lt;=0,0),"")</f>
        <v/>
      </c>
      <c r="Y516" s="262"/>
      <c r="Z516" s="49"/>
      <c r="AA516" s="37" t="str" cm="1">
        <f t="array" ref="AA516">IFERROR(IF(INDEX(SubsidieTabel!$Q$1:$T$9,MATCH($F516,SubsidieTabel!$Q$1:$Q$9,0),IFERROR(MATCH(Methode_Keuze,SubsidieTabel!$Q$1:$T$1,0),2))&lt;&gt;1=TRUE,"ja",""),"")</f>
        <v/>
      </c>
    </row>
    <row r="517" spans="1:27" ht="15" customHeight="1" x14ac:dyDescent="0.25">
      <c r="A517" s="87"/>
      <c r="B517" s="219" t="str">
        <f>IF(A517&lt;&gt;"",_xlfn.MAXIFS($B$1:B516,$A$1:A516,A517)+1,"")</f>
        <v/>
      </c>
      <c r="C517" s="50"/>
      <c r="D517" s="50"/>
      <c r="E517" s="50"/>
      <c r="F517" s="50"/>
      <c r="G517" s="283"/>
      <c r="H517" s="296"/>
      <c r="I517" s="295"/>
      <c r="J517" s="295"/>
      <c r="K517" s="202"/>
      <c r="L517" s="202"/>
      <c r="M517" s="91" t="str">
        <f>IFERROR(VLOOKUP(H517,Lijsten!$H$1:$I$100,2,0),"")</f>
        <v/>
      </c>
      <c r="N517" s="91" t="str" cm="1">
        <f t="array" ref="N517">IFERROR(_xlfn.IFS(AND(LEFT(F517,6)="Arbeid",RIGHT(F517,3)&lt;&gt;"IKS"),IFERROR(VLOOKUP($G517,Tb_KostenTypen[],2,0),"tarief"),RIGHT(F517,3)="IKS","Uurtarief",LEFT(F517,6)="Arbeid","Uurtarief",AND(LEFT(F517,8)="Bijdrage",RIGHT(F517,15)="(vrijwilligers)"),"Vast tarief"),"")</f>
        <v/>
      </c>
      <c r="O517" s="92"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tarief",IF(LEFT(F517,8)="Bijdrage",VLOOKUP($F517,Tb_KostenTypen[],MATCH(Methode_Keuze,Tb_KostenTypen[#Headers],0),0),VLOOKUP($G517,Lijsten!L:O,4,0))),""),"")</f>
        <v/>
      </c>
      <c r="P517" s="92"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tarief",IF(LEFT(F517,8)="Bijdrage",VLOOKUP($F517,Tb_KostenTypen[],MATCH(Methode_Keuze,Tb_KostenTypen[#Headers],0),0),VLOOKUP($G517,Lijsten!L:O,4,0))),""),"")</f>
        <v/>
      </c>
      <c r="Q517" s="50"/>
      <c r="R517" s="50"/>
      <c r="S517" s="83"/>
      <c r="T517" s="51"/>
      <c r="U517" s="4" t="str" cm="1">
        <f t="array" ref="U517">IF(AA517&lt;&gt;"ja",_xlfn.IFNA(_xlfn.IFS(AND(O517&lt;&gt;"",F517&lt;&gt;"",RIGHT($N517,6)="tarief"),O517*Q517,S517&gt;0,IF(F517&lt;&gt;"",S517,"")),""),"")</f>
        <v/>
      </c>
      <c r="V517" s="4" t="str" cm="1">
        <f t="array" ref="V517">IF(AA517&lt;&gt;"ja",_xlfn.IFNA(_xlfn.IFS(AND(P517&lt;&gt;"",R517&lt;&gt;"",RIGHT($N517,6)="tarief"),P517*R517,T517&gt;0,T517),""),"")</f>
        <v/>
      </c>
      <c r="W517" s="4" t="str" cm="1">
        <f t="array" ref="W517">IFERROR(_xlfn.IFS(OR(F517="",LEFT(Methode_Keuze,4)="Geen"),"",AND(U517&lt;&gt;"",F517&lt;&gt;"Arbeidskosten"),ROUND(U517*VLOOKUP(F517,Tb_ProjectKosten[],MATCH(Tb_ProjectKosten[[#Headers],[Forfat_Percentage]],Tb_ProjectKosten[#Headers],0),0),2),AND(F517="Arbeidskosten",G517&lt;&gt;""),IFERROR(ROUND(U517*VLOOKUP(G517,Tb_KostenTypen[],3,0)*VLOOKUP(F517,Tb_ProjectKosten[],MATCH(Tb_ProjectKosten[[#Headers],[Forfat_Percentage]],Tb_ProjectKosten[#Headers],0),0),2),""),U517 &lt;=0,0),"")</f>
        <v/>
      </c>
      <c r="X517" s="4" t="str" cm="1">
        <f t="array" ref="X517">IFERROR(_xlfn.IFS(OR(F517="",LEFT(Methode_Keuze,4)="Geen"),"",AND(V517&lt;&gt;"",F517&lt;&gt;"Arbeidskosten"),ROUND(V517*VLOOKUP(F517,Tb_ProjectKosten[],MATCH(Tb_ProjectKosten[[#Headers],[Forfat_Percentage]],Tb_ProjectKosten[#Headers],0),0),2),AND(F517="Arbeidskosten",G517&lt;&gt;""),IFERROR(ROUND(V517*VLOOKUP(G517,Tb_KostenTypen[],3,0)*VLOOKUP(F517,Tb_ProjectKosten[],MATCH(Tb_ProjectKosten[[#Headers],[Forfat_Percentage]],Tb_ProjectKosten[#Headers],0),0),2),""),V517 &lt;=0,0),"")</f>
        <v/>
      </c>
      <c r="Y517" s="262"/>
      <c r="Z517" s="49"/>
      <c r="AA517" s="37" t="str" cm="1">
        <f t="array" ref="AA517">IFERROR(IF(INDEX(SubsidieTabel!$Q$1:$T$9,MATCH($F517,SubsidieTabel!$Q$1:$Q$9,0),IFERROR(MATCH(Methode_Keuze,SubsidieTabel!$Q$1:$T$1,0),2))&lt;&gt;1=TRUE,"ja",""),"")</f>
        <v/>
      </c>
    </row>
    <row r="518" spans="1:27" ht="15" customHeight="1" x14ac:dyDescent="0.25">
      <c r="A518" s="87"/>
      <c r="B518" s="219" t="str">
        <f>IF(A518&lt;&gt;"",_xlfn.MAXIFS($B$1:B517,$A$1:A517,A518)+1,"")</f>
        <v/>
      </c>
      <c r="C518" s="50"/>
      <c r="D518" s="50"/>
      <c r="E518" s="50"/>
      <c r="F518" s="50"/>
      <c r="G518" s="283"/>
      <c r="H518" s="296"/>
      <c r="I518" s="295"/>
      <c r="J518" s="295"/>
      <c r="K518" s="202"/>
      <c r="L518" s="202"/>
      <c r="M518" s="91" t="str">
        <f>IFERROR(VLOOKUP(H518,Lijsten!$H$1:$I$100,2,0),"")</f>
        <v/>
      </c>
      <c r="N518" s="91" t="str" cm="1">
        <f t="array" ref="N518">IFERROR(_xlfn.IFS(AND(LEFT(F518,6)="Arbeid",RIGHT(F518,3)&lt;&gt;"IKS"),IFERROR(VLOOKUP($G518,Tb_KostenTypen[],2,0),"tarief"),RIGHT(F518,3)="IKS","Uurtarief",LEFT(F518,6)="Arbeid","Uurtarief",AND(LEFT(F518,8)="Bijdrage",RIGHT(F518,15)="(vrijwilligers)"),"Vast tarief"),"")</f>
        <v/>
      </c>
      <c r="O518" s="92"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tarief",IF(LEFT(F518,8)="Bijdrage",VLOOKUP($F518,Tb_KostenTypen[],MATCH(Methode_Keuze,Tb_KostenTypen[#Headers],0),0),VLOOKUP($G518,Lijsten!L:O,4,0))),""),"")</f>
        <v/>
      </c>
      <c r="P518" s="92"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tarief",IF(LEFT(F518,8)="Bijdrage",VLOOKUP($F518,Tb_KostenTypen[],MATCH(Methode_Keuze,Tb_KostenTypen[#Headers],0),0),VLOOKUP($G518,Lijsten!L:O,4,0))),""),"")</f>
        <v/>
      </c>
      <c r="Q518" s="50"/>
      <c r="R518" s="50"/>
      <c r="S518" s="83"/>
      <c r="T518" s="51"/>
      <c r="U518" s="4" t="str" cm="1">
        <f t="array" ref="U518">IF(AA518&lt;&gt;"ja",_xlfn.IFNA(_xlfn.IFS(AND(O518&lt;&gt;"",F518&lt;&gt;"",RIGHT($N518,6)="tarief"),O518*Q518,S518&gt;0,IF(F518&lt;&gt;"",S518,"")),""),"")</f>
        <v/>
      </c>
      <c r="V518" s="4" t="str" cm="1">
        <f t="array" ref="V518">IF(AA518&lt;&gt;"ja",_xlfn.IFNA(_xlfn.IFS(AND(P518&lt;&gt;"",R518&lt;&gt;"",RIGHT($N518,6)="tarief"),P518*R518,T518&gt;0,T518),""),"")</f>
        <v/>
      </c>
      <c r="W518" s="4" t="str" cm="1">
        <f t="array" ref="W518">IFERROR(_xlfn.IFS(OR(F518="",LEFT(Methode_Keuze,4)="Geen"),"",AND(U518&lt;&gt;"",F518&lt;&gt;"Arbeidskosten"),ROUND(U518*VLOOKUP(F518,Tb_ProjectKosten[],MATCH(Tb_ProjectKosten[[#Headers],[Forfat_Percentage]],Tb_ProjectKosten[#Headers],0),0),2),AND(F518="Arbeidskosten",G518&lt;&gt;""),IFERROR(ROUND(U518*VLOOKUP(G518,Tb_KostenTypen[],3,0)*VLOOKUP(F518,Tb_ProjectKosten[],MATCH(Tb_ProjectKosten[[#Headers],[Forfat_Percentage]],Tb_ProjectKosten[#Headers],0),0),2),""),U518 &lt;=0,0),"")</f>
        <v/>
      </c>
      <c r="X518" s="4" t="str" cm="1">
        <f t="array" ref="X518">IFERROR(_xlfn.IFS(OR(F518="",LEFT(Methode_Keuze,4)="Geen"),"",AND(V518&lt;&gt;"",F518&lt;&gt;"Arbeidskosten"),ROUND(V518*VLOOKUP(F518,Tb_ProjectKosten[],MATCH(Tb_ProjectKosten[[#Headers],[Forfat_Percentage]],Tb_ProjectKosten[#Headers],0),0),2),AND(F518="Arbeidskosten",G518&lt;&gt;""),IFERROR(ROUND(V518*VLOOKUP(G518,Tb_KostenTypen[],3,0)*VLOOKUP(F518,Tb_ProjectKosten[],MATCH(Tb_ProjectKosten[[#Headers],[Forfat_Percentage]],Tb_ProjectKosten[#Headers],0),0),2),""),V518 &lt;=0,0),"")</f>
        <v/>
      </c>
      <c r="Y518" s="262"/>
      <c r="Z518" s="49"/>
      <c r="AA518" s="37" t="str" cm="1">
        <f t="array" ref="AA518">IFERROR(IF(INDEX(SubsidieTabel!$Q$1:$T$9,MATCH($F518,SubsidieTabel!$Q$1:$Q$9,0),IFERROR(MATCH(Methode_Keuze,SubsidieTabel!$Q$1:$T$1,0),2))&lt;&gt;1=TRUE,"ja",""),"")</f>
        <v/>
      </c>
    </row>
    <row r="519" spans="1:27" ht="15" customHeight="1" x14ac:dyDescent="0.25">
      <c r="A519" s="87"/>
      <c r="B519" s="219" t="str">
        <f>IF(A519&lt;&gt;"",_xlfn.MAXIFS($B$1:B518,$A$1:A518,A519)+1,"")</f>
        <v/>
      </c>
      <c r="C519" s="50"/>
      <c r="D519" s="50"/>
      <c r="E519" s="50"/>
      <c r="F519" s="50"/>
      <c r="G519" s="283"/>
      <c r="H519" s="296"/>
      <c r="I519" s="295"/>
      <c r="J519" s="295"/>
      <c r="K519" s="202"/>
      <c r="L519" s="202"/>
      <c r="M519" s="91" t="str">
        <f>IFERROR(VLOOKUP(H519,Lijsten!$H$1:$I$100,2,0),"")</f>
        <v/>
      </c>
      <c r="N519" s="91" t="str" cm="1">
        <f t="array" ref="N519">IFERROR(_xlfn.IFS(AND(LEFT(F519,6)="Arbeid",RIGHT(F519,3)&lt;&gt;"IKS"),IFERROR(VLOOKUP($G519,Tb_KostenTypen[],2,0),"tarief"),RIGHT(F519,3)="IKS","Uurtarief",LEFT(F519,6)="Arbeid","Uurtarief",AND(LEFT(F519,8)="Bijdrage",RIGHT(F519,15)="(vrijwilligers)"),"Vast tarief"),"")</f>
        <v/>
      </c>
      <c r="O519" s="92"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tarief",IF(LEFT(F519,8)="Bijdrage",VLOOKUP($F519,Tb_KostenTypen[],MATCH(Methode_Keuze,Tb_KostenTypen[#Headers],0),0),VLOOKUP($G519,Lijsten!L:O,4,0))),""),"")</f>
        <v/>
      </c>
      <c r="P519" s="92"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tarief",IF(LEFT(F519,8)="Bijdrage",VLOOKUP($F519,Tb_KostenTypen[],MATCH(Methode_Keuze,Tb_KostenTypen[#Headers],0),0),VLOOKUP($G519,Lijsten!L:O,4,0))),""),"")</f>
        <v/>
      </c>
      <c r="Q519" s="50"/>
      <c r="R519" s="50"/>
      <c r="S519" s="83"/>
      <c r="T519" s="51"/>
      <c r="U519" s="4" t="str" cm="1">
        <f t="array" ref="U519">IF(AA519&lt;&gt;"ja",_xlfn.IFNA(_xlfn.IFS(AND(O519&lt;&gt;"",F519&lt;&gt;"",RIGHT($N519,6)="tarief"),O519*Q519,S519&gt;0,IF(F519&lt;&gt;"",S519,"")),""),"")</f>
        <v/>
      </c>
      <c r="V519" s="4" t="str" cm="1">
        <f t="array" ref="V519">IF(AA519&lt;&gt;"ja",_xlfn.IFNA(_xlfn.IFS(AND(P519&lt;&gt;"",R519&lt;&gt;"",RIGHT($N519,6)="tarief"),P519*R519,T519&gt;0,T519),""),"")</f>
        <v/>
      </c>
      <c r="W519" s="4" t="str" cm="1">
        <f t="array" ref="W519">IFERROR(_xlfn.IFS(OR(F519="",LEFT(Methode_Keuze,4)="Geen"),"",AND(U519&lt;&gt;"",F519&lt;&gt;"Arbeidskosten"),ROUND(U519*VLOOKUP(F519,Tb_ProjectKosten[],MATCH(Tb_ProjectKosten[[#Headers],[Forfat_Percentage]],Tb_ProjectKosten[#Headers],0),0),2),AND(F519="Arbeidskosten",G519&lt;&gt;""),IFERROR(ROUND(U519*VLOOKUP(G519,Tb_KostenTypen[],3,0)*VLOOKUP(F519,Tb_ProjectKosten[],MATCH(Tb_ProjectKosten[[#Headers],[Forfat_Percentage]],Tb_ProjectKosten[#Headers],0),0),2),""),U519 &lt;=0,0),"")</f>
        <v/>
      </c>
      <c r="X519" s="4" t="str" cm="1">
        <f t="array" ref="X519">IFERROR(_xlfn.IFS(OR(F519="",LEFT(Methode_Keuze,4)="Geen"),"",AND(V519&lt;&gt;"",F519&lt;&gt;"Arbeidskosten"),ROUND(V519*VLOOKUP(F519,Tb_ProjectKosten[],MATCH(Tb_ProjectKosten[[#Headers],[Forfat_Percentage]],Tb_ProjectKosten[#Headers],0),0),2),AND(F519="Arbeidskosten",G519&lt;&gt;""),IFERROR(ROUND(V519*VLOOKUP(G519,Tb_KostenTypen[],3,0)*VLOOKUP(F519,Tb_ProjectKosten[],MATCH(Tb_ProjectKosten[[#Headers],[Forfat_Percentage]],Tb_ProjectKosten[#Headers],0),0),2),""),V519 &lt;=0,0),"")</f>
        <v/>
      </c>
      <c r="Y519" s="262"/>
      <c r="Z519" s="49"/>
      <c r="AA519" s="37" t="str" cm="1">
        <f t="array" ref="AA519">IFERROR(IF(INDEX(SubsidieTabel!$Q$1:$T$9,MATCH($F519,SubsidieTabel!$Q$1:$Q$9,0),IFERROR(MATCH(Methode_Keuze,SubsidieTabel!$Q$1:$T$1,0),2))&lt;&gt;1=TRUE,"ja",""),"")</f>
        <v/>
      </c>
    </row>
    <row r="520" spans="1:27" ht="15" customHeight="1" x14ac:dyDescent="0.25">
      <c r="A520" s="87"/>
      <c r="B520" s="219" t="str">
        <f>IF(A520&lt;&gt;"",_xlfn.MAXIFS($B$1:B519,$A$1:A519,A520)+1,"")</f>
        <v/>
      </c>
      <c r="C520" s="50"/>
      <c r="D520" s="50"/>
      <c r="E520" s="50"/>
      <c r="F520" s="50"/>
      <c r="G520" s="283"/>
      <c r="H520" s="296"/>
      <c r="I520" s="295"/>
      <c r="J520" s="295"/>
      <c r="K520" s="202"/>
      <c r="L520" s="202"/>
      <c r="M520" s="91" t="str">
        <f>IFERROR(VLOOKUP(H520,Lijsten!$H$1:$I$100,2,0),"")</f>
        <v/>
      </c>
      <c r="N520" s="91" t="str" cm="1">
        <f t="array" ref="N520">IFERROR(_xlfn.IFS(AND(LEFT(F520,6)="Arbeid",RIGHT(F520,3)&lt;&gt;"IKS"),IFERROR(VLOOKUP($G520,Tb_KostenTypen[],2,0),"tarief"),RIGHT(F520,3)="IKS","Uurtarief",LEFT(F520,6)="Arbeid","Uurtarief",AND(LEFT(F520,8)="Bijdrage",RIGHT(F520,15)="(vrijwilligers)"),"Vast tarief"),"")</f>
        <v/>
      </c>
      <c r="O520" s="92"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tarief",IF(LEFT(F520,8)="Bijdrage",VLOOKUP($F520,Tb_KostenTypen[],MATCH(Methode_Keuze,Tb_KostenTypen[#Headers],0),0),VLOOKUP($G520,Lijsten!L:O,4,0))),""),"")</f>
        <v/>
      </c>
      <c r="P520" s="92"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tarief",IF(LEFT(F520,8)="Bijdrage",VLOOKUP($F520,Tb_KostenTypen[],MATCH(Methode_Keuze,Tb_KostenTypen[#Headers],0),0),VLOOKUP($G520,Lijsten!L:O,4,0))),""),"")</f>
        <v/>
      </c>
      <c r="Q520" s="50"/>
      <c r="R520" s="50"/>
      <c r="S520" s="83"/>
      <c r="T520" s="51"/>
      <c r="U520" s="4" t="str" cm="1">
        <f t="array" ref="U520">IF(AA520&lt;&gt;"ja",_xlfn.IFNA(_xlfn.IFS(AND(O520&lt;&gt;"",F520&lt;&gt;"",RIGHT($N520,6)="tarief"),O520*Q520,S520&gt;0,IF(F520&lt;&gt;"",S520,"")),""),"")</f>
        <v/>
      </c>
      <c r="V520" s="4" t="str" cm="1">
        <f t="array" ref="V520">IF(AA520&lt;&gt;"ja",_xlfn.IFNA(_xlfn.IFS(AND(P520&lt;&gt;"",R520&lt;&gt;"",RIGHT($N520,6)="tarief"),P520*R520,T520&gt;0,T520),""),"")</f>
        <v/>
      </c>
      <c r="W520" s="4" t="str" cm="1">
        <f t="array" ref="W520">IFERROR(_xlfn.IFS(OR(F520="",LEFT(Methode_Keuze,4)="Geen"),"",AND(U520&lt;&gt;"",F520&lt;&gt;"Arbeidskosten"),ROUND(U520*VLOOKUP(F520,Tb_ProjectKosten[],MATCH(Tb_ProjectKosten[[#Headers],[Forfat_Percentage]],Tb_ProjectKosten[#Headers],0),0),2),AND(F520="Arbeidskosten",G520&lt;&gt;""),IFERROR(ROUND(U520*VLOOKUP(G520,Tb_KostenTypen[],3,0)*VLOOKUP(F520,Tb_ProjectKosten[],MATCH(Tb_ProjectKosten[[#Headers],[Forfat_Percentage]],Tb_ProjectKosten[#Headers],0),0),2),""),U520 &lt;=0,0),"")</f>
        <v/>
      </c>
      <c r="X520" s="4" t="str" cm="1">
        <f t="array" ref="X520">IFERROR(_xlfn.IFS(OR(F520="",LEFT(Methode_Keuze,4)="Geen"),"",AND(V520&lt;&gt;"",F520&lt;&gt;"Arbeidskosten"),ROUND(V520*VLOOKUP(F520,Tb_ProjectKosten[],MATCH(Tb_ProjectKosten[[#Headers],[Forfat_Percentage]],Tb_ProjectKosten[#Headers],0),0),2),AND(F520="Arbeidskosten",G520&lt;&gt;""),IFERROR(ROUND(V520*VLOOKUP(G520,Tb_KostenTypen[],3,0)*VLOOKUP(F520,Tb_ProjectKosten[],MATCH(Tb_ProjectKosten[[#Headers],[Forfat_Percentage]],Tb_ProjectKosten[#Headers],0),0),2),""),V520 &lt;=0,0),"")</f>
        <v/>
      </c>
      <c r="Y520" s="262"/>
      <c r="Z520" s="49"/>
      <c r="AA520" s="37" t="str" cm="1">
        <f t="array" ref="AA520">IFERROR(IF(INDEX(SubsidieTabel!$Q$1:$T$9,MATCH($F520,SubsidieTabel!$Q$1:$Q$9,0),IFERROR(MATCH(Methode_Keuze,SubsidieTabel!$Q$1:$T$1,0),2))&lt;&gt;1=TRUE,"ja",""),"")</f>
        <v/>
      </c>
    </row>
    <row r="521" spans="1:27" ht="15" customHeight="1" x14ac:dyDescent="0.25">
      <c r="A521" s="87"/>
      <c r="B521" s="219" t="str">
        <f>IF(A521&lt;&gt;"",_xlfn.MAXIFS($B$1:B520,$A$1:A520,A521)+1,"")</f>
        <v/>
      </c>
      <c r="C521" s="50"/>
      <c r="D521" s="50"/>
      <c r="E521" s="50"/>
      <c r="F521" s="50"/>
      <c r="G521" s="283"/>
      <c r="H521" s="296"/>
      <c r="I521" s="295"/>
      <c r="J521" s="295"/>
      <c r="K521" s="202"/>
      <c r="L521" s="202"/>
      <c r="M521" s="91" t="str">
        <f>IFERROR(VLOOKUP(H521,Lijsten!$H$1:$I$100,2,0),"")</f>
        <v/>
      </c>
      <c r="N521" s="91" t="str" cm="1">
        <f t="array" ref="N521">IFERROR(_xlfn.IFS(AND(LEFT(F521,6)="Arbeid",RIGHT(F521,3)&lt;&gt;"IKS"),IFERROR(VLOOKUP($G521,Tb_KostenTypen[],2,0),"tarief"),RIGHT(F521,3)="IKS","Uurtarief",LEFT(F521,6)="Arbeid","Uurtarief",AND(LEFT(F521,8)="Bijdrage",RIGHT(F521,15)="(vrijwilligers)"),"Vast tarief"),"")</f>
        <v/>
      </c>
      <c r="O521" s="92"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tarief",IF(LEFT(F521,8)="Bijdrage",VLOOKUP($F521,Tb_KostenTypen[],MATCH(Methode_Keuze,Tb_KostenTypen[#Headers],0),0),VLOOKUP($G521,Lijsten!L:O,4,0))),""),"")</f>
        <v/>
      </c>
      <c r="P521" s="92"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tarief",IF(LEFT(F521,8)="Bijdrage",VLOOKUP($F521,Tb_KostenTypen[],MATCH(Methode_Keuze,Tb_KostenTypen[#Headers],0),0),VLOOKUP($G521,Lijsten!L:O,4,0))),""),"")</f>
        <v/>
      </c>
      <c r="Q521" s="50"/>
      <c r="R521" s="50"/>
      <c r="S521" s="83"/>
      <c r="T521" s="51"/>
      <c r="U521" s="4" t="str" cm="1">
        <f t="array" ref="U521">IF(AA521&lt;&gt;"ja",_xlfn.IFNA(_xlfn.IFS(AND(O521&lt;&gt;"",F521&lt;&gt;"",RIGHT($N521,6)="tarief"),O521*Q521,S521&gt;0,IF(F521&lt;&gt;"",S521,"")),""),"")</f>
        <v/>
      </c>
      <c r="V521" s="4" t="str" cm="1">
        <f t="array" ref="V521">IF(AA521&lt;&gt;"ja",_xlfn.IFNA(_xlfn.IFS(AND(P521&lt;&gt;"",R521&lt;&gt;"",RIGHT($N521,6)="tarief"),P521*R521,T521&gt;0,T521),""),"")</f>
        <v/>
      </c>
      <c r="W521" s="4" t="str" cm="1">
        <f t="array" ref="W521">IFERROR(_xlfn.IFS(OR(F521="",LEFT(Methode_Keuze,4)="Geen"),"",AND(U521&lt;&gt;"",F521&lt;&gt;"Arbeidskosten"),ROUND(U521*VLOOKUP(F521,Tb_ProjectKosten[],MATCH(Tb_ProjectKosten[[#Headers],[Forfat_Percentage]],Tb_ProjectKosten[#Headers],0),0),2),AND(F521="Arbeidskosten",G521&lt;&gt;""),IFERROR(ROUND(U521*VLOOKUP(G521,Tb_KostenTypen[],3,0)*VLOOKUP(F521,Tb_ProjectKosten[],MATCH(Tb_ProjectKosten[[#Headers],[Forfat_Percentage]],Tb_ProjectKosten[#Headers],0),0),2),""),U521 &lt;=0,0),"")</f>
        <v/>
      </c>
      <c r="X521" s="4" t="str" cm="1">
        <f t="array" ref="X521">IFERROR(_xlfn.IFS(OR(F521="",LEFT(Methode_Keuze,4)="Geen"),"",AND(V521&lt;&gt;"",F521&lt;&gt;"Arbeidskosten"),ROUND(V521*VLOOKUP(F521,Tb_ProjectKosten[],MATCH(Tb_ProjectKosten[[#Headers],[Forfat_Percentage]],Tb_ProjectKosten[#Headers],0),0),2),AND(F521="Arbeidskosten",G521&lt;&gt;""),IFERROR(ROUND(V521*VLOOKUP(G521,Tb_KostenTypen[],3,0)*VLOOKUP(F521,Tb_ProjectKosten[],MATCH(Tb_ProjectKosten[[#Headers],[Forfat_Percentage]],Tb_ProjectKosten[#Headers],0),0),2),""),V521 &lt;=0,0),"")</f>
        <v/>
      </c>
      <c r="Y521" s="262"/>
      <c r="Z521" s="49"/>
      <c r="AA521" s="37" t="str" cm="1">
        <f t="array" ref="AA521">IFERROR(IF(INDEX(SubsidieTabel!$Q$1:$T$9,MATCH($F521,SubsidieTabel!$Q$1:$Q$9,0),IFERROR(MATCH(Methode_Keuze,SubsidieTabel!$Q$1:$T$1,0),2))&lt;&gt;1=TRUE,"ja",""),"")</f>
        <v/>
      </c>
    </row>
    <row r="522" spans="1:27" ht="15" customHeight="1" x14ac:dyDescent="0.25">
      <c r="A522" s="87"/>
      <c r="B522" s="219" t="str">
        <f>IF(A522&lt;&gt;"",_xlfn.MAXIFS($B$1:B521,$A$1:A521,A522)+1,"")</f>
        <v/>
      </c>
      <c r="C522" s="50"/>
      <c r="D522" s="50"/>
      <c r="E522" s="50"/>
      <c r="F522" s="50"/>
      <c r="G522" s="283"/>
      <c r="H522" s="296"/>
      <c r="I522" s="295"/>
      <c r="J522" s="295"/>
      <c r="K522" s="202"/>
      <c r="L522" s="202"/>
      <c r="M522" s="91" t="str">
        <f>IFERROR(VLOOKUP(H522,Lijsten!$H$1:$I$100,2,0),"")</f>
        <v/>
      </c>
      <c r="N522" s="91" t="str" cm="1">
        <f t="array" ref="N522">IFERROR(_xlfn.IFS(AND(LEFT(F522,6)="Arbeid",RIGHT(F522,3)&lt;&gt;"IKS"),IFERROR(VLOOKUP($G522,Tb_KostenTypen[],2,0),"tarief"),RIGHT(F522,3)="IKS","Uurtarief",LEFT(F522,6)="Arbeid","Uurtarief",AND(LEFT(F522,8)="Bijdrage",RIGHT(F522,15)="(vrijwilligers)"),"Vast tarief"),"")</f>
        <v/>
      </c>
      <c r="O522" s="92"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tarief",IF(LEFT(F522,8)="Bijdrage",VLOOKUP($F522,Tb_KostenTypen[],MATCH(Methode_Keuze,Tb_KostenTypen[#Headers],0),0),VLOOKUP($G522,Lijsten!L:O,4,0))),""),"")</f>
        <v/>
      </c>
      <c r="P522" s="92"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tarief",IF(LEFT(F522,8)="Bijdrage",VLOOKUP($F522,Tb_KostenTypen[],MATCH(Methode_Keuze,Tb_KostenTypen[#Headers],0),0),VLOOKUP($G522,Lijsten!L:O,4,0))),""),"")</f>
        <v/>
      </c>
      <c r="Q522" s="50"/>
      <c r="R522" s="50"/>
      <c r="S522" s="83"/>
      <c r="T522" s="51"/>
      <c r="U522" s="4" t="str" cm="1">
        <f t="array" ref="U522">IF(AA522&lt;&gt;"ja",_xlfn.IFNA(_xlfn.IFS(AND(O522&lt;&gt;"",F522&lt;&gt;"",RIGHT($N522,6)="tarief"),O522*Q522,S522&gt;0,IF(F522&lt;&gt;"",S522,"")),""),"")</f>
        <v/>
      </c>
      <c r="V522" s="4" t="str" cm="1">
        <f t="array" ref="V522">IF(AA522&lt;&gt;"ja",_xlfn.IFNA(_xlfn.IFS(AND(P522&lt;&gt;"",R522&lt;&gt;"",RIGHT($N522,6)="tarief"),P522*R522,T522&gt;0,T522),""),"")</f>
        <v/>
      </c>
      <c r="W522" s="4" t="str" cm="1">
        <f t="array" ref="W522">IFERROR(_xlfn.IFS(OR(F522="",LEFT(Methode_Keuze,4)="Geen"),"",AND(U522&lt;&gt;"",F522&lt;&gt;"Arbeidskosten"),ROUND(U522*VLOOKUP(F522,Tb_ProjectKosten[],MATCH(Tb_ProjectKosten[[#Headers],[Forfat_Percentage]],Tb_ProjectKosten[#Headers],0),0),2),AND(F522="Arbeidskosten",G522&lt;&gt;""),IFERROR(ROUND(U522*VLOOKUP(G522,Tb_KostenTypen[],3,0)*VLOOKUP(F522,Tb_ProjectKosten[],MATCH(Tb_ProjectKosten[[#Headers],[Forfat_Percentage]],Tb_ProjectKosten[#Headers],0),0),2),""),U522 &lt;=0,0),"")</f>
        <v/>
      </c>
      <c r="X522" s="4" t="str" cm="1">
        <f t="array" ref="X522">IFERROR(_xlfn.IFS(OR(F522="",LEFT(Methode_Keuze,4)="Geen"),"",AND(V522&lt;&gt;"",F522&lt;&gt;"Arbeidskosten"),ROUND(V522*VLOOKUP(F522,Tb_ProjectKosten[],MATCH(Tb_ProjectKosten[[#Headers],[Forfat_Percentage]],Tb_ProjectKosten[#Headers],0),0),2),AND(F522="Arbeidskosten",G522&lt;&gt;""),IFERROR(ROUND(V522*VLOOKUP(G522,Tb_KostenTypen[],3,0)*VLOOKUP(F522,Tb_ProjectKosten[],MATCH(Tb_ProjectKosten[[#Headers],[Forfat_Percentage]],Tb_ProjectKosten[#Headers],0),0),2),""),V522 &lt;=0,0),"")</f>
        <v/>
      </c>
      <c r="Y522" s="262"/>
      <c r="Z522" s="49"/>
      <c r="AA522" s="37" t="str" cm="1">
        <f t="array" ref="AA522">IFERROR(IF(INDEX(SubsidieTabel!$Q$1:$T$9,MATCH($F522,SubsidieTabel!$Q$1:$Q$9,0),IFERROR(MATCH(Methode_Keuze,SubsidieTabel!$Q$1:$T$1,0),2))&lt;&gt;1=TRUE,"ja",""),"")</f>
        <v/>
      </c>
    </row>
    <row r="523" spans="1:27" ht="15" customHeight="1" x14ac:dyDescent="0.25">
      <c r="A523" s="87"/>
      <c r="B523" s="219" t="str">
        <f>IF(A523&lt;&gt;"",_xlfn.MAXIFS($B$1:B522,$A$1:A522,A523)+1,"")</f>
        <v/>
      </c>
      <c r="C523" s="50"/>
      <c r="D523" s="50"/>
      <c r="E523" s="50"/>
      <c r="F523" s="50"/>
      <c r="G523" s="283"/>
      <c r="H523" s="296"/>
      <c r="I523" s="295"/>
      <c r="J523" s="295"/>
      <c r="K523" s="202"/>
      <c r="L523" s="202"/>
      <c r="M523" s="91" t="str">
        <f>IFERROR(VLOOKUP(H523,Lijsten!$H$1:$I$100,2,0),"")</f>
        <v/>
      </c>
      <c r="N523" s="91" t="str" cm="1">
        <f t="array" ref="N523">IFERROR(_xlfn.IFS(AND(LEFT(F523,6)="Arbeid",RIGHT(F523,3)&lt;&gt;"IKS"),IFERROR(VLOOKUP($G523,Tb_KostenTypen[],2,0),"tarief"),RIGHT(F523,3)="IKS","Uurtarief",LEFT(F523,6)="Arbeid","Uurtarief",AND(LEFT(F523,8)="Bijdrage",RIGHT(F523,15)="(vrijwilligers)"),"Vast tarief"),"")</f>
        <v/>
      </c>
      <c r="O523" s="92"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tarief",IF(LEFT(F523,8)="Bijdrage",VLOOKUP($F523,Tb_KostenTypen[],MATCH(Methode_Keuze,Tb_KostenTypen[#Headers],0),0),VLOOKUP($G523,Lijsten!L:O,4,0))),""),"")</f>
        <v/>
      </c>
      <c r="P523" s="92"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tarief",IF(LEFT(F523,8)="Bijdrage",VLOOKUP($F523,Tb_KostenTypen[],MATCH(Methode_Keuze,Tb_KostenTypen[#Headers],0),0),VLOOKUP($G523,Lijsten!L:O,4,0))),""),"")</f>
        <v/>
      </c>
      <c r="Q523" s="50"/>
      <c r="R523" s="50"/>
      <c r="S523" s="83"/>
      <c r="T523" s="51"/>
      <c r="U523" s="4" t="str" cm="1">
        <f t="array" ref="U523">IF(AA523&lt;&gt;"ja",_xlfn.IFNA(_xlfn.IFS(AND(O523&lt;&gt;"",F523&lt;&gt;"",RIGHT($N523,6)="tarief"),O523*Q523,S523&gt;0,IF(F523&lt;&gt;"",S523,"")),""),"")</f>
        <v/>
      </c>
      <c r="V523" s="4" t="str" cm="1">
        <f t="array" ref="V523">IF(AA523&lt;&gt;"ja",_xlfn.IFNA(_xlfn.IFS(AND(P523&lt;&gt;"",R523&lt;&gt;"",RIGHT($N523,6)="tarief"),P523*R523,T523&gt;0,T523),""),"")</f>
        <v/>
      </c>
      <c r="W523" s="4" t="str" cm="1">
        <f t="array" ref="W523">IFERROR(_xlfn.IFS(OR(F523="",LEFT(Methode_Keuze,4)="Geen"),"",AND(U523&lt;&gt;"",F523&lt;&gt;"Arbeidskosten"),ROUND(U523*VLOOKUP(F523,Tb_ProjectKosten[],MATCH(Tb_ProjectKosten[[#Headers],[Forfat_Percentage]],Tb_ProjectKosten[#Headers],0),0),2),AND(F523="Arbeidskosten",G523&lt;&gt;""),IFERROR(ROUND(U523*VLOOKUP(G523,Tb_KostenTypen[],3,0)*VLOOKUP(F523,Tb_ProjectKosten[],MATCH(Tb_ProjectKosten[[#Headers],[Forfat_Percentage]],Tb_ProjectKosten[#Headers],0),0),2),""),U523 &lt;=0,0),"")</f>
        <v/>
      </c>
      <c r="X523" s="4" t="str" cm="1">
        <f t="array" ref="X523">IFERROR(_xlfn.IFS(OR(F523="",LEFT(Methode_Keuze,4)="Geen"),"",AND(V523&lt;&gt;"",F523&lt;&gt;"Arbeidskosten"),ROUND(V523*VLOOKUP(F523,Tb_ProjectKosten[],MATCH(Tb_ProjectKosten[[#Headers],[Forfat_Percentage]],Tb_ProjectKosten[#Headers],0),0),2),AND(F523="Arbeidskosten",G523&lt;&gt;""),IFERROR(ROUND(V523*VLOOKUP(G523,Tb_KostenTypen[],3,0)*VLOOKUP(F523,Tb_ProjectKosten[],MATCH(Tb_ProjectKosten[[#Headers],[Forfat_Percentage]],Tb_ProjectKosten[#Headers],0),0),2),""),V523 &lt;=0,0),"")</f>
        <v/>
      </c>
      <c r="Y523" s="262"/>
      <c r="Z523" s="49"/>
      <c r="AA523" s="37" t="str" cm="1">
        <f t="array" ref="AA523">IFERROR(IF(INDEX(SubsidieTabel!$Q$1:$T$9,MATCH($F523,SubsidieTabel!$Q$1:$Q$9,0),IFERROR(MATCH(Methode_Keuze,SubsidieTabel!$Q$1:$T$1,0),2))&lt;&gt;1=TRUE,"ja",""),"")</f>
        <v/>
      </c>
    </row>
    <row r="524" spans="1:27" ht="15" customHeight="1" x14ac:dyDescent="0.25">
      <c r="A524" s="87"/>
      <c r="B524" s="219" t="str">
        <f>IF(A524&lt;&gt;"",_xlfn.MAXIFS($B$1:B523,$A$1:A523,A524)+1,"")</f>
        <v/>
      </c>
      <c r="C524" s="50"/>
      <c r="D524" s="50"/>
      <c r="E524" s="50"/>
      <c r="F524" s="50"/>
      <c r="G524" s="283"/>
      <c r="H524" s="296"/>
      <c r="I524" s="295"/>
      <c r="J524" s="295"/>
      <c r="K524" s="202"/>
      <c r="L524" s="202"/>
      <c r="M524" s="91" t="str">
        <f>IFERROR(VLOOKUP(H524,Lijsten!$H$1:$I$100,2,0),"")</f>
        <v/>
      </c>
      <c r="N524" s="91" t="str" cm="1">
        <f t="array" ref="N524">IFERROR(_xlfn.IFS(AND(LEFT(F524,6)="Arbeid",RIGHT(F524,3)&lt;&gt;"IKS"),IFERROR(VLOOKUP($G524,Tb_KostenTypen[],2,0),"tarief"),RIGHT(F524,3)="IKS","Uurtarief",LEFT(F524,6)="Arbeid","Uurtarief",AND(LEFT(F524,8)="Bijdrage",RIGHT(F524,15)="(vrijwilligers)"),"Vast tarief"),"")</f>
        <v/>
      </c>
      <c r="O524" s="92"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tarief",IF(LEFT(F524,8)="Bijdrage",VLOOKUP($F524,Tb_KostenTypen[],MATCH(Methode_Keuze,Tb_KostenTypen[#Headers],0),0),VLOOKUP($G524,Lijsten!L:O,4,0))),""),"")</f>
        <v/>
      </c>
      <c r="P524" s="92"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tarief",IF(LEFT(F524,8)="Bijdrage",VLOOKUP($F524,Tb_KostenTypen[],MATCH(Methode_Keuze,Tb_KostenTypen[#Headers],0),0),VLOOKUP($G524,Lijsten!L:O,4,0))),""),"")</f>
        <v/>
      </c>
      <c r="Q524" s="50"/>
      <c r="R524" s="50"/>
      <c r="S524" s="83"/>
      <c r="T524" s="51"/>
      <c r="U524" s="4" t="str" cm="1">
        <f t="array" ref="U524">IF(AA524&lt;&gt;"ja",_xlfn.IFNA(_xlfn.IFS(AND(O524&lt;&gt;"",F524&lt;&gt;"",RIGHT($N524,6)="tarief"),O524*Q524,S524&gt;0,IF(F524&lt;&gt;"",S524,"")),""),"")</f>
        <v/>
      </c>
      <c r="V524" s="4" t="str" cm="1">
        <f t="array" ref="V524">IF(AA524&lt;&gt;"ja",_xlfn.IFNA(_xlfn.IFS(AND(P524&lt;&gt;"",R524&lt;&gt;"",RIGHT($N524,6)="tarief"),P524*R524,T524&gt;0,T524),""),"")</f>
        <v/>
      </c>
      <c r="W524" s="4" t="str" cm="1">
        <f t="array" ref="W524">IFERROR(_xlfn.IFS(OR(F524="",LEFT(Methode_Keuze,4)="Geen"),"",AND(U524&lt;&gt;"",F524&lt;&gt;"Arbeidskosten"),ROUND(U524*VLOOKUP(F524,Tb_ProjectKosten[],MATCH(Tb_ProjectKosten[[#Headers],[Forfat_Percentage]],Tb_ProjectKosten[#Headers],0),0),2),AND(F524="Arbeidskosten",G524&lt;&gt;""),IFERROR(ROUND(U524*VLOOKUP(G524,Tb_KostenTypen[],3,0)*VLOOKUP(F524,Tb_ProjectKosten[],MATCH(Tb_ProjectKosten[[#Headers],[Forfat_Percentage]],Tb_ProjectKosten[#Headers],0),0),2),""),U524 &lt;=0,0),"")</f>
        <v/>
      </c>
      <c r="X524" s="4" t="str" cm="1">
        <f t="array" ref="X524">IFERROR(_xlfn.IFS(OR(F524="",LEFT(Methode_Keuze,4)="Geen"),"",AND(V524&lt;&gt;"",F524&lt;&gt;"Arbeidskosten"),ROUND(V524*VLOOKUP(F524,Tb_ProjectKosten[],MATCH(Tb_ProjectKosten[[#Headers],[Forfat_Percentage]],Tb_ProjectKosten[#Headers],0),0),2),AND(F524="Arbeidskosten",G524&lt;&gt;""),IFERROR(ROUND(V524*VLOOKUP(G524,Tb_KostenTypen[],3,0)*VLOOKUP(F524,Tb_ProjectKosten[],MATCH(Tb_ProjectKosten[[#Headers],[Forfat_Percentage]],Tb_ProjectKosten[#Headers],0),0),2),""),V524 &lt;=0,0),"")</f>
        <v/>
      </c>
      <c r="Y524" s="262"/>
      <c r="Z524" s="49"/>
      <c r="AA524" s="37" t="str" cm="1">
        <f t="array" ref="AA524">IFERROR(IF(INDEX(SubsidieTabel!$Q$1:$T$9,MATCH($F524,SubsidieTabel!$Q$1:$Q$9,0),IFERROR(MATCH(Methode_Keuze,SubsidieTabel!$Q$1:$T$1,0),2))&lt;&gt;1=TRUE,"ja",""),"")</f>
        <v/>
      </c>
    </row>
    <row r="525" spans="1:27" ht="15" customHeight="1" x14ac:dyDescent="0.25">
      <c r="A525" s="87"/>
      <c r="B525" s="219" t="str">
        <f>IF(A525&lt;&gt;"",_xlfn.MAXIFS($B$1:B524,$A$1:A524,A525)+1,"")</f>
        <v/>
      </c>
      <c r="C525" s="50"/>
      <c r="D525" s="50"/>
      <c r="E525" s="50"/>
      <c r="F525" s="50"/>
      <c r="G525" s="283"/>
      <c r="H525" s="296"/>
      <c r="I525" s="295"/>
      <c r="J525" s="295"/>
      <c r="K525" s="202"/>
      <c r="L525" s="202"/>
      <c r="M525" s="91" t="str">
        <f>IFERROR(VLOOKUP(H525,Lijsten!$H$1:$I$100,2,0),"")</f>
        <v/>
      </c>
      <c r="N525" s="91" t="str" cm="1">
        <f t="array" ref="N525">IFERROR(_xlfn.IFS(AND(LEFT(F525,6)="Arbeid",RIGHT(F525,3)&lt;&gt;"IKS"),IFERROR(VLOOKUP($G525,Tb_KostenTypen[],2,0),"tarief"),RIGHT(F525,3)="IKS","Uurtarief",LEFT(F525,6)="Arbeid","Uurtarief",AND(LEFT(F525,8)="Bijdrage",RIGHT(F525,15)="(vrijwilligers)"),"Vast tarief"),"")</f>
        <v/>
      </c>
      <c r="O525" s="92"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tarief",IF(LEFT(F525,8)="Bijdrage",VLOOKUP($F525,Tb_KostenTypen[],MATCH(Methode_Keuze,Tb_KostenTypen[#Headers],0),0),VLOOKUP($G525,Lijsten!L:O,4,0))),""),"")</f>
        <v/>
      </c>
      <c r="P525" s="92"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tarief",IF(LEFT(F525,8)="Bijdrage",VLOOKUP($F525,Tb_KostenTypen[],MATCH(Methode_Keuze,Tb_KostenTypen[#Headers],0),0),VLOOKUP($G525,Lijsten!L:O,4,0))),""),"")</f>
        <v/>
      </c>
      <c r="Q525" s="50"/>
      <c r="R525" s="50"/>
      <c r="S525" s="83"/>
      <c r="T525" s="51"/>
      <c r="U525" s="4" t="str" cm="1">
        <f t="array" ref="U525">IF(AA525&lt;&gt;"ja",_xlfn.IFNA(_xlfn.IFS(AND(O525&lt;&gt;"",F525&lt;&gt;"",RIGHT($N525,6)="tarief"),O525*Q525,S525&gt;0,IF(F525&lt;&gt;"",S525,"")),""),"")</f>
        <v/>
      </c>
      <c r="V525" s="4" t="str" cm="1">
        <f t="array" ref="V525">IF(AA525&lt;&gt;"ja",_xlfn.IFNA(_xlfn.IFS(AND(P525&lt;&gt;"",R525&lt;&gt;"",RIGHT($N525,6)="tarief"),P525*R525,T525&gt;0,T525),""),"")</f>
        <v/>
      </c>
      <c r="W525" s="4" t="str" cm="1">
        <f t="array" ref="W525">IFERROR(_xlfn.IFS(OR(F525="",LEFT(Methode_Keuze,4)="Geen"),"",AND(U525&lt;&gt;"",F525&lt;&gt;"Arbeidskosten"),ROUND(U525*VLOOKUP(F525,Tb_ProjectKosten[],MATCH(Tb_ProjectKosten[[#Headers],[Forfat_Percentage]],Tb_ProjectKosten[#Headers],0),0),2),AND(F525="Arbeidskosten",G525&lt;&gt;""),IFERROR(ROUND(U525*VLOOKUP(G525,Tb_KostenTypen[],3,0)*VLOOKUP(F525,Tb_ProjectKosten[],MATCH(Tb_ProjectKosten[[#Headers],[Forfat_Percentage]],Tb_ProjectKosten[#Headers],0),0),2),""),U525 &lt;=0,0),"")</f>
        <v/>
      </c>
      <c r="X525" s="4" t="str" cm="1">
        <f t="array" ref="X525">IFERROR(_xlfn.IFS(OR(F525="",LEFT(Methode_Keuze,4)="Geen"),"",AND(V525&lt;&gt;"",F525&lt;&gt;"Arbeidskosten"),ROUND(V525*VLOOKUP(F525,Tb_ProjectKosten[],MATCH(Tb_ProjectKosten[[#Headers],[Forfat_Percentage]],Tb_ProjectKosten[#Headers],0),0),2),AND(F525="Arbeidskosten",G525&lt;&gt;""),IFERROR(ROUND(V525*VLOOKUP(G525,Tb_KostenTypen[],3,0)*VLOOKUP(F525,Tb_ProjectKosten[],MATCH(Tb_ProjectKosten[[#Headers],[Forfat_Percentage]],Tb_ProjectKosten[#Headers],0),0),2),""),V525 &lt;=0,0),"")</f>
        <v/>
      </c>
      <c r="Y525" s="262"/>
      <c r="Z525" s="49"/>
      <c r="AA525" s="37" t="str" cm="1">
        <f t="array" ref="AA525">IFERROR(IF(INDEX(SubsidieTabel!$Q$1:$T$9,MATCH($F525,SubsidieTabel!$Q$1:$Q$9,0),IFERROR(MATCH(Methode_Keuze,SubsidieTabel!$Q$1:$T$1,0),2))&lt;&gt;1=TRUE,"ja",""),"")</f>
        <v/>
      </c>
    </row>
    <row r="526" spans="1:27" ht="15" customHeight="1" x14ac:dyDescent="0.25">
      <c r="A526" s="87"/>
      <c r="B526" s="219" t="str">
        <f>IF(A526&lt;&gt;"",_xlfn.MAXIFS($B$1:B525,$A$1:A525,A526)+1,"")</f>
        <v/>
      </c>
      <c r="C526" s="50"/>
      <c r="D526" s="50"/>
      <c r="E526" s="50"/>
      <c r="F526" s="50"/>
      <c r="G526" s="283"/>
      <c r="H526" s="296"/>
      <c r="I526" s="295"/>
      <c r="J526" s="295"/>
      <c r="K526" s="202"/>
      <c r="L526" s="202"/>
      <c r="M526" s="91" t="str">
        <f>IFERROR(VLOOKUP(H526,Lijsten!$H$1:$I$100,2,0),"")</f>
        <v/>
      </c>
      <c r="N526" s="91" t="str" cm="1">
        <f t="array" ref="N526">IFERROR(_xlfn.IFS(AND(LEFT(F526,6)="Arbeid",RIGHT(F526,3)&lt;&gt;"IKS"),IFERROR(VLOOKUP($G526,Tb_KostenTypen[],2,0),"tarief"),RIGHT(F526,3)="IKS","Uurtarief",LEFT(F526,6)="Arbeid","Uurtarief",AND(LEFT(F526,8)="Bijdrage",RIGHT(F526,15)="(vrijwilligers)"),"Vast tarief"),"")</f>
        <v/>
      </c>
      <c r="O526" s="92"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tarief",IF(LEFT(F526,8)="Bijdrage",VLOOKUP($F526,Tb_KostenTypen[],MATCH(Methode_Keuze,Tb_KostenTypen[#Headers],0),0),VLOOKUP($G526,Lijsten!L:O,4,0))),""),"")</f>
        <v/>
      </c>
      <c r="P526" s="92"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tarief",IF(LEFT(F526,8)="Bijdrage",VLOOKUP($F526,Tb_KostenTypen[],MATCH(Methode_Keuze,Tb_KostenTypen[#Headers],0),0),VLOOKUP($G526,Lijsten!L:O,4,0))),""),"")</f>
        <v/>
      </c>
      <c r="Q526" s="50"/>
      <c r="R526" s="50"/>
      <c r="S526" s="83"/>
      <c r="T526" s="51"/>
      <c r="U526" s="4" t="str" cm="1">
        <f t="array" ref="U526">IF(AA526&lt;&gt;"ja",_xlfn.IFNA(_xlfn.IFS(AND(O526&lt;&gt;"",F526&lt;&gt;"",RIGHT($N526,6)="tarief"),O526*Q526,S526&gt;0,IF(F526&lt;&gt;"",S526,"")),""),"")</f>
        <v/>
      </c>
      <c r="V526" s="4" t="str" cm="1">
        <f t="array" ref="V526">IF(AA526&lt;&gt;"ja",_xlfn.IFNA(_xlfn.IFS(AND(P526&lt;&gt;"",R526&lt;&gt;"",RIGHT($N526,6)="tarief"),P526*R526,T526&gt;0,T526),""),"")</f>
        <v/>
      </c>
      <c r="W526" s="4" t="str" cm="1">
        <f t="array" ref="W526">IFERROR(_xlfn.IFS(OR(F526="",LEFT(Methode_Keuze,4)="Geen"),"",AND(U526&lt;&gt;"",F526&lt;&gt;"Arbeidskosten"),ROUND(U526*VLOOKUP(F526,Tb_ProjectKosten[],MATCH(Tb_ProjectKosten[[#Headers],[Forfat_Percentage]],Tb_ProjectKosten[#Headers],0),0),2),AND(F526="Arbeidskosten",G526&lt;&gt;""),IFERROR(ROUND(U526*VLOOKUP(G526,Tb_KostenTypen[],3,0)*VLOOKUP(F526,Tb_ProjectKosten[],MATCH(Tb_ProjectKosten[[#Headers],[Forfat_Percentage]],Tb_ProjectKosten[#Headers],0),0),2),""),U526 &lt;=0,0),"")</f>
        <v/>
      </c>
      <c r="X526" s="4" t="str" cm="1">
        <f t="array" ref="X526">IFERROR(_xlfn.IFS(OR(F526="",LEFT(Methode_Keuze,4)="Geen"),"",AND(V526&lt;&gt;"",F526&lt;&gt;"Arbeidskosten"),ROUND(V526*VLOOKUP(F526,Tb_ProjectKosten[],MATCH(Tb_ProjectKosten[[#Headers],[Forfat_Percentage]],Tb_ProjectKosten[#Headers],0),0),2),AND(F526="Arbeidskosten",G526&lt;&gt;""),IFERROR(ROUND(V526*VLOOKUP(G526,Tb_KostenTypen[],3,0)*VLOOKUP(F526,Tb_ProjectKosten[],MATCH(Tb_ProjectKosten[[#Headers],[Forfat_Percentage]],Tb_ProjectKosten[#Headers],0),0),2),""),V526 &lt;=0,0),"")</f>
        <v/>
      </c>
      <c r="Y526" s="262"/>
      <c r="Z526" s="49"/>
      <c r="AA526" s="37" t="str" cm="1">
        <f t="array" ref="AA526">IFERROR(IF(INDEX(SubsidieTabel!$Q$1:$T$9,MATCH($F526,SubsidieTabel!$Q$1:$Q$9,0),IFERROR(MATCH(Methode_Keuze,SubsidieTabel!$Q$1:$T$1,0),2))&lt;&gt;1=TRUE,"ja",""),"")</f>
        <v/>
      </c>
    </row>
    <row r="527" spans="1:27" ht="15" customHeight="1" x14ac:dyDescent="0.25">
      <c r="A527" s="87"/>
      <c r="B527" s="219" t="str">
        <f>IF(A527&lt;&gt;"",_xlfn.MAXIFS($B$1:B526,$A$1:A526,A527)+1,"")</f>
        <v/>
      </c>
      <c r="C527" s="50"/>
      <c r="D527" s="50"/>
      <c r="E527" s="50"/>
      <c r="F527" s="50"/>
      <c r="G527" s="283"/>
      <c r="H527" s="296"/>
      <c r="I527" s="295"/>
      <c r="J527" s="295"/>
      <c r="K527" s="202"/>
      <c r="L527" s="202"/>
      <c r="M527" s="91" t="str">
        <f>IFERROR(VLOOKUP(H527,Lijsten!$H$1:$I$100,2,0),"")</f>
        <v/>
      </c>
      <c r="N527" s="91" t="str" cm="1">
        <f t="array" ref="N527">IFERROR(_xlfn.IFS(AND(LEFT(F527,6)="Arbeid",RIGHT(F527,3)&lt;&gt;"IKS"),IFERROR(VLOOKUP($G527,Tb_KostenTypen[],2,0),"tarief"),RIGHT(F527,3)="IKS","Uurtarief",LEFT(F527,6)="Arbeid","Uurtarief",AND(LEFT(F527,8)="Bijdrage",RIGHT(F527,15)="(vrijwilligers)"),"Vast tarief"),"")</f>
        <v/>
      </c>
      <c r="O527" s="92"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tarief",IF(LEFT(F527,8)="Bijdrage",VLOOKUP($F527,Tb_KostenTypen[],MATCH(Methode_Keuze,Tb_KostenTypen[#Headers],0),0),VLOOKUP($G527,Lijsten!L:O,4,0))),""),"")</f>
        <v/>
      </c>
      <c r="P527" s="92"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tarief",IF(LEFT(F527,8)="Bijdrage",VLOOKUP($F527,Tb_KostenTypen[],MATCH(Methode_Keuze,Tb_KostenTypen[#Headers],0),0),VLOOKUP($G527,Lijsten!L:O,4,0))),""),"")</f>
        <v/>
      </c>
      <c r="Q527" s="50"/>
      <c r="R527" s="50"/>
      <c r="S527" s="83"/>
      <c r="T527" s="51"/>
      <c r="U527" s="4" t="str" cm="1">
        <f t="array" ref="U527">IF(AA527&lt;&gt;"ja",_xlfn.IFNA(_xlfn.IFS(AND(O527&lt;&gt;"",F527&lt;&gt;"",RIGHT($N527,6)="tarief"),O527*Q527,S527&gt;0,IF(F527&lt;&gt;"",S527,"")),""),"")</f>
        <v/>
      </c>
      <c r="V527" s="4" t="str" cm="1">
        <f t="array" ref="V527">IF(AA527&lt;&gt;"ja",_xlfn.IFNA(_xlfn.IFS(AND(P527&lt;&gt;"",R527&lt;&gt;"",RIGHT($N527,6)="tarief"),P527*R527,T527&gt;0,T527),""),"")</f>
        <v/>
      </c>
      <c r="W527" s="4" t="str" cm="1">
        <f t="array" ref="W527">IFERROR(_xlfn.IFS(OR(F527="",LEFT(Methode_Keuze,4)="Geen"),"",AND(U527&lt;&gt;"",F527&lt;&gt;"Arbeidskosten"),ROUND(U527*VLOOKUP(F527,Tb_ProjectKosten[],MATCH(Tb_ProjectKosten[[#Headers],[Forfat_Percentage]],Tb_ProjectKosten[#Headers],0),0),2),AND(F527="Arbeidskosten",G527&lt;&gt;""),IFERROR(ROUND(U527*VLOOKUP(G527,Tb_KostenTypen[],3,0)*VLOOKUP(F527,Tb_ProjectKosten[],MATCH(Tb_ProjectKosten[[#Headers],[Forfat_Percentage]],Tb_ProjectKosten[#Headers],0),0),2),""),U527 &lt;=0,0),"")</f>
        <v/>
      </c>
      <c r="X527" s="4" t="str" cm="1">
        <f t="array" ref="X527">IFERROR(_xlfn.IFS(OR(F527="",LEFT(Methode_Keuze,4)="Geen"),"",AND(V527&lt;&gt;"",F527&lt;&gt;"Arbeidskosten"),ROUND(V527*VLOOKUP(F527,Tb_ProjectKosten[],MATCH(Tb_ProjectKosten[[#Headers],[Forfat_Percentage]],Tb_ProjectKosten[#Headers],0),0),2),AND(F527="Arbeidskosten",G527&lt;&gt;""),IFERROR(ROUND(V527*VLOOKUP(G527,Tb_KostenTypen[],3,0)*VLOOKUP(F527,Tb_ProjectKosten[],MATCH(Tb_ProjectKosten[[#Headers],[Forfat_Percentage]],Tb_ProjectKosten[#Headers],0),0),2),""),V527 &lt;=0,0),"")</f>
        <v/>
      </c>
      <c r="Y527" s="262"/>
      <c r="Z527" s="49"/>
      <c r="AA527" s="37" t="str" cm="1">
        <f t="array" ref="AA527">IFERROR(IF(INDEX(SubsidieTabel!$Q$1:$T$9,MATCH($F527,SubsidieTabel!$Q$1:$Q$9,0),IFERROR(MATCH(Methode_Keuze,SubsidieTabel!$Q$1:$T$1,0),2))&lt;&gt;1=TRUE,"ja",""),"")</f>
        <v/>
      </c>
    </row>
    <row r="528" spans="1:27" ht="15" customHeight="1" x14ac:dyDescent="0.25">
      <c r="A528" s="87"/>
      <c r="B528" s="219" t="str">
        <f>IF(A528&lt;&gt;"",_xlfn.MAXIFS($B$1:B527,$A$1:A527,A528)+1,"")</f>
        <v/>
      </c>
      <c r="C528" s="50"/>
      <c r="D528" s="50"/>
      <c r="E528" s="50"/>
      <c r="F528" s="50"/>
      <c r="G528" s="283"/>
      <c r="H528" s="296"/>
      <c r="I528" s="295"/>
      <c r="J528" s="295"/>
      <c r="K528" s="202"/>
      <c r="L528" s="202"/>
      <c r="M528" s="91" t="str">
        <f>IFERROR(VLOOKUP(H528,Lijsten!$H$1:$I$100,2,0),"")</f>
        <v/>
      </c>
      <c r="N528" s="91" t="str" cm="1">
        <f t="array" ref="N528">IFERROR(_xlfn.IFS(AND(LEFT(F528,6)="Arbeid",RIGHT(F528,3)&lt;&gt;"IKS"),IFERROR(VLOOKUP($G528,Tb_KostenTypen[],2,0),"tarief"),RIGHT(F528,3)="IKS","Uurtarief",LEFT(F528,6)="Arbeid","Uurtarief",AND(LEFT(F528,8)="Bijdrage",RIGHT(F528,15)="(vrijwilligers)"),"Vast tarief"),"")</f>
        <v/>
      </c>
      <c r="O528" s="92"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tarief",IF(LEFT(F528,8)="Bijdrage",VLOOKUP($F528,Tb_KostenTypen[],MATCH(Methode_Keuze,Tb_KostenTypen[#Headers],0),0),VLOOKUP($G528,Lijsten!L:O,4,0))),""),"")</f>
        <v/>
      </c>
      <c r="P528" s="92"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tarief",IF(LEFT(F528,8)="Bijdrage",VLOOKUP($F528,Tb_KostenTypen[],MATCH(Methode_Keuze,Tb_KostenTypen[#Headers],0),0),VLOOKUP($G528,Lijsten!L:O,4,0))),""),"")</f>
        <v/>
      </c>
      <c r="Q528" s="50"/>
      <c r="R528" s="50"/>
      <c r="S528" s="83"/>
      <c r="T528" s="51"/>
      <c r="U528" s="4" t="str" cm="1">
        <f t="array" ref="U528">IF(AA528&lt;&gt;"ja",_xlfn.IFNA(_xlfn.IFS(AND(O528&lt;&gt;"",F528&lt;&gt;"",RIGHT($N528,6)="tarief"),O528*Q528,S528&gt;0,IF(F528&lt;&gt;"",S528,"")),""),"")</f>
        <v/>
      </c>
      <c r="V528" s="4" t="str" cm="1">
        <f t="array" ref="V528">IF(AA528&lt;&gt;"ja",_xlfn.IFNA(_xlfn.IFS(AND(P528&lt;&gt;"",R528&lt;&gt;"",RIGHT($N528,6)="tarief"),P528*R528,T528&gt;0,T528),""),"")</f>
        <v/>
      </c>
      <c r="W528" s="4" t="str" cm="1">
        <f t="array" ref="W528">IFERROR(_xlfn.IFS(OR(F528="",LEFT(Methode_Keuze,4)="Geen"),"",AND(U528&lt;&gt;"",F528&lt;&gt;"Arbeidskosten"),ROUND(U528*VLOOKUP(F528,Tb_ProjectKosten[],MATCH(Tb_ProjectKosten[[#Headers],[Forfat_Percentage]],Tb_ProjectKosten[#Headers],0),0),2),AND(F528="Arbeidskosten",G528&lt;&gt;""),IFERROR(ROUND(U528*VLOOKUP(G528,Tb_KostenTypen[],3,0)*VLOOKUP(F528,Tb_ProjectKosten[],MATCH(Tb_ProjectKosten[[#Headers],[Forfat_Percentage]],Tb_ProjectKosten[#Headers],0),0),2),""),U528 &lt;=0,0),"")</f>
        <v/>
      </c>
      <c r="X528" s="4" t="str" cm="1">
        <f t="array" ref="X528">IFERROR(_xlfn.IFS(OR(F528="",LEFT(Methode_Keuze,4)="Geen"),"",AND(V528&lt;&gt;"",F528&lt;&gt;"Arbeidskosten"),ROUND(V528*VLOOKUP(F528,Tb_ProjectKosten[],MATCH(Tb_ProjectKosten[[#Headers],[Forfat_Percentage]],Tb_ProjectKosten[#Headers],0),0),2),AND(F528="Arbeidskosten",G528&lt;&gt;""),IFERROR(ROUND(V528*VLOOKUP(G528,Tb_KostenTypen[],3,0)*VLOOKUP(F528,Tb_ProjectKosten[],MATCH(Tb_ProjectKosten[[#Headers],[Forfat_Percentage]],Tb_ProjectKosten[#Headers],0),0),2),""),V528 &lt;=0,0),"")</f>
        <v/>
      </c>
      <c r="Y528" s="262"/>
      <c r="Z528" s="49"/>
      <c r="AA528" s="37" t="str" cm="1">
        <f t="array" ref="AA528">IFERROR(IF(INDEX(SubsidieTabel!$Q$1:$T$9,MATCH($F528,SubsidieTabel!$Q$1:$Q$9,0),IFERROR(MATCH(Methode_Keuze,SubsidieTabel!$Q$1:$T$1,0),2))&lt;&gt;1=TRUE,"ja",""),"")</f>
        <v/>
      </c>
    </row>
    <row r="529" spans="1:27" ht="15" customHeight="1" x14ac:dyDescent="0.25">
      <c r="A529" s="87"/>
      <c r="B529" s="219" t="str">
        <f>IF(A529&lt;&gt;"",_xlfn.MAXIFS($B$1:B528,$A$1:A528,A529)+1,"")</f>
        <v/>
      </c>
      <c r="C529" s="50"/>
      <c r="D529" s="50"/>
      <c r="E529" s="50"/>
      <c r="F529" s="50"/>
      <c r="G529" s="283"/>
      <c r="H529" s="296"/>
      <c r="I529" s="295"/>
      <c r="J529" s="295"/>
      <c r="K529" s="202"/>
      <c r="L529" s="202"/>
      <c r="M529" s="91" t="str">
        <f>IFERROR(VLOOKUP(H529,Lijsten!$H$1:$I$100,2,0),"")</f>
        <v/>
      </c>
      <c r="N529" s="91" t="str" cm="1">
        <f t="array" ref="N529">IFERROR(_xlfn.IFS(AND(LEFT(F529,6)="Arbeid",RIGHT(F529,3)&lt;&gt;"IKS"),IFERROR(VLOOKUP($G529,Tb_KostenTypen[],2,0),"tarief"),RIGHT(F529,3)="IKS","Uurtarief",LEFT(F529,6)="Arbeid","Uurtarief",AND(LEFT(F529,8)="Bijdrage",RIGHT(F529,15)="(vrijwilligers)"),"Vast tarief"),"")</f>
        <v/>
      </c>
      <c r="O529" s="92"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tarief",IF(LEFT(F529,8)="Bijdrage",VLOOKUP($F529,Tb_KostenTypen[],MATCH(Methode_Keuze,Tb_KostenTypen[#Headers],0),0),VLOOKUP($G529,Lijsten!L:O,4,0))),""),"")</f>
        <v/>
      </c>
      <c r="P529" s="92"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tarief",IF(LEFT(F529,8)="Bijdrage",VLOOKUP($F529,Tb_KostenTypen[],MATCH(Methode_Keuze,Tb_KostenTypen[#Headers],0),0),VLOOKUP($G529,Lijsten!L:O,4,0))),""),"")</f>
        <v/>
      </c>
      <c r="Q529" s="50"/>
      <c r="R529" s="50"/>
      <c r="S529" s="83"/>
      <c r="T529" s="51"/>
      <c r="U529" s="4" t="str" cm="1">
        <f t="array" ref="U529">IF(AA529&lt;&gt;"ja",_xlfn.IFNA(_xlfn.IFS(AND(O529&lt;&gt;"",F529&lt;&gt;"",RIGHT($N529,6)="tarief"),O529*Q529,S529&gt;0,IF(F529&lt;&gt;"",S529,"")),""),"")</f>
        <v/>
      </c>
      <c r="V529" s="4" t="str" cm="1">
        <f t="array" ref="V529">IF(AA529&lt;&gt;"ja",_xlfn.IFNA(_xlfn.IFS(AND(P529&lt;&gt;"",R529&lt;&gt;"",RIGHT($N529,6)="tarief"),P529*R529,T529&gt;0,T529),""),"")</f>
        <v/>
      </c>
      <c r="W529" s="4" t="str" cm="1">
        <f t="array" ref="W529">IFERROR(_xlfn.IFS(OR(F529="",LEFT(Methode_Keuze,4)="Geen"),"",AND(U529&lt;&gt;"",F529&lt;&gt;"Arbeidskosten"),ROUND(U529*VLOOKUP(F529,Tb_ProjectKosten[],MATCH(Tb_ProjectKosten[[#Headers],[Forfat_Percentage]],Tb_ProjectKosten[#Headers],0),0),2),AND(F529="Arbeidskosten",G529&lt;&gt;""),IFERROR(ROUND(U529*VLOOKUP(G529,Tb_KostenTypen[],3,0)*VLOOKUP(F529,Tb_ProjectKosten[],MATCH(Tb_ProjectKosten[[#Headers],[Forfat_Percentage]],Tb_ProjectKosten[#Headers],0),0),2),""),U529 &lt;=0,0),"")</f>
        <v/>
      </c>
      <c r="X529" s="4" t="str" cm="1">
        <f t="array" ref="X529">IFERROR(_xlfn.IFS(OR(F529="",LEFT(Methode_Keuze,4)="Geen"),"",AND(V529&lt;&gt;"",F529&lt;&gt;"Arbeidskosten"),ROUND(V529*VLOOKUP(F529,Tb_ProjectKosten[],MATCH(Tb_ProjectKosten[[#Headers],[Forfat_Percentage]],Tb_ProjectKosten[#Headers],0),0),2),AND(F529="Arbeidskosten",G529&lt;&gt;""),IFERROR(ROUND(V529*VLOOKUP(G529,Tb_KostenTypen[],3,0)*VLOOKUP(F529,Tb_ProjectKosten[],MATCH(Tb_ProjectKosten[[#Headers],[Forfat_Percentage]],Tb_ProjectKosten[#Headers],0),0),2),""),V529 &lt;=0,0),"")</f>
        <v/>
      </c>
      <c r="Y529" s="262"/>
      <c r="Z529" s="49"/>
      <c r="AA529" s="37" t="str" cm="1">
        <f t="array" ref="AA529">IFERROR(IF(INDEX(SubsidieTabel!$Q$1:$T$9,MATCH($F529,SubsidieTabel!$Q$1:$Q$9,0),IFERROR(MATCH(Methode_Keuze,SubsidieTabel!$Q$1:$T$1,0),2))&lt;&gt;1=TRUE,"ja",""),"")</f>
        <v/>
      </c>
    </row>
    <row r="530" spans="1:27" ht="15" customHeight="1" x14ac:dyDescent="0.25">
      <c r="A530" s="87"/>
      <c r="B530" s="219" t="str">
        <f>IF(A530&lt;&gt;"",_xlfn.MAXIFS($B$1:B529,$A$1:A529,A530)+1,"")</f>
        <v/>
      </c>
      <c r="C530" s="50"/>
      <c r="D530" s="50"/>
      <c r="E530" s="50"/>
      <c r="F530" s="50"/>
      <c r="G530" s="283"/>
      <c r="H530" s="296"/>
      <c r="I530" s="295"/>
      <c r="J530" s="295"/>
      <c r="K530" s="202"/>
      <c r="L530" s="202"/>
      <c r="M530" s="91" t="str">
        <f>IFERROR(VLOOKUP(H530,Lijsten!$H$1:$I$100,2,0),"")</f>
        <v/>
      </c>
      <c r="N530" s="91" t="str" cm="1">
        <f t="array" ref="N530">IFERROR(_xlfn.IFS(AND(LEFT(F530,6)="Arbeid",RIGHT(F530,3)&lt;&gt;"IKS"),IFERROR(VLOOKUP($G530,Tb_KostenTypen[],2,0),"tarief"),RIGHT(F530,3)="IKS","Uurtarief",LEFT(F530,6)="Arbeid","Uurtarief",AND(LEFT(F530,8)="Bijdrage",RIGHT(F530,15)="(vrijwilligers)"),"Vast tarief"),"")</f>
        <v/>
      </c>
      <c r="O530" s="92"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tarief",IF(LEFT(F530,8)="Bijdrage",VLOOKUP($F530,Tb_KostenTypen[],MATCH(Methode_Keuze,Tb_KostenTypen[#Headers],0),0),VLOOKUP($G530,Lijsten!L:O,4,0))),""),"")</f>
        <v/>
      </c>
      <c r="P530" s="92"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tarief",IF(LEFT(F530,8)="Bijdrage",VLOOKUP($F530,Tb_KostenTypen[],MATCH(Methode_Keuze,Tb_KostenTypen[#Headers],0),0),VLOOKUP($G530,Lijsten!L:O,4,0))),""),"")</f>
        <v/>
      </c>
      <c r="Q530" s="50"/>
      <c r="R530" s="50"/>
      <c r="S530" s="83"/>
      <c r="T530" s="51"/>
      <c r="U530" s="4" t="str" cm="1">
        <f t="array" ref="U530">IF(AA530&lt;&gt;"ja",_xlfn.IFNA(_xlfn.IFS(AND(O530&lt;&gt;"",F530&lt;&gt;"",RIGHT($N530,6)="tarief"),O530*Q530,S530&gt;0,IF(F530&lt;&gt;"",S530,"")),""),"")</f>
        <v/>
      </c>
      <c r="V530" s="4" t="str" cm="1">
        <f t="array" ref="V530">IF(AA530&lt;&gt;"ja",_xlfn.IFNA(_xlfn.IFS(AND(P530&lt;&gt;"",R530&lt;&gt;"",RIGHT($N530,6)="tarief"),P530*R530,T530&gt;0,T530),""),"")</f>
        <v/>
      </c>
      <c r="W530" s="4" t="str" cm="1">
        <f t="array" ref="W530">IFERROR(_xlfn.IFS(OR(F530="",LEFT(Methode_Keuze,4)="Geen"),"",AND(U530&lt;&gt;"",F530&lt;&gt;"Arbeidskosten"),ROUND(U530*VLOOKUP(F530,Tb_ProjectKosten[],MATCH(Tb_ProjectKosten[[#Headers],[Forfat_Percentage]],Tb_ProjectKosten[#Headers],0),0),2),AND(F530="Arbeidskosten",G530&lt;&gt;""),IFERROR(ROUND(U530*VLOOKUP(G530,Tb_KostenTypen[],3,0)*VLOOKUP(F530,Tb_ProjectKosten[],MATCH(Tb_ProjectKosten[[#Headers],[Forfat_Percentage]],Tb_ProjectKosten[#Headers],0),0),2),""),U530 &lt;=0,0),"")</f>
        <v/>
      </c>
      <c r="X530" s="4" t="str" cm="1">
        <f t="array" ref="X530">IFERROR(_xlfn.IFS(OR(F530="",LEFT(Methode_Keuze,4)="Geen"),"",AND(V530&lt;&gt;"",F530&lt;&gt;"Arbeidskosten"),ROUND(V530*VLOOKUP(F530,Tb_ProjectKosten[],MATCH(Tb_ProjectKosten[[#Headers],[Forfat_Percentage]],Tb_ProjectKosten[#Headers],0),0),2),AND(F530="Arbeidskosten",G530&lt;&gt;""),IFERROR(ROUND(V530*VLOOKUP(G530,Tb_KostenTypen[],3,0)*VLOOKUP(F530,Tb_ProjectKosten[],MATCH(Tb_ProjectKosten[[#Headers],[Forfat_Percentage]],Tb_ProjectKosten[#Headers],0),0),2),""),V530 &lt;=0,0),"")</f>
        <v/>
      </c>
      <c r="Y530" s="262"/>
      <c r="Z530" s="49"/>
      <c r="AA530" s="37" t="str" cm="1">
        <f t="array" ref="AA530">IFERROR(IF(INDEX(SubsidieTabel!$Q$1:$T$9,MATCH($F530,SubsidieTabel!$Q$1:$Q$9,0),IFERROR(MATCH(Methode_Keuze,SubsidieTabel!$Q$1:$T$1,0),2))&lt;&gt;1=TRUE,"ja",""),"")</f>
        <v/>
      </c>
    </row>
    <row r="531" spans="1:27" ht="15" customHeight="1" x14ac:dyDescent="0.25">
      <c r="A531" s="87"/>
      <c r="B531" s="219" t="str">
        <f>IF(A531&lt;&gt;"",_xlfn.MAXIFS($B$1:B530,$A$1:A530,A531)+1,"")</f>
        <v/>
      </c>
      <c r="C531" s="50"/>
      <c r="D531" s="50"/>
      <c r="E531" s="50"/>
      <c r="F531" s="50"/>
      <c r="G531" s="283"/>
      <c r="H531" s="296"/>
      <c r="I531" s="295"/>
      <c r="J531" s="295"/>
      <c r="K531" s="202"/>
      <c r="L531" s="202"/>
      <c r="M531" s="91" t="str">
        <f>IFERROR(VLOOKUP(H531,Lijsten!$H$1:$I$100,2,0),"")</f>
        <v/>
      </c>
      <c r="N531" s="91" t="str" cm="1">
        <f t="array" ref="N531">IFERROR(_xlfn.IFS(AND(LEFT(F531,6)="Arbeid",RIGHT(F531,3)&lt;&gt;"IKS"),IFERROR(VLOOKUP($G531,Tb_KostenTypen[],2,0),"tarief"),RIGHT(F531,3)="IKS","Uurtarief",LEFT(F531,6)="Arbeid","Uurtarief",AND(LEFT(F531,8)="Bijdrage",RIGHT(F531,15)="(vrijwilligers)"),"Vast tarief"),"")</f>
        <v/>
      </c>
      <c r="O531" s="92"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tarief",IF(LEFT(F531,8)="Bijdrage",VLOOKUP($F531,Tb_KostenTypen[],MATCH(Methode_Keuze,Tb_KostenTypen[#Headers],0),0),VLOOKUP($G531,Lijsten!L:O,4,0))),""),"")</f>
        <v/>
      </c>
      <c r="P531" s="92"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tarief",IF(LEFT(F531,8)="Bijdrage",VLOOKUP($F531,Tb_KostenTypen[],MATCH(Methode_Keuze,Tb_KostenTypen[#Headers],0),0),VLOOKUP($G531,Lijsten!L:O,4,0))),""),"")</f>
        <v/>
      </c>
      <c r="Q531" s="50"/>
      <c r="R531" s="50"/>
      <c r="S531" s="83"/>
      <c r="T531" s="51"/>
      <c r="U531" s="4" t="str" cm="1">
        <f t="array" ref="U531">IF(AA531&lt;&gt;"ja",_xlfn.IFNA(_xlfn.IFS(AND(O531&lt;&gt;"",F531&lt;&gt;"",RIGHT($N531,6)="tarief"),O531*Q531,S531&gt;0,IF(F531&lt;&gt;"",S531,"")),""),"")</f>
        <v/>
      </c>
      <c r="V531" s="4" t="str" cm="1">
        <f t="array" ref="V531">IF(AA531&lt;&gt;"ja",_xlfn.IFNA(_xlfn.IFS(AND(P531&lt;&gt;"",R531&lt;&gt;"",RIGHT($N531,6)="tarief"),P531*R531,T531&gt;0,T531),""),"")</f>
        <v/>
      </c>
      <c r="W531" s="4" t="str" cm="1">
        <f t="array" ref="W531">IFERROR(_xlfn.IFS(OR(F531="",LEFT(Methode_Keuze,4)="Geen"),"",AND(U531&lt;&gt;"",F531&lt;&gt;"Arbeidskosten"),ROUND(U531*VLOOKUP(F531,Tb_ProjectKosten[],MATCH(Tb_ProjectKosten[[#Headers],[Forfat_Percentage]],Tb_ProjectKosten[#Headers],0),0),2),AND(F531="Arbeidskosten",G531&lt;&gt;""),IFERROR(ROUND(U531*VLOOKUP(G531,Tb_KostenTypen[],3,0)*VLOOKUP(F531,Tb_ProjectKosten[],MATCH(Tb_ProjectKosten[[#Headers],[Forfat_Percentage]],Tb_ProjectKosten[#Headers],0),0),2),""),U531 &lt;=0,0),"")</f>
        <v/>
      </c>
      <c r="X531" s="4" t="str" cm="1">
        <f t="array" ref="X531">IFERROR(_xlfn.IFS(OR(F531="",LEFT(Methode_Keuze,4)="Geen"),"",AND(V531&lt;&gt;"",F531&lt;&gt;"Arbeidskosten"),ROUND(V531*VLOOKUP(F531,Tb_ProjectKosten[],MATCH(Tb_ProjectKosten[[#Headers],[Forfat_Percentage]],Tb_ProjectKosten[#Headers],0),0),2),AND(F531="Arbeidskosten",G531&lt;&gt;""),IFERROR(ROUND(V531*VLOOKUP(G531,Tb_KostenTypen[],3,0)*VLOOKUP(F531,Tb_ProjectKosten[],MATCH(Tb_ProjectKosten[[#Headers],[Forfat_Percentage]],Tb_ProjectKosten[#Headers],0),0),2),""),V531 &lt;=0,0),"")</f>
        <v/>
      </c>
      <c r="Y531" s="262"/>
      <c r="Z531" s="49"/>
      <c r="AA531" s="37" t="str" cm="1">
        <f t="array" ref="AA531">IFERROR(IF(INDEX(SubsidieTabel!$Q$1:$T$9,MATCH($F531,SubsidieTabel!$Q$1:$Q$9,0),IFERROR(MATCH(Methode_Keuze,SubsidieTabel!$Q$1:$T$1,0),2))&lt;&gt;1=TRUE,"ja",""),"")</f>
        <v/>
      </c>
    </row>
    <row r="532" spans="1:27" ht="15" customHeight="1" x14ac:dyDescent="0.25">
      <c r="A532" s="87"/>
      <c r="B532" s="219" t="str">
        <f>IF(A532&lt;&gt;"",_xlfn.MAXIFS($B$1:B531,$A$1:A531,A532)+1,"")</f>
        <v/>
      </c>
      <c r="C532" s="50"/>
      <c r="D532" s="50"/>
      <c r="E532" s="50"/>
      <c r="F532" s="50"/>
      <c r="G532" s="283"/>
      <c r="H532" s="296"/>
      <c r="I532" s="295"/>
      <c r="J532" s="295"/>
      <c r="K532" s="202"/>
      <c r="L532" s="202"/>
      <c r="M532" s="91" t="str">
        <f>IFERROR(VLOOKUP(H532,Lijsten!$H$1:$I$100,2,0),"")</f>
        <v/>
      </c>
      <c r="N532" s="91" t="str" cm="1">
        <f t="array" ref="N532">IFERROR(_xlfn.IFS(AND(LEFT(F532,6)="Arbeid",RIGHT(F532,3)&lt;&gt;"IKS"),IFERROR(VLOOKUP($G532,Tb_KostenTypen[],2,0),"tarief"),RIGHT(F532,3)="IKS","Uurtarief",LEFT(F532,6)="Arbeid","Uurtarief",AND(LEFT(F532,8)="Bijdrage",RIGHT(F532,15)="(vrijwilligers)"),"Vast tarief"),"")</f>
        <v/>
      </c>
      <c r="O532" s="92"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tarief",IF(LEFT(F532,8)="Bijdrage",VLOOKUP($F532,Tb_KostenTypen[],MATCH(Methode_Keuze,Tb_KostenTypen[#Headers],0),0),VLOOKUP($G532,Lijsten!L:O,4,0))),""),"")</f>
        <v/>
      </c>
      <c r="P532" s="92"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tarief",IF(LEFT(F532,8)="Bijdrage",VLOOKUP($F532,Tb_KostenTypen[],MATCH(Methode_Keuze,Tb_KostenTypen[#Headers],0),0),VLOOKUP($G532,Lijsten!L:O,4,0))),""),"")</f>
        <v/>
      </c>
      <c r="Q532" s="50"/>
      <c r="R532" s="50"/>
      <c r="S532" s="83"/>
      <c r="T532" s="51"/>
      <c r="U532" s="4" t="str" cm="1">
        <f t="array" ref="U532">IF(AA532&lt;&gt;"ja",_xlfn.IFNA(_xlfn.IFS(AND(O532&lt;&gt;"",F532&lt;&gt;"",RIGHT($N532,6)="tarief"),O532*Q532,S532&gt;0,IF(F532&lt;&gt;"",S532,"")),""),"")</f>
        <v/>
      </c>
      <c r="V532" s="4" t="str" cm="1">
        <f t="array" ref="V532">IF(AA532&lt;&gt;"ja",_xlfn.IFNA(_xlfn.IFS(AND(P532&lt;&gt;"",R532&lt;&gt;"",RIGHT($N532,6)="tarief"),P532*R532,T532&gt;0,T532),""),"")</f>
        <v/>
      </c>
      <c r="W532" s="4" t="str" cm="1">
        <f t="array" ref="W532">IFERROR(_xlfn.IFS(OR(F532="",LEFT(Methode_Keuze,4)="Geen"),"",AND(U532&lt;&gt;"",F532&lt;&gt;"Arbeidskosten"),ROUND(U532*VLOOKUP(F532,Tb_ProjectKosten[],MATCH(Tb_ProjectKosten[[#Headers],[Forfat_Percentage]],Tb_ProjectKosten[#Headers],0),0),2),AND(F532="Arbeidskosten",G532&lt;&gt;""),IFERROR(ROUND(U532*VLOOKUP(G532,Tb_KostenTypen[],3,0)*VLOOKUP(F532,Tb_ProjectKosten[],MATCH(Tb_ProjectKosten[[#Headers],[Forfat_Percentage]],Tb_ProjectKosten[#Headers],0),0),2),""),U532 &lt;=0,0),"")</f>
        <v/>
      </c>
      <c r="X532" s="4" t="str" cm="1">
        <f t="array" ref="X532">IFERROR(_xlfn.IFS(OR(F532="",LEFT(Methode_Keuze,4)="Geen"),"",AND(V532&lt;&gt;"",F532&lt;&gt;"Arbeidskosten"),ROUND(V532*VLOOKUP(F532,Tb_ProjectKosten[],MATCH(Tb_ProjectKosten[[#Headers],[Forfat_Percentage]],Tb_ProjectKosten[#Headers],0),0),2),AND(F532="Arbeidskosten",G532&lt;&gt;""),IFERROR(ROUND(V532*VLOOKUP(G532,Tb_KostenTypen[],3,0)*VLOOKUP(F532,Tb_ProjectKosten[],MATCH(Tb_ProjectKosten[[#Headers],[Forfat_Percentage]],Tb_ProjectKosten[#Headers],0),0),2),""),V532 &lt;=0,0),"")</f>
        <v/>
      </c>
      <c r="Y532" s="262"/>
      <c r="Z532" s="49"/>
      <c r="AA532" s="37" t="str" cm="1">
        <f t="array" ref="AA532">IFERROR(IF(INDEX(SubsidieTabel!$Q$1:$T$9,MATCH($F532,SubsidieTabel!$Q$1:$Q$9,0),IFERROR(MATCH(Methode_Keuze,SubsidieTabel!$Q$1:$T$1,0),2))&lt;&gt;1=TRUE,"ja",""),"")</f>
        <v/>
      </c>
    </row>
    <row r="533" spans="1:27" ht="15" customHeight="1" x14ac:dyDescent="0.25">
      <c r="A533" s="87"/>
      <c r="B533" s="219" t="str">
        <f>IF(A533&lt;&gt;"",_xlfn.MAXIFS($B$1:B532,$A$1:A532,A533)+1,"")</f>
        <v/>
      </c>
      <c r="C533" s="50"/>
      <c r="D533" s="50"/>
      <c r="E533" s="50"/>
      <c r="F533" s="50"/>
      <c r="G533" s="283"/>
      <c r="H533" s="296"/>
      <c r="I533" s="295"/>
      <c r="J533" s="295"/>
      <c r="K533" s="202"/>
      <c r="L533" s="202"/>
      <c r="M533" s="91" t="str">
        <f>IFERROR(VLOOKUP(H533,Lijsten!$H$1:$I$100,2,0),"")</f>
        <v/>
      </c>
      <c r="N533" s="91" t="str" cm="1">
        <f t="array" ref="N533">IFERROR(_xlfn.IFS(AND(LEFT(F533,6)="Arbeid",RIGHT(F533,3)&lt;&gt;"IKS"),IFERROR(VLOOKUP($G533,Tb_KostenTypen[],2,0),"tarief"),RIGHT(F533,3)="IKS","Uurtarief",LEFT(F533,6)="Arbeid","Uurtarief",AND(LEFT(F533,8)="Bijdrage",RIGHT(F533,15)="(vrijwilligers)"),"Vast tarief"),"")</f>
        <v/>
      </c>
      <c r="O533" s="92"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tarief",IF(LEFT(F533,8)="Bijdrage",VLOOKUP($F533,Tb_KostenTypen[],MATCH(Methode_Keuze,Tb_KostenTypen[#Headers],0),0),VLOOKUP($G533,Lijsten!L:O,4,0))),""),"")</f>
        <v/>
      </c>
      <c r="P533" s="92"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tarief",IF(LEFT(F533,8)="Bijdrage",VLOOKUP($F533,Tb_KostenTypen[],MATCH(Methode_Keuze,Tb_KostenTypen[#Headers],0),0),VLOOKUP($G533,Lijsten!L:O,4,0))),""),"")</f>
        <v/>
      </c>
      <c r="Q533" s="50"/>
      <c r="R533" s="50"/>
      <c r="S533" s="83"/>
      <c r="T533" s="51"/>
      <c r="U533" s="4" t="str" cm="1">
        <f t="array" ref="U533">IF(AA533&lt;&gt;"ja",_xlfn.IFNA(_xlfn.IFS(AND(O533&lt;&gt;"",F533&lt;&gt;"",RIGHT($N533,6)="tarief"),O533*Q533,S533&gt;0,IF(F533&lt;&gt;"",S533,"")),""),"")</f>
        <v/>
      </c>
      <c r="V533" s="4" t="str" cm="1">
        <f t="array" ref="V533">IF(AA533&lt;&gt;"ja",_xlfn.IFNA(_xlfn.IFS(AND(P533&lt;&gt;"",R533&lt;&gt;"",RIGHT($N533,6)="tarief"),P533*R533,T533&gt;0,T533),""),"")</f>
        <v/>
      </c>
      <c r="W533" s="4" t="str" cm="1">
        <f t="array" ref="W533">IFERROR(_xlfn.IFS(OR(F533="",LEFT(Methode_Keuze,4)="Geen"),"",AND(U533&lt;&gt;"",F533&lt;&gt;"Arbeidskosten"),ROUND(U533*VLOOKUP(F533,Tb_ProjectKosten[],MATCH(Tb_ProjectKosten[[#Headers],[Forfat_Percentage]],Tb_ProjectKosten[#Headers],0),0),2),AND(F533="Arbeidskosten",G533&lt;&gt;""),IFERROR(ROUND(U533*VLOOKUP(G533,Tb_KostenTypen[],3,0)*VLOOKUP(F533,Tb_ProjectKosten[],MATCH(Tb_ProjectKosten[[#Headers],[Forfat_Percentage]],Tb_ProjectKosten[#Headers],0),0),2),""),U533 &lt;=0,0),"")</f>
        <v/>
      </c>
      <c r="X533" s="4" t="str" cm="1">
        <f t="array" ref="X533">IFERROR(_xlfn.IFS(OR(F533="",LEFT(Methode_Keuze,4)="Geen"),"",AND(V533&lt;&gt;"",F533&lt;&gt;"Arbeidskosten"),ROUND(V533*VLOOKUP(F533,Tb_ProjectKosten[],MATCH(Tb_ProjectKosten[[#Headers],[Forfat_Percentage]],Tb_ProjectKosten[#Headers],0),0),2),AND(F533="Arbeidskosten",G533&lt;&gt;""),IFERROR(ROUND(V533*VLOOKUP(G533,Tb_KostenTypen[],3,0)*VLOOKUP(F533,Tb_ProjectKosten[],MATCH(Tb_ProjectKosten[[#Headers],[Forfat_Percentage]],Tb_ProjectKosten[#Headers],0),0),2),""),V533 &lt;=0,0),"")</f>
        <v/>
      </c>
      <c r="Y533" s="262"/>
      <c r="Z533" s="49"/>
      <c r="AA533" s="37" t="str" cm="1">
        <f t="array" ref="AA533">IFERROR(IF(INDEX(SubsidieTabel!$Q$1:$T$9,MATCH($F533,SubsidieTabel!$Q$1:$Q$9,0),IFERROR(MATCH(Methode_Keuze,SubsidieTabel!$Q$1:$T$1,0),2))&lt;&gt;1=TRUE,"ja",""),"")</f>
        <v/>
      </c>
    </row>
    <row r="534" spans="1:27" ht="15" customHeight="1" x14ac:dyDescent="0.25">
      <c r="A534" s="87"/>
      <c r="B534" s="219" t="str">
        <f>IF(A534&lt;&gt;"",_xlfn.MAXIFS($B$1:B533,$A$1:A533,A534)+1,"")</f>
        <v/>
      </c>
      <c r="C534" s="50"/>
      <c r="D534" s="50"/>
      <c r="E534" s="50"/>
      <c r="F534" s="50"/>
      <c r="G534" s="283"/>
      <c r="H534" s="296"/>
      <c r="I534" s="295"/>
      <c r="J534" s="295"/>
      <c r="K534" s="202"/>
      <c r="L534" s="202"/>
      <c r="M534" s="91" t="str">
        <f>IFERROR(VLOOKUP(H534,Lijsten!$H$1:$I$100,2,0),"")</f>
        <v/>
      </c>
      <c r="N534" s="91" t="str" cm="1">
        <f t="array" ref="N534">IFERROR(_xlfn.IFS(AND(LEFT(F534,6)="Arbeid",RIGHT(F534,3)&lt;&gt;"IKS"),IFERROR(VLOOKUP($G534,Tb_KostenTypen[],2,0),"tarief"),RIGHT(F534,3)="IKS","Uurtarief",LEFT(F534,6)="Arbeid","Uurtarief",AND(LEFT(F534,8)="Bijdrage",RIGHT(F534,15)="(vrijwilligers)"),"Vast tarief"),"")</f>
        <v/>
      </c>
      <c r="O534" s="92"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tarief",IF(LEFT(F534,8)="Bijdrage",VLOOKUP($F534,Tb_KostenTypen[],MATCH(Methode_Keuze,Tb_KostenTypen[#Headers],0),0),VLOOKUP($G534,Lijsten!L:O,4,0))),""),"")</f>
        <v/>
      </c>
      <c r="P534" s="92"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tarief",IF(LEFT(F534,8)="Bijdrage",VLOOKUP($F534,Tb_KostenTypen[],MATCH(Methode_Keuze,Tb_KostenTypen[#Headers],0),0),VLOOKUP($G534,Lijsten!L:O,4,0))),""),"")</f>
        <v/>
      </c>
      <c r="Q534" s="50"/>
      <c r="R534" s="50"/>
      <c r="S534" s="83"/>
      <c r="T534" s="51"/>
      <c r="U534" s="4" t="str" cm="1">
        <f t="array" ref="U534">IF(AA534&lt;&gt;"ja",_xlfn.IFNA(_xlfn.IFS(AND(O534&lt;&gt;"",F534&lt;&gt;"",RIGHT($N534,6)="tarief"),O534*Q534,S534&gt;0,IF(F534&lt;&gt;"",S534,"")),""),"")</f>
        <v/>
      </c>
      <c r="V534" s="4" t="str" cm="1">
        <f t="array" ref="V534">IF(AA534&lt;&gt;"ja",_xlfn.IFNA(_xlfn.IFS(AND(P534&lt;&gt;"",R534&lt;&gt;"",RIGHT($N534,6)="tarief"),P534*R534,T534&gt;0,T534),""),"")</f>
        <v/>
      </c>
      <c r="W534" s="4" t="str" cm="1">
        <f t="array" ref="W534">IFERROR(_xlfn.IFS(OR(F534="",LEFT(Methode_Keuze,4)="Geen"),"",AND(U534&lt;&gt;"",F534&lt;&gt;"Arbeidskosten"),ROUND(U534*VLOOKUP(F534,Tb_ProjectKosten[],MATCH(Tb_ProjectKosten[[#Headers],[Forfat_Percentage]],Tb_ProjectKosten[#Headers],0),0),2),AND(F534="Arbeidskosten",G534&lt;&gt;""),IFERROR(ROUND(U534*VLOOKUP(G534,Tb_KostenTypen[],3,0)*VLOOKUP(F534,Tb_ProjectKosten[],MATCH(Tb_ProjectKosten[[#Headers],[Forfat_Percentage]],Tb_ProjectKosten[#Headers],0),0),2),""),U534 &lt;=0,0),"")</f>
        <v/>
      </c>
      <c r="X534" s="4" t="str" cm="1">
        <f t="array" ref="X534">IFERROR(_xlfn.IFS(OR(F534="",LEFT(Methode_Keuze,4)="Geen"),"",AND(V534&lt;&gt;"",F534&lt;&gt;"Arbeidskosten"),ROUND(V534*VLOOKUP(F534,Tb_ProjectKosten[],MATCH(Tb_ProjectKosten[[#Headers],[Forfat_Percentage]],Tb_ProjectKosten[#Headers],0),0),2),AND(F534="Arbeidskosten",G534&lt;&gt;""),IFERROR(ROUND(V534*VLOOKUP(G534,Tb_KostenTypen[],3,0)*VLOOKUP(F534,Tb_ProjectKosten[],MATCH(Tb_ProjectKosten[[#Headers],[Forfat_Percentage]],Tb_ProjectKosten[#Headers],0),0),2),""),V534 &lt;=0,0),"")</f>
        <v/>
      </c>
      <c r="Y534" s="262"/>
      <c r="Z534" s="49"/>
      <c r="AA534" s="37" t="str" cm="1">
        <f t="array" ref="AA534">IFERROR(IF(INDEX(SubsidieTabel!$Q$1:$T$9,MATCH($F534,SubsidieTabel!$Q$1:$Q$9,0),IFERROR(MATCH(Methode_Keuze,SubsidieTabel!$Q$1:$T$1,0),2))&lt;&gt;1=TRUE,"ja",""),"")</f>
        <v/>
      </c>
    </row>
    <row r="535" spans="1:27" ht="15" customHeight="1" x14ac:dyDescent="0.25">
      <c r="A535" s="87"/>
      <c r="B535" s="219" t="str">
        <f>IF(A535&lt;&gt;"",_xlfn.MAXIFS($B$1:B534,$A$1:A534,A535)+1,"")</f>
        <v/>
      </c>
      <c r="C535" s="50"/>
      <c r="D535" s="50"/>
      <c r="E535" s="50"/>
      <c r="F535" s="50"/>
      <c r="G535" s="283"/>
      <c r="H535" s="296"/>
      <c r="I535" s="295"/>
      <c r="J535" s="295"/>
      <c r="K535" s="202"/>
      <c r="L535" s="202"/>
      <c r="M535" s="91" t="str">
        <f>IFERROR(VLOOKUP(H535,Lijsten!$H$1:$I$100,2,0),"")</f>
        <v/>
      </c>
      <c r="N535" s="91" t="str" cm="1">
        <f t="array" ref="N535">IFERROR(_xlfn.IFS(AND(LEFT(F535,6)="Arbeid",RIGHT(F535,3)&lt;&gt;"IKS"),IFERROR(VLOOKUP($G535,Tb_KostenTypen[],2,0),"tarief"),RIGHT(F535,3)="IKS","Uurtarief",LEFT(F535,6)="Arbeid","Uurtarief",AND(LEFT(F535,8)="Bijdrage",RIGHT(F535,15)="(vrijwilligers)"),"Vast tarief"),"")</f>
        <v/>
      </c>
      <c r="O535" s="92"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tarief",IF(LEFT(F535,8)="Bijdrage",VLOOKUP($F535,Tb_KostenTypen[],MATCH(Methode_Keuze,Tb_KostenTypen[#Headers],0),0),VLOOKUP($G535,Lijsten!L:O,4,0))),""),"")</f>
        <v/>
      </c>
      <c r="P535" s="92"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tarief",IF(LEFT(F535,8)="Bijdrage",VLOOKUP($F535,Tb_KostenTypen[],MATCH(Methode_Keuze,Tb_KostenTypen[#Headers],0),0),VLOOKUP($G535,Lijsten!L:O,4,0))),""),"")</f>
        <v/>
      </c>
      <c r="Q535" s="50"/>
      <c r="R535" s="50"/>
      <c r="S535" s="83"/>
      <c r="T535" s="51"/>
      <c r="U535" s="4" t="str" cm="1">
        <f t="array" ref="U535">IF(AA535&lt;&gt;"ja",_xlfn.IFNA(_xlfn.IFS(AND(O535&lt;&gt;"",F535&lt;&gt;"",RIGHT($N535,6)="tarief"),O535*Q535,S535&gt;0,IF(F535&lt;&gt;"",S535,"")),""),"")</f>
        <v/>
      </c>
      <c r="V535" s="4" t="str" cm="1">
        <f t="array" ref="V535">IF(AA535&lt;&gt;"ja",_xlfn.IFNA(_xlfn.IFS(AND(P535&lt;&gt;"",R535&lt;&gt;"",RIGHT($N535,6)="tarief"),P535*R535,T535&gt;0,T535),""),"")</f>
        <v/>
      </c>
      <c r="W535" s="4" t="str" cm="1">
        <f t="array" ref="W535">IFERROR(_xlfn.IFS(OR(F535="",LEFT(Methode_Keuze,4)="Geen"),"",AND(U535&lt;&gt;"",F535&lt;&gt;"Arbeidskosten"),ROUND(U535*VLOOKUP(F535,Tb_ProjectKosten[],MATCH(Tb_ProjectKosten[[#Headers],[Forfat_Percentage]],Tb_ProjectKosten[#Headers],0),0),2),AND(F535="Arbeidskosten",G535&lt;&gt;""),IFERROR(ROUND(U535*VLOOKUP(G535,Tb_KostenTypen[],3,0)*VLOOKUP(F535,Tb_ProjectKosten[],MATCH(Tb_ProjectKosten[[#Headers],[Forfat_Percentage]],Tb_ProjectKosten[#Headers],0),0),2),""),U535 &lt;=0,0),"")</f>
        <v/>
      </c>
      <c r="X535" s="4" t="str" cm="1">
        <f t="array" ref="X535">IFERROR(_xlfn.IFS(OR(F535="",LEFT(Methode_Keuze,4)="Geen"),"",AND(V535&lt;&gt;"",F535&lt;&gt;"Arbeidskosten"),ROUND(V535*VLOOKUP(F535,Tb_ProjectKosten[],MATCH(Tb_ProjectKosten[[#Headers],[Forfat_Percentage]],Tb_ProjectKosten[#Headers],0),0),2),AND(F535="Arbeidskosten",G535&lt;&gt;""),IFERROR(ROUND(V535*VLOOKUP(G535,Tb_KostenTypen[],3,0)*VLOOKUP(F535,Tb_ProjectKosten[],MATCH(Tb_ProjectKosten[[#Headers],[Forfat_Percentage]],Tb_ProjectKosten[#Headers],0),0),2),""),V535 &lt;=0,0),"")</f>
        <v/>
      </c>
      <c r="Y535" s="262"/>
      <c r="Z535" s="49"/>
      <c r="AA535" s="37" t="str" cm="1">
        <f t="array" ref="AA535">IFERROR(IF(INDEX(SubsidieTabel!$Q$1:$T$9,MATCH($F535,SubsidieTabel!$Q$1:$Q$9,0),IFERROR(MATCH(Methode_Keuze,SubsidieTabel!$Q$1:$T$1,0),2))&lt;&gt;1=TRUE,"ja",""),"")</f>
        <v/>
      </c>
    </row>
    <row r="536" spans="1:27" ht="15" customHeight="1" x14ac:dyDescent="0.25">
      <c r="A536" s="87"/>
      <c r="B536" s="219" t="str">
        <f>IF(A536&lt;&gt;"",_xlfn.MAXIFS($B$1:B535,$A$1:A535,A536)+1,"")</f>
        <v/>
      </c>
      <c r="C536" s="50"/>
      <c r="D536" s="50"/>
      <c r="E536" s="50"/>
      <c r="F536" s="50"/>
      <c r="G536" s="283"/>
      <c r="H536" s="296"/>
      <c r="I536" s="295"/>
      <c r="J536" s="295"/>
      <c r="K536" s="202"/>
      <c r="L536" s="202"/>
      <c r="M536" s="91" t="str">
        <f>IFERROR(VLOOKUP(H536,Lijsten!$H$1:$I$100,2,0),"")</f>
        <v/>
      </c>
      <c r="N536" s="91" t="str" cm="1">
        <f t="array" ref="N536">IFERROR(_xlfn.IFS(AND(LEFT(F536,6)="Arbeid",RIGHT(F536,3)&lt;&gt;"IKS"),IFERROR(VLOOKUP($G536,Tb_KostenTypen[],2,0),"tarief"),RIGHT(F536,3)="IKS","Uurtarief",LEFT(F536,6)="Arbeid","Uurtarief",AND(LEFT(F536,8)="Bijdrage",RIGHT(F536,15)="(vrijwilligers)"),"Vast tarief"),"")</f>
        <v/>
      </c>
      <c r="O536" s="92"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tarief",IF(LEFT(F536,8)="Bijdrage",VLOOKUP($F536,Tb_KostenTypen[],MATCH(Methode_Keuze,Tb_KostenTypen[#Headers],0),0),VLOOKUP($G536,Lijsten!L:O,4,0))),""),"")</f>
        <v/>
      </c>
      <c r="P536" s="92"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tarief",IF(LEFT(F536,8)="Bijdrage",VLOOKUP($F536,Tb_KostenTypen[],MATCH(Methode_Keuze,Tb_KostenTypen[#Headers],0),0),VLOOKUP($G536,Lijsten!L:O,4,0))),""),"")</f>
        <v/>
      </c>
      <c r="Q536" s="50"/>
      <c r="R536" s="50"/>
      <c r="S536" s="83"/>
      <c r="T536" s="51"/>
      <c r="U536" s="4" t="str" cm="1">
        <f t="array" ref="U536">IF(AA536&lt;&gt;"ja",_xlfn.IFNA(_xlfn.IFS(AND(O536&lt;&gt;"",F536&lt;&gt;"",RIGHT($N536,6)="tarief"),O536*Q536,S536&gt;0,IF(F536&lt;&gt;"",S536,"")),""),"")</f>
        <v/>
      </c>
      <c r="V536" s="4" t="str" cm="1">
        <f t="array" ref="V536">IF(AA536&lt;&gt;"ja",_xlfn.IFNA(_xlfn.IFS(AND(P536&lt;&gt;"",R536&lt;&gt;"",RIGHT($N536,6)="tarief"),P536*R536,T536&gt;0,T536),""),"")</f>
        <v/>
      </c>
      <c r="W536" s="4" t="str" cm="1">
        <f t="array" ref="W536">IFERROR(_xlfn.IFS(OR(F536="",LEFT(Methode_Keuze,4)="Geen"),"",AND(U536&lt;&gt;"",F536&lt;&gt;"Arbeidskosten"),ROUND(U536*VLOOKUP(F536,Tb_ProjectKosten[],MATCH(Tb_ProjectKosten[[#Headers],[Forfat_Percentage]],Tb_ProjectKosten[#Headers],0),0),2),AND(F536="Arbeidskosten",G536&lt;&gt;""),IFERROR(ROUND(U536*VLOOKUP(G536,Tb_KostenTypen[],3,0)*VLOOKUP(F536,Tb_ProjectKosten[],MATCH(Tb_ProjectKosten[[#Headers],[Forfat_Percentage]],Tb_ProjectKosten[#Headers],0),0),2),""),U536 &lt;=0,0),"")</f>
        <v/>
      </c>
      <c r="X536" s="4" t="str" cm="1">
        <f t="array" ref="X536">IFERROR(_xlfn.IFS(OR(F536="",LEFT(Methode_Keuze,4)="Geen"),"",AND(V536&lt;&gt;"",F536&lt;&gt;"Arbeidskosten"),ROUND(V536*VLOOKUP(F536,Tb_ProjectKosten[],MATCH(Tb_ProjectKosten[[#Headers],[Forfat_Percentage]],Tb_ProjectKosten[#Headers],0),0),2),AND(F536="Arbeidskosten",G536&lt;&gt;""),IFERROR(ROUND(V536*VLOOKUP(G536,Tb_KostenTypen[],3,0)*VLOOKUP(F536,Tb_ProjectKosten[],MATCH(Tb_ProjectKosten[[#Headers],[Forfat_Percentage]],Tb_ProjectKosten[#Headers],0),0),2),""),V536 &lt;=0,0),"")</f>
        <v/>
      </c>
      <c r="Y536" s="262"/>
      <c r="Z536" s="49"/>
      <c r="AA536" s="37" t="str" cm="1">
        <f t="array" ref="AA536">IFERROR(IF(INDEX(SubsidieTabel!$Q$1:$T$9,MATCH($F536,SubsidieTabel!$Q$1:$Q$9,0),IFERROR(MATCH(Methode_Keuze,SubsidieTabel!$Q$1:$T$1,0),2))&lt;&gt;1=TRUE,"ja",""),"")</f>
        <v/>
      </c>
    </row>
    <row r="537" spans="1:27" ht="15" customHeight="1" x14ac:dyDescent="0.25">
      <c r="A537" s="87"/>
      <c r="B537" s="219" t="str">
        <f>IF(A537&lt;&gt;"",_xlfn.MAXIFS($B$1:B536,$A$1:A536,A537)+1,"")</f>
        <v/>
      </c>
      <c r="C537" s="50"/>
      <c r="D537" s="50"/>
      <c r="E537" s="50"/>
      <c r="F537" s="50"/>
      <c r="G537" s="283"/>
      <c r="H537" s="296"/>
      <c r="I537" s="295"/>
      <c r="J537" s="295"/>
      <c r="K537" s="202"/>
      <c r="L537" s="202"/>
      <c r="M537" s="91" t="str">
        <f>IFERROR(VLOOKUP(H537,Lijsten!$H$1:$I$100,2,0),"")</f>
        <v/>
      </c>
      <c r="N537" s="91" t="str" cm="1">
        <f t="array" ref="N537">IFERROR(_xlfn.IFS(AND(LEFT(F537,6)="Arbeid",RIGHT(F537,3)&lt;&gt;"IKS"),IFERROR(VLOOKUP($G537,Tb_KostenTypen[],2,0),"tarief"),RIGHT(F537,3)="IKS","Uurtarief",LEFT(F537,6)="Arbeid","Uurtarief",AND(LEFT(F537,8)="Bijdrage",RIGHT(F537,15)="(vrijwilligers)"),"Vast tarief"),"")</f>
        <v/>
      </c>
      <c r="O537" s="92"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tarief",IF(LEFT(F537,8)="Bijdrage",VLOOKUP($F537,Tb_KostenTypen[],MATCH(Methode_Keuze,Tb_KostenTypen[#Headers],0),0),VLOOKUP($G537,Lijsten!L:O,4,0))),""),"")</f>
        <v/>
      </c>
      <c r="P537" s="92"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tarief",IF(LEFT(F537,8)="Bijdrage",VLOOKUP($F537,Tb_KostenTypen[],MATCH(Methode_Keuze,Tb_KostenTypen[#Headers],0),0),VLOOKUP($G537,Lijsten!L:O,4,0))),""),"")</f>
        <v/>
      </c>
      <c r="Q537" s="50"/>
      <c r="R537" s="50"/>
      <c r="S537" s="83"/>
      <c r="T537" s="51"/>
      <c r="U537" s="4" t="str" cm="1">
        <f t="array" ref="U537">IF(AA537&lt;&gt;"ja",_xlfn.IFNA(_xlfn.IFS(AND(O537&lt;&gt;"",F537&lt;&gt;"",RIGHT($N537,6)="tarief"),O537*Q537,S537&gt;0,IF(F537&lt;&gt;"",S537,"")),""),"")</f>
        <v/>
      </c>
      <c r="V537" s="4" t="str" cm="1">
        <f t="array" ref="V537">IF(AA537&lt;&gt;"ja",_xlfn.IFNA(_xlfn.IFS(AND(P537&lt;&gt;"",R537&lt;&gt;"",RIGHT($N537,6)="tarief"),P537*R537,T537&gt;0,T537),""),"")</f>
        <v/>
      </c>
      <c r="W537" s="4" t="str" cm="1">
        <f t="array" ref="W537">IFERROR(_xlfn.IFS(OR(F537="",LEFT(Methode_Keuze,4)="Geen"),"",AND(U537&lt;&gt;"",F537&lt;&gt;"Arbeidskosten"),ROUND(U537*VLOOKUP(F537,Tb_ProjectKosten[],MATCH(Tb_ProjectKosten[[#Headers],[Forfat_Percentage]],Tb_ProjectKosten[#Headers],0),0),2),AND(F537="Arbeidskosten",G537&lt;&gt;""),IFERROR(ROUND(U537*VLOOKUP(G537,Tb_KostenTypen[],3,0)*VLOOKUP(F537,Tb_ProjectKosten[],MATCH(Tb_ProjectKosten[[#Headers],[Forfat_Percentage]],Tb_ProjectKosten[#Headers],0),0),2),""),U537 &lt;=0,0),"")</f>
        <v/>
      </c>
      <c r="X537" s="4" t="str" cm="1">
        <f t="array" ref="X537">IFERROR(_xlfn.IFS(OR(F537="",LEFT(Methode_Keuze,4)="Geen"),"",AND(V537&lt;&gt;"",F537&lt;&gt;"Arbeidskosten"),ROUND(V537*VLOOKUP(F537,Tb_ProjectKosten[],MATCH(Tb_ProjectKosten[[#Headers],[Forfat_Percentage]],Tb_ProjectKosten[#Headers],0),0),2),AND(F537="Arbeidskosten",G537&lt;&gt;""),IFERROR(ROUND(V537*VLOOKUP(G537,Tb_KostenTypen[],3,0)*VLOOKUP(F537,Tb_ProjectKosten[],MATCH(Tb_ProjectKosten[[#Headers],[Forfat_Percentage]],Tb_ProjectKosten[#Headers],0),0),2),""),V537 &lt;=0,0),"")</f>
        <v/>
      </c>
      <c r="Y537" s="262"/>
      <c r="Z537" s="49"/>
      <c r="AA537" s="37" t="str" cm="1">
        <f t="array" ref="AA537">IFERROR(IF(INDEX(SubsidieTabel!$Q$1:$T$9,MATCH($F537,SubsidieTabel!$Q$1:$Q$9,0),IFERROR(MATCH(Methode_Keuze,SubsidieTabel!$Q$1:$T$1,0),2))&lt;&gt;1=TRUE,"ja",""),"")</f>
        <v/>
      </c>
    </row>
    <row r="538" spans="1:27" ht="15" customHeight="1" x14ac:dyDescent="0.25">
      <c r="A538" s="87"/>
      <c r="B538" s="219" t="str">
        <f>IF(A538&lt;&gt;"",_xlfn.MAXIFS($B$1:B537,$A$1:A537,A538)+1,"")</f>
        <v/>
      </c>
      <c r="C538" s="50"/>
      <c r="D538" s="50"/>
      <c r="E538" s="50"/>
      <c r="F538" s="50"/>
      <c r="G538" s="283"/>
      <c r="H538" s="296"/>
      <c r="I538" s="295"/>
      <c r="J538" s="295"/>
      <c r="K538" s="202"/>
      <c r="L538" s="202"/>
      <c r="M538" s="91" t="str">
        <f>IFERROR(VLOOKUP(H538,Lijsten!$H$1:$I$100,2,0),"")</f>
        <v/>
      </c>
      <c r="N538" s="91" t="str" cm="1">
        <f t="array" ref="N538">IFERROR(_xlfn.IFS(AND(LEFT(F538,6)="Arbeid",RIGHT(F538,3)&lt;&gt;"IKS"),IFERROR(VLOOKUP($G538,Tb_KostenTypen[],2,0),"tarief"),RIGHT(F538,3)="IKS","Uurtarief",LEFT(F538,6)="Arbeid","Uurtarief",AND(LEFT(F538,8)="Bijdrage",RIGHT(F538,15)="(vrijwilligers)"),"Vast tarief"),"")</f>
        <v/>
      </c>
      <c r="O538" s="92"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tarief",IF(LEFT(F538,8)="Bijdrage",VLOOKUP($F538,Tb_KostenTypen[],MATCH(Methode_Keuze,Tb_KostenTypen[#Headers],0),0),VLOOKUP($G538,Lijsten!L:O,4,0))),""),"")</f>
        <v/>
      </c>
      <c r="P538" s="92"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tarief",IF(LEFT(F538,8)="Bijdrage",VLOOKUP($F538,Tb_KostenTypen[],MATCH(Methode_Keuze,Tb_KostenTypen[#Headers],0),0),VLOOKUP($G538,Lijsten!L:O,4,0))),""),"")</f>
        <v/>
      </c>
      <c r="Q538" s="50"/>
      <c r="R538" s="50"/>
      <c r="S538" s="83"/>
      <c r="T538" s="51"/>
      <c r="U538" s="4" t="str" cm="1">
        <f t="array" ref="U538">IF(AA538&lt;&gt;"ja",_xlfn.IFNA(_xlfn.IFS(AND(O538&lt;&gt;"",F538&lt;&gt;"",RIGHT($N538,6)="tarief"),O538*Q538,S538&gt;0,IF(F538&lt;&gt;"",S538,"")),""),"")</f>
        <v/>
      </c>
      <c r="V538" s="4" t="str" cm="1">
        <f t="array" ref="V538">IF(AA538&lt;&gt;"ja",_xlfn.IFNA(_xlfn.IFS(AND(P538&lt;&gt;"",R538&lt;&gt;"",RIGHT($N538,6)="tarief"),P538*R538,T538&gt;0,T538),""),"")</f>
        <v/>
      </c>
      <c r="W538" s="4" t="str" cm="1">
        <f t="array" ref="W538">IFERROR(_xlfn.IFS(OR(F538="",LEFT(Methode_Keuze,4)="Geen"),"",AND(U538&lt;&gt;"",F538&lt;&gt;"Arbeidskosten"),ROUND(U538*VLOOKUP(F538,Tb_ProjectKosten[],MATCH(Tb_ProjectKosten[[#Headers],[Forfat_Percentage]],Tb_ProjectKosten[#Headers],0),0),2),AND(F538="Arbeidskosten",G538&lt;&gt;""),IFERROR(ROUND(U538*VLOOKUP(G538,Tb_KostenTypen[],3,0)*VLOOKUP(F538,Tb_ProjectKosten[],MATCH(Tb_ProjectKosten[[#Headers],[Forfat_Percentage]],Tb_ProjectKosten[#Headers],0),0),2),""),U538 &lt;=0,0),"")</f>
        <v/>
      </c>
      <c r="X538" s="4" t="str" cm="1">
        <f t="array" ref="X538">IFERROR(_xlfn.IFS(OR(F538="",LEFT(Methode_Keuze,4)="Geen"),"",AND(V538&lt;&gt;"",F538&lt;&gt;"Arbeidskosten"),ROUND(V538*VLOOKUP(F538,Tb_ProjectKosten[],MATCH(Tb_ProjectKosten[[#Headers],[Forfat_Percentage]],Tb_ProjectKosten[#Headers],0),0),2),AND(F538="Arbeidskosten",G538&lt;&gt;""),IFERROR(ROUND(V538*VLOOKUP(G538,Tb_KostenTypen[],3,0)*VLOOKUP(F538,Tb_ProjectKosten[],MATCH(Tb_ProjectKosten[[#Headers],[Forfat_Percentage]],Tb_ProjectKosten[#Headers],0),0),2),""),V538 &lt;=0,0),"")</f>
        <v/>
      </c>
      <c r="Y538" s="262"/>
      <c r="Z538" s="49"/>
      <c r="AA538" s="37" t="str" cm="1">
        <f t="array" ref="AA538">IFERROR(IF(INDEX(SubsidieTabel!$Q$1:$T$9,MATCH($F538,SubsidieTabel!$Q$1:$Q$9,0),IFERROR(MATCH(Methode_Keuze,SubsidieTabel!$Q$1:$T$1,0),2))&lt;&gt;1=TRUE,"ja",""),"")</f>
        <v/>
      </c>
    </row>
    <row r="539" spans="1:27" ht="15" customHeight="1" x14ac:dyDescent="0.25">
      <c r="A539" s="87"/>
      <c r="B539" s="219" t="str">
        <f>IF(A539&lt;&gt;"",_xlfn.MAXIFS($B$1:B538,$A$1:A538,A539)+1,"")</f>
        <v/>
      </c>
      <c r="C539" s="50"/>
      <c r="D539" s="50"/>
      <c r="E539" s="50"/>
      <c r="F539" s="50"/>
      <c r="G539" s="283"/>
      <c r="H539" s="296"/>
      <c r="I539" s="295"/>
      <c r="J539" s="295"/>
      <c r="K539" s="202"/>
      <c r="L539" s="202"/>
      <c r="M539" s="91" t="str">
        <f>IFERROR(VLOOKUP(H539,Lijsten!$H$1:$I$100,2,0),"")</f>
        <v/>
      </c>
      <c r="N539" s="91" t="str" cm="1">
        <f t="array" ref="N539">IFERROR(_xlfn.IFS(AND(LEFT(F539,6)="Arbeid",RIGHT(F539,3)&lt;&gt;"IKS"),IFERROR(VLOOKUP($G539,Tb_KostenTypen[],2,0),"tarief"),RIGHT(F539,3)="IKS","Uurtarief",LEFT(F539,6)="Arbeid","Uurtarief",AND(LEFT(F539,8)="Bijdrage",RIGHT(F539,15)="(vrijwilligers)"),"Vast tarief"),"")</f>
        <v/>
      </c>
      <c r="O539" s="92"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tarief",IF(LEFT(F539,8)="Bijdrage",VLOOKUP($F539,Tb_KostenTypen[],MATCH(Methode_Keuze,Tb_KostenTypen[#Headers],0),0),VLOOKUP($G539,Lijsten!L:O,4,0))),""),"")</f>
        <v/>
      </c>
      <c r="P539" s="92"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tarief",IF(LEFT(F539,8)="Bijdrage",VLOOKUP($F539,Tb_KostenTypen[],MATCH(Methode_Keuze,Tb_KostenTypen[#Headers],0),0),VLOOKUP($G539,Lijsten!L:O,4,0))),""),"")</f>
        <v/>
      </c>
      <c r="Q539" s="50"/>
      <c r="R539" s="50"/>
      <c r="S539" s="83"/>
      <c r="T539" s="51"/>
      <c r="U539" s="4" t="str" cm="1">
        <f t="array" ref="U539">IF(AA539&lt;&gt;"ja",_xlfn.IFNA(_xlfn.IFS(AND(O539&lt;&gt;"",F539&lt;&gt;"",RIGHT($N539,6)="tarief"),O539*Q539,S539&gt;0,IF(F539&lt;&gt;"",S539,"")),""),"")</f>
        <v/>
      </c>
      <c r="V539" s="4" t="str" cm="1">
        <f t="array" ref="V539">IF(AA539&lt;&gt;"ja",_xlfn.IFNA(_xlfn.IFS(AND(P539&lt;&gt;"",R539&lt;&gt;"",RIGHT($N539,6)="tarief"),P539*R539,T539&gt;0,T539),""),"")</f>
        <v/>
      </c>
      <c r="W539" s="4" t="str" cm="1">
        <f t="array" ref="W539">IFERROR(_xlfn.IFS(OR(F539="",LEFT(Methode_Keuze,4)="Geen"),"",AND(U539&lt;&gt;"",F539&lt;&gt;"Arbeidskosten"),ROUND(U539*VLOOKUP(F539,Tb_ProjectKosten[],MATCH(Tb_ProjectKosten[[#Headers],[Forfat_Percentage]],Tb_ProjectKosten[#Headers],0),0),2),AND(F539="Arbeidskosten",G539&lt;&gt;""),IFERROR(ROUND(U539*VLOOKUP(G539,Tb_KostenTypen[],3,0)*VLOOKUP(F539,Tb_ProjectKosten[],MATCH(Tb_ProjectKosten[[#Headers],[Forfat_Percentage]],Tb_ProjectKosten[#Headers],0),0),2),""),U539 &lt;=0,0),"")</f>
        <v/>
      </c>
      <c r="X539" s="4" t="str" cm="1">
        <f t="array" ref="X539">IFERROR(_xlfn.IFS(OR(F539="",LEFT(Methode_Keuze,4)="Geen"),"",AND(V539&lt;&gt;"",F539&lt;&gt;"Arbeidskosten"),ROUND(V539*VLOOKUP(F539,Tb_ProjectKosten[],MATCH(Tb_ProjectKosten[[#Headers],[Forfat_Percentage]],Tb_ProjectKosten[#Headers],0),0),2),AND(F539="Arbeidskosten",G539&lt;&gt;""),IFERROR(ROUND(V539*VLOOKUP(G539,Tb_KostenTypen[],3,0)*VLOOKUP(F539,Tb_ProjectKosten[],MATCH(Tb_ProjectKosten[[#Headers],[Forfat_Percentage]],Tb_ProjectKosten[#Headers],0),0),2),""),V539 &lt;=0,0),"")</f>
        <v/>
      </c>
      <c r="Y539" s="262"/>
      <c r="Z539" s="49"/>
      <c r="AA539" s="37" t="str" cm="1">
        <f t="array" ref="AA539">IFERROR(IF(INDEX(SubsidieTabel!$Q$1:$T$9,MATCH($F539,SubsidieTabel!$Q$1:$Q$9,0),IFERROR(MATCH(Methode_Keuze,SubsidieTabel!$Q$1:$T$1,0),2))&lt;&gt;1=TRUE,"ja",""),"")</f>
        <v/>
      </c>
    </row>
    <row r="540" spans="1:27" ht="15" customHeight="1" x14ac:dyDescent="0.25">
      <c r="A540" s="87"/>
      <c r="B540" s="219" t="str">
        <f>IF(A540&lt;&gt;"",_xlfn.MAXIFS($B$1:B539,$A$1:A539,A540)+1,"")</f>
        <v/>
      </c>
      <c r="C540" s="50"/>
      <c r="D540" s="50"/>
      <c r="E540" s="50"/>
      <c r="F540" s="50"/>
      <c r="G540" s="283"/>
      <c r="H540" s="296"/>
      <c r="I540" s="295"/>
      <c r="J540" s="295"/>
      <c r="K540" s="202"/>
      <c r="L540" s="202"/>
      <c r="M540" s="91" t="str">
        <f>IFERROR(VLOOKUP(H540,Lijsten!$H$1:$I$100,2,0),"")</f>
        <v/>
      </c>
      <c r="N540" s="91" t="str" cm="1">
        <f t="array" ref="N540">IFERROR(_xlfn.IFS(AND(LEFT(F540,6)="Arbeid",RIGHT(F540,3)&lt;&gt;"IKS"),IFERROR(VLOOKUP($G540,Tb_KostenTypen[],2,0),"tarief"),RIGHT(F540,3)="IKS","Uurtarief",LEFT(F540,6)="Arbeid","Uurtarief",AND(LEFT(F540,8)="Bijdrage",RIGHT(F540,15)="(vrijwilligers)"),"Vast tarief"),"")</f>
        <v/>
      </c>
      <c r="O540" s="92"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tarief",IF(LEFT(F540,8)="Bijdrage",VLOOKUP($F540,Tb_KostenTypen[],MATCH(Methode_Keuze,Tb_KostenTypen[#Headers],0),0),VLOOKUP($G540,Lijsten!L:O,4,0))),""),"")</f>
        <v/>
      </c>
      <c r="P540" s="92"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tarief",IF(LEFT(F540,8)="Bijdrage",VLOOKUP($F540,Tb_KostenTypen[],MATCH(Methode_Keuze,Tb_KostenTypen[#Headers],0),0),VLOOKUP($G540,Lijsten!L:O,4,0))),""),"")</f>
        <v/>
      </c>
      <c r="Q540" s="50"/>
      <c r="R540" s="50"/>
      <c r="S540" s="83"/>
      <c r="T540" s="51"/>
      <c r="U540" s="4" t="str" cm="1">
        <f t="array" ref="U540">IF(AA540&lt;&gt;"ja",_xlfn.IFNA(_xlfn.IFS(AND(O540&lt;&gt;"",F540&lt;&gt;"",RIGHT($N540,6)="tarief"),O540*Q540,S540&gt;0,IF(F540&lt;&gt;"",S540,"")),""),"")</f>
        <v/>
      </c>
      <c r="V540" s="4" t="str" cm="1">
        <f t="array" ref="V540">IF(AA540&lt;&gt;"ja",_xlfn.IFNA(_xlfn.IFS(AND(P540&lt;&gt;"",R540&lt;&gt;"",RIGHT($N540,6)="tarief"),P540*R540,T540&gt;0,T540),""),"")</f>
        <v/>
      </c>
      <c r="W540" s="4" t="str" cm="1">
        <f t="array" ref="W540">IFERROR(_xlfn.IFS(OR(F540="",LEFT(Methode_Keuze,4)="Geen"),"",AND(U540&lt;&gt;"",F540&lt;&gt;"Arbeidskosten"),ROUND(U540*VLOOKUP(F540,Tb_ProjectKosten[],MATCH(Tb_ProjectKosten[[#Headers],[Forfat_Percentage]],Tb_ProjectKosten[#Headers],0),0),2),AND(F540="Arbeidskosten",G540&lt;&gt;""),IFERROR(ROUND(U540*VLOOKUP(G540,Tb_KostenTypen[],3,0)*VLOOKUP(F540,Tb_ProjectKosten[],MATCH(Tb_ProjectKosten[[#Headers],[Forfat_Percentage]],Tb_ProjectKosten[#Headers],0),0),2),""),U540 &lt;=0,0),"")</f>
        <v/>
      </c>
      <c r="X540" s="4" t="str" cm="1">
        <f t="array" ref="X540">IFERROR(_xlfn.IFS(OR(F540="",LEFT(Methode_Keuze,4)="Geen"),"",AND(V540&lt;&gt;"",F540&lt;&gt;"Arbeidskosten"),ROUND(V540*VLOOKUP(F540,Tb_ProjectKosten[],MATCH(Tb_ProjectKosten[[#Headers],[Forfat_Percentage]],Tb_ProjectKosten[#Headers],0),0),2),AND(F540="Arbeidskosten",G540&lt;&gt;""),IFERROR(ROUND(V540*VLOOKUP(G540,Tb_KostenTypen[],3,0)*VLOOKUP(F540,Tb_ProjectKosten[],MATCH(Tb_ProjectKosten[[#Headers],[Forfat_Percentage]],Tb_ProjectKosten[#Headers],0),0),2),""),V540 &lt;=0,0),"")</f>
        <v/>
      </c>
      <c r="Y540" s="262"/>
      <c r="Z540" s="49"/>
      <c r="AA540" s="37" t="str" cm="1">
        <f t="array" ref="AA540">IFERROR(IF(INDEX(SubsidieTabel!$Q$1:$T$9,MATCH($F540,SubsidieTabel!$Q$1:$Q$9,0),IFERROR(MATCH(Methode_Keuze,SubsidieTabel!$Q$1:$T$1,0),2))&lt;&gt;1=TRUE,"ja",""),"")</f>
        <v/>
      </c>
    </row>
    <row r="541" spans="1:27" ht="15" customHeight="1" x14ac:dyDescent="0.25">
      <c r="A541" s="87"/>
      <c r="B541" s="219" t="str">
        <f>IF(A541&lt;&gt;"",_xlfn.MAXIFS($B$1:B540,$A$1:A540,A541)+1,"")</f>
        <v/>
      </c>
      <c r="C541" s="50"/>
      <c r="D541" s="50"/>
      <c r="E541" s="50"/>
      <c r="F541" s="50"/>
      <c r="G541" s="283"/>
      <c r="H541" s="296"/>
      <c r="I541" s="295"/>
      <c r="J541" s="295"/>
      <c r="K541" s="202"/>
      <c r="L541" s="202"/>
      <c r="M541" s="91" t="str">
        <f>IFERROR(VLOOKUP(H541,Lijsten!$H$1:$I$100,2,0),"")</f>
        <v/>
      </c>
      <c r="N541" s="91" t="str" cm="1">
        <f t="array" ref="N541">IFERROR(_xlfn.IFS(AND(LEFT(F541,6)="Arbeid",RIGHT(F541,3)&lt;&gt;"IKS"),IFERROR(VLOOKUP($G541,Tb_KostenTypen[],2,0),"tarief"),RIGHT(F541,3)="IKS","Uurtarief",LEFT(F541,6)="Arbeid","Uurtarief",AND(LEFT(F541,8)="Bijdrage",RIGHT(F541,15)="(vrijwilligers)"),"Vast tarief"),"")</f>
        <v/>
      </c>
      <c r="O541" s="92"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tarief",IF(LEFT(F541,8)="Bijdrage",VLOOKUP($F541,Tb_KostenTypen[],MATCH(Methode_Keuze,Tb_KostenTypen[#Headers],0),0),VLOOKUP($G541,Lijsten!L:O,4,0))),""),"")</f>
        <v/>
      </c>
      <c r="P541" s="92"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tarief",IF(LEFT(F541,8)="Bijdrage",VLOOKUP($F541,Tb_KostenTypen[],MATCH(Methode_Keuze,Tb_KostenTypen[#Headers],0),0),VLOOKUP($G541,Lijsten!L:O,4,0))),""),"")</f>
        <v/>
      </c>
      <c r="Q541" s="50"/>
      <c r="R541" s="50"/>
      <c r="S541" s="83"/>
      <c r="T541" s="51"/>
      <c r="U541" s="4" t="str" cm="1">
        <f t="array" ref="U541">IF(AA541&lt;&gt;"ja",_xlfn.IFNA(_xlfn.IFS(AND(O541&lt;&gt;"",F541&lt;&gt;"",RIGHT($N541,6)="tarief"),O541*Q541,S541&gt;0,IF(F541&lt;&gt;"",S541,"")),""),"")</f>
        <v/>
      </c>
      <c r="V541" s="4" t="str" cm="1">
        <f t="array" ref="V541">IF(AA541&lt;&gt;"ja",_xlfn.IFNA(_xlfn.IFS(AND(P541&lt;&gt;"",R541&lt;&gt;"",RIGHT($N541,6)="tarief"),P541*R541,T541&gt;0,T541),""),"")</f>
        <v/>
      </c>
      <c r="W541" s="4" t="str" cm="1">
        <f t="array" ref="W541">IFERROR(_xlfn.IFS(OR(F541="",LEFT(Methode_Keuze,4)="Geen"),"",AND(U541&lt;&gt;"",F541&lt;&gt;"Arbeidskosten"),ROUND(U541*VLOOKUP(F541,Tb_ProjectKosten[],MATCH(Tb_ProjectKosten[[#Headers],[Forfat_Percentage]],Tb_ProjectKosten[#Headers],0),0),2),AND(F541="Arbeidskosten",G541&lt;&gt;""),IFERROR(ROUND(U541*VLOOKUP(G541,Tb_KostenTypen[],3,0)*VLOOKUP(F541,Tb_ProjectKosten[],MATCH(Tb_ProjectKosten[[#Headers],[Forfat_Percentage]],Tb_ProjectKosten[#Headers],0),0),2),""),U541 &lt;=0,0),"")</f>
        <v/>
      </c>
      <c r="X541" s="4" t="str" cm="1">
        <f t="array" ref="X541">IFERROR(_xlfn.IFS(OR(F541="",LEFT(Methode_Keuze,4)="Geen"),"",AND(V541&lt;&gt;"",F541&lt;&gt;"Arbeidskosten"),ROUND(V541*VLOOKUP(F541,Tb_ProjectKosten[],MATCH(Tb_ProjectKosten[[#Headers],[Forfat_Percentage]],Tb_ProjectKosten[#Headers],0),0),2),AND(F541="Arbeidskosten",G541&lt;&gt;""),IFERROR(ROUND(V541*VLOOKUP(G541,Tb_KostenTypen[],3,0)*VLOOKUP(F541,Tb_ProjectKosten[],MATCH(Tb_ProjectKosten[[#Headers],[Forfat_Percentage]],Tb_ProjectKosten[#Headers],0),0),2),""),V541 &lt;=0,0),"")</f>
        <v/>
      </c>
      <c r="Y541" s="262"/>
      <c r="Z541" s="49"/>
      <c r="AA541" s="37" t="str" cm="1">
        <f t="array" ref="AA541">IFERROR(IF(INDEX(SubsidieTabel!$Q$1:$T$9,MATCH($F541,SubsidieTabel!$Q$1:$Q$9,0),IFERROR(MATCH(Methode_Keuze,SubsidieTabel!$Q$1:$T$1,0),2))&lt;&gt;1=TRUE,"ja",""),"")</f>
        <v/>
      </c>
    </row>
    <row r="542" spans="1:27" ht="15" customHeight="1" x14ac:dyDescent="0.25">
      <c r="A542" s="87"/>
      <c r="B542" s="219" t="str">
        <f>IF(A542&lt;&gt;"",_xlfn.MAXIFS($B$1:B541,$A$1:A541,A542)+1,"")</f>
        <v/>
      </c>
      <c r="C542" s="50"/>
      <c r="D542" s="50"/>
      <c r="E542" s="50"/>
      <c r="F542" s="50"/>
      <c r="G542" s="283"/>
      <c r="H542" s="296"/>
      <c r="I542" s="295"/>
      <c r="J542" s="295"/>
      <c r="K542" s="202"/>
      <c r="L542" s="202"/>
      <c r="M542" s="91" t="str">
        <f>IFERROR(VLOOKUP(H542,Lijsten!$H$1:$I$100,2,0),"")</f>
        <v/>
      </c>
      <c r="N542" s="91" t="str" cm="1">
        <f t="array" ref="N542">IFERROR(_xlfn.IFS(AND(LEFT(F542,6)="Arbeid",RIGHT(F542,3)&lt;&gt;"IKS"),IFERROR(VLOOKUP($G542,Tb_KostenTypen[],2,0),"tarief"),RIGHT(F542,3)="IKS","Uurtarief",LEFT(F542,6)="Arbeid","Uurtarief",AND(LEFT(F542,8)="Bijdrage",RIGHT(F542,15)="(vrijwilligers)"),"Vast tarief"),"")</f>
        <v/>
      </c>
      <c r="O542" s="92"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tarief",IF(LEFT(F542,8)="Bijdrage",VLOOKUP($F542,Tb_KostenTypen[],MATCH(Methode_Keuze,Tb_KostenTypen[#Headers],0),0),VLOOKUP($G542,Lijsten!L:O,4,0))),""),"")</f>
        <v/>
      </c>
      <c r="P542" s="92"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tarief",IF(LEFT(F542,8)="Bijdrage",VLOOKUP($F542,Tb_KostenTypen[],MATCH(Methode_Keuze,Tb_KostenTypen[#Headers],0),0),VLOOKUP($G542,Lijsten!L:O,4,0))),""),"")</f>
        <v/>
      </c>
      <c r="Q542" s="50"/>
      <c r="R542" s="50"/>
      <c r="S542" s="83"/>
      <c r="T542" s="51"/>
      <c r="U542" s="4" t="str" cm="1">
        <f t="array" ref="U542">IF(AA542&lt;&gt;"ja",_xlfn.IFNA(_xlfn.IFS(AND(O542&lt;&gt;"",F542&lt;&gt;"",RIGHT($N542,6)="tarief"),O542*Q542,S542&gt;0,IF(F542&lt;&gt;"",S542,"")),""),"")</f>
        <v/>
      </c>
      <c r="V542" s="4" t="str" cm="1">
        <f t="array" ref="V542">IF(AA542&lt;&gt;"ja",_xlfn.IFNA(_xlfn.IFS(AND(P542&lt;&gt;"",R542&lt;&gt;"",RIGHT($N542,6)="tarief"),P542*R542,T542&gt;0,T542),""),"")</f>
        <v/>
      </c>
      <c r="W542" s="4" t="str" cm="1">
        <f t="array" ref="W542">IFERROR(_xlfn.IFS(OR(F542="",LEFT(Methode_Keuze,4)="Geen"),"",AND(U542&lt;&gt;"",F542&lt;&gt;"Arbeidskosten"),ROUND(U542*VLOOKUP(F542,Tb_ProjectKosten[],MATCH(Tb_ProjectKosten[[#Headers],[Forfat_Percentage]],Tb_ProjectKosten[#Headers],0),0),2),AND(F542="Arbeidskosten",G542&lt;&gt;""),IFERROR(ROUND(U542*VLOOKUP(G542,Tb_KostenTypen[],3,0)*VLOOKUP(F542,Tb_ProjectKosten[],MATCH(Tb_ProjectKosten[[#Headers],[Forfat_Percentage]],Tb_ProjectKosten[#Headers],0),0),2),""),U542 &lt;=0,0),"")</f>
        <v/>
      </c>
      <c r="X542" s="4" t="str" cm="1">
        <f t="array" ref="X542">IFERROR(_xlfn.IFS(OR(F542="",LEFT(Methode_Keuze,4)="Geen"),"",AND(V542&lt;&gt;"",F542&lt;&gt;"Arbeidskosten"),ROUND(V542*VLOOKUP(F542,Tb_ProjectKosten[],MATCH(Tb_ProjectKosten[[#Headers],[Forfat_Percentage]],Tb_ProjectKosten[#Headers],0),0),2),AND(F542="Arbeidskosten",G542&lt;&gt;""),IFERROR(ROUND(V542*VLOOKUP(G542,Tb_KostenTypen[],3,0)*VLOOKUP(F542,Tb_ProjectKosten[],MATCH(Tb_ProjectKosten[[#Headers],[Forfat_Percentage]],Tb_ProjectKosten[#Headers],0),0),2),""),V542 &lt;=0,0),"")</f>
        <v/>
      </c>
      <c r="Y542" s="262"/>
      <c r="Z542" s="49"/>
      <c r="AA542" s="37" t="str" cm="1">
        <f t="array" ref="AA542">IFERROR(IF(INDEX(SubsidieTabel!$Q$1:$T$9,MATCH($F542,SubsidieTabel!$Q$1:$Q$9,0),IFERROR(MATCH(Methode_Keuze,SubsidieTabel!$Q$1:$T$1,0),2))&lt;&gt;1=TRUE,"ja",""),"")</f>
        <v/>
      </c>
    </row>
    <row r="543" spans="1:27" ht="15" customHeight="1" x14ac:dyDescent="0.25">
      <c r="A543" s="87"/>
      <c r="B543" s="219" t="str">
        <f>IF(A543&lt;&gt;"",_xlfn.MAXIFS($B$1:B542,$A$1:A542,A543)+1,"")</f>
        <v/>
      </c>
      <c r="C543" s="50"/>
      <c r="D543" s="50"/>
      <c r="E543" s="50"/>
      <c r="F543" s="50"/>
      <c r="G543" s="283"/>
      <c r="H543" s="296"/>
      <c r="I543" s="295"/>
      <c r="J543" s="295"/>
      <c r="K543" s="202"/>
      <c r="L543" s="202"/>
      <c r="M543" s="91" t="str">
        <f>IFERROR(VLOOKUP(H543,Lijsten!$H$1:$I$100,2,0),"")</f>
        <v/>
      </c>
      <c r="N543" s="91" t="str" cm="1">
        <f t="array" ref="N543">IFERROR(_xlfn.IFS(AND(LEFT(F543,6)="Arbeid",RIGHT(F543,3)&lt;&gt;"IKS"),IFERROR(VLOOKUP($G543,Tb_KostenTypen[],2,0),"tarief"),RIGHT(F543,3)="IKS","Uurtarief",LEFT(F543,6)="Arbeid","Uurtarief",AND(LEFT(F543,8)="Bijdrage",RIGHT(F543,15)="(vrijwilligers)"),"Vast tarief"),"")</f>
        <v/>
      </c>
      <c r="O543" s="92"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tarief",IF(LEFT(F543,8)="Bijdrage",VLOOKUP($F543,Tb_KostenTypen[],MATCH(Methode_Keuze,Tb_KostenTypen[#Headers],0),0),VLOOKUP($G543,Lijsten!L:O,4,0))),""),"")</f>
        <v/>
      </c>
      <c r="P543" s="92"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tarief",IF(LEFT(F543,8)="Bijdrage",VLOOKUP($F543,Tb_KostenTypen[],MATCH(Methode_Keuze,Tb_KostenTypen[#Headers],0),0),VLOOKUP($G543,Lijsten!L:O,4,0))),""),"")</f>
        <v/>
      </c>
      <c r="Q543" s="50"/>
      <c r="R543" s="50"/>
      <c r="S543" s="83"/>
      <c r="T543" s="51"/>
      <c r="U543" s="4" t="str" cm="1">
        <f t="array" ref="U543">IF(AA543&lt;&gt;"ja",_xlfn.IFNA(_xlfn.IFS(AND(O543&lt;&gt;"",F543&lt;&gt;"",RIGHT($N543,6)="tarief"),O543*Q543,S543&gt;0,IF(F543&lt;&gt;"",S543,"")),""),"")</f>
        <v/>
      </c>
      <c r="V543" s="4" t="str" cm="1">
        <f t="array" ref="V543">IF(AA543&lt;&gt;"ja",_xlfn.IFNA(_xlfn.IFS(AND(P543&lt;&gt;"",R543&lt;&gt;"",RIGHT($N543,6)="tarief"),P543*R543,T543&gt;0,T543),""),"")</f>
        <v/>
      </c>
      <c r="W543" s="4" t="str" cm="1">
        <f t="array" ref="W543">IFERROR(_xlfn.IFS(OR(F543="",LEFT(Methode_Keuze,4)="Geen"),"",AND(U543&lt;&gt;"",F543&lt;&gt;"Arbeidskosten"),ROUND(U543*VLOOKUP(F543,Tb_ProjectKosten[],MATCH(Tb_ProjectKosten[[#Headers],[Forfat_Percentage]],Tb_ProjectKosten[#Headers],0),0),2),AND(F543="Arbeidskosten",G543&lt;&gt;""),IFERROR(ROUND(U543*VLOOKUP(G543,Tb_KostenTypen[],3,0)*VLOOKUP(F543,Tb_ProjectKosten[],MATCH(Tb_ProjectKosten[[#Headers],[Forfat_Percentage]],Tb_ProjectKosten[#Headers],0),0),2),""),U543 &lt;=0,0),"")</f>
        <v/>
      </c>
      <c r="X543" s="4" t="str" cm="1">
        <f t="array" ref="X543">IFERROR(_xlfn.IFS(OR(F543="",LEFT(Methode_Keuze,4)="Geen"),"",AND(V543&lt;&gt;"",F543&lt;&gt;"Arbeidskosten"),ROUND(V543*VLOOKUP(F543,Tb_ProjectKosten[],MATCH(Tb_ProjectKosten[[#Headers],[Forfat_Percentage]],Tb_ProjectKosten[#Headers],0),0),2),AND(F543="Arbeidskosten",G543&lt;&gt;""),IFERROR(ROUND(V543*VLOOKUP(G543,Tb_KostenTypen[],3,0)*VLOOKUP(F543,Tb_ProjectKosten[],MATCH(Tb_ProjectKosten[[#Headers],[Forfat_Percentage]],Tb_ProjectKosten[#Headers],0),0),2),""),V543 &lt;=0,0),"")</f>
        <v/>
      </c>
      <c r="Y543" s="262"/>
      <c r="Z543" s="49"/>
      <c r="AA543" s="37" t="str" cm="1">
        <f t="array" ref="AA543">IFERROR(IF(INDEX(SubsidieTabel!$Q$1:$T$9,MATCH($F543,SubsidieTabel!$Q$1:$Q$9,0),IFERROR(MATCH(Methode_Keuze,SubsidieTabel!$Q$1:$T$1,0),2))&lt;&gt;1=TRUE,"ja",""),"")</f>
        <v/>
      </c>
    </row>
    <row r="544" spans="1:27" ht="15" customHeight="1" x14ac:dyDescent="0.25">
      <c r="A544" s="87"/>
      <c r="B544" s="219" t="str">
        <f>IF(A544&lt;&gt;"",_xlfn.MAXIFS($B$1:B543,$A$1:A543,A544)+1,"")</f>
        <v/>
      </c>
      <c r="C544" s="50"/>
      <c r="D544" s="50"/>
      <c r="E544" s="50"/>
      <c r="F544" s="50"/>
      <c r="G544" s="283"/>
      <c r="H544" s="296"/>
      <c r="I544" s="295"/>
      <c r="J544" s="295"/>
      <c r="K544" s="202"/>
      <c r="L544" s="202"/>
      <c r="M544" s="91" t="str">
        <f>IFERROR(VLOOKUP(H544,Lijsten!$H$1:$I$100,2,0),"")</f>
        <v/>
      </c>
      <c r="N544" s="91" t="str" cm="1">
        <f t="array" ref="N544">IFERROR(_xlfn.IFS(AND(LEFT(F544,6)="Arbeid",RIGHT(F544,3)&lt;&gt;"IKS"),IFERROR(VLOOKUP($G544,Tb_KostenTypen[],2,0),"tarief"),RIGHT(F544,3)="IKS","Uurtarief",LEFT(F544,6)="Arbeid","Uurtarief",AND(LEFT(F544,8)="Bijdrage",RIGHT(F544,15)="(vrijwilligers)"),"Vast tarief"),"")</f>
        <v/>
      </c>
      <c r="O544" s="92"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tarief",IF(LEFT(F544,8)="Bijdrage",VLOOKUP($F544,Tb_KostenTypen[],MATCH(Methode_Keuze,Tb_KostenTypen[#Headers],0),0),VLOOKUP($G544,Lijsten!L:O,4,0))),""),"")</f>
        <v/>
      </c>
      <c r="P544" s="92"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tarief",IF(LEFT(F544,8)="Bijdrage",VLOOKUP($F544,Tb_KostenTypen[],MATCH(Methode_Keuze,Tb_KostenTypen[#Headers],0),0),VLOOKUP($G544,Lijsten!L:O,4,0))),""),"")</f>
        <v/>
      </c>
      <c r="Q544" s="50"/>
      <c r="R544" s="50"/>
      <c r="S544" s="83"/>
      <c r="T544" s="51"/>
      <c r="U544" s="4" t="str" cm="1">
        <f t="array" ref="U544">IF(AA544&lt;&gt;"ja",_xlfn.IFNA(_xlfn.IFS(AND(O544&lt;&gt;"",F544&lt;&gt;"",RIGHT($N544,6)="tarief"),O544*Q544,S544&gt;0,IF(F544&lt;&gt;"",S544,"")),""),"")</f>
        <v/>
      </c>
      <c r="V544" s="4" t="str" cm="1">
        <f t="array" ref="V544">IF(AA544&lt;&gt;"ja",_xlfn.IFNA(_xlfn.IFS(AND(P544&lt;&gt;"",R544&lt;&gt;"",RIGHT($N544,6)="tarief"),P544*R544,T544&gt;0,T544),""),"")</f>
        <v/>
      </c>
      <c r="W544" s="4" t="str" cm="1">
        <f t="array" ref="W544">IFERROR(_xlfn.IFS(OR(F544="",LEFT(Methode_Keuze,4)="Geen"),"",AND(U544&lt;&gt;"",F544&lt;&gt;"Arbeidskosten"),ROUND(U544*VLOOKUP(F544,Tb_ProjectKosten[],MATCH(Tb_ProjectKosten[[#Headers],[Forfat_Percentage]],Tb_ProjectKosten[#Headers],0),0),2),AND(F544="Arbeidskosten",G544&lt;&gt;""),IFERROR(ROUND(U544*VLOOKUP(G544,Tb_KostenTypen[],3,0)*VLOOKUP(F544,Tb_ProjectKosten[],MATCH(Tb_ProjectKosten[[#Headers],[Forfat_Percentage]],Tb_ProjectKosten[#Headers],0),0),2),""),U544 &lt;=0,0),"")</f>
        <v/>
      </c>
      <c r="X544" s="4" t="str" cm="1">
        <f t="array" ref="X544">IFERROR(_xlfn.IFS(OR(F544="",LEFT(Methode_Keuze,4)="Geen"),"",AND(V544&lt;&gt;"",F544&lt;&gt;"Arbeidskosten"),ROUND(V544*VLOOKUP(F544,Tb_ProjectKosten[],MATCH(Tb_ProjectKosten[[#Headers],[Forfat_Percentage]],Tb_ProjectKosten[#Headers],0),0),2),AND(F544="Arbeidskosten",G544&lt;&gt;""),IFERROR(ROUND(V544*VLOOKUP(G544,Tb_KostenTypen[],3,0)*VLOOKUP(F544,Tb_ProjectKosten[],MATCH(Tb_ProjectKosten[[#Headers],[Forfat_Percentage]],Tb_ProjectKosten[#Headers],0),0),2),""),V544 &lt;=0,0),"")</f>
        <v/>
      </c>
      <c r="Y544" s="262"/>
      <c r="Z544" s="49"/>
      <c r="AA544" s="37" t="str" cm="1">
        <f t="array" ref="AA544">IFERROR(IF(INDEX(SubsidieTabel!$Q$1:$T$9,MATCH($F544,SubsidieTabel!$Q$1:$Q$9,0),IFERROR(MATCH(Methode_Keuze,SubsidieTabel!$Q$1:$T$1,0),2))&lt;&gt;1=TRUE,"ja",""),"")</f>
        <v/>
      </c>
    </row>
    <row r="545" spans="1:27" ht="15" customHeight="1" x14ac:dyDescent="0.25">
      <c r="A545" s="87"/>
      <c r="B545" s="219" t="str">
        <f>IF(A545&lt;&gt;"",_xlfn.MAXIFS($B$1:B544,$A$1:A544,A545)+1,"")</f>
        <v/>
      </c>
      <c r="C545" s="50"/>
      <c r="D545" s="50"/>
      <c r="E545" s="50"/>
      <c r="F545" s="50"/>
      <c r="G545" s="283"/>
      <c r="H545" s="296"/>
      <c r="I545" s="295"/>
      <c r="J545" s="295"/>
      <c r="K545" s="202"/>
      <c r="L545" s="202"/>
      <c r="M545" s="91" t="str">
        <f>IFERROR(VLOOKUP(H545,Lijsten!$H$1:$I$100,2,0),"")</f>
        <v/>
      </c>
      <c r="N545" s="91" t="str" cm="1">
        <f t="array" ref="N545">IFERROR(_xlfn.IFS(AND(LEFT(F545,6)="Arbeid",RIGHT(F545,3)&lt;&gt;"IKS"),IFERROR(VLOOKUP($G545,Tb_KostenTypen[],2,0),"tarief"),RIGHT(F545,3)="IKS","Uurtarief",LEFT(F545,6)="Arbeid","Uurtarief",AND(LEFT(F545,8)="Bijdrage",RIGHT(F545,15)="(vrijwilligers)"),"Vast tarief"),"")</f>
        <v/>
      </c>
      <c r="O545" s="92"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tarief",IF(LEFT(F545,8)="Bijdrage",VLOOKUP($F545,Tb_KostenTypen[],MATCH(Methode_Keuze,Tb_KostenTypen[#Headers],0),0),VLOOKUP($G545,Lijsten!L:O,4,0))),""),"")</f>
        <v/>
      </c>
      <c r="P545" s="92"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tarief",IF(LEFT(F545,8)="Bijdrage",VLOOKUP($F545,Tb_KostenTypen[],MATCH(Methode_Keuze,Tb_KostenTypen[#Headers],0),0),VLOOKUP($G545,Lijsten!L:O,4,0))),""),"")</f>
        <v/>
      </c>
      <c r="Q545" s="50"/>
      <c r="R545" s="50"/>
      <c r="S545" s="83"/>
      <c r="T545" s="51"/>
      <c r="U545" s="4" t="str" cm="1">
        <f t="array" ref="U545">IF(AA545&lt;&gt;"ja",_xlfn.IFNA(_xlfn.IFS(AND(O545&lt;&gt;"",F545&lt;&gt;"",RIGHT($N545,6)="tarief"),O545*Q545,S545&gt;0,IF(F545&lt;&gt;"",S545,"")),""),"")</f>
        <v/>
      </c>
      <c r="V545" s="4" t="str" cm="1">
        <f t="array" ref="V545">IF(AA545&lt;&gt;"ja",_xlfn.IFNA(_xlfn.IFS(AND(P545&lt;&gt;"",R545&lt;&gt;"",RIGHT($N545,6)="tarief"),P545*R545,T545&gt;0,T545),""),"")</f>
        <v/>
      </c>
      <c r="W545" s="4" t="str" cm="1">
        <f t="array" ref="W545">IFERROR(_xlfn.IFS(OR(F545="",LEFT(Methode_Keuze,4)="Geen"),"",AND(U545&lt;&gt;"",F545&lt;&gt;"Arbeidskosten"),ROUND(U545*VLOOKUP(F545,Tb_ProjectKosten[],MATCH(Tb_ProjectKosten[[#Headers],[Forfat_Percentage]],Tb_ProjectKosten[#Headers],0),0),2),AND(F545="Arbeidskosten",G545&lt;&gt;""),IFERROR(ROUND(U545*VLOOKUP(G545,Tb_KostenTypen[],3,0)*VLOOKUP(F545,Tb_ProjectKosten[],MATCH(Tb_ProjectKosten[[#Headers],[Forfat_Percentage]],Tb_ProjectKosten[#Headers],0),0),2),""),U545 &lt;=0,0),"")</f>
        <v/>
      </c>
      <c r="X545" s="4" t="str" cm="1">
        <f t="array" ref="X545">IFERROR(_xlfn.IFS(OR(F545="",LEFT(Methode_Keuze,4)="Geen"),"",AND(V545&lt;&gt;"",F545&lt;&gt;"Arbeidskosten"),ROUND(V545*VLOOKUP(F545,Tb_ProjectKosten[],MATCH(Tb_ProjectKosten[[#Headers],[Forfat_Percentage]],Tb_ProjectKosten[#Headers],0),0),2),AND(F545="Arbeidskosten",G545&lt;&gt;""),IFERROR(ROUND(V545*VLOOKUP(G545,Tb_KostenTypen[],3,0)*VLOOKUP(F545,Tb_ProjectKosten[],MATCH(Tb_ProjectKosten[[#Headers],[Forfat_Percentage]],Tb_ProjectKosten[#Headers],0),0),2),""),V545 &lt;=0,0),"")</f>
        <v/>
      </c>
      <c r="Y545" s="262"/>
      <c r="Z545" s="49"/>
      <c r="AA545" s="37" t="str" cm="1">
        <f t="array" ref="AA545">IFERROR(IF(INDEX(SubsidieTabel!$Q$1:$T$9,MATCH($F545,SubsidieTabel!$Q$1:$Q$9,0),IFERROR(MATCH(Methode_Keuze,SubsidieTabel!$Q$1:$T$1,0),2))&lt;&gt;1=TRUE,"ja",""),"")</f>
        <v/>
      </c>
    </row>
    <row r="546" spans="1:27" ht="15" customHeight="1" x14ac:dyDescent="0.25">
      <c r="A546" s="87"/>
      <c r="B546" s="219" t="str">
        <f>IF(A546&lt;&gt;"",_xlfn.MAXIFS($B$1:B545,$A$1:A545,A546)+1,"")</f>
        <v/>
      </c>
      <c r="C546" s="50"/>
      <c r="D546" s="50"/>
      <c r="E546" s="50"/>
      <c r="F546" s="50"/>
      <c r="G546" s="283"/>
      <c r="H546" s="296"/>
      <c r="I546" s="295"/>
      <c r="J546" s="295"/>
      <c r="K546" s="202"/>
      <c r="L546" s="202"/>
      <c r="M546" s="91" t="str">
        <f>IFERROR(VLOOKUP(H546,Lijsten!$H$1:$I$100,2,0),"")</f>
        <v/>
      </c>
      <c r="N546" s="91" t="str" cm="1">
        <f t="array" ref="N546">IFERROR(_xlfn.IFS(AND(LEFT(F546,6)="Arbeid",RIGHT(F546,3)&lt;&gt;"IKS"),IFERROR(VLOOKUP($G546,Tb_KostenTypen[],2,0),"tarief"),RIGHT(F546,3)="IKS","Uurtarief",LEFT(F546,6)="Arbeid","Uurtarief",AND(LEFT(F546,8)="Bijdrage",RIGHT(F546,15)="(vrijwilligers)"),"Vast tarief"),"")</f>
        <v/>
      </c>
      <c r="O546" s="92"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tarief",IF(LEFT(F546,8)="Bijdrage",VLOOKUP($F546,Tb_KostenTypen[],MATCH(Methode_Keuze,Tb_KostenTypen[#Headers],0),0),VLOOKUP($G546,Lijsten!L:O,4,0))),""),"")</f>
        <v/>
      </c>
      <c r="P546" s="92"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tarief",IF(LEFT(F546,8)="Bijdrage",VLOOKUP($F546,Tb_KostenTypen[],MATCH(Methode_Keuze,Tb_KostenTypen[#Headers],0),0),VLOOKUP($G546,Lijsten!L:O,4,0))),""),"")</f>
        <v/>
      </c>
      <c r="Q546" s="50"/>
      <c r="R546" s="50"/>
      <c r="S546" s="83"/>
      <c r="T546" s="51"/>
      <c r="U546" s="4" t="str" cm="1">
        <f t="array" ref="U546">IF(AA546&lt;&gt;"ja",_xlfn.IFNA(_xlfn.IFS(AND(O546&lt;&gt;"",F546&lt;&gt;"",RIGHT($N546,6)="tarief"),O546*Q546,S546&gt;0,IF(F546&lt;&gt;"",S546,"")),""),"")</f>
        <v/>
      </c>
      <c r="V546" s="4" t="str" cm="1">
        <f t="array" ref="V546">IF(AA546&lt;&gt;"ja",_xlfn.IFNA(_xlfn.IFS(AND(P546&lt;&gt;"",R546&lt;&gt;"",RIGHT($N546,6)="tarief"),P546*R546,T546&gt;0,T546),""),"")</f>
        <v/>
      </c>
      <c r="W546" s="4" t="str" cm="1">
        <f t="array" ref="W546">IFERROR(_xlfn.IFS(OR(F546="",LEFT(Methode_Keuze,4)="Geen"),"",AND(U546&lt;&gt;"",F546&lt;&gt;"Arbeidskosten"),ROUND(U546*VLOOKUP(F546,Tb_ProjectKosten[],MATCH(Tb_ProjectKosten[[#Headers],[Forfat_Percentage]],Tb_ProjectKosten[#Headers],0),0),2),AND(F546="Arbeidskosten",G546&lt;&gt;""),IFERROR(ROUND(U546*VLOOKUP(G546,Tb_KostenTypen[],3,0)*VLOOKUP(F546,Tb_ProjectKosten[],MATCH(Tb_ProjectKosten[[#Headers],[Forfat_Percentage]],Tb_ProjectKosten[#Headers],0),0),2),""),U546 &lt;=0,0),"")</f>
        <v/>
      </c>
      <c r="X546" s="4" t="str" cm="1">
        <f t="array" ref="X546">IFERROR(_xlfn.IFS(OR(F546="",LEFT(Methode_Keuze,4)="Geen"),"",AND(V546&lt;&gt;"",F546&lt;&gt;"Arbeidskosten"),ROUND(V546*VLOOKUP(F546,Tb_ProjectKosten[],MATCH(Tb_ProjectKosten[[#Headers],[Forfat_Percentage]],Tb_ProjectKosten[#Headers],0),0),2),AND(F546="Arbeidskosten",G546&lt;&gt;""),IFERROR(ROUND(V546*VLOOKUP(G546,Tb_KostenTypen[],3,0)*VLOOKUP(F546,Tb_ProjectKosten[],MATCH(Tb_ProjectKosten[[#Headers],[Forfat_Percentage]],Tb_ProjectKosten[#Headers],0),0),2),""),V546 &lt;=0,0),"")</f>
        <v/>
      </c>
      <c r="Y546" s="262"/>
      <c r="Z546" s="49"/>
      <c r="AA546" s="37" t="str" cm="1">
        <f t="array" ref="AA546">IFERROR(IF(INDEX(SubsidieTabel!$Q$1:$T$9,MATCH($F546,SubsidieTabel!$Q$1:$Q$9,0),IFERROR(MATCH(Methode_Keuze,SubsidieTabel!$Q$1:$T$1,0),2))&lt;&gt;1=TRUE,"ja",""),"")</f>
        <v/>
      </c>
    </row>
    <row r="547" spans="1:27" ht="15" customHeight="1" x14ac:dyDescent="0.25">
      <c r="A547" s="87"/>
      <c r="B547" s="219" t="str">
        <f>IF(A547&lt;&gt;"",_xlfn.MAXIFS($B$1:B546,$A$1:A546,A547)+1,"")</f>
        <v/>
      </c>
      <c r="C547" s="50"/>
      <c r="D547" s="50"/>
      <c r="E547" s="50"/>
      <c r="F547" s="50"/>
      <c r="G547" s="283"/>
      <c r="H547" s="296"/>
      <c r="I547" s="295"/>
      <c r="J547" s="295"/>
      <c r="K547" s="202"/>
      <c r="L547" s="202"/>
      <c r="M547" s="91" t="str">
        <f>IFERROR(VLOOKUP(H547,Lijsten!$H$1:$I$100,2,0),"")</f>
        <v/>
      </c>
      <c r="N547" s="91" t="str" cm="1">
        <f t="array" ref="N547">IFERROR(_xlfn.IFS(AND(LEFT(F547,6)="Arbeid",RIGHT(F547,3)&lt;&gt;"IKS"),IFERROR(VLOOKUP($G547,Tb_KostenTypen[],2,0),"tarief"),RIGHT(F547,3)="IKS","Uurtarief",LEFT(F547,6)="Arbeid","Uurtarief",AND(LEFT(F547,8)="Bijdrage",RIGHT(F547,15)="(vrijwilligers)"),"Vast tarief"),"")</f>
        <v/>
      </c>
      <c r="O547" s="92"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tarief",IF(LEFT(F547,8)="Bijdrage",VLOOKUP($F547,Tb_KostenTypen[],MATCH(Methode_Keuze,Tb_KostenTypen[#Headers],0),0),VLOOKUP($G547,Lijsten!L:O,4,0))),""),"")</f>
        <v/>
      </c>
      <c r="P547" s="92"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tarief",IF(LEFT(F547,8)="Bijdrage",VLOOKUP($F547,Tb_KostenTypen[],MATCH(Methode_Keuze,Tb_KostenTypen[#Headers],0),0),VLOOKUP($G547,Lijsten!L:O,4,0))),""),"")</f>
        <v/>
      </c>
      <c r="Q547" s="50"/>
      <c r="R547" s="50"/>
      <c r="S547" s="83"/>
      <c r="T547" s="51"/>
      <c r="U547" s="4" t="str" cm="1">
        <f t="array" ref="U547">IF(AA547&lt;&gt;"ja",_xlfn.IFNA(_xlfn.IFS(AND(O547&lt;&gt;"",F547&lt;&gt;"",RIGHT($N547,6)="tarief"),O547*Q547,S547&gt;0,IF(F547&lt;&gt;"",S547,"")),""),"")</f>
        <v/>
      </c>
      <c r="V547" s="4" t="str" cm="1">
        <f t="array" ref="V547">IF(AA547&lt;&gt;"ja",_xlfn.IFNA(_xlfn.IFS(AND(P547&lt;&gt;"",R547&lt;&gt;"",RIGHT($N547,6)="tarief"),P547*R547,T547&gt;0,T547),""),"")</f>
        <v/>
      </c>
      <c r="W547" s="4" t="str" cm="1">
        <f t="array" ref="W547">IFERROR(_xlfn.IFS(OR(F547="",LEFT(Methode_Keuze,4)="Geen"),"",AND(U547&lt;&gt;"",F547&lt;&gt;"Arbeidskosten"),ROUND(U547*VLOOKUP(F547,Tb_ProjectKosten[],MATCH(Tb_ProjectKosten[[#Headers],[Forfat_Percentage]],Tb_ProjectKosten[#Headers],0),0),2),AND(F547="Arbeidskosten",G547&lt;&gt;""),IFERROR(ROUND(U547*VLOOKUP(G547,Tb_KostenTypen[],3,0)*VLOOKUP(F547,Tb_ProjectKosten[],MATCH(Tb_ProjectKosten[[#Headers],[Forfat_Percentage]],Tb_ProjectKosten[#Headers],0),0),2),""),U547 &lt;=0,0),"")</f>
        <v/>
      </c>
      <c r="X547" s="4" t="str" cm="1">
        <f t="array" ref="X547">IFERROR(_xlfn.IFS(OR(F547="",LEFT(Methode_Keuze,4)="Geen"),"",AND(V547&lt;&gt;"",F547&lt;&gt;"Arbeidskosten"),ROUND(V547*VLOOKUP(F547,Tb_ProjectKosten[],MATCH(Tb_ProjectKosten[[#Headers],[Forfat_Percentage]],Tb_ProjectKosten[#Headers],0),0),2),AND(F547="Arbeidskosten",G547&lt;&gt;""),IFERROR(ROUND(V547*VLOOKUP(G547,Tb_KostenTypen[],3,0)*VLOOKUP(F547,Tb_ProjectKosten[],MATCH(Tb_ProjectKosten[[#Headers],[Forfat_Percentage]],Tb_ProjectKosten[#Headers],0),0),2),""),V547 &lt;=0,0),"")</f>
        <v/>
      </c>
      <c r="Y547" s="262"/>
      <c r="Z547" s="49"/>
      <c r="AA547" s="37" t="str" cm="1">
        <f t="array" ref="AA547">IFERROR(IF(INDEX(SubsidieTabel!$Q$1:$T$9,MATCH($F547,SubsidieTabel!$Q$1:$Q$9,0),IFERROR(MATCH(Methode_Keuze,SubsidieTabel!$Q$1:$T$1,0),2))&lt;&gt;1=TRUE,"ja",""),"")</f>
        <v/>
      </c>
    </row>
    <row r="548" spans="1:27" ht="15" customHeight="1" x14ac:dyDescent="0.25">
      <c r="A548" s="87"/>
      <c r="B548" s="219" t="str">
        <f>IF(A548&lt;&gt;"",_xlfn.MAXIFS($B$1:B547,$A$1:A547,A548)+1,"")</f>
        <v/>
      </c>
      <c r="C548" s="50"/>
      <c r="D548" s="50"/>
      <c r="E548" s="50"/>
      <c r="F548" s="50"/>
      <c r="G548" s="283"/>
      <c r="H548" s="296"/>
      <c r="I548" s="295"/>
      <c r="J548" s="295"/>
      <c r="K548" s="202"/>
      <c r="L548" s="202"/>
      <c r="M548" s="91" t="str">
        <f>IFERROR(VLOOKUP(H548,Lijsten!$H$1:$I$100,2,0),"")</f>
        <v/>
      </c>
      <c r="N548" s="91" t="str" cm="1">
        <f t="array" ref="N548">IFERROR(_xlfn.IFS(AND(LEFT(F548,6)="Arbeid",RIGHT(F548,3)&lt;&gt;"IKS"),IFERROR(VLOOKUP($G548,Tb_KostenTypen[],2,0),"tarief"),RIGHT(F548,3)="IKS","Uurtarief",LEFT(F548,6)="Arbeid","Uurtarief",AND(LEFT(F548,8)="Bijdrage",RIGHT(F548,15)="(vrijwilligers)"),"Vast tarief"),"")</f>
        <v/>
      </c>
      <c r="O548" s="92"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tarief",IF(LEFT(F548,8)="Bijdrage",VLOOKUP($F548,Tb_KostenTypen[],MATCH(Methode_Keuze,Tb_KostenTypen[#Headers],0),0),VLOOKUP($G548,Lijsten!L:O,4,0))),""),"")</f>
        <v/>
      </c>
      <c r="P548" s="92"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tarief",IF(LEFT(F548,8)="Bijdrage",VLOOKUP($F548,Tb_KostenTypen[],MATCH(Methode_Keuze,Tb_KostenTypen[#Headers],0),0),VLOOKUP($G548,Lijsten!L:O,4,0))),""),"")</f>
        <v/>
      </c>
      <c r="Q548" s="50"/>
      <c r="R548" s="50"/>
      <c r="S548" s="83"/>
      <c r="T548" s="51"/>
      <c r="U548" s="4" t="str" cm="1">
        <f t="array" ref="U548">IF(AA548&lt;&gt;"ja",_xlfn.IFNA(_xlfn.IFS(AND(O548&lt;&gt;"",F548&lt;&gt;"",RIGHT($N548,6)="tarief"),O548*Q548,S548&gt;0,IF(F548&lt;&gt;"",S548,"")),""),"")</f>
        <v/>
      </c>
      <c r="V548" s="4" t="str" cm="1">
        <f t="array" ref="V548">IF(AA548&lt;&gt;"ja",_xlfn.IFNA(_xlfn.IFS(AND(P548&lt;&gt;"",R548&lt;&gt;"",RIGHT($N548,6)="tarief"),P548*R548,T548&gt;0,T548),""),"")</f>
        <v/>
      </c>
      <c r="W548" s="4" t="str" cm="1">
        <f t="array" ref="W548">IFERROR(_xlfn.IFS(OR(F548="",LEFT(Methode_Keuze,4)="Geen"),"",AND(U548&lt;&gt;"",F548&lt;&gt;"Arbeidskosten"),ROUND(U548*VLOOKUP(F548,Tb_ProjectKosten[],MATCH(Tb_ProjectKosten[[#Headers],[Forfat_Percentage]],Tb_ProjectKosten[#Headers],0),0),2),AND(F548="Arbeidskosten",G548&lt;&gt;""),IFERROR(ROUND(U548*VLOOKUP(G548,Tb_KostenTypen[],3,0)*VLOOKUP(F548,Tb_ProjectKosten[],MATCH(Tb_ProjectKosten[[#Headers],[Forfat_Percentage]],Tb_ProjectKosten[#Headers],0),0),2),""),U548 &lt;=0,0),"")</f>
        <v/>
      </c>
      <c r="X548" s="4" t="str" cm="1">
        <f t="array" ref="X548">IFERROR(_xlfn.IFS(OR(F548="",LEFT(Methode_Keuze,4)="Geen"),"",AND(V548&lt;&gt;"",F548&lt;&gt;"Arbeidskosten"),ROUND(V548*VLOOKUP(F548,Tb_ProjectKosten[],MATCH(Tb_ProjectKosten[[#Headers],[Forfat_Percentage]],Tb_ProjectKosten[#Headers],0),0),2),AND(F548="Arbeidskosten",G548&lt;&gt;""),IFERROR(ROUND(V548*VLOOKUP(G548,Tb_KostenTypen[],3,0)*VLOOKUP(F548,Tb_ProjectKosten[],MATCH(Tb_ProjectKosten[[#Headers],[Forfat_Percentage]],Tb_ProjectKosten[#Headers],0),0),2),""),V548 &lt;=0,0),"")</f>
        <v/>
      </c>
      <c r="Y548" s="262"/>
      <c r="Z548" s="49"/>
      <c r="AA548" s="37" t="str" cm="1">
        <f t="array" ref="AA548">IFERROR(IF(INDEX(SubsidieTabel!$Q$1:$T$9,MATCH($F548,SubsidieTabel!$Q$1:$Q$9,0),IFERROR(MATCH(Methode_Keuze,SubsidieTabel!$Q$1:$T$1,0),2))&lt;&gt;1=TRUE,"ja",""),"")</f>
        <v/>
      </c>
    </row>
    <row r="549" spans="1:27" ht="15" customHeight="1" x14ac:dyDescent="0.25">
      <c r="A549" s="87"/>
      <c r="B549" s="219" t="str">
        <f>IF(A549&lt;&gt;"",_xlfn.MAXIFS($B$1:B548,$A$1:A548,A549)+1,"")</f>
        <v/>
      </c>
      <c r="C549" s="50"/>
      <c r="D549" s="50"/>
      <c r="E549" s="50"/>
      <c r="F549" s="50"/>
      <c r="G549" s="283"/>
      <c r="H549" s="296"/>
      <c r="I549" s="295"/>
      <c r="J549" s="295"/>
      <c r="K549" s="202"/>
      <c r="L549" s="202"/>
      <c r="M549" s="91" t="str">
        <f>IFERROR(VLOOKUP(H549,Lijsten!$H$1:$I$100,2,0),"")</f>
        <v/>
      </c>
      <c r="N549" s="91" t="str" cm="1">
        <f t="array" ref="N549">IFERROR(_xlfn.IFS(AND(LEFT(F549,6)="Arbeid",RIGHT(F549,3)&lt;&gt;"IKS"),IFERROR(VLOOKUP($G549,Tb_KostenTypen[],2,0),"tarief"),RIGHT(F549,3)="IKS","Uurtarief",LEFT(F549,6)="Arbeid","Uurtarief",AND(LEFT(F549,8)="Bijdrage",RIGHT(F549,15)="(vrijwilligers)"),"Vast tarief"),"")</f>
        <v/>
      </c>
      <c r="O549" s="92"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tarief",IF(LEFT(F549,8)="Bijdrage",VLOOKUP($F549,Tb_KostenTypen[],MATCH(Methode_Keuze,Tb_KostenTypen[#Headers],0),0),VLOOKUP($G549,Lijsten!L:O,4,0))),""),"")</f>
        <v/>
      </c>
      <c r="P549" s="92"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tarief",IF(LEFT(F549,8)="Bijdrage",VLOOKUP($F549,Tb_KostenTypen[],MATCH(Methode_Keuze,Tb_KostenTypen[#Headers],0),0),VLOOKUP($G549,Lijsten!L:O,4,0))),""),"")</f>
        <v/>
      </c>
      <c r="Q549" s="50"/>
      <c r="R549" s="50"/>
      <c r="S549" s="83"/>
      <c r="T549" s="51"/>
      <c r="U549" s="4" t="str" cm="1">
        <f t="array" ref="U549">IF(AA549&lt;&gt;"ja",_xlfn.IFNA(_xlfn.IFS(AND(O549&lt;&gt;"",F549&lt;&gt;"",RIGHT($N549,6)="tarief"),O549*Q549,S549&gt;0,IF(F549&lt;&gt;"",S549,"")),""),"")</f>
        <v/>
      </c>
      <c r="V549" s="4" t="str" cm="1">
        <f t="array" ref="V549">IF(AA549&lt;&gt;"ja",_xlfn.IFNA(_xlfn.IFS(AND(P549&lt;&gt;"",R549&lt;&gt;"",RIGHT($N549,6)="tarief"),P549*R549,T549&gt;0,T549),""),"")</f>
        <v/>
      </c>
      <c r="W549" s="4" t="str" cm="1">
        <f t="array" ref="W549">IFERROR(_xlfn.IFS(OR(F549="",LEFT(Methode_Keuze,4)="Geen"),"",AND(U549&lt;&gt;"",F549&lt;&gt;"Arbeidskosten"),ROUND(U549*VLOOKUP(F549,Tb_ProjectKosten[],MATCH(Tb_ProjectKosten[[#Headers],[Forfat_Percentage]],Tb_ProjectKosten[#Headers],0),0),2),AND(F549="Arbeidskosten",G549&lt;&gt;""),IFERROR(ROUND(U549*VLOOKUP(G549,Tb_KostenTypen[],3,0)*VLOOKUP(F549,Tb_ProjectKosten[],MATCH(Tb_ProjectKosten[[#Headers],[Forfat_Percentage]],Tb_ProjectKosten[#Headers],0),0),2),""),U549 &lt;=0,0),"")</f>
        <v/>
      </c>
      <c r="X549" s="4" t="str" cm="1">
        <f t="array" ref="X549">IFERROR(_xlfn.IFS(OR(F549="",LEFT(Methode_Keuze,4)="Geen"),"",AND(V549&lt;&gt;"",F549&lt;&gt;"Arbeidskosten"),ROUND(V549*VLOOKUP(F549,Tb_ProjectKosten[],MATCH(Tb_ProjectKosten[[#Headers],[Forfat_Percentage]],Tb_ProjectKosten[#Headers],0),0),2),AND(F549="Arbeidskosten",G549&lt;&gt;""),IFERROR(ROUND(V549*VLOOKUP(G549,Tb_KostenTypen[],3,0)*VLOOKUP(F549,Tb_ProjectKosten[],MATCH(Tb_ProjectKosten[[#Headers],[Forfat_Percentage]],Tb_ProjectKosten[#Headers],0),0),2),""),V549 &lt;=0,0),"")</f>
        <v/>
      </c>
      <c r="Y549" s="262"/>
      <c r="Z549" s="49"/>
      <c r="AA549" s="37" t="str" cm="1">
        <f t="array" ref="AA549">IFERROR(IF(INDEX(SubsidieTabel!$Q$1:$T$9,MATCH($F549,SubsidieTabel!$Q$1:$Q$9,0),IFERROR(MATCH(Methode_Keuze,SubsidieTabel!$Q$1:$T$1,0),2))&lt;&gt;1=TRUE,"ja",""),"")</f>
        <v/>
      </c>
    </row>
    <row r="550" spans="1:27" ht="15" customHeight="1" x14ac:dyDescent="0.25">
      <c r="A550" s="87"/>
      <c r="B550" s="219" t="str">
        <f>IF(A550&lt;&gt;"",_xlfn.MAXIFS($B$1:B549,$A$1:A549,A550)+1,"")</f>
        <v/>
      </c>
      <c r="C550" s="50"/>
      <c r="D550" s="50"/>
      <c r="E550" s="50"/>
      <c r="F550" s="50"/>
      <c r="G550" s="283"/>
      <c r="H550" s="296"/>
      <c r="I550" s="295"/>
      <c r="J550" s="295"/>
      <c r="K550" s="202"/>
      <c r="L550" s="202"/>
      <c r="M550" s="91" t="str">
        <f>IFERROR(VLOOKUP(H550,Lijsten!$H$1:$I$100,2,0),"")</f>
        <v/>
      </c>
      <c r="N550" s="91" t="str" cm="1">
        <f t="array" ref="N550">IFERROR(_xlfn.IFS(AND(LEFT(F550,6)="Arbeid",RIGHT(F550,3)&lt;&gt;"IKS"),IFERROR(VLOOKUP($G550,Tb_KostenTypen[],2,0),"tarief"),RIGHT(F550,3)="IKS","Uurtarief",LEFT(F550,6)="Arbeid","Uurtarief",AND(LEFT(F550,8)="Bijdrage",RIGHT(F550,15)="(vrijwilligers)"),"Vast tarief"),"")</f>
        <v/>
      </c>
      <c r="O550" s="92"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tarief",IF(LEFT(F550,8)="Bijdrage",VLOOKUP($F550,Tb_KostenTypen[],MATCH(Methode_Keuze,Tb_KostenTypen[#Headers],0),0),VLOOKUP($G550,Lijsten!L:O,4,0))),""),"")</f>
        <v/>
      </c>
      <c r="P550" s="92"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tarief",IF(LEFT(F550,8)="Bijdrage",VLOOKUP($F550,Tb_KostenTypen[],MATCH(Methode_Keuze,Tb_KostenTypen[#Headers],0),0),VLOOKUP($G550,Lijsten!L:O,4,0))),""),"")</f>
        <v/>
      </c>
      <c r="Q550" s="50"/>
      <c r="R550" s="50"/>
      <c r="S550" s="83"/>
      <c r="T550" s="51"/>
      <c r="U550" s="4" t="str" cm="1">
        <f t="array" ref="U550">IF(AA550&lt;&gt;"ja",_xlfn.IFNA(_xlfn.IFS(AND(O550&lt;&gt;"",F550&lt;&gt;"",RIGHT($N550,6)="tarief"),O550*Q550,S550&gt;0,IF(F550&lt;&gt;"",S550,"")),""),"")</f>
        <v/>
      </c>
      <c r="V550" s="4" t="str" cm="1">
        <f t="array" ref="V550">IF(AA550&lt;&gt;"ja",_xlfn.IFNA(_xlfn.IFS(AND(P550&lt;&gt;"",R550&lt;&gt;"",RIGHT($N550,6)="tarief"),P550*R550,T550&gt;0,T550),""),"")</f>
        <v/>
      </c>
      <c r="W550" s="4" t="str" cm="1">
        <f t="array" ref="W550">IFERROR(_xlfn.IFS(OR(F550="",LEFT(Methode_Keuze,4)="Geen"),"",AND(U550&lt;&gt;"",F550&lt;&gt;"Arbeidskosten"),ROUND(U550*VLOOKUP(F550,Tb_ProjectKosten[],MATCH(Tb_ProjectKosten[[#Headers],[Forfat_Percentage]],Tb_ProjectKosten[#Headers],0),0),2),AND(F550="Arbeidskosten",G550&lt;&gt;""),IFERROR(ROUND(U550*VLOOKUP(G550,Tb_KostenTypen[],3,0)*VLOOKUP(F550,Tb_ProjectKosten[],MATCH(Tb_ProjectKosten[[#Headers],[Forfat_Percentage]],Tb_ProjectKosten[#Headers],0),0),2),""),U550 &lt;=0,0),"")</f>
        <v/>
      </c>
      <c r="X550" s="4" t="str" cm="1">
        <f t="array" ref="X550">IFERROR(_xlfn.IFS(OR(F550="",LEFT(Methode_Keuze,4)="Geen"),"",AND(V550&lt;&gt;"",F550&lt;&gt;"Arbeidskosten"),ROUND(V550*VLOOKUP(F550,Tb_ProjectKosten[],MATCH(Tb_ProjectKosten[[#Headers],[Forfat_Percentage]],Tb_ProjectKosten[#Headers],0),0),2),AND(F550="Arbeidskosten",G550&lt;&gt;""),IFERROR(ROUND(V550*VLOOKUP(G550,Tb_KostenTypen[],3,0)*VLOOKUP(F550,Tb_ProjectKosten[],MATCH(Tb_ProjectKosten[[#Headers],[Forfat_Percentage]],Tb_ProjectKosten[#Headers],0),0),2),""),V550 &lt;=0,0),"")</f>
        <v/>
      </c>
      <c r="Y550" s="262"/>
      <c r="Z550" s="49"/>
      <c r="AA550" s="37" t="str" cm="1">
        <f t="array" ref="AA550">IFERROR(IF(INDEX(SubsidieTabel!$Q$1:$T$9,MATCH($F550,SubsidieTabel!$Q$1:$Q$9,0),IFERROR(MATCH(Methode_Keuze,SubsidieTabel!$Q$1:$T$1,0),2))&lt;&gt;1=TRUE,"ja",""),"")</f>
        <v/>
      </c>
    </row>
    <row r="551" spans="1:27" ht="15" customHeight="1" x14ac:dyDescent="0.25">
      <c r="A551" s="87"/>
      <c r="B551" s="219" t="str">
        <f>IF(A551&lt;&gt;"",_xlfn.MAXIFS($B$1:B550,$A$1:A550,A551)+1,"")</f>
        <v/>
      </c>
      <c r="C551" s="50"/>
      <c r="D551" s="50"/>
      <c r="E551" s="50"/>
      <c r="F551" s="50"/>
      <c r="G551" s="283"/>
      <c r="H551" s="296"/>
      <c r="I551" s="295"/>
      <c r="J551" s="295"/>
      <c r="K551" s="202"/>
      <c r="L551" s="202"/>
      <c r="M551" s="91" t="str">
        <f>IFERROR(VLOOKUP(H551,Lijsten!$H$1:$I$100,2,0),"")</f>
        <v/>
      </c>
      <c r="N551" s="91" t="str" cm="1">
        <f t="array" ref="N551">IFERROR(_xlfn.IFS(AND(LEFT(F551,6)="Arbeid",RIGHT(F551,3)&lt;&gt;"IKS"),IFERROR(VLOOKUP($G551,Tb_KostenTypen[],2,0),"tarief"),RIGHT(F551,3)="IKS","Uurtarief",LEFT(F551,6)="Arbeid","Uurtarief",AND(LEFT(F551,8)="Bijdrage",RIGHT(F551,15)="(vrijwilligers)"),"Vast tarief"),"")</f>
        <v/>
      </c>
      <c r="O551" s="92"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tarief",IF(LEFT(F551,8)="Bijdrage",VLOOKUP($F551,Tb_KostenTypen[],MATCH(Methode_Keuze,Tb_KostenTypen[#Headers],0),0),VLOOKUP($G551,Lijsten!L:O,4,0))),""),"")</f>
        <v/>
      </c>
      <c r="P551" s="92"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tarief",IF(LEFT(F551,8)="Bijdrage",VLOOKUP($F551,Tb_KostenTypen[],MATCH(Methode_Keuze,Tb_KostenTypen[#Headers],0),0),VLOOKUP($G551,Lijsten!L:O,4,0))),""),"")</f>
        <v/>
      </c>
      <c r="Q551" s="50"/>
      <c r="R551" s="50"/>
      <c r="S551" s="83"/>
      <c r="T551" s="51"/>
      <c r="U551" s="4" t="str" cm="1">
        <f t="array" ref="U551">IF(AA551&lt;&gt;"ja",_xlfn.IFNA(_xlfn.IFS(AND(O551&lt;&gt;"",F551&lt;&gt;"",RIGHT($N551,6)="tarief"),O551*Q551,S551&gt;0,IF(F551&lt;&gt;"",S551,"")),""),"")</f>
        <v/>
      </c>
      <c r="V551" s="4" t="str" cm="1">
        <f t="array" ref="V551">IF(AA551&lt;&gt;"ja",_xlfn.IFNA(_xlfn.IFS(AND(P551&lt;&gt;"",R551&lt;&gt;"",RIGHT($N551,6)="tarief"),P551*R551,T551&gt;0,T551),""),"")</f>
        <v/>
      </c>
      <c r="W551" s="4" t="str" cm="1">
        <f t="array" ref="W551">IFERROR(_xlfn.IFS(OR(F551="",LEFT(Methode_Keuze,4)="Geen"),"",AND(U551&lt;&gt;"",F551&lt;&gt;"Arbeidskosten"),ROUND(U551*VLOOKUP(F551,Tb_ProjectKosten[],MATCH(Tb_ProjectKosten[[#Headers],[Forfat_Percentage]],Tb_ProjectKosten[#Headers],0),0),2),AND(F551="Arbeidskosten",G551&lt;&gt;""),IFERROR(ROUND(U551*VLOOKUP(G551,Tb_KostenTypen[],3,0)*VLOOKUP(F551,Tb_ProjectKosten[],MATCH(Tb_ProjectKosten[[#Headers],[Forfat_Percentage]],Tb_ProjectKosten[#Headers],0),0),2),""),U551 &lt;=0,0),"")</f>
        <v/>
      </c>
      <c r="X551" s="4" t="str" cm="1">
        <f t="array" ref="X551">IFERROR(_xlfn.IFS(OR(F551="",LEFT(Methode_Keuze,4)="Geen"),"",AND(V551&lt;&gt;"",F551&lt;&gt;"Arbeidskosten"),ROUND(V551*VLOOKUP(F551,Tb_ProjectKosten[],MATCH(Tb_ProjectKosten[[#Headers],[Forfat_Percentage]],Tb_ProjectKosten[#Headers],0),0),2),AND(F551="Arbeidskosten",G551&lt;&gt;""),IFERROR(ROUND(V551*VLOOKUP(G551,Tb_KostenTypen[],3,0)*VLOOKUP(F551,Tb_ProjectKosten[],MATCH(Tb_ProjectKosten[[#Headers],[Forfat_Percentage]],Tb_ProjectKosten[#Headers],0),0),2),""),V551 &lt;=0,0),"")</f>
        <v/>
      </c>
      <c r="Y551" s="262"/>
      <c r="Z551" s="49"/>
      <c r="AA551" s="37" t="str" cm="1">
        <f t="array" ref="AA551">IFERROR(IF(INDEX(SubsidieTabel!$Q$1:$T$9,MATCH($F551,SubsidieTabel!$Q$1:$Q$9,0),IFERROR(MATCH(Methode_Keuze,SubsidieTabel!$Q$1:$T$1,0),2))&lt;&gt;1=TRUE,"ja",""),"")</f>
        <v/>
      </c>
    </row>
    <row r="552" spans="1:27" ht="15" customHeight="1" x14ac:dyDescent="0.25">
      <c r="A552" s="87"/>
      <c r="B552" s="219" t="str">
        <f>IF(A552&lt;&gt;"",_xlfn.MAXIFS($B$1:B551,$A$1:A551,A552)+1,"")</f>
        <v/>
      </c>
      <c r="C552" s="50"/>
      <c r="D552" s="50"/>
      <c r="E552" s="50"/>
      <c r="F552" s="50"/>
      <c r="G552" s="283"/>
      <c r="H552" s="296"/>
      <c r="I552" s="295"/>
      <c r="J552" s="295"/>
      <c r="K552" s="202"/>
      <c r="L552" s="202"/>
      <c r="M552" s="91" t="str">
        <f>IFERROR(VLOOKUP(H552,Lijsten!$H$1:$I$100,2,0),"")</f>
        <v/>
      </c>
      <c r="N552" s="91" t="str" cm="1">
        <f t="array" ref="N552">IFERROR(_xlfn.IFS(AND(LEFT(F552,6)="Arbeid",RIGHT(F552,3)&lt;&gt;"IKS"),IFERROR(VLOOKUP($G552,Tb_KostenTypen[],2,0),"tarief"),RIGHT(F552,3)="IKS","Uurtarief",LEFT(F552,6)="Arbeid","Uurtarief",AND(LEFT(F552,8)="Bijdrage",RIGHT(F552,15)="(vrijwilligers)"),"Vast tarief"),"")</f>
        <v/>
      </c>
      <c r="O552" s="92"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tarief",IF(LEFT(F552,8)="Bijdrage",VLOOKUP($F552,Tb_KostenTypen[],MATCH(Methode_Keuze,Tb_KostenTypen[#Headers],0),0),VLOOKUP($G552,Lijsten!L:O,4,0))),""),"")</f>
        <v/>
      </c>
      <c r="P552" s="92"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tarief",IF(LEFT(F552,8)="Bijdrage",VLOOKUP($F552,Tb_KostenTypen[],MATCH(Methode_Keuze,Tb_KostenTypen[#Headers],0),0),VLOOKUP($G552,Lijsten!L:O,4,0))),""),"")</f>
        <v/>
      </c>
      <c r="Q552" s="50"/>
      <c r="R552" s="50"/>
      <c r="S552" s="83"/>
      <c r="T552" s="51"/>
      <c r="U552" s="4" t="str" cm="1">
        <f t="array" ref="U552">IF(AA552&lt;&gt;"ja",_xlfn.IFNA(_xlfn.IFS(AND(O552&lt;&gt;"",F552&lt;&gt;"",RIGHT($N552,6)="tarief"),O552*Q552,S552&gt;0,IF(F552&lt;&gt;"",S552,"")),""),"")</f>
        <v/>
      </c>
      <c r="V552" s="4" t="str" cm="1">
        <f t="array" ref="V552">IF(AA552&lt;&gt;"ja",_xlfn.IFNA(_xlfn.IFS(AND(P552&lt;&gt;"",R552&lt;&gt;"",RIGHT($N552,6)="tarief"),P552*R552,T552&gt;0,T552),""),"")</f>
        <v/>
      </c>
      <c r="W552" s="4" t="str" cm="1">
        <f t="array" ref="W552">IFERROR(_xlfn.IFS(OR(F552="",LEFT(Methode_Keuze,4)="Geen"),"",AND(U552&lt;&gt;"",F552&lt;&gt;"Arbeidskosten"),ROUND(U552*VLOOKUP(F552,Tb_ProjectKosten[],MATCH(Tb_ProjectKosten[[#Headers],[Forfat_Percentage]],Tb_ProjectKosten[#Headers],0),0),2),AND(F552="Arbeidskosten",G552&lt;&gt;""),IFERROR(ROUND(U552*VLOOKUP(G552,Tb_KostenTypen[],3,0)*VLOOKUP(F552,Tb_ProjectKosten[],MATCH(Tb_ProjectKosten[[#Headers],[Forfat_Percentage]],Tb_ProjectKosten[#Headers],0),0),2),""),U552 &lt;=0,0),"")</f>
        <v/>
      </c>
      <c r="X552" s="4" t="str" cm="1">
        <f t="array" ref="X552">IFERROR(_xlfn.IFS(OR(F552="",LEFT(Methode_Keuze,4)="Geen"),"",AND(V552&lt;&gt;"",F552&lt;&gt;"Arbeidskosten"),ROUND(V552*VLOOKUP(F552,Tb_ProjectKosten[],MATCH(Tb_ProjectKosten[[#Headers],[Forfat_Percentage]],Tb_ProjectKosten[#Headers],0),0),2),AND(F552="Arbeidskosten",G552&lt;&gt;""),IFERROR(ROUND(V552*VLOOKUP(G552,Tb_KostenTypen[],3,0)*VLOOKUP(F552,Tb_ProjectKosten[],MATCH(Tb_ProjectKosten[[#Headers],[Forfat_Percentage]],Tb_ProjectKosten[#Headers],0),0),2),""),V552 &lt;=0,0),"")</f>
        <v/>
      </c>
      <c r="Y552" s="262"/>
      <c r="Z552" s="49"/>
      <c r="AA552" s="37" t="str" cm="1">
        <f t="array" ref="AA552">IFERROR(IF(INDEX(SubsidieTabel!$Q$1:$T$9,MATCH($F552,SubsidieTabel!$Q$1:$Q$9,0),IFERROR(MATCH(Methode_Keuze,SubsidieTabel!$Q$1:$T$1,0),2))&lt;&gt;1=TRUE,"ja",""),"")</f>
        <v/>
      </c>
    </row>
    <row r="553" spans="1:27" ht="15" customHeight="1" x14ac:dyDescent="0.25">
      <c r="A553" s="87"/>
      <c r="B553" s="219" t="str">
        <f>IF(A553&lt;&gt;"",_xlfn.MAXIFS($B$1:B552,$A$1:A552,A553)+1,"")</f>
        <v/>
      </c>
      <c r="C553" s="50"/>
      <c r="D553" s="50"/>
      <c r="E553" s="50"/>
      <c r="F553" s="50"/>
      <c r="G553" s="283"/>
      <c r="H553" s="296"/>
      <c r="I553" s="295"/>
      <c r="J553" s="295"/>
      <c r="K553" s="202"/>
      <c r="L553" s="202"/>
      <c r="M553" s="91" t="str">
        <f>IFERROR(VLOOKUP(H553,Lijsten!$H$1:$I$100,2,0),"")</f>
        <v/>
      </c>
      <c r="N553" s="91" t="str" cm="1">
        <f t="array" ref="N553">IFERROR(_xlfn.IFS(AND(LEFT(F553,6)="Arbeid",RIGHT(F553,3)&lt;&gt;"IKS"),IFERROR(VLOOKUP($G553,Tb_KostenTypen[],2,0),"tarief"),RIGHT(F553,3)="IKS","Uurtarief",LEFT(F553,6)="Arbeid","Uurtarief",AND(LEFT(F553,8)="Bijdrage",RIGHT(F553,15)="(vrijwilligers)"),"Vast tarief"),"")</f>
        <v/>
      </c>
      <c r="O553" s="92"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tarief",IF(LEFT(F553,8)="Bijdrage",VLOOKUP($F553,Tb_KostenTypen[],MATCH(Methode_Keuze,Tb_KostenTypen[#Headers],0),0),VLOOKUP($G553,Lijsten!L:O,4,0))),""),"")</f>
        <v/>
      </c>
      <c r="P553" s="92"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tarief",IF(LEFT(F553,8)="Bijdrage",VLOOKUP($F553,Tb_KostenTypen[],MATCH(Methode_Keuze,Tb_KostenTypen[#Headers],0),0),VLOOKUP($G553,Lijsten!L:O,4,0))),""),"")</f>
        <v/>
      </c>
      <c r="Q553" s="50"/>
      <c r="R553" s="50"/>
      <c r="S553" s="83"/>
      <c r="T553" s="51"/>
      <c r="U553" s="4" t="str" cm="1">
        <f t="array" ref="U553">IF(AA553&lt;&gt;"ja",_xlfn.IFNA(_xlfn.IFS(AND(O553&lt;&gt;"",F553&lt;&gt;"",RIGHT($N553,6)="tarief"),O553*Q553,S553&gt;0,IF(F553&lt;&gt;"",S553,"")),""),"")</f>
        <v/>
      </c>
      <c r="V553" s="4" t="str" cm="1">
        <f t="array" ref="V553">IF(AA553&lt;&gt;"ja",_xlfn.IFNA(_xlfn.IFS(AND(P553&lt;&gt;"",R553&lt;&gt;"",RIGHT($N553,6)="tarief"),P553*R553,T553&gt;0,T553),""),"")</f>
        <v/>
      </c>
      <c r="W553" s="4" t="str" cm="1">
        <f t="array" ref="W553">IFERROR(_xlfn.IFS(OR(F553="",LEFT(Methode_Keuze,4)="Geen"),"",AND(U553&lt;&gt;"",F553&lt;&gt;"Arbeidskosten"),ROUND(U553*VLOOKUP(F553,Tb_ProjectKosten[],MATCH(Tb_ProjectKosten[[#Headers],[Forfat_Percentage]],Tb_ProjectKosten[#Headers],0),0),2),AND(F553="Arbeidskosten",G553&lt;&gt;""),IFERROR(ROUND(U553*VLOOKUP(G553,Tb_KostenTypen[],3,0)*VLOOKUP(F553,Tb_ProjectKosten[],MATCH(Tb_ProjectKosten[[#Headers],[Forfat_Percentage]],Tb_ProjectKosten[#Headers],0),0),2),""),U553 &lt;=0,0),"")</f>
        <v/>
      </c>
      <c r="X553" s="4" t="str" cm="1">
        <f t="array" ref="X553">IFERROR(_xlfn.IFS(OR(F553="",LEFT(Methode_Keuze,4)="Geen"),"",AND(V553&lt;&gt;"",F553&lt;&gt;"Arbeidskosten"),ROUND(V553*VLOOKUP(F553,Tb_ProjectKosten[],MATCH(Tb_ProjectKosten[[#Headers],[Forfat_Percentage]],Tb_ProjectKosten[#Headers],0),0),2),AND(F553="Arbeidskosten",G553&lt;&gt;""),IFERROR(ROUND(V553*VLOOKUP(G553,Tb_KostenTypen[],3,0)*VLOOKUP(F553,Tb_ProjectKosten[],MATCH(Tb_ProjectKosten[[#Headers],[Forfat_Percentage]],Tb_ProjectKosten[#Headers],0),0),2),""),V553 &lt;=0,0),"")</f>
        <v/>
      </c>
      <c r="Y553" s="262"/>
      <c r="Z553" s="49"/>
      <c r="AA553" s="37" t="str" cm="1">
        <f t="array" ref="AA553">IFERROR(IF(INDEX(SubsidieTabel!$Q$1:$T$9,MATCH($F553,SubsidieTabel!$Q$1:$Q$9,0),IFERROR(MATCH(Methode_Keuze,SubsidieTabel!$Q$1:$T$1,0),2))&lt;&gt;1=TRUE,"ja",""),"")</f>
        <v/>
      </c>
    </row>
    <row r="554" spans="1:27" ht="15" customHeight="1" x14ac:dyDescent="0.25">
      <c r="A554" s="87"/>
      <c r="B554" s="219" t="str">
        <f>IF(A554&lt;&gt;"",_xlfn.MAXIFS($B$1:B553,$A$1:A553,A554)+1,"")</f>
        <v/>
      </c>
      <c r="C554" s="50"/>
      <c r="D554" s="50"/>
      <c r="E554" s="50"/>
      <c r="F554" s="50"/>
      <c r="G554" s="283"/>
      <c r="H554" s="296"/>
      <c r="I554" s="295"/>
      <c r="J554" s="295"/>
      <c r="K554" s="202"/>
      <c r="L554" s="202"/>
      <c r="M554" s="91" t="str">
        <f>IFERROR(VLOOKUP(H554,Lijsten!$H$1:$I$100,2,0),"")</f>
        <v/>
      </c>
      <c r="N554" s="91" t="str" cm="1">
        <f t="array" ref="N554">IFERROR(_xlfn.IFS(AND(LEFT(F554,6)="Arbeid",RIGHT(F554,3)&lt;&gt;"IKS"),IFERROR(VLOOKUP($G554,Tb_KostenTypen[],2,0),"tarief"),RIGHT(F554,3)="IKS","Uurtarief",LEFT(F554,6)="Arbeid","Uurtarief",AND(LEFT(F554,8)="Bijdrage",RIGHT(F554,15)="(vrijwilligers)"),"Vast tarief"),"")</f>
        <v/>
      </c>
      <c r="O554" s="92"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tarief",IF(LEFT(F554,8)="Bijdrage",VLOOKUP($F554,Tb_KostenTypen[],MATCH(Methode_Keuze,Tb_KostenTypen[#Headers],0),0),VLOOKUP($G554,Lijsten!L:O,4,0))),""),"")</f>
        <v/>
      </c>
      <c r="P554" s="92"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tarief",IF(LEFT(F554,8)="Bijdrage",VLOOKUP($F554,Tb_KostenTypen[],MATCH(Methode_Keuze,Tb_KostenTypen[#Headers],0),0),VLOOKUP($G554,Lijsten!L:O,4,0))),""),"")</f>
        <v/>
      </c>
      <c r="Q554" s="50"/>
      <c r="R554" s="50"/>
      <c r="S554" s="83"/>
      <c r="T554" s="51"/>
      <c r="U554" s="4" t="str" cm="1">
        <f t="array" ref="U554">IF(AA554&lt;&gt;"ja",_xlfn.IFNA(_xlfn.IFS(AND(O554&lt;&gt;"",F554&lt;&gt;"",RIGHT($N554,6)="tarief"),O554*Q554,S554&gt;0,IF(F554&lt;&gt;"",S554,"")),""),"")</f>
        <v/>
      </c>
      <c r="V554" s="4" t="str" cm="1">
        <f t="array" ref="V554">IF(AA554&lt;&gt;"ja",_xlfn.IFNA(_xlfn.IFS(AND(P554&lt;&gt;"",R554&lt;&gt;"",RIGHT($N554,6)="tarief"),P554*R554,T554&gt;0,T554),""),"")</f>
        <v/>
      </c>
      <c r="W554" s="4" t="str" cm="1">
        <f t="array" ref="W554">IFERROR(_xlfn.IFS(OR(F554="",LEFT(Methode_Keuze,4)="Geen"),"",AND(U554&lt;&gt;"",F554&lt;&gt;"Arbeidskosten"),ROUND(U554*VLOOKUP(F554,Tb_ProjectKosten[],MATCH(Tb_ProjectKosten[[#Headers],[Forfat_Percentage]],Tb_ProjectKosten[#Headers],0),0),2),AND(F554="Arbeidskosten",G554&lt;&gt;""),IFERROR(ROUND(U554*VLOOKUP(G554,Tb_KostenTypen[],3,0)*VLOOKUP(F554,Tb_ProjectKosten[],MATCH(Tb_ProjectKosten[[#Headers],[Forfat_Percentage]],Tb_ProjectKosten[#Headers],0),0),2),""),U554 &lt;=0,0),"")</f>
        <v/>
      </c>
      <c r="X554" s="4" t="str" cm="1">
        <f t="array" ref="X554">IFERROR(_xlfn.IFS(OR(F554="",LEFT(Methode_Keuze,4)="Geen"),"",AND(V554&lt;&gt;"",F554&lt;&gt;"Arbeidskosten"),ROUND(V554*VLOOKUP(F554,Tb_ProjectKosten[],MATCH(Tb_ProjectKosten[[#Headers],[Forfat_Percentage]],Tb_ProjectKosten[#Headers],0),0),2),AND(F554="Arbeidskosten",G554&lt;&gt;""),IFERROR(ROUND(V554*VLOOKUP(G554,Tb_KostenTypen[],3,0)*VLOOKUP(F554,Tb_ProjectKosten[],MATCH(Tb_ProjectKosten[[#Headers],[Forfat_Percentage]],Tb_ProjectKosten[#Headers],0),0),2),""),V554 &lt;=0,0),"")</f>
        <v/>
      </c>
      <c r="Y554" s="262"/>
      <c r="Z554" s="49"/>
      <c r="AA554" s="37" t="str" cm="1">
        <f t="array" ref="AA554">IFERROR(IF(INDEX(SubsidieTabel!$Q$1:$T$9,MATCH($F554,SubsidieTabel!$Q$1:$Q$9,0),IFERROR(MATCH(Methode_Keuze,SubsidieTabel!$Q$1:$T$1,0),2))&lt;&gt;1=TRUE,"ja",""),"")</f>
        <v/>
      </c>
    </row>
    <row r="555" spans="1:27" ht="15" customHeight="1" x14ac:dyDescent="0.25">
      <c r="A555" s="87"/>
      <c r="B555" s="219" t="str">
        <f>IF(A555&lt;&gt;"",_xlfn.MAXIFS($B$1:B554,$A$1:A554,A555)+1,"")</f>
        <v/>
      </c>
      <c r="C555" s="50"/>
      <c r="D555" s="50"/>
      <c r="E555" s="50"/>
      <c r="F555" s="50"/>
      <c r="G555" s="283"/>
      <c r="H555" s="296"/>
      <c r="I555" s="295"/>
      <c r="J555" s="295"/>
      <c r="K555" s="202"/>
      <c r="L555" s="202"/>
      <c r="M555" s="91" t="str">
        <f>IFERROR(VLOOKUP(H555,Lijsten!$H$1:$I$100,2,0),"")</f>
        <v/>
      </c>
      <c r="N555" s="91" t="str" cm="1">
        <f t="array" ref="N555">IFERROR(_xlfn.IFS(AND(LEFT(F555,6)="Arbeid",RIGHT(F555,3)&lt;&gt;"IKS"),IFERROR(VLOOKUP($G555,Tb_KostenTypen[],2,0),"tarief"),RIGHT(F555,3)="IKS","Uurtarief",LEFT(F555,6)="Arbeid","Uurtarief",AND(LEFT(F555,8)="Bijdrage",RIGHT(F555,15)="(vrijwilligers)"),"Vast tarief"),"")</f>
        <v/>
      </c>
      <c r="O555" s="92"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tarief",IF(LEFT(F555,8)="Bijdrage",VLOOKUP($F555,Tb_KostenTypen[],MATCH(Methode_Keuze,Tb_KostenTypen[#Headers],0),0),VLOOKUP($G555,Lijsten!L:O,4,0))),""),"")</f>
        <v/>
      </c>
      <c r="P555" s="92"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tarief",IF(LEFT(F555,8)="Bijdrage",VLOOKUP($F555,Tb_KostenTypen[],MATCH(Methode_Keuze,Tb_KostenTypen[#Headers],0),0),VLOOKUP($G555,Lijsten!L:O,4,0))),""),"")</f>
        <v/>
      </c>
      <c r="Q555" s="50"/>
      <c r="R555" s="50"/>
      <c r="S555" s="83"/>
      <c r="T555" s="51"/>
      <c r="U555" s="4" t="str" cm="1">
        <f t="array" ref="U555">IF(AA555&lt;&gt;"ja",_xlfn.IFNA(_xlfn.IFS(AND(O555&lt;&gt;"",F555&lt;&gt;"",RIGHT($N555,6)="tarief"),O555*Q555,S555&gt;0,IF(F555&lt;&gt;"",S555,"")),""),"")</f>
        <v/>
      </c>
      <c r="V555" s="4" t="str" cm="1">
        <f t="array" ref="V555">IF(AA555&lt;&gt;"ja",_xlfn.IFNA(_xlfn.IFS(AND(P555&lt;&gt;"",R555&lt;&gt;"",RIGHT($N555,6)="tarief"),P555*R555,T555&gt;0,T555),""),"")</f>
        <v/>
      </c>
      <c r="W555" s="4" t="str" cm="1">
        <f t="array" ref="W555">IFERROR(_xlfn.IFS(OR(F555="",LEFT(Methode_Keuze,4)="Geen"),"",AND(U555&lt;&gt;"",F555&lt;&gt;"Arbeidskosten"),ROUND(U555*VLOOKUP(F555,Tb_ProjectKosten[],MATCH(Tb_ProjectKosten[[#Headers],[Forfat_Percentage]],Tb_ProjectKosten[#Headers],0),0),2),AND(F555="Arbeidskosten",G555&lt;&gt;""),IFERROR(ROUND(U555*VLOOKUP(G555,Tb_KostenTypen[],3,0)*VLOOKUP(F555,Tb_ProjectKosten[],MATCH(Tb_ProjectKosten[[#Headers],[Forfat_Percentage]],Tb_ProjectKosten[#Headers],0),0),2),""),U555 &lt;=0,0),"")</f>
        <v/>
      </c>
      <c r="X555" s="4" t="str" cm="1">
        <f t="array" ref="X555">IFERROR(_xlfn.IFS(OR(F555="",LEFT(Methode_Keuze,4)="Geen"),"",AND(V555&lt;&gt;"",F555&lt;&gt;"Arbeidskosten"),ROUND(V555*VLOOKUP(F555,Tb_ProjectKosten[],MATCH(Tb_ProjectKosten[[#Headers],[Forfat_Percentage]],Tb_ProjectKosten[#Headers],0),0),2),AND(F555="Arbeidskosten",G555&lt;&gt;""),IFERROR(ROUND(V555*VLOOKUP(G555,Tb_KostenTypen[],3,0)*VLOOKUP(F555,Tb_ProjectKosten[],MATCH(Tb_ProjectKosten[[#Headers],[Forfat_Percentage]],Tb_ProjectKosten[#Headers],0),0),2),""),V555 &lt;=0,0),"")</f>
        <v/>
      </c>
      <c r="Y555" s="262"/>
      <c r="Z555" s="49"/>
      <c r="AA555" s="37" t="str" cm="1">
        <f t="array" ref="AA555">IFERROR(IF(INDEX(SubsidieTabel!$Q$1:$T$9,MATCH($F555,SubsidieTabel!$Q$1:$Q$9,0),IFERROR(MATCH(Methode_Keuze,SubsidieTabel!$Q$1:$T$1,0),2))&lt;&gt;1=TRUE,"ja",""),"")</f>
        <v/>
      </c>
    </row>
    <row r="556" spans="1:27" ht="15" customHeight="1" x14ac:dyDescent="0.25">
      <c r="A556" s="87"/>
      <c r="B556" s="219" t="str">
        <f>IF(A556&lt;&gt;"",_xlfn.MAXIFS($B$1:B555,$A$1:A555,A556)+1,"")</f>
        <v/>
      </c>
      <c r="C556" s="50"/>
      <c r="D556" s="50"/>
      <c r="E556" s="50"/>
      <c r="F556" s="50"/>
      <c r="G556" s="283"/>
      <c r="H556" s="296"/>
      <c r="I556" s="295"/>
      <c r="J556" s="295"/>
      <c r="K556" s="202"/>
      <c r="L556" s="202"/>
      <c r="M556" s="91" t="str">
        <f>IFERROR(VLOOKUP(H556,Lijsten!$H$1:$I$100,2,0),"")</f>
        <v/>
      </c>
      <c r="N556" s="91" t="str" cm="1">
        <f t="array" ref="N556">IFERROR(_xlfn.IFS(AND(LEFT(F556,6)="Arbeid",RIGHT(F556,3)&lt;&gt;"IKS"),IFERROR(VLOOKUP($G556,Tb_KostenTypen[],2,0),"tarief"),RIGHT(F556,3)="IKS","Uurtarief",LEFT(F556,6)="Arbeid","Uurtarief",AND(LEFT(F556,8)="Bijdrage",RIGHT(F556,15)="(vrijwilligers)"),"Vast tarief"),"")</f>
        <v/>
      </c>
      <c r="O556" s="92"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tarief",IF(LEFT(F556,8)="Bijdrage",VLOOKUP($F556,Tb_KostenTypen[],MATCH(Methode_Keuze,Tb_KostenTypen[#Headers],0),0),VLOOKUP($G556,Lijsten!L:O,4,0))),""),"")</f>
        <v/>
      </c>
      <c r="P556" s="92"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tarief",IF(LEFT(F556,8)="Bijdrage",VLOOKUP($F556,Tb_KostenTypen[],MATCH(Methode_Keuze,Tb_KostenTypen[#Headers],0),0),VLOOKUP($G556,Lijsten!L:O,4,0))),""),"")</f>
        <v/>
      </c>
      <c r="Q556" s="50"/>
      <c r="R556" s="50"/>
      <c r="S556" s="83"/>
      <c r="T556" s="51"/>
      <c r="U556" s="4" t="str" cm="1">
        <f t="array" ref="U556">IF(AA556&lt;&gt;"ja",_xlfn.IFNA(_xlfn.IFS(AND(O556&lt;&gt;"",F556&lt;&gt;"",RIGHT($N556,6)="tarief"),O556*Q556,S556&gt;0,IF(F556&lt;&gt;"",S556,"")),""),"")</f>
        <v/>
      </c>
      <c r="V556" s="4" t="str" cm="1">
        <f t="array" ref="V556">IF(AA556&lt;&gt;"ja",_xlfn.IFNA(_xlfn.IFS(AND(P556&lt;&gt;"",R556&lt;&gt;"",RIGHT($N556,6)="tarief"),P556*R556,T556&gt;0,T556),""),"")</f>
        <v/>
      </c>
      <c r="W556" s="4" t="str" cm="1">
        <f t="array" ref="W556">IFERROR(_xlfn.IFS(OR(F556="",LEFT(Methode_Keuze,4)="Geen"),"",AND(U556&lt;&gt;"",F556&lt;&gt;"Arbeidskosten"),ROUND(U556*VLOOKUP(F556,Tb_ProjectKosten[],MATCH(Tb_ProjectKosten[[#Headers],[Forfat_Percentage]],Tb_ProjectKosten[#Headers],0),0),2),AND(F556="Arbeidskosten",G556&lt;&gt;""),IFERROR(ROUND(U556*VLOOKUP(G556,Tb_KostenTypen[],3,0)*VLOOKUP(F556,Tb_ProjectKosten[],MATCH(Tb_ProjectKosten[[#Headers],[Forfat_Percentage]],Tb_ProjectKosten[#Headers],0),0),2),""),U556 &lt;=0,0),"")</f>
        <v/>
      </c>
      <c r="X556" s="4" t="str" cm="1">
        <f t="array" ref="X556">IFERROR(_xlfn.IFS(OR(F556="",LEFT(Methode_Keuze,4)="Geen"),"",AND(V556&lt;&gt;"",F556&lt;&gt;"Arbeidskosten"),ROUND(V556*VLOOKUP(F556,Tb_ProjectKosten[],MATCH(Tb_ProjectKosten[[#Headers],[Forfat_Percentage]],Tb_ProjectKosten[#Headers],0),0),2),AND(F556="Arbeidskosten",G556&lt;&gt;""),IFERROR(ROUND(V556*VLOOKUP(G556,Tb_KostenTypen[],3,0)*VLOOKUP(F556,Tb_ProjectKosten[],MATCH(Tb_ProjectKosten[[#Headers],[Forfat_Percentage]],Tb_ProjectKosten[#Headers],0),0),2),""),V556 &lt;=0,0),"")</f>
        <v/>
      </c>
      <c r="Y556" s="262"/>
      <c r="Z556" s="49"/>
      <c r="AA556" s="37" t="str" cm="1">
        <f t="array" ref="AA556">IFERROR(IF(INDEX(SubsidieTabel!$Q$1:$T$9,MATCH($F556,SubsidieTabel!$Q$1:$Q$9,0),IFERROR(MATCH(Methode_Keuze,SubsidieTabel!$Q$1:$T$1,0),2))&lt;&gt;1=TRUE,"ja",""),"")</f>
        <v/>
      </c>
    </row>
    <row r="557" spans="1:27" ht="15" customHeight="1" x14ac:dyDescent="0.25">
      <c r="A557" s="87"/>
      <c r="B557" s="219" t="str">
        <f>IF(A557&lt;&gt;"",_xlfn.MAXIFS($B$1:B556,$A$1:A556,A557)+1,"")</f>
        <v/>
      </c>
      <c r="C557" s="50"/>
      <c r="D557" s="50"/>
      <c r="E557" s="50"/>
      <c r="F557" s="50"/>
      <c r="G557" s="283"/>
      <c r="H557" s="296"/>
      <c r="I557" s="295"/>
      <c r="J557" s="295"/>
      <c r="K557" s="202"/>
      <c r="L557" s="202"/>
      <c r="M557" s="91" t="str">
        <f>IFERROR(VLOOKUP(H557,Lijsten!$H$1:$I$100,2,0),"")</f>
        <v/>
      </c>
      <c r="N557" s="91" t="str" cm="1">
        <f t="array" ref="N557">IFERROR(_xlfn.IFS(AND(LEFT(F557,6)="Arbeid",RIGHT(F557,3)&lt;&gt;"IKS"),IFERROR(VLOOKUP($G557,Tb_KostenTypen[],2,0),"tarief"),RIGHT(F557,3)="IKS","Uurtarief",LEFT(F557,6)="Arbeid","Uurtarief",AND(LEFT(F557,8)="Bijdrage",RIGHT(F557,15)="(vrijwilligers)"),"Vast tarief"),"")</f>
        <v/>
      </c>
      <c r="O557" s="92"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tarief",IF(LEFT(F557,8)="Bijdrage",VLOOKUP($F557,Tb_KostenTypen[],MATCH(Methode_Keuze,Tb_KostenTypen[#Headers],0),0),VLOOKUP($G557,Lijsten!L:O,4,0))),""),"")</f>
        <v/>
      </c>
      <c r="P557" s="92"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tarief",IF(LEFT(F557,8)="Bijdrage",VLOOKUP($F557,Tb_KostenTypen[],MATCH(Methode_Keuze,Tb_KostenTypen[#Headers],0),0),VLOOKUP($G557,Lijsten!L:O,4,0))),""),"")</f>
        <v/>
      </c>
      <c r="Q557" s="50"/>
      <c r="R557" s="50"/>
      <c r="S557" s="83"/>
      <c r="T557" s="51"/>
      <c r="U557" s="4" t="str" cm="1">
        <f t="array" ref="U557">IF(AA557&lt;&gt;"ja",_xlfn.IFNA(_xlfn.IFS(AND(O557&lt;&gt;"",F557&lt;&gt;"",RIGHT($N557,6)="tarief"),O557*Q557,S557&gt;0,IF(F557&lt;&gt;"",S557,"")),""),"")</f>
        <v/>
      </c>
      <c r="V557" s="4" t="str" cm="1">
        <f t="array" ref="V557">IF(AA557&lt;&gt;"ja",_xlfn.IFNA(_xlfn.IFS(AND(P557&lt;&gt;"",R557&lt;&gt;"",RIGHT($N557,6)="tarief"),P557*R557,T557&gt;0,T557),""),"")</f>
        <v/>
      </c>
      <c r="W557" s="4" t="str" cm="1">
        <f t="array" ref="W557">IFERROR(_xlfn.IFS(OR(F557="",LEFT(Methode_Keuze,4)="Geen"),"",AND(U557&lt;&gt;"",F557&lt;&gt;"Arbeidskosten"),ROUND(U557*VLOOKUP(F557,Tb_ProjectKosten[],MATCH(Tb_ProjectKosten[[#Headers],[Forfat_Percentage]],Tb_ProjectKosten[#Headers],0),0),2),AND(F557="Arbeidskosten",G557&lt;&gt;""),IFERROR(ROUND(U557*VLOOKUP(G557,Tb_KostenTypen[],3,0)*VLOOKUP(F557,Tb_ProjectKosten[],MATCH(Tb_ProjectKosten[[#Headers],[Forfat_Percentage]],Tb_ProjectKosten[#Headers],0),0),2),""),U557 &lt;=0,0),"")</f>
        <v/>
      </c>
      <c r="X557" s="4" t="str" cm="1">
        <f t="array" ref="X557">IFERROR(_xlfn.IFS(OR(F557="",LEFT(Methode_Keuze,4)="Geen"),"",AND(V557&lt;&gt;"",F557&lt;&gt;"Arbeidskosten"),ROUND(V557*VLOOKUP(F557,Tb_ProjectKosten[],MATCH(Tb_ProjectKosten[[#Headers],[Forfat_Percentage]],Tb_ProjectKosten[#Headers],0),0),2),AND(F557="Arbeidskosten",G557&lt;&gt;""),IFERROR(ROUND(V557*VLOOKUP(G557,Tb_KostenTypen[],3,0)*VLOOKUP(F557,Tb_ProjectKosten[],MATCH(Tb_ProjectKosten[[#Headers],[Forfat_Percentage]],Tb_ProjectKosten[#Headers],0),0),2),""),V557 &lt;=0,0),"")</f>
        <v/>
      </c>
      <c r="Y557" s="262"/>
      <c r="Z557" s="49"/>
      <c r="AA557" s="37" t="str" cm="1">
        <f t="array" ref="AA557">IFERROR(IF(INDEX(SubsidieTabel!$Q$1:$T$9,MATCH($F557,SubsidieTabel!$Q$1:$Q$9,0),IFERROR(MATCH(Methode_Keuze,SubsidieTabel!$Q$1:$T$1,0),2))&lt;&gt;1=TRUE,"ja",""),"")</f>
        <v/>
      </c>
    </row>
    <row r="558" spans="1:27" ht="15" customHeight="1" x14ac:dyDescent="0.25">
      <c r="A558" s="87"/>
      <c r="B558" s="219" t="str">
        <f>IF(A558&lt;&gt;"",_xlfn.MAXIFS($B$1:B557,$A$1:A557,A558)+1,"")</f>
        <v/>
      </c>
      <c r="C558" s="50"/>
      <c r="D558" s="50"/>
      <c r="E558" s="50"/>
      <c r="F558" s="50"/>
      <c r="G558" s="283"/>
      <c r="H558" s="296"/>
      <c r="I558" s="295"/>
      <c r="J558" s="295"/>
      <c r="K558" s="202"/>
      <c r="L558" s="202"/>
      <c r="M558" s="91" t="str">
        <f>IFERROR(VLOOKUP(H558,Lijsten!$H$1:$I$100,2,0),"")</f>
        <v/>
      </c>
      <c r="N558" s="91" t="str" cm="1">
        <f t="array" ref="N558">IFERROR(_xlfn.IFS(AND(LEFT(F558,6)="Arbeid",RIGHT(F558,3)&lt;&gt;"IKS"),IFERROR(VLOOKUP($G558,Tb_KostenTypen[],2,0),"tarief"),RIGHT(F558,3)="IKS","Uurtarief",LEFT(F558,6)="Arbeid","Uurtarief",AND(LEFT(F558,8)="Bijdrage",RIGHT(F558,15)="(vrijwilligers)"),"Vast tarief"),"")</f>
        <v/>
      </c>
      <c r="O558" s="92"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tarief",IF(LEFT(F558,8)="Bijdrage",VLOOKUP($F558,Tb_KostenTypen[],MATCH(Methode_Keuze,Tb_KostenTypen[#Headers],0),0),VLOOKUP($G558,Lijsten!L:O,4,0))),""),"")</f>
        <v/>
      </c>
      <c r="P558" s="92"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tarief",IF(LEFT(F558,8)="Bijdrage",VLOOKUP($F558,Tb_KostenTypen[],MATCH(Methode_Keuze,Tb_KostenTypen[#Headers],0),0),VLOOKUP($G558,Lijsten!L:O,4,0))),""),"")</f>
        <v/>
      </c>
      <c r="Q558" s="50"/>
      <c r="R558" s="50"/>
      <c r="S558" s="83"/>
      <c r="T558" s="51"/>
      <c r="U558" s="4" t="str" cm="1">
        <f t="array" ref="U558">IF(AA558&lt;&gt;"ja",_xlfn.IFNA(_xlfn.IFS(AND(O558&lt;&gt;"",F558&lt;&gt;"",RIGHT($N558,6)="tarief"),O558*Q558,S558&gt;0,IF(F558&lt;&gt;"",S558,"")),""),"")</f>
        <v/>
      </c>
      <c r="V558" s="4" t="str" cm="1">
        <f t="array" ref="V558">IF(AA558&lt;&gt;"ja",_xlfn.IFNA(_xlfn.IFS(AND(P558&lt;&gt;"",R558&lt;&gt;"",RIGHT($N558,6)="tarief"),P558*R558,T558&gt;0,T558),""),"")</f>
        <v/>
      </c>
      <c r="W558" s="4" t="str" cm="1">
        <f t="array" ref="W558">IFERROR(_xlfn.IFS(OR(F558="",LEFT(Methode_Keuze,4)="Geen"),"",AND(U558&lt;&gt;"",F558&lt;&gt;"Arbeidskosten"),ROUND(U558*VLOOKUP(F558,Tb_ProjectKosten[],MATCH(Tb_ProjectKosten[[#Headers],[Forfat_Percentage]],Tb_ProjectKosten[#Headers],0),0),2),AND(F558="Arbeidskosten",G558&lt;&gt;""),IFERROR(ROUND(U558*VLOOKUP(G558,Tb_KostenTypen[],3,0)*VLOOKUP(F558,Tb_ProjectKosten[],MATCH(Tb_ProjectKosten[[#Headers],[Forfat_Percentage]],Tb_ProjectKosten[#Headers],0),0),2),""),U558 &lt;=0,0),"")</f>
        <v/>
      </c>
      <c r="X558" s="4" t="str" cm="1">
        <f t="array" ref="X558">IFERROR(_xlfn.IFS(OR(F558="",LEFT(Methode_Keuze,4)="Geen"),"",AND(V558&lt;&gt;"",F558&lt;&gt;"Arbeidskosten"),ROUND(V558*VLOOKUP(F558,Tb_ProjectKosten[],MATCH(Tb_ProjectKosten[[#Headers],[Forfat_Percentage]],Tb_ProjectKosten[#Headers],0),0),2),AND(F558="Arbeidskosten",G558&lt;&gt;""),IFERROR(ROUND(V558*VLOOKUP(G558,Tb_KostenTypen[],3,0)*VLOOKUP(F558,Tb_ProjectKosten[],MATCH(Tb_ProjectKosten[[#Headers],[Forfat_Percentage]],Tb_ProjectKosten[#Headers],0),0),2),""),V558 &lt;=0,0),"")</f>
        <v/>
      </c>
      <c r="Y558" s="262"/>
      <c r="Z558" s="49"/>
      <c r="AA558" s="37" t="str" cm="1">
        <f t="array" ref="AA558">IFERROR(IF(INDEX(SubsidieTabel!$Q$1:$T$9,MATCH($F558,SubsidieTabel!$Q$1:$Q$9,0),IFERROR(MATCH(Methode_Keuze,SubsidieTabel!$Q$1:$T$1,0),2))&lt;&gt;1=TRUE,"ja",""),"")</f>
        <v/>
      </c>
    </row>
    <row r="559" spans="1:27" ht="15" customHeight="1" x14ac:dyDescent="0.25">
      <c r="A559" s="87"/>
      <c r="B559" s="219" t="str">
        <f>IF(A559&lt;&gt;"",_xlfn.MAXIFS($B$1:B558,$A$1:A558,A559)+1,"")</f>
        <v/>
      </c>
      <c r="C559" s="50"/>
      <c r="D559" s="50"/>
      <c r="E559" s="50"/>
      <c r="F559" s="50"/>
      <c r="G559" s="283"/>
      <c r="H559" s="296"/>
      <c r="I559" s="295"/>
      <c r="J559" s="295"/>
      <c r="K559" s="202"/>
      <c r="L559" s="202"/>
      <c r="M559" s="91" t="str">
        <f>IFERROR(VLOOKUP(H559,Lijsten!$H$1:$I$100,2,0),"")</f>
        <v/>
      </c>
      <c r="N559" s="91" t="str" cm="1">
        <f t="array" ref="N559">IFERROR(_xlfn.IFS(AND(LEFT(F559,6)="Arbeid",RIGHT(F559,3)&lt;&gt;"IKS"),IFERROR(VLOOKUP($G559,Tb_KostenTypen[],2,0),"tarief"),RIGHT(F559,3)="IKS","Uurtarief",LEFT(F559,6)="Arbeid","Uurtarief",AND(LEFT(F559,8)="Bijdrage",RIGHT(F559,15)="(vrijwilligers)"),"Vast tarief"),"")</f>
        <v/>
      </c>
      <c r="O559" s="92"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tarief",IF(LEFT(F559,8)="Bijdrage",VLOOKUP($F559,Tb_KostenTypen[],MATCH(Methode_Keuze,Tb_KostenTypen[#Headers],0),0),VLOOKUP($G559,Lijsten!L:O,4,0))),""),"")</f>
        <v/>
      </c>
      <c r="P559" s="92"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tarief",IF(LEFT(F559,8)="Bijdrage",VLOOKUP($F559,Tb_KostenTypen[],MATCH(Methode_Keuze,Tb_KostenTypen[#Headers],0),0),VLOOKUP($G559,Lijsten!L:O,4,0))),""),"")</f>
        <v/>
      </c>
      <c r="Q559" s="50"/>
      <c r="R559" s="50"/>
      <c r="S559" s="83"/>
      <c r="T559" s="51"/>
      <c r="U559" s="4" t="str" cm="1">
        <f t="array" ref="U559">IF(AA559&lt;&gt;"ja",_xlfn.IFNA(_xlfn.IFS(AND(O559&lt;&gt;"",F559&lt;&gt;"",RIGHT($N559,6)="tarief"),O559*Q559,S559&gt;0,IF(F559&lt;&gt;"",S559,"")),""),"")</f>
        <v/>
      </c>
      <c r="V559" s="4" t="str" cm="1">
        <f t="array" ref="V559">IF(AA559&lt;&gt;"ja",_xlfn.IFNA(_xlfn.IFS(AND(P559&lt;&gt;"",R559&lt;&gt;"",RIGHT($N559,6)="tarief"),P559*R559,T559&gt;0,T559),""),"")</f>
        <v/>
      </c>
      <c r="W559" s="4" t="str" cm="1">
        <f t="array" ref="W559">IFERROR(_xlfn.IFS(OR(F559="",LEFT(Methode_Keuze,4)="Geen"),"",AND(U559&lt;&gt;"",F559&lt;&gt;"Arbeidskosten"),ROUND(U559*VLOOKUP(F559,Tb_ProjectKosten[],MATCH(Tb_ProjectKosten[[#Headers],[Forfat_Percentage]],Tb_ProjectKosten[#Headers],0),0),2),AND(F559="Arbeidskosten",G559&lt;&gt;""),IFERROR(ROUND(U559*VLOOKUP(G559,Tb_KostenTypen[],3,0)*VLOOKUP(F559,Tb_ProjectKosten[],MATCH(Tb_ProjectKosten[[#Headers],[Forfat_Percentage]],Tb_ProjectKosten[#Headers],0),0),2),""),U559 &lt;=0,0),"")</f>
        <v/>
      </c>
      <c r="X559" s="4" t="str" cm="1">
        <f t="array" ref="X559">IFERROR(_xlfn.IFS(OR(F559="",LEFT(Methode_Keuze,4)="Geen"),"",AND(V559&lt;&gt;"",F559&lt;&gt;"Arbeidskosten"),ROUND(V559*VLOOKUP(F559,Tb_ProjectKosten[],MATCH(Tb_ProjectKosten[[#Headers],[Forfat_Percentage]],Tb_ProjectKosten[#Headers],0),0),2),AND(F559="Arbeidskosten",G559&lt;&gt;""),IFERROR(ROUND(V559*VLOOKUP(G559,Tb_KostenTypen[],3,0)*VLOOKUP(F559,Tb_ProjectKosten[],MATCH(Tb_ProjectKosten[[#Headers],[Forfat_Percentage]],Tb_ProjectKosten[#Headers],0),0),2),""),V559 &lt;=0,0),"")</f>
        <v/>
      </c>
      <c r="Y559" s="262"/>
      <c r="Z559" s="49"/>
      <c r="AA559" s="37" t="str" cm="1">
        <f t="array" ref="AA559">IFERROR(IF(INDEX(SubsidieTabel!$Q$1:$T$9,MATCH($F559,SubsidieTabel!$Q$1:$Q$9,0),IFERROR(MATCH(Methode_Keuze,SubsidieTabel!$Q$1:$T$1,0),2))&lt;&gt;1=TRUE,"ja",""),"")</f>
        <v/>
      </c>
    </row>
    <row r="560" spans="1:27" ht="15" customHeight="1" x14ac:dyDescent="0.25">
      <c r="A560" s="87"/>
      <c r="B560" s="219" t="str">
        <f>IF(A560&lt;&gt;"",_xlfn.MAXIFS($B$1:B559,$A$1:A559,A560)+1,"")</f>
        <v/>
      </c>
      <c r="C560" s="50"/>
      <c r="D560" s="50"/>
      <c r="E560" s="50"/>
      <c r="F560" s="50"/>
      <c r="G560" s="283"/>
      <c r="H560" s="296"/>
      <c r="I560" s="295"/>
      <c r="J560" s="295"/>
      <c r="K560" s="202"/>
      <c r="L560" s="202"/>
      <c r="M560" s="91" t="str">
        <f>IFERROR(VLOOKUP(H560,Lijsten!$H$1:$I$100,2,0),"")</f>
        <v/>
      </c>
      <c r="N560" s="91" t="str" cm="1">
        <f t="array" ref="N560">IFERROR(_xlfn.IFS(AND(LEFT(F560,6)="Arbeid",RIGHT(F560,3)&lt;&gt;"IKS"),IFERROR(VLOOKUP($G560,Tb_KostenTypen[],2,0),"tarief"),RIGHT(F560,3)="IKS","Uurtarief",LEFT(F560,6)="Arbeid","Uurtarief",AND(LEFT(F560,8)="Bijdrage",RIGHT(F560,15)="(vrijwilligers)"),"Vast tarief"),"")</f>
        <v/>
      </c>
      <c r="O560" s="92"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tarief",IF(LEFT(F560,8)="Bijdrage",VLOOKUP($F560,Tb_KostenTypen[],MATCH(Methode_Keuze,Tb_KostenTypen[#Headers],0),0),VLOOKUP($G560,Lijsten!L:O,4,0))),""),"")</f>
        <v/>
      </c>
      <c r="P560" s="92"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tarief",IF(LEFT(F560,8)="Bijdrage",VLOOKUP($F560,Tb_KostenTypen[],MATCH(Methode_Keuze,Tb_KostenTypen[#Headers],0),0),VLOOKUP($G560,Lijsten!L:O,4,0))),""),"")</f>
        <v/>
      </c>
      <c r="Q560" s="50"/>
      <c r="R560" s="50"/>
      <c r="S560" s="83"/>
      <c r="T560" s="51"/>
      <c r="U560" s="4" t="str" cm="1">
        <f t="array" ref="U560">IF(AA560&lt;&gt;"ja",_xlfn.IFNA(_xlfn.IFS(AND(O560&lt;&gt;"",F560&lt;&gt;"",RIGHT($N560,6)="tarief"),O560*Q560,S560&gt;0,IF(F560&lt;&gt;"",S560,"")),""),"")</f>
        <v/>
      </c>
      <c r="V560" s="4" t="str" cm="1">
        <f t="array" ref="V560">IF(AA560&lt;&gt;"ja",_xlfn.IFNA(_xlfn.IFS(AND(P560&lt;&gt;"",R560&lt;&gt;"",RIGHT($N560,6)="tarief"),P560*R560,T560&gt;0,T560),""),"")</f>
        <v/>
      </c>
      <c r="W560" s="4" t="str" cm="1">
        <f t="array" ref="W560">IFERROR(_xlfn.IFS(OR(F560="",LEFT(Methode_Keuze,4)="Geen"),"",AND(U560&lt;&gt;"",F560&lt;&gt;"Arbeidskosten"),ROUND(U560*VLOOKUP(F560,Tb_ProjectKosten[],MATCH(Tb_ProjectKosten[[#Headers],[Forfat_Percentage]],Tb_ProjectKosten[#Headers],0),0),2),AND(F560="Arbeidskosten",G560&lt;&gt;""),IFERROR(ROUND(U560*VLOOKUP(G560,Tb_KostenTypen[],3,0)*VLOOKUP(F560,Tb_ProjectKosten[],MATCH(Tb_ProjectKosten[[#Headers],[Forfat_Percentage]],Tb_ProjectKosten[#Headers],0),0),2),""),U560 &lt;=0,0),"")</f>
        <v/>
      </c>
      <c r="X560" s="4" t="str" cm="1">
        <f t="array" ref="X560">IFERROR(_xlfn.IFS(OR(F560="",LEFT(Methode_Keuze,4)="Geen"),"",AND(V560&lt;&gt;"",F560&lt;&gt;"Arbeidskosten"),ROUND(V560*VLOOKUP(F560,Tb_ProjectKosten[],MATCH(Tb_ProjectKosten[[#Headers],[Forfat_Percentage]],Tb_ProjectKosten[#Headers],0),0),2),AND(F560="Arbeidskosten",G560&lt;&gt;""),IFERROR(ROUND(V560*VLOOKUP(G560,Tb_KostenTypen[],3,0)*VLOOKUP(F560,Tb_ProjectKosten[],MATCH(Tb_ProjectKosten[[#Headers],[Forfat_Percentage]],Tb_ProjectKosten[#Headers],0),0),2),""),V560 &lt;=0,0),"")</f>
        <v/>
      </c>
      <c r="Y560" s="262"/>
      <c r="Z560" s="49"/>
      <c r="AA560" s="37" t="str" cm="1">
        <f t="array" ref="AA560">IFERROR(IF(INDEX(SubsidieTabel!$Q$1:$T$9,MATCH($F560,SubsidieTabel!$Q$1:$Q$9,0),IFERROR(MATCH(Methode_Keuze,SubsidieTabel!$Q$1:$T$1,0),2))&lt;&gt;1=TRUE,"ja",""),"")</f>
        <v/>
      </c>
    </row>
    <row r="561" spans="1:27" ht="15" customHeight="1" x14ac:dyDescent="0.25">
      <c r="A561" s="87"/>
      <c r="B561" s="219" t="str">
        <f>IF(A561&lt;&gt;"",_xlfn.MAXIFS($B$1:B560,$A$1:A560,A561)+1,"")</f>
        <v/>
      </c>
      <c r="C561" s="50"/>
      <c r="D561" s="50"/>
      <c r="E561" s="50"/>
      <c r="F561" s="50"/>
      <c r="G561" s="283"/>
      <c r="H561" s="296"/>
      <c r="I561" s="295"/>
      <c r="J561" s="295"/>
      <c r="K561" s="202"/>
      <c r="L561" s="202"/>
      <c r="M561" s="91" t="str">
        <f>IFERROR(VLOOKUP(H561,Lijsten!$H$1:$I$100,2,0),"")</f>
        <v/>
      </c>
      <c r="N561" s="91" t="str" cm="1">
        <f t="array" ref="N561">IFERROR(_xlfn.IFS(AND(LEFT(F561,6)="Arbeid",RIGHT(F561,3)&lt;&gt;"IKS"),IFERROR(VLOOKUP($G561,Tb_KostenTypen[],2,0),"tarief"),RIGHT(F561,3)="IKS","Uurtarief",LEFT(F561,6)="Arbeid","Uurtarief",AND(LEFT(F561,8)="Bijdrage",RIGHT(F561,15)="(vrijwilligers)"),"Vast tarief"),"")</f>
        <v/>
      </c>
      <c r="O561" s="92"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tarief",IF(LEFT(F561,8)="Bijdrage",VLOOKUP($F561,Tb_KostenTypen[],MATCH(Methode_Keuze,Tb_KostenTypen[#Headers],0),0),VLOOKUP($G561,Lijsten!L:O,4,0))),""),"")</f>
        <v/>
      </c>
      <c r="P561" s="92"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tarief",IF(LEFT(F561,8)="Bijdrage",VLOOKUP($F561,Tb_KostenTypen[],MATCH(Methode_Keuze,Tb_KostenTypen[#Headers],0),0),VLOOKUP($G561,Lijsten!L:O,4,0))),""),"")</f>
        <v/>
      </c>
      <c r="Q561" s="50"/>
      <c r="R561" s="50"/>
      <c r="S561" s="83"/>
      <c r="T561" s="51"/>
      <c r="U561" s="4" t="str" cm="1">
        <f t="array" ref="U561">IF(AA561&lt;&gt;"ja",_xlfn.IFNA(_xlfn.IFS(AND(O561&lt;&gt;"",F561&lt;&gt;"",RIGHT($N561,6)="tarief"),O561*Q561,S561&gt;0,IF(F561&lt;&gt;"",S561,"")),""),"")</f>
        <v/>
      </c>
      <c r="V561" s="4" t="str" cm="1">
        <f t="array" ref="V561">IF(AA561&lt;&gt;"ja",_xlfn.IFNA(_xlfn.IFS(AND(P561&lt;&gt;"",R561&lt;&gt;"",RIGHT($N561,6)="tarief"),P561*R561,T561&gt;0,T561),""),"")</f>
        <v/>
      </c>
      <c r="W561" s="4" t="str" cm="1">
        <f t="array" ref="W561">IFERROR(_xlfn.IFS(OR(F561="",LEFT(Methode_Keuze,4)="Geen"),"",AND(U561&lt;&gt;"",F561&lt;&gt;"Arbeidskosten"),ROUND(U561*VLOOKUP(F561,Tb_ProjectKosten[],MATCH(Tb_ProjectKosten[[#Headers],[Forfat_Percentage]],Tb_ProjectKosten[#Headers],0),0),2),AND(F561="Arbeidskosten",G561&lt;&gt;""),IFERROR(ROUND(U561*VLOOKUP(G561,Tb_KostenTypen[],3,0)*VLOOKUP(F561,Tb_ProjectKosten[],MATCH(Tb_ProjectKosten[[#Headers],[Forfat_Percentage]],Tb_ProjectKosten[#Headers],0),0),2),""),U561 &lt;=0,0),"")</f>
        <v/>
      </c>
      <c r="X561" s="4" t="str" cm="1">
        <f t="array" ref="X561">IFERROR(_xlfn.IFS(OR(F561="",LEFT(Methode_Keuze,4)="Geen"),"",AND(V561&lt;&gt;"",F561&lt;&gt;"Arbeidskosten"),ROUND(V561*VLOOKUP(F561,Tb_ProjectKosten[],MATCH(Tb_ProjectKosten[[#Headers],[Forfat_Percentage]],Tb_ProjectKosten[#Headers],0),0),2),AND(F561="Arbeidskosten",G561&lt;&gt;""),IFERROR(ROUND(V561*VLOOKUP(G561,Tb_KostenTypen[],3,0)*VLOOKUP(F561,Tb_ProjectKosten[],MATCH(Tb_ProjectKosten[[#Headers],[Forfat_Percentage]],Tb_ProjectKosten[#Headers],0),0),2),""),V561 &lt;=0,0),"")</f>
        <v/>
      </c>
      <c r="Y561" s="262"/>
      <c r="Z561" s="49"/>
      <c r="AA561" s="37" t="str" cm="1">
        <f t="array" ref="AA561">IFERROR(IF(INDEX(SubsidieTabel!$Q$1:$T$9,MATCH($F561,SubsidieTabel!$Q$1:$Q$9,0),IFERROR(MATCH(Methode_Keuze,SubsidieTabel!$Q$1:$T$1,0),2))&lt;&gt;1=TRUE,"ja",""),"")</f>
        <v/>
      </c>
    </row>
    <row r="562" spans="1:27" ht="15" customHeight="1" x14ac:dyDescent="0.25">
      <c r="A562" s="87"/>
      <c r="B562" s="219" t="str">
        <f>IF(A562&lt;&gt;"",_xlfn.MAXIFS($B$1:B561,$A$1:A561,A562)+1,"")</f>
        <v/>
      </c>
      <c r="C562" s="50"/>
      <c r="D562" s="50"/>
      <c r="E562" s="50"/>
      <c r="F562" s="50"/>
      <c r="G562" s="283"/>
      <c r="H562" s="296"/>
      <c r="I562" s="295"/>
      <c r="J562" s="295"/>
      <c r="K562" s="202"/>
      <c r="L562" s="202"/>
      <c r="M562" s="91" t="str">
        <f>IFERROR(VLOOKUP(H562,Lijsten!$H$1:$I$100,2,0),"")</f>
        <v/>
      </c>
      <c r="N562" s="91" t="str" cm="1">
        <f t="array" ref="N562">IFERROR(_xlfn.IFS(AND(LEFT(F562,6)="Arbeid",RIGHT(F562,3)&lt;&gt;"IKS"),IFERROR(VLOOKUP($G562,Tb_KostenTypen[],2,0),"tarief"),RIGHT(F562,3)="IKS","Uurtarief",LEFT(F562,6)="Arbeid","Uurtarief",AND(LEFT(F562,8)="Bijdrage",RIGHT(F562,15)="(vrijwilligers)"),"Vast tarief"),"")</f>
        <v/>
      </c>
      <c r="O562" s="92"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tarief",IF(LEFT(F562,8)="Bijdrage",VLOOKUP($F562,Tb_KostenTypen[],MATCH(Methode_Keuze,Tb_KostenTypen[#Headers],0),0),VLOOKUP($G562,Lijsten!L:O,4,0))),""),"")</f>
        <v/>
      </c>
      <c r="P562" s="92"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tarief",IF(LEFT(F562,8)="Bijdrage",VLOOKUP($F562,Tb_KostenTypen[],MATCH(Methode_Keuze,Tb_KostenTypen[#Headers],0),0),VLOOKUP($G562,Lijsten!L:O,4,0))),""),"")</f>
        <v/>
      </c>
      <c r="Q562" s="50"/>
      <c r="R562" s="50"/>
      <c r="S562" s="83"/>
      <c r="T562" s="51"/>
      <c r="U562" s="4" t="str" cm="1">
        <f t="array" ref="U562">IF(AA562&lt;&gt;"ja",_xlfn.IFNA(_xlfn.IFS(AND(O562&lt;&gt;"",F562&lt;&gt;"",RIGHT($N562,6)="tarief"),O562*Q562,S562&gt;0,IF(F562&lt;&gt;"",S562,"")),""),"")</f>
        <v/>
      </c>
      <c r="V562" s="4" t="str" cm="1">
        <f t="array" ref="V562">IF(AA562&lt;&gt;"ja",_xlfn.IFNA(_xlfn.IFS(AND(P562&lt;&gt;"",R562&lt;&gt;"",RIGHT($N562,6)="tarief"),P562*R562,T562&gt;0,T562),""),"")</f>
        <v/>
      </c>
      <c r="W562" s="4" t="str" cm="1">
        <f t="array" ref="W562">IFERROR(_xlfn.IFS(OR(F562="",LEFT(Methode_Keuze,4)="Geen"),"",AND(U562&lt;&gt;"",F562&lt;&gt;"Arbeidskosten"),ROUND(U562*VLOOKUP(F562,Tb_ProjectKosten[],MATCH(Tb_ProjectKosten[[#Headers],[Forfat_Percentage]],Tb_ProjectKosten[#Headers],0),0),2),AND(F562="Arbeidskosten",G562&lt;&gt;""),IFERROR(ROUND(U562*VLOOKUP(G562,Tb_KostenTypen[],3,0)*VLOOKUP(F562,Tb_ProjectKosten[],MATCH(Tb_ProjectKosten[[#Headers],[Forfat_Percentage]],Tb_ProjectKosten[#Headers],0),0),2),""),U562 &lt;=0,0),"")</f>
        <v/>
      </c>
      <c r="X562" s="4" t="str" cm="1">
        <f t="array" ref="X562">IFERROR(_xlfn.IFS(OR(F562="",LEFT(Methode_Keuze,4)="Geen"),"",AND(V562&lt;&gt;"",F562&lt;&gt;"Arbeidskosten"),ROUND(V562*VLOOKUP(F562,Tb_ProjectKosten[],MATCH(Tb_ProjectKosten[[#Headers],[Forfat_Percentage]],Tb_ProjectKosten[#Headers],0),0),2),AND(F562="Arbeidskosten",G562&lt;&gt;""),IFERROR(ROUND(V562*VLOOKUP(G562,Tb_KostenTypen[],3,0)*VLOOKUP(F562,Tb_ProjectKosten[],MATCH(Tb_ProjectKosten[[#Headers],[Forfat_Percentage]],Tb_ProjectKosten[#Headers],0),0),2),""),V562 &lt;=0,0),"")</f>
        <v/>
      </c>
      <c r="Y562" s="262"/>
      <c r="Z562" s="49"/>
      <c r="AA562" s="37" t="str" cm="1">
        <f t="array" ref="AA562">IFERROR(IF(INDEX(SubsidieTabel!$Q$1:$T$9,MATCH($F562,SubsidieTabel!$Q$1:$Q$9,0),IFERROR(MATCH(Methode_Keuze,SubsidieTabel!$Q$1:$T$1,0),2))&lt;&gt;1=TRUE,"ja",""),"")</f>
        <v/>
      </c>
    </row>
    <row r="563" spans="1:27" ht="15" customHeight="1" x14ac:dyDescent="0.25">
      <c r="A563" s="87"/>
      <c r="B563" s="219" t="str">
        <f>IF(A563&lt;&gt;"",_xlfn.MAXIFS($B$1:B562,$A$1:A562,A563)+1,"")</f>
        <v/>
      </c>
      <c r="C563" s="50"/>
      <c r="D563" s="50"/>
      <c r="E563" s="50"/>
      <c r="F563" s="50"/>
      <c r="G563" s="283"/>
      <c r="H563" s="296"/>
      <c r="I563" s="295"/>
      <c r="J563" s="295"/>
      <c r="K563" s="202"/>
      <c r="L563" s="202"/>
      <c r="M563" s="91" t="str">
        <f>IFERROR(VLOOKUP(H563,Lijsten!$H$1:$I$100,2,0),"")</f>
        <v/>
      </c>
      <c r="N563" s="91" t="str" cm="1">
        <f t="array" ref="N563">IFERROR(_xlfn.IFS(AND(LEFT(F563,6)="Arbeid",RIGHT(F563,3)&lt;&gt;"IKS"),IFERROR(VLOOKUP($G563,Tb_KostenTypen[],2,0),"tarief"),RIGHT(F563,3)="IKS","Uurtarief",LEFT(F563,6)="Arbeid","Uurtarief",AND(LEFT(F563,8)="Bijdrage",RIGHT(F563,15)="(vrijwilligers)"),"Vast tarief"),"")</f>
        <v/>
      </c>
      <c r="O563" s="92"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tarief",IF(LEFT(F563,8)="Bijdrage",VLOOKUP($F563,Tb_KostenTypen[],MATCH(Methode_Keuze,Tb_KostenTypen[#Headers],0),0),VLOOKUP($G563,Lijsten!L:O,4,0))),""),"")</f>
        <v/>
      </c>
      <c r="P563" s="92"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tarief",IF(LEFT(F563,8)="Bijdrage",VLOOKUP($F563,Tb_KostenTypen[],MATCH(Methode_Keuze,Tb_KostenTypen[#Headers],0),0),VLOOKUP($G563,Lijsten!L:O,4,0))),""),"")</f>
        <v/>
      </c>
      <c r="Q563" s="50"/>
      <c r="R563" s="50"/>
      <c r="S563" s="83"/>
      <c r="T563" s="51"/>
      <c r="U563" s="4" t="str" cm="1">
        <f t="array" ref="U563">IF(AA563&lt;&gt;"ja",_xlfn.IFNA(_xlfn.IFS(AND(O563&lt;&gt;"",F563&lt;&gt;"",RIGHT($N563,6)="tarief"),O563*Q563,S563&gt;0,IF(F563&lt;&gt;"",S563,"")),""),"")</f>
        <v/>
      </c>
      <c r="V563" s="4" t="str" cm="1">
        <f t="array" ref="V563">IF(AA563&lt;&gt;"ja",_xlfn.IFNA(_xlfn.IFS(AND(P563&lt;&gt;"",R563&lt;&gt;"",RIGHT($N563,6)="tarief"),P563*R563,T563&gt;0,T563),""),"")</f>
        <v/>
      </c>
      <c r="W563" s="4" t="str" cm="1">
        <f t="array" ref="W563">IFERROR(_xlfn.IFS(OR(F563="",LEFT(Methode_Keuze,4)="Geen"),"",AND(U563&lt;&gt;"",F563&lt;&gt;"Arbeidskosten"),ROUND(U563*VLOOKUP(F563,Tb_ProjectKosten[],MATCH(Tb_ProjectKosten[[#Headers],[Forfat_Percentage]],Tb_ProjectKosten[#Headers],0),0),2),AND(F563="Arbeidskosten",G563&lt;&gt;""),IFERROR(ROUND(U563*VLOOKUP(G563,Tb_KostenTypen[],3,0)*VLOOKUP(F563,Tb_ProjectKosten[],MATCH(Tb_ProjectKosten[[#Headers],[Forfat_Percentage]],Tb_ProjectKosten[#Headers],0),0),2),""),U563 &lt;=0,0),"")</f>
        <v/>
      </c>
      <c r="X563" s="4" t="str" cm="1">
        <f t="array" ref="X563">IFERROR(_xlfn.IFS(OR(F563="",LEFT(Methode_Keuze,4)="Geen"),"",AND(V563&lt;&gt;"",F563&lt;&gt;"Arbeidskosten"),ROUND(V563*VLOOKUP(F563,Tb_ProjectKosten[],MATCH(Tb_ProjectKosten[[#Headers],[Forfat_Percentage]],Tb_ProjectKosten[#Headers],0),0),2),AND(F563="Arbeidskosten",G563&lt;&gt;""),IFERROR(ROUND(V563*VLOOKUP(G563,Tb_KostenTypen[],3,0)*VLOOKUP(F563,Tb_ProjectKosten[],MATCH(Tb_ProjectKosten[[#Headers],[Forfat_Percentage]],Tb_ProjectKosten[#Headers],0),0),2),""),V563 &lt;=0,0),"")</f>
        <v/>
      </c>
      <c r="Y563" s="262"/>
      <c r="Z563" s="49"/>
      <c r="AA563" s="37" t="str" cm="1">
        <f t="array" ref="AA563">IFERROR(IF(INDEX(SubsidieTabel!$Q$1:$T$9,MATCH($F563,SubsidieTabel!$Q$1:$Q$9,0),IFERROR(MATCH(Methode_Keuze,SubsidieTabel!$Q$1:$T$1,0),2))&lt;&gt;1=TRUE,"ja",""),"")</f>
        <v/>
      </c>
    </row>
    <row r="564" spans="1:27" ht="15" customHeight="1" x14ac:dyDescent="0.25">
      <c r="A564" s="87"/>
      <c r="B564" s="219" t="str">
        <f>IF(A564&lt;&gt;"",_xlfn.MAXIFS($B$1:B563,$A$1:A563,A564)+1,"")</f>
        <v/>
      </c>
      <c r="C564" s="50"/>
      <c r="D564" s="50"/>
      <c r="E564" s="50"/>
      <c r="F564" s="50"/>
      <c r="G564" s="283"/>
      <c r="H564" s="296"/>
      <c r="I564" s="295"/>
      <c r="J564" s="295"/>
      <c r="K564" s="202"/>
      <c r="L564" s="202"/>
      <c r="M564" s="91" t="str">
        <f>IFERROR(VLOOKUP(H564,Lijsten!$H$1:$I$100,2,0),"")</f>
        <v/>
      </c>
      <c r="N564" s="91" t="str" cm="1">
        <f t="array" ref="N564">IFERROR(_xlfn.IFS(AND(LEFT(F564,6)="Arbeid",RIGHT(F564,3)&lt;&gt;"IKS"),IFERROR(VLOOKUP($G564,Tb_KostenTypen[],2,0),"tarief"),RIGHT(F564,3)="IKS","Uurtarief",LEFT(F564,6)="Arbeid","Uurtarief",AND(LEFT(F564,8)="Bijdrage",RIGHT(F564,15)="(vrijwilligers)"),"Vast tarief"),"")</f>
        <v/>
      </c>
      <c r="O564" s="92"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tarief",IF(LEFT(F564,8)="Bijdrage",VLOOKUP($F564,Tb_KostenTypen[],MATCH(Methode_Keuze,Tb_KostenTypen[#Headers],0),0),VLOOKUP($G564,Lijsten!L:O,4,0))),""),"")</f>
        <v/>
      </c>
      <c r="P564" s="92"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tarief",IF(LEFT(F564,8)="Bijdrage",VLOOKUP($F564,Tb_KostenTypen[],MATCH(Methode_Keuze,Tb_KostenTypen[#Headers],0),0),VLOOKUP($G564,Lijsten!L:O,4,0))),""),"")</f>
        <v/>
      </c>
      <c r="Q564" s="50"/>
      <c r="R564" s="50"/>
      <c r="S564" s="83"/>
      <c r="T564" s="51"/>
      <c r="U564" s="4" t="str" cm="1">
        <f t="array" ref="U564">IF(AA564&lt;&gt;"ja",_xlfn.IFNA(_xlfn.IFS(AND(O564&lt;&gt;"",F564&lt;&gt;"",RIGHT($N564,6)="tarief"),O564*Q564,S564&gt;0,IF(F564&lt;&gt;"",S564,"")),""),"")</f>
        <v/>
      </c>
      <c r="V564" s="4" t="str" cm="1">
        <f t="array" ref="V564">IF(AA564&lt;&gt;"ja",_xlfn.IFNA(_xlfn.IFS(AND(P564&lt;&gt;"",R564&lt;&gt;"",RIGHT($N564,6)="tarief"),P564*R564,T564&gt;0,T564),""),"")</f>
        <v/>
      </c>
      <c r="W564" s="4" t="str" cm="1">
        <f t="array" ref="W564">IFERROR(_xlfn.IFS(OR(F564="",LEFT(Methode_Keuze,4)="Geen"),"",AND(U564&lt;&gt;"",F564&lt;&gt;"Arbeidskosten"),ROUND(U564*VLOOKUP(F564,Tb_ProjectKosten[],MATCH(Tb_ProjectKosten[[#Headers],[Forfat_Percentage]],Tb_ProjectKosten[#Headers],0),0),2),AND(F564="Arbeidskosten",G564&lt;&gt;""),IFERROR(ROUND(U564*VLOOKUP(G564,Tb_KostenTypen[],3,0)*VLOOKUP(F564,Tb_ProjectKosten[],MATCH(Tb_ProjectKosten[[#Headers],[Forfat_Percentage]],Tb_ProjectKosten[#Headers],0),0),2),""),U564 &lt;=0,0),"")</f>
        <v/>
      </c>
      <c r="X564" s="4" t="str" cm="1">
        <f t="array" ref="X564">IFERROR(_xlfn.IFS(OR(F564="",LEFT(Methode_Keuze,4)="Geen"),"",AND(V564&lt;&gt;"",F564&lt;&gt;"Arbeidskosten"),ROUND(V564*VLOOKUP(F564,Tb_ProjectKosten[],MATCH(Tb_ProjectKosten[[#Headers],[Forfat_Percentage]],Tb_ProjectKosten[#Headers],0),0),2),AND(F564="Arbeidskosten",G564&lt;&gt;""),IFERROR(ROUND(V564*VLOOKUP(G564,Tb_KostenTypen[],3,0)*VLOOKUP(F564,Tb_ProjectKosten[],MATCH(Tb_ProjectKosten[[#Headers],[Forfat_Percentage]],Tb_ProjectKosten[#Headers],0),0),2),""),V564 &lt;=0,0),"")</f>
        <v/>
      </c>
      <c r="Y564" s="262"/>
      <c r="Z564" s="49"/>
      <c r="AA564" s="37" t="str" cm="1">
        <f t="array" ref="AA564">IFERROR(IF(INDEX(SubsidieTabel!$Q$1:$T$9,MATCH($F564,SubsidieTabel!$Q$1:$Q$9,0),IFERROR(MATCH(Methode_Keuze,SubsidieTabel!$Q$1:$T$1,0),2))&lt;&gt;1=TRUE,"ja",""),"")</f>
        <v/>
      </c>
    </row>
    <row r="565" spans="1:27" ht="15" customHeight="1" x14ac:dyDescent="0.25">
      <c r="A565" s="87"/>
      <c r="B565" s="219" t="str">
        <f>IF(A565&lt;&gt;"",_xlfn.MAXIFS($B$1:B564,$A$1:A564,A565)+1,"")</f>
        <v/>
      </c>
      <c r="C565" s="50"/>
      <c r="D565" s="50"/>
      <c r="E565" s="50"/>
      <c r="F565" s="50"/>
      <c r="G565" s="283"/>
      <c r="H565" s="296"/>
      <c r="I565" s="295"/>
      <c r="J565" s="295"/>
      <c r="K565" s="202"/>
      <c r="L565" s="202"/>
      <c r="M565" s="91" t="str">
        <f>IFERROR(VLOOKUP(H565,Lijsten!$H$1:$I$100,2,0),"")</f>
        <v/>
      </c>
      <c r="N565" s="91" t="str" cm="1">
        <f t="array" ref="N565">IFERROR(_xlfn.IFS(AND(LEFT(F565,6)="Arbeid",RIGHT(F565,3)&lt;&gt;"IKS"),IFERROR(VLOOKUP($G565,Tb_KostenTypen[],2,0),"tarief"),RIGHT(F565,3)="IKS","Uurtarief",LEFT(F565,6)="Arbeid","Uurtarief",AND(LEFT(F565,8)="Bijdrage",RIGHT(F565,15)="(vrijwilligers)"),"Vast tarief"),"")</f>
        <v/>
      </c>
      <c r="O565" s="92"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tarief",IF(LEFT(F565,8)="Bijdrage",VLOOKUP($F565,Tb_KostenTypen[],MATCH(Methode_Keuze,Tb_KostenTypen[#Headers],0),0),VLOOKUP($G565,Lijsten!L:O,4,0))),""),"")</f>
        <v/>
      </c>
      <c r="P565" s="92"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tarief",IF(LEFT(F565,8)="Bijdrage",VLOOKUP($F565,Tb_KostenTypen[],MATCH(Methode_Keuze,Tb_KostenTypen[#Headers],0),0),VLOOKUP($G565,Lijsten!L:O,4,0))),""),"")</f>
        <v/>
      </c>
      <c r="Q565" s="50"/>
      <c r="R565" s="50"/>
      <c r="S565" s="83"/>
      <c r="T565" s="51"/>
      <c r="U565" s="4" t="str" cm="1">
        <f t="array" ref="U565">IF(AA565&lt;&gt;"ja",_xlfn.IFNA(_xlfn.IFS(AND(O565&lt;&gt;"",F565&lt;&gt;"",RIGHT($N565,6)="tarief"),O565*Q565,S565&gt;0,IF(F565&lt;&gt;"",S565,"")),""),"")</f>
        <v/>
      </c>
      <c r="V565" s="4" t="str" cm="1">
        <f t="array" ref="V565">IF(AA565&lt;&gt;"ja",_xlfn.IFNA(_xlfn.IFS(AND(P565&lt;&gt;"",R565&lt;&gt;"",RIGHT($N565,6)="tarief"),P565*R565,T565&gt;0,T565),""),"")</f>
        <v/>
      </c>
      <c r="W565" s="4" t="str" cm="1">
        <f t="array" ref="W565">IFERROR(_xlfn.IFS(OR(F565="",LEFT(Methode_Keuze,4)="Geen"),"",AND(U565&lt;&gt;"",F565&lt;&gt;"Arbeidskosten"),ROUND(U565*VLOOKUP(F565,Tb_ProjectKosten[],MATCH(Tb_ProjectKosten[[#Headers],[Forfat_Percentage]],Tb_ProjectKosten[#Headers],0),0),2),AND(F565="Arbeidskosten",G565&lt;&gt;""),IFERROR(ROUND(U565*VLOOKUP(G565,Tb_KostenTypen[],3,0)*VLOOKUP(F565,Tb_ProjectKosten[],MATCH(Tb_ProjectKosten[[#Headers],[Forfat_Percentage]],Tb_ProjectKosten[#Headers],0),0),2),""),U565 &lt;=0,0),"")</f>
        <v/>
      </c>
      <c r="X565" s="4" t="str" cm="1">
        <f t="array" ref="X565">IFERROR(_xlfn.IFS(OR(F565="",LEFT(Methode_Keuze,4)="Geen"),"",AND(V565&lt;&gt;"",F565&lt;&gt;"Arbeidskosten"),ROUND(V565*VLOOKUP(F565,Tb_ProjectKosten[],MATCH(Tb_ProjectKosten[[#Headers],[Forfat_Percentage]],Tb_ProjectKosten[#Headers],0),0),2),AND(F565="Arbeidskosten",G565&lt;&gt;""),IFERROR(ROUND(V565*VLOOKUP(G565,Tb_KostenTypen[],3,0)*VLOOKUP(F565,Tb_ProjectKosten[],MATCH(Tb_ProjectKosten[[#Headers],[Forfat_Percentage]],Tb_ProjectKosten[#Headers],0),0),2),""),V565 &lt;=0,0),"")</f>
        <v/>
      </c>
      <c r="Y565" s="262"/>
      <c r="Z565" s="49"/>
      <c r="AA565" s="37" t="str" cm="1">
        <f t="array" ref="AA565">IFERROR(IF(INDEX(SubsidieTabel!$Q$1:$T$9,MATCH($F565,SubsidieTabel!$Q$1:$Q$9,0),IFERROR(MATCH(Methode_Keuze,SubsidieTabel!$Q$1:$T$1,0),2))&lt;&gt;1=TRUE,"ja",""),"")</f>
        <v/>
      </c>
    </row>
    <row r="566" spans="1:27" ht="15" customHeight="1" x14ac:dyDescent="0.25">
      <c r="A566" s="87"/>
      <c r="B566" s="219" t="str">
        <f>IF(A566&lt;&gt;"",_xlfn.MAXIFS($B$1:B565,$A$1:A565,A566)+1,"")</f>
        <v/>
      </c>
      <c r="C566" s="50"/>
      <c r="D566" s="50"/>
      <c r="E566" s="50"/>
      <c r="F566" s="50"/>
      <c r="G566" s="283"/>
      <c r="H566" s="296"/>
      <c r="I566" s="295"/>
      <c r="J566" s="295"/>
      <c r="K566" s="202"/>
      <c r="L566" s="202"/>
      <c r="M566" s="91" t="str">
        <f>IFERROR(VLOOKUP(H566,Lijsten!$H$1:$I$100,2,0),"")</f>
        <v/>
      </c>
      <c r="N566" s="91" t="str" cm="1">
        <f t="array" ref="N566">IFERROR(_xlfn.IFS(AND(LEFT(F566,6)="Arbeid",RIGHT(F566,3)&lt;&gt;"IKS"),IFERROR(VLOOKUP($G566,Tb_KostenTypen[],2,0),"tarief"),RIGHT(F566,3)="IKS","Uurtarief",LEFT(F566,6)="Arbeid","Uurtarief",AND(LEFT(F566,8)="Bijdrage",RIGHT(F566,15)="(vrijwilligers)"),"Vast tarief"),"")</f>
        <v/>
      </c>
      <c r="O566" s="92"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tarief",IF(LEFT(F566,8)="Bijdrage",VLOOKUP($F566,Tb_KostenTypen[],MATCH(Methode_Keuze,Tb_KostenTypen[#Headers],0),0),VLOOKUP($G566,Lijsten!L:O,4,0))),""),"")</f>
        <v/>
      </c>
      <c r="P566" s="92"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tarief",IF(LEFT(F566,8)="Bijdrage",VLOOKUP($F566,Tb_KostenTypen[],MATCH(Methode_Keuze,Tb_KostenTypen[#Headers],0),0),VLOOKUP($G566,Lijsten!L:O,4,0))),""),"")</f>
        <v/>
      </c>
      <c r="Q566" s="50"/>
      <c r="R566" s="50"/>
      <c r="S566" s="83"/>
      <c r="T566" s="51"/>
      <c r="U566" s="4" t="str" cm="1">
        <f t="array" ref="U566">IF(AA566&lt;&gt;"ja",_xlfn.IFNA(_xlfn.IFS(AND(O566&lt;&gt;"",F566&lt;&gt;"",RIGHT($N566,6)="tarief"),O566*Q566,S566&gt;0,IF(F566&lt;&gt;"",S566,"")),""),"")</f>
        <v/>
      </c>
      <c r="V566" s="4" t="str" cm="1">
        <f t="array" ref="V566">IF(AA566&lt;&gt;"ja",_xlfn.IFNA(_xlfn.IFS(AND(P566&lt;&gt;"",R566&lt;&gt;"",RIGHT($N566,6)="tarief"),P566*R566,T566&gt;0,T566),""),"")</f>
        <v/>
      </c>
      <c r="W566" s="4" t="str" cm="1">
        <f t="array" ref="W566">IFERROR(_xlfn.IFS(OR(F566="",LEFT(Methode_Keuze,4)="Geen"),"",AND(U566&lt;&gt;"",F566&lt;&gt;"Arbeidskosten"),ROUND(U566*VLOOKUP(F566,Tb_ProjectKosten[],MATCH(Tb_ProjectKosten[[#Headers],[Forfat_Percentage]],Tb_ProjectKosten[#Headers],0),0),2),AND(F566="Arbeidskosten",G566&lt;&gt;""),IFERROR(ROUND(U566*VLOOKUP(G566,Tb_KostenTypen[],3,0)*VLOOKUP(F566,Tb_ProjectKosten[],MATCH(Tb_ProjectKosten[[#Headers],[Forfat_Percentage]],Tb_ProjectKosten[#Headers],0),0),2),""),U566 &lt;=0,0),"")</f>
        <v/>
      </c>
      <c r="X566" s="4" t="str" cm="1">
        <f t="array" ref="X566">IFERROR(_xlfn.IFS(OR(F566="",LEFT(Methode_Keuze,4)="Geen"),"",AND(V566&lt;&gt;"",F566&lt;&gt;"Arbeidskosten"),ROUND(V566*VLOOKUP(F566,Tb_ProjectKosten[],MATCH(Tb_ProjectKosten[[#Headers],[Forfat_Percentage]],Tb_ProjectKosten[#Headers],0),0),2),AND(F566="Arbeidskosten",G566&lt;&gt;""),IFERROR(ROUND(V566*VLOOKUP(G566,Tb_KostenTypen[],3,0)*VLOOKUP(F566,Tb_ProjectKosten[],MATCH(Tb_ProjectKosten[[#Headers],[Forfat_Percentage]],Tb_ProjectKosten[#Headers],0),0),2),""),V566 &lt;=0,0),"")</f>
        <v/>
      </c>
      <c r="Y566" s="262"/>
      <c r="Z566" s="49"/>
      <c r="AA566" s="37" t="str" cm="1">
        <f t="array" ref="AA566">IFERROR(IF(INDEX(SubsidieTabel!$Q$1:$T$9,MATCH($F566,SubsidieTabel!$Q$1:$Q$9,0),IFERROR(MATCH(Methode_Keuze,SubsidieTabel!$Q$1:$T$1,0),2))&lt;&gt;1=TRUE,"ja",""),"")</f>
        <v/>
      </c>
    </row>
    <row r="567" spans="1:27" ht="15" customHeight="1" x14ac:dyDescent="0.25">
      <c r="A567" s="87"/>
      <c r="B567" s="219" t="str">
        <f>IF(A567&lt;&gt;"",_xlfn.MAXIFS($B$1:B566,$A$1:A566,A567)+1,"")</f>
        <v/>
      </c>
      <c r="C567" s="50"/>
      <c r="D567" s="50"/>
      <c r="E567" s="50"/>
      <c r="F567" s="50"/>
      <c r="G567" s="283"/>
      <c r="H567" s="296"/>
      <c r="I567" s="295"/>
      <c r="J567" s="295"/>
      <c r="K567" s="202"/>
      <c r="L567" s="202"/>
      <c r="M567" s="91" t="str">
        <f>IFERROR(VLOOKUP(H567,Lijsten!$H$1:$I$100,2,0),"")</f>
        <v/>
      </c>
      <c r="N567" s="91" t="str" cm="1">
        <f t="array" ref="N567">IFERROR(_xlfn.IFS(AND(LEFT(F567,6)="Arbeid",RIGHT(F567,3)&lt;&gt;"IKS"),IFERROR(VLOOKUP($G567,Tb_KostenTypen[],2,0),"tarief"),RIGHT(F567,3)="IKS","Uurtarief",LEFT(F567,6)="Arbeid","Uurtarief",AND(LEFT(F567,8)="Bijdrage",RIGHT(F567,15)="(vrijwilligers)"),"Vast tarief"),"")</f>
        <v/>
      </c>
      <c r="O567" s="92"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tarief",IF(LEFT(F567,8)="Bijdrage",VLOOKUP($F567,Tb_KostenTypen[],MATCH(Methode_Keuze,Tb_KostenTypen[#Headers],0),0),VLOOKUP($G567,Lijsten!L:O,4,0))),""),"")</f>
        <v/>
      </c>
      <c r="P567" s="92"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tarief",IF(LEFT(F567,8)="Bijdrage",VLOOKUP($F567,Tb_KostenTypen[],MATCH(Methode_Keuze,Tb_KostenTypen[#Headers],0),0),VLOOKUP($G567,Lijsten!L:O,4,0))),""),"")</f>
        <v/>
      </c>
      <c r="Q567" s="50"/>
      <c r="R567" s="50"/>
      <c r="S567" s="83"/>
      <c r="T567" s="51"/>
      <c r="U567" s="4" t="str" cm="1">
        <f t="array" ref="U567">IF(AA567&lt;&gt;"ja",_xlfn.IFNA(_xlfn.IFS(AND(O567&lt;&gt;"",F567&lt;&gt;"",RIGHT($N567,6)="tarief"),O567*Q567,S567&gt;0,IF(F567&lt;&gt;"",S567,"")),""),"")</f>
        <v/>
      </c>
      <c r="V567" s="4" t="str" cm="1">
        <f t="array" ref="V567">IF(AA567&lt;&gt;"ja",_xlfn.IFNA(_xlfn.IFS(AND(P567&lt;&gt;"",R567&lt;&gt;"",RIGHT($N567,6)="tarief"),P567*R567,T567&gt;0,T567),""),"")</f>
        <v/>
      </c>
      <c r="W567" s="4" t="str" cm="1">
        <f t="array" ref="W567">IFERROR(_xlfn.IFS(OR(F567="",LEFT(Methode_Keuze,4)="Geen"),"",AND(U567&lt;&gt;"",F567&lt;&gt;"Arbeidskosten"),ROUND(U567*VLOOKUP(F567,Tb_ProjectKosten[],MATCH(Tb_ProjectKosten[[#Headers],[Forfat_Percentage]],Tb_ProjectKosten[#Headers],0),0),2),AND(F567="Arbeidskosten",G567&lt;&gt;""),IFERROR(ROUND(U567*VLOOKUP(G567,Tb_KostenTypen[],3,0)*VLOOKUP(F567,Tb_ProjectKosten[],MATCH(Tb_ProjectKosten[[#Headers],[Forfat_Percentage]],Tb_ProjectKosten[#Headers],0),0),2),""),U567 &lt;=0,0),"")</f>
        <v/>
      </c>
      <c r="X567" s="4" t="str" cm="1">
        <f t="array" ref="X567">IFERROR(_xlfn.IFS(OR(F567="",LEFT(Methode_Keuze,4)="Geen"),"",AND(V567&lt;&gt;"",F567&lt;&gt;"Arbeidskosten"),ROUND(V567*VLOOKUP(F567,Tb_ProjectKosten[],MATCH(Tb_ProjectKosten[[#Headers],[Forfat_Percentage]],Tb_ProjectKosten[#Headers],0),0),2),AND(F567="Arbeidskosten",G567&lt;&gt;""),IFERROR(ROUND(V567*VLOOKUP(G567,Tb_KostenTypen[],3,0)*VLOOKUP(F567,Tb_ProjectKosten[],MATCH(Tb_ProjectKosten[[#Headers],[Forfat_Percentage]],Tb_ProjectKosten[#Headers],0),0),2),""),V567 &lt;=0,0),"")</f>
        <v/>
      </c>
      <c r="Y567" s="262"/>
      <c r="Z567" s="49"/>
      <c r="AA567" s="37" t="str" cm="1">
        <f t="array" ref="AA567">IFERROR(IF(INDEX(SubsidieTabel!$Q$1:$T$9,MATCH($F567,SubsidieTabel!$Q$1:$Q$9,0),IFERROR(MATCH(Methode_Keuze,SubsidieTabel!$Q$1:$T$1,0),2))&lt;&gt;1=TRUE,"ja",""),"")</f>
        <v/>
      </c>
    </row>
    <row r="568" spans="1:27" ht="15" customHeight="1" x14ac:dyDescent="0.25">
      <c r="A568" s="87"/>
      <c r="B568" s="219" t="str">
        <f>IF(A568&lt;&gt;"",_xlfn.MAXIFS($B$1:B567,$A$1:A567,A568)+1,"")</f>
        <v/>
      </c>
      <c r="C568" s="50"/>
      <c r="D568" s="50"/>
      <c r="E568" s="50"/>
      <c r="F568" s="50"/>
      <c r="G568" s="283"/>
      <c r="H568" s="296"/>
      <c r="I568" s="295"/>
      <c r="J568" s="295"/>
      <c r="K568" s="202"/>
      <c r="L568" s="202"/>
      <c r="M568" s="91" t="str">
        <f>IFERROR(VLOOKUP(H568,Lijsten!$H$1:$I$100,2,0),"")</f>
        <v/>
      </c>
      <c r="N568" s="91" t="str" cm="1">
        <f t="array" ref="N568">IFERROR(_xlfn.IFS(AND(LEFT(F568,6)="Arbeid",RIGHT(F568,3)&lt;&gt;"IKS"),IFERROR(VLOOKUP($G568,Tb_KostenTypen[],2,0),"tarief"),RIGHT(F568,3)="IKS","Uurtarief",LEFT(F568,6)="Arbeid","Uurtarief",AND(LEFT(F568,8)="Bijdrage",RIGHT(F568,15)="(vrijwilligers)"),"Vast tarief"),"")</f>
        <v/>
      </c>
      <c r="O568" s="92"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tarief",IF(LEFT(F568,8)="Bijdrage",VLOOKUP($F568,Tb_KostenTypen[],MATCH(Methode_Keuze,Tb_KostenTypen[#Headers],0),0),VLOOKUP($G568,Lijsten!L:O,4,0))),""),"")</f>
        <v/>
      </c>
      <c r="P568" s="92"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tarief",IF(LEFT(F568,8)="Bijdrage",VLOOKUP($F568,Tb_KostenTypen[],MATCH(Methode_Keuze,Tb_KostenTypen[#Headers],0),0),VLOOKUP($G568,Lijsten!L:O,4,0))),""),"")</f>
        <v/>
      </c>
      <c r="Q568" s="50"/>
      <c r="R568" s="50"/>
      <c r="S568" s="83"/>
      <c r="T568" s="51"/>
      <c r="U568" s="4" t="str" cm="1">
        <f t="array" ref="U568">IF(AA568&lt;&gt;"ja",_xlfn.IFNA(_xlfn.IFS(AND(O568&lt;&gt;"",F568&lt;&gt;"",RIGHT($N568,6)="tarief"),O568*Q568,S568&gt;0,IF(F568&lt;&gt;"",S568,"")),""),"")</f>
        <v/>
      </c>
      <c r="V568" s="4" t="str" cm="1">
        <f t="array" ref="V568">IF(AA568&lt;&gt;"ja",_xlfn.IFNA(_xlfn.IFS(AND(P568&lt;&gt;"",R568&lt;&gt;"",RIGHT($N568,6)="tarief"),P568*R568,T568&gt;0,T568),""),"")</f>
        <v/>
      </c>
      <c r="W568" s="4" t="str" cm="1">
        <f t="array" ref="W568">IFERROR(_xlfn.IFS(OR(F568="",LEFT(Methode_Keuze,4)="Geen"),"",AND(U568&lt;&gt;"",F568&lt;&gt;"Arbeidskosten"),ROUND(U568*VLOOKUP(F568,Tb_ProjectKosten[],MATCH(Tb_ProjectKosten[[#Headers],[Forfat_Percentage]],Tb_ProjectKosten[#Headers],0),0),2),AND(F568="Arbeidskosten",G568&lt;&gt;""),IFERROR(ROUND(U568*VLOOKUP(G568,Tb_KostenTypen[],3,0)*VLOOKUP(F568,Tb_ProjectKosten[],MATCH(Tb_ProjectKosten[[#Headers],[Forfat_Percentage]],Tb_ProjectKosten[#Headers],0),0),2),""),U568 &lt;=0,0),"")</f>
        <v/>
      </c>
      <c r="X568" s="4" t="str" cm="1">
        <f t="array" ref="X568">IFERROR(_xlfn.IFS(OR(F568="",LEFT(Methode_Keuze,4)="Geen"),"",AND(V568&lt;&gt;"",F568&lt;&gt;"Arbeidskosten"),ROUND(V568*VLOOKUP(F568,Tb_ProjectKosten[],MATCH(Tb_ProjectKosten[[#Headers],[Forfat_Percentage]],Tb_ProjectKosten[#Headers],0),0),2),AND(F568="Arbeidskosten",G568&lt;&gt;""),IFERROR(ROUND(V568*VLOOKUP(G568,Tb_KostenTypen[],3,0)*VLOOKUP(F568,Tb_ProjectKosten[],MATCH(Tb_ProjectKosten[[#Headers],[Forfat_Percentage]],Tb_ProjectKosten[#Headers],0),0),2),""),V568 &lt;=0,0),"")</f>
        <v/>
      </c>
      <c r="Y568" s="262"/>
      <c r="Z568" s="49"/>
      <c r="AA568" s="37" t="str" cm="1">
        <f t="array" ref="AA568">IFERROR(IF(INDEX(SubsidieTabel!$Q$1:$T$9,MATCH($F568,SubsidieTabel!$Q$1:$Q$9,0),IFERROR(MATCH(Methode_Keuze,SubsidieTabel!$Q$1:$T$1,0),2))&lt;&gt;1=TRUE,"ja",""),"")</f>
        <v/>
      </c>
    </row>
    <row r="569" spans="1:27" ht="15" customHeight="1" x14ac:dyDescent="0.25">
      <c r="A569" s="87"/>
      <c r="B569" s="219" t="str">
        <f>IF(A569&lt;&gt;"",_xlfn.MAXIFS($B$1:B568,$A$1:A568,A569)+1,"")</f>
        <v/>
      </c>
      <c r="C569" s="50"/>
      <c r="D569" s="50"/>
      <c r="E569" s="50"/>
      <c r="F569" s="50"/>
      <c r="G569" s="283"/>
      <c r="H569" s="296"/>
      <c r="I569" s="295"/>
      <c r="J569" s="295"/>
      <c r="K569" s="202"/>
      <c r="L569" s="202"/>
      <c r="M569" s="91" t="str">
        <f>IFERROR(VLOOKUP(H569,Lijsten!$H$1:$I$100,2,0),"")</f>
        <v/>
      </c>
      <c r="N569" s="91" t="str" cm="1">
        <f t="array" ref="N569">IFERROR(_xlfn.IFS(AND(LEFT(F569,6)="Arbeid",RIGHT(F569,3)&lt;&gt;"IKS"),IFERROR(VLOOKUP($G569,Tb_KostenTypen[],2,0),"tarief"),RIGHT(F569,3)="IKS","Uurtarief",LEFT(F569,6)="Arbeid","Uurtarief",AND(LEFT(F569,8)="Bijdrage",RIGHT(F569,15)="(vrijwilligers)"),"Vast tarief"),"")</f>
        <v/>
      </c>
      <c r="O569" s="92"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tarief",IF(LEFT(F569,8)="Bijdrage",VLOOKUP($F569,Tb_KostenTypen[],MATCH(Methode_Keuze,Tb_KostenTypen[#Headers],0),0),VLOOKUP($G569,Lijsten!L:O,4,0))),""),"")</f>
        <v/>
      </c>
      <c r="P569" s="92"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tarief",IF(LEFT(F569,8)="Bijdrage",VLOOKUP($F569,Tb_KostenTypen[],MATCH(Methode_Keuze,Tb_KostenTypen[#Headers],0),0),VLOOKUP($G569,Lijsten!L:O,4,0))),""),"")</f>
        <v/>
      </c>
      <c r="Q569" s="50"/>
      <c r="R569" s="50"/>
      <c r="S569" s="83"/>
      <c r="T569" s="51"/>
      <c r="U569" s="4" t="str" cm="1">
        <f t="array" ref="U569">IF(AA569&lt;&gt;"ja",_xlfn.IFNA(_xlfn.IFS(AND(O569&lt;&gt;"",F569&lt;&gt;"",RIGHT($N569,6)="tarief"),O569*Q569,S569&gt;0,IF(F569&lt;&gt;"",S569,"")),""),"")</f>
        <v/>
      </c>
      <c r="V569" s="4" t="str" cm="1">
        <f t="array" ref="V569">IF(AA569&lt;&gt;"ja",_xlfn.IFNA(_xlfn.IFS(AND(P569&lt;&gt;"",R569&lt;&gt;"",RIGHT($N569,6)="tarief"),P569*R569,T569&gt;0,T569),""),"")</f>
        <v/>
      </c>
      <c r="W569" s="4" t="str" cm="1">
        <f t="array" ref="W569">IFERROR(_xlfn.IFS(OR(F569="",LEFT(Methode_Keuze,4)="Geen"),"",AND(U569&lt;&gt;"",F569&lt;&gt;"Arbeidskosten"),ROUND(U569*VLOOKUP(F569,Tb_ProjectKosten[],MATCH(Tb_ProjectKosten[[#Headers],[Forfat_Percentage]],Tb_ProjectKosten[#Headers],0),0),2),AND(F569="Arbeidskosten",G569&lt;&gt;""),IFERROR(ROUND(U569*VLOOKUP(G569,Tb_KostenTypen[],3,0)*VLOOKUP(F569,Tb_ProjectKosten[],MATCH(Tb_ProjectKosten[[#Headers],[Forfat_Percentage]],Tb_ProjectKosten[#Headers],0),0),2),""),U569 &lt;=0,0),"")</f>
        <v/>
      </c>
      <c r="X569" s="4" t="str" cm="1">
        <f t="array" ref="X569">IFERROR(_xlfn.IFS(OR(F569="",LEFT(Methode_Keuze,4)="Geen"),"",AND(V569&lt;&gt;"",F569&lt;&gt;"Arbeidskosten"),ROUND(V569*VLOOKUP(F569,Tb_ProjectKosten[],MATCH(Tb_ProjectKosten[[#Headers],[Forfat_Percentage]],Tb_ProjectKosten[#Headers],0),0),2),AND(F569="Arbeidskosten",G569&lt;&gt;""),IFERROR(ROUND(V569*VLOOKUP(G569,Tb_KostenTypen[],3,0)*VLOOKUP(F569,Tb_ProjectKosten[],MATCH(Tb_ProjectKosten[[#Headers],[Forfat_Percentage]],Tb_ProjectKosten[#Headers],0),0),2),""),V569 &lt;=0,0),"")</f>
        <v/>
      </c>
      <c r="Y569" s="262"/>
      <c r="Z569" s="49"/>
      <c r="AA569" s="37" t="str" cm="1">
        <f t="array" ref="AA569">IFERROR(IF(INDEX(SubsidieTabel!$Q$1:$T$9,MATCH($F569,SubsidieTabel!$Q$1:$Q$9,0),IFERROR(MATCH(Methode_Keuze,SubsidieTabel!$Q$1:$T$1,0),2))&lt;&gt;1=TRUE,"ja",""),"")</f>
        <v/>
      </c>
    </row>
    <row r="570" spans="1:27" ht="15" customHeight="1" x14ac:dyDescent="0.25">
      <c r="A570" s="87"/>
      <c r="B570" s="219" t="str">
        <f>IF(A570&lt;&gt;"",_xlfn.MAXIFS($B$1:B569,$A$1:A569,A570)+1,"")</f>
        <v/>
      </c>
      <c r="C570" s="50"/>
      <c r="D570" s="50"/>
      <c r="E570" s="50"/>
      <c r="F570" s="50"/>
      <c r="G570" s="283"/>
      <c r="H570" s="296"/>
      <c r="I570" s="295"/>
      <c r="J570" s="295"/>
      <c r="K570" s="202"/>
      <c r="L570" s="202"/>
      <c r="M570" s="91" t="str">
        <f>IFERROR(VLOOKUP(H570,Lijsten!$H$1:$I$100,2,0),"")</f>
        <v/>
      </c>
      <c r="N570" s="91" t="str" cm="1">
        <f t="array" ref="N570">IFERROR(_xlfn.IFS(AND(LEFT(F570,6)="Arbeid",RIGHT(F570,3)&lt;&gt;"IKS"),IFERROR(VLOOKUP($G570,Tb_KostenTypen[],2,0),"tarief"),RIGHT(F570,3)="IKS","Uurtarief",LEFT(F570,6)="Arbeid","Uurtarief",AND(LEFT(F570,8)="Bijdrage",RIGHT(F570,15)="(vrijwilligers)"),"Vast tarief"),"")</f>
        <v/>
      </c>
      <c r="O570" s="92"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tarief",IF(LEFT(F570,8)="Bijdrage",VLOOKUP($F570,Tb_KostenTypen[],MATCH(Methode_Keuze,Tb_KostenTypen[#Headers],0),0),VLOOKUP($G570,Lijsten!L:O,4,0))),""),"")</f>
        <v/>
      </c>
      <c r="P570" s="92"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tarief",IF(LEFT(F570,8)="Bijdrage",VLOOKUP($F570,Tb_KostenTypen[],MATCH(Methode_Keuze,Tb_KostenTypen[#Headers],0),0),VLOOKUP($G570,Lijsten!L:O,4,0))),""),"")</f>
        <v/>
      </c>
      <c r="Q570" s="50"/>
      <c r="R570" s="50"/>
      <c r="S570" s="83"/>
      <c r="T570" s="51"/>
      <c r="U570" s="4" t="str" cm="1">
        <f t="array" ref="U570">IF(AA570&lt;&gt;"ja",_xlfn.IFNA(_xlfn.IFS(AND(O570&lt;&gt;"",F570&lt;&gt;"",RIGHT($N570,6)="tarief"),O570*Q570,S570&gt;0,IF(F570&lt;&gt;"",S570,"")),""),"")</f>
        <v/>
      </c>
      <c r="V570" s="4" t="str" cm="1">
        <f t="array" ref="V570">IF(AA570&lt;&gt;"ja",_xlfn.IFNA(_xlfn.IFS(AND(P570&lt;&gt;"",R570&lt;&gt;"",RIGHT($N570,6)="tarief"),P570*R570,T570&gt;0,T570),""),"")</f>
        <v/>
      </c>
      <c r="W570" s="4" t="str" cm="1">
        <f t="array" ref="W570">IFERROR(_xlfn.IFS(OR(F570="",LEFT(Methode_Keuze,4)="Geen"),"",AND(U570&lt;&gt;"",F570&lt;&gt;"Arbeidskosten"),ROUND(U570*VLOOKUP(F570,Tb_ProjectKosten[],MATCH(Tb_ProjectKosten[[#Headers],[Forfat_Percentage]],Tb_ProjectKosten[#Headers],0),0),2),AND(F570="Arbeidskosten",G570&lt;&gt;""),IFERROR(ROUND(U570*VLOOKUP(G570,Tb_KostenTypen[],3,0)*VLOOKUP(F570,Tb_ProjectKosten[],MATCH(Tb_ProjectKosten[[#Headers],[Forfat_Percentage]],Tb_ProjectKosten[#Headers],0),0),2),""),U570 &lt;=0,0),"")</f>
        <v/>
      </c>
      <c r="X570" s="4" t="str" cm="1">
        <f t="array" ref="X570">IFERROR(_xlfn.IFS(OR(F570="",LEFT(Methode_Keuze,4)="Geen"),"",AND(V570&lt;&gt;"",F570&lt;&gt;"Arbeidskosten"),ROUND(V570*VLOOKUP(F570,Tb_ProjectKosten[],MATCH(Tb_ProjectKosten[[#Headers],[Forfat_Percentage]],Tb_ProjectKosten[#Headers],0),0),2),AND(F570="Arbeidskosten",G570&lt;&gt;""),IFERROR(ROUND(V570*VLOOKUP(G570,Tb_KostenTypen[],3,0)*VLOOKUP(F570,Tb_ProjectKosten[],MATCH(Tb_ProjectKosten[[#Headers],[Forfat_Percentage]],Tb_ProjectKosten[#Headers],0),0),2),""),V570 &lt;=0,0),"")</f>
        <v/>
      </c>
      <c r="Y570" s="262"/>
      <c r="Z570" s="49"/>
      <c r="AA570" s="37" t="str" cm="1">
        <f t="array" ref="AA570">IFERROR(IF(INDEX(SubsidieTabel!$Q$1:$T$9,MATCH($F570,SubsidieTabel!$Q$1:$Q$9,0),IFERROR(MATCH(Methode_Keuze,SubsidieTabel!$Q$1:$T$1,0),2))&lt;&gt;1=TRUE,"ja",""),"")</f>
        <v/>
      </c>
    </row>
    <row r="571" spans="1:27" ht="15" customHeight="1" x14ac:dyDescent="0.25">
      <c r="A571" s="87"/>
      <c r="B571" s="219" t="str">
        <f>IF(A571&lt;&gt;"",_xlfn.MAXIFS($B$1:B570,$A$1:A570,A571)+1,"")</f>
        <v/>
      </c>
      <c r="C571" s="50"/>
      <c r="D571" s="50"/>
      <c r="E571" s="50"/>
      <c r="F571" s="50"/>
      <c r="G571" s="283"/>
      <c r="H571" s="296"/>
      <c r="I571" s="295"/>
      <c r="J571" s="295"/>
      <c r="K571" s="202"/>
      <c r="L571" s="202"/>
      <c r="M571" s="91" t="str">
        <f>IFERROR(VLOOKUP(H571,Lijsten!$H$1:$I$100,2,0),"")</f>
        <v/>
      </c>
      <c r="N571" s="91" t="str" cm="1">
        <f t="array" ref="N571">IFERROR(_xlfn.IFS(AND(LEFT(F571,6)="Arbeid",RIGHT(F571,3)&lt;&gt;"IKS"),IFERROR(VLOOKUP($G571,Tb_KostenTypen[],2,0),"tarief"),RIGHT(F571,3)="IKS","Uurtarief",LEFT(F571,6)="Arbeid","Uurtarief",AND(LEFT(F571,8)="Bijdrage",RIGHT(F571,15)="(vrijwilligers)"),"Vast tarief"),"")</f>
        <v/>
      </c>
      <c r="O571" s="92"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tarief",IF(LEFT(F571,8)="Bijdrage",VLOOKUP($F571,Tb_KostenTypen[],MATCH(Methode_Keuze,Tb_KostenTypen[#Headers],0),0),VLOOKUP($G571,Lijsten!L:O,4,0))),""),"")</f>
        <v/>
      </c>
      <c r="P571" s="92"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tarief",IF(LEFT(F571,8)="Bijdrage",VLOOKUP($F571,Tb_KostenTypen[],MATCH(Methode_Keuze,Tb_KostenTypen[#Headers],0),0),VLOOKUP($G571,Lijsten!L:O,4,0))),""),"")</f>
        <v/>
      </c>
      <c r="Q571" s="50"/>
      <c r="R571" s="50"/>
      <c r="S571" s="83"/>
      <c r="T571" s="51"/>
      <c r="U571" s="4" t="str" cm="1">
        <f t="array" ref="U571">IF(AA571&lt;&gt;"ja",_xlfn.IFNA(_xlfn.IFS(AND(O571&lt;&gt;"",F571&lt;&gt;"",RIGHT($N571,6)="tarief"),O571*Q571,S571&gt;0,IF(F571&lt;&gt;"",S571,"")),""),"")</f>
        <v/>
      </c>
      <c r="V571" s="4" t="str" cm="1">
        <f t="array" ref="V571">IF(AA571&lt;&gt;"ja",_xlfn.IFNA(_xlfn.IFS(AND(P571&lt;&gt;"",R571&lt;&gt;"",RIGHT($N571,6)="tarief"),P571*R571,T571&gt;0,T571),""),"")</f>
        <v/>
      </c>
      <c r="W571" s="4" t="str" cm="1">
        <f t="array" ref="W571">IFERROR(_xlfn.IFS(OR(F571="",LEFT(Methode_Keuze,4)="Geen"),"",AND(U571&lt;&gt;"",F571&lt;&gt;"Arbeidskosten"),ROUND(U571*VLOOKUP(F571,Tb_ProjectKosten[],MATCH(Tb_ProjectKosten[[#Headers],[Forfat_Percentage]],Tb_ProjectKosten[#Headers],0),0),2),AND(F571="Arbeidskosten",G571&lt;&gt;""),IFERROR(ROUND(U571*VLOOKUP(G571,Tb_KostenTypen[],3,0)*VLOOKUP(F571,Tb_ProjectKosten[],MATCH(Tb_ProjectKosten[[#Headers],[Forfat_Percentage]],Tb_ProjectKosten[#Headers],0),0),2),""),U571 &lt;=0,0),"")</f>
        <v/>
      </c>
      <c r="X571" s="4" t="str" cm="1">
        <f t="array" ref="X571">IFERROR(_xlfn.IFS(OR(F571="",LEFT(Methode_Keuze,4)="Geen"),"",AND(V571&lt;&gt;"",F571&lt;&gt;"Arbeidskosten"),ROUND(V571*VLOOKUP(F571,Tb_ProjectKosten[],MATCH(Tb_ProjectKosten[[#Headers],[Forfat_Percentage]],Tb_ProjectKosten[#Headers],0),0),2),AND(F571="Arbeidskosten",G571&lt;&gt;""),IFERROR(ROUND(V571*VLOOKUP(G571,Tb_KostenTypen[],3,0)*VLOOKUP(F571,Tb_ProjectKosten[],MATCH(Tb_ProjectKosten[[#Headers],[Forfat_Percentage]],Tb_ProjectKosten[#Headers],0),0),2),""),V571 &lt;=0,0),"")</f>
        <v/>
      </c>
      <c r="Y571" s="262"/>
      <c r="Z571" s="49"/>
      <c r="AA571" s="37" t="str" cm="1">
        <f t="array" ref="AA571">IFERROR(IF(INDEX(SubsidieTabel!$Q$1:$T$9,MATCH($F571,SubsidieTabel!$Q$1:$Q$9,0),IFERROR(MATCH(Methode_Keuze,SubsidieTabel!$Q$1:$T$1,0),2))&lt;&gt;1=TRUE,"ja",""),"")</f>
        <v/>
      </c>
    </row>
    <row r="572" spans="1:27" ht="15" customHeight="1" x14ac:dyDescent="0.25">
      <c r="A572" s="87"/>
      <c r="B572" s="219" t="str">
        <f>IF(A572&lt;&gt;"",_xlfn.MAXIFS($B$1:B571,$A$1:A571,A572)+1,"")</f>
        <v/>
      </c>
      <c r="C572" s="50"/>
      <c r="D572" s="50"/>
      <c r="E572" s="50"/>
      <c r="F572" s="50"/>
      <c r="G572" s="283"/>
      <c r="H572" s="296"/>
      <c r="I572" s="295"/>
      <c r="J572" s="295"/>
      <c r="K572" s="202"/>
      <c r="L572" s="202"/>
      <c r="M572" s="91" t="str">
        <f>IFERROR(VLOOKUP(H572,Lijsten!$H$1:$I$100,2,0),"")</f>
        <v/>
      </c>
      <c r="N572" s="91" t="str" cm="1">
        <f t="array" ref="N572">IFERROR(_xlfn.IFS(AND(LEFT(F572,6)="Arbeid",RIGHT(F572,3)&lt;&gt;"IKS"),IFERROR(VLOOKUP($G572,Tb_KostenTypen[],2,0),"tarief"),RIGHT(F572,3)="IKS","Uurtarief",LEFT(F572,6)="Arbeid","Uurtarief",AND(LEFT(F572,8)="Bijdrage",RIGHT(F572,15)="(vrijwilligers)"),"Vast tarief"),"")</f>
        <v/>
      </c>
      <c r="O572" s="92"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tarief",IF(LEFT(F572,8)="Bijdrage",VLOOKUP($F572,Tb_KostenTypen[],MATCH(Methode_Keuze,Tb_KostenTypen[#Headers],0),0),VLOOKUP($G572,Lijsten!L:O,4,0))),""),"")</f>
        <v/>
      </c>
      <c r="P572" s="92"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tarief",IF(LEFT(F572,8)="Bijdrage",VLOOKUP($F572,Tb_KostenTypen[],MATCH(Methode_Keuze,Tb_KostenTypen[#Headers],0),0),VLOOKUP($G572,Lijsten!L:O,4,0))),""),"")</f>
        <v/>
      </c>
      <c r="Q572" s="50"/>
      <c r="R572" s="50"/>
      <c r="S572" s="83"/>
      <c r="T572" s="51"/>
      <c r="U572" s="4" t="str" cm="1">
        <f t="array" ref="U572">IF(AA572&lt;&gt;"ja",_xlfn.IFNA(_xlfn.IFS(AND(O572&lt;&gt;"",F572&lt;&gt;"",RIGHT($N572,6)="tarief"),O572*Q572,S572&gt;0,IF(F572&lt;&gt;"",S572,"")),""),"")</f>
        <v/>
      </c>
      <c r="V572" s="4" t="str" cm="1">
        <f t="array" ref="V572">IF(AA572&lt;&gt;"ja",_xlfn.IFNA(_xlfn.IFS(AND(P572&lt;&gt;"",R572&lt;&gt;"",RIGHT($N572,6)="tarief"),P572*R572,T572&gt;0,T572),""),"")</f>
        <v/>
      </c>
      <c r="W572" s="4" t="str" cm="1">
        <f t="array" ref="W572">IFERROR(_xlfn.IFS(OR(F572="",LEFT(Methode_Keuze,4)="Geen"),"",AND(U572&lt;&gt;"",F572&lt;&gt;"Arbeidskosten"),ROUND(U572*VLOOKUP(F572,Tb_ProjectKosten[],MATCH(Tb_ProjectKosten[[#Headers],[Forfat_Percentage]],Tb_ProjectKosten[#Headers],0),0),2),AND(F572="Arbeidskosten",G572&lt;&gt;""),IFERROR(ROUND(U572*VLOOKUP(G572,Tb_KostenTypen[],3,0)*VLOOKUP(F572,Tb_ProjectKosten[],MATCH(Tb_ProjectKosten[[#Headers],[Forfat_Percentage]],Tb_ProjectKosten[#Headers],0),0),2),""),U572 &lt;=0,0),"")</f>
        <v/>
      </c>
      <c r="X572" s="4" t="str" cm="1">
        <f t="array" ref="X572">IFERROR(_xlfn.IFS(OR(F572="",LEFT(Methode_Keuze,4)="Geen"),"",AND(V572&lt;&gt;"",F572&lt;&gt;"Arbeidskosten"),ROUND(V572*VLOOKUP(F572,Tb_ProjectKosten[],MATCH(Tb_ProjectKosten[[#Headers],[Forfat_Percentage]],Tb_ProjectKosten[#Headers],0),0),2),AND(F572="Arbeidskosten",G572&lt;&gt;""),IFERROR(ROUND(V572*VLOOKUP(G572,Tb_KostenTypen[],3,0)*VLOOKUP(F572,Tb_ProjectKosten[],MATCH(Tb_ProjectKosten[[#Headers],[Forfat_Percentage]],Tb_ProjectKosten[#Headers],0),0),2),""),V572 &lt;=0,0),"")</f>
        <v/>
      </c>
      <c r="Y572" s="262"/>
      <c r="Z572" s="49"/>
      <c r="AA572" s="37" t="str" cm="1">
        <f t="array" ref="AA572">IFERROR(IF(INDEX(SubsidieTabel!$Q$1:$T$9,MATCH($F572,SubsidieTabel!$Q$1:$Q$9,0),IFERROR(MATCH(Methode_Keuze,SubsidieTabel!$Q$1:$T$1,0),2))&lt;&gt;1=TRUE,"ja",""),"")</f>
        <v/>
      </c>
    </row>
    <row r="573" spans="1:27" ht="15" customHeight="1" x14ac:dyDescent="0.25">
      <c r="A573" s="87"/>
      <c r="B573" s="219" t="str">
        <f>IF(A573&lt;&gt;"",_xlfn.MAXIFS($B$1:B572,$A$1:A572,A573)+1,"")</f>
        <v/>
      </c>
      <c r="C573" s="50"/>
      <c r="D573" s="50"/>
      <c r="E573" s="50"/>
      <c r="F573" s="50"/>
      <c r="G573" s="283"/>
      <c r="H573" s="296"/>
      <c r="I573" s="295"/>
      <c r="J573" s="295"/>
      <c r="K573" s="202"/>
      <c r="L573" s="202"/>
      <c r="M573" s="91" t="str">
        <f>IFERROR(VLOOKUP(H573,Lijsten!$H$1:$I$100,2,0),"")</f>
        <v/>
      </c>
      <c r="N573" s="91" t="str" cm="1">
        <f t="array" ref="N573">IFERROR(_xlfn.IFS(AND(LEFT(F573,6)="Arbeid",RIGHT(F573,3)&lt;&gt;"IKS"),IFERROR(VLOOKUP($G573,Tb_KostenTypen[],2,0),"tarief"),RIGHT(F573,3)="IKS","Uurtarief",LEFT(F573,6)="Arbeid","Uurtarief",AND(LEFT(F573,8)="Bijdrage",RIGHT(F573,15)="(vrijwilligers)"),"Vast tarief"),"")</f>
        <v/>
      </c>
      <c r="O573" s="92"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tarief",IF(LEFT(F573,8)="Bijdrage",VLOOKUP($F573,Tb_KostenTypen[],MATCH(Methode_Keuze,Tb_KostenTypen[#Headers],0),0),VLOOKUP($G573,Lijsten!L:O,4,0))),""),"")</f>
        <v/>
      </c>
      <c r="P573" s="92"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tarief",IF(LEFT(F573,8)="Bijdrage",VLOOKUP($F573,Tb_KostenTypen[],MATCH(Methode_Keuze,Tb_KostenTypen[#Headers],0),0),VLOOKUP($G573,Lijsten!L:O,4,0))),""),"")</f>
        <v/>
      </c>
      <c r="Q573" s="50"/>
      <c r="R573" s="50"/>
      <c r="S573" s="83"/>
      <c r="T573" s="51"/>
      <c r="U573" s="4" t="str" cm="1">
        <f t="array" ref="U573">IF(AA573&lt;&gt;"ja",_xlfn.IFNA(_xlfn.IFS(AND(O573&lt;&gt;"",F573&lt;&gt;"",RIGHT($N573,6)="tarief"),O573*Q573,S573&gt;0,IF(F573&lt;&gt;"",S573,"")),""),"")</f>
        <v/>
      </c>
      <c r="V573" s="4" t="str" cm="1">
        <f t="array" ref="V573">IF(AA573&lt;&gt;"ja",_xlfn.IFNA(_xlfn.IFS(AND(P573&lt;&gt;"",R573&lt;&gt;"",RIGHT($N573,6)="tarief"),P573*R573,T573&gt;0,T573),""),"")</f>
        <v/>
      </c>
      <c r="W573" s="4" t="str" cm="1">
        <f t="array" ref="W573">IFERROR(_xlfn.IFS(OR(F573="",LEFT(Methode_Keuze,4)="Geen"),"",AND(U573&lt;&gt;"",F573&lt;&gt;"Arbeidskosten"),ROUND(U573*VLOOKUP(F573,Tb_ProjectKosten[],MATCH(Tb_ProjectKosten[[#Headers],[Forfat_Percentage]],Tb_ProjectKosten[#Headers],0),0),2),AND(F573="Arbeidskosten",G573&lt;&gt;""),IFERROR(ROUND(U573*VLOOKUP(G573,Tb_KostenTypen[],3,0)*VLOOKUP(F573,Tb_ProjectKosten[],MATCH(Tb_ProjectKosten[[#Headers],[Forfat_Percentage]],Tb_ProjectKosten[#Headers],0),0),2),""),U573 &lt;=0,0),"")</f>
        <v/>
      </c>
      <c r="X573" s="4" t="str" cm="1">
        <f t="array" ref="X573">IFERROR(_xlfn.IFS(OR(F573="",LEFT(Methode_Keuze,4)="Geen"),"",AND(V573&lt;&gt;"",F573&lt;&gt;"Arbeidskosten"),ROUND(V573*VLOOKUP(F573,Tb_ProjectKosten[],MATCH(Tb_ProjectKosten[[#Headers],[Forfat_Percentage]],Tb_ProjectKosten[#Headers],0),0),2),AND(F573="Arbeidskosten",G573&lt;&gt;""),IFERROR(ROUND(V573*VLOOKUP(G573,Tb_KostenTypen[],3,0)*VLOOKUP(F573,Tb_ProjectKosten[],MATCH(Tb_ProjectKosten[[#Headers],[Forfat_Percentage]],Tb_ProjectKosten[#Headers],0),0),2),""),V573 &lt;=0,0),"")</f>
        <v/>
      </c>
      <c r="Y573" s="262"/>
      <c r="Z573" s="49"/>
      <c r="AA573" s="37" t="str" cm="1">
        <f t="array" ref="AA573">IFERROR(IF(INDEX(SubsidieTabel!$Q$1:$T$9,MATCH($F573,SubsidieTabel!$Q$1:$Q$9,0),IFERROR(MATCH(Methode_Keuze,SubsidieTabel!$Q$1:$T$1,0),2))&lt;&gt;1=TRUE,"ja",""),"")</f>
        <v/>
      </c>
    </row>
    <row r="574" spans="1:27" ht="15" customHeight="1" x14ac:dyDescent="0.25">
      <c r="A574" s="87"/>
      <c r="B574" s="219" t="str">
        <f>IF(A574&lt;&gt;"",_xlfn.MAXIFS($B$1:B573,$A$1:A573,A574)+1,"")</f>
        <v/>
      </c>
      <c r="C574" s="50"/>
      <c r="D574" s="50"/>
      <c r="E574" s="50"/>
      <c r="F574" s="50"/>
      <c r="G574" s="283"/>
      <c r="H574" s="296"/>
      <c r="I574" s="295"/>
      <c r="J574" s="295"/>
      <c r="K574" s="202"/>
      <c r="L574" s="202"/>
      <c r="M574" s="91" t="str">
        <f>IFERROR(VLOOKUP(H574,Lijsten!$H$1:$I$100,2,0),"")</f>
        <v/>
      </c>
      <c r="N574" s="91" t="str" cm="1">
        <f t="array" ref="N574">IFERROR(_xlfn.IFS(AND(LEFT(F574,6)="Arbeid",RIGHT(F574,3)&lt;&gt;"IKS"),IFERROR(VLOOKUP($G574,Tb_KostenTypen[],2,0),"tarief"),RIGHT(F574,3)="IKS","Uurtarief",LEFT(F574,6)="Arbeid","Uurtarief",AND(LEFT(F574,8)="Bijdrage",RIGHT(F574,15)="(vrijwilligers)"),"Vast tarief"),"")</f>
        <v/>
      </c>
      <c r="O574" s="92"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tarief",IF(LEFT(F574,8)="Bijdrage",VLOOKUP($F574,Tb_KostenTypen[],MATCH(Methode_Keuze,Tb_KostenTypen[#Headers],0),0),VLOOKUP($G574,Lijsten!L:O,4,0))),""),"")</f>
        <v/>
      </c>
      <c r="P574" s="92"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tarief",IF(LEFT(F574,8)="Bijdrage",VLOOKUP($F574,Tb_KostenTypen[],MATCH(Methode_Keuze,Tb_KostenTypen[#Headers],0),0),VLOOKUP($G574,Lijsten!L:O,4,0))),""),"")</f>
        <v/>
      </c>
      <c r="Q574" s="50"/>
      <c r="R574" s="50"/>
      <c r="S574" s="83"/>
      <c r="T574" s="51"/>
      <c r="U574" s="4" t="str" cm="1">
        <f t="array" ref="U574">IF(AA574&lt;&gt;"ja",_xlfn.IFNA(_xlfn.IFS(AND(O574&lt;&gt;"",F574&lt;&gt;"",RIGHT($N574,6)="tarief"),O574*Q574,S574&gt;0,IF(F574&lt;&gt;"",S574,"")),""),"")</f>
        <v/>
      </c>
      <c r="V574" s="4" t="str" cm="1">
        <f t="array" ref="V574">IF(AA574&lt;&gt;"ja",_xlfn.IFNA(_xlfn.IFS(AND(P574&lt;&gt;"",R574&lt;&gt;"",RIGHT($N574,6)="tarief"),P574*R574,T574&gt;0,T574),""),"")</f>
        <v/>
      </c>
      <c r="W574" s="4" t="str" cm="1">
        <f t="array" ref="W574">IFERROR(_xlfn.IFS(OR(F574="",LEFT(Methode_Keuze,4)="Geen"),"",AND(U574&lt;&gt;"",F574&lt;&gt;"Arbeidskosten"),ROUND(U574*VLOOKUP(F574,Tb_ProjectKosten[],MATCH(Tb_ProjectKosten[[#Headers],[Forfat_Percentage]],Tb_ProjectKosten[#Headers],0),0),2),AND(F574="Arbeidskosten",G574&lt;&gt;""),IFERROR(ROUND(U574*VLOOKUP(G574,Tb_KostenTypen[],3,0)*VLOOKUP(F574,Tb_ProjectKosten[],MATCH(Tb_ProjectKosten[[#Headers],[Forfat_Percentage]],Tb_ProjectKosten[#Headers],0),0),2),""),U574 &lt;=0,0),"")</f>
        <v/>
      </c>
      <c r="X574" s="4" t="str" cm="1">
        <f t="array" ref="X574">IFERROR(_xlfn.IFS(OR(F574="",LEFT(Methode_Keuze,4)="Geen"),"",AND(V574&lt;&gt;"",F574&lt;&gt;"Arbeidskosten"),ROUND(V574*VLOOKUP(F574,Tb_ProjectKosten[],MATCH(Tb_ProjectKosten[[#Headers],[Forfat_Percentage]],Tb_ProjectKosten[#Headers],0),0),2),AND(F574="Arbeidskosten",G574&lt;&gt;""),IFERROR(ROUND(V574*VLOOKUP(G574,Tb_KostenTypen[],3,0)*VLOOKUP(F574,Tb_ProjectKosten[],MATCH(Tb_ProjectKosten[[#Headers],[Forfat_Percentage]],Tb_ProjectKosten[#Headers],0),0),2),""),V574 &lt;=0,0),"")</f>
        <v/>
      </c>
      <c r="Y574" s="262"/>
      <c r="Z574" s="49"/>
      <c r="AA574" s="37" t="str" cm="1">
        <f t="array" ref="AA574">IFERROR(IF(INDEX(SubsidieTabel!$Q$1:$T$9,MATCH($F574,SubsidieTabel!$Q$1:$Q$9,0),IFERROR(MATCH(Methode_Keuze,SubsidieTabel!$Q$1:$T$1,0),2))&lt;&gt;1=TRUE,"ja",""),"")</f>
        <v/>
      </c>
    </row>
    <row r="575" spans="1:27" ht="15" customHeight="1" x14ac:dyDescent="0.25">
      <c r="A575" s="87"/>
      <c r="B575" s="219" t="str">
        <f>IF(A575&lt;&gt;"",_xlfn.MAXIFS($B$1:B574,$A$1:A574,A575)+1,"")</f>
        <v/>
      </c>
      <c r="C575" s="50"/>
      <c r="D575" s="50"/>
      <c r="E575" s="50"/>
      <c r="F575" s="50"/>
      <c r="G575" s="283"/>
      <c r="H575" s="296"/>
      <c r="I575" s="295"/>
      <c r="J575" s="295"/>
      <c r="K575" s="202"/>
      <c r="L575" s="202"/>
      <c r="M575" s="91" t="str">
        <f>IFERROR(VLOOKUP(H575,Lijsten!$H$1:$I$100,2,0),"")</f>
        <v/>
      </c>
      <c r="N575" s="91" t="str" cm="1">
        <f t="array" ref="N575">IFERROR(_xlfn.IFS(AND(LEFT(F575,6)="Arbeid",RIGHT(F575,3)&lt;&gt;"IKS"),IFERROR(VLOOKUP($G575,Tb_KostenTypen[],2,0),"tarief"),RIGHT(F575,3)="IKS","Uurtarief",LEFT(F575,6)="Arbeid","Uurtarief",AND(LEFT(F575,8)="Bijdrage",RIGHT(F575,15)="(vrijwilligers)"),"Vast tarief"),"")</f>
        <v/>
      </c>
      <c r="O575" s="92"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tarief",IF(LEFT(F575,8)="Bijdrage",VLOOKUP($F575,Tb_KostenTypen[],MATCH(Methode_Keuze,Tb_KostenTypen[#Headers],0),0),VLOOKUP($G575,Lijsten!L:O,4,0))),""),"")</f>
        <v/>
      </c>
      <c r="P575" s="92"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tarief",IF(LEFT(F575,8)="Bijdrage",VLOOKUP($F575,Tb_KostenTypen[],MATCH(Methode_Keuze,Tb_KostenTypen[#Headers],0),0),VLOOKUP($G575,Lijsten!L:O,4,0))),""),"")</f>
        <v/>
      </c>
      <c r="Q575" s="50"/>
      <c r="R575" s="50"/>
      <c r="S575" s="83"/>
      <c r="T575" s="51"/>
      <c r="U575" s="4" t="str" cm="1">
        <f t="array" ref="U575">IF(AA575&lt;&gt;"ja",_xlfn.IFNA(_xlfn.IFS(AND(O575&lt;&gt;"",F575&lt;&gt;"",RIGHT($N575,6)="tarief"),O575*Q575,S575&gt;0,IF(F575&lt;&gt;"",S575,"")),""),"")</f>
        <v/>
      </c>
      <c r="V575" s="4" t="str" cm="1">
        <f t="array" ref="V575">IF(AA575&lt;&gt;"ja",_xlfn.IFNA(_xlfn.IFS(AND(P575&lt;&gt;"",R575&lt;&gt;"",RIGHT($N575,6)="tarief"),P575*R575,T575&gt;0,T575),""),"")</f>
        <v/>
      </c>
      <c r="W575" s="4" t="str" cm="1">
        <f t="array" ref="W575">IFERROR(_xlfn.IFS(OR(F575="",LEFT(Methode_Keuze,4)="Geen"),"",AND(U575&lt;&gt;"",F575&lt;&gt;"Arbeidskosten"),ROUND(U575*VLOOKUP(F575,Tb_ProjectKosten[],MATCH(Tb_ProjectKosten[[#Headers],[Forfat_Percentage]],Tb_ProjectKosten[#Headers],0),0),2),AND(F575="Arbeidskosten",G575&lt;&gt;""),IFERROR(ROUND(U575*VLOOKUP(G575,Tb_KostenTypen[],3,0)*VLOOKUP(F575,Tb_ProjectKosten[],MATCH(Tb_ProjectKosten[[#Headers],[Forfat_Percentage]],Tb_ProjectKosten[#Headers],0),0),2),""),U575 &lt;=0,0),"")</f>
        <v/>
      </c>
      <c r="X575" s="4" t="str" cm="1">
        <f t="array" ref="X575">IFERROR(_xlfn.IFS(OR(F575="",LEFT(Methode_Keuze,4)="Geen"),"",AND(V575&lt;&gt;"",F575&lt;&gt;"Arbeidskosten"),ROUND(V575*VLOOKUP(F575,Tb_ProjectKosten[],MATCH(Tb_ProjectKosten[[#Headers],[Forfat_Percentage]],Tb_ProjectKosten[#Headers],0),0),2),AND(F575="Arbeidskosten",G575&lt;&gt;""),IFERROR(ROUND(V575*VLOOKUP(G575,Tb_KostenTypen[],3,0)*VLOOKUP(F575,Tb_ProjectKosten[],MATCH(Tb_ProjectKosten[[#Headers],[Forfat_Percentage]],Tb_ProjectKosten[#Headers],0),0),2),""),V575 &lt;=0,0),"")</f>
        <v/>
      </c>
      <c r="Y575" s="262"/>
      <c r="Z575" s="49"/>
      <c r="AA575" s="37" t="str" cm="1">
        <f t="array" ref="AA575">IFERROR(IF(INDEX(SubsidieTabel!$Q$1:$T$9,MATCH($F575,SubsidieTabel!$Q$1:$Q$9,0),IFERROR(MATCH(Methode_Keuze,SubsidieTabel!$Q$1:$T$1,0),2))&lt;&gt;1=TRUE,"ja",""),"")</f>
        <v/>
      </c>
    </row>
    <row r="576" spans="1:27" ht="15" customHeight="1" x14ac:dyDescent="0.25">
      <c r="A576" s="87"/>
      <c r="B576" s="219" t="str">
        <f>IF(A576&lt;&gt;"",_xlfn.MAXIFS($B$1:B575,$A$1:A575,A576)+1,"")</f>
        <v/>
      </c>
      <c r="C576" s="50"/>
      <c r="D576" s="50"/>
      <c r="E576" s="50"/>
      <c r="F576" s="50"/>
      <c r="G576" s="283"/>
      <c r="H576" s="296"/>
      <c r="I576" s="295"/>
      <c r="J576" s="295"/>
      <c r="K576" s="202"/>
      <c r="L576" s="202"/>
      <c r="M576" s="91" t="str">
        <f>IFERROR(VLOOKUP(H576,Lijsten!$H$1:$I$100,2,0),"")</f>
        <v/>
      </c>
      <c r="N576" s="91" t="str" cm="1">
        <f t="array" ref="N576">IFERROR(_xlfn.IFS(AND(LEFT(F576,6)="Arbeid",RIGHT(F576,3)&lt;&gt;"IKS"),IFERROR(VLOOKUP($G576,Tb_KostenTypen[],2,0),"tarief"),RIGHT(F576,3)="IKS","Uurtarief",LEFT(F576,6)="Arbeid","Uurtarief",AND(LEFT(F576,8)="Bijdrage",RIGHT(F576,15)="(vrijwilligers)"),"Vast tarief"),"")</f>
        <v/>
      </c>
      <c r="O576" s="92"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tarief",IF(LEFT(F576,8)="Bijdrage",VLOOKUP($F576,Tb_KostenTypen[],MATCH(Methode_Keuze,Tb_KostenTypen[#Headers],0),0),VLOOKUP($G576,Lijsten!L:O,4,0))),""),"")</f>
        <v/>
      </c>
      <c r="P576" s="92"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tarief",IF(LEFT(F576,8)="Bijdrage",VLOOKUP($F576,Tb_KostenTypen[],MATCH(Methode_Keuze,Tb_KostenTypen[#Headers],0),0),VLOOKUP($G576,Lijsten!L:O,4,0))),""),"")</f>
        <v/>
      </c>
      <c r="Q576" s="50"/>
      <c r="R576" s="50"/>
      <c r="S576" s="83"/>
      <c r="T576" s="51"/>
      <c r="U576" s="4" t="str" cm="1">
        <f t="array" ref="U576">IF(AA576&lt;&gt;"ja",_xlfn.IFNA(_xlfn.IFS(AND(O576&lt;&gt;"",F576&lt;&gt;"",RIGHT($N576,6)="tarief"),O576*Q576,S576&gt;0,IF(F576&lt;&gt;"",S576,"")),""),"")</f>
        <v/>
      </c>
      <c r="V576" s="4" t="str" cm="1">
        <f t="array" ref="V576">IF(AA576&lt;&gt;"ja",_xlfn.IFNA(_xlfn.IFS(AND(P576&lt;&gt;"",R576&lt;&gt;"",RIGHT($N576,6)="tarief"),P576*R576,T576&gt;0,T576),""),"")</f>
        <v/>
      </c>
      <c r="W576" s="4" t="str" cm="1">
        <f t="array" ref="W576">IFERROR(_xlfn.IFS(OR(F576="",LEFT(Methode_Keuze,4)="Geen"),"",AND(U576&lt;&gt;"",F576&lt;&gt;"Arbeidskosten"),ROUND(U576*VLOOKUP(F576,Tb_ProjectKosten[],MATCH(Tb_ProjectKosten[[#Headers],[Forfat_Percentage]],Tb_ProjectKosten[#Headers],0),0),2),AND(F576="Arbeidskosten",G576&lt;&gt;""),IFERROR(ROUND(U576*VLOOKUP(G576,Tb_KostenTypen[],3,0)*VLOOKUP(F576,Tb_ProjectKosten[],MATCH(Tb_ProjectKosten[[#Headers],[Forfat_Percentage]],Tb_ProjectKosten[#Headers],0),0),2),""),U576 &lt;=0,0),"")</f>
        <v/>
      </c>
      <c r="X576" s="4" t="str" cm="1">
        <f t="array" ref="X576">IFERROR(_xlfn.IFS(OR(F576="",LEFT(Methode_Keuze,4)="Geen"),"",AND(V576&lt;&gt;"",F576&lt;&gt;"Arbeidskosten"),ROUND(V576*VLOOKUP(F576,Tb_ProjectKosten[],MATCH(Tb_ProjectKosten[[#Headers],[Forfat_Percentage]],Tb_ProjectKosten[#Headers],0),0),2),AND(F576="Arbeidskosten",G576&lt;&gt;""),IFERROR(ROUND(V576*VLOOKUP(G576,Tb_KostenTypen[],3,0)*VLOOKUP(F576,Tb_ProjectKosten[],MATCH(Tb_ProjectKosten[[#Headers],[Forfat_Percentage]],Tb_ProjectKosten[#Headers],0),0),2),""),V576 &lt;=0,0),"")</f>
        <v/>
      </c>
      <c r="Y576" s="262"/>
      <c r="Z576" s="49"/>
      <c r="AA576" s="37" t="str" cm="1">
        <f t="array" ref="AA576">IFERROR(IF(INDEX(SubsidieTabel!$Q$1:$T$9,MATCH($F576,SubsidieTabel!$Q$1:$Q$9,0),IFERROR(MATCH(Methode_Keuze,SubsidieTabel!$Q$1:$T$1,0),2))&lt;&gt;1=TRUE,"ja",""),"")</f>
        <v/>
      </c>
    </row>
    <row r="577" spans="1:27" ht="15" customHeight="1" x14ac:dyDescent="0.25">
      <c r="A577" s="87"/>
      <c r="B577" s="219" t="str">
        <f>IF(A577&lt;&gt;"",_xlfn.MAXIFS($B$1:B576,$A$1:A576,A577)+1,"")</f>
        <v/>
      </c>
      <c r="C577" s="50"/>
      <c r="D577" s="50"/>
      <c r="E577" s="50"/>
      <c r="F577" s="50"/>
      <c r="G577" s="283"/>
      <c r="H577" s="296"/>
      <c r="I577" s="295"/>
      <c r="J577" s="295"/>
      <c r="K577" s="202"/>
      <c r="L577" s="202"/>
      <c r="M577" s="91" t="str">
        <f>IFERROR(VLOOKUP(H577,Lijsten!$H$1:$I$100,2,0),"")</f>
        <v/>
      </c>
      <c r="N577" s="91" t="str" cm="1">
        <f t="array" ref="N577">IFERROR(_xlfn.IFS(AND(LEFT(F577,6)="Arbeid",RIGHT(F577,3)&lt;&gt;"IKS"),IFERROR(VLOOKUP($G577,Tb_KostenTypen[],2,0),"tarief"),RIGHT(F577,3)="IKS","Uurtarief",LEFT(F577,6)="Arbeid","Uurtarief",AND(LEFT(F577,8)="Bijdrage",RIGHT(F577,15)="(vrijwilligers)"),"Vast tarief"),"")</f>
        <v/>
      </c>
      <c r="O577" s="92"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tarief",IF(LEFT(F577,8)="Bijdrage",VLOOKUP($F577,Tb_KostenTypen[],MATCH(Methode_Keuze,Tb_KostenTypen[#Headers],0),0),VLOOKUP($G577,Lijsten!L:O,4,0))),""),"")</f>
        <v/>
      </c>
      <c r="P577" s="92"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tarief",IF(LEFT(F577,8)="Bijdrage",VLOOKUP($F577,Tb_KostenTypen[],MATCH(Methode_Keuze,Tb_KostenTypen[#Headers],0),0),VLOOKUP($G577,Lijsten!L:O,4,0))),""),"")</f>
        <v/>
      </c>
      <c r="Q577" s="50"/>
      <c r="R577" s="50"/>
      <c r="S577" s="83"/>
      <c r="T577" s="51"/>
      <c r="U577" s="4" t="str" cm="1">
        <f t="array" ref="U577">IF(AA577&lt;&gt;"ja",_xlfn.IFNA(_xlfn.IFS(AND(O577&lt;&gt;"",F577&lt;&gt;"",RIGHT($N577,6)="tarief"),O577*Q577,S577&gt;0,IF(F577&lt;&gt;"",S577,"")),""),"")</f>
        <v/>
      </c>
      <c r="V577" s="4" t="str" cm="1">
        <f t="array" ref="V577">IF(AA577&lt;&gt;"ja",_xlfn.IFNA(_xlfn.IFS(AND(P577&lt;&gt;"",R577&lt;&gt;"",RIGHT($N577,6)="tarief"),P577*R577,T577&gt;0,T577),""),"")</f>
        <v/>
      </c>
      <c r="W577" s="4" t="str" cm="1">
        <f t="array" ref="W577">IFERROR(_xlfn.IFS(OR(F577="",LEFT(Methode_Keuze,4)="Geen"),"",AND(U577&lt;&gt;"",F577&lt;&gt;"Arbeidskosten"),ROUND(U577*VLOOKUP(F577,Tb_ProjectKosten[],MATCH(Tb_ProjectKosten[[#Headers],[Forfat_Percentage]],Tb_ProjectKosten[#Headers],0),0),2),AND(F577="Arbeidskosten",G577&lt;&gt;""),IFERROR(ROUND(U577*VLOOKUP(G577,Tb_KostenTypen[],3,0)*VLOOKUP(F577,Tb_ProjectKosten[],MATCH(Tb_ProjectKosten[[#Headers],[Forfat_Percentage]],Tb_ProjectKosten[#Headers],0),0),2),""),U577 &lt;=0,0),"")</f>
        <v/>
      </c>
      <c r="X577" s="4" t="str" cm="1">
        <f t="array" ref="X577">IFERROR(_xlfn.IFS(OR(F577="",LEFT(Methode_Keuze,4)="Geen"),"",AND(V577&lt;&gt;"",F577&lt;&gt;"Arbeidskosten"),ROUND(V577*VLOOKUP(F577,Tb_ProjectKosten[],MATCH(Tb_ProjectKosten[[#Headers],[Forfat_Percentage]],Tb_ProjectKosten[#Headers],0),0),2),AND(F577="Arbeidskosten",G577&lt;&gt;""),IFERROR(ROUND(V577*VLOOKUP(G577,Tb_KostenTypen[],3,0)*VLOOKUP(F577,Tb_ProjectKosten[],MATCH(Tb_ProjectKosten[[#Headers],[Forfat_Percentage]],Tb_ProjectKosten[#Headers],0),0),2),""),V577 &lt;=0,0),"")</f>
        <v/>
      </c>
      <c r="Y577" s="262"/>
      <c r="Z577" s="49"/>
      <c r="AA577" s="37" t="str" cm="1">
        <f t="array" ref="AA577">IFERROR(IF(INDEX(SubsidieTabel!$Q$1:$T$9,MATCH($F577,SubsidieTabel!$Q$1:$Q$9,0),IFERROR(MATCH(Methode_Keuze,SubsidieTabel!$Q$1:$T$1,0),2))&lt;&gt;1=TRUE,"ja",""),"")</f>
        <v/>
      </c>
    </row>
    <row r="578" spans="1:27" ht="15" customHeight="1" x14ac:dyDescent="0.25">
      <c r="A578" s="87"/>
      <c r="B578" s="219" t="str">
        <f>IF(A578&lt;&gt;"",_xlfn.MAXIFS($B$1:B577,$A$1:A577,A578)+1,"")</f>
        <v/>
      </c>
      <c r="C578" s="50"/>
      <c r="D578" s="50"/>
      <c r="E578" s="50"/>
      <c r="F578" s="50"/>
      <c r="G578" s="283"/>
      <c r="H578" s="296"/>
      <c r="I578" s="295"/>
      <c r="J578" s="295"/>
      <c r="K578" s="202"/>
      <c r="L578" s="202"/>
      <c r="M578" s="91" t="str">
        <f>IFERROR(VLOOKUP(H578,Lijsten!$H$1:$I$100,2,0),"")</f>
        <v/>
      </c>
      <c r="N578" s="91" t="str" cm="1">
        <f t="array" ref="N578">IFERROR(_xlfn.IFS(AND(LEFT(F578,6)="Arbeid",RIGHT(F578,3)&lt;&gt;"IKS"),IFERROR(VLOOKUP($G578,Tb_KostenTypen[],2,0),"tarief"),RIGHT(F578,3)="IKS","Uurtarief",LEFT(F578,6)="Arbeid","Uurtarief",AND(LEFT(F578,8)="Bijdrage",RIGHT(F578,15)="(vrijwilligers)"),"Vast tarief"),"")</f>
        <v/>
      </c>
      <c r="O578" s="92"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tarief",IF(LEFT(F578,8)="Bijdrage",VLOOKUP($F578,Tb_KostenTypen[],MATCH(Methode_Keuze,Tb_KostenTypen[#Headers],0),0),VLOOKUP($G578,Lijsten!L:O,4,0))),""),"")</f>
        <v/>
      </c>
      <c r="P578" s="92"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tarief",IF(LEFT(F578,8)="Bijdrage",VLOOKUP($F578,Tb_KostenTypen[],MATCH(Methode_Keuze,Tb_KostenTypen[#Headers],0),0),VLOOKUP($G578,Lijsten!L:O,4,0))),""),"")</f>
        <v/>
      </c>
      <c r="Q578" s="50"/>
      <c r="R578" s="50"/>
      <c r="S578" s="83"/>
      <c r="T578" s="51"/>
      <c r="U578" s="4" t="str" cm="1">
        <f t="array" ref="U578">IF(AA578&lt;&gt;"ja",_xlfn.IFNA(_xlfn.IFS(AND(O578&lt;&gt;"",F578&lt;&gt;"",RIGHT($N578,6)="tarief"),O578*Q578,S578&gt;0,IF(F578&lt;&gt;"",S578,"")),""),"")</f>
        <v/>
      </c>
      <c r="V578" s="4" t="str" cm="1">
        <f t="array" ref="V578">IF(AA578&lt;&gt;"ja",_xlfn.IFNA(_xlfn.IFS(AND(P578&lt;&gt;"",R578&lt;&gt;"",RIGHT($N578,6)="tarief"),P578*R578,T578&gt;0,T578),""),"")</f>
        <v/>
      </c>
      <c r="W578" s="4" t="str" cm="1">
        <f t="array" ref="W578">IFERROR(_xlfn.IFS(OR(F578="",LEFT(Methode_Keuze,4)="Geen"),"",AND(U578&lt;&gt;"",F578&lt;&gt;"Arbeidskosten"),ROUND(U578*VLOOKUP(F578,Tb_ProjectKosten[],MATCH(Tb_ProjectKosten[[#Headers],[Forfat_Percentage]],Tb_ProjectKosten[#Headers],0),0),2),AND(F578="Arbeidskosten",G578&lt;&gt;""),IFERROR(ROUND(U578*VLOOKUP(G578,Tb_KostenTypen[],3,0)*VLOOKUP(F578,Tb_ProjectKosten[],MATCH(Tb_ProjectKosten[[#Headers],[Forfat_Percentage]],Tb_ProjectKosten[#Headers],0),0),2),""),U578 &lt;=0,0),"")</f>
        <v/>
      </c>
      <c r="X578" s="4" t="str" cm="1">
        <f t="array" ref="X578">IFERROR(_xlfn.IFS(OR(F578="",LEFT(Methode_Keuze,4)="Geen"),"",AND(V578&lt;&gt;"",F578&lt;&gt;"Arbeidskosten"),ROUND(V578*VLOOKUP(F578,Tb_ProjectKosten[],MATCH(Tb_ProjectKosten[[#Headers],[Forfat_Percentage]],Tb_ProjectKosten[#Headers],0),0),2),AND(F578="Arbeidskosten",G578&lt;&gt;""),IFERROR(ROUND(V578*VLOOKUP(G578,Tb_KostenTypen[],3,0)*VLOOKUP(F578,Tb_ProjectKosten[],MATCH(Tb_ProjectKosten[[#Headers],[Forfat_Percentage]],Tb_ProjectKosten[#Headers],0),0),2),""),V578 &lt;=0,0),"")</f>
        <v/>
      </c>
      <c r="Y578" s="262"/>
      <c r="Z578" s="49"/>
      <c r="AA578" s="37" t="str" cm="1">
        <f t="array" ref="AA578">IFERROR(IF(INDEX(SubsidieTabel!$Q$1:$T$9,MATCH($F578,SubsidieTabel!$Q$1:$Q$9,0),IFERROR(MATCH(Methode_Keuze,SubsidieTabel!$Q$1:$T$1,0),2))&lt;&gt;1=TRUE,"ja",""),"")</f>
        <v/>
      </c>
    </row>
    <row r="579" spans="1:27" ht="15" customHeight="1" x14ac:dyDescent="0.25">
      <c r="A579" s="87"/>
      <c r="B579" s="219" t="str">
        <f>IF(A579&lt;&gt;"",_xlfn.MAXIFS($B$1:B578,$A$1:A578,A579)+1,"")</f>
        <v/>
      </c>
      <c r="C579" s="50"/>
      <c r="D579" s="50"/>
      <c r="E579" s="50"/>
      <c r="F579" s="50"/>
      <c r="G579" s="283"/>
      <c r="H579" s="296"/>
      <c r="I579" s="295"/>
      <c r="J579" s="295"/>
      <c r="K579" s="202"/>
      <c r="L579" s="202"/>
      <c r="M579" s="91" t="str">
        <f>IFERROR(VLOOKUP(H579,Lijsten!$H$1:$I$100,2,0),"")</f>
        <v/>
      </c>
      <c r="N579" s="91" t="str" cm="1">
        <f t="array" ref="N579">IFERROR(_xlfn.IFS(AND(LEFT(F579,6)="Arbeid",RIGHT(F579,3)&lt;&gt;"IKS"),IFERROR(VLOOKUP($G579,Tb_KostenTypen[],2,0),"tarief"),RIGHT(F579,3)="IKS","Uurtarief",LEFT(F579,6)="Arbeid","Uurtarief",AND(LEFT(F579,8)="Bijdrage",RIGHT(F579,15)="(vrijwilligers)"),"Vast tarief"),"")</f>
        <v/>
      </c>
      <c r="O579" s="92"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tarief",IF(LEFT(F579,8)="Bijdrage",VLOOKUP($F579,Tb_KostenTypen[],MATCH(Methode_Keuze,Tb_KostenTypen[#Headers],0),0),VLOOKUP($G579,Lijsten!L:O,4,0))),""),"")</f>
        <v/>
      </c>
      <c r="P579" s="92"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tarief",IF(LEFT(F579,8)="Bijdrage",VLOOKUP($F579,Tb_KostenTypen[],MATCH(Methode_Keuze,Tb_KostenTypen[#Headers],0),0),VLOOKUP($G579,Lijsten!L:O,4,0))),""),"")</f>
        <v/>
      </c>
      <c r="Q579" s="50"/>
      <c r="R579" s="50"/>
      <c r="S579" s="83"/>
      <c r="T579" s="51"/>
      <c r="U579" s="4" t="str" cm="1">
        <f t="array" ref="U579">IF(AA579&lt;&gt;"ja",_xlfn.IFNA(_xlfn.IFS(AND(O579&lt;&gt;"",F579&lt;&gt;"",RIGHT($N579,6)="tarief"),O579*Q579,S579&gt;0,IF(F579&lt;&gt;"",S579,"")),""),"")</f>
        <v/>
      </c>
      <c r="V579" s="4" t="str" cm="1">
        <f t="array" ref="V579">IF(AA579&lt;&gt;"ja",_xlfn.IFNA(_xlfn.IFS(AND(P579&lt;&gt;"",R579&lt;&gt;"",RIGHT($N579,6)="tarief"),P579*R579,T579&gt;0,T579),""),"")</f>
        <v/>
      </c>
      <c r="W579" s="4" t="str" cm="1">
        <f t="array" ref="W579">IFERROR(_xlfn.IFS(OR(F579="",LEFT(Methode_Keuze,4)="Geen"),"",AND(U579&lt;&gt;"",F579&lt;&gt;"Arbeidskosten"),ROUND(U579*VLOOKUP(F579,Tb_ProjectKosten[],MATCH(Tb_ProjectKosten[[#Headers],[Forfat_Percentage]],Tb_ProjectKosten[#Headers],0),0),2),AND(F579="Arbeidskosten",G579&lt;&gt;""),IFERROR(ROUND(U579*VLOOKUP(G579,Tb_KostenTypen[],3,0)*VLOOKUP(F579,Tb_ProjectKosten[],MATCH(Tb_ProjectKosten[[#Headers],[Forfat_Percentage]],Tb_ProjectKosten[#Headers],0),0),2),""),U579 &lt;=0,0),"")</f>
        <v/>
      </c>
      <c r="X579" s="4" t="str" cm="1">
        <f t="array" ref="X579">IFERROR(_xlfn.IFS(OR(F579="",LEFT(Methode_Keuze,4)="Geen"),"",AND(V579&lt;&gt;"",F579&lt;&gt;"Arbeidskosten"),ROUND(V579*VLOOKUP(F579,Tb_ProjectKosten[],MATCH(Tb_ProjectKosten[[#Headers],[Forfat_Percentage]],Tb_ProjectKosten[#Headers],0),0),2),AND(F579="Arbeidskosten",G579&lt;&gt;""),IFERROR(ROUND(V579*VLOOKUP(G579,Tb_KostenTypen[],3,0)*VLOOKUP(F579,Tb_ProjectKosten[],MATCH(Tb_ProjectKosten[[#Headers],[Forfat_Percentage]],Tb_ProjectKosten[#Headers],0),0),2),""),V579 &lt;=0,0),"")</f>
        <v/>
      </c>
      <c r="Y579" s="262"/>
      <c r="Z579" s="49"/>
      <c r="AA579" s="37" t="str" cm="1">
        <f t="array" ref="AA579">IFERROR(IF(INDEX(SubsidieTabel!$Q$1:$T$9,MATCH($F579,SubsidieTabel!$Q$1:$Q$9,0),IFERROR(MATCH(Methode_Keuze,SubsidieTabel!$Q$1:$T$1,0),2))&lt;&gt;1=TRUE,"ja",""),"")</f>
        <v/>
      </c>
    </row>
    <row r="580" spans="1:27" ht="15" customHeight="1" x14ac:dyDescent="0.25">
      <c r="A580" s="87"/>
      <c r="B580" s="219" t="str">
        <f>IF(A580&lt;&gt;"",_xlfn.MAXIFS($B$1:B579,$A$1:A579,A580)+1,"")</f>
        <v/>
      </c>
      <c r="C580" s="50"/>
      <c r="D580" s="50"/>
      <c r="E580" s="50"/>
      <c r="F580" s="50"/>
      <c r="G580" s="283"/>
      <c r="H580" s="296"/>
      <c r="I580" s="295"/>
      <c r="J580" s="295"/>
      <c r="K580" s="202"/>
      <c r="L580" s="202"/>
      <c r="M580" s="91" t="str">
        <f>IFERROR(VLOOKUP(H580,Lijsten!$H$1:$I$100,2,0),"")</f>
        <v/>
      </c>
      <c r="N580" s="91" t="str" cm="1">
        <f t="array" ref="N580">IFERROR(_xlfn.IFS(AND(LEFT(F580,6)="Arbeid",RIGHT(F580,3)&lt;&gt;"IKS"),IFERROR(VLOOKUP($G580,Tb_KostenTypen[],2,0),"tarief"),RIGHT(F580,3)="IKS","Uurtarief",LEFT(F580,6)="Arbeid","Uurtarief",AND(LEFT(F580,8)="Bijdrage",RIGHT(F580,15)="(vrijwilligers)"),"Vast tarief"),"")</f>
        <v/>
      </c>
      <c r="O580" s="92"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tarief",IF(LEFT(F580,8)="Bijdrage",VLOOKUP($F580,Tb_KostenTypen[],MATCH(Methode_Keuze,Tb_KostenTypen[#Headers],0),0),VLOOKUP($G580,Lijsten!L:O,4,0))),""),"")</f>
        <v/>
      </c>
      <c r="P580" s="92"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tarief",IF(LEFT(F580,8)="Bijdrage",VLOOKUP($F580,Tb_KostenTypen[],MATCH(Methode_Keuze,Tb_KostenTypen[#Headers],0),0),VLOOKUP($G580,Lijsten!L:O,4,0))),""),"")</f>
        <v/>
      </c>
      <c r="Q580" s="50"/>
      <c r="R580" s="50"/>
      <c r="S580" s="83"/>
      <c r="T580" s="51"/>
      <c r="U580" s="4" t="str" cm="1">
        <f t="array" ref="U580">IF(AA580&lt;&gt;"ja",_xlfn.IFNA(_xlfn.IFS(AND(O580&lt;&gt;"",F580&lt;&gt;"",RIGHT($N580,6)="tarief"),O580*Q580,S580&gt;0,IF(F580&lt;&gt;"",S580,"")),""),"")</f>
        <v/>
      </c>
      <c r="V580" s="4" t="str" cm="1">
        <f t="array" ref="V580">IF(AA580&lt;&gt;"ja",_xlfn.IFNA(_xlfn.IFS(AND(P580&lt;&gt;"",R580&lt;&gt;"",RIGHT($N580,6)="tarief"),P580*R580,T580&gt;0,T580),""),"")</f>
        <v/>
      </c>
      <c r="W580" s="4" t="str" cm="1">
        <f t="array" ref="W580">IFERROR(_xlfn.IFS(OR(F580="",LEFT(Methode_Keuze,4)="Geen"),"",AND(U580&lt;&gt;"",F580&lt;&gt;"Arbeidskosten"),ROUND(U580*VLOOKUP(F580,Tb_ProjectKosten[],MATCH(Tb_ProjectKosten[[#Headers],[Forfat_Percentage]],Tb_ProjectKosten[#Headers],0),0),2),AND(F580="Arbeidskosten",G580&lt;&gt;""),IFERROR(ROUND(U580*VLOOKUP(G580,Tb_KostenTypen[],3,0)*VLOOKUP(F580,Tb_ProjectKosten[],MATCH(Tb_ProjectKosten[[#Headers],[Forfat_Percentage]],Tb_ProjectKosten[#Headers],0),0),2),""),U580 &lt;=0,0),"")</f>
        <v/>
      </c>
      <c r="X580" s="4" t="str" cm="1">
        <f t="array" ref="X580">IFERROR(_xlfn.IFS(OR(F580="",LEFT(Methode_Keuze,4)="Geen"),"",AND(V580&lt;&gt;"",F580&lt;&gt;"Arbeidskosten"),ROUND(V580*VLOOKUP(F580,Tb_ProjectKosten[],MATCH(Tb_ProjectKosten[[#Headers],[Forfat_Percentage]],Tb_ProjectKosten[#Headers],0),0),2),AND(F580="Arbeidskosten",G580&lt;&gt;""),IFERROR(ROUND(V580*VLOOKUP(G580,Tb_KostenTypen[],3,0)*VLOOKUP(F580,Tb_ProjectKosten[],MATCH(Tb_ProjectKosten[[#Headers],[Forfat_Percentage]],Tb_ProjectKosten[#Headers],0),0),2),""),V580 &lt;=0,0),"")</f>
        <v/>
      </c>
      <c r="Y580" s="262"/>
      <c r="Z580" s="49"/>
      <c r="AA580" s="37" t="str" cm="1">
        <f t="array" ref="AA580">IFERROR(IF(INDEX(SubsidieTabel!$Q$1:$T$9,MATCH($F580,SubsidieTabel!$Q$1:$Q$9,0),IFERROR(MATCH(Methode_Keuze,SubsidieTabel!$Q$1:$T$1,0),2))&lt;&gt;1=TRUE,"ja",""),"")</f>
        <v/>
      </c>
    </row>
    <row r="581" spans="1:27" ht="15" customHeight="1" x14ac:dyDescent="0.25">
      <c r="A581" s="87"/>
      <c r="B581" s="219" t="str">
        <f>IF(A581&lt;&gt;"",_xlfn.MAXIFS($B$1:B580,$A$1:A580,A581)+1,"")</f>
        <v/>
      </c>
      <c r="C581" s="50"/>
      <c r="D581" s="50"/>
      <c r="E581" s="50"/>
      <c r="F581" s="50"/>
      <c r="G581" s="283"/>
      <c r="H581" s="296"/>
      <c r="I581" s="295"/>
      <c r="J581" s="295"/>
      <c r="K581" s="202"/>
      <c r="L581" s="202"/>
      <c r="M581" s="91" t="str">
        <f>IFERROR(VLOOKUP(H581,Lijsten!$H$1:$I$100,2,0),"")</f>
        <v/>
      </c>
      <c r="N581" s="91" t="str" cm="1">
        <f t="array" ref="N581">IFERROR(_xlfn.IFS(AND(LEFT(F581,6)="Arbeid",RIGHT(F581,3)&lt;&gt;"IKS"),IFERROR(VLOOKUP($G581,Tb_KostenTypen[],2,0),"tarief"),RIGHT(F581,3)="IKS","Uurtarief",LEFT(F581,6)="Arbeid","Uurtarief",AND(LEFT(F581,8)="Bijdrage",RIGHT(F581,15)="(vrijwilligers)"),"Vast tarief"),"")</f>
        <v/>
      </c>
      <c r="O581" s="92"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tarief",IF(LEFT(F581,8)="Bijdrage",VLOOKUP($F581,Tb_KostenTypen[],MATCH(Methode_Keuze,Tb_KostenTypen[#Headers],0),0),VLOOKUP($G581,Lijsten!L:O,4,0))),""),"")</f>
        <v/>
      </c>
      <c r="P581" s="92"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tarief",IF(LEFT(F581,8)="Bijdrage",VLOOKUP($F581,Tb_KostenTypen[],MATCH(Methode_Keuze,Tb_KostenTypen[#Headers],0),0),VLOOKUP($G581,Lijsten!L:O,4,0))),""),"")</f>
        <v/>
      </c>
      <c r="Q581" s="50"/>
      <c r="R581" s="50"/>
      <c r="S581" s="83"/>
      <c r="T581" s="51"/>
      <c r="U581" s="4" t="str" cm="1">
        <f t="array" ref="U581">IF(AA581&lt;&gt;"ja",_xlfn.IFNA(_xlfn.IFS(AND(O581&lt;&gt;"",F581&lt;&gt;"",RIGHT($N581,6)="tarief"),O581*Q581,S581&gt;0,IF(F581&lt;&gt;"",S581,"")),""),"")</f>
        <v/>
      </c>
      <c r="V581" s="4" t="str" cm="1">
        <f t="array" ref="V581">IF(AA581&lt;&gt;"ja",_xlfn.IFNA(_xlfn.IFS(AND(P581&lt;&gt;"",R581&lt;&gt;"",RIGHT($N581,6)="tarief"),P581*R581,T581&gt;0,T581),""),"")</f>
        <v/>
      </c>
      <c r="W581" s="4" t="str" cm="1">
        <f t="array" ref="W581">IFERROR(_xlfn.IFS(OR(F581="",LEFT(Methode_Keuze,4)="Geen"),"",AND(U581&lt;&gt;"",F581&lt;&gt;"Arbeidskosten"),ROUND(U581*VLOOKUP(F581,Tb_ProjectKosten[],MATCH(Tb_ProjectKosten[[#Headers],[Forfat_Percentage]],Tb_ProjectKosten[#Headers],0),0),2),AND(F581="Arbeidskosten",G581&lt;&gt;""),IFERROR(ROUND(U581*VLOOKUP(G581,Tb_KostenTypen[],3,0)*VLOOKUP(F581,Tb_ProjectKosten[],MATCH(Tb_ProjectKosten[[#Headers],[Forfat_Percentage]],Tb_ProjectKosten[#Headers],0),0),2),""),U581 &lt;=0,0),"")</f>
        <v/>
      </c>
      <c r="X581" s="4" t="str" cm="1">
        <f t="array" ref="X581">IFERROR(_xlfn.IFS(OR(F581="",LEFT(Methode_Keuze,4)="Geen"),"",AND(V581&lt;&gt;"",F581&lt;&gt;"Arbeidskosten"),ROUND(V581*VLOOKUP(F581,Tb_ProjectKosten[],MATCH(Tb_ProjectKosten[[#Headers],[Forfat_Percentage]],Tb_ProjectKosten[#Headers],0),0),2),AND(F581="Arbeidskosten",G581&lt;&gt;""),IFERROR(ROUND(V581*VLOOKUP(G581,Tb_KostenTypen[],3,0)*VLOOKUP(F581,Tb_ProjectKosten[],MATCH(Tb_ProjectKosten[[#Headers],[Forfat_Percentage]],Tb_ProjectKosten[#Headers],0),0),2),""),V581 &lt;=0,0),"")</f>
        <v/>
      </c>
      <c r="Y581" s="262"/>
      <c r="Z581" s="49"/>
      <c r="AA581" s="37" t="str" cm="1">
        <f t="array" ref="AA581">IFERROR(IF(INDEX(SubsidieTabel!$Q$1:$T$9,MATCH($F581,SubsidieTabel!$Q$1:$Q$9,0),IFERROR(MATCH(Methode_Keuze,SubsidieTabel!$Q$1:$T$1,0),2))&lt;&gt;1=TRUE,"ja",""),"")</f>
        <v/>
      </c>
    </row>
    <row r="582" spans="1:27" ht="15" customHeight="1" x14ac:dyDescent="0.25">
      <c r="A582" s="87"/>
      <c r="B582" s="219" t="str">
        <f>IF(A582&lt;&gt;"",_xlfn.MAXIFS($B$1:B581,$A$1:A581,A582)+1,"")</f>
        <v/>
      </c>
      <c r="C582" s="50"/>
      <c r="D582" s="50"/>
      <c r="E582" s="50"/>
      <c r="F582" s="50"/>
      <c r="G582" s="283"/>
      <c r="H582" s="296"/>
      <c r="I582" s="295"/>
      <c r="J582" s="295"/>
      <c r="K582" s="202"/>
      <c r="L582" s="202"/>
      <c r="M582" s="91" t="str">
        <f>IFERROR(VLOOKUP(H582,Lijsten!$H$1:$I$100,2,0),"")</f>
        <v/>
      </c>
      <c r="N582" s="91" t="str" cm="1">
        <f t="array" ref="N582">IFERROR(_xlfn.IFS(AND(LEFT(F582,6)="Arbeid",RIGHT(F582,3)&lt;&gt;"IKS"),IFERROR(VLOOKUP($G582,Tb_KostenTypen[],2,0),"tarief"),RIGHT(F582,3)="IKS","Uurtarief",LEFT(F582,6)="Arbeid","Uurtarief",AND(LEFT(F582,8)="Bijdrage",RIGHT(F582,15)="(vrijwilligers)"),"Vast tarief"),"")</f>
        <v/>
      </c>
      <c r="O582" s="92"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tarief",IF(LEFT(F582,8)="Bijdrage",VLOOKUP($F582,Tb_KostenTypen[],MATCH(Methode_Keuze,Tb_KostenTypen[#Headers],0),0),VLOOKUP($G582,Lijsten!L:O,4,0))),""),"")</f>
        <v/>
      </c>
      <c r="P582" s="92"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tarief",IF(LEFT(F582,8)="Bijdrage",VLOOKUP($F582,Tb_KostenTypen[],MATCH(Methode_Keuze,Tb_KostenTypen[#Headers],0),0),VLOOKUP($G582,Lijsten!L:O,4,0))),""),"")</f>
        <v/>
      </c>
      <c r="Q582" s="50"/>
      <c r="R582" s="50"/>
      <c r="S582" s="83"/>
      <c r="T582" s="51"/>
      <c r="U582" s="4" t="str" cm="1">
        <f t="array" ref="U582">IF(AA582&lt;&gt;"ja",_xlfn.IFNA(_xlfn.IFS(AND(O582&lt;&gt;"",F582&lt;&gt;"",RIGHT($N582,6)="tarief"),O582*Q582,S582&gt;0,IF(F582&lt;&gt;"",S582,"")),""),"")</f>
        <v/>
      </c>
      <c r="V582" s="4" t="str" cm="1">
        <f t="array" ref="V582">IF(AA582&lt;&gt;"ja",_xlfn.IFNA(_xlfn.IFS(AND(P582&lt;&gt;"",R582&lt;&gt;"",RIGHT($N582,6)="tarief"),P582*R582,T582&gt;0,T582),""),"")</f>
        <v/>
      </c>
      <c r="W582" s="4" t="str" cm="1">
        <f t="array" ref="W582">IFERROR(_xlfn.IFS(OR(F582="",LEFT(Methode_Keuze,4)="Geen"),"",AND(U582&lt;&gt;"",F582&lt;&gt;"Arbeidskosten"),ROUND(U582*VLOOKUP(F582,Tb_ProjectKosten[],MATCH(Tb_ProjectKosten[[#Headers],[Forfat_Percentage]],Tb_ProjectKosten[#Headers],0),0),2),AND(F582="Arbeidskosten",G582&lt;&gt;""),IFERROR(ROUND(U582*VLOOKUP(G582,Tb_KostenTypen[],3,0)*VLOOKUP(F582,Tb_ProjectKosten[],MATCH(Tb_ProjectKosten[[#Headers],[Forfat_Percentage]],Tb_ProjectKosten[#Headers],0),0),2),""),U582 &lt;=0,0),"")</f>
        <v/>
      </c>
      <c r="X582" s="4" t="str" cm="1">
        <f t="array" ref="X582">IFERROR(_xlfn.IFS(OR(F582="",LEFT(Methode_Keuze,4)="Geen"),"",AND(V582&lt;&gt;"",F582&lt;&gt;"Arbeidskosten"),ROUND(V582*VLOOKUP(F582,Tb_ProjectKosten[],MATCH(Tb_ProjectKosten[[#Headers],[Forfat_Percentage]],Tb_ProjectKosten[#Headers],0),0),2),AND(F582="Arbeidskosten",G582&lt;&gt;""),IFERROR(ROUND(V582*VLOOKUP(G582,Tb_KostenTypen[],3,0)*VLOOKUP(F582,Tb_ProjectKosten[],MATCH(Tb_ProjectKosten[[#Headers],[Forfat_Percentage]],Tb_ProjectKosten[#Headers],0),0),2),""),V582 &lt;=0,0),"")</f>
        <v/>
      </c>
      <c r="Y582" s="262"/>
      <c r="Z582" s="49"/>
      <c r="AA582" s="37" t="str" cm="1">
        <f t="array" ref="AA582">IFERROR(IF(INDEX(SubsidieTabel!$Q$1:$T$9,MATCH($F582,SubsidieTabel!$Q$1:$Q$9,0),IFERROR(MATCH(Methode_Keuze,SubsidieTabel!$Q$1:$T$1,0),2))&lt;&gt;1=TRUE,"ja",""),"")</f>
        <v/>
      </c>
    </row>
    <row r="583" spans="1:27" ht="15" customHeight="1" x14ac:dyDescent="0.25">
      <c r="A583" s="87"/>
      <c r="B583" s="219" t="str">
        <f>IF(A583&lt;&gt;"",_xlfn.MAXIFS($B$1:B582,$A$1:A582,A583)+1,"")</f>
        <v/>
      </c>
      <c r="C583" s="50"/>
      <c r="D583" s="50"/>
      <c r="E583" s="50"/>
      <c r="F583" s="50"/>
      <c r="G583" s="283"/>
      <c r="H583" s="296"/>
      <c r="I583" s="295"/>
      <c r="J583" s="295"/>
      <c r="K583" s="202"/>
      <c r="L583" s="202"/>
      <c r="M583" s="91" t="str">
        <f>IFERROR(VLOOKUP(H583,Lijsten!$H$1:$I$100,2,0),"")</f>
        <v/>
      </c>
      <c r="N583" s="91" t="str" cm="1">
        <f t="array" ref="N583">IFERROR(_xlfn.IFS(AND(LEFT(F583,6)="Arbeid",RIGHT(F583,3)&lt;&gt;"IKS"),IFERROR(VLOOKUP($G583,Tb_KostenTypen[],2,0),"tarief"),RIGHT(F583,3)="IKS","Uurtarief",LEFT(F583,6)="Arbeid","Uurtarief",AND(LEFT(F583,8)="Bijdrage",RIGHT(F583,15)="(vrijwilligers)"),"Vast tarief"),"")</f>
        <v/>
      </c>
      <c r="O583" s="92"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tarief",IF(LEFT(F583,8)="Bijdrage",VLOOKUP($F583,Tb_KostenTypen[],MATCH(Methode_Keuze,Tb_KostenTypen[#Headers],0),0),VLOOKUP($G583,Lijsten!L:O,4,0))),""),"")</f>
        <v/>
      </c>
      <c r="P583" s="92"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tarief",IF(LEFT(F583,8)="Bijdrage",VLOOKUP($F583,Tb_KostenTypen[],MATCH(Methode_Keuze,Tb_KostenTypen[#Headers],0),0),VLOOKUP($G583,Lijsten!L:O,4,0))),""),"")</f>
        <v/>
      </c>
      <c r="Q583" s="50"/>
      <c r="R583" s="50"/>
      <c r="S583" s="83"/>
      <c r="T583" s="51"/>
      <c r="U583" s="4" t="str" cm="1">
        <f t="array" ref="U583">IF(AA583&lt;&gt;"ja",_xlfn.IFNA(_xlfn.IFS(AND(O583&lt;&gt;"",F583&lt;&gt;"",RIGHT($N583,6)="tarief"),O583*Q583,S583&gt;0,IF(F583&lt;&gt;"",S583,"")),""),"")</f>
        <v/>
      </c>
      <c r="V583" s="4" t="str" cm="1">
        <f t="array" ref="V583">IF(AA583&lt;&gt;"ja",_xlfn.IFNA(_xlfn.IFS(AND(P583&lt;&gt;"",R583&lt;&gt;"",RIGHT($N583,6)="tarief"),P583*R583,T583&gt;0,T583),""),"")</f>
        <v/>
      </c>
      <c r="W583" s="4" t="str" cm="1">
        <f t="array" ref="W583">IFERROR(_xlfn.IFS(OR(F583="",LEFT(Methode_Keuze,4)="Geen"),"",AND(U583&lt;&gt;"",F583&lt;&gt;"Arbeidskosten"),ROUND(U583*VLOOKUP(F583,Tb_ProjectKosten[],MATCH(Tb_ProjectKosten[[#Headers],[Forfat_Percentage]],Tb_ProjectKosten[#Headers],0),0),2),AND(F583="Arbeidskosten",G583&lt;&gt;""),IFERROR(ROUND(U583*VLOOKUP(G583,Tb_KostenTypen[],3,0)*VLOOKUP(F583,Tb_ProjectKosten[],MATCH(Tb_ProjectKosten[[#Headers],[Forfat_Percentage]],Tb_ProjectKosten[#Headers],0),0),2),""),U583 &lt;=0,0),"")</f>
        <v/>
      </c>
      <c r="X583" s="4" t="str" cm="1">
        <f t="array" ref="X583">IFERROR(_xlfn.IFS(OR(F583="",LEFT(Methode_Keuze,4)="Geen"),"",AND(V583&lt;&gt;"",F583&lt;&gt;"Arbeidskosten"),ROUND(V583*VLOOKUP(F583,Tb_ProjectKosten[],MATCH(Tb_ProjectKosten[[#Headers],[Forfat_Percentage]],Tb_ProjectKosten[#Headers],0),0),2),AND(F583="Arbeidskosten",G583&lt;&gt;""),IFERROR(ROUND(V583*VLOOKUP(G583,Tb_KostenTypen[],3,0)*VLOOKUP(F583,Tb_ProjectKosten[],MATCH(Tb_ProjectKosten[[#Headers],[Forfat_Percentage]],Tb_ProjectKosten[#Headers],0),0),2),""),V583 &lt;=0,0),"")</f>
        <v/>
      </c>
      <c r="Y583" s="262"/>
      <c r="Z583" s="49"/>
      <c r="AA583" s="37" t="str" cm="1">
        <f t="array" ref="AA583">IFERROR(IF(INDEX(SubsidieTabel!$Q$1:$T$9,MATCH($F583,SubsidieTabel!$Q$1:$Q$9,0),IFERROR(MATCH(Methode_Keuze,SubsidieTabel!$Q$1:$T$1,0),2))&lt;&gt;1=TRUE,"ja",""),"")</f>
        <v/>
      </c>
    </row>
    <row r="584" spans="1:27" ht="15" customHeight="1" x14ac:dyDescent="0.25">
      <c r="A584" s="87"/>
      <c r="B584" s="219" t="str">
        <f>IF(A584&lt;&gt;"",_xlfn.MAXIFS($B$1:B583,$A$1:A583,A584)+1,"")</f>
        <v/>
      </c>
      <c r="C584" s="50"/>
      <c r="D584" s="50"/>
      <c r="E584" s="50"/>
      <c r="F584" s="50"/>
      <c r="G584" s="283"/>
      <c r="H584" s="296"/>
      <c r="I584" s="295"/>
      <c r="J584" s="295"/>
      <c r="K584" s="202"/>
      <c r="L584" s="202"/>
      <c r="M584" s="91" t="str">
        <f>IFERROR(VLOOKUP(H584,Lijsten!$H$1:$I$100,2,0),"")</f>
        <v/>
      </c>
      <c r="N584" s="91" t="str" cm="1">
        <f t="array" ref="N584">IFERROR(_xlfn.IFS(AND(LEFT(F584,6)="Arbeid",RIGHT(F584,3)&lt;&gt;"IKS"),IFERROR(VLOOKUP($G584,Tb_KostenTypen[],2,0),"tarief"),RIGHT(F584,3)="IKS","Uurtarief",LEFT(F584,6)="Arbeid","Uurtarief",AND(LEFT(F584,8)="Bijdrage",RIGHT(F584,15)="(vrijwilligers)"),"Vast tarief"),"")</f>
        <v/>
      </c>
      <c r="O584" s="92"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tarief",IF(LEFT(F584,8)="Bijdrage",VLOOKUP($F584,Tb_KostenTypen[],MATCH(Methode_Keuze,Tb_KostenTypen[#Headers],0),0),VLOOKUP($G584,Lijsten!L:O,4,0))),""),"")</f>
        <v/>
      </c>
      <c r="P584" s="92"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tarief",IF(LEFT(F584,8)="Bijdrage",VLOOKUP($F584,Tb_KostenTypen[],MATCH(Methode_Keuze,Tb_KostenTypen[#Headers],0),0),VLOOKUP($G584,Lijsten!L:O,4,0))),""),"")</f>
        <v/>
      </c>
      <c r="Q584" s="50"/>
      <c r="R584" s="50"/>
      <c r="S584" s="83"/>
      <c r="T584" s="51"/>
      <c r="U584" s="4" t="str" cm="1">
        <f t="array" ref="U584">IF(AA584&lt;&gt;"ja",_xlfn.IFNA(_xlfn.IFS(AND(O584&lt;&gt;"",F584&lt;&gt;"",RIGHT($N584,6)="tarief"),O584*Q584,S584&gt;0,IF(F584&lt;&gt;"",S584,"")),""),"")</f>
        <v/>
      </c>
      <c r="V584" s="4" t="str" cm="1">
        <f t="array" ref="V584">IF(AA584&lt;&gt;"ja",_xlfn.IFNA(_xlfn.IFS(AND(P584&lt;&gt;"",R584&lt;&gt;"",RIGHT($N584,6)="tarief"),P584*R584,T584&gt;0,T584),""),"")</f>
        <v/>
      </c>
      <c r="W584" s="4" t="str" cm="1">
        <f t="array" ref="W584">IFERROR(_xlfn.IFS(OR(F584="",LEFT(Methode_Keuze,4)="Geen"),"",AND(U584&lt;&gt;"",F584&lt;&gt;"Arbeidskosten"),ROUND(U584*VLOOKUP(F584,Tb_ProjectKosten[],MATCH(Tb_ProjectKosten[[#Headers],[Forfat_Percentage]],Tb_ProjectKosten[#Headers],0),0),2),AND(F584="Arbeidskosten",G584&lt;&gt;""),IFERROR(ROUND(U584*VLOOKUP(G584,Tb_KostenTypen[],3,0)*VLOOKUP(F584,Tb_ProjectKosten[],MATCH(Tb_ProjectKosten[[#Headers],[Forfat_Percentage]],Tb_ProjectKosten[#Headers],0),0),2),""),U584 &lt;=0,0),"")</f>
        <v/>
      </c>
      <c r="X584" s="4" t="str" cm="1">
        <f t="array" ref="X584">IFERROR(_xlfn.IFS(OR(F584="",LEFT(Methode_Keuze,4)="Geen"),"",AND(V584&lt;&gt;"",F584&lt;&gt;"Arbeidskosten"),ROUND(V584*VLOOKUP(F584,Tb_ProjectKosten[],MATCH(Tb_ProjectKosten[[#Headers],[Forfat_Percentage]],Tb_ProjectKosten[#Headers],0),0),2),AND(F584="Arbeidskosten",G584&lt;&gt;""),IFERROR(ROUND(V584*VLOOKUP(G584,Tb_KostenTypen[],3,0)*VLOOKUP(F584,Tb_ProjectKosten[],MATCH(Tb_ProjectKosten[[#Headers],[Forfat_Percentage]],Tb_ProjectKosten[#Headers],0),0),2),""),V584 &lt;=0,0),"")</f>
        <v/>
      </c>
      <c r="Y584" s="262"/>
      <c r="Z584" s="49"/>
      <c r="AA584" s="37" t="str" cm="1">
        <f t="array" ref="AA584">IFERROR(IF(INDEX(SubsidieTabel!$Q$1:$T$9,MATCH($F584,SubsidieTabel!$Q$1:$Q$9,0),IFERROR(MATCH(Methode_Keuze,SubsidieTabel!$Q$1:$T$1,0),2))&lt;&gt;1=TRUE,"ja",""),"")</f>
        <v/>
      </c>
    </row>
    <row r="585" spans="1:27" ht="15" customHeight="1" x14ac:dyDescent="0.25">
      <c r="A585" s="87"/>
      <c r="B585" s="219" t="str">
        <f>IF(A585&lt;&gt;"",_xlfn.MAXIFS($B$1:B584,$A$1:A584,A585)+1,"")</f>
        <v/>
      </c>
      <c r="C585" s="50"/>
      <c r="D585" s="50"/>
      <c r="E585" s="50"/>
      <c r="F585" s="50"/>
      <c r="G585" s="283"/>
      <c r="H585" s="296"/>
      <c r="I585" s="295"/>
      <c r="J585" s="295"/>
      <c r="K585" s="202"/>
      <c r="L585" s="202"/>
      <c r="M585" s="91" t="str">
        <f>IFERROR(VLOOKUP(H585,Lijsten!$H$1:$I$100,2,0),"")</f>
        <v/>
      </c>
      <c r="N585" s="91" t="str" cm="1">
        <f t="array" ref="N585">IFERROR(_xlfn.IFS(AND(LEFT(F585,6)="Arbeid",RIGHT(F585,3)&lt;&gt;"IKS"),IFERROR(VLOOKUP($G585,Tb_KostenTypen[],2,0),"tarief"),RIGHT(F585,3)="IKS","Uurtarief",LEFT(F585,6)="Arbeid","Uurtarief",AND(LEFT(F585,8)="Bijdrage",RIGHT(F585,15)="(vrijwilligers)"),"Vast tarief"),"")</f>
        <v/>
      </c>
      <c r="O585" s="92"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tarief",IF(LEFT(F585,8)="Bijdrage",VLOOKUP($F585,Tb_KostenTypen[],MATCH(Methode_Keuze,Tb_KostenTypen[#Headers],0),0),VLOOKUP($G585,Lijsten!L:O,4,0))),""),"")</f>
        <v/>
      </c>
      <c r="P585" s="92"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tarief",IF(LEFT(F585,8)="Bijdrage",VLOOKUP($F585,Tb_KostenTypen[],MATCH(Methode_Keuze,Tb_KostenTypen[#Headers],0),0),VLOOKUP($G585,Lijsten!L:O,4,0))),""),"")</f>
        <v/>
      </c>
      <c r="Q585" s="50"/>
      <c r="R585" s="50"/>
      <c r="S585" s="83"/>
      <c r="T585" s="51"/>
      <c r="U585" s="4" t="str" cm="1">
        <f t="array" ref="U585">IF(AA585&lt;&gt;"ja",_xlfn.IFNA(_xlfn.IFS(AND(O585&lt;&gt;"",F585&lt;&gt;"",RIGHT($N585,6)="tarief"),O585*Q585,S585&gt;0,IF(F585&lt;&gt;"",S585,"")),""),"")</f>
        <v/>
      </c>
      <c r="V585" s="4" t="str" cm="1">
        <f t="array" ref="V585">IF(AA585&lt;&gt;"ja",_xlfn.IFNA(_xlfn.IFS(AND(P585&lt;&gt;"",R585&lt;&gt;"",RIGHT($N585,6)="tarief"),P585*R585,T585&gt;0,T585),""),"")</f>
        <v/>
      </c>
      <c r="W585" s="4" t="str" cm="1">
        <f t="array" ref="W585">IFERROR(_xlfn.IFS(OR(F585="",LEFT(Methode_Keuze,4)="Geen"),"",AND(U585&lt;&gt;"",F585&lt;&gt;"Arbeidskosten"),ROUND(U585*VLOOKUP(F585,Tb_ProjectKosten[],MATCH(Tb_ProjectKosten[[#Headers],[Forfat_Percentage]],Tb_ProjectKosten[#Headers],0),0),2),AND(F585="Arbeidskosten",G585&lt;&gt;""),IFERROR(ROUND(U585*VLOOKUP(G585,Tb_KostenTypen[],3,0)*VLOOKUP(F585,Tb_ProjectKosten[],MATCH(Tb_ProjectKosten[[#Headers],[Forfat_Percentage]],Tb_ProjectKosten[#Headers],0),0),2),""),U585 &lt;=0,0),"")</f>
        <v/>
      </c>
      <c r="X585" s="4" t="str" cm="1">
        <f t="array" ref="X585">IFERROR(_xlfn.IFS(OR(F585="",LEFT(Methode_Keuze,4)="Geen"),"",AND(V585&lt;&gt;"",F585&lt;&gt;"Arbeidskosten"),ROUND(V585*VLOOKUP(F585,Tb_ProjectKosten[],MATCH(Tb_ProjectKosten[[#Headers],[Forfat_Percentage]],Tb_ProjectKosten[#Headers],0),0),2),AND(F585="Arbeidskosten",G585&lt;&gt;""),IFERROR(ROUND(V585*VLOOKUP(G585,Tb_KostenTypen[],3,0)*VLOOKUP(F585,Tb_ProjectKosten[],MATCH(Tb_ProjectKosten[[#Headers],[Forfat_Percentage]],Tb_ProjectKosten[#Headers],0),0),2),""),V585 &lt;=0,0),"")</f>
        <v/>
      </c>
      <c r="Y585" s="262"/>
      <c r="Z585" s="49"/>
      <c r="AA585" s="37" t="str" cm="1">
        <f t="array" ref="AA585">IFERROR(IF(INDEX(SubsidieTabel!$Q$1:$T$9,MATCH($F585,SubsidieTabel!$Q$1:$Q$9,0),IFERROR(MATCH(Methode_Keuze,SubsidieTabel!$Q$1:$T$1,0),2))&lt;&gt;1=TRUE,"ja",""),"")</f>
        <v/>
      </c>
    </row>
    <row r="586" spans="1:27" ht="15" customHeight="1" x14ac:dyDescent="0.25">
      <c r="A586" s="87"/>
      <c r="B586" s="219" t="str">
        <f>IF(A586&lt;&gt;"",_xlfn.MAXIFS($B$1:B585,$A$1:A585,A586)+1,"")</f>
        <v/>
      </c>
      <c r="C586" s="50"/>
      <c r="D586" s="50"/>
      <c r="E586" s="50"/>
      <c r="F586" s="50"/>
      <c r="G586" s="283"/>
      <c r="H586" s="296"/>
      <c r="I586" s="295"/>
      <c r="J586" s="295"/>
      <c r="K586" s="202"/>
      <c r="L586" s="202"/>
      <c r="M586" s="91" t="str">
        <f>IFERROR(VLOOKUP(H586,Lijsten!$H$1:$I$100,2,0),"")</f>
        <v/>
      </c>
      <c r="N586" s="91" t="str" cm="1">
        <f t="array" ref="N586">IFERROR(_xlfn.IFS(AND(LEFT(F586,6)="Arbeid",RIGHT(F586,3)&lt;&gt;"IKS"),IFERROR(VLOOKUP($G586,Tb_KostenTypen[],2,0),"tarief"),RIGHT(F586,3)="IKS","Uurtarief",LEFT(F586,6)="Arbeid","Uurtarief",AND(LEFT(F586,8)="Bijdrage",RIGHT(F586,15)="(vrijwilligers)"),"Vast tarief"),"")</f>
        <v/>
      </c>
      <c r="O586" s="92"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tarief",IF(LEFT(F586,8)="Bijdrage",VLOOKUP($F586,Tb_KostenTypen[],MATCH(Methode_Keuze,Tb_KostenTypen[#Headers],0),0),VLOOKUP($G586,Lijsten!L:O,4,0))),""),"")</f>
        <v/>
      </c>
      <c r="P586" s="92"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tarief",IF(LEFT(F586,8)="Bijdrage",VLOOKUP($F586,Tb_KostenTypen[],MATCH(Methode_Keuze,Tb_KostenTypen[#Headers],0),0),VLOOKUP($G586,Lijsten!L:O,4,0))),""),"")</f>
        <v/>
      </c>
      <c r="Q586" s="50"/>
      <c r="R586" s="50"/>
      <c r="S586" s="83"/>
      <c r="T586" s="51"/>
      <c r="U586" s="4" t="str" cm="1">
        <f t="array" ref="U586">IF(AA586&lt;&gt;"ja",_xlfn.IFNA(_xlfn.IFS(AND(O586&lt;&gt;"",F586&lt;&gt;"",RIGHT($N586,6)="tarief"),O586*Q586,S586&gt;0,IF(F586&lt;&gt;"",S586,"")),""),"")</f>
        <v/>
      </c>
      <c r="V586" s="4" t="str" cm="1">
        <f t="array" ref="V586">IF(AA586&lt;&gt;"ja",_xlfn.IFNA(_xlfn.IFS(AND(P586&lt;&gt;"",R586&lt;&gt;"",RIGHT($N586,6)="tarief"),P586*R586,T586&gt;0,T586),""),"")</f>
        <v/>
      </c>
      <c r="W586" s="4" t="str" cm="1">
        <f t="array" ref="W586">IFERROR(_xlfn.IFS(OR(F586="",LEFT(Methode_Keuze,4)="Geen"),"",AND(U586&lt;&gt;"",F586&lt;&gt;"Arbeidskosten"),ROUND(U586*VLOOKUP(F586,Tb_ProjectKosten[],MATCH(Tb_ProjectKosten[[#Headers],[Forfat_Percentage]],Tb_ProjectKosten[#Headers],0),0),2),AND(F586="Arbeidskosten",G586&lt;&gt;""),IFERROR(ROUND(U586*VLOOKUP(G586,Tb_KostenTypen[],3,0)*VLOOKUP(F586,Tb_ProjectKosten[],MATCH(Tb_ProjectKosten[[#Headers],[Forfat_Percentage]],Tb_ProjectKosten[#Headers],0),0),2),""),U586 &lt;=0,0),"")</f>
        <v/>
      </c>
      <c r="X586" s="4" t="str" cm="1">
        <f t="array" ref="X586">IFERROR(_xlfn.IFS(OR(F586="",LEFT(Methode_Keuze,4)="Geen"),"",AND(V586&lt;&gt;"",F586&lt;&gt;"Arbeidskosten"),ROUND(V586*VLOOKUP(F586,Tb_ProjectKosten[],MATCH(Tb_ProjectKosten[[#Headers],[Forfat_Percentage]],Tb_ProjectKosten[#Headers],0),0),2),AND(F586="Arbeidskosten",G586&lt;&gt;""),IFERROR(ROUND(V586*VLOOKUP(G586,Tb_KostenTypen[],3,0)*VLOOKUP(F586,Tb_ProjectKosten[],MATCH(Tb_ProjectKosten[[#Headers],[Forfat_Percentage]],Tb_ProjectKosten[#Headers],0),0),2),""),V586 &lt;=0,0),"")</f>
        <v/>
      </c>
      <c r="Y586" s="262"/>
      <c r="Z586" s="49"/>
      <c r="AA586" s="37" t="str" cm="1">
        <f t="array" ref="AA586">IFERROR(IF(INDEX(SubsidieTabel!$Q$1:$T$9,MATCH($F586,SubsidieTabel!$Q$1:$Q$9,0),IFERROR(MATCH(Methode_Keuze,SubsidieTabel!$Q$1:$T$1,0),2))&lt;&gt;1=TRUE,"ja",""),"")</f>
        <v/>
      </c>
    </row>
    <row r="587" spans="1:27" ht="15" customHeight="1" x14ac:dyDescent="0.25">
      <c r="A587" s="87"/>
      <c r="B587" s="219" t="str">
        <f>IF(A587&lt;&gt;"",_xlfn.MAXIFS($B$1:B586,$A$1:A586,A587)+1,"")</f>
        <v/>
      </c>
      <c r="C587" s="50"/>
      <c r="D587" s="50"/>
      <c r="E587" s="50"/>
      <c r="F587" s="50"/>
      <c r="G587" s="283"/>
      <c r="H587" s="296"/>
      <c r="I587" s="295"/>
      <c r="J587" s="295"/>
      <c r="K587" s="202"/>
      <c r="L587" s="202"/>
      <c r="M587" s="91" t="str">
        <f>IFERROR(VLOOKUP(H587,Lijsten!$H$1:$I$100,2,0),"")</f>
        <v/>
      </c>
      <c r="N587" s="91" t="str" cm="1">
        <f t="array" ref="N587">IFERROR(_xlfn.IFS(AND(LEFT(F587,6)="Arbeid",RIGHT(F587,3)&lt;&gt;"IKS"),IFERROR(VLOOKUP($G587,Tb_KostenTypen[],2,0),"tarief"),RIGHT(F587,3)="IKS","Uurtarief",LEFT(F587,6)="Arbeid","Uurtarief",AND(LEFT(F587,8)="Bijdrage",RIGHT(F587,15)="(vrijwilligers)"),"Vast tarief"),"")</f>
        <v/>
      </c>
      <c r="O587" s="92"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tarief",IF(LEFT(F587,8)="Bijdrage",VLOOKUP($F587,Tb_KostenTypen[],MATCH(Methode_Keuze,Tb_KostenTypen[#Headers],0),0),VLOOKUP($G587,Lijsten!L:O,4,0))),""),"")</f>
        <v/>
      </c>
      <c r="P587" s="92"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tarief",IF(LEFT(F587,8)="Bijdrage",VLOOKUP($F587,Tb_KostenTypen[],MATCH(Methode_Keuze,Tb_KostenTypen[#Headers],0),0),VLOOKUP($G587,Lijsten!L:O,4,0))),""),"")</f>
        <v/>
      </c>
      <c r="Q587" s="50"/>
      <c r="R587" s="50"/>
      <c r="S587" s="83"/>
      <c r="T587" s="51"/>
      <c r="U587" s="4" t="str" cm="1">
        <f t="array" ref="U587">IF(AA587&lt;&gt;"ja",_xlfn.IFNA(_xlfn.IFS(AND(O587&lt;&gt;"",F587&lt;&gt;"",RIGHT($N587,6)="tarief"),O587*Q587,S587&gt;0,IF(F587&lt;&gt;"",S587,"")),""),"")</f>
        <v/>
      </c>
      <c r="V587" s="4" t="str" cm="1">
        <f t="array" ref="V587">IF(AA587&lt;&gt;"ja",_xlfn.IFNA(_xlfn.IFS(AND(P587&lt;&gt;"",R587&lt;&gt;"",RIGHT($N587,6)="tarief"),P587*R587,T587&gt;0,T587),""),"")</f>
        <v/>
      </c>
      <c r="W587" s="4" t="str" cm="1">
        <f t="array" ref="W587">IFERROR(_xlfn.IFS(OR(F587="",LEFT(Methode_Keuze,4)="Geen"),"",AND(U587&lt;&gt;"",F587&lt;&gt;"Arbeidskosten"),ROUND(U587*VLOOKUP(F587,Tb_ProjectKosten[],MATCH(Tb_ProjectKosten[[#Headers],[Forfat_Percentage]],Tb_ProjectKosten[#Headers],0),0),2),AND(F587="Arbeidskosten",G587&lt;&gt;""),IFERROR(ROUND(U587*VLOOKUP(G587,Tb_KostenTypen[],3,0)*VLOOKUP(F587,Tb_ProjectKosten[],MATCH(Tb_ProjectKosten[[#Headers],[Forfat_Percentage]],Tb_ProjectKosten[#Headers],0),0),2),""),U587 &lt;=0,0),"")</f>
        <v/>
      </c>
      <c r="X587" s="4" t="str" cm="1">
        <f t="array" ref="X587">IFERROR(_xlfn.IFS(OR(F587="",LEFT(Methode_Keuze,4)="Geen"),"",AND(V587&lt;&gt;"",F587&lt;&gt;"Arbeidskosten"),ROUND(V587*VLOOKUP(F587,Tb_ProjectKosten[],MATCH(Tb_ProjectKosten[[#Headers],[Forfat_Percentage]],Tb_ProjectKosten[#Headers],0),0),2),AND(F587="Arbeidskosten",G587&lt;&gt;""),IFERROR(ROUND(V587*VLOOKUP(G587,Tb_KostenTypen[],3,0)*VLOOKUP(F587,Tb_ProjectKosten[],MATCH(Tb_ProjectKosten[[#Headers],[Forfat_Percentage]],Tb_ProjectKosten[#Headers],0),0),2),""),V587 &lt;=0,0),"")</f>
        <v/>
      </c>
      <c r="Y587" s="262"/>
      <c r="Z587" s="49"/>
      <c r="AA587" s="37" t="str" cm="1">
        <f t="array" ref="AA587">IFERROR(IF(INDEX(SubsidieTabel!$Q$1:$T$9,MATCH($F587,SubsidieTabel!$Q$1:$Q$9,0),IFERROR(MATCH(Methode_Keuze,SubsidieTabel!$Q$1:$T$1,0),2))&lt;&gt;1=TRUE,"ja",""),"")</f>
        <v/>
      </c>
    </row>
    <row r="588" spans="1:27" ht="15" customHeight="1" x14ac:dyDescent="0.25">
      <c r="A588" s="87"/>
      <c r="B588" s="219" t="str">
        <f>IF(A588&lt;&gt;"",_xlfn.MAXIFS($B$1:B587,$A$1:A587,A588)+1,"")</f>
        <v/>
      </c>
      <c r="C588" s="50"/>
      <c r="D588" s="50"/>
      <c r="E588" s="50"/>
      <c r="F588" s="50"/>
      <c r="G588" s="283"/>
      <c r="H588" s="296"/>
      <c r="I588" s="295"/>
      <c r="J588" s="295"/>
      <c r="K588" s="202"/>
      <c r="L588" s="202"/>
      <c r="M588" s="91" t="str">
        <f>IFERROR(VLOOKUP(H588,Lijsten!$H$1:$I$100,2,0),"")</f>
        <v/>
      </c>
      <c r="N588" s="91" t="str" cm="1">
        <f t="array" ref="N588">IFERROR(_xlfn.IFS(AND(LEFT(F588,6)="Arbeid",RIGHT(F588,3)&lt;&gt;"IKS"),IFERROR(VLOOKUP($G588,Tb_KostenTypen[],2,0),"tarief"),RIGHT(F588,3)="IKS","Uurtarief",LEFT(F588,6)="Arbeid","Uurtarief",AND(LEFT(F588,8)="Bijdrage",RIGHT(F588,15)="(vrijwilligers)"),"Vast tarief"),"")</f>
        <v/>
      </c>
      <c r="O588" s="92"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tarief",IF(LEFT(F588,8)="Bijdrage",VLOOKUP($F588,Tb_KostenTypen[],MATCH(Methode_Keuze,Tb_KostenTypen[#Headers],0),0),VLOOKUP($G588,Lijsten!L:O,4,0))),""),"")</f>
        <v/>
      </c>
      <c r="P588" s="92"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tarief",IF(LEFT(F588,8)="Bijdrage",VLOOKUP($F588,Tb_KostenTypen[],MATCH(Methode_Keuze,Tb_KostenTypen[#Headers],0),0),VLOOKUP($G588,Lijsten!L:O,4,0))),""),"")</f>
        <v/>
      </c>
      <c r="Q588" s="50"/>
      <c r="R588" s="50"/>
      <c r="S588" s="83"/>
      <c r="T588" s="51"/>
      <c r="U588" s="4" t="str" cm="1">
        <f t="array" ref="U588">IF(AA588&lt;&gt;"ja",_xlfn.IFNA(_xlfn.IFS(AND(O588&lt;&gt;"",F588&lt;&gt;"",RIGHT($N588,6)="tarief"),O588*Q588,S588&gt;0,IF(F588&lt;&gt;"",S588,"")),""),"")</f>
        <v/>
      </c>
      <c r="V588" s="4" t="str" cm="1">
        <f t="array" ref="V588">IF(AA588&lt;&gt;"ja",_xlfn.IFNA(_xlfn.IFS(AND(P588&lt;&gt;"",R588&lt;&gt;"",RIGHT($N588,6)="tarief"),P588*R588,T588&gt;0,T588),""),"")</f>
        <v/>
      </c>
      <c r="W588" s="4" t="str" cm="1">
        <f t="array" ref="W588">IFERROR(_xlfn.IFS(OR(F588="",LEFT(Methode_Keuze,4)="Geen"),"",AND(U588&lt;&gt;"",F588&lt;&gt;"Arbeidskosten"),ROUND(U588*VLOOKUP(F588,Tb_ProjectKosten[],MATCH(Tb_ProjectKosten[[#Headers],[Forfat_Percentage]],Tb_ProjectKosten[#Headers],0),0),2),AND(F588="Arbeidskosten",G588&lt;&gt;""),IFERROR(ROUND(U588*VLOOKUP(G588,Tb_KostenTypen[],3,0)*VLOOKUP(F588,Tb_ProjectKosten[],MATCH(Tb_ProjectKosten[[#Headers],[Forfat_Percentage]],Tb_ProjectKosten[#Headers],0),0),2),""),U588 &lt;=0,0),"")</f>
        <v/>
      </c>
      <c r="X588" s="4" t="str" cm="1">
        <f t="array" ref="X588">IFERROR(_xlfn.IFS(OR(F588="",LEFT(Methode_Keuze,4)="Geen"),"",AND(V588&lt;&gt;"",F588&lt;&gt;"Arbeidskosten"),ROUND(V588*VLOOKUP(F588,Tb_ProjectKosten[],MATCH(Tb_ProjectKosten[[#Headers],[Forfat_Percentage]],Tb_ProjectKosten[#Headers],0),0),2),AND(F588="Arbeidskosten",G588&lt;&gt;""),IFERROR(ROUND(V588*VLOOKUP(G588,Tb_KostenTypen[],3,0)*VLOOKUP(F588,Tb_ProjectKosten[],MATCH(Tb_ProjectKosten[[#Headers],[Forfat_Percentage]],Tb_ProjectKosten[#Headers],0),0),2),""),V588 &lt;=0,0),"")</f>
        <v/>
      </c>
      <c r="Y588" s="262"/>
      <c r="Z588" s="49"/>
      <c r="AA588" s="37" t="str" cm="1">
        <f t="array" ref="AA588">IFERROR(IF(INDEX(SubsidieTabel!$Q$1:$T$9,MATCH($F588,SubsidieTabel!$Q$1:$Q$9,0),IFERROR(MATCH(Methode_Keuze,SubsidieTabel!$Q$1:$T$1,0),2))&lt;&gt;1=TRUE,"ja",""),"")</f>
        <v/>
      </c>
    </row>
    <row r="589" spans="1:27" ht="15" customHeight="1" x14ac:dyDescent="0.25">
      <c r="A589" s="87"/>
      <c r="B589" s="219" t="str">
        <f>IF(A589&lt;&gt;"",_xlfn.MAXIFS($B$1:B588,$A$1:A588,A589)+1,"")</f>
        <v/>
      </c>
      <c r="C589" s="50"/>
      <c r="D589" s="50"/>
      <c r="E589" s="50"/>
      <c r="F589" s="50"/>
      <c r="G589" s="283"/>
      <c r="H589" s="296"/>
      <c r="I589" s="295"/>
      <c r="J589" s="295"/>
      <c r="K589" s="202"/>
      <c r="L589" s="202"/>
      <c r="M589" s="91" t="str">
        <f>IFERROR(VLOOKUP(H589,Lijsten!$H$1:$I$100,2,0),"")</f>
        <v/>
      </c>
      <c r="N589" s="91" t="str" cm="1">
        <f t="array" ref="N589">IFERROR(_xlfn.IFS(AND(LEFT(F589,6)="Arbeid",RIGHT(F589,3)&lt;&gt;"IKS"),IFERROR(VLOOKUP($G589,Tb_KostenTypen[],2,0),"tarief"),RIGHT(F589,3)="IKS","Uurtarief",LEFT(F589,6)="Arbeid","Uurtarief",AND(LEFT(F589,8)="Bijdrage",RIGHT(F589,15)="(vrijwilligers)"),"Vast tarief"),"")</f>
        <v/>
      </c>
      <c r="O589" s="92"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tarief",IF(LEFT(F589,8)="Bijdrage",VLOOKUP($F589,Tb_KostenTypen[],MATCH(Methode_Keuze,Tb_KostenTypen[#Headers],0),0),VLOOKUP($G589,Lijsten!L:O,4,0))),""),"")</f>
        <v/>
      </c>
      <c r="P589" s="92"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tarief",IF(LEFT(F589,8)="Bijdrage",VLOOKUP($F589,Tb_KostenTypen[],MATCH(Methode_Keuze,Tb_KostenTypen[#Headers],0),0),VLOOKUP($G589,Lijsten!L:O,4,0))),""),"")</f>
        <v/>
      </c>
      <c r="Q589" s="50"/>
      <c r="R589" s="50"/>
      <c r="S589" s="83"/>
      <c r="T589" s="51"/>
      <c r="U589" s="4" t="str" cm="1">
        <f t="array" ref="U589">IF(AA589&lt;&gt;"ja",_xlfn.IFNA(_xlfn.IFS(AND(O589&lt;&gt;"",F589&lt;&gt;"",RIGHT($N589,6)="tarief"),O589*Q589,S589&gt;0,IF(F589&lt;&gt;"",S589,"")),""),"")</f>
        <v/>
      </c>
      <c r="V589" s="4" t="str" cm="1">
        <f t="array" ref="V589">IF(AA589&lt;&gt;"ja",_xlfn.IFNA(_xlfn.IFS(AND(P589&lt;&gt;"",R589&lt;&gt;"",RIGHT($N589,6)="tarief"),P589*R589,T589&gt;0,T589),""),"")</f>
        <v/>
      </c>
      <c r="W589" s="4" t="str" cm="1">
        <f t="array" ref="W589">IFERROR(_xlfn.IFS(OR(F589="",LEFT(Methode_Keuze,4)="Geen"),"",AND(U589&lt;&gt;"",F589&lt;&gt;"Arbeidskosten"),ROUND(U589*VLOOKUP(F589,Tb_ProjectKosten[],MATCH(Tb_ProjectKosten[[#Headers],[Forfat_Percentage]],Tb_ProjectKosten[#Headers],0),0),2),AND(F589="Arbeidskosten",G589&lt;&gt;""),IFERROR(ROUND(U589*VLOOKUP(G589,Tb_KostenTypen[],3,0)*VLOOKUP(F589,Tb_ProjectKosten[],MATCH(Tb_ProjectKosten[[#Headers],[Forfat_Percentage]],Tb_ProjectKosten[#Headers],0),0),2),""),U589 &lt;=0,0),"")</f>
        <v/>
      </c>
      <c r="X589" s="4" t="str" cm="1">
        <f t="array" ref="X589">IFERROR(_xlfn.IFS(OR(F589="",LEFT(Methode_Keuze,4)="Geen"),"",AND(V589&lt;&gt;"",F589&lt;&gt;"Arbeidskosten"),ROUND(V589*VLOOKUP(F589,Tb_ProjectKosten[],MATCH(Tb_ProjectKosten[[#Headers],[Forfat_Percentage]],Tb_ProjectKosten[#Headers],0),0),2),AND(F589="Arbeidskosten",G589&lt;&gt;""),IFERROR(ROUND(V589*VLOOKUP(G589,Tb_KostenTypen[],3,0)*VLOOKUP(F589,Tb_ProjectKosten[],MATCH(Tb_ProjectKosten[[#Headers],[Forfat_Percentage]],Tb_ProjectKosten[#Headers],0),0),2),""),V589 &lt;=0,0),"")</f>
        <v/>
      </c>
      <c r="Y589" s="262"/>
      <c r="Z589" s="49"/>
      <c r="AA589" s="37" t="str" cm="1">
        <f t="array" ref="AA589">IFERROR(IF(INDEX(SubsidieTabel!$Q$1:$T$9,MATCH($F589,SubsidieTabel!$Q$1:$Q$9,0),IFERROR(MATCH(Methode_Keuze,SubsidieTabel!$Q$1:$T$1,0),2))&lt;&gt;1=TRUE,"ja",""),"")</f>
        <v/>
      </c>
    </row>
    <row r="590" spans="1:27" ht="15" customHeight="1" x14ac:dyDescent="0.25">
      <c r="A590" s="87"/>
      <c r="B590" s="219" t="str">
        <f>IF(A590&lt;&gt;"",_xlfn.MAXIFS($B$1:B589,$A$1:A589,A590)+1,"")</f>
        <v/>
      </c>
      <c r="C590" s="50"/>
      <c r="D590" s="50"/>
      <c r="E590" s="50"/>
      <c r="F590" s="50"/>
      <c r="G590" s="283"/>
      <c r="H590" s="296"/>
      <c r="I590" s="295"/>
      <c r="J590" s="295"/>
      <c r="K590" s="202"/>
      <c r="L590" s="202"/>
      <c r="M590" s="91" t="str">
        <f>IFERROR(VLOOKUP(H590,Lijsten!$H$1:$I$100,2,0),"")</f>
        <v/>
      </c>
      <c r="N590" s="91" t="str" cm="1">
        <f t="array" ref="N590">IFERROR(_xlfn.IFS(AND(LEFT(F590,6)="Arbeid",RIGHT(F590,3)&lt;&gt;"IKS"),IFERROR(VLOOKUP($G590,Tb_KostenTypen[],2,0),"tarief"),RIGHT(F590,3)="IKS","Uurtarief",LEFT(F590,6)="Arbeid","Uurtarief",AND(LEFT(F590,8)="Bijdrage",RIGHT(F590,15)="(vrijwilligers)"),"Vast tarief"),"")</f>
        <v/>
      </c>
      <c r="O590" s="92"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tarief",IF(LEFT(F590,8)="Bijdrage",VLOOKUP($F590,Tb_KostenTypen[],MATCH(Methode_Keuze,Tb_KostenTypen[#Headers],0),0),VLOOKUP($G590,Lijsten!L:O,4,0))),""),"")</f>
        <v/>
      </c>
      <c r="P590" s="92"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tarief",IF(LEFT(F590,8)="Bijdrage",VLOOKUP($F590,Tb_KostenTypen[],MATCH(Methode_Keuze,Tb_KostenTypen[#Headers],0),0),VLOOKUP($G590,Lijsten!L:O,4,0))),""),"")</f>
        <v/>
      </c>
      <c r="Q590" s="50"/>
      <c r="R590" s="50"/>
      <c r="S590" s="83"/>
      <c r="T590" s="51"/>
      <c r="U590" s="4" t="str" cm="1">
        <f t="array" ref="U590">IF(AA590&lt;&gt;"ja",_xlfn.IFNA(_xlfn.IFS(AND(O590&lt;&gt;"",F590&lt;&gt;"",RIGHT($N590,6)="tarief"),O590*Q590,S590&gt;0,IF(F590&lt;&gt;"",S590,"")),""),"")</f>
        <v/>
      </c>
      <c r="V590" s="4" t="str" cm="1">
        <f t="array" ref="V590">IF(AA590&lt;&gt;"ja",_xlfn.IFNA(_xlfn.IFS(AND(P590&lt;&gt;"",R590&lt;&gt;"",RIGHT($N590,6)="tarief"),P590*R590,T590&gt;0,T590),""),"")</f>
        <v/>
      </c>
      <c r="W590" s="4" t="str" cm="1">
        <f t="array" ref="W590">IFERROR(_xlfn.IFS(OR(F590="",LEFT(Methode_Keuze,4)="Geen"),"",AND(U590&lt;&gt;"",F590&lt;&gt;"Arbeidskosten"),ROUND(U590*VLOOKUP(F590,Tb_ProjectKosten[],MATCH(Tb_ProjectKosten[[#Headers],[Forfat_Percentage]],Tb_ProjectKosten[#Headers],0),0),2),AND(F590="Arbeidskosten",G590&lt;&gt;""),IFERROR(ROUND(U590*VLOOKUP(G590,Tb_KostenTypen[],3,0)*VLOOKUP(F590,Tb_ProjectKosten[],MATCH(Tb_ProjectKosten[[#Headers],[Forfat_Percentage]],Tb_ProjectKosten[#Headers],0),0),2),""),U590 &lt;=0,0),"")</f>
        <v/>
      </c>
      <c r="X590" s="4" t="str" cm="1">
        <f t="array" ref="X590">IFERROR(_xlfn.IFS(OR(F590="",LEFT(Methode_Keuze,4)="Geen"),"",AND(V590&lt;&gt;"",F590&lt;&gt;"Arbeidskosten"),ROUND(V590*VLOOKUP(F590,Tb_ProjectKosten[],MATCH(Tb_ProjectKosten[[#Headers],[Forfat_Percentage]],Tb_ProjectKosten[#Headers],0),0),2),AND(F590="Arbeidskosten",G590&lt;&gt;""),IFERROR(ROUND(V590*VLOOKUP(G590,Tb_KostenTypen[],3,0)*VLOOKUP(F590,Tb_ProjectKosten[],MATCH(Tb_ProjectKosten[[#Headers],[Forfat_Percentage]],Tb_ProjectKosten[#Headers],0),0),2),""),V590 &lt;=0,0),"")</f>
        <v/>
      </c>
      <c r="Y590" s="262"/>
      <c r="Z590" s="49"/>
      <c r="AA590" s="37" t="str" cm="1">
        <f t="array" ref="AA590">IFERROR(IF(INDEX(SubsidieTabel!$Q$1:$T$9,MATCH($F590,SubsidieTabel!$Q$1:$Q$9,0),IFERROR(MATCH(Methode_Keuze,SubsidieTabel!$Q$1:$T$1,0),2))&lt;&gt;1=TRUE,"ja",""),"")</f>
        <v/>
      </c>
    </row>
    <row r="591" spans="1:27" ht="15" customHeight="1" x14ac:dyDescent="0.25">
      <c r="A591" s="87"/>
      <c r="B591" s="219" t="str">
        <f>IF(A591&lt;&gt;"",_xlfn.MAXIFS($B$1:B590,$A$1:A590,A591)+1,"")</f>
        <v/>
      </c>
      <c r="C591" s="50"/>
      <c r="D591" s="50"/>
      <c r="E591" s="50"/>
      <c r="F591" s="50"/>
      <c r="G591" s="283"/>
      <c r="H591" s="296"/>
      <c r="I591" s="295"/>
      <c r="J591" s="295"/>
      <c r="K591" s="202"/>
      <c r="L591" s="202"/>
      <c r="M591" s="91" t="str">
        <f>IFERROR(VLOOKUP(H591,Lijsten!$H$1:$I$100,2,0),"")</f>
        <v/>
      </c>
      <c r="N591" s="91" t="str" cm="1">
        <f t="array" ref="N591">IFERROR(_xlfn.IFS(AND(LEFT(F591,6)="Arbeid",RIGHT(F591,3)&lt;&gt;"IKS"),IFERROR(VLOOKUP($G591,Tb_KostenTypen[],2,0),"tarief"),RIGHT(F591,3)="IKS","Uurtarief",LEFT(F591,6)="Arbeid","Uurtarief",AND(LEFT(F591,8)="Bijdrage",RIGHT(F591,15)="(vrijwilligers)"),"Vast tarief"),"")</f>
        <v/>
      </c>
      <c r="O591" s="92"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tarief",IF(LEFT(F591,8)="Bijdrage",VLOOKUP($F591,Tb_KostenTypen[],MATCH(Methode_Keuze,Tb_KostenTypen[#Headers],0),0),VLOOKUP($G591,Lijsten!L:O,4,0))),""),"")</f>
        <v/>
      </c>
      <c r="P591" s="92"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tarief",IF(LEFT(F591,8)="Bijdrage",VLOOKUP($F591,Tb_KostenTypen[],MATCH(Methode_Keuze,Tb_KostenTypen[#Headers],0),0),VLOOKUP($G591,Lijsten!L:O,4,0))),""),"")</f>
        <v/>
      </c>
      <c r="Q591" s="50"/>
      <c r="R591" s="50"/>
      <c r="S591" s="83"/>
      <c r="T591" s="51"/>
      <c r="U591" s="4" t="str" cm="1">
        <f t="array" ref="U591">IF(AA591&lt;&gt;"ja",_xlfn.IFNA(_xlfn.IFS(AND(O591&lt;&gt;"",F591&lt;&gt;"",RIGHT($N591,6)="tarief"),O591*Q591,S591&gt;0,IF(F591&lt;&gt;"",S591,"")),""),"")</f>
        <v/>
      </c>
      <c r="V591" s="4" t="str" cm="1">
        <f t="array" ref="V591">IF(AA591&lt;&gt;"ja",_xlfn.IFNA(_xlfn.IFS(AND(P591&lt;&gt;"",R591&lt;&gt;"",RIGHT($N591,6)="tarief"),P591*R591,T591&gt;0,T591),""),"")</f>
        <v/>
      </c>
      <c r="W591" s="4" t="str" cm="1">
        <f t="array" ref="W591">IFERROR(_xlfn.IFS(OR(F591="",LEFT(Methode_Keuze,4)="Geen"),"",AND(U591&lt;&gt;"",F591&lt;&gt;"Arbeidskosten"),ROUND(U591*VLOOKUP(F591,Tb_ProjectKosten[],MATCH(Tb_ProjectKosten[[#Headers],[Forfat_Percentage]],Tb_ProjectKosten[#Headers],0),0),2),AND(F591="Arbeidskosten",G591&lt;&gt;""),IFERROR(ROUND(U591*VLOOKUP(G591,Tb_KostenTypen[],3,0)*VLOOKUP(F591,Tb_ProjectKosten[],MATCH(Tb_ProjectKosten[[#Headers],[Forfat_Percentage]],Tb_ProjectKosten[#Headers],0),0),2),""),U591 &lt;=0,0),"")</f>
        <v/>
      </c>
      <c r="X591" s="4" t="str" cm="1">
        <f t="array" ref="X591">IFERROR(_xlfn.IFS(OR(F591="",LEFT(Methode_Keuze,4)="Geen"),"",AND(V591&lt;&gt;"",F591&lt;&gt;"Arbeidskosten"),ROUND(V591*VLOOKUP(F591,Tb_ProjectKosten[],MATCH(Tb_ProjectKosten[[#Headers],[Forfat_Percentage]],Tb_ProjectKosten[#Headers],0),0),2),AND(F591="Arbeidskosten",G591&lt;&gt;""),IFERROR(ROUND(V591*VLOOKUP(G591,Tb_KostenTypen[],3,0)*VLOOKUP(F591,Tb_ProjectKosten[],MATCH(Tb_ProjectKosten[[#Headers],[Forfat_Percentage]],Tb_ProjectKosten[#Headers],0),0),2),""),V591 &lt;=0,0),"")</f>
        <v/>
      </c>
      <c r="Y591" s="262"/>
      <c r="Z591" s="49"/>
      <c r="AA591" s="37" t="str" cm="1">
        <f t="array" ref="AA591">IFERROR(IF(INDEX(SubsidieTabel!$Q$1:$T$9,MATCH($F591,SubsidieTabel!$Q$1:$Q$9,0),IFERROR(MATCH(Methode_Keuze,SubsidieTabel!$Q$1:$T$1,0),2))&lt;&gt;1=TRUE,"ja",""),"")</f>
        <v/>
      </c>
    </row>
    <row r="592" spans="1:27" ht="15" customHeight="1" x14ac:dyDescent="0.25">
      <c r="A592" s="87"/>
      <c r="B592" s="219" t="str">
        <f>IF(A592&lt;&gt;"",_xlfn.MAXIFS($B$1:B591,$A$1:A591,A592)+1,"")</f>
        <v/>
      </c>
      <c r="C592" s="50"/>
      <c r="D592" s="50"/>
      <c r="E592" s="50"/>
      <c r="F592" s="50"/>
      <c r="G592" s="283"/>
      <c r="H592" s="296"/>
      <c r="I592" s="295"/>
      <c r="J592" s="295"/>
      <c r="K592" s="202"/>
      <c r="L592" s="202"/>
      <c r="M592" s="91" t="str">
        <f>IFERROR(VLOOKUP(H592,Lijsten!$H$1:$I$100,2,0),"")</f>
        <v/>
      </c>
      <c r="N592" s="91" t="str" cm="1">
        <f t="array" ref="N592">IFERROR(_xlfn.IFS(AND(LEFT(F592,6)="Arbeid",RIGHT(F592,3)&lt;&gt;"IKS"),IFERROR(VLOOKUP($G592,Tb_KostenTypen[],2,0),"tarief"),RIGHT(F592,3)="IKS","Uurtarief",LEFT(F592,6)="Arbeid","Uurtarief",AND(LEFT(F592,8)="Bijdrage",RIGHT(F592,15)="(vrijwilligers)"),"Vast tarief"),"")</f>
        <v/>
      </c>
      <c r="O592" s="92"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tarief",IF(LEFT(F592,8)="Bijdrage",VLOOKUP($F592,Tb_KostenTypen[],MATCH(Methode_Keuze,Tb_KostenTypen[#Headers],0),0),VLOOKUP($G592,Lijsten!L:O,4,0))),""),"")</f>
        <v/>
      </c>
      <c r="P592" s="92"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tarief",IF(LEFT(F592,8)="Bijdrage",VLOOKUP($F592,Tb_KostenTypen[],MATCH(Methode_Keuze,Tb_KostenTypen[#Headers],0),0),VLOOKUP($G592,Lijsten!L:O,4,0))),""),"")</f>
        <v/>
      </c>
      <c r="Q592" s="50"/>
      <c r="R592" s="50"/>
      <c r="S592" s="83"/>
      <c r="T592" s="51"/>
      <c r="U592" s="4" t="str" cm="1">
        <f t="array" ref="U592">IF(AA592&lt;&gt;"ja",_xlfn.IFNA(_xlfn.IFS(AND(O592&lt;&gt;"",F592&lt;&gt;"",RIGHT($N592,6)="tarief"),O592*Q592,S592&gt;0,IF(F592&lt;&gt;"",S592,"")),""),"")</f>
        <v/>
      </c>
      <c r="V592" s="4" t="str" cm="1">
        <f t="array" ref="V592">IF(AA592&lt;&gt;"ja",_xlfn.IFNA(_xlfn.IFS(AND(P592&lt;&gt;"",R592&lt;&gt;"",RIGHT($N592,6)="tarief"),P592*R592,T592&gt;0,T592),""),"")</f>
        <v/>
      </c>
      <c r="W592" s="4" t="str" cm="1">
        <f t="array" ref="W592">IFERROR(_xlfn.IFS(OR(F592="",LEFT(Methode_Keuze,4)="Geen"),"",AND(U592&lt;&gt;"",F592&lt;&gt;"Arbeidskosten"),ROUND(U592*VLOOKUP(F592,Tb_ProjectKosten[],MATCH(Tb_ProjectKosten[[#Headers],[Forfat_Percentage]],Tb_ProjectKosten[#Headers],0),0),2),AND(F592="Arbeidskosten",G592&lt;&gt;""),IFERROR(ROUND(U592*VLOOKUP(G592,Tb_KostenTypen[],3,0)*VLOOKUP(F592,Tb_ProjectKosten[],MATCH(Tb_ProjectKosten[[#Headers],[Forfat_Percentage]],Tb_ProjectKosten[#Headers],0),0),2),""),U592 &lt;=0,0),"")</f>
        <v/>
      </c>
      <c r="X592" s="4" t="str" cm="1">
        <f t="array" ref="X592">IFERROR(_xlfn.IFS(OR(F592="",LEFT(Methode_Keuze,4)="Geen"),"",AND(V592&lt;&gt;"",F592&lt;&gt;"Arbeidskosten"),ROUND(V592*VLOOKUP(F592,Tb_ProjectKosten[],MATCH(Tb_ProjectKosten[[#Headers],[Forfat_Percentage]],Tb_ProjectKosten[#Headers],0),0),2),AND(F592="Arbeidskosten",G592&lt;&gt;""),IFERROR(ROUND(V592*VLOOKUP(G592,Tb_KostenTypen[],3,0)*VLOOKUP(F592,Tb_ProjectKosten[],MATCH(Tb_ProjectKosten[[#Headers],[Forfat_Percentage]],Tb_ProjectKosten[#Headers],0),0),2),""),V592 &lt;=0,0),"")</f>
        <v/>
      </c>
      <c r="Y592" s="262"/>
      <c r="Z592" s="49"/>
      <c r="AA592" s="37" t="str" cm="1">
        <f t="array" ref="AA592">IFERROR(IF(INDEX(SubsidieTabel!$Q$1:$T$9,MATCH($F592,SubsidieTabel!$Q$1:$Q$9,0),IFERROR(MATCH(Methode_Keuze,SubsidieTabel!$Q$1:$T$1,0),2))&lt;&gt;1=TRUE,"ja",""),"")</f>
        <v/>
      </c>
    </row>
    <row r="593" spans="1:27" ht="15" customHeight="1" x14ac:dyDescent="0.25">
      <c r="A593" s="87"/>
      <c r="B593" s="219" t="str">
        <f>IF(A593&lt;&gt;"",_xlfn.MAXIFS($B$1:B592,$A$1:A592,A593)+1,"")</f>
        <v/>
      </c>
      <c r="C593" s="50"/>
      <c r="D593" s="50"/>
      <c r="E593" s="50"/>
      <c r="F593" s="50"/>
      <c r="G593" s="283"/>
      <c r="H593" s="296"/>
      <c r="I593" s="295"/>
      <c r="J593" s="295"/>
      <c r="K593" s="202"/>
      <c r="L593" s="202"/>
      <c r="M593" s="91" t="str">
        <f>IFERROR(VLOOKUP(H593,Lijsten!$H$1:$I$100,2,0),"")</f>
        <v/>
      </c>
      <c r="N593" s="91" t="str" cm="1">
        <f t="array" ref="N593">IFERROR(_xlfn.IFS(AND(LEFT(F593,6)="Arbeid",RIGHT(F593,3)&lt;&gt;"IKS"),IFERROR(VLOOKUP($G593,Tb_KostenTypen[],2,0),"tarief"),RIGHT(F593,3)="IKS","Uurtarief",LEFT(F593,6)="Arbeid","Uurtarief",AND(LEFT(F593,8)="Bijdrage",RIGHT(F593,15)="(vrijwilligers)"),"Vast tarief"),"")</f>
        <v/>
      </c>
      <c r="O593" s="92"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tarief",IF(LEFT(F593,8)="Bijdrage",VLOOKUP($F593,Tb_KostenTypen[],MATCH(Methode_Keuze,Tb_KostenTypen[#Headers],0),0),VLOOKUP($G593,Lijsten!L:O,4,0))),""),"")</f>
        <v/>
      </c>
      <c r="P593" s="92"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tarief",IF(LEFT(F593,8)="Bijdrage",VLOOKUP($F593,Tb_KostenTypen[],MATCH(Methode_Keuze,Tb_KostenTypen[#Headers],0),0),VLOOKUP($G593,Lijsten!L:O,4,0))),""),"")</f>
        <v/>
      </c>
      <c r="Q593" s="50"/>
      <c r="R593" s="50"/>
      <c r="S593" s="83"/>
      <c r="T593" s="51"/>
      <c r="U593" s="4" t="str" cm="1">
        <f t="array" ref="U593">IF(AA593&lt;&gt;"ja",_xlfn.IFNA(_xlfn.IFS(AND(O593&lt;&gt;"",F593&lt;&gt;"",RIGHT($N593,6)="tarief"),O593*Q593,S593&gt;0,IF(F593&lt;&gt;"",S593,"")),""),"")</f>
        <v/>
      </c>
      <c r="V593" s="4" t="str" cm="1">
        <f t="array" ref="V593">IF(AA593&lt;&gt;"ja",_xlfn.IFNA(_xlfn.IFS(AND(P593&lt;&gt;"",R593&lt;&gt;"",RIGHT($N593,6)="tarief"),P593*R593,T593&gt;0,T593),""),"")</f>
        <v/>
      </c>
      <c r="W593" s="4" t="str" cm="1">
        <f t="array" ref="W593">IFERROR(_xlfn.IFS(OR(F593="",LEFT(Methode_Keuze,4)="Geen"),"",AND(U593&lt;&gt;"",F593&lt;&gt;"Arbeidskosten"),ROUND(U593*VLOOKUP(F593,Tb_ProjectKosten[],MATCH(Tb_ProjectKosten[[#Headers],[Forfat_Percentage]],Tb_ProjectKosten[#Headers],0),0),2),AND(F593="Arbeidskosten",G593&lt;&gt;""),IFERROR(ROUND(U593*VLOOKUP(G593,Tb_KostenTypen[],3,0)*VLOOKUP(F593,Tb_ProjectKosten[],MATCH(Tb_ProjectKosten[[#Headers],[Forfat_Percentage]],Tb_ProjectKosten[#Headers],0),0),2),""),U593 &lt;=0,0),"")</f>
        <v/>
      </c>
      <c r="X593" s="4" t="str" cm="1">
        <f t="array" ref="X593">IFERROR(_xlfn.IFS(OR(F593="",LEFT(Methode_Keuze,4)="Geen"),"",AND(V593&lt;&gt;"",F593&lt;&gt;"Arbeidskosten"),ROUND(V593*VLOOKUP(F593,Tb_ProjectKosten[],MATCH(Tb_ProjectKosten[[#Headers],[Forfat_Percentage]],Tb_ProjectKosten[#Headers],0),0),2),AND(F593="Arbeidskosten",G593&lt;&gt;""),IFERROR(ROUND(V593*VLOOKUP(G593,Tb_KostenTypen[],3,0)*VLOOKUP(F593,Tb_ProjectKosten[],MATCH(Tb_ProjectKosten[[#Headers],[Forfat_Percentage]],Tb_ProjectKosten[#Headers],0),0),2),""),V593 &lt;=0,0),"")</f>
        <v/>
      </c>
      <c r="Y593" s="262"/>
      <c r="Z593" s="49"/>
      <c r="AA593" s="37" t="str" cm="1">
        <f t="array" ref="AA593">IFERROR(IF(INDEX(SubsidieTabel!$Q$1:$T$9,MATCH($F593,SubsidieTabel!$Q$1:$Q$9,0),IFERROR(MATCH(Methode_Keuze,SubsidieTabel!$Q$1:$T$1,0),2))&lt;&gt;1=TRUE,"ja",""),"")</f>
        <v/>
      </c>
    </row>
    <row r="594" spans="1:27" ht="15" customHeight="1" x14ac:dyDescent="0.25">
      <c r="A594" s="87"/>
      <c r="B594" s="219" t="str">
        <f>IF(A594&lt;&gt;"",_xlfn.MAXIFS($B$1:B593,$A$1:A593,A594)+1,"")</f>
        <v/>
      </c>
      <c r="C594" s="50"/>
      <c r="D594" s="50"/>
      <c r="E594" s="50"/>
      <c r="F594" s="50"/>
      <c r="G594" s="283"/>
      <c r="H594" s="296"/>
      <c r="I594" s="295"/>
      <c r="J594" s="295"/>
      <c r="K594" s="202"/>
      <c r="L594" s="202"/>
      <c r="M594" s="91" t="str">
        <f>IFERROR(VLOOKUP(H594,Lijsten!$H$1:$I$100,2,0),"")</f>
        <v/>
      </c>
      <c r="N594" s="91" t="str" cm="1">
        <f t="array" ref="N594">IFERROR(_xlfn.IFS(AND(LEFT(F594,6)="Arbeid",RIGHT(F594,3)&lt;&gt;"IKS"),IFERROR(VLOOKUP($G594,Tb_KostenTypen[],2,0),"tarief"),RIGHT(F594,3)="IKS","Uurtarief",LEFT(F594,6)="Arbeid","Uurtarief",AND(LEFT(F594,8)="Bijdrage",RIGHT(F594,15)="(vrijwilligers)"),"Vast tarief"),"")</f>
        <v/>
      </c>
      <c r="O594" s="92"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tarief",IF(LEFT(F594,8)="Bijdrage",VLOOKUP($F594,Tb_KostenTypen[],MATCH(Methode_Keuze,Tb_KostenTypen[#Headers],0),0),VLOOKUP($G594,Lijsten!L:O,4,0))),""),"")</f>
        <v/>
      </c>
      <c r="P594" s="92"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tarief",IF(LEFT(F594,8)="Bijdrage",VLOOKUP($F594,Tb_KostenTypen[],MATCH(Methode_Keuze,Tb_KostenTypen[#Headers],0),0),VLOOKUP($G594,Lijsten!L:O,4,0))),""),"")</f>
        <v/>
      </c>
      <c r="Q594" s="50"/>
      <c r="R594" s="50"/>
      <c r="S594" s="83"/>
      <c r="T594" s="51"/>
      <c r="U594" s="4" t="str" cm="1">
        <f t="array" ref="U594">IF(AA594&lt;&gt;"ja",_xlfn.IFNA(_xlfn.IFS(AND(O594&lt;&gt;"",F594&lt;&gt;"",RIGHT($N594,6)="tarief"),O594*Q594,S594&gt;0,IF(F594&lt;&gt;"",S594,"")),""),"")</f>
        <v/>
      </c>
      <c r="V594" s="4" t="str" cm="1">
        <f t="array" ref="V594">IF(AA594&lt;&gt;"ja",_xlfn.IFNA(_xlfn.IFS(AND(P594&lt;&gt;"",R594&lt;&gt;"",RIGHT($N594,6)="tarief"),P594*R594,T594&gt;0,T594),""),"")</f>
        <v/>
      </c>
      <c r="W594" s="4" t="str" cm="1">
        <f t="array" ref="W594">IFERROR(_xlfn.IFS(OR(F594="",LEFT(Methode_Keuze,4)="Geen"),"",AND(U594&lt;&gt;"",F594&lt;&gt;"Arbeidskosten"),ROUND(U594*VLOOKUP(F594,Tb_ProjectKosten[],MATCH(Tb_ProjectKosten[[#Headers],[Forfat_Percentage]],Tb_ProjectKosten[#Headers],0),0),2),AND(F594="Arbeidskosten",G594&lt;&gt;""),IFERROR(ROUND(U594*VLOOKUP(G594,Tb_KostenTypen[],3,0)*VLOOKUP(F594,Tb_ProjectKosten[],MATCH(Tb_ProjectKosten[[#Headers],[Forfat_Percentage]],Tb_ProjectKosten[#Headers],0),0),2),""),U594 &lt;=0,0),"")</f>
        <v/>
      </c>
      <c r="X594" s="4" t="str" cm="1">
        <f t="array" ref="X594">IFERROR(_xlfn.IFS(OR(F594="",LEFT(Methode_Keuze,4)="Geen"),"",AND(V594&lt;&gt;"",F594&lt;&gt;"Arbeidskosten"),ROUND(V594*VLOOKUP(F594,Tb_ProjectKosten[],MATCH(Tb_ProjectKosten[[#Headers],[Forfat_Percentage]],Tb_ProjectKosten[#Headers],0),0),2),AND(F594="Arbeidskosten",G594&lt;&gt;""),IFERROR(ROUND(V594*VLOOKUP(G594,Tb_KostenTypen[],3,0)*VLOOKUP(F594,Tb_ProjectKosten[],MATCH(Tb_ProjectKosten[[#Headers],[Forfat_Percentage]],Tb_ProjectKosten[#Headers],0),0),2),""),V594 &lt;=0,0),"")</f>
        <v/>
      </c>
      <c r="Y594" s="262"/>
      <c r="Z594" s="49"/>
      <c r="AA594" s="37" t="str" cm="1">
        <f t="array" ref="AA594">IFERROR(IF(INDEX(SubsidieTabel!$Q$1:$T$9,MATCH($F594,SubsidieTabel!$Q$1:$Q$9,0),IFERROR(MATCH(Methode_Keuze,SubsidieTabel!$Q$1:$T$1,0),2))&lt;&gt;1=TRUE,"ja",""),"")</f>
        <v/>
      </c>
    </row>
    <row r="595" spans="1:27" ht="15" customHeight="1" x14ac:dyDescent="0.25">
      <c r="A595" s="87"/>
      <c r="B595" s="219" t="str">
        <f>IF(A595&lt;&gt;"",_xlfn.MAXIFS($B$1:B594,$A$1:A594,A595)+1,"")</f>
        <v/>
      </c>
      <c r="C595" s="50"/>
      <c r="D595" s="50"/>
      <c r="E595" s="50"/>
      <c r="F595" s="50"/>
      <c r="G595" s="283"/>
      <c r="H595" s="296"/>
      <c r="I595" s="295"/>
      <c r="J595" s="295"/>
      <c r="K595" s="202"/>
      <c r="L595" s="202"/>
      <c r="M595" s="91" t="str">
        <f>IFERROR(VLOOKUP(H595,Lijsten!$H$1:$I$100,2,0),"")</f>
        <v/>
      </c>
      <c r="N595" s="91" t="str" cm="1">
        <f t="array" ref="N595">IFERROR(_xlfn.IFS(AND(LEFT(F595,6)="Arbeid",RIGHT(F595,3)&lt;&gt;"IKS"),IFERROR(VLOOKUP($G595,Tb_KostenTypen[],2,0),"tarief"),RIGHT(F595,3)="IKS","Uurtarief",LEFT(F595,6)="Arbeid","Uurtarief",AND(LEFT(F595,8)="Bijdrage",RIGHT(F595,15)="(vrijwilligers)"),"Vast tarief"),"")</f>
        <v/>
      </c>
      <c r="O595" s="92"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tarief",IF(LEFT(F595,8)="Bijdrage",VLOOKUP($F595,Tb_KostenTypen[],MATCH(Methode_Keuze,Tb_KostenTypen[#Headers],0),0),VLOOKUP($G595,Lijsten!L:O,4,0))),""),"")</f>
        <v/>
      </c>
      <c r="P595" s="92"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tarief",IF(LEFT(F595,8)="Bijdrage",VLOOKUP($F595,Tb_KostenTypen[],MATCH(Methode_Keuze,Tb_KostenTypen[#Headers],0),0),VLOOKUP($G595,Lijsten!L:O,4,0))),""),"")</f>
        <v/>
      </c>
      <c r="Q595" s="50"/>
      <c r="R595" s="50"/>
      <c r="S595" s="83"/>
      <c r="T595" s="51"/>
      <c r="U595" s="4" t="str" cm="1">
        <f t="array" ref="U595">IF(AA595&lt;&gt;"ja",_xlfn.IFNA(_xlfn.IFS(AND(O595&lt;&gt;"",F595&lt;&gt;"",RIGHT($N595,6)="tarief"),O595*Q595,S595&gt;0,IF(F595&lt;&gt;"",S595,"")),""),"")</f>
        <v/>
      </c>
      <c r="V595" s="4" t="str" cm="1">
        <f t="array" ref="V595">IF(AA595&lt;&gt;"ja",_xlfn.IFNA(_xlfn.IFS(AND(P595&lt;&gt;"",R595&lt;&gt;"",RIGHT($N595,6)="tarief"),P595*R595,T595&gt;0,T595),""),"")</f>
        <v/>
      </c>
      <c r="W595" s="4" t="str" cm="1">
        <f t="array" ref="W595">IFERROR(_xlfn.IFS(OR(F595="",LEFT(Methode_Keuze,4)="Geen"),"",AND(U595&lt;&gt;"",F595&lt;&gt;"Arbeidskosten"),ROUND(U595*VLOOKUP(F595,Tb_ProjectKosten[],MATCH(Tb_ProjectKosten[[#Headers],[Forfat_Percentage]],Tb_ProjectKosten[#Headers],0),0),2),AND(F595="Arbeidskosten",G595&lt;&gt;""),IFERROR(ROUND(U595*VLOOKUP(G595,Tb_KostenTypen[],3,0)*VLOOKUP(F595,Tb_ProjectKosten[],MATCH(Tb_ProjectKosten[[#Headers],[Forfat_Percentage]],Tb_ProjectKosten[#Headers],0),0),2),""),U595 &lt;=0,0),"")</f>
        <v/>
      </c>
      <c r="X595" s="4" t="str" cm="1">
        <f t="array" ref="X595">IFERROR(_xlfn.IFS(OR(F595="",LEFT(Methode_Keuze,4)="Geen"),"",AND(V595&lt;&gt;"",F595&lt;&gt;"Arbeidskosten"),ROUND(V595*VLOOKUP(F595,Tb_ProjectKosten[],MATCH(Tb_ProjectKosten[[#Headers],[Forfat_Percentage]],Tb_ProjectKosten[#Headers],0),0),2),AND(F595="Arbeidskosten",G595&lt;&gt;""),IFERROR(ROUND(V595*VLOOKUP(G595,Tb_KostenTypen[],3,0)*VLOOKUP(F595,Tb_ProjectKosten[],MATCH(Tb_ProjectKosten[[#Headers],[Forfat_Percentage]],Tb_ProjectKosten[#Headers],0),0),2),""),V595 &lt;=0,0),"")</f>
        <v/>
      </c>
      <c r="Y595" s="262"/>
      <c r="Z595" s="49"/>
      <c r="AA595" s="37" t="str" cm="1">
        <f t="array" ref="AA595">IFERROR(IF(INDEX(SubsidieTabel!$Q$1:$T$9,MATCH($F595,SubsidieTabel!$Q$1:$Q$9,0),IFERROR(MATCH(Methode_Keuze,SubsidieTabel!$Q$1:$T$1,0),2))&lt;&gt;1=TRUE,"ja",""),"")</f>
        <v/>
      </c>
    </row>
    <row r="596" spans="1:27" ht="15" customHeight="1" x14ac:dyDescent="0.25">
      <c r="A596" s="87"/>
      <c r="B596" s="219" t="str">
        <f>IF(A596&lt;&gt;"",_xlfn.MAXIFS($B$1:B595,$A$1:A595,A596)+1,"")</f>
        <v/>
      </c>
      <c r="C596" s="50"/>
      <c r="D596" s="50"/>
      <c r="E596" s="50"/>
      <c r="F596" s="50"/>
      <c r="G596" s="283"/>
      <c r="H596" s="296"/>
      <c r="I596" s="295"/>
      <c r="J596" s="295"/>
      <c r="K596" s="202"/>
      <c r="L596" s="202"/>
      <c r="M596" s="91" t="str">
        <f>IFERROR(VLOOKUP(H596,Lijsten!$H$1:$I$100,2,0),"")</f>
        <v/>
      </c>
      <c r="N596" s="91" t="str" cm="1">
        <f t="array" ref="N596">IFERROR(_xlfn.IFS(AND(LEFT(F596,6)="Arbeid",RIGHT(F596,3)&lt;&gt;"IKS"),IFERROR(VLOOKUP($G596,Tb_KostenTypen[],2,0),"tarief"),RIGHT(F596,3)="IKS","Uurtarief",LEFT(F596,6)="Arbeid","Uurtarief",AND(LEFT(F596,8)="Bijdrage",RIGHT(F596,15)="(vrijwilligers)"),"Vast tarief"),"")</f>
        <v/>
      </c>
      <c r="O596" s="92"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tarief",IF(LEFT(F596,8)="Bijdrage",VLOOKUP($F596,Tb_KostenTypen[],MATCH(Methode_Keuze,Tb_KostenTypen[#Headers],0),0),VLOOKUP($G596,Lijsten!L:O,4,0))),""),"")</f>
        <v/>
      </c>
      <c r="P596" s="92"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tarief",IF(LEFT(F596,8)="Bijdrage",VLOOKUP($F596,Tb_KostenTypen[],MATCH(Methode_Keuze,Tb_KostenTypen[#Headers],0),0),VLOOKUP($G596,Lijsten!L:O,4,0))),""),"")</f>
        <v/>
      </c>
      <c r="Q596" s="50"/>
      <c r="R596" s="50"/>
      <c r="S596" s="83"/>
      <c r="T596" s="51"/>
      <c r="U596" s="4" t="str" cm="1">
        <f t="array" ref="U596">IF(AA596&lt;&gt;"ja",_xlfn.IFNA(_xlfn.IFS(AND(O596&lt;&gt;"",F596&lt;&gt;"",RIGHT($N596,6)="tarief"),O596*Q596,S596&gt;0,IF(F596&lt;&gt;"",S596,"")),""),"")</f>
        <v/>
      </c>
      <c r="V596" s="4" t="str" cm="1">
        <f t="array" ref="V596">IF(AA596&lt;&gt;"ja",_xlfn.IFNA(_xlfn.IFS(AND(P596&lt;&gt;"",R596&lt;&gt;"",RIGHT($N596,6)="tarief"),P596*R596,T596&gt;0,T596),""),"")</f>
        <v/>
      </c>
      <c r="W596" s="4" t="str" cm="1">
        <f t="array" ref="W596">IFERROR(_xlfn.IFS(OR(F596="",LEFT(Methode_Keuze,4)="Geen"),"",AND(U596&lt;&gt;"",F596&lt;&gt;"Arbeidskosten"),ROUND(U596*VLOOKUP(F596,Tb_ProjectKosten[],MATCH(Tb_ProjectKosten[[#Headers],[Forfat_Percentage]],Tb_ProjectKosten[#Headers],0),0),2),AND(F596="Arbeidskosten",G596&lt;&gt;""),IFERROR(ROUND(U596*VLOOKUP(G596,Tb_KostenTypen[],3,0)*VLOOKUP(F596,Tb_ProjectKosten[],MATCH(Tb_ProjectKosten[[#Headers],[Forfat_Percentage]],Tb_ProjectKosten[#Headers],0),0),2),""),U596 &lt;=0,0),"")</f>
        <v/>
      </c>
      <c r="X596" s="4" t="str" cm="1">
        <f t="array" ref="X596">IFERROR(_xlfn.IFS(OR(F596="",LEFT(Methode_Keuze,4)="Geen"),"",AND(V596&lt;&gt;"",F596&lt;&gt;"Arbeidskosten"),ROUND(V596*VLOOKUP(F596,Tb_ProjectKosten[],MATCH(Tb_ProjectKosten[[#Headers],[Forfat_Percentage]],Tb_ProjectKosten[#Headers],0),0),2),AND(F596="Arbeidskosten",G596&lt;&gt;""),IFERROR(ROUND(V596*VLOOKUP(G596,Tb_KostenTypen[],3,0)*VLOOKUP(F596,Tb_ProjectKosten[],MATCH(Tb_ProjectKosten[[#Headers],[Forfat_Percentage]],Tb_ProjectKosten[#Headers],0),0),2),""),V596 &lt;=0,0),"")</f>
        <v/>
      </c>
      <c r="Y596" s="262"/>
      <c r="Z596" s="49"/>
      <c r="AA596" s="37" t="str" cm="1">
        <f t="array" ref="AA596">IFERROR(IF(INDEX(SubsidieTabel!$Q$1:$T$9,MATCH($F596,SubsidieTabel!$Q$1:$Q$9,0),IFERROR(MATCH(Methode_Keuze,SubsidieTabel!$Q$1:$T$1,0),2))&lt;&gt;1=TRUE,"ja",""),"")</f>
        <v/>
      </c>
    </row>
    <row r="597" spans="1:27" ht="15" customHeight="1" x14ac:dyDescent="0.25">
      <c r="A597" s="87"/>
      <c r="B597" s="219" t="str">
        <f>IF(A597&lt;&gt;"",_xlfn.MAXIFS($B$1:B596,$A$1:A596,A597)+1,"")</f>
        <v/>
      </c>
      <c r="C597" s="50"/>
      <c r="D597" s="50"/>
      <c r="E597" s="50"/>
      <c r="F597" s="50"/>
      <c r="G597" s="283"/>
      <c r="H597" s="296"/>
      <c r="I597" s="295"/>
      <c r="J597" s="295"/>
      <c r="K597" s="202"/>
      <c r="L597" s="202"/>
      <c r="M597" s="91" t="str">
        <f>IFERROR(VLOOKUP(H597,Lijsten!$H$1:$I$100,2,0),"")</f>
        <v/>
      </c>
      <c r="N597" s="91" t="str" cm="1">
        <f t="array" ref="N597">IFERROR(_xlfn.IFS(AND(LEFT(F597,6)="Arbeid",RIGHT(F597,3)&lt;&gt;"IKS"),IFERROR(VLOOKUP($G597,Tb_KostenTypen[],2,0),"tarief"),RIGHT(F597,3)="IKS","Uurtarief",LEFT(F597,6)="Arbeid","Uurtarief",AND(LEFT(F597,8)="Bijdrage",RIGHT(F597,15)="(vrijwilligers)"),"Vast tarief"),"")</f>
        <v/>
      </c>
      <c r="O597" s="92"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tarief",IF(LEFT(F597,8)="Bijdrage",VLOOKUP($F597,Tb_KostenTypen[],MATCH(Methode_Keuze,Tb_KostenTypen[#Headers],0),0),VLOOKUP($G597,Lijsten!L:O,4,0))),""),"")</f>
        <v/>
      </c>
      <c r="P597" s="92"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tarief",IF(LEFT(F597,8)="Bijdrage",VLOOKUP($F597,Tb_KostenTypen[],MATCH(Methode_Keuze,Tb_KostenTypen[#Headers],0),0),VLOOKUP($G597,Lijsten!L:O,4,0))),""),"")</f>
        <v/>
      </c>
      <c r="Q597" s="50"/>
      <c r="R597" s="50"/>
      <c r="S597" s="83"/>
      <c r="T597" s="51"/>
      <c r="U597" s="4" t="str" cm="1">
        <f t="array" ref="U597">IF(AA597&lt;&gt;"ja",_xlfn.IFNA(_xlfn.IFS(AND(O597&lt;&gt;"",F597&lt;&gt;"",RIGHT($N597,6)="tarief"),O597*Q597,S597&gt;0,IF(F597&lt;&gt;"",S597,"")),""),"")</f>
        <v/>
      </c>
      <c r="V597" s="4" t="str" cm="1">
        <f t="array" ref="V597">IF(AA597&lt;&gt;"ja",_xlfn.IFNA(_xlfn.IFS(AND(P597&lt;&gt;"",R597&lt;&gt;"",RIGHT($N597,6)="tarief"),P597*R597,T597&gt;0,T597),""),"")</f>
        <v/>
      </c>
      <c r="W597" s="4" t="str" cm="1">
        <f t="array" ref="W597">IFERROR(_xlfn.IFS(OR(F597="",LEFT(Methode_Keuze,4)="Geen"),"",AND(U597&lt;&gt;"",F597&lt;&gt;"Arbeidskosten"),ROUND(U597*VLOOKUP(F597,Tb_ProjectKosten[],MATCH(Tb_ProjectKosten[[#Headers],[Forfat_Percentage]],Tb_ProjectKosten[#Headers],0),0),2),AND(F597="Arbeidskosten",G597&lt;&gt;""),IFERROR(ROUND(U597*VLOOKUP(G597,Tb_KostenTypen[],3,0)*VLOOKUP(F597,Tb_ProjectKosten[],MATCH(Tb_ProjectKosten[[#Headers],[Forfat_Percentage]],Tb_ProjectKosten[#Headers],0),0),2),""),U597 &lt;=0,0),"")</f>
        <v/>
      </c>
      <c r="X597" s="4" t="str" cm="1">
        <f t="array" ref="X597">IFERROR(_xlfn.IFS(OR(F597="",LEFT(Methode_Keuze,4)="Geen"),"",AND(V597&lt;&gt;"",F597&lt;&gt;"Arbeidskosten"),ROUND(V597*VLOOKUP(F597,Tb_ProjectKosten[],MATCH(Tb_ProjectKosten[[#Headers],[Forfat_Percentage]],Tb_ProjectKosten[#Headers],0),0),2),AND(F597="Arbeidskosten",G597&lt;&gt;""),IFERROR(ROUND(V597*VLOOKUP(G597,Tb_KostenTypen[],3,0)*VLOOKUP(F597,Tb_ProjectKosten[],MATCH(Tb_ProjectKosten[[#Headers],[Forfat_Percentage]],Tb_ProjectKosten[#Headers],0),0),2),""),V597 &lt;=0,0),"")</f>
        <v/>
      </c>
      <c r="Y597" s="262"/>
      <c r="Z597" s="49"/>
      <c r="AA597" s="37" t="str" cm="1">
        <f t="array" ref="AA597">IFERROR(IF(INDEX(SubsidieTabel!$Q$1:$T$9,MATCH($F597,SubsidieTabel!$Q$1:$Q$9,0),IFERROR(MATCH(Methode_Keuze,SubsidieTabel!$Q$1:$T$1,0),2))&lt;&gt;1=TRUE,"ja",""),"")</f>
        <v/>
      </c>
    </row>
    <row r="598" spans="1:27" ht="15" customHeight="1" x14ac:dyDescent="0.25">
      <c r="A598" s="87"/>
      <c r="B598" s="219" t="str">
        <f>IF(A598&lt;&gt;"",_xlfn.MAXIFS($B$1:B597,$A$1:A597,A598)+1,"")</f>
        <v/>
      </c>
      <c r="C598" s="50"/>
      <c r="D598" s="50"/>
      <c r="E598" s="50"/>
      <c r="F598" s="50"/>
      <c r="G598" s="283"/>
      <c r="H598" s="296"/>
      <c r="I598" s="295"/>
      <c r="J598" s="295"/>
      <c r="K598" s="202"/>
      <c r="L598" s="202"/>
      <c r="M598" s="91" t="str">
        <f>IFERROR(VLOOKUP(H598,Lijsten!$H$1:$I$100,2,0),"")</f>
        <v/>
      </c>
      <c r="N598" s="91" t="str" cm="1">
        <f t="array" ref="N598">IFERROR(_xlfn.IFS(AND(LEFT(F598,6)="Arbeid",RIGHT(F598,3)&lt;&gt;"IKS"),IFERROR(VLOOKUP($G598,Tb_KostenTypen[],2,0),"tarief"),RIGHT(F598,3)="IKS","Uurtarief",LEFT(F598,6)="Arbeid","Uurtarief",AND(LEFT(F598,8)="Bijdrage",RIGHT(F598,15)="(vrijwilligers)"),"Vast tarief"),"")</f>
        <v/>
      </c>
      <c r="O598" s="92"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tarief",IF(LEFT(F598,8)="Bijdrage",VLOOKUP($F598,Tb_KostenTypen[],MATCH(Methode_Keuze,Tb_KostenTypen[#Headers],0),0),VLOOKUP($G598,Lijsten!L:O,4,0))),""),"")</f>
        <v/>
      </c>
      <c r="P598" s="92"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tarief",IF(LEFT(F598,8)="Bijdrage",VLOOKUP($F598,Tb_KostenTypen[],MATCH(Methode_Keuze,Tb_KostenTypen[#Headers],0),0),VLOOKUP($G598,Lijsten!L:O,4,0))),""),"")</f>
        <v/>
      </c>
      <c r="Q598" s="50"/>
      <c r="R598" s="50"/>
      <c r="S598" s="83"/>
      <c r="T598" s="51"/>
      <c r="U598" s="4" t="str" cm="1">
        <f t="array" ref="U598">IF(AA598&lt;&gt;"ja",_xlfn.IFNA(_xlfn.IFS(AND(O598&lt;&gt;"",F598&lt;&gt;"",RIGHT($N598,6)="tarief"),O598*Q598,S598&gt;0,IF(F598&lt;&gt;"",S598,"")),""),"")</f>
        <v/>
      </c>
      <c r="V598" s="4" t="str" cm="1">
        <f t="array" ref="V598">IF(AA598&lt;&gt;"ja",_xlfn.IFNA(_xlfn.IFS(AND(P598&lt;&gt;"",R598&lt;&gt;"",RIGHT($N598,6)="tarief"),P598*R598,T598&gt;0,T598),""),"")</f>
        <v/>
      </c>
      <c r="W598" s="4" t="str" cm="1">
        <f t="array" ref="W598">IFERROR(_xlfn.IFS(OR(F598="",LEFT(Methode_Keuze,4)="Geen"),"",AND(U598&lt;&gt;"",F598&lt;&gt;"Arbeidskosten"),ROUND(U598*VLOOKUP(F598,Tb_ProjectKosten[],MATCH(Tb_ProjectKosten[[#Headers],[Forfat_Percentage]],Tb_ProjectKosten[#Headers],0),0),2),AND(F598="Arbeidskosten",G598&lt;&gt;""),IFERROR(ROUND(U598*VLOOKUP(G598,Tb_KostenTypen[],3,0)*VLOOKUP(F598,Tb_ProjectKosten[],MATCH(Tb_ProjectKosten[[#Headers],[Forfat_Percentage]],Tb_ProjectKosten[#Headers],0),0),2),""),U598 &lt;=0,0),"")</f>
        <v/>
      </c>
      <c r="X598" s="4" t="str" cm="1">
        <f t="array" ref="X598">IFERROR(_xlfn.IFS(OR(F598="",LEFT(Methode_Keuze,4)="Geen"),"",AND(V598&lt;&gt;"",F598&lt;&gt;"Arbeidskosten"),ROUND(V598*VLOOKUP(F598,Tb_ProjectKosten[],MATCH(Tb_ProjectKosten[[#Headers],[Forfat_Percentage]],Tb_ProjectKosten[#Headers],0),0),2),AND(F598="Arbeidskosten",G598&lt;&gt;""),IFERROR(ROUND(V598*VLOOKUP(G598,Tb_KostenTypen[],3,0)*VLOOKUP(F598,Tb_ProjectKosten[],MATCH(Tb_ProjectKosten[[#Headers],[Forfat_Percentage]],Tb_ProjectKosten[#Headers],0),0),2),""),V598 &lt;=0,0),"")</f>
        <v/>
      </c>
      <c r="Y598" s="262"/>
      <c r="Z598" s="49"/>
      <c r="AA598" s="37" t="str" cm="1">
        <f t="array" ref="AA598">IFERROR(IF(INDEX(SubsidieTabel!$Q$1:$T$9,MATCH($F598,SubsidieTabel!$Q$1:$Q$9,0),IFERROR(MATCH(Methode_Keuze,SubsidieTabel!$Q$1:$T$1,0),2))&lt;&gt;1=TRUE,"ja",""),"")</f>
        <v/>
      </c>
    </row>
    <row r="599" spans="1:27" ht="15" customHeight="1" x14ac:dyDescent="0.25">
      <c r="A599" s="87"/>
      <c r="B599" s="219" t="str">
        <f>IF(A599&lt;&gt;"",_xlfn.MAXIFS($B$1:B598,$A$1:A598,A599)+1,"")</f>
        <v/>
      </c>
      <c r="C599" s="50"/>
      <c r="D599" s="50"/>
      <c r="E599" s="50"/>
      <c r="F599" s="50"/>
      <c r="G599" s="283"/>
      <c r="H599" s="296"/>
      <c r="I599" s="295"/>
      <c r="J599" s="295"/>
      <c r="K599" s="202"/>
      <c r="L599" s="202"/>
      <c r="M599" s="91" t="str">
        <f>IFERROR(VLOOKUP(H599,Lijsten!$H$1:$I$100,2,0),"")</f>
        <v/>
      </c>
      <c r="N599" s="91" t="str" cm="1">
        <f t="array" ref="N599">IFERROR(_xlfn.IFS(AND(LEFT(F599,6)="Arbeid",RIGHT(F599,3)&lt;&gt;"IKS"),IFERROR(VLOOKUP($G599,Tb_KostenTypen[],2,0),"tarief"),RIGHT(F599,3)="IKS","Uurtarief",LEFT(F599,6)="Arbeid","Uurtarief",AND(LEFT(F599,8)="Bijdrage",RIGHT(F599,15)="(vrijwilligers)"),"Vast tarief"),"")</f>
        <v/>
      </c>
      <c r="O599" s="92"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tarief",IF(LEFT(F599,8)="Bijdrage",VLOOKUP($F599,Tb_KostenTypen[],MATCH(Methode_Keuze,Tb_KostenTypen[#Headers],0),0),VLOOKUP($G599,Lijsten!L:O,4,0))),""),"")</f>
        <v/>
      </c>
      <c r="P599" s="92"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tarief",IF(LEFT(F599,8)="Bijdrage",VLOOKUP($F599,Tb_KostenTypen[],MATCH(Methode_Keuze,Tb_KostenTypen[#Headers],0),0),VLOOKUP($G599,Lijsten!L:O,4,0))),""),"")</f>
        <v/>
      </c>
      <c r="Q599" s="50"/>
      <c r="R599" s="50"/>
      <c r="S599" s="83"/>
      <c r="T599" s="51"/>
      <c r="U599" s="4" t="str" cm="1">
        <f t="array" ref="U599">IF(AA599&lt;&gt;"ja",_xlfn.IFNA(_xlfn.IFS(AND(O599&lt;&gt;"",F599&lt;&gt;"",RIGHT($N599,6)="tarief"),O599*Q599,S599&gt;0,IF(F599&lt;&gt;"",S599,"")),""),"")</f>
        <v/>
      </c>
      <c r="V599" s="4" t="str" cm="1">
        <f t="array" ref="V599">IF(AA599&lt;&gt;"ja",_xlfn.IFNA(_xlfn.IFS(AND(P599&lt;&gt;"",R599&lt;&gt;"",RIGHT($N599,6)="tarief"),P599*R599,T599&gt;0,T599),""),"")</f>
        <v/>
      </c>
      <c r="W599" s="4" t="str" cm="1">
        <f t="array" ref="W599">IFERROR(_xlfn.IFS(OR(F599="",LEFT(Methode_Keuze,4)="Geen"),"",AND(U599&lt;&gt;"",F599&lt;&gt;"Arbeidskosten"),ROUND(U599*VLOOKUP(F599,Tb_ProjectKosten[],MATCH(Tb_ProjectKosten[[#Headers],[Forfat_Percentage]],Tb_ProjectKosten[#Headers],0),0),2),AND(F599="Arbeidskosten",G599&lt;&gt;""),IFERROR(ROUND(U599*VLOOKUP(G599,Tb_KostenTypen[],3,0)*VLOOKUP(F599,Tb_ProjectKosten[],MATCH(Tb_ProjectKosten[[#Headers],[Forfat_Percentage]],Tb_ProjectKosten[#Headers],0),0),2),""),U599 &lt;=0,0),"")</f>
        <v/>
      </c>
      <c r="X599" s="4" t="str" cm="1">
        <f t="array" ref="X599">IFERROR(_xlfn.IFS(OR(F599="",LEFT(Methode_Keuze,4)="Geen"),"",AND(V599&lt;&gt;"",F599&lt;&gt;"Arbeidskosten"),ROUND(V599*VLOOKUP(F599,Tb_ProjectKosten[],MATCH(Tb_ProjectKosten[[#Headers],[Forfat_Percentage]],Tb_ProjectKosten[#Headers],0),0),2),AND(F599="Arbeidskosten",G599&lt;&gt;""),IFERROR(ROUND(V599*VLOOKUP(G599,Tb_KostenTypen[],3,0)*VLOOKUP(F599,Tb_ProjectKosten[],MATCH(Tb_ProjectKosten[[#Headers],[Forfat_Percentage]],Tb_ProjectKosten[#Headers],0),0),2),""),V599 &lt;=0,0),"")</f>
        <v/>
      </c>
      <c r="Y599" s="262"/>
      <c r="Z599" s="49"/>
      <c r="AA599" s="37" t="str" cm="1">
        <f t="array" ref="AA599">IFERROR(IF(INDEX(SubsidieTabel!$Q$1:$T$9,MATCH($F599,SubsidieTabel!$Q$1:$Q$9,0),IFERROR(MATCH(Methode_Keuze,SubsidieTabel!$Q$1:$T$1,0),2))&lt;&gt;1=TRUE,"ja",""),"")</f>
        <v/>
      </c>
    </row>
    <row r="600" spans="1:27" ht="15" customHeight="1" x14ac:dyDescent="0.25">
      <c r="A600" s="87"/>
      <c r="B600" s="219" t="str">
        <f>IF(A600&lt;&gt;"",_xlfn.MAXIFS($B$1:B599,$A$1:A599,A600)+1,"")</f>
        <v/>
      </c>
      <c r="C600" s="50"/>
      <c r="D600" s="50"/>
      <c r="E600" s="50"/>
      <c r="F600" s="50"/>
      <c r="G600" s="283"/>
      <c r="H600" s="296"/>
      <c r="I600" s="295"/>
      <c r="J600" s="295"/>
      <c r="K600" s="202"/>
      <c r="L600" s="202"/>
      <c r="M600" s="91" t="str">
        <f>IFERROR(VLOOKUP(H600,Lijsten!$H$1:$I$100,2,0),"")</f>
        <v/>
      </c>
      <c r="N600" s="91" t="str" cm="1">
        <f t="array" ref="N600">IFERROR(_xlfn.IFS(AND(LEFT(F600,6)="Arbeid",RIGHT(F600,3)&lt;&gt;"IKS"),IFERROR(VLOOKUP($G600,Tb_KostenTypen[],2,0),"tarief"),RIGHT(F600,3)="IKS","Uurtarief",LEFT(F600,6)="Arbeid","Uurtarief",AND(LEFT(F600,8)="Bijdrage",RIGHT(F600,15)="(vrijwilligers)"),"Vast tarief"),"")</f>
        <v/>
      </c>
      <c r="O600" s="92"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tarief",IF(LEFT(F600,8)="Bijdrage",VLOOKUP($F600,Tb_KostenTypen[],MATCH(Methode_Keuze,Tb_KostenTypen[#Headers],0),0),VLOOKUP($G600,Lijsten!L:O,4,0))),""),"")</f>
        <v/>
      </c>
      <c r="P600" s="92"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tarief",IF(LEFT(F600,8)="Bijdrage",VLOOKUP($F600,Tb_KostenTypen[],MATCH(Methode_Keuze,Tb_KostenTypen[#Headers],0),0),VLOOKUP($G600,Lijsten!L:O,4,0))),""),"")</f>
        <v/>
      </c>
      <c r="Q600" s="50"/>
      <c r="R600" s="50"/>
      <c r="S600" s="83"/>
      <c r="T600" s="51"/>
      <c r="U600" s="4" t="str" cm="1">
        <f t="array" ref="U600">IF(AA600&lt;&gt;"ja",_xlfn.IFNA(_xlfn.IFS(AND(O600&lt;&gt;"",F600&lt;&gt;"",RIGHT($N600,6)="tarief"),O600*Q600,S600&gt;0,IF(F600&lt;&gt;"",S600,"")),""),"")</f>
        <v/>
      </c>
      <c r="V600" s="4" t="str" cm="1">
        <f t="array" ref="V600">IF(AA600&lt;&gt;"ja",_xlfn.IFNA(_xlfn.IFS(AND(P600&lt;&gt;"",R600&lt;&gt;"",RIGHT($N600,6)="tarief"),P600*R600,T600&gt;0,T600),""),"")</f>
        <v/>
      </c>
      <c r="W600" s="4" t="str" cm="1">
        <f t="array" ref="W600">IFERROR(_xlfn.IFS(OR(F600="",LEFT(Methode_Keuze,4)="Geen"),"",AND(U600&lt;&gt;"",F600&lt;&gt;"Arbeidskosten"),ROUND(U600*VLOOKUP(F600,Tb_ProjectKosten[],MATCH(Tb_ProjectKosten[[#Headers],[Forfat_Percentage]],Tb_ProjectKosten[#Headers],0),0),2),AND(F600="Arbeidskosten",G600&lt;&gt;""),IFERROR(ROUND(U600*VLOOKUP(G600,Tb_KostenTypen[],3,0)*VLOOKUP(F600,Tb_ProjectKosten[],MATCH(Tb_ProjectKosten[[#Headers],[Forfat_Percentage]],Tb_ProjectKosten[#Headers],0),0),2),""),U600 &lt;=0,0),"")</f>
        <v/>
      </c>
      <c r="X600" s="4" t="str" cm="1">
        <f t="array" ref="X600">IFERROR(_xlfn.IFS(OR(F600="",LEFT(Methode_Keuze,4)="Geen"),"",AND(V600&lt;&gt;"",F600&lt;&gt;"Arbeidskosten"),ROUND(V600*VLOOKUP(F600,Tb_ProjectKosten[],MATCH(Tb_ProjectKosten[[#Headers],[Forfat_Percentage]],Tb_ProjectKosten[#Headers],0),0),2),AND(F600="Arbeidskosten",G600&lt;&gt;""),IFERROR(ROUND(V600*VLOOKUP(G600,Tb_KostenTypen[],3,0)*VLOOKUP(F600,Tb_ProjectKosten[],MATCH(Tb_ProjectKosten[[#Headers],[Forfat_Percentage]],Tb_ProjectKosten[#Headers],0),0),2),""),V600 &lt;=0,0),"")</f>
        <v/>
      </c>
      <c r="Y600" s="262"/>
      <c r="Z600" s="49"/>
      <c r="AA600" s="37" t="str" cm="1">
        <f t="array" ref="AA600">IFERROR(IF(INDEX(SubsidieTabel!$Q$1:$T$9,MATCH($F600,SubsidieTabel!$Q$1:$Q$9,0),IFERROR(MATCH(Methode_Keuze,SubsidieTabel!$Q$1:$T$1,0),2))&lt;&gt;1=TRUE,"ja",""),"")</f>
        <v/>
      </c>
    </row>
    <row r="601" spans="1:27" ht="15" customHeight="1" x14ac:dyDescent="0.25">
      <c r="A601" s="87"/>
      <c r="B601" s="219" t="str">
        <f>IF(A601&lt;&gt;"",_xlfn.MAXIFS($B$1:B600,$A$1:A600,A601)+1,"")</f>
        <v/>
      </c>
      <c r="C601" s="50"/>
      <c r="D601" s="50"/>
      <c r="E601" s="50"/>
      <c r="F601" s="50"/>
      <c r="G601" s="283"/>
      <c r="H601" s="296"/>
      <c r="I601" s="295"/>
      <c r="J601" s="295"/>
      <c r="K601" s="202"/>
      <c r="L601" s="202"/>
      <c r="M601" s="91" t="str">
        <f>IFERROR(VLOOKUP(H601,Lijsten!$H$1:$I$100,2,0),"")</f>
        <v/>
      </c>
      <c r="N601" s="91" t="str" cm="1">
        <f t="array" ref="N601">IFERROR(_xlfn.IFS(AND(LEFT(F601,6)="Arbeid",RIGHT(F601,3)&lt;&gt;"IKS"),IFERROR(VLOOKUP($G601,Tb_KostenTypen[],2,0),"tarief"),RIGHT(F601,3)="IKS","Uurtarief",LEFT(F601,6)="Arbeid","Uurtarief",AND(LEFT(F601,8)="Bijdrage",RIGHT(F601,15)="(vrijwilligers)"),"Vast tarief"),"")</f>
        <v/>
      </c>
      <c r="O601" s="92"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tarief",IF(LEFT(F601,8)="Bijdrage",VLOOKUP($F601,Tb_KostenTypen[],MATCH(Methode_Keuze,Tb_KostenTypen[#Headers],0),0),VLOOKUP($G601,Lijsten!L:O,4,0))),""),"")</f>
        <v/>
      </c>
      <c r="P601" s="92"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tarief",IF(LEFT(F601,8)="Bijdrage",VLOOKUP($F601,Tb_KostenTypen[],MATCH(Methode_Keuze,Tb_KostenTypen[#Headers],0),0),VLOOKUP($G601,Lijsten!L:O,4,0))),""),"")</f>
        <v/>
      </c>
      <c r="Q601" s="50"/>
      <c r="R601" s="50"/>
      <c r="S601" s="83"/>
      <c r="T601" s="51"/>
      <c r="U601" s="4" t="str" cm="1">
        <f t="array" ref="U601">IF(AA601&lt;&gt;"ja",_xlfn.IFNA(_xlfn.IFS(AND(O601&lt;&gt;"",F601&lt;&gt;"",RIGHT($N601,6)="tarief"),O601*Q601,S601&gt;0,IF(F601&lt;&gt;"",S601,"")),""),"")</f>
        <v/>
      </c>
      <c r="V601" s="4" t="str" cm="1">
        <f t="array" ref="V601">IF(AA601&lt;&gt;"ja",_xlfn.IFNA(_xlfn.IFS(AND(P601&lt;&gt;"",R601&lt;&gt;"",RIGHT($N601,6)="tarief"),P601*R601,T601&gt;0,T601),""),"")</f>
        <v/>
      </c>
      <c r="W601" s="4" t="str" cm="1">
        <f t="array" ref="W601">IFERROR(_xlfn.IFS(OR(F601="",LEFT(Methode_Keuze,4)="Geen"),"",AND(U601&lt;&gt;"",F601&lt;&gt;"Arbeidskosten"),ROUND(U601*VLOOKUP(F601,Tb_ProjectKosten[],MATCH(Tb_ProjectKosten[[#Headers],[Forfat_Percentage]],Tb_ProjectKosten[#Headers],0),0),2),AND(F601="Arbeidskosten",G601&lt;&gt;""),IFERROR(ROUND(U601*VLOOKUP(G601,Tb_KostenTypen[],3,0)*VLOOKUP(F601,Tb_ProjectKosten[],MATCH(Tb_ProjectKosten[[#Headers],[Forfat_Percentage]],Tb_ProjectKosten[#Headers],0),0),2),""),U601 &lt;=0,0),"")</f>
        <v/>
      </c>
      <c r="X601" s="4" t="str" cm="1">
        <f t="array" ref="X601">IFERROR(_xlfn.IFS(OR(F601="",LEFT(Methode_Keuze,4)="Geen"),"",AND(V601&lt;&gt;"",F601&lt;&gt;"Arbeidskosten"),ROUND(V601*VLOOKUP(F601,Tb_ProjectKosten[],MATCH(Tb_ProjectKosten[[#Headers],[Forfat_Percentage]],Tb_ProjectKosten[#Headers],0),0),2),AND(F601="Arbeidskosten",G601&lt;&gt;""),IFERROR(ROUND(V601*VLOOKUP(G601,Tb_KostenTypen[],3,0)*VLOOKUP(F601,Tb_ProjectKosten[],MATCH(Tb_ProjectKosten[[#Headers],[Forfat_Percentage]],Tb_ProjectKosten[#Headers],0),0),2),""),V601 &lt;=0,0),"")</f>
        <v/>
      </c>
      <c r="Y601" s="262"/>
      <c r="Z601" s="49"/>
      <c r="AA601" s="37" t="str" cm="1">
        <f t="array" ref="AA601">IFERROR(IF(INDEX(SubsidieTabel!$Q$1:$T$9,MATCH($F601,SubsidieTabel!$Q$1:$Q$9,0),IFERROR(MATCH(Methode_Keuze,SubsidieTabel!$Q$1:$T$1,0),2))&lt;&gt;1=TRUE,"ja",""),"")</f>
        <v/>
      </c>
    </row>
    <row r="602" spans="1:27" ht="15" customHeight="1" x14ac:dyDescent="0.25">
      <c r="A602" s="87"/>
      <c r="B602" s="219" t="str">
        <f>IF(A602&lt;&gt;"",_xlfn.MAXIFS($B$1:B601,$A$1:A601,A602)+1,"")</f>
        <v/>
      </c>
      <c r="C602" s="50"/>
      <c r="D602" s="50"/>
      <c r="E602" s="50"/>
      <c r="F602" s="50"/>
      <c r="G602" s="283"/>
      <c r="H602" s="296"/>
      <c r="I602" s="295"/>
      <c r="J602" s="295"/>
      <c r="K602" s="202"/>
      <c r="L602" s="202"/>
      <c r="M602" s="91" t="str">
        <f>IFERROR(VLOOKUP(H602,Lijsten!$H$1:$I$100,2,0),"")</f>
        <v/>
      </c>
      <c r="N602" s="91" t="str" cm="1">
        <f t="array" ref="N602">IFERROR(_xlfn.IFS(AND(LEFT(F602,6)="Arbeid",RIGHT(F602,3)&lt;&gt;"IKS"),IFERROR(VLOOKUP($G602,Tb_KostenTypen[],2,0),"tarief"),RIGHT(F602,3)="IKS","Uurtarief",LEFT(F602,6)="Arbeid","Uurtarief",AND(LEFT(F602,8)="Bijdrage",RIGHT(F602,15)="(vrijwilligers)"),"Vast tarief"),"")</f>
        <v/>
      </c>
      <c r="O602" s="92"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tarief",IF(LEFT(F602,8)="Bijdrage",VLOOKUP($F602,Tb_KostenTypen[],MATCH(Methode_Keuze,Tb_KostenTypen[#Headers],0),0),VLOOKUP($G602,Lijsten!L:O,4,0))),""),"")</f>
        <v/>
      </c>
      <c r="P602" s="92"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tarief",IF(LEFT(F602,8)="Bijdrage",VLOOKUP($F602,Tb_KostenTypen[],MATCH(Methode_Keuze,Tb_KostenTypen[#Headers],0),0),VLOOKUP($G602,Lijsten!L:O,4,0))),""),"")</f>
        <v/>
      </c>
      <c r="Q602" s="50"/>
      <c r="R602" s="50"/>
      <c r="S602" s="83"/>
      <c r="T602" s="51"/>
      <c r="U602" s="4" t="str" cm="1">
        <f t="array" ref="U602">IF(AA602&lt;&gt;"ja",_xlfn.IFNA(_xlfn.IFS(AND(O602&lt;&gt;"",F602&lt;&gt;"",RIGHT($N602,6)="tarief"),O602*Q602,S602&gt;0,IF(F602&lt;&gt;"",S602,"")),""),"")</f>
        <v/>
      </c>
      <c r="V602" s="4" t="str" cm="1">
        <f t="array" ref="V602">IF(AA602&lt;&gt;"ja",_xlfn.IFNA(_xlfn.IFS(AND(P602&lt;&gt;"",R602&lt;&gt;"",RIGHT($N602,6)="tarief"),P602*R602,T602&gt;0,T602),""),"")</f>
        <v/>
      </c>
      <c r="W602" s="4" t="str" cm="1">
        <f t="array" ref="W602">IFERROR(_xlfn.IFS(OR(F602="",LEFT(Methode_Keuze,4)="Geen"),"",AND(U602&lt;&gt;"",F602&lt;&gt;"Arbeidskosten"),ROUND(U602*VLOOKUP(F602,Tb_ProjectKosten[],MATCH(Tb_ProjectKosten[[#Headers],[Forfat_Percentage]],Tb_ProjectKosten[#Headers],0),0),2),AND(F602="Arbeidskosten",G602&lt;&gt;""),IFERROR(ROUND(U602*VLOOKUP(G602,Tb_KostenTypen[],3,0)*VLOOKUP(F602,Tb_ProjectKosten[],MATCH(Tb_ProjectKosten[[#Headers],[Forfat_Percentage]],Tb_ProjectKosten[#Headers],0),0),2),""),U602 &lt;=0,0),"")</f>
        <v/>
      </c>
      <c r="X602" s="4" t="str" cm="1">
        <f t="array" ref="X602">IFERROR(_xlfn.IFS(OR(F602="",LEFT(Methode_Keuze,4)="Geen"),"",AND(V602&lt;&gt;"",F602&lt;&gt;"Arbeidskosten"),ROUND(V602*VLOOKUP(F602,Tb_ProjectKosten[],MATCH(Tb_ProjectKosten[[#Headers],[Forfat_Percentage]],Tb_ProjectKosten[#Headers],0),0),2),AND(F602="Arbeidskosten",G602&lt;&gt;""),IFERROR(ROUND(V602*VLOOKUP(G602,Tb_KostenTypen[],3,0)*VLOOKUP(F602,Tb_ProjectKosten[],MATCH(Tb_ProjectKosten[[#Headers],[Forfat_Percentage]],Tb_ProjectKosten[#Headers],0),0),2),""),V602 &lt;=0,0),"")</f>
        <v/>
      </c>
      <c r="Y602" s="262"/>
      <c r="Z602" s="49"/>
      <c r="AA602" s="37" t="str" cm="1">
        <f t="array" ref="AA602">IFERROR(IF(INDEX(SubsidieTabel!$Q$1:$T$9,MATCH($F602,SubsidieTabel!$Q$1:$Q$9,0),IFERROR(MATCH(Methode_Keuze,SubsidieTabel!$Q$1:$T$1,0),2))&lt;&gt;1=TRUE,"ja",""),"")</f>
        <v/>
      </c>
    </row>
    <row r="603" spans="1:27" ht="15" customHeight="1" x14ac:dyDescent="0.25">
      <c r="A603" s="87"/>
      <c r="B603" s="219" t="str">
        <f>IF(A603&lt;&gt;"",_xlfn.MAXIFS($B$1:B602,$A$1:A602,A603)+1,"")</f>
        <v/>
      </c>
      <c r="C603" s="50"/>
      <c r="D603" s="50"/>
      <c r="E603" s="50"/>
      <c r="F603" s="50"/>
      <c r="G603" s="283"/>
      <c r="H603" s="296"/>
      <c r="I603" s="295"/>
      <c r="J603" s="295"/>
      <c r="K603" s="202"/>
      <c r="L603" s="202"/>
      <c r="M603" s="91" t="str">
        <f>IFERROR(VLOOKUP(H603,Lijsten!$H$1:$I$100,2,0),"")</f>
        <v/>
      </c>
      <c r="N603" s="91" t="str" cm="1">
        <f t="array" ref="N603">IFERROR(_xlfn.IFS(AND(LEFT(F603,6)="Arbeid",RIGHT(F603,3)&lt;&gt;"IKS"),IFERROR(VLOOKUP($G603,Tb_KostenTypen[],2,0),"tarief"),RIGHT(F603,3)="IKS","Uurtarief",LEFT(F603,6)="Arbeid","Uurtarief",AND(LEFT(F603,8)="Bijdrage",RIGHT(F603,15)="(vrijwilligers)"),"Vast tarief"),"")</f>
        <v/>
      </c>
      <c r="O603" s="92"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tarief",IF(LEFT(F603,8)="Bijdrage",VLOOKUP($F603,Tb_KostenTypen[],MATCH(Methode_Keuze,Tb_KostenTypen[#Headers],0),0),VLOOKUP($G603,Lijsten!L:O,4,0))),""),"")</f>
        <v/>
      </c>
      <c r="P603" s="92"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tarief",IF(LEFT(F603,8)="Bijdrage",VLOOKUP($F603,Tb_KostenTypen[],MATCH(Methode_Keuze,Tb_KostenTypen[#Headers],0),0),VLOOKUP($G603,Lijsten!L:O,4,0))),""),"")</f>
        <v/>
      </c>
      <c r="Q603" s="50"/>
      <c r="R603" s="50"/>
      <c r="S603" s="83"/>
      <c r="T603" s="51"/>
      <c r="U603" s="4" t="str" cm="1">
        <f t="array" ref="U603">IF(AA603&lt;&gt;"ja",_xlfn.IFNA(_xlfn.IFS(AND(O603&lt;&gt;"",F603&lt;&gt;"",RIGHT($N603,6)="tarief"),O603*Q603,S603&gt;0,IF(F603&lt;&gt;"",S603,"")),""),"")</f>
        <v/>
      </c>
      <c r="V603" s="4" t="str" cm="1">
        <f t="array" ref="V603">IF(AA603&lt;&gt;"ja",_xlfn.IFNA(_xlfn.IFS(AND(P603&lt;&gt;"",R603&lt;&gt;"",RIGHT($N603,6)="tarief"),P603*R603,T603&gt;0,T603),""),"")</f>
        <v/>
      </c>
      <c r="W603" s="4" t="str" cm="1">
        <f t="array" ref="W603">IFERROR(_xlfn.IFS(OR(F603="",LEFT(Methode_Keuze,4)="Geen"),"",AND(U603&lt;&gt;"",F603&lt;&gt;"Arbeidskosten"),ROUND(U603*VLOOKUP(F603,Tb_ProjectKosten[],MATCH(Tb_ProjectKosten[[#Headers],[Forfat_Percentage]],Tb_ProjectKosten[#Headers],0),0),2),AND(F603="Arbeidskosten",G603&lt;&gt;""),IFERROR(ROUND(U603*VLOOKUP(G603,Tb_KostenTypen[],3,0)*VLOOKUP(F603,Tb_ProjectKosten[],MATCH(Tb_ProjectKosten[[#Headers],[Forfat_Percentage]],Tb_ProjectKosten[#Headers],0),0),2),""),U603 &lt;=0,0),"")</f>
        <v/>
      </c>
      <c r="X603" s="4" t="str" cm="1">
        <f t="array" ref="X603">IFERROR(_xlfn.IFS(OR(F603="",LEFT(Methode_Keuze,4)="Geen"),"",AND(V603&lt;&gt;"",F603&lt;&gt;"Arbeidskosten"),ROUND(V603*VLOOKUP(F603,Tb_ProjectKosten[],MATCH(Tb_ProjectKosten[[#Headers],[Forfat_Percentage]],Tb_ProjectKosten[#Headers],0),0),2),AND(F603="Arbeidskosten",G603&lt;&gt;""),IFERROR(ROUND(V603*VLOOKUP(G603,Tb_KostenTypen[],3,0)*VLOOKUP(F603,Tb_ProjectKosten[],MATCH(Tb_ProjectKosten[[#Headers],[Forfat_Percentage]],Tb_ProjectKosten[#Headers],0),0),2),""),V603 &lt;=0,0),"")</f>
        <v/>
      </c>
      <c r="Y603" s="262"/>
      <c r="Z603" s="49"/>
      <c r="AA603" s="37" t="str" cm="1">
        <f t="array" ref="AA603">IFERROR(IF(INDEX(SubsidieTabel!$Q$1:$T$9,MATCH($F603,SubsidieTabel!$Q$1:$Q$9,0),IFERROR(MATCH(Methode_Keuze,SubsidieTabel!$Q$1:$T$1,0),2))&lt;&gt;1=TRUE,"ja",""),"")</f>
        <v/>
      </c>
    </row>
    <row r="604" spans="1:27" ht="15" customHeight="1" x14ac:dyDescent="0.25">
      <c r="A604" s="87"/>
      <c r="B604" s="219" t="str">
        <f>IF(A604&lt;&gt;"",_xlfn.MAXIFS($B$1:B603,$A$1:A603,A604)+1,"")</f>
        <v/>
      </c>
      <c r="C604" s="50"/>
      <c r="D604" s="50"/>
      <c r="E604" s="50"/>
      <c r="F604" s="50"/>
      <c r="G604" s="283"/>
      <c r="H604" s="296"/>
      <c r="I604" s="295"/>
      <c r="J604" s="295"/>
      <c r="K604" s="202"/>
      <c r="L604" s="202"/>
      <c r="M604" s="91" t="str">
        <f>IFERROR(VLOOKUP(H604,Lijsten!$H$1:$I$100,2,0),"")</f>
        <v/>
      </c>
      <c r="N604" s="91" t="str" cm="1">
        <f t="array" ref="N604">IFERROR(_xlfn.IFS(AND(LEFT(F604,6)="Arbeid",RIGHT(F604,3)&lt;&gt;"IKS"),IFERROR(VLOOKUP($G604,Tb_KostenTypen[],2,0),"tarief"),RIGHT(F604,3)="IKS","Uurtarief",LEFT(F604,6)="Arbeid","Uurtarief",AND(LEFT(F604,8)="Bijdrage",RIGHT(F604,15)="(vrijwilligers)"),"Vast tarief"),"")</f>
        <v/>
      </c>
      <c r="O604" s="92"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tarief",IF(LEFT(F604,8)="Bijdrage",VLOOKUP($F604,Tb_KostenTypen[],MATCH(Methode_Keuze,Tb_KostenTypen[#Headers],0),0),VLOOKUP($G604,Lijsten!L:O,4,0))),""),"")</f>
        <v/>
      </c>
      <c r="P604" s="92"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tarief",IF(LEFT(F604,8)="Bijdrage",VLOOKUP($F604,Tb_KostenTypen[],MATCH(Methode_Keuze,Tb_KostenTypen[#Headers],0),0),VLOOKUP($G604,Lijsten!L:O,4,0))),""),"")</f>
        <v/>
      </c>
      <c r="Q604" s="50"/>
      <c r="R604" s="50"/>
      <c r="S604" s="83"/>
      <c r="T604" s="51"/>
      <c r="U604" s="4" t="str" cm="1">
        <f t="array" ref="U604">IF(AA604&lt;&gt;"ja",_xlfn.IFNA(_xlfn.IFS(AND(O604&lt;&gt;"",F604&lt;&gt;"",RIGHT($N604,6)="tarief"),O604*Q604,S604&gt;0,IF(F604&lt;&gt;"",S604,"")),""),"")</f>
        <v/>
      </c>
      <c r="V604" s="4" t="str" cm="1">
        <f t="array" ref="V604">IF(AA604&lt;&gt;"ja",_xlfn.IFNA(_xlfn.IFS(AND(P604&lt;&gt;"",R604&lt;&gt;"",RIGHT($N604,6)="tarief"),P604*R604,T604&gt;0,T604),""),"")</f>
        <v/>
      </c>
      <c r="W604" s="4" t="str" cm="1">
        <f t="array" ref="W604">IFERROR(_xlfn.IFS(OR(F604="",LEFT(Methode_Keuze,4)="Geen"),"",AND(U604&lt;&gt;"",F604&lt;&gt;"Arbeidskosten"),ROUND(U604*VLOOKUP(F604,Tb_ProjectKosten[],MATCH(Tb_ProjectKosten[[#Headers],[Forfat_Percentage]],Tb_ProjectKosten[#Headers],0),0),2),AND(F604="Arbeidskosten",G604&lt;&gt;""),IFERROR(ROUND(U604*VLOOKUP(G604,Tb_KostenTypen[],3,0)*VLOOKUP(F604,Tb_ProjectKosten[],MATCH(Tb_ProjectKosten[[#Headers],[Forfat_Percentage]],Tb_ProjectKosten[#Headers],0),0),2),""),U604 &lt;=0,0),"")</f>
        <v/>
      </c>
      <c r="X604" s="4" t="str" cm="1">
        <f t="array" ref="X604">IFERROR(_xlfn.IFS(OR(F604="",LEFT(Methode_Keuze,4)="Geen"),"",AND(V604&lt;&gt;"",F604&lt;&gt;"Arbeidskosten"),ROUND(V604*VLOOKUP(F604,Tb_ProjectKosten[],MATCH(Tb_ProjectKosten[[#Headers],[Forfat_Percentage]],Tb_ProjectKosten[#Headers],0),0),2),AND(F604="Arbeidskosten",G604&lt;&gt;""),IFERROR(ROUND(V604*VLOOKUP(G604,Tb_KostenTypen[],3,0)*VLOOKUP(F604,Tb_ProjectKosten[],MATCH(Tb_ProjectKosten[[#Headers],[Forfat_Percentage]],Tb_ProjectKosten[#Headers],0),0),2),""),V604 &lt;=0,0),"")</f>
        <v/>
      </c>
      <c r="Y604" s="262"/>
      <c r="Z604" s="49"/>
      <c r="AA604" s="37" t="str" cm="1">
        <f t="array" ref="AA604">IFERROR(IF(INDEX(SubsidieTabel!$Q$1:$T$9,MATCH($F604,SubsidieTabel!$Q$1:$Q$9,0),IFERROR(MATCH(Methode_Keuze,SubsidieTabel!$Q$1:$T$1,0),2))&lt;&gt;1=TRUE,"ja",""),"")</f>
        <v/>
      </c>
    </row>
    <row r="605" spans="1:27" ht="15" customHeight="1" x14ac:dyDescent="0.25">
      <c r="A605" s="87"/>
      <c r="B605" s="219" t="str">
        <f>IF(A605&lt;&gt;"",_xlfn.MAXIFS($B$1:B604,$A$1:A604,A605)+1,"")</f>
        <v/>
      </c>
      <c r="C605" s="50"/>
      <c r="D605" s="50"/>
      <c r="E605" s="50"/>
      <c r="F605" s="50"/>
      <c r="G605" s="283"/>
      <c r="H605" s="296"/>
      <c r="I605" s="295"/>
      <c r="J605" s="295"/>
      <c r="K605" s="202"/>
      <c r="L605" s="202"/>
      <c r="M605" s="91" t="str">
        <f>IFERROR(VLOOKUP(H605,Lijsten!$H$1:$I$100,2,0),"")</f>
        <v/>
      </c>
      <c r="N605" s="91" t="str" cm="1">
        <f t="array" ref="N605">IFERROR(_xlfn.IFS(AND(LEFT(F605,6)="Arbeid",RIGHT(F605,3)&lt;&gt;"IKS"),IFERROR(VLOOKUP($G605,Tb_KostenTypen[],2,0),"tarief"),RIGHT(F605,3)="IKS","Uurtarief",LEFT(F605,6)="Arbeid","Uurtarief",AND(LEFT(F605,8)="Bijdrage",RIGHT(F605,15)="(vrijwilligers)"),"Vast tarief"),"")</f>
        <v/>
      </c>
      <c r="O605" s="92"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tarief",IF(LEFT(F605,8)="Bijdrage",VLOOKUP($F605,Tb_KostenTypen[],MATCH(Methode_Keuze,Tb_KostenTypen[#Headers],0),0),VLOOKUP($G605,Lijsten!L:O,4,0))),""),"")</f>
        <v/>
      </c>
      <c r="P605" s="92"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tarief",IF(LEFT(F605,8)="Bijdrage",VLOOKUP($F605,Tb_KostenTypen[],MATCH(Methode_Keuze,Tb_KostenTypen[#Headers],0),0),VLOOKUP($G605,Lijsten!L:O,4,0))),""),"")</f>
        <v/>
      </c>
      <c r="Q605" s="50"/>
      <c r="R605" s="50"/>
      <c r="S605" s="83"/>
      <c r="T605" s="51"/>
      <c r="U605" s="4" t="str" cm="1">
        <f t="array" ref="U605">IF(AA605&lt;&gt;"ja",_xlfn.IFNA(_xlfn.IFS(AND(O605&lt;&gt;"",F605&lt;&gt;"",RIGHT($N605,6)="tarief"),O605*Q605,S605&gt;0,IF(F605&lt;&gt;"",S605,"")),""),"")</f>
        <v/>
      </c>
      <c r="V605" s="4" t="str" cm="1">
        <f t="array" ref="V605">IF(AA605&lt;&gt;"ja",_xlfn.IFNA(_xlfn.IFS(AND(P605&lt;&gt;"",R605&lt;&gt;"",RIGHT($N605,6)="tarief"),P605*R605,T605&gt;0,T605),""),"")</f>
        <v/>
      </c>
      <c r="W605" s="4" t="str" cm="1">
        <f t="array" ref="W605">IFERROR(_xlfn.IFS(OR(F605="",LEFT(Methode_Keuze,4)="Geen"),"",AND(U605&lt;&gt;"",F605&lt;&gt;"Arbeidskosten"),ROUND(U605*VLOOKUP(F605,Tb_ProjectKosten[],MATCH(Tb_ProjectKosten[[#Headers],[Forfat_Percentage]],Tb_ProjectKosten[#Headers],0),0),2),AND(F605="Arbeidskosten",G605&lt;&gt;""),IFERROR(ROUND(U605*VLOOKUP(G605,Tb_KostenTypen[],3,0)*VLOOKUP(F605,Tb_ProjectKosten[],MATCH(Tb_ProjectKosten[[#Headers],[Forfat_Percentage]],Tb_ProjectKosten[#Headers],0),0),2),""),U605 &lt;=0,0),"")</f>
        <v/>
      </c>
      <c r="X605" s="4" t="str" cm="1">
        <f t="array" ref="X605">IFERROR(_xlfn.IFS(OR(F605="",LEFT(Methode_Keuze,4)="Geen"),"",AND(V605&lt;&gt;"",F605&lt;&gt;"Arbeidskosten"),ROUND(V605*VLOOKUP(F605,Tb_ProjectKosten[],MATCH(Tb_ProjectKosten[[#Headers],[Forfat_Percentage]],Tb_ProjectKosten[#Headers],0),0),2),AND(F605="Arbeidskosten",G605&lt;&gt;""),IFERROR(ROUND(V605*VLOOKUP(G605,Tb_KostenTypen[],3,0)*VLOOKUP(F605,Tb_ProjectKosten[],MATCH(Tb_ProjectKosten[[#Headers],[Forfat_Percentage]],Tb_ProjectKosten[#Headers],0),0),2),""),V605 &lt;=0,0),"")</f>
        <v/>
      </c>
      <c r="Y605" s="262"/>
      <c r="Z605" s="49"/>
      <c r="AA605" s="37" t="str" cm="1">
        <f t="array" ref="AA605">IFERROR(IF(INDEX(SubsidieTabel!$Q$1:$T$9,MATCH($F605,SubsidieTabel!$Q$1:$Q$9,0),IFERROR(MATCH(Methode_Keuze,SubsidieTabel!$Q$1:$T$1,0),2))&lt;&gt;1=TRUE,"ja",""),"")</f>
        <v/>
      </c>
    </row>
    <row r="606" spans="1:27" ht="15" customHeight="1" x14ac:dyDescent="0.25">
      <c r="A606" s="87"/>
      <c r="B606" s="219" t="str">
        <f>IF(A606&lt;&gt;"",_xlfn.MAXIFS($B$1:B605,$A$1:A605,A606)+1,"")</f>
        <v/>
      </c>
      <c r="C606" s="50"/>
      <c r="D606" s="50"/>
      <c r="E606" s="50"/>
      <c r="F606" s="50"/>
      <c r="G606" s="283"/>
      <c r="H606" s="296"/>
      <c r="I606" s="295"/>
      <c r="J606" s="295"/>
      <c r="K606" s="202"/>
      <c r="L606" s="202"/>
      <c r="M606" s="91" t="str">
        <f>IFERROR(VLOOKUP(H606,Lijsten!$H$1:$I$100,2,0),"")</f>
        <v/>
      </c>
      <c r="N606" s="91" t="str" cm="1">
        <f t="array" ref="N606">IFERROR(_xlfn.IFS(AND(LEFT(F606,6)="Arbeid",RIGHT(F606,3)&lt;&gt;"IKS"),IFERROR(VLOOKUP($G606,Tb_KostenTypen[],2,0),"tarief"),RIGHT(F606,3)="IKS","Uurtarief",LEFT(F606,6)="Arbeid","Uurtarief",AND(LEFT(F606,8)="Bijdrage",RIGHT(F606,15)="(vrijwilligers)"),"Vast tarief"),"")</f>
        <v/>
      </c>
      <c r="O606" s="92"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tarief",IF(LEFT(F606,8)="Bijdrage",VLOOKUP($F606,Tb_KostenTypen[],MATCH(Methode_Keuze,Tb_KostenTypen[#Headers],0),0),VLOOKUP($G606,Lijsten!L:O,4,0))),""),"")</f>
        <v/>
      </c>
      <c r="P606" s="92"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tarief",IF(LEFT(F606,8)="Bijdrage",VLOOKUP($F606,Tb_KostenTypen[],MATCH(Methode_Keuze,Tb_KostenTypen[#Headers],0),0),VLOOKUP($G606,Lijsten!L:O,4,0))),""),"")</f>
        <v/>
      </c>
      <c r="Q606" s="50"/>
      <c r="R606" s="50"/>
      <c r="S606" s="83"/>
      <c r="T606" s="51"/>
      <c r="U606" s="4" t="str" cm="1">
        <f t="array" ref="U606">IF(AA606&lt;&gt;"ja",_xlfn.IFNA(_xlfn.IFS(AND(O606&lt;&gt;"",F606&lt;&gt;"",RIGHT($N606,6)="tarief"),O606*Q606,S606&gt;0,IF(F606&lt;&gt;"",S606,"")),""),"")</f>
        <v/>
      </c>
      <c r="V606" s="4" t="str" cm="1">
        <f t="array" ref="V606">IF(AA606&lt;&gt;"ja",_xlfn.IFNA(_xlfn.IFS(AND(P606&lt;&gt;"",R606&lt;&gt;"",RIGHT($N606,6)="tarief"),P606*R606,T606&gt;0,T606),""),"")</f>
        <v/>
      </c>
      <c r="W606" s="4" t="str" cm="1">
        <f t="array" ref="W606">IFERROR(_xlfn.IFS(OR(F606="",LEFT(Methode_Keuze,4)="Geen"),"",AND(U606&lt;&gt;"",F606&lt;&gt;"Arbeidskosten"),ROUND(U606*VLOOKUP(F606,Tb_ProjectKosten[],MATCH(Tb_ProjectKosten[[#Headers],[Forfat_Percentage]],Tb_ProjectKosten[#Headers],0),0),2),AND(F606="Arbeidskosten",G606&lt;&gt;""),IFERROR(ROUND(U606*VLOOKUP(G606,Tb_KostenTypen[],3,0)*VLOOKUP(F606,Tb_ProjectKosten[],MATCH(Tb_ProjectKosten[[#Headers],[Forfat_Percentage]],Tb_ProjectKosten[#Headers],0),0),2),""),U606 &lt;=0,0),"")</f>
        <v/>
      </c>
      <c r="X606" s="4" t="str" cm="1">
        <f t="array" ref="X606">IFERROR(_xlfn.IFS(OR(F606="",LEFT(Methode_Keuze,4)="Geen"),"",AND(V606&lt;&gt;"",F606&lt;&gt;"Arbeidskosten"),ROUND(V606*VLOOKUP(F606,Tb_ProjectKosten[],MATCH(Tb_ProjectKosten[[#Headers],[Forfat_Percentage]],Tb_ProjectKosten[#Headers],0),0),2),AND(F606="Arbeidskosten",G606&lt;&gt;""),IFERROR(ROUND(V606*VLOOKUP(G606,Tb_KostenTypen[],3,0)*VLOOKUP(F606,Tb_ProjectKosten[],MATCH(Tb_ProjectKosten[[#Headers],[Forfat_Percentage]],Tb_ProjectKosten[#Headers],0),0),2),""),V606 &lt;=0,0),"")</f>
        <v/>
      </c>
      <c r="Y606" s="262"/>
      <c r="Z606" s="49"/>
      <c r="AA606" s="37" t="str" cm="1">
        <f t="array" ref="AA606">IFERROR(IF(INDEX(SubsidieTabel!$Q$1:$T$9,MATCH($F606,SubsidieTabel!$Q$1:$Q$9,0),IFERROR(MATCH(Methode_Keuze,SubsidieTabel!$Q$1:$T$1,0),2))&lt;&gt;1=TRUE,"ja",""),"")</f>
        <v/>
      </c>
    </row>
    <row r="607" spans="1:27" ht="15" customHeight="1" x14ac:dyDescent="0.25">
      <c r="A607" s="87"/>
      <c r="B607" s="219" t="str">
        <f>IF(A607&lt;&gt;"",_xlfn.MAXIFS($B$1:B606,$A$1:A606,A607)+1,"")</f>
        <v/>
      </c>
      <c r="C607" s="50"/>
      <c r="D607" s="50"/>
      <c r="E607" s="50"/>
      <c r="F607" s="50"/>
      <c r="G607" s="283"/>
      <c r="H607" s="296"/>
      <c r="I607" s="295"/>
      <c r="J607" s="295"/>
      <c r="K607" s="202"/>
      <c r="L607" s="202"/>
      <c r="M607" s="91" t="str">
        <f>IFERROR(VLOOKUP(H607,Lijsten!$H$1:$I$100,2,0),"")</f>
        <v/>
      </c>
      <c r="N607" s="91" t="str" cm="1">
        <f t="array" ref="N607">IFERROR(_xlfn.IFS(AND(LEFT(F607,6)="Arbeid",RIGHT(F607,3)&lt;&gt;"IKS"),IFERROR(VLOOKUP($G607,Tb_KostenTypen[],2,0),"tarief"),RIGHT(F607,3)="IKS","Uurtarief",LEFT(F607,6)="Arbeid","Uurtarief",AND(LEFT(F607,8)="Bijdrage",RIGHT(F607,15)="(vrijwilligers)"),"Vast tarief"),"")</f>
        <v/>
      </c>
      <c r="O607" s="92"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tarief",IF(LEFT(F607,8)="Bijdrage",VLOOKUP($F607,Tb_KostenTypen[],MATCH(Methode_Keuze,Tb_KostenTypen[#Headers],0),0),VLOOKUP($G607,Lijsten!L:O,4,0))),""),"")</f>
        <v/>
      </c>
      <c r="P607" s="92"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tarief",IF(LEFT(F607,8)="Bijdrage",VLOOKUP($F607,Tb_KostenTypen[],MATCH(Methode_Keuze,Tb_KostenTypen[#Headers],0),0),VLOOKUP($G607,Lijsten!L:O,4,0))),""),"")</f>
        <v/>
      </c>
      <c r="Q607" s="50"/>
      <c r="R607" s="50"/>
      <c r="S607" s="83"/>
      <c r="T607" s="51"/>
      <c r="U607" s="4" t="str" cm="1">
        <f t="array" ref="U607">IF(AA607&lt;&gt;"ja",_xlfn.IFNA(_xlfn.IFS(AND(O607&lt;&gt;"",F607&lt;&gt;"",RIGHT($N607,6)="tarief"),O607*Q607,S607&gt;0,IF(F607&lt;&gt;"",S607,"")),""),"")</f>
        <v/>
      </c>
      <c r="V607" s="4" t="str" cm="1">
        <f t="array" ref="V607">IF(AA607&lt;&gt;"ja",_xlfn.IFNA(_xlfn.IFS(AND(P607&lt;&gt;"",R607&lt;&gt;"",RIGHT($N607,6)="tarief"),P607*R607,T607&gt;0,T607),""),"")</f>
        <v/>
      </c>
      <c r="W607" s="4" t="str" cm="1">
        <f t="array" ref="W607">IFERROR(_xlfn.IFS(OR(F607="",LEFT(Methode_Keuze,4)="Geen"),"",AND(U607&lt;&gt;"",F607&lt;&gt;"Arbeidskosten"),ROUND(U607*VLOOKUP(F607,Tb_ProjectKosten[],MATCH(Tb_ProjectKosten[[#Headers],[Forfat_Percentage]],Tb_ProjectKosten[#Headers],0),0),2),AND(F607="Arbeidskosten",G607&lt;&gt;""),IFERROR(ROUND(U607*VLOOKUP(G607,Tb_KostenTypen[],3,0)*VLOOKUP(F607,Tb_ProjectKosten[],MATCH(Tb_ProjectKosten[[#Headers],[Forfat_Percentage]],Tb_ProjectKosten[#Headers],0),0),2),""),U607 &lt;=0,0),"")</f>
        <v/>
      </c>
      <c r="X607" s="4" t="str" cm="1">
        <f t="array" ref="X607">IFERROR(_xlfn.IFS(OR(F607="",LEFT(Methode_Keuze,4)="Geen"),"",AND(V607&lt;&gt;"",F607&lt;&gt;"Arbeidskosten"),ROUND(V607*VLOOKUP(F607,Tb_ProjectKosten[],MATCH(Tb_ProjectKosten[[#Headers],[Forfat_Percentage]],Tb_ProjectKosten[#Headers],0),0),2),AND(F607="Arbeidskosten",G607&lt;&gt;""),IFERROR(ROUND(V607*VLOOKUP(G607,Tb_KostenTypen[],3,0)*VLOOKUP(F607,Tb_ProjectKosten[],MATCH(Tb_ProjectKosten[[#Headers],[Forfat_Percentage]],Tb_ProjectKosten[#Headers],0),0),2),""),V607 &lt;=0,0),"")</f>
        <v/>
      </c>
      <c r="Y607" s="262"/>
      <c r="Z607" s="49"/>
      <c r="AA607" s="37" t="str" cm="1">
        <f t="array" ref="AA607">IFERROR(IF(INDEX(SubsidieTabel!$Q$1:$T$9,MATCH($F607,SubsidieTabel!$Q$1:$Q$9,0),IFERROR(MATCH(Methode_Keuze,SubsidieTabel!$Q$1:$T$1,0),2))&lt;&gt;1=TRUE,"ja",""),"")</f>
        <v/>
      </c>
    </row>
    <row r="608" spans="1:27" ht="15" customHeight="1" x14ac:dyDescent="0.25">
      <c r="A608" s="87"/>
      <c r="B608" s="219" t="str">
        <f>IF(A608&lt;&gt;"",_xlfn.MAXIFS($B$1:B607,$A$1:A607,A608)+1,"")</f>
        <v/>
      </c>
      <c r="C608" s="50"/>
      <c r="D608" s="50"/>
      <c r="E608" s="50"/>
      <c r="F608" s="50"/>
      <c r="G608" s="283"/>
      <c r="H608" s="296"/>
      <c r="I608" s="295"/>
      <c r="J608" s="295"/>
      <c r="K608" s="202"/>
      <c r="L608" s="202"/>
      <c r="M608" s="91" t="str">
        <f>IFERROR(VLOOKUP(H608,Lijsten!$H$1:$I$100,2,0),"")</f>
        <v/>
      </c>
      <c r="N608" s="91" t="str" cm="1">
        <f t="array" ref="N608">IFERROR(_xlfn.IFS(AND(LEFT(F608,6)="Arbeid",RIGHT(F608,3)&lt;&gt;"IKS"),IFERROR(VLOOKUP($G608,Tb_KostenTypen[],2,0),"tarief"),RIGHT(F608,3)="IKS","Uurtarief",LEFT(F608,6)="Arbeid","Uurtarief",AND(LEFT(F608,8)="Bijdrage",RIGHT(F608,15)="(vrijwilligers)"),"Vast tarief"),"")</f>
        <v/>
      </c>
      <c r="O608" s="92"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tarief",IF(LEFT(F608,8)="Bijdrage",VLOOKUP($F608,Tb_KostenTypen[],MATCH(Methode_Keuze,Tb_KostenTypen[#Headers],0),0),VLOOKUP($G608,Lijsten!L:O,4,0))),""),"")</f>
        <v/>
      </c>
      <c r="P608" s="92"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tarief",IF(LEFT(F608,8)="Bijdrage",VLOOKUP($F608,Tb_KostenTypen[],MATCH(Methode_Keuze,Tb_KostenTypen[#Headers],0),0),VLOOKUP($G608,Lijsten!L:O,4,0))),""),"")</f>
        <v/>
      </c>
      <c r="Q608" s="50"/>
      <c r="R608" s="50"/>
      <c r="S608" s="83"/>
      <c r="T608" s="51"/>
      <c r="U608" s="4" t="str" cm="1">
        <f t="array" ref="U608">IF(AA608&lt;&gt;"ja",_xlfn.IFNA(_xlfn.IFS(AND(O608&lt;&gt;"",F608&lt;&gt;"",RIGHT($N608,6)="tarief"),O608*Q608,S608&gt;0,IF(F608&lt;&gt;"",S608,"")),""),"")</f>
        <v/>
      </c>
      <c r="V608" s="4" t="str" cm="1">
        <f t="array" ref="V608">IF(AA608&lt;&gt;"ja",_xlfn.IFNA(_xlfn.IFS(AND(P608&lt;&gt;"",R608&lt;&gt;"",RIGHT($N608,6)="tarief"),P608*R608,T608&gt;0,T608),""),"")</f>
        <v/>
      </c>
      <c r="W608" s="4" t="str" cm="1">
        <f t="array" ref="W608">IFERROR(_xlfn.IFS(OR(F608="",LEFT(Methode_Keuze,4)="Geen"),"",AND(U608&lt;&gt;"",F608&lt;&gt;"Arbeidskosten"),ROUND(U608*VLOOKUP(F608,Tb_ProjectKosten[],MATCH(Tb_ProjectKosten[[#Headers],[Forfat_Percentage]],Tb_ProjectKosten[#Headers],0),0),2),AND(F608="Arbeidskosten",G608&lt;&gt;""),IFERROR(ROUND(U608*VLOOKUP(G608,Tb_KostenTypen[],3,0)*VLOOKUP(F608,Tb_ProjectKosten[],MATCH(Tb_ProjectKosten[[#Headers],[Forfat_Percentage]],Tb_ProjectKosten[#Headers],0),0),2),""),U608 &lt;=0,0),"")</f>
        <v/>
      </c>
      <c r="X608" s="4" t="str" cm="1">
        <f t="array" ref="X608">IFERROR(_xlfn.IFS(OR(F608="",LEFT(Methode_Keuze,4)="Geen"),"",AND(V608&lt;&gt;"",F608&lt;&gt;"Arbeidskosten"),ROUND(V608*VLOOKUP(F608,Tb_ProjectKosten[],MATCH(Tb_ProjectKosten[[#Headers],[Forfat_Percentage]],Tb_ProjectKosten[#Headers],0),0),2),AND(F608="Arbeidskosten",G608&lt;&gt;""),IFERROR(ROUND(V608*VLOOKUP(G608,Tb_KostenTypen[],3,0)*VLOOKUP(F608,Tb_ProjectKosten[],MATCH(Tb_ProjectKosten[[#Headers],[Forfat_Percentage]],Tb_ProjectKosten[#Headers],0),0),2),""),V608 &lt;=0,0),"")</f>
        <v/>
      </c>
      <c r="Y608" s="262"/>
      <c r="Z608" s="49"/>
      <c r="AA608" s="37" t="str" cm="1">
        <f t="array" ref="AA608">IFERROR(IF(INDEX(SubsidieTabel!$Q$1:$T$9,MATCH($F608,SubsidieTabel!$Q$1:$Q$9,0),IFERROR(MATCH(Methode_Keuze,SubsidieTabel!$Q$1:$T$1,0),2))&lt;&gt;1=TRUE,"ja",""),"")</f>
        <v/>
      </c>
    </row>
    <row r="609" spans="1:27" ht="15" customHeight="1" x14ac:dyDescent="0.25">
      <c r="A609" s="87"/>
      <c r="B609" s="219" t="str">
        <f>IF(A609&lt;&gt;"",_xlfn.MAXIFS($B$1:B608,$A$1:A608,A609)+1,"")</f>
        <v/>
      </c>
      <c r="C609" s="50"/>
      <c r="D609" s="50"/>
      <c r="E609" s="50"/>
      <c r="F609" s="50"/>
      <c r="G609" s="283"/>
      <c r="H609" s="296"/>
      <c r="I609" s="295"/>
      <c r="J609" s="295"/>
      <c r="K609" s="202"/>
      <c r="L609" s="202"/>
      <c r="M609" s="91" t="str">
        <f>IFERROR(VLOOKUP(H609,Lijsten!$H$1:$I$100,2,0),"")</f>
        <v/>
      </c>
      <c r="N609" s="91" t="str" cm="1">
        <f t="array" ref="N609">IFERROR(_xlfn.IFS(AND(LEFT(F609,6)="Arbeid",RIGHT(F609,3)&lt;&gt;"IKS"),IFERROR(VLOOKUP($G609,Tb_KostenTypen[],2,0),"tarief"),RIGHT(F609,3)="IKS","Uurtarief",LEFT(F609,6)="Arbeid","Uurtarief",AND(LEFT(F609,8)="Bijdrage",RIGHT(F609,15)="(vrijwilligers)"),"Vast tarief"),"")</f>
        <v/>
      </c>
      <c r="O609" s="92"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tarief",IF(LEFT(F609,8)="Bijdrage",VLOOKUP($F609,Tb_KostenTypen[],MATCH(Methode_Keuze,Tb_KostenTypen[#Headers],0),0),VLOOKUP($G609,Lijsten!L:O,4,0))),""),"")</f>
        <v/>
      </c>
      <c r="P609" s="92"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tarief",IF(LEFT(F609,8)="Bijdrage",VLOOKUP($F609,Tb_KostenTypen[],MATCH(Methode_Keuze,Tb_KostenTypen[#Headers],0),0),VLOOKUP($G609,Lijsten!L:O,4,0))),""),"")</f>
        <v/>
      </c>
      <c r="Q609" s="50"/>
      <c r="R609" s="50"/>
      <c r="S609" s="83"/>
      <c r="T609" s="51"/>
      <c r="U609" s="4" t="str" cm="1">
        <f t="array" ref="U609">IF(AA609&lt;&gt;"ja",_xlfn.IFNA(_xlfn.IFS(AND(O609&lt;&gt;"",F609&lt;&gt;"",RIGHT($N609,6)="tarief"),O609*Q609,S609&gt;0,IF(F609&lt;&gt;"",S609,"")),""),"")</f>
        <v/>
      </c>
      <c r="V609" s="4" t="str" cm="1">
        <f t="array" ref="V609">IF(AA609&lt;&gt;"ja",_xlfn.IFNA(_xlfn.IFS(AND(P609&lt;&gt;"",R609&lt;&gt;"",RIGHT($N609,6)="tarief"),P609*R609,T609&gt;0,T609),""),"")</f>
        <v/>
      </c>
      <c r="W609" s="4" t="str" cm="1">
        <f t="array" ref="W609">IFERROR(_xlfn.IFS(OR(F609="",LEFT(Methode_Keuze,4)="Geen"),"",AND(U609&lt;&gt;"",F609&lt;&gt;"Arbeidskosten"),ROUND(U609*VLOOKUP(F609,Tb_ProjectKosten[],MATCH(Tb_ProjectKosten[[#Headers],[Forfat_Percentage]],Tb_ProjectKosten[#Headers],0),0),2),AND(F609="Arbeidskosten",G609&lt;&gt;""),IFERROR(ROUND(U609*VLOOKUP(G609,Tb_KostenTypen[],3,0)*VLOOKUP(F609,Tb_ProjectKosten[],MATCH(Tb_ProjectKosten[[#Headers],[Forfat_Percentage]],Tb_ProjectKosten[#Headers],0),0),2),""),U609 &lt;=0,0),"")</f>
        <v/>
      </c>
      <c r="X609" s="4" t="str" cm="1">
        <f t="array" ref="X609">IFERROR(_xlfn.IFS(OR(F609="",LEFT(Methode_Keuze,4)="Geen"),"",AND(V609&lt;&gt;"",F609&lt;&gt;"Arbeidskosten"),ROUND(V609*VLOOKUP(F609,Tb_ProjectKosten[],MATCH(Tb_ProjectKosten[[#Headers],[Forfat_Percentage]],Tb_ProjectKosten[#Headers],0),0),2),AND(F609="Arbeidskosten",G609&lt;&gt;""),IFERROR(ROUND(V609*VLOOKUP(G609,Tb_KostenTypen[],3,0)*VLOOKUP(F609,Tb_ProjectKosten[],MATCH(Tb_ProjectKosten[[#Headers],[Forfat_Percentage]],Tb_ProjectKosten[#Headers],0),0),2),""),V609 &lt;=0,0),"")</f>
        <v/>
      </c>
      <c r="Y609" s="262"/>
      <c r="Z609" s="49"/>
      <c r="AA609" s="37" t="str" cm="1">
        <f t="array" ref="AA609">IFERROR(IF(INDEX(SubsidieTabel!$Q$1:$T$9,MATCH($F609,SubsidieTabel!$Q$1:$Q$9,0),IFERROR(MATCH(Methode_Keuze,SubsidieTabel!$Q$1:$T$1,0),2))&lt;&gt;1=TRUE,"ja",""),"")</f>
        <v/>
      </c>
    </row>
    <row r="610" spans="1:27" ht="15" customHeight="1" x14ac:dyDescent="0.25">
      <c r="A610" s="87"/>
      <c r="B610" s="219" t="str">
        <f>IF(A610&lt;&gt;"",_xlfn.MAXIFS($B$1:B609,$A$1:A609,A610)+1,"")</f>
        <v/>
      </c>
      <c r="C610" s="50"/>
      <c r="D610" s="50"/>
      <c r="E610" s="50"/>
      <c r="F610" s="50"/>
      <c r="G610" s="283"/>
      <c r="H610" s="296"/>
      <c r="I610" s="295"/>
      <c r="J610" s="295"/>
      <c r="K610" s="202"/>
      <c r="L610" s="202"/>
      <c r="M610" s="91" t="str">
        <f>IFERROR(VLOOKUP(H610,Lijsten!$H$1:$I$100,2,0),"")</f>
        <v/>
      </c>
      <c r="N610" s="91" t="str" cm="1">
        <f t="array" ref="N610">IFERROR(_xlfn.IFS(AND(LEFT(F610,6)="Arbeid",RIGHT(F610,3)&lt;&gt;"IKS"),IFERROR(VLOOKUP($G610,Tb_KostenTypen[],2,0),"tarief"),RIGHT(F610,3)="IKS","Uurtarief",LEFT(F610,6)="Arbeid","Uurtarief",AND(LEFT(F610,8)="Bijdrage",RIGHT(F610,15)="(vrijwilligers)"),"Vast tarief"),"")</f>
        <v/>
      </c>
      <c r="O610" s="92"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tarief",IF(LEFT(F610,8)="Bijdrage",VLOOKUP($F610,Tb_KostenTypen[],MATCH(Methode_Keuze,Tb_KostenTypen[#Headers],0),0),VLOOKUP($G610,Lijsten!L:O,4,0))),""),"")</f>
        <v/>
      </c>
      <c r="P610" s="92"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tarief",IF(LEFT(F610,8)="Bijdrage",VLOOKUP($F610,Tb_KostenTypen[],MATCH(Methode_Keuze,Tb_KostenTypen[#Headers],0),0),VLOOKUP($G610,Lijsten!L:O,4,0))),""),"")</f>
        <v/>
      </c>
      <c r="Q610" s="50"/>
      <c r="R610" s="50"/>
      <c r="S610" s="83"/>
      <c r="T610" s="51"/>
      <c r="U610" s="4" t="str" cm="1">
        <f t="array" ref="U610">IF(AA610&lt;&gt;"ja",_xlfn.IFNA(_xlfn.IFS(AND(O610&lt;&gt;"",F610&lt;&gt;"",RIGHT($N610,6)="tarief"),O610*Q610,S610&gt;0,IF(F610&lt;&gt;"",S610,"")),""),"")</f>
        <v/>
      </c>
      <c r="V610" s="4" t="str" cm="1">
        <f t="array" ref="V610">IF(AA610&lt;&gt;"ja",_xlfn.IFNA(_xlfn.IFS(AND(P610&lt;&gt;"",R610&lt;&gt;"",RIGHT($N610,6)="tarief"),P610*R610,T610&gt;0,T610),""),"")</f>
        <v/>
      </c>
      <c r="W610" s="4" t="str" cm="1">
        <f t="array" ref="W610">IFERROR(_xlfn.IFS(OR(F610="",LEFT(Methode_Keuze,4)="Geen"),"",AND(U610&lt;&gt;"",F610&lt;&gt;"Arbeidskosten"),ROUND(U610*VLOOKUP(F610,Tb_ProjectKosten[],MATCH(Tb_ProjectKosten[[#Headers],[Forfat_Percentage]],Tb_ProjectKosten[#Headers],0),0),2),AND(F610="Arbeidskosten",G610&lt;&gt;""),IFERROR(ROUND(U610*VLOOKUP(G610,Tb_KostenTypen[],3,0)*VLOOKUP(F610,Tb_ProjectKosten[],MATCH(Tb_ProjectKosten[[#Headers],[Forfat_Percentage]],Tb_ProjectKosten[#Headers],0),0),2),""),U610 &lt;=0,0),"")</f>
        <v/>
      </c>
      <c r="X610" s="4" t="str" cm="1">
        <f t="array" ref="X610">IFERROR(_xlfn.IFS(OR(F610="",LEFT(Methode_Keuze,4)="Geen"),"",AND(V610&lt;&gt;"",F610&lt;&gt;"Arbeidskosten"),ROUND(V610*VLOOKUP(F610,Tb_ProjectKosten[],MATCH(Tb_ProjectKosten[[#Headers],[Forfat_Percentage]],Tb_ProjectKosten[#Headers],0),0),2),AND(F610="Arbeidskosten",G610&lt;&gt;""),IFERROR(ROUND(V610*VLOOKUP(G610,Tb_KostenTypen[],3,0)*VLOOKUP(F610,Tb_ProjectKosten[],MATCH(Tb_ProjectKosten[[#Headers],[Forfat_Percentage]],Tb_ProjectKosten[#Headers],0),0),2),""),V610 &lt;=0,0),"")</f>
        <v/>
      </c>
      <c r="Y610" s="262"/>
      <c r="Z610" s="49"/>
      <c r="AA610" s="37" t="str" cm="1">
        <f t="array" ref="AA610">IFERROR(IF(INDEX(SubsidieTabel!$Q$1:$T$9,MATCH($F610,SubsidieTabel!$Q$1:$Q$9,0),IFERROR(MATCH(Methode_Keuze,SubsidieTabel!$Q$1:$T$1,0),2))&lt;&gt;1=TRUE,"ja",""),"")</f>
        <v/>
      </c>
    </row>
    <row r="611" spans="1:27" ht="15" customHeight="1" x14ac:dyDescent="0.25">
      <c r="A611" s="87"/>
      <c r="B611" s="219" t="str">
        <f>IF(A611&lt;&gt;"",_xlfn.MAXIFS($B$1:B610,$A$1:A610,A611)+1,"")</f>
        <v/>
      </c>
      <c r="C611" s="50"/>
      <c r="D611" s="50"/>
      <c r="E611" s="50"/>
      <c r="F611" s="50"/>
      <c r="G611" s="283"/>
      <c r="H611" s="296"/>
      <c r="I611" s="295"/>
      <c r="J611" s="295"/>
      <c r="K611" s="202"/>
      <c r="L611" s="202"/>
      <c r="M611" s="91" t="str">
        <f>IFERROR(VLOOKUP(H611,Lijsten!$H$1:$I$100,2,0),"")</f>
        <v/>
      </c>
      <c r="N611" s="91" t="str" cm="1">
        <f t="array" ref="N611">IFERROR(_xlfn.IFS(AND(LEFT(F611,6)="Arbeid",RIGHT(F611,3)&lt;&gt;"IKS"),IFERROR(VLOOKUP($G611,Tb_KostenTypen[],2,0),"tarief"),RIGHT(F611,3)="IKS","Uurtarief",LEFT(F611,6)="Arbeid","Uurtarief",AND(LEFT(F611,8)="Bijdrage",RIGHT(F611,15)="(vrijwilligers)"),"Vast tarief"),"")</f>
        <v/>
      </c>
      <c r="O611" s="92"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tarief",IF(LEFT(F611,8)="Bijdrage",VLOOKUP($F611,Tb_KostenTypen[],MATCH(Methode_Keuze,Tb_KostenTypen[#Headers],0),0),VLOOKUP($G611,Lijsten!L:O,4,0))),""),"")</f>
        <v/>
      </c>
      <c r="P611" s="92"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tarief",IF(LEFT(F611,8)="Bijdrage",VLOOKUP($F611,Tb_KostenTypen[],MATCH(Methode_Keuze,Tb_KostenTypen[#Headers],0),0),VLOOKUP($G611,Lijsten!L:O,4,0))),""),"")</f>
        <v/>
      </c>
      <c r="Q611" s="50"/>
      <c r="R611" s="50"/>
      <c r="S611" s="83"/>
      <c r="T611" s="51"/>
      <c r="U611" s="4" t="str" cm="1">
        <f t="array" ref="U611">IF(AA611&lt;&gt;"ja",_xlfn.IFNA(_xlfn.IFS(AND(O611&lt;&gt;"",F611&lt;&gt;"",RIGHT($N611,6)="tarief"),O611*Q611,S611&gt;0,IF(F611&lt;&gt;"",S611,"")),""),"")</f>
        <v/>
      </c>
      <c r="V611" s="4" t="str" cm="1">
        <f t="array" ref="V611">IF(AA611&lt;&gt;"ja",_xlfn.IFNA(_xlfn.IFS(AND(P611&lt;&gt;"",R611&lt;&gt;"",RIGHT($N611,6)="tarief"),P611*R611,T611&gt;0,T611),""),"")</f>
        <v/>
      </c>
      <c r="W611" s="4" t="str" cm="1">
        <f t="array" ref="W611">IFERROR(_xlfn.IFS(OR(F611="",LEFT(Methode_Keuze,4)="Geen"),"",AND(U611&lt;&gt;"",F611&lt;&gt;"Arbeidskosten"),ROUND(U611*VLOOKUP(F611,Tb_ProjectKosten[],MATCH(Tb_ProjectKosten[[#Headers],[Forfat_Percentage]],Tb_ProjectKosten[#Headers],0),0),2),AND(F611="Arbeidskosten",G611&lt;&gt;""),IFERROR(ROUND(U611*VLOOKUP(G611,Tb_KostenTypen[],3,0)*VLOOKUP(F611,Tb_ProjectKosten[],MATCH(Tb_ProjectKosten[[#Headers],[Forfat_Percentage]],Tb_ProjectKosten[#Headers],0),0),2),""),U611 &lt;=0,0),"")</f>
        <v/>
      </c>
      <c r="X611" s="4" t="str" cm="1">
        <f t="array" ref="X611">IFERROR(_xlfn.IFS(OR(F611="",LEFT(Methode_Keuze,4)="Geen"),"",AND(V611&lt;&gt;"",F611&lt;&gt;"Arbeidskosten"),ROUND(V611*VLOOKUP(F611,Tb_ProjectKosten[],MATCH(Tb_ProjectKosten[[#Headers],[Forfat_Percentage]],Tb_ProjectKosten[#Headers],0),0),2),AND(F611="Arbeidskosten",G611&lt;&gt;""),IFERROR(ROUND(V611*VLOOKUP(G611,Tb_KostenTypen[],3,0)*VLOOKUP(F611,Tb_ProjectKosten[],MATCH(Tb_ProjectKosten[[#Headers],[Forfat_Percentage]],Tb_ProjectKosten[#Headers],0),0),2),""),V611 &lt;=0,0),"")</f>
        <v/>
      </c>
      <c r="Y611" s="262"/>
      <c r="Z611" s="49"/>
      <c r="AA611" s="37" t="str" cm="1">
        <f t="array" ref="AA611">IFERROR(IF(INDEX(SubsidieTabel!$Q$1:$T$9,MATCH($F611,SubsidieTabel!$Q$1:$Q$9,0),IFERROR(MATCH(Methode_Keuze,SubsidieTabel!$Q$1:$T$1,0),2))&lt;&gt;1=TRUE,"ja",""),"")</f>
        <v/>
      </c>
    </row>
    <row r="612" spans="1:27" ht="15" customHeight="1" x14ac:dyDescent="0.25">
      <c r="A612" s="87"/>
      <c r="B612" s="219" t="str">
        <f>IF(A612&lt;&gt;"",_xlfn.MAXIFS($B$1:B611,$A$1:A611,A612)+1,"")</f>
        <v/>
      </c>
      <c r="C612" s="50"/>
      <c r="D612" s="50"/>
      <c r="E612" s="50"/>
      <c r="F612" s="50"/>
      <c r="G612" s="283"/>
      <c r="H612" s="296"/>
      <c r="I612" s="295"/>
      <c r="J612" s="295"/>
      <c r="K612" s="202"/>
      <c r="L612" s="202"/>
      <c r="M612" s="91" t="str">
        <f>IFERROR(VLOOKUP(H612,Lijsten!$H$1:$I$100,2,0),"")</f>
        <v/>
      </c>
      <c r="N612" s="91" t="str" cm="1">
        <f t="array" ref="N612">IFERROR(_xlfn.IFS(AND(LEFT(F612,6)="Arbeid",RIGHT(F612,3)&lt;&gt;"IKS"),IFERROR(VLOOKUP($G612,Tb_KostenTypen[],2,0),"tarief"),RIGHT(F612,3)="IKS","Uurtarief",LEFT(F612,6)="Arbeid","Uurtarief",AND(LEFT(F612,8)="Bijdrage",RIGHT(F612,15)="(vrijwilligers)"),"Vast tarief"),"")</f>
        <v/>
      </c>
      <c r="O612" s="92"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tarief",IF(LEFT(F612,8)="Bijdrage",VLOOKUP($F612,Tb_KostenTypen[],MATCH(Methode_Keuze,Tb_KostenTypen[#Headers],0),0),VLOOKUP($G612,Lijsten!L:O,4,0))),""),"")</f>
        <v/>
      </c>
      <c r="P612" s="92"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tarief",IF(LEFT(F612,8)="Bijdrage",VLOOKUP($F612,Tb_KostenTypen[],MATCH(Methode_Keuze,Tb_KostenTypen[#Headers],0),0),VLOOKUP($G612,Lijsten!L:O,4,0))),""),"")</f>
        <v/>
      </c>
      <c r="Q612" s="50"/>
      <c r="R612" s="50"/>
      <c r="S612" s="83"/>
      <c r="T612" s="51"/>
      <c r="U612" s="4" t="str" cm="1">
        <f t="array" ref="U612">IF(AA612&lt;&gt;"ja",_xlfn.IFNA(_xlfn.IFS(AND(O612&lt;&gt;"",F612&lt;&gt;"",RIGHT($N612,6)="tarief"),O612*Q612,S612&gt;0,IF(F612&lt;&gt;"",S612,"")),""),"")</f>
        <v/>
      </c>
      <c r="V612" s="4" t="str" cm="1">
        <f t="array" ref="V612">IF(AA612&lt;&gt;"ja",_xlfn.IFNA(_xlfn.IFS(AND(P612&lt;&gt;"",R612&lt;&gt;"",RIGHT($N612,6)="tarief"),P612*R612,T612&gt;0,T612),""),"")</f>
        <v/>
      </c>
      <c r="W612" s="4" t="str" cm="1">
        <f t="array" ref="W612">IFERROR(_xlfn.IFS(OR(F612="",LEFT(Methode_Keuze,4)="Geen"),"",AND(U612&lt;&gt;"",F612&lt;&gt;"Arbeidskosten"),ROUND(U612*VLOOKUP(F612,Tb_ProjectKosten[],MATCH(Tb_ProjectKosten[[#Headers],[Forfat_Percentage]],Tb_ProjectKosten[#Headers],0),0),2),AND(F612="Arbeidskosten",G612&lt;&gt;""),IFERROR(ROUND(U612*VLOOKUP(G612,Tb_KostenTypen[],3,0)*VLOOKUP(F612,Tb_ProjectKosten[],MATCH(Tb_ProjectKosten[[#Headers],[Forfat_Percentage]],Tb_ProjectKosten[#Headers],0),0),2),""),U612 &lt;=0,0),"")</f>
        <v/>
      </c>
      <c r="X612" s="4" t="str" cm="1">
        <f t="array" ref="X612">IFERROR(_xlfn.IFS(OR(F612="",LEFT(Methode_Keuze,4)="Geen"),"",AND(V612&lt;&gt;"",F612&lt;&gt;"Arbeidskosten"),ROUND(V612*VLOOKUP(F612,Tb_ProjectKosten[],MATCH(Tb_ProjectKosten[[#Headers],[Forfat_Percentage]],Tb_ProjectKosten[#Headers],0),0),2),AND(F612="Arbeidskosten",G612&lt;&gt;""),IFERROR(ROUND(V612*VLOOKUP(G612,Tb_KostenTypen[],3,0)*VLOOKUP(F612,Tb_ProjectKosten[],MATCH(Tb_ProjectKosten[[#Headers],[Forfat_Percentage]],Tb_ProjectKosten[#Headers],0),0),2),""),V612 &lt;=0,0),"")</f>
        <v/>
      </c>
      <c r="Y612" s="262"/>
      <c r="Z612" s="49"/>
      <c r="AA612" s="37" t="str" cm="1">
        <f t="array" ref="AA612">IFERROR(IF(INDEX(SubsidieTabel!$Q$1:$T$9,MATCH($F612,SubsidieTabel!$Q$1:$Q$9,0),IFERROR(MATCH(Methode_Keuze,SubsidieTabel!$Q$1:$T$1,0),2))&lt;&gt;1=TRUE,"ja",""),"")</f>
        <v/>
      </c>
    </row>
    <row r="613" spans="1:27" ht="15" customHeight="1" x14ac:dyDescent="0.25">
      <c r="A613" s="87"/>
      <c r="B613" s="219" t="str">
        <f>IF(A613&lt;&gt;"",_xlfn.MAXIFS($B$1:B612,$A$1:A612,A613)+1,"")</f>
        <v/>
      </c>
      <c r="C613" s="50"/>
      <c r="D613" s="50"/>
      <c r="E613" s="50"/>
      <c r="F613" s="50"/>
      <c r="G613" s="283"/>
      <c r="H613" s="296"/>
      <c r="I613" s="295"/>
      <c r="J613" s="295"/>
      <c r="K613" s="202"/>
      <c r="L613" s="202"/>
      <c r="M613" s="91" t="str">
        <f>IFERROR(VLOOKUP(H613,Lijsten!$H$1:$I$100,2,0),"")</f>
        <v/>
      </c>
      <c r="N613" s="91" t="str" cm="1">
        <f t="array" ref="N613">IFERROR(_xlfn.IFS(AND(LEFT(F613,6)="Arbeid",RIGHT(F613,3)&lt;&gt;"IKS"),IFERROR(VLOOKUP($G613,Tb_KostenTypen[],2,0),"tarief"),RIGHT(F613,3)="IKS","Uurtarief",LEFT(F613,6)="Arbeid","Uurtarief",AND(LEFT(F613,8)="Bijdrage",RIGHT(F613,15)="(vrijwilligers)"),"Vast tarief"),"")</f>
        <v/>
      </c>
      <c r="O613" s="92"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tarief",IF(LEFT(F613,8)="Bijdrage",VLOOKUP($F613,Tb_KostenTypen[],MATCH(Methode_Keuze,Tb_KostenTypen[#Headers],0),0),VLOOKUP($G613,Lijsten!L:O,4,0))),""),"")</f>
        <v/>
      </c>
      <c r="P613" s="92"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tarief",IF(LEFT(F613,8)="Bijdrage",VLOOKUP($F613,Tb_KostenTypen[],MATCH(Methode_Keuze,Tb_KostenTypen[#Headers],0),0),VLOOKUP($G613,Lijsten!L:O,4,0))),""),"")</f>
        <v/>
      </c>
      <c r="Q613" s="50"/>
      <c r="R613" s="50"/>
      <c r="S613" s="83"/>
      <c r="T613" s="51"/>
      <c r="U613" s="4" t="str" cm="1">
        <f t="array" ref="U613">IF(AA613&lt;&gt;"ja",_xlfn.IFNA(_xlfn.IFS(AND(O613&lt;&gt;"",F613&lt;&gt;"",RIGHT($N613,6)="tarief"),O613*Q613,S613&gt;0,IF(F613&lt;&gt;"",S613,"")),""),"")</f>
        <v/>
      </c>
      <c r="V613" s="4" t="str" cm="1">
        <f t="array" ref="V613">IF(AA613&lt;&gt;"ja",_xlfn.IFNA(_xlfn.IFS(AND(P613&lt;&gt;"",R613&lt;&gt;"",RIGHT($N613,6)="tarief"),P613*R613,T613&gt;0,T613),""),"")</f>
        <v/>
      </c>
      <c r="W613" s="4" t="str" cm="1">
        <f t="array" ref="W613">IFERROR(_xlfn.IFS(OR(F613="",LEFT(Methode_Keuze,4)="Geen"),"",AND(U613&lt;&gt;"",F613&lt;&gt;"Arbeidskosten"),ROUND(U613*VLOOKUP(F613,Tb_ProjectKosten[],MATCH(Tb_ProjectKosten[[#Headers],[Forfat_Percentage]],Tb_ProjectKosten[#Headers],0),0),2),AND(F613="Arbeidskosten",G613&lt;&gt;""),IFERROR(ROUND(U613*VLOOKUP(G613,Tb_KostenTypen[],3,0)*VLOOKUP(F613,Tb_ProjectKosten[],MATCH(Tb_ProjectKosten[[#Headers],[Forfat_Percentage]],Tb_ProjectKosten[#Headers],0),0),2),""),U613 &lt;=0,0),"")</f>
        <v/>
      </c>
      <c r="X613" s="4" t="str" cm="1">
        <f t="array" ref="X613">IFERROR(_xlfn.IFS(OR(F613="",LEFT(Methode_Keuze,4)="Geen"),"",AND(V613&lt;&gt;"",F613&lt;&gt;"Arbeidskosten"),ROUND(V613*VLOOKUP(F613,Tb_ProjectKosten[],MATCH(Tb_ProjectKosten[[#Headers],[Forfat_Percentage]],Tb_ProjectKosten[#Headers],0),0),2),AND(F613="Arbeidskosten",G613&lt;&gt;""),IFERROR(ROUND(V613*VLOOKUP(G613,Tb_KostenTypen[],3,0)*VLOOKUP(F613,Tb_ProjectKosten[],MATCH(Tb_ProjectKosten[[#Headers],[Forfat_Percentage]],Tb_ProjectKosten[#Headers],0),0),2),""),V613 &lt;=0,0),"")</f>
        <v/>
      </c>
      <c r="Y613" s="262"/>
      <c r="Z613" s="49"/>
      <c r="AA613" s="37" t="str" cm="1">
        <f t="array" ref="AA613">IFERROR(IF(INDEX(SubsidieTabel!$Q$1:$T$9,MATCH($F613,SubsidieTabel!$Q$1:$Q$9,0),IFERROR(MATCH(Methode_Keuze,SubsidieTabel!$Q$1:$T$1,0),2))&lt;&gt;1=TRUE,"ja",""),"")</f>
        <v/>
      </c>
    </row>
    <row r="614" spans="1:27" ht="15" customHeight="1" x14ac:dyDescent="0.25">
      <c r="A614" s="87"/>
      <c r="B614" s="219" t="str">
        <f>IF(A614&lt;&gt;"",_xlfn.MAXIFS($B$1:B613,$A$1:A613,A614)+1,"")</f>
        <v/>
      </c>
      <c r="C614" s="50"/>
      <c r="D614" s="50"/>
      <c r="E614" s="50"/>
      <c r="F614" s="50"/>
      <c r="G614" s="283"/>
      <c r="H614" s="296"/>
      <c r="I614" s="295"/>
      <c r="J614" s="295"/>
      <c r="K614" s="202"/>
      <c r="L614" s="202"/>
      <c r="M614" s="91" t="str">
        <f>IFERROR(VLOOKUP(H614,Lijsten!$H$1:$I$100,2,0),"")</f>
        <v/>
      </c>
      <c r="N614" s="91" t="str" cm="1">
        <f t="array" ref="N614">IFERROR(_xlfn.IFS(AND(LEFT(F614,6)="Arbeid",RIGHT(F614,3)&lt;&gt;"IKS"),IFERROR(VLOOKUP($G614,Tb_KostenTypen[],2,0),"tarief"),RIGHT(F614,3)="IKS","Uurtarief",LEFT(F614,6)="Arbeid","Uurtarief",AND(LEFT(F614,8)="Bijdrage",RIGHT(F614,15)="(vrijwilligers)"),"Vast tarief"),"")</f>
        <v/>
      </c>
      <c r="O614" s="92"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tarief",IF(LEFT(F614,8)="Bijdrage",VLOOKUP($F614,Tb_KostenTypen[],MATCH(Methode_Keuze,Tb_KostenTypen[#Headers],0),0),VLOOKUP($G614,Lijsten!L:O,4,0))),""),"")</f>
        <v/>
      </c>
      <c r="P614" s="92"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tarief",IF(LEFT(F614,8)="Bijdrage",VLOOKUP($F614,Tb_KostenTypen[],MATCH(Methode_Keuze,Tb_KostenTypen[#Headers],0),0),VLOOKUP($G614,Lijsten!L:O,4,0))),""),"")</f>
        <v/>
      </c>
      <c r="Q614" s="50"/>
      <c r="R614" s="50"/>
      <c r="S614" s="83"/>
      <c r="T614" s="51"/>
      <c r="U614" s="4" t="str" cm="1">
        <f t="array" ref="U614">IF(AA614&lt;&gt;"ja",_xlfn.IFNA(_xlfn.IFS(AND(O614&lt;&gt;"",F614&lt;&gt;"",RIGHT($N614,6)="tarief"),O614*Q614,S614&gt;0,IF(F614&lt;&gt;"",S614,"")),""),"")</f>
        <v/>
      </c>
      <c r="V614" s="4" t="str" cm="1">
        <f t="array" ref="V614">IF(AA614&lt;&gt;"ja",_xlfn.IFNA(_xlfn.IFS(AND(P614&lt;&gt;"",R614&lt;&gt;"",RIGHT($N614,6)="tarief"),P614*R614,T614&gt;0,T614),""),"")</f>
        <v/>
      </c>
      <c r="W614" s="4" t="str" cm="1">
        <f t="array" ref="W614">IFERROR(_xlfn.IFS(OR(F614="",LEFT(Methode_Keuze,4)="Geen"),"",AND(U614&lt;&gt;"",F614&lt;&gt;"Arbeidskosten"),ROUND(U614*VLOOKUP(F614,Tb_ProjectKosten[],MATCH(Tb_ProjectKosten[[#Headers],[Forfat_Percentage]],Tb_ProjectKosten[#Headers],0),0),2),AND(F614="Arbeidskosten",G614&lt;&gt;""),IFERROR(ROUND(U614*VLOOKUP(G614,Tb_KostenTypen[],3,0)*VLOOKUP(F614,Tb_ProjectKosten[],MATCH(Tb_ProjectKosten[[#Headers],[Forfat_Percentage]],Tb_ProjectKosten[#Headers],0),0),2),""),U614 &lt;=0,0),"")</f>
        <v/>
      </c>
      <c r="X614" s="4" t="str" cm="1">
        <f t="array" ref="X614">IFERROR(_xlfn.IFS(OR(F614="",LEFT(Methode_Keuze,4)="Geen"),"",AND(V614&lt;&gt;"",F614&lt;&gt;"Arbeidskosten"),ROUND(V614*VLOOKUP(F614,Tb_ProjectKosten[],MATCH(Tb_ProjectKosten[[#Headers],[Forfat_Percentage]],Tb_ProjectKosten[#Headers],0),0),2),AND(F614="Arbeidskosten",G614&lt;&gt;""),IFERROR(ROUND(V614*VLOOKUP(G614,Tb_KostenTypen[],3,0)*VLOOKUP(F614,Tb_ProjectKosten[],MATCH(Tb_ProjectKosten[[#Headers],[Forfat_Percentage]],Tb_ProjectKosten[#Headers],0),0),2),""),V614 &lt;=0,0),"")</f>
        <v/>
      </c>
      <c r="Y614" s="262"/>
      <c r="Z614" s="49"/>
      <c r="AA614" s="37" t="str" cm="1">
        <f t="array" ref="AA614">IFERROR(IF(INDEX(SubsidieTabel!$Q$1:$T$9,MATCH($F614,SubsidieTabel!$Q$1:$Q$9,0),IFERROR(MATCH(Methode_Keuze,SubsidieTabel!$Q$1:$T$1,0),2))&lt;&gt;1=TRUE,"ja",""),"")</f>
        <v/>
      </c>
    </row>
    <row r="615" spans="1:27" ht="15" customHeight="1" x14ac:dyDescent="0.25">
      <c r="A615" s="87"/>
      <c r="B615" s="219" t="str">
        <f>IF(A615&lt;&gt;"",_xlfn.MAXIFS($B$1:B614,$A$1:A614,A615)+1,"")</f>
        <v/>
      </c>
      <c r="C615" s="50"/>
      <c r="D615" s="50"/>
      <c r="E615" s="50"/>
      <c r="F615" s="50"/>
      <c r="G615" s="283"/>
      <c r="H615" s="296"/>
      <c r="I615" s="295"/>
      <c r="J615" s="295"/>
      <c r="K615" s="202"/>
      <c r="L615" s="202"/>
      <c r="M615" s="91" t="str">
        <f>IFERROR(VLOOKUP(H615,Lijsten!$H$1:$I$100,2,0),"")</f>
        <v/>
      </c>
      <c r="N615" s="91" t="str" cm="1">
        <f t="array" ref="N615">IFERROR(_xlfn.IFS(AND(LEFT(F615,6)="Arbeid",RIGHT(F615,3)&lt;&gt;"IKS"),IFERROR(VLOOKUP($G615,Tb_KostenTypen[],2,0),"tarief"),RIGHT(F615,3)="IKS","Uurtarief",LEFT(F615,6)="Arbeid","Uurtarief",AND(LEFT(F615,8)="Bijdrage",RIGHT(F615,15)="(vrijwilligers)"),"Vast tarief"),"")</f>
        <v/>
      </c>
      <c r="O615" s="92"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tarief",IF(LEFT(F615,8)="Bijdrage",VLOOKUP($F615,Tb_KostenTypen[],MATCH(Methode_Keuze,Tb_KostenTypen[#Headers],0),0),VLOOKUP($G615,Lijsten!L:O,4,0))),""),"")</f>
        <v/>
      </c>
      <c r="P615" s="92"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tarief",IF(LEFT(F615,8)="Bijdrage",VLOOKUP($F615,Tb_KostenTypen[],MATCH(Methode_Keuze,Tb_KostenTypen[#Headers],0),0),VLOOKUP($G615,Lijsten!L:O,4,0))),""),"")</f>
        <v/>
      </c>
      <c r="Q615" s="50"/>
      <c r="R615" s="50"/>
      <c r="S615" s="83"/>
      <c r="T615" s="51"/>
      <c r="U615" s="4" t="str" cm="1">
        <f t="array" ref="U615">IF(AA615&lt;&gt;"ja",_xlfn.IFNA(_xlfn.IFS(AND(O615&lt;&gt;"",F615&lt;&gt;"",RIGHT($N615,6)="tarief"),O615*Q615,S615&gt;0,IF(F615&lt;&gt;"",S615,"")),""),"")</f>
        <v/>
      </c>
      <c r="V615" s="4" t="str" cm="1">
        <f t="array" ref="V615">IF(AA615&lt;&gt;"ja",_xlfn.IFNA(_xlfn.IFS(AND(P615&lt;&gt;"",R615&lt;&gt;"",RIGHT($N615,6)="tarief"),P615*R615,T615&gt;0,T615),""),"")</f>
        <v/>
      </c>
      <c r="W615" s="4" t="str" cm="1">
        <f t="array" ref="W615">IFERROR(_xlfn.IFS(OR(F615="",LEFT(Methode_Keuze,4)="Geen"),"",AND(U615&lt;&gt;"",F615&lt;&gt;"Arbeidskosten"),ROUND(U615*VLOOKUP(F615,Tb_ProjectKosten[],MATCH(Tb_ProjectKosten[[#Headers],[Forfat_Percentage]],Tb_ProjectKosten[#Headers],0),0),2),AND(F615="Arbeidskosten",G615&lt;&gt;""),IFERROR(ROUND(U615*VLOOKUP(G615,Tb_KostenTypen[],3,0)*VLOOKUP(F615,Tb_ProjectKosten[],MATCH(Tb_ProjectKosten[[#Headers],[Forfat_Percentage]],Tb_ProjectKosten[#Headers],0),0),2),""),U615 &lt;=0,0),"")</f>
        <v/>
      </c>
      <c r="X615" s="4" t="str" cm="1">
        <f t="array" ref="X615">IFERROR(_xlfn.IFS(OR(F615="",LEFT(Methode_Keuze,4)="Geen"),"",AND(V615&lt;&gt;"",F615&lt;&gt;"Arbeidskosten"),ROUND(V615*VLOOKUP(F615,Tb_ProjectKosten[],MATCH(Tb_ProjectKosten[[#Headers],[Forfat_Percentage]],Tb_ProjectKosten[#Headers],0),0),2),AND(F615="Arbeidskosten",G615&lt;&gt;""),IFERROR(ROUND(V615*VLOOKUP(G615,Tb_KostenTypen[],3,0)*VLOOKUP(F615,Tb_ProjectKosten[],MATCH(Tb_ProjectKosten[[#Headers],[Forfat_Percentage]],Tb_ProjectKosten[#Headers],0),0),2),""),V615 &lt;=0,0),"")</f>
        <v/>
      </c>
      <c r="Y615" s="262"/>
      <c r="Z615" s="49"/>
      <c r="AA615" s="37" t="str" cm="1">
        <f t="array" ref="AA615">IFERROR(IF(INDEX(SubsidieTabel!$Q$1:$T$9,MATCH($F615,SubsidieTabel!$Q$1:$Q$9,0),IFERROR(MATCH(Methode_Keuze,SubsidieTabel!$Q$1:$T$1,0),2))&lt;&gt;1=TRUE,"ja",""),"")</f>
        <v/>
      </c>
    </row>
    <row r="616" spans="1:27" ht="15" customHeight="1" x14ac:dyDescent="0.25">
      <c r="A616" s="87"/>
      <c r="B616" s="219" t="str">
        <f>IF(A616&lt;&gt;"",_xlfn.MAXIFS($B$1:B615,$A$1:A615,A616)+1,"")</f>
        <v/>
      </c>
      <c r="C616" s="50"/>
      <c r="D616" s="50"/>
      <c r="E616" s="50"/>
      <c r="F616" s="50"/>
      <c r="G616" s="283"/>
      <c r="H616" s="296"/>
      <c r="I616" s="295"/>
      <c r="J616" s="295"/>
      <c r="K616" s="202"/>
      <c r="L616" s="202"/>
      <c r="M616" s="91" t="str">
        <f>IFERROR(VLOOKUP(H616,Lijsten!$H$1:$I$100,2,0),"")</f>
        <v/>
      </c>
      <c r="N616" s="91" t="str" cm="1">
        <f t="array" ref="N616">IFERROR(_xlfn.IFS(AND(LEFT(F616,6)="Arbeid",RIGHT(F616,3)&lt;&gt;"IKS"),IFERROR(VLOOKUP($G616,Tb_KostenTypen[],2,0),"tarief"),RIGHT(F616,3)="IKS","Uurtarief",LEFT(F616,6)="Arbeid","Uurtarief",AND(LEFT(F616,8)="Bijdrage",RIGHT(F616,15)="(vrijwilligers)"),"Vast tarief"),"")</f>
        <v/>
      </c>
      <c r="O616" s="92"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tarief",IF(LEFT(F616,8)="Bijdrage",VLOOKUP($F616,Tb_KostenTypen[],MATCH(Methode_Keuze,Tb_KostenTypen[#Headers],0),0),VLOOKUP($G616,Lijsten!L:O,4,0))),""),"")</f>
        <v/>
      </c>
      <c r="P616" s="92"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tarief",IF(LEFT(F616,8)="Bijdrage",VLOOKUP($F616,Tb_KostenTypen[],MATCH(Methode_Keuze,Tb_KostenTypen[#Headers],0),0),VLOOKUP($G616,Lijsten!L:O,4,0))),""),"")</f>
        <v/>
      </c>
      <c r="Q616" s="50"/>
      <c r="R616" s="50"/>
      <c r="S616" s="83"/>
      <c r="T616" s="51"/>
      <c r="U616" s="4" t="str" cm="1">
        <f t="array" ref="U616">IF(AA616&lt;&gt;"ja",_xlfn.IFNA(_xlfn.IFS(AND(O616&lt;&gt;"",F616&lt;&gt;"",RIGHT($N616,6)="tarief"),O616*Q616,S616&gt;0,IF(F616&lt;&gt;"",S616,"")),""),"")</f>
        <v/>
      </c>
      <c r="V616" s="4" t="str" cm="1">
        <f t="array" ref="V616">IF(AA616&lt;&gt;"ja",_xlfn.IFNA(_xlfn.IFS(AND(P616&lt;&gt;"",R616&lt;&gt;"",RIGHT($N616,6)="tarief"),P616*R616,T616&gt;0,T616),""),"")</f>
        <v/>
      </c>
      <c r="W616" s="4" t="str" cm="1">
        <f t="array" ref="W616">IFERROR(_xlfn.IFS(OR(F616="",LEFT(Methode_Keuze,4)="Geen"),"",AND(U616&lt;&gt;"",F616&lt;&gt;"Arbeidskosten"),ROUND(U616*VLOOKUP(F616,Tb_ProjectKosten[],MATCH(Tb_ProjectKosten[[#Headers],[Forfat_Percentage]],Tb_ProjectKosten[#Headers],0),0),2),AND(F616="Arbeidskosten",G616&lt;&gt;""),IFERROR(ROUND(U616*VLOOKUP(G616,Tb_KostenTypen[],3,0)*VLOOKUP(F616,Tb_ProjectKosten[],MATCH(Tb_ProjectKosten[[#Headers],[Forfat_Percentage]],Tb_ProjectKosten[#Headers],0),0),2),""),U616 &lt;=0,0),"")</f>
        <v/>
      </c>
      <c r="X616" s="4" t="str" cm="1">
        <f t="array" ref="X616">IFERROR(_xlfn.IFS(OR(F616="",LEFT(Methode_Keuze,4)="Geen"),"",AND(V616&lt;&gt;"",F616&lt;&gt;"Arbeidskosten"),ROUND(V616*VLOOKUP(F616,Tb_ProjectKosten[],MATCH(Tb_ProjectKosten[[#Headers],[Forfat_Percentage]],Tb_ProjectKosten[#Headers],0),0),2),AND(F616="Arbeidskosten",G616&lt;&gt;""),IFERROR(ROUND(V616*VLOOKUP(G616,Tb_KostenTypen[],3,0)*VLOOKUP(F616,Tb_ProjectKosten[],MATCH(Tb_ProjectKosten[[#Headers],[Forfat_Percentage]],Tb_ProjectKosten[#Headers],0),0),2),""),V616 &lt;=0,0),"")</f>
        <v/>
      </c>
      <c r="Y616" s="262"/>
      <c r="Z616" s="49"/>
      <c r="AA616" s="37" t="str" cm="1">
        <f t="array" ref="AA616">IFERROR(IF(INDEX(SubsidieTabel!$Q$1:$T$9,MATCH($F616,SubsidieTabel!$Q$1:$Q$9,0),IFERROR(MATCH(Methode_Keuze,SubsidieTabel!$Q$1:$T$1,0),2))&lt;&gt;1=TRUE,"ja",""),"")</f>
        <v/>
      </c>
    </row>
    <row r="617" spans="1:27" ht="15" customHeight="1" x14ac:dyDescent="0.25">
      <c r="A617" s="87"/>
      <c r="B617" s="219" t="str">
        <f>IF(A617&lt;&gt;"",_xlfn.MAXIFS($B$1:B616,$A$1:A616,A617)+1,"")</f>
        <v/>
      </c>
      <c r="C617" s="50"/>
      <c r="D617" s="50"/>
      <c r="E617" s="50"/>
      <c r="F617" s="50"/>
      <c r="G617" s="283"/>
      <c r="H617" s="296"/>
      <c r="I617" s="295"/>
      <c r="J617" s="295"/>
      <c r="K617" s="202"/>
      <c r="L617" s="202"/>
      <c r="M617" s="91" t="str">
        <f>IFERROR(VLOOKUP(H617,Lijsten!$H$1:$I$100,2,0),"")</f>
        <v/>
      </c>
      <c r="N617" s="91" t="str" cm="1">
        <f t="array" ref="N617">IFERROR(_xlfn.IFS(AND(LEFT(F617,6)="Arbeid",RIGHT(F617,3)&lt;&gt;"IKS"),IFERROR(VLOOKUP($G617,Tb_KostenTypen[],2,0),"tarief"),RIGHT(F617,3)="IKS","Uurtarief",LEFT(F617,6)="Arbeid","Uurtarief",AND(LEFT(F617,8)="Bijdrage",RIGHT(F617,15)="(vrijwilligers)"),"Vast tarief"),"")</f>
        <v/>
      </c>
      <c r="O617" s="92"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tarief",IF(LEFT(F617,8)="Bijdrage",VLOOKUP($F617,Tb_KostenTypen[],MATCH(Methode_Keuze,Tb_KostenTypen[#Headers],0),0),VLOOKUP($G617,Lijsten!L:O,4,0))),""),"")</f>
        <v/>
      </c>
      <c r="P617" s="92"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tarief",IF(LEFT(F617,8)="Bijdrage",VLOOKUP($F617,Tb_KostenTypen[],MATCH(Methode_Keuze,Tb_KostenTypen[#Headers],0),0),VLOOKUP($G617,Lijsten!L:O,4,0))),""),"")</f>
        <v/>
      </c>
      <c r="Q617" s="50"/>
      <c r="R617" s="50"/>
      <c r="S617" s="83"/>
      <c r="T617" s="51"/>
      <c r="U617" s="4" t="str" cm="1">
        <f t="array" ref="U617">IF(AA617&lt;&gt;"ja",_xlfn.IFNA(_xlfn.IFS(AND(O617&lt;&gt;"",F617&lt;&gt;"",RIGHT($N617,6)="tarief"),O617*Q617,S617&gt;0,IF(F617&lt;&gt;"",S617,"")),""),"")</f>
        <v/>
      </c>
      <c r="V617" s="4" t="str" cm="1">
        <f t="array" ref="V617">IF(AA617&lt;&gt;"ja",_xlfn.IFNA(_xlfn.IFS(AND(P617&lt;&gt;"",R617&lt;&gt;"",RIGHT($N617,6)="tarief"),P617*R617,T617&gt;0,T617),""),"")</f>
        <v/>
      </c>
      <c r="W617" s="4" t="str" cm="1">
        <f t="array" ref="W617">IFERROR(_xlfn.IFS(OR(F617="",LEFT(Methode_Keuze,4)="Geen"),"",AND(U617&lt;&gt;"",F617&lt;&gt;"Arbeidskosten"),ROUND(U617*VLOOKUP(F617,Tb_ProjectKosten[],MATCH(Tb_ProjectKosten[[#Headers],[Forfat_Percentage]],Tb_ProjectKosten[#Headers],0),0),2),AND(F617="Arbeidskosten",G617&lt;&gt;""),IFERROR(ROUND(U617*VLOOKUP(G617,Tb_KostenTypen[],3,0)*VLOOKUP(F617,Tb_ProjectKosten[],MATCH(Tb_ProjectKosten[[#Headers],[Forfat_Percentage]],Tb_ProjectKosten[#Headers],0),0),2),""),U617 &lt;=0,0),"")</f>
        <v/>
      </c>
      <c r="X617" s="4" t="str" cm="1">
        <f t="array" ref="X617">IFERROR(_xlfn.IFS(OR(F617="",LEFT(Methode_Keuze,4)="Geen"),"",AND(V617&lt;&gt;"",F617&lt;&gt;"Arbeidskosten"),ROUND(V617*VLOOKUP(F617,Tb_ProjectKosten[],MATCH(Tb_ProjectKosten[[#Headers],[Forfat_Percentage]],Tb_ProjectKosten[#Headers],0),0),2),AND(F617="Arbeidskosten",G617&lt;&gt;""),IFERROR(ROUND(V617*VLOOKUP(G617,Tb_KostenTypen[],3,0)*VLOOKUP(F617,Tb_ProjectKosten[],MATCH(Tb_ProjectKosten[[#Headers],[Forfat_Percentage]],Tb_ProjectKosten[#Headers],0),0),2),""),V617 &lt;=0,0),"")</f>
        <v/>
      </c>
      <c r="Y617" s="262"/>
      <c r="Z617" s="49"/>
      <c r="AA617" s="37" t="str" cm="1">
        <f t="array" ref="AA617">IFERROR(IF(INDEX(SubsidieTabel!$Q$1:$T$9,MATCH($F617,SubsidieTabel!$Q$1:$Q$9,0),IFERROR(MATCH(Methode_Keuze,SubsidieTabel!$Q$1:$T$1,0),2))&lt;&gt;1=TRUE,"ja",""),"")</f>
        <v/>
      </c>
    </row>
    <row r="618" spans="1:27" ht="15" customHeight="1" x14ac:dyDescent="0.25">
      <c r="A618" s="87"/>
      <c r="B618" s="219" t="str">
        <f>IF(A618&lt;&gt;"",_xlfn.MAXIFS($B$1:B617,$A$1:A617,A618)+1,"")</f>
        <v/>
      </c>
      <c r="C618" s="50"/>
      <c r="D618" s="50"/>
      <c r="E618" s="50"/>
      <c r="F618" s="50"/>
      <c r="G618" s="283"/>
      <c r="H618" s="296"/>
      <c r="I618" s="295"/>
      <c r="J618" s="295"/>
      <c r="K618" s="202"/>
      <c r="L618" s="202"/>
      <c r="M618" s="91" t="str">
        <f>IFERROR(VLOOKUP(H618,Lijsten!$H$1:$I$100,2,0),"")</f>
        <v/>
      </c>
      <c r="N618" s="91" t="str" cm="1">
        <f t="array" ref="N618">IFERROR(_xlfn.IFS(AND(LEFT(F618,6)="Arbeid",RIGHT(F618,3)&lt;&gt;"IKS"),IFERROR(VLOOKUP($G618,Tb_KostenTypen[],2,0),"tarief"),RIGHT(F618,3)="IKS","Uurtarief",LEFT(F618,6)="Arbeid","Uurtarief",AND(LEFT(F618,8)="Bijdrage",RIGHT(F618,15)="(vrijwilligers)"),"Vast tarief"),"")</f>
        <v/>
      </c>
      <c r="O618" s="92"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tarief",IF(LEFT(F618,8)="Bijdrage",VLOOKUP($F618,Tb_KostenTypen[],MATCH(Methode_Keuze,Tb_KostenTypen[#Headers],0),0),VLOOKUP($G618,Lijsten!L:O,4,0))),""),"")</f>
        <v/>
      </c>
      <c r="P618" s="92"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tarief",IF(LEFT(F618,8)="Bijdrage",VLOOKUP($F618,Tb_KostenTypen[],MATCH(Methode_Keuze,Tb_KostenTypen[#Headers],0),0),VLOOKUP($G618,Lijsten!L:O,4,0))),""),"")</f>
        <v/>
      </c>
      <c r="Q618" s="50"/>
      <c r="R618" s="50"/>
      <c r="S618" s="83"/>
      <c r="T618" s="51"/>
      <c r="U618" s="4" t="str" cm="1">
        <f t="array" ref="U618">IF(AA618&lt;&gt;"ja",_xlfn.IFNA(_xlfn.IFS(AND(O618&lt;&gt;"",F618&lt;&gt;"",RIGHT($N618,6)="tarief"),O618*Q618,S618&gt;0,IF(F618&lt;&gt;"",S618,"")),""),"")</f>
        <v/>
      </c>
      <c r="V618" s="4" t="str" cm="1">
        <f t="array" ref="V618">IF(AA618&lt;&gt;"ja",_xlfn.IFNA(_xlfn.IFS(AND(P618&lt;&gt;"",R618&lt;&gt;"",RIGHT($N618,6)="tarief"),P618*R618,T618&gt;0,T618),""),"")</f>
        <v/>
      </c>
      <c r="W618" s="4" t="str" cm="1">
        <f t="array" ref="W618">IFERROR(_xlfn.IFS(OR(F618="",LEFT(Methode_Keuze,4)="Geen"),"",AND(U618&lt;&gt;"",F618&lt;&gt;"Arbeidskosten"),ROUND(U618*VLOOKUP(F618,Tb_ProjectKosten[],MATCH(Tb_ProjectKosten[[#Headers],[Forfat_Percentage]],Tb_ProjectKosten[#Headers],0),0),2),AND(F618="Arbeidskosten",G618&lt;&gt;""),IFERROR(ROUND(U618*VLOOKUP(G618,Tb_KostenTypen[],3,0)*VLOOKUP(F618,Tb_ProjectKosten[],MATCH(Tb_ProjectKosten[[#Headers],[Forfat_Percentage]],Tb_ProjectKosten[#Headers],0),0),2),""),U618 &lt;=0,0),"")</f>
        <v/>
      </c>
      <c r="X618" s="4" t="str" cm="1">
        <f t="array" ref="X618">IFERROR(_xlfn.IFS(OR(F618="",LEFT(Methode_Keuze,4)="Geen"),"",AND(V618&lt;&gt;"",F618&lt;&gt;"Arbeidskosten"),ROUND(V618*VLOOKUP(F618,Tb_ProjectKosten[],MATCH(Tb_ProjectKosten[[#Headers],[Forfat_Percentage]],Tb_ProjectKosten[#Headers],0),0),2),AND(F618="Arbeidskosten",G618&lt;&gt;""),IFERROR(ROUND(V618*VLOOKUP(G618,Tb_KostenTypen[],3,0)*VLOOKUP(F618,Tb_ProjectKosten[],MATCH(Tb_ProjectKosten[[#Headers],[Forfat_Percentage]],Tb_ProjectKosten[#Headers],0),0),2),""),V618 &lt;=0,0),"")</f>
        <v/>
      </c>
      <c r="Y618" s="262"/>
      <c r="Z618" s="49"/>
      <c r="AA618" s="37" t="str" cm="1">
        <f t="array" ref="AA618">IFERROR(IF(INDEX(SubsidieTabel!$Q$1:$T$9,MATCH($F618,SubsidieTabel!$Q$1:$Q$9,0),IFERROR(MATCH(Methode_Keuze,SubsidieTabel!$Q$1:$T$1,0),2))&lt;&gt;1=TRUE,"ja",""),"")</f>
        <v/>
      </c>
    </row>
    <row r="619" spans="1:27" ht="15" customHeight="1" x14ac:dyDescent="0.25">
      <c r="A619" s="87"/>
      <c r="B619" s="219" t="str">
        <f>IF(A619&lt;&gt;"",_xlfn.MAXIFS($B$1:B618,$A$1:A618,A619)+1,"")</f>
        <v/>
      </c>
      <c r="C619" s="50"/>
      <c r="D619" s="50"/>
      <c r="E619" s="50"/>
      <c r="F619" s="50"/>
      <c r="G619" s="283"/>
      <c r="H619" s="296"/>
      <c r="I619" s="295"/>
      <c r="J619" s="295"/>
      <c r="K619" s="202"/>
      <c r="L619" s="202"/>
      <c r="M619" s="91" t="str">
        <f>IFERROR(VLOOKUP(H619,Lijsten!$H$1:$I$100,2,0),"")</f>
        <v/>
      </c>
      <c r="N619" s="91" t="str" cm="1">
        <f t="array" ref="N619">IFERROR(_xlfn.IFS(AND(LEFT(F619,6)="Arbeid",RIGHT(F619,3)&lt;&gt;"IKS"),IFERROR(VLOOKUP($G619,Tb_KostenTypen[],2,0),"tarief"),RIGHT(F619,3)="IKS","Uurtarief",LEFT(F619,6)="Arbeid","Uurtarief",AND(LEFT(F619,8)="Bijdrage",RIGHT(F619,15)="(vrijwilligers)"),"Vast tarief"),"")</f>
        <v/>
      </c>
      <c r="O619" s="92"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tarief",IF(LEFT(F619,8)="Bijdrage",VLOOKUP($F619,Tb_KostenTypen[],MATCH(Methode_Keuze,Tb_KostenTypen[#Headers],0),0),VLOOKUP($G619,Lijsten!L:O,4,0))),""),"")</f>
        <v/>
      </c>
      <c r="P619" s="92"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tarief",IF(LEFT(F619,8)="Bijdrage",VLOOKUP($F619,Tb_KostenTypen[],MATCH(Methode_Keuze,Tb_KostenTypen[#Headers],0),0),VLOOKUP($G619,Lijsten!L:O,4,0))),""),"")</f>
        <v/>
      </c>
      <c r="Q619" s="50"/>
      <c r="R619" s="50"/>
      <c r="S619" s="83"/>
      <c r="T619" s="51"/>
      <c r="U619" s="4" t="str" cm="1">
        <f t="array" ref="U619">IF(AA619&lt;&gt;"ja",_xlfn.IFNA(_xlfn.IFS(AND(O619&lt;&gt;"",F619&lt;&gt;"",RIGHT($N619,6)="tarief"),O619*Q619,S619&gt;0,IF(F619&lt;&gt;"",S619,"")),""),"")</f>
        <v/>
      </c>
      <c r="V619" s="4" t="str" cm="1">
        <f t="array" ref="V619">IF(AA619&lt;&gt;"ja",_xlfn.IFNA(_xlfn.IFS(AND(P619&lt;&gt;"",R619&lt;&gt;"",RIGHT($N619,6)="tarief"),P619*R619,T619&gt;0,T619),""),"")</f>
        <v/>
      </c>
      <c r="W619" s="4" t="str" cm="1">
        <f t="array" ref="W619">IFERROR(_xlfn.IFS(OR(F619="",LEFT(Methode_Keuze,4)="Geen"),"",AND(U619&lt;&gt;"",F619&lt;&gt;"Arbeidskosten"),ROUND(U619*VLOOKUP(F619,Tb_ProjectKosten[],MATCH(Tb_ProjectKosten[[#Headers],[Forfat_Percentage]],Tb_ProjectKosten[#Headers],0),0),2),AND(F619="Arbeidskosten",G619&lt;&gt;""),IFERROR(ROUND(U619*VLOOKUP(G619,Tb_KostenTypen[],3,0)*VLOOKUP(F619,Tb_ProjectKosten[],MATCH(Tb_ProjectKosten[[#Headers],[Forfat_Percentage]],Tb_ProjectKosten[#Headers],0),0),2),""),U619 &lt;=0,0),"")</f>
        <v/>
      </c>
      <c r="X619" s="4" t="str" cm="1">
        <f t="array" ref="X619">IFERROR(_xlfn.IFS(OR(F619="",LEFT(Methode_Keuze,4)="Geen"),"",AND(V619&lt;&gt;"",F619&lt;&gt;"Arbeidskosten"),ROUND(V619*VLOOKUP(F619,Tb_ProjectKosten[],MATCH(Tb_ProjectKosten[[#Headers],[Forfat_Percentage]],Tb_ProjectKosten[#Headers],0),0),2),AND(F619="Arbeidskosten",G619&lt;&gt;""),IFERROR(ROUND(V619*VLOOKUP(G619,Tb_KostenTypen[],3,0)*VLOOKUP(F619,Tb_ProjectKosten[],MATCH(Tb_ProjectKosten[[#Headers],[Forfat_Percentage]],Tb_ProjectKosten[#Headers],0),0),2),""),V619 &lt;=0,0),"")</f>
        <v/>
      </c>
      <c r="Y619" s="262"/>
      <c r="Z619" s="49"/>
      <c r="AA619" s="37" t="str" cm="1">
        <f t="array" ref="AA619">IFERROR(IF(INDEX(SubsidieTabel!$Q$1:$T$9,MATCH($F619,SubsidieTabel!$Q$1:$Q$9,0),IFERROR(MATCH(Methode_Keuze,SubsidieTabel!$Q$1:$T$1,0),2))&lt;&gt;1=TRUE,"ja",""),"")</f>
        <v/>
      </c>
    </row>
    <row r="620" spans="1:27" ht="15" customHeight="1" x14ac:dyDescent="0.25">
      <c r="A620" s="87"/>
      <c r="B620" s="219" t="str">
        <f>IF(A620&lt;&gt;"",_xlfn.MAXIFS($B$1:B619,$A$1:A619,A620)+1,"")</f>
        <v/>
      </c>
      <c r="C620" s="50"/>
      <c r="D620" s="50"/>
      <c r="E620" s="50"/>
      <c r="F620" s="50"/>
      <c r="G620" s="283"/>
      <c r="H620" s="296"/>
      <c r="I620" s="295"/>
      <c r="J620" s="295"/>
      <c r="K620" s="202"/>
      <c r="L620" s="202"/>
      <c r="M620" s="91" t="str">
        <f>IFERROR(VLOOKUP(H620,Lijsten!$H$1:$I$100,2,0),"")</f>
        <v/>
      </c>
      <c r="N620" s="91" t="str" cm="1">
        <f t="array" ref="N620">IFERROR(_xlfn.IFS(AND(LEFT(F620,6)="Arbeid",RIGHT(F620,3)&lt;&gt;"IKS"),IFERROR(VLOOKUP($G620,Tb_KostenTypen[],2,0),"tarief"),RIGHT(F620,3)="IKS","Uurtarief",LEFT(F620,6)="Arbeid","Uurtarief",AND(LEFT(F620,8)="Bijdrage",RIGHT(F620,15)="(vrijwilligers)"),"Vast tarief"),"")</f>
        <v/>
      </c>
      <c r="O620" s="92"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tarief",IF(LEFT(F620,8)="Bijdrage",VLOOKUP($F620,Tb_KostenTypen[],MATCH(Methode_Keuze,Tb_KostenTypen[#Headers],0),0),VLOOKUP($G620,Lijsten!L:O,4,0))),""),"")</f>
        <v/>
      </c>
      <c r="P620" s="92"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tarief",IF(LEFT(F620,8)="Bijdrage",VLOOKUP($F620,Tb_KostenTypen[],MATCH(Methode_Keuze,Tb_KostenTypen[#Headers],0),0),VLOOKUP($G620,Lijsten!L:O,4,0))),""),"")</f>
        <v/>
      </c>
      <c r="Q620" s="50"/>
      <c r="R620" s="50"/>
      <c r="S620" s="83"/>
      <c r="T620" s="51"/>
      <c r="U620" s="4" t="str" cm="1">
        <f t="array" ref="U620">IF(AA620&lt;&gt;"ja",_xlfn.IFNA(_xlfn.IFS(AND(O620&lt;&gt;"",F620&lt;&gt;"",RIGHT($N620,6)="tarief"),O620*Q620,S620&gt;0,IF(F620&lt;&gt;"",S620,"")),""),"")</f>
        <v/>
      </c>
      <c r="V620" s="4" t="str" cm="1">
        <f t="array" ref="V620">IF(AA620&lt;&gt;"ja",_xlfn.IFNA(_xlfn.IFS(AND(P620&lt;&gt;"",R620&lt;&gt;"",RIGHT($N620,6)="tarief"),P620*R620,T620&gt;0,T620),""),"")</f>
        <v/>
      </c>
      <c r="W620" s="4" t="str" cm="1">
        <f t="array" ref="W620">IFERROR(_xlfn.IFS(OR(F620="",LEFT(Methode_Keuze,4)="Geen"),"",AND(U620&lt;&gt;"",F620&lt;&gt;"Arbeidskosten"),ROUND(U620*VLOOKUP(F620,Tb_ProjectKosten[],MATCH(Tb_ProjectKosten[[#Headers],[Forfat_Percentage]],Tb_ProjectKosten[#Headers],0),0),2),AND(F620="Arbeidskosten",G620&lt;&gt;""),IFERROR(ROUND(U620*VLOOKUP(G620,Tb_KostenTypen[],3,0)*VLOOKUP(F620,Tb_ProjectKosten[],MATCH(Tb_ProjectKosten[[#Headers],[Forfat_Percentage]],Tb_ProjectKosten[#Headers],0),0),2),""),U620 &lt;=0,0),"")</f>
        <v/>
      </c>
      <c r="X620" s="4" t="str" cm="1">
        <f t="array" ref="X620">IFERROR(_xlfn.IFS(OR(F620="",LEFT(Methode_Keuze,4)="Geen"),"",AND(V620&lt;&gt;"",F620&lt;&gt;"Arbeidskosten"),ROUND(V620*VLOOKUP(F620,Tb_ProjectKosten[],MATCH(Tb_ProjectKosten[[#Headers],[Forfat_Percentage]],Tb_ProjectKosten[#Headers],0),0),2),AND(F620="Arbeidskosten",G620&lt;&gt;""),IFERROR(ROUND(V620*VLOOKUP(G620,Tb_KostenTypen[],3,0)*VLOOKUP(F620,Tb_ProjectKosten[],MATCH(Tb_ProjectKosten[[#Headers],[Forfat_Percentage]],Tb_ProjectKosten[#Headers],0),0),2),""),V620 &lt;=0,0),"")</f>
        <v/>
      </c>
      <c r="Y620" s="262"/>
      <c r="Z620" s="49"/>
      <c r="AA620" s="37" t="str" cm="1">
        <f t="array" ref="AA620">IFERROR(IF(INDEX(SubsidieTabel!$Q$1:$T$9,MATCH($F620,SubsidieTabel!$Q$1:$Q$9,0),IFERROR(MATCH(Methode_Keuze,SubsidieTabel!$Q$1:$T$1,0),2))&lt;&gt;1=TRUE,"ja",""),"")</f>
        <v/>
      </c>
    </row>
    <row r="621" spans="1:27" ht="15" customHeight="1" x14ac:dyDescent="0.25">
      <c r="A621" s="87"/>
      <c r="B621" s="219" t="str">
        <f>IF(A621&lt;&gt;"",_xlfn.MAXIFS($B$1:B620,$A$1:A620,A621)+1,"")</f>
        <v/>
      </c>
      <c r="C621" s="50"/>
      <c r="D621" s="50"/>
      <c r="E621" s="50"/>
      <c r="F621" s="50"/>
      <c r="G621" s="283"/>
      <c r="H621" s="296"/>
      <c r="I621" s="295"/>
      <c r="J621" s="295"/>
      <c r="K621" s="202"/>
      <c r="L621" s="202"/>
      <c r="M621" s="91" t="str">
        <f>IFERROR(VLOOKUP(H621,Lijsten!$H$1:$I$100,2,0),"")</f>
        <v/>
      </c>
      <c r="N621" s="91" t="str" cm="1">
        <f t="array" ref="N621">IFERROR(_xlfn.IFS(AND(LEFT(F621,6)="Arbeid",RIGHT(F621,3)&lt;&gt;"IKS"),IFERROR(VLOOKUP($G621,Tb_KostenTypen[],2,0),"tarief"),RIGHT(F621,3)="IKS","Uurtarief",LEFT(F621,6)="Arbeid","Uurtarief",AND(LEFT(F621,8)="Bijdrage",RIGHT(F621,15)="(vrijwilligers)"),"Vast tarief"),"")</f>
        <v/>
      </c>
      <c r="O621" s="92"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tarief",IF(LEFT(F621,8)="Bijdrage",VLOOKUP($F621,Tb_KostenTypen[],MATCH(Methode_Keuze,Tb_KostenTypen[#Headers],0),0),VLOOKUP($G621,Lijsten!L:O,4,0))),""),"")</f>
        <v/>
      </c>
      <c r="P621" s="92"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tarief",IF(LEFT(F621,8)="Bijdrage",VLOOKUP($F621,Tb_KostenTypen[],MATCH(Methode_Keuze,Tb_KostenTypen[#Headers],0),0),VLOOKUP($G621,Lijsten!L:O,4,0))),""),"")</f>
        <v/>
      </c>
      <c r="Q621" s="50"/>
      <c r="R621" s="50"/>
      <c r="S621" s="83"/>
      <c r="T621" s="51"/>
      <c r="U621" s="4" t="str" cm="1">
        <f t="array" ref="U621">IF(AA621&lt;&gt;"ja",_xlfn.IFNA(_xlfn.IFS(AND(O621&lt;&gt;"",F621&lt;&gt;"",RIGHT($N621,6)="tarief"),O621*Q621,S621&gt;0,IF(F621&lt;&gt;"",S621,"")),""),"")</f>
        <v/>
      </c>
      <c r="V621" s="4" t="str" cm="1">
        <f t="array" ref="V621">IF(AA621&lt;&gt;"ja",_xlfn.IFNA(_xlfn.IFS(AND(P621&lt;&gt;"",R621&lt;&gt;"",RIGHT($N621,6)="tarief"),P621*R621,T621&gt;0,T621),""),"")</f>
        <v/>
      </c>
      <c r="W621" s="4" t="str" cm="1">
        <f t="array" ref="W621">IFERROR(_xlfn.IFS(OR(F621="",LEFT(Methode_Keuze,4)="Geen"),"",AND(U621&lt;&gt;"",F621&lt;&gt;"Arbeidskosten"),ROUND(U621*VLOOKUP(F621,Tb_ProjectKosten[],MATCH(Tb_ProjectKosten[[#Headers],[Forfat_Percentage]],Tb_ProjectKosten[#Headers],0),0),2),AND(F621="Arbeidskosten",G621&lt;&gt;""),IFERROR(ROUND(U621*VLOOKUP(G621,Tb_KostenTypen[],3,0)*VLOOKUP(F621,Tb_ProjectKosten[],MATCH(Tb_ProjectKosten[[#Headers],[Forfat_Percentage]],Tb_ProjectKosten[#Headers],0),0),2),""),U621 &lt;=0,0),"")</f>
        <v/>
      </c>
      <c r="X621" s="4" t="str" cm="1">
        <f t="array" ref="X621">IFERROR(_xlfn.IFS(OR(F621="",LEFT(Methode_Keuze,4)="Geen"),"",AND(V621&lt;&gt;"",F621&lt;&gt;"Arbeidskosten"),ROUND(V621*VLOOKUP(F621,Tb_ProjectKosten[],MATCH(Tb_ProjectKosten[[#Headers],[Forfat_Percentage]],Tb_ProjectKosten[#Headers],0),0),2),AND(F621="Arbeidskosten",G621&lt;&gt;""),IFERROR(ROUND(V621*VLOOKUP(G621,Tb_KostenTypen[],3,0)*VLOOKUP(F621,Tb_ProjectKosten[],MATCH(Tb_ProjectKosten[[#Headers],[Forfat_Percentage]],Tb_ProjectKosten[#Headers],0),0),2),""),V621 &lt;=0,0),"")</f>
        <v/>
      </c>
      <c r="Y621" s="262"/>
      <c r="Z621" s="49"/>
      <c r="AA621" s="37" t="str" cm="1">
        <f t="array" ref="AA621">IFERROR(IF(INDEX(SubsidieTabel!$Q$1:$T$9,MATCH($F621,SubsidieTabel!$Q$1:$Q$9,0),IFERROR(MATCH(Methode_Keuze,SubsidieTabel!$Q$1:$T$1,0),2))&lt;&gt;1=TRUE,"ja",""),"")</f>
        <v/>
      </c>
    </row>
    <row r="622" spans="1:27" ht="15" customHeight="1" x14ac:dyDescent="0.25">
      <c r="A622" s="87"/>
      <c r="B622" s="219" t="str">
        <f>IF(A622&lt;&gt;"",_xlfn.MAXIFS($B$1:B621,$A$1:A621,A622)+1,"")</f>
        <v/>
      </c>
      <c r="C622" s="50"/>
      <c r="D622" s="50"/>
      <c r="E622" s="50"/>
      <c r="F622" s="50"/>
      <c r="G622" s="283"/>
      <c r="H622" s="296"/>
      <c r="I622" s="295"/>
      <c r="J622" s="295"/>
      <c r="K622" s="202"/>
      <c r="L622" s="202"/>
      <c r="M622" s="91" t="str">
        <f>IFERROR(VLOOKUP(H622,Lijsten!$H$1:$I$100,2,0),"")</f>
        <v/>
      </c>
      <c r="N622" s="91" t="str" cm="1">
        <f t="array" ref="N622">IFERROR(_xlfn.IFS(AND(LEFT(F622,6)="Arbeid",RIGHT(F622,3)&lt;&gt;"IKS"),IFERROR(VLOOKUP($G622,Tb_KostenTypen[],2,0),"tarief"),RIGHT(F622,3)="IKS","Uurtarief",LEFT(F622,6)="Arbeid","Uurtarief",AND(LEFT(F622,8)="Bijdrage",RIGHT(F622,15)="(vrijwilligers)"),"Vast tarief"),"")</f>
        <v/>
      </c>
      <c r="O622" s="92"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tarief",IF(LEFT(F622,8)="Bijdrage",VLOOKUP($F622,Tb_KostenTypen[],MATCH(Methode_Keuze,Tb_KostenTypen[#Headers],0),0),VLOOKUP($G622,Lijsten!L:O,4,0))),""),"")</f>
        <v/>
      </c>
      <c r="P622" s="92"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tarief",IF(LEFT(F622,8)="Bijdrage",VLOOKUP($F622,Tb_KostenTypen[],MATCH(Methode_Keuze,Tb_KostenTypen[#Headers],0),0),VLOOKUP($G622,Lijsten!L:O,4,0))),""),"")</f>
        <v/>
      </c>
      <c r="Q622" s="50"/>
      <c r="R622" s="50"/>
      <c r="S622" s="83"/>
      <c r="T622" s="51"/>
      <c r="U622" s="4" t="str" cm="1">
        <f t="array" ref="U622">IF(AA622&lt;&gt;"ja",_xlfn.IFNA(_xlfn.IFS(AND(O622&lt;&gt;"",F622&lt;&gt;"",RIGHT($N622,6)="tarief"),O622*Q622,S622&gt;0,IF(F622&lt;&gt;"",S622,"")),""),"")</f>
        <v/>
      </c>
      <c r="V622" s="4" t="str" cm="1">
        <f t="array" ref="V622">IF(AA622&lt;&gt;"ja",_xlfn.IFNA(_xlfn.IFS(AND(P622&lt;&gt;"",R622&lt;&gt;"",RIGHT($N622,6)="tarief"),P622*R622,T622&gt;0,T622),""),"")</f>
        <v/>
      </c>
      <c r="W622" s="4" t="str" cm="1">
        <f t="array" ref="W622">IFERROR(_xlfn.IFS(OR(F622="",LEFT(Methode_Keuze,4)="Geen"),"",AND(U622&lt;&gt;"",F622&lt;&gt;"Arbeidskosten"),ROUND(U622*VLOOKUP(F622,Tb_ProjectKosten[],MATCH(Tb_ProjectKosten[[#Headers],[Forfat_Percentage]],Tb_ProjectKosten[#Headers],0),0),2),AND(F622="Arbeidskosten",G622&lt;&gt;""),IFERROR(ROUND(U622*VLOOKUP(G622,Tb_KostenTypen[],3,0)*VLOOKUP(F622,Tb_ProjectKosten[],MATCH(Tb_ProjectKosten[[#Headers],[Forfat_Percentage]],Tb_ProjectKosten[#Headers],0),0),2),""),U622 &lt;=0,0),"")</f>
        <v/>
      </c>
      <c r="X622" s="4" t="str" cm="1">
        <f t="array" ref="X622">IFERROR(_xlfn.IFS(OR(F622="",LEFT(Methode_Keuze,4)="Geen"),"",AND(V622&lt;&gt;"",F622&lt;&gt;"Arbeidskosten"),ROUND(V622*VLOOKUP(F622,Tb_ProjectKosten[],MATCH(Tb_ProjectKosten[[#Headers],[Forfat_Percentage]],Tb_ProjectKosten[#Headers],0),0),2),AND(F622="Arbeidskosten",G622&lt;&gt;""),IFERROR(ROUND(V622*VLOOKUP(G622,Tb_KostenTypen[],3,0)*VLOOKUP(F622,Tb_ProjectKosten[],MATCH(Tb_ProjectKosten[[#Headers],[Forfat_Percentage]],Tb_ProjectKosten[#Headers],0),0),2),""),V622 &lt;=0,0),"")</f>
        <v/>
      </c>
      <c r="Y622" s="262"/>
      <c r="Z622" s="49"/>
      <c r="AA622" s="37" t="str" cm="1">
        <f t="array" ref="AA622">IFERROR(IF(INDEX(SubsidieTabel!$Q$1:$T$9,MATCH($F622,SubsidieTabel!$Q$1:$Q$9,0),IFERROR(MATCH(Methode_Keuze,SubsidieTabel!$Q$1:$T$1,0),2))&lt;&gt;1=TRUE,"ja",""),"")</f>
        <v/>
      </c>
    </row>
    <row r="623" spans="1:27" ht="15" customHeight="1" x14ac:dyDescent="0.25">
      <c r="A623" s="87"/>
      <c r="B623" s="219" t="str">
        <f>IF(A623&lt;&gt;"",_xlfn.MAXIFS($B$1:B622,$A$1:A622,A623)+1,"")</f>
        <v/>
      </c>
      <c r="C623" s="50"/>
      <c r="D623" s="50"/>
      <c r="E623" s="50"/>
      <c r="F623" s="50"/>
      <c r="G623" s="283"/>
      <c r="H623" s="296"/>
      <c r="I623" s="295"/>
      <c r="J623" s="295"/>
      <c r="K623" s="202"/>
      <c r="L623" s="202"/>
      <c r="M623" s="91" t="str">
        <f>IFERROR(VLOOKUP(H623,Lijsten!$H$1:$I$100,2,0),"")</f>
        <v/>
      </c>
      <c r="N623" s="91" t="str" cm="1">
        <f t="array" ref="N623">IFERROR(_xlfn.IFS(AND(LEFT(F623,6)="Arbeid",RIGHT(F623,3)&lt;&gt;"IKS"),IFERROR(VLOOKUP($G623,Tb_KostenTypen[],2,0),"tarief"),RIGHT(F623,3)="IKS","Uurtarief",LEFT(F623,6)="Arbeid","Uurtarief",AND(LEFT(F623,8)="Bijdrage",RIGHT(F623,15)="(vrijwilligers)"),"Vast tarief"),"")</f>
        <v/>
      </c>
      <c r="O623" s="92"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tarief",IF(LEFT(F623,8)="Bijdrage",VLOOKUP($F623,Tb_KostenTypen[],MATCH(Methode_Keuze,Tb_KostenTypen[#Headers],0),0),VLOOKUP($G623,Lijsten!L:O,4,0))),""),"")</f>
        <v/>
      </c>
      <c r="P623" s="92"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tarief",IF(LEFT(F623,8)="Bijdrage",VLOOKUP($F623,Tb_KostenTypen[],MATCH(Methode_Keuze,Tb_KostenTypen[#Headers],0),0),VLOOKUP($G623,Lijsten!L:O,4,0))),""),"")</f>
        <v/>
      </c>
      <c r="Q623" s="50"/>
      <c r="R623" s="50"/>
      <c r="S623" s="83"/>
      <c r="T623" s="51"/>
      <c r="U623" s="4" t="str" cm="1">
        <f t="array" ref="U623">IF(AA623&lt;&gt;"ja",_xlfn.IFNA(_xlfn.IFS(AND(O623&lt;&gt;"",F623&lt;&gt;"",RIGHT($N623,6)="tarief"),O623*Q623,S623&gt;0,IF(F623&lt;&gt;"",S623,"")),""),"")</f>
        <v/>
      </c>
      <c r="V623" s="4" t="str" cm="1">
        <f t="array" ref="V623">IF(AA623&lt;&gt;"ja",_xlfn.IFNA(_xlfn.IFS(AND(P623&lt;&gt;"",R623&lt;&gt;"",RIGHT($N623,6)="tarief"),P623*R623,T623&gt;0,T623),""),"")</f>
        <v/>
      </c>
      <c r="W623" s="4" t="str" cm="1">
        <f t="array" ref="W623">IFERROR(_xlfn.IFS(OR(F623="",LEFT(Methode_Keuze,4)="Geen"),"",AND(U623&lt;&gt;"",F623&lt;&gt;"Arbeidskosten"),ROUND(U623*VLOOKUP(F623,Tb_ProjectKosten[],MATCH(Tb_ProjectKosten[[#Headers],[Forfat_Percentage]],Tb_ProjectKosten[#Headers],0),0),2),AND(F623="Arbeidskosten",G623&lt;&gt;""),IFERROR(ROUND(U623*VLOOKUP(G623,Tb_KostenTypen[],3,0)*VLOOKUP(F623,Tb_ProjectKosten[],MATCH(Tb_ProjectKosten[[#Headers],[Forfat_Percentage]],Tb_ProjectKosten[#Headers],0),0),2),""),U623 &lt;=0,0),"")</f>
        <v/>
      </c>
      <c r="X623" s="4" t="str" cm="1">
        <f t="array" ref="X623">IFERROR(_xlfn.IFS(OR(F623="",LEFT(Methode_Keuze,4)="Geen"),"",AND(V623&lt;&gt;"",F623&lt;&gt;"Arbeidskosten"),ROUND(V623*VLOOKUP(F623,Tb_ProjectKosten[],MATCH(Tb_ProjectKosten[[#Headers],[Forfat_Percentage]],Tb_ProjectKosten[#Headers],0),0),2),AND(F623="Arbeidskosten",G623&lt;&gt;""),IFERROR(ROUND(V623*VLOOKUP(G623,Tb_KostenTypen[],3,0)*VLOOKUP(F623,Tb_ProjectKosten[],MATCH(Tb_ProjectKosten[[#Headers],[Forfat_Percentage]],Tb_ProjectKosten[#Headers],0),0),2),""),V623 &lt;=0,0),"")</f>
        <v/>
      </c>
      <c r="Y623" s="262"/>
      <c r="Z623" s="49"/>
      <c r="AA623" s="37" t="str" cm="1">
        <f t="array" ref="AA623">IFERROR(IF(INDEX(SubsidieTabel!$Q$1:$T$9,MATCH($F623,SubsidieTabel!$Q$1:$Q$9,0),IFERROR(MATCH(Methode_Keuze,SubsidieTabel!$Q$1:$T$1,0),2))&lt;&gt;1=TRUE,"ja",""),"")</f>
        <v/>
      </c>
    </row>
    <row r="624" spans="1:27" ht="15" customHeight="1" x14ac:dyDescent="0.25">
      <c r="A624" s="87"/>
      <c r="B624" s="219" t="str">
        <f>IF(A624&lt;&gt;"",_xlfn.MAXIFS($B$1:B623,$A$1:A623,A624)+1,"")</f>
        <v/>
      </c>
      <c r="C624" s="50"/>
      <c r="D624" s="50"/>
      <c r="E624" s="50"/>
      <c r="F624" s="50"/>
      <c r="G624" s="283"/>
      <c r="H624" s="296"/>
      <c r="I624" s="295"/>
      <c r="J624" s="295"/>
      <c r="K624" s="202"/>
      <c r="L624" s="202"/>
      <c r="M624" s="91" t="str">
        <f>IFERROR(VLOOKUP(H624,Lijsten!$H$1:$I$100,2,0),"")</f>
        <v/>
      </c>
      <c r="N624" s="91" t="str" cm="1">
        <f t="array" ref="N624">IFERROR(_xlfn.IFS(AND(LEFT(F624,6)="Arbeid",RIGHT(F624,3)&lt;&gt;"IKS"),IFERROR(VLOOKUP($G624,Tb_KostenTypen[],2,0),"tarief"),RIGHT(F624,3)="IKS","Uurtarief",LEFT(F624,6)="Arbeid","Uurtarief",AND(LEFT(F624,8)="Bijdrage",RIGHT(F624,15)="(vrijwilligers)"),"Vast tarief"),"")</f>
        <v/>
      </c>
      <c r="O624" s="92"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tarief",IF(LEFT(F624,8)="Bijdrage",VLOOKUP($F624,Tb_KostenTypen[],MATCH(Methode_Keuze,Tb_KostenTypen[#Headers],0),0),VLOOKUP($G624,Lijsten!L:O,4,0))),""),"")</f>
        <v/>
      </c>
      <c r="P624" s="92"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tarief",IF(LEFT(F624,8)="Bijdrage",VLOOKUP($F624,Tb_KostenTypen[],MATCH(Methode_Keuze,Tb_KostenTypen[#Headers],0),0),VLOOKUP($G624,Lijsten!L:O,4,0))),""),"")</f>
        <v/>
      </c>
      <c r="Q624" s="50"/>
      <c r="R624" s="50"/>
      <c r="S624" s="83"/>
      <c r="T624" s="51"/>
      <c r="U624" s="4" t="str" cm="1">
        <f t="array" ref="U624">IF(AA624&lt;&gt;"ja",_xlfn.IFNA(_xlfn.IFS(AND(O624&lt;&gt;"",F624&lt;&gt;"",RIGHT($N624,6)="tarief"),O624*Q624,S624&gt;0,IF(F624&lt;&gt;"",S624,"")),""),"")</f>
        <v/>
      </c>
      <c r="V624" s="4" t="str" cm="1">
        <f t="array" ref="V624">IF(AA624&lt;&gt;"ja",_xlfn.IFNA(_xlfn.IFS(AND(P624&lt;&gt;"",R624&lt;&gt;"",RIGHT($N624,6)="tarief"),P624*R624,T624&gt;0,T624),""),"")</f>
        <v/>
      </c>
      <c r="W624" s="4" t="str" cm="1">
        <f t="array" ref="W624">IFERROR(_xlfn.IFS(OR(F624="",LEFT(Methode_Keuze,4)="Geen"),"",AND(U624&lt;&gt;"",F624&lt;&gt;"Arbeidskosten"),ROUND(U624*VLOOKUP(F624,Tb_ProjectKosten[],MATCH(Tb_ProjectKosten[[#Headers],[Forfat_Percentage]],Tb_ProjectKosten[#Headers],0),0),2),AND(F624="Arbeidskosten",G624&lt;&gt;""),IFERROR(ROUND(U624*VLOOKUP(G624,Tb_KostenTypen[],3,0)*VLOOKUP(F624,Tb_ProjectKosten[],MATCH(Tb_ProjectKosten[[#Headers],[Forfat_Percentage]],Tb_ProjectKosten[#Headers],0),0),2),""),U624 &lt;=0,0),"")</f>
        <v/>
      </c>
      <c r="X624" s="4" t="str" cm="1">
        <f t="array" ref="X624">IFERROR(_xlfn.IFS(OR(F624="",LEFT(Methode_Keuze,4)="Geen"),"",AND(V624&lt;&gt;"",F624&lt;&gt;"Arbeidskosten"),ROUND(V624*VLOOKUP(F624,Tb_ProjectKosten[],MATCH(Tb_ProjectKosten[[#Headers],[Forfat_Percentage]],Tb_ProjectKosten[#Headers],0),0),2),AND(F624="Arbeidskosten",G624&lt;&gt;""),IFERROR(ROUND(V624*VLOOKUP(G624,Tb_KostenTypen[],3,0)*VLOOKUP(F624,Tb_ProjectKosten[],MATCH(Tb_ProjectKosten[[#Headers],[Forfat_Percentage]],Tb_ProjectKosten[#Headers],0),0),2),""),V624 &lt;=0,0),"")</f>
        <v/>
      </c>
      <c r="Y624" s="262"/>
      <c r="Z624" s="49"/>
      <c r="AA624" s="37" t="str" cm="1">
        <f t="array" ref="AA624">IFERROR(IF(INDEX(SubsidieTabel!$Q$1:$T$9,MATCH($F624,SubsidieTabel!$Q$1:$Q$9,0),IFERROR(MATCH(Methode_Keuze,SubsidieTabel!$Q$1:$T$1,0),2))&lt;&gt;1=TRUE,"ja",""),"")</f>
        <v/>
      </c>
    </row>
    <row r="625" spans="1:27" ht="15" customHeight="1" x14ac:dyDescent="0.25">
      <c r="A625" s="87"/>
      <c r="B625" s="219" t="str">
        <f>IF(A625&lt;&gt;"",_xlfn.MAXIFS($B$1:B624,$A$1:A624,A625)+1,"")</f>
        <v/>
      </c>
      <c r="C625" s="50"/>
      <c r="D625" s="50"/>
      <c r="E625" s="50"/>
      <c r="F625" s="50"/>
      <c r="G625" s="283"/>
      <c r="H625" s="296"/>
      <c r="I625" s="295"/>
      <c r="J625" s="295"/>
      <c r="K625" s="202"/>
      <c r="L625" s="202"/>
      <c r="M625" s="91" t="str">
        <f>IFERROR(VLOOKUP(H625,Lijsten!$H$1:$I$100,2,0),"")</f>
        <v/>
      </c>
      <c r="N625" s="91" t="str" cm="1">
        <f t="array" ref="N625">IFERROR(_xlfn.IFS(AND(LEFT(F625,6)="Arbeid",RIGHT(F625,3)&lt;&gt;"IKS"),IFERROR(VLOOKUP($G625,Tb_KostenTypen[],2,0),"tarief"),RIGHT(F625,3)="IKS","Uurtarief",LEFT(F625,6)="Arbeid","Uurtarief",AND(LEFT(F625,8)="Bijdrage",RIGHT(F625,15)="(vrijwilligers)"),"Vast tarief"),"")</f>
        <v/>
      </c>
      <c r="O625" s="92"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tarief",IF(LEFT(F625,8)="Bijdrage",VLOOKUP($F625,Tb_KostenTypen[],MATCH(Methode_Keuze,Tb_KostenTypen[#Headers],0),0),VLOOKUP($G625,Lijsten!L:O,4,0))),""),"")</f>
        <v/>
      </c>
      <c r="P625" s="92"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tarief",IF(LEFT(F625,8)="Bijdrage",VLOOKUP($F625,Tb_KostenTypen[],MATCH(Methode_Keuze,Tb_KostenTypen[#Headers],0),0),VLOOKUP($G625,Lijsten!L:O,4,0))),""),"")</f>
        <v/>
      </c>
      <c r="Q625" s="50"/>
      <c r="R625" s="50"/>
      <c r="S625" s="83"/>
      <c r="T625" s="51"/>
      <c r="U625" s="4" t="str" cm="1">
        <f t="array" ref="U625">IF(AA625&lt;&gt;"ja",_xlfn.IFNA(_xlfn.IFS(AND(O625&lt;&gt;"",F625&lt;&gt;"",RIGHT($N625,6)="tarief"),O625*Q625,S625&gt;0,IF(F625&lt;&gt;"",S625,"")),""),"")</f>
        <v/>
      </c>
      <c r="V625" s="4" t="str" cm="1">
        <f t="array" ref="V625">IF(AA625&lt;&gt;"ja",_xlfn.IFNA(_xlfn.IFS(AND(P625&lt;&gt;"",R625&lt;&gt;"",RIGHT($N625,6)="tarief"),P625*R625,T625&gt;0,T625),""),"")</f>
        <v/>
      </c>
      <c r="W625" s="4" t="str" cm="1">
        <f t="array" ref="W625">IFERROR(_xlfn.IFS(OR(F625="",LEFT(Methode_Keuze,4)="Geen"),"",AND(U625&lt;&gt;"",F625&lt;&gt;"Arbeidskosten"),ROUND(U625*VLOOKUP(F625,Tb_ProjectKosten[],MATCH(Tb_ProjectKosten[[#Headers],[Forfat_Percentage]],Tb_ProjectKosten[#Headers],0),0),2),AND(F625="Arbeidskosten",G625&lt;&gt;""),IFERROR(ROUND(U625*VLOOKUP(G625,Tb_KostenTypen[],3,0)*VLOOKUP(F625,Tb_ProjectKosten[],MATCH(Tb_ProjectKosten[[#Headers],[Forfat_Percentage]],Tb_ProjectKosten[#Headers],0),0),2),""),U625 &lt;=0,0),"")</f>
        <v/>
      </c>
      <c r="X625" s="4" t="str" cm="1">
        <f t="array" ref="X625">IFERROR(_xlfn.IFS(OR(F625="",LEFT(Methode_Keuze,4)="Geen"),"",AND(V625&lt;&gt;"",F625&lt;&gt;"Arbeidskosten"),ROUND(V625*VLOOKUP(F625,Tb_ProjectKosten[],MATCH(Tb_ProjectKosten[[#Headers],[Forfat_Percentage]],Tb_ProjectKosten[#Headers],0),0),2),AND(F625="Arbeidskosten",G625&lt;&gt;""),IFERROR(ROUND(V625*VLOOKUP(G625,Tb_KostenTypen[],3,0)*VLOOKUP(F625,Tb_ProjectKosten[],MATCH(Tb_ProjectKosten[[#Headers],[Forfat_Percentage]],Tb_ProjectKosten[#Headers],0),0),2),""),V625 &lt;=0,0),"")</f>
        <v/>
      </c>
      <c r="Y625" s="262"/>
      <c r="Z625" s="49"/>
      <c r="AA625" s="37" t="str" cm="1">
        <f t="array" ref="AA625">IFERROR(IF(INDEX(SubsidieTabel!$Q$1:$T$9,MATCH($F625,SubsidieTabel!$Q$1:$Q$9,0),IFERROR(MATCH(Methode_Keuze,SubsidieTabel!$Q$1:$T$1,0),2))&lt;&gt;1=TRUE,"ja",""),"")</f>
        <v/>
      </c>
    </row>
    <row r="626" spans="1:27" ht="15" customHeight="1" x14ac:dyDescent="0.25">
      <c r="A626" s="87"/>
      <c r="B626" s="219" t="str">
        <f>IF(A626&lt;&gt;"",_xlfn.MAXIFS($B$1:B625,$A$1:A625,A626)+1,"")</f>
        <v/>
      </c>
      <c r="C626" s="50"/>
      <c r="D626" s="50"/>
      <c r="E626" s="50"/>
      <c r="F626" s="50"/>
      <c r="G626" s="283"/>
      <c r="H626" s="296"/>
      <c r="I626" s="295"/>
      <c r="J626" s="295"/>
      <c r="K626" s="202"/>
      <c r="L626" s="202"/>
      <c r="M626" s="91" t="str">
        <f>IFERROR(VLOOKUP(H626,Lijsten!$H$1:$I$100,2,0),"")</f>
        <v/>
      </c>
      <c r="N626" s="91" t="str" cm="1">
        <f t="array" ref="N626">IFERROR(_xlfn.IFS(AND(LEFT(F626,6)="Arbeid",RIGHT(F626,3)&lt;&gt;"IKS"),IFERROR(VLOOKUP($G626,Tb_KostenTypen[],2,0),"tarief"),RIGHT(F626,3)="IKS","Uurtarief",LEFT(F626,6)="Arbeid","Uurtarief",AND(LEFT(F626,8)="Bijdrage",RIGHT(F626,15)="(vrijwilligers)"),"Vast tarief"),"")</f>
        <v/>
      </c>
      <c r="O626" s="92"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tarief",IF(LEFT(F626,8)="Bijdrage",VLOOKUP($F626,Tb_KostenTypen[],MATCH(Methode_Keuze,Tb_KostenTypen[#Headers],0),0),VLOOKUP($G626,Lijsten!L:O,4,0))),""),"")</f>
        <v/>
      </c>
      <c r="P626" s="92"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tarief",IF(LEFT(F626,8)="Bijdrage",VLOOKUP($F626,Tb_KostenTypen[],MATCH(Methode_Keuze,Tb_KostenTypen[#Headers],0),0),VLOOKUP($G626,Lijsten!L:O,4,0))),""),"")</f>
        <v/>
      </c>
      <c r="Q626" s="50"/>
      <c r="R626" s="50"/>
      <c r="S626" s="83"/>
      <c r="T626" s="51"/>
      <c r="U626" s="4" t="str" cm="1">
        <f t="array" ref="U626">IF(AA626&lt;&gt;"ja",_xlfn.IFNA(_xlfn.IFS(AND(O626&lt;&gt;"",F626&lt;&gt;"",RIGHT($N626,6)="tarief"),O626*Q626,S626&gt;0,IF(F626&lt;&gt;"",S626,"")),""),"")</f>
        <v/>
      </c>
      <c r="V626" s="4" t="str" cm="1">
        <f t="array" ref="V626">IF(AA626&lt;&gt;"ja",_xlfn.IFNA(_xlfn.IFS(AND(P626&lt;&gt;"",R626&lt;&gt;"",RIGHT($N626,6)="tarief"),P626*R626,T626&gt;0,T626),""),"")</f>
        <v/>
      </c>
      <c r="W626" s="4" t="str" cm="1">
        <f t="array" ref="W626">IFERROR(_xlfn.IFS(OR(F626="",LEFT(Methode_Keuze,4)="Geen"),"",AND(U626&lt;&gt;"",F626&lt;&gt;"Arbeidskosten"),ROUND(U626*VLOOKUP(F626,Tb_ProjectKosten[],MATCH(Tb_ProjectKosten[[#Headers],[Forfat_Percentage]],Tb_ProjectKosten[#Headers],0),0),2),AND(F626="Arbeidskosten",G626&lt;&gt;""),IFERROR(ROUND(U626*VLOOKUP(G626,Tb_KostenTypen[],3,0)*VLOOKUP(F626,Tb_ProjectKosten[],MATCH(Tb_ProjectKosten[[#Headers],[Forfat_Percentage]],Tb_ProjectKosten[#Headers],0),0),2),""),U626 &lt;=0,0),"")</f>
        <v/>
      </c>
      <c r="X626" s="4" t="str" cm="1">
        <f t="array" ref="X626">IFERROR(_xlfn.IFS(OR(F626="",LEFT(Methode_Keuze,4)="Geen"),"",AND(V626&lt;&gt;"",F626&lt;&gt;"Arbeidskosten"),ROUND(V626*VLOOKUP(F626,Tb_ProjectKosten[],MATCH(Tb_ProjectKosten[[#Headers],[Forfat_Percentage]],Tb_ProjectKosten[#Headers],0),0),2),AND(F626="Arbeidskosten",G626&lt;&gt;""),IFERROR(ROUND(V626*VLOOKUP(G626,Tb_KostenTypen[],3,0)*VLOOKUP(F626,Tb_ProjectKosten[],MATCH(Tb_ProjectKosten[[#Headers],[Forfat_Percentage]],Tb_ProjectKosten[#Headers],0),0),2),""),V626 &lt;=0,0),"")</f>
        <v/>
      </c>
      <c r="Y626" s="262"/>
      <c r="Z626" s="49"/>
      <c r="AA626" s="37" t="str" cm="1">
        <f t="array" ref="AA626">IFERROR(IF(INDEX(SubsidieTabel!$Q$1:$T$9,MATCH($F626,SubsidieTabel!$Q$1:$Q$9,0),IFERROR(MATCH(Methode_Keuze,SubsidieTabel!$Q$1:$T$1,0),2))&lt;&gt;1=TRUE,"ja",""),"")</f>
        <v/>
      </c>
    </row>
    <row r="627" spans="1:27" ht="15" customHeight="1" x14ac:dyDescent="0.25">
      <c r="A627" s="87"/>
      <c r="B627" s="219" t="str">
        <f>IF(A627&lt;&gt;"",_xlfn.MAXIFS($B$1:B626,$A$1:A626,A627)+1,"")</f>
        <v/>
      </c>
      <c r="C627" s="50"/>
      <c r="D627" s="50"/>
      <c r="E627" s="50"/>
      <c r="F627" s="50"/>
      <c r="G627" s="283"/>
      <c r="H627" s="296"/>
      <c r="I627" s="295"/>
      <c r="J627" s="295"/>
      <c r="K627" s="202"/>
      <c r="L627" s="202"/>
      <c r="M627" s="91" t="str">
        <f>IFERROR(VLOOKUP(H627,Lijsten!$H$1:$I$100,2,0),"")</f>
        <v/>
      </c>
      <c r="N627" s="91" t="str" cm="1">
        <f t="array" ref="N627">IFERROR(_xlfn.IFS(AND(LEFT(F627,6)="Arbeid",RIGHT(F627,3)&lt;&gt;"IKS"),IFERROR(VLOOKUP($G627,Tb_KostenTypen[],2,0),"tarief"),RIGHT(F627,3)="IKS","Uurtarief",LEFT(F627,6)="Arbeid","Uurtarief",AND(LEFT(F627,8)="Bijdrage",RIGHT(F627,15)="(vrijwilligers)"),"Vast tarief"),"")</f>
        <v/>
      </c>
      <c r="O627" s="92"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tarief",IF(LEFT(F627,8)="Bijdrage",VLOOKUP($F627,Tb_KostenTypen[],MATCH(Methode_Keuze,Tb_KostenTypen[#Headers],0),0),VLOOKUP($G627,Lijsten!L:O,4,0))),""),"")</f>
        <v/>
      </c>
      <c r="P627" s="92"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tarief",IF(LEFT(F627,8)="Bijdrage",VLOOKUP($F627,Tb_KostenTypen[],MATCH(Methode_Keuze,Tb_KostenTypen[#Headers],0),0),VLOOKUP($G627,Lijsten!L:O,4,0))),""),"")</f>
        <v/>
      </c>
      <c r="Q627" s="50"/>
      <c r="R627" s="50"/>
      <c r="S627" s="83"/>
      <c r="T627" s="51"/>
      <c r="U627" s="4" t="str" cm="1">
        <f t="array" ref="U627">IF(AA627&lt;&gt;"ja",_xlfn.IFNA(_xlfn.IFS(AND(O627&lt;&gt;"",F627&lt;&gt;"",RIGHT($N627,6)="tarief"),O627*Q627,S627&gt;0,IF(F627&lt;&gt;"",S627,"")),""),"")</f>
        <v/>
      </c>
      <c r="V627" s="4" t="str" cm="1">
        <f t="array" ref="V627">IF(AA627&lt;&gt;"ja",_xlfn.IFNA(_xlfn.IFS(AND(P627&lt;&gt;"",R627&lt;&gt;"",RIGHT($N627,6)="tarief"),P627*R627,T627&gt;0,T627),""),"")</f>
        <v/>
      </c>
      <c r="W627" s="4" t="str" cm="1">
        <f t="array" ref="W627">IFERROR(_xlfn.IFS(OR(F627="",LEFT(Methode_Keuze,4)="Geen"),"",AND(U627&lt;&gt;"",F627&lt;&gt;"Arbeidskosten"),ROUND(U627*VLOOKUP(F627,Tb_ProjectKosten[],MATCH(Tb_ProjectKosten[[#Headers],[Forfat_Percentage]],Tb_ProjectKosten[#Headers],0),0),2),AND(F627="Arbeidskosten",G627&lt;&gt;""),IFERROR(ROUND(U627*VLOOKUP(G627,Tb_KostenTypen[],3,0)*VLOOKUP(F627,Tb_ProjectKosten[],MATCH(Tb_ProjectKosten[[#Headers],[Forfat_Percentage]],Tb_ProjectKosten[#Headers],0),0),2),""),U627 &lt;=0,0),"")</f>
        <v/>
      </c>
      <c r="X627" s="4" t="str" cm="1">
        <f t="array" ref="X627">IFERROR(_xlfn.IFS(OR(F627="",LEFT(Methode_Keuze,4)="Geen"),"",AND(V627&lt;&gt;"",F627&lt;&gt;"Arbeidskosten"),ROUND(V627*VLOOKUP(F627,Tb_ProjectKosten[],MATCH(Tb_ProjectKosten[[#Headers],[Forfat_Percentage]],Tb_ProjectKosten[#Headers],0),0),2),AND(F627="Arbeidskosten",G627&lt;&gt;""),IFERROR(ROUND(V627*VLOOKUP(G627,Tb_KostenTypen[],3,0)*VLOOKUP(F627,Tb_ProjectKosten[],MATCH(Tb_ProjectKosten[[#Headers],[Forfat_Percentage]],Tb_ProjectKosten[#Headers],0),0),2),""),V627 &lt;=0,0),"")</f>
        <v/>
      </c>
      <c r="Y627" s="262"/>
      <c r="Z627" s="49"/>
      <c r="AA627" s="37" t="str" cm="1">
        <f t="array" ref="AA627">IFERROR(IF(INDEX(SubsidieTabel!$Q$1:$T$9,MATCH($F627,SubsidieTabel!$Q$1:$Q$9,0),IFERROR(MATCH(Methode_Keuze,SubsidieTabel!$Q$1:$T$1,0),2))&lt;&gt;1=TRUE,"ja",""),"")</f>
        <v/>
      </c>
    </row>
    <row r="628" spans="1:27" ht="15" customHeight="1" x14ac:dyDescent="0.25">
      <c r="A628" s="87"/>
      <c r="B628" s="219" t="str">
        <f>IF(A628&lt;&gt;"",_xlfn.MAXIFS($B$1:B627,$A$1:A627,A628)+1,"")</f>
        <v/>
      </c>
      <c r="C628" s="50"/>
      <c r="D628" s="50"/>
      <c r="E628" s="50"/>
      <c r="F628" s="50"/>
      <c r="G628" s="283"/>
      <c r="H628" s="296"/>
      <c r="I628" s="295"/>
      <c r="J628" s="295"/>
      <c r="K628" s="202"/>
      <c r="L628" s="202"/>
      <c r="M628" s="91" t="str">
        <f>IFERROR(VLOOKUP(H628,Lijsten!$H$1:$I$100,2,0),"")</f>
        <v/>
      </c>
      <c r="N628" s="91" t="str" cm="1">
        <f t="array" ref="N628">IFERROR(_xlfn.IFS(AND(LEFT(F628,6)="Arbeid",RIGHT(F628,3)&lt;&gt;"IKS"),IFERROR(VLOOKUP($G628,Tb_KostenTypen[],2,0),"tarief"),RIGHT(F628,3)="IKS","Uurtarief",LEFT(F628,6)="Arbeid","Uurtarief",AND(LEFT(F628,8)="Bijdrage",RIGHT(F628,15)="(vrijwilligers)"),"Vast tarief"),"")</f>
        <v/>
      </c>
      <c r="O628" s="92"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tarief",IF(LEFT(F628,8)="Bijdrage",VLOOKUP($F628,Tb_KostenTypen[],MATCH(Methode_Keuze,Tb_KostenTypen[#Headers],0),0),VLOOKUP($G628,Lijsten!L:O,4,0))),""),"")</f>
        <v/>
      </c>
      <c r="P628" s="92"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tarief",IF(LEFT(F628,8)="Bijdrage",VLOOKUP($F628,Tb_KostenTypen[],MATCH(Methode_Keuze,Tb_KostenTypen[#Headers],0),0),VLOOKUP($G628,Lijsten!L:O,4,0))),""),"")</f>
        <v/>
      </c>
      <c r="Q628" s="50"/>
      <c r="R628" s="50"/>
      <c r="S628" s="83"/>
      <c r="T628" s="51"/>
      <c r="U628" s="4" t="str" cm="1">
        <f t="array" ref="U628">IF(AA628&lt;&gt;"ja",_xlfn.IFNA(_xlfn.IFS(AND(O628&lt;&gt;"",F628&lt;&gt;"",RIGHT($N628,6)="tarief"),O628*Q628,S628&gt;0,IF(F628&lt;&gt;"",S628,"")),""),"")</f>
        <v/>
      </c>
      <c r="V628" s="4" t="str" cm="1">
        <f t="array" ref="V628">IF(AA628&lt;&gt;"ja",_xlfn.IFNA(_xlfn.IFS(AND(P628&lt;&gt;"",R628&lt;&gt;"",RIGHT($N628,6)="tarief"),P628*R628,T628&gt;0,T628),""),"")</f>
        <v/>
      </c>
      <c r="W628" s="4" t="str" cm="1">
        <f t="array" ref="W628">IFERROR(_xlfn.IFS(OR(F628="",LEFT(Methode_Keuze,4)="Geen"),"",AND(U628&lt;&gt;"",F628&lt;&gt;"Arbeidskosten"),ROUND(U628*VLOOKUP(F628,Tb_ProjectKosten[],MATCH(Tb_ProjectKosten[[#Headers],[Forfat_Percentage]],Tb_ProjectKosten[#Headers],0),0),2),AND(F628="Arbeidskosten",G628&lt;&gt;""),IFERROR(ROUND(U628*VLOOKUP(G628,Tb_KostenTypen[],3,0)*VLOOKUP(F628,Tb_ProjectKosten[],MATCH(Tb_ProjectKosten[[#Headers],[Forfat_Percentage]],Tb_ProjectKosten[#Headers],0),0),2),""),U628 &lt;=0,0),"")</f>
        <v/>
      </c>
      <c r="X628" s="4" t="str" cm="1">
        <f t="array" ref="X628">IFERROR(_xlfn.IFS(OR(F628="",LEFT(Methode_Keuze,4)="Geen"),"",AND(V628&lt;&gt;"",F628&lt;&gt;"Arbeidskosten"),ROUND(V628*VLOOKUP(F628,Tb_ProjectKosten[],MATCH(Tb_ProjectKosten[[#Headers],[Forfat_Percentage]],Tb_ProjectKosten[#Headers],0),0),2),AND(F628="Arbeidskosten",G628&lt;&gt;""),IFERROR(ROUND(V628*VLOOKUP(G628,Tb_KostenTypen[],3,0)*VLOOKUP(F628,Tb_ProjectKosten[],MATCH(Tb_ProjectKosten[[#Headers],[Forfat_Percentage]],Tb_ProjectKosten[#Headers],0),0),2),""),V628 &lt;=0,0),"")</f>
        <v/>
      </c>
      <c r="Y628" s="262"/>
      <c r="Z628" s="49"/>
      <c r="AA628" s="37" t="str" cm="1">
        <f t="array" ref="AA628">IFERROR(IF(INDEX(SubsidieTabel!$Q$1:$T$9,MATCH($F628,SubsidieTabel!$Q$1:$Q$9,0),IFERROR(MATCH(Methode_Keuze,SubsidieTabel!$Q$1:$T$1,0),2))&lt;&gt;1=TRUE,"ja",""),"")</f>
        <v/>
      </c>
    </row>
    <row r="629" spans="1:27" ht="15" customHeight="1" x14ac:dyDescent="0.25">
      <c r="A629" s="87"/>
      <c r="B629" s="219" t="str">
        <f>IF(A629&lt;&gt;"",_xlfn.MAXIFS($B$1:B628,$A$1:A628,A629)+1,"")</f>
        <v/>
      </c>
      <c r="C629" s="50"/>
      <c r="D629" s="50"/>
      <c r="E629" s="50"/>
      <c r="F629" s="50"/>
      <c r="G629" s="283"/>
      <c r="H629" s="296"/>
      <c r="I629" s="295"/>
      <c r="J629" s="295"/>
      <c r="K629" s="202"/>
      <c r="L629" s="202"/>
      <c r="M629" s="91" t="str">
        <f>IFERROR(VLOOKUP(H629,Lijsten!$H$1:$I$100,2,0),"")</f>
        <v/>
      </c>
      <c r="N629" s="91" t="str" cm="1">
        <f t="array" ref="N629">IFERROR(_xlfn.IFS(AND(LEFT(F629,6)="Arbeid",RIGHT(F629,3)&lt;&gt;"IKS"),IFERROR(VLOOKUP($G629,Tb_KostenTypen[],2,0),"tarief"),RIGHT(F629,3)="IKS","Uurtarief",LEFT(F629,6)="Arbeid","Uurtarief",AND(LEFT(F629,8)="Bijdrage",RIGHT(F629,15)="(vrijwilligers)"),"Vast tarief"),"")</f>
        <v/>
      </c>
      <c r="O629" s="92"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tarief",IF(LEFT(F629,8)="Bijdrage",VLOOKUP($F629,Tb_KostenTypen[],MATCH(Methode_Keuze,Tb_KostenTypen[#Headers],0),0),VLOOKUP($G629,Lijsten!L:O,4,0))),""),"")</f>
        <v/>
      </c>
      <c r="P629" s="92"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tarief",IF(LEFT(F629,8)="Bijdrage",VLOOKUP($F629,Tb_KostenTypen[],MATCH(Methode_Keuze,Tb_KostenTypen[#Headers],0),0),VLOOKUP($G629,Lijsten!L:O,4,0))),""),"")</f>
        <v/>
      </c>
      <c r="Q629" s="50"/>
      <c r="R629" s="50"/>
      <c r="S629" s="83"/>
      <c r="T629" s="51"/>
      <c r="U629" s="4" t="str" cm="1">
        <f t="array" ref="U629">IF(AA629&lt;&gt;"ja",_xlfn.IFNA(_xlfn.IFS(AND(O629&lt;&gt;"",F629&lt;&gt;"",RIGHT($N629,6)="tarief"),O629*Q629,S629&gt;0,IF(F629&lt;&gt;"",S629,"")),""),"")</f>
        <v/>
      </c>
      <c r="V629" s="4" t="str" cm="1">
        <f t="array" ref="V629">IF(AA629&lt;&gt;"ja",_xlfn.IFNA(_xlfn.IFS(AND(P629&lt;&gt;"",R629&lt;&gt;"",RIGHT($N629,6)="tarief"),P629*R629,T629&gt;0,T629),""),"")</f>
        <v/>
      </c>
      <c r="W629" s="4" t="str" cm="1">
        <f t="array" ref="W629">IFERROR(_xlfn.IFS(OR(F629="",LEFT(Methode_Keuze,4)="Geen"),"",AND(U629&lt;&gt;"",F629&lt;&gt;"Arbeidskosten"),ROUND(U629*VLOOKUP(F629,Tb_ProjectKosten[],MATCH(Tb_ProjectKosten[[#Headers],[Forfat_Percentage]],Tb_ProjectKosten[#Headers],0),0),2),AND(F629="Arbeidskosten",G629&lt;&gt;""),IFERROR(ROUND(U629*VLOOKUP(G629,Tb_KostenTypen[],3,0)*VLOOKUP(F629,Tb_ProjectKosten[],MATCH(Tb_ProjectKosten[[#Headers],[Forfat_Percentage]],Tb_ProjectKosten[#Headers],0),0),2),""),U629 &lt;=0,0),"")</f>
        <v/>
      </c>
      <c r="X629" s="4" t="str" cm="1">
        <f t="array" ref="X629">IFERROR(_xlfn.IFS(OR(F629="",LEFT(Methode_Keuze,4)="Geen"),"",AND(V629&lt;&gt;"",F629&lt;&gt;"Arbeidskosten"),ROUND(V629*VLOOKUP(F629,Tb_ProjectKosten[],MATCH(Tb_ProjectKosten[[#Headers],[Forfat_Percentage]],Tb_ProjectKosten[#Headers],0),0),2),AND(F629="Arbeidskosten",G629&lt;&gt;""),IFERROR(ROUND(V629*VLOOKUP(G629,Tb_KostenTypen[],3,0)*VLOOKUP(F629,Tb_ProjectKosten[],MATCH(Tb_ProjectKosten[[#Headers],[Forfat_Percentage]],Tb_ProjectKosten[#Headers],0),0),2),""),V629 &lt;=0,0),"")</f>
        <v/>
      </c>
      <c r="Y629" s="262"/>
      <c r="Z629" s="49"/>
      <c r="AA629" s="37" t="str" cm="1">
        <f t="array" ref="AA629">IFERROR(IF(INDEX(SubsidieTabel!$Q$1:$T$9,MATCH($F629,SubsidieTabel!$Q$1:$Q$9,0),IFERROR(MATCH(Methode_Keuze,SubsidieTabel!$Q$1:$T$1,0),2))&lt;&gt;1=TRUE,"ja",""),"")</f>
        <v/>
      </c>
    </row>
    <row r="630" spans="1:27" ht="15" customHeight="1" x14ac:dyDescent="0.25">
      <c r="A630" s="87"/>
      <c r="B630" s="219" t="str">
        <f>IF(A630&lt;&gt;"",_xlfn.MAXIFS($B$1:B629,$A$1:A629,A630)+1,"")</f>
        <v/>
      </c>
      <c r="C630" s="50"/>
      <c r="D630" s="50"/>
      <c r="E630" s="50"/>
      <c r="F630" s="50"/>
      <c r="G630" s="283"/>
      <c r="H630" s="296"/>
      <c r="I630" s="295"/>
      <c r="J630" s="295"/>
      <c r="K630" s="202"/>
      <c r="L630" s="202"/>
      <c r="M630" s="91" t="str">
        <f>IFERROR(VLOOKUP(H630,Lijsten!$H$1:$I$100,2,0),"")</f>
        <v/>
      </c>
      <c r="N630" s="91" t="str" cm="1">
        <f t="array" ref="N630">IFERROR(_xlfn.IFS(AND(LEFT(F630,6)="Arbeid",RIGHT(F630,3)&lt;&gt;"IKS"),IFERROR(VLOOKUP($G630,Tb_KostenTypen[],2,0),"tarief"),RIGHT(F630,3)="IKS","Uurtarief",LEFT(F630,6)="Arbeid","Uurtarief",AND(LEFT(F630,8)="Bijdrage",RIGHT(F630,15)="(vrijwilligers)"),"Vast tarief"),"")</f>
        <v/>
      </c>
      <c r="O630" s="92"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tarief",IF(LEFT(F630,8)="Bijdrage",VLOOKUP($F630,Tb_KostenTypen[],MATCH(Methode_Keuze,Tb_KostenTypen[#Headers],0),0),VLOOKUP($G630,Lijsten!L:O,4,0))),""),"")</f>
        <v/>
      </c>
      <c r="P630" s="92"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tarief",IF(LEFT(F630,8)="Bijdrage",VLOOKUP($F630,Tb_KostenTypen[],MATCH(Methode_Keuze,Tb_KostenTypen[#Headers],0),0),VLOOKUP($G630,Lijsten!L:O,4,0))),""),"")</f>
        <v/>
      </c>
      <c r="Q630" s="50"/>
      <c r="R630" s="50"/>
      <c r="S630" s="83"/>
      <c r="T630" s="51"/>
      <c r="U630" s="4" t="str" cm="1">
        <f t="array" ref="U630">IF(AA630&lt;&gt;"ja",_xlfn.IFNA(_xlfn.IFS(AND(O630&lt;&gt;"",F630&lt;&gt;"",RIGHT($N630,6)="tarief"),O630*Q630,S630&gt;0,IF(F630&lt;&gt;"",S630,"")),""),"")</f>
        <v/>
      </c>
      <c r="V630" s="4" t="str" cm="1">
        <f t="array" ref="V630">IF(AA630&lt;&gt;"ja",_xlfn.IFNA(_xlfn.IFS(AND(P630&lt;&gt;"",R630&lt;&gt;"",RIGHT($N630,6)="tarief"),P630*R630,T630&gt;0,T630),""),"")</f>
        <v/>
      </c>
      <c r="W630" s="4" t="str" cm="1">
        <f t="array" ref="W630">IFERROR(_xlfn.IFS(OR(F630="",LEFT(Methode_Keuze,4)="Geen"),"",AND(U630&lt;&gt;"",F630&lt;&gt;"Arbeidskosten"),ROUND(U630*VLOOKUP(F630,Tb_ProjectKosten[],MATCH(Tb_ProjectKosten[[#Headers],[Forfat_Percentage]],Tb_ProjectKosten[#Headers],0),0),2),AND(F630="Arbeidskosten",G630&lt;&gt;""),IFERROR(ROUND(U630*VLOOKUP(G630,Tb_KostenTypen[],3,0)*VLOOKUP(F630,Tb_ProjectKosten[],MATCH(Tb_ProjectKosten[[#Headers],[Forfat_Percentage]],Tb_ProjectKosten[#Headers],0),0),2),""),U630 &lt;=0,0),"")</f>
        <v/>
      </c>
      <c r="X630" s="4" t="str" cm="1">
        <f t="array" ref="X630">IFERROR(_xlfn.IFS(OR(F630="",LEFT(Methode_Keuze,4)="Geen"),"",AND(V630&lt;&gt;"",F630&lt;&gt;"Arbeidskosten"),ROUND(V630*VLOOKUP(F630,Tb_ProjectKosten[],MATCH(Tb_ProjectKosten[[#Headers],[Forfat_Percentage]],Tb_ProjectKosten[#Headers],0),0),2),AND(F630="Arbeidskosten",G630&lt;&gt;""),IFERROR(ROUND(V630*VLOOKUP(G630,Tb_KostenTypen[],3,0)*VLOOKUP(F630,Tb_ProjectKosten[],MATCH(Tb_ProjectKosten[[#Headers],[Forfat_Percentage]],Tb_ProjectKosten[#Headers],0),0),2),""),V630 &lt;=0,0),"")</f>
        <v/>
      </c>
      <c r="Y630" s="262"/>
      <c r="Z630" s="49"/>
      <c r="AA630" s="37" t="str" cm="1">
        <f t="array" ref="AA630">IFERROR(IF(INDEX(SubsidieTabel!$Q$1:$T$9,MATCH($F630,SubsidieTabel!$Q$1:$Q$9,0),IFERROR(MATCH(Methode_Keuze,SubsidieTabel!$Q$1:$T$1,0),2))&lt;&gt;1=TRUE,"ja",""),"")</f>
        <v/>
      </c>
    </row>
    <row r="631" spans="1:27" ht="15" customHeight="1" x14ac:dyDescent="0.25">
      <c r="A631" s="87"/>
      <c r="B631" s="219" t="str">
        <f>IF(A631&lt;&gt;"",_xlfn.MAXIFS($B$1:B630,$A$1:A630,A631)+1,"")</f>
        <v/>
      </c>
      <c r="C631" s="50"/>
      <c r="D631" s="50"/>
      <c r="E631" s="50"/>
      <c r="F631" s="50"/>
      <c r="G631" s="283"/>
      <c r="H631" s="296"/>
      <c r="I631" s="295"/>
      <c r="J631" s="295"/>
      <c r="K631" s="202"/>
      <c r="L631" s="202"/>
      <c r="M631" s="91" t="str">
        <f>IFERROR(VLOOKUP(H631,Lijsten!$H$1:$I$100,2,0),"")</f>
        <v/>
      </c>
      <c r="N631" s="91" t="str" cm="1">
        <f t="array" ref="N631">IFERROR(_xlfn.IFS(AND(LEFT(F631,6)="Arbeid",RIGHT(F631,3)&lt;&gt;"IKS"),IFERROR(VLOOKUP($G631,Tb_KostenTypen[],2,0),"tarief"),RIGHT(F631,3)="IKS","Uurtarief",LEFT(F631,6)="Arbeid","Uurtarief",AND(LEFT(F631,8)="Bijdrage",RIGHT(F631,15)="(vrijwilligers)"),"Vast tarief"),"")</f>
        <v/>
      </c>
      <c r="O631" s="92"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tarief",IF(LEFT(F631,8)="Bijdrage",VLOOKUP($F631,Tb_KostenTypen[],MATCH(Methode_Keuze,Tb_KostenTypen[#Headers],0),0),VLOOKUP($G631,Lijsten!L:O,4,0))),""),"")</f>
        <v/>
      </c>
      <c r="P631" s="92"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tarief",IF(LEFT(F631,8)="Bijdrage",VLOOKUP($F631,Tb_KostenTypen[],MATCH(Methode_Keuze,Tb_KostenTypen[#Headers],0),0),VLOOKUP($G631,Lijsten!L:O,4,0))),""),"")</f>
        <v/>
      </c>
      <c r="Q631" s="50"/>
      <c r="R631" s="50"/>
      <c r="S631" s="83"/>
      <c r="T631" s="51"/>
      <c r="U631" s="4" t="str" cm="1">
        <f t="array" ref="U631">IF(AA631&lt;&gt;"ja",_xlfn.IFNA(_xlfn.IFS(AND(O631&lt;&gt;"",F631&lt;&gt;"",RIGHT($N631,6)="tarief"),O631*Q631,S631&gt;0,IF(F631&lt;&gt;"",S631,"")),""),"")</f>
        <v/>
      </c>
      <c r="V631" s="4" t="str" cm="1">
        <f t="array" ref="V631">IF(AA631&lt;&gt;"ja",_xlfn.IFNA(_xlfn.IFS(AND(P631&lt;&gt;"",R631&lt;&gt;"",RIGHT($N631,6)="tarief"),P631*R631,T631&gt;0,T631),""),"")</f>
        <v/>
      </c>
      <c r="W631" s="4" t="str" cm="1">
        <f t="array" ref="W631">IFERROR(_xlfn.IFS(OR(F631="",LEFT(Methode_Keuze,4)="Geen"),"",AND(U631&lt;&gt;"",F631&lt;&gt;"Arbeidskosten"),ROUND(U631*VLOOKUP(F631,Tb_ProjectKosten[],MATCH(Tb_ProjectKosten[[#Headers],[Forfat_Percentage]],Tb_ProjectKosten[#Headers],0),0),2),AND(F631="Arbeidskosten",G631&lt;&gt;""),IFERROR(ROUND(U631*VLOOKUP(G631,Tb_KostenTypen[],3,0)*VLOOKUP(F631,Tb_ProjectKosten[],MATCH(Tb_ProjectKosten[[#Headers],[Forfat_Percentage]],Tb_ProjectKosten[#Headers],0),0),2),""),U631 &lt;=0,0),"")</f>
        <v/>
      </c>
      <c r="X631" s="4" t="str" cm="1">
        <f t="array" ref="X631">IFERROR(_xlfn.IFS(OR(F631="",LEFT(Methode_Keuze,4)="Geen"),"",AND(V631&lt;&gt;"",F631&lt;&gt;"Arbeidskosten"),ROUND(V631*VLOOKUP(F631,Tb_ProjectKosten[],MATCH(Tb_ProjectKosten[[#Headers],[Forfat_Percentage]],Tb_ProjectKosten[#Headers],0),0),2),AND(F631="Arbeidskosten",G631&lt;&gt;""),IFERROR(ROUND(V631*VLOOKUP(G631,Tb_KostenTypen[],3,0)*VLOOKUP(F631,Tb_ProjectKosten[],MATCH(Tb_ProjectKosten[[#Headers],[Forfat_Percentage]],Tb_ProjectKosten[#Headers],0),0),2),""),V631 &lt;=0,0),"")</f>
        <v/>
      </c>
      <c r="Y631" s="262"/>
      <c r="Z631" s="49"/>
      <c r="AA631" s="37" t="str" cm="1">
        <f t="array" ref="AA631">IFERROR(IF(INDEX(SubsidieTabel!$Q$1:$T$9,MATCH($F631,SubsidieTabel!$Q$1:$Q$9,0),IFERROR(MATCH(Methode_Keuze,SubsidieTabel!$Q$1:$T$1,0),2))&lt;&gt;1=TRUE,"ja",""),"")</f>
        <v/>
      </c>
    </row>
    <row r="632" spans="1:27" ht="15" customHeight="1" x14ac:dyDescent="0.25">
      <c r="A632" s="87"/>
      <c r="B632" s="219" t="str">
        <f>IF(A632&lt;&gt;"",_xlfn.MAXIFS($B$1:B631,$A$1:A631,A632)+1,"")</f>
        <v/>
      </c>
      <c r="C632" s="50"/>
      <c r="D632" s="50"/>
      <c r="E632" s="50"/>
      <c r="F632" s="50"/>
      <c r="G632" s="283"/>
      <c r="H632" s="296"/>
      <c r="I632" s="295"/>
      <c r="J632" s="295"/>
      <c r="K632" s="202"/>
      <c r="L632" s="202"/>
      <c r="M632" s="91" t="str">
        <f>IFERROR(VLOOKUP(H632,Lijsten!$H$1:$I$100,2,0),"")</f>
        <v/>
      </c>
      <c r="N632" s="91" t="str" cm="1">
        <f t="array" ref="N632">IFERROR(_xlfn.IFS(AND(LEFT(F632,6)="Arbeid",RIGHT(F632,3)&lt;&gt;"IKS"),IFERROR(VLOOKUP($G632,Tb_KostenTypen[],2,0),"tarief"),RIGHT(F632,3)="IKS","Uurtarief",LEFT(F632,6)="Arbeid","Uurtarief",AND(LEFT(F632,8)="Bijdrage",RIGHT(F632,15)="(vrijwilligers)"),"Vast tarief"),"")</f>
        <v/>
      </c>
      <c r="O632" s="92"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tarief",IF(LEFT(F632,8)="Bijdrage",VLOOKUP($F632,Tb_KostenTypen[],MATCH(Methode_Keuze,Tb_KostenTypen[#Headers],0),0),VLOOKUP($G632,Lijsten!L:O,4,0))),""),"")</f>
        <v/>
      </c>
      <c r="P632" s="92"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tarief",IF(LEFT(F632,8)="Bijdrage",VLOOKUP($F632,Tb_KostenTypen[],MATCH(Methode_Keuze,Tb_KostenTypen[#Headers],0),0),VLOOKUP($G632,Lijsten!L:O,4,0))),""),"")</f>
        <v/>
      </c>
      <c r="Q632" s="50"/>
      <c r="R632" s="50"/>
      <c r="S632" s="83"/>
      <c r="T632" s="51"/>
      <c r="U632" s="4" t="str" cm="1">
        <f t="array" ref="U632">IF(AA632&lt;&gt;"ja",_xlfn.IFNA(_xlfn.IFS(AND(O632&lt;&gt;"",F632&lt;&gt;"",RIGHT($N632,6)="tarief"),O632*Q632,S632&gt;0,IF(F632&lt;&gt;"",S632,"")),""),"")</f>
        <v/>
      </c>
      <c r="V632" s="4" t="str" cm="1">
        <f t="array" ref="V632">IF(AA632&lt;&gt;"ja",_xlfn.IFNA(_xlfn.IFS(AND(P632&lt;&gt;"",R632&lt;&gt;"",RIGHT($N632,6)="tarief"),P632*R632,T632&gt;0,T632),""),"")</f>
        <v/>
      </c>
      <c r="W632" s="4" t="str" cm="1">
        <f t="array" ref="W632">IFERROR(_xlfn.IFS(OR(F632="",LEFT(Methode_Keuze,4)="Geen"),"",AND(U632&lt;&gt;"",F632&lt;&gt;"Arbeidskosten"),ROUND(U632*VLOOKUP(F632,Tb_ProjectKosten[],MATCH(Tb_ProjectKosten[[#Headers],[Forfat_Percentage]],Tb_ProjectKosten[#Headers],0),0),2),AND(F632="Arbeidskosten",G632&lt;&gt;""),IFERROR(ROUND(U632*VLOOKUP(G632,Tb_KostenTypen[],3,0)*VLOOKUP(F632,Tb_ProjectKosten[],MATCH(Tb_ProjectKosten[[#Headers],[Forfat_Percentage]],Tb_ProjectKosten[#Headers],0),0),2),""),U632 &lt;=0,0),"")</f>
        <v/>
      </c>
      <c r="X632" s="4" t="str" cm="1">
        <f t="array" ref="X632">IFERROR(_xlfn.IFS(OR(F632="",LEFT(Methode_Keuze,4)="Geen"),"",AND(V632&lt;&gt;"",F632&lt;&gt;"Arbeidskosten"),ROUND(V632*VLOOKUP(F632,Tb_ProjectKosten[],MATCH(Tb_ProjectKosten[[#Headers],[Forfat_Percentage]],Tb_ProjectKosten[#Headers],0),0),2),AND(F632="Arbeidskosten",G632&lt;&gt;""),IFERROR(ROUND(V632*VLOOKUP(G632,Tb_KostenTypen[],3,0)*VLOOKUP(F632,Tb_ProjectKosten[],MATCH(Tb_ProjectKosten[[#Headers],[Forfat_Percentage]],Tb_ProjectKosten[#Headers],0),0),2),""),V632 &lt;=0,0),"")</f>
        <v/>
      </c>
      <c r="Y632" s="262"/>
      <c r="Z632" s="49"/>
      <c r="AA632" s="37" t="str" cm="1">
        <f t="array" ref="AA632">IFERROR(IF(INDEX(SubsidieTabel!$Q$1:$T$9,MATCH($F632,SubsidieTabel!$Q$1:$Q$9,0),IFERROR(MATCH(Methode_Keuze,SubsidieTabel!$Q$1:$T$1,0),2))&lt;&gt;1=TRUE,"ja",""),"")</f>
        <v/>
      </c>
    </row>
    <row r="633" spans="1:27" ht="15" customHeight="1" x14ac:dyDescent="0.25">
      <c r="A633" s="87"/>
      <c r="B633" s="219" t="str">
        <f>IF(A633&lt;&gt;"",_xlfn.MAXIFS($B$1:B632,$A$1:A632,A633)+1,"")</f>
        <v/>
      </c>
      <c r="C633" s="50"/>
      <c r="D633" s="50"/>
      <c r="E633" s="50"/>
      <c r="F633" s="50"/>
      <c r="G633" s="283"/>
      <c r="H633" s="296"/>
      <c r="I633" s="295"/>
      <c r="J633" s="295"/>
      <c r="K633" s="202"/>
      <c r="L633" s="202"/>
      <c r="M633" s="91" t="str">
        <f>IFERROR(VLOOKUP(H633,Lijsten!$H$1:$I$100,2,0),"")</f>
        <v/>
      </c>
      <c r="N633" s="91" t="str" cm="1">
        <f t="array" ref="N633">IFERROR(_xlfn.IFS(AND(LEFT(F633,6)="Arbeid",RIGHT(F633,3)&lt;&gt;"IKS"),IFERROR(VLOOKUP($G633,Tb_KostenTypen[],2,0),"tarief"),RIGHT(F633,3)="IKS","Uurtarief",LEFT(F633,6)="Arbeid","Uurtarief",AND(LEFT(F633,8)="Bijdrage",RIGHT(F633,15)="(vrijwilligers)"),"Vast tarief"),"")</f>
        <v/>
      </c>
      <c r="O633" s="92"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tarief",IF(LEFT(F633,8)="Bijdrage",VLOOKUP($F633,Tb_KostenTypen[],MATCH(Methode_Keuze,Tb_KostenTypen[#Headers],0),0),VLOOKUP($G633,Lijsten!L:O,4,0))),""),"")</f>
        <v/>
      </c>
      <c r="P633" s="92"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tarief",IF(LEFT(F633,8)="Bijdrage",VLOOKUP($F633,Tb_KostenTypen[],MATCH(Methode_Keuze,Tb_KostenTypen[#Headers],0),0),VLOOKUP($G633,Lijsten!L:O,4,0))),""),"")</f>
        <v/>
      </c>
      <c r="Q633" s="50"/>
      <c r="R633" s="50"/>
      <c r="S633" s="83"/>
      <c r="T633" s="51"/>
      <c r="U633" s="4" t="str" cm="1">
        <f t="array" ref="U633">IF(AA633&lt;&gt;"ja",_xlfn.IFNA(_xlfn.IFS(AND(O633&lt;&gt;"",F633&lt;&gt;"",RIGHT($N633,6)="tarief"),O633*Q633,S633&gt;0,IF(F633&lt;&gt;"",S633,"")),""),"")</f>
        <v/>
      </c>
      <c r="V633" s="4" t="str" cm="1">
        <f t="array" ref="V633">IF(AA633&lt;&gt;"ja",_xlfn.IFNA(_xlfn.IFS(AND(P633&lt;&gt;"",R633&lt;&gt;"",RIGHT($N633,6)="tarief"),P633*R633,T633&gt;0,T633),""),"")</f>
        <v/>
      </c>
      <c r="W633" s="4" t="str" cm="1">
        <f t="array" ref="W633">IFERROR(_xlfn.IFS(OR(F633="",LEFT(Methode_Keuze,4)="Geen"),"",AND(U633&lt;&gt;"",F633&lt;&gt;"Arbeidskosten"),ROUND(U633*VLOOKUP(F633,Tb_ProjectKosten[],MATCH(Tb_ProjectKosten[[#Headers],[Forfat_Percentage]],Tb_ProjectKosten[#Headers],0),0),2),AND(F633="Arbeidskosten",G633&lt;&gt;""),IFERROR(ROUND(U633*VLOOKUP(G633,Tb_KostenTypen[],3,0)*VLOOKUP(F633,Tb_ProjectKosten[],MATCH(Tb_ProjectKosten[[#Headers],[Forfat_Percentage]],Tb_ProjectKosten[#Headers],0),0),2),""),U633 &lt;=0,0),"")</f>
        <v/>
      </c>
      <c r="X633" s="4" t="str" cm="1">
        <f t="array" ref="X633">IFERROR(_xlfn.IFS(OR(F633="",LEFT(Methode_Keuze,4)="Geen"),"",AND(V633&lt;&gt;"",F633&lt;&gt;"Arbeidskosten"),ROUND(V633*VLOOKUP(F633,Tb_ProjectKosten[],MATCH(Tb_ProjectKosten[[#Headers],[Forfat_Percentage]],Tb_ProjectKosten[#Headers],0),0),2),AND(F633="Arbeidskosten",G633&lt;&gt;""),IFERROR(ROUND(V633*VLOOKUP(G633,Tb_KostenTypen[],3,0)*VLOOKUP(F633,Tb_ProjectKosten[],MATCH(Tb_ProjectKosten[[#Headers],[Forfat_Percentage]],Tb_ProjectKosten[#Headers],0),0),2),""),V633 &lt;=0,0),"")</f>
        <v/>
      </c>
      <c r="Y633" s="262"/>
      <c r="Z633" s="49"/>
      <c r="AA633" s="37" t="str" cm="1">
        <f t="array" ref="AA633">IFERROR(IF(INDEX(SubsidieTabel!$Q$1:$T$9,MATCH($F633,SubsidieTabel!$Q$1:$Q$9,0),IFERROR(MATCH(Methode_Keuze,SubsidieTabel!$Q$1:$T$1,0),2))&lt;&gt;1=TRUE,"ja",""),"")</f>
        <v/>
      </c>
    </row>
    <row r="634" spans="1:27" ht="15" customHeight="1" x14ac:dyDescent="0.25">
      <c r="A634" s="87"/>
      <c r="B634" s="219" t="str">
        <f>IF(A634&lt;&gt;"",_xlfn.MAXIFS($B$1:B633,$A$1:A633,A634)+1,"")</f>
        <v/>
      </c>
      <c r="C634" s="50"/>
      <c r="D634" s="50"/>
      <c r="E634" s="50"/>
      <c r="F634" s="50"/>
      <c r="G634" s="283"/>
      <c r="H634" s="296"/>
      <c r="I634" s="295"/>
      <c r="J634" s="295"/>
      <c r="K634" s="202"/>
      <c r="L634" s="202"/>
      <c r="M634" s="91" t="str">
        <f>IFERROR(VLOOKUP(H634,Lijsten!$H$1:$I$100,2,0),"")</f>
        <v/>
      </c>
      <c r="N634" s="91" t="str" cm="1">
        <f t="array" ref="N634">IFERROR(_xlfn.IFS(AND(LEFT(F634,6)="Arbeid",RIGHT(F634,3)&lt;&gt;"IKS"),IFERROR(VLOOKUP($G634,Tb_KostenTypen[],2,0),"tarief"),RIGHT(F634,3)="IKS","Uurtarief",LEFT(F634,6)="Arbeid","Uurtarief",AND(LEFT(F634,8)="Bijdrage",RIGHT(F634,15)="(vrijwilligers)"),"Vast tarief"),"")</f>
        <v/>
      </c>
      <c r="O634" s="92"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tarief",IF(LEFT(F634,8)="Bijdrage",VLOOKUP($F634,Tb_KostenTypen[],MATCH(Methode_Keuze,Tb_KostenTypen[#Headers],0),0),VLOOKUP($G634,Lijsten!L:O,4,0))),""),"")</f>
        <v/>
      </c>
      <c r="P634" s="92"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tarief",IF(LEFT(F634,8)="Bijdrage",VLOOKUP($F634,Tb_KostenTypen[],MATCH(Methode_Keuze,Tb_KostenTypen[#Headers],0),0),VLOOKUP($G634,Lijsten!L:O,4,0))),""),"")</f>
        <v/>
      </c>
      <c r="Q634" s="50"/>
      <c r="R634" s="50"/>
      <c r="S634" s="83"/>
      <c r="T634" s="51"/>
      <c r="U634" s="4" t="str" cm="1">
        <f t="array" ref="U634">IF(AA634&lt;&gt;"ja",_xlfn.IFNA(_xlfn.IFS(AND(O634&lt;&gt;"",F634&lt;&gt;"",RIGHT($N634,6)="tarief"),O634*Q634,S634&gt;0,IF(F634&lt;&gt;"",S634,"")),""),"")</f>
        <v/>
      </c>
      <c r="V634" s="4" t="str" cm="1">
        <f t="array" ref="V634">IF(AA634&lt;&gt;"ja",_xlfn.IFNA(_xlfn.IFS(AND(P634&lt;&gt;"",R634&lt;&gt;"",RIGHT($N634,6)="tarief"),P634*R634,T634&gt;0,T634),""),"")</f>
        <v/>
      </c>
      <c r="W634" s="4" t="str" cm="1">
        <f t="array" ref="W634">IFERROR(_xlfn.IFS(OR(F634="",LEFT(Methode_Keuze,4)="Geen"),"",AND(U634&lt;&gt;"",F634&lt;&gt;"Arbeidskosten"),ROUND(U634*VLOOKUP(F634,Tb_ProjectKosten[],MATCH(Tb_ProjectKosten[[#Headers],[Forfat_Percentage]],Tb_ProjectKosten[#Headers],0),0),2),AND(F634="Arbeidskosten",G634&lt;&gt;""),IFERROR(ROUND(U634*VLOOKUP(G634,Tb_KostenTypen[],3,0)*VLOOKUP(F634,Tb_ProjectKosten[],MATCH(Tb_ProjectKosten[[#Headers],[Forfat_Percentage]],Tb_ProjectKosten[#Headers],0),0),2),""),U634 &lt;=0,0),"")</f>
        <v/>
      </c>
      <c r="X634" s="4" t="str" cm="1">
        <f t="array" ref="X634">IFERROR(_xlfn.IFS(OR(F634="",LEFT(Methode_Keuze,4)="Geen"),"",AND(V634&lt;&gt;"",F634&lt;&gt;"Arbeidskosten"),ROUND(V634*VLOOKUP(F634,Tb_ProjectKosten[],MATCH(Tb_ProjectKosten[[#Headers],[Forfat_Percentage]],Tb_ProjectKosten[#Headers],0),0),2),AND(F634="Arbeidskosten",G634&lt;&gt;""),IFERROR(ROUND(V634*VLOOKUP(G634,Tb_KostenTypen[],3,0)*VLOOKUP(F634,Tb_ProjectKosten[],MATCH(Tb_ProjectKosten[[#Headers],[Forfat_Percentage]],Tb_ProjectKosten[#Headers],0),0),2),""),V634 &lt;=0,0),"")</f>
        <v/>
      </c>
      <c r="Y634" s="262"/>
      <c r="Z634" s="49"/>
      <c r="AA634" s="37" t="str" cm="1">
        <f t="array" ref="AA634">IFERROR(IF(INDEX(SubsidieTabel!$Q$1:$T$9,MATCH($F634,SubsidieTabel!$Q$1:$Q$9,0),IFERROR(MATCH(Methode_Keuze,SubsidieTabel!$Q$1:$T$1,0),2))&lt;&gt;1=TRUE,"ja",""),"")</f>
        <v/>
      </c>
    </row>
    <row r="635" spans="1:27" ht="15" customHeight="1" x14ac:dyDescent="0.25">
      <c r="A635" s="87"/>
      <c r="B635" s="219" t="str">
        <f>IF(A635&lt;&gt;"",_xlfn.MAXIFS($B$1:B634,$A$1:A634,A635)+1,"")</f>
        <v/>
      </c>
      <c r="C635" s="50"/>
      <c r="D635" s="50"/>
      <c r="E635" s="50"/>
      <c r="F635" s="50"/>
      <c r="G635" s="283"/>
      <c r="H635" s="296"/>
      <c r="I635" s="295"/>
      <c r="J635" s="295"/>
      <c r="K635" s="202"/>
      <c r="L635" s="202"/>
      <c r="M635" s="91" t="str">
        <f>IFERROR(VLOOKUP(H635,Lijsten!$H$1:$I$100,2,0),"")</f>
        <v/>
      </c>
      <c r="N635" s="91" t="str" cm="1">
        <f t="array" ref="N635">IFERROR(_xlfn.IFS(AND(LEFT(F635,6)="Arbeid",RIGHT(F635,3)&lt;&gt;"IKS"),IFERROR(VLOOKUP($G635,Tb_KostenTypen[],2,0),"tarief"),RIGHT(F635,3)="IKS","Uurtarief",LEFT(F635,6)="Arbeid","Uurtarief",AND(LEFT(F635,8)="Bijdrage",RIGHT(F635,15)="(vrijwilligers)"),"Vast tarief"),"")</f>
        <v/>
      </c>
      <c r="O635" s="92"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tarief",IF(LEFT(F635,8)="Bijdrage",VLOOKUP($F635,Tb_KostenTypen[],MATCH(Methode_Keuze,Tb_KostenTypen[#Headers],0),0),VLOOKUP($G635,Lijsten!L:O,4,0))),""),"")</f>
        <v/>
      </c>
      <c r="P635" s="92"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tarief",IF(LEFT(F635,8)="Bijdrage",VLOOKUP($F635,Tb_KostenTypen[],MATCH(Methode_Keuze,Tb_KostenTypen[#Headers],0),0),VLOOKUP($G635,Lijsten!L:O,4,0))),""),"")</f>
        <v/>
      </c>
      <c r="Q635" s="50"/>
      <c r="R635" s="50"/>
      <c r="S635" s="83"/>
      <c r="T635" s="51"/>
      <c r="U635" s="4" t="str" cm="1">
        <f t="array" ref="U635">IF(AA635&lt;&gt;"ja",_xlfn.IFNA(_xlfn.IFS(AND(O635&lt;&gt;"",F635&lt;&gt;"",RIGHT($N635,6)="tarief"),O635*Q635,S635&gt;0,IF(F635&lt;&gt;"",S635,"")),""),"")</f>
        <v/>
      </c>
      <c r="V635" s="4" t="str" cm="1">
        <f t="array" ref="V635">IF(AA635&lt;&gt;"ja",_xlfn.IFNA(_xlfn.IFS(AND(P635&lt;&gt;"",R635&lt;&gt;"",RIGHT($N635,6)="tarief"),P635*R635,T635&gt;0,T635),""),"")</f>
        <v/>
      </c>
      <c r="W635" s="4" t="str" cm="1">
        <f t="array" ref="W635">IFERROR(_xlfn.IFS(OR(F635="",LEFT(Methode_Keuze,4)="Geen"),"",AND(U635&lt;&gt;"",F635&lt;&gt;"Arbeidskosten"),ROUND(U635*VLOOKUP(F635,Tb_ProjectKosten[],MATCH(Tb_ProjectKosten[[#Headers],[Forfat_Percentage]],Tb_ProjectKosten[#Headers],0),0),2),AND(F635="Arbeidskosten",G635&lt;&gt;""),IFERROR(ROUND(U635*VLOOKUP(G635,Tb_KostenTypen[],3,0)*VLOOKUP(F635,Tb_ProjectKosten[],MATCH(Tb_ProjectKosten[[#Headers],[Forfat_Percentage]],Tb_ProjectKosten[#Headers],0),0),2),""),U635 &lt;=0,0),"")</f>
        <v/>
      </c>
      <c r="X635" s="4" t="str" cm="1">
        <f t="array" ref="X635">IFERROR(_xlfn.IFS(OR(F635="",LEFT(Methode_Keuze,4)="Geen"),"",AND(V635&lt;&gt;"",F635&lt;&gt;"Arbeidskosten"),ROUND(V635*VLOOKUP(F635,Tb_ProjectKosten[],MATCH(Tb_ProjectKosten[[#Headers],[Forfat_Percentage]],Tb_ProjectKosten[#Headers],0),0),2),AND(F635="Arbeidskosten",G635&lt;&gt;""),IFERROR(ROUND(V635*VLOOKUP(G635,Tb_KostenTypen[],3,0)*VLOOKUP(F635,Tb_ProjectKosten[],MATCH(Tb_ProjectKosten[[#Headers],[Forfat_Percentage]],Tb_ProjectKosten[#Headers],0),0),2),""),V635 &lt;=0,0),"")</f>
        <v/>
      </c>
      <c r="Y635" s="262"/>
      <c r="Z635" s="49"/>
      <c r="AA635" s="37" t="str" cm="1">
        <f t="array" ref="AA635">IFERROR(IF(INDEX(SubsidieTabel!$Q$1:$T$9,MATCH($F635,SubsidieTabel!$Q$1:$Q$9,0),IFERROR(MATCH(Methode_Keuze,SubsidieTabel!$Q$1:$T$1,0),2))&lt;&gt;1=TRUE,"ja",""),"")</f>
        <v/>
      </c>
    </row>
    <row r="636" spans="1:27" ht="15" customHeight="1" x14ac:dyDescent="0.25">
      <c r="A636" s="87"/>
      <c r="B636" s="219" t="str">
        <f>IF(A636&lt;&gt;"",_xlfn.MAXIFS($B$1:B635,$A$1:A635,A636)+1,"")</f>
        <v/>
      </c>
      <c r="C636" s="50"/>
      <c r="D636" s="50"/>
      <c r="E636" s="50"/>
      <c r="F636" s="50"/>
      <c r="G636" s="283"/>
      <c r="H636" s="296"/>
      <c r="I636" s="295"/>
      <c r="J636" s="295"/>
      <c r="K636" s="202"/>
      <c r="L636" s="202"/>
      <c r="M636" s="91" t="str">
        <f>IFERROR(VLOOKUP(H636,Lijsten!$H$1:$I$100,2,0),"")</f>
        <v/>
      </c>
      <c r="N636" s="91" t="str" cm="1">
        <f t="array" ref="N636">IFERROR(_xlfn.IFS(AND(LEFT(F636,6)="Arbeid",RIGHT(F636,3)&lt;&gt;"IKS"),IFERROR(VLOOKUP($G636,Tb_KostenTypen[],2,0),"tarief"),RIGHT(F636,3)="IKS","Uurtarief",LEFT(F636,6)="Arbeid","Uurtarief",AND(LEFT(F636,8)="Bijdrage",RIGHT(F636,15)="(vrijwilligers)"),"Vast tarief"),"")</f>
        <v/>
      </c>
      <c r="O636" s="92"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tarief",IF(LEFT(F636,8)="Bijdrage",VLOOKUP($F636,Tb_KostenTypen[],MATCH(Methode_Keuze,Tb_KostenTypen[#Headers],0),0),VLOOKUP($G636,Lijsten!L:O,4,0))),""),"")</f>
        <v/>
      </c>
      <c r="P636" s="92"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tarief",IF(LEFT(F636,8)="Bijdrage",VLOOKUP($F636,Tb_KostenTypen[],MATCH(Methode_Keuze,Tb_KostenTypen[#Headers],0),0),VLOOKUP($G636,Lijsten!L:O,4,0))),""),"")</f>
        <v/>
      </c>
      <c r="Q636" s="50"/>
      <c r="R636" s="50"/>
      <c r="S636" s="83"/>
      <c r="T636" s="51"/>
      <c r="U636" s="4" t="str" cm="1">
        <f t="array" ref="U636">IF(AA636&lt;&gt;"ja",_xlfn.IFNA(_xlfn.IFS(AND(O636&lt;&gt;"",F636&lt;&gt;"",RIGHT($N636,6)="tarief"),O636*Q636,S636&gt;0,IF(F636&lt;&gt;"",S636,"")),""),"")</f>
        <v/>
      </c>
      <c r="V636" s="4" t="str" cm="1">
        <f t="array" ref="V636">IF(AA636&lt;&gt;"ja",_xlfn.IFNA(_xlfn.IFS(AND(P636&lt;&gt;"",R636&lt;&gt;"",RIGHT($N636,6)="tarief"),P636*R636,T636&gt;0,T636),""),"")</f>
        <v/>
      </c>
      <c r="W636" s="4" t="str" cm="1">
        <f t="array" ref="W636">IFERROR(_xlfn.IFS(OR(F636="",LEFT(Methode_Keuze,4)="Geen"),"",AND(U636&lt;&gt;"",F636&lt;&gt;"Arbeidskosten"),ROUND(U636*VLOOKUP(F636,Tb_ProjectKosten[],MATCH(Tb_ProjectKosten[[#Headers],[Forfat_Percentage]],Tb_ProjectKosten[#Headers],0),0),2),AND(F636="Arbeidskosten",G636&lt;&gt;""),IFERROR(ROUND(U636*VLOOKUP(G636,Tb_KostenTypen[],3,0)*VLOOKUP(F636,Tb_ProjectKosten[],MATCH(Tb_ProjectKosten[[#Headers],[Forfat_Percentage]],Tb_ProjectKosten[#Headers],0),0),2),""),U636 &lt;=0,0),"")</f>
        <v/>
      </c>
      <c r="X636" s="4" t="str" cm="1">
        <f t="array" ref="X636">IFERROR(_xlfn.IFS(OR(F636="",LEFT(Methode_Keuze,4)="Geen"),"",AND(V636&lt;&gt;"",F636&lt;&gt;"Arbeidskosten"),ROUND(V636*VLOOKUP(F636,Tb_ProjectKosten[],MATCH(Tb_ProjectKosten[[#Headers],[Forfat_Percentage]],Tb_ProjectKosten[#Headers],0),0),2),AND(F636="Arbeidskosten",G636&lt;&gt;""),IFERROR(ROUND(V636*VLOOKUP(G636,Tb_KostenTypen[],3,0)*VLOOKUP(F636,Tb_ProjectKosten[],MATCH(Tb_ProjectKosten[[#Headers],[Forfat_Percentage]],Tb_ProjectKosten[#Headers],0),0),2),""),V636 &lt;=0,0),"")</f>
        <v/>
      </c>
      <c r="Y636" s="262"/>
      <c r="Z636" s="49"/>
      <c r="AA636" s="37" t="str" cm="1">
        <f t="array" ref="AA636">IFERROR(IF(INDEX(SubsidieTabel!$Q$1:$T$9,MATCH($F636,SubsidieTabel!$Q$1:$Q$9,0),IFERROR(MATCH(Methode_Keuze,SubsidieTabel!$Q$1:$T$1,0),2))&lt;&gt;1=TRUE,"ja",""),"")</f>
        <v/>
      </c>
    </row>
    <row r="637" spans="1:27" ht="15" customHeight="1" x14ac:dyDescent="0.25">
      <c r="A637" s="87"/>
      <c r="B637" s="219" t="str">
        <f>IF(A637&lt;&gt;"",_xlfn.MAXIFS($B$1:B636,$A$1:A636,A637)+1,"")</f>
        <v/>
      </c>
      <c r="C637" s="50"/>
      <c r="D637" s="50"/>
      <c r="E637" s="50"/>
      <c r="F637" s="50"/>
      <c r="G637" s="283"/>
      <c r="H637" s="296"/>
      <c r="I637" s="295"/>
      <c r="J637" s="295"/>
      <c r="K637" s="202"/>
      <c r="L637" s="202"/>
      <c r="M637" s="91" t="str">
        <f>IFERROR(VLOOKUP(H637,Lijsten!$H$1:$I$100,2,0),"")</f>
        <v/>
      </c>
      <c r="N637" s="91" t="str" cm="1">
        <f t="array" ref="N637">IFERROR(_xlfn.IFS(AND(LEFT(F637,6)="Arbeid",RIGHT(F637,3)&lt;&gt;"IKS"),IFERROR(VLOOKUP($G637,Tb_KostenTypen[],2,0),"tarief"),RIGHT(F637,3)="IKS","Uurtarief",LEFT(F637,6)="Arbeid","Uurtarief",AND(LEFT(F637,8)="Bijdrage",RIGHT(F637,15)="(vrijwilligers)"),"Vast tarief"),"")</f>
        <v/>
      </c>
      <c r="O637" s="92"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tarief",IF(LEFT(F637,8)="Bijdrage",VLOOKUP($F637,Tb_KostenTypen[],MATCH(Methode_Keuze,Tb_KostenTypen[#Headers],0),0),VLOOKUP($G637,Lijsten!L:O,4,0))),""),"")</f>
        <v/>
      </c>
      <c r="P637" s="92"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tarief",IF(LEFT(F637,8)="Bijdrage",VLOOKUP($F637,Tb_KostenTypen[],MATCH(Methode_Keuze,Tb_KostenTypen[#Headers],0),0),VLOOKUP($G637,Lijsten!L:O,4,0))),""),"")</f>
        <v/>
      </c>
      <c r="Q637" s="50"/>
      <c r="R637" s="50"/>
      <c r="S637" s="83"/>
      <c r="T637" s="51"/>
      <c r="U637" s="4" t="str" cm="1">
        <f t="array" ref="U637">IF(AA637&lt;&gt;"ja",_xlfn.IFNA(_xlfn.IFS(AND(O637&lt;&gt;"",F637&lt;&gt;"",RIGHT($N637,6)="tarief"),O637*Q637,S637&gt;0,IF(F637&lt;&gt;"",S637,"")),""),"")</f>
        <v/>
      </c>
      <c r="V637" s="4" t="str" cm="1">
        <f t="array" ref="V637">IF(AA637&lt;&gt;"ja",_xlfn.IFNA(_xlfn.IFS(AND(P637&lt;&gt;"",R637&lt;&gt;"",RIGHT($N637,6)="tarief"),P637*R637,T637&gt;0,T637),""),"")</f>
        <v/>
      </c>
      <c r="W637" s="4" t="str" cm="1">
        <f t="array" ref="W637">IFERROR(_xlfn.IFS(OR(F637="",LEFT(Methode_Keuze,4)="Geen"),"",AND(U637&lt;&gt;"",F637&lt;&gt;"Arbeidskosten"),ROUND(U637*VLOOKUP(F637,Tb_ProjectKosten[],MATCH(Tb_ProjectKosten[[#Headers],[Forfat_Percentage]],Tb_ProjectKosten[#Headers],0),0),2),AND(F637="Arbeidskosten",G637&lt;&gt;""),IFERROR(ROUND(U637*VLOOKUP(G637,Tb_KostenTypen[],3,0)*VLOOKUP(F637,Tb_ProjectKosten[],MATCH(Tb_ProjectKosten[[#Headers],[Forfat_Percentage]],Tb_ProjectKosten[#Headers],0),0),2),""),U637 &lt;=0,0),"")</f>
        <v/>
      </c>
      <c r="X637" s="4" t="str" cm="1">
        <f t="array" ref="X637">IFERROR(_xlfn.IFS(OR(F637="",LEFT(Methode_Keuze,4)="Geen"),"",AND(V637&lt;&gt;"",F637&lt;&gt;"Arbeidskosten"),ROUND(V637*VLOOKUP(F637,Tb_ProjectKosten[],MATCH(Tb_ProjectKosten[[#Headers],[Forfat_Percentage]],Tb_ProjectKosten[#Headers],0),0),2),AND(F637="Arbeidskosten",G637&lt;&gt;""),IFERROR(ROUND(V637*VLOOKUP(G637,Tb_KostenTypen[],3,0)*VLOOKUP(F637,Tb_ProjectKosten[],MATCH(Tb_ProjectKosten[[#Headers],[Forfat_Percentage]],Tb_ProjectKosten[#Headers],0),0),2),""),V637 &lt;=0,0),"")</f>
        <v/>
      </c>
      <c r="Y637" s="262"/>
      <c r="Z637" s="49"/>
      <c r="AA637" s="37" t="str" cm="1">
        <f t="array" ref="AA637">IFERROR(IF(INDEX(SubsidieTabel!$Q$1:$T$9,MATCH($F637,SubsidieTabel!$Q$1:$Q$9,0),IFERROR(MATCH(Methode_Keuze,SubsidieTabel!$Q$1:$T$1,0),2))&lt;&gt;1=TRUE,"ja",""),"")</f>
        <v/>
      </c>
    </row>
    <row r="638" spans="1:27" ht="15" customHeight="1" x14ac:dyDescent="0.25">
      <c r="A638" s="87"/>
      <c r="B638" s="219" t="str">
        <f>IF(A638&lt;&gt;"",_xlfn.MAXIFS($B$1:B637,$A$1:A637,A638)+1,"")</f>
        <v/>
      </c>
      <c r="C638" s="50"/>
      <c r="D638" s="50"/>
      <c r="E638" s="50"/>
      <c r="F638" s="50"/>
      <c r="G638" s="283"/>
      <c r="H638" s="296"/>
      <c r="I638" s="295"/>
      <c r="J638" s="295"/>
      <c r="K638" s="202"/>
      <c r="L638" s="202"/>
      <c r="M638" s="91" t="str">
        <f>IFERROR(VLOOKUP(H638,Lijsten!$H$1:$I$100,2,0),"")</f>
        <v/>
      </c>
      <c r="N638" s="91" t="str" cm="1">
        <f t="array" ref="N638">IFERROR(_xlfn.IFS(AND(LEFT(F638,6)="Arbeid",RIGHT(F638,3)&lt;&gt;"IKS"),IFERROR(VLOOKUP($G638,Tb_KostenTypen[],2,0),"tarief"),RIGHT(F638,3)="IKS","Uurtarief",LEFT(F638,6)="Arbeid","Uurtarief",AND(LEFT(F638,8)="Bijdrage",RIGHT(F638,15)="(vrijwilligers)"),"Vast tarief"),"")</f>
        <v/>
      </c>
      <c r="O638" s="92"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tarief",IF(LEFT(F638,8)="Bijdrage",VLOOKUP($F638,Tb_KostenTypen[],MATCH(Methode_Keuze,Tb_KostenTypen[#Headers],0),0),VLOOKUP($G638,Lijsten!L:O,4,0))),""),"")</f>
        <v/>
      </c>
      <c r="P638" s="92"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tarief",IF(LEFT(F638,8)="Bijdrage",VLOOKUP($F638,Tb_KostenTypen[],MATCH(Methode_Keuze,Tb_KostenTypen[#Headers],0),0),VLOOKUP($G638,Lijsten!L:O,4,0))),""),"")</f>
        <v/>
      </c>
      <c r="Q638" s="50"/>
      <c r="R638" s="50"/>
      <c r="S638" s="83"/>
      <c r="T638" s="51"/>
      <c r="U638" s="4" t="str" cm="1">
        <f t="array" ref="U638">IF(AA638&lt;&gt;"ja",_xlfn.IFNA(_xlfn.IFS(AND(O638&lt;&gt;"",F638&lt;&gt;"",RIGHT($N638,6)="tarief"),O638*Q638,S638&gt;0,IF(F638&lt;&gt;"",S638,"")),""),"")</f>
        <v/>
      </c>
      <c r="V638" s="4" t="str" cm="1">
        <f t="array" ref="V638">IF(AA638&lt;&gt;"ja",_xlfn.IFNA(_xlfn.IFS(AND(P638&lt;&gt;"",R638&lt;&gt;"",RIGHT($N638,6)="tarief"),P638*R638,T638&gt;0,T638),""),"")</f>
        <v/>
      </c>
      <c r="W638" s="4" t="str" cm="1">
        <f t="array" ref="W638">IFERROR(_xlfn.IFS(OR(F638="",LEFT(Methode_Keuze,4)="Geen"),"",AND(U638&lt;&gt;"",F638&lt;&gt;"Arbeidskosten"),ROUND(U638*VLOOKUP(F638,Tb_ProjectKosten[],MATCH(Tb_ProjectKosten[[#Headers],[Forfat_Percentage]],Tb_ProjectKosten[#Headers],0),0),2),AND(F638="Arbeidskosten",G638&lt;&gt;""),IFERROR(ROUND(U638*VLOOKUP(G638,Tb_KostenTypen[],3,0)*VLOOKUP(F638,Tb_ProjectKosten[],MATCH(Tb_ProjectKosten[[#Headers],[Forfat_Percentage]],Tb_ProjectKosten[#Headers],0),0),2),""),U638 &lt;=0,0),"")</f>
        <v/>
      </c>
      <c r="X638" s="4" t="str" cm="1">
        <f t="array" ref="X638">IFERROR(_xlfn.IFS(OR(F638="",LEFT(Methode_Keuze,4)="Geen"),"",AND(V638&lt;&gt;"",F638&lt;&gt;"Arbeidskosten"),ROUND(V638*VLOOKUP(F638,Tb_ProjectKosten[],MATCH(Tb_ProjectKosten[[#Headers],[Forfat_Percentage]],Tb_ProjectKosten[#Headers],0),0),2),AND(F638="Arbeidskosten",G638&lt;&gt;""),IFERROR(ROUND(V638*VLOOKUP(G638,Tb_KostenTypen[],3,0)*VLOOKUP(F638,Tb_ProjectKosten[],MATCH(Tb_ProjectKosten[[#Headers],[Forfat_Percentage]],Tb_ProjectKosten[#Headers],0),0),2),""),V638 &lt;=0,0),"")</f>
        <v/>
      </c>
      <c r="Y638" s="262"/>
      <c r="Z638" s="49"/>
      <c r="AA638" s="37" t="str" cm="1">
        <f t="array" ref="AA638">IFERROR(IF(INDEX(SubsidieTabel!$Q$1:$T$9,MATCH($F638,SubsidieTabel!$Q$1:$Q$9,0),IFERROR(MATCH(Methode_Keuze,SubsidieTabel!$Q$1:$T$1,0),2))&lt;&gt;1=TRUE,"ja",""),"")</f>
        <v/>
      </c>
    </row>
    <row r="639" spans="1:27" ht="15" customHeight="1" x14ac:dyDescent="0.25">
      <c r="A639" s="87"/>
      <c r="B639" s="219" t="str">
        <f>IF(A639&lt;&gt;"",_xlfn.MAXIFS($B$1:B638,$A$1:A638,A639)+1,"")</f>
        <v/>
      </c>
      <c r="C639" s="50"/>
      <c r="D639" s="50"/>
      <c r="E639" s="50"/>
      <c r="F639" s="50"/>
      <c r="G639" s="283"/>
      <c r="H639" s="296"/>
      <c r="I639" s="295"/>
      <c r="J639" s="295"/>
      <c r="K639" s="202"/>
      <c r="L639" s="202"/>
      <c r="M639" s="91" t="str">
        <f>IFERROR(VLOOKUP(H639,Lijsten!$H$1:$I$100,2,0),"")</f>
        <v/>
      </c>
      <c r="N639" s="91" t="str" cm="1">
        <f t="array" ref="N639">IFERROR(_xlfn.IFS(AND(LEFT(F639,6)="Arbeid",RIGHT(F639,3)&lt;&gt;"IKS"),IFERROR(VLOOKUP($G639,Tb_KostenTypen[],2,0),"tarief"),RIGHT(F639,3)="IKS","Uurtarief",LEFT(F639,6)="Arbeid","Uurtarief",AND(LEFT(F639,8)="Bijdrage",RIGHT(F639,15)="(vrijwilligers)"),"Vast tarief"),"")</f>
        <v/>
      </c>
      <c r="O639" s="92"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tarief",IF(LEFT(F639,8)="Bijdrage",VLOOKUP($F639,Tb_KostenTypen[],MATCH(Methode_Keuze,Tb_KostenTypen[#Headers],0),0),VLOOKUP($G639,Lijsten!L:O,4,0))),""),"")</f>
        <v/>
      </c>
      <c r="P639" s="92"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tarief",IF(LEFT(F639,8)="Bijdrage",VLOOKUP($F639,Tb_KostenTypen[],MATCH(Methode_Keuze,Tb_KostenTypen[#Headers],0),0),VLOOKUP($G639,Lijsten!L:O,4,0))),""),"")</f>
        <v/>
      </c>
      <c r="Q639" s="50"/>
      <c r="R639" s="50"/>
      <c r="S639" s="83"/>
      <c r="T639" s="51"/>
      <c r="U639" s="4" t="str" cm="1">
        <f t="array" ref="U639">IF(AA639&lt;&gt;"ja",_xlfn.IFNA(_xlfn.IFS(AND(O639&lt;&gt;"",F639&lt;&gt;"",RIGHT($N639,6)="tarief"),O639*Q639,S639&gt;0,IF(F639&lt;&gt;"",S639,"")),""),"")</f>
        <v/>
      </c>
      <c r="V639" s="4" t="str" cm="1">
        <f t="array" ref="V639">IF(AA639&lt;&gt;"ja",_xlfn.IFNA(_xlfn.IFS(AND(P639&lt;&gt;"",R639&lt;&gt;"",RIGHT($N639,6)="tarief"),P639*R639,T639&gt;0,T639),""),"")</f>
        <v/>
      </c>
      <c r="W639" s="4" t="str" cm="1">
        <f t="array" ref="W639">IFERROR(_xlfn.IFS(OR(F639="",LEFT(Methode_Keuze,4)="Geen"),"",AND(U639&lt;&gt;"",F639&lt;&gt;"Arbeidskosten"),ROUND(U639*VLOOKUP(F639,Tb_ProjectKosten[],MATCH(Tb_ProjectKosten[[#Headers],[Forfat_Percentage]],Tb_ProjectKosten[#Headers],0),0),2),AND(F639="Arbeidskosten",G639&lt;&gt;""),IFERROR(ROUND(U639*VLOOKUP(G639,Tb_KostenTypen[],3,0)*VLOOKUP(F639,Tb_ProjectKosten[],MATCH(Tb_ProjectKosten[[#Headers],[Forfat_Percentage]],Tb_ProjectKosten[#Headers],0),0),2),""),U639 &lt;=0,0),"")</f>
        <v/>
      </c>
      <c r="X639" s="4" t="str" cm="1">
        <f t="array" ref="X639">IFERROR(_xlfn.IFS(OR(F639="",LEFT(Methode_Keuze,4)="Geen"),"",AND(V639&lt;&gt;"",F639&lt;&gt;"Arbeidskosten"),ROUND(V639*VLOOKUP(F639,Tb_ProjectKosten[],MATCH(Tb_ProjectKosten[[#Headers],[Forfat_Percentage]],Tb_ProjectKosten[#Headers],0),0),2),AND(F639="Arbeidskosten",G639&lt;&gt;""),IFERROR(ROUND(V639*VLOOKUP(G639,Tb_KostenTypen[],3,0)*VLOOKUP(F639,Tb_ProjectKosten[],MATCH(Tb_ProjectKosten[[#Headers],[Forfat_Percentage]],Tb_ProjectKosten[#Headers],0),0),2),""),V639 &lt;=0,0),"")</f>
        <v/>
      </c>
      <c r="Y639" s="262"/>
      <c r="Z639" s="49"/>
      <c r="AA639" s="37" t="str" cm="1">
        <f t="array" ref="AA639">IFERROR(IF(INDEX(SubsidieTabel!$Q$1:$T$9,MATCH($F639,SubsidieTabel!$Q$1:$Q$9,0),IFERROR(MATCH(Methode_Keuze,SubsidieTabel!$Q$1:$T$1,0),2))&lt;&gt;1=TRUE,"ja",""),"")</f>
        <v/>
      </c>
    </row>
    <row r="640" spans="1:27" ht="15" customHeight="1" x14ac:dyDescent="0.25">
      <c r="A640" s="87"/>
      <c r="B640" s="219" t="str">
        <f>IF(A640&lt;&gt;"",_xlfn.MAXIFS($B$1:B639,$A$1:A639,A640)+1,"")</f>
        <v/>
      </c>
      <c r="C640" s="50"/>
      <c r="D640" s="50"/>
      <c r="E640" s="50"/>
      <c r="F640" s="50"/>
      <c r="G640" s="283"/>
      <c r="H640" s="296"/>
      <c r="I640" s="295"/>
      <c r="J640" s="295"/>
      <c r="K640" s="202"/>
      <c r="L640" s="202"/>
      <c r="M640" s="91" t="str">
        <f>IFERROR(VLOOKUP(H640,Lijsten!$H$1:$I$100,2,0),"")</f>
        <v/>
      </c>
      <c r="N640" s="91" t="str" cm="1">
        <f t="array" ref="N640">IFERROR(_xlfn.IFS(AND(LEFT(F640,6)="Arbeid",RIGHT(F640,3)&lt;&gt;"IKS"),IFERROR(VLOOKUP($G640,Tb_KostenTypen[],2,0),"tarief"),RIGHT(F640,3)="IKS","Uurtarief",LEFT(F640,6)="Arbeid","Uurtarief",AND(LEFT(F640,8)="Bijdrage",RIGHT(F640,15)="(vrijwilligers)"),"Vast tarief"),"")</f>
        <v/>
      </c>
      <c r="O640" s="92"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tarief",IF(LEFT(F640,8)="Bijdrage",VLOOKUP($F640,Tb_KostenTypen[],MATCH(Methode_Keuze,Tb_KostenTypen[#Headers],0),0),VLOOKUP($G640,Lijsten!L:O,4,0))),""),"")</f>
        <v/>
      </c>
      <c r="P640" s="92"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tarief",IF(LEFT(F640,8)="Bijdrage",VLOOKUP($F640,Tb_KostenTypen[],MATCH(Methode_Keuze,Tb_KostenTypen[#Headers],0),0),VLOOKUP($G640,Lijsten!L:O,4,0))),""),"")</f>
        <v/>
      </c>
      <c r="Q640" s="50"/>
      <c r="R640" s="50"/>
      <c r="S640" s="83"/>
      <c r="T640" s="51"/>
      <c r="U640" s="4" t="str" cm="1">
        <f t="array" ref="U640">IF(AA640&lt;&gt;"ja",_xlfn.IFNA(_xlfn.IFS(AND(O640&lt;&gt;"",F640&lt;&gt;"",RIGHT($N640,6)="tarief"),O640*Q640,S640&gt;0,IF(F640&lt;&gt;"",S640,"")),""),"")</f>
        <v/>
      </c>
      <c r="V640" s="4" t="str" cm="1">
        <f t="array" ref="V640">IF(AA640&lt;&gt;"ja",_xlfn.IFNA(_xlfn.IFS(AND(P640&lt;&gt;"",R640&lt;&gt;"",RIGHT($N640,6)="tarief"),P640*R640,T640&gt;0,T640),""),"")</f>
        <v/>
      </c>
      <c r="W640" s="4" t="str" cm="1">
        <f t="array" ref="W640">IFERROR(_xlfn.IFS(OR(F640="",LEFT(Methode_Keuze,4)="Geen"),"",AND(U640&lt;&gt;"",F640&lt;&gt;"Arbeidskosten"),ROUND(U640*VLOOKUP(F640,Tb_ProjectKosten[],MATCH(Tb_ProjectKosten[[#Headers],[Forfat_Percentage]],Tb_ProjectKosten[#Headers],0),0),2),AND(F640="Arbeidskosten",G640&lt;&gt;""),IFERROR(ROUND(U640*VLOOKUP(G640,Tb_KostenTypen[],3,0)*VLOOKUP(F640,Tb_ProjectKosten[],MATCH(Tb_ProjectKosten[[#Headers],[Forfat_Percentage]],Tb_ProjectKosten[#Headers],0),0),2),""),U640 &lt;=0,0),"")</f>
        <v/>
      </c>
      <c r="X640" s="4" t="str" cm="1">
        <f t="array" ref="X640">IFERROR(_xlfn.IFS(OR(F640="",LEFT(Methode_Keuze,4)="Geen"),"",AND(V640&lt;&gt;"",F640&lt;&gt;"Arbeidskosten"),ROUND(V640*VLOOKUP(F640,Tb_ProjectKosten[],MATCH(Tb_ProjectKosten[[#Headers],[Forfat_Percentage]],Tb_ProjectKosten[#Headers],0),0),2),AND(F640="Arbeidskosten",G640&lt;&gt;""),IFERROR(ROUND(V640*VLOOKUP(G640,Tb_KostenTypen[],3,0)*VLOOKUP(F640,Tb_ProjectKosten[],MATCH(Tb_ProjectKosten[[#Headers],[Forfat_Percentage]],Tb_ProjectKosten[#Headers],0),0),2),""),V640 &lt;=0,0),"")</f>
        <v/>
      </c>
      <c r="Y640" s="262"/>
      <c r="Z640" s="49"/>
      <c r="AA640" s="37" t="str" cm="1">
        <f t="array" ref="AA640">IFERROR(IF(INDEX(SubsidieTabel!$Q$1:$T$9,MATCH($F640,SubsidieTabel!$Q$1:$Q$9,0),IFERROR(MATCH(Methode_Keuze,SubsidieTabel!$Q$1:$T$1,0),2))&lt;&gt;1=TRUE,"ja",""),"")</f>
        <v/>
      </c>
    </row>
    <row r="641" spans="1:27" ht="15" customHeight="1" x14ac:dyDescent="0.25">
      <c r="A641" s="87"/>
      <c r="B641" s="219" t="str">
        <f>IF(A641&lt;&gt;"",_xlfn.MAXIFS($B$1:B640,$A$1:A640,A641)+1,"")</f>
        <v/>
      </c>
      <c r="C641" s="50"/>
      <c r="D641" s="50"/>
      <c r="E641" s="50"/>
      <c r="F641" s="50"/>
      <c r="G641" s="283"/>
      <c r="H641" s="296"/>
      <c r="I641" s="295"/>
      <c r="J641" s="295"/>
      <c r="K641" s="202"/>
      <c r="L641" s="202"/>
      <c r="M641" s="91" t="str">
        <f>IFERROR(VLOOKUP(H641,Lijsten!$H$1:$I$100,2,0),"")</f>
        <v/>
      </c>
      <c r="N641" s="91" t="str" cm="1">
        <f t="array" ref="N641">IFERROR(_xlfn.IFS(AND(LEFT(F641,6)="Arbeid",RIGHT(F641,3)&lt;&gt;"IKS"),IFERROR(VLOOKUP($G641,Tb_KostenTypen[],2,0),"tarief"),RIGHT(F641,3)="IKS","Uurtarief",LEFT(F641,6)="Arbeid","Uurtarief",AND(LEFT(F641,8)="Bijdrage",RIGHT(F641,15)="(vrijwilligers)"),"Vast tarief"),"")</f>
        <v/>
      </c>
      <c r="O641" s="92"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tarief",IF(LEFT(F641,8)="Bijdrage",VLOOKUP($F641,Tb_KostenTypen[],MATCH(Methode_Keuze,Tb_KostenTypen[#Headers],0),0),VLOOKUP($G641,Lijsten!L:O,4,0))),""),"")</f>
        <v/>
      </c>
      <c r="P641" s="92"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tarief",IF(LEFT(F641,8)="Bijdrage",VLOOKUP($F641,Tb_KostenTypen[],MATCH(Methode_Keuze,Tb_KostenTypen[#Headers],0),0),VLOOKUP($G641,Lijsten!L:O,4,0))),""),"")</f>
        <v/>
      </c>
      <c r="Q641" s="50"/>
      <c r="R641" s="50"/>
      <c r="S641" s="83"/>
      <c r="T641" s="51"/>
      <c r="U641" s="4" t="str" cm="1">
        <f t="array" ref="U641">IF(AA641&lt;&gt;"ja",_xlfn.IFNA(_xlfn.IFS(AND(O641&lt;&gt;"",F641&lt;&gt;"",RIGHT($N641,6)="tarief"),O641*Q641,S641&gt;0,IF(F641&lt;&gt;"",S641,"")),""),"")</f>
        <v/>
      </c>
      <c r="V641" s="4" t="str" cm="1">
        <f t="array" ref="V641">IF(AA641&lt;&gt;"ja",_xlfn.IFNA(_xlfn.IFS(AND(P641&lt;&gt;"",R641&lt;&gt;"",RIGHT($N641,6)="tarief"),P641*R641,T641&gt;0,T641),""),"")</f>
        <v/>
      </c>
      <c r="W641" s="4" t="str" cm="1">
        <f t="array" ref="W641">IFERROR(_xlfn.IFS(OR(F641="",LEFT(Methode_Keuze,4)="Geen"),"",AND(U641&lt;&gt;"",F641&lt;&gt;"Arbeidskosten"),ROUND(U641*VLOOKUP(F641,Tb_ProjectKosten[],MATCH(Tb_ProjectKosten[[#Headers],[Forfat_Percentage]],Tb_ProjectKosten[#Headers],0),0),2),AND(F641="Arbeidskosten",G641&lt;&gt;""),IFERROR(ROUND(U641*VLOOKUP(G641,Tb_KostenTypen[],3,0)*VLOOKUP(F641,Tb_ProjectKosten[],MATCH(Tb_ProjectKosten[[#Headers],[Forfat_Percentage]],Tb_ProjectKosten[#Headers],0),0),2),""),U641 &lt;=0,0),"")</f>
        <v/>
      </c>
      <c r="X641" s="4" t="str" cm="1">
        <f t="array" ref="X641">IFERROR(_xlfn.IFS(OR(F641="",LEFT(Methode_Keuze,4)="Geen"),"",AND(V641&lt;&gt;"",F641&lt;&gt;"Arbeidskosten"),ROUND(V641*VLOOKUP(F641,Tb_ProjectKosten[],MATCH(Tb_ProjectKosten[[#Headers],[Forfat_Percentage]],Tb_ProjectKosten[#Headers],0),0),2),AND(F641="Arbeidskosten",G641&lt;&gt;""),IFERROR(ROUND(V641*VLOOKUP(G641,Tb_KostenTypen[],3,0)*VLOOKUP(F641,Tb_ProjectKosten[],MATCH(Tb_ProjectKosten[[#Headers],[Forfat_Percentage]],Tb_ProjectKosten[#Headers],0),0),2),""),V641 &lt;=0,0),"")</f>
        <v/>
      </c>
      <c r="Y641" s="262"/>
      <c r="Z641" s="49"/>
      <c r="AA641" s="37" t="str" cm="1">
        <f t="array" ref="AA641">IFERROR(IF(INDEX(SubsidieTabel!$Q$1:$T$9,MATCH($F641,SubsidieTabel!$Q$1:$Q$9,0),IFERROR(MATCH(Methode_Keuze,SubsidieTabel!$Q$1:$T$1,0),2))&lt;&gt;1=TRUE,"ja",""),"")</f>
        <v/>
      </c>
    </row>
    <row r="642" spans="1:27" ht="15" customHeight="1" x14ac:dyDescent="0.25">
      <c r="A642" s="87"/>
      <c r="B642" s="219" t="str">
        <f>IF(A642&lt;&gt;"",_xlfn.MAXIFS($B$1:B641,$A$1:A641,A642)+1,"")</f>
        <v/>
      </c>
      <c r="C642" s="50"/>
      <c r="D642" s="50"/>
      <c r="E642" s="50"/>
      <c r="F642" s="50"/>
      <c r="G642" s="283"/>
      <c r="H642" s="296"/>
      <c r="I642" s="295"/>
      <c r="J642" s="295"/>
      <c r="K642" s="202"/>
      <c r="L642" s="202"/>
      <c r="M642" s="91" t="str">
        <f>IFERROR(VLOOKUP(H642,Lijsten!$H$1:$I$100,2,0),"")</f>
        <v/>
      </c>
      <c r="N642" s="91" t="str" cm="1">
        <f t="array" ref="N642">IFERROR(_xlfn.IFS(AND(LEFT(F642,6)="Arbeid",RIGHT(F642,3)&lt;&gt;"IKS"),IFERROR(VLOOKUP($G642,Tb_KostenTypen[],2,0),"tarief"),RIGHT(F642,3)="IKS","Uurtarief",LEFT(F642,6)="Arbeid","Uurtarief",AND(LEFT(F642,8)="Bijdrage",RIGHT(F642,15)="(vrijwilligers)"),"Vast tarief"),"")</f>
        <v/>
      </c>
      <c r="O642" s="92"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tarief",IF(LEFT(F642,8)="Bijdrage",VLOOKUP($F642,Tb_KostenTypen[],MATCH(Methode_Keuze,Tb_KostenTypen[#Headers],0),0),VLOOKUP($G642,Lijsten!L:O,4,0))),""),"")</f>
        <v/>
      </c>
      <c r="P642" s="92"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tarief",IF(LEFT(F642,8)="Bijdrage",VLOOKUP($F642,Tb_KostenTypen[],MATCH(Methode_Keuze,Tb_KostenTypen[#Headers],0),0),VLOOKUP($G642,Lijsten!L:O,4,0))),""),"")</f>
        <v/>
      </c>
      <c r="Q642" s="50"/>
      <c r="R642" s="50"/>
      <c r="S642" s="83"/>
      <c r="T642" s="51"/>
      <c r="U642" s="4" t="str" cm="1">
        <f t="array" ref="U642">IF(AA642&lt;&gt;"ja",_xlfn.IFNA(_xlfn.IFS(AND(O642&lt;&gt;"",F642&lt;&gt;"",RIGHT($N642,6)="tarief"),O642*Q642,S642&gt;0,IF(F642&lt;&gt;"",S642,"")),""),"")</f>
        <v/>
      </c>
      <c r="V642" s="4" t="str" cm="1">
        <f t="array" ref="V642">IF(AA642&lt;&gt;"ja",_xlfn.IFNA(_xlfn.IFS(AND(P642&lt;&gt;"",R642&lt;&gt;"",RIGHT($N642,6)="tarief"),P642*R642,T642&gt;0,T642),""),"")</f>
        <v/>
      </c>
      <c r="W642" s="4" t="str" cm="1">
        <f t="array" ref="W642">IFERROR(_xlfn.IFS(OR(F642="",LEFT(Methode_Keuze,4)="Geen"),"",AND(U642&lt;&gt;"",F642&lt;&gt;"Arbeidskosten"),ROUND(U642*VLOOKUP(F642,Tb_ProjectKosten[],MATCH(Tb_ProjectKosten[[#Headers],[Forfat_Percentage]],Tb_ProjectKosten[#Headers],0),0),2),AND(F642="Arbeidskosten",G642&lt;&gt;""),IFERROR(ROUND(U642*VLOOKUP(G642,Tb_KostenTypen[],3,0)*VLOOKUP(F642,Tb_ProjectKosten[],MATCH(Tb_ProjectKosten[[#Headers],[Forfat_Percentage]],Tb_ProjectKosten[#Headers],0),0),2),""),U642 &lt;=0,0),"")</f>
        <v/>
      </c>
      <c r="X642" s="4" t="str" cm="1">
        <f t="array" ref="X642">IFERROR(_xlfn.IFS(OR(F642="",LEFT(Methode_Keuze,4)="Geen"),"",AND(V642&lt;&gt;"",F642&lt;&gt;"Arbeidskosten"),ROUND(V642*VLOOKUP(F642,Tb_ProjectKosten[],MATCH(Tb_ProjectKosten[[#Headers],[Forfat_Percentage]],Tb_ProjectKosten[#Headers],0),0),2),AND(F642="Arbeidskosten",G642&lt;&gt;""),IFERROR(ROUND(V642*VLOOKUP(G642,Tb_KostenTypen[],3,0)*VLOOKUP(F642,Tb_ProjectKosten[],MATCH(Tb_ProjectKosten[[#Headers],[Forfat_Percentage]],Tb_ProjectKosten[#Headers],0),0),2),""),V642 &lt;=0,0),"")</f>
        <v/>
      </c>
      <c r="Y642" s="262"/>
      <c r="Z642" s="49"/>
      <c r="AA642" s="37" t="str" cm="1">
        <f t="array" ref="AA642">IFERROR(IF(INDEX(SubsidieTabel!$Q$1:$T$9,MATCH($F642,SubsidieTabel!$Q$1:$Q$9,0),IFERROR(MATCH(Methode_Keuze,SubsidieTabel!$Q$1:$T$1,0),2))&lt;&gt;1=TRUE,"ja",""),"")</f>
        <v/>
      </c>
    </row>
    <row r="643" spans="1:27" ht="15" customHeight="1" x14ac:dyDescent="0.25">
      <c r="A643" s="87"/>
      <c r="B643" s="219" t="str">
        <f>IF(A643&lt;&gt;"",_xlfn.MAXIFS($B$1:B642,$A$1:A642,A643)+1,"")</f>
        <v/>
      </c>
      <c r="C643" s="50"/>
      <c r="D643" s="50"/>
      <c r="E643" s="50"/>
      <c r="F643" s="50"/>
      <c r="G643" s="283"/>
      <c r="H643" s="296"/>
      <c r="I643" s="295"/>
      <c r="J643" s="295"/>
      <c r="K643" s="202"/>
      <c r="L643" s="202"/>
      <c r="M643" s="91" t="str">
        <f>IFERROR(VLOOKUP(H643,Lijsten!$H$1:$I$100,2,0),"")</f>
        <v/>
      </c>
      <c r="N643" s="91" t="str" cm="1">
        <f t="array" ref="N643">IFERROR(_xlfn.IFS(AND(LEFT(F643,6)="Arbeid",RIGHT(F643,3)&lt;&gt;"IKS"),IFERROR(VLOOKUP($G643,Tb_KostenTypen[],2,0),"tarief"),RIGHT(F643,3)="IKS","Uurtarief",LEFT(F643,6)="Arbeid","Uurtarief",AND(LEFT(F643,8)="Bijdrage",RIGHT(F643,15)="(vrijwilligers)"),"Vast tarief"),"")</f>
        <v/>
      </c>
      <c r="O643" s="92"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tarief",IF(LEFT(F643,8)="Bijdrage",VLOOKUP($F643,Tb_KostenTypen[],MATCH(Methode_Keuze,Tb_KostenTypen[#Headers],0),0),VLOOKUP($G643,Lijsten!L:O,4,0))),""),"")</f>
        <v/>
      </c>
      <c r="P643" s="92"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tarief",IF(LEFT(F643,8)="Bijdrage",VLOOKUP($F643,Tb_KostenTypen[],MATCH(Methode_Keuze,Tb_KostenTypen[#Headers],0),0),VLOOKUP($G643,Lijsten!L:O,4,0))),""),"")</f>
        <v/>
      </c>
      <c r="Q643" s="50"/>
      <c r="R643" s="50"/>
      <c r="S643" s="83"/>
      <c r="T643" s="51"/>
      <c r="U643" s="4" t="str" cm="1">
        <f t="array" ref="U643">IF(AA643&lt;&gt;"ja",_xlfn.IFNA(_xlfn.IFS(AND(O643&lt;&gt;"",F643&lt;&gt;"",RIGHT($N643,6)="tarief"),O643*Q643,S643&gt;0,IF(F643&lt;&gt;"",S643,"")),""),"")</f>
        <v/>
      </c>
      <c r="V643" s="4" t="str" cm="1">
        <f t="array" ref="V643">IF(AA643&lt;&gt;"ja",_xlfn.IFNA(_xlfn.IFS(AND(P643&lt;&gt;"",R643&lt;&gt;"",RIGHT($N643,6)="tarief"),P643*R643,T643&gt;0,T643),""),"")</f>
        <v/>
      </c>
      <c r="W643" s="4" t="str" cm="1">
        <f t="array" ref="W643">IFERROR(_xlfn.IFS(OR(F643="",LEFT(Methode_Keuze,4)="Geen"),"",AND(U643&lt;&gt;"",F643&lt;&gt;"Arbeidskosten"),ROUND(U643*VLOOKUP(F643,Tb_ProjectKosten[],MATCH(Tb_ProjectKosten[[#Headers],[Forfat_Percentage]],Tb_ProjectKosten[#Headers],0),0),2),AND(F643="Arbeidskosten",G643&lt;&gt;""),IFERROR(ROUND(U643*VLOOKUP(G643,Tb_KostenTypen[],3,0)*VLOOKUP(F643,Tb_ProjectKosten[],MATCH(Tb_ProjectKosten[[#Headers],[Forfat_Percentage]],Tb_ProjectKosten[#Headers],0),0),2),""),U643 &lt;=0,0),"")</f>
        <v/>
      </c>
      <c r="X643" s="4" t="str" cm="1">
        <f t="array" ref="X643">IFERROR(_xlfn.IFS(OR(F643="",LEFT(Methode_Keuze,4)="Geen"),"",AND(V643&lt;&gt;"",F643&lt;&gt;"Arbeidskosten"),ROUND(V643*VLOOKUP(F643,Tb_ProjectKosten[],MATCH(Tb_ProjectKosten[[#Headers],[Forfat_Percentage]],Tb_ProjectKosten[#Headers],0),0),2),AND(F643="Arbeidskosten",G643&lt;&gt;""),IFERROR(ROUND(V643*VLOOKUP(G643,Tb_KostenTypen[],3,0)*VLOOKUP(F643,Tb_ProjectKosten[],MATCH(Tb_ProjectKosten[[#Headers],[Forfat_Percentage]],Tb_ProjectKosten[#Headers],0),0),2),""),V643 &lt;=0,0),"")</f>
        <v/>
      </c>
      <c r="Y643" s="262"/>
      <c r="Z643" s="49"/>
      <c r="AA643" s="37" t="str" cm="1">
        <f t="array" ref="AA643">IFERROR(IF(INDEX(SubsidieTabel!$Q$1:$T$9,MATCH($F643,SubsidieTabel!$Q$1:$Q$9,0),IFERROR(MATCH(Methode_Keuze,SubsidieTabel!$Q$1:$T$1,0),2))&lt;&gt;1=TRUE,"ja",""),"")</f>
        <v/>
      </c>
    </row>
    <row r="644" spans="1:27" ht="15" customHeight="1" x14ac:dyDescent="0.25">
      <c r="A644" s="87"/>
      <c r="B644" s="219" t="str">
        <f>IF(A644&lt;&gt;"",_xlfn.MAXIFS($B$1:B643,$A$1:A643,A644)+1,"")</f>
        <v/>
      </c>
      <c r="C644" s="50"/>
      <c r="D644" s="50"/>
      <c r="E644" s="50"/>
      <c r="F644" s="50"/>
      <c r="G644" s="283"/>
      <c r="H644" s="296"/>
      <c r="I644" s="295"/>
      <c r="J644" s="295"/>
      <c r="K644" s="202"/>
      <c r="L644" s="202"/>
      <c r="M644" s="91" t="str">
        <f>IFERROR(VLOOKUP(H644,Lijsten!$H$1:$I$100,2,0),"")</f>
        <v/>
      </c>
      <c r="N644" s="91" t="str" cm="1">
        <f t="array" ref="N644">IFERROR(_xlfn.IFS(AND(LEFT(F644,6)="Arbeid",RIGHT(F644,3)&lt;&gt;"IKS"),IFERROR(VLOOKUP($G644,Tb_KostenTypen[],2,0),"tarief"),RIGHT(F644,3)="IKS","Uurtarief",LEFT(F644,6)="Arbeid","Uurtarief",AND(LEFT(F644,8)="Bijdrage",RIGHT(F644,15)="(vrijwilligers)"),"Vast tarief"),"")</f>
        <v/>
      </c>
      <c r="O644" s="92"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tarief",IF(LEFT(F644,8)="Bijdrage",VLOOKUP($F644,Tb_KostenTypen[],MATCH(Methode_Keuze,Tb_KostenTypen[#Headers],0),0),VLOOKUP($G644,Lijsten!L:O,4,0))),""),"")</f>
        <v/>
      </c>
      <c r="P644" s="92"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tarief",IF(LEFT(F644,8)="Bijdrage",VLOOKUP($F644,Tb_KostenTypen[],MATCH(Methode_Keuze,Tb_KostenTypen[#Headers],0),0),VLOOKUP($G644,Lijsten!L:O,4,0))),""),"")</f>
        <v/>
      </c>
      <c r="Q644" s="50"/>
      <c r="R644" s="50"/>
      <c r="S644" s="83"/>
      <c r="T644" s="51"/>
      <c r="U644" s="4" t="str" cm="1">
        <f t="array" ref="U644">IF(AA644&lt;&gt;"ja",_xlfn.IFNA(_xlfn.IFS(AND(O644&lt;&gt;"",F644&lt;&gt;"",RIGHT($N644,6)="tarief"),O644*Q644,S644&gt;0,IF(F644&lt;&gt;"",S644,"")),""),"")</f>
        <v/>
      </c>
      <c r="V644" s="4" t="str" cm="1">
        <f t="array" ref="V644">IF(AA644&lt;&gt;"ja",_xlfn.IFNA(_xlfn.IFS(AND(P644&lt;&gt;"",R644&lt;&gt;"",RIGHT($N644,6)="tarief"),P644*R644,T644&gt;0,T644),""),"")</f>
        <v/>
      </c>
      <c r="W644" s="4" t="str" cm="1">
        <f t="array" ref="W644">IFERROR(_xlfn.IFS(OR(F644="",LEFT(Methode_Keuze,4)="Geen"),"",AND(U644&lt;&gt;"",F644&lt;&gt;"Arbeidskosten"),ROUND(U644*VLOOKUP(F644,Tb_ProjectKosten[],MATCH(Tb_ProjectKosten[[#Headers],[Forfat_Percentage]],Tb_ProjectKosten[#Headers],0),0),2),AND(F644="Arbeidskosten",G644&lt;&gt;""),IFERROR(ROUND(U644*VLOOKUP(G644,Tb_KostenTypen[],3,0)*VLOOKUP(F644,Tb_ProjectKosten[],MATCH(Tb_ProjectKosten[[#Headers],[Forfat_Percentage]],Tb_ProjectKosten[#Headers],0),0),2),""),U644 &lt;=0,0),"")</f>
        <v/>
      </c>
      <c r="X644" s="4" t="str" cm="1">
        <f t="array" ref="X644">IFERROR(_xlfn.IFS(OR(F644="",LEFT(Methode_Keuze,4)="Geen"),"",AND(V644&lt;&gt;"",F644&lt;&gt;"Arbeidskosten"),ROUND(V644*VLOOKUP(F644,Tb_ProjectKosten[],MATCH(Tb_ProjectKosten[[#Headers],[Forfat_Percentage]],Tb_ProjectKosten[#Headers],0),0),2),AND(F644="Arbeidskosten",G644&lt;&gt;""),IFERROR(ROUND(V644*VLOOKUP(G644,Tb_KostenTypen[],3,0)*VLOOKUP(F644,Tb_ProjectKosten[],MATCH(Tb_ProjectKosten[[#Headers],[Forfat_Percentage]],Tb_ProjectKosten[#Headers],0),0),2),""),V644 &lt;=0,0),"")</f>
        <v/>
      </c>
      <c r="Y644" s="262"/>
      <c r="Z644" s="49"/>
      <c r="AA644" s="37" t="str" cm="1">
        <f t="array" ref="AA644">IFERROR(IF(INDEX(SubsidieTabel!$Q$1:$T$9,MATCH($F644,SubsidieTabel!$Q$1:$Q$9,0),IFERROR(MATCH(Methode_Keuze,SubsidieTabel!$Q$1:$T$1,0),2))&lt;&gt;1=TRUE,"ja",""),"")</f>
        <v/>
      </c>
    </row>
    <row r="645" spans="1:27" ht="15" customHeight="1" x14ac:dyDescent="0.25">
      <c r="A645" s="87"/>
      <c r="B645" s="219" t="str">
        <f>IF(A645&lt;&gt;"",_xlfn.MAXIFS($B$1:B644,$A$1:A644,A645)+1,"")</f>
        <v/>
      </c>
      <c r="C645" s="50"/>
      <c r="D645" s="50"/>
      <c r="E645" s="50"/>
      <c r="F645" s="50"/>
      <c r="G645" s="283"/>
      <c r="H645" s="296"/>
      <c r="I645" s="295"/>
      <c r="J645" s="295"/>
      <c r="K645" s="202"/>
      <c r="L645" s="202"/>
      <c r="M645" s="91" t="str">
        <f>IFERROR(VLOOKUP(H645,Lijsten!$H$1:$I$100,2,0),"")</f>
        <v/>
      </c>
      <c r="N645" s="91" t="str" cm="1">
        <f t="array" ref="N645">IFERROR(_xlfn.IFS(AND(LEFT(F645,6)="Arbeid",RIGHT(F645,3)&lt;&gt;"IKS"),IFERROR(VLOOKUP($G645,Tb_KostenTypen[],2,0),"tarief"),RIGHT(F645,3)="IKS","Uurtarief",LEFT(F645,6)="Arbeid","Uurtarief",AND(LEFT(F645,8)="Bijdrage",RIGHT(F645,15)="(vrijwilligers)"),"Vast tarief"),"")</f>
        <v/>
      </c>
      <c r="O645" s="92"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tarief",IF(LEFT(F645,8)="Bijdrage",VLOOKUP($F645,Tb_KostenTypen[],MATCH(Methode_Keuze,Tb_KostenTypen[#Headers],0),0),VLOOKUP($G645,Lijsten!L:O,4,0))),""),"")</f>
        <v/>
      </c>
      <c r="P645" s="92"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tarief",IF(LEFT(F645,8)="Bijdrage",VLOOKUP($F645,Tb_KostenTypen[],MATCH(Methode_Keuze,Tb_KostenTypen[#Headers],0),0),VLOOKUP($G645,Lijsten!L:O,4,0))),""),"")</f>
        <v/>
      </c>
      <c r="Q645" s="50"/>
      <c r="R645" s="50"/>
      <c r="S645" s="83"/>
      <c r="T645" s="51"/>
      <c r="U645" s="4" t="str" cm="1">
        <f t="array" ref="U645">IF(AA645&lt;&gt;"ja",_xlfn.IFNA(_xlfn.IFS(AND(O645&lt;&gt;"",F645&lt;&gt;"",RIGHT($N645,6)="tarief"),O645*Q645,S645&gt;0,IF(F645&lt;&gt;"",S645,"")),""),"")</f>
        <v/>
      </c>
      <c r="V645" s="4" t="str" cm="1">
        <f t="array" ref="V645">IF(AA645&lt;&gt;"ja",_xlfn.IFNA(_xlfn.IFS(AND(P645&lt;&gt;"",R645&lt;&gt;"",RIGHT($N645,6)="tarief"),P645*R645,T645&gt;0,T645),""),"")</f>
        <v/>
      </c>
      <c r="W645" s="4" t="str" cm="1">
        <f t="array" ref="W645">IFERROR(_xlfn.IFS(OR(F645="",LEFT(Methode_Keuze,4)="Geen"),"",AND(U645&lt;&gt;"",F645&lt;&gt;"Arbeidskosten"),ROUND(U645*VLOOKUP(F645,Tb_ProjectKosten[],MATCH(Tb_ProjectKosten[[#Headers],[Forfat_Percentage]],Tb_ProjectKosten[#Headers],0),0),2),AND(F645="Arbeidskosten",G645&lt;&gt;""),IFERROR(ROUND(U645*VLOOKUP(G645,Tb_KostenTypen[],3,0)*VLOOKUP(F645,Tb_ProjectKosten[],MATCH(Tb_ProjectKosten[[#Headers],[Forfat_Percentage]],Tb_ProjectKosten[#Headers],0),0),2),""),U645 &lt;=0,0),"")</f>
        <v/>
      </c>
      <c r="X645" s="4" t="str" cm="1">
        <f t="array" ref="X645">IFERROR(_xlfn.IFS(OR(F645="",LEFT(Methode_Keuze,4)="Geen"),"",AND(V645&lt;&gt;"",F645&lt;&gt;"Arbeidskosten"),ROUND(V645*VLOOKUP(F645,Tb_ProjectKosten[],MATCH(Tb_ProjectKosten[[#Headers],[Forfat_Percentage]],Tb_ProjectKosten[#Headers],0),0),2),AND(F645="Arbeidskosten",G645&lt;&gt;""),IFERROR(ROUND(V645*VLOOKUP(G645,Tb_KostenTypen[],3,0)*VLOOKUP(F645,Tb_ProjectKosten[],MATCH(Tb_ProjectKosten[[#Headers],[Forfat_Percentage]],Tb_ProjectKosten[#Headers],0),0),2),""),V645 &lt;=0,0),"")</f>
        <v/>
      </c>
      <c r="Y645" s="262"/>
      <c r="Z645" s="49"/>
      <c r="AA645" s="37" t="str" cm="1">
        <f t="array" ref="AA645">IFERROR(IF(INDEX(SubsidieTabel!$Q$1:$T$9,MATCH($F645,SubsidieTabel!$Q$1:$Q$9,0),IFERROR(MATCH(Methode_Keuze,SubsidieTabel!$Q$1:$T$1,0),2))&lt;&gt;1=TRUE,"ja",""),"")</f>
        <v/>
      </c>
    </row>
    <row r="646" spans="1:27" ht="15" customHeight="1" x14ac:dyDescent="0.25">
      <c r="A646" s="87"/>
      <c r="B646" s="219" t="str">
        <f>IF(A646&lt;&gt;"",_xlfn.MAXIFS($B$1:B645,$A$1:A645,A646)+1,"")</f>
        <v/>
      </c>
      <c r="C646" s="50"/>
      <c r="D646" s="50"/>
      <c r="E646" s="50"/>
      <c r="F646" s="50"/>
      <c r="G646" s="283"/>
      <c r="H646" s="296"/>
      <c r="I646" s="295"/>
      <c r="J646" s="295"/>
      <c r="K646" s="202"/>
      <c r="L646" s="202"/>
      <c r="M646" s="91" t="str">
        <f>IFERROR(VLOOKUP(H646,Lijsten!$H$1:$I$100,2,0),"")</f>
        <v/>
      </c>
      <c r="N646" s="91" t="str" cm="1">
        <f t="array" ref="N646">IFERROR(_xlfn.IFS(AND(LEFT(F646,6)="Arbeid",RIGHT(F646,3)&lt;&gt;"IKS"),IFERROR(VLOOKUP($G646,Tb_KostenTypen[],2,0),"tarief"),RIGHT(F646,3)="IKS","Uurtarief",LEFT(F646,6)="Arbeid","Uurtarief",AND(LEFT(F646,8)="Bijdrage",RIGHT(F646,15)="(vrijwilligers)"),"Vast tarief"),"")</f>
        <v/>
      </c>
      <c r="O646" s="92"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tarief",IF(LEFT(F646,8)="Bijdrage",VLOOKUP($F646,Tb_KostenTypen[],MATCH(Methode_Keuze,Tb_KostenTypen[#Headers],0),0),VLOOKUP($G646,Lijsten!L:O,4,0))),""),"")</f>
        <v/>
      </c>
      <c r="P646" s="92"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tarief",IF(LEFT(F646,8)="Bijdrage",VLOOKUP($F646,Tb_KostenTypen[],MATCH(Methode_Keuze,Tb_KostenTypen[#Headers],0),0),VLOOKUP($G646,Lijsten!L:O,4,0))),""),"")</f>
        <v/>
      </c>
      <c r="Q646" s="50"/>
      <c r="R646" s="50"/>
      <c r="S646" s="83"/>
      <c r="T646" s="51"/>
      <c r="U646" s="4" t="str" cm="1">
        <f t="array" ref="U646">IF(AA646&lt;&gt;"ja",_xlfn.IFNA(_xlfn.IFS(AND(O646&lt;&gt;"",F646&lt;&gt;"",RIGHT($N646,6)="tarief"),O646*Q646,S646&gt;0,IF(F646&lt;&gt;"",S646,"")),""),"")</f>
        <v/>
      </c>
      <c r="V646" s="4" t="str" cm="1">
        <f t="array" ref="V646">IF(AA646&lt;&gt;"ja",_xlfn.IFNA(_xlfn.IFS(AND(P646&lt;&gt;"",R646&lt;&gt;"",RIGHT($N646,6)="tarief"),P646*R646,T646&gt;0,T646),""),"")</f>
        <v/>
      </c>
      <c r="W646" s="4" t="str" cm="1">
        <f t="array" ref="W646">IFERROR(_xlfn.IFS(OR(F646="",LEFT(Methode_Keuze,4)="Geen"),"",AND(U646&lt;&gt;"",F646&lt;&gt;"Arbeidskosten"),ROUND(U646*VLOOKUP(F646,Tb_ProjectKosten[],MATCH(Tb_ProjectKosten[[#Headers],[Forfat_Percentage]],Tb_ProjectKosten[#Headers],0),0),2),AND(F646="Arbeidskosten",G646&lt;&gt;""),IFERROR(ROUND(U646*VLOOKUP(G646,Tb_KostenTypen[],3,0)*VLOOKUP(F646,Tb_ProjectKosten[],MATCH(Tb_ProjectKosten[[#Headers],[Forfat_Percentage]],Tb_ProjectKosten[#Headers],0),0),2),""),U646 &lt;=0,0),"")</f>
        <v/>
      </c>
      <c r="X646" s="4" t="str" cm="1">
        <f t="array" ref="X646">IFERROR(_xlfn.IFS(OR(F646="",LEFT(Methode_Keuze,4)="Geen"),"",AND(V646&lt;&gt;"",F646&lt;&gt;"Arbeidskosten"),ROUND(V646*VLOOKUP(F646,Tb_ProjectKosten[],MATCH(Tb_ProjectKosten[[#Headers],[Forfat_Percentage]],Tb_ProjectKosten[#Headers],0),0),2),AND(F646="Arbeidskosten",G646&lt;&gt;""),IFERROR(ROUND(V646*VLOOKUP(G646,Tb_KostenTypen[],3,0)*VLOOKUP(F646,Tb_ProjectKosten[],MATCH(Tb_ProjectKosten[[#Headers],[Forfat_Percentage]],Tb_ProjectKosten[#Headers],0),0),2),""),V646 &lt;=0,0),"")</f>
        <v/>
      </c>
      <c r="Y646" s="262"/>
      <c r="Z646" s="49"/>
      <c r="AA646" s="37" t="str" cm="1">
        <f t="array" ref="AA646">IFERROR(IF(INDEX(SubsidieTabel!$Q$1:$T$9,MATCH($F646,SubsidieTabel!$Q$1:$Q$9,0),IFERROR(MATCH(Methode_Keuze,SubsidieTabel!$Q$1:$T$1,0),2))&lt;&gt;1=TRUE,"ja",""),"")</f>
        <v/>
      </c>
    </row>
    <row r="647" spans="1:27" ht="15" customHeight="1" x14ac:dyDescent="0.25">
      <c r="A647" s="87"/>
      <c r="B647" s="219" t="str">
        <f>IF(A647&lt;&gt;"",_xlfn.MAXIFS($B$1:B646,$A$1:A646,A647)+1,"")</f>
        <v/>
      </c>
      <c r="C647" s="50"/>
      <c r="D647" s="50"/>
      <c r="E647" s="50"/>
      <c r="F647" s="50"/>
      <c r="G647" s="283"/>
      <c r="H647" s="296"/>
      <c r="I647" s="295"/>
      <c r="J647" s="295"/>
      <c r="K647" s="202"/>
      <c r="L647" s="202"/>
      <c r="M647" s="91" t="str">
        <f>IFERROR(VLOOKUP(H647,Lijsten!$H$1:$I$100,2,0),"")</f>
        <v/>
      </c>
      <c r="N647" s="91" t="str" cm="1">
        <f t="array" ref="N647">IFERROR(_xlfn.IFS(AND(LEFT(F647,6)="Arbeid",RIGHT(F647,3)&lt;&gt;"IKS"),IFERROR(VLOOKUP($G647,Tb_KostenTypen[],2,0),"tarief"),RIGHT(F647,3)="IKS","Uurtarief",LEFT(F647,6)="Arbeid","Uurtarief",AND(LEFT(F647,8)="Bijdrage",RIGHT(F647,15)="(vrijwilligers)"),"Vast tarief"),"")</f>
        <v/>
      </c>
      <c r="O647" s="92"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tarief",IF(LEFT(F647,8)="Bijdrage",VLOOKUP($F647,Tb_KostenTypen[],MATCH(Methode_Keuze,Tb_KostenTypen[#Headers],0),0),VLOOKUP($G647,Lijsten!L:O,4,0))),""),"")</f>
        <v/>
      </c>
      <c r="P647" s="92"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tarief",IF(LEFT(F647,8)="Bijdrage",VLOOKUP($F647,Tb_KostenTypen[],MATCH(Methode_Keuze,Tb_KostenTypen[#Headers],0),0),VLOOKUP($G647,Lijsten!L:O,4,0))),""),"")</f>
        <v/>
      </c>
      <c r="Q647" s="50"/>
      <c r="R647" s="50"/>
      <c r="S647" s="83"/>
      <c r="T647" s="51"/>
      <c r="U647" s="4" t="str" cm="1">
        <f t="array" ref="U647">IF(AA647&lt;&gt;"ja",_xlfn.IFNA(_xlfn.IFS(AND(O647&lt;&gt;"",F647&lt;&gt;"",RIGHT($N647,6)="tarief"),O647*Q647,S647&gt;0,IF(F647&lt;&gt;"",S647,"")),""),"")</f>
        <v/>
      </c>
      <c r="V647" s="4" t="str" cm="1">
        <f t="array" ref="V647">IF(AA647&lt;&gt;"ja",_xlfn.IFNA(_xlfn.IFS(AND(P647&lt;&gt;"",R647&lt;&gt;"",RIGHT($N647,6)="tarief"),P647*R647,T647&gt;0,T647),""),"")</f>
        <v/>
      </c>
      <c r="W647" s="4" t="str" cm="1">
        <f t="array" ref="W647">IFERROR(_xlfn.IFS(OR(F647="",LEFT(Methode_Keuze,4)="Geen"),"",AND(U647&lt;&gt;"",F647&lt;&gt;"Arbeidskosten"),ROUND(U647*VLOOKUP(F647,Tb_ProjectKosten[],MATCH(Tb_ProjectKosten[[#Headers],[Forfat_Percentage]],Tb_ProjectKosten[#Headers],0),0),2),AND(F647="Arbeidskosten",G647&lt;&gt;""),IFERROR(ROUND(U647*VLOOKUP(G647,Tb_KostenTypen[],3,0)*VLOOKUP(F647,Tb_ProjectKosten[],MATCH(Tb_ProjectKosten[[#Headers],[Forfat_Percentage]],Tb_ProjectKosten[#Headers],0),0),2),""),U647 &lt;=0,0),"")</f>
        <v/>
      </c>
      <c r="X647" s="4" t="str" cm="1">
        <f t="array" ref="X647">IFERROR(_xlfn.IFS(OR(F647="",LEFT(Methode_Keuze,4)="Geen"),"",AND(V647&lt;&gt;"",F647&lt;&gt;"Arbeidskosten"),ROUND(V647*VLOOKUP(F647,Tb_ProjectKosten[],MATCH(Tb_ProjectKosten[[#Headers],[Forfat_Percentage]],Tb_ProjectKosten[#Headers],0),0),2),AND(F647="Arbeidskosten",G647&lt;&gt;""),IFERROR(ROUND(V647*VLOOKUP(G647,Tb_KostenTypen[],3,0)*VLOOKUP(F647,Tb_ProjectKosten[],MATCH(Tb_ProjectKosten[[#Headers],[Forfat_Percentage]],Tb_ProjectKosten[#Headers],0),0),2),""),V647 &lt;=0,0),"")</f>
        <v/>
      </c>
      <c r="Y647" s="262"/>
      <c r="Z647" s="49"/>
      <c r="AA647" s="37" t="str" cm="1">
        <f t="array" ref="AA647">IFERROR(IF(INDEX(SubsidieTabel!$Q$1:$T$9,MATCH($F647,SubsidieTabel!$Q$1:$Q$9,0),IFERROR(MATCH(Methode_Keuze,SubsidieTabel!$Q$1:$T$1,0),2))&lt;&gt;1=TRUE,"ja",""),"")</f>
        <v/>
      </c>
    </row>
    <row r="648" spans="1:27" ht="15" customHeight="1" x14ac:dyDescent="0.25">
      <c r="A648" s="87"/>
      <c r="B648" s="219" t="str">
        <f>IF(A648&lt;&gt;"",_xlfn.MAXIFS($B$1:B647,$A$1:A647,A648)+1,"")</f>
        <v/>
      </c>
      <c r="C648" s="50"/>
      <c r="D648" s="50"/>
      <c r="E648" s="50"/>
      <c r="F648" s="50"/>
      <c r="G648" s="283"/>
      <c r="H648" s="296"/>
      <c r="I648" s="295"/>
      <c r="J648" s="295"/>
      <c r="K648" s="202"/>
      <c r="L648" s="202"/>
      <c r="M648" s="91" t="str">
        <f>IFERROR(VLOOKUP(H648,Lijsten!$H$1:$I$100,2,0),"")</f>
        <v/>
      </c>
      <c r="N648" s="91" t="str" cm="1">
        <f t="array" ref="N648">IFERROR(_xlfn.IFS(AND(LEFT(F648,6)="Arbeid",RIGHT(F648,3)&lt;&gt;"IKS"),IFERROR(VLOOKUP($G648,Tb_KostenTypen[],2,0),"tarief"),RIGHT(F648,3)="IKS","Uurtarief",LEFT(F648,6)="Arbeid","Uurtarief",AND(LEFT(F648,8)="Bijdrage",RIGHT(F648,15)="(vrijwilligers)"),"Vast tarief"),"")</f>
        <v/>
      </c>
      <c r="O648" s="92"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tarief",IF(LEFT(F648,8)="Bijdrage",VLOOKUP($F648,Tb_KostenTypen[],MATCH(Methode_Keuze,Tb_KostenTypen[#Headers],0),0),VLOOKUP($G648,Lijsten!L:O,4,0))),""),"")</f>
        <v/>
      </c>
      <c r="P648" s="92"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tarief",IF(LEFT(F648,8)="Bijdrage",VLOOKUP($F648,Tb_KostenTypen[],MATCH(Methode_Keuze,Tb_KostenTypen[#Headers],0),0),VLOOKUP($G648,Lijsten!L:O,4,0))),""),"")</f>
        <v/>
      </c>
      <c r="Q648" s="50"/>
      <c r="R648" s="50"/>
      <c r="S648" s="83"/>
      <c r="T648" s="51"/>
      <c r="U648" s="4" t="str" cm="1">
        <f t="array" ref="U648">IF(AA648&lt;&gt;"ja",_xlfn.IFNA(_xlfn.IFS(AND(O648&lt;&gt;"",F648&lt;&gt;"",RIGHT($N648,6)="tarief"),O648*Q648,S648&gt;0,IF(F648&lt;&gt;"",S648,"")),""),"")</f>
        <v/>
      </c>
      <c r="V648" s="4" t="str" cm="1">
        <f t="array" ref="V648">IF(AA648&lt;&gt;"ja",_xlfn.IFNA(_xlfn.IFS(AND(P648&lt;&gt;"",R648&lt;&gt;"",RIGHT($N648,6)="tarief"),P648*R648,T648&gt;0,T648),""),"")</f>
        <v/>
      </c>
      <c r="W648" s="4" t="str" cm="1">
        <f t="array" ref="W648">IFERROR(_xlfn.IFS(OR(F648="",LEFT(Methode_Keuze,4)="Geen"),"",AND(U648&lt;&gt;"",F648&lt;&gt;"Arbeidskosten"),ROUND(U648*VLOOKUP(F648,Tb_ProjectKosten[],MATCH(Tb_ProjectKosten[[#Headers],[Forfat_Percentage]],Tb_ProjectKosten[#Headers],0),0),2),AND(F648="Arbeidskosten",G648&lt;&gt;""),IFERROR(ROUND(U648*VLOOKUP(G648,Tb_KostenTypen[],3,0)*VLOOKUP(F648,Tb_ProjectKosten[],MATCH(Tb_ProjectKosten[[#Headers],[Forfat_Percentage]],Tb_ProjectKosten[#Headers],0),0),2),""),U648 &lt;=0,0),"")</f>
        <v/>
      </c>
      <c r="X648" s="4" t="str" cm="1">
        <f t="array" ref="X648">IFERROR(_xlfn.IFS(OR(F648="",LEFT(Methode_Keuze,4)="Geen"),"",AND(V648&lt;&gt;"",F648&lt;&gt;"Arbeidskosten"),ROUND(V648*VLOOKUP(F648,Tb_ProjectKosten[],MATCH(Tb_ProjectKosten[[#Headers],[Forfat_Percentage]],Tb_ProjectKosten[#Headers],0),0),2),AND(F648="Arbeidskosten",G648&lt;&gt;""),IFERROR(ROUND(V648*VLOOKUP(G648,Tb_KostenTypen[],3,0)*VLOOKUP(F648,Tb_ProjectKosten[],MATCH(Tb_ProjectKosten[[#Headers],[Forfat_Percentage]],Tb_ProjectKosten[#Headers],0),0),2),""),V648 &lt;=0,0),"")</f>
        <v/>
      </c>
      <c r="Y648" s="262"/>
      <c r="Z648" s="49"/>
      <c r="AA648" s="37" t="str" cm="1">
        <f t="array" ref="AA648">IFERROR(IF(INDEX(SubsidieTabel!$Q$1:$T$9,MATCH($F648,SubsidieTabel!$Q$1:$Q$9,0),IFERROR(MATCH(Methode_Keuze,SubsidieTabel!$Q$1:$T$1,0),2))&lt;&gt;1=TRUE,"ja",""),"")</f>
        <v/>
      </c>
    </row>
    <row r="649" spans="1:27" ht="15" customHeight="1" x14ac:dyDescent="0.25">
      <c r="A649" s="87"/>
      <c r="B649" s="219" t="str">
        <f>IF(A649&lt;&gt;"",_xlfn.MAXIFS($B$1:B648,$A$1:A648,A649)+1,"")</f>
        <v/>
      </c>
      <c r="C649" s="50"/>
      <c r="D649" s="50"/>
      <c r="E649" s="50"/>
      <c r="F649" s="50"/>
      <c r="G649" s="283"/>
      <c r="H649" s="296"/>
      <c r="I649" s="295"/>
      <c r="J649" s="295"/>
      <c r="K649" s="202"/>
      <c r="L649" s="202"/>
      <c r="M649" s="91" t="str">
        <f>IFERROR(VLOOKUP(H649,Lijsten!$H$1:$I$100,2,0),"")</f>
        <v/>
      </c>
      <c r="N649" s="91" t="str" cm="1">
        <f t="array" ref="N649">IFERROR(_xlfn.IFS(AND(LEFT(F649,6)="Arbeid",RIGHT(F649,3)&lt;&gt;"IKS"),IFERROR(VLOOKUP($G649,Tb_KostenTypen[],2,0),"tarief"),RIGHT(F649,3)="IKS","Uurtarief",LEFT(F649,6)="Arbeid","Uurtarief",AND(LEFT(F649,8)="Bijdrage",RIGHT(F649,15)="(vrijwilligers)"),"Vast tarief"),"")</f>
        <v/>
      </c>
      <c r="O649" s="92"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tarief",IF(LEFT(F649,8)="Bijdrage",VLOOKUP($F649,Tb_KostenTypen[],MATCH(Methode_Keuze,Tb_KostenTypen[#Headers],0),0),VLOOKUP($G649,Lijsten!L:O,4,0))),""),"")</f>
        <v/>
      </c>
      <c r="P649" s="92"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tarief",IF(LEFT(F649,8)="Bijdrage",VLOOKUP($F649,Tb_KostenTypen[],MATCH(Methode_Keuze,Tb_KostenTypen[#Headers],0),0),VLOOKUP($G649,Lijsten!L:O,4,0))),""),"")</f>
        <v/>
      </c>
      <c r="Q649" s="50"/>
      <c r="R649" s="50"/>
      <c r="S649" s="83"/>
      <c r="T649" s="51"/>
      <c r="U649" s="4" t="str" cm="1">
        <f t="array" ref="U649">IF(AA649&lt;&gt;"ja",_xlfn.IFNA(_xlfn.IFS(AND(O649&lt;&gt;"",F649&lt;&gt;"",RIGHT($N649,6)="tarief"),O649*Q649,S649&gt;0,IF(F649&lt;&gt;"",S649,"")),""),"")</f>
        <v/>
      </c>
      <c r="V649" s="4" t="str" cm="1">
        <f t="array" ref="V649">IF(AA649&lt;&gt;"ja",_xlfn.IFNA(_xlfn.IFS(AND(P649&lt;&gt;"",R649&lt;&gt;"",RIGHT($N649,6)="tarief"),P649*R649,T649&gt;0,T649),""),"")</f>
        <v/>
      </c>
      <c r="W649" s="4" t="str" cm="1">
        <f t="array" ref="W649">IFERROR(_xlfn.IFS(OR(F649="",LEFT(Methode_Keuze,4)="Geen"),"",AND(U649&lt;&gt;"",F649&lt;&gt;"Arbeidskosten"),ROUND(U649*VLOOKUP(F649,Tb_ProjectKosten[],MATCH(Tb_ProjectKosten[[#Headers],[Forfat_Percentage]],Tb_ProjectKosten[#Headers],0),0),2),AND(F649="Arbeidskosten",G649&lt;&gt;""),IFERROR(ROUND(U649*VLOOKUP(G649,Tb_KostenTypen[],3,0)*VLOOKUP(F649,Tb_ProjectKosten[],MATCH(Tb_ProjectKosten[[#Headers],[Forfat_Percentage]],Tb_ProjectKosten[#Headers],0),0),2),""),U649 &lt;=0,0),"")</f>
        <v/>
      </c>
      <c r="X649" s="4" t="str" cm="1">
        <f t="array" ref="X649">IFERROR(_xlfn.IFS(OR(F649="",LEFT(Methode_Keuze,4)="Geen"),"",AND(V649&lt;&gt;"",F649&lt;&gt;"Arbeidskosten"),ROUND(V649*VLOOKUP(F649,Tb_ProjectKosten[],MATCH(Tb_ProjectKosten[[#Headers],[Forfat_Percentage]],Tb_ProjectKosten[#Headers],0),0),2),AND(F649="Arbeidskosten",G649&lt;&gt;""),IFERROR(ROUND(V649*VLOOKUP(G649,Tb_KostenTypen[],3,0)*VLOOKUP(F649,Tb_ProjectKosten[],MATCH(Tb_ProjectKosten[[#Headers],[Forfat_Percentage]],Tb_ProjectKosten[#Headers],0),0),2),""),V649 &lt;=0,0),"")</f>
        <v/>
      </c>
      <c r="Y649" s="262"/>
      <c r="Z649" s="49"/>
      <c r="AA649" s="37" t="str" cm="1">
        <f t="array" ref="AA649">IFERROR(IF(INDEX(SubsidieTabel!$Q$1:$T$9,MATCH($F649,SubsidieTabel!$Q$1:$Q$9,0),IFERROR(MATCH(Methode_Keuze,SubsidieTabel!$Q$1:$T$1,0),2))&lt;&gt;1=TRUE,"ja",""),"")</f>
        <v/>
      </c>
    </row>
    <row r="650" spans="1:27" ht="15" customHeight="1" x14ac:dyDescent="0.25">
      <c r="A650" s="87"/>
      <c r="B650" s="219" t="str">
        <f>IF(A650&lt;&gt;"",_xlfn.MAXIFS($B$1:B649,$A$1:A649,A650)+1,"")</f>
        <v/>
      </c>
      <c r="C650" s="50"/>
      <c r="D650" s="50"/>
      <c r="E650" s="50"/>
      <c r="F650" s="50"/>
      <c r="G650" s="283"/>
      <c r="H650" s="296"/>
      <c r="I650" s="295"/>
      <c r="J650" s="295"/>
      <c r="K650" s="202"/>
      <c r="L650" s="202"/>
      <c r="M650" s="91" t="str">
        <f>IFERROR(VLOOKUP(H650,Lijsten!$H$1:$I$100,2,0),"")</f>
        <v/>
      </c>
      <c r="N650" s="91" t="str" cm="1">
        <f t="array" ref="N650">IFERROR(_xlfn.IFS(AND(LEFT(F650,6)="Arbeid",RIGHT(F650,3)&lt;&gt;"IKS"),IFERROR(VLOOKUP($G650,Tb_KostenTypen[],2,0),"tarief"),RIGHT(F650,3)="IKS","Uurtarief",LEFT(F650,6)="Arbeid","Uurtarief",AND(LEFT(F650,8)="Bijdrage",RIGHT(F650,15)="(vrijwilligers)"),"Vast tarief"),"")</f>
        <v/>
      </c>
      <c r="O650" s="92"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tarief",IF(LEFT(F650,8)="Bijdrage",VLOOKUP($F650,Tb_KostenTypen[],MATCH(Methode_Keuze,Tb_KostenTypen[#Headers],0),0),VLOOKUP($G650,Lijsten!L:O,4,0))),""),"")</f>
        <v/>
      </c>
      <c r="P650" s="92"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tarief",IF(LEFT(F650,8)="Bijdrage",VLOOKUP($F650,Tb_KostenTypen[],MATCH(Methode_Keuze,Tb_KostenTypen[#Headers],0),0),VLOOKUP($G650,Lijsten!L:O,4,0))),""),"")</f>
        <v/>
      </c>
      <c r="Q650" s="50"/>
      <c r="R650" s="50"/>
      <c r="S650" s="83"/>
      <c r="T650" s="51"/>
      <c r="U650" s="4" t="str" cm="1">
        <f t="array" ref="U650">IF(AA650&lt;&gt;"ja",_xlfn.IFNA(_xlfn.IFS(AND(O650&lt;&gt;"",F650&lt;&gt;"",RIGHT($N650,6)="tarief"),O650*Q650,S650&gt;0,IF(F650&lt;&gt;"",S650,"")),""),"")</f>
        <v/>
      </c>
      <c r="V650" s="4" t="str" cm="1">
        <f t="array" ref="V650">IF(AA650&lt;&gt;"ja",_xlfn.IFNA(_xlfn.IFS(AND(P650&lt;&gt;"",R650&lt;&gt;"",RIGHT($N650,6)="tarief"),P650*R650,T650&gt;0,T650),""),"")</f>
        <v/>
      </c>
      <c r="W650" s="4" t="str" cm="1">
        <f t="array" ref="W650">IFERROR(_xlfn.IFS(OR(F650="",LEFT(Methode_Keuze,4)="Geen"),"",AND(U650&lt;&gt;"",F650&lt;&gt;"Arbeidskosten"),ROUND(U650*VLOOKUP(F650,Tb_ProjectKosten[],MATCH(Tb_ProjectKosten[[#Headers],[Forfat_Percentage]],Tb_ProjectKosten[#Headers],0),0),2),AND(F650="Arbeidskosten",G650&lt;&gt;""),IFERROR(ROUND(U650*VLOOKUP(G650,Tb_KostenTypen[],3,0)*VLOOKUP(F650,Tb_ProjectKosten[],MATCH(Tb_ProjectKosten[[#Headers],[Forfat_Percentage]],Tb_ProjectKosten[#Headers],0),0),2),""),U650 &lt;=0,0),"")</f>
        <v/>
      </c>
      <c r="X650" s="4" t="str" cm="1">
        <f t="array" ref="X650">IFERROR(_xlfn.IFS(OR(F650="",LEFT(Methode_Keuze,4)="Geen"),"",AND(V650&lt;&gt;"",F650&lt;&gt;"Arbeidskosten"),ROUND(V650*VLOOKUP(F650,Tb_ProjectKosten[],MATCH(Tb_ProjectKosten[[#Headers],[Forfat_Percentage]],Tb_ProjectKosten[#Headers],0),0),2),AND(F650="Arbeidskosten",G650&lt;&gt;""),IFERROR(ROUND(V650*VLOOKUP(G650,Tb_KostenTypen[],3,0)*VLOOKUP(F650,Tb_ProjectKosten[],MATCH(Tb_ProjectKosten[[#Headers],[Forfat_Percentage]],Tb_ProjectKosten[#Headers],0),0),2),""),V650 &lt;=0,0),"")</f>
        <v/>
      </c>
      <c r="Y650" s="262"/>
      <c r="Z650" s="49"/>
      <c r="AA650" s="37" t="str" cm="1">
        <f t="array" ref="AA650">IFERROR(IF(INDEX(SubsidieTabel!$Q$1:$T$9,MATCH($F650,SubsidieTabel!$Q$1:$Q$9,0),IFERROR(MATCH(Methode_Keuze,SubsidieTabel!$Q$1:$T$1,0),2))&lt;&gt;1=TRUE,"ja",""),"")</f>
        <v/>
      </c>
    </row>
    <row r="651" spans="1:27" ht="15" customHeight="1" x14ac:dyDescent="0.25">
      <c r="A651" s="87"/>
      <c r="B651" s="219" t="str">
        <f>IF(A651&lt;&gt;"",_xlfn.MAXIFS($B$1:B650,$A$1:A650,A651)+1,"")</f>
        <v/>
      </c>
      <c r="C651" s="50"/>
      <c r="D651" s="50"/>
      <c r="E651" s="50"/>
      <c r="F651" s="50"/>
      <c r="G651" s="283"/>
      <c r="H651" s="296"/>
      <c r="I651" s="295"/>
      <c r="J651" s="295"/>
      <c r="K651" s="202"/>
      <c r="L651" s="202"/>
      <c r="M651" s="91" t="str">
        <f>IFERROR(VLOOKUP(H651,Lijsten!$H$1:$I$100,2,0),"")</f>
        <v/>
      </c>
      <c r="N651" s="91" t="str" cm="1">
        <f t="array" ref="N651">IFERROR(_xlfn.IFS(AND(LEFT(F651,6)="Arbeid",RIGHT(F651,3)&lt;&gt;"IKS"),IFERROR(VLOOKUP($G651,Tb_KostenTypen[],2,0),"tarief"),RIGHT(F651,3)="IKS","Uurtarief",LEFT(F651,6)="Arbeid","Uurtarief",AND(LEFT(F651,8)="Bijdrage",RIGHT(F651,15)="(vrijwilligers)"),"Vast tarief"),"")</f>
        <v/>
      </c>
      <c r="O651" s="92"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tarief",IF(LEFT(F651,8)="Bijdrage",VLOOKUP($F651,Tb_KostenTypen[],MATCH(Methode_Keuze,Tb_KostenTypen[#Headers],0),0),VLOOKUP($G651,Lijsten!L:O,4,0))),""),"")</f>
        <v/>
      </c>
      <c r="P651" s="92"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tarief",IF(LEFT(F651,8)="Bijdrage",VLOOKUP($F651,Tb_KostenTypen[],MATCH(Methode_Keuze,Tb_KostenTypen[#Headers],0),0),VLOOKUP($G651,Lijsten!L:O,4,0))),""),"")</f>
        <v/>
      </c>
      <c r="Q651" s="50"/>
      <c r="R651" s="50"/>
      <c r="S651" s="83"/>
      <c r="T651" s="51"/>
      <c r="U651" s="4" t="str" cm="1">
        <f t="array" ref="U651">IF(AA651&lt;&gt;"ja",_xlfn.IFNA(_xlfn.IFS(AND(O651&lt;&gt;"",F651&lt;&gt;"",RIGHT($N651,6)="tarief"),O651*Q651,S651&gt;0,IF(F651&lt;&gt;"",S651,"")),""),"")</f>
        <v/>
      </c>
      <c r="V651" s="4" t="str" cm="1">
        <f t="array" ref="V651">IF(AA651&lt;&gt;"ja",_xlfn.IFNA(_xlfn.IFS(AND(P651&lt;&gt;"",R651&lt;&gt;"",RIGHT($N651,6)="tarief"),P651*R651,T651&gt;0,T651),""),"")</f>
        <v/>
      </c>
      <c r="W651" s="4" t="str" cm="1">
        <f t="array" ref="W651">IFERROR(_xlfn.IFS(OR(F651="",LEFT(Methode_Keuze,4)="Geen"),"",AND(U651&lt;&gt;"",F651&lt;&gt;"Arbeidskosten"),ROUND(U651*VLOOKUP(F651,Tb_ProjectKosten[],MATCH(Tb_ProjectKosten[[#Headers],[Forfat_Percentage]],Tb_ProjectKosten[#Headers],0),0),2),AND(F651="Arbeidskosten",G651&lt;&gt;""),IFERROR(ROUND(U651*VLOOKUP(G651,Tb_KostenTypen[],3,0)*VLOOKUP(F651,Tb_ProjectKosten[],MATCH(Tb_ProjectKosten[[#Headers],[Forfat_Percentage]],Tb_ProjectKosten[#Headers],0),0),2),""),U651 &lt;=0,0),"")</f>
        <v/>
      </c>
      <c r="X651" s="4" t="str" cm="1">
        <f t="array" ref="X651">IFERROR(_xlfn.IFS(OR(F651="",LEFT(Methode_Keuze,4)="Geen"),"",AND(V651&lt;&gt;"",F651&lt;&gt;"Arbeidskosten"),ROUND(V651*VLOOKUP(F651,Tb_ProjectKosten[],MATCH(Tb_ProjectKosten[[#Headers],[Forfat_Percentage]],Tb_ProjectKosten[#Headers],0),0),2),AND(F651="Arbeidskosten",G651&lt;&gt;""),IFERROR(ROUND(V651*VLOOKUP(G651,Tb_KostenTypen[],3,0)*VLOOKUP(F651,Tb_ProjectKosten[],MATCH(Tb_ProjectKosten[[#Headers],[Forfat_Percentage]],Tb_ProjectKosten[#Headers],0),0),2),""),V651 &lt;=0,0),"")</f>
        <v/>
      </c>
      <c r="Y651" s="262"/>
      <c r="Z651" s="49"/>
      <c r="AA651" s="37" t="str" cm="1">
        <f t="array" ref="AA651">IFERROR(IF(INDEX(SubsidieTabel!$Q$1:$T$9,MATCH($F651,SubsidieTabel!$Q$1:$Q$9,0),IFERROR(MATCH(Methode_Keuze,SubsidieTabel!$Q$1:$T$1,0),2))&lt;&gt;1=TRUE,"ja",""),"")</f>
        <v/>
      </c>
    </row>
    <row r="652" spans="1:27" ht="15" customHeight="1" x14ac:dyDescent="0.25">
      <c r="A652" s="87"/>
      <c r="B652" s="219" t="str">
        <f>IF(A652&lt;&gt;"",_xlfn.MAXIFS($B$1:B651,$A$1:A651,A652)+1,"")</f>
        <v/>
      </c>
      <c r="C652" s="50"/>
      <c r="D652" s="50"/>
      <c r="E652" s="50"/>
      <c r="F652" s="50"/>
      <c r="G652" s="283"/>
      <c r="H652" s="296"/>
      <c r="I652" s="295"/>
      <c r="J652" s="295"/>
      <c r="K652" s="202"/>
      <c r="L652" s="202"/>
      <c r="M652" s="91" t="str">
        <f>IFERROR(VLOOKUP(H652,Lijsten!$H$1:$I$100,2,0),"")</f>
        <v/>
      </c>
      <c r="N652" s="91" t="str" cm="1">
        <f t="array" ref="N652">IFERROR(_xlfn.IFS(AND(LEFT(F652,6)="Arbeid",RIGHT(F652,3)&lt;&gt;"IKS"),IFERROR(VLOOKUP($G652,Tb_KostenTypen[],2,0),"tarief"),RIGHT(F652,3)="IKS","Uurtarief",LEFT(F652,6)="Arbeid","Uurtarief",AND(LEFT(F652,8)="Bijdrage",RIGHT(F652,15)="(vrijwilligers)"),"Vast tarief"),"")</f>
        <v/>
      </c>
      <c r="O652" s="92"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tarief",IF(LEFT(F652,8)="Bijdrage",VLOOKUP($F652,Tb_KostenTypen[],MATCH(Methode_Keuze,Tb_KostenTypen[#Headers],0),0),VLOOKUP($G652,Lijsten!L:O,4,0))),""),"")</f>
        <v/>
      </c>
      <c r="P652" s="92"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tarief",IF(LEFT(F652,8)="Bijdrage",VLOOKUP($F652,Tb_KostenTypen[],MATCH(Methode_Keuze,Tb_KostenTypen[#Headers],0),0),VLOOKUP($G652,Lijsten!L:O,4,0))),""),"")</f>
        <v/>
      </c>
      <c r="Q652" s="50"/>
      <c r="R652" s="50"/>
      <c r="S652" s="83"/>
      <c r="T652" s="51"/>
      <c r="U652" s="4" t="str" cm="1">
        <f t="array" ref="U652">IF(AA652&lt;&gt;"ja",_xlfn.IFNA(_xlfn.IFS(AND(O652&lt;&gt;"",F652&lt;&gt;"",RIGHT($N652,6)="tarief"),O652*Q652,S652&gt;0,IF(F652&lt;&gt;"",S652,"")),""),"")</f>
        <v/>
      </c>
      <c r="V652" s="4" t="str" cm="1">
        <f t="array" ref="V652">IF(AA652&lt;&gt;"ja",_xlfn.IFNA(_xlfn.IFS(AND(P652&lt;&gt;"",R652&lt;&gt;"",RIGHT($N652,6)="tarief"),P652*R652,T652&gt;0,T652),""),"")</f>
        <v/>
      </c>
      <c r="W652" s="4" t="str" cm="1">
        <f t="array" ref="W652">IFERROR(_xlfn.IFS(OR(F652="",LEFT(Methode_Keuze,4)="Geen"),"",AND(U652&lt;&gt;"",F652&lt;&gt;"Arbeidskosten"),ROUND(U652*VLOOKUP(F652,Tb_ProjectKosten[],MATCH(Tb_ProjectKosten[[#Headers],[Forfat_Percentage]],Tb_ProjectKosten[#Headers],0),0),2),AND(F652="Arbeidskosten",G652&lt;&gt;""),IFERROR(ROUND(U652*VLOOKUP(G652,Tb_KostenTypen[],3,0)*VLOOKUP(F652,Tb_ProjectKosten[],MATCH(Tb_ProjectKosten[[#Headers],[Forfat_Percentage]],Tb_ProjectKosten[#Headers],0),0),2),""),U652 &lt;=0,0),"")</f>
        <v/>
      </c>
      <c r="X652" s="4" t="str" cm="1">
        <f t="array" ref="X652">IFERROR(_xlfn.IFS(OR(F652="",LEFT(Methode_Keuze,4)="Geen"),"",AND(V652&lt;&gt;"",F652&lt;&gt;"Arbeidskosten"),ROUND(V652*VLOOKUP(F652,Tb_ProjectKosten[],MATCH(Tb_ProjectKosten[[#Headers],[Forfat_Percentage]],Tb_ProjectKosten[#Headers],0),0),2),AND(F652="Arbeidskosten",G652&lt;&gt;""),IFERROR(ROUND(V652*VLOOKUP(G652,Tb_KostenTypen[],3,0)*VLOOKUP(F652,Tb_ProjectKosten[],MATCH(Tb_ProjectKosten[[#Headers],[Forfat_Percentage]],Tb_ProjectKosten[#Headers],0),0),2),""),V652 &lt;=0,0),"")</f>
        <v/>
      </c>
      <c r="Y652" s="262"/>
      <c r="Z652" s="49"/>
      <c r="AA652" s="37" t="str" cm="1">
        <f t="array" ref="AA652">IFERROR(IF(INDEX(SubsidieTabel!$Q$1:$T$9,MATCH($F652,SubsidieTabel!$Q$1:$Q$9,0),IFERROR(MATCH(Methode_Keuze,SubsidieTabel!$Q$1:$T$1,0),2))&lt;&gt;1=TRUE,"ja",""),"")</f>
        <v/>
      </c>
    </row>
    <row r="653" spans="1:27" ht="15" customHeight="1" x14ac:dyDescent="0.25">
      <c r="A653" s="87"/>
      <c r="B653" s="219" t="str">
        <f>IF(A653&lt;&gt;"",_xlfn.MAXIFS($B$1:B652,$A$1:A652,A653)+1,"")</f>
        <v/>
      </c>
      <c r="C653" s="50"/>
      <c r="D653" s="50"/>
      <c r="E653" s="50"/>
      <c r="F653" s="50"/>
      <c r="G653" s="283"/>
      <c r="H653" s="296"/>
      <c r="I653" s="295"/>
      <c r="J653" s="295"/>
      <c r="K653" s="202"/>
      <c r="L653" s="202"/>
      <c r="M653" s="91" t="str">
        <f>IFERROR(VLOOKUP(H653,Lijsten!$H$1:$I$100,2,0),"")</f>
        <v/>
      </c>
      <c r="N653" s="91" t="str" cm="1">
        <f t="array" ref="N653">IFERROR(_xlfn.IFS(AND(LEFT(F653,6)="Arbeid",RIGHT(F653,3)&lt;&gt;"IKS"),IFERROR(VLOOKUP($G653,Tb_KostenTypen[],2,0),"tarief"),RIGHT(F653,3)="IKS","Uurtarief",LEFT(F653,6)="Arbeid","Uurtarief",AND(LEFT(F653,8)="Bijdrage",RIGHT(F653,15)="(vrijwilligers)"),"Vast tarief"),"")</f>
        <v/>
      </c>
      <c r="O653" s="92"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tarief",IF(LEFT(F653,8)="Bijdrage",VLOOKUP($F653,Tb_KostenTypen[],MATCH(Methode_Keuze,Tb_KostenTypen[#Headers],0),0),VLOOKUP($G653,Lijsten!L:O,4,0))),""),"")</f>
        <v/>
      </c>
      <c r="P653" s="92"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tarief",IF(LEFT(F653,8)="Bijdrage",VLOOKUP($F653,Tb_KostenTypen[],MATCH(Methode_Keuze,Tb_KostenTypen[#Headers],0),0),VLOOKUP($G653,Lijsten!L:O,4,0))),""),"")</f>
        <v/>
      </c>
      <c r="Q653" s="50"/>
      <c r="R653" s="50"/>
      <c r="S653" s="83"/>
      <c r="T653" s="51"/>
      <c r="U653" s="4" t="str" cm="1">
        <f t="array" ref="U653">IF(AA653&lt;&gt;"ja",_xlfn.IFNA(_xlfn.IFS(AND(O653&lt;&gt;"",F653&lt;&gt;"",RIGHT($N653,6)="tarief"),O653*Q653,S653&gt;0,IF(F653&lt;&gt;"",S653,"")),""),"")</f>
        <v/>
      </c>
      <c r="V653" s="4" t="str" cm="1">
        <f t="array" ref="V653">IF(AA653&lt;&gt;"ja",_xlfn.IFNA(_xlfn.IFS(AND(P653&lt;&gt;"",R653&lt;&gt;"",RIGHT($N653,6)="tarief"),P653*R653,T653&gt;0,T653),""),"")</f>
        <v/>
      </c>
      <c r="W653" s="4" t="str" cm="1">
        <f t="array" ref="W653">IFERROR(_xlfn.IFS(OR(F653="",LEFT(Methode_Keuze,4)="Geen"),"",AND(U653&lt;&gt;"",F653&lt;&gt;"Arbeidskosten"),ROUND(U653*VLOOKUP(F653,Tb_ProjectKosten[],MATCH(Tb_ProjectKosten[[#Headers],[Forfat_Percentage]],Tb_ProjectKosten[#Headers],0),0),2),AND(F653="Arbeidskosten",G653&lt;&gt;""),IFERROR(ROUND(U653*VLOOKUP(G653,Tb_KostenTypen[],3,0)*VLOOKUP(F653,Tb_ProjectKosten[],MATCH(Tb_ProjectKosten[[#Headers],[Forfat_Percentage]],Tb_ProjectKosten[#Headers],0),0),2),""),U653 &lt;=0,0),"")</f>
        <v/>
      </c>
      <c r="X653" s="4" t="str" cm="1">
        <f t="array" ref="X653">IFERROR(_xlfn.IFS(OR(F653="",LEFT(Methode_Keuze,4)="Geen"),"",AND(V653&lt;&gt;"",F653&lt;&gt;"Arbeidskosten"),ROUND(V653*VLOOKUP(F653,Tb_ProjectKosten[],MATCH(Tb_ProjectKosten[[#Headers],[Forfat_Percentage]],Tb_ProjectKosten[#Headers],0),0),2),AND(F653="Arbeidskosten",G653&lt;&gt;""),IFERROR(ROUND(V653*VLOOKUP(G653,Tb_KostenTypen[],3,0)*VLOOKUP(F653,Tb_ProjectKosten[],MATCH(Tb_ProjectKosten[[#Headers],[Forfat_Percentage]],Tb_ProjectKosten[#Headers],0),0),2),""),V653 &lt;=0,0),"")</f>
        <v/>
      </c>
      <c r="Y653" s="262"/>
      <c r="Z653" s="49"/>
      <c r="AA653" s="37" t="str" cm="1">
        <f t="array" ref="AA653">IFERROR(IF(INDEX(SubsidieTabel!$Q$1:$T$9,MATCH($F653,SubsidieTabel!$Q$1:$Q$9,0),IFERROR(MATCH(Methode_Keuze,SubsidieTabel!$Q$1:$T$1,0),2))&lt;&gt;1=TRUE,"ja",""),"")</f>
        <v/>
      </c>
    </row>
    <row r="654" spans="1:27" ht="15" customHeight="1" x14ac:dyDescent="0.25">
      <c r="A654" s="87"/>
      <c r="B654" s="219" t="str">
        <f>IF(A654&lt;&gt;"",_xlfn.MAXIFS($B$1:B653,$A$1:A653,A654)+1,"")</f>
        <v/>
      </c>
      <c r="C654" s="50"/>
      <c r="D654" s="50"/>
      <c r="E654" s="50"/>
      <c r="F654" s="50"/>
      <c r="G654" s="283"/>
      <c r="H654" s="296"/>
      <c r="I654" s="295"/>
      <c r="J654" s="295"/>
      <c r="K654" s="202"/>
      <c r="L654" s="202"/>
      <c r="M654" s="91" t="str">
        <f>IFERROR(VLOOKUP(H654,Lijsten!$H$1:$I$100,2,0),"")</f>
        <v/>
      </c>
      <c r="N654" s="91" t="str" cm="1">
        <f t="array" ref="N654">IFERROR(_xlfn.IFS(AND(LEFT(F654,6)="Arbeid",RIGHT(F654,3)&lt;&gt;"IKS"),IFERROR(VLOOKUP($G654,Tb_KostenTypen[],2,0),"tarief"),RIGHT(F654,3)="IKS","Uurtarief",LEFT(F654,6)="Arbeid","Uurtarief",AND(LEFT(F654,8)="Bijdrage",RIGHT(F654,15)="(vrijwilligers)"),"Vast tarief"),"")</f>
        <v/>
      </c>
      <c r="O654" s="92"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tarief",IF(LEFT(F654,8)="Bijdrage",VLOOKUP($F654,Tb_KostenTypen[],MATCH(Methode_Keuze,Tb_KostenTypen[#Headers],0),0),VLOOKUP($G654,Lijsten!L:O,4,0))),""),"")</f>
        <v/>
      </c>
      <c r="P654" s="92"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tarief",IF(LEFT(F654,8)="Bijdrage",VLOOKUP($F654,Tb_KostenTypen[],MATCH(Methode_Keuze,Tb_KostenTypen[#Headers],0),0),VLOOKUP($G654,Lijsten!L:O,4,0))),""),"")</f>
        <v/>
      </c>
      <c r="Q654" s="50"/>
      <c r="R654" s="50"/>
      <c r="S654" s="83"/>
      <c r="T654" s="51"/>
      <c r="U654" s="4" t="str" cm="1">
        <f t="array" ref="U654">IF(AA654&lt;&gt;"ja",_xlfn.IFNA(_xlfn.IFS(AND(O654&lt;&gt;"",F654&lt;&gt;"",RIGHT($N654,6)="tarief"),O654*Q654,S654&gt;0,IF(F654&lt;&gt;"",S654,"")),""),"")</f>
        <v/>
      </c>
      <c r="V654" s="4" t="str" cm="1">
        <f t="array" ref="V654">IF(AA654&lt;&gt;"ja",_xlfn.IFNA(_xlfn.IFS(AND(P654&lt;&gt;"",R654&lt;&gt;"",RIGHT($N654,6)="tarief"),P654*R654,T654&gt;0,T654),""),"")</f>
        <v/>
      </c>
      <c r="W654" s="4" t="str" cm="1">
        <f t="array" ref="W654">IFERROR(_xlfn.IFS(OR(F654="",LEFT(Methode_Keuze,4)="Geen"),"",AND(U654&lt;&gt;"",F654&lt;&gt;"Arbeidskosten"),ROUND(U654*VLOOKUP(F654,Tb_ProjectKosten[],MATCH(Tb_ProjectKosten[[#Headers],[Forfat_Percentage]],Tb_ProjectKosten[#Headers],0),0),2),AND(F654="Arbeidskosten",G654&lt;&gt;""),IFERROR(ROUND(U654*VLOOKUP(G654,Tb_KostenTypen[],3,0)*VLOOKUP(F654,Tb_ProjectKosten[],MATCH(Tb_ProjectKosten[[#Headers],[Forfat_Percentage]],Tb_ProjectKosten[#Headers],0),0),2),""),U654 &lt;=0,0),"")</f>
        <v/>
      </c>
      <c r="X654" s="4" t="str" cm="1">
        <f t="array" ref="X654">IFERROR(_xlfn.IFS(OR(F654="",LEFT(Methode_Keuze,4)="Geen"),"",AND(V654&lt;&gt;"",F654&lt;&gt;"Arbeidskosten"),ROUND(V654*VLOOKUP(F654,Tb_ProjectKosten[],MATCH(Tb_ProjectKosten[[#Headers],[Forfat_Percentage]],Tb_ProjectKosten[#Headers],0),0),2),AND(F654="Arbeidskosten",G654&lt;&gt;""),IFERROR(ROUND(V654*VLOOKUP(G654,Tb_KostenTypen[],3,0)*VLOOKUP(F654,Tb_ProjectKosten[],MATCH(Tb_ProjectKosten[[#Headers],[Forfat_Percentage]],Tb_ProjectKosten[#Headers],0),0),2),""),V654 &lt;=0,0),"")</f>
        <v/>
      </c>
      <c r="Y654" s="262"/>
      <c r="Z654" s="49"/>
      <c r="AA654" s="37" t="str" cm="1">
        <f t="array" ref="AA654">IFERROR(IF(INDEX(SubsidieTabel!$Q$1:$T$9,MATCH($F654,SubsidieTabel!$Q$1:$Q$9,0),IFERROR(MATCH(Methode_Keuze,SubsidieTabel!$Q$1:$T$1,0),2))&lt;&gt;1=TRUE,"ja",""),"")</f>
        <v/>
      </c>
    </row>
    <row r="655" spans="1:27" ht="15" customHeight="1" x14ac:dyDescent="0.25">
      <c r="A655" s="87"/>
      <c r="B655" s="219" t="str">
        <f>IF(A655&lt;&gt;"",_xlfn.MAXIFS($B$1:B654,$A$1:A654,A655)+1,"")</f>
        <v/>
      </c>
      <c r="C655" s="50"/>
      <c r="D655" s="50"/>
      <c r="E655" s="50"/>
      <c r="F655" s="50"/>
      <c r="G655" s="283"/>
      <c r="H655" s="296"/>
      <c r="I655" s="295"/>
      <c r="J655" s="295"/>
      <c r="K655" s="202"/>
      <c r="L655" s="202"/>
      <c r="M655" s="91" t="str">
        <f>IFERROR(VLOOKUP(H655,Lijsten!$H$1:$I$100,2,0),"")</f>
        <v/>
      </c>
      <c r="N655" s="91" t="str" cm="1">
        <f t="array" ref="N655">IFERROR(_xlfn.IFS(AND(LEFT(F655,6)="Arbeid",RIGHT(F655,3)&lt;&gt;"IKS"),IFERROR(VLOOKUP($G655,Tb_KostenTypen[],2,0),"tarief"),RIGHT(F655,3)="IKS","Uurtarief",LEFT(F655,6)="Arbeid","Uurtarief",AND(LEFT(F655,8)="Bijdrage",RIGHT(F655,15)="(vrijwilligers)"),"Vast tarief"),"")</f>
        <v/>
      </c>
      <c r="O655" s="92"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tarief",IF(LEFT(F655,8)="Bijdrage",VLOOKUP($F655,Tb_KostenTypen[],MATCH(Methode_Keuze,Tb_KostenTypen[#Headers],0),0),VLOOKUP($G655,Lijsten!L:O,4,0))),""),"")</f>
        <v/>
      </c>
      <c r="P655" s="92"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tarief",IF(LEFT(F655,8)="Bijdrage",VLOOKUP($F655,Tb_KostenTypen[],MATCH(Methode_Keuze,Tb_KostenTypen[#Headers],0),0),VLOOKUP($G655,Lijsten!L:O,4,0))),""),"")</f>
        <v/>
      </c>
      <c r="Q655" s="50"/>
      <c r="R655" s="50"/>
      <c r="S655" s="83"/>
      <c r="T655" s="51"/>
      <c r="U655" s="4" t="str" cm="1">
        <f t="array" ref="U655">IF(AA655&lt;&gt;"ja",_xlfn.IFNA(_xlfn.IFS(AND(O655&lt;&gt;"",F655&lt;&gt;"",RIGHT($N655,6)="tarief"),O655*Q655,S655&gt;0,IF(F655&lt;&gt;"",S655,"")),""),"")</f>
        <v/>
      </c>
      <c r="V655" s="4" t="str" cm="1">
        <f t="array" ref="V655">IF(AA655&lt;&gt;"ja",_xlfn.IFNA(_xlfn.IFS(AND(P655&lt;&gt;"",R655&lt;&gt;"",RIGHT($N655,6)="tarief"),P655*R655,T655&gt;0,T655),""),"")</f>
        <v/>
      </c>
      <c r="W655" s="4" t="str" cm="1">
        <f t="array" ref="W655">IFERROR(_xlfn.IFS(OR(F655="",LEFT(Methode_Keuze,4)="Geen"),"",AND(U655&lt;&gt;"",F655&lt;&gt;"Arbeidskosten"),ROUND(U655*VLOOKUP(F655,Tb_ProjectKosten[],MATCH(Tb_ProjectKosten[[#Headers],[Forfat_Percentage]],Tb_ProjectKosten[#Headers],0),0),2),AND(F655="Arbeidskosten",G655&lt;&gt;""),IFERROR(ROUND(U655*VLOOKUP(G655,Tb_KostenTypen[],3,0)*VLOOKUP(F655,Tb_ProjectKosten[],MATCH(Tb_ProjectKosten[[#Headers],[Forfat_Percentage]],Tb_ProjectKosten[#Headers],0),0),2),""),U655 &lt;=0,0),"")</f>
        <v/>
      </c>
      <c r="X655" s="4" t="str" cm="1">
        <f t="array" ref="X655">IFERROR(_xlfn.IFS(OR(F655="",LEFT(Methode_Keuze,4)="Geen"),"",AND(V655&lt;&gt;"",F655&lt;&gt;"Arbeidskosten"),ROUND(V655*VLOOKUP(F655,Tb_ProjectKosten[],MATCH(Tb_ProjectKosten[[#Headers],[Forfat_Percentage]],Tb_ProjectKosten[#Headers],0),0),2),AND(F655="Arbeidskosten",G655&lt;&gt;""),IFERROR(ROUND(V655*VLOOKUP(G655,Tb_KostenTypen[],3,0)*VLOOKUP(F655,Tb_ProjectKosten[],MATCH(Tb_ProjectKosten[[#Headers],[Forfat_Percentage]],Tb_ProjectKosten[#Headers],0),0),2),""),V655 &lt;=0,0),"")</f>
        <v/>
      </c>
      <c r="Y655" s="262"/>
      <c r="Z655" s="49"/>
      <c r="AA655" s="37" t="str" cm="1">
        <f t="array" ref="AA655">IFERROR(IF(INDEX(SubsidieTabel!$Q$1:$T$9,MATCH($F655,SubsidieTabel!$Q$1:$Q$9,0),IFERROR(MATCH(Methode_Keuze,SubsidieTabel!$Q$1:$T$1,0),2))&lt;&gt;1=TRUE,"ja",""),"")</f>
        <v/>
      </c>
    </row>
    <row r="656" spans="1:27" ht="15" customHeight="1" x14ac:dyDescent="0.25">
      <c r="A656" s="87"/>
      <c r="B656" s="219" t="str">
        <f>IF(A656&lt;&gt;"",_xlfn.MAXIFS($B$1:B655,$A$1:A655,A656)+1,"")</f>
        <v/>
      </c>
      <c r="C656" s="50"/>
      <c r="D656" s="50"/>
      <c r="E656" s="50"/>
      <c r="F656" s="50"/>
      <c r="G656" s="283"/>
      <c r="H656" s="296"/>
      <c r="I656" s="295"/>
      <c r="J656" s="295"/>
      <c r="K656" s="202"/>
      <c r="L656" s="202"/>
      <c r="M656" s="91" t="str">
        <f>IFERROR(VLOOKUP(H656,Lijsten!$H$1:$I$100,2,0),"")</f>
        <v/>
      </c>
      <c r="N656" s="91" t="str" cm="1">
        <f t="array" ref="N656">IFERROR(_xlfn.IFS(AND(LEFT(F656,6)="Arbeid",RIGHT(F656,3)&lt;&gt;"IKS"),IFERROR(VLOOKUP($G656,Tb_KostenTypen[],2,0),"tarief"),RIGHT(F656,3)="IKS","Uurtarief",LEFT(F656,6)="Arbeid","Uurtarief",AND(LEFT(F656,8)="Bijdrage",RIGHT(F656,15)="(vrijwilligers)"),"Vast tarief"),"")</f>
        <v/>
      </c>
      <c r="O656" s="92"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tarief",IF(LEFT(F656,8)="Bijdrage",VLOOKUP($F656,Tb_KostenTypen[],MATCH(Methode_Keuze,Tb_KostenTypen[#Headers],0),0),VLOOKUP($G656,Lijsten!L:O,4,0))),""),"")</f>
        <v/>
      </c>
      <c r="P656" s="92"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tarief",IF(LEFT(F656,8)="Bijdrage",VLOOKUP($F656,Tb_KostenTypen[],MATCH(Methode_Keuze,Tb_KostenTypen[#Headers],0),0),VLOOKUP($G656,Lijsten!L:O,4,0))),""),"")</f>
        <v/>
      </c>
      <c r="Q656" s="50"/>
      <c r="R656" s="50"/>
      <c r="S656" s="83"/>
      <c r="T656" s="51"/>
      <c r="U656" s="4" t="str" cm="1">
        <f t="array" ref="U656">IF(AA656&lt;&gt;"ja",_xlfn.IFNA(_xlfn.IFS(AND(O656&lt;&gt;"",F656&lt;&gt;"",RIGHT($N656,6)="tarief"),O656*Q656,S656&gt;0,IF(F656&lt;&gt;"",S656,"")),""),"")</f>
        <v/>
      </c>
      <c r="V656" s="4" t="str" cm="1">
        <f t="array" ref="V656">IF(AA656&lt;&gt;"ja",_xlfn.IFNA(_xlfn.IFS(AND(P656&lt;&gt;"",R656&lt;&gt;"",RIGHT($N656,6)="tarief"),P656*R656,T656&gt;0,T656),""),"")</f>
        <v/>
      </c>
      <c r="W656" s="4" t="str" cm="1">
        <f t="array" ref="W656">IFERROR(_xlfn.IFS(OR(F656="",LEFT(Methode_Keuze,4)="Geen"),"",AND(U656&lt;&gt;"",F656&lt;&gt;"Arbeidskosten"),ROUND(U656*VLOOKUP(F656,Tb_ProjectKosten[],MATCH(Tb_ProjectKosten[[#Headers],[Forfat_Percentage]],Tb_ProjectKosten[#Headers],0),0),2),AND(F656="Arbeidskosten",G656&lt;&gt;""),IFERROR(ROUND(U656*VLOOKUP(G656,Tb_KostenTypen[],3,0)*VLOOKUP(F656,Tb_ProjectKosten[],MATCH(Tb_ProjectKosten[[#Headers],[Forfat_Percentage]],Tb_ProjectKosten[#Headers],0),0),2),""),U656 &lt;=0,0),"")</f>
        <v/>
      </c>
      <c r="X656" s="4" t="str" cm="1">
        <f t="array" ref="X656">IFERROR(_xlfn.IFS(OR(F656="",LEFT(Methode_Keuze,4)="Geen"),"",AND(V656&lt;&gt;"",F656&lt;&gt;"Arbeidskosten"),ROUND(V656*VLOOKUP(F656,Tb_ProjectKosten[],MATCH(Tb_ProjectKosten[[#Headers],[Forfat_Percentage]],Tb_ProjectKosten[#Headers],0),0),2),AND(F656="Arbeidskosten",G656&lt;&gt;""),IFERROR(ROUND(V656*VLOOKUP(G656,Tb_KostenTypen[],3,0)*VLOOKUP(F656,Tb_ProjectKosten[],MATCH(Tb_ProjectKosten[[#Headers],[Forfat_Percentage]],Tb_ProjectKosten[#Headers],0),0),2),""),V656 &lt;=0,0),"")</f>
        <v/>
      </c>
      <c r="Y656" s="262"/>
      <c r="Z656" s="49"/>
      <c r="AA656" s="37" t="str" cm="1">
        <f t="array" ref="AA656">IFERROR(IF(INDEX(SubsidieTabel!$Q$1:$T$9,MATCH($F656,SubsidieTabel!$Q$1:$Q$9,0),IFERROR(MATCH(Methode_Keuze,SubsidieTabel!$Q$1:$T$1,0),2))&lt;&gt;1=TRUE,"ja",""),"")</f>
        <v/>
      </c>
    </row>
    <row r="657" spans="1:27" ht="15" customHeight="1" x14ac:dyDescent="0.25">
      <c r="A657" s="87"/>
      <c r="B657" s="219" t="str">
        <f>IF(A657&lt;&gt;"",_xlfn.MAXIFS($B$1:B656,$A$1:A656,A657)+1,"")</f>
        <v/>
      </c>
      <c r="C657" s="50"/>
      <c r="D657" s="50"/>
      <c r="E657" s="50"/>
      <c r="F657" s="50"/>
      <c r="G657" s="283"/>
      <c r="H657" s="296"/>
      <c r="I657" s="295"/>
      <c r="J657" s="295"/>
      <c r="K657" s="202"/>
      <c r="L657" s="202"/>
      <c r="M657" s="91" t="str">
        <f>IFERROR(VLOOKUP(H657,Lijsten!$H$1:$I$100,2,0),"")</f>
        <v/>
      </c>
      <c r="N657" s="91" t="str" cm="1">
        <f t="array" ref="N657">IFERROR(_xlfn.IFS(AND(LEFT(F657,6)="Arbeid",RIGHT(F657,3)&lt;&gt;"IKS"),IFERROR(VLOOKUP($G657,Tb_KostenTypen[],2,0),"tarief"),RIGHT(F657,3)="IKS","Uurtarief",LEFT(F657,6)="Arbeid","Uurtarief",AND(LEFT(F657,8)="Bijdrage",RIGHT(F657,15)="(vrijwilligers)"),"Vast tarief"),"")</f>
        <v/>
      </c>
      <c r="O657" s="92"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tarief",IF(LEFT(F657,8)="Bijdrage",VLOOKUP($F657,Tb_KostenTypen[],MATCH(Methode_Keuze,Tb_KostenTypen[#Headers],0),0),VLOOKUP($G657,Lijsten!L:O,4,0))),""),"")</f>
        <v/>
      </c>
      <c r="P657" s="92"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tarief",IF(LEFT(F657,8)="Bijdrage",VLOOKUP($F657,Tb_KostenTypen[],MATCH(Methode_Keuze,Tb_KostenTypen[#Headers],0),0),VLOOKUP($G657,Lijsten!L:O,4,0))),""),"")</f>
        <v/>
      </c>
      <c r="Q657" s="50"/>
      <c r="R657" s="50"/>
      <c r="S657" s="83"/>
      <c r="T657" s="51"/>
      <c r="U657" s="4" t="str" cm="1">
        <f t="array" ref="U657">IF(AA657&lt;&gt;"ja",_xlfn.IFNA(_xlfn.IFS(AND(O657&lt;&gt;"",F657&lt;&gt;"",RIGHT($N657,6)="tarief"),O657*Q657,S657&gt;0,IF(F657&lt;&gt;"",S657,"")),""),"")</f>
        <v/>
      </c>
      <c r="V657" s="4" t="str" cm="1">
        <f t="array" ref="V657">IF(AA657&lt;&gt;"ja",_xlfn.IFNA(_xlfn.IFS(AND(P657&lt;&gt;"",R657&lt;&gt;"",RIGHT($N657,6)="tarief"),P657*R657,T657&gt;0,T657),""),"")</f>
        <v/>
      </c>
      <c r="W657" s="4" t="str" cm="1">
        <f t="array" ref="W657">IFERROR(_xlfn.IFS(OR(F657="",LEFT(Methode_Keuze,4)="Geen"),"",AND(U657&lt;&gt;"",F657&lt;&gt;"Arbeidskosten"),ROUND(U657*VLOOKUP(F657,Tb_ProjectKosten[],MATCH(Tb_ProjectKosten[[#Headers],[Forfat_Percentage]],Tb_ProjectKosten[#Headers],0),0),2),AND(F657="Arbeidskosten",G657&lt;&gt;""),IFERROR(ROUND(U657*VLOOKUP(G657,Tb_KostenTypen[],3,0)*VLOOKUP(F657,Tb_ProjectKosten[],MATCH(Tb_ProjectKosten[[#Headers],[Forfat_Percentage]],Tb_ProjectKosten[#Headers],0),0),2),""),U657 &lt;=0,0),"")</f>
        <v/>
      </c>
      <c r="X657" s="4" t="str" cm="1">
        <f t="array" ref="X657">IFERROR(_xlfn.IFS(OR(F657="",LEFT(Methode_Keuze,4)="Geen"),"",AND(V657&lt;&gt;"",F657&lt;&gt;"Arbeidskosten"),ROUND(V657*VLOOKUP(F657,Tb_ProjectKosten[],MATCH(Tb_ProjectKosten[[#Headers],[Forfat_Percentage]],Tb_ProjectKosten[#Headers],0),0),2),AND(F657="Arbeidskosten",G657&lt;&gt;""),IFERROR(ROUND(V657*VLOOKUP(G657,Tb_KostenTypen[],3,0)*VLOOKUP(F657,Tb_ProjectKosten[],MATCH(Tb_ProjectKosten[[#Headers],[Forfat_Percentage]],Tb_ProjectKosten[#Headers],0),0),2),""),V657 &lt;=0,0),"")</f>
        <v/>
      </c>
      <c r="Y657" s="262"/>
      <c r="Z657" s="49"/>
      <c r="AA657" s="37" t="str" cm="1">
        <f t="array" ref="AA657">IFERROR(IF(INDEX(SubsidieTabel!$Q$1:$T$9,MATCH($F657,SubsidieTabel!$Q$1:$Q$9,0),IFERROR(MATCH(Methode_Keuze,SubsidieTabel!$Q$1:$T$1,0),2))&lt;&gt;1=TRUE,"ja",""),"")</f>
        <v/>
      </c>
    </row>
    <row r="658" spans="1:27" ht="15" customHeight="1" x14ac:dyDescent="0.25">
      <c r="A658" s="87"/>
      <c r="B658" s="219" t="str">
        <f>IF(A658&lt;&gt;"",_xlfn.MAXIFS($B$1:B657,$A$1:A657,A658)+1,"")</f>
        <v/>
      </c>
      <c r="C658" s="50"/>
      <c r="D658" s="50"/>
      <c r="E658" s="50"/>
      <c r="F658" s="50"/>
      <c r="G658" s="283"/>
      <c r="H658" s="296"/>
      <c r="I658" s="295"/>
      <c r="J658" s="295"/>
      <c r="K658" s="202"/>
      <c r="L658" s="202"/>
      <c r="M658" s="91" t="str">
        <f>IFERROR(VLOOKUP(H658,Lijsten!$H$1:$I$100,2,0),"")</f>
        <v/>
      </c>
      <c r="N658" s="91" t="str" cm="1">
        <f t="array" ref="N658">IFERROR(_xlfn.IFS(AND(LEFT(F658,6)="Arbeid",RIGHT(F658,3)&lt;&gt;"IKS"),IFERROR(VLOOKUP($G658,Tb_KostenTypen[],2,0),"tarief"),RIGHT(F658,3)="IKS","Uurtarief",LEFT(F658,6)="Arbeid","Uurtarief",AND(LEFT(F658,8)="Bijdrage",RIGHT(F658,15)="(vrijwilligers)"),"Vast tarief"),"")</f>
        <v/>
      </c>
      <c r="O658" s="92"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tarief",IF(LEFT(F658,8)="Bijdrage",VLOOKUP($F658,Tb_KostenTypen[],MATCH(Methode_Keuze,Tb_KostenTypen[#Headers],0),0),VLOOKUP($G658,Lijsten!L:O,4,0))),""),"")</f>
        <v/>
      </c>
      <c r="P658" s="92"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tarief",IF(LEFT(F658,8)="Bijdrage",VLOOKUP($F658,Tb_KostenTypen[],MATCH(Methode_Keuze,Tb_KostenTypen[#Headers],0),0),VLOOKUP($G658,Lijsten!L:O,4,0))),""),"")</f>
        <v/>
      </c>
      <c r="Q658" s="50"/>
      <c r="R658" s="50"/>
      <c r="S658" s="83"/>
      <c r="T658" s="51"/>
      <c r="U658" s="4" t="str" cm="1">
        <f t="array" ref="U658">IF(AA658&lt;&gt;"ja",_xlfn.IFNA(_xlfn.IFS(AND(O658&lt;&gt;"",F658&lt;&gt;"",RIGHT($N658,6)="tarief"),O658*Q658,S658&gt;0,IF(F658&lt;&gt;"",S658,"")),""),"")</f>
        <v/>
      </c>
      <c r="V658" s="4" t="str" cm="1">
        <f t="array" ref="V658">IF(AA658&lt;&gt;"ja",_xlfn.IFNA(_xlfn.IFS(AND(P658&lt;&gt;"",R658&lt;&gt;"",RIGHT($N658,6)="tarief"),P658*R658,T658&gt;0,T658),""),"")</f>
        <v/>
      </c>
      <c r="W658" s="4" t="str" cm="1">
        <f t="array" ref="W658">IFERROR(_xlfn.IFS(OR(F658="",LEFT(Methode_Keuze,4)="Geen"),"",AND(U658&lt;&gt;"",F658&lt;&gt;"Arbeidskosten"),ROUND(U658*VLOOKUP(F658,Tb_ProjectKosten[],MATCH(Tb_ProjectKosten[[#Headers],[Forfat_Percentage]],Tb_ProjectKosten[#Headers],0),0),2),AND(F658="Arbeidskosten",G658&lt;&gt;""),IFERROR(ROUND(U658*VLOOKUP(G658,Tb_KostenTypen[],3,0)*VLOOKUP(F658,Tb_ProjectKosten[],MATCH(Tb_ProjectKosten[[#Headers],[Forfat_Percentage]],Tb_ProjectKosten[#Headers],0),0),2),""),U658 &lt;=0,0),"")</f>
        <v/>
      </c>
      <c r="X658" s="4" t="str" cm="1">
        <f t="array" ref="X658">IFERROR(_xlfn.IFS(OR(F658="",LEFT(Methode_Keuze,4)="Geen"),"",AND(V658&lt;&gt;"",F658&lt;&gt;"Arbeidskosten"),ROUND(V658*VLOOKUP(F658,Tb_ProjectKosten[],MATCH(Tb_ProjectKosten[[#Headers],[Forfat_Percentage]],Tb_ProjectKosten[#Headers],0),0),2),AND(F658="Arbeidskosten",G658&lt;&gt;""),IFERROR(ROUND(V658*VLOOKUP(G658,Tb_KostenTypen[],3,0)*VLOOKUP(F658,Tb_ProjectKosten[],MATCH(Tb_ProjectKosten[[#Headers],[Forfat_Percentage]],Tb_ProjectKosten[#Headers],0),0),2),""),V658 &lt;=0,0),"")</f>
        <v/>
      </c>
      <c r="Y658" s="262"/>
      <c r="Z658" s="49"/>
      <c r="AA658" s="37" t="str" cm="1">
        <f t="array" ref="AA658">IFERROR(IF(INDEX(SubsidieTabel!$Q$1:$T$9,MATCH($F658,SubsidieTabel!$Q$1:$Q$9,0),IFERROR(MATCH(Methode_Keuze,SubsidieTabel!$Q$1:$T$1,0),2))&lt;&gt;1=TRUE,"ja",""),"")</f>
        <v/>
      </c>
    </row>
    <row r="659" spans="1:27" ht="15" customHeight="1" x14ac:dyDescent="0.25">
      <c r="A659" s="87"/>
      <c r="B659" s="219" t="str">
        <f>IF(A659&lt;&gt;"",_xlfn.MAXIFS($B$1:B658,$A$1:A658,A659)+1,"")</f>
        <v/>
      </c>
      <c r="C659" s="50"/>
      <c r="D659" s="50"/>
      <c r="E659" s="50"/>
      <c r="F659" s="50"/>
      <c r="G659" s="283"/>
      <c r="H659" s="296"/>
      <c r="I659" s="295"/>
      <c r="J659" s="295"/>
      <c r="K659" s="202"/>
      <c r="L659" s="202"/>
      <c r="M659" s="91" t="str">
        <f>IFERROR(VLOOKUP(H659,Lijsten!$H$1:$I$100,2,0),"")</f>
        <v/>
      </c>
      <c r="N659" s="91" t="str" cm="1">
        <f t="array" ref="N659">IFERROR(_xlfn.IFS(AND(LEFT(F659,6)="Arbeid",RIGHT(F659,3)&lt;&gt;"IKS"),IFERROR(VLOOKUP($G659,Tb_KostenTypen[],2,0),"tarief"),RIGHT(F659,3)="IKS","Uurtarief",LEFT(F659,6)="Arbeid","Uurtarief",AND(LEFT(F659,8)="Bijdrage",RIGHT(F659,15)="(vrijwilligers)"),"Vast tarief"),"")</f>
        <v/>
      </c>
      <c r="O659" s="92"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tarief",IF(LEFT(F659,8)="Bijdrage",VLOOKUP($F659,Tb_KostenTypen[],MATCH(Methode_Keuze,Tb_KostenTypen[#Headers],0),0),VLOOKUP($G659,Lijsten!L:O,4,0))),""),"")</f>
        <v/>
      </c>
      <c r="P659" s="92"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tarief",IF(LEFT(F659,8)="Bijdrage",VLOOKUP($F659,Tb_KostenTypen[],MATCH(Methode_Keuze,Tb_KostenTypen[#Headers],0),0),VLOOKUP($G659,Lijsten!L:O,4,0))),""),"")</f>
        <v/>
      </c>
      <c r="Q659" s="50"/>
      <c r="R659" s="50"/>
      <c r="S659" s="83"/>
      <c r="T659" s="51"/>
      <c r="U659" s="4" t="str" cm="1">
        <f t="array" ref="U659">IF(AA659&lt;&gt;"ja",_xlfn.IFNA(_xlfn.IFS(AND(O659&lt;&gt;"",F659&lt;&gt;"",RIGHT($N659,6)="tarief"),O659*Q659,S659&gt;0,IF(F659&lt;&gt;"",S659,"")),""),"")</f>
        <v/>
      </c>
      <c r="V659" s="4" t="str" cm="1">
        <f t="array" ref="V659">IF(AA659&lt;&gt;"ja",_xlfn.IFNA(_xlfn.IFS(AND(P659&lt;&gt;"",R659&lt;&gt;"",RIGHT($N659,6)="tarief"),P659*R659,T659&gt;0,T659),""),"")</f>
        <v/>
      </c>
      <c r="W659" s="4" t="str" cm="1">
        <f t="array" ref="W659">IFERROR(_xlfn.IFS(OR(F659="",LEFT(Methode_Keuze,4)="Geen"),"",AND(U659&lt;&gt;"",F659&lt;&gt;"Arbeidskosten"),ROUND(U659*VLOOKUP(F659,Tb_ProjectKosten[],MATCH(Tb_ProjectKosten[[#Headers],[Forfat_Percentage]],Tb_ProjectKosten[#Headers],0),0),2),AND(F659="Arbeidskosten",G659&lt;&gt;""),IFERROR(ROUND(U659*VLOOKUP(G659,Tb_KostenTypen[],3,0)*VLOOKUP(F659,Tb_ProjectKosten[],MATCH(Tb_ProjectKosten[[#Headers],[Forfat_Percentage]],Tb_ProjectKosten[#Headers],0),0),2),""),U659 &lt;=0,0),"")</f>
        <v/>
      </c>
      <c r="X659" s="4" t="str" cm="1">
        <f t="array" ref="X659">IFERROR(_xlfn.IFS(OR(F659="",LEFT(Methode_Keuze,4)="Geen"),"",AND(V659&lt;&gt;"",F659&lt;&gt;"Arbeidskosten"),ROUND(V659*VLOOKUP(F659,Tb_ProjectKosten[],MATCH(Tb_ProjectKosten[[#Headers],[Forfat_Percentage]],Tb_ProjectKosten[#Headers],0),0),2),AND(F659="Arbeidskosten",G659&lt;&gt;""),IFERROR(ROUND(V659*VLOOKUP(G659,Tb_KostenTypen[],3,0)*VLOOKUP(F659,Tb_ProjectKosten[],MATCH(Tb_ProjectKosten[[#Headers],[Forfat_Percentage]],Tb_ProjectKosten[#Headers],0),0),2),""),V659 &lt;=0,0),"")</f>
        <v/>
      </c>
      <c r="Y659" s="262"/>
      <c r="Z659" s="49"/>
      <c r="AA659" s="37" t="str" cm="1">
        <f t="array" ref="AA659">IFERROR(IF(INDEX(SubsidieTabel!$Q$1:$T$9,MATCH($F659,SubsidieTabel!$Q$1:$Q$9,0),IFERROR(MATCH(Methode_Keuze,SubsidieTabel!$Q$1:$T$1,0),2))&lt;&gt;1=TRUE,"ja",""),"")</f>
        <v/>
      </c>
    </row>
    <row r="660" spans="1:27" ht="15" customHeight="1" x14ac:dyDescent="0.25">
      <c r="A660" s="87"/>
      <c r="B660" s="219" t="str">
        <f>IF(A660&lt;&gt;"",_xlfn.MAXIFS($B$1:B659,$A$1:A659,A660)+1,"")</f>
        <v/>
      </c>
      <c r="C660" s="50"/>
      <c r="D660" s="50"/>
      <c r="E660" s="50"/>
      <c r="F660" s="50"/>
      <c r="G660" s="283"/>
      <c r="H660" s="296"/>
      <c r="I660" s="295"/>
      <c r="J660" s="295"/>
      <c r="K660" s="202"/>
      <c r="L660" s="202"/>
      <c r="M660" s="91" t="str">
        <f>IFERROR(VLOOKUP(H660,Lijsten!$H$1:$I$100,2,0),"")</f>
        <v/>
      </c>
      <c r="N660" s="91" t="str" cm="1">
        <f t="array" ref="N660">IFERROR(_xlfn.IFS(AND(LEFT(F660,6)="Arbeid",RIGHT(F660,3)&lt;&gt;"IKS"),IFERROR(VLOOKUP($G660,Tb_KostenTypen[],2,0),"tarief"),RIGHT(F660,3)="IKS","Uurtarief",LEFT(F660,6)="Arbeid","Uurtarief",AND(LEFT(F660,8)="Bijdrage",RIGHT(F660,15)="(vrijwilligers)"),"Vast tarief"),"")</f>
        <v/>
      </c>
      <c r="O660" s="92"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tarief",IF(LEFT(F660,8)="Bijdrage",VLOOKUP($F660,Tb_KostenTypen[],MATCH(Methode_Keuze,Tb_KostenTypen[#Headers],0),0),VLOOKUP($G660,Lijsten!L:O,4,0))),""),"")</f>
        <v/>
      </c>
      <c r="P660" s="92"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tarief",IF(LEFT(F660,8)="Bijdrage",VLOOKUP($F660,Tb_KostenTypen[],MATCH(Methode_Keuze,Tb_KostenTypen[#Headers],0),0),VLOOKUP($G660,Lijsten!L:O,4,0))),""),"")</f>
        <v/>
      </c>
      <c r="Q660" s="50"/>
      <c r="R660" s="50"/>
      <c r="S660" s="83"/>
      <c r="T660" s="51"/>
      <c r="U660" s="4" t="str" cm="1">
        <f t="array" ref="U660">IF(AA660&lt;&gt;"ja",_xlfn.IFNA(_xlfn.IFS(AND(O660&lt;&gt;"",F660&lt;&gt;"",RIGHT($N660,6)="tarief"),O660*Q660,S660&gt;0,IF(F660&lt;&gt;"",S660,"")),""),"")</f>
        <v/>
      </c>
      <c r="V660" s="4" t="str" cm="1">
        <f t="array" ref="V660">IF(AA660&lt;&gt;"ja",_xlfn.IFNA(_xlfn.IFS(AND(P660&lt;&gt;"",R660&lt;&gt;"",RIGHT($N660,6)="tarief"),P660*R660,T660&gt;0,T660),""),"")</f>
        <v/>
      </c>
      <c r="W660" s="4" t="str" cm="1">
        <f t="array" ref="W660">IFERROR(_xlfn.IFS(OR(F660="",LEFT(Methode_Keuze,4)="Geen"),"",AND(U660&lt;&gt;"",F660&lt;&gt;"Arbeidskosten"),ROUND(U660*VLOOKUP(F660,Tb_ProjectKosten[],MATCH(Tb_ProjectKosten[[#Headers],[Forfat_Percentage]],Tb_ProjectKosten[#Headers],0),0),2),AND(F660="Arbeidskosten",G660&lt;&gt;""),IFERROR(ROUND(U660*VLOOKUP(G660,Tb_KostenTypen[],3,0)*VLOOKUP(F660,Tb_ProjectKosten[],MATCH(Tb_ProjectKosten[[#Headers],[Forfat_Percentage]],Tb_ProjectKosten[#Headers],0),0),2),""),U660 &lt;=0,0),"")</f>
        <v/>
      </c>
      <c r="X660" s="4" t="str" cm="1">
        <f t="array" ref="X660">IFERROR(_xlfn.IFS(OR(F660="",LEFT(Methode_Keuze,4)="Geen"),"",AND(V660&lt;&gt;"",F660&lt;&gt;"Arbeidskosten"),ROUND(V660*VLOOKUP(F660,Tb_ProjectKosten[],MATCH(Tb_ProjectKosten[[#Headers],[Forfat_Percentage]],Tb_ProjectKosten[#Headers],0),0),2),AND(F660="Arbeidskosten",G660&lt;&gt;""),IFERROR(ROUND(V660*VLOOKUP(G660,Tb_KostenTypen[],3,0)*VLOOKUP(F660,Tb_ProjectKosten[],MATCH(Tb_ProjectKosten[[#Headers],[Forfat_Percentage]],Tb_ProjectKosten[#Headers],0),0),2),""),V660 &lt;=0,0),"")</f>
        <v/>
      </c>
      <c r="Y660" s="262"/>
      <c r="Z660" s="49"/>
      <c r="AA660" s="37" t="str" cm="1">
        <f t="array" ref="AA660">IFERROR(IF(INDEX(SubsidieTabel!$Q$1:$T$9,MATCH($F660,SubsidieTabel!$Q$1:$Q$9,0),IFERROR(MATCH(Methode_Keuze,SubsidieTabel!$Q$1:$T$1,0),2))&lt;&gt;1=TRUE,"ja",""),"")</f>
        <v/>
      </c>
    </row>
    <row r="661" spans="1:27" ht="15" customHeight="1" x14ac:dyDescent="0.25">
      <c r="A661" s="87"/>
      <c r="B661" s="219" t="str">
        <f>IF(A661&lt;&gt;"",_xlfn.MAXIFS($B$1:B660,$A$1:A660,A661)+1,"")</f>
        <v/>
      </c>
      <c r="C661" s="50"/>
      <c r="D661" s="50"/>
      <c r="E661" s="50"/>
      <c r="F661" s="50"/>
      <c r="G661" s="283"/>
      <c r="H661" s="296"/>
      <c r="I661" s="295"/>
      <c r="J661" s="295"/>
      <c r="K661" s="202"/>
      <c r="L661" s="202"/>
      <c r="M661" s="91" t="str">
        <f>IFERROR(VLOOKUP(H661,Lijsten!$H$1:$I$100,2,0),"")</f>
        <v/>
      </c>
      <c r="N661" s="91" t="str" cm="1">
        <f t="array" ref="N661">IFERROR(_xlfn.IFS(AND(LEFT(F661,6)="Arbeid",RIGHT(F661,3)&lt;&gt;"IKS"),IFERROR(VLOOKUP($G661,Tb_KostenTypen[],2,0),"tarief"),RIGHT(F661,3)="IKS","Uurtarief",LEFT(F661,6)="Arbeid","Uurtarief",AND(LEFT(F661,8)="Bijdrage",RIGHT(F661,15)="(vrijwilligers)"),"Vast tarief"),"")</f>
        <v/>
      </c>
      <c r="O661" s="92"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tarief",IF(LEFT(F661,8)="Bijdrage",VLOOKUP($F661,Tb_KostenTypen[],MATCH(Methode_Keuze,Tb_KostenTypen[#Headers],0),0),VLOOKUP($G661,Lijsten!L:O,4,0))),""),"")</f>
        <v/>
      </c>
      <c r="P661" s="92"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tarief",IF(LEFT(F661,8)="Bijdrage",VLOOKUP($F661,Tb_KostenTypen[],MATCH(Methode_Keuze,Tb_KostenTypen[#Headers],0),0),VLOOKUP($G661,Lijsten!L:O,4,0))),""),"")</f>
        <v/>
      </c>
      <c r="Q661" s="50"/>
      <c r="R661" s="50"/>
      <c r="S661" s="83"/>
      <c r="T661" s="51"/>
      <c r="U661" s="4" t="str" cm="1">
        <f t="array" ref="U661">IF(AA661&lt;&gt;"ja",_xlfn.IFNA(_xlfn.IFS(AND(O661&lt;&gt;"",F661&lt;&gt;"",RIGHT($N661,6)="tarief"),O661*Q661,S661&gt;0,IF(F661&lt;&gt;"",S661,"")),""),"")</f>
        <v/>
      </c>
      <c r="V661" s="4" t="str" cm="1">
        <f t="array" ref="V661">IF(AA661&lt;&gt;"ja",_xlfn.IFNA(_xlfn.IFS(AND(P661&lt;&gt;"",R661&lt;&gt;"",RIGHT($N661,6)="tarief"),P661*R661,T661&gt;0,T661),""),"")</f>
        <v/>
      </c>
      <c r="W661" s="4" t="str" cm="1">
        <f t="array" ref="W661">IFERROR(_xlfn.IFS(OR(F661="",LEFT(Methode_Keuze,4)="Geen"),"",AND(U661&lt;&gt;"",F661&lt;&gt;"Arbeidskosten"),ROUND(U661*VLOOKUP(F661,Tb_ProjectKosten[],MATCH(Tb_ProjectKosten[[#Headers],[Forfat_Percentage]],Tb_ProjectKosten[#Headers],0),0),2),AND(F661="Arbeidskosten",G661&lt;&gt;""),IFERROR(ROUND(U661*VLOOKUP(G661,Tb_KostenTypen[],3,0)*VLOOKUP(F661,Tb_ProjectKosten[],MATCH(Tb_ProjectKosten[[#Headers],[Forfat_Percentage]],Tb_ProjectKosten[#Headers],0),0),2),""),U661 &lt;=0,0),"")</f>
        <v/>
      </c>
      <c r="X661" s="4" t="str" cm="1">
        <f t="array" ref="X661">IFERROR(_xlfn.IFS(OR(F661="",LEFT(Methode_Keuze,4)="Geen"),"",AND(V661&lt;&gt;"",F661&lt;&gt;"Arbeidskosten"),ROUND(V661*VLOOKUP(F661,Tb_ProjectKosten[],MATCH(Tb_ProjectKosten[[#Headers],[Forfat_Percentage]],Tb_ProjectKosten[#Headers],0),0),2),AND(F661="Arbeidskosten",G661&lt;&gt;""),IFERROR(ROUND(V661*VLOOKUP(G661,Tb_KostenTypen[],3,0)*VLOOKUP(F661,Tb_ProjectKosten[],MATCH(Tb_ProjectKosten[[#Headers],[Forfat_Percentage]],Tb_ProjectKosten[#Headers],0),0),2),""),V661 &lt;=0,0),"")</f>
        <v/>
      </c>
      <c r="Y661" s="262"/>
      <c r="Z661" s="49"/>
      <c r="AA661" s="37" t="str" cm="1">
        <f t="array" ref="AA661">IFERROR(IF(INDEX(SubsidieTabel!$Q$1:$T$9,MATCH($F661,SubsidieTabel!$Q$1:$Q$9,0),IFERROR(MATCH(Methode_Keuze,SubsidieTabel!$Q$1:$T$1,0),2))&lt;&gt;1=TRUE,"ja",""),"")</f>
        <v/>
      </c>
    </row>
    <row r="662" spans="1:27" ht="15" customHeight="1" x14ac:dyDescent="0.25">
      <c r="A662" s="87"/>
      <c r="B662" s="219" t="str">
        <f>IF(A662&lt;&gt;"",_xlfn.MAXIFS($B$1:B661,$A$1:A661,A662)+1,"")</f>
        <v/>
      </c>
      <c r="C662" s="50"/>
      <c r="D662" s="50"/>
      <c r="E662" s="50"/>
      <c r="F662" s="50"/>
      <c r="G662" s="283"/>
      <c r="H662" s="296"/>
      <c r="I662" s="295"/>
      <c r="J662" s="295"/>
      <c r="K662" s="202"/>
      <c r="L662" s="202"/>
      <c r="M662" s="91" t="str">
        <f>IFERROR(VLOOKUP(H662,Lijsten!$H$1:$I$100,2,0),"")</f>
        <v/>
      </c>
      <c r="N662" s="91" t="str" cm="1">
        <f t="array" ref="N662">IFERROR(_xlfn.IFS(AND(LEFT(F662,6)="Arbeid",RIGHT(F662,3)&lt;&gt;"IKS"),IFERROR(VLOOKUP($G662,Tb_KostenTypen[],2,0),"tarief"),RIGHT(F662,3)="IKS","Uurtarief",LEFT(F662,6)="Arbeid","Uurtarief",AND(LEFT(F662,8)="Bijdrage",RIGHT(F662,15)="(vrijwilligers)"),"Vast tarief"),"")</f>
        <v/>
      </c>
      <c r="O662" s="92"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tarief",IF(LEFT(F662,8)="Bijdrage",VLOOKUP($F662,Tb_KostenTypen[],MATCH(Methode_Keuze,Tb_KostenTypen[#Headers],0),0),VLOOKUP($G662,Lijsten!L:O,4,0))),""),"")</f>
        <v/>
      </c>
      <c r="P662" s="92"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tarief",IF(LEFT(F662,8)="Bijdrage",VLOOKUP($F662,Tb_KostenTypen[],MATCH(Methode_Keuze,Tb_KostenTypen[#Headers],0),0),VLOOKUP($G662,Lijsten!L:O,4,0))),""),"")</f>
        <v/>
      </c>
      <c r="Q662" s="50"/>
      <c r="R662" s="50"/>
      <c r="S662" s="83"/>
      <c r="T662" s="51"/>
      <c r="U662" s="4" t="str" cm="1">
        <f t="array" ref="U662">IF(AA662&lt;&gt;"ja",_xlfn.IFNA(_xlfn.IFS(AND(O662&lt;&gt;"",F662&lt;&gt;"",RIGHT($N662,6)="tarief"),O662*Q662,S662&gt;0,IF(F662&lt;&gt;"",S662,"")),""),"")</f>
        <v/>
      </c>
      <c r="V662" s="4" t="str" cm="1">
        <f t="array" ref="V662">IF(AA662&lt;&gt;"ja",_xlfn.IFNA(_xlfn.IFS(AND(P662&lt;&gt;"",R662&lt;&gt;"",RIGHT($N662,6)="tarief"),P662*R662,T662&gt;0,T662),""),"")</f>
        <v/>
      </c>
      <c r="W662" s="4" t="str" cm="1">
        <f t="array" ref="W662">IFERROR(_xlfn.IFS(OR(F662="",LEFT(Methode_Keuze,4)="Geen"),"",AND(U662&lt;&gt;"",F662&lt;&gt;"Arbeidskosten"),ROUND(U662*VLOOKUP(F662,Tb_ProjectKosten[],MATCH(Tb_ProjectKosten[[#Headers],[Forfat_Percentage]],Tb_ProjectKosten[#Headers],0),0),2),AND(F662="Arbeidskosten",G662&lt;&gt;""),IFERROR(ROUND(U662*VLOOKUP(G662,Tb_KostenTypen[],3,0)*VLOOKUP(F662,Tb_ProjectKosten[],MATCH(Tb_ProjectKosten[[#Headers],[Forfat_Percentage]],Tb_ProjectKosten[#Headers],0),0),2),""),U662 &lt;=0,0),"")</f>
        <v/>
      </c>
      <c r="X662" s="4" t="str" cm="1">
        <f t="array" ref="X662">IFERROR(_xlfn.IFS(OR(F662="",LEFT(Methode_Keuze,4)="Geen"),"",AND(V662&lt;&gt;"",F662&lt;&gt;"Arbeidskosten"),ROUND(V662*VLOOKUP(F662,Tb_ProjectKosten[],MATCH(Tb_ProjectKosten[[#Headers],[Forfat_Percentage]],Tb_ProjectKosten[#Headers],0),0),2),AND(F662="Arbeidskosten",G662&lt;&gt;""),IFERROR(ROUND(V662*VLOOKUP(G662,Tb_KostenTypen[],3,0)*VLOOKUP(F662,Tb_ProjectKosten[],MATCH(Tb_ProjectKosten[[#Headers],[Forfat_Percentage]],Tb_ProjectKosten[#Headers],0),0),2),""),V662 &lt;=0,0),"")</f>
        <v/>
      </c>
      <c r="Y662" s="262"/>
      <c r="Z662" s="49"/>
      <c r="AA662" s="37" t="str" cm="1">
        <f t="array" ref="AA662">IFERROR(IF(INDEX(SubsidieTabel!$Q$1:$T$9,MATCH($F662,SubsidieTabel!$Q$1:$Q$9,0),IFERROR(MATCH(Methode_Keuze,SubsidieTabel!$Q$1:$T$1,0),2))&lt;&gt;1=TRUE,"ja",""),"")</f>
        <v/>
      </c>
    </row>
    <row r="663" spans="1:27" ht="15" customHeight="1" x14ac:dyDescent="0.25">
      <c r="A663" s="87"/>
      <c r="B663" s="219" t="str">
        <f>IF(A663&lt;&gt;"",_xlfn.MAXIFS($B$1:B662,$A$1:A662,A663)+1,"")</f>
        <v/>
      </c>
      <c r="C663" s="50"/>
      <c r="D663" s="50"/>
      <c r="E663" s="50"/>
      <c r="F663" s="50"/>
      <c r="G663" s="283"/>
      <c r="H663" s="296"/>
      <c r="I663" s="295"/>
      <c r="J663" s="295"/>
      <c r="K663" s="202"/>
      <c r="L663" s="202"/>
      <c r="M663" s="91" t="str">
        <f>IFERROR(VLOOKUP(H663,Lijsten!$H$1:$I$100,2,0),"")</f>
        <v/>
      </c>
      <c r="N663" s="91" t="str" cm="1">
        <f t="array" ref="N663">IFERROR(_xlfn.IFS(AND(LEFT(F663,6)="Arbeid",RIGHT(F663,3)&lt;&gt;"IKS"),IFERROR(VLOOKUP($G663,Tb_KostenTypen[],2,0),"tarief"),RIGHT(F663,3)="IKS","Uurtarief",LEFT(F663,6)="Arbeid","Uurtarief",AND(LEFT(F663,8)="Bijdrage",RIGHT(F663,15)="(vrijwilligers)"),"Vast tarief"),"")</f>
        <v/>
      </c>
      <c r="O663" s="92"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tarief",IF(LEFT(F663,8)="Bijdrage",VLOOKUP($F663,Tb_KostenTypen[],MATCH(Methode_Keuze,Tb_KostenTypen[#Headers],0),0),VLOOKUP($G663,Lijsten!L:O,4,0))),""),"")</f>
        <v/>
      </c>
      <c r="P663" s="92"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tarief",IF(LEFT(F663,8)="Bijdrage",VLOOKUP($F663,Tb_KostenTypen[],MATCH(Methode_Keuze,Tb_KostenTypen[#Headers],0),0),VLOOKUP($G663,Lijsten!L:O,4,0))),""),"")</f>
        <v/>
      </c>
      <c r="Q663" s="50"/>
      <c r="R663" s="50"/>
      <c r="S663" s="83"/>
      <c r="T663" s="51"/>
      <c r="U663" s="4" t="str" cm="1">
        <f t="array" ref="U663">IF(AA663&lt;&gt;"ja",_xlfn.IFNA(_xlfn.IFS(AND(O663&lt;&gt;"",F663&lt;&gt;"",RIGHT($N663,6)="tarief"),O663*Q663,S663&gt;0,IF(F663&lt;&gt;"",S663,"")),""),"")</f>
        <v/>
      </c>
      <c r="V663" s="4" t="str" cm="1">
        <f t="array" ref="V663">IF(AA663&lt;&gt;"ja",_xlfn.IFNA(_xlfn.IFS(AND(P663&lt;&gt;"",R663&lt;&gt;"",RIGHT($N663,6)="tarief"),P663*R663,T663&gt;0,T663),""),"")</f>
        <v/>
      </c>
      <c r="W663" s="4" t="str" cm="1">
        <f t="array" ref="W663">IFERROR(_xlfn.IFS(OR(F663="",LEFT(Methode_Keuze,4)="Geen"),"",AND(U663&lt;&gt;"",F663&lt;&gt;"Arbeidskosten"),ROUND(U663*VLOOKUP(F663,Tb_ProjectKosten[],MATCH(Tb_ProjectKosten[[#Headers],[Forfat_Percentage]],Tb_ProjectKosten[#Headers],0),0),2),AND(F663="Arbeidskosten",G663&lt;&gt;""),IFERROR(ROUND(U663*VLOOKUP(G663,Tb_KostenTypen[],3,0)*VLOOKUP(F663,Tb_ProjectKosten[],MATCH(Tb_ProjectKosten[[#Headers],[Forfat_Percentage]],Tb_ProjectKosten[#Headers],0),0),2),""),U663 &lt;=0,0),"")</f>
        <v/>
      </c>
      <c r="X663" s="4" t="str" cm="1">
        <f t="array" ref="X663">IFERROR(_xlfn.IFS(OR(F663="",LEFT(Methode_Keuze,4)="Geen"),"",AND(V663&lt;&gt;"",F663&lt;&gt;"Arbeidskosten"),ROUND(V663*VLOOKUP(F663,Tb_ProjectKosten[],MATCH(Tb_ProjectKosten[[#Headers],[Forfat_Percentage]],Tb_ProjectKosten[#Headers],0),0),2),AND(F663="Arbeidskosten",G663&lt;&gt;""),IFERROR(ROUND(V663*VLOOKUP(G663,Tb_KostenTypen[],3,0)*VLOOKUP(F663,Tb_ProjectKosten[],MATCH(Tb_ProjectKosten[[#Headers],[Forfat_Percentage]],Tb_ProjectKosten[#Headers],0),0),2),""),V663 &lt;=0,0),"")</f>
        <v/>
      </c>
      <c r="Y663" s="262"/>
      <c r="Z663" s="49"/>
      <c r="AA663" s="37" t="str" cm="1">
        <f t="array" ref="AA663">IFERROR(IF(INDEX(SubsidieTabel!$Q$1:$T$9,MATCH($F663,SubsidieTabel!$Q$1:$Q$9,0),IFERROR(MATCH(Methode_Keuze,SubsidieTabel!$Q$1:$T$1,0),2))&lt;&gt;1=TRUE,"ja",""),"")</f>
        <v/>
      </c>
    </row>
    <row r="664" spans="1:27" ht="15" customHeight="1" x14ac:dyDescent="0.25">
      <c r="A664" s="87"/>
      <c r="B664" s="219" t="str">
        <f>IF(A664&lt;&gt;"",_xlfn.MAXIFS($B$1:B663,$A$1:A663,A664)+1,"")</f>
        <v/>
      </c>
      <c r="C664" s="50"/>
      <c r="D664" s="50"/>
      <c r="E664" s="50"/>
      <c r="F664" s="50"/>
      <c r="G664" s="283"/>
      <c r="H664" s="296"/>
      <c r="I664" s="295"/>
      <c r="J664" s="295"/>
      <c r="K664" s="202"/>
      <c r="L664" s="202"/>
      <c r="M664" s="91" t="str">
        <f>IFERROR(VLOOKUP(H664,Lijsten!$H$1:$I$100,2,0),"")</f>
        <v/>
      </c>
      <c r="N664" s="91" t="str" cm="1">
        <f t="array" ref="N664">IFERROR(_xlfn.IFS(AND(LEFT(F664,6)="Arbeid",RIGHT(F664,3)&lt;&gt;"IKS"),IFERROR(VLOOKUP($G664,Tb_KostenTypen[],2,0),"tarief"),RIGHT(F664,3)="IKS","Uurtarief",LEFT(F664,6)="Arbeid","Uurtarief",AND(LEFT(F664,8)="Bijdrage",RIGHT(F664,15)="(vrijwilligers)"),"Vast tarief"),"")</f>
        <v/>
      </c>
      <c r="O664" s="92"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tarief",IF(LEFT(F664,8)="Bijdrage",VLOOKUP($F664,Tb_KostenTypen[],MATCH(Methode_Keuze,Tb_KostenTypen[#Headers],0),0),VLOOKUP($G664,Lijsten!L:O,4,0))),""),"")</f>
        <v/>
      </c>
      <c r="P664" s="92"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tarief",IF(LEFT(F664,8)="Bijdrage",VLOOKUP($F664,Tb_KostenTypen[],MATCH(Methode_Keuze,Tb_KostenTypen[#Headers],0),0),VLOOKUP($G664,Lijsten!L:O,4,0))),""),"")</f>
        <v/>
      </c>
      <c r="Q664" s="50"/>
      <c r="R664" s="50"/>
      <c r="S664" s="83"/>
      <c r="T664" s="51"/>
      <c r="U664" s="4" t="str" cm="1">
        <f t="array" ref="U664">IF(AA664&lt;&gt;"ja",_xlfn.IFNA(_xlfn.IFS(AND(O664&lt;&gt;"",F664&lt;&gt;"",RIGHT($N664,6)="tarief"),O664*Q664,S664&gt;0,IF(F664&lt;&gt;"",S664,"")),""),"")</f>
        <v/>
      </c>
      <c r="V664" s="4" t="str" cm="1">
        <f t="array" ref="V664">IF(AA664&lt;&gt;"ja",_xlfn.IFNA(_xlfn.IFS(AND(P664&lt;&gt;"",R664&lt;&gt;"",RIGHT($N664,6)="tarief"),P664*R664,T664&gt;0,T664),""),"")</f>
        <v/>
      </c>
      <c r="W664" s="4" t="str" cm="1">
        <f t="array" ref="W664">IFERROR(_xlfn.IFS(OR(F664="",LEFT(Methode_Keuze,4)="Geen"),"",AND(U664&lt;&gt;"",F664&lt;&gt;"Arbeidskosten"),ROUND(U664*VLOOKUP(F664,Tb_ProjectKosten[],MATCH(Tb_ProjectKosten[[#Headers],[Forfat_Percentage]],Tb_ProjectKosten[#Headers],0),0),2),AND(F664="Arbeidskosten",G664&lt;&gt;""),IFERROR(ROUND(U664*VLOOKUP(G664,Tb_KostenTypen[],3,0)*VLOOKUP(F664,Tb_ProjectKosten[],MATCH(Tb_ProjectKosten[[#Headers],[Forfat_Percentage]],Tb_ProjectKosten[#Headers],0),0),2),""),U664 &lt;=0,0),"")</f>
        <v/>
      </c>
      <c r="X664" s="4" t="str" cm="1">
        <f t="array" ref="X664">IFERROR(_xlfn.IFS(OR(F664="",LEFT(Methode_Keuze,4)="Geen"),"",AND(V664&lt;&gt;"",F664&lt;&gt;"Arbeidskosten"),ROUND(V664*VLOOKUP(F664,Tb_ProjectKosten[],MATCH(Tb_ProjectKosten[[#Headers],[Forfat_Percentage]],Tb_ProjectKosten[#Headers],0),0),2),AND(F664="Arbeidskosten",G664&lt;&gt;""),IFERROR(ROUND(V664*VLOOKUP(G664,Tb_KostenTypen[],3,0)*VLOOKUP(F664,Tb_ProjectKosten[],MATCH(Tb_ProjectKosten[[#Headers],[Forfat_Percentage]],Tb_ProjectKosten[#Headers],0),0),2),""),V664 &lt;=0,0),"")</f>
        <v/>
      </c>
      <c r="Y664" s="262"/>
      <c r="Z664" s="49"/>
      <c r="AA664" s="37" t="str" cm="1">
        <f t="array" ref="AA664">IFERROR(IF(INDEX(SubsidieTabel!$Q$1:$T$9,MATCH($F664,SubsidieTabel!$Q$1:$Q$9,0),IFERROR(MATCH(Methode_Keuze,SubsidieTabel!$Q$1:$T$1,0),2))&lt;&gt;1=TRUE,"ja",""),"")</f>
        <v/>
      </c>
    </row>
    <row r="665" spans="1:27" ht="15" customHeight="1" x14ac:dyDescent="0.25">
      <c r="A665" s="87"/>
      <c r="B665" s="219" t="str">
        <f>IF(A665&lt;&gt;"",_xlfn.MAXIFS($B$1:B664,$A$1:A664,A665)+1,"")</f>
        <v/>
      </c>
      <c r="C665" s="50"/>
      <c r="D665" s="50"/>
      <c r="E665" s="50"/>
      <c r="F665" s="50"/>
      <c r="G665" s="283"/>
      <c r="H665" s="296"/>
      <c r="I665" s="295"/>
      <c r="J665" s="295"/>
      <c r="K665" s="202"/>
      <c r="L665" s="202"/>
      <c r="M665" s="91" t="str">
        <f>IFERROR(VLOOKUP(H665,Lijsten!$H$1:$I$100,2,0),"")</f>
        <v/>
      </c>
      <c r="N665" s="91" t="str" cm="1">
        <f t="array" ref="N665">IFERROR(_xlfn.IFS(AND(LEFT(F665,6)="Arbeid",RIGHT(F665,3)&lt;&gt;"IKS"),IFERROR(VLOOKUP($G665,Tb_KostenTypen[],2,0),"tarief"),RIGHT(F665,3)="IKS","Uurtarief",LEFT(F665,6)="Arbeid","Uurtarief",AND(LEFT(F665,8)="Bijdrage",RIGHT(F665,15)="(vrijwilligers)"),"Vast tarief"),"")</f>
        <v/>
      </c>
      <c r="O665" s="92"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tarief",IF(LEFT(F665,8)="Bijdrage",VLOOKUP($F665,Tb_KostenTypen[],MATCH(Methode_Keuze,Tb_KostenTypen[#Headers],0),0),VLOOKUP($G665,Lijsten!L:O,4,0))),""),"")</f>
        <v/>
      </c>
      <c r="P665" s="92"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tarief",IF(LEFT(F665,8)="Bijdrage",VLOOKUP($F665,Tb_KostenTypen[],MATCH(Methode_Keuze,Tb_KostenTypen[#Headers],0),0),VLOOKUP($G665,Lijsten!L:O,4,0))),""),"")</f>
        <v/>
      </c>
      <c r="Q665" s="50"/>
      <c r="R665" s="50"/>
      <c r="S665" s="83"/>
      <c r="T665" s="51"/>
      <c r="U665" s="4" t="str" cm="1">
        <f t="array" ref="U665">IF(AA665&lt;&gt;"ja",_xlfn.IFNA(_xlfn.IFS(AND(O665&lt;&gt;"",F665&lt;&gt;"",RIGHT($N665,6)="tarief"),O665*Q665,S665&gt;0,IF(F665&lt;&gt;"",S665,"")),""),"")</f>
        <v/>
      </c>
      <c r="V665" s="4" t="str" cm="1">
        <f t="array" ref="V665">IF(AA665&lt;&gt;"ja",_xlfn.IFNA(_xlfn.IFS(AND(P665&lt;&gt;"",R665&lt;&gt;"",RIGHT($N665,6)="tarief"),P665*R665,T665&gt;0,T665),""),"")</f>
        <v/>
      </c>
      <c r="W665" s="4" t="str" cm="1">
        <f t="array" ref="W665">IFERROR(_xlfn.IFS(OR(F665="",LEFT(Methode_Keuze,4)="Geen"),"",AND(U665&lt;&gt;"",F665&lt;&gt;"Arbeidskosten"),ROUND(U665*VLOOKUP(F665,Tb_ProjectKosten[],MATCH(Tb_ProjectKosten[[#Headers],[Forfat_Percentage]],Tb_ProjectKosten[#Headers],0),0),2),AND(F665="Arbeidskosten",G665&lt;&gt;""),IFERROR(ROUND(U665*VLOOKUP(G665,Tb_KostenTypen[],3,0)*VLOOKUP(F665,Tb_ProjectKosten[],MATCH(Tb_ProjectKosten[[#Headers],[Forfat_Percentage]],Tb_ProjectKosten[#Headers],0),0),2),""),U665 &lt;=0,0),"")</f>
        <v/>
      </c>
      <c r="X665" s="4" t="str" cm="1">
        <f t="array" ref="X665">IFERROR(_xlfn.IFS(OR(F665="",LEFT(Methode_Keuze,4)="Geen"),"",AND(V665&lt;&gt;"",F665&lt;&gt;"Arbeidskosten"),ROUND(V665*VLOOKUP(F665,Tb_ProjectKosten[],MATCH(Tb_ProjectKosten[[#Headers],[Forfat_Percentage]],Tb_ProjectKosten[#Headers],0),0),2),AND(F665="Arbeidskosten",G665&lt;&gt;""),IFERROR(ROUND(V665*VLOOKUP(G665,Tb_KostenTypen[],3,0)*VLOOKUP(F665,Tb_ProjectKosten[],MATCH(Tb_ProjectKosten[[#Headers],[Forfat_Percentage]],Tb_ProjectKosten[#Headers],0),0),2),""),V665 &lt;=0,0),"")</f>
        <v/>
      </c>
      <c r="Y665" s="262"/>
      <c r="Z665" s="49"/>
      <c r="AA665" s="37" t="str" cm="1">
        <f t="array" ref="AA665">IFERROR(IF(INDEX(SubsidieTabel!$Q$1:$T$9,MATCH($F665,SubsidieTabel!$Q$1:$Q$9,0),IFERROR(MATCH(Methode_Keuze,SubsidieTabel!$Q$1:$T$1,0),2))&lt;&gt;1=TRUE,"ja",""),"")</f>
        <v/>
      </c>
    </row>
    <row r="666" spans="1:27" ht="15" customHeight="1" x14ac:dyDescent="0.25">
      <c r="A666" s="87"/>
      <c r="B666" s="219" t="str">
        <f>IF(A666&lt;&gt;"",_xlfn.MAXIFS($B$1:B665,$A$1:A665,A666)+1,"")</f>
        <v/>
      </c>
      <c r="C666" s="50"/>
      <c r="D666" s="50"/>
      <c r="E666" s="50"/>
      <c r="F666" s="50"/>
      <c r="G666" s="283"/>
      <c r="H666" s="296"/>
      <c r="I666" s="295"/>
      <c r="J666" s="295"/>
      <c r="K666" s="202"/>
      <c r="L666" s="202"/>
      <c r="M666" s="91" t="str">
        <f>IFERROR(VLOOKUP(H666,Lijsten!$H$1:$I$100,2,0),"")</f>
        <v/>
      </c>
      <c r="N666" s="91" t="str" cm="1">
        <f t="array" ref="N666">IFERROR(_xlfn.IFS(AND(LEFT(F666,6)="Arbeid",RIGHT(F666,3)&lt;&gt;"IKS"),IFERROR(VLOOKUP($G666,Tb_KostenTypen[],2,0),"tarief"),RIGHT(F666,3)="IKS","Uurtarief",LEFT(F666,6)="Arbeid","Uurtarief",AND(LEFT(F666,8)="Bijdrage",RIGHT(F666,15)="(vrijwilligers)"),"Vast tarief"),"")</f>
        <v/>
      </c>
      <c r="O666" s="92"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tarief",IF(LEFT(F666,8)="Bijdrage",VLOOKUP($F666,Tb_KostenTypen[],MATCH(Methode_Keuze,Tb_KostenTypen[#Headers],0),0),VLOOKUP($G666,Lijsten!L:O,4,0))),""),"")</f>
        <v/>
      </c>
      <c r="P666" s="92"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tarief",IF(LEFT(F666,8)="Bijdrage",VLOOKUP($F666,Tb_KostenTypen[],MATCH(Methode_Keuze,Tb_KostenTypen[#Headers],0),0),VLOOKUP($G666,Lijsten!L:O,4,0))),""),"")</f>
        <v/>
      </c>
      <c r="Q666" s="50"/>
      <c r="R666" s="50"/>
      <c r="S666" s="83"/>
      <c r="T666" s="51"/>
      <c r="U666" s="4" t="str" cm="1">
        <f t="array" ref="U666">IF(AA666&lt;&gt;"ja",_xlfn.IFNA(_xlfn.IFS(AND(O666&lt;&gt;"",F666&lt;&gt;"",RIGHT($N666,6)="tarief"),O666*Q666,S666&gt;0,IF(F666&lt;&gt;"",S666,"")),""),"")</f>
        <v/>
      </c>
      <c r="V666" s="4" t="str" cm="1">
        <f t="array" ref="V666">IF(AA666&lt;&gt;"ja",_xlfn.IFNA(_xlfn.IFS(AND(P666&lt;&gt;"",R666&lt;&gt;"",RIGHT($N666,6)="tarief"),P666*R666,T666&gt;0,T666),""),"")</f>
        <v/>
      </c>
      <c r="W666" s="4" t="str" cm="1">
        <f t="array" ref="W666">IFERROR(_xlfn.IFS(OR(F666="",LEFT(Methode_Keuze,4)="Geen"),"",AND(U666&lt;&gt;"",F666&lt;&gt;"Arbeidskosten"),ROUND(U666*VLOOKUP(F666,Tb_ProjectKosten[],MATCH(Tb_ProjectKosten[[#Headers],[Forfat_Percentage]],Tb_ProjectKosten[#Headers],0),0),2),AND(F666="Arbeidskosten",G666&lt;&gt;""),IFERROR(ROUND(U666*VLOOKUP(G666,Tb_KostenTypen[],3,0)*VLOOKUP(F666,Tb_ProjectKosten[],MATCH(Tb_ProjectKosten[[#Headers],[Forfat_Percentage]],Tb_ProjectKosten[#Headers],0),0),2),""),U666 &lt;=0,0),"")</f>
        <v/>
      </c>
      <c r="X666" s="4" t="str" cm="1">
        <f t="array" ref="X666">IFERROR(_xlfn.IFS(OR(F666="",LEFT(Methode_Keuze,4)="Geen"),"",AND(V666&lt;&gt;"",F666&lt;&gt;"Arbeidskosten"),ROUND(V666*VLOOKUP(F666,Tb_ProjectKosten[],MATCH(Tb_ProjectKosten[[#Headers],[Forfat_Percentage]],Tb_ProjectKosten[#Headers],0),0),2),AND(F666="Arbeidskosten",G666&lt;&gt;""),IFERROR(ROUND(V666*VLOOKUP(G666,Tb_KostenTypen[],3,0)*VLOOKUP(F666,Tb_ProjectKosten[],MATCH(Tb_ProjectKosten[[#Headers],[Forfat_Percentage]],Tb_ProjectKosten[#Headers],0),0),2),""),V666 &lt;=0,0),"")</f>
        <v/>
      </c>
      <c r="Y666" s="262"/>
      <c r="Z666" s="49"/>
      <c r="AA666" s="37" t="str" cm="1">
        <f t="array" ref="AA666">IFERROR(IF(INDEX(SubsidieTabel!$Q$1:$T$9,MATCH($F666,SubsidieTabel!$Q$1:$Q$9,0),IFERROR(MATCH(Methode_Keuze,SubsidieTabel!$Q$1:$T$1,0),2))&lt;&gt;1=TRUE,"ja",""),"")</f>
        <v/>
      </c>
    </row>
    <row r="667" spans="1:27" ht="15" customHeight="1" x14ac:dyDescent="0.25">
      <c r="A667" s="87"/>
      <c r="B667" s="219" t="str">
        <f>IF(A667&lt;&gt;"",_xlfn.MAXIFS($B$1:B666,$A$1:A666,A667)+1,"")</f>
        <v/>
      </c>
      <c r="C667" s="50"/>
      <c r="D667" s="50"/>
      <c r="E667" s="50"/>
      <c r="F667" s="50"/>
      <c r="G667" s="283"/>
      <c r="H667" s="296"/>
      <c r="I667" s="295"/>
      <c r="J667" s="295"/>
      <c r="K667" s="202"/>
      <c r="L667" s="202"/>
      <c r="M667" s="91" t="str">
        <f>IFERROR(VLOOKUP(H667,Lijsten!$H$1:$I$100,2,0),"")</f>
        <v/>
      </c>
      <c r="N667" s="91" t="str" cm="1">
        <f t="array" ref="N667">IFERROR(_xlfn.IFS(AND(LEFT(F667,6)="Arbeid",RIGHT(F667,3)&lt;&gt;"IKS"),IFERROR(VLOOKUP($G667,Tb_KostenTypen[],2,0),"tarief"),RIGHT(F667,3)="IKS","Uurtarief",LEFT(F667,6)="Arbeid","Uurtarief",AND(LEFT(F667,8)="Bijdrage",RIGHT(F667,15)="(vrijwilligers)"),"Vast tarief"),"")</f>
        <v/>
      </c>
      <c r="O667" s="92"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tarief",IF(LEFT(F667,8)="Bijdrage",VLOOKUP($F667,Tb_KostenTypen[],MATCH(Methode_Keuze,Tb_KostenTypen[#Headers],0),0),VLOOKUP($G667,Lijsten!L:O,4,0))),""),"")</f>
        <v/>
      </c>
      <c r="P667" s="92"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tarief",IF(LEFT(F667,8)="Bijdrage",VLOOKUP($F667,Tb_KostenTypen[],MATCH(Methode_Keuze,Tb_KostenTypen[#Headers],0),0),VLOOKUP($G667,Lijsten!L:O,4,0))),""),"")</f>
        <v/>
      </c>
      <c r="Q667" s="50"/>
      <c r="R667" s="50"/>
      <c r="S667" s="83"/>
      <c r="T667" s="51"/>
      <c r="U667" s="4" t="str" cm="1">
        <f t="array" ref="U667">IF(AA667&lt;&gt;"ja",_xlfn.IFNA(_xlfn.IFS(AND(O667&lt;&gt;"",F667&lt;&gt;"",RIGHT($N667,6)="tarief"),O667*Q667,S667&gt;0,IF(F667&lt;&gt;"",S667,"")),""),"")</f>
        <v/>
      </c>
      <c r="V667" s="4" t="str" cm="1">
        <f t="array" ref="V667">IF(AA667&lt;&gt;"ja",_xlfn.IFNA(_xlfn.IFS(AND(P667&lt;&gt;"",R667&lt;&gt;"",RIGHT($N667,6)="tarief"),P667*R667,T667&gt;0,T667),""),"")</f>
        <v/>
      </c>
      <c r="W667" s="4" t="str" cm="1">
        <f t="array" ref="W667">IFERROR(_xlfn.IFS(OR(F667="",LEFT(Methode_Keuze,4)="Geen"),"",AND(U667&lt;&gt;"",F667&lt;&gt;"Arbeidskosten"),ROUND(U667*VLOOKUP(F667,Tb_ProjectKosten[],MATCH(Tb_ProjectKosten[[#Headers],[Forfat_Percentage]],Tb_ProjectKosten[#Headers],0),0),2),AND(F667="Arbeidskosten",G667&lt;&gt;""),IFERROR(ROUND(U667*VLOOKUP(G667,Tb_KostenTypen[],3,0)*VLOOKUP(F667,Tb_ProjectKosten[],MATCH(Tb_ProjectKosten[[#Headers],[Forfat_Percentage]],Tb_ProjectKosten[#Headers],0),0),2),""),U667 &lt;=0,0),"")</f>
        <v/>
      </c>
      <c r="X667" s="4" t="str" cm="1">
        <f t="array" ref="X667">IFERROR(_xlfn.IFS(OR(F667="",LEFT(Methode_Keuze,4)="Geen"),"",AND(V667&lt;&gt;"",F667&lt;&gt;"Arbeidskosten"),ROUND(V667*VLOOKUP(F667,Tb_ProjectKosten[],MATCH(Tb_ProjectKosten[[#Headers],[Forfat_Percentage]],Tb_ProjectKosten[#Headers],0),0),2),AND(F667="Arbeidskosten",G667&lt;&gt;""),IFERROR(ROUND(V667*VLOOKUP(G667,Tb_KostenTypen[],3,0)*VLOOKUP(F667,Tb_ProjectKosten[],MATCH(Tb_ProjectKosten[[#Headers],[Forfat_Percentage]],Tb_ProjectKosten[#Headers],0),0),2),""),V667 &lt;=0,0),"")</f>
        <v/>
      </c>
      <c r="Y667" s="262"/>
      <c r="Z667" s="49"/>
      <c r="AA667" s="37" t="str" cm="1">
        <f t="array" ref="AA667">IFERROR(IF(INDEX(SubsidieTabel!$Q$1:$T$9,MATCH($F667,SubsidieTabel!$Q$1:$Q$9,0),IFERROR(MATCH(Methode_Keuze,SubsidieTabel!$Q$1:$T$1,0),2))&lt;&gt;1=TRUE,"ja",""),"")</f>
        <v/>
      </c>
    </row>
    <row r="668" spans="1:27" ht="15" customHeight="1" x14ac:dyDescent="0.25">
      <c r="A668" s="87"/>
      <c r="B668" s="219" t="str">
        <f>IF(A668&lt;&gt;"",_xlfn.MAXIFS($B$1:B667,$A$1:A667,A668)+1,"")</f>
        <v/>
      </c>
      <c r="C668" s="50"/>
      <c r="D668" s="50"/>
      <c r="E668" s="50"/>
      <c r="F668" s="50"/>
      <c r="G668" s="283"/>
      <c r="H668" s="296"/>
      <c r="I668" s="295"/>
      <c r="J668" s="295"/>
      <c r="K668" s="202"/>
      <c r="L668" s="202"/>
      <c r="M668" s="91" t="str">
        <f>IFERROR(VLOOKUP(H668,Lijsten!$H$1:$I$100,2,0),"")</f>
        <v/>
      </c>
      <c r="N668" s="91" t="str" cm="1">
        <f t="array" ref="N668">IFERROR(_xlfn.IFS(AND(LEFT(F668,6)="Arbeid",RIGHT(F668,3)&lt;&gt;"IKS"),IFERROR(VLOOKUP($G668,Tb_KostenTypen[],2,0),"tarief"),RIGHT(F668,3)="IKS","Uurtarief",LEFT(F668,6)="Arbeid","Uurtarief",AND(LEFT(F668,8)="Bijdrage",RIGHT(F668,15)="(vrijwilligers)"),"Vast tarief"),"")</f>
        <v/>
      </c>
      <c r="O668" s="92"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tarief",IF(LEFT(F668,8)="Bijdrage",VLOOKUP($F668,Tb_KostenTypen[],MATCH(Methode_Keuze,Tb_KostenTypen[#Headers],0),0),VLOOKUP($G668,Lijsten!L:O,4,0))),""),"")</f>
        <v/>
      </c>
      <c r="P668" s="92"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tarief",IF(LEFT(F668,8)="Bijdrage",VLOOKUP($F668,Tb_KostenTypen[],MATCH(Methode_Keuze,Tb_KostenTypen[#Headers],0),0),VLOOKUP($G668,Lijsten!L:O,4,0))),""),"")</f>
        <v/>
      </c>
      <c r="Q668" s="50"/>
      <c r="R668" s="50"/>
      <c r="S668" s="83"/>
      <c r="T668" s="51"/>
      <c r="U668" s="4" t="str" cm="1">
        <f t="array" ref="U668">IF(AA668&lt;&gt;"ja",_xlfn.IFNA(_xlfn.IFS(AND(O668&lt;&gt;"",F668&lt;&gt;"",RIGHT($N668,6)="tarief"),O668*Q668,S668&gt;0,IF(F668&lt;&gt;"",S668,"")),""),"")</f>
        <v/>
      </c>
      <c r="V668" s="4" t="str" cm="1">
        <f t="array" ref="V668">IF(AA668&lt;&gt;"ja",_xlfn.IFNA(_xlfn.IFS(AND(P668&lt;&gt;"",R668&lt;&gt;"",RIGHT($N668,6)="tarief"),P668*R668,T668&gt;0,T668),""),"")</f>
        <v/>
      </c>
      <c r="W668" s="4" t="str" cm="1">
        <f t="array" ref="W668">IFERROR(_xlfn.IFS(OR(F668="",LEFT(Methode_Keuze,4)="Geen"),"",AND(U668&lt;&gt;"",F668&lt;&gt;"Arbeidskosten"),ROUND(U668*VLOOKUP(F668,Tb_ProjectKosten[],MATCH(Tb_ProjectKosten[[#Headers],[Forfat_Percentage]],Tb_ProjectKosten[#Headers],0),0),2),AND(F668="Arbeidskosten",G668&lt;&gt;""),IFERROR(ROUND(U668*VLOOKUP(G668,Tb_KostenTypen[],3,0)*VLOOKUP(F668,Tb_ProjectKosten[],MATCH(Tb_ProjectKosten[[#Headers],[Forfat_Percentage]],Tb_ProjectKosten[#Headers],0),0),2),""),U668 &lt;=0,0),"")</f>
        <v/>
      </c>
      <c r="X668" s="4" t="str" cm="1">
        <f t="array" ref="X668">IFERROR(_xlfn.IFS(OR(F668="",LEFT(Methode_Keuze,4)="Geen"),"",AND(V668&lt;&gt;"",F668&lt;&gt;"Arbeidskosten"),ROUND(V668*VLOOKUP(F668,Tb_ProjectKosten[],MATCH(Tb_ProjectKosten[[#Headers],[Forfat_Percentage]],Tb_ProjectKosten[#Headers],0),0),2),AND(F668="Arbeidskosten",G668&lt;&gt;""),IFERROR(ROUND(V668*VLOOKUP(G668,Tb_KostenTypen[],3,0)*VLOOKUP(F668,Tb_ProjectKosten[],MATCH(Tb_ProjectKosten[[#Headers],[Forfat_Percentage]],Tb_ProjectKosten[#Headers],0),0),2),""),V668 &lt;=0,0),"")</f>
        <v/>
      </c>
      <c r="Y668" s="262"/>
      <c r="Z668" s="49"/>
      <c r="AA668" s="37" t="str" cm="1">
        <f t="array" ref="AA668">IFERROR(IF(INDEX(SubsidieTabel!$Q$1:$T$9,MATCH($F668,SubsidieTabel!$Q$1:$Q$9,0),IFERROR(MATCH(Methode_Keuze,SubsidieTabel!$Q$1:$T$1,0),2))&lt;&gt;1=TRUE,"ja",""),"")</f>
        <v/>
      </c>
    </row>
    <row r="669" spans="1:27" ht="15" customHeight="1" x14ac:dyDescent="0.25">
      <c r="A669" s="87"/>
      <c r="B669" s="219" t="str">
        <f>IF(A669&lt;&gt;"",_xlfn.MAXIFS($B$1:B668,$A$1:A668,A669)+1,"")</f>
        <v/>
      </c>
      <c r="C669" s="50"/>
      <c r="D669" s="50"/>
      <c r="E669" s="50"/>
      <c r="F669" s="50"/>
      <c r="G669" s="283"/>
      <c r="H669" s="296"/>
      <c r="I669" s="295"/>
      <c r="J669" s="295"/>
      <c r="K669" s="202"/>
      <c r="L669" s="202"/>
      <c r="M669" s="91" t="str">
        <f>IFERROR(VLOOKUP(H669,Lijsten!$H$1:$I$100,2,0),"")</f>
        <v/>
      </c>
      <c r="N669" s="91" t="str" cm="1">
        <f t="array" ref="N669">IFERROR(_xlfn.IFS(AND(LEFT(F669,6)="Arbeid",RIGHT(F669,3)&lt;&gt;"IKS"),IFERROR(VLOOKUP($G669,Tb_KostenTypen[],2,0),"tarief"),RIGHT(F669,3)="IKS","Uurtarief",LEFT(F669,6)="Arbeid","Uurtarief",AND(LEFT(F669,8)="Bijdrage",RIGHT(F669,15)="(vrijwilligers)"),"Vast tarief"),"")</f>
        <v/>
      </c>
      <c r="O669" s="92"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tarief",IF(LEFT(F669,8)="Bijdrage",VLOOKUP($F669,Tb_KostenTypen[],MATCH(Methode_Keuze,Tb_KostenTypen[#Headers],0),0),VLOOKUP($G669,Lijsten!L:O,4,0))),""),"")</f>
        <v/>
      </c>
      <c r="P669" s="92"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tarief",IF(LEFT(F669,8)="Bijdrage",VLOOKUP($F669,Tb_KostenTypen[],MATCH(Methode_Keuze,Tb_KostenTypen[#Headers],0),0),VLOOKUP($G669,Lijsten!L:O,4,0))),""),"")</f>
        <v/>
      </c>
      <c r="Q669" s="50"/>
      <c r="R669" s="50"/>
      <c r="S669" s="83"/>
      <c r="T669" s="51"/>
      <c r="U669" s="4" t="str" cm="1">
        <f t="array" ref="U669">IF(AA669&lt;&gt;"ja",_xlfn.IFNA(_xlfn.IFS(AND(O669&lt;&gt;"",F669&lt;&gt;"",RIGHT($N669,6)="tarief"),O669*Q669,S669&gt;0,IF(F669&lt;&gt;"",S669,"")),""),"")</f>
        <v/>
      </c>
      <c r="V669" s="4" t="str" cm="1">
        <f t="array" ref="V669">IF(AA669&lt;&gt;"ja",_xlfn.IFNA(_xlfn.IFS(AND(P669&lt;&gt;"",R669&lt;&gt;"",RIGHT($N669,6)="tarief"),P669*R669,T669&gt;0,T669),""),"")</f>
        <v/>
      </c>
      <c r="W669" s="4" t="str" cm="1">
        <f t="array" ref="W669">IFERROR(_xlfn.IFS(OR(F669="",LEFT(Methode_Keuze,4)="Geen"),"",AND(U669&lt;&gt;"",F669&lt;&gt;"Arbeidskosten"),ROUND(U669*VLOOKUP(F669,Tb_ProjectKosten[],MATCH(Tb_ProjectKosten[[#Headers],[Forfat_Percentage]],Tb_ProjectKosten[#Headers],0),0),2),AND(F669="Arbeidskosten",G669&lt;&gt;""),IFERROR(ROUND(U669*VLOOKUP(G669,Tb_KostenTypen[],3,0)*VLOOKUP(F669,Tb_ProjectKosten[],MATCH(Tb_ProjectKosten[[#Headers],[Forfat_Percentage]],Tb_ProjectKosten[#Headers],0),0),2),""),U669 &lt;=0,0),"")</f>
        <v/>
      </c>
      <c r="X669" s="4" t="str" cm="1">
        <f t="array" ref="X669">IFERROR(_xlfn.IFS(OR(F669="",LEFT(Methode_Keuze,4)="Geen"),"",AND(V669&lt;&gt;"",F669&lt;&gt;"Arbeidskosten"),ROUND(V669*VLOOKUP(F669,Tb_ProjectKosten[],MATCH(Tb_ProjectKosten[[#Headers],[Forfat_Percentage]],Tb_ProjectKosten[#Headers],0),0),2),AND(F669="Arbeidskosten",G669&lt;&gt;""),IFERROR(ROUND(V669*VLOOKUP(G669,Tb_KostenTypen[],3,0)*VLOOKUP(F669,Tb_ProjectKosten[],MATCH(Tb_ProjectKosten[[#Headers],[Forfat_Percentage]],Tb_ProjectKosten[#Headers],0),0),2),""),V669 &lt;=0,0),"")</f>
        <v/>
      </c>
      <c r="Y669" s="262"/>
      <c r="Z669" s="49"/>
      <c r="AA669" s="37" t="str" cm="1">
        <f t="array" ref="AA669">IFERROR(IF(INDEX(SubsidieTabel!$Q$1:$T$9,MATCH($F669,SubsidieTabel!$Q$1:$Q$9,0),IFERROR(MATCH(Methode_Keuze,SubsidieTabel!$Q$1:$T$1,0),2))&lt;&gt;1=TRUE,"ja",""),"")</f>
        <v/>
      </c>
    </row>
    <row r="670" spans="1:27" ht="15" customHeight="1" x14ac:dyDescent="0.25">
      <c r="A670" s="87"/>
      <c r="B670" s="219" t="str">
        <f>IF(A670&lt;&gt;"",_xlfn.MAXIFS($B$1:B669,$A$1:A669,A670)+1,"")</f>
        <v/>
      </c>
      <c r="C670" s="50"/>
      <c r="D670" s="50"/>
      <c r="E670" s="50"/>
      <c r="F670" s="50"/>
      <c r="G670" s="283"/>
      <c r="H670" s="296"/>
      <c r="I670" s="295"/>
      <c r="J670" s="295"/>
      <c r="K670" s="202"/>
      <c r="L670" s="202"/>
      <c r="M670" s="91" t="str">
        <f>IFERROR(VLOOKUP(H670,Lijsten!$H$1:$I$100,2,0),"")</f>
        <v/>
      </c>
      <c r="N670" s="91" t="str" cm="1">
        <f t="array" ref="N670">IFERROR(_xlfn.IFS(AND(LEFT(F670,6)="Arbeid",RIGHT(F670,3)&lt;&gt;"IKS"),IFERROR(VLOOKUP($G670,Tb_KostenTypen[],2,0),"tarief"),RIGHT(F670,3)="IKS","Uurtarief",LEFT(F670,6)="Arbeid","Uurtarief",AND(LEFT(F670,8)="Bijdrage",RIGHT(F670,15)="(vrijwilligers)"),"Vast tarief"),"")</f>
        <v/>
      </c>
      <c r="O670" s="92"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tarief",IF(LEFT(F670,8)="Bijdrage",VLOOKUP($F670,Tb_KostenTypen[],MATCH(Methode_Keuze,Tb_KostenTypen[#Headers],0),0),VLOOKUP($G670,Lijsten!L:O,4,0))),""),"")</f>
        <v/>
      </c>
      <c r="P670" s="92"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tarief",IF(LEFT(F670,8)="Bijdrage",VLOOKUP($F670,Tb_KostenTypen[],MATCH(Methode_Keuze,Tb_KostenTypen[#Headers],0),0),VLOOKUP($G670,Lijsten!L:O,4,0))),""),"")</f>
        <v/>
      </c>
      <c r="Q670" s="50"/>
      <c r="R670" s="50"/>
      <c r="S670" s="83"/>
      <c r="T670" s="51"/>
      <c r="U670" s="4" t="str" cm="1">
        <f t="array" ref="U670">IF(AA670&lt;&gt;"ja",_xlfn.IFNA(_xlfn.IFS(AND(O670&lt;&gt;"",F670&lt;&gt;"",RIGHT($N670,6)="tarief"),O670*Q670,S670&gt;0,IF(F670&lt;&gt;"",S670,"")),""),"")</f>
        <v/>
      </c>
      <c r="V670" s="4" t="str" cm="1">
        <f t="array" ref="V670">IF(AA670&lt;&gt;"ja",_xlfn.IFNA(_xlfn.IFS(AND(P670&lt;&gt;"",R670&lt;&gt;"",RIGHT($N670,6)="tarief"),P670*R670,T670&gt;0,T670),""),"")</f>
        <v/>
      </c>
      <c r="W670" s="4" t="str" cm="1">
        <f t="array" ref="W670">IFERROR(_xlfn.IFS(OR(F670="",LEFT(Methode_Keuze,4)="Geen"),"",AND(U670&lt;&gt;"",F670&lt;&gt;"Arbeidskosten"),ROUND(U670*VLOOKUP(F670,Tb_ProjectKosten[],MATCH(Tb_ProjectKosten[[#Headers],[Forfat_Percentage]],Tb_ProjectKosten[#Headers],0),0),2),AND(F670="Arbeidskosten",G670&lt;&gt;""),IFERROR(ROUND(U670*VLOOKUP(G670,Tb_KostenTypen[],3,0)*VLOOKUP(F670,Tb_ProjectKosten[],MATCH(Tb_ProjectKosten[[#Headers],[Forfat_Percentage]],Tb_ProjectKosten[#Headers],0),0),2),""),U670 &lt;=0,0),"")</f>
        <v/>
      </c>
      <c r="X670" s="4" t="str" cm="1">
        <f t="array" ref="X670">IFERROR(_xlfn.IFS(OR(F670="",LEFT(Methode_Keuze,4)="Geen"),"",AND(V670&lt;&gt;"",F670&lt;&gt;"Arbeidskosten"),ROUND(V670*VLOOKUP(F670,Tb_ProjectKosten[],MATCH(Tb_ProjectKosten[[#Headers],[Forfat_Percentage]],Tb_ProjectKosten[#Headers],0),0),2),AND(F670="Arbeidskosten",G670&lt;&gt;""),IFERROR(ROUND(V670*VLOOKUP(G670,Tb_KostenTypen[],3,0)*VLOOKUP(F670,Tb_ProjectKosten[],MATCH(Tb_ProjectKosten[[#Headers],[Forfat_Percentage]],Tb_ProjectKosten[#Headers],0),0),2),""),V670 &lt;=0,0),"")</f>
        <v/>
      </c>
      <c r="Y670" s="262"/>
      <c r="Z670" s="49"/>
      <c r="AA670" s="37" t="str" cm="1">
        <f t="array" ref="AA670">IFERROR(IF(INDEX(SubsidieTabel!$Q$1:$T$9,MATCH($F670,SubsidieTabel!$Q$1:$Q$9,0),IFERROR(MATCH(Methode_Keuze,SubsidieTabel!$Q$1:$T$1,0),2))&lt;&gt;1=TRUE,"ja",""),"")</f>
        <v/>
      </c>
    </row>
    <row r="671" spans="1:27" ht="15" customHeight="1" x14ac:dyDescent="0.25">
      <c r="A671" s="87"/>
      <c r="B671" s="219" t="str">
        <f>IF(A671&lt;&gt;"",_xlfn.MAXIFS($B$1:B670,$A$1:A670,A671)+1,"")</f>
        <v/>
      </c>
      <c r="C671" s="50"/>
      <c r="D671" s="50"/>
      <c r="E671" s="50"/>
      <c r="F671" s="50"/>
      <c r="G671" s="283"/>
      <c r="H671" s="296"/>
      <c r="I671" s="295"/>
      <c r="J671" s="295"/>
      <c r="K671" s="202"/>
      <c r="L671" s="202"/>
      <c r="M671" s="91" t="str">
        <f>IFERROR(VLOOKUP(H671,Lijsten!$H$1:$I$100,2,0),"")</f>
        <v/>
      </c>
      <c r="N671" s="91" t="str" cm="1">
        <f t="array" ref="N671">IFERROR(_xlfn.IFS(AND(LEFT(F671,6)="Arbeid",RIGHT(F671,3)&lt;&gt;"IKS"),IFERROR(VLOOKUP($G671,Tb_KostenTypen[],2,0),"tarief"),RIGHT(F671,3)="IKS","Uurtarief",LEFT(F671,6)="Arbeid","Uurtarief",AND(LEFT(F671,8)="Bijdrage",RIGHT(F671,15)="(vrijwilligers)"),"Vast tarief"),"")</f>
        <v/>
      </c>
      <c r="O671" s="92"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tarief",IF(LEFT(F671,8)="Bijdrage",VLOOKUP($F671,Tb_KostenTypen[],MATCH(Methode_Keuze,Tb_KostenTypen[#Headers],0),0),VLOOKUP($G671,Lijsten!L:O,4,0))),""),"")</f>
        <v/>
      </c>
      <c r="P671" s="92"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tarief",IF(LEFT(F671,8)="Bijdrage",VLOOKUP($F671,Tb_KostenTypen[],MATCH(Methode_Keuze,Tb_KostenTypen[#Headers],0),0),VLOOKUP($G671,Lijsten!L:O,4,0))),""),"")</f>
        <v/>
      </c>
      <c r="Q671" s="50"/>
      <c r="R671" s="50"/>
      <c r="S671" s="83"/>
      <c r="T671" s="51"/>
      <c r="U671" s="4" t="str" cm="1">
        <f t="array" ref="U671">IF(AA671&lt;&gt;"ja",_xlfn.IFNA(_xlfn.IFS(AND(O671&lt;&gt;"",F671&lt;&gt;"",RIGHT($N671,6)="tarief"),O671*Q671,S671&gt;0,IF(F671&lt;&gt;"",S671,"")),""),"")</f>
        <v/>
      </c>
      <c r="V671" s="4" t="str" cm="1">
        <f t="array" ref="V671">IF(AA671&lt;&gt;"ja",_xlfn.IFNA(_xlfn.IFS(AND(P671&lt;&gt;"",R671&lt;&gt;"",RIGHT($N671,6)="tarief"),P671*R671,T671&gt;0,T671),""),"")</f>
        <v/>
      </c>
      <c r="W671" s="4" t="str" cm="1">
        <f t="array" ref="W671">IFERROR(_xlfn.IFS(OR(F671="",LEFT(Methode_Keuze,4)="Geen"),"",AND(U671&lt;&gt;"",F671&lt;&gt;"Arbeidskosten"),ROUND(U671*VLOOKUP(F671,Tb_ProjectKosten[],MATCH(Tb_ProjectKosten[[#Headers],[Forfat_Percentage]],Tb_ProjectKosten[#Headers],0),0),2),AND(F671="Arbeidskosten",G671&lt;&gt;""),IFERROR(ROUND(U671*VLOOKUP(G671,Tb_KostenTypen[],3,0)*VLOOKUP(F671,Tb_ProjectKosten[],MATCH(Tb_ProjectKosten[[#Headers],[Forfat_Percentage]],Tb_ProjectKosten[#Headers],0),0),2),""),U671 &lt;=0,0),"")</f>
        <v/>
      </c>
      <c r="X671" s="4" t="str" cm="1">
        <f t="array" ref="X671">IFERROR(_xlfn.IFS(OR(F671="",LEFT(Methode_Keuze,4)="Geen"),"",AND(V671&lt;&gt;"",F671&lt;&gt;"Arbeidskosten"),ROUND(V671*VLOOKUP(F671,Tb_ProjectKosten[],MATCH(Tb_ProjectKosten[[#Headers],[Forfat_Percentage]],Tb_ProjectKosten[#Headers],0),0),2),AND(F671="Arbeidskosten",G671&lt;&gt;""),IFERROR(ROUND(V671*VLOOKUP(G671,Tb_KostenTypen[],3,0)*VLOOKUP(F671,Tb_ProjectKosten[],MATCH(Tb_ProjectKosten[[#Headers],[Forfat_Percentage]],Tb_ProjectKosten[#Headers],0),0),2),""),V671 &lt;=0,0),"")</f>
        <v/>
      </c>
      <c r="Y671" s="262"/>
      <c r="Z671" s="49"/>
      <c r="AA671" s="37" t="str" cm="1">
        <f t="array" ref="AA671">IFERROR(IF(INDEX(SubsidieTabel!$Q$1:$T$9,MATCH($F671,SubsidieTabel!$Q$1:$Q$9,0),IFERROR(MATCH(Methode_Keuze,SubsidieTabel!$Q$1:$T$1,0),2))&lt;&gt;1=TRUE,"ja",""),"")</f>
        <v/>
      </c>
    </row>
    <row r="672" spans="1:27" ht="15" customHeight="1" x14ac:dyDescent="0.25">
      <c r="A672" s="87"/>
      <c r="B672" s="219" t="str">
        <f>IF(A672&lt;&gt;"",_xlfn.MAXIFS($B$1:B671,$A$1:A671,A672)+1,"")</f>
        <v/>
      </c>
      <c r="C672" s="50"/>
      <c r="D672" s="50"/>
      <c r="E672" s="50"/>
      <c r="F672" s="50"/>
      <c r="G672" s="283"/>
      <c r="H672" s="296"/>
      <c r="I672" s="295"/>
      <c r="J672" s="295"/>
      <c r="K672" s="202"/>
      <c r="L672" s="202"/>
      <c r="M672" s="91" t="str">
        <f>IFERROR(VLOOKUP(H672,Lijsten!$H$1:$I$100,2,0),"")</f>
        <v/>
      </c>
      <c r="N672" s="91" t="str" cm="1">
        <f t="array" ref="N672">IFERROR(_xlfn.IFS(AND(LEFT(F672,6)="Arbeid",RIGHT(F672,3)&lt;&gt;"IKS"),IFERROR(VLOOKUP($G672,Tb_KostenTypen[],2,0),"tarief"),RIGHT(F672,3)="IKS","Uurtarief",LEFT(F672,6)="Arbeid","Uurtarief",AND(LEFT(F672,8)="Bijdrage",RIGHT(F672,15)="(vrijwilligers)"),"Vast tarief"),"")</f>
        <v/>
      </c>
      <c r="O672" s="92"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tarief",IF(LEFT(F672,8)="Bijdrage",VLOOKUP($F672,Tb_KostenTypen[],MATCH(Methode_Keuze,Tb_KostenTypen[#Headers],0),0),VLOOKUP($G672,Lijsten!L:O,4,0))),""),"")</f>
        <v/>
      </c>
      <c r="P672" s="92"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tarief",IF(LEFT(F672,8)="Bijdrage",VLOOKUP($F672,Tb_KostenTypen[],MATCH(Methode_Keuze,Tb_KostenTypen[#Headers],0),0),VLOOKUP($G672,Lijsten!L:O,4,0))),""),"")</f>
        <v/>
      </c>
      <c r="Q672" s="50"/>
      <c r="R672" s="50"/>
      <c r="S672" s="83"/>
      <c r="T672" s="51"/>
      <c r="U672" s="4" t="str" cm="1">
        <f t="array" ref="U672">IF(AA672&lt;&gt;"ja",_xlfn.IFNA(_xlfn.IFS(AND(O672&lt;&gt;"",F672&lt;&gt;"",RIGHT($N672,6)="tarief"),O672*Q672,S672&gt;0,IF(F672&lt;&gt;"",S672,"")),""),"")</f>
        <v/>
      </c>
      <c r="V672" s="4" t="str" cm="1">
        <f t="array" ref="V672">IF(AA672&lt;&gt;"ja",_xlfn.IFNA(_xlfn.IFS(AND(P672&lt;&gt;"",R672&lt;&gt;"",RIGHT($N672,6)="tarief"),P672*R672,T672&gt;0,T672),""),"")</f>
        <v/>
      </c>
      <c r="W672" s="4" t="str" cm="1">
        <f t="array" ref="W672">IFERROR(_xlfn.IFS(OR(F672="",LEFT(Methode_Keuze,4)="Geen"),"",AND(U672&lt;&gt;"",F672&lt;&gt;"Arbeidskosten"),ROUND(U672*VLOOKUP(F672,Tb_ProjectKosten[],MATCH(Tb_ProjectKosten[[#Headers],[Forfat_Percentage]],Tb_ProjectKosten[#Headers],0),0),2),AND(F672="Arbeidskosten",G672&lt;&gt;""),IFERROR(ROUND(U672*VLOOKUP(G672,Tb_KostenTypen[],3,0)*VLOOKUP(F672,Tb_ProjectKosten[],MATCH(Tb_ProjectKosten[[#Headers],[Forfat_Percentage]],Tb_ProjectKosten[#Headers],0),0),2),""),U672 &lt;=0,0),"")</f>
        <v/>
      </c>
      <c r="X672" s="4" t="str" cm="1">
        <f t="array" ref="X672">IFERROR(_xlfn.IFS(OR(F672="",LEFT(Methode_Keuze,4)="Geen"),"",AND(V672&lt;&gt;"",F672&lt;&gt;"Arbeidskosten"),ROUND(V672*VLOOKUP(F672,Tb_ProjectKosten[],MATCH(Tb_ProjectKosten[[#Headers],[Forfat_Percentage]],Tb_ProjectKosten[#Headers],0),0),2),AND(F672="Arbeidskosten",G672&lt;&gt;""),IFERROR(ROUND(V672*VLOOKUP(G672,Tb_KostenTypen[],3,0)*VLOOKUP(F672,Tb_ProjectKosten[],MATCH(Tb_ProjectKosten[[#Headers],[Forfat_Percentage]],Tb_ProjectKosten[#Headers],0),0),2),""),V672 &lt;=0,0),"")</f>
        <v/>
      </c>
      <c r="Y672" s="262"/>
      <c r="Z672" s="49"/>
      <c r="AA672" s="37" t="str" cm="1">
        <f t="array" ref="AA672">IFERROR(IF(INDEX(SubsidieTabel!$Q$1:$T$9,MATCH($F672,SubsidieTabel!$Q$1:$Q$9,0),IFERROR(MATCH(Methode_Keuze,SubsidieTabel!$Q$1:$T$1,0),2))&lt;&gt;1=TRUE,"ja",""),"")</f>
        <v/>
      </c>
    </row>
    <row r="673" spans="1:27" ht="15" customHeight="1" x14ac:dyDescent="0.25">
      <c r="A673" s="87"/>
      <c r="B673" s="219" t="str">
        <f>IF(A673&lt;&gt;"",_xlfn.MAXIFS($B$1:B672,$A$1:A672,A673)+1,"")</f>
        <v/>
      </c>
      <c r="C673" s="50"/>
      <c r="D673" s="50"/>
      <c r="E673" s="50"/>
      <c r="F673" s="50"/>
      <c r="G673" s="283"/>
      <c r="H673" s="296"/>
      <c r="I673" s="295"/>
      <c r="J673" s="295"/>
      <c r="K673" s="202"/>
      <c r="L673" s="202"/>
      <c r="M673" s="91" t="str">
        <f>IFERROR(VLOOKUP(H673,Lijsten!$H$1:$I$100,2,0),"")</f>
        <v/>
      </c>
      <c r="N673" s="91" t="str" cm="1">
        <f t="array" ref="N673">IFERROR(_xlfn.IFS(AND(LEFT(F673,6)="Arbeid",RIGHT(F673,3)&lt;&gt;"IKS"),IFERROR(VLOOKUP($G673,Tb_KostenTypen[],2,0),"tarief"),RIGHT(F673,3)="IKS","Uurtarief",LEFT(F673,6)="Arbeid","Uurtarief",AND(LEFT(F673,8)="Bijdrage",RIGHT(F673,15)="(vrijwilligers)"),"Vast tarief"),"")</f>
        <v/>
      </c>
      <c r="O673" s="92"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tarief",IF(LEFT(F673,8)="Bijdrage",VLOOKUP($F673,Tb_KostenTypen[],MATCH(Methode_Keuze,Tb_KostenTypen[#Headers],0),0),VLOOKUP($G673,Lijsten!L:O,4,0))),""),"")</f>
        <v/>
      </c>
      <c r="P673" s="92"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tarief",IF(LEFT(F673,8)="Bijdrage",VLOOKUP($F673,Tb_KostenTypen[],MATCH(Methode_Keuze,Tb_KostenTypen[#Headers],0),0),VLOOKUP($G673,Lijsten!L:O,4,0))),""),"")</f>
        <v/>
      </c>
      <c r="Q673" s="50"/>
      <c r="R673" s="50"/>
      <c r="S673" s="83"/>
      <c r="T673" s="51"/>
      <c r="U673" s="4" t="str" cm="1">
        <f t="array" ref="U673">IF(AA673&lt;&gt;"ja",_xlfn.IFNA(_xlfn.IFS(AND(O673&lt;&gt;"",F673&lt;&gt;"",RIGHT($N673,6)="tarief"),O673*Q673,S673&gt;0,IF(F673&lt;&gt;"",S673,"")),""),"")</f>
        <v/>
      </c>
      <c r="V673" s="4" t="str" cm="1">
        <f t="array" ref="V673">IF(AA673&lt;&gt;"ja",_xlfn.IFNA(_xlfn.IFS(AND(P673&lt;&gt;"",R673&lt;&gt;"",RIGHT($N673,6)="tarief"),P673*R673,T673&gt;0,T673),""),"")</f>
        <v/>
      </c>
      <c r="W673" s="4" t="str" cm="1">
        <f t="array" ref="W673">IFERROR(_xlfn.IFS(OR(F673="",LEFT(Methode_Keuze,4)="Geen"),"",AND(U673&lt;&gt;"",F673&lt;&gt;"Arbeidskosten"),ROUND(U673*VLOOKUP(F673,Tb_ProjectKosten[],MATCH(Tb_ProjectKosten[[#Headers],[Forfat_Percentage]],Tb_ProjectKosten[#Headers],0),0),2),AND(F673="Arbeidskosten",G673&lt;&gt;""),IFERROR(ROUND(U673*VLOOKUP(G673,Tb_KostenTypen[],3,0)*VLOOKUP(F673,Tb_ProjectKosten[],MATCH(Tb_ProjectKosten[[#Headers],[Forfat_Percentage]],Tb_ProjectKosten[#Headers],0),0),2),""),U673 &lt;=0,0),"")</f>
        <v/>
      </c>
      <c r="X673" s="4" t="str" cm="1">
        <f t="array" ref="X673">IFERROR(_xlfn.IFS(OR(F673="",LEFT(Methode_Keuze,4)="Geen"),"",AND(V673&lt;&gt;"",F673&lt;&gt;"Arbeidskosten"),ROUND(V673*VLOOKUP(F673,Tb_ProjectKosten[],MATCH(Tb_ProjectKosten[[#Headers],[Forfat_Percentage]],Tb_ProjectKosten[#Headers],0),0),2),AND(F673="Arbeidskosten",G673&lt;&gt;""),IFERROR(ROUND(V673*VLOOKUP(G673,Tb_KostenTypen[],3,0)*VLOOKUP(F673,Tb_ProjectKosten[],MATCH(Tb_ProjectKosten[[#Headers],[Forfat_Percentage]],Tb_ProjectKosten[#Headers],0),0),2),""),V673 &lt;=0,0),"")</f>
        <v/>
      </c>
      <c r="Y673" s="262"/>
      <c r="Z673" s="49"/>
      <c r="AA673" s="37" t="str" cm="1">
        <f t="array" ref="AA673">IFERROR(IF(INDEX(SubsidieTabel!$Q$1:$T$9,MATCH($F673,SubsidieTabel!$Q$1:$Q$9,0),IFERROR(MATCH(Methode_Keuze,SubsidieTabel!$Q$1:$T$1,0),2))&lt;&gt;1=TRUE,"ja",""),"")</f>
        <v/>
      </c>
    </row>
    <row r="674" spans="1:27" ht="15" customHeight="1" x14ac:dyDescent="0.25">
      <c r="A674" s="87"/>
      <c r="B674" s="219" t="str">
        <f>IF(A674&lt;&gt;"",_xlfn.MAXIFS($B$1:B673,$A$1:A673,A674)+1,"")</f>
        <v/>
      </c>
      <c r="C674" s="50"/>
      <c r="D674" s="50"/>
      <c r="E674" s="50"/>
      <c r="F674" s="50"/>
      <c r="G674" s="283"/>
      <c r="H674" s="296"/>
      <c r="I674" s="295"/>
      <c r="J674" s="295"/>
      <c r="K674" s="202"/>
      <c r="L674" s="202"/>
      <c r="M674" s="91" t="str">
        <f>IFERROR(VLOOKUP(H674,Lijsten!$H$1:$I$100,2,0),"")</f>
        <v/>
      </c>
      <c r="N674" s="91" t="str" cm="1">
        <f t="array" ref="N674">IFERROR(_xlfn.IFS(AND(LEFT(F674,6)="Arbeid",RIGHT(F674,3)&lt;&gt;"IKS"),IFERROR(VLOOKUP($G674,Tb_KostenTypen[],2,0),"tarief"),RIGHT(F674,3)="IKS","Uurtarief",LEFT(F674,6)="Arbeid","Uurtarief",AND(LEFT(F674,8)="Bijdrage",RIGHT(F674,15)="(vrijwilligers)"),"Vast tarief"),"")</f>
        <v/>
      </c>
      <c r="O674" s="92"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tarief",IF(LEFT(F674,8)="Bijdrage",VLOOKUP($F674,Tb_KostenTypen[],MATCH(Methode_Keuze,Tb_KostenTypen[#Headers],0),0),VLOOKUP($G674,Lijsten!L:O,4,0))),""),"")</f>
        <v/>
      </c>
      <c r="P674" s="92"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tarief",IF(LEFT(F674,8)="Bijdrage",VLOOKUP($F674,Tb_KostenTypen[],MATCH(Methode_Keuze,Tb_KostenTypen[#Headers],0),0),VLOOKUP($G674,Lijsten!L:O,4,0))),""),"")</f>
        <v/>
      </c>
      <c r="Q674" s="50"/>
      <c r="R674" s="50"/>
      <c r="S674" s="83"/>
      <c r="T674" s="51"/>
      <c r="U674" s="4" t="str" cm="1">
        <f t="array" ref="U674">IF(AA674&lt;&gt;"ja",_xlfn.IFNA(_xlfn.IFS(AND(O674&lt;&gt;"",F674&lt;&gt;"",RIGHT($N674,6)="tarief"),O674*Q674,S674&gt;0,IF(F674&lt;&gt;"",S674,"")),""),"")</f>
        <v/>
      </c>
      <c r="V674" s="4" t="str" cm="1">
        <f t="array" ref="V674">IF(AA674&lt;&gt;"ja",_xlfn.IFNA(_xlfn.IFS(AND(P674&lt;&gt;"",R674&lt;&gt;"",RIGHT($N674,6)="tarief"),P674*R674,T674&gt;0,T674),""),"")</f>
        <v/>
      </c>
      <c r="W674" s="4" t="str" cm="1">
        <f t="array" ref="W674">IFERROR(_xlfn.IFS(OR(F674="",LEFT(Methode_Keuze,4)="Geen"),"",AND(U674&lt;&gt;"",F674&lt;&gt;"Arbeidskosten"),ROUND(U674*VLOOKUP(F674,Tb_ProjectKosten[],MATCH(Tb_ProjectKosten[[#Headers],[Forfat_Percentage]],Tb_ProjectKosten[#Headers],0),0),2),AND(F674="Arbeidskosten",G674&lt;&gt;""),IFERROR(ROUND(U674*VLOOKUP(G674,Tb_KostenTypen[],3,0)*VLOOKUP(F674,Tb_ProjectKosten[],MATCH(Tb_ProjectKosten[[#Headers],[Forfat_Percentage]],Tb_ProjectKosten[#Headers],0),0),2),""),U674 &lt;=0,0),"")</f>
        <v/>
      </c>
      <c r="X674" s="4" t="str" cm="1">
        <f t="array" ref="X674">IFERROR(_xlfn.IFS(OR(F674="",LEFT(Methode_Keuze,4)="Geen"),"",AND(V674&lt;&gt;"",F674&lt;&gt;"Arbeidskosten"),ROUND(V674*VLOOKUP(F674,Tb_ProjectKosten[],MATCH(Tb_ProjectKosten[[#Headers],[Forfat_Percentage]],Tb_ProjectKosten[#Headers],0),0),2),AND(F674="Arbeidskosten",G674&lt;&gt;""),IFERROR(ROUND(V674*VLOOKUP(G674,Tb_KostenTypen[],3,0)*VLOOKUP(F674,Tb_ProjectKosten[],MATCH(Tb_ProjectKosten[[#Headers],[Forfat_Percentage]],Tb_ProjectKosten[#Headers],0),0),2),""),V674 &lt;=0,0),"")</f>
        <v/>
      </c>
      <c r="Y674" s="262"/>
      <c r="Z674" s="49"/>
      <c r="AA674" s="37" t="str" cm="1">
        <f t="array" ref="AA674">IFERROR(IF(INDEX(SubsidieTabel!$Q$1:$T$9,MATCH($F674,SubsidieTabel!$Q$1:$Q$9,0),IFERROR(MATCH(Methode_Keuze,SubsidieTabel!$Q$1:$T$1,0),2))&lt;&gt;1=TRUE,"ja",""),"")</f>
        <v/>
      </c>
    </row>
    <row r="675" spans="1:27" ht="15" customHeight="1" x14ac:dyDescent="0.25">
      <c r="A675" s="87"/>
      <c r="B675" s="219" t="str">
        <f>IF(A675&lt;&gt;"",_xlfn.MAXIFS($B$1:B674,$A$1:A674,A675)+1,"")</f>
        <v/>
      </c>
      <c r="C675" s="50"/>
      <c r="D675" s="50"/>
      <c r="E675" s="50"/>
      <c r="F675" s="50"/>
      <c r="G675" s="283"/>
      <c r="H675" s="296"/>
      <c r="I675" s="295"/>
      <c r="J675" s="295"/>
      <c r="K675" s="202"/>
      <c r="L675" s="202"/>
      <c r="M675" s="91" t="str">
        <f>IFERROR(VLOOKUP(H675,Lijsten!$H$1:$I$100,2,0),"")</f>
        <v/>
      </c>
      <c r="N675" s="91" t="str" cm="1">
        <f t="array" ref="N675">IFERROR(_xlfn.IFS(AND(LEFT(F675,6)="Arbeid",RIGHT(F675,3)&lt;&gt;"IKS"),IFERROR(VLOOKUP($G675,Tb_KostenTypen[],2,0),"tarief"),RIGHT(F675,3)="IKS","Uurtarief",LEFT(F675,6)="Arbeid","Uurtarief",AND(LEFT(F675,8)="Bijdrage",RIGHT(F675,15)="(vrijwilligers)"),"Vast tarief"),"")</f>
        <v/>
      </c>
      <c r="O675" s="92"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tarief",IF(LEFT(F675,8)="Bijdrage",VLOOKUP($F675,Tb_KostenTypen[],MATCH(Methode_Keuze,Tb_KostenTypen[#Headers],0),0),VLOOKUP($G675,Lijsten!L:O,4,0))),""),"")</f>
        <v/>
      </c>
      <c r="P675" s="92"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tarief",IF(LEFT(F675,8)="Bijdrage",VLOOKUP($F675,Tb_KostenTypen[],MATCH(Methode_Keuze,Tb_KostenTypen[#Headers],0),0),VLOOKUP($G675,Lijsten!L:O,4,0))),""),"")</f>
        <v/>
      </c>
      <c r="Q675" s="50"/>
      <c r="R675" s="50"/>
      <c r="S675" s="83"/>
      <c r="T675" s="51"/>
      <c r="U675" s="4" t="str" cm="1">
        <f t="array" ref="U675">IF(AA675&lt;&gt;"ja",_xlfn.IFNA(_xlfn.IFS(AND(O675&lt;&gt;"",F675&lt;&gt;"",RIGHT($N675,6)="tarief"),O675*Q675,S675&gt;0,IF(F675&lt;&gt;"",S675,"")),""),"")</f>
        <v/>
      </c>
      <c r="V675" s="4" t="str" cm="1">
        <f t="array" ref="V675">IF(AA675&lt;&gt;"ja",_xlfn.IFNA(_xlfn.IFS(AND(P675&lt;&gt;"",R675&lt;&gt;"",RIGHT($N675,6)="tarief"),P675*R675,T675&gt;0,T675),""),"")</f>
        <v/>
      </c>
      <c r="W675" s="4" t="str" cm="1">
        <f t="array" ref="W675">IFERROR(_xlfn.IFS(OR(F675="",LEFT(Methode_Keuze,4)="Geen"),"",AND(U675&lt;&gt;"",F675&lt;&gt;"Arbeidskosten"),ROUND(U675*VLOOKUP(F675,Tb_ProjectKosten[],MATCH(Tb_ProjectKosten[[#Headers],[Forfat_Percentage]],Tb_ProjectKosten[#Headers],0),0),2),AND(F675="Arbeidskosten",G675&lt;&gt;""),IFERROR(ROUND(U675*VLOOKUP(G675,Tb_KostenTypen[],3,0)*VLOOKUP(F675,Tb_ProjectKosten[],MATCH(Tb_ProjectKosten[[#Headers],[Forfat_Percentage]],Tb_ProjectKosten[#Headers],0),0),2),""),U675 &lt;=0,0),"")</f>
        <v/>
      </c>
      <c r="X675" s="4" t="str" cm="1">
        <f t="array" ref="X675">IFERROR(_xlfn.IFS(OR(F675="",LEFT(Methode_Keuze,4)="Geen"),"",AND(V675&lt;&gt;"",F675&lt;&gt;"Arbeidskosten"),ROUND(V675*VLOOKUP(F675,Tb_ProjectKosten[],MATCH(Tb_ProjectKosten[[#Headers],[Forfat_Percentage]],Tb_ProjectKosten[#Headers],0),0),2),AND(F675="Arbeidskosten",G675&lt;&gt;""),IFERROR(ROUND(V675*VLOOKUP(G675,Tb_KostenTypen[],3,0)*VLOOKUP(F675,Tb_ProjectKosten[],MATCH(Tb_ProjectKosten[[#Headers],[Forfat_Percentage]],Tb_ProjectKosten[#Headers],0),0),2),""),V675 &lt;=0,0),"")</f>
        <v/>
      </c>
      <c r="Y675" s="262"/>
      <c r="Z675" s="49"/>
      <c r="AA675" s="37" t="str" cm="1">
        <f t="array" ref="AA675">IFERROR(IF(INDEX(SubsidieTabel!$Q$1:$T$9,MATCH($F675,SubsidieTabel!$Q$1:$Q$9,0),IFERROR(MATCH(Methode_Keuze,SubsidieTabel!$Q$1:$T$1,0),2))&lt;&gt;1=TRUE,"ja",""),"")</f>
        <v/>
      </c>
    </row>
    <row r="676" spans="1:27" ht="15" customHeight="1" x14ac:dyDescent="0.25">
      <c r="A676" s="87"/>
      <c r="B676" s="219" t="str">
        <f>IF(A676&lt;&gt;"",_xlfn.MAXIFS($B$1:B675,$A$1:A675,A676)+1,"")</f>
        <v/>
      </c>
      <c r="C676" s="50"/>
      <c r="D676" s="50"/>
      <c r="E676" s="50"/>
      <c r="F676" s="50"/>
      <c r="G676" s="283"/>
      <c r="H676" s="296"/>
      <c r="I676" s="295"/>
      <c r="J676" s="295"/>
      <c r="K676" s="202"/>
      <c r="L676" s="202"/>
      <c r="M676" s="91" t="str">
        <f>IFERROR(VLOOKUP(H676,Lijsten!$H$1:$I$100,2,0),"")</f>
        <v/>
      </c>
      <c r="N676" s="91" t="str" cm="1">
        <f t="array" ref="N676">IFERROR(_xlfn.IFS(AND(LEFT(F676,6)="Arbeid",RIGHT(F676,3)&lt;&gt;"IKS"),IFERROR(VLOOKUP($G676,Tb_KostenTypen[],2,0),"tarief"),RIGHT(F676,3)="IKS","Uurtarief",LEFT(F676,6)="Arbeid","Uurtarief",AND(LEFT(F676,8)="Bijdrage",RIGHT(F676,15)="(vrijwilligers)"),"Vast tarief"),"")</f>
        <v/>
      </c>
      <c r="O676" s="92"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tarief",IF(LEFT(F676,8)="Bijdrage",VLOOKUP($F676,Tb_KostenTypen[],MATCH(Methode_Keuze,Tb_KostenTypen[#Headers],0),0),VLOOKUP($G676,Lijsten!L:O,4,0))),""),"")</f>
        <v/>
      </c>
      <c r="P676" s="92"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tarief",IF(LEFT(F676,8)="Bijdrage",VLOOKUP($F676,Tb_KostenTypen[],MATCH(Methode_Keuze,Tb_KostenTypen[#Headers],0),0),VLOOKUP($G676,Lijsten!L:O,4,0))),""),"")</f>
        <v/>
      </c>
      <c r="Q676" s="50"/>
      <c r="R676" s="50"/>
      <c r="S676" s="83"/>
      <c r="T676" s="51"/>
      <c r="U676" s="4" t="str" cm="1">
        <f t="array" ref="U676">IF(AA676&lt;&gt;"ja",_xlfn.IFNA(_xlfn.IFS(AND(O676&lt;&gt;"",F676&lt;&gt;"",RIGHT($N676,6)="tarief"),O676*Q676,S676&gt;0,IF(F676&lt;&gt;"",S676,"")),""),"")</f>
        <v/>
      </c>
      <c r="V676" s="4" t="str" cm="1">
        <f t="array" ref="V676">IF(AA676&lt;&gt;"ja",_xlfn.IFNA(_xlfn.IFS(AND(P676&lt;&gt;"",R676&lt;&gt;"",RIGHT($N676,6)="tarief"),P676*R676,T676&gt;0,T676),""),"")</f>
        <v/>
      </c>
      <c r="W676" s="4" t="str" cm="1">
        <f t="array" ref="W676">IFERROR(_xlfn.IFS(OR(F676="",LEFT(Methode_Keuze,4)="Geen"),"",AND(U676&lt;&gt;"",F676&lt;&gt;"Arbeidskosten"),ROUND(U676*VLOOKUP(F676,Tb_ProjectKosten[],MATCH(Tb_ProjectKosten[[#Headers],[Forfat_Percentage]],Tb_ProjectKosten[#Headers],0),0),2),AND(F676="Arbeidskosten",G676&lt;&gt;""),IFERROR(ROUND(U676*VLOOKUP(G676,Tb_KostenTypen[],3,0)*VLOOKUP(F676,Tb_ProjectKosten[],MATCH(Tb_ProjectKosten[[#Headers],[Forfat_Percentage]],Tb_ProjectKosten[#Headers],0),0),2),""),U676 &lt;=0,0),"")</f>
        <v/>
      </c>
      <c r="X676" s="4" t="str" cm="1">
        <f t="array" ref="X676">IFERROR(_xlfn.IFS(OR(F676="",LEFT(Methode_Keuze,4)="Geen"),"",AND(V676&lt;&gt;"",F676&lt;&gt;"Arbeidskosten"),ROUND(V676*VLOOKUP(F676,Tb_ProjectKosten[],MATCH(Tb_ProjectKosten[[#Headers],[Forfat_Percentage]],Tb_ProjectKosten[#Headers],0),0),2),AND(F676="Arbeidskosten",G676&lt;&gt;""),IFERROR(ROUND(V676*VLOOKUP(G676,Tb_KostenTypen[],3,0)*VLOOKUP(F676,Tb_ProjectKosten[],MATCH(Tb_ProjectKosten[[#Headers],[Forfat_Percentage]],Tb_ProjectKosten[#Headers],0),0),2),""),V676 &lt;=0,0),"")</f>
        <v/>
      </c>
      <c r="Y676" s="262"/>
      <c r="Z676" s="49"/>
      <c r="AA676" s="37" t="str" cm="1">
        <f t="array" ref="AA676">IFERROR(IF(INDEX(SubsidieTabel!$Q$1:$T$9,MATCH($F676,SubsidieTabel!$Q$1:$Q$9,0),IFERROR(MATCH(Methode_Keuze,SubsidieTabel!$Q$1:$T$1,0),2))&lt;&gt;1=TRUE,"ja",""),"")</f>
        <v/>
      </c>
    </row>
    <row r="677" spans="1:27" ht="15" customHeight="1" x14ac:dyDescent="0.25">
      <c r="A677" s="87"/>
      <c r="B677" s="219" t="str">
        <f>IF(A677&lt;&gt;"",_xlfn.MAXIFS($B$1:B676,$A$1:A676,A677)+1,"")</f>
        <v/>
      </c>
      <c r="C677" s="50"/>
      <c r="D677" s="50"/>
      <c r="E677" s="50"/>
      <c r="F677" s="50"/>
      <c r="G677" s="283"/>
      <c r="H677" s="296"/>
      <c r="I677" s="295"/>
      <c r="J677" s="295"/>
      <c r="K677" s="202"/>
      <c r="L677" s="202"/>
      <c r="M677" s="91" t="str">
        <f>IFERROR(VLOOKUP(H677,Lijsten!$H$1:$I$100,2,0),"")</f>
        <v/>
      </c>
      <c r="N677" s="91" t="str" cm="1">
        <f t="array" ref="N677">IFERROR(_xlfn.IFS(AND(LEFT(F677,6)="Arbeid",RIGHT(F677,3)&lt;&gt;"IKS"),IFERROR(VLOOKUP($G677,Tb_KostenTypen[],2,0),"tarief"),RIGHT(F677,3)="IKS","Uurtarief",LEFT(F677,6)="Arbeid","Uurtarief",AND(LEFT(F677,8)="Bijdrage",RIGHT(F677,15)="(vrijwilligers)"),"Vast tarief"),"")</f>
        <v/>
      </c>
      <c r="O677" s="92"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tarief",IF(LEFT(F677,8)="Bijdrage",VLOOKUP($F677,Tb_KostenTypen[],MATCH(Methode_Keuze,Tb_KostenTypen[#Headers],0),0),VLOOKUP($G677,Lijsten!L:O,4,0))),""),"")</f>
        <v/>
      </c>
      <c r="P677" s="92"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tarief",IF(LEFT(F677,8)="Bijdrage",VLOOKUP($F677,Tb_KostenTypen[],MATCH(Methode_Keuze,Tb_KostenTypen[#Headers],0),0),VLOOKUP($G677,Lijsten!L:O,4,0))),""),"")</f>
        <v/>
      </c>
      <c r="Q677" s="50"/>
      <c r="R677" s="50"/>
      <c r="S677" s="83"/>
      <c r="T677" s="51"/>
      <c r="U677" s="4" t="str" cm="1">
        <f t="array" ref="U677">IF(AA677&lt;&gt;"ja",_xlfn.IFNA(_xlfn.IFS(AND(O677&lt;&gt;"",F677&lt;&gt;"",RIGHT($N677,6)="tarief"),O677*Q677,S677&gt;0,IF(F677&lt;&gt;"",S677,"")),""),"")</f>
        <v/>
      </c>
      <c r="V677" s="4" t="str" cm="1">
        <f t="array" ref="V677">IF(AA677&lt;&gt;"ja",_xlfn.IFNA(_xlfn.IFS(AND(P677&lt;&gt;"",R677&lt;&gt;"",RIGHT($N677,6)="tarief"),P677*R677,T677&gt;0,T677),""),"")</f>
        <v/>
      </c>
      <c r="W677" s="4" t="str" cm="1">
        <f t="array" ref="W677">IFERROR(_xlfn.IFS(OR(F677="",LEFT(Methode_Keuze,4)="Geen"),"",AND(U677&lt;&gt;"",F677&lt;&gt;"Arbeidskosten"),ROUND(U677*VLOOKUP(F677,Tb_ProjectKosten[],MATCH(Tb_ProjectKosten[[#Headers],[Forfat_Percentage]],Tb_ProjectKosten[#Headers],0),0),2),AND(F677="Arbeidskosten",G677&lt;&gt;""),IFERROR(ROUND(U677*VLOOKUP(G677,Tb_KostenTypen[],3,0)*VLOOKUP(F677,Tb_ProjectKosten[],MATCH(Tb_ProjectKosten[[#Headers],[Forfat_Percentage]],Tb_ProjectKosten[#Headers],0),0),2),""),U677 &lt;=0,0),"")</f>
        <v/>
      </c>
      <c r="X677" s="4" t="str" cm="1">
        <f t="array" ref="X677">IFERROR(_xlfn.IFS(OR(F677="",LEFT(Methode_Keuze,4)="Geen"),"",AND(V677&lt;&gt;"",F677&lt;&gt;"Arbeidskosten"),ROUND(V677*VLOOKUP(F677,Tb_ProjectKosten[],MATCH(Tb_ProjectKosten[[#Headers],[Forfat_Percentage]],Tb_ProjectKosten[#Headers],0),0),2),AND(F677="Arbeidskosten",G677&lt;&gt;""),IFERROR(ROUND(V677*VLOOKUP(G677,Tb_KostenTypen[],3,0)*VLOOKUP(F677,Tb_ProjectKosten[],MATCH(Tb_ProjectKosten[[#Headers],[Forfat_Percentage]],Tb_ProjectKosten[#Headers],0),0),2),""),V677 &lt;=0,0),"")</f>
        <v/>
      </c>
      <c r="Y677" s="262"/>
      <c r="Z677" s="49"/>
      <c r="AA677" s="37" t="str" cm="1">
        <f t="array" ref="AA677">IFERROR(IF(INDEX(SubsidieTabel!$Q$1:$T$9,MATCH($F677,SubsidieTabel!$Q$1:$Q$9,0),IFERROR(MATCH(Methode_Keuze,SubsidieTabel!$Q$1:$T$1,0),2))&lt;&gt;1=TRUE,"ja",""),"")</f>
        <v/>
      </c>
    </row>
    <row r="678" spans="1:27" ht="15" customHeight="1" x14ac:dyDescent="0.25">
      <c r="A678" s="87"/>
      <c r="B678" s="219" t="str">
        <f>IF(A678&lt;&gt;"",_xlfn.MAXIFS($B$1:B677,$A$1:A677,A678)+1,"")</f>
        <v/>
      </c>
      <c r="C678" s="50"/>
      <c r="D678" s="50"/>
      <c r="E678" s="50"/>
      <c r="F678" s="50"/>
      <c r="G678" s="283"/>
      <c r="H678" s="296"/>
      <c r="I678" s="295"/>
      <c r="J678" s="295"/>
      <c r="K678" s="202"/>
      <c r="L678" s="202"/>
      <c r="M678" s="91" t="str">
        <f>IFERROR(VLOOKUP(H678,Lijsten!$H$1:$I$100,2,0),"")</f>
        <v/>
      </c>
      <c r="N678" s="91" t="str" cm="1">
        <f t="array" ref="N678">IFERROR(_xlfn.IFS(AND(LEFT(F678,6)="Arbeid",RIGHT(F678,3)&lt;&gt;"IKS"),IFERROR(VLOOKUP($G678,Tb_KostenTypen[],2,0),"tarief"),RIGHT(F678,3)="IKS","Uurtarief",LEFT(F678,6)="Arbeid","Uurtarief",AND(LEFT(F678,8)="Bijdrage",RIGHT(F678,15)="(vrijwilligers)"),"Vast tarief"),"")</f>
        <v/>
      </c>
      <c r="O678" s="92"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tarief",IF(LEFT(F678,8)="Bijdrage",VLOOKUP($F678,Tb_KostenTypen[],MATCH(Methode_Keuze,Tb_KostenTypen[#Headers],0),0),VLOOKUP($G678,Lijsten!L:O,4,0))),""),"")</f>
        <v/>
      </c>
      <c r="P678" s="92"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tarief",IF(LEFT(F678,8)="Bijdrage",VLOOKUP($F678,Tb_KostenTypen[],MATCH(Methode_Keuze,Tb_KostenTypen[#Headers],0),0),VLOOKUP($G678,Lijsten!L:O,4,0))),""),"")</f>
        <v/>
      </c>
      <c r="Q678" s="50"/>
      <c r="R678" s="50"/>
      <c r="S678" s="83"/>
      <c r="T678" s="51"/>
      <c r="U678" s="4" t="str" cm="1">
        <f t="array" ref="U678">IF(AA678&lt;&gt;"ja",_xlfn.IFNA(_xlfn.IFS(AND(O678&lt;&gt;"",F678&lt;&gt;"",RIGHT($N678,6)="tarief"),O678*Q678,S678&gt;0,IF(F678&lt;&gt;"",S678,"")),""),"")</f>
        <v/>
      </c>
      <c r="V678" s="4" t="str" cm="1">
        <f t="array" ref="V678">IF(AA678&lt;&gt;"ja",_xlfn.IFNA(_xlfn.IFS(AND(P678&lt;&gt;"",R678&lt;&gt;"",RIGHT($N678,6)="tarief"),P678*R678,T678&gt;0,T678),""),"")</f>
        <v/>
      </c>
      <c r="W678" s="4" t="str" cm="1">
        <f t="array" ref="W678">IFERROR(_xlfn.IFS(OR(F678="",LEFT(Methode_Keuze,4)="Geen"),"",AND(U678&lt;&gt;"",F678&lt;&gt;"Arbeidskosten"),ROUND(U678*VLOOKUP(F678,Tb_ProjectKosten[],MATCH(Tb_ProjectKosten[[#Headers],[Forfat_Percentage]],Tb_ProjectKosten[#Headers],0),0),2),AND(F678="Arbeidskosten",G678&lt;&gt;""),IFERROR(ROUND(U678*VLOOKUP(G678,Tb_KostenTypen[],3,0)*VLOOKUP(F678,Tb_ProjectKosten[],MATCH(Tb_ProjectKosten[[#Headers],[Forfat_Percentage]],Tb_ProjectKosten[#Headers],0),0),2),""),U678 &lt;=0,0),"")</f>
        <v/>
      </c>
      <c r="X678" s="4" t="str" cm="1">
        <f t="array" ref="X678">IFERROR(_xlfn.IFS(OR(F678="",LEFT(Methode_Keuze,4)="Geen"),"",AND(V678&lt;&gt;"",F678&lt;&gt;"Arbeidskosten"),ROUND(V678*VLOOKUP(F678,Tb_ProjectKosten[],MATCH(Tb_ProjectKosten[[#Headers],[Forfat_Percentage]],Tb_ProjectKosten[#Headers],0),0),2),AND(F678="Arbeidskosten",G678&lt;&gt;""),IFERROR(ROUND(V678*VLOOKUP(G678,Tb_KostenTypen[],3,0)*VLOOKUP(F678,Tb_ProjectKosten[],MATCH(Tb_ProjectKosten[[#Headers],[Forfat_Percentage]],Tb_ProjectKosten[#Headers],0),0),2),""),V678 &lt;=0,0),"")</f>
        <v/>
      </c>
      <c r="Y678" s="262"/>
      <c r="Z678" s="49"/>
      <c r="AA678" s="37" t="str" cm="1">
        <f t="array" ref="AA678">IFERROR(IF(INDEX(SubsidieTabel!$Q$1:$T$9,MATCH($F678,SubsidieTabel!$Q$1:$Q$9,0),IFERROR(MATCH(Methode_Keuze,SubsidieTabel!$Q$1:$T$1,0),2))&lt;&gt;1=TRUE,"ja",""),"")</f>
        <v/>
      </c>
    </row>
    <row r="679" spans="1:27" ht="15" customHeight="1" x14ac:dyDescent="0.25">
      <c r="A679" s="87"/>
      <c r="B679" s="219" t="str">
        <f>IF(A679&lt;&gt;"",_xlfn.MAXIFS($B$1:B678,$A$1:A678,A679)+1,"")</f>
        <v/>
      </c>
      <c r="C679" s="50"/>
      <c r="D679" s="50"/>
      <c r="E679" s="50"/>
      <c r="F679" s="50"/>
      <c r="G679" s="283"/>
      <c r="H679" s="296"/>
      <c r="I679" s="295"/>
      <c r="J679" s="295"/>
      <c r="K679" s="202"/>
      <c r="L679" s="202"/>
      <c r="M679" s="91" t="str">
        <f>IFERROR(VLOOKUP(H679,Lijsten!$H$1:$I$100,2,0),"")</f>
        <v/>
      </c>
      <c r="N679" s="91" t="str" cm="1">
        <f t="array" ref="N679">IFERROR(_xlfn.IFS(AND(LEFT(F679,6)="Arbeid",RIGHT(F679,3)&lt;&gt;"IKS"),IFERROR(VLOOKUP($G679,Tb_KostenTypen[],2,0),"tarief"),RIGHT(F679,3)="IKS","Uurtarief",LEFT(F679,6)="Arbeid","Uurtarief",AND(LEFT(F679,8)="Bijdrage",RIGHT(F679,15)="(vrijwilligers)"),"Vast tarief"),"")</f>
        <v/>
      </c>
      <c r="O679" s="92"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tarief",IF(LEFT(F679,8)="Bijdrage",VLOOKUP($F679,Tb_KostenTypen[],MATCH(Methode_Keuze,Tb_KostenTypen[#Headers],0),0),VLOOKUP($G679,Lijsten!L:O,4,0))),""),"")</f>
        <v/>
      </c>
      <c r="P679" s="92"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tarief",IF(LEFT(F679,8)="Bijdrage",VLOOKUP($F679,Tb_KostenTypen[],MATCH(Methode_Keuze,Tb_KostenTypen[#Headers],0),0),VLOOKUP($G679,Lijsten!L:O,4,0))),""),"")</f>
        <v/>
      </c>
      <c r="Q679" s="50"/>
      <c r="R679" s="50"/>
      <c r="S679" s="83"/>
      <c r="T679" s="51"/>
      <c r="U679" s="4" t="str" cm="1">
        <f t="array" ref="U679">IF(AA679&lt;&gt;"ja",_xlfn.IFNA(_xlfn.IFS(AND(O679&lt;&gt;"",F679&lt;&gt;"",RIGHT($N679,6)="tarief"),O679*Q679,S679&gt;0,IF(F679&lt;&gt;"",S679,"")),""),"")</f>
        <v/>
      </c>
      <c r="V679" s="4" t="str" cm="1">
        <f t="array" ref="V679">IF(AA679&lt;&gt;"ja",_xlfn.IFNA(_xlfn.IFS(AND(P679&lt;&gt;"",R679&lt;&gt;"",RIGHT($N679,6)="tarief"),P679*R679,T679&gt;0,T679),""),"")</f>
        <v/>
      </c>
      <c r="W679" s="4" t="str" cm="1">
        <f t="array" ref="W679">IFERROR(_xlfn.IFS(OR(F679="",LEFT(Methode_Keuze,4)="Geen"),"",AND(U679&lt;&gt;"",F679&lt;&gt;"Arbeidskosten"),ROUND(U679*VLOOKUP(F679,Tb_ProjectKosten[],MATCH(Tb_ProjectKosten[[#Headers],[Forfat_Percentage]],Tb_ProjectKosten[#Headers],0),0),2),AND(F679="Arbeidskosten",G679&lt;&gt;""),IFERROR(ROUND(U679*VLOOKUP(G679,Tb_KostenTypen[],3,0)*VLOOKUP(F679,Tb_ProjectKosten[],MATCH(Tb_ProjectKosten[[#Headers],[Forfat_Percentage]],Tb_ProjectKosten[#Headers],0),0),2),""),U679 &lt;=0,0),"")</f>
        <v/>
      </c>
      <c r="X679" s="4" t="str" cm="1">
        <f t="array" ref="X679">IFERROR(_xlfn.IFS(OR(F679="",LEFT(Methode_Keuze,4)="Geen"),"",AND(V679&lt;&gt;"",F679&lt;&gt;"Arbeidskosten"),ROUND(V679*VLOOKUP(F679,Tb_ProjectKosten[],MATCH(Tb_ProjectKosten[[#Headers],[Forfat_Percentage]],Tb_ProjectKosten[#Headers],0),0),2),AND(F679="Arbeidskosten",G679&lt;&gt;""),IFERROR(ROUND(V679*VLOOKUP(G679,Tb_KostenTypen[],3,0)*VLOOKUP(F679,Tb_ProjectKosten[],MATCH(Tb_ProjectKosten[[#Headers],[Forfat_Percentage]],Tb_ProjectKosten[#Headers],0),0),2),""),V679 &lt;=0,0),"")</f>
        <v/>
      </c>
      <c r="Y679" s="262"/>
      <c r="Z679" s="49"/>
      <c r="AA679" s="37" t="str" cm="1">
        <f t="array" ref="AA679">IFERROR(IF(INDEX(SubsidieTabel!$Q$1:$T$9,MATCH($F679,SubsidieTabel!$Q$1:$Q$9,0),IFERROR(MATCH(Methode_Keuze,SubsidieTabel!$Q$1:$T$1,0),2))&lt;&gt;1=TRUE,"ja",""),"")</f>
        <v/>
      </c>
    </row>
    <row r="680" spans="1:27" ht="15" customHeight="1" x14ac:dyDescent="0.25">
      <c r="A680" s="87"/>
      <c r="B680" s="219" t="str">
        <f>IF(A680&lt;&gt;"",_xlfn.MAXIFS($B$1:B679,$A$1:A679,A680)+1,"")</f>
        <v/>
      </c>
      <c r="C680" s="50"/>
      <c r="D680" s="50"/>
      <c r="E680" s="50"/>
      <c r="F680" s="50"/>
      <c r="G680" s="283"/>
      <c r="H680" s="296"/>
      <c r="I680" s="295"/>
      <c r="J680" s="295"/>
      <c r="K680" s="202"/>
      <c r="L680" s="202"/>
      <c r="M680" s="91" t="str">
        <f>IFERROR(VLOOKUP(H680,Lijsten!$H$1:$I$100,2,0),"")</f>
        <v/>
      </c>
      <c r="N680" s="91" t="str" cm="1">
        <f t="array" ref="N680">IFERROR(_xlfn.IFS(AND(LEFT(F680,6)="Arbeid",RIGHT(F680,3)&lt;&gt;"IKS"),IFERROR(VLOOKUP($G680,Tb_KostenTypen[],2,0),"tarief"),RIGHT(F680,3)="IKS","Uurtarief",LEFT(F680,6)="Arbeid","Uurtarief",AND(LEFT(F680,8)="Bijdrage",RIGHT(F680,15)="(vrijwilligers)"),"Vast tarief"),"")</f>
        <v/>
      </c>
      <c r="O680" s="92"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tarief",IF(LEFT(F680,8)="Bijdrage",VLOOKUP($F680,Tb_KostenTypen[],MATCH(Methode_Keuze,Tb_KostenTypen[#Headers],0),0),VLOOKUP($G680,Lijsten!L:O,4,0))),""),"")</f>
        <v/>
      </c>
      <c r="P680" s="92"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tarief",IF(LEFT(F680,8)="Bijdrage",VLOOKUP($F680,Tb_KostenTypen[],MATCH(Methode_Keuze,Tb_KostenTypen[#Headers],0),0),VLOOKUP($G680,Lijsten!L:O,4,0))),""),"")</f>
        <v/>
      </c>
      <c r="Q680" s="50"/>
      <c r="R680" s="50"/>
      <c r="S680" s="83"/>
      <c r="T680" s="51"/>
      <c r="U680" s="4" t="str" cm="1">
        <f t="array" ref="U680">IF(AA680&lt;&gt;"ja",_xlfn.IFNA(_xlfn.IFS(AND(O680&lt;&gt;"",F680&lt;&gt;"",RIGHT($N680,6)="tarief"),O680*Q680,S680&gt;0,IF(F680&lt;&gt;"",S680,"")),""),"")</f>
        <v/>
      </c>
      <c r="V680" s="4" t="str" cm="1">
        <f t="array" ref="V680">IF(AA680&lt;&gt;"ja",_xlfn.IFNA(_xlfn.IFS(AND(P680&lt;&gt;"",R680&lt;&gt;"",RIGHT($N680,6)="tarief"),P680*R680,T680&gt;0,T680),""),"")</f>
        <v/>
      </c>
      <c r="W680" s="4" t="str" cm="1">
        <f t="array" ref="W680">IFERROR(_xlfn.IFS(OR(F680="",LEFT(Methode_Keuze,4)="Geen"),"",AND(U680&lt;&gt;"",F680&lt;&gt;"Arbeidskosten"),ROUND(U680*VLOOKUP(F680,Tb_ProjectKosten[],MATCH(Tb_ProjectKosten[[#Headers],[Forfat_Percentage]],Tb_ProjectKosten[#Headers],0),0),2),AND(F680="Arbeidskosten",G680&lt;&gt;""),IFERROR(ROUND(U680*VLOOKUP(G680,Tb_KostenTypen[],3,0)*VLOOKUP(F680,Tb_ProjectKosten[],MATCH(Tb_ProjectKosten[[#Headers],[Forfat_Percentage]],Tb_ProjectKosten[#Headers],0),0),2),""),U680 &lt;=0,0),"")</f>
        <v/>
      </c>
      <c r="X680" s="4" t="str" cm="1">
        <f t="array" ref="X680">IFERROR(_xlfn.IFS(OR(F680="",LEFT(Methode_Keuze,4)="Geen"),"",AND(V680&lt;&gt;"",F680&lt;&gt;"Arbeidskosten"),ROUND(V680*VLOOKUP(F680,Tb_ProjectKosten[],MATCH(Tb_ProjectKosten[[#Headers],[Forfat_Percentage]],Tb_ProjectKosten[#Headers],0),0),2),AND(F680="Arbeidskosten",G680&lt;&gt;""),IFERROR(ROUND(V680*VLOOKUP(G680,Tb_KostenTypen[],3,0)*VLOOKUP(F680,Tb_ProjectKosten[],MATCH(Tb_ProjectKosten[[#Headers],[Forfat_Percentage]],Tb_ProjectKosten[#Headers],0),0),2),""),V680 &lt;=0,0),"")</f>
        <v/>
      </c>
      <c r="Y680" s="262"/>
      <c r="Z680" s="49"/>
      <c r="AA680" s="37" t="str" cm="1">
        <f t="array" ref="AA680">IFERROR(IF(INDEX(SubsidieTabel!$Q$1:$T$9,MATCH($F680,SubsidieTabel!$Q$1:$Q$9,0),IFERROR(MATCH(Methode_Keuze,SubsidieTabel!$Q$1:$T$1,0),2))&lt;&gt;1=TRUE,"ja",""),"")</f>
        <v/>
      </c>
    </row>
    <row r="681" spans="1:27" ht="15" customHeight="1" x14ac:dyDescent="0.25">
      <c r="A681" s="87"/>
      <c r="B681" s="219" t="str">
        <f>IF(A681&lt;&gt;"",_xlfn.MAXIFS($B$1:B680,$A$1:A680,A681)+1,"")</f>
        <v/>
      </c>
      <c r="C681" s="50"/>
      <c r="D681" s="50"/>
      <c r="E681" s="50"/>
      <c r="F681" s="50"/>
      <c r="G681" s="283"/>
      <c r="H681" s="296"/>
      <c r="I681" s="295"/>
      <c r="J681" s="295"/>
      <c r="K681" s="202"/>
      <c r="L681" s="202"/>
      <c r="M681" s="91" t="str">
        <f>IFERROR(VLOOKUP(H681,Lijsten!$H$1:$I$100,2,0),"")</f>
        <v/>
      </c>
      <c r="N681" s="91" t="str" cm="1">
        <f t="array" ref="N681">IFERROR(_xlfn.IFS(AND(LEFT(F681,6)="Arbeid",RIGHT(F681,3)&lt;&gt;"IKS"),IFERROR(VLOOKUP($G681,Tb_KostenTypen[],2,0),"tarief"),RIGHT(F681,3)="IKS","Uurtarief",LEFT(F681,6)="Arbeid","Uurtarief",AND(LEFT(F681,8)="Bijdrage",RIGHT(F681,15)="(vrijwilligers)"),"Vast tarief"),"")</f>
        <v/>
      </c>
      <c r="O681" s="92"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tarief",IF(LEFT(F681,8)="Bijdrage",VLOOKUP($F681,Tb_KostenTypen[],MATCH(Methode_Keuze,Tb_KostenTypen[#Headers],0),0),VLOOKUP($G681,Lijsten!L:O,4,0))),""),"")</f>
        <v/>
      </c>
      <c r="P681" s="92"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tarief",IF(LEFT(F681,8)="Bijdrage",VLOOKUP($F681,Tb_KostenTypen[],MATCH(Methode_Keuze,Tb_KostenTypen[#Headers],0),0),VLOOKUP($G681,Lijsten!L:O,4,0))),""),"")</f>
        <v/>
      </c>
      <c r="Q681" s="50"/>
      <c r="R681" s="50"/>
      <c r="S681" s="83"/>
      <c r="T681" s="51"/>
      <c r="U681" s="4" t="str" cm="1">
        <f t="array" ref="U681">IF(AA681&lt;&gt;"ja",_xlfn.IFNA(_xlfn.IFS(AND(O681&lt;&gt;"",F681&lt;&gt;"",RIGHT($N681,6)="tarief"),O681*Q681,S681&gt;0,IF(F681&lt;&gt;"",S681,"")),""),"")</f>
        <v/>
      </c>
      <c r="V681" s="4" t="str" cm="1">
        <f t="array" ref="V681">IF(AA681&lt;&gt;"ja",_xlfn.IFNA(_xlfn.IFS(AND(P681&lt;&gt;"",R681&lt;&gt;"",RIGHT($N681,6)="tarief"),P681*R681,T681&gt;0,T681),""),"")</f>
        <v/>
      </c>
      <c r="W681" s="4" t="str" cm="1">
        <f t="array" ref="W681">IFERROR(_xlfn.IFS(OR(F681="",LEFT(Methode_Keuze,4)="Geen"),"",AND(U681&lt;&gt;"",F681&lt;&gt;"Arbeidskosten"),ROUND(U681*VLOOKUP(F681,Tb_ProjectKosten[],MATCH(Tb_ProjectKosten[[#Headers],[Forfat_Percentage]],Tb_ProjectKosten[#Headers],0),0),2),AND(F681="Arbeidskosten",G681&lt;&gt;""),IFERROR(ROUND(U681*VLOOKUP(G681,Tb_KostenTypen[],3,0)*VLOOKUP(F681,Tb_ProjectKosten[],MATCH(Tb_ProjectKosten[[#Headers],[Forfat_Percentage]],Tb_ProjectKosten[#Headers],0),0),2),""),U681 &lt;=0,0),"")</f>
        <v/>
      </c>
      <c r="X681" s="4" t="str" cm="1">
        <f t="array" ref="X681">IFERROR(_xlfn.IFS(OR(F681="",LEFT(Methode_Keuze,4)="Geen"),"",AND(V681&lt;&gt;"",F681&lt;&gt;"Arbeidskosten"),ROUND(V681*VLOOKUP(F681,Tb_ProjectKosten[],MATCH(Tb_ProjectKosten[[#Headers],[Forfat_Percentage]],Tb_ProjectKosten[#Headers],0),0),2),AND(F681="Arbeidskosten",G681&lt;&gt;""),IFERROR(ROUND(V681*VLOOKUP(G681,Tb_KostenTypen[],3,0)*VLOOKUP(F681,Tb_ProjectKosten[],MATCH(Tb_ProjectKosten[[#Headers],[Forfat_Percentage]],Tb_ProjectKosten[#Headers],0),0),2),""),V681 &lt;=0,0),"")</f>
        <v/>
      </c>
      <c r="Y681" s="262"/>
      <c r="Z681" s="49"/>
      <c r="AA681" s="37" t="str" cm="1">
        <f t="array" ref="AA681">IFERROR(IF(INDEX(SubsidieTabel!$Q$1:$T$9,MATCH($F681,SubsidieTabel!$Q$1:$Q$9,0),IFERROR(MATCH(Methode_Keuze,SubsidieTabel!$Q$1:$T$1,0),2))&lt;&gt;1=TRUE,"ja",""),"")</f>
        <v/>
      </c>
    </row>
    <row r="682" spans="1:27" ht="15" customHeight="1" x14ac:dyDescent="0.25">
      <c r="A682" s="87"/>
      <c r="B682" s="219" t="str">
        <f>IF(A682&lt;&gt;"",_xlfn.MAXIFS($B$1:B681,$A$1:A681,A682)+1,"")</f>
        <v/>
      </c>
      <c r="C682" s="50"/>
      <c r="D682" s="50"/>
      <c r="E682" s="50"/>
      <c r="F682" s="50"/>
      <c r="G682" s="283"/>
      <c r="H682" s="296"/>
      <c r="I682" s="295"/>
      <c r="J682" s="295"/>
      <c r="K682" s="202"/>
      <c r="L682" s="202"/>
      <c r="M682" s="91" t="str">
        <f>IFERROR(VLOOKUP(H682,Lijsten!$H$1:$I$100,2,0),"")</f>
        <v/>
      </c>
      <c r="N682" s="91" t="str" cm="1">
        <f t="array" ref="N682">IFERROR(_xlfn.IFS(AND(LEFT(F682,6)="Arbeid",RIGHT(F682,3)&lt;&gt;"IKS"),IFERROR(VLOOKUP($G682,Tb_KostenTypen[],2,0),"tarief"),RIGHT(F682,3)="IKS","Uurtarief",LEFT(F682,6)="Arbeid","Uurtarief",AND(LEFT(F682,8)="Bijdrage",RIGHT(F682,15)="(vrijwilligers)"),"Vast tarief"),"")</f>
        <v/>
      </c>
      <c r="O682" s="92"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tarief",IF(LEFT(F682,8)="Bijdrage",VLOOKUP($F682,Tb_KostenTypen[],MATCH(Methode_Keuze,Tb_KostenTypen[#Headers],0),0),VLOOKUP($G682,Lijsten!L:O,4,0))),""),"")</f>
        <v/>
      </c>
      <c r="P682" s="92"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tarief",IF(LEFT(F682,8)="Bijdrage",VLOOKUP($F682,Tb_KostenTypen[],MATCH(Methode_Keuze,Tb_KostenTypen[#Headers],0),0),VLOOKUP($G682,Lijsten!L:O,4,0))),""),"")</f>
        <v/>
      </c>
      <c r="Q682" s="50"/>
      <c r="R682" s="50"/>
      <c r="S682" s="83"/>
      <c r="T682" s="51"/>
      <c r="U682" s="4" t="str" cm="1">
        <f t="array" ref="U682">IF(AA682&lt;&gt;"ja",_xlfn.IFNA(_xlfn.IFS(AND(O682&lt;&gt;"",F682&lt;&gt;"",RIGHT($N682,6)="tarief"),O682*Q682,S682&gt;0,IF(F682&lt;&gt;"",S682,"")),""),"")</f>
        <v/>
      </c>
      <c r="V682" s="4" t="str" cm="1">
        <f t="array" ref="V682">IF(AA682&lt;&gt;"ja",_xlfn.IFNA(_xlfn.IFS(AND(P682&lt;&gt;"",R682&lt;&gt;"",RIGHT($N682,6)="tarief"),P682*R682,T682&gt;0,T682),""),"")</f>
        <v/>
      </c>
      <c r="W682" s="4" t="str" cm="1">
        <f t="array" ref="W682">IFERROR(_xlfn.IFS(OR(F682="",LEFT(Methode_Keuze,4)="Geen"),"",AND(U682&lt;&gt;"",F682&lt;&gt;"Arbeidskosten"),ROUND(U682*VLOOKUP(F682,Tb_ProjectKosten[],MATCH(Tb_ProjectKosten[[#Headers],[Forfat_Percentage]],Tb_ProjectKosten[#Headers],0),0),2),AND(F682="Arbeidskosten",G682&lt;&gt;""),IFERROR(ROUND(U682*VLOOKUP(G682,Tb_KostenTypen[],3,0)*VLOOKUP(F682,Tb_ProjectKosten[],MATCH(Tb_ProjectKosten[[#Headers],[Forfat_Percentage]],Tb_ProjectKosten[#Headers],0),0),2),""),U682 &lt;=0,0),"")</f>
        <v/>
      </c>
      <c r="X682" s="4" t="str" cm="1">
        <f t="array" ref="X682">IFERROR(_xlfn.IFS(OR(F682="",LEFT(Methode_Keuze,4)="Geen"),"",AND(V682&lt;&gt;"",F682&lt;&gt;"Arbeidskosten"),ROUND(V682*VLOOKUP(F682,Tb_ProjectKosten[],MATCH(Tb_ProjectKosten[[#Headers],[Forfat_Percentage]],Tb_ProjectKosten[#Headers],0),0),2),AND(F682="Arbeidskosten",G682&lt;&gt;""),IFERROR(ROUND(V682*VLOOKUP(G682,Tb_KostenTypen[],3,0)*VLOOKUP(F682,Tb_ProjectKosten[],MATCH(Tb_ProjectKosten[[#Headers],[Forfat_Percentage]],Tb_ProjectKosten[#Headers],0),0),2),""),V682 &lt;=0,0),"")</f>
        <v/>
      </c>
      <c r="Y682" s="262"/>
      <c r="Z682" s="49"/>
      <c r="AA682" s="37" t="str" cm="1">
        <f t="array" ref="AA682">IFERROR(IF(INDEX(SubsidieTabel!$Q$1:$T$9,MATCH($F682,SubsidieTabel!$Q$1:$Q$9,0),IFERROR(MATCH(Methode_Keuze,SubsidieTabel!$Q$1:$T$1,0),2))&lt;&gt;1=TRUE,"ja",""),"")</f>
        <v/>
      </c>
    </row>
    <row r="683" spans="1:27" ht="15" customHeight="1" x14ac:dyDescent="0.25">
      <c r="A683" s="87"/>
      <c r="B683" s="219" t="str">
        <f>IF(A683&lt;&gt;"",_xlfn.MAXIFS($B$1:B682,$A$1:A682,A683)+1,"")</f>
        <v/>
      </c>
      <c r="C683" s="50"/>
      <c r="D683" s="50"/>
      <c r="E683" s="50"/>
      <c r="F683" s="50"/>
      <c r="G683" s="283"/>
      <c r="H683" s="296"/>
      <c r="I683" s="295"/>
      <c r="J683" s="295"/>
      <c r="K683" s="202"/>
      <c r="L683" s="202"/>
      <c r="M683" s="91" t="str">
        <f>IFERROR(VLOOKUP(H683,Lijsten!$H$1:$I$100,2,0),"")</f>
        <v/>
      </c>
      <c r="N683" s="91" t="str" cm="1">
        <f t="array" ref="N683">IFERROR(_xlfn.IFS(AND(LEFT(F683,6)="Arbeid",RIGHT(F683,3)&lt;&gt;"IKS"),IFERROR(VLOOKUP($G683,Tb_KostenTypen[],2,0),"tarief"),RIGHT(F683,3)="IKS","Uurtarief",LEFT(F683,6)="Arbeid","Uurtarief",AND(LEFT(F683,8)="Bijdrage",RIGHT(F683,15)="(vrijwilligers)"),"Vast tarief"),"")</f>
        <v/>
      </c>
      <c r="O683" s="92"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tarief",IF(LEFT(F683,8)="Bijdrage",VLOOKUP($F683,Tb_KostenTypen[],MATCH(Methode_Keuze,Tb_KostenTypen[#Headers],0),0),VLOOKUP($G683,Lijsten!L:O,4,0))),""),"")</f>
        <v/>
      </c>
      <c r="P683" s="92"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tarief",IF(LEFT(F683,8)="Bijdrage",VLOOKUP($F683,Tb_KostenTypen[],MATCH(Methode_Keuze,Tb_KostenTypen[#Headers],0),0),VLOOKUP($G683,Lijsten!L:O,4,0))),""),"")</f>
        <v/>
      </c>
      <c r="Q683" s="50"/>
      <c r="R683" s="50"/>
      <c r="S683" s="83"/>
      <c r="T683" s="51"/>
      <c r="U683" s="4" t="str" cm="1">
        <f t="array" ref="U683">IF(AA683&lt;&gt;"ja",_xlfn.IFNA(_xlfn.IFS(AND(O683&lt;&gt;"",F683&lt;&gt;"",RIGHT($N683,6)="tarief"),O683*Q683,S683&gt;0,IF(F683&lt;&gt;"",S683,"")),""),"")</f>
        <v/>
      </c>
      <c r="V683" s="4" t="str" cm="1">
        <f t="array" ref="V683">IF(AA683&lt;&gt;"ja",_xlfn.IFNA(_xlfn.IFS(AND(P683&lt;&gt;"",R683&lt;&gt;"",RIGHT($N683,6)="tarief"),P683*R683,T683&gt;0,T683),""),"")</f>
        <v/>
      </c>
      <c r="W683" s="4" t="str" cm="1">
        <f t="array" ref="W683">IFERROR(_xlfn.IFS(OR(F683="",LEFT(Methode_Keuze,4)="Geen"),"",AND(U683&lt;&gt;"",F683&lt;&gt;"Arbeidskosten"),ROUND(U683*VLOOKUP(F683,Tb_ProjectKosten[],MATCH(Tb_ProjectKosten[[#Headers],[Forfat_Percentage]],Tb_ProjectKosten[#Headers],0),0),2),AND(F683="Arbeidskosten",G683&lt;&gt;""),IFERROR(ROUND(U683*VLOOKUP(G683,Tb_KostenTypen[],3,0)*VLOOKUP(F683,Tb_ProjectKosten[],MATCH(Tb_ProjectKosten[[#Headers],[Forfat_Percentage]],Tb_ProjectKosten[#Headers],0),0),2),""),U683 &lt;=0,0),"")</f>
        <v/>
      </c>
      <c r="X683" s="4" t="str" cm="1">
        <f t="array" ref="X683">IFERROR(_xlfn.IFS(OR(F683="",LEFT(Methode_Keuze,4)="Geen"),"",AND(V683&lt;&gt;"",F683&lt;&gt;"Arbeidskosten"),ROUND(V683*VLOOKUP(F683,Tb_ProjectKosten[],MATCH(Tb_ProjectKosten[[#Headers],[Forfat_Percentage]],Tb_ProjectKosten[#Headers],0),0),2),AND(F683="Arbeidskosten",G683&lt;&gt;""),IFERROR(ROUND(V683*VLOOKUP(G683,Tb_KostenTypen[],3,0)*VLOOKUP(F683,Tb_ProjectKosten[],MATCH(Tb_ProjectKosten[[#Headers],[Forfat_Percentage]],Tb_ProjectKosten[#Headers],0),0),2),""),V683 &lt;=0,0),"")</f>
        <v/>
      </c>
      <c r="Y683" s="262"/>
      <c r="Z683" s="49"/>
      <c r="AA683" s="37" t="str" cm="1">
        <f t="array" ref="AA683">IFERROR(IF(INDEX(SubsidieTabel!$Q$1:$T$9,MATCH($F683,SubsidieTabel!$Q$1:$Q$9,0),IFERROR(MATCH(Methode_Keuze,SubsidieTabel!$Q$1:$T$1,0),2))&lt;&gt;1=TRUE,"ja",""),"")</f>
        <v/>
      </c>
    </row>
    <row r="684" spans="1:27" ht="15" customHeight="1" x14ac:dyDescent="0.25">
      <c r="A684" s="87"/>
      <c r="B684" s="219" t="str">
        <f>IF(A684&lt;&gt;"",_xlfn.MAXIFS($B$1:B683,$A$1:A683,A684)+1,"")</f>
        <v/>
      </c>
      <c r="C684" s="50"/>
      <c r="D684" s="50"/>
      <c r="E684" s="50"/>
      <c r="F684" s="50"/>
      <c r="G684" s="283"/>
      <c r="H684" s="296"/>
      <c r="I684" s="295"/>
      <c r="J684" s="295"/>
      <c r="K684" s="202"/>
      <c r="L684" s="202"/>
      <c r="M684" s="91" t="str">
        <f>IFERROR(VLOOKUP(H684,Lijsten!$H$1:$I$100,2,0),"")</f>
        <v/>
      </c>
      <c r="N684" s="91" t="str" cm="1">
        <f t="array" ref="N684">IFERROR(_xlfn.IFS(AND(LEFT(F684,6)="Arbeid",RIGHT(F684,3)&lt;&gt;"IKS"),IFERROR(VLOOKUP($G684,Tb_KostenTypen[],2,0),"tarief"),RIGHT(F684,3)="IKS","Uurtarief",LEFT(F684,6)="Arbeid","Uurtarief",AND(LEFT(F684,8)="Bijdrage",RIGHT(F684,15)="(vrijwilligers)"),"Vast tarief"),"")</f>
        <v/>
      </c>
      <c r="O684" s="92"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tarief",IF(LEFT(F684,8)="Bijdrage",VLOOKUP($F684,Tb_KostenTypen[],MATCH(Methode_Keuze,Tb_KostenTypen[#Headers],0),0),VLOOKUP($G684,Lijsten!L:O,4,0))),""),"")</f>
        <v/>
      </c>
      <c r="P684" s="92"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tarief",IF(LEFT(F684,8)="Bijdrage",VLOOKUP($F684,Tb_KostenTypen[],MATCH(Methode_Keuze,Tb_KostenTypen[#Headers],0),0),VLOOKUP($G684,Lijsten!L:O,4,0))),""),"")</f>
        <v/>
      </c>
      <c r="Q684" s="50"/>
      <c r="R684" s="50"/>
      <c r="S684" s="83"/>
      <c r="T684" s="51"/>
      <c r="U684" s="4" t="str" cm="1">
        <f t="array" ref="U684">IF(AA684&lt;&gt;"ja",_xlfn.IFNA(_xlfn.IFS(AND(O684&lt;&gt;"",F684&lt;&gt;"",RIGHT($N684,6)="tarief"),O684*Q684,S684&gt;0,IF(F684&lt;&gt;"",S684,"")),""),"")</f>
        <v/>
      </c>
      <c r="V684" s="4" t="str" cm="1">
        <f t="array" ref="V684">IF(AA684&lt;&gt;"ja",_xlfn.IFNA(_xlfn.IFS(AND(P684&lt;&gt;"",R684&lt;&gt;"",RIGHT($N684,6)="tarief"),P684*R684,T684&gt;0,T684),""),"")</f>
        <v/>
      </c>
      <c r="W684" s="4" t="str" cm="1">
        <f t="array" ref="W684">IFERROR(_xlfn.IFS(OR(F684="",LEFT(Methode_Keuze,4)="Geen"),"",AND(U684&lt;&gt;"",F684&lt;&gt;"Arbeidskosten"),ROUND(U684*VLOOKUP(F684,Tb_ProjectKosten[],MATCH(Tb_ProjectKosten[[#Headers],[Forfat_Percentage]],Tb_ProjectKosten[#Headers],0),0),2),AND(F684="Arbeidskosten",G684&lt;&gt;""),IFERROR(ROUND(U684*VLOOKUP(G684,Tb_KostenTypen[],3,0)*VLOOKUP(F684,Tb_ProjectKosten[],MATCH(Tb_ProjectKosten[[#Headers],[Forfat_Percentage]],Tb_ProjectKosten[#Headers],0),0),2),""),U684 &lt;=0,0),"")</f>
        <v/>
      </c>
      <c r="X684" s="4" t="str" cm="1">
        <f t="array" ref="X684">IFERROR(_xlfn.IFS(OR(F684="",LEFT(Methode_Keuze,4)="Geen"),"",AND(V684&lt;&gt;"",F684&lt;&gt;"Arbeidskosten"),ROUND(V684*VLOOKUP(F684,Tb_ProjectKosten[],MATCH(Tb_ProjectKosten[[#Headers],[Forfat_Percentage]],Tb_ProjectKosten[#Headers],0),0),2),AND(F684="Arbeidskosten",G684&lt;&gt;""),IFERROR(ROUND(V684*VLOOKUP(G684,Tb_KostenTypen[],3,0)*VLOOKUP(F684,Tb_ProjectKosten[],MATCH(Tb_ProjectKosten[[#Headers],[Forfat_Percentage]],Tb_ProjectKosten[#Headers],0),0),2),""),V684 &lt;=0,0),"")</f>
        <v/>
      </c>
      <c r="Y684" s="262"/>
      <c r="Z684" s="49"/>
      <c r="AA684" s="37" t="str" cm="1">
        <f t="array" ref="AA684">IFERROR(IF(INDEX(SubsidieTabel!$Q$1:$T$9,MATCH($F684,SubsidieTabel!$Q$1:$Q$9,0),IFERROR(MATCH(Methode_Keuze,SubsidieTabel!$Q$1:$T$1,0),2))&lt;&gt;1=TRUE,"ja",""),"")</f>
        <v/>
      </c>
    </row>
    <row r="685" spans="1:27" ht="15" customHeight="1" x14ac:dyDescent="0.25">
      <c r="A685" s="87"/>
      <c r="B685" s="219" t="str">
        <f>IF(A685&lt;&gt;"",_xlfn.MAXIFS($B$1:B684,$A$1:A684,A685)+1,"")</f>
        <v/>
      </c>
      <c r="C685" s="50"/>
      <c r="D685" s="50"/>
      <c r="E685" s="50"/>
      <c r="F685" s="50"/>
      <c r="G685" s="283"/>
      <c r="H685" s="296"/>
      <c r="I685" s="295"/>
      <c r="J685" s="295"/>
      <c r="K685" s="202"/>
      <c r="L685" s="202"/>
      <c r="M685" s="91" t="str">
        <f>IFERROR(VLOOKUP(H685,Lijsten!$H$1:$I$100,2,0),"")</f>
        <v/>
      </c>
      <c r="N685" s="91" t="str" cm="1">
        <f t="array" ref="N685">IFERROR(_xlfn.IFS(AND(LEFT(F685,6)="Arbeid",RIGHT(F685,3)&lt;&gt;"IKS"),IFERROR(VLOOKUP($G685,Tb_KostenTypen[],2,0),"tarief"),RIGHT(F685,3)="IKS","Uurtarief",LEFT(F685,6)="Arbeid","Uurtarief",AND(LEFT(F685,8)="Bijdrage",RIGHT(F685,15)="(vrijwilligers)"),"Vast tarief"),"")</f>
        <v/>
      </c>
      <c r="O685" s="92"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tarief",IF(LEFT(F685,8)="Bijdrage",VLOOKUP($F685,Tb_KostenTypen[],MATCH(Methode_Keuze,Tb_KostenTypen[#Headers],0),0),VLOOKUP($G685,Lijsten!L:O,4,0))),""),"")</f>
        <v/>
      </c>
      <c r="P685" s="92"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tarief",IF(LEFT(F685,8)="Bijdrage",VLOOKUP($F685,Tb_KostenTypen[],MATCH(Methode_Keuze,Tb_KostenTypen[#Headers],0),0),VLOOKUP($G685,Lijsten!L:O,4,0))),""),"")</f>
        <v/>
      </c>
      <c r="Q685" s="50"/>
      <c r="R685" s="50"/>
      <c r="S685" s="83"/>
      <c r="T685" s="51"/>
      <c r="U685" s="4" t="str" cm="1">
        <f t="array" ref="U685">IF(AA685&lt;&gt;"ja",_xlfn.IFNA(_xlfn.IFS(AND(O685&lt;&gt;"",F685&lt;&gt;"",RIGHT($N685,6)="tarief"),O685*Q685,S685&gt;0,IF(F685&lt;&gt;"",S685,"")),""),"")</f>
        <v/>
      </c>
      <c r="V685" s="4" t="str" cm="1">
        <f t="array" ref="V685">IF(AA685&lt;&gt;"ja",_xlfn.IFNA(_xlfn.IFS(AND(P685&lt;&gt;"",R685&lt;&gt;"",RIGHT($N685,6)="tarief"),P685*R685,T685&gt;0,T685),""),"")</f>
        <v/>
      </c>
      <c r="W685" s="4" t="str" cm="1">
        <f t="array" ref="W685">IFERROR(_xlfn.IFS(OR(F685="",LEFT(Methode_Keuze,4)="Geen"),"",AND(U685&lt;&gt;"",F685&lt;&gt;"Arbeidskosten"),ROUND(U685*VLOOKUP(F685,Tb_ProjectKosten[],MATCH(Tb_ProjectKosten[[#Headers],[Forfat_Percentage]],Tb_ProjectKosten[#Headers],0),0),2),AND(F685="Arbeidskosten",G685&lt;&gt;""),IFERROR(ROUND(U685*VLOOKUP(G685,Tb_KostenTypen[],3,0)*VLOOKUP(F685,Tb_ProjectKosten[],MATCH(Tb_ProjectKosten[[#Headers],[Forfat_Percentage]],Tb_ProjectKosten[#Headers],0),0),2),""),U685 &lt;=0,0),"")</f>
        <v/>
      </c>
      <c r="X685" s="4" t="str" cm="1">
        <f t="array" ref="X685">IFERROR(_xlfn.IFS(OR(F685="",LEFT(Methode_Keuze,4)="Geen"),"",AND(V685&lt;&gt;"",F685&lt;&gt;"Arbeidskosten"),ROUND(V685*VLOOKUP(F685,Tb_ProjectKosten[],MATCH(Tb_ProjectKosten[[#Headers],[Forfat_Percentage]],Tb_ProjectKosten[#Headers],0),0),2),AND(F685="Arbeidskosten",G685&lt;&gt;""),IFERROR(ROUND(V685*VLOOKUP(G685,Tb_KostenTypen[],3,0)*VLOOKUP(F685,Tb_ProjectKosten[],MATCH(Tb_ProjectKosten[[#Headers],[Forfat_Percentage]],Tb_ProjectKosten[#Headers],0),0),2),""),V685 &lt;=0,0),"")</f>
        <v/>
      </c>
      <c r="Y685" s="262"/>
      <c r="Z685" s="49"/>
      <c r="AA685" s="37" t="str" cm="1">
        <f t="array" ref="AA685">IFERROR(IF(INDEX(SubsidieTabel!$Q$1:$T$9,MATCH($F685,SubsidieTabel!$Q$1:$Q$9,0),IFERROR(MATCH(Methode_Keuze,SubsidieTabel!$Q$1:$T$1,0),2))&lt;&gt;1=TRUE,"ja",""),"")</f>
        <v/>
      </c>
    </row>
    <row r="686" spans="1:27" ht="15" customHeight="1" x14ac:dyDescent="0.25">
      <c r="A686" s="87"/>
      <c r="B686" s="219" t="str">
        <f>IF(A686&lt;&gt;"",_xlfn.MAXIFS($B$1:B685,$A$1:A685,A686)+1,"")</f>
        <v/>
      </c>
      <c r="C686" s="50"/>
      <c r="D686" s="50"/>
      <c r="E686" s="50"/>
      <c r="F686" s="50"/>
      <c r="G686" s="283"/>
      <c r="H686" s="296"/>
      <c r="I686" s="295"/>
      <c r="J686" s="295"/>
      <c r="K686" s="202"/>
      <c r="L686" s="202"/>
      <c r="M686" s="91" t="str">
        <f>IFERROR(VLOOKUP(H686,Lijsten!$H$1:$I$100,2,0),"")</f>
        <v/>
      </c>
      <c r="N686" s="91" t="str" cm="1">
        <f t="array" ref="N686">IFERROR(_xlfn.IFS(AND(LEFT(F686,6)="Arbeid",RIGHT(F686,3)&lt;&gt;"IKS"),IFERROR(VLOOKUP($G686,Tb_KostenTypen[],2,0),"tarief"),RIGHT(F686,3)="IKS","Uurtarief",LEFT(F686,6)="Arbeid","Uurtarief",AND(LEFT(F686,8)="Bijdrage",RIGHT(F686,15)="(vrijwilligers)"),"Vast tarief"),"")</f>
        <v/>
      </c>
      <c r="O686" s="92"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tarief",IF(LEFT(F686,8)="Bijdrage",VLOOKUP($F686,Tb_KostenTypen[],MATCH(Methode_Keuze,Tb_KostenTypen[#Headers],0),0),VLOOKUP($G686,Lijsten!L:O,4,0))),""),"")</f>
        <v/>
      </c>
      <c r="P686" s="92"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tarief",IF(LEFT(F686,8)="Bijdrage",VLOOKUP($F686,Tb_KostenTypen[],MATCH(Methode_Keuze,Tb_KostenTypen[#Headers],0),0),VLOOKUP($G686,Lijsten!L:O,4,0))),""),"")</f>
        <v/>
      </c>
      <c r="Q686" s="50"/>
      <c r="R686" s="50"/>
      <c r="S686" s="83"/>
      <c r="T686" s="51"/>
      <c r="U686" s="4" t="str" cm="1">
        <f t="array" ref="U686">IF(AA686&lt;&gt;"ja",_xlfn.IFNA(_xlfn.IFS(AND(O686&lt;&gt;"",F686&lt;&gt;"",RIGHT($N686,6)="tarief"),O686*Q686,S686&gt;0,IF(F686&lt;&gt;"",S686,"")),""),"")</f>
        <v/>
      </c>
      <c r="V686" s="4" t="str" cm="1">
        <f t="array" ref="V686">IF(AA686&lt;&gt;"ja",_xlfn.IFNA(_xlfn.IFS(AND(P686&lt;&gt;"",R686&lt;&gt;"",RIGHT($N686,6)="tarief"),P686*R686,T686&gt;0,T686),""),"")</f>
        <v/>
      </c>
      <c r="W686" s="4" t="str" cm="1">
        <f t="array" ref="W686">IFERROR(_xlfn.IFS(OR(F686="",LEFT(Methode_Keuze,4)="Geen"),"",AND(U686&lt;&gt;"",F686&lt;&gt;"Arbeidskosten"),ROUND(U686*VLOOKUP(F686,Tb_ProjectKosten[],MATCH(Tb_ProjectKosten[[#Headers],[Forfat_Percentage]],Tb_ProjectKosten[#Headers],0),0),2),AND(F686="Arbeidskosten",G686&lt;&gt;""),IFERROR(ROUND(U686*VLOOKUP(G686,Tb_KostenTypen[],3,0)*VLOOKUP(F686,Tb_ProjectKosten[],MATCH(Tb_ProjectKosten[[#Headers],[Forfat_Percentage]],Tb_ProjectKosten[#Headers],0),0),2),""),U686 &lt;=0,0),"")</f>
        <v/>
      </c>
      <c r="X686" s="4" t="str" cm="1">
        <f t="array" ref="X686">IFERROR(_xlfn.IFS(OR(F686="",LEFT(Methode_Keuze,4)="Geen"),"",AND(V686&lt;&gt;"",F686&lt;&gt;"Arbeidskosten"),ROUND(V686*VLOOKUP(F686,Tb_ProjectKosten[],MATCH(Tb_ProjectKosten[[#Headers],[Forfat_Percentage]],Tb_ProjectKosten[#Headers],0),0),2),AND(F686="Arbeidskosten",G686&lt;&gt;""),IFERROR(ROUND(V686*VLOOKUP(G686,Tb_KostenTypen[],3,0)*VLOOKUP(F686,Tb_ProjectKosten[],MATCH(Tb_ProjectKosten[[#Headers],[Forfat_Percentage]],Tb_ProjectKosten[#Headers],0),0),2),""),V686 &lt;=0,0),"")</f>
        <v/>
      </c>
      <c r="Y686" s="262"/>
      <c r="Z686" s="49"/>
      <c r="AA686" s="37" t="str" cm="1">
        <f t="array" ref="AA686">IFERROR(IF(INDEX(SubsidieTabel!$Q$1:$T$9,MATCH($F686,SubsidieTabel!$Q$1:$Q$9,0),IFERROR(MATCH(Methode_Keuze,SubsidieTabel!$Q$1:$T$1,0),2))&lt;&gt;1=TRUE,"ja",""),"")</f>
        <v/>
      </c>
    </row>
    <row r="687" spans="1:27" ht="15" customHeight="1" x14ac:dyDescent="0.25">
      <c r="A687" s="87"/>
      <c r="B687" s="219" t="str">
        <f>IF(A687&lt;&gt;"",_xlfn.MAXIFS($B$1:B686,$A$1:A686,A687)+1,"")</f>
        <v/>
      </c>
      <c r="C687" s="50"/>
      <c r="D687" s="50"/>
      <c r="E687" s="50"/>
      <c r="F687" s="50"/>
      <c r="G687" s="283"/>
      <c r="H687" s="296"/>
      <c r="I687" s="295"/>
      <c r="J687" s="295"/>
      <c r="K687" s="202"/>
      <c r="L687" s="202"/>
      <c r="M687" s="91" t="str">
        <f>IFERROR(VLOOKUP(H687,Lijsten!$H$1:$I$100,2,0),"")</f>
        <v/>
      </c>
      <c r="N687" s="91" t="str" cm="1">
        <f t="array" ref="N687">IFERROR(_xlfn.IFS(AND(LEFT(F687,6)="Arbeid",RIGHT(F687,3)&lt;&gt;"IKS"),IFERROR(VLOOKUP($G687,Tb_KostenTypen[],2,0),"tarief"),RIGHT(F687,3)="IKS","Uurtarief",LEFT(F687,6)="Arbeid","Uurtarief",AND(LEFT(F687,8)="Bijdrage",RIGHT(F687,15)="(vrijwilligers)"),"Vast tarief"),"")</f>
        <v/>
      </c>
      <c r="O687" s="92"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tarief",IF(LEFT(F687,8)="Bijdrage",VLOOKUP($F687,Tb_KostenTypen[],MATCH(Methode_Keuze,Tb_KostenTypen[#Headers],0),0),VLOOKUP($G687,Lijsten!L:O,4,0))),""),"")</f>
        <v/>
      </c>
      <c r="P687" s="92"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tarief",IF(LEFT(F687,8)="Bijdrage",VLOOKUP($F687,Tb_KostenTypen[],MATCH(Methode_Keuze,Tb_KostenTypen[#Headers],0),0),VLOOKUP($G687,Lijsten!L:O,4,0))),""),"")</f>
        <v/>
      </c>
      <c r="Q687" s="50"/>
      <c r="R687" s="50"/>
      <c r="S687" s="83"/>
      <c r="T687" s="51"/>
      <c r="U687" s="4" t="str" cm="1">
        <f t="array" ref="U687">IF(AA687&lt;&gt;"ja",_xlfn.IFNA(_xlfn.IFS(AND(O687&lt;&gt;"",F687&lt;&gt;"",RIGHT($N687,6)="tarief"),O687*Q687,S687&gt;0,IF(F687&lt;&gt;"",S687,"")),""),"")</f>
        <v/>
      </c>
      <c r="V687" s="4" t="str" cm="1">
        <f t="array" ref="V687">IF(AA687&lt;&gt;"ja",_xlfn.IFNA(_xlfn.IFS(AND(P687&lt;&gt;"",R687&lt;&gt;"",RIGHT($N687,6)="tarief"),P687*R687,T687&gt;0,T687),""),"")</f>
        <v/>
      </c>
      <c r="W687" s="4" t="str" cm="1">
        <f t="array" ref="W687">IFERROR(_xlfn.IFS(OR(F687="",LEFT(Methode_Keuze,4)="Geen"),"",AND(U687&lt;&gt;"",F687&lt;&gt;"Arbeidskosten"),ROUND(U687*VLOOKUP(F687,Tb_ProjectKosten[],MATCH(Tb_ProjectKosten[[#Headers],[Forfat_Percentage]],Tb_ProjectKosten[#Headers],0),0),2),AND(F687="Arbeidskosten",G687&lt;&gt;""),IFERROR(ROUND(U687*VLOOKUP(G687,Tb_KostenTypen[],3,0)*VLOOKUP(F687,Tb_ProjectKosten[],MATCH(Tb_ProjectKosten[[#Headers],[Forfat_Percentage]],Tb_ProjectKosten[#Headers],0),0),2),""),U687 &lt;=0,0),"")</f>
        <v/>
      </c>
      <c r="X687" s="4" t="str" cm="1">
        <f t="array" ref="X687">IFERROR(_xlfn.IFS(OR(F687="",LEFT(Methode_Keuze,4)="Geen"),"",AND(V687&lt;&gt;"",F687&lt;&gt;"Arbeidskosten"),ROUND(V687*VLOOKUP(F687,Tb_ProjectKosten[],MATCH(Tb_ProjectKosten[[#Headers],[Forfat_Percentage]],Tb_ProjectKosten[#Headers],0),0),2),AND(F687="Arbeidskosten",G687&lt;&gt;""),IFERROR(ROUND(V687*VLOOKUP(G687,Tb_KostenTypen[],3,0)*VLOOKUP(F687,Tb_ProjectKosten[],MATCH(Tb_ProjectKosten[[#Headers],[Forfat_Percentage]],Tb_ProjectKosten[#Headers],0),0),2),""),V687 &lt;=0,0),"")</f>
        <v/>
      </c>
      <c r="Y687" s="262"/>
      <c r="Z687" s="49"/>
      <c r="AA687" s="37" t="str" cm="1">
        <f t="array" ref="AA687">IFERROR(IF(INDEX(SubsidieTabel!$Q$1:$T$9,MATCH($F687,SubsidieTabel!$Q$1:$Q$9,0),IFERROR(MATCH(Methode_Keuze,SubsidieTabel!$Q$1:$T$1,0),2))&lt;&gt;1=TRUE,"ja",""),"")</f>
        <v/>
      </c>
    </row>
    <row r="688" spans="1:27" ht="15" customHeight="1" x14ac:dyDescent="0.25">
      <c r="A688" s="87"/>
      <c r="B688" s="219" t="str">
        <f>IF(A688&lt;&gt;"",_xlfn.MAXIFS($B$1:B687,$A$1:A687,A688)+1,"")</f>
        <v/>
      </c>
      <c r="C688" s="50"/>
      <c r="D688" s="50"/>
      <c r="E688" s="50"/>
      <c r="F688" s="50"/>
      <c r="G688" s="283"/>
      <c r="H688" s="296"/>
      <c r="I688" s="295"/>
      <c r="J688" s="295"/>
      <c r="K688" s="202"/>
      <c r="L688" s="202"/>
      <c r="M688" s="91" t="str">
        <f>IFERROR(VLOOKUP(H688,Lijsten!$H$1:$I$100,2,0),"")</f>
        <v/>
      </c>
      <c r="N688" s="91" t="str" cm="1">
        <f t="array" ref="N688">IFERROR(_xlfn.IFS(AND(LEFT(F688,6)="Arbeid",RIGHT(F688,3)&lt;&gt;"IKS"),IFERROR(VLOOKUP($G688,Tb_KostenTypen[],2,0),"tarief"),RIGHT(F688,3)="IKS","Uurtarief",LEFT(F688,6)="Arbeid","Uurtarief",AND(LEFT(F688,8)="Bijdrage",RIGHT(F688,15)="(vrijwilligers)"),"Vast tarief"),"")</f>
        <v/>
      </c>
      <c r="O688" s="92"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tarief",IF(LEFT(F688,8)="Bijdrage",VLOOKUP($F688,Tb_KostenTypen[],MATCH(Methode_Keuze,Tb_KostenTypen[#Headers],0),0),VLOOKUP($G688,Lijsten!L:O,4,0))),""),"")</f>
        <v/>
      </c>
      <c r="P688" s="92"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tarief",IF(LEFT(F688,8)="Bijdrage",VLOOKUP($F688,Tb_KostenTypen[],MATCH(Methode_Keuze,Tb_KostenTypen[#Headers],0),0),VLOOKUP($G688,Lijsten!L:O,4,0))),""),"")</f>
        <v/>
      </c>
      <c r="Q688" s="50"/>
      <c r="R688" s="50"/>
      <c r="S688" s="83"/>
      <c r="T688" s="51"/>
      <c r="U688" s="4" t="str" cm="1">
        <f t="array" ref="U688">IF(AA688&lt;&gt;"ja",_xlfn.IFNA(_xlfn.IFS(AND(O688&lt;&gt;"",F688&lt;&gt;"",RIGHT($N688,6)="tarief"),O688*Q688,S688&gt;0,IF(F688&lt;&gt;"",S688,"")),""),"")</f>
        <v/>
      </c>
      <c r="V688" s="4" t="str" cm="1">
        <f t="array" ref="V688">IF(AA688&lt;&gt;"ja",_xlfn.IFNA(_xlfn.IFS(AND(P688&lt;&gt;"",R688&lt;&gt;"",RIGHT($N688,6)="tarief"),P688*R688,T688&gt;0,T688),""),"")</f>
        <v/>
      </c>
      <c r="W688" s="4" t="str" cm="1">
        <f t="array" ref="W688">IFERROR(_xlfn.IFS(OR(F688="",LEFT(Methode_Keuze,4)="Geen"),"",AND(U688&lt;&gt;"",F688&lt;&gt;"Arbeidskosten"),ROUND(U688*VLOOKUP(F688,Tb_ProjectKosten[],MATCH(Tb_ProjectKosten[[#Headers],[Forfat_Percentage]],Tb_ProjectKosten[#Headers],0),0),2),AND(F688="Arbeidskosten",G688&lt;&gt;""),IFERROR(ROUND(U688*VLOOKUP(G688,Tb_KostenTypen[],3,0)*VLOOKUP(F688,Tb_ProjectKosten[],MATCH(Tb_ProjectKosten[[#Headers],[Forfat_Percentage]],Tb_ProjectKosten[#Headers],0),0),2),""),U688 &lt;=0,0),"")</f>
        <v/>
      </c>
      <c r="X688" s="4" t="str" cm="1">
        <f t="array" ref="X688">IFERROR(_xlfn.IFS(OR(F688="",LEFT(Methode_Keuze,4)="Geen"),"",AND(V688&lt;&gt;"",F688&lt;&gt;"Arbeidskosten"),ROUND(V688*VLOOKUP(F688,Tb_ProjectKosten[],MATCH(Tb_ProjectKosten[[#Headers],[Forfat_Percentage]],Tb_ProjectKosten[#Headers],0),0),2),AND(F688="Arbeidskosten",G688&lt;&gt;""),IFERROR(ROUND(V688*VLOOKUP(G688,Tb_KostenTypen[],3,0)*VLOOKUP(F688,Tb_ProjectKosten[],MATCH(Tb_ProjectKosten[[#Headers],[Forfat_Percentage]],Tb_ProjectKosten[#Headers],0),0),2),""),V688 &lt;=0,0),"")</f>
        <v/>
      </c>
      <c r="Y688" s="262"/>
      <c r="Z688" s="49"/>
      <c r="AA688" s="37" t="str" cm="1">
        <f t="array" ref="AA688">IFERROR(IF(INDEX(SubsidieTabel!$Q$1:$T$9,MATCH($F688,SubsidieTabel!$Q$1:$Q$9,0),IFERROR(MATCH(Methode_Keuze,SubsidieTabel!$Q$1:$T$1,0),2))&lt;&gt;1=TRUE,"ja",""),"")</f>
        <v/>
      </c>
    </row>
    <row r="689" spans="1:27" ht="15" customHeight="1" x14ac:dyDescent="0.25">
      <c r="A689" s="87"/>
      <c r="B689" s="219" t="str">
        <f>IF(A689&lt;&gt;"",_xlfn.MAXIFS($B$1:B688,$A$1:A688,A689)+1,"")</f>
        <v/>
      </c>
      <c r="C689" s="50"/>
      <c r="D689" s="50"/>
      <c r="E689" s="50"/>
      <c r="F689" s="50"/>
      <c r="G689" s="283"/>
      <c r="H689" s="296"/>
      <c r="I689" s="295"/>
      <c r="J689" s="295"/>
      <c r="K689" s="202"/>
      <c r="L689" s="202"/>
      <c r="M689" s="91" t="str">
        <f>IFERROR(VLOOKUP(H689,Lijsten!$H$1:$I$100,2,0),"")</f>
        <v/>
      </c>
      <c r="N689" s="91" t="str" cm="1">
        <f t="array" ref="N689">IFERROR(_xlfn.IFS(AND(LEFT(F689,6)="Arbeid",RIGHT(F689,3)&lt;&gt;"IKS"),IFERROR(VLOOKUP($G689,Tb_KostenTypen[],2,0),"tarief"),RIGHT(F689,3)="IKS","Uurtarief",LEFT(F689,6)="Arbeid","Uurtarief",AND(LEFT(F689,8)="Bijdrage",RIGHT(F689,15)="(vrijwilligers)"),"Vast tarief"),"")</f>
        <v/>
      </c>
      <c r="O689" s="92"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tarief",IF(LEFT(F689,8)="Bijdrage",VLOOKUP($F689,Tb_KostenTypen[],MATCH(Methode_Keuze,Tb_KostenTypen[#Headers],0),0),VLOOKUP($G689,Lijsten!L:O,4,0))),""),"")</f>
        <v/>
      </c>
      <c r="P689" s="92"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tarief",IF(LEFT(F689,8)="Bijdrage",VLOOKUP($F689,Tb_KostenTypen[],MATCH(Methode_Keuze,Tb_KostenTypen[#Headers],0),0),VLOOKUP($G689,Lijsten!L:O,4,0))),""),"")</f>
        <v/>
      </c>
      <c r="Q689" s="50"/>
      <c r="R689" s="50"/>
      <c r="S689" s="83"/>
      <c r="T689" s="51"/>
      <c r="U689" s="4" t="str" cm="1">
        <f t="array" ref="U689">IF(AA689&lt;&gt;"ja",_xlfn.IFNA(_xlfn.IFS(AND(O689&lt;&gt;"",F689&lt;&gt;"",RIGHT($N689,6)="tarief"),O689*Q689,S689&gt;0,IF(F689&lt;&gt;"",S689,"")),""),"")</f>
        <v/>
      </c>
      <c r="V689" s="4" t="str" cm="1">
        <f t="array" ref="V689">IF(AA689&lt;&gt;"ja",_xlfn.IFNA(_xlfn.IFS(AND(P689&lt;&gt;"",R689&lt;&gt;"",RIGHT($N689,6)="tarief"),P689*R689,T689&gt;0,T689),""),"")</f>
        <v/>
      </c>
      <c r="W689" s="4" t="str" cm="1">
        <f t="array" ref="W689">IFERROR(_xlfn.IFS(OR(F689="",LEFT(Methode_Keuze,4)="Geen"),"",AND(U689&lt;&gt;"",F689&lt;&gt;"Arbeidskosten"),ROUND(U689*VLOOKUP(F689,Tb_ProjectKosten[],MATCH(Tb_ProjectKosten[[#Headers],[Forfat_Percentage]],Tb_ProjectKosten[#Headers],0),0),2),AND(F689="Arbeidskosten",G689&lt;&gt;""),IFERROR(ROUND(U689*VLOOKUP(G689,Tb_KostenTypen[],3,0)*VLOOKUP(F689,Tb_ProjectKosten[],MATCH(Tb_ProjectKosten[[#Headers],[Forfat_Percentage]],Tb_ProjectKosten[#Headers],0),0),2),""),U689 &lt;=0,0),"")</f>
        <v/>
      </c>
      <c r="X689" s="4" t="str" cm="1">
        <f t="array" ref="X689">IFERROR(_xlfn.IFS(OR(F689="",LEFT(Methode_Keuze,4)="Geen"),"",AND(V689&lt;&gt;"",F689&lt;&gt;"Arbeidskosten"),ROUND(V689*VLOOKUP(F689,Tb_ProjectKosten[],MATCH(Tb_ProjectKosten[[#Headers],[Forfat_Percentage]],Tb_ProjectKosten[#Headers],0),0),2),AND(F689="Arbeidskosten",G689&lt;&gt;""),IFERROR(ROUND(V689*VLOOKUP(G689,Tb_KostenTypen[],3,0)*VLOOKUP(F689,Tb_ProjectKosten[],MATCH(Tb_ProjectKosten[[#Headers],[Forfat_Percentage]],Tb_ProjectKosten[#Headers],0),0),2),""),V689 &lt;=0,0),"")</f>
        <v/>
      </c>
      <c r="Y689" s="262"/>
      <c r="Z689" s="49"/>
      <c r="AA689" s="37" t="str" cm="1">
        <f t="array" ref="AA689">IFERROR(IF(INDEX(SubsidieTabel!$Q$1:$T$9,MATCH($F689,SubsidieTabel!$Q$1:$Q$9,0),IFERROR(MATCH(Methode_Keuze,SubsidieTabel!$Q$1:$T$1,0),2))&lt;&gt;1=TRUE,"ja",""),"")</f>
        <v/>
      </c>
    </row>
    <row r="690" spans="1:27" ht="15" customHeight="1" x14ac:dyDescent="0.25">
      <c r="A690" s="87"/>
      <c r="B690" s="219" t="str">
        <f>IF(A690&lt;&gt;"",_xlfn.MAXIFS($B$1:B689,$A$1:A689,A690)+1,"")</f>
        <v/>
      </c>
      <c r="C690" s="50"/>
      <c r="D690" s="50"/>
      <c r="E690" s="50"/>
      <c r="F690" s="50"/>
      <c r="G690" s="283"/>
      <c r="H690" s="296"/>
      <c r="I690" s="295"/>
      <c r="J690" s="295"/>
      <c r="K690" s="202"/>
      <c r="L690" s="202"/>
      <c r="M690" s="91" t="str">
        <f>IFERROR(VLOOKUP(H690,Lijsten!$H$1:$I$100,2,0),"")</f>
        <v/>
      </c>
      <c r="N690" s="91" t="str" cm="1">
        <f t="array" ref="N690">IFERROR(_xlfn.IFS(AND(LEFT(F690,6)="Arbeid",RIGHT(F690,3)&lt;&gt;"IKS"),IFERROR(VLOOKUP($G690,Tb_KostenTypen[],2,0),"tarief"),RIGHT(F690,3)="IKS","Uurtarief",LEFT(F690,6)="Arbeid","Uurtarief",AND(LEFT(F690,8)="Bijdrage",RIGHT(F690,15)="(vrijwilligers)"),"Vast tarief"),"")</f>
        <v/>
      </c>
      <c r="O690" s="92"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tarief",IF(LEFT(F690,8)="Bijdrage",VLOOKUP($F690,Tb_KostenTypen[],MATCH(Methode_Keuze,Tb_KostenTypen[#Headers],0),0),VLOOKUP($G690,Lijsten!L:O,4,0))),""),"")</f>
        <v/>
      </c>
      <c r="P690" s="92"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tarief",IF(LEFT(F690,8)="Bijdrage",VLOOKUP($F690,Tb_KostenTypen[],MATCH(Methode_Keuze,Tb_KostenTypen[#Headers],0),0),VLOOKUP($G690,Lijsten!L:O,4,0))),""),"")</f>
        <v/>
      </c>
      <c r="Q690" s="50"/>
      <c r="R690" s="50"/>
      <c r="S690" s="83"/>
      <c r="T690" s="51"/>
      <c r="U690" s="4" t="str" cm="1">
        <f t="array" ref="U690">IF(AA690&lt;&gt;"ja",_xlfn.IFNA(_xlfn.IFS(AND(O690&lt;&gt;"",F690&lt;&gt;"",RIGHT($N690,6)="tarief"),O690*Q690,S690&gt;0,IF(F690&lt;&gt;"",S690,"")),""),"")</f>
        <v/>
      </c>
      <c r="V690" s="4" t="str" cm="1">
        <f t="array" ref="V690">IF(AA690&lt;&gt;"ja",_xlfn.IFNA(_xlfn.IFS(AND(P690&lt;&gt;"",R690&lt;&gt;"",RIGHT($N690,6)="tarief"),P690*R690,T690&gt;0,T690),""),"")</f>
        <v/>
      </c>
      <c r="W690" s="4" t="str" cm="1">
        <f t="array" ref="W690">IFERROR(_xlfn.IFS(OR(F690="",LEFT(Methode_Keuze,4)="Geen"),"",AND(U690&lt;&gt;"",F690&lt;&gt;"Arbeidskosten"),ROUND(U690*VLOOKUP(F690,Tb_ProjectKosten[],MATCH(Tb_ProjectKosten[[#Headers],[Forfat_Percentage]],Tb_ProjectKosten[#Headers],0),0),2),AND(F690="Arbeidskosten",G690&lt;&gt;""),IFERROR(ROUND(U690*VLOOKUP(G690,Tb_KostenTypen[],3,0)*VLOOKUP(F690,Tb_ProjectKosten[],MATCH(Tb_ProjectKosten[[#Headers],[Forfat_Percentage]],Tb_ProjectKosten[#Headers],0),0),2),""),U690 &lt;=0,0),"")</f>
        <v/>
      </c>
      <c r="X690" s="4" t="str" cm="1">
        <f t="array" ref="X690">IFERROR(_xlfn.IFS(OR(F690="",LEFT(Methode_Keuze,4)="Geen"),"",AND(V690&lt;&gt;"",F690&lt;&gt;"Arbeidskosten"),ROUND(V690*VLOOKUP(F690,Tb_ProjectKosten[],MATCH(Tb_ProjectKosten[[#Headers],[Forfat_Percentage]],Tb_ProjectKosten[#Headers],0),0),2),AND(F690="Arbeidskosten",G690&lt;&gt;""),IFERROR(ROUND(V690*VLOOKUP(G690,Tb_KostenTypen[],3,0)*VLOOKUP(F690,Tb_ProjectKosten[],MATCH(Tb_ProjectKosten[[#Headers],[Forfat_Percentage]],Tb_ProjectKosten[#Headers],0),0),2),""),V690 &lt;=0,0),"")</f>
        <v/>
      </c>
      <c r="Y690" s="262"/>
      <c r="Z690" s="49"/>
      <c r="AA690" s="37" t="str" cm="1">
        <f t="array" ref="AA690">IFERROR(IF(INDEX(SubsidieTabel!$Q$1:$T$9,MATCH($F690,SubsidieTabel!$Q$1:$Q$9,0),IFERROR(MATCH(Methode_Keuze,SubsidieTabel!$Q$1:$T$1,0),2))&lt;&gt;1=TRUE,"ja",""),"")</f>
        <v/>
      </c>
    </row>
    <row r="691" spans="1:27" ht="15" customHeight="1" x14ac:dyDescent="0.25">
      <c r="A691" s="87"/>
      <c r="B691" s="219" t="str">
        <f>IF(A691&lt;&gt;"",_xlfn.MAXIFS($B$1:B690,$A$1:A690,A691)+1,"")</f>
        <v/>
      </c>
      <c r="C691" s="50"/>
      <c r="D691" s="50"/>
      <c r="E691" s="50"/>
      <c r="F691" s="50"/>
      <c r="G691" s="283"/>
      <c r="H691" s="296"/>
      <c r="I691" s="295"/>
      <c r="J691" s="295"/>
      <c r="K691" s="202"/>
      <c r="L691" s="202"/>
      <c r="M691" s="91" t="str">
        <f>IFERROR(VLOOKUP(H691,Lijsten!$H$1:$I$100,2,0),"")</f>
        <v/>
      </c>
      <c r="N691" s="91" t="str" cm="1">
        <f t="array" ref="N691">IFERROR(_xlfn.IFS(AND(LEFT(F691,6)="Arbeid",RIGHT(F691,3)&lt;&gt;"IKS"),IFERROR(VLOOKUP($G691,Tb_KostenTypen[],2,0),"tarief"),RIGHT(F691,3)="IKS","Uurtarief",LEFT(F691,6)="Arbeid","Uurtarief",AND(LEFT(F691,8)="Bijdrage",RIGHT(F691,15)="(vrijwilligers)"),"Vast tarief"),"")</f>
        <v/>
      </c>
      <c r="O691" s="92"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tarief",IF(LEFT(F691,8)="Bijdrage",VLOOKUP($F691,Tb_KostenTypen[],MATCH(Methode_Keuze,Tb_KostenTypen[#Headers],0),0),VLOOKUP($G691,Lijsten!L:O,4,0))),""),"")</f>
        <v/>
      </c>
      <c r="P691" s="92"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tarief",IF(LEFT(F691,8)="Bijdrage",VLOOKUP($F691,Tb_KostenTypen[],MATCH(Methode_Keuze,Tb_KostenTypen[#Headers],0),0),VLOOKUP($G691,Lijsten!L:O,4,0))),""),"")</f>
        <v/>
      </c>
      <c r="Q691" s="50"/>
      <c r="R691" s="50"/>
      <c r="S691" s="83"/>
      <c r="T691" s="51"/>
      <c r="U691" s="4" t="str" cm="1">
        <f t="array" ref="U691">IF(AA691&lt;&gt;"ja",_xlfn.IFNA(_xlfn.IFS(AND(O691&lt;&gt;"",F691&lt;&gt;"",RIGHT($N691,6)="tarief"),O691*Q691,S691&gt;0,IF(F691&lt;&gt;"",S691,"")),""),"")</f>
        <v/>
      </c>
      <c r="V691" s="4" t="str" cm="1">
        <f t="array" ref="V691">IF(AA691&lt;&gt;"ja",_xlfn.IFNA(_xlfn.IFS(AND(P691&lt;&gt;"",R691&lt;&gt;"",RIGHT($N691,6)="tarief"),P691*R691,T691&gt;0,T691),""),"")</f>
        <v/>
      </c>
      <c r="W691" s="4" t="str" cm="1">
        <f t="array" ref="W691">IFERROR(_xlfn.IFS(OR(F691="",LEFT(Methode_Keuze,4)="Geen"),"",AND(U691&lt;&gt;"",F691&lt;&gt;"Arbeidskosten"),ROUND(U691*VLOOKUP(F691,Tb_ProjectKosten[],MATCH(Tb_ProjectKosten[[#Headers],[Forfat_Percentage]],Tb_ProjectKosten[#Headers],0),0),2),AND(F691="Arbeidskosten",G691&lt;&gt;""),IFERROR(ROUND(U691*VLOOKUP(G691,Tb_KostenTypen[],3,0)*VLOOKUP(F691,Tb_ProjectKosten[],MATCH(Tb_ProjectKosten[[#Headers],[Forfat_Percentage]],Tb_ProjectKosten[#Headers],0),0),2),""),U691 &lt;=0,0),"")</f>
        <v/>
      </c>
      <c r="X691" s="4" t="str" cm="1">
        <f t="array" ref="X691">IFERROR(_xlfn.IFS(OR(F691="",LEFT(Methode_Keuze,4)="Geen"),"",AND(V691&lt;&gt;"",F691&lt;&gt;"Arbeidskosten"),ROUND(V691*VLOOKUP(F691,Tb_ProjectKosten[],MATCH(Tb_ProjectKosten[[#Headers],[Forfat_Percentage]],Tb_ProjectKosten[#Headers],0),0),2),AND(F691="Arbeidskosten",G691&lt;&gt;""),IFERROR(ROUND(V691*VLOOKUP(G691,Tb_KostenTypen[],3,0)*VLOOKUP(F691,Tb_ProjectKosten[],MATCH(Tb_ProjectKosten[[#Headers],[Forfat_Percentage]],Tb_ProjectKosten[#Headers],0),0),2),""),V691 &lt;=0,0),"")</f>
        <v/>
      </c>
      <c r="Y691" s="262"/>
      <c r="Z691" s="49"/>
      <c r="AA691" s="37" t="str" cm="1">
        <f t="array" ref="AA691">IFERROR(IF(INDEX(SubsidieTabel!$Q$1:$T$9,MATCH($F691,SubsidieTabel!$Q$1:$Q$9,0),IFERROR(MATCH(Methode_Keuze,SubsidieTabel!$Q$1:$T$1,0),2))&lt;&gt;1=TRUE,"ja",""),"")</f>
        <v/>
      </c>
    </row>
    <row r="692" spans="1:27" ht="15" customHeight="1" x14ac:dyDescent="0.25">
      <c r="A692" s="87"/>
      <c r="B692" s="219" t="str">
        <f>IF(A692&lt;&gt;"",_xlfn.MAXIFS($B$1:B691,$A$1:A691,A692)+1,"")</f>
        <v/>
      </c>
      <c r="C692" s="50"/>
      <c r="D692" s="50"/>
      <c r="E692" s="50"/>
      <c r="F692" s="50"/>
      <c r="G692" s="283"/>
      <c r="H692" s="296"/>
      <c r="I692" s="295"/>
      <c r="J692" s="295"/>
      <c r="K692" s="202"/>
      <c r="L692" s="202"/>
      <c r="M692" s="91" t="str">
        <f>IFERROR(VLOOKUP(H692,Lijsten!$H$1:$I$100,2,0),"")</f>
        <v/>
      </c>
      <c r="N692" s="91" t="str" cm="1">
        <f t="array" ref="N692">IFERROR(_xlfn.IFS(AND(LEFT(F692,6)="Arbeid",RIGHT(F692,3)&lt;&gt;"IKS"),IFERROR(VLOOKUP($G692,Tb_KostenTypen[],2,0),"tarief"),RIGHT(F692,3)="IKS","Uurtarief",LEFT(F692,6)="Arbeid","Uurtarief",AND(LEFT(F692,8)="Bijdrage",RIGHT(F692,15)="(vrijwilligers)"),"Vast tarief"),"")</f>
        <v/>
      </c>
      <c r="O692" s="92"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tarief",IF(LEFT(F692,8)="Bijdrage",VLOOKUP($F692,Tb_KostenTypen[],MATCH(Methode_Keuze,Tb_KostenTypen[#Headers],0),0),VLOOKUP($G692,Lijsten!L:O,4,0))),""),"")</f>
        <v/>
      </c>
      <c r="P692" s="92"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tarief",IF(LEFT(F692,8)="Bijdrage",VLOOKUP($F692,Tb_KostenTypen[],MATCH(Methode_Keuze,Tb_KostenTypen[#Headers],0),0),VLOOKUP($G692,Lijsten!L:O,4,0))),""),"")</f>
        <v/>
      </c>
      <c r="Q692" s="50"/>
      <c r="R692" s="50"/>
      <c r="S692" s="83"/>
      <c r="T692" s="51"/>
      <c r="U692" s="4" t="str" cm="1">
        <f t="array" ref="U692">IF(AA692&lt;&gt;"ja",_xlfn.IFNA(_xlfn.IFS(AND(O692&lt;&gt;"",F692&lt;&gt;"",RIGHT($N692,6)="tarief"),O692*Q692,S692&gt;0,IF(F692&lt;&gt;"",S692,"")),""),"")</f>
        <v/>
      </c>
      <c r="V692" s="4" t="str" cm="1">
        <f t="array" ref="V692">IF(AA692&lt;&gt;"ja",_xlfn.IFNA(_xlfn.IFS(AND(P692&lt;&gt;"",R692&lt;&gt;"",RIGHT($N692,6)="tarief"),P692*R692,T692&gt;0,T692),""),"")</f>
        <v/>
      </c>
      <c r="W692" s="4" t="str" cm="1">
        <f t="array" ref="W692">IFERROR(_xlfn.IFS(OR(F692="",LEFT(Methode_Keuze,4)="Geen"),"",AND(U692&lt;&gt;"",F692&lt;&gt;"Arbeidskosten"),ROUND(U692*VLOOKUP(F692,Tb_ProjectKosten[],MATCH(Tb_ProjectKosten[[#Headers],[Forfat_Percentage]],Tb_ProjectKosten[#Headers],0),0),2),AND(F692="Arbeidskosten",G692&lt;&gt;""),IFERROR(ROUND(U692*VLOOKUP(G692,Tb_KostenTypen[],3,0)*VLOOKUP(F692,Tb_ProjectKosten[],MATCH(Tb_ProjectKosten[[#Headers],[Forfat_Percentage]],Tb_ProjectKosten[#Headers],0),0),2),""),U692 &lt;=0,0),"")</f>
        <v/>
      </c>
      <c r="X692" s="4" t="str" cm="1">
        <f t="array" ref="X692">IFERROR(_xlfn.IFS(OR(F692="",LEFT(Methode_Keuze,4)="Geen"),"",AND(V692&lt;&gt;"",F692&lt;&gt;"Arbeidskosten"),ROUND(V692*VLOOKUP(F692,Tb_ProjectKosten[],MATCH(Tb_ProjectKosten[[#Headers],[Forfat_Percentage]],Tb_ProjectKosten[#Headers],0),0),2),AND(F692="Arbeidskosten",G692&lt;&gt;""),IFERROR(ROUND(V692*VLOOKUP(G692,Tb_KostenTypen[],3,0)*VLOOKUP(F692,Tb_ProjectKosten[],MATCH(Tb_ProjectKosten[[#Headers],[Forfat_Percentage]],Tb_ProjectKosten[#Headers],0),0),2),""),V692 &lt;=0,0),"")</f>
        <v/>
      </c>
      <c r="Y692" s="262"/>
      <c r="Z692" s="49"/>
      <c r="AA692" s="37" t="str" cm="1">
        <f t="array" ref="AA692">IFERROR(IF(INDEX(SubsidieTabel!$Q$1:$T$9,MATCH($F692,SubsidieTabel!$Q$1:$Q$9,0),IFERROR(MATCH(Methode_Keuze,SubsidieTabel!$Q$1:$T$1,0),2))&lt;&gt;1=TRUE,"ja",""),"")</f>
        <v/>
      </c>
    </row>
    <row r="693" spans="1:27" ht="15" customHeight="1" x14ac:dyDescent="0.25">
      <c r="A693" s="87"/>
      <c r="B693" s="219" t="str">
        <f>IF(A693&lt;&gt;"",_xlfn.MAXIFS($B$1:B692,$A$1:A692,A693)+1,"")</f>
        <v/>
      </c>
      <c r="C693" s="50"/>
      <c r="D693" s="50"/>
      <c r="E693" s="50"/>
      <c r="F693" s="50"/>
      <c r="G693" s="283"/>
      <c r="H693" s="296"/>
      <c r="I693" s="295"/>
      <c r="J693" s="295"/>
      <c r="K693" s="202"/>
      <c r="L693" s="202"/>
      <c r="M693" s="91" t="str">
        <f>IFERROR(VLOOKUP(H693,Lijsten!$H$1:$I$100,2,0),"")</f>
        <v/>
      </c>
      <c r="N693" s="91" t="str" cm="1">
        <f t="array" ref="N693">IFERROR(_xlfn.IFS(AND(LEFT(F693,6)="Arbeid",RIGHT(F693,3)&lt;&gt;"IKS"),IFERROR(VLOOKUP($G693,Tb_KostenTypen[],2,0),"tarief"),RIGHT(F693,3)="IKS","Uurtarief",LEFT(F693,6)="Arbeid","Uurtarief",AND(LEFT(F693,8)="Bijdrage",RIGHT(F693,15)="(vrijwilligers)"),"Vast tarief"),"")</f>
        <v/>
      </c>
      <c r="O693" s="92"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tarief",IF(LEFT(F693,8)="Bijdrage",VLOOKUP($F693,Tb_KostenTypen[],MATCH(Methode_Keuze,Tb_KostenTypen[#Headers],0),0),VLOOKUP($G693,Lijsten!L:O,4,0))),""),"")</f>
        <v/>
      </c>
      <c r="P693" s="92"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tarief",IF(LEFT(F693,8)="Bijdrage",VLOOKUP($F693,Tb_KostenTypen[],MATCH(Methode_Keuze,Tb_KostenTypen[#Headers],0),0),VLOOKUP($G693,Lijsten!L:O,4,0))),""),"")</f>
        <v/>
      </c>
      <c r="Q693" s="50"/>
      <c r="R693" s="50"/>
      <c r="S693" s="83"/>
      <c r="T693" s="51"/>
      <c r="U693" s="4" t="str" cm="1">
        <f t="array" ref="U693">IF(AA693&lt;&gt;"ja",_xlfn.IFNA(_xlfn.IFS(AND(O693&lt;&gt;"",F693&lt;&gt;"",RIGHT($N693,6)="tarief"),O693*Q693,S693&gt;0,IF(F693&lt;&gt;"",S693,"")),""),"")</f>
        <v/>
      </c>
      <c r="V693" s="4" t="str" cm="1">
        <f t="array" ref="V693">IF(AA693&lt;&gt;"ja",_xlfn.IFNA(_xlfn.IFS(AND(P693&lt;&gt;"",R693&lt;&gt;"",RIGHT($N693,6)="tarief"),P693*R693,T693&gt;0,T693),""),"")</f>
        <v/>
      </c>
      <c r="W693" s="4" t="str" cm="1">
        <f t="array" ref="W693">IFERROR(_xlfn.IFS(OR(F693="",LEFT(Methode_Keuze,4)="Geen"),"",AND(U693&lt;&gt;"",F693&lt;&gt;"Arbeidskosten"),ROUND(U693*VLOOKUP(F693,Tb_ProjectKosten[],MATCH(Tb_ProjectKosten[[#Headers],[Forfat_Percentage]],Tb_ProjectKosten[#Headers],0),0),2),AND(F693="Arbeidskosten",G693&lt;&gt;""),IFERROR(ROUND(U693*VLOOKUP(G693,Tb_KostenTypen[],3,0)*VLOOKUP(F693,Tb_ProjectKosten[],MATCH(Tb_ProjectKosten[[#Headers],[Forfat_Percentage]],Tb_ProjectKosten[#Headers],0),0),2),""),U693 &lt;=0,0),"")</f>
        <v/>
      </c>
      <c r="X693" s="4" t="str" cm="1">
        <f t="array" ref="X693">IFERROR(_xlfn.IFS(OR(F693="",LEFT(Methode_Keuze,4)="Geen"),"",AND(V693&lt;&gt;"",F693&lt;&gt;"Arbeidskosten"),ROUND(V693*VLOOKUP(F693,Tb_ProjectKosten[],MATCH(Tb_ProjectKosten[[#Headers],[Forfat_Percentage]],Tb_ProjectKosten[#Headers],0),0),2),AND(F693="Arbeidskosten",G693&lt;&gt;""),IFERROR(ROUND(V693*VLOOKUP(G693,Tb_KostenTypen[],3,0)*VLOOKUP(F693,Tb_ProjectKosten[],MATCH(Tb_ProjectKosten[[#Headers],[Forfat_Percentage]],Tb_ProjectKosten[#Headers],0),0),2),""),V693 &lt;=0,0),"")</f>
        <v/>
      </c>
      <c r="Y693" s="262"/>
      <c r="Z693" s="49"/>
      <c r="AA693" s="37" t="str" cm="1">
        <f t="array" ref="AA693">IFERROR(IF(INDEX(SubsidieTabel!$Q$1:$T$9,MATCH($F693,SubsidieTabel!$Q$1:$Q$9,0),IFERROR(MATCH(Methode_Keuze,SubsidieTabel!$Q$1:$T$1,0),2))&lt;&gt;1=TRUE,"ja",""),"")</f>
        <v/>
      </c>
    </row>
    <row r="694" spans="1:27" ht="15" customHeight="1" x14ac:dyDescent="0.25">
      <c r="A694" s="87"/>
      <c r="B694" s="219" t="str">
        <f>IF(A694&lt;&gt;"",_xlfn.MAXIFS($B$1:B693,$A$1:A693,A694)+1,"")</f>
        <v/>
      </c>
      <c r="C694" s="50"/>
      <c r="D694" s="50"/>
      <c r="E694" s="50"/>
      <c r="F694" s="50"/>
      <c r="G694" s="283"/>
      <c r="H694" s="296"/>
      <c r="I694" s="295"/>
      <c r="J694" s="295"/>
      <c r="K694" s="202"/>
      <c r="L694" s="202"/>
      <c r="M694" s="91" t="str">
        <f>IFERROR(VLOOKUP(H694,Lijsten!$H$1:$I$100,2,0),"")</f>
        <v/>
      </c>
      <c r="N694" s="91" t="str" cm="1">
        <f t="array" ref="N694">IFERROR(_xlfn.IFS(AND(LEFT(F694,6)="Arbeid",RIGHT(F694,3)&lt;&gt;"IKS"),IFERROR(VLOOKUP($G694,Tb_KostenTypen[],2,0),"tarief"),RIGHT(F694,3)="IKS","Uurtarief",LEFT(F694,6)="Arbeid","Uurtarief",AND(LEFT(F694,8)="Bijdrage",RIGHT(F694,15)="(vrijwilligers)"),"Vast tarief"),"")</f>
        <v/>
      </c>
      <c r="O694" s="92"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tarief",IF(LEFT(F694,8)="Bijdrage",VLOOKUP($F694,Tb_KostenTypen[],MATCH(Methode_Keuze,Tb_KostenTypen[#Headers],0),0),VLOOKUP($G694,Lijsten!L:O,4,0))),""),"")</f>
        <v/>
      </c>
      <c r="P694" s="92"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tarief",IF(LEFT(F694,8)="Bijdrage",VLOOKUP($F694,Tb_KostenTypen[],MATCH(Methode_Keuze,Tb_KostenTypen[#Headers],0),0),VLOOKUP($G694,Lijsten!L:O,4,0))),""),"")</f>
        <v/>
      </c>
      <c r="Q694" s="50"/>
      <c r="R694" s="50"/>
      <c r="S694" s="83"/>
      <c r="T694" s="51"/>
      <c r="U694" s="4" t="str" cm="1">
        <f t="array" ref="U694">IF(AA694&lt;&gt;"ja",_xlfn.IFNA(_xlfn.IFS(AND(O694&lt;&gt;"",F694&lt;&gt;"",RIGHT($N694,6)="tarief"),O694*Q694,S694&gt;0,IF(F694&lt;&gt;"",S694,"")),""),"")</f>
        <v/>
      </c>
      <c r="V694" s="4" t="str" cm="1">
        <f t="array" ref="V694">IF(AA694&lt;&gt;"ja",_xlfn.IFNA(_xlfn.IFS(AND(P694&lt;&gt;"",R694&lt;&gt;"",RIGHT($N694,6)="tarief"),P694*R694,T694&gt;0,T694),""),"")</f>
        <v/>
      </c>
      <c r="W694" s="4" t="str" cm="1">
        <f t="array" ref="W694">IFERROR(_xlfn.IFS(OR(F694="",LEFT(Methode_Keuze,4)="Geen"),"",AND(U694&lt;&gt;"",F694&lt;&gt;"Arbeidskosten"),ROUND(U694*VLOOKUP(F694,Tb_ProjectKosten[],MATCH(Tb_ProjectKosten[[#Headers],[Forfat_Percentage]],Tb_ProjectKosten[#Headers],0),0),2),AND(F694="Arbeidskosten",G694&lt;&gt;""),IFERROR(ROUND(U694*VLOOKUP(G694,Tb_KostenTypen[],3,0)*VLOOKUP(F694,Tb_ProjectKosten[],MATCH(Tb_ProjectKosten[[#Headers],[Forfat_Percentage]],Tb_ProjectKosten[#Headers],0),0),2),""),U694 &lt;=0,0),"")</f>
        <v/>
      </c>
      <c r="X694" s="4" t="str" cm="1">
        <f t="array" ref="X694">IFERROR(_xlfn.IFS(OR(F694="",LEFT(Methode_Keuze,4)="Geen"),"",AND(V694&lt;&gt;"",F694&lt;&gt;"Arbeidskosten"),ROUND(V694*VLOOKUP(F694,Tb_ProjectKosten[],MATCH(Tb_ProjectKosten[[#Headers],[Forfat_Percentage]],Tb_ProjectKosten[#Headers],0),0),2),AND(F694="Arbeidskosten",G694&lt;&gt;""),IFERROR(ROUND(V694*VLOOKUP(G694,Tb_KostenTypen[],3,0)*VLOOKUP(F694,Tb_ProjectKosten[],MATCH(Tb_ProjectKosten[[#Headers],[Forfat_Percentage]],Tb_ProjectKosten[#Headers],0),0),2),""),V694 &lt;=0,0),"")</f>
        <v/>
      </c>
      <c r="Y694" s="262"/>
      <c r="Z694" s="49"/>
      <c r="AA694" s="37" t="str" cm="1">
        <f t="array" ref="AA694">IFERROR(IF(INDEX(SubsidieTabel!$Q$1:$T$9,MATCH($F694,SubsidieTabel!$Q$1:$Q$9,0),IFERROR(MATCH(Methode_Keuze,SubsidieTabel!$Q$1:$T$1,0),2))&lt;&gt;1=TRUE,"ja",""),"")</f>
        <v/>
      </c>
    </row>
    <row r="695" spans="1:27" ht="15" customHeight="1" x14ac:dyDescent="0.25">
      <c r="A695" s="87"/>
      <c r="B695" s="219" t="str">
        <f>IF(A695&lt;&gt;"",_xlfn.MAXIFS($B$1:B694,$A$1:A694,A695)+1,"")</f>
        <v/>
      </c>
      <c r="C695" s="50"/>
      <c r="D695" s="50"/>
      <c r="E695" s="50"/>
      <c r="F695" s="50"/>
      <c r="G695" s="283"/>
      <c r="H695" s="296"/>
      <c r="I695" s="295"/>
      <c r="J695" s="295"/>
      <c r="K695" s="202"/>
      <c r="L695" s="202"/>
      <c r="M695" s="91" t="str">
        <f>IFERROR(VLOOKUP(H695,Lijsten!$H$1:$I$100,2,0),"")</f>
        <v/>
      </c>
      <c r="N695" s="91" t="str" cm="1">
        <f t="array" ref="N695">IFERROR(_xlfn.IFS(AND(LEFT(F695,6)="Arbeid",RIGHT(F695,3)&lt;&gt;"IKS"),IFERROR(VLOOKUP($G695,Tb_KostenTypen[],2,0),"tarief"),RIGHT(F695,3)="IKS","Uurtarief",LEFT(F695,6)="Arbeid","Uurtarief",AND(LEFT(F695,8)="Bijdrage",RIGHT(F695,15)="(vrijwilligers)"),"Vast tarief"),"")</f>
        <v/>
      </c>
      <c r="O695" s="92"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tarief",IF(LEFT(F695,8)="Bijdrage",VLOOKUP($F695,Tb_KostenTypen[],MATCH(Methode_Keuze,Tb_KostenTypen[#Headers],0),0),VLOOKUP($G695,Lijsten!L:O,4,0))),""),"")</f>
        <v/>
      </c>
      <c r="P695" s="92"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tarief",IF(LEFT(F695,8)="Bijdrage",VLOOKUP($F695,Tb_KostenTypen[],MATCH(Methode_Keuze,Tb_KostenTypen[#Headers],0),0),VLOOKUP($G695,Lijsten!L:O,4,0))),""),"")</f>
        <v/>
      </c>
      <c r="Q695" s="50"/>
      <c r="R695" s="50"/>
      <c r="S695" s="83"/>
      <c r="T695" s="51"/>
      <c r="U695" s="4" t="str" cm="1">
        <f t="array" ref="U695">IF(AA695&lt;&gt;"ja",_xlfn.IFNA(_xlfn.IFS(AND(O695&lt;&gt;"",F695&lt;&gt;"",RIGHT($N695,6)="tarief"),O695*Q695,S695&gt;0,IF(F695&lt;&gt;"",S695,"")),""),"")</f>
        <v/>
      </c>
      <c r="V695" s="4" t="str" cm="1">
        <f t="array" ref="V695">IF(AA695&lt;&gt;"ja",_xlfn.IFNA(_xlfn.IFS(AND(P695&lt;&gt;"",R695&lt;&gt;"",RIGHT($N695,6)="tarief"),P695*R695,T695&gt;0,T695),""),"")</f>
        <v/>
      </c>
      <c r="W695" s="4" t="str" cm="1">
        <f t="array" ref="W695">IFERROR(_xlfn.IFS(OR(F695="",LEFT(Methode_Keuze,4)="Geen"),"",AND(U695&lt;&gt;"",F695&lt;&gt;"Arbeidskosten"),ROUND(U695*VLOOKUP(F695,Tb_ProjectKosten[],MATCH(Tb_ProjectKosten[[#Headers],[Forfat_Percentage]],Tb_ProjectKosten[#Headers],0),0),2),AND(F695="Arbeidskosten",G695&lt;&gt;""),IFERROR(ROUND(U695*VLOOKUP(G695,Tb_KostenTypen[],3,0)*VLOOKUP(F695,Tb_ProjectKosten[],MATCH(Tb_ProjectKosten[[#Headers],[Forfat_Percentage]],Tb_ProjectKosten[#Headers],0),0),2),""),U695 &lt;=0,0),"")</f>
        <v/>
      </c>
      <c r="X695" s="4" t="str" cm="1">
        <f t="array" ref="X695">IFERROR(_xlfn.IFS(OR(F695="",LEFT(Methode_Keuze,4)="Geen"),"",AND(V695&lt;&gt;"",F695&lt;&gt;"Arbeidskosten"),ROUND(V695*VLOOKUP(F695,Tb_ProjectKosten[],MATCH(Tb_ProjectKosten[[#Headers],[Forfat_Percentage]],Tb_ProjectKosten[#Headers],0),0),2),AND(F695="Arbeidskosten",G695&lt;&gt;""),IFERROR(ROUND(V695*VLOOKUP(G695,Tb_KostenTypen[],3,0)*VLOOKUP(F695,Tb_ProjectKosten[],MATCH(Tb_ProjectKosten[[#Headers],[Forfat_Percentage]],Tb_ProjectKosten[#Headers],0),0),2),""),V695 &lt;=0,0),"")</f>
        <v/>
      </c>
      <c r="Y695" s="262"/>
      <c r="Z695" s="49"/>
      <c r="AA695" s="37" t="str" cm="1">
        <f t="array" ref="AA695">IFERROR(IF(INDEX(SubsidieTabel!$Q$1:$T$9,MATCH($F695,SubsidieTabel!$Q$1:$Q$9,0),IFERROR(MATCH(Methode_Keuze,SubsidieTabel!$Q$1:$T$1,0),2))&lt;&gt;1=TRUE,"ja",""),"")</f>
        <v/>
      </c>
    </row>
    <row r="696" spans="1:27" ht="15" customHeight="1" x14ac:dyDescent="0.25">
      <c r="A696" s="87"/>
      <c r="B696" s="219" t="str">
        <f>IF(A696&lt;&gt;"",_xlfn.MAXIFS($B$1:B695,$A$1:A695,A696)+1,"")</f>
        <v/>
      </c>
      <c r="C696" s="50"/>
      <c r="D696" s="50"/>
      <c r="E696" s="50"/>
      <c r="F696" s="50"/>
      <c r="G696" s="283"/>
      <c r="H696" s="296"/>
      <c r="I696" s="295"/>
      <c r="J696" s="295"/>
      <c r="K696" s="202"/>
      <c r="L696" s="202"/>
      <c r="M696" s="91" t="str">
        <f>IFERROR(VLOOKUP(H696,Lijsten!$H$1:$I$100,2,0),"")</f>
        <v/>
      </c>
      <c r="N696" s="91" t="str" cm="1">
        <f t="array" ref="N696">IFERROR(_xlfn.IFS(AND(LEFT(F696,6)="Arbeid",RIGHT(F696,3)&lt;&gt;"IKS"),IFERROR(VLOOKUP($G696,Tb_KostenTypen[],2,0),"tarief"),RIGHT(F696,3)="IKS","Uurtarief",LEFT(F696,6)="Arbeid","Uurtarief",AND(LEFT(F696,8)="Bijdrage",RIGHT(F696,15)="(vrijwilligers)"),"Vast tarief"),"")</f>
        <v/>
      </c>
      <c r="O696" s="92"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tarief",IF(LEFT(F696,8)="Bijdrage",VLOOKUP($F696,Tb_KostenTypen[],MATCH(Methode_Keuze,Tb_KostenTypen[#Headers],0),0),VLOOKUP($G696,Lijsten!L:O,4,0))),""),"")</f>
        <v/>
      </c>
      <c r="P696" s="92"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tarief",IF(LEFT(F696,8)="Bijdrage",VLOOKUP($F696,Tb_KostenTypen[],MATCH(Methode_Keuze,Tb_KostenTypen[#Headers],0),0),VLOOKUP($G696,Lijsten!L:O,4,0))),""),"")</f>
        <v/>
      </c>
      <c r="Q696" s="50"/>
      <c r="R696" s="50"/>
      <c r="S696" s="83"/>
      <c r="T696" s="51"/>
      <c r="U696" s="4" t="str" cm="1">
        <f t="array" ref="U696">IF(AA696&lt;&gt;"ja",_xlfn.IFNA(_xlfn.IFS(AND(O696&lt;&gt;"",F696&lt;&gt;"",RIGHT($N696,6)="tarief"),O696*Q696,S696&gt;0,IF(F696&lt;&gt;"",S696,"")),""),"")</f>
        <v/>
      </c>
      <c r="V696" s="4" t="str" cm="1">
        <f t="array" ref="V696">IF(AA696&lt;&gt;"ja",_xlfn.IFNA(_xlfn.IFS(AND(P696&lt;&gt;"",R696&lt;&gt;"",RIGHT($N696,6)="tarief"),P696*R696,T696&gt;0,T696),""),"")</f>
        <v/>
      </c>
      <c r="W696" s="4" t="str" cm="1">
        <f t="array" ref="W696">IFERROR(_xlfn.IFS(OR(F696="",LEFT(Methode_Keuze,4)="Geen"),"",AND(U696&lt;&gt;"",F696&lt;&gt;"Arbeidskosten"),ROUND(U696*VLOOKUP(F696,Tb_ProjectKosten[],MATCH(Tb_ProjectKosten[[#Headers],[Forfat_Percentage]],Tb_ProjectKosten[#Headers],0),0),2),AND(F696="Arbeidskosten",G696&lt;&gt;""),IFERROR(ROUND(U696*VLOOKUP(G696,Tb_KostenTypen[],3,0)*VLOOKUP(F696,Tb_ProjectKosten[],MATCH(Tb_ProjectKosten[[#Headers],[Forfat_Percentage]],Tb_ProjectKosten[#Headers],0),0),2),""),U696 &lt;=0,0),"")</f>
        <v/>
      </c>
      <c r="X696" s="4" t="str" cm="1">
        <f t="array" ref="X696">IFERROR(_xlfn.IFS(OR(F696="",LEFT(Methode_Keuze,4)="Geen"),"",AND(V696&lt;&gt;"",F696&lt;&gt;"Arbeidskosten"),ROUND(V696*VLOOKUP(F696,Tb_ProjectKosten[],MATCH(Tb_ProjectKosten[[#Headers],[Forfat_Percentage]],Tb_ProjectKosten[#Headers],0),0),2),AND(F696="Arbeidskosten",G696&lt;&gt;""),IFERROR(ROUND(V696*VLOOKUP(G696,Tb_KostenTypen[],3,0)*VLOOKUP(F696,Tb_ProjectKosten[],MATCH(Tb_ProjectKosten[[#Headers],[Forfat_Percentage]],Tb_ProjectKosten[#Headers],0),0),2),""),V696 &lt;=0,0),"")</f>
        <v/>
      </c>
      <c r="Y696" s="262"/>
      <c r="Z696" s="49"/>
      <c r="AA696" s="37" t="str" cm="1">
        <f t="array" ref="AA696">IFERROR(IF(INDEX(SubsidieTabel!$Q$1:$T$9,MATCH($F696,SubsidieTabel!$Q$1:$Q$9,0),IFERROR(MATCH(Methode_Keuze,SubsidieTabel!$Q$1:$T$1,0),2))&lt;&gt;1=TRUE,"ja",""),"")</f>
        <v/>
      </c>
    </row>
    <row r="697" spans="1:27" ht="15" customHeight="1" x14ac:dyDescent="0.25">
      <c r="A697" s="87"/>
      <c r="B697" s="219" t="str">
        <f>IF(A697&lt;&gt;"",_xlfn.MAXIFS($B$1:B696,$A$1:A696,A697)+1,"")</f>
        <v/>
      </c>
      <c r="C697" s="50"/>
      <c r="D697" s="50"/>
      <c r="E697" s="50"/>
      <c r="F697" s="50"/>
      <c r="G697" s="283"/>
      <c r="H697" s="296"/>
      <c r="I697" s="295"/>
      <c r="J697" s="295"/>
      <c r="K697" s="202"/>
      <c r="L697" s="202"/>
      <c r="M697" s="91" t="str">
        <f>IFERROR(VLOOKUP(H697,Lijsten!$H$1:$I$100,2,0),"")</f>
        <v/>
      </c>
      <c r="N697" s="91" t="str" cm="1">
        <f t="array" ref="N697">IFERROR(_xlfn.IFS(AND(LEFT(F697,6)="Arbeid",RIGHT(F697,3)&lt;&gt;"IKS"),IFERROR(VLOOKUP($G697,Tb_KostenTypen[],2,0),"tarief"),RIGHT(F697,3)="IKS","Uurtarief",LEFT(F697,6)="Arbeid","Uurtarief",AND(LEFT(F697,8)="Bijdrage",RIGHT(F697,15)="(vrijwilligers)"),"Vast tarief"),"")</f>
        <v/>
      </c>
      <c r="O697" s="92"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tarief",IF(LEFT(F697,8)="Bijdrage",VLOOKUP($F697,Tb_KostenTypen[],MATCH(Methode_Keuze,Tb_KostenTypen[#Headers],0),0),VLOOKUP($G697,Lijsten!L:O,4,0))),""),"")</f>
        <v/>
      </c>
      <c r="P697" s="92"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tarief",IF(LEFT(F697,8)="Bijdrage",VLOOKUP($F697,Tb_KostenTypen[],MATCH(Methode_Keuze,Tb_KostenTypen[#Headers],0),0),VLOOKUP($G697,Lijsten!L:O,4,0))),""),"")</f>
        <v/>
      </c>
      <c r="Q697" s="50"/>
      <c r="R697" s="50"/>
      <c r="S697" s="83"/>
      <c r="T697" s="51"/>
      <c r="U697" s="4" t="str" cm="1">
        <f t="array" ref="U697">IF(AA697&lt;&gt;"ja",_xlfn.IFNA(_xlfn.IFS(AND(O697&lt;&gt;"",F697&lt;&gt;"",RIGHT($N697,6)="tarief"),O697*Q697,S697&gt;0,IF(F697&lt;&gt;"",S697,"")),""),"")</f>
        <v/>
      </c>
      <c r="V697" s="4" t="str" cm="1">
        <f t="array" ref="V697">IF(AA697&lt;&gt;"ja",_xlfn.IFNA(_xlfn.IFS(AND(P697&lt;&gt;"",R697&lt;&gt;"",RIGHT($N697,6)="tarief"),P697*R697,T697&gt;0,T697),""),"")</f>
        <v/>
      </c>
      <c r="W697" s="4" t="str" cm="1">
        <f t="array" ref="W697">IFERROR(_xlfn.IFS(OR(F697="",LEFT(Methode_Keuze,4)="Geen"),"",AND(U697&lt;&gt;"",F697&lt;&gt;"Arbeidskosten"),ROUND(U697*VLOOKUP(F697,Tb_ProjectKosten[],MATCH(Tb_ProjectKosten[[#Headers],[Forfat_Percentage]],Tb_ProjectKosten[#Headers],0),0),2),AND(F697="Arbeidskosten",G697&lt;&gt;""),IFERROR(ROUND(U697*VLOOKUP(G697,Tb_KostenTypen[],3,0)*VLOOKUP(F697,Tb_ProjectKosten[],MATCH(Tb_ProjectKosten[[#Headers],[Forfat_Percentage]],Tb_ProjectKosten[#Headers],0),0),2),""),U697 &lt;=0,0),"")</f>
        <v/>
      </c>
      <c r="X697" s="4" t="str" cm="1">
        <f t="array" ref="X697">IFERROR(_xlfn.IFS(OR(F697="",LEFT(Methode_Keuze,4)="Geen"),"",AND(V697&lt;&gt;"",F697&lt;&gt;"Arbeidskosten"),ROUND(V697*VLOOKUP(F697,Tb_ProjectKosten[],MATCH(Tb_ProjectKosten[[#Headers],[Forfat_Percentage]],Tb_ProjectKosten[#Headers],0),0),2),AND(F697="Arbeidskosten",G697&lt;&gt;""),IFERROR(ROUND(V697*VLOOKUP(G697,Tb_KostenTypen[],3,0)*VLOOKUP(F697,Tb_ProjectKosten[],MATCH(Tb_ProjectKosten[[#Headers],[Forfat_Percentage]],Tb_ProjectKosten[#Headers],0),0),2),""),V697 &lt;=0,0),"")</f>
        <v/>
      </c>
      <c r="Y697" s="262"/>
      <c r="Z697" s="49"/>
      <c r="AA697" s="37" t="str" cm="1">
        <f t="array" ref="AA697">IFERROR(IF(INDEX(SubsidieTabel!$Q$1:$T$9,MATCH($F697,SubsidieTabel!$Q$1:$Q$9,0),IFERROR(MATCH(Methode_Keuze,SubsidieTabel!$Q$1:$T$1,0),2))&lt;&gt;1=TRUE,"ja",""),"")</f>
        <v/>
      </c>
    </row>
    <row r="698" spans="1:27" ht="15" customHeight="1" x14ac:dyDescent="0.25">
      <c r="A698" s="87"/>
      <c r="B698" s="219" t="str">
        <f>IF(A698&lt;&gt;"",_xlfn.MAXIFS($B$1:B697,$A$1:A697,A698)+1,"")</f>
        <v/>
      </c>
      <c r="C698" s="50"/>
      <c r="D698" s="50"/>
      <c r="E698" s="50"/>
      <c r="F698" s="50"/>
      <c r="G698" s="283"/>
      <c r="H698" s="296"/>
      <c r="I698" s="295"/>
      <c r="J698" s="295"/>
      <c r="K698" s="202"/>
      <c r="L698" s="202"/>
      <c r="M698" s="91" t="str">
        <f>IFERROR(VLOOKUP(H698,Lijsten!$H$1:$I$100,2,0),"")</f>
        <v/>
      </c>
      <c r="N698" s="91" t="str" cm="1">
        <f t="array" ref="N698">IFERROR(_xlfn.IFS(AND(LEFT(F698,6)="Arbeid",RIGHT(F698,3)&lt;&gt;"IKS"),IFERROR(VLOOKUP($G698,Tb_KostenTypen[],2,0),"tarief"),RIGHT(F698,3)="IKS","Uurtarief",LEFT(F698,6)="Arbeid","Uurtarief",AND(LEFT(F698,8)="Bijdrage",RIGHT(F698,15)="(vrijwilligers)"),"Vast tarief"),"")</f>
        <v/>
      </c>
      <c r="O698" s="92"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tarief",IF(LEFT(F698,8)="Bijdrage",VLOOKUP($F698,Tb_KostenTypen[],MATCH(Methode_Keuze,Tb_KostenTypen[#Headers],0),0),VLOOKUP($G698,Lijsten!L:O,4,0))),""),"")</f>
        <v/>
      </c>
      <c r="P698" s="92"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tarief",IF(LEFT(F698,8)="Bijdrage",VLOOKUP($F698,Tb_KostenTypen[],MATCH(Methode_Keuze,Tb_KostenTypen[#Headers],0),0),VLOOKUP($G698,Lijsten!L:O,4,0))),""),"")</f>
        <v/>
      </c>
      <c r="Q698" s="50"/>
      <c r="R698" s="50"/>
      <c r="S698" s="83"/>
      <c r="T698" s="51"/>
      <c r="U698" s="4" t="str" cm="1">
        <f t="array" ref="U698">IF(AA698&lt;&gt;"ja",_xlfn.IFNA(_xlfn.IFS(AND(O698&lt;&gt;"",F698&lt;&gt;"",RIGHT($N698,6)="tarief"),O698*Q698,S698&gt;0,IF(F698&lt;&gt;"",S698,"")),""),"")</f>
        <v/>
      </c>
      <c r="V698" s="4" t="str" cm="1">
        <f t="array" ref="V698">IF(AA698&lt;&gt;"ja",_xlfn.IFNA(_xlfn.IFS(AND(P698&lt;&gt;"",R698&lt;&gt;"",RIGHT($N698,6)="tarief"),P698*R698,T698&gt;0,T698),""),"")</f>
        <v/>
      </c>
      <c r="W698" s="4" t="str" cm="1">
        <f t="array" ref="W698">IFERROR(_xlfn.IFS(OR(F698="",LEFT(Methode_Keuze,4)="Geen"),"",AND(U698&lt;&gt;"",F698&lt;&gt;"Arbeidskosten"),ROUND(U698*VLOOKUP(F698,Tb_ProjectKosten[],MATCH(Tb_ProjectKosten[[#Headers],[Forfat_Percentage]],Tb_ProjectKosten[#Headers],0),0),2),AND(F698="Arbeidskosten",G698&lt;&gt;""),IFERROR(ROUND(U698*VLOOKUP(G698,Tb_KostenTypen[],3,0)*VLOOKUP(F698,Tb_ProjectKosten[],MATCH(Tb_ProjectKosten[[#Headers],[Forfat_Percentage]],Tb_ProjectKosten[#Headers],0),0),2),""),U698 &lt;=0,0),"")</f>
        <v/>
      </c>
      <c r="X698" s="4" t="str" cm="1">
        <f t="array" ref="X698">IFERROR(_xlfn.IFS(OR(F698="",LEFT(Methode_Keuze,4)="Geen"),"",AND(V698&lt;&gt;"",F698&lt;&gt;"Arbeidskosten"),ROUND(V698*VLOOKUP(F698,Tb_ProjectKosten[],MATCH(Tb_ProjectKosten[[#Headers],[Forfat_Percentage]],Tb_ProjectKosten[#Headers],0),0),2),AND(F698="Arbeidskosten",G698&lt;&gt;""),IFERROR(ROUND(V698*VLOOKUP(G698,Tb_KostenTypen[],3,0)*VLOOKUP(F698,Tb_ProjectKosten[],MATCH(Tb_ProjectKosten[[#Headers],[Forfat_Percentage]],Tb_ProjectKosten[#Headers],0),0),2),""),V698 &lt;=0,0),"")</f>
        <v/>
      </c>
      <c r="Y698" s="262"/>
      <c r="Z698" s="49"/>
      <c r="AA698" s="37" t="str" cm="1">
        <f t="array" ref="AA698">IFERROR(IF(INDEX(SubsidieTabel!$Q$1:$T$9,MATCH($F698,SubsidieTabel!$Q$1:$Q$9,0),IFERROR(MATCH(Methode_Keuze,SubsidieTabel!$Q$1:$T$1,0),2))&lt;&gt;1=TRUE,"ja",""),"")</f>
        <v/>
      </c>
    </row>
    <row r="699" spans="1:27" ht="15" customHeight="1" x14ac:dyDescent="0.25">
      <c r="A699" s="87"/>
      <c r="B699" s="219" t="str">
        <f>IF(A699&lt;&gt;"",_xlfn.MAXIFS($B$1:B698,$A$1:A698,A699)+1,"")</f>
        <v/>
      </c>
      <c r="C699" s="50"/>
      <c r="D699" s="50"/>
      <c r="E699" s="50"/>
      <c r="F699" s="50"/>
      <c r="G699" s="283"/>
      <c r="H699" s="296"/>
      <c r="I699" s="295"/>
      <c r="J699" s="295"/>
      <c r="K699" s="202"/>
      <c r="L699" s="202"/>
      <c r="M699" s="91" t="str">
        <f>IFERROR(VLOOKUP(H699,Lijsten!$H$1:$I$100,2,0),"")</f>
        <v/>
      </c>
      <c r="N699" s="91" t="str" cm="1">
        <f t="array" ref="N699">IFERROR(_xlfn.IFS(AND(LEFT(F699,6)="Arbeid",RIGHT(F699,3)&lt;&gt;"IKS"),IFERROR(VLOOKUP($G699,Tb_KostenTypen[],2,0),"tarief"),RIGHT(F699,3)="IKS","Uurtarief",LEFT(F699,6)="Arbeid","Uurtarief",AND(LEFT(F699,8)="Bijdrage",RIGHT(F699,15)="(vrijwilligers)"),"Vast tarief"),"")</f>
        <v/>
      </c>
      <c r="O699" s="92"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tarief",IF(LEFT(F699,8)="Bijdrage",VLOOKUP($F699,Tb_KostenTypen[],MATCH(Methode_Keuze,Tb_KostenTypen[#Headers],0),0),VLOOKUP($G699,Lijsten!L:O,4,0))),""),"")</f>
        <v/>
      </c>
      <c r="P699" s="92"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tarief",IF(LEFT(F699,8)="Bijdrage",VLOOKUP($F699,Tb_KostenTypen[],MATCH(Methode_Keuze,Tb_KostenTypen[#Headers],0),0),VLOOKUP($G699,Lijsten!L:O,4,0))),""),"")</f>
        <v/>
      </c>
      <c r="Q699" s="50"/>
      <c r="R699" s="50"/>
      <c r="S699" s="83"/>
      <c r="T699" s="51"/>
      <c r="U699" s="4" t="str" cm="1">
        <f t="array" ref="U699">IF(AA699&lt;&gt;"ja",_xlfn.IFNA(_xlfn.IFS(AND(O699&lt;&gt;"",F699&lt;&gt;"",RIGHT($N699,6)="tarief"),O699*Q699,S699&gt;0,IF(F699&lt;&gt;"",S699,"")),""),"")</f>
        <v/>
      </c>
      <c r="V699" s="4" t="str" cm="1">
        <f t="array" ref="V699">IF(AA699&lt;&gt;"ja",_xlfn.IFNA(_xlfn.IFS(AND(P699&lt;&gt;"",R699&lt;&gt;"",RIGHT($N699,6)="tarief"),P699*R699,T699&gt;0,T699),""),"")</f>
        <v/>
      </c>
      <c r="W699" s="4" t="str" cm="1">
        <f t="array" ref="W699">IFERROR(_xlfn.IFS(OR(F699="",LEFT(Methode_Keuze,4)="Geen"),"",AND(U699&lt;&gt;"",F699&lt;&gt;"Arbeidskosten"),ROUND(U699*VLOOKUP(F699,Tb_ProjectKosten[],MATCH(Tb_ProjectKosten[[#Headers],[Forfat_Percentage]],Tb_ProjectKosten[#Headers],0),0),2),AND(F699="Arbeidskosten",G699&lt;&gt;""),IFERROR(ROUND(U699*VLOOKUP(G699,Tb_KostenTypen[],3,0)*VLOOKUP(F699,Tb_ProjectKosten[],MATCH(Tb_ProjectKosten[[#Headers],[Forfat_Percentage]],Tb_ProjectKosten[#Headers],0),0),2),""),U699 &lt;=0,0),"")</f>
        <v/>
      </c>
      <c r="X699" s="4" t="str" cm="1">
        <f t="array" ref="X699">IFERROR(_xlfn.IFS(OR(F699="",LEFT(Methode_Keuze,4)="Geen"),"",AND(V699&lt;&gt;"",F699&lt;&gt;"Arbeidskosten"),ROUND(V699*VLOOKUP(F699,Tb_ProjectKosten[],MATCH(Tb_ProjectKosten[[#Headers],[Forfat_Percentage]],Tb_ProjectKosten[#Headers],0),0),2),AND(F699="Arbeidskosten",G699&lt;&gt;""),IFERROR(ROUND(V699*VLOOKUP(G699,Tb_KostenTypen[],3,0)*VLOOKUP(F699,Tb_ProjectKosten[],MATCH(Tb_ProjectKosten[[#Headers],[Forfat_Percentage]],Tb_ProjectKosten[#Headers],0),0),2),""),V699 &lt;=0,0),"")</f>
        <v/>
      </c>
      <c r="Y699" s="262"/>
      <c r="Z699" s="49"/>
      <c r="AA699" s="37" t="str" cm="1">
        <f t="array" ref="AA699">IFERROR(IF(INDEX(SubsidieTabel!$Q$1:$T$9,MATCH($F699,SubsidieTabel!$Q$1:$Q$9,0),IFERROR(MATCH(Methode_Keuze,SubsidieTabel!$Q$1:$T$1,0),2))&lt;&gt;1=TRUE,"ja",""),"")</f>
        <v/>
      </c>
    </row>
    <row r="700" spans="1:27" ht="15" customHeight="1" x14ac:dyDescent="0.25">
      <c r="A700" s="87"/>
      <c r="B700" s="219" t="str">
        <f>IF(A700&lt;&gt;"",_xlfn.MAXIFS($B$1:B699,$A$1:A699,A700)+1,"")</f>
        <v/>
      </c>
      <c r="C700" s="50"/>
      <c r="D700" s="50"/>
      <c r="E700" s="50"/>
      <c r="F700" s="50"/>
      <c r="G700" s="283"/>
      <c r="H700" s="296"/>
      <c r="I700" s="295"/>
      <c r="J700" s="295"/>
      <c r="K700" s="202"/>
      <c r="L700" s="202"/>
      <c r="M700" s="91" t="str">
        <f>IFERROR(VLOOKUP(H700,Lijsten!$H$1:$I$100,2,0),"")</f>
        <v/>
      </c>
      <c r="N700" s="91" t="str" cm="1">
        <f t="array" ref="N700">IFERROR(_xlfn.IFS(AND(LEFT(F700,6)="Arbeid",RIGHT(F700,3)&lt;&gt;"IKS"),IFERROR(VLOOKUP($G700,Tb_KostenTypen[],2,0),"tarief"),RIGHT(F700,3)="IKS","Uurtarief",LEFT(F700,6)="Arbeid","Uurtarief",AND(LEFT(F700,8)="Bijdrage",RIGHT(F700,15)="(vrijwilligers)"),"Vast tarief"),"")</f>
        <v/>
      </c>
      <c r="O700" s="92"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tarief",IF(LEFT(F700,8)="Bijdrage",VLOOKUP($F700,Tb_KostenTypen[],MATCH(Methode_Keuze,Tb_KostenTypen[#Headers],0),0),VLOOKUP($G700,Lijsten!L:O,4,0))),""),"")</f>
        <v/>
      </c>
      <c r="P700" s="92"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tarief",IF(LEFT(F700,8)="Bijdrage",VLOOKUP($F700,Tb_KostenTypen[],MATCH(Methode_Keuze,Tb_KostenTypen[#Headers],0),0),VLOOKUP($G700,Lijsten!L:O,4,0))),""),"")</f>
        <v/>
      </c>
      <c r="Q700" s="50"/>
      <c r="R700" s="50"/>
      <c r="S700" s="83"/>
      <c r="T700" s="51"/>
      <c r="U700" s="4" t="str" cm="1">
        <f t="array" ref="U700">IF(AA700&lt;&gt;"ja",_xlfn.IFNA(_xlfn.IFS(AND(O700&lt;&gt;"",F700&lt;&gt;"",RIGHT($N700,6)="tarief"),O700*Q700,S700&gt;0,IF(F700&lt;&gt;"",S700,"")),""),"")</f>
        <v/>
      </c>
      <c r="V700" s="4" t="str" cm="1">
        <f t="array" ref="V700">IF(AA700&lt;&gt;"ja",_xlfn.IFNA(_xlfn.IFS(AND(P700&lt;&gt;"",R700&lt;&gt;"",RIGHT($N700,6)="tarief"),P700*R700,T700&gt;0,T700),""),"")</f>
        <v/>
      </c>
      <c r="W700" s="4" t="str" cm="1">
        <f t="array" ref="W700">IFERROR(_xlfn.IFS(OR(F700="",LEFT(Methode_Keuze,4)="Geen"),"",AND(U700&lt;&gt;"",F700&lt;&gt;"Arbeidskosten"),ROUND(U700*VLOOKUP(F700,Tb_ProjectKosten[],MATCH(Tb_ProjectKosten[[#Headers],[Forfat_Percentage]],Tb_ProjectKosten[#Headers],0),0),2),AND(F700="Arbeidskosten",G700&lt;&gt;""),IFERROR(ROUND(U700*VLOOKUP(G700,Tb_KostenTypen[],3,0)*VLOOKUP(F700,Tb_ProjectKosten[],MATCH(Tb_ProjectKosten[[#Headers],[Forfat_Percentage]],Tb_ProjectKosten[#Headers],0),0),2),""),U700 &lt;=0,0),"")</f>
        <v/>
      </c>
      <c r="X700" s="4" t="str" cm="1">
        <f t="array" ref="X700">IFERROR(_xlfn.IFS(OR(F700="",LEFT(Methode_Keuze,4)="Geen"),"",AND(V700&lt;&gt;"",F700&lt;&gt;"Arbeidskosten"),ROUND(V700*VLOOKUP(F700,Tb_ProjectKosten[],MATCH(Tb_ProjectKosten[[#Headers],[Forfat_Percentage]],Tb_ProjectKosten[#Headers],0),0),2),AND(F700="Arbeidskosten",G700&lt;&gt;""),IFERROR(ROUND(V700*VLOOKUP(G700,Tb_KostenTypen[],3,0)*VLOOKUP(F700,Tb_ProjectKosten[],MATCH(Tb_ProjectKosten[[#Headers],[Forfat_Percentage]],Tb_ProjectKosten[#Headers],0),0),2),""),V700 &lt;=0,0),"")</f>
        <v/>
      </c>
      <c r="Y700" s="262"/>
      <c r="Z700" s="49"/>
      <c r="AA700" s="37" t="str" cm="1">
        <f t="array" ref="AA700">IFERROR(IF(INDEX(SubsidieTabel!$Q$1:$T$9,MATCH($F700,SubsidieTabel!$Q$1:$Q$9,0),IFERROR(MATCH(Methode_Keuze,SubsidieTabel!$Q$1:$T$1,0),2))&lt;&gt;1=TRUE,"ja",""),"")</f>
        <v/>
      </c>
    </row>
    <row r="701" spans="1:27" ht="15" customHeight="1" x14ac:dyDescent="0.25">
      <c r="A701" s="87"/>
      <c r="B701" s="219" t="str">
        <f>IF(A701&lt;&gt;"",_xlfn.MAXIFS($B$1:B700,$A$1:A700,A701)+1,"")</f>
        <v/>
      </c>
      <c r="C701" s="50"/>
      <c r="D701" s="50"/>
      <c r="E701" s="50"/>
      <c r="F701" s="50"/>
      <c r="G701" s="283"/>
      <c r="H701" s="296"/>
      <c r="I701" s="295"/>
      <c r="J701" s="295"/>
      <c r="K701" s="202"/>
      <c r="L701" s="202"/>
      <c r="M701" s="91" t="str">
        <f>IFERROR(VLOOKUP(H701,Lijsten!$H$1:$I$100,2,0),"")</f>
        <v/>
      </c>
      <c r="N701" s="91" t="str" cm="1">
        <f t="array" ref="N701">IFERROR(_xlfn.IFS(AND(LEFT(F701,6)="Arbeid",RIGHT(F701,3)&lt;&gt;"IKS"),IFERROR(VLOOKUP($G701,Tb_KostenTypen[],2,0),"tarief"),RIGHT(F701,3)="IKS","Uurtarief",LEFT(F701,6)="Arbeid","Uurtarief",AND(LEFT(F701,8)="Bijdrage",RIGHT(F701,15)="(vrijwilligers)"),"Vast tarief"),"")</f>
        <v/>
      </c>
      <c r="O701" s="92"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tarief",IF(LEFT(F701,8)="Bijdrage",VLOOKUP($F701,Tb_KostenTypen[],MATCH(Methode_Keuze,Tb_KostenTypen[#Headers],0),0),VLOOKUP($G701,Lijsten!L:O,4,0))),""),"")</f>
        <v/>
      </c>
      <c r="P701" s="92"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tarief",IF(LEFT(F701,8)="Bijdrage",VLOOKUP($F701,Tb_KostenTypen[],MATCH(Methode_Keuze,Tb_KostenTypen[#Headers],0),0),VLOOKUP($G701,Lijsten!L:O,4,0))),""),"")</f>
        <v/>
      </c>
      <c r="Q701" s="50"/>
      <c r="R701" s="50"/>
      <c r="S701" s="83"/>
      <c r="T701" s="51"/>
      <c r="U701" s="4" t="str" cm="1">
        <f t="array" ref="U701">IF(AA701&lt;&gt;"ja",_xlfn.IFNA(_xlfn.IFS(AND(O701&lt;&gt;"",F701&lt;&gt;"",RIGHT($N701,6)="tarief"),O701*Q701,S701&gt;0,IF(F701&lt;&gt;"",S701,"")),""),"")</f>
        <v/>
      </c>
      <c r="V701" s="4" t="str" cm="1">
        <f t="array" ref="V701">IF(AA701&lt;&gt;"ja",_xlfn.IFNA(_xlfn.IFS(AND(P701&lt;&gt;"",R701&lt;&gt;"",RIGHT($N701,6)="tarief"),P701*R701,T701&gt;0,T701),""),"")</f>
        <v/>
      </c>
      <c r="W701" s="4" t="str" cm="1">
        <f t="array" ref="W701">IFERROR(_xlfn.IFS(OR(F701="",LEFT(Methode_Keuze,4)="Geen"),"",AND(U701&lt;&gt;"",F701&lt;&gt;"Arbeidskosten"),ROUND(U701*VLOOKUP(F701,Tb_ProjectKosten[],MATCH(Tb_ProjectKosten[[#Headers],[Forfat_Percentage]],Tb_ProjectKosten[#Headers],0),0),2),AND(F701="Arbeidskosten",G701&lt;&gt;""),IFERROR(ROUND(U701*VLOOKUP(G701,Tb_KostenTypen[],3,0)*VLOOKUP(F701,Tb_ProjectKosten[],MATCH(Tb_ProjectKosten[[#Headers],[Forfat_Percentage]],Tb_ProjectKosten[#Headers],0),0),2),""),U701 &lt;=0,0),"")</f>
        <v/>
      </c>
      <c r="X701" s="4" t="str" cm="1">
        <f t="array" ref="X701">IFERROR(_xlfn.IFS(OR(F701="",LEFT(Methode_Keuze,4)="Geen"),"",AND(V701&lt;&gt;"",F701&lt;&gt;"Arbeidskosten"),ROUND(V701*VLOOKUP(F701,Tb_ProjectKosten[],MATCH(Tb_ProjectKosten[[#Headers],[Forfat_Percentage]],Tb_ProjectKosten[#Headers],0),0),2),AND(F701="Arbeidskosten",G701&lt;&gt;""),IFERROR(ROUND(V701*VLOOKUP(G701,Tb_KostenTypen[],3,0)*VLOOKUP(F701,Tb_ProjectKosten[],MATCH(Tb_ProjectKosten[[#Headers],[Forfat_Percentage]],Tb_ProjectKosten[#Headers],0),0),2),""),V701 &lt;=0,0),"")</f>
        <v/>
      </c>
      <c r="Y701" s="262"/>
      <c r="Z701" s="49"/>
      <c r="AA701" s="37" t="str" cm="1">
        <f t="array" ref="AA701">IFERROR(IF(INDEX(SubsidieTabel!$Q$1:$T$9,MATCH($F701,SubsidieTabel!$Q$1:$Q$9,0),IFERROR(MATCH(Methode_Keuze,SubsidieTabel!$Q$1:$T$1,0),2))&lt;&gt;1=TRUE,"ja",""),"")</f>
        <v/>
      </c>
    </row>
    <row r="702" spans="1:27" ht="15" customHeight="1" x14ac:dyDescent="0.25">
      <c r="A702" s="87"/>
      <c r="B702" s="219" t="str">
        <f>IF(A702&lt;&gt;"",_xlfn.MAXIFS($B$1:B701,$A$1:A701,A702)+1,"")</f>
        <v/>
      </c>
      <c r="C702" s="50"/>
      <c r="D702" s="50"/>
      <c r="E702" s="50"/>
      <c r="F702" s="50"/>
      <c r="G702" s="283"/>
      <c r="H702" s="296"/>
      <c r="I702" s="295"/>
      <c r="J702" s="295"/>
      <c r="K702" s="202"/>
      <c r="L702" s="202"/>
      <c r="M702" s="91" t="str">
        <f>IFERROR(VLOOKUP(H702,Lijsten!$H$1:$I$100,2,0),"")</f>
        <v/>
      </c>
      <c r="N702" s="91" t="str" cm="1">
        <f t="array" ref="N702">IFERROR(_xlfn.IFS(AND(LEFT(F702,6)="Arbeid",RIGHT(F702,3)&lt;&gt;"IKS"),IFERROR(VLOOKUP($G702,Tb_KostenTypen[],2,0),"tarief"),RIGHT(F702,3)="IKS","Uurtarief",LEFT(F702,6)="Arbeid","Uurtarief",AND(LEFT(F702,8)="Bijdrage",RIGHT(F702,15)="(vrijwilligers)"),"Vast tarief"),"")</f>
        <v/>
      </c>
      <c r="O702" s="92"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tarief",IF(LEFT(F702,8)="Bijdrage",VLOOKUP($F702,Tb_KostenTypen[],MATCH(Methode_Keuze,Tb_KostenTypen[#Headers],0),0),VLOOKUP($G702,Lijsten!L:O,4,0))),""),"")</f>
        <v/>
      </c>
      <c r="P702" s="92"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tarief",IF(LEFT(F702,8)="Bijdrage",VLOOKUP($F702,Tb_KostenTypen[],MATCH(Methode_Keuze,Tb_KostenTypen[#Headers],0),0),VLOOKUP($G702,Lijsten!L:O,4,0))),""),"")</f>
        <v/>
      </c>
      <c r="Q702" s="50"/>
      <c r="R702" s="50"/>
      <c r="S702" s="83"/>
      <c r="T702" s="51"/>
      <c r="U702" s="4" t="str" cm="1">
        <f t="array" ref="U702">IF(AA702&lt;&gt;"ja",_xlfn.IFNA(_xlfn.IFS(AND(O702&lt;&gt;"",F702&lt;&gt;"",RIGHT($N702,6)="tarief"),O702*Q702,S702&gt;0,IF(F702&lt;&gt;"",S702,"")),""),"")</f>
        <v/>
      </c>
      <c r="V702" s="4" t="str" cm="1">
        <f t="array" ref="V702">IF(AA702&lt;&gt;"ja",_xlfn.IFNA(_xlfn.IFS(AND(P702&lt;&gt;"",R702&lt;&gt;"",RIGHT($N702,6)="tarief"),P702*R702,T702&gt;0,T702),""),"")</f>
        <v/>
      </c>
      <c r="W702" s="4" t="str" cm="1">
        <f t="array" ref="W702">IFERROR(_xlfn.IFS(OR(F702="",LEFT(Methode_Keuze,4)="Geen"),"",AND(U702&lt;&gt;"",F702&lt;&gt;"Arbeidskosten"),ROUND(U702*VLOOKUP(F702,Tb_ProjectKosten[],MATCH(Tb_ProjectKosten[[#Headers],[Forfat_Percentage]],Tb_ProjectKosten[#Headers],0),0),2),AND(F702="Arbeidskosten",G702&lt;&gt;""),IFERROR(ROUND(U702*VLOOKUP(G702,Tb_KostenTypen[],3,0)*VLOOKUP(F702,Tb_ProjectKosten[],MATCH(Tb_ProjectKosten[[#Headers],[Forfat_Percentage]],Tb_ProjectKosten[#Headers],0),0),2),""),U702 &lt;=0,0),"")</f>
        <v/>
      </c>
      <c r="X702" s="4" t="str" cm="1">
        <f t="array" ref="X702">IFERROR(_xlfn.IFS(OR(F702="",LEFT(Methode_Keuze,4)="Geen"),"",AND(V702&lt;&gt;"",F702&lt;&gt;"Arbeidskosten"),ROUND(V702*VLOOKUP(F702,Tb_ProjectKosten[],MATCH(Tb_ProjectKosten[[#Headers],[Forfat_Percentage]],Tb_ProjectKosten[#Headers],0),0),2),AND(F702="Arbeidskosten",G702&lt;&gt;""),IFERROR(ROUND(V702*VLOOKUP(G702,Tb_KostenTypen[],3,0)*VLOOKUP(F702,Tb_ProjectKosten[],MATCH(Tb_ProjectKosten[[#Headers],[Forfat_Percentage]],Tb_ProjectKosten[#Headers],0),0),2),""),V702 &lt;=0,0),"")</f>
        <v/>
      </c>
      <c r="Y702" s="262"/>
      <c r="Z702" s="49"/>
      <c r="AA702" s="37" t="str" cm="1">
        <f t="array" ref="AA702">IFERROR(IF(INDEX(SubsidieTabel!$Q$1:$T$9,MATCH($F702,SubsidieTabel!$Q$1:$Q$9,0),IFERROR(MATCH(Methode_Keuze,SubsidieTabel!$Q$1:$T$1,0),2))&lt;&gt;1=TRUE,"ja",""),"")</f>
        <v/>
      </c>
    </row>
    <row r="703" spans="1:27" ht="15" customHeight="1" x14ac:dyDescent="0.25">
      <c r="A703" s="87"/>
      <c r="B703" s="219" t="str">
        <f>IF(A703&lt;&gt;"",_xlfn.MAXIFS($B$1:B702,$A$1:A702,A703)+1,"")</f>
        <v/>
      </c>
      <c r="C703" s="50"/>
      <c r="D703" s="50"/>
      <c r="E703" s="50"/>
      <c r="F703" s="50"/>
      <c r="G703" s="283"/>
      <c r="H703" s="296"/>
      <c r="I703" s="295"/>
      <c r="J703" s="295"/>
      <c r="K703" s="202"/>
      <c r="L703" s="202"/>
      <c r="M703" s="91" t="str">
        <f>IFERROR(VLOOKUP(H703,Lijsten!$H$1:$I$100,2,0),"")</f>
        <v/>
      </c>
      <c r="N703" s="91" t="str" cm="1">
        <f t="array" ref="N703">IFERROR(_xlfn.IFS(AND(LEFT(F703,6)="Arbeid",RIGHT(F703,3)&lt;&gt;"IKS"),IFERROR(VLOOKUP($G703,Tb_KostenTypen[],2,0),"tarief"),RIGHT(F703,3)="IKS","Uurtarief",LEFT(F703,6)="Arbeid","Uurtarief",AND(LEFT(F703,8)="Bijdrage",RIGHT(F703,15)="(vrijwilligers)"),"Vast tarief"),"")</f>
        <v/>
      </c>
      <c r="O703" s="92"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tarief",IF(LEFT(F703,8)="Bijdrage",VLOOKUP($F703,Tb_KostenTypen[],MATCH(Methode_Keuze,Tb_KostenTypen[#Headers],0),0),VLOOKUP($G703,Lijsten!L:O,4,0))),""),"")</f>
        <v/>
      </c>
      <c r="P703" s="92"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tarief",IF(LEFT(F703,8)="Bijdrage",VLOOKUP($F703,Tb_KostenTypen[],MATCH(Methode_Keuze,Tb_KostenTypen[#Headers],0),0),VLOOKUP($G703,Lijsten!L:O,4,0))),""),"")</f>
        <v/>
      </c>
      <c r="Q703" s="50"/>
      <c r="R703" s="50"/>
      <c r="S703" s="83"/>
      <c r="T703" s="51"/>
      <c r="U703" s="4" t="str" cm="1">
        <f t="array" ref="U703">IF(AA703&lt;&gt;"ja",_xlfn.IFNA(_xlfn.IFS(AND(O703&lt;&gt;"",F703&lt;&gt;"",RIGHT($N703,6)="tarief"),O703*Q703,S703&gt;0,IF(F703&lt;&gt;"",S703,"")),""),"")</f>
        <v/>
      </c>
      <c r="V703" s="4" t="str" cm="1">
        <f t="array" ref="V703">IF(AA703&lt;&gt;"ja",_xlfn.IFNA(_xlfn.IFS(AND(P703&lt;&gt;"",R703&lt;&gt;"",RIGHT($N703,6)="tarief"),P703*R703,T703&gt;0,T703),""),"")</f>
        <v/>
      </c>
      <c r="W703" s="4" t="str" cm="1">
        <f t="array" ref="W703">IFERROR(_xlfn.IFS(OR(F703="",LEFT(Methode_Keuze,4)="Geen"),"",AND(U703&lt;&gt;"",F703&lt;&gt;"Arbeidskosten"),ROUND(U703*VLOOKUP(F703,Tb_ProjectKosten[],MATCH(Tb_ProjectKosten[[#Headers],[Forfat_Percentage]],Tb_ProjectKosten[#Headers],0),0),2),AND(F703="Arbeidskosten",G703&lt;&gt;""),IFERROR(ROUND(U703*VLOOKUP(G703,Tb_KostenTypen[],3,0)*VLOOKUP(F703,Tb_ProjectKosten[],MATCH(Tb_ProjectKosten[[#Headers],[Forfat_Percentage]],Tb_ProjectKosten[#Headers],0),0),2),""),U703 &lt;=0,0),"")</f>
        <v/>
      </c>
      <c r="X703" s="4" t="str" cm="1">
        <f t="array" ref="X703">IFERROR(_xlfn.IFS(OR(F703="",LEFT(Methode_Keuze,4)="Geen"),"",AND(V703&lt;&gt;"",F703&lt;&gt;"Arbeidskosten"),ROUND(V703*VLOOKUP(F703,Tb_ProjectKosten[],MATCH(Tb_ProjectKosten[[#Headers],[Forfat_Percentage]],Tb_ProjectKosten[#Headers],0),0),2),AND(F703="Arbeidskosten",G703&lt;&gt;""),IFERROR(ROUND(V703*VLOOKUP(G703,Tb_KostenTypen[],3,0)*VLOOKUP(F703,Tb_ProjectKosten[],MATCH(Tb_ProjectKosten[[#Headers],[Forfat_Percentage]],Tb_ProjectKosten[#Headers],0),0),2),""),V703 &lt;=0,0),"")</f>
        <v/>
      </c>
      <c r="Y703" s="262"/>
      <c r="Z703" s="49"/>
      <c r="AA703" s="37" t="str" cm="1">
        <f t="array" ref="AA703">IFERROR(IF(INDEX(SubsidieTabel!$Q$1:$T$9,MATCH($F703,SubsidieTabel!$Q$1:$Q$9,0),IFERROR(MATCH(Methode_Keuze,SubsidieTabel!$Q$1:$T$1,0),2))&lt;&gt;1=TRUE,"ja",""),"")</f>
        <v/>
      </c>
    </row>
    <row r="704" spans="1:27" ht="15" customHeight="1" x14ac:dyDescent="0.25">
      <c r="A704" s="87"/>
      <c r="B704" s="219" t="str">
        <f>IF(A704&lt;&gt;"",_xlfn.MAXIFS($B$1:B703,$A$1:A703,A704)+1,"")</f>
        <v/>
      </c>
      <c r="C704" s="50"/>
      <c r="D704" s="50"/>
      <c r="E704" s="50"/>
      <c r="F704" s="50"/>
      <c r="G704" s="283"/>
      <c r="H704" s="296"/>
      <c r="I704" s="295"/>
      <c r="J704" s="295"/>
      <c r="K704" s="202"/>
      <c r="L704" s="202"/>
      <c r="M704" s="91" t="str">
        <f>IFERROR(VLOOKUP(H704,Lijsten!$H$1:$I$100,2,0),"")</f>
        <v/>
      </c>
      <c r="N704" s="91" t="str" cm="1">
        <f t="array" ref="N704">IFERROR(_xlfn.IFS(AND(LEFT(F704,6)="Arbeid",RIGHT(F704,3)&lt;&gt;"IKS"),IFERROR(VLOOKUP($G704,Tb_KostenTypen[],2,0),"tarief"),RIGHT(F704,3)="IKS","Uurtarief",LEFT(F704,6)="Arbeid","Uurtarief",AND(LEFT(F704,8)="Bijdrage",RIGHT(F704,15)="(vrijwilligers)"),"Vast tarief"),"")</f>
        <v/>
      </c>
      <c r="O704" s="92"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tarief",IF(LEFT(F704,8)="Bijdrage",VLOOKUP($F704,Tb_KostenTypen[],MATCH(Methode_Keuze,Tb_KostenTypen[#Headers],0),0),VLOOKUP($G704,Lijsten!L:O,4,0))),""),"")</f>
        <v/>
      </c>
      <c r="P704" s="92"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tarief",IF(LEFT(F704,8)="Bijdrage",VLOOKUP($F704,Tb_KostenTypen[],MATCH(Methode_Keuze,Tb_KostenTypen[#Headers],0),0),VLOOKUP($G704,Lijsten!L:O,4,0))),""),"")</f>
        <v/>
      </c>
      <c r="Q704" s="50"/>
      <c r="R704" s="50"/>
      <c r="S704" s="83"/>
      <c r="T704" s="51"/>
      <c r="U704" s="4" t="str" cm="1">
        <f t="array" ref="U704">IF(AA704&lt;&gt;"ja",_xlfn.IFNA(_xlfn.IFS(AND(O704&lt;&gt;"",F704&lt;&gt;"",RIGHT($N704,6)="tarief"),O704*Q704,S704&gt;0,IF(F704&lt;&gt;"",S704,"")),""),"")</f>
        <v/>
      </c>
      <c r="V704" s="4" t="str" cm="1">
        <f t="array" ref="V704">IF(AA704&lt;&gt;"ja",_xlfn.IFNA(_xlfn.IFS(AND(P704&lt;&gt;"",R704&lt;&gt;"",RIGHT($N704,6)="tarief"),P704*R704,T704&gt;0,T704),""),"")</f>
        <v/>
      </c>
      <c r="W704" s="4" t="str" cm="1">
        <f t="array" ref="W704">IFERROR(_xlfn.IFS(OR(F704="",LEFT(Methode_Keuze,4)="Geen"),"",AND(U704&lt;&gt;"",F704&lt;&gt;"Arbeidskosten"),ROUND(U704*VLOOKUP(F704,Tb_ProjectKosten[],MATCH(Tb_ProjectKosten[[#Headers],[Forfat_Percentage]],Tb_ProjectKosten[#Headers],0),0),2),AND(F704="Arbeidskosten",G704&lt;&gt;""),IFERROR(ROUND(U704*VLOOKUP(G704,Tb_KostenTypen[],3,0)*VLOOKUP(F704,Tb_ProjectKosten[],MATCH(Tb_ProjectKosten[[#Headers],[Forfat_Percentage]],Tb_ProjectKosten[#Headers],0),0),2),""),U704 &lt;=0,0),"")</f>
        <v/>
      </c>
      <c r="X704" s="4" t="str" cm="1">
        <f t="array" ref="X704">IFERROR(_xlfn.IFS(OR(F704="",LEFT(Methode_Keuze,4)="Geen"),"",AND(V704&lt;&gt;"",F704&lt;&gt;"Arbeidskosten"),ROUND(V704*VLOOKUP(F704,Tb_ProjectKosten[],MATCH(Tb_ProjectKosten[[#Headers],[Forfat_Percentage]],Tb_ProjectKosten[#Headers],0),0),2),AND(F704="Arbeidskosten",G704&lt;&gt;""),IFERROR(ROUND(V704*VLOOKUP(G704,Tb_KostenTypen[],3,0)*VLOOKUP(F704,Tb_ProjectKosten[],MATCH(Tb_ProjectKosten[[#Headers],[Forfat_Percentage]],Tb_ProjectKosten[#Headers],0),0),2),""),V704 &lt;=0,0),"")</f>
        <v/>
      </c>
      <c r="Y704" s="262"/>
      <c r="Z704" s="49"/>
      <c r="AA704" s="37" t="str" cm="1">
        <f t="array" ref="AA704">IFERROR(IF(INDEX(SubsidieTabel!$Q$1:$T$9,MATCH($F704,SubsidieTabel!$Q$1:$Q$9,0),IFERROR(MATCH(Methode_Keuze,SubsidieTabel!$Q$1:$T$1,0),2))&lt;&gt;1=TRUE,"ja",""),"")</f>
        <v/>
      </c>
    </row>
    <row r="705" spans="1:27" ht="15" customHeight="1" x14ac:dyDescent="0.25">
      <c r="A705" s="87"/>
      <c r="B705" s="219" t="str">
        <f>IF(A705&lt;&gt;"",_xlfn.MAXIFS($B$1:B704,$A$1:A704,A705)+1,"")</f>
        <v/>
      </c>
      <c r="C705" s="50"/>
      <c r="D705" s="50"/>
      <c r="E705" s="50"/>
      <c r="F705" s="50"/>
      <c r="G705" s="283"/>
      <c r="H705" s="296"/>
      <c r="I705" s="295"/>
      <c r="J705" s="295"/>
      <c r="K705" s="202"/>
      <c r="L705" s="202"/>
      <c r="M705" s="91" t="str">
        <f>IFERROR(VLOOKUP(H705,Lijsten!$H$1:$I$100,2,0),"")</f>
        <v/>
      </c>
      <c r="N705" s="91" t="str" cm="1">
        <f t="array" ref="N705">IFERROR(_xlfn.IFS(AND(LEFT(F705,6)="Arbeid",RIGHT(F705,3)&lt;&gt;"IKS"),IFERROR(VLOOKUP($G705,Tb_KostenTypen[],2,0),"tarief"),RIGHT(F705,3)="IKS","Uurtarief",LEFT(F705,6)="Arbeid","Uurtarief",AND(LEFT(F705,8)="Bijdrage",RIGHT(F705,15)="(vrijwilligers)"),"Vast tarief"),"")</f>
        <v/>
      </c>
      <c r="O705" s="92"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tarief",IF(LEFT(F705,8)="Bijdrage",VLOOKUP($F705,Tb_KostenTypen[],MATCH(Methode_Keuze,Tb_KostenTypen[#Headers],0),0),VLOOKUP($G705,Lijsten!L:O,4,0))),""),"")</f>
        <v/>
      </c>
      <c r="P705" s="92"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tarief",IF(LEFT(F705,8)="Bijdrage",VLOOKUP($F705,Tb_KostenTypen[],MATCH(Methode_Keuze,Tb_KostenTypen[#Headers],0),0),VLOOKUP($G705,Lijsten!L:O,4,0))),""),"")</f>
        <v/>
      </c>
      <c r="Q705" s="50"/>
      <c r="R705" s="50"/>
      <c r="S705" s="83"/>
      <c r="T705" s="51"/>
      <c r="U705" s="4" t="str" cm="1">
        <f t="array" ref="U705">IF(AA705&lt;&gt;"ja",_xlfn.IFNA(_xlfn.IFS(AND(O705&lt;&gt;"",F705&lt;&gt;"",RIGHT($N705,6)="tarief"),O705*Q705,S705&gt;0,IF(F705&lt;&gt;"",S705,"")),""),"")</f>
        <v/>
      </c>
      <c r="V705" s="4" t="str" cm="1">
        <f t="array" ref="V705">IF(AA705&lt;&gt;"ja",_xlfn.IFNA(_xlfn.IFS(AND(P705&lt;&gt;"",R705&lt;&gt;"",RIGHT($N705,6)="tarief"),P705*R705,T705&gt;0,T705),""),"")</f>
        <v/>
      </c>
      <c r="W705" s="4" t="str" cm="1">
        <f t="array" ref="W705">IFERROR(_xlfn.IFS(OR(F705="",LEFT(Methode_Keuze,4)="Geen"),"",AND(U705&lt;&gt;"",F705&lt;&gt;"Arbeidskosten"),ROUND(U705*VLOOKUP(F705,Tb_ProjectKosten[],MATCH(Tb_ProjectKosten[[#Headers],[Forfat_Percentage]],Tb_ProjectKosten[#Headers],0),0),2),AND(F705="Arbeidskosten",G705&lt;&gt;""),IFERROR(ROUND(U705*VLOOKUP(G705,Tb_KostenTypen[],3,0)*VLOOKUP(F705,Tb_ProjectKosten[],MATCH(Tb_ProjectKosten[[#Headers],[Forfat_Percentage]],Tb_ProjectKosten[#Headers],0),0),2),""),U705 &lt;=0,0),"")</f>
        <v/>
      </c>
      <c r="X705" s="4" t="str" cm="1">
        <f t="array" ref="X705">IFERROR(_xlfn.IFS(OR(F705="",LEFT(Methode_Keuze,4)="Geen"),"",AND(V705&lt;&gt;"",F705&lt;&gt;"Arbeidskosten"),ROUND(V705*VLOOKUP(F705,Tb_ProjectKosten[],MATCH(Tb_ProjectKosten[[#Headers],[Forfat_Percentage]],Tb_ProjectKosten[#Headers],0),0),2),AND(F705="Arbeidskosten",G705&lt;&gt;""),IFERROR(ROUND(V705*VLOOKUP(G705,Tb_KostenTypen[],3,0)*VLOOKUP(F705,Tb_ProjectKosten[],MATCH(Tb_ProjectKosten[[#Headers],[Forfat_Percentage]],Tb_ProjectKosten[#Headers],0),0),2),""),V705 &lt;=0,0),"")</f>
        <v/>
      </c>
      <c r="Y705" s="262"/>
      <c r="Z705" s="49"/>
      <c r="AA705" s="37" t="str" cm="1">
        <f t="array" ref="AA705">IFERROR(IF(INDEX(SubsidieTabel!$Q$1:$T$9,MATCH($F705,SubsidieTabel!$Q$1:$Q$9,0),IFERROR(MATCH(Methode_Keuze,SubsidieTabel!$Q$1:$T$1,0),2))&lt;&gt;1=TRUE,"ja",""),"")</f>
        <v/>
      </c>
    </row>
    <row r="706" spans="1:27" ht="15" customHeight="1" x14ac:dyDescent="0.25">
      <c r="A706" s="87"/>
      <c r="B706" s="219" t="str">
        <f>IF(A706&lt;&gt;"",_xlfn.MAXIFS($B$1:B705,$A$1:A705,A706)+1,"")</f>
        <v/>
      </c>
      <c r="C706" s="50"/>
      <c r="D706" s="50"/>
      <c r="E706" s="50"/>
      <c r="F706" s="50"/>
      <c r="G706" s="283"/>
      <c r="H706" s="296"/>
      <c r="I706" s="295"/>
      <c r="J706" s="295"/>
      <c r="K706" s="202"/>
      <c r="L706" s="202"/>
      <c r="M706" s="91" t="str">
        <f>IFERROR(VLOOKUP(H706,Lijsten!$H$1:$I$100,2,0),"")</f>
        <v/>
      </c>
      <c r="N706" s="91" t="str" cm="1">
        <f t="array" ref="N706">IFERROR(_xlfn.IFS(AND(LEFT(F706,6)="Arbeid",RIGHT(F706,3)&lt;&gt;"IKS"),IFERROR(VLOOKUP($G706,Tb_KostenTypen[],2,0),"tarief"),RIGHT(F706,3)="IKS","Uurtarief",LEFT(F706,6)="Arbeid","Uurtarief",AND(LEFT(F706,8)="Bijdrage",RIGHT(F706,15)="(vrijwilligers)"),"Vast tarief"),"")</f>
        <v/>
      </c>
      <c r="O706" s="92"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tarief",IF(LEFT(F706,8)="Bijdrage",VLOOKUP($F706,Tb_KostenTypen[],MATCH(Methode_Keuze,Tb_KostenTypen[#Headers],0),0),VLOOKUP($G706,Lijsten!L:O,4,0))),""),"")</f>
        <v/>
      </c>
      <c r="P706" s="92"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tarief",IF(LEFT(F706,8)="Bijdrage",VLOOKUP($F706,Tb_KostenTypen[],MATCH(Methode_Keuze,Tb_KostenTypen[#Headers],0),0),VLOOKUP($G706,Lijsten!L:O,4,0))),""),"")</f>
        <v/>
      </c>
      <c r="Q706" s="50"/>
      <c r="R706" s="50"/>
      <c r="S706" s="83"/>
      <c r="T706" s="51"/>
      <c r="U706" s="4" t="str" cm="1">
        <f t="array" ref="U706">IF(AA706&lt;&gt;"ja",_xlfn.IFNA(_xlfn.IFS(AND(O706&lt;&gt;"",F706&lt;&gt;"",RIGHT($N706,6)="tarief"),O706*Q706,S706&gt;0,IF(F706&lt;&gt;"",S706,"")),""),"")</f>
        <v/>
      </c>
      <c r="V706" s="4" t="str" cm="1">
        <f t="array" ref="V706">IF(AA706&lt;&gt;"ja",_xlfn.IFNA(_xlfn.IFS(AND(P706&lt;&gt;"",R706&lt;&gt;"",RIGHT($N706,6)="tarief"),P706*R706,T706&gt;0,T706),""),"")</f>
        <v/>
      </c>
      <c r="W706" s="4" t="str" cm="1">
        <f t="array" ref="W706">IFERROR(_xlfn.IFS(OR(F706="",LEFT(Methode_Keuze,4)="Geen"),"",AND(U706&lt;&gt;"",F706&lt;&gt;"Arbeidskosten"),ROUND(U706*VLOOKUP(F706,Tb_ProjectKosten[],MATCH(Tb_ProjectKosten[[#Headers],[Forfat_Percentage]],Tb_ProjectKosten[#Headers],0),0),2),AND(F706="Arbeidskosten",G706&lt;&gt;""),IFERROR(ROUND(U706*VLOOKUP(G706,Tb_KostenTypen[],3,0)*VLOOKUP(F706,Tb_ProjectKosten[],MATCH(Tb_ProjectKosten[[#Headers],[Forfat_Percentage]],Tb_ProjectKosten[#Headers],0),0),2),""),U706 &lt;=0,0),"")</f>
        <v/>
      </c>
      <c r="X706" s="4" t="str" cm="1">
        <f t="array" ref="X706">IFERROR(_xlfn.IFS(OR(F706="",LEFT(Methode_Keuze,4)="Geen"),"",AND(V706&lt;&gt;"",F706&lt;&gt;"Arbeidskosten"),ROUND(V706*VLOOKUP(F706,Tb_ProjectKosten[],MATCH(Tb_ProjectKosten[[#Headers],[Forfat_Percentage]],Tb_ProjectKosten[#Headers],0),0),2),AND(F706="Arbeidskosten",G706&lt;&gt;""),IFERROR(ROUND(V706*VLOOKUP(G706,Tb_KostenTypen[],3,0)*VLOOKUP(F706,Tb_ProjectKosten[],MATCH(Tb_ProjectKosten[[#Headers],[Forfat_Percentage]],Tb_ProjectKosten[#Headers],0),0),2),""),V706 &lt;=0,0),"")</f>
        <v/>
      </c>
      <c r="Y706" s="262"/>
      <c r="Z706" s="49"/>
      <c r="AA706" s="37" t="str" cm="1">
        <f t="array" ref="AA706">IFERROR(IF(INDEX(SubsidieTabel!$Q$1:$T$9,MATCH($F706,SubsidieTabel!$Q$1:$Q$9,0),IFERROR(MATCH(Methode_Keuze,SubsidieTabel!$Q$1:$T$1,0),2))&lt;&gt;1=TRUE,"ja",""),"")</f>
        <v/>
      </c>
    </row>
    <row r="707" spans="1:27" ht="15" customHeight="1" x14ac:dyDescent="0.25">
      <c r="A707" s="87"/>
      <c r="B707" s="219" t="str">
        <f>IF(A707&lt;&gt;"",_xlfn.MAXIFS($B$1:B706,$A$1:A706,A707)+1,"")</f>
        <v/>
      </c>
      <c r="C707" s="50"/>
      <c r="D707" s="50"/>
      <c r="E707" s="50"/>
      <c r="F707" s="50"/>
      <c r="G707" s="283"/>
      <c r="H707" s="296"/>
      <c r="I707" s="295"/>
      <c r="J707" s="295"/>
      <c r="K707" s="202"/>
      <c r="L707" s="202"/>
      <c r="M707" s="91" t="str">
        <f>IFERROR(VLOOKUP(H707,Lijsten!$H$1:$I$100,2,0),"")</f>
        <v/>
      </c>
      <c r="N707" s="91" t="str" cm="1">
        <f t="array" ref="N707">IFERROR(_xlfn.IFS(AND(LEFT(F707,6)="Arbeid",RIGHT(F707,3)&lt;&gt;"IKS"),IFERROR(VLOOKUP($G707,Tb_KostenTypen[],2,0),"tarief"),RIGHT(F707,3)="IKS","Uurtarief",LEFT(F707,6)="Arbeid","Uurtarief",AND(LEFT(F707,8)="Bijdrage",RIGHT(F707,15)="(vrijwilligers)"),"Vast tarief"),"")</f>
        <v/>
      </c>
      <c r="O707" s="92"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tarief",IF(LEFT(F707,8)="Bijdrage",VLOOKUP($F707,Tb_KostenTypen[],MATCH(Methode_Keuze,Tb_KostenTypen[#Headers],0),0),VLOOKUP($G707,Lijsten!L:O,4,0))),""),"")</f>
        <v/>
      </c>
      <c r="P707" s="92"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tarief",IF(LEFT(F707,8)="Bijdrage",VLOOKUP($F707,Tb_KostenTypen[],MATCH(Methode_Keuze,Tb_KostenTypen[#Headers],0),0),VLOOKUP($G707,Lijsten!L:O,4,0))),""),"")</f>
        <v/>
      </c>
      <c r="Q707" s="50"/>
      <c r="R707" s="50"/>
      <c r="S707" s="83"/>
      <c r="T707" s="51"/>
      <c r="U707" s="4" t="str" cm="1">
        <f t="array" ref="U707">IF(AA707&lt;&gt;"ja",_xlfn.IFNA(_xlfn.IFS(AND(O707&lt;&gt;"",F707&lt;&gt;"",RIGHT($N707,6)="tarief"),O707*Q707,S707&gt;0,IF(F707&lt;&gt;"",S707,"")),""),"")</f>
        <v/>
      </c>
      <c r="V707" s="4" t="str" cm="1">
        <f t="array" ref="V707">IF(AA707&lt;&gt;"ja",_xlfn.IFNA(_xlfn.IFS(AND(P707&lt;&gt;"",R707&lt;&gt;"",RIGHT($N707,6)="tarief"),P707*R707,T707&gt;0,T707),""),"")</f>
        <v/>
      </c>
      <c r="W707" s="4" t="str" cm="1">
        <f t="array" ref="W707">IFERROR(_xlfn.IFS(OR(F707="",LEFT(Methode_Keuze,4)="Geen"),"",AND(U707&lt;&gt;"",F707&lt;&gt;"Arbeidskosten"),ROUND(U707*VLOOKUP(F707,Tb_ProjectKosten[],MATCH(Tb_ProjectKosten[[#Headers],[Forfat_Percentage]],Tb_ProjectKosten[#Headers],0),0),2),AND(F707="Arbeidskosten",G707&lt;&gt;""),IFERROR(ROUND(U707*VLOOKUP(G707,Tb_KostenTypen[],3,0)*VLOOKUP(F707,Tb_ProjectKosten[],MATCH(Tb_ProjectKosten[[#Headers],[Forfat_Percentage]],Tb_ProjectKosten[#Headers],0),0),2),""),U707 &lt;=0,0),"")</f>
        <v/>
      </c>
      <c r="X707" s="4" t="str" cm="1">
        <f t="array" ref="X707">IFERROR(_xlfn.IFS(OR(F707="",LEFT(Methode_Keuze,4)="Geen"),"",AND(V707&lt;&gt;"",F707&lt;&gt;"Arbeidskosten"),ROUND(V707*VLOOKUP(F707,Tb_ProjectKosten[],MATCH(Tb_ProjectKosten[[#Headers],[Forfat_Percentage]],Tb_ProjectKosten[#Headers],0),0),2),AND(F707="Arbeidskosten",G707&lt;&gt;""),IFERROR(ROUND(V707*VLOOKUP(G707,Tb_KostenTypen[],3,0)*VLOOKUP(F707,Tb_ProjectKosten[],MATCH(Tb_ProjectKosten[[#Headers],[Forfat_Percentage]],Tb_ProjectKosten[#Headers],0),0),2),""),V707 &lt;=0,0),"")</f>
        <v/>
      </c>
      <c r="Y707" s="262"/>
      <c r="Z707" s="49"/>
      <c r="AA707" s="37" t="str" cm="1">
        <f t="array" ref="AA707">IFERROR(IF(INDEX(SubsidieTabel!$Q$1:$T$9,MATCH($F707,SubsidieTabel!$Q$1:$Q$9,0),IFERROR(MATCH(Methode_Keuze,SubsidieTabel!$Q$1:$T$1,0),2))&lt;&gt;1=TRUE,"ja",""),"")</f>
        <v/>
      </c>
    </row>
    <row r="708" spans="1:27" ht="15" customHeight="1" x14ac:dyDescent="0.25">
      <c r="A708" s="87"/>
      <c r="B708" s="219" t="str">
        <f>IF(A708&lt;&gt;"",_xlfn.MAXIFS($B$1:B707,$A$1:A707,A708)+1,"")</f>
        <v/>
      </c>
      <c r="C708" s="50"/>
      <c r="D708" s="50"/>
      <c r="E708" s="50"/>
      <c r="F708" s="50"/>
      <c r="G708" s="283"/>
      <c r="H708" s="296"/>
      <c r="I708" s="295"/>
      <c r="J708" s="295"/>
      <c r="K708" s="202"/>
      <c r="L708" s="202"/>
      <c r="M708" s="91" t="str">
        <f>IFERROR(VLOOKUP(H708,Lijsten!$H$1:$I$100,2,0),"")</f>
        <v/>
      </c>
      <c r="N708" s="91" t="str" cm="1">
        <f t="array" ref="N708">IFERROR(_xlfn.IFS(AND(LEFT(F708,6)="Arbeid",RIGHT(F708,3)&lt;&gt;"IKS"),IFERROR(VLOOKUP($G708,Tb_KostenTypen[],2,0),"tarief"),RIGHT(F708,3)="IKS","Uurtarief",LEFT(F708,6)="Arbeid","Uurtarief",AND(LEFT(F708,8)="Bijdrage",RIGHT(F708,15)="(vrijwilligers)"),"Vast tarief"),"")</f>
        <v/>
      </c>
      <c r="O708" s="92"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tarief",IF(LEFT(F708,8)="Bijdrage",VLOOKUP($F708,Tb_KostenTypen[],MATCH(Methode_Keuze,Tb_KostenTypen[#Headers],0),0),VLOOKUP($G708,Lijsten!L:O,4,0))),""),"")</f>
        <v/>
      </c>
      <c r="P708" s="92"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tarief",IF(LEFT(F708,8)="Bijdrage",VLOOKUP($F708,Tb_KostenTypen[],MATCH(Methode_Keuze,Tb_KostenTypen[#Headers],0),0),VLOOKUP($G708,Lijsten!L:O,4,0))),""),"")</f>
        <v/>
      </c>
      <c r="Q708" s="50"/>
      <c r="R708" s="50"/>
      <c r="S708" s="83"/>
      <c r="T708" s="51"/>
      <c r="U708" s="4" t="str" cm="1">
        <f t="array" ref="U708">IF(AA708&lt;&gt;"ja",_xlfn.IFNA(_xlfn.IFS(AND(O708&lt;&gt;"",F708&lt;&gt;"",RIGHT($N708,6)="tarief"),O708*Q708,S708&gt;0,IF(F708&lt;&gt;"",S708,"")),""),"")</f>
        <v/>
      </c>
      <c r="V708" s="4" t="str" cm="1">
        <f t="array" ref="V708">IF(AA708&lt;&gt;"ja",_xlfn.IFNA(_xlfn.IFS(AND(P708&lt;&gt;"",R708&lt;&gt;"",RIGHT($N708,6)="tarief"),P708*R708,T708&gt;0,T708),""),"")</f>
        <v/>
      </c>
      <c r="W708" s="4" t="str" cm="1">
        <f t="array" ref="W708">IFERROR(_xlfn.IFS(OR(F708="",LEFT(Methode_Keuze,4)="Geen"),"",AND(U708&lt;&gt;"",F708&lt;&gt;"Arbeidskosten"),ROUND(U708*VLOOKUP(F708,Tb_ProjectKosten[],MATCH(Tb_ProjectKosten[[#Headers],[Forfat_Percentage]],Tb_ProjectKosten[#Headers],0),0),2),AND(F708="Arbeidskosten",G708&lt;&gt;""),IFERROR(ROUND(U708*VLOOKUP(G708,Tb_KostenTypen[],3,0)*VLOOKUP(F708,Tb_ProjectKosten[],MATCH(Tb_ProjectKosten[[#Headers],[Forfat_Percentage]],Tb_ProjectKosten[#Headers],0),0),2),""),U708 &lt;=0,0),"")</f>
        <v/>
      </c>
      <c r="X708" s="4" t="str" cm="1">
        <f t="array" ref="X708">IFERROR(_xlfn.IFS(OR(F708="",LEFT(Methode_Keuze,4)="Geen"),"",AND(V708&lt;&gt;"",F708&lt;&gt;"Arbeidskosten"),ROUND(V708*VLOOKUP(F708,Tb_ProjectKosten[],MATCH(Tb_ProjectKosten[[#Headers],[Forfat_Percentage]],Tb_ProjectKosten[#Headers],0),0),2),AND(F708="Arbeidskosten",G708&lt;&gt;""),IFERROR(ROUND(V708*VLOOKUP(G708,Tb_KostenTypen[],3,0)*VLOOKUP(F708,Tb_ProjectKosten[],MATCH(Tb_ProjectKosten[[#Headers],[Forfat_Percentage]],Tb_ProjectKosten[#Headers],0),0),2),""),V708 &lt;=0,0),"")</f>
        <v/>
      </c>
      <c r="Y708" s="262"/>
      <c r="Z708" s="49"/>
      <c r="AA708" s="37" t="str" cm="1">
        <f t="array" ref="AA708">IFERROR(IF(INDEX(SubsidieTabel!$Q$1:$T$9,MATCH($F708,SubsidieTabel!$Q$1:$Q$9,0),IFERROR(MATCH(Methode_Keuze,SubsidieTabel!$Q$1:$T$1,0),2))&lt;&gt;1=TRUE,"ja",""),"")</f>
        <v/>
      </c>
    </row>
    <row r="709" spans="1:27" ht="15" customHeight="1" x14ac:dyDescent="0.25">
      <c r="A709" s="87"/>
      <c r="B709" s="219" t="str">
        <f>IF(A709&lt;&gt;"",_xlfn.MAXIFS($B$1:B708,$A$1:A708,A709)+1,"")</f>
        <v/>
      </c>
      <c r="C709" s="50"/>
      <c r="D709" s="50"/>
      <c r="E709" s="50"/>
      <c r="F709" s="50"/>
      <c r="G709" s="283"/>
      <c r="H709" s="296"/>
      <c r="I709" s="295"/>
      <c r="J709" s="295"/>
      <c r="K709" s="202"/>
      <c r="L709" s="202"/>
      <c r="M709" s="91" t="str">
        <f>IFERROR(VLOOKUP(H709,Lijsten!$H$1:$I$100,2,0),"")</f>
        <v/>
      </c>
      <c r="N709" s="91" t="str" cm="1">
        <f t="array" ref="N709">IFERROR(_xlfn.IFS(AND(LEFT(F709,6)="Arbeid",RIGHT(F709,3)&lt;&gt;"IKS"),IFERROR(VLOOKUP($G709,Tb_KostenTypen[],2,0),"tarief"),RIGHT(F709,3)="IKS","Uurtarief",LEFT(F709,6)="Arbeid","Uurtarief",AND(LEFT(F709,8)="Bijdrage",RIGHT(F709,15)="(vrijwilligers)"),"Vast tarief"),"")</f>
        <v/>
      </c>
      <c r="O709" s="92"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tarief",IF(LEFT(F709,8)="Bijdrage",VLOOKUP($F709,Tb_KostenTypen[],MATCH(Methode_Keuze,Tb_KostenTypen[#Headers],0),0),VLOOKUP($G709,Lijsten!L:O,4,0))),""),"")</f>
        <v/>
      </c>
      <c r="P709" s="92"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tarief",IF(LEFT(F709,8)="Bijdrage",VLOOKUP($F709,Tb_KostenTypen[],MATCH(Methode_Keuze,Tb_KostenTypen[#Headers],0),0),VLOOKUP($G709,Lijsten!L:O,4,0))),""),"")</f>
        <v/>
      </c>
      <c r="Q709" s="50"/>
      <c r="R709" s="50"/>
      <c r="S709" s="83"/>
      <c r="T709" s="51"/>
      <c r="U709" s="4" t="str" cm="1">
        <f t="array" ref="U709">IF(AA709&lt;&gt;"ja",_xlfn.IFNA(_xlfn.IFS(AND(O709&lt;&gt;"",F709&lt;&gt;"",RIGHT($N709,6)="tarief"),O709*Q709,S709&gt;0,IF(F709&lt;&gt;"",S709,"")),""),"")</f>
        <v/>
      </c>
      <c r="V709" s="4" t="str" cm="1">
        <f t="array" ref="V709">IF(AA709&lt;&gt;"ja",_xlfn.IFNA(_xlfn.IFS(AND(P709&lt;&gt;"",R709&lt;&gt;"",RIGHT($N709,6)="tarief"),P709*R709,T709&gt;0,T709),""),"")</f>
        <v/>
      </c>
      <c r="W709" s="4" t="str" cm="1">
        <f t="array" ref="W709">IFERROR(_xlfn.IFS(OR(F709="",LEFT(Methode_Keuze,4)="Geen"),"",AND(U709&lt;&gt;"",F709&lt;&gt;"Arbeidskosten"),ROUND(U709*VLOOKUP(F709,Tb_ProjectKosten[],MATCH(Tb_ProjectKosten[[#Headers],[Forfat_Percentage]],Tb_ProjectKosten[#Headers],0),0),2),AND(F709="Arbeidskosten",G709&lt;&gt;""),IFERROR(ROUND(U709*VLOOKUP(G709,Tb_KostenTypen[],3,0)*VLOOKUP(F709,Tb_ProjectKosten[],MATCH(Tb_ProjectKosten[[#Headers],[Forfat_Percentage]],Tb_ProjectKosten[#Headers],0),0),2),""),U709 &lt;=0,0),"")</f>
        <v/>
      </c>
      <c r="X709" s="4" t="str" cm="1">
        <f t="array" ref="X709">IFERROR(_xlfn.IFS(OR(F709="",LEFT(Methode_Keuze,4)="Geen"),"",AND(V709&lt;&gt;"",F709&lt;&gt;"Arbeidskosten"),ROUND(V709*VLOOKUP(F709,Tb_ProjectKosten[],MATCH(Tb_ProjectKosten[[#Headers],[Forfat_Percentage]],Tb_ProjectKosten[#Headers],0),0),2),AND(F709="Arbeidskosten",G709&lt;&gt;""),IFERROR(ROUND(V709*VLOOKUP(G709,Tb_KostenTypen[],3,0)*VLOOKUP(F709,Tb_ProjectKosten[],MATCH(Tb_ProjectKosten[[#Headers],[Forfat_Percentage]],Tb_ProjectKosten[#Headers],0),0),2),""),V709 &lt;=0,0),"")</f>
        <v/>
      </c>
      <c r="Y709" s="262"/>
      <c r="Z709" s="49"/>
      <c r="AA709" s="37" t="str" cm="1">
        <f t="array" ref="AA709">IFERROR(IF(INDEX(SubsidieTabel!$Q$1:$T$9,MATCH($F709,SubsidieTabel!$Q$1:$Q$9,0),IFERROR(MATCH(Methode_Keuze,SubsidieTabel!$Q$1:$T$1,0),2))&lt;&gt;1=TRUE,"ja",""),"")</f>
        <v/>
      </c>
    </row>
    <row r="710" spans="1:27" ht="15" customHeight="1" x14ac:dyDescent="0.25">
      <c r="A710" s="87"/>
      <c r="B710" s="219" t="str">
        <f>IF(A710&lt;&gt;"",_xlfn.MAXIFS($B$1:B709,$A$1:A709,A710)+1,"")</f>
        <v/>
      </c>
      <c r="C710" s="50"/>
      <c r="D710" s="50"/>
      <c r="E710" s="50"/>
      <c r="F710" s="50"/>
      <c r="G710" s="283"/>
      <c r="H710" s="296"/>
      <c r="I710" s="295"/>
      <c r="J710" s="295"/>
      <c r="K710" s="202"/>
      <c r="L710" s="202"/>
      <c r="M710" s="91" t="str">
        <f>IFERROR(VLOOKUP(H710,Lijsten!$H$1:$I$100,2,0),"")</f>
        <v/>
      </c>
      <c r="N710" s="91" t="str" cm="1">
        <f t="array" ref="N710">IFERROR(_xlfn.IFS(AND(LEFT(F710,6)="Arbeid",RIGHT(F710,3)&lt;&gt;"IKS"),IFERROR(VLOOKUP($G710,Tb_KostenTypen[],2,0),"tarief"),RIGHT(F710,3)="IKS","Uurtarief",LEFT(F710,6)="Arbeid","Uurtarief",AND(LEFT(F710,8)="Bijdrage",RIGHT(F710,15)="(vrijwilligers)"),"Vast tarief"),"")</f>
        <v/>
      </c>
      <c r="O710" s="92"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tarief",IF(LEFT(F710,8)="Bijdrage",VLOOKUP($F710,Tb_KostenTypen[],MATCH(Methode_Keuze,Tb_KostenTypen[#Headers],0),0),VLOOKUP($G710,Lijsten!L:O,4,0))),""),"")</f>
        <v/>
      </c>
      <c r="P710" s="92"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tarief",IF(LEFT(F710,8)="Bijdrage",VLOOKUP($F710,Tb_KostenTypen[],MATCH(Methode_Keuze,Tb_KostenTypen[#Headers],0),0),VLOOKUP($G710,Lijsten!L:O,4,0))),""),"")</f>
        <v/>
      </c>
      <c r="Q710" s="50"/>
      <c r="R710" s="50"/>
      <c r="S710" s="83"/>
      <c r="T710" s="51"/>
      <c r="U710" s="4" t="str" cm="1">
        <f t="array" ref="U710">IF(AA710&lt;&gt;"ja",_xlfn.IFNA(_xlfn.IFS(AND(O710&lt;&gt;"",F710&lt;&gt;"",RIGHT($N710,6)="tarief"),O710*Q710,S710&gt;0,IF(F710&lt;&gt;"",S710,"")),""),"")</f>
        <v/>
      </c>
      <c r="V710" s="4" t="str" cm="1">
        <f t="array" ref="V710">IF(AA710&lt;&gt;"ja",_xlfn.IFNA(_xlfn.IFS(AND(P710&lt;&gt;"",R710&lt;&gt;"",RIGHT($N710,6)="tarief"),P710*R710,T710&gt;0,T710),""),"")</f>
        <v/>
      </c>
      <c r="W710" s="4" t="str" cm="1">
        <f t="array" ref="W710">IFERROR(_xlfn.IFS(OR(F710="",LEFT(Methode_Keuze,4)="Geen"),"",AND(U710&lt;&gt;"",F710&lt;&gt;"Arbeidskosten"),ROUND(U710*VLOOKUP(F710,Tb_ProjectKosten[],MATCH(Tb_ProjectKosten[[#Headers],[Forfat_Percentage]],Tb_ProjectKosten[#Headers],0),0),2),AND(F710="Arbeidskosten",G710&lt;&gt;""),IFERROR(ROUND(U710*VLOOKUP(G710,Tb_KostenTypen[],3,0)*VLOOKUP(F710,Tb_ProjectKosten[],MATCH(Tb_ProjectKosten[[#Headers],[Forfat_Percentage]],Tb_ProjectKosten[#Headers],0),0),2),""),U710 &lt;=0,0),"")</f>
        <v/>
      </c>
      <c r="X710" s="4" t="str" cm="1">
        <f t="array" ref="X710">IFERROR(_xlfn.IFS(OR(F710="",LEFT(Methode_Keuze,4)="Geen"),"",AND(V710&lt;&gt;"",F710&lt;&gt;"Arbeidskosten"),ROUND(V710*VLOOKUP(F710,Tb_ProjectKosten[],MATCH(Tb_ProjectKosten[[#Headers],[Forfat_Percentage]],Tb_ProjectKosten[#Headers],0),0),2),AND(F710="Arbeidskosten",G710&lt;&gt;""),IFERROR(ROUND(V710*VLOOKUP(G710,Tb_KostenTypen[],3,0)*VLOOKUP(F710,Tb_ProjectKosten[],MATCH(Tb_ProjectKosten[[#Headers],[Forfat_Percentage]],Tb_ProjectKosten[#Headers],0),0),2),""),V710 &lt;=0,0),"")</f>
        <v/>
      </c>
      <c r="Y710" s="262"/>
      <c r="Z710" s="49"/>
      <c r="AA710" s="37" t="str" cm="1">
        <f t="array" ref="AA710">IFERROR(IF(INDEX(SubsidieTabel!$Q$1:$T$9,MATCH($F710,SubsidieTabel!$Q$1:$Q$9,0),IFERROR(MATCH(Methode_Keuze,SubsidieTabel!$Q$1:$T$1,0),2))&lt;&gt;1=TRUE,"ja",""),"")</f>
        <v/>
      </c>
    </row>
    <row r="711" spans="1:27" ht="15" customHeight="1" x14ac:dyDescent="0.25">
      <c r="A711" s="87"/>
      <c r="B711" s="219" t="str">
        <f>IF(A711&lt;&gt;"",_xlfn.MAXIFS($B$1:B710,$A$1:A710,A711)+1,"")</f>
        <v/>
      </c>
      <c r="C711" s="50"/>
      <c r="D711" s="50"/>
      <c r="E711" s="50"/>
      <c r="F711" s="50"/>
      <c r="G711" s="283"/>
      <c r="H711" s="296"/>
      <c r="I711" s="295"/>
      <c r="J711" s="295"/>
      <c r="K711" s="202"/>
      <c r="L711" s="202"/>
      <c r="M711" s="91" t="str">
        <f>IFERROR(VLOOKUP(H711,Lijsten!$H$1:$I$100,2,0),"")</f>
        <v/>
      </c>
      <c r="N711" s="91" t="str" cm="1">
        <f t="array" ref="N711">IFERROR(_xlfn.IFS(AND(LEFT(F711,6)="Arbeid",RIGHT(F711,3)&lt;&gt;"IKS"),IFERROR(VLOOKUP($G711,Tb_KostenTypen[],2,0),"tarief"),RIGHT(F711,3)="IKS","Uurtarief",LEFT(F711,6)="Arbeid","Uurtarief",AND(LEFT(F711,8)="Bijdrage",RIGHT(F711,15)="(vrijwilligers)"),"Vast tarief"),"")</f>
        <v/>
      </c>
      <c r="O711" s="92"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tarief",IF(LEFT(F711,8)="Bijdrage",VLOOKUP($F711,Tb_KostenTypen[],MATCH(Methode_Keuze,Tb_KostenTypen[#Headers],0),0),VLOOKUP($G711,Lijsten!L:O,4,0))),""),"")</f>
        <v/>
      </c>
      <c r="P711" s="92"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tarief",IF(LEFT(F711,8)="Bijdrage",VLOOKUP($F711,Tb_KostenTypen[],MATCH(Methode_Keuze,Tb_KostenTypen[#Headers],0),0),VLOOKUP($G711,Lijsten!L:O,4,0))),""),"")</f>
        <v/>
      </c>
      <c r="Q711" s="50"/>
      <c r="R711" s="50"/>
      <c r="S711" s="83"/>
      <c r="T711" s="51"/>
      <c r="U711" s="4" t="str" cm="1">
        <f t="array" ref="U711">IF(AA711&lt;&gt;"ja",_xlfn.IFNA(_xlfn.IFS(AND(O711&lt;&gt;"",F711&lt;&gt;"",RIGHT($N711,6)="tarief"),O711*Q711,S711&gt;0,IF(F711&lt;&gt;"",S711,"")),""),"")</f>
        <v/>
      </c>
      <c r="V711" s="4" t="str" cm="1">
        <f t="array" ref="V711">IF(AA711&lt;&gt;"ja",_xlfn.IFNA(_xlfn.IFS(AND(P711&lt;&gt;"",R711&lt;&gt;"",RIGHT($N711,6)="tarief"),P711*R711,T711&gt;0,T711),""),"")</f>
        <v/>
      </c>
      <c r="W711" s="4" t="str" cm="1">
        <f t="array" ref="W711">IFERROR(_xlfn.IFS(OR(F711="",LEFT(Methode_Keuze,4)="Geen"),"",AND(U711&lt;&gt;"",F711&lt;&gt;"Arbeidskosten"),ROUND(U711*VLOOKUP(F711,Tb_ProjectKosten[],MATCH(Tb_ProjectKosten[[#Headers],[Forfat_Percentage]],Tb_ProjectKosten[#Headers],0),0),2),AND(F711="Arbeidskosten",G711&lt;&gt;""),IFERROR(ROUND(U711*VLOOKUP(G711,Tb_KostenTypen[],3,0)*VLOOKUP(F711,Tb_ProjectKosten[],MATCH(Tb_ProjectKosten[[#Headers],[Forfat_Percentage]],Tb_ProjectKosten[#Headers],0),0),2),""),U711 &lt;=0,0),"")</f>
        <v/>
      </c>
      <c r="X711" s="4" t="str" cm="1">
        <f t="array" ref="X711">IFERROR(_xlfn.IFS(OR(F711="",LEFT(Methode_Keuze,4)="Geen"),"",AND(V711&lt;&gt;"",F711&lt;&gt;"Arbeidskosten"),ROUND(V711*VLOOKUP(F711,Tb_ProjectKosten[],MATCH(Tb_ProjectKosten[[#Headers],[Forfat_Percentage]],Tb_ProjectKosten[#Headers],0),0),2),AND(F711="Arbeidskosten",G711&lt;&gt;""),IFERROR(ROUND(V711*VLOOKUP(G711,Tb_KostenTypen[],3,0)*VLOOKUP(F711,Tb_ProjectKosten[],MATCH(Tb_ProjectKosten[[#Headers],[Forfat_Percentage]],Tb_ProjectKosten[#Headers],0),0),2),""),V711 &lt;=0,0),"")</f>
        <v/>
      </c>
      <c r="Y711" s="262"/>
      <c r="Z711" s="49"/>
      <c r="AA711" s="37" t="str" cm="1">
        <f t="array" ref="AA711">IFERROR(IF(INDEX(SubsidieTabel!$Q$1:$T$9,MATCH($F711,SubsidieTabel!$Q$1:$Q$9,0),IFERROR(MATCH(Methode_Keuze,SubsidieTabel!$Q$1:$T$1,0),2))&lt;&gt;1=TRUE,"ja",""),"")</f>
        <v/>
      </c>
    </row>
    <row r="712" spans="1:27" ht="15" customHeight="1" x14ac:dyDescent="0.25">
      <c r="A712" s="87"/>
      <c r="B712" s="219" t="str">
        <f>IF(A712&lt;&gt;"",_xlfn.MAXIFS($B$1:B711,$A$1:A711,A712)+1,"")</f>
        <v/>
      </c>
      <c r="C712" s="50"/>
      <c r="D712" s="50"/>
      <c r="E712" s="50"/>
      <c r="F712" s="50"/>
      <c r="G712" s="283"/>
      <c r="H712" s="296"/>
      <c r="I712" s="295"/>
      <c r="J712" s="295"/>
      <c r="K712" s="202"/>
      <c r="L712" s="202"/>
      <c r="M712" s="91" t="str">
        <f>IFERROR(VLOOKUP(H712,Lijsten!$H$1:$I$100,2,0),"")</f>
        <v/>
      </c>
      <c r="N712" s="91" t="str" cm="1">
        <f t="array" ref="N712">IFERROR(_xlfn.IFS(AND(LEFT(F712,6)="Arbeid",RIGHT(F712,3)&lt;&gt;"IKS"),IFERROR(VLOOKUP($G712,Tb_KostenTypen[],2,0),"tarief"),RIGHT(F712,3)="IKS","Uurtarief",LEFT(F712,6)="Arbeid","Uurtarief",AND(LEFT(F712,8)="Bijdrage",RIGHT(F712,15)="(vrijwilligers)"),"Vast tarief"),"")</f>
        <v/>
      </c>
      <c r="O712" s="92"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tarief",IF(LEFT(F712,8)="Bijdrage",VLOOKUP($F712,Tb_KostenTypen[],MATCH(Methode_Keuze,Tb_KostenTypen[#Headers],0),0),VLOOKUP($G712,Lijsten!L:O,4,0))),""),"")</f>
        <v/>
      </c>
      <c r="P712" s="92"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tarief",IF(LEFT(F712,8)="Bijdrage",VLOOKUP($F712,Tb_KostenTypen[],MATCH(Methode_Keuze,Tb_KostenTypen[#Headers],0),0),VLOOKUP($G712,Lijsten!L:O,4,0))),""),"")</f>
        <v/>
      </c>
      <c r="Q712" s="50"/>
      <c r="R712" s="50"/>
      <c r="S712" s="83"/>
      <c r="T712" s="51"/>
      <c r="U712" s="4" t="str" cm="1">
        <f t="array" ref="U712">IF(AA712&lt;&gt;"ja",_xlfn.IFNA(_xlfn.IFS(AND(O712&lt;&gt;"",F712&lt;&gt;"",RIGHT($N712,6)="tarief"),O712*Q712,S712&gt;0,IF(F712&lt;&gt;"",S712,"")),""),"")</f>
        <v/>
      </c>
      <c r="V712" s="4" t="str" cm="1">
        <f t="array" ref="V712">IF(AA712&lt;&gt;"ja",_xlfn.IFNA(_xlfn.IFS(AND(P712&lt;&gt;"",R712&lt;&gt;"",RIGHT($N712,6)="tarief"),P712*R712,T712&gt;0,T712),""),"")</f>
        <v/>
      </c>
      <c r="W712" s="4" t="str" cm="1">
        <f t="array" ref="W712">IFERROR(_xlfn.IFS(OR(F712="",LEFT(Methode_Keuze,4)="Geen"),"",AND(U712&lt;&gt;"",F712&lt;&gt;"Arbeidskosten"),ROUND(U712*VLOOKUP(F712,Tb_ProjectKosten[],MATCH(Tb_ProjectKosten[[#Headers],[Forfat_Percentage]],Tb_ProjectKosten[#Headers],0),0),2),AND(F712="Arbeidskosten",G712&lt;&gt;""),IFERROR(ROUND(U712*VLOOKUP(G712,Tb_KostenTypen[],3,0)*VLOOKUP(F712,Tb_ProjectKosten[],MATCH(Tb_ProjectKosten[[#Headers],[Forfat_Percentage]],Tb_ProjectKosten[#Headers],0),0),2),""),U712 &lt;=0,0),"")</f>
        <v/>
      </c>
      <c r="X712" s="4" t="str" cm="1">
        <f t="array" ref="X712">IFERROR(_xlfn.IFS(OR(F712="",LEFT(Methode_Keuze,4)="Geen"),"",AND(V712&lt;&gt;"",F712&lt;&gt;"Arbeidskosten"),ROUND(V712*VLOOKUP(F712,Tb_ProjectKosten[],MATCH(Tb_ProjectKosten[[#Headers],[Forfat_Percentage]],Tb_ProjectKosten[#Headers],0),0),2),AND(F712="Arbeidskosten",G712&lt;&gt;""),IFERROR(ROUND(V712*VLOOKUP(G712,Tb_KostenTypen[],3,0)*VLOOKUP(F712,Tb_ProjectKosten[],MATCH(Tb_ProjectKosten[[#Headers],[Forfat_Percentage]],Tb_ProjectKosten[#Headers],0),0),2),""),V712 &lt;=0,0),"")</f>
        <v/>
      </c>
      <c r="Y712" s="262"/>
      <c r="Z712" s="49"/>
      <c r="AA712" s="37" t="str" cm="1">
        <f t="array" ref="AA712">IFERROR(IF(INDEX(SubsidieTabel!$Q$1:$T$9,MATCH($F712,SubsidieTabel!$Q$1:$Q$9,0),IFERROR(MATCH(Methode_Keuze,SubsidieTabel!$Q$1:$T$1,0),2))&lt;&gt;1=TRUE,"ja",""),"")</f>
        <v/>
      </c>
    </row>
    <row r="713" spans="1:27" ht="15" customHeight="1" x14ac:dyDescent="0.25">
      <c r="A713" s="87"/>
      <c r="B713" s="219" t="str">
        <f>IF(A713&lt;&gt;"",_xlfn.MAXIFS($B$1:B712,$A$1:A712,A713)+1,"")</f>
        <v/>
      </c>
      <c r="C713" s="50"/>
      <c r="D713" s="50"/>
      <c r="E713" s="50"/>
      <c r="F713" s="50"/>
      <c r="G713" s="283"/>
      <c r="H713" s="296"/>
      <c r="I713" s="295"/>
      <c r="J713" s="295"/>
      <c r="K713" s="202"/>
      <c r="L713" s="202"/>
      <c r="M713" s="91" t="str">
        <f>IFERROR(VLOOKUP(H713,Lijsten!$H$1:$I$100,2,0),"")</f>
        <v/>
      </c>
      <c r="N713" s="91" t="str" cm="1">
        <f t="array" ref="N713">IFERROR(_xlfn.IFS(AND(LEFT(F713,6)="Arbeid",RIGHT(F713,3)&lt;&gt;"IKS"),IFERROR(VLOOKUP($G713,Tb_KostenTypen[],2,0),"tarief"),RIGHT(F713,3)="IKS","Uurtarief",LEFT(F713,6)="Arbeid","Uurtarief",AND(LEFT(F713,8)="Bijdrage",RIGHT(F713,15)="(vrijwilligers)"),"Vast tarief"),"")</f>
        <v/>
      </c>
      <c r="O713" s="92"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tarief",IF(LEFT(F713,8)="Bijdrage",VLOOKUP($F713,Tb_KostenTypen[],MATCH(Methode_Keuze,Tb_KostenTypen[#Headers],0),0),VLOOKUP($G713,Lijsten!L:O,4,0))),""),"")</f>
        <v/>
      </c>
      <c r="P713" s="92"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tarief",IF(LEFT(F713,8)="Bijdrage",VLOOKUP($F713,Tb_KostenTypen[],MATCH(Methode_Keuze,Tb_KostenTypen[#Headers],0),0),VLOOKUP($G713,Lijsten!L:O,4,0))),""),"")</f>
        <v/>
      </c>
      <c r="Q713" s="50"/>
      <c r="R713" s="50"/>
      <c r="S713" s="83"/>
      <c r="T713" s="51"/>
      <c r="U713" s="4" t="str" cm="1">
        <f t="array" ref="U713">IF(AA713&lt;&gt;"ja",_xlfn.IFNA(_xlfn.IFS(AND(O713&lt;&gt;"",F713&lt;&gt;"",RIGHT($N713,6)="tarief"),O713*Q713,S713&gt;0,IF(F713&lt;&gt;"",S713,"")),""),"")</f>
        <v/>
      </c>
      <c r="V713" s="4" t="str" cm="1">
        <f t="array" ref="V713">IF(AA713&lt;&gt;"ja",_xlfn.IFNA(_xlfn.IFS(AND(P713&lt;&gt;"",R713&lt;&gt;"",RIGHT($N713,6)="tarief"),P713*R713,T713&gt;0,T713),""),"")</f>
        <v/>
      </c>
      <c r="W713" s="4" t="str" cm="1">
        <f t="array" ref="W713">IFERROR(_xlfn.IFS(OR(F713="",LEFT(Methode_Keuze,4)="Geen"),"",AND(U713&lt;&gt;"",F713&lt;&gt;"Arbeidskosten"),ROUND(U713*VLOOKUP(F713,Tb_ProjectKosten[],MATCH(Tb_ProjectKosten[[#Headers],[Forfat_Percentage]],Tb_ProjectKosten[#Headers],0),0),2),AND(F713="Arbeidskosten",G713&lt;&gt;""),IFERROR(ROUND(U713*VLOOKUP(G713,Tb_KostenTypen[],3,0)*VLOOKUP(F713,Tb_ProjectKosten[],MATCH(Tb_ProjectKosten[[#Headers],[Forfat_Percentage]],Tb_ProjectKosten[#Headers],0),0),2),""),U713 &lt;=0,0),"")</f>
        <v/>
      </c>
      <c r="X713" s="4" t="str" cm="1">
        <f t="array" ref="X713">IFERROR(_xlfn.IFS(OR(F713="",LEFT(Methode_Keuze,4)="Geen"),"",AND(V713&lt;&gt;"",F713&lt;&gt;"Arbeidskosten"),ROUND(V713*VLOOKUP(F713,Tb_ProjectKosten[],MATCH(Tb_ProjectKosten[[#Headers],[Forfat_Percentage]],Tb_ProjectKosten[#Headers],0),0),2),AND(F713="Arbeidskosten",G713&lt;&gt;""),IFERROR(ROUND(V713*VLOOKUP(G713,Tb_KostenTypen[],3,0)*VLOOKUP(F713,Tb_ProjectKosten[],MATCH(Tb_ProjectKosten[[#Headers],[Forfat_Percentage]],Tb_ProjectKosten[#Headers],0),0),2),""),V713 &lt;=0,0),"")</f>
        <v/>
      </c>
      <c r="Y713" s="262"/>
      <c r="Z713" s="49"/>
      <c r="AA713" s="37" t="str" cm="1">
        <f t="array" ref="AA713">IFERROR(IF(INDEX(SubsidieTabel!$Q$1:$T$9,MATCH($F713,SubsidieTabel!$Q$1:$Q$9,0),IFERROR(MATCH(Methode_Keuze,SubsidieTabel!$Q$1:$T$1,0),2))&lt;&gt;1=TRUE,"ja",""),"")</f>
        <v/>
      </c>
    </row>
    <row r="714" spans="1:27" ht="15" customHeight="1" x14ac:dyDescent="0.25">
      <c r="A714" s="87"/>
      <c r="B714" s="219" t="str">
        <f>IF(A714&lt;&gt;"",_xlfn.MAXIFS($B$1:B713,$A$1:A713,A714)+1,"")</f>
        <v/>
      </c>
      <c r="C714" s="50"/>
      <c r="D714" s="50"/>
      <c r="E714" s="50"/>
      <c r="F714" s="50"/>
      <c r="G714" s="283"/>
      <c r="H714" s="296"/>
      <c r="I714" s="295"/>
      <c r="J714" s="295"/>
      <c r="K714" s="202"/>
      <c r="L714" s="202"/>
      <c r="M714" s="91" t="str">
        <f>IFERROR(VLOOKUP(H714,Lijsten!$H$1:$I$100,2,0),"")</f>
        <v/>
      </c>
      <c r="N714" s="91" t="str" cm="1">
        <f t="array" ref="N714">IFERROR(_xlfn.IFS(AND(LEFT(F714,6)="Arbeid",RIGHT(F714,3)&lt;&gt;"IKS"),IFERROR(VLOOKUP($G714,Tb_KostenTypen[],2,0),"tarief"),RIGHT(F714,3)="IKS","Uurtarief",LEFT(F714,6)="Arbeid","Uurtarief",AND(LEFT(F714,8)="Bijdrage",RIGHT(F714,15)="(vrijwilligers)"),"Vast tarief"),"")</f>
        <v/>
      </c>
      <c r="O714" s="92"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tarief",IF(LEFT(F714,8)="Bijdrage",VLOOKUP($F714,Tb_KostenTypen[],MATCH(Methode_Keuze,Tb_KostenTypen[#Headers],0),0),VLOOKUP($G714,Lijsten!L:O,4,0))),""),"")</f>
        <v/>
      </c>
      <c r="P714" s="92"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tarief",IF(LEFT(F714,8)="Bijdrage",VLOOKUP($F714,Tb_KostenTypen[],MATCH(Methode_Keuze,Tb_KostenTypen[#Headers],0),0),VLOOKUP($G714,Lijsten!L:O,4,0))),""),"")</f>
        <v/>
      </c>
      <c r="Q714" s="50"/>
      <c r="R714" s="50"/>
      <c r="S714" s="83"/>
      <c r="T714" s="51"/>
      <c r="U714" s="4" t="str" cm="1">
        <f t="array" ref="U714">IF(AA714&lt;&gt;"ja",_xlfn.IFNA(_xlfn.IFS(AND(O714&lt;&gt;"",F714&lt;&gt;"",RIGHT($N714,6)="tarief"),O714*Q714,S714&gt;0,IF(F714&lt;&gt;"",S714,"")),""),"")</f>
        <v/>
      </c>
      <c r="V714" s="4" t="str" cm="1">
        <f t="array" ref="V714">IF(AA714&lt;&gt;"ja",_xlfn.IFNA(_xlfn.IFS(AND(P714&lt;&gt;"",R714&lt;&gt;"",RIGHT($N714,6)="tarief"),P714*R714,T714&gt;0,T714),""),"")</f>
        <v/>
      </c>
      <c r="W714" s="4" t="str" cm="1">
        <f t="array" ref="W714">IFERROR(_xlfn.IFS(OR(F714="",LEFT(Methode_Keuze,4)="Geen"),"",AND(U714&lt;&gt;"",F714&lt;&gt;"Arbeidskosten"),ROUND(U714*VLOOKUP(F714,Tb_ProjectKosten[],MATCH(Tb_ProjectKosten[[#Headers],[Forfat_Percentage]],Tb_ProjectKosten[#Headers],0),0),2),AND(F714="Arbeidskosten",G714&lt;&gt;""),IFERROR(ROUND(U714*VLOOKUP(G714,Tb_KostenTypen[],3,0)*VLOOKUP(F714,Tb_ProjectKosten[],MATCH(Tb_ProjectKosten[[#Headers],[Forfat_Percentage]],Tb_ProjectKosten[#Headers],0),0),2),""),U714 &lt;=0,0),"")</f>
        <v/>
      </c>
      <c r="X714" s="4" t="str" cm="1">
        <f t="array" ref="X714">IFERROR(_xlfn.IFS(OR(F714="",LEFT(Methode_Keuze,4)="Geen"),"",AND(V714&lt;&gt;"",F714&lt;&gt;"Arbeidskosten"),ROUND(V714*VLOOKUP(F714,Tb_ProjectKosten[],MATCH(Tb_ProjectKosten[[#Headers],[Forfat_Percentage]],Tb_ProjectKosten[#Headers],0),0),2),AND(F714="Arbeidskosten",G714&lt;&gt;""),IFERROR(ROUND(V714*VLOOKUP(G714,Tb_KostenTypen[],3,0)*VLOOKUP(F714,Tb_ProjectKosten[],MATCH(Tb_ProjectKosten[[#Headers],[Forfat_Percentage]],Tb_ProjectKosten[#Headers],0),0),2),""),V714 &lt;=0,0),"")</f>
        <v/>
      </c>
      <c r="Y714" s="262"/>
      <c r="Z714" s="49"/>
      <c r="AA714" s="37" t="str" cm="1">
        <f t="array" ref="AA714">IFERROR(IF(INDEX(SubsidieTabel!$Q$1:$T$9,MATCH($F714,SubsidieTabel!$Q$1:$Q$9,0),IFERROR(MATCH(Methode_Keuze,SubsidieTabel!$Q$1:$T$1,0),2))&lt;&gt;1=TRUE,"ja",""),"")</f>
        <v/>
      </c>
    </row>
    <row r="715" spans="1:27" ht="15" customHeight="1" x14ac:dyDescent="0.25">
      <c r="A715" s="87"/>
      <c r="B715" s="219" t="str">
        <f>IF(A715&lt;&gt;"",_xlfn.MAXIFS($B$1:B714,$A$1:A714,A715)+1,"")</f>
        <v/>
      </c>
      <c r="C715" s="50"/>
      <c r="D715" s="50"/>
      <c r="E715" s="50"/>
      <c r="F715" s="50"/>
      <c r="G715" s="283"/>
      <c r="H715" s="296"/>
      <c r="I715" s="295"/>
      <c r="J715" s="295"/>
      <c r="K715" s="202"/>
      <c r="L715" s="202"/>
      <c r="M715" s="91" t="str">
        <f>IFERROR(VLOOKUP(H715,Lijsten!$H$1:$I$100,2,0),"")</f>
        <v/>
      </c>
      <c r="N715" s="91" t="str" cm="1">
        <f t="array" ref="N715">IFERROR(_xlfn.IFS(AND(LEFT(F715,6)="Arbeid",RIGHT(F715,3)&lt;&gt;"IKS"),IFERROR(VLOOKUP($G715,Tb_KostenTypen[],2,0),"tarief"),RIGHT(F715,3)="IKS","Uurtarief",LEFT(F715,6)="Arbeid","Uurtarief",AND(LEFT(F715,8)="Bijdrage",RIGHT(F715,15)="(vrijwilligers)"),"Vast tarief"),"")</f>
        <v/>
      </c>
      <c r="O715" s="92"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tarief",IF(LEFT(F715,8)="Bijdrage",VLOOKUP($F715,Tb_KostenTypen[],MATCH(Methode_Keuze,Tb_KostenTypen[#Headers],0),0),VLOOKUP($G715,Lijsten!L:O,4,0))),""),"")</f>
        <v/>
      </c>
      <c r="P715" s="92"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tarief",IF(LEFT(F715,8)="Bijdrage",VLOOKUP($F715,Tb_KostenTypen[],MATCH(Methode_Keuze,Tb_KostenTypen[#Headers],0),0),VLOOKUP($G715,Lijsten!L:O,4,0))),""),"")</f>
        <v/>
      </c>
      <c r="Q715" s="50"/>
      <c r="R715" s="50"/>
      <c r="S715" s="83"/>
      <c r="T715" s="51"/>
      <c r="U715" s="4" t="str" cm="1">
        <f t="array" ref="U715">IF(AA715&lt;&gt;"ja",_xlfn.IFNA(_xlfn.IFS(AND(O715&lt;&gt;"",F715&lt;&gt;"",RIGHT($N715,6)="tarief"),O715*Q715,S715&gt;0,IF(F715&lt;&gt;"",S715,"")),""),"")</f>
        <v/>
      </c>
      <c r="V715" s="4" t="str" cm="1">
        <f t="array" ref="V715">IF(AA715&lt;&gt;"ja",_xlfn.IFNA(_xlfn.IFS(AND(P715&lt;&gt;"",R715&lt;&gt;"",RIGHT($N715,6)="tarief"),P715*R715,T715&gt;0,T715),""),"")</f>
        <v/>
      </c>
      <c r="W715" s="4" t="str" cm="1">
        <f t="array" ref="W715">IFERROR(_xlfn.IFS(OR(F715="",LEFT(Methode_Keuze,4)="Geen"),"",AND(U715&lt;&gt;"",F715&lt;&gt;"Arbeidskosten"),ROUND(U715*VLOOKUP(F715,Tb_ProjectKosten[],MATCH(Tb_ProjectKosten[[#Headers],[Forfat_Percentage]],Tb_ProjectKosten[#Headers],0),0),2),AND(F715="Arbeidskosten",G715&lt;&gt;""),IFERROR(ROUND(U715*VLOOKUP(G715,Tb_KostenTypen[],3,0)*VLOOKUP(F715,Tb_ProjectKosten[],MATCH(Tb_ProjectKosten[[#Headers],[Forfat_Percentage]],Tb_ProjectKosten[#Headers],0),0),2),""),U715 &lt;=0,0),"")</f>
        <v/>
      </c>
      <c r="X715" s="4" t="str" cm="1">
        <f t="array" ref="X715">IFERROR(_xlfn.IFS(OR(F715="",LEFT(Methode_Keuze,4)="Geen"),"",AND(V715&lt;&gt;"",F715&lt;&gt;"Arbeidskosten"),ROUND(V715*VLOOKUP(F715,Tb_ProjectKosten[],MATCH(Tb_ProjectKosten[[#Headers],[Forfat_Percentage]],Tb_ProjectKosten[#Headers],0),0),2),AND(F715="Arbeidskosten",G715&lt;&gt;""),IFERROR(ROUND(V715*VLOOKUP(G715,Tb_KostenTypen[],3,0)*VLOOKUP(F715,Tb_ProjectKosten[],MATCH(Tb_ProjectKosten[[#Headers],[Forfat_Percentage]],Tb_ProjectKosten[#Headers],0),0),2),""),V715 &lt;=0,0),"")</f>
        <v/>
      </c>
      <c r="Y715" s="262"/>
      <c r="Z715" s="49"/>
      <c r="AA715" s="37" t="str" cm="1">
        <f t="array" ref="AA715">IFERROR(IF(INDEX(SubsidieTabel!$Q$1:$T$9,MATCH($F715,SubsidieTabel!$Q$1:$Q$9,0),IFERROR(MATCH(Methode_Keuze,SubsidieTabel!$Q$1:$T$1,0),2))&lt;&gt;1=TRUE,"ja",""),"")</f>
        <v/>
      </c>
    </row>
    <row r="716" spans="1:27" ht="15" customHeight="1" x14ac:dyDescent="0.25">
      <c r="A716" s="87"/>
      <c r="B716" s="219" t="str">
        <f>IF(A716&lt;&gt;"",_xlfn.MAXIFS($B$1:B715,$A$1:A715,A716)+1,"")</f>
        <v/>
      </c>
      <c r="C716" s="50"/>
      <c r="D716" s="50"/>
      <c r="E716" s="50"/>
      <c r="F716" s="50"/>
      <c r="G716" s="283"/>
      <c r="H716" s="296"/>
      <c r="I716" s="295"/>
      <c r="J716" s="295"/>
      <c r="K716" s="202"/>
      <c r="L716" s="202"/>
      <c r="M716" s="91" t="str">
        <f>IFERROR(VLOOKUP(H716,Lijsten!$H$1:$I$100,2,0),"")</f>
        <v/>
      </c>
      <c r="N716" s="91" t="str" cm="1">
        <f t="array" ref="N716">IFERROR(_xlfn.IFS(AND(LEFT(F716,6)="Arbeid",RIGHT(F716,3)&lt;&gt;"IKS"),IFERROR(VLOOKUP($G716,Tb_KostenTypen[],2,0),"tarief"),RIGHT(F716,3)="IKS","Uurtarief",LEFT(F716,6)="Arbeid","Uurtarief",AND(LEFT(F716,8)="Bijdrage",RIGHT(F716,15)="(vrijwilligers)"),"Vast tarief"),"")</f>
        <v/>
      </c>
      <c r="O716" s="92"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tarief",IF(LEFT(F716,8)="Bijdrage",VLOOKUP($F716,Tb_KostenTypen[],MATCH(Methode_Keuze,Tb_KostenTypen[#Headers],0),0),VLOOKUP($G716,Lijsten!L:O,4,0))),""),"")</f>
        <v/>
      </c>
      <c r="P716" s="92"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tarief",IF(LEFT(F716,8)="Bijdrage",VLOOKUP($F716,Tb_KostenTypen[],MATCH(Methode_Keuze,Tb_KostenTypen[#Headers],0),0),VLOOKUP($G716,Lijsten!L:O,4,0))),""),"")</f>
        <v/>
      </c>
      <c r="Q716" s="50"/>
      <c r="R716" s="50"/>
      <c r="S716" s="83"/>
      <c r="T716" s="51"/>
      <c r="U716" s="4" t="str" cm="1">
        <f t="array" ref="U716">IF(AA716&lt;&gt;"ja",_xlfn.IFNA(_xlfn.IFS(AND(O716&lt;&gt;"",F716&lt;&gt;"",RIGHT($N716,6)="tarief"),O716*Q716,S716&gt;0,IF(F716&lt;&gt;"",S716,"")),""),"")</f>
        <v/>
      </c>
      <c r="V716" s="4" t="str" cm="1">
        <f t="array" ref="V716">IF(AA716&lt;&gt;"ja",_xlfn.IFNA(_xlfn.IFS(AND(P716&lt;&gt;"",R716&lt;&gt;"",RIGHT($N716,6)="tarief"),P716*R716,T716&gt;0,T716),""),"")</f>
        <v/>
      </c>
      <c r="W716" s="4" t="str" cm="1">
        <f t="array" ref="W716">IFERROR(_xlfn.IFS(OR(F716="",LEFT(Methode_Keuze,4)="Geen"),"",AND(U716&lt;&gt;"",F716&lt;&gt;"Arbeidskosten"),ROUND(U716*VLOOKUP(F716,Tb_ProjectKosten[],MATCH(Tb_ProjectKosten[[#Headers],[Forfat_Percentage]],Tb_ProjectKosten[#Headers],0),0),2),AND(F716="Arbeidskosten",G716&lt;&gt;""),IFERROR(ROUND(U716*VLOOKUP(G716,Tb_KostenTypen[],3,0)*VLOOKUP(F716,Tb_ProjectKosten[],MATCH(Tb_ProjectKosten[[#Headers],[Forfat_Percentage]],Tb_ProjectKosten[#Headers],0),0),2),""),U716 &lt;=0,0),"")</f>
        <v/>
      </c>
      <c r="X716" s="4" t="str" cm="1">
        <f t="array" ref="X716">IFERROR(_xlfn.IFS(OR(F716="",LEFT(Methode_Keuze,4)="Geen"),"",AND(V716&lt;&gt;"",F716&lt;&gt;"Arbeidskosten"),ROUND(V716*VLOOKUP(F716,Tb_ProjectKosten[],MATCH(Tb_ProjectKosten[[#Headers],[Forfat_Percentage]],Tb_ProjectKosten[#Headers],0),0),2),AND(F716="Arbeidskosten",G716&lt;&gt;""),IFERROR(ROUND(V716*VLOOKUP(G716,Tb_KostenTypen[],3,0)*VLOOKUP(F716,Tb_ProjectKosten[],MATCH(Tb_ProjectKosten[[#Headers],[Forfat_Percentage]],Tb_ProjectKosten[#Headers],0),0),2),""),V716 &lt;=0,0),"")</f>
        <v/>
      </c>
      <c r="Y716" s="262"/>
      <c r="Z716" s="49"/>
      <c r="AA716" s="37" t="str" cm="1">
        <f t="array" ref="AA716">IFERROR(IF(INDEX(SubsidieTabel!$Q$1:$T$9,MATCH($F716,SubsidieTabel!$Q$1:$Q$9,0),IFERROR(MATCH(Methode_Keuze,SubsidieTabel!$Q$1:$T$1,0),2))&lt;&gt;1=TRUE,"ja",""),"")</f>
        <v/>
      </c>
    </row>
    <row r="717" spans="1:27" ht="15" customHeight="1" x14ac:dyDescent="0.25">
      <c r="A717" s="87"/>
      <c r="B717" s="219" t="str">
        <f>IF(A717&lt;&gt;"",_xlfn.MAXIFS($B$1:B716,$A$1:A716,A717)+1,"")</f>
        <v/>
      </c>
      <c r="C717" s="50"/>
      <c r="D717" s="50"/>
      <c r="E717" s="50"/>
      <c r="F717" s="50"/>
      <c r="G717" s="283"/>
      <c r="H717" s="296"/>
      <c r="I717" s="295"/>
      <c r="J717" s="295"/>
      <c r="K717" s="202"/>
      <c r="L717" s="202"/>
      <c r="M717" s="91" t="str">
        <f>IFERROR(VLOOKUP(H717,Lijsten!$H$1:$I$100,2,0),"")</f>
        <v/>
      </c>
      <c r="N717" s="91" t="str" cm="1">
        <f t="array" ref="N717">IFERROR(_xlfn.IFS(AND(LEFT(F717,6)="Arbeid",RIGHT(F717,3)&lt;&gt;"IKS"),IFERROR(VLOOKUP($G717,Tb_KostenTypen[],2,0),"tarief"),RIGHT(F717,3)="IKS","Uurtarief",LEFT(F717,6)="Arbeid","Uurtarief",AND(LEFT(F717,8)="Bijdrage",RIGHT(F717,15)="(vrijwilligers)"),"Vast tarief"),"")</f>
        <v/>
      </c>
      <c r="O717" s="92"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tarief",IF(LEFT(F717,8)="Bijdrage",VLOOKUP($F717,Tb_KostenTypen[],MATCH(Methode_Keuze,Tb_KostenTypen[#Headers],0),0),VLOOKUP($G717,Lijsten!L:O,4,0))),""),"")</f>
        <v/>
      </c>
      <c r="P717" s="92"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tarief",IF(LEFT(F717,8)="Bijdrage",VLOOKUP($F717,Tb_KostenTypen[],MATCH(Methode_Keuze,Tb_KostenTypen[#Headers],0),0),VLOOKUP($G717,Lijsten!L:O,4,0))),""),"")</f>
        <v/>
      </c>
      <c r="Q717" s="50"/>
      <c r="R717" s="50"/>
      <c r="S717" s="83"/>
      <c r="T717" s="51"/>
      <c r="U717" s="4" t="str" cm="1">
        <f t="array" ref="U717">IF(AA717&lt;&gt;"ja",_xlfn.IFNA(_xlfn.IFS(AND(O717&lt;&gt;"",F717&lt;&gt;"",RIGHT($N717,6)="tarief"),O717*Q717,S717&gt;0,IF(F717&lt;&gt;"",S717,"")),""),"")</f>
        <v/>
      </c>
      <c r="V717" s="4" t="str" cm="1">
        <f t="array" ref="V717">IF(AA717&lt;&gt;"ja",_xlfn.IFNA(_xlfn.IFS(AND(P717&lt;&gt;"",R717&lt;&gt;"",RIGHT($N717,6)="tarief"),P717*R717,T717&gt;0,T717),""),"")</f>
        <v/>
      </c>
      <c r="W717" s="4" t="str" cm="1">
        <f t="array" ref="W717">IFERROR(_xlfn.IFS(OR(F717="",LEFT(Methode_Keuze,4)="Geen"),"",AND(U717&lt;&gt;"",F717&lt;&gt;"Arbeidskosten"),ROUND(U717*VLOOKUP(F717,Tb_ProjectKosten[],MATCH(Tb_ProjectKosten[[#Headers],[Forfat_Percentage]],Tb_ProjectKosten[#Headers],0),0),2),AND(F717="Arbeidskosten",G717&lt;&gt;""),IFERROR(ROUND(U717*VLOOKUP(G717,Tb_KostenTypen[],3,0)*VLOOKUP(F717,Tb_ProjectKosten[],MATCH(Tb_ProjectKosten[[#Headers],[Forfat_Percentage]],Tb_ProjectKosten[#Headers],0),0),2),""),U717 &lt;=0,0),"")</f>
        <v/>
      </c>
      <c r="X717" s="4" t="str" cm="1">
        <f t="array" ref="X717">IFERROR(_xlfn.IFS(OR(F717="",LEFT(Methode_Keuze,4)="Geen"),"",AND(V717&lt;&gt;"",F717&lt;&gt;"Arbeidskosten"),ROUND(V717*VLOOKUP(F717,Tb_ProjectKosten[],MATCH(Tb_ProjectKosten[[#Headers],[Forfat_Percentage]],Tb_ProjectKosten[#Headers],0),0),2),AND(F717="Arbeidskosten",G717&lt;&gt;""),IFERROR(ROUND(V717*VLOOKUP(G717,Tb_KostenTypen[],3,0)*VLOOKUP(F717,Tb_ProjectKosten[],MATCH(Tb_ProjectKosten[[#Headers],[Forfat_Percentage]],Tb_ProjectKosten[#Headers],0),0),2),""),V717 &lt;=0,0),"")</f>
        <v/>
      </c>
      <c r="Y717" s="262"/>
      <c r="Z717" s="49"/>
      <c r="AA717" s="37" t="str" cm="1">
        <f t="array" ref="AA717">IFERROR(IF(INDEX(SubsidieTabel!$Q$1:$T$9,MATCH($F717,SubsidieTabel!$Q$1:$Q$9,0),IFERROR(MATCH(Methode_Keuze,SubsidieTabel!$Q$1:$T$1,0),2))&lt;&gt;1=TRUE,"ja",""),"")</f>
        <v/>
      </c>
    </row>
    <row r="718" spans="1:27" ht="15" customHeight="1" x14ac:dyDescent="0.25">
      <c r="A718" s="87"/>
      <c r="B718" s="219" t="str">
        <f>IF(A718&lt;&gt;"",_xlfn.MAXIFS($B$1:B717,$A$1:A717,A718)+1,"")</f>
        <v/>
      </c>
      <c r="C718" s="50"/>
      <c r="D718" s="50"/>
      <c r="E718" s="50"/>
      <c r="F718" s="50"/>
      <c r="G718" s="283"/>
      <c r="H718" s="296"/>
      <c r="I718" s="295"/>
      <c r="J718" s="295"/>
      <c r="K718" s="202"/>
      <c r="L718" s="202"/>
      <c r="M718" s="91" t="str">
        <f>IFERROR(VLOOKUP(H718,Lijsten!$H$1:$I$100,2,0),"")</f>
        <v/>
      </c>
      <c r="N718" s="91" t="str" cm="1">
        <f t="array" ref="N718">IFERROR(_xlfn.IFS(AND(LEFT(F718,6)="Arbeid",RIGHT(F718,3)&lt;&gt;"IKS"),IFERROR(VLOOKUP($G718,Tb_KostenTypen[],2,0),"tarief"),RIGHT(F718,3)="IKS","Uurtarief",LEFT(F718,6)="Arbeid","Uurtarief",AND(LEFT(F718,8)="Bijdrage",RIGHT(F718,15)="(vrijwilligers)"),"Vast tarief"),"")</f>
        <v/>
      </c>
      <c r="O718" s="92"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tarief",IF(LEFT(F718,8)="Bijdrage",VLOOKUP($F718,Tb_KostenTypen[],MATCH(Methode_Keuze,Tb_KostenTypen[#Headers],0),0),VLOOKUP($G718,Lijsten!L:O,4,0))),""),"")</f>
        <v/>
      </c>
      <c r="P718" s="92"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tarief",IF(LEFT(F718,8)="Bijdrage",VLOOKUP($F718,Tb_KostenTypen[],MATCH(Methode_Keuze,Tb_KostenTypen[#Headers],0),0),VLOOKUP($G718,Lijsten!L:O,4,0))),""),"")</f>
        <v/>
      </c>
      <c r="Q718" s="50"/>
      <c r="R718" s="50"/>
      <c r="S718" s="83"/>
      <c r="T718" s="51"/>
      <c r="U718" s="4" t="str" cm="1">
        <f t="array" ref="U718">IF(AA718&lt;&gt;"ja",_xlfn.IFNA(_xlfn.IFS(AND(O718&lt;&gt;"",F718&lt;&gt;"",RIGHT($N718,6)="tarief"),O718*Q718,S718&gt;0,IF(F718&lt;&gt;"",S718,"")),""),"")</f>
        <v/>
      </c>
      <c r="V718" s="4" t="str" cm="1">
        <f t="array" ref="V718">IF(AA718&lt;&gt;"ja",_xlfn.IFNA(_xlfn.IFS(AND(P718&lt;&gt;"",R718&lt;&gt;"",RIGHT($N718,6)="tarief"),P718*R718,T718&gt;0,T718),""),"")</f>
        <v/>
      </c>
      <c r="W718" s="4" t="str" cm="1">
        <f t="array" ref="W718">IFERROR(_xlfn.IFS(OR(F718="",LEFT(Methode_Keuze,4)="Geen"),"",AND(U718&lt;&gt;"",F718&lt;&gt;"Arbeidskosten"),ROUND(U718*VLOOKUP(F718,Tb_ProjectKosten[],MATCH(Tb_ProjectKosten[[#Headers],[Forfat_Percentage]],Tb_ProjectKosten[#Headers],0),0),2),AND(F718="Arbeidskosten",G718&lt;&gt;""),IFERROR(ROUND(U718*VLOOKUP(G718,Tb_KostenTypen[],3,0)*VLOOKUP(F718,Tb_ProjectKosten[],MATCH(Tb_ProjectKosten[[#Headers],[Forfat_Percentage]],Tb_ProjectKosten[#Headers],0),0),2),""),U718 &lt;=0,0),"")</f>
        <v/>
      </c>
      <c r="X718" s="4" t="str" cm="1">
        <f t="array" ref="X718">IFERROR(_xlfn.IFS(OR(F718="",LEFT(Methode_Keuze,4)="Geen"),"",AND(V718&lt;&gt;"",F718&lt;&gt;"Arbeidskosten"),ROUND(V718*VLOOKUP(F718,Tb_ProjectKosten[],MATCH(Tb_ProjectKosten[[#Headers],[Forfat_Percentage]],Tb_ProjectKosten[#Headers],0),0),2),AND(F718="Arbeidskosten",G718&lt;&gt;""),IFERROR(ROUND(V718*VLOOKUP(G718,Tb_KostenTypen[],3,0)*VLOOKUP(F718,Tb_ProjectKosten[],MATCH(Tb_ProjectKosten[[#Headers],[Forfat_Percentage]],Tb_ProjectKosten[#Headers],0),0),2),""),V718 &lt;=0,0),"")</f>
        <v/>
      </c>
      <c r="Y718" s="262"/>
      <c r="Z718" s="49"/>
      <c r="AA718" s="37" t="str" cm="1">
        <f t="array" ref="AA718">IFERROR(IF(INDEX(SubsidieTabel!$Q$1:$T$9,MATCH($F718,SubsidieTabel!$Q$1:$Q$9,0),IFERROR(MATCH(Methode_Keuze,SubsidieTabel!$Q$1:$T$1,0),2))&lt;&gt;1=TRUE,"ja",""),"")</f>
        <v/>
      </c>
    </row>
    <row r="719" spans="1:27" ht="15" customHeight="1" x14ac:dyDescent="0.25">
      <c r="A719" s="87"/>
      <c r="B719" s="219" t="str">
        <f>IF(A719&lt;&gt;"",_xlfn.MAXIFS($B$1:B718,$A$1:A718,A719)+1,"")</f>
        <v/>
      </c>
      <c r="C719" s="50"/>
      <c r="D719" s="50"/>
      <c r="E719" s="50"/>
      <c r="F719" s="50"/>
      <c r="G719" s="283"/>
      <c r="H719" s="296"/>
      <c r="I719" s="295"/>
      <c r="J719" s="295"/>
      <c r="K719" s="202"/>
      <c r="L719" s="202"/>
      <c r="M719" s="91" t="str">
        <f>IFERROR(VLOOKUP(H719,Lijsten!$H$1:$I$100,2,0),"")</f>
        <v/>
      </c>
      <c r="N719" s="91" t="str" cm="1">
        <f t="array" ref="N719">IFERROR(_xlfn.IFS(AND(LEFT(F719,6)="Arbeid",RIGHT(F719,3)&lt;&gt;"IKS"),IFERROR(VLOOKUP($G719,Tb_KostenTypen[],2,0),"tarief"),RIGHT(F719,3)="IKS","Uurtarief",LEFT(F719,6)="Arbeid","Uurtarief",AND(LEFT(F719,8)="Bijdrage",RIGHT(F719,15)="(vrijwilligers)"),"Vast tarief"),"")</f>
        <v/>
      </c>
      <c r="O719" s="92"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tarief",IF(LEFT(F719,8)="Bijdrage",VLOOKUP($F719,Tb_KostenTypen[],MATCH(Methode_Keuze,Tb_KostenTypen[#Headers],0),0),VLOOKUP($G719,Lijsten!L:O,4,0))),""),"")</f>
        <v/>
      </c>
      <c r="P719" s="92"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tarief",IF(LEFT(F719,8)="Bijdrage",VLOOKUP($F719,Tb_KostenTypen[],MATCH(Methode_Keuze,Tb_KostenTypen[#Headers],0),0),VLOOKUP($G719,Lijsten!L:O,4,0))),""),"")</f>
        <v/>
      </c>
      <c r="Q719" s="50"/>
      <c r="R719" s="50"/>
      <c r="S719" s="83"/>
      <c r="T719" s="51"/>
      <c r="U719" s="4" t="str" cm="1">
        <f t="array" ref="U719">IF(AA719&lt;&gt;"ja",_xlfn.IFNA(_xlfn.IFS(AND(O719&lt;&gt;"",F719&lt;&gt;"",RIGHT($N719,6)="tarief"),O719*Q719,S719&gt;0,IF(F719&lt;&gt;"",S719,"")),""),"")</f>
        <v/>
      </c>
      <c r="V719" s="4" t="str" cm="1">
        <f t="array" ref="V719">IF(AA719&lt;&gt;"ja",_xlfn.IFNA(_xlfn.IFS(AND(P719&lt;&gt;"",R719&lt;&gt;"",RIGHT($N719,6)="tarief"),P719*R719,T719&gt;0,T719),""),"")</f>
        <v/>
      </c>
      <c r="W719" s="4" t="str" cm="1">
        <f t="array" ref="W719">IFERROR(_xlfn.IFS(OR(F719="",LEFT(Methode_Keuze,4)="Geen"),"",AND(U719&lt;&gt;"",F719&lt;&gt;"Arbeidskosten"),ROUND(U719*VLOOKUP(F719,Tb_ProjectKosten[],MATCH(Tb_ProjectKosten[[#Headers],[Forfat_Percentage]],Tb_ProjectKosten[#Headers],0),0),2),AND(F719="Arbeidskosten",G719&lt;&gt;""),IFERROR(ROUND(U719*VLOOKUP(G719,Tb_KostenTypen[],3,0)*VLOOKUP(F719,Tb_ProjectKosten[],MATCH(Tb_ProjectKosten[[#Headers],[Forfat_Percentage]],Tb_ProjectKosten[#Headers],0),0),2),""),U719 &lt;=0,0),"")</f>
        <v/>
      </c>
      <c r="X719" s="4" t="str" cm="1">
        <f t="array" ref="X719">IFERROR(_xlfn.IFS(OR(F719="",LEFT(Methode_Keuze,4)="Geen"),"",AND(V719&lt;&gt;"",F719&lt;&gt;"Arbeidskosten"),ROUND(V719*VLOOKUP(F719,Tb_ProjectKosten[],MATCH(Tb_ProjectKosten[[#Headers],[Forfat_Percentage]],Tb_ProjectKosten[#Headers],0),0),2),AND(F719="Arbeidskosten",G719&lt;&gt;""),IFERROR(ROUND(V719*VLOOKUP(G719,Tb_KostenTypen[],3,0)*VLOOKUP(F719,Tb_ProjectKosten[],MATCH(Tb_ProjectKosten[[#Headers],[Forfat_Percentage]],Tb_ProjectKosten[#Headers],0),0),2),""),V719 &lt;=0,0),"")</f>
        <v/>
      </c>
      <c r="Y719" s="262"/>
      <c r="Z719" s="49"/>
      <c r="AA719" s="37" t="str" cm="1">
        <f t="array" ref="AA719">IFERROR(IF(INDEX(SubsidieTabel!$Q$1:$T$9,MATCH($F719,SubsidieTabel!$Q$1:$Q$9,0),IFERROR(MATCH(Methode_Keuze,SubsidieTabel!$Q$1:$T$1,0),2))&lt;&gt;1=TRUE,"ja",""),"")</f>
        <v/>
      </c>
    </row>
    <row r="720" spans="1:27" ht="15" customHeight="1" x14ac:dyDescent="0.25">
      <c r="A720" s="87"/>
      <c r="B720" s="219" t="str">
        <f>IF(A720&lt;&gt;"",_xlfn.MAXIFS($B$1:B719,$A$1:A719,A720)+1,"")</f>
        <v/>
      </c>
      <c r="C720" s="50"/>
      <c r="D720" s="50"/>
      <c r="E720" s="50"/>
      <c r="F720" s="50"/>
      <c r="G720" s="283"/>
      <c r="H720" s="296"/>
      <c r="I720" s="295"/>
      <c r="J720" s="295"/>
      <c r="K720" s="202"/>
      <c r="L720" s="202"/>
      <c r="M720" s="91" t="str">
        <f>IFERROR(VLOOKUP(H720,Lijsten!$H$1:$I$100,2,0),"")</f>
        <v/>
      </c>
      <c r="N720" s="91" t="str" cm="1">
        <f t="array" ref="N720">IFERROR(_xlfn.IFS(AND(LEFT(F720,6)="Arbeid",RIGHT(F720,3)&lt;&gt;"IKS"),IFERROR(VLOOKUP($G720,Tb_KostenTypen[],2,0),"tarief"),RIGHT(F720,3)="IKS","Uurtarief",LEFT(F720,6)="Arbeid","Uurtarief",AND(LEFT(F720,8)="Bijdrage",RIGHT(F720,15)="(vrijwilligers)"),"Vast tarief"),"")</f>
        <v/>
      </c>
      <c r="O720" s="92"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tarief",IF(LEFT(F720,8)="Bijdrage",VLOOKUP($F720,Tb_KostenTypen[],MATCH(Methode_Keuze,Tb_KostenTypen[#Headers],0),0),VLOOKUP($G720,Lijsten!L:O,4,0))),""),"")</f>
        <v/>
      </c>
      <c r="P720" s="92"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tarief",IF(LEFT(F720,8)="Bijdrage",VLOOKUP($F720,Tb_KostenTypen[],MATCH(Methode_Keuze,Tb_KostenTypen[#Headers],0),0),VLOOKUP($G720,Lijsten!L:O,4,0))),""),"")</f>
        <v/>
      </c>
      <c r="Q720" s="50"/>
      <c r="R720" s="50"/>
      <c r="S720" s="83"/>
      <c r="T720" s="51"/>
      <c r="U720" s="4" t="str" cm="1">
        <f t="array" ref="U720">IF(AA720&lt;&gt;"ja",_xlfn.IFNA(_xlfn.IFS(AND(O720&lt;&gt;"",F720&lt;&gt;"",RIGHT($N720,6)="tarief"),O720*Q720,S720&gt;0,IF(F720&lt;&gt;"",S720,"")),""),"")</f>
        <v/>
      </c>
      <c r="V720" s="4" t="str" cm="1">
        <f t="array" ref="V720">IF(AA720&lt;&gt;"ja",_xlfn.IFNA(_xlfn.IFS(AND(P720&lt;&gt;"",R720&lt;&gt;"",RIGHT($N720,6)="tarief"),P720*R720,T720&gt;0,T720),""),"")</f>
        <v/>
      </c>
      <c r="W720" s="4" t="str" cm="1">
        <f t="array" ref="W720">IFERROR(_xlfn.IFS(OR(F720="",LEFT(Methode_Keuze,4)="Geen"),"",AND(U720&lt;&gt;"",F720&lt;&gt;"Arbeidskosten"),ROUND(U720*VLOOKUP(F720,Tb_ProjectKosten[],MATCH(Tb_ProjectKosten[[#Headers],[Forfat_Percentage]],Tb_ProjectKosten[#Headers],0),0),2),AND(F720="Arbeidskosten",G720&lt;&gt;""),IFERROR(ROUND(U720*VLOOKUP(G720,Tb_KostenTypen[],3,0)*VLOOKUP(F720,Tb_ProjectKosten[],MATCH(Tb_ProjectKosten[[#Headers],[Forfat_Percentage]],Tb_ProjectKosten[#Headers],0),0),2),""),U720 &lt;=0,0),"")</f>
        <v/>
      </c>
      <c r="X720" s="4" t="str" cm="1">
        <f t="array" ref="X720">IFERROR(_xlfn.IFS(OR(F720="",LEFT(Methode_Keuze,4)="Geen"),"",AND(V720&lt;&gt;"",F720&lt;&gt;"Arbeidskosten"),ROUND(V720*VLOOKUP(F720,Tb_ProjectKosten[],MATCH(Tb_ProjectKosten[[#Headers],[Forfat_Percentage]],Tb_ProjectKosten[#Headers],0),0),2),AND(F720="Arbeidskosten",G720&lt;&gt;""),IFERROR(ROUND(V720*VLOOKUP(G720,Tb_KostenTypen[],3,0)*VLOOKUP(F720,Tb_ProjectKosten[],MATCH(Tb_ProjectKosten[[#Headers],[Forfat_Percentage]],Tb_ProjectKosten[#Headers],0),0),2),""),V720 &lt;=0,0),"")</f>
        <v/>
      </c>
      <c r="Y720" s="262"/>
      <c r="Z720" s="49"/>
      <c r="AA720" s="37" t="str" cm="1">
        <f t="array" ref="AA720">IFERROR(IF(INDEX(SubsidieTabel!$Q$1:$T$9,MATCH($F720,SubsidieTabel!$Q$1:$Q$9,0),IFERROR(MATCH(Methode_Keuze,SubsidieTabel!$Q$1:$T$1,0),2))&lt;&gt;1=TRUE,"ja",""),"")</f>
        <v/>
      </c>
    </row>
    <row r="721" spans="1:27" ht="15" customHeight="1" x14ac:dyDescent="0.25">
      <c r="A721" s="87"/>
      <c r="B721" s="219" t="str">
        <f>IF(A721&lt;&gt;"",_xlfn.MAXIFS($B$1:B720,$A$1:A720,A721)+1,"")</f>
        <v/>
      </c>
      <c r="C721" s="50"/>
      <c r="D721" s="50"/>
      <c r="E721" s="50"/>
      <c r="F721" s="50"/>
      <c r="G721" s="283"/>
      <c r="H721" s="296"/>
      <c r="I721" s="295"/>
      <c r="J721" s="295"/>
      <c r="K721" s="202"/>
      <c r="L721" s="202"/>
      <c r="M721" s="91" t="str">
        <f>IFERROR(VLOOKUP(H721,Lijsten!$H$1:$I$100,2,0),"")</f>
        <v/>
      </c>
      <c r="N721" s="91" t="str" cm="1">
        <f t="array" ref="N721">IFERROR(_xlfn.IFS(AND(LEFT(F721,6)="Arbeid",RIGHT(F721,3)&lt;&gt;"IKS"),IFERROR(VLOOKUP($G721,Tb_KostenTypen[],2,0),"tarief"),RIGHT(F721,3)="IKS","Uurtarief",LEFT(F721,6)="Arbeid","Uurtarief",AND(LEFT(F721,8)="Bijdrage",RIGHT(F721,15)="(vrijwilligers)"),"Vast tarief"),"")</f>
        <v/>
      </c>
      <c r="O721" s="92"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tarief",IF(LEFT(F721,8)="Bijdrage",VLOOKUP($F721,Tb_KostenTypen[],MATCH(Methode_Keuze,Tb_KostenTypen[#Headers],0),0),VLOOKUP($G721,Lijsten!L:O,4,0))),""),"")</f>
        <v/>
      </c>
      <c r="P721" s="92"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tarief",IF(LEFT(F721,8)="Bijdrage",VLOOKUP($F721,Tb_KostenTypen[],MATCH(Methode_Keuze,Tb_KostenTypen[#Headers],0),0),VLOOKUP($G721,Lijsten!L:O,4,0))),""),"")</f>
        <v/>
      </c>
      <c r="Q721" s="50"/>
      <c r="R721" s="50"/>
      <c r="S721" s="83"/>
      <c r="T721" s="51"/>
      <c r="U721" s="4" t="str" cm="1">
        <f t="array" ref="U721">IF(AA721&lt;&gt;"ja",_xlfn.IFNA(_xlfn.IFS(AND(O721&lt;&gt;"",F721&lt;&gt;"",RIGHT($N721,6)="tarief"),O721*Q721,S721&gt;0,IF(F721&lt;&gt;"",S721,"")),""),"")</f>
        <v/>
      </c>
      <c r="V721" s="4" t="str" cm="1">
        <f t="array" ref="V721">IF(AA721&lt;&gt;"ja",_xlfn.IFNA(_xlfn.IFS(AND(P721&lt;&gt;"",R721&lt;&gt;"",RIGHT($N721,6)="tarief"),P721*R721,T721&gt;0,T721),""),"")</f>
        <v/>
      </c>
      <c r="W721" s="4" t="str" cm="1">
        <f t="array" ref="W721">IFERROR(_xlfn.IFS(OR(F721="",LEFT(Methode_Keuze,4)="Geen"),"",AND(U721&lt;&gt;"",F721&lt;&gt;"Arbeidskosten"),ROUND(U721*VLOOKUP(F721,Tb_ProjectKosten[],MATCH(Tb_ProjectKosten[[#Headers],[Forfat_Percentage]],Tb_ProjectKosten[#Headers],0),0),2),AND(F721="Arbeidskosten",G721&lt;&gt;""),IFERROR(ROUND(U721*VLOOKUP(G721,Tb_KostenTypen[],3,0)*VLOOKUP(F721,Tb_ProjectKosten[],MATCH(Tb_ProjectKosten[[#Headers],[Forfat_Percentage]],Tb_ProjectKosten[#Headers],0),0),2),""),U721 &lt;=0,0),"")</f>
        <v/>
      </c>
      <c r="X721" s="4" t="str" cm="1">
        <f t="array" ref="X721">IFERROR(_xlfn.IFS(OR(F721="",LEFT(Methode_Keuze,4)="Geen"),"",AND(V721&lt;&gt;"",F721&lt;&gt;"Arbeidskosten"),ROUND(V721*VLOOKUP(F721,Tb_ProjectKosten[],MATCH(Tb_ProjectKosten[[#Headers],[Forfat_Percentage]],Tb_ProjectKosten[#Headers],0),0),2),AND(F721="Arbeidskosten",G721&lt;&gt;""),IFERROR(ROUND(V721*VLOOKUP(G721,Tb_KostenTypen[],3,0)*VLOOKUP(F721,Tb_ProjectKosten[],MATCH(Tb_ProjectKosten[[#Headers],[Forfat_Percentage]],Tb_ProjectKosten[#Headers],0),0),2),""),V721 &lt;=0,0),"")</f>
        <v/>
      </c>
      <c r="Y721" s="262"/>
      <c r="Z721" s="49"/>
      <c r="AA721" s="37" t="str" cm="1">
        <f t="array" ref="AA721">IFERROR(IF(INDEX(SubsidieTabel!$Q$1:$T$9,MATCH($F721,SubsidieTabel!$Q$1:$Q$9,0),IFERROR(MATCH(Methode_Keuze,SubsidieTabel!$Q$1:$T$1,0),2))&lt;&gt;1=TRUE,"ja",""),"")</f>
        <v/>
      </c>
    </row>
    <row r="722" spans="1:27" ht="15" customHeight="1" x14ac:dyDescent="0.25">
      <c r="A722" s="87"/>
      <c r="B722" s="219" t="str">
        <f>IF(A722&lt;&gt;"",_xlfn.MAXIFS($B$1:B721,$A$1:A721,A722)+1,"")</f>
        <v/>
      </c>
      <c r="C722" s="50"/>
      <c r="D722" s="50"/>
      <c r="E722" s="50"/>
      <c r="F722" s="50"/>
      <c r="G722" s="283"/>
      <c r="H722" s="296"/>
      <c r="I722" s="295"/>
      <c r="J722" s="295"/>
      <c r="K722" s="202"/>
      <c r="L722" s="202"/>
      <c r="M722" s="91" t="str">
        <f>IFERROR(VLOOKUP(H722,Lijsten!$H$1:$I$100,2,0),"")</f>
        <v/>
      </c>
      <c r="N722" s="91" t="str" cm="1">
        <f t="array" ref="N722">IFERROR(_xlfn.IFS(AND(LEFT(F722,6)="Arbeid",RIGHT(F722,3)&lt;&gt;"IKS"),IFERROR(VLOOKUP($G722,Tb_KostenTypen[],2,0),"tarief"),RIGHT(F722,3)="IKS","Uurtarief",LEFT(F722,6)="Arbeid","Uurtarief",AND(LEFT(F722,8)="Bijdrage",RIGHT(F722,15)="(vrijwilligers)"),"Vast tarief"),"")</f>
        <v/>
      </c>
      <c r="O722" s="92"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tarief",IF(LEFT(F722,8)="Bijdrage",VLOOKUP($F722,Tb_KostenTypen[],MATCH(Methode_Keuze,Tb_KostenTypen[#Headers],0),0),VLOOKUP($G722,Lijsten!L:O,4,0))),""),"")</f>
        <v/>
      </c>
      <c r="P722" s="92"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tarief",IF(LEFT(F722,8)="Bijdrage",VLOOKUP($F722,Tb_KostenTypen[],MATCH(Methode_Keuze,Tb_KostenTypen[#Headers],0),0),VLOOKUP($G722,Lijsten!L:O,4,0))),""),"")</f>
        <v/>
      </c>
      <c r="Q722" s="50"/>
      <c r="R722" s="50"/>
      <c r="S722" s="83"/>
      <c r="T722" s="51"/>
      <c r="U722" s="4" t="str" cm="1">
        <f t="array" ref="U722">IF(AA722&lt;&gt;"ja",_xlfn.IFNA(_xlfn.IFS(AND(O722&lt;&gt;"",F722&lt;&gt;"",RIGHT($N722,6)="tarief"),O722*Q722,S722&gt;0,IF(F722&lt;&gt;"",S722,"")),""),"")</f>
        <v/>
      </c>
      <c r="V722" s="4" t="str" cm="1">
        <f t="array" ref="V722">IF(AA722&lt;&gt;"ja",_xlfn.IFNA(_xlfn.IFS(AND(P722&lt;&gt;"",R722&lt;&gt;"",RIGHT($N722,6)="tarief"),P722*R722,T722&gt;0,T722),""),"")</f>
        <v/>
      </c>
      <c r="W722" s="4" t="str" cm="1">
        <f t="array" ref="W722">IFERROR(_xlfn.IFS(OR(F722="",LEFT(Methode_Keuze,4)="Geen"),"",AND(U722&lt;&gt;"",F722&lt;&gt;"Arbeidskosten"),ROUND(U722*VLOOKUP(F722,Tb_ProjectKosten[],MATCH(Tb_ProjectKosten[[#Headers],[Forfat_Percentage]],Tb_ProjectKosten[#Headers],0),0),2),AND(F722="Arbeidskosten",G722&lt;&gt;""),IFERROR(ROUND(U722*VLOOKUP(G722,Tb_KostenTypen[],3,0)*VLOOKUP(F722,Tb_ProjectKosten[],MATCH(Tb_ProjectKosten[[#Headers],[Forfat_Percentage]],Tb_ProjectKosten[#Headers],0),0),2),""),U722 &lt;=0,0),"")</f>
        <v/>
      </c>
      <c r="X722" s="4" t="str" cm="1">
        <f t="array" ref="X722">IFERROR(_xlfn.IFS(OR(F722="",LEFT(Methode_Keuze,4)="Geen"),"",AND(V722&lt;&gt;"",F722&lt;&gt;"Arbeidskosten"),ROUND(V722*VLOOKUP(F722,Tb_ProjectKosten[],MATCH(Tb_ProjectKosten[[#Headers],[Forfat_Percentage]],Tb_ProjectKosten[#Headers],0),0),2),AND(F722="Arbeidskosten",G722&lt;&gt;""),IFERROR(ROUND(V722*VLOOKUP(G722,Tb_KostenTypen[],3,0)*VLOOKUP(F722,Tb_ProjectKosten[],MATCH(Tb_ProjectKosten[[#Headers],[Forfat_Percentage]],Tb_ProjectKosten[#Headers],0),0),2),""),V722 &lt;=0,0),"")</f>
        <v/>
      </c>
      <c r="Y722" s="262"/>
      <c r="Z722" s="49"/>
      <c r="AA722" s="37" t="str" cm="1">
        <f t="array" ref="AA722">IFERROR(IF(INDEX(SubsidieTabel!$Q$1:$T$9,MATCH($F722,SubsidieTabel!$Q$1:$Q$9,0),IFERROR(MATCH(Methode_Keuze,SubsidieTabel!$Q$1:$T$1,0),2))&lt;&gt;1=TRUE,"ja",""),"")</f>
        <v/>
      </c>
    </row>
    <row r="723" spans="1:27" ht="15" customHeight="1" x14ac:dyDescent="0.25">
      <c r="A723" s="87"/>
      <c r="B723" s="219" t="str">
        <f>IF(A723&lt;&gt;"",_xlfn.MAXIFS($B$1:B722,$A$1:A722,A723)+1,"")</f>
        <v/>
      </c>
      <c r="C723" s="50"/>
      <c r="D723" s="50"/>
      <c r="E723" s="50"/>
      <c r="F723" s="50"/>
      <c r="G723" s="283"/>
      <c r="H723" s="296"/>
      <c r="I723" s="295"/>
      <c r="J723" s="295"/>
      <c r="K723" s="202"/>
      <c r="L723" s="202"/>
      <c r="M723" s="91" t="str">
        <f>IFERROR(VLOOKUP(H723,Lijsten!$H$1:$I$100,2,0),"")</f>
        <v/>
      </c>
      <c r="N723" s="91" t="str" cm="1">
        <f t="array" ref="N723">IFERROR(_xlfn.IFS(AND(LEFT(F723,6)="Arbeid",RIGHT(F723,3)&lt;&gt;"IKS"),IFERROR(VLOOKUP($G723,Tb_KostenTypen[],2,0),"tarief"),RIGHT(F723,3)="IKS","Uurtarief",LEFT(F723,6)="Arbeid","Uurtarief",AND(LEFT(F723,8)="Bijdrage",RIGHT(F723,15)="(vrijwilligers)"),"Vast tarief"),"")</f>
        <v/>
      </c>
      <c r="O723" s="92"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tarief",IF(LEFT(F723,8)="Bijdrage",VLOOKUP($F723,Tb_KostenTypen[],MATCH(Methode_Keuze,Tb_KostenTypen[#Headers],0),0),VLOOKUP($G723,Lijsten!L:O,4,0))),""),"")</f>
        <v/>
      </c>
      <c r="P723" s="92"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tarief",IF(LEFT(F723,8)="Bijdrage",VLOOKUP($F723,Tb_KostenTypen[],MATCH(Methode_Keuze,Tb_KostenTypen[#Headers],0),0),VLOOKUP($G723,Lijsten!L:O,4,0))),""),"")</f>
        <v/>
      </c>
      <c r="Q723" s="50"/>
      <c r="R723" s="50"/>
      <c r="S723" s="83"/>
      <c r="T723" s="51"/>
      <c r="U723" s="4" t="str" cm="1">
        <f t="array" ref="U723">IF(AA723&lt;&gt;"ja",_xlfn.IFNA(_xlfn.IFS(AND(O723&lt;&gt;"",F723&lt;&gt;"",RIGHT($N723,6)="tarief"),O723*Q723,S723&gt;0,IF(F723&lt;&gt;"",S723,"")),""),"")</f>
        <v/>
      </c>
      <c r="V723" s="4" t="str" cm="1">
        <f t="array" ref="V723">IF(AA723&lt;&gt;"ja",_xlfn.IFNA(_xlfn.IFS(AND(P723&lt;&gt;"",R723&lt;&gt;"",RIGHT($N723,6)="tarief"),P723*R723,T723&gt;0,T723),""),"")</f>
        <v/>
      </c>
      <c r="W723" s="4" t="str" cm="1">
        <f t="array" ref="W723">IFERROR(_xlfn.IFS(OR(F723="",LEFT(Methode_Keuze,4)="Geen"),"",AND(U723&lt;&gt;"",F723&lt;&gt;"Arbeidskosten"),ROUND(U723*VLOOKUP(F723,Tb_ProjectKosten[],MATCH(Tb_ProjectKosten[[#Headers],[Forfat_Percentage]],Tb_ProjectKosten[#Headers],0),0),2),AND(F723="Arbeidskosten",G723&lt;&gt;""),IFERROR(ROUND(U723*VLOOKUP(G723,Tb_KostenTypen[],3,0)*VLOOKUP(F723,Tb_ProjectKosten[],MATCH(Tb_ProjectKosten[[#Headers],[Forfat_Percentage]],Tb_ProjectKosten[#Headers],0),0),2),""),U723 &lt;=0,0),"")</f>
        <v/>
      </c>
      <c r="X723" s="4" t="str" cm="1">
        <f t="array" ref="X723">IFERROR(_xlfn.IFS(OR(F723="",LEFT(Methode_Keuze,4)="Geen"),"",AND(V723&lt;&gt;"",F723&lt;&gt;"Arbeidskosten"),ROUND(V723*VLOOKUP(F723,Tb_ProjectKosten[],MATCH(Tb_ProjectKosten[[#Headers],[Forfat_Percentage]],Tb_ProjectKosten[#Headers],0),0),2),AND(F723="Arbeidskosten",G723&lt;&gt;""),IFERROR(ROUND(V723*VLOOKUP(G723,Tb_KostenTypen[],3,0)*VLOOKUP(F723,Tb_ProjectKosten[],MATCH(Tb_ProjectKosten[[#Headers],[Forfat_Percentage]],Tb_ProjectKosten[#Headers],0),0),2),""),V723 &lt;=0,0),"")</f>
        <v/>
      </c>
      <c r="Y723" s="262"/>
      <c r="Z723" s="49"/>
      <c r="AA723" s="37" t="str" cm="1">
        <f t="array" ref="AA723">IFERROR(IF(INDEX(SubsidieTabel!$Q$1:$T$9,MATCH($F723,SubsidieTabel!$Q$1:$Q$9,0),IFERROR(MATCH(Methode_Keuze,SubsidieTabel!$Q$1:$T$1,0),2))&lt;&gt;1=TRUE,"ja",""),"")</f>
        <v/>
      </c>
    </row>
    <row r="724" spans="1:27" ht="15" customHeight="1" x14ac:dyDescent="0.25">
      <c r="A724" s="87"/>
      <c r="B724" s="219" t="str">
        <f>IF(A724&lt;&gt;"",_xlfn.MAXIFS($B$1:B723,$A$1:A723,A724)+1,"")</f>
        <v/>
      </c>
      <c r="C724" s="50"/>
      <c r="D724" s="50"/>
      <c r="E724" s="50"/>
      <c r="F724" s="50"/>
      <c r="G724" s="283"/>
      <c r="H724" s="296"/>
      <c r="I724" s="295"/>
      <c r="J724" s="295"/>
      <c r="K724" s="202"/>
      <c r="L724" s="202"/>
      <c r="M724" s="91" t="str">
        <f>IFERROR(VLOOKUP(H724,Lijsten!$H$1:$I$100,2,0),"")</f>
        <v/>
      </c>
      <c r="N724" s="91" t="str" cm="1">
        <f t="array" ref="N724">IFERROR(_xlfn.IFS(AND(LEFT(F724,6)="Arbeid",RIGHT(F724,3)&lt;&gt;"IKS"),IFERROR(VLOOKUP($G724,Tb_KostenTypen[],2,0),"tarief"),RIGHT(F724,3)="IKS","Uurtarief",LEFT(F724,6)="Arbeid","Uurtarief",AND(LEFT(F724,8)="Bijdrage",RIGHT(F724,15)="(vrijwilligers)"),"Vast tarief"),"")</f>
        <v/>
      </c>
      <c r="O724" s="92"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tarief",IF(LEFT(F724,8)="Bijdrage",VLOOKUP($F724,Tb_KostenTypen[],MATCH(Methode_Keuze,Tb_KostenTypen[#Headers],0),0),VLOOKUP($G724,Lijsten!L:O,4,0))),""),"")</f>
        <v/>
      </c>
      <c r="P724" s="92"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tarief",IF(LEFT(F724,8)="Bijdrage",VLOOKUP($F724,Tb_KostenTypen[],MATCH(Methode_Keuze,Tb_KostenTypen[#Headers],0),0),VLOOKUP($G724,Lijsten!L:O,4,0))),""),"")</f>
        <v/>
      </c>
      <c r="Q724" s="50"/>
      <c r="R724" s="50"/>
      <c r="S724" s="83"/>
      <c r="T724" s="51"/>
      <c r="U724" s="4" t="str" cm="1">
        <f t="array" ref="U724">IF(AA724&lt;&gt;"ja",_xlfn.IFNA(_xlfn.IFS(AND(O724&lt;&gt;"",F724&lt;&gt;"",RIGHT($N724,6)="tarief"),O724*Q724,S724&gt;0,IF(F724&lt;&gt;"",S724,"")),""),"")</f>
        <v/>
      </c>
      <c r="V724" s="4" t="str" cm="1">
        <f t="array" ref="V724">IF(AA724&lt;&gt;"ja",_xlfn.IFNA(_xlfn.IFS(AND(P724&lt;&gt;"",R724&lt;&gt;"",RIGHT($N724,6)="tarief"),P724*R724,T724&gt;0,T724),""),"")</f>
        <v/>
      </c>
      <c r="W724" s="4" t="str" cm="1">
        <f t="array" ref="W724">IFERROR(_xlfn.IFS(OR(F724="",LEFT(Methode_Keuze,4)="Geen"),"",AND(U724&lt;&gt;"",F724&lt;&gt;"Arbeidskosten"),ROUND(U724*VLOOKUP(F724,Tb_ProjectKosten[],MATCH(Tb_ProjectKosten[[#Headers],[Forfat_Percentage]],Tb_ProjectKosten[#Headers],0),0),2),AND(F724="Arbeidskosten",G724&lt;&gt;""),IFERROR(ROUND(U724*VLOOKUP(G724,Tb_KostenTypen[],3,0)*VLOOKUP(F724,Tb_ProjectKosten[],MATCH(Tb_ProjectKosten[[#Headers],[Forfat_Percentage]],Tb_ProjectKosten[#Headers],0),0),2),""),U724 &lt;=0,0),"")</f>
        <v/>
      </c>
      <c r="X724" s="4" t="str" cm="1">
        <f t="array" ref="X724">IFERROR(_xlfn.IFS(OR(F724="",LEFT(Methode_Keuze,4)="Geen"),"",AND(V724&lt;&gt;"",F724&lt;&gt;"Arbeidskosten"),ROUND(V724*VLOOKUP(F724,Tb_ProjectKosten[],MATCH(Tb_ProjectKosten[[#Headers],[Forfat_Percentage]],Tb_ProjectKosten[#Headers],0),0),2),AND(F724="Arbeidskosten",G724&lt;&gt;""),IFERROR(ROUND(V724*VLOOKUP(G724,Tb_KostenTypen[],3,0)*VLOOKUP(F724,Tb_ProjectKosten[],MATCH(Tb_ProjectKosten[[#Headers],[Forfat_Percentage]],Tb_ProjectKosten[#Headers],0),0),2),""),V724 &lt;=0,0),"")</f>
        <v/>
      </c>
      <c r="Y724" s="262"/>
      <c r="Z724" s="49"/>
      <c r="AA724" s="37" t="str" cm="1">
        <f t="array" ref="AA724">IFERROR(IF(INDEX(SubsidieTabel!$Q$1:$T$9,MATCH($F724,SubsidieTabel!$Q$1:$Q$9,0),IFERROR(MATCH(Methode_Keuze,SubsidieTabel!$Q$1:$T$1,0),2))&lt;&gt;1=TRUE,"ja",""),"")</f>
        <v/>
      </c>
    </row>
    <row r="725" spans="1:27" ht="15" customHeight="1" x14ac:dyDescent="0.25">
      <c r="A725" s="87"/>
      <c r="B725" s="219" t="str">
        <f>IF(A725&lt;&gt;"",_xlfn.MAXIFS($B$1:B724,$A$1:A724,A725)+1,"")</f>
        <v/>
      </c>
      <c r="C725" s="50"/>
      <c r="D725" s="50"/>
      <c r="E725" s="50"/>
      <c r="F725" s="50"/>
      <c r="G725" s="283"/>
      <c r="H725" s="296"/>
      <c r="I725" s="295"/>
      <c r="J725" s="295"/>
      <c r="K725" s="202"/>
      <c r="L725" s="202"/>
      <c r="M725" s="91" t="str">
        <f>IFERROR(VLOOKUP(H725,Lijsten!$H$1:$I$100,2,0),"")</f>
        <v/>
      </c>
      <c r="N725" s="91" t="str" cm="1">
        <f t="array" ref="N725">IFERROR(_xlfn.IFS(AND(LEFT(F725,6)="Arbeid",RIGHT(F725,3)&lt;&gt;"IKS"),IFERROR(VLOOKUP($G725,Tb_KostenTypen[],2,0),"tarief"),RIGHT(F725,3)="IKS","Uurtarief",LEFT(F725,6)="Arbeid","Uurtarief",AND(LEFT(F725,8)="Bijdrage",RIGHT(F725,15)="(vrijwilligers)"),"Vast tarief"),"")</f>
        <v/>
      </c>
      <c r="O725" s="92"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tarief",IF(LEFT(F725,8)="Bijdrage",VLOOKUP($F725,Tb_KostenTypen[],MATCH(Methode_Keuze,Tb_KostenTypen[#Headers],0),0),VLOOKUP($G725,Lijsten!L:O,4,0))),""),"")</f>
        <v/>
      </c>
      <c r="P725" s="92"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tarief",IF(LEFT(F725,8)="Bijdrage",VLOOKUP($F725,Tb_KostenTypen[],MATCH(Methode_Keuze,Tb_KostenTypen[#Headers],0),0),VLOOKUP($G725,Lijsten!L:O,4,0))),""),"")</f>
        <v/>
      </c>
      <c r="Q725" s="50"/>
      <c r="R725" s="50"/>
      <c r="S725" s="83"/>
      <c r="T725" s="51"/>
      <c r="U725" s="4" t="str" cm="1">
        <f t="array" ref="U725">IF(AA725&lt;&gt;"ja",_xlfn.IFNA(_xlfn.IFS(AND(O725&lt;&gt;"",F725&lt;&gt;"",RIGHT($N725,6)="tarief"),O725*Q725,S725&gt;0,IF(F725&lt;&gt;"",S725,"")),""),"")</f>
        <v/>
      </c>
      <c r="V725" s="4" t="str" cm="1">
        <f t="array" ref="V725">IF(AA725&lt;&gt;"ja",_xlfn.IFNA(_xlfn.IFS(AND(P725&lt;&gt;"",R725&lt;&gt;"",RIGHT($N725,6)="tarief"),P725*R725,T725&gt;0,T725),""),"")</f>
        <v/>
      </c>
      <c r="W725" s="4" t="str" cm="1">
        <f t="array" ref="W725">IFERROR(_xlfn.IFS(OR(F725="",LEFT(Methode_Keuze,4)="Geen"),"",AND(U725&lt;&gt;"",F725&lt;&gt;"Arbeidskosten"),ROUND(U725*VLOOKUP(F725,Tb_ProjectKosten[],MATCH(Tb_ProjectKosten[[#Headers],[Forfat_Percentage]],Tb_ProjectKosten[#Headers],0),0),2),AND(F725="Arbeidskosten",G725&lt;&gt;""),IFERROR(ROUND(U725*VLOOKUP(G725,Tb_KostenTypen[],3,0)*VLOOKUP(F725,Tb_ProjectKosten[],MATCH(Tb_ProjectKosten[[#Headers],[Forfat_Percentage]],Tb_ProjectKosten[#Headers],0),0),2),""),U725 &lt;=0,0),"")</f>
        <v/>
      </c>
      <c r="X725" s="4" t="str" cm="1">
        <f t="array" ref="X725">IFERROR(_xlfn.IFS(OR(F725="",LEFT(Methode_Keuze,4)="Geen"),"",AND(V725&lt;&gt;"",F725&lt;&gt;"Arbeidskosten"),ROUND(V725*VLOOKUP(F725,Tb_ProjectKosten[],MATCH(Tb_ProjectKosten[[#Headers],[Forfat_Percentage]],Tb_ProjectKosten[#Headers],0),0),2),AND(F725="Arbeidskosten",G725&lt;&gt;""),IFERROR(ROUND(V725*VLOOKUP(G725,Tb_KostenTypen[],3,0)*VLOOKUP(F725,Tb_ProjectKosten[],MATCH(Tb_ProjectKosten[[#Headers],[Forfat_Percentage]],Tb_ProjectKosten[#Headers],0),0),2),""),V725 &lt;=0,0),"")</f>
        <v/>
      </c>
      <c r="Y725" s="262"/>
      <c r="Z725" s="49"/>
      <c r="AA725" s="37" t="str" cm="1">
        <f t="array" ref="AA725">IFERROR(IF(INDEX(SubsidieTabel!$Q$1:$T$9,MATCH($F725,SubsidieTabel!$Q$1:$Q$9,0),IFERROR(MATCH(Methode_Keuze,SubsidieTabel!$Q$1:$T$1,0),2))&lt;&gt;1=TRUE,"ja",""),"")</f>
        <v/>
      </c>
    </row>
    <row r="726" spans="1:27" ht="15" customHeight="1" x14ac:dyDescent="0.25">
      <c r="A726" s="87"/>
      <c r="B726" s="219" t="str">
        <f>IF(A726&lt;&gt;"",_xlfn.MAXIFS($B$1:B725,$A$1:A725,A726)+1,"")</f>
        <v/>
      </c>
      <c r="C726" s="50"/>
      <c r="D726" s="50"/>
      <c r="E726" s="50"/>
      <c r="F726" s="50"/>
      <c r="G726" s="283"/>
      <c r="H726" s="296"/>
      <c r="I726" s="295"/>
      <c r="J726" s="295"/>
      <c r="K726" s="202"/>
      <c r="L726" s="202"/>
      <c r="M726" s="91" t="str">
        <f>IFERROR(VLOOKUP(H726,Lijsten!$H$1:$I$100,2,0),"")</f>
        <v/>
      </c>
      <c r="N726" s="91" t="str" cm="1">
        <f t="array" ref="N726">IFERROR(_xlfn.IFS(AND(LEFT(F726,6)="Arbeid",RIGHT(F726,3)&lt;&gt;"IKS"),IFERROR(VLOOKUP($G726,Tb_KostenTypen[],2,0),"tarief"),RIGHT(F726,3)="IKS","Uurtarief",LEFT(F726,6)="Arbeid","Uurtarief",AND(LEFT(F726,8)="Bijdrage",RIGHT(F726,15)="(vrijwilligers)"),"Vast tarief"),"")</f>
        <v/>
      </c>
      <c r="O726" s="92"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tarief",IF(LEFT(F726,8)="Bijdrage",VLOOKUP($F726,Tb_KostenTypen[],MATCH(Methode_Keuze,Tb_KostenTypen[#Headers],0),0),VLOOKUP($G726,Lijsten!L:O,4,0))),""),"")</f>
        <v/>
      </c>
      <c r="P726" s="92"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tarief",IF(LEFT(F726,8)="Bijdrage",VLOOKUP($F726,Tb_KostenTypen[],MATCH(Methode_Keuze,Tb_KostenTypen[#Headers],0),0),VLOOKUP($G726,Lijsten!L:O,4,0))),""),"")</f>
        <v/>
      </c>
      <c r="Q726" s="50"/>
      <c r="R726" s="50"/>
      <c r="S726" s="83"/>
      <c r="T726" s="51"/>
      <c r="U726" s="4" t="str" cm="1">
        <f t="array" ref="U726">IF(AA726&lt;&gt;"ja",_xlfn.IFNA(_xlfn.IFS(AND(O726&lt;&gt;"",F726&lt;&gt;"",RIGHT($N726,6)="tarief"),O726*Q726,S726&gt;0,IF(F726&lt;&gt;"",S726,"")),""),"")</f>
        <v/>
      </c>
      <c r="V726" s="4" t="str" cm="1">
        <f t="array" ref="V726">IF(AA726&lt;&gt;"ja",_xlfn.IFNA(_xlfn.IFS(AND(P726&lt;&gt;"",R726&lt;&gt;"",RIGHT($N726,6)="tarief"),P726*R726,T726&gt;0,T726),""),"")</f>
        <v/>
      </c>
      <c r="W726" s="4" t="str" cm="1">
        <f t="array" ref="W726">IFERROR(_xlfn.IFS(OR(F726="",LEFT(Methode_Keuze,4)="Geen"),"",AND(U726&lt;&gt;"",F726&lt;&gt;"Arbeidskosten"),ROUND(U726*VLOOKUP(F726,Tb_ProjectKosten[],MATCH(Tb_ProjectKosten[[#Headers],[Forfat_Percentage]],Tb_ProjectKosten[#Headers],0),0),2),AND(F726="Arbeidskosten",G726&lt;&gt;""),IFERROR(ROUND(U726*VLOOKUP(G726,Tb_KostenTypen[],3,0)*VLOOKUP(F726,Tb_ProjectKosten[],MATCH(Tb_ProjectKosten[[#Headers],[Forfat_Percentage]],Tb_ProjectKosten[#Headers],0),0),2),""),U726 &lt;=0,0),"")</f>
        <v/>
      </c>
      <c r="X726" s="4" t="str" cm="1">
        <f t="array" ref="X726">IFERROR(_xlfn.IFS(OR(F726="",LEFT(Methode_Keuze,4)="Geen"),"",AND(V726&lt;&gt;"",F726&lt;&gt;"Arbeidskosten"),ROUND(V726*VLOOKUP(F726,Tb_ProjectKosten[],MATCH(Tb_ProjectKosten[[#Headers],[Forfat_Percentage]],Tb_ProjectKosten[#Headers],0),0),2),AND(F726="Arbeidskosten",G726&lt;&gt;""),IFERROR(ROUND(V726*VLOOKUP(G726,Tb_KostenTypen[],3,0)*VLOOKUP(F726,Tb_ProjectKosten[],MATCH(Tb_ProjectKosten[[#Headers],[Forfat_Percentage]],Tb_ProjectKosten[#Headers],0),0),2),""),V726 &lt;=0,0),"")</f>
        <v/>
      </c>
      <c r="Y726" s="262"/>
      <c r="Z726" s="49"/>
      <c r="AA726" s="37" t="str" cm="1">
        <f t="array" ref="AA726">IFERROR(IF(INDEX(SubsidieTabel!$Q$1:$T$9,MATCH($F726,SubsidieTabel!$Q$1:$Q$9,0),IFERROR(MATCH(Methode_Keuze,SubsidieTabel!$Q$1:$T$1,0),2))&lt;&gt;1=TRUE,"ja",""),"")</f>
        <v/>
      </c>
    </row>
    <row r="727" spans="1:27" ht="15" customHeight="1" x14ac:dyDescent="0.25">
      <c r="A727" s="87"/>
      <c r="B727" s="219" t="str">
        <f>IF(A727&lt;&gt;"",_xlfn.MAXIFS($B$1:B726,$A$1:A726,A727)+1,"")</f>
        <v/>
      </c>
      <c r="C727" s="50"/>
      <c r="D727" s="50"/>
      <c r="E727" s="50"/>
      <c r="F727" s="50"/>
      <c r="G727" s="283"/>
      <c r="H727" s="296"/>
      <c r="I727" s="295"/>
      <c r="J727" s="295"/>
      <c r="K727" s="202"/>
      <c r="L727" s="202"/>
      <c r="M727" s="91" t="str">
        <f>IFERROR(VLOOKUP(H727,Lijsten!$H$1:$I$100,2,0),"")</f>
        <v/>
      </c>
      <c r="N727" s="91" t="str" cm="1">
        <f t="array" ref="N727">IFERROR(_xlfn.IFS(AND(LEFT(F727,6)="Arbeid",RIGHT(F727,3)&lt;&gt;"IKS"),IFERROR(VLOOKUP($G727,Tb_KostenTypen[],2,0),"tarief"),RIGHT(F727,3)="IKS","Uurtarief",LEFT(F727,6)="Arbeid","Uurtarief",AND(LEFT(F727,8)="Bijdrage",RIGHT(F727,15)="(vrijwilligers)"),"Vast tarief"),"")</f>
        <v/>
      </c>
      <c r="O727" s="92"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tarief",IF(LEFT(F727,8)="Bijdrage",VLOOKUP($F727,Tb_KostenTypen[],MATCH(Methode_Keuze,Tb_KostenTypen[#Headers],0),0),VLOOKUP($G727,Lijsten!L:O,4,0))),""),"")</f>
        <v/>
      </c>
      <c r="P727" s="92"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tarief",IF(LEFT(F727,8)="Bijdrage",VLOOKUP($F727,Tb_KostenTypen[],MATCH(Methode_Keuze,Tb_KostenTypen[#Headers],0),0),VLOOKUP($G727,Lijsten!L:O,4,0))),""),"")</f>
        <v/>
      </c>
      <c r="Q727" s="50"/>
      <c r="R727" s="50"/>
      <c r="S727" s="83"/>
      <c r="T727" s="51"/>
      <c r="U727" s="4" t="str" cm="1">
        <f t="array" ref="U727">IF(AA727&lt;&gt;"ja",_xlfn.IFNA(_xlfn.IFS(AND(O727&lt;&gt;"",F727&lt;&gt;"",RIGHT($N727,6)="tarief"),O727*Q727,S727&gt;0,IF(F727&lt;&gt;"",S727,"")),""),"")</f>
        <v/>
      </c>
      <c r="V727" s="4" t="str" cm="1">
        <f t="array" ref="V727">IF(AA727&lt;&gt;"ja",_xlfn.IFNA(_xlfn.IFS(AND(P727&lt;&gt;"",R727&lt;&gt;"",RIGHT($N727,6)="tarief"),P727*R727,T727&gt;0,T727),""),"")</f>
        <v/>
      </c>
      <c r="W727" s="4" t="str" cm="1">
        <f t="array" ref="W727">IFERROR(_xlfn.IFS(OR(F727="",LEFT(Methode_Keuze,4)="Geen"),"",AND(U727&lt;&gt;"",F727&lt;&gt;"Arbeidskosten"),ROUND(U727*VLOOKUP(F727,Tb_ProjectKosten[],MATCH(Tb_ProjectKosten[[#Headers],[Forfat_Percentage]],Tb_ProjectKosten[#Headers],0),0),2),AND(F727="Arbeidskosten",G727&lt;&gt;""),IFERROR(ROUND(U727*VLOOKUP(G727,Tb_KostenTypen[],3,0)*VLOOKUP(F727,Tb_ProjectKosten[],MATCH(Tb_ProjectKosten[[#Headers],[Forfat_Percentage]],Tb_ProjectKosten[#Headers],0),0),2),""),U727 &lt;=0,0),"")</f>
        <v/>
      </c>
      <c r="X727" s="4" t="str" cm="1">
        <f t="array" ref="X727">IFERROR(_xlfn.IFS(OR(F727="",LEFT(Methode_Keuze,4)="Geen"),"",AND(V727&lt;&gt;"",F727&lt;&gt;"Arbeidskosten"),ROUND(V727*VLOOKUP(F727,Tb_ProjectKosten[],MATCH(Tb_ProjectKosten[[#Headers],[Forfat_Percentage]],Tb_ProjectKosten[#Headers],0),0),2),AND(F727="Arbeidskosten",G727&lt;&gt;""),IFERROR(ROUND(V727*VLOOKUP(G727,Tb_KostenTypen[],3,0)*VLOOKUP(F727,Tb_ProjectKosten[],MATCH(Tb_ProjectKosten[[#Headers],[Forfat_Percentage]],Tb_ProjectKosten[#Headers],0),0),2),""),V727 &lt;=0,0),"")</f>
        <v/>
      </c>
      <c r="Y727" s="262"/>
      <c r="Z727" s="49"/>
      <c r="AA727" s="37" t="str" cm="1">
        <f t="array" ref="AA727">IFERROR(IF(INDEX(SubsidieTabel!$Q$1:$T$9,MATCH($F727,SubsidieTabel!$Q$1:$Q$9,0),IFERROR(MATCH(Methode_Keuze,SubsidieTabel!$Q$1:$T$1,0),2))&lt;&gt;1=TRUE,"ja",""),"")</f>
        <v/>
      </c>
    </row>
    <row r="728" spans="1:27" ht="15" customHeight="1" x14ac:dyDescent="0.25">
      <c r="A728" s="87"/>
      <c r="B728" s="219" t="str">
        <f>IF(A728&lt;&gt;"",_xlfn.MAXIFS($B$1:B727,$A$1:A727,A728)+1,"")</f>
        <v/>
      </c>
      <c r="C728" s="50"/>
      <c r="D728" s="50"/>
      <c r="E728" s="50"/>
      <c r="F728" s="50"/>
      <c r="G728" s="283"/>
      <c r="H728" s="296"/>
      <c r="I728" s="295"/>
      <c r="J728" s="295"/>
      <c r="K728" s="202"/>
      <c r="L728" s="202"/>
      <c r="M728" s="91" t="str">
        <f>IFERROR(VLOOKUP(H728,Lijsten!$H$1:$I$100,2,0),"")</f>
        <v/>
      </c>
      <c r="N728" s="91" t="str" cm="1">
        <f t="array" ref="N728">IFERROR(_xlfn.IFS(AND(LEFT(F728,6)="Arbeid",RIGHT(F728,3)&lt;&gt;"IKS"),IFERROR(VLOOKUP($G728,Tb_KostenTypen[],2,0),"tarief"),RIGHT(F728,3)="IKS","Uurtarief",LEFT(F728,6)="Arbeid","Uurtarief",AND(LEFT(F728,8)="Bijdrage",RIGHT(F728,15)="(vrijwilligers)"),"Vast tarief"),"")</f>
        <v/>
      </c>
      <c r="O728" s="92"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tarief",IF(LEFT(F728,8)="Bijdrage",VLOOKUP($F728,Tb_KostenTypen[],MATCH(Methode_Keuze,Tb_KostenTypen[#Headers],0),0),VLOOKUP($G728,Lijsten!L:O,4,0))),""),"")</f>
        <v/>
      </c>
      <c r="P728" s="92"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tarief",IF(LEFT(F728,8)="Bijdrage",VLOOKUP($F728,Tb_KostenTypen[],MATCH(Methode_Keuze,Tb_KostenTypen[#Headers],0),0),VLOOKUP($G728,Lijsten!L:O,4,0))),""),"")</f>
        <v/>
      </c>
      <c r="Q728" s="50"/>
      <c r="R728" s="50"/>
      <c r="S728" s="83"/>
      <c r="T728" s="51"/>
      <c r="U728" s="4" t="str" cm="1">
        <f t="array" ref="U728">IF(AA728&lt;&gt;"ja",_xlfn.IFNA(_xlfn.IFS(AND(O728&lt;&gt;"",F728&lt;&gt;"",RIGHT($N728,6)="tarief"),O728*Q728,S728&gt;0,IF(F728&lt;&gt;"",S728,"")),""),"")</f>
        <v/>
      </c>
      <c r="V728" s="4" t="str" cm="1">
        <f t="array" ref="V728">IF(AA728&lt;&gt;"ja",_xlfn.IFNA(_xlfn.IFS(AND(P728&lt;&gt;"",R728&lt;&gt;"",RIGHT($N728,6)="tarief"),P728*R728,T728&gt;0,T728),""),"")</f>
        <v/>
      </c>
      <c r="W728" s="4" t="str" cm="1">
        <f t="array" ref="W728">IFERROR(_xlfn.IFS(OR(F728="",LEFT(Methode_Keuze,4)="Geen"),"",AND(U728&lt;&gt;"",F728&lt;&gt;"Arbeidskosten"),ROUND(U728*VLOOKUP(F728,Tb_ProjectKosten[],MATCH(Tb_ProjectKosten[[#Headers],[Forfat_Percentage]],Tb_ProjectKosten[#Headers],0),0),2),AND(F728="Arbeidskosten",G728&lt;&gt;""),IFERROR(ROUND(U728*VLOOKUP(G728,Tb_KostenTypen[],3,0)*VLOOKUP(F728,Tb_ProjectKosten[],MATCH(Tb_ProjectKosten[[#Headers],[Forfat_Percentage]],Tb_ProjectKosten[#Headers],0),0),2),""),U728 &lt;=0,0),"")</f>
        <v/>
      </c>
      <c r="X728" s="4" t="str" cm="1">
        <f t="array" ref="X728">IFERROR(_xlfn.IFS(OR(F728="",LEFT(Methode_Keuze,4)="Geen"),"",AND(V728&lt;&gt;"",F728&lt;&gt;"Arbeidskosten"),ROUND(V728*VLOOKUP(F728,Tb_ProjectKosten[],MATCH(Tb_ProjectKosten[[#Headers],[Forfat_Percentage]],Tb_ProjectKosten[#Headers],0),0),2),AND(F728="Arbeidskosten",G728&lt;&gt;""),IFERROR(ROUND(V728*VLOOKUP(G728,Tb_KostenTypen[],3,0)*VLOOKUP(F728,Tb_ProjectKosten[],MATCH(Tb_ProjectKosten[[#Headers],[Forfat_Percentage]],Tb_ProjectKosten[#Headers],0),0),2),""),V728 &lt;=0,0),"")</f>
        <v/>
      </c>
      <c r="Y728" s="262"/>
      <c r="Z728" s="49"/>
      <c r="AA728" s="37" t="str" cm="1">
        <f t="array" ref="AA728">IFERROR(IF(INDEX(SubsidieTabel!$Q$1:$T$9,MATCH($F728,SubsidieTabel!$Q$1:$Q$9,0),IFERROR(MATCH(Methode_Keuze,SubsidieTabel!$Q$1:$T$1,0),2))&lt;&gt;1=TRUE,"ja",""),"")</f>
        <v/>
      </c>
    </row>
    <row r="729" spans="1:27" ht="15" customHeight="1" x14ac:dyDescent="0.25">
      <c r="A729" s="87"/>
      <c r="B729" s="219" t="str">
        <f>IF(A729&lt;&gt;"",_xlfn.MAXIFS($B$1:B728,$A$1:A728,A729)+1,"")</f>
        <v/>
      </c>
      <c r="C729" s="50"/>
      <c r="D729" s="50"/>
      <c r="E729" s="50"/>
      <c r="F729" s="50"/>
      <c r="G729" s="283"/>
      <c r="H729" s="296"/>
      <c r="I729" s="295"/>
      <c r="J729" s="295"/>
      <c r="K729" s="202"/>
      <c r="L729" s="202"/>
      <c r="M729" s="91" t="str">
        <f>IFERROR(VLOOKUP(H729,Lijsten!$H$1:$I$100,2,0),"")</f>
        <v/>
      </c>
      <c r="N729" s="91" t="str" cm="1">
        <f t="array" ref="N729">IFERROR(_xlfn.IFS(AND(LEFT(F729,6)="Arbeid",RIGHT(F729,3)&lt;&gt;"IKS"),IFERROR(VLOOKUP($G729,Tb_KostenTypen[],2,0),"tarief"),RIGHT(F729,3)="IKS","Uurtarief",LEFT(F729,6)="Arbeid","Uurtarief",AND(LEFT(F729,8)="Bijdrage",RIGHT(F729,15)="(vrijwilligers)"),"Vast tarief"),"")</f>
        <v/>
      </c>
      <c r="O729" s="92"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tarief",IF(LEFT(F729,8)="Bijdrage",VLOOKUP($F729,Tb_KostenTypen[],MATCH(Methode_Keuze,Tb_KostenTypen[#Headers],0),0),VLOOKUP($G729,Lijsten!L:O,4,0))),""),"")</f>
        <v/>
      </c>
      <c r="P729" s="92"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tarief",IF(LEFT(F729,8)="Bijdrage",VLOOKUP($F729,Tb_KostenTypen[],MATCH(Methode_Keuze,Tb_KostenTypen[#Headers],0),0),VLOOKUP($G729,Lijsten!L:O,4,0))),""),"")</f>
        <v/>
      </c>
      <c r="Q729" s="50"/>
      <c r="R729" s="50"/>
      <c r="S729" s="83"/>
      <c r="T729" s="51"/>
      <c r="U729" s="4" t="str" cm="1">
        <f t="array" ref="U729">IF(AA729&lt;&gt;"ja",_xlfn.IFNA(_xlfn.IFS(AND(O729&lt;&gt;"",F729&lt;&gt;"",RIGHT($N729,6)="tarief"),O729*Q729,S729&gt;0,IF(F729&lt;&gt;"",S729,"")),""),"")</f>
        <v/>
      </c>
      <c r="V729" s="4" t="str" cm="1">
        <f t="array" ref="V729">IF(AA729&lt;&gt;"ja",_xlfn.IFNA(_xlfn.IFS(AND(P729&lt;&gt;"",R729&lt;&gt;"",RIGHT($N729,6)="tarief"),P729*R729,T729&gt;0,T729),""),"")</f>
        <v/>
      </c>
      <c r="W729" s="4" t="str" cm="1">
        <f t="array" ref="W729">IFERROR(_xlfn.IFS(OR(F729="",LEFT(Methode_Keuze,4)="Geen"),"",AND(U729&lt;&gt;"",F729&lt;&gt;"Arbeidskosten"),ROUND(U729*VLOOKUP(F729,Tb_ProjectKosten[],MATCH(Tb_ProjectKosten[[#Headers],[Forfat_Percentage]],Tb_ProjectKosten[#Headers],0),0),2),AND(F729="Arbeidskosten",G729&lt;&gt;""),IFERROR(ROUND(U729*VLOOKUP(G729,Tb_KostenTypen[],3,0)*VLOOKUP(F729,Tb_ProjectKosten[],MATCH(Tb_ProjectKosten[[#Headers],[Forfat_Percentage]],Tb_ProjectKosten[#Headers],0),0),2),""),U729 &lt;=0,0),"")</f>
        <v/>
      </c>
      <c r="X729" s="4" t="str" cm="1">
        <f t="array" ref="X729">IFERROR(_xlfn.IFS(OR(F729="",LEFT(Methode_Keuze,4)="Geen"),"",AND(V729&lt;&gt;"",F729&lt;&gt;"Arbeidskosten"),ROUND(V729*VLOOKUP(F729,Tb_ProjectKosten[],MATCH(Tb_ProjectKosten[[#Headers],[Forfat_Percentage]],Tb_ProjectKosten[#Headers],0),0),2),AND(F729="Arbeidskosten",G729&lt;&gt;""),IFERROR(ROUND(V729*VLOOKUP(G729,Tb_KostenTypen[],3,0)*VLOOKUP(F729,Tb_ProjectKosten[],MATCH(Tb_ProjectKosten[[#Headers],[Forfat_Percentage]],Tb_ProjectKosten[#Headers],0),0),2),""),V729 &lt;=0,0),"")</f>
        <v/>
      </c>
      <c r="Y729" s="262"/>
      <c r="Z729" s="49"/>
      <c r="AA729" s="37" t="str" cm="1">
        <f t="array" ref="AA729">IFERROR(IF(INDEX(SubsidieTabel!$Q$1:$T$9,MATCH($F729,SubsidieTabel!$Q$1:$Q$9,0),IFERROR(MATCH(Methode_Keuze,SubsidieTabel!$Q$1:$T$1,0),2))&lt;&gt;1=TRUE,"ja",""),"")</f>
        <v/>
      </c>
    </row>
    <row r="730" spans="1:27" ht="15" customHeight="1" x14ac:dyDescent="0.25">
      <c r="A730" s="87"/>
      <c r="B730" s="219" t="str">
        <f>IF(A730&lt;&gt;"",_xlfn.MAXIFS($B$1:B729,$A$1:A729,A730)+1,"")</f>
        <v/>
      </c>
      <c r="C730" s="50"/>
      <c r="D730" s="50"/>
      <c r="E730" s="50"/>
      <c r="F730" s="50"/>
      <c r="G730" s="283"/>
      <c r="H730" s="296"/>
      <c r="I730" s="295"/>
      <c r="J730" s="295"/>
      <c r="K730" s="202"/>
      <c r="L730" s="202"/>
      <c r="M730" s="91" t="str">
        <f>IFERROR(VLOOKUP(H730,Lijsten!$H$1:$I$100,2,0),"")</f>
        <v/>
      </c>
      <c r="N730" s="91" t="str" cm="1">
        <f t="array" ref="N730">IFERROR(_xlfn.IFS(AND(LEFT(F730,6)="Arbeid",RIGHT(F730,3)&lt;&gt;"IKS"),IFERROR(VLOOKUP($G730,Tb_KostenTypen[],2,0),"tarief"),RIGHT(F730,3)="IKS","Uurtarief",LEFT(F730,6)="Arbeid","Uurtarief",AND(LEFT(F730,8)="Bijdrage",RIGHT(F730,15)="(vrijwilligers)"),"Vast tarief"),"")</f>
        <v/>
      </c>
      <c r="O730" s="92"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tarief",IF(LEFT(F730,8)="Bijdrage",VLOOKUP($F730,Tb_KostenTypen[],MATCH(Methode_Keuze,Tb_KostenTypen[#Headers],0),0),VLOOKUP($G730,Lijsten!L:O,4,0))),""),"")</f>
        <v/>
      </c>
      <c r="P730" s="92"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tarief",IF(LEFT(F730,8)="Bijdrage",VLOOKUP($F730,Tb_KostenTypen[],MATCH(Methode_Keuze,Tb_KostenTypen[#Headers],0),0),VLOOKUP($G730,Lijsten!L:O,4,0))),""),"")</f>
        <v/>
      </c>
      <c r="Q730" s="50"/>
      <c r="R730" s="50"/>
      <c r="S730" s="83"/>
      <c r="T730" s="51"/>
      <c r="U730" s="4" t="str" cm="1">
        <f t="array" ref="U730">IF(AA730&lt;&gt;"ja",_xlfn.IFNA(_xlfn.IFS(AND(O730&lt;&gt;"",F730&lt;&gt;"",RIGHT($N730,6)="tarief"),O730*Q730,S730&gt;0,IF(F730&lt;&gt;"",S730,"")),""),"")</f>
        <v/>
      </c>
      <c r="V730" s="4" t="str" cm="1">
        <f t="array" ref="V730">IF(AA730&lt;&gt;"ja",_xlfn.IFNA(_xlfn.IFS(AND(P730&lt;&gt;"",R730&lt;&gt;"",RIGHT($N730,6)="tarief"),P730*R730,T730&gt;0,T730),""),"")</f>
        <v/>
      </c>
      <c r="W730" s="4" t="str" cm="1">
        <f t="array" ref="W730">IFERROR(_xlfn.IFS(OR(F730="",LEFT(Methode_Keuze,4)="Geen"),"",AND(U730&lt;&gt;"",F730&lt;&gt;"Arbeidskosten"),ROUND(U730*VLOOKUP(F730,Tb_ProjectKosten[],MATCH(Tb_ProjectKosten[[#Headers],[Forfat_Percentage]],Tb_ProjectKosten[#Headers],0),0),2),AND(F730="Arbeidskosten",G730&lt;&gt;""),IFERROR(ROUND(U730*VLOOKUP(G730,Tb_KostenTypen[],3,0)*VLOOKUP(F730,Tb_ProjectKosten[],MATCH(Tb_ProjectKosten[[#Headers],[Forfat_Percentage]],Tb_ProjectKosten[#Headers],0),0),2),""),U730 &lt;=0,0),"")</f>
        <v/>
      </c>
      <c r="X730" s="4" t="str" cm="1">
        <f t="array" ref="X730">IFERROR(_xlfn.IFS(OR(F730="",LEFT(Methode_Keuze,4)="Geen"),"",AND(V730&lt;&gt;"",F730&lt;&gt;"Arbeidskosten"),ROUND(V730*VLOOKUP(F730,Tb_ProjectKosten[],MATCH(Tb_ProjectKosten[[#Headers],[Forfat_Percentage]],Tb_ProjectKosten[#Headers],0),0),2),AND(F730="Arbeidskosten",G730&lt;&gt;""),IFERROR(ROUND(V730*VLOOKUP(G730,Tb_KostenTypen[],3,0)*VLOOKUP(F730,Tb_ProjectKosten[],MATCH(Tb_ProjectKosten[[#Headers],[Forfat_Percentage]],Tb_ProjectKosten[#Headers],0),0),2),""),V730 &lt;=0,0),"")</f>
        <v/>
      </c>
      <c r="Y730" s="262"/>
      <c r="Z730" s="49"/>
      <c r="AA730" s="37" t="str" cm="1">
        <f t="array" ref="AA730">IFERROR(IF(INDEX(SubsidieTabel!$Q$1:$T$9,MATCH($F730,SubsidieTabel!$Q$1:$Q$9,0),IFERROR(MATCH(Methode_Keuze,SubsidieTabel!$Q$1:$T$1,0),2))&lt;&gt;1=TRUE,"ja",""),"")</f>
        <v/>
      </c>
    </row>
    <row r="731" spans="1:27" ht="15" customHeight="1" x14ac:dyDescent="0.25">
      <c r="A731" s="87"/>
      <c r="B731" s="219" t="str">
        <f>IF(A731&lt;&gt;"",_xlfn.MAXIFS($B$1:B730,$A$1:A730,A731)+1,"")</f>
        <v/>
      </c>
      <c r="C731" s="50"/>
      <c r="D731" s="50"/>
      <c r="E731" s="50"/>
      <c r="F731" s="50"/>
      <c r="G731" s="283"/>
      <c r="H731" s="296"/>
      <c r="I731" s="295"/>
      <c r="J731" s="295"/>
      <c r="K731" s="202"/>
      <c r="L731" s="202"/>
      <c r="M731" s="91" t="str">
        <f>IFERROR(VLOOKUP(H731,Lijsten!$H$1:$I$100,2,0),"")</f>
        <v/>
      </c>
      <c r="N731" s="91" t="str" cm="1">
        <f t="array" ref="N731">IFERROR(_xlfn.IFS(AND(LEFT(F731,6)="Arbeid",RIGHT(F731,3)&lt;&gt;"IKS"),IFERROR(VLOOKUP($G731,Tb_KostenTypen[],2,0),"tarief"),RIGHT(F731,3)="IKS","Uurtarief",LEFT(F731,6)="Arbeid","Uurtarief",AND(LEFT(F731,8)="Bijdrage",RIGHT(F731,15)="(vrijwilligers)"),"Vast tarief"),"")</f>
        <v/>
      </c>
      <c r="O731" s="92"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tarief",IF(LEFT(F731,8)="Bijdrage",VLOOKUP($F731,Tb_KostenTypen[],MATCH(Methode_Keuze,Tb_KostenTypen[#Headers],0),0),VLOOKUP($G731,Lijsten!L:O,4,0))),""),"")</f>
        <v/>
      </c>
      <c r="P731" s="92"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tarief",IF(LEFT(F731,8)="Bijdrage",VLOOKUP($F731,Tb_KostenTypen[],MATCH(Methode_Keuze,Tb_KostenTypen[#Headers],0),0),VLOOKUP($G731,Lijsten!L:O,4,0))),""),"")</f>
        <v/>
      </c>
      <c r="Q731" s="50"/>
      <c r="R731" s="50"/>
      <c r="S731" s="83"/>
      <c r="T731" s="51"/>
      <c r="U731" s="4" t="str" cm="1">
        <f t="array" ref="U731">IF(AA731&lt;&gt;"ja",_xlfn.IFNA(_xlfn.IFS(AND(O731&lt;&gt;"",F731&lt;&gt;"",RIGHT($N731,6)="tarief"),O731*Q731,S731&gt;0,IF(F731&lt;&gt;"",S731,"")),""),"")</f>
        <v/>
      </c>
      <c r="V731" s="4" t="str" cm="1">
        <f t="array" ref="V731">IF(AA731&lt;&gt;"ja",_xlfn.IFNA(_xlfn.IFS(AND(P731&lt;&gt;"",R731&lt;&gt;"",RIGHT($N731,6)="tarief"),P731*R731,T731&gt;0,T731),""),"")</f>
        <v/>
      </c>
      <c r="W731" s="4" t="str" cm="1">
        <f t="array" ref="W731">IFERROR(_xlfn.IFS(OR(F731="",LEFT(Methode_Keuze,4)="Geen"),"",AND(U731&lt;&gt;"",F731&lt;&gt;"Arbeidskosten"),ROUND(U731*VLOOKUP(F731,Tb_ProjectKosten[],MATCH(Tb_ProjectKosten[[#Headers],[Forfat_Percentage]],Tb_ProjectKosten[#Headers],0),0),2),AND(F731="Arbeidskosten",G731&lt;&gt;""),IFERROR(ROUND(U731*VLOOKUP(G731,Tb_KostenTypen[],3,0)*VLOOKUP(F731,Tb_ProjectKosten[],MATCH(Tb_ProjectKosten[[#Headers],[Forfat_Percentage]],Tb_ProjectKosten[#Headers],0),0),2),""),U731 &lt;=0,0),"")</f>
        <v/>
      </c>
      <c r="X731" s="4" t="str" cm="1">
        <f t="array" ref="X731">IFERROR(_xlfn.IFS(OR(F731="",LEFT(Methode_Keuze,4)="Geen"),"",AND(V731&lt;&gt;"",F731&lt;&gt;"Arbeidskosten"),ROUND(V731*VLOOKUP(F731,Tb_ProjectKosten[],MATCH(Tb_ProjectKosten[[#Headers],[Forfat_Percentage]],Tb_ProjectKosten[#Headers],0),0),2),AND(F731="Arbeidskosten",G731&lt;&gt;""),IFERROR(ROUND(V731*VLOOKUP(G731,Tb_KostenTypen[],3,0)*VLOOKUP(F731,Tb_ProjectKosten[],MATCH(Tb_ProjectKosten[[#Headers],[Forfat_Percentage]],Tb_ProjectKosten[#Headers],0),0),2),""),V731 &lt;=0,0),"")</f>
        <v/>
      </c>
      <c r="Y731" s="262"/>
      <c r="Z731" s="49"/>
      <c r="AA731" s="37" t="str" cm="1">
        <f t="array" ref="AA731">IFERROR(IF(INDEX(SubsidieTabel!$Q$1:$T$9,MATCH($F731,SubsidieTabel!$Q$1:$Q$9,0),IFERROR(MATCH(Methode_Keuze,SubsidieTabel!$Q$1:$T$1,0),2))&lt;&gt;1=TRUE,"ja",""),"")</f>
        <v/>
      </c>
    </row>
    <row r="732" spans="1:27" ht="15" customHeight="1" x14ac:dyDescent="0.25">
      <c r="A732" s="87"/>
      <c r="B732" s="219" t="str">
        <f>IF(A732&lt;&gt;"",_xlfn.MAXIFS($B$1:B731,$A$1:A731,A732)+1,"")</f>
        <v/>
      </c>
      <c r="C732" s="50"/>
      <c r="D732" s="50"/>
      <c r="E732" s="50"/>
      <c r="F732" s="50"/>
      <c r="G732" s="283"/>
      <c r="H732" s="296"/>
      <c r="I732" s="295"/>
      <c r="J732" s="295"/>
      <c r="K732" s="202"/>
      <c r="L732" s="202"/>
      <c r="M732" s="91" t="str">
        <f>IFERROR(VLOOKUP(H732,Lijsten!$H$1:$I$100,2,0),"")</f>
        <v/>
      </c>
      <c r="N732" s="91" t="str" cm="1">
        <f t="array" ref="N732">IFERROR(_xlfn.IFS(AND(LEFT(F732,6)="Arbeid",RIGHT(F732,3)&lt;&gt;"IKS"),IFERROR(VLOOKUP($G732,Tb_KostenTypen[],2,0),"tarief"),RIGHT(F732,3)="IKS","Uurtarief",LEFT(F732,6)="Arbeid","Uurtarief",AND(LEFT(F732,8)="Bijdrage",RIGHT(F732,15)="(vrijwilligers)"),"Vast tarief"),"")</f>
        <v/>
      </c>
      <c r="O732" s="92"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tarief",IF(LEFT(F732,8)="Bijdrage",VLOOKUP($F732,Tb_KostenTypen[],MATCH(Methode_Keuze,Tb_KostenTypen[#Headers],0),0),VLOOKUP($G732,Lijsten!L:O,4,0))),""),"")</f>
        <v/>
      </c>
      <c r="P732" s="92"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tarief",IF(LEFT(F732,8)="Bijdrage",VLOOKUP($F732,Tb_KostenTypen[],MATCH(Methode_Keuze,Tb_KostenTypen[#Headers],0),0),VLOOKUP($G732,Lijsten!L:O,4,0))),""),"")</f>
        <v/>
      </c>
      <c r="Q732" s="50"/>
      <c r="R732" s="50"/>
      <c r="S732" s="83"/>
      <c r="T732" s="51"/>
      <c r="U732" s="4" t="str" cm="1">
        <f t="array" ref="U732">IF(AA732&lt;&gt;"ja",_xlfn.IFNA(_xlfn.IFS(AND(O732&lt;&gt;"",F732&lt;&gt;"",RIGHT($N732,6)="tarief"),O732*Q732,S732&gt;0,IF(F732&lt;&gt;"",S732,"")),""),"")</f>
        <v/>
      </c>
      <c r="V732" s="4" t="str" cm="1">
        <f t="array" ref="V732">IF(AA732&lt;&gt;"ja",_xlfn.IFNA(_xlfn.IFS(AND(P732&lt;&gt;"",R732&lt;&gt;"",RIGHT($N732,6)="tarief"),P732*R732,T732&gt;0,T732),""),"")</f>
        <v/>
      </c>
      <c r="W732" s="4" t="str" cm="1">
        <f t="array" ref="W732">IFERROR(_xlfn.IFS(OR(F732="",LEFT(Methode_Keuze,4)="Geen"),"",AND(U732&lt;&gt;"",F732&lt;&gt;"Arbeidskosten"),ROUND(U732*VLOOKUP(F732,Tb_ProjectKosten[],MATCH(Tb_ProjectKosten[[#Headers],[Forfat_Percentage]],Tb_ProjectKosten[#Headers],0),0),2),AND(F732="Arbeidskosten",G732&lt;&gt;""),IFERROR(ROUND(U732*VLOOKUP(G732,Tb_KostenTypen[],3,0)*VLOOKUP(F732,Tb_ProjectKosten[],MATCH(Tb_ProjectKosten[[#Headers],[Forfat_Percentage]],Tb_ProjectKosten[#Headers],0),0),2),""),U732 &lt;=0,0),"")</f>
        <v/>
      </c>
      <c r="X732" s="4" t="str" cm="1">
        <f t="array" ref="X732">IFERROR(_xlfn.IFS(OR(F732="",LEFT(Methode_Keuze,4)="Geen"),"",AND(V732&lt;&gt;"",F732&lt;&gt;"Arbeidskosten"),ROUND(V732*VLOOKUP(F732,Tb_ProjectKosten[],MATCH(Tb_ProjectKosten[[#Headers],[Forfat_Percentage]],Tb_ProjectKosten[#Headers],0),0),2),AND(F732="Arbeidskosten",G732&lt;&gt;""),IFERROR(ROUND(V732*VLOOKUP(G732,Tb_KostenTypen[],3,0)*VLOOKUP(F732,Tb_ProjectKosten[],MATCH(Tb_ProjectKosten[[#Headers],[Forfat_Percentage]],Tb_ProjectKosten[#Headers],0),0),2),""),V732 &lt;=0,0),"")</f>
        <v/>
      </c>
      <c r="Y732" s="262"/>
      <c r="Z732" s="49"/>
      <c r="AA732" s="37" t="str" cm="1">
        <f t="array" ref="AA732">IFERROR(IF(INDEX(SubsidieTabel!$Q$1:$T$9,MATCH($F732,SubsidieTabel!$Q$1:$Q$9,0),IFERROR(MATCH(Methode_Keuze,SubsidieTabel!$Q$1:$T$1,0),2))&lt;&gt;1=TRUE,"ja",""),"")</f>
        <v/>
      </c>
    </row>
    <row r="733" spans="1:27" ht="15" customHeight="1" x14ac:dyDescent="0.25">
      <c r="A733" s="87"/>
      <c r="B733" s="219" t="str">
        <f>IF(A733&lt;&gt;"",_xlfn.MAXIFS($B$1:B732,$A$1:A732,A733)+1,"")</f>
        <v/>
      </c>
      <c r="C733" s="50"/>
      <c r="D733" s="50"/>
      <c r="E733" s="50"/>
      <c r="F733" s="50"/>
      <c r="G733" s="283"/>
      <c r="H733" s="296"/>
      <c r="I733" s="295"/>
      <c r="J733" s="295"/>
      <c r="K733" s="202"/>
      <c r="L733" s="202"/>
      <c r="M733" s="91" t="str">
        <f>IFERROR(VLOOKUP(H733,Lijsten!$H$1:$I$100,2,0),"")</f>
        <v/>
      </c>
      <c r="N733" s="91" t="str" cm="1">
        <f t="array" ref="N733">IFERROR(_xlfn.IFS(AND(LEFT(F733,6)="Arbeid",RIGHT(F733,3)&lt;&gt;"IKS"),IFERROR(VLOOKUP($G733,Tb_KostenTypen[],2,0),"tarief"),RIGHT(F733,3)="IKS","Uurtarief",LEFT(F733,6)="Arbeid","Uurtarief",AND(LEFT(F733,8)="Bijdrage",RIGHT(F733,15)="(vrijwilligers)"),"Vast tarief"),"")</f>
        <v/>
      </c>
      <c r="O733" s="92"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tarief",IF(LEFT(F733,8)="Bijdrage",VLOOKUP($F733,Tb_KostenTypen[],MATCH(Methode_Keuze,Tb_KostenTypen[#Headers],0),0),VLOOKUP($G733,Lijsten!L:O,4,0))),""),"")</f>
        <v/>
      </c>
      <c r="P733" s="92"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tarief",IF(LEFT(F733,8)="Bijdrage",VLOOKUP($F733,Tb_KostenTypen[],MATCH(Methode_Keuze,Tb_KostenTypen[#Headers],0),0),VLOOKUP($G733,Lijsten!L:O,4,0))),""),"")</f>
        <v/>
      </c>
      <c r="Q733" s="50"/>
      <c r="R733" s="50"/>
      <c r="S733" s="83"/>
      <c r="T733" s="51"/>
      <c r="U733" s="4" t="str" cm="1">
        <f t="array" ref="U733">IF(AA733&lt;&gt;"ja",_xlfn.IFNA(_xlfn.IFS(AND(O733&lt;&gt;"",F733&lt;&gt;"",RIGHT($N733,6)="tarief"),O733*Q733,S733&gt;0,IF(F733&lt;&gt;"",S733,"")),""),"")</f>
        <v/>
      </c>
      <c r="V733" s="4" t="str" cm="1">
        <f t="array" ref="V733">IF(AA733&lt;&gt;"ja",_xlfn.IFNA(_xlfn.IFS(AND(P733&lt;&gt;"",R733&lt;&gt;"",RIGHT($N733,6)="tarief"),P733*R733,T733&gt;0,T733),""),"")</f>
        <v/>
      </c>
      <c r="W733" s="4" t="str" cm="1">
        <f t="array" ref="W733">IFERROR(_xlfn.IFS(OR(F733="",LEFT(Methode_Keuze,4)="Geen"),"",AND(U733&lt;&gt;"",F733&lt;&gt;"Arbeidskosten"),ROUND(U733*VLOOKUP(F733,Tb_ProjectKosten[],MATCH(Tb_ProjectKosten[[#Headers],[Forfat_Percentage]],Tb_ProjectKosten[#Headers],0),0),2),AND(F733="Arbeidskosten",G733&lt;&gt;""),IFERROR(ROUND(U733*VLOOKUP(G733,Tb_KostenTypen[],3,0)*VLOOKUP(F733,Tb_ProjectKosten[],MATCH(Tb_ProjectKosten[[#Headers],[Forfat_Percentage]],Tb_ProjectKosten[#Headers],0),0),2),""),U733 &lt;=0,0),"")</f>
        <v/>
      </c>
      <c r="X733" s="4" t="str" cm="1">
        <f t="array" ref="X733">IFERROR(_xlfn.IFS(OR(F733="",LEFT(Methode_Keuze,4)="Geen"),"",AND(V733&lt;&gt;"",F733&lt;&gt;"Arbeidskosten"),ROUND(V733*VLOOKUP(F733,Tb_ProjectKosten[],MATCH(Tb_ProjectKosten[[#Headers],[Forfat_Percentage]],Tb_ProjectKosten[#Headers],0),0),2),AND(F733="Arbeidskosten",G733&lt;&gt;""),IFERROR(ROUND(V733*VLOOKUP(G733,Tb_KostenTypen[],3,0)*VLOOKUP(F733,Tb_ProjectKosten[],MATCH(Tb_ProjectKosten[[#Headers],[Forfat_Percentage]],Tb_ProjectKosten[#Headers],0),0),2),""),V733 &lt;=0,0),"")</f>
        <v/>
      </c>
      <c r="Y733" s="262"/>
      <c r="Z733" s="49"/>
      <c r="AA733" s="37" t="str" cm="1">
        <f t="array" ref="AA733">IFERROR(IF(INDEX(SubsidieTabel!$Q$1:$T$9,MATCH($F733,SubsidieTabel!$Q$1:$Q$9,0),IFERROR(MATCH(Methode_Keuze,SubsidieTabel!$Q$1:$T$1,0),2))&lt;&gt;1=TRUE,"ja",""),"")</f>
        <v/>
      </c>
    </row>
    <row r="734" spans="1:27" ht="15" customHeight="1" x14ac:dyDescent="0.25">
      <c r="A734" s="87"/>
      <c r="B734" s="219" t="str">
        <f>IF(A734&lt;&gt;"",_xlfn.MAXIFS($B$1:B733,$A$1:A733,A734)+1,"")</f>
        <v/>
      </c>
      <c r="C734" s="50"/>
      <c r="D734" s="50"/>
      <c r="E734" s="50"/>
      <c r="F734" s="50"/>
      <c r="G734" s="283"/>
      <c r="H734" s="296"/>
      <c r="I734" s="295"/>
      <c r="J734" s="295"/>
      <c r="K734" s="202"/>
      <c r="L734" s="202"/>
      <c r="M734" s="91" t="str">
        <f>IFERROR(VLOOKUP(H734,Lijsten!$H$1:$I$100,2,0),"")</f>
        <v/>
      </c>
      <c r="N734" s="91" t="str" cm="1">
        <f t="array" ref="N734">IFERROR(_xlfn.IFS(AND(LEFT(F734,6)="Arbeid",RIGHT(F734,3)&lt;&gt;"IKS"),IFERROR(VLOOKUP($G734,Tb_KostenTypen[],2,0),"tarief"),RIGHT(F734,3)="IKS","Uurtarief",LEFT(F734,6)="Arbeid","Uurtarief",AND(LEFT(F734,8)="Bijdrage",RIGHT(F734,15)="(vrijwilligers)"),"Vast tarief"),"")</f>
        <v/>
      </c>
      <c r="O734" s="92"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tarief",IF(LEFT(F734,8)="Bijdrage",VLOOKUP($F734,Tb_KostenTypen[],MATCH(Methode_Keuze,Tb_KostenTypen[#Headers],0),0),VLOOKUP($G734,Lijsten!L:O,4,0))),""),"")</f>
        <v/>
      </c>
      <c r="P734" s="92"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tarief",IF(LEFT(F734,8)="Bijdrage",VLOOKUP($F734,Tb_KostenTypen[],MATCH(Methode_Keuze,Tb_KostenTypen[#Headers],0),0),VLOOKUP($G734,Lijsten!L:O,4,0))),""),"")</f>
        <v/>
      </c>
      <c r="Q734" s="50"/>
      <c r="R734" s="50"/>
      <c r="S734" s="83"/>
      <c r="T734" s="51"/>
      <c r="U734" s="4" t="str" cm="1">
        <f t="array" ref="U734">IF(AA734&lt;&gt;"ja",_xlfn.IFNA(_xlfn.IFS(AND(O734&lt;&gt;"",F734&lt;&gt;"",RIGHT($N734,6)="tarief"),O734*Q734,S734&gt;0,IF(F734&lt;&gt;"",S734,"")),""),"")</f>
        <v/>
      </c>
      <c r="V734" s="4" t="str" cm="1">
        <f t="array" ref="V734">IF(AA734&lt;&gt;"ja",_xlfn.IFNA(_xlfn.IFS(AND(P734&lt;&gt;"",R734&lt;&gt;"",RIGHT($N734,6)="tarief"),P734*R734,T734&gt;0,T734),""),"")</f>
        <v/>
      </c>
      <c r="W734" s="4" t="str" cm="1">
        <f t="array" ref="W734">IFERROR(_xlfn.IFS(OR(F734="",LEFT(Methode_Keuze,4)="Geen"),"",AND(U734&lt;&gt;"",F734&lt;&gt;"Arbeidskosten"),ROUND(U734*VLOOKUP(F734,Tb_ProjectKosten[],MATCH(Tb_ProjectKosten[[#Headers],[Forfat_Percentage]],Tb_ProjectKosten[#Headers],0),0),2),AND(F734="Arbeidskosten",G734&lt;&gt;""),IFERROR(ROUND(U734*VLOOKUP(G734,Tb_KostenTypen[],3,0)*VLOOKUP(F734,Tb_ProjectKosten[],MATCH(Tb_ProjectKosten[[#Headers],[Forfat_Percentage]],Tb_ProjectKosten[#Headers],0),0),2),""),U734 &lt;=0,0),"")</f>
        <v/>
      </c>
      <c r="X734" s="4" t="str" cm="1">
        <f t="array" ref="X734">IFERROR(_xlfn.IFS(OR(F734="",LEFT(Methode_Keuze,4)="Geen"),"",AND(V734&lt;&gt;"",F734&lt;&gt;"Arbeidskosten"),ROUND(V734*VLOOKUP(F734,Tb_ProjectKosten[],MATCH(Tb_ProjectKosten[[#Headers],[Forfat_Percentage]],Tb_ProjectKosten[#Headers],0),0),2),AND(F734="Arbeidskosten",G734&lt;&gt;""),IFERROR(ROUND(V734*VLOOKUP(G734,Tb_KostenTypen[],3,0)*VLOOKUP(F734,Tb_ProjectKosten[],MATCH(Tb_ProjectKosten[[#Headers],[Forfat_Percentage]],Tb_ProjectKosten[#Headers],0),0),2),""),V734 &lt;=0,0),"")</f>
        <v/>
      </c>
      <c r="Y734" s="262"/>
      <c r="Z734" s="49"/>
      <c r="AA734" s="37" t="str" cm="1">
        <f t="array" ref="AA734">IFERROR(IF(INDEX(SubsidieTabel!$Q$1:$T$9,MATCH($F734,SubsidieTabel!$Q$1:$Q$9,0),IFERROR(MATCH(Methode_Keuze,SubsidieTabel!$Q$1:$T$1,0),2))&lt;&gt;1=TRUE,"ja",""),"")</f>
        <v/>
      </c>
    </row>
    <row r="735" spans="1:27" ht="15" customHeight="1" x14ac:dyDescent="0.25">
      <c r="A735" s="87"/>
      <c r="B735" s="219" t="str">
        <f>IF(A735&lt;&gt;"",_xlfn.MAXIFS($B$1:B734,$A$1:A734,A735)+1,"")</f>
        <v/>
      </c>
      <c r="C735" s="50"/>
      <c r="D735" s="50"/>
      <c r="E735" s="50"/>
      <c r="F735" s="50"/>
      <c r="G735" s="283"/>
      <c r="H735" s="296"/>
      <c r="I735" s="295"/>
      <c r="J735" s="295"/>
      <c r="K735" s="202"/>
      <c r="L735" s="202"/>
      <c r="M735" s="91" t="str">
        <f>IFERROR(VLOOKUP(H735,Lijsten!$H$1:$I$100,2,0),"")</f>
        <v/>
      </c>
      <c r="N735" s="91" t="str" cm="1">
        <f t="array" ref="N735">IFERROR(_xlfn.IFS(AND(LEFT(F735,6)="Arbeid",RIGHT(F735,3)&lt;&gt;"IKS"),IFERROR(VLOOKUP($G735,Tb_KostenTypen[],2,0),"tarief"),RIGHT(F735,3)="IKS","Uurtarief",LEFT(F735,6)="Arbeid","Uurtarief",AND(LEFT(F735,8)="Bijdrage",RIGHT(F735,15)="(vrijwilligers)"),"Vast tarief"),"")</f>
        <v/>
      </c>
      <c r="O735" s="92"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tarief",IF(LEFT(F735,8)="Bijdrage",VLOOKUP($F735,Tb_KostenTypen[],MATCH(Methode_Keuze,Tb_KostenTypen[#Headers],0),0),VLOOKUP($G735,Lijsten!L:O,4,0))),""),"")</f>
        <v/>
      </c>
      <c r="P735" s="92"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tarief",IF(LEFT(F735,8)="Bijdrage",VLOOKUP($F735,Tb_KostenTypen[],MATCH(Methode_Keuze,Tb_KostenTypen[#Headers],0),0),VLOOKUP($G735,Lijsten!L:O,4,0))),""),"")</f>
        <v/>
      </c>
      <c r="Q735" s="50"/>
      <c r="R735" s="50"/>
      <c r="S735" s="83"/>
      <c r="T735" s="51"/>
      <c r="U735" s="4" t="str" cm="1">
        <f t="array" ref="U735">IF(AA735&lt;&gt;"ja",_xlfn.IFNA(_xlfn.IFS(AND(O735&lt;&gt;"",F735&lt;&gt;"",RIGHT($N735,6)="tarief"),O735*Q735,S735&gt;0,IF(F735&lt;&gt;"",S735,"")),""),"")</f>
        <v/>
      </c>
      <c r="V735" s="4" t="str" cm="1">
        <f t="array" ref="V735">IF(AA735&lt;&gt;"ja",_xlfn.IFNA(_xlfn.IFS(AND(P735&lt;&gt;"",R735&lt;&gt;"",RIGHT($N735,6)="tarief"),P735*R735,T735&gt;0,T735),""),"")</f>
        <v/>
      </c>
      <c r="W735" s="4" t="str" cm="1">
        <f t="array" ref="W735">IFERROR(_xlfn.IFS(OR(F735="",LEFT(Methode_Keuze,4)="Geen"),"",AND(U735&lt;&gt;"",F735&lt;&gt;"Arbeidskosten"),ROUND(U735*VLOOKUP(F735,Tb_ProjectKosten[],MATCH(Tb_ProjectKosten[[#Headers],[Forfat_Percentage]],Tb_ProjectKosten[#Headers],0),0),2),AND(F735="Arbeidskosten",G735&lt;&gt;""),IFERROR(ROUND(U735*VLOOKUP(G735,Tb_KostenTypen[],3,0)*VLOOKUP(F735,Tb_ProjectKosten[],MATCH(Tb_ProjectKosten[[#Headers],[Forfat_Percentage]],Tb_ProjectKosten[#Headers],0),0),2),""),U735 &lt;=0,0),"")</f>
        <v/>
      </c>
      <c r="X735" s="4" t="str" cm="1">
        <f t="array" ref="X735">IFERROR(_xlfn.IFS(OR(F735="",LEFT(Methode_Keuze,4)="Geen"),"",AND(V735&lt;&gt;"",F735&lt;&gt;"Arbeidskosten"),ROUND(V735*VLOOKUP(F735,Tb_ProjectKosten[],MATCH(Tb_ProjectKosten[[#Headers],[Forfat_Percentage]],Tb_ProjectKosten[#Headers],0),0),2),AND(F735="Arbeidskosten",G735&lt;&gt;""),IFERROR(ROUND(V735*VLOOKUP(G735,Tb_KostenTypen[],3,0)*VLOOKUP(F735,Tb_ProjectKosten[],MATCH(Tb_ProjectKosten[[#Headers],[Forfat_Percentage]],Tb_ProjectKosten[#Headers],0),0),2),""),V735 &lt;=0,0),"")</f>
        <v/>
      </c>
      <c r="Y735" s="262"/>
      <c r="Z735" s="49"/>
      <c r="AA735" s="37" t="str" cm="1">
        <f t="array" ref="AA735">IFERROR(IF(INDEX(SubsidieTabel!$Q$1:$T$9,MATCH($F735,SubsidieTabel!$Q$1:$Q$9,0),IFERROR(MATCH(Methode_Keuze,SubsidieTabel!$Q$1:$T$1,0),2))&lt;&gt;1=TRUE,"ja",""),"")</f>
        <v/>
      </c>
    </row>
    <row r="736" spans="1:27" ht="15" customHeight="1" x14ac:dyDescent="0.25">
      <c r="A736" s="87"/>
      <c r="B736" s="219" t="str">
        <f>IF(A736&lt;&gt;"",_xlfn.MAXIFS($B$1:B735,$A$1:A735,A736)+1,"")</f>
        <v/>
      </c>
      <c r="C736" s="50"/>
      <c r="D736" s="50"/>
      <c r="E736" s="50"/>
      <c r="F736" s="50"/>
      <c r="G736" s="283"/>
      <c r="H736" s="296"/>
      <c r="I736" s="295"/>
      <c r="J736" s="295"/>
      <c r="K736" s="202"/>
      <c r="L736" s="202"/>
      <c r="M736" s="91" t="str">
        <f>IFERROR(VLOOKUP(H736,Lijsten!$H$1:$I$100,2,0),"")</f>
        <v/>
      </c>
      <c r="N736" s="91" t="str" cm="1">
        <f t="array" ref="N736">IFERROR(_xlfn.IFS(AND(LEFT(F736,6)="Arbeid",RIGHT(F736,3)&lt;&gt;"IKS"),IFERROR(VLOOKUP($G736,Tb_KostenTypen[],2,0),"tarief"),RIGHT(F736,3)="IKS","Uurtarief",LEFT(F736,6)="Arbeid","Uurtarief",AND(LEFT(F736,8)="Bijdrage",RIGHT(F736,15)="(vrijwilligers)"),"Vast tarief"),"")</f>
        <v/>
      </c>
      <c r="O736" s="92"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tarief",IF(LEFT(F736,8)="Bijdrage",VLOOKUP($F736,Tb_KostenTypen[],MATCH(Methode_Keuze,Tb_KostenTypen[#Headers],0),0),VLOOKUP($G736,Lijsten!L:O,4,0))),""),"")</f>
        <v/>
      </c>
      <c r="P736" s="92"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tarief",IF(LEFT(F736,8)="Bijdrage",VLOOKUP($F736,Tb_KostenTypen[],MATCH(Methode_Keuze,Tb_KostenTypen[#Headers],0),0),VLOOKUP($G736,Lijsten!L:O,4,0))),""),"")</f>
        <v/>
      </c>
      <c r="Q736" s="50"/>
      <c r="R736" s="50"/>
      <c r="S736" s="83"/>
      <c r="T736" s="51"/>
      <c r="U736" s="4" t="str" cm="1">
        <f t="array" ref="U736">IF(AA736&lt;&gt;"ja",_xlfn.IFNA(_xlfn.IFS(AND(O736&lt;&gt;"",F736&lt;&gt;"",RIGHT($N736,6)="tarief"),O736*Q736,S736&gt;0,IF(F736&lt;&gt;"",S736,"")),""),"")</f>
        <v/>
      </c>
      <c r="V736" s="4" t="str" cm="1">
        <f t="array" ref="V736">IF(AA736&lt;&gt;"ja",_xlfn.IFNA(_xlfn.IFS(AND(P736&lt;&gt;"",R736&lt;&gt;"",RIGHT($N736,6)="tarief"),P736*R736,T736&gt;0,T736),""),"")</f>
        <v/>
      </c>
      <c r="W736" s="4" t="str" cm="1">
        <f t="array" ref="W736">IFERROR(_xlfn.IFS(OR(F736="",LEFT(Methode_Keuze,4)="Geen"),"",AND(U736&lt;&gt;"",F736&lt;&gt;"Arbeidskosten"),ROUND(U736*VLOOKUP(F736,Tb_ProjectKosten[],MATCH(Tb_ProjectKosten[[#Headers],[Forfat_Percentage]],Tb_ProjectKosten[#Headers],0),0),2),AND(F736="Arbeidskosten",G736&lt;&gt;""),IFERROR(ROUND(U736*VLOOKUP(G736,Tb_KostenTypen[],3,0)*VLOOKUP(F736,Tb_ProjectKosten[],MATCH(Tb_ProjectKosten[[#Headers],[Forfat_Percentage]],Tb_ProjectKosten[#Headers],0),0),2),""),U736 &lt;=0,0),"")</f>
        <v/>
      </c>
      <c r="X736" s="4" t="str" cm="1">
        <f t="array" ref="X736">IFERROR(_xlfn.IFS(OR(F736="",LEFT(Methode_Keuze,4)="Geen"),"",AND(V736&lt;&gt;"",F736&lt;&gt;"Arbeidskosten"),ROUND(V736*VLOOKUP(F736,Tb_ProjectKosten[],MATCH(Tb_ProjectKosten[[#Headers],[Forfat_Percentage]],Tb_ProjectKosten[#Headers],0),0),2),AND(F736="Arbeidskosten",G736&lt;&gt;""),IFERROR(ROUND(V736*VLOOKUP(G736,Tb_KostenTypen[],3,0)*VLOOKUP(F736,Tb_ProjectKosten[],MATCH(Tb_ProjectKosten[[#Headers],[Forfat_Percentage]],Tb_ProjectKosten[#Headers],0),0),2),""),V736 &lt;=0,0),"")</f>
        <v/>
      </c>
      <c r="Y736" s="262"/>
      <c r="Z736" s="49"/>
      <c r="AA736" s="37" t="str" cm="1">
        <f t="array" ref="AA736">IFERROR(IF(INDEX(SubsidieTabel!$Q$1:$T$9,MATCH($F736,SubsidieTabel!$Q$1:$Q$9,0),IFERROR(MATCH(Methode_Keuze,SubsidieTabel!$Q$1:$T$1,0),2))&lt;&gt;1=TRUE,"ja",""),"")</f>
        <v/>
      </c>
    </row>
    <row r="737" spans="1:27" ht="15" customHeight="1" x14ac:dyDescent="0.25">
      <c r="A737" s="87"/>
      <c r="B737" s="219" t="str">
        <f>IF(A737&lt;&gt;"",_xlfn.MAXIFS($B$1:B736,$A$1:A736,A737)+1,"")</f>
        <v/>
      </c>
      <c r="C737" s="50"/>
      <c r="D737" s="50"/>
      <c r="E737" s="50"/>
      <c r="F737" s="50"/>
      <c r="G737" s="283"/>
      <c r="H737" s="296"/>
      <c r="I737" s="295"/>
      <c r="J737" s="295"/>
      <c r="K737" s="202"/>
      <c r="L737" s="202"/>
      <c r="M737" s="91" t="str">
        <f>IFERROR(VLOOKUP(H737,Lijsten!$H$1:$I$100,2,0),"")</f>
        <v/>
      </c>
      <c r="N737" s="91" t="str" cm="1">
        <f t="array" ref="N737">IFERROR(_xlfn.IFS(AND(LEFT(F737,6)="Arbeid",RIGHT(F737,3)&lt;&gt;"IKS"),IFERROR(VLOOKUP($G737,Tb_KostenTypen[],2,0),"tarief"),RIGHT(F737,3)="IKS","Uurtarief",LEFT(F737,6)="Arbeid","Uurtarief",AND(LEFT(F737,8)="Bijdrage",RIGHT(F737,15)="(vrijwilligers)"),"Vast tarief"),"")</f>
        <v/>
      </c>
      <c r="O737" s="92"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tarief",IF(LEFT(F737,8)="Bijdrage",VLOOKUP($F737,Tb_KostenTypen[],MATCH(Methode_Keuze,Tb_KostenTypen[#Headers],0),0),VLOOKUP($G737,Lijsten!L:O,4,0))),""),"")</f>
        <v/>
      </c>
      <c r="P737" s="92"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tarief",IF(LEFT(F737,8)="Bijdrage",VLOOKUP($F737,Tb_KostenTypen[],MATCH(Methode_Keuze,Tb_KostenTypen[#Headers],0),0),VLOOKUP($G737,Lijsten!L:O,4,0))),""),"")</f>
        <v/>
      </c>
      <c r="Q737" s="50"/>
      <c r="R737" s="50"/>
      <c r="S737" s="83"/>
      <c r="T737" s="51"/>
      <c r="U737" s="4" t="str" cm="1">
        <f t="array" ref="U737">IF(AA737&lt;&gt;"ja",_xlfn.IFNA(_xlfn.IFS(AND(O737&lt;&gt;"",F737&lt;&gt;"",RIGHT($N737,6)="tarief"),O737*Q737,S737&gt;0,IF(F737&lt;&gt;"",S737,"")),""),"")</f>
        <v/>
      </c>
      <c r="V737" s="4" t="str" cm="1">
        <f t="array" ref="V737">IF(AA737&lt;&gt;"ja",_xlfn.IFNA(_xlfn.IFS(AND(P737&lt;&gt;"",R737&lt;&gt;"",RIGHT($N737,6)="tarief"),P737*R737,T737&gt;0,T737),""),"")</f>
        <v/>
      </c>
      <c r="W737" s="4" t="str" cm="1">
        <f t="array" ref="W737">IFERROR(_xlfn.IFS(OR(F737="",LEFT(Methode_Keuze,4)="Geen"),"",AND(U737&lt;&gt;"",F737&lt;&gt;"Arbeidskosten"),ROUND(U737*VLOOKUP(F737,Tb_ProjectKosten[],MATCH(Tb_ProjectKosten[[#Headers],[Forfat_Percentage]],Tb_ProjectKosten[#Headers],0),0),2),AND(F737="Arbeidskosten",G737&lt;&gt;""),IFERROR(ROUND(U737*VLOOKUP(G737,Tb_KostenTypen[],3,0)*VLOOKUP(F737,Tb_ProjectKosten[],MATCH(Tb_ProjectKosten[[#Headers],[Forfat_Percentage]],Tb_ProjectKosten[#Headers],0),0),2),""),U737 &lt;=0,0),"")</f>
        <v/>
      </c>
      <c r="X737" s="4" t="str" cm="1">
        <f t="array" ref="X737">IFERROR(_xlfn.IFS(OR(F737="",LEFT(Methode_Keuze,4)="Geen"),"",AND(V737&lt;&gt;"",F737&lt;&gt;"Arbeidskosten"),ROUND(V737*VLOOKUP(F737,Tb_ProjectKosten[],MATCH(Tb_ProjectKosten[[#Headers],[Forfat_Percentage]],Tb_ProjectKosten[#Headers],0),0),2),AND(F737="Arbeidskosten",G737&lt;&gt;""),IFERROR(ROUND(V737*VLOOKUP(G737,Tb_KostenTypen[],3,0)*VLOOKUP(F737,Tb_ProjectKosten[],MATCH(Tb_ProjectKosten[[#Headers],[Forfat_Percentage]],Tb_ProjectKosten[#Headers],0),0),2),""),V737 &lt;=0,0),"")</f>
        <v/>
      </c>
      <c r="Y737" s="262"/>
      <c r="Z737" s="49"/>
      <c r="AA737" s="37" t="str" cm="1">
        <f t="array" ref="AA737">IFERROR(IF(INDEX(SubsidieTabel!$Q$1:$T$9,MATCH($F737,SubsidieTabel!$Q$1:$Q$9,0),IFERROR(MATCH(Methode_Keuze,SubsidieTabel!$Q$1:$T$1,0),2))&lt;&gt;1=TRUE,"ja",""),"")</f>
        <v/>
      </c>
    </row>
    <row r="738" spans="1:27" ht="15" customHeight="1" x14ac:dyDescent="0.25">
      <c r="A738" s="87"/>
      <c r="B738" s="219" t="str">
        <f>IF(A738&lt;&gt;"",_xlfn.MAXIFS($B$1:B737,$A$1:A737,A738)+1,"")</f>
        <v/>
      </c>
      <c r="C738" s="50"/>
      <c r="D738" s="50"/>
      <c r="E738" s="50"/>
      <c r="F738" s="50"/>
      <c r="G738" s="283"/>
      <c r="H738" s="296"/>
      <c r="I738" s="295"/>
      <c r="J738" s="295"/>
      <c r="K738" s="202"/>
      <c r="L738" s="202"/>
      <c r="M738" s="91" t="str">
        <f>IFERROR(VLOOKUP(H738,Lijsten!$H$1:$I$100,2,0),"")</f>
        <v/>
      </c>
      <c r="N738" s="91" t="str" cm="1">
        <f t="array" ref="N738">IFERROR(_xlfn.IFS(AND(LEFT(F738,6)="Arbeid",RIGHT(F738,3)&lt;&gt;"IKS"),IFERROR(VLOOKUP($G738,Tb_KostenTypen[],2,0),"tarief"),RIGHT(F738,3)="IKS","Uurtarief",LEFT(F738,6)="Arbeid","Uurtarief",AND(LEFT(F738,8)="Bijdrage",RIGHT(F738,15)="(vrijwilligers)"),"Vast tarief"),"")</f>
        <v/>
      </c>
      <c r="O738" s="92"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tarief",IF(LEFT(F738,8)="Bijdrage",VLOOKUP($F738,Tb_KostenTypen[],MATCH(Methode_Keuze,Tb_KostenTypen[#Headers],0),0),VLOOKUP($G738,Lijsten!L:O,4,0))),""),"")</f>
        <v/>
      </c>
      <c r="P738" s="92"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tarief",IF(LEFT(F738,8)="Bijdrage",VLOOKUP($F738,Tb_KostenTypen[],MATCH(Methode_Keuze,Tb_KostenTypen[#Headers],0),0),VLOOKUP($G738,Lijsten!L:O,4,0))),""),"")</f>
        <v/>
      </c>
      <c r="Q738" s="50"/>
      <c r="R738" s="50"/>
      <c r="S738" s="83"/>
      <c r="T738" s="51"/>
      <c r="U738" s="4" t="str" cm="1">
        <f t="array" ref="U738">IF(AA738&lt;&gt;"ja",_xlfn.IFNA(_xlfn.IFS(AND(O738&lt;&gt;"",F738&lt;&gt;"",RIGHT($N738,6)="tarief"),O738*Q738,S738&gt;0,IF(F738&lt;&gt;"",S738,"")),""),"")</f>
        <v/>
      </c>
      <c r="V738" s="4" t="str" cm="1">
        <f t="array" ref="V738">IF(AA738&lt;&gt;"ja",_xlfn.IFNA(_xlfn.IFS(AND(P738&lt;&gt;"",R738&lt;&gt;"",RIGHT($N738,6)="tarief"),P738*R738,T738&gt;0,T738),""),"")</f>
        <v/>
      </c>
      <c r="W738" s="4" t="str" cm="1">
        <f t="array" ref="W738">IFERROR(_xlfn.IFS(OR(F738="",LEFT(Methode_Keuze,4)="Geen"),"",AND(U738&lt;&gt;"",F738&lt;&gt;"Arbeidskosten"),ROUND(U738*VLOOKUP(F738,Tb_ProjectKosten[],MATCH(Tb_ProjectKosten[[#Headers],[Forfat_Percentage]],Tb_ProjectKosten[#Headers],0),0),2),AND(F738="Arbeidskosten",G738&lt;&gt;""),IFERROR(ROUND(U738*VLOOKUP(G738,Tb_KostenTypen[],3,0)*VLOOKUP(F738,Tb_ProjectKosten[],MATCH(Tb_ProjectKosten[[#Headers],[Forfat_Percentage]],Tb_ProjectKosten[#Headers],0),0),2),""),U738 &lt;=0,0),"")</f>
        <v/>
      </c>
      <c r="X738" s="4" t="str" cm="1">
        <f t="array" ref="X738">IFERROR(_xlfn.IFS(OR(F738="",LEFT(Methode_Keuze,4)="Geen"),"",AND(V738&lt;&gt;"",F738&lt;&gt;"Arbeidskosten"),ROUND(V738*VLOOKUP(F738,Tb_ProjectKosten[],MATCH(Tb_ProjectKosten[[#Headers],[Forfat_Percentage]],Tb_ProjectKosten[#Headers],0),0),2),AND(F738="Arbeidskosten",G738&lt;&gt;""),IFERROR(ROUND(V738*VLOOKUP(G738,Tb_KostenTypen[],3,0)*VLOOKUP(F738,Tb_ProjectKosten[],MATCH(Tb_ProjectKosten[[#Headers],[Forfat_Percentage]],Tb_ProjectKosten[#Headers],0),0),2),""),V738 &lt;=0,0),"")</f>
        <v/>
      </c>
      <c r="Y738" s="262"/>
      <c r="Z738" s="49"/>
      <c r="AA738" s="37" t="str" cm="1">
        <f t="array" ref="AA738">IFERROR(IF(INDEX(SubsidieTabel!$Q$1:$T$9,MATCH($F738,SubsidieTabel!$Q$1:$Q$9,0),IFERROR(MATCH(Methode_Keuze,SubsidieTabel!$Q$1:$T$1,0),2))&lt;&gt;1=TRUE,"ja",""),"")</f>
        <v/>
      </c>
    </row>
    <row r="739" spans="1:27" ht="15" customHeight="1" x14ac:dyDescent="0.25">
      <c r="A739" s="87"/>
      <c r="B739" s="219" t="str">
        <f>IF(A739&lt;&gt;"",_xlfn.MAXIFS($B$1:B738,$A$1:A738,A739)+1,"")</f>
        <v/>
      </c>
      <c r="C739" s="50"/>
      <c r="D739" s="50"/>
      <c r="E739" s="50"/>
      <c r="F739" s="50"/>
      <c r="G739" s="283"/>
      <c r="H739" s="296"/>
      <c r="I739" s="295"/>
      <c r="J739" s="295"/>
      <c r="K739" s="202"/>
      <c r="L739" s="202"/>
      <c r="M739" s="91" t="str">
        <f>IFERROR(VLOOKUP(H739,Lijsten!$H$1:$I$100,2,0),"")</f>
        <v/>
      </c>
      <c r="N739" s="91" t="str" cm="1">
        <f t="array" ref="N739">IFERROR(_xlfn.IFS(AND(LEFT(F739,6)="Arbeid",RIGHT(F739,3)&lt;&gt;"IKS"),IFERROR(VLOOKUP($G739,Tb_KostenTypen[],2,0),"tarief"),RIGHT(F739,3)="IKS","Uurtarief",LEFT(F739,6)="Arbeid","Uurtarief",AND(LEFT(F739,8)="Bijdrage",RIGHT(F739,15)="(vrijwilligers)"),"Vast tarief"),"")</f>
        <v/>
      </c>
      <c r="O739" s="92"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tarief",IF(LEFT(F739,8)="Bijdrage",VLOOKUP($F739,Tb_KostenTypen[],MATCH(Methode_Keuze,Tb_KostenTypen[#Headers],0),0),VLOOKUP($G739,Lijsten!L:O,4,0))),""),"")</f>
        <v/>
      </c>
      <c r="P739" s="92"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tarief",IF(LEFT(F739,8)="Bijdrage",VLOOKUP($F739,Tb_KostenTypen[],MATCH(Methode_Keuze,Tb_KostenTypen[#Headers],0),0),VLOOKUP($G739,Lijsten!L:O,4,0))),""),"")</f>
        <v/>
      </c>
      <c r="Q739" s="50"/>
      <c r="R739" s="50"/>
      <c r="S739" s="83"/>
      <c r="T739" s="51"/>
      <c r="U739" s="4" t="str" cm="1">
        <f t="array" ref="U739">IF(AA739&lt;&gt;"ja",_xlfn.IFNA(_xlfn.IFS(AND(O739&lt;&gt;"",F739&lt;&gt;"",RIGHT($N739,6)="tarief"),O739*Q739,S739&gt;0,IF(F739&lt;&gt;"",S739,"")),""),"")</f>
        <v/>
      </c>
      <c r="V739" s="4" t="str" cm="1">
        <f t="array" ref="V739">IF(AA739&lt;&gt;"ja",_xlfn.IFNA(_xlfn.IFS(AND(P739&lt;&gt;"",R739&lt;&gt;"",RIGHT($N739,6)="tarief"),P739*R739,T739&gt;0,T739),""),"")</f>
        <v/>
      </c>
      <c r="W739" s="4" t="str" cm="1">
        <f t="array" ref="W739">IFERROR(_xlfn.IFS(OR(F739="",LEFT(Methode_Keuze,4)="Geen"),"",AND(U739&lt;&gt;"",F739&lt;&gt;"Arbeidskosten"),ROUND(U739*VLOOKUP(F739,Tb_ProjectKosten[],MATCH(Tb_ProjectKosten[[#Headers],[Forfat_Percentage]],Tb_ProjectKosten[#Headers],0),0),2),AND(F739="Arbeidskosten",G739&lt;&gt;""),IFERROR(ROUND(U739*VLOOKUP(G739,Tb_KostenTypen[],3,0)*VLOOKUP(F739,Tb_ProjectKosten[],MATCH(Tb_ProjectKosten[[#Headers],[Forfat_Percentage]],Tb_ProjectKosten[#Headers],0),0),2),""),U739 &lt;=0,0),"")</f>
        <v/>
      </c>
      <c r="X739" s="4" t="str" cm="1">
        <f t="array" ref="X739">IFERROR(_xlfn.IFS(OR(F739="",LEFT(Methode_Keuze,4)="Geen"),"",AND(V739&lt;&gt;"",F739&lt;&gt;"Arbeidskosten"),ROUND(V739*VLOOKUP(F739,Tb_ProjectKosten[],MATCH(Tb_ProjectKosten[[#Headers],[Forfat_Percentage]],Tb_ProjectKosten[#Headers],0),0),2),AND(F739="Arbeidskosten",G739&lt;&gt;""),IFERROR(ROUND(V739*VLOOKUP(G739,Tb_KostenTypen[],3,0)*VLOOKUP(F739,Tb_ProjectKosten[],MATCH(Tb_ProjectKosten[[#Headers],[Forfat_Percentage]],Tb_ProjectKosten[#Headers],0),0),2),""),V739 &lt;=0,0),"")</f>
        <v/>
      </c>
      <c r="Y739" s="262"/>
      <c r="Z739" s="49"/>
      <c r="AA739" s="37" t="str" cm="1">
        <f t="array" ref="AA739">IFERROR(IF(INDEX(SubsidieTabel!$Q$1:$T$9,MATCH($F739,SubsidieTabel!$Q$1:$Q$9,0),IFERROR(MATCH(Methode_Keuze,SubsidieTabel!$Q$1:$T$1,0),2))&lt;&gt;1=TRUE,"ja",""),"")</f>
        <v/>
      </c>
    </row>
    <row r="740" spans="1:27" ht="15" customHeight="1" x14ac:dyDescent="0.25">
      <c r="A740" s="87"/>
      <c r="B740" s="219" t="str">
        <f>IF(A740&lt;&gt;"",_xlfn.MAXIFS($B$1:B739,$A$1:A739,A740)+1,"")</f>
        <v/>
      </c>
      <c r="C740" s="50"/>
      <c r="D740" s="50"/>
      <c r="E740" s="50"/>
      <c r="F740" s="50"/>
      <c r="G740" s="283"/>
      <c r="H740" s="296"/>
      <c r="I740" s="295"/>
      <c r="J740" s="295"/>
      <c r="K740" s="202"/>
      <c r="L740" s="202"/>
      <c r="M740" s="91" t="str">
        <f>IFERROR(VLOOKUP(H740,Lijsten!$H$1:$I$100,2,0),"")</f>
        <v/>
      </c>
      <c r="N740" s="91" t="str" cm="1">
        <f t="array" ref="N740">IFERROR(_xlfn.IFS(AND(LEFT(F740,6)="Arbeid",RIGHT(F740,3)&lt;&gt;"IKS"),IFERROR(VLOOKUP($G740,Tb_KostenTypen[],2,0),"tarief"),RIGHT(F740,3)="IKS","Uurtarief",LEFT(F740,6)="Arbeid","Uurtarief",AND(LEFT(F740,8)="Bijdrage",RIGHT(F740,15)="(vrijwilligers)"),"Vast tarief"),"")</f>
        <v/>
      </c>
      <c r="O740" s="92"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tarief",IF(LEFT(F740,8)="Bijdrage",VLOOKUP($F740,Tb_KostenTypen[],MATCH(Methode_Keuze,Tb_KostenTypen[#Headers],0),0),VLOOKUP($G740,Lijsten!L:O,4,0))),""),"")</f>
        <v/>
      </c>
      <c r="P740" s="92"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tarief",IF(LEFT(F740,8)="Bijdrage",VLOOKUP($F740,Tb_KostenTypen[],MATCH(Methode_Keuze,Tb_KostenTypen[#Headers],0),0),VLOOKUP($G740,Lijsten!L:O,4,0))),""),"")</f>
        <v/>
      </c>
      <c r="Q740" s="50"/>
      <c r="R740" s="50"/>
      <c r="S740" s="83"/>
      <c r="T740" s="51"/>
      <c r="U740" s="4" t="str" cm="1">
        <f t="array" ref="U740">IF(AA740&lt;&gt;"ja",_xlfn.IFNA(_xlfn.IFS(AND(O740&lt;&gt;"",F740&lt;&gt;"",RIGHT($N740,6)="tarief"),O740*Q740,S740&gt;0,IF(F740&lt;&gt;"",S740,"")),""),"")</f>
        <v/>
      </c>
      <c r="V740" s="4" t="str" cm="1">
        <f t="array" ref="V740">IF(AA740&lt;&gt;"ja",_xlfn.IFNA(_xlfn.IFS(AND(P740&lt;&gt;"",R740&lt;&gt;"",RIGHT($N740,6)="tarief"),P740*R740,T740&gt;0,T740),""),"")</f>
        <v/>
      </c>
      <c r="W740" s="4" t="str" cm="1">
        <f t="array" ref="W740">IFERROR(_xlfn.IFS(OR(F740="",LEFT(Methode_Keuze,4)="Geen"),"",AND(U740&lt;&gt;"",F740&lt;&gt;"Arbeidskosten"),ROUND(U740*VLOOKUP(F740,Tb_ProjectKosten[],MATCH(Tb_ProjectKosten[[#Headers],[Forfat_Percentage]],Tb_ProjectKosten[#Headers],0),0),2),AND(F740="Arbeidskosten",G740&lt;&gt;""),IFERROR(ROUND(U740*VLOOKUP(G740,Tb_KostenTypen[],3,0)*VLOOKUP(F740,Tb_ProjectKosten[],MATCH(Tb_ProjectKosten[[#Headers],[Forfat_Percentage]],Tb_ProjectKosten[#Headers],0),0),2),""),U740 &lt;=0,0),"")</f>
        <v/>
      </c>
      <c r="X740" s="4" t="str" cm="1">
        <f t="array" ref="X740">IFERROR(_xlfn.IFS(OR(F740="",LEFT(Methode_Keuze,4)="Geen"),"",AND(V740&lt;&gt;"",F740&lt;&gt;"Arbeidskosten"),ROUND(V740*VLOOKUP(F740,Tb_ProjectKosten[],MATCH(Tb_ProjectKosten[[#Headers],[Forfat_Percentage]],Tb_ProjectKosten[#Headers],0),0),2),AND(F740="Arbeidskosten",G740&lt;&gt;""),IFERROR(ROUND(V740*VLOOKUP(G740,Tb_KostenTypen[],3,0)*VLOOKUP(F740,Tb_ProjectKosten[],MATCH(Tb_ProjectKosten[[#Headers],[Forfat_Percentage]],Tb_ProjectKosten[#Headers],0),0),2),""),V740 &lt;=0,0),"")</f>
        <v/>
      </c>
      <c r="Y740" s="262"/>
      <c r="Z740" s="49"/>
      <c r="AA740" s="37" t="str" cm="1">
        <f t="array" ref="AA740">IFERROR(IF(INDEX(SubsidieTabel!$Q$1:$T$9,MATCH($F740,SubsidieTabel!$Q$1:$Q$9,0),IFERROR(MATCH(Methode_Keuze,SubsidieTabel!$Q$1:$T$1,0),2))&lt;&gt;1=TRUE,"ja",""),"")</f>
        <v/>
      </c>
    </row>
    <row r="741" spans="1:27" ht="15" customHeight="1" x14ac:dyDescent="0.25">
      <c r="A741" s="87"/>
      <c r="B741" s="219" t="str">
        <f>IF(A741&lt;&gt;"",_xlfn.MAXIFS($B$1:B740,$A$1:A740,A741)+1,"")</f>
        <v/>
      </c>
      <c r="C741" s="50"/>
      <c r="D741" s="50"/>
      <c r="E741" s="50"/>
      <c r="F741" s="50"/>
      <c r="G741" s="283"/>
      <c r="H741" s="296"/>
      <c r="I741" s="295"/>
      <c r="J741" s="295"/>
      <c r="K741" s="202"/>
      <c r="L741" s="202"/>
      <c r="M741" s="91" t="str">
        <f>IFERROR(VLOOKUP(H741,Lijsten!$H$1:$I$100,2,0),"")</f>
        <v/>
      </c>
      <c r="N741" s="91" t="str" cm="1">
        <f t="array" ref="N741">IFERROR(_xlfn.IFS(AND(LEFT(F741,6)="Arbeid",RIGHT(F741,3)&lt;&gt;"IKS"),IFERROR(VLOOKUP($G741,Tb_KostenTypen[],2,0),"tarief"),RIGHT(F741,3)="IKS","Uurtarief",LEFT(F741,6)="Arbeid","Uurtarief",AND(LEFT(F741,8)="Bijdrage",RIGHT(F741,15)="(vrijwilligers)"),"Vast tarief"),"")</f>
        <v/>
      </c>
      <c r="O741" s="92"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tarief",IF(LEFT(F741,8)="Bijdrage",VLOOKUP($F741,Tb_KostenTypen[],MATCH(Methode_Keuze,Tb_KostenTypen[#Headers],0),0),VLOOKUP($G741,Lijsten!L:O,4,0))),""),"")</f>
        <v/>
      </c>
      <c r="P741" s="92"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tarief",IF(LEFT(F741,8)="Bijdrage",VLOOKUP($F741,Tb_KostenTypen[],MATCH(Methode_Keuze,Tb_KostenTypen[#Headers],0),0),VLOOKUP($G741,Lijsten!L:O,4,0))),""),"")</f>
        <v/>
      </c>
      <c r="Q741" s="50"/>
      <c r="R741" s="50"/>
      <c r="S741" s="83"/>
      <c r="T741" s="51"/>
      <c r="U741" s="4" t="str" cm="1">
        <f t="array" ref="U741">IF(AA741&lt;&gt;"ja",_xlfn.IFNA(_xlfn.IFS(AND(O741&lt;&gt;"",F741&lt;&gt;"",RIGHT($N741,6)="tarief"),O741*Q741,S741&gt;0,IF(F741&lt;&gt;"",S741,"")),""),"")</f>
        <v/>
      </c>
      <c r="V741" s="4" t="str" cm="1">
        <f t="array" ref="V741">IF(AA741&lt;&gt;"ja",_xlfn.IFNA(_xlfn.IFS(AND(P741&lt;&gt;"",R741&lt;&gt;"",RIGHT($N741,6)="tarief"),P741*R741,T741&gt;0,T741),""),"")</f>
        <v/>
      </c>
      <c r="W741" s="4" t="str" cm="1">
        <f t="array" ref="W741">IFERROR(_xlfn.IFS(OR(F741="",LEFT(Methode_Keuze,4)="Geen"),"",AND(U741&lt;&gt;"",F741&lt;&gt;"Arbeidskosten"),ROUND(U741*VLOOKUP(F741,Tb_ProjectKosten[],MATCH(Tb_ProjectKosten[[#Headers],[Forfat_Percentage]],Tb_ProjectKosten[#Headers],0),0),2),AND(F741="Arbeidskosten",G741&lt;&gt;""),IFERROR(ROUND(U741*VLOOKUP(G741,Tb_KostenTypen[],3,0)*VLOOKUP(F741,Tb_ProjectKosten[],MATCH(Tb_ProjectKosten[[#Headers],[Forfat_Percentage]],Tb_ProjectKosten[#Headers],0),0),2),""),U741 &lt;=0,0),"")</f>
        <v/>
      </c>
      <c r="X741" s="4" t="str" cm="1">
        <f t="array" ref="X741">IFERROR(_xlfn.IFS(OR(F741="",LEFT(Methode_Keuze,4)="Geen"),"",AND(V741&lt;&gt;"",F741&lt;&gt;"Arbeidskosten"),ROUND(V741*VLOOKUP(F741,Tb_ProjectKosten[],MATCH(Tb_ProjectKosten[[#Headers],[Forfat_Percentage]],Tb_ProjectKosten[#Headers],0),0),2),AND(F741="Arbeidskosten",G741&lt;&gt;""),IFERROR(ROUND(V741*VLOOKUP(G741,Tb_KostenTypen[],3,0)*VLOOKUP(F741,Tb_ProjectKosten[],MATCH(Tb_ProjectKosten[[#Headers],[Forfat_Percentage]],Tb_ProjectKosten[#Headers],0),0),2),""),V741 &lt;=0,0),"")</f>
        <v/>
      </c>
      <c r="Y741" s="262"/>
      <c r="Z741" s="49"/>
      <c r="AA741" s="37" t="str" cm="1">
        <f t="array" ref="AA741">IFERROR(IF(INDEX(SubsidieTabel!$Q$1:$T$9,MATCH($F741,SubsidieTabel!$Q$1:$Q$9,0),IFERROR(MATCH(Methode_Keuze,SubsidieTabel!$Q$1:$T$1,0),2))&lt;&gt;1=TRUE,"ja",""),"")</f>
        <v/>
      </c>
    </row>
    <row r="742" spans="1:27" ht="15" customHeight="1" x14ac:dyDescent="0.25">
      <c r="A742" s="87"/>
      <c r="B742" s="219" t="str">
        <f>IF(A742&lt;&gt;"",_xlfn.MAXIFS($B$1:B741,$A$1:A741,A742)+1,"")</f>
        <v/>
      </c>
      <c r="C742" s="50"/>
      <c r="D742" s="50"/>
      <c r="E742" s="50"/>
      <c r="F742" s="50"/>
      <c r="G742" s="283"/>
      <c r="H742" s="296"/>
      <c r="I742" s="295"/>
      <c r="J742" s="295"/>
      <c r="K742" s="202"/>
      <c r="L742" s="202"/>
      <c r="M742" s="91" t="str">
        <f>IFERROR(VLOOKUP(H742,Lijsten!$H$1:$I$100,2,0),"")</f>
        <v/>
      </c>
      <c r="N742" s="91" t="str" cm="1">
        <f t="array" ref="N742">IFERROR(_xlfn.IFS(AND(LEFT(F742,6)="Arbeid",RIGHT(F742,3)&lt;&gt;"IKS"),IFERROR(VLOOKUP($G742,Tb_KostenTypen[],2,0),"tarief"),RIGHT(F742,3)="IKS","Uurtarief",LEFT(F742,6)="Arbeid","Uurtarief",AND(LEFT(F742,8)="Bijdrage",RIGHT(F742,15)="(vrijwilligers)"),"Vast tarief"),"")</f>
        <v/>
      </c>
      <c r="O742" s="92"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tarief",IF(LEFT(F742,8)="Bijdrage",VLOOKUP($F742,Tb_KostenTypen[],MATCH(Methode_Keuze,Tb_KostenTypen[#Headers],0),0),VLOOKUP($G742,Lijsten!L:O,4,0))),""),"")</f>
        <v/>
      </c>
      <c r="P742" s="92"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tarief",IF(LEFT(F742,8)="Bijdrage",VLOOKUP($F742,Tb_KostenTypen[],MATCH(Methode_Keuze,Tb_KostenTypen[#Headers],0),0),VLOOKUP($G742,Lijsten!L:O,4,0))),""),"")</f>
        <v/>
      </c>
      <c r="Q742" s="50"/>
      <c r="R742" s="50"/>
      <c r="S742" s="83"/>
      <c r="T742" s="51"/>
      <c r="U742" s="4" t="str" cm="1">
        <f t="array" ref="U742">IF(AA742&lt;&gt;"ja",_xlfn.IFNA(_xlfn.IFS(AND(O742&lt;&gt;"",F742&lt;&gt;"",RIGHT($N742,6)="tarief"),O742*Q742,S742&gt;0,IF(F742&lt;&gt;"",S742,"")),""),"")</f>
        <v/>
      </c>
      <c r="V742" s="4" t="str" cm="1">
        <f t="array" ref="V742">IF(AA742&lt;&gt;"ja",_xlfn.IFNA(_xlfn.IFS(AND(P742&lt;&gt;"",R742&lt;&gt;"",RIGHT($N742,6)="tarief"),P742*R742,T742&gt;0,T742),""),"")</f>
        <v/>
      </c>
      <c r="W742" s="4" t="str" cm="1">
        <f t="array" ref="W742">IFERROR(_xlfn.IFS(OR(F742="",LEFT(Methode_Keuze,4)="Geen"),"",AND(U742&lt;&gt;"",F742&lt;&gt;"Arbeidskosten"),ROUND(U742*VLOOKUP(F742,Tb_ProjectKosten[],MATCH(Tb_ProjectKosten[[#Headers],[Forfat_Percentage]],Tb_ProjectKosten[#Headers],0),0),2),AND(F742="Arbeidskosten",G742&lt;&gt;""),IFERROR(ROUND(U742*VLOOKUP(G742,Tb_KostenTypen[],3,0)*VLOOKUP(F742,Tb_ProjectKosten[],MATCH(Tb_ProjectKosten[[#Headers],[Forfat_Percentage]],Tb_ProjectKosten[#Headers],0),0),2),""),U742 &lt;=0,0),"")</f>
        <v/>
      </c>
      <c r="X742" s="4" t="str" cm="1">
        <f t="array" ref="X742">IFERROR(_xlfn.IFS(OR(F742="",LEFT(Methode_Keuze,4)="Geen"),"",AND(V742&lt;&gt;"",F742&lt;&gt;"Arbeidskosten"),ROUND(V742*VLOOKUP(F742,Tb_ProjectKosten[],MATCH(Tb_ProjectKosten[[#Headers],[Forfat_Percentage]],Tb_ProjectKosten[#Headers],0),0),2),AND(F742="Arbeidskosten",G742&lt;&gt;""),IFERROR(ROUND(V742*VLOOKUP(G742,Tb_KostenTypen[],3,0)*VLOOKUP(F742,Tb_ProjectKosten[],MATCH(Tb_ProjectKosten[[#Headers],[Forfat_Percentage]],Tb_ProjectKosten[#Headers],0),0),2),""),V742 &lt;=0,0),"")</f>
        <v/>
      </c>
      <c r="Y742" s="262"/>
      <c r="Z742" s="49"/>
      <c r="AA742" s="37" t="str" cm="1">
        <f t="array" ref="AA742">IFERROR(IF(INDEX(SubsidieTabel!$Q$1:$T$9,MATCH($F742,SubsidieTabel!$Q$1:$Q$9,0),IFERROR(MATCH(Methode_Keuze,SubsidieTabel!$Q$1:$T$1,0),2))&lt;&gt;1=TRUE,"ja",""),"")</f>
        <v/>
      </c>
    </row>
    <row r="743" spans="1:27" ht="15" customHeight="1" x14ac:dyDescent="0.25">
      <c r="A743" s="87"/>
      <c r="B743" s="219" t="str">
        <f>IF(A743&lt;&gt;"",_xlfn.MAXIFS($B$1:B742,$A$1:A742,A743)+1,"")</f>
        <v/>
      </c>
      <c r="C743" s="50"/>
      <c r="D743" s="50"/>
      <c r="E743" s="50"/>
      <c r="F743" s="50"/>
      <c r="G743" s="283"/>
      <c r="H743" s="296"/>
      <c r="I743" s="295"/>
      <c r="J743" s="295"/>
      <c r="K743" s="202"/>
      <c r="L743" s="202"/>
      <c r="M743" s="91" t="str">
        <f>IFERROR(VLOOKUP(H743,Lijsten!$H$1:$I$100,2,0),"")</f>
        <v/>
      </c>
      <c r="N743" s="91" t="str" cm="1">
        <f t="array" ref="N743">IFERROR(_xlfn.IFS(AND(LEFT(F743,6)="Arbeid",RIGHT(F743,3)&lt;&gt;"IKS"),IFERROR(VLOOKUP($G743,Tb_KostenTypen[],2,0),"tarief"),RIGHT(F743,3)="IKS","Uurtarief",LEFT(F743,6)="Arbeid","Uurtarief",AND(LEFT(F743,8)="Bijdrage",RIGHT(F743,15)="(vrijwilligers)"),"Vast tarief"),"")</f>
        <v/>
      </c>
      <c r="O743" s="92"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tarief",IF(LEFT(F743,8)="Bijdrage",VLOOKUP($F743,Tb_KostenTypen[],MATCH(Methode_Keuze,Tb_KostenTypen[#Headers],0),0),VLOOKUP($G743,Lijsten!L:O,4,0))),""),"")</f>
        <v/>
      </c>
      <c r="P743" s="92"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tarief",IF(LEFT(F743,8)="Bijdrage",VLOOKUP($F743,Tb_KostenTypen[],MATCH(Methode_Keuze,Tb_KostenTypen[#Headers],0),0),VLOOKUP($G743,Lijsten!L:O,4,0))),""),"")</f>
        <v/>
      </c>
      <c r="Q743" s="50"/>
      <c r="R743" s="50"/>
      <c r="S743" s="83"/>
      <c r="T743" s="51"/>
      <c r="U743" s="4" t="str" cm="1">
        <f t="array" ref="U743">IF(AA743&lt;&gt;"ja",_xlfn.IFNA(_xlfn.IFS(AND(O743&lt;&gt;"",F743&lt;&gt;"",RIGHT($N743,6)="tarief"),O743*Q743,S743&gt;0,IF(F743&lt;&gt;"",S743,"")),""),"")</f>
        <v/>
      </c>
      <c r="V743" s="4" t="str" cm="1">
        <f t="array" ref="V743">IF(AA743&lt;&gt;"ja",_xlfn.IFNA(_xlfn.IFS(AND(P743&lt;&gt;"",R743&lt;&gt;"",RIGHT($N743,6)="tarief"),P743*R743,T743&gt;0,T743),""),"")</f>
        <v/>
      </c>
      <c r="W743" s="4" t="str" cm="1">
        <f t="array" ref="W743">IFERROR(_xlfn.IFS(OR(F743="",LEFT(Methode_Keuze,4)="Geen"),"",AND(U743&lt;&gt;"",F743&lt;&gt;"Arbeidskosten"),ROUND(U743*VLOOKUP(F743,Tb_ProjectKosten[],MATCH(Tb_ProjectKosten[[#Headers],[Forfat_Percentage]],Tb_ProjectKosten[#Headers],0),0),2),AND(F743="Arbeidskosten",G743&lt;&gt;""),IFERROR(ROUND(U743*VLOOKUP(G743,Tb_KostenTypen[],3,0)*VLOOKUP(F743,Tb_ProjectKosten[],MATCH(Tb_ProjectKosten[[#Headers],[Forfat_Percentage]],Tb_ProjectKosten[#Headers],0),0),2),""),U743 &lt;=0,0),"")</f>
        <v/>
      </c>
      <c r="X743" s="4" t="str" cm="1">
        <f t="array" ref="X743">IFERROR(_xlfn.IFS(OR(F743="",LEFT(Methode_Keuze,4)="Geen"),"",AND(V743&lt;&gt;"",F743&lt;&gt;"Arbeidskosten"),ROUND(V743*VLOOKUP(F743,Tb_ProjectKosten[],MATCH(Tb_ProjectKosten[[#Headers],[Forfat_Percentage]],Tb_ProjectKosten[#Headers],0),0),2),AND(F743="Arbeidskosten",G743&lt;&gt;""),IFERROR(ROUND(V743*VLOOKUP(G743,Tb_KostenTypen[],3,0)*VLOOKUP(F743,Tb_ProjectKosten[],MATCH(Tb_ProjectKosten[[#Headers],[Forfat_Percentage]],Tb_ProjectKosten[#Headers],0),0),2),""),V743 &lt;=0,0),"")</f>
        <v/>
      </c>
      <c r="Y743" s="262"/>
      <c r="Z743" s="49"/>
      <c r="AA743" s="37" t="str" cm="1">
        <f t="array" ref="AA743">IFERROR(IF(INDEX(SubsidieTabel!$Q$1:$T$9,MATCH($F743,SubsidieTabel!$Q$1:$Q$9,0),IFERROR(MATCH(Methode_Keuze,SubsidieTabel!$Q$1:$T$1,0),2))&lt;&gt;1=TRUE,"ja",""),"")</f>
        <v/>
      </c>
    </row>
    <row r="744" spans="1:27" ht="15" customHeight="1" x14ac:dyDescent="0.25">
      <c r="A744" s="87"/>
      <c r="B744" s="219" t="str">
        <f>IF(A744&lt;&gt;"",_xlfn.MAXIFS($B$1:B743,$A$1:A743,A744)+1,"")</f>
        <v/>
      </c>
      <c r="C744" s="50"/>
      <c r="D744" s="50"/>
      <c r="E744" s="50"/>
      <c r="F744" s="50"/>
      <c r="G744" s="283"/>
      <c r="H744" s="296"/>
      <c r="I744" s="295"/>
      <c r="J744" s="295"/>
      <c r="K744" s="202"/>
      <c r="L744" s="202"/>
      <c r="M744" s="91" t="str">
        <f>IFERROR(VLOOKUP(H744,Lijsten!$H$1:$I$100,2,0),"")</f>
        <v/>
      </c>
      <c r="N744" s="91" t="str" cm="1">
        <f t="array" ref="N744">IFERROR(_xlfn.IFS(AND(LEFT(F744,6)="Arbeid",RIGHT(F744,3)&lt;&gt;"IKS"),IFERROR(VLOOKUP($G744,Tb_KostenTypen[],2,0),"tarief"),RIGHT(F744,3)="IKS","Uurtarief",LEFT(F744,6)="Arbeid","Uurtarief",AND(LEFT(F744,8)="Bijdrage",RIGHT(F744,15)="(vrijwilligers)"),"Vast tarief"),"")</f>
        <v/>
      </c>
      <c r="O744" s="92"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tarief",IF(LEFT(F744,8)="Bijdrage",VLOOKUP($F744,Tb_KostenTypen[],MATCH(Methode_Keuze,Tb_KostenTypen[#Headers],0),0),VLOOKUP($G744,Lijsten!L:O,4,0))),""),"")</f>
        <v/>
      </c>
      <c r="P744" s="92"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tarief",IF(LEFT(F744,8)="Bijdrage",VLOOKUP($F744,Tb_KostenTypen[],MATCH(Methode_Keuze,Tb_KostenTypen[#Headers],0),0),VLOOKUP($G744,Lijsten!L:O,4,0))),""),"")</f>
        <v/>
      </c>
      <c r="Q744" s="50"/>
      <c r="R744" s="50"/>
      <c r="S744" s="83"/>
      <c r="T744" s="51"/>
      <c r="U744" s="4" t="str" cm="1">
        <f t="array" ref="U744">IF(AA744&lt;&gt;"ja",_xlfn.IFNA(_xlfn.IFS(AND(O744&lt;&gt;"",F744&lt;&gt;"",RIGHT($N744,6)="tarief"),O744*Q744,S744&gt;0,IF(F744&lt;&gt;"",S744,"")),""),"")</f>
        <v/>
      </c>
      <c r="V744" s="4" t="str" cm="1">
        <f t="array" ref="V744">IF(AA744&lt;&gt;"ja",_xlfn.IFNA(_xlfn.IFS(AND(P744&lt;&gt;"",R744&lt;&gt;"",RIGHT($N744,6)="tarief"),P744*R744,T744&gt;0,T744),""),"")</f>
        <v/>
      </c>
      <c r="W744" s="4" t="str" cm="1">
        <f t="array" ref="W744">IFERROR(_xlfn.IFS(OR(F744="",LEFT(Methode_Keuze,4)="Geen"),"",AND(U744&lt;&gt;"",F744&lt;&gt;"Arbeidskosten"),ROUND(U744*VLOOKUP(F744,Tb_ProjectKosten[],MATCH(Tb_ProjectKosten[[#Headers],[Forfat_Percentage]],Tb_ProjectKosten[#Headers],0),0),2),AND(F744="Arbeidskosten",G744&lt;&gt;""),IFERROR(ROUND(U744*VLOOKUP(G744,Tb_KostenTypen[],3,0)*VLOOKUP(F744,Tb_ProjectKosten[],MATCH(Tb_ProjectKosten[[#Headers],[Forfat_Percentage]],Tb_ProjectKosten[#Headers],0),0),2),""),U744 &lt;=0,0),"")</f>
        <v/>
      </c>
      <c r="X744" s="4" t="str" cm="1">
        <f t="array" ref="X744">IFERROR(_xlfn.IFS(OR(F744="",LEFT(Methode_Keuze,4)="Geen"),"",AND(V744&lt;&gt;"",F744&lt;&gt;"Arbeidskosten"),ROUND(V744*VLOOKUP(F744,Tb_ProjectKosten[],MATCH(Tb_ProjectKosten[[#Headers],[Forfat_Percentage]],Tb_ProjectKosten[#Headers],0),0),2),AND(F744="Arbeidskosten",G744&lt;&gt;""),IFERROR(ROUND(V744*VLOOKUP(G744,Tb_KostenTypen[],3,0)*VLOOKUP(F744,Tb_ProjectKosten[],MATCH(Tb_ProjectKosten[[#Headers],[Forfat_Percentage]],Tb_ProjectKosten[#Headers],0),0),2),""),V744 &lt;=0,0),"")</f>
        <v/>
      </c>
      <c r="Y744" s="262"/>
      <c r="Z744" s="49"/>
      <c r="AA744" s="37" t="str" cm="1">
        <f t="array" ref="AA744">IFERROR(IF(INDEX(SubsidieTabel!$Q$1:$T$9,MATCH($F744,SubsidieTabel!$Q$1:$Q$9,0),IFERROR(MATCH(Methode_Keuze,SubsidieTabel!$Q$1:$T$1,0),2))&lt;&gt;1=TRUE,"ja",""),"")</f>
        <v/>
      </c>
    </row>
    <row r="745" spans="1:27" ht="15" customHeight="1" x14ac:dyDescent="0.25">
      <c r="A745" s="87"/>
      <c r="B745" s="219" t="str">
        <f>IF(A745&lt;&gt;"",_xlfn.MAXIFS($B$1:B744,$A$1:A744,A745)+1,"")</f>
        <v/>
      </c>
      <c r="C745" s="50"/>
      <c r="D745" s="50"/>
      <c r="E745" s="50"/>
      <c r="F745" s="50"/>
      <c r="G745" s="283"/>
      <c r="H745" s="296"/>
      <c r="I745" s="295"/>
      <c r="J745" s="295"/>
      <c r="K745" s="202"/>
      <c r="L745" s="202"/>
      <c r="M745" s="91" t="str">
        <f>IFERROR(VLOOKUP(H745,Lijsten!$H$1:$I$100,2,0),"")</f>
        <v/>
      </c>
      <c r="N745" s="91" t="str" cm="1">
        <f t="array" ref="N745">IFERROR(_xlfn.IFS(AND(LEFT(F745,6)="Arbeid",RIGHT(F745,3)&lt;&gt;"IKS"),IFERROR(VLOOKUP($G745,Tb_KostenTypen[],2,0),"tarief"),RIGHT(F745,3)="IKS","Uurtarief",LEFT(F745,6)="Arbeid","Uurtarief",AND(LEFT(F745,8)="Bijdrage",RIGHT(F745,15)="(vrijwilligers)"),"Vast tarief"),"")</f>
        <v/>
      </c>
      <c r="O745" s="92"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tarief",IF(LEFT(F745,8)="Bijdrage",VLOOKUP($F745,Tb_KostenTypen[],MATCH(Methode_Keuze,Tb_KostenTypen[#Headers],0),0),VLOOKUP($G745,Lijsten!L:O,4,0))),""),"")</f>
        <v/>
      </c>
      <c r="P745" s="92"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tarief",IF(LEFT(F745,8)="Bijdrage",VLOOKUP($F745,Tb_KostenTypen[],MATCH(Methode_Keuze,Tb_KostenTypen[#Headers],0),0),VLOOKUP($G745,Lijsten!L:O,4,0))),""),"")</f>
        <v/>
      </c>
      <c r="Q745" s="50"/>
      <c r="R745" s="50"/>
      <c r="S745" s="83"/>
      <c r="T745" s="51"/>
      <c r="U745" s="4" t="str" cm="1">
        <f t="array" ref="U745">IF(AA745&lt;&gt;"ja",_xlfn.IFNA(_xlfn.IFS(AND(O745&lt;&gt;"",F745&lt;&gt;"",RIGHT($N745,6)="tarief"),O745*Q745,S745&gt;0,IF(F745&lt;&gt;"",S745,"")),""),"")</f>
        <v/>
      </c>
      <c r="V745" s="4" t="str" cm="1">
        <f t="array" ref="V745">IF(AA745&lt;&gt;"ja",_xlfn.IFNA(_xlfn.IFS(AND(P745&lt;&gt;"",R745&lt;&gt;"",RIGHT($N745,6)="tarief"),P745*R745,T745&gt;0,T745),""),"")</f>
        <v/>
      </c>
      <c r="W745" s="4" t="str" cm="1">
        <f t="array" ref="W745">IFERROR(_xlfn.IFS(OR(F745="",LEFT(Methode_Keuze,4)="Geen"),"",AND(U745&lt;&gt;"",F745&lt;&gt;"Arbeidskosten"),ROUND(U745*VLOOKUP(F745,Tb_ProjectKosten[],MATCH(Tb_ProjectKosten[[#Headers],[Forfat_Percentage]],Tb_ProjectKosten[#Headers],0),0),2),AND(F745="Arbeidskosten",G745&lt;&gt;""),IFERROR(ROUND(U745*VLOOKUP(G745,Tb_KostenTypen[],3,0)*VLOOKUP(F745,Tb_ProjectKosten[],MATCH(Tb_ProjectKosten[[#Headers],[Forfat_Percentage]],Tb_ProjectKosten[#Headers],0),0),2),""),U745 &lt;=0,0),"")</f>
        <v/>
      </c>
      <c r="X745" s="4" t="str" cm="1">
        <f t="array" ref="X745">IFERROR(_xlfn.IFS(OR(F745="",LEFT(Methode_Keuze,4)="Geen"),"",AND(V745&lt;&gt;"",F745&lt;&gt;"Arbeidskosten"),ROUND(V745*VLOOKUP(F745,Tb_ProjectKosten[],MATCH(Tb_ProjectKosten[[#Headers],[Forfat_Percentage]],Tb_ProjectKosten[#Headers],0),0),2),AND(F745="Arbeidskosten",G745&lt;&gt;""),IFERROR(ROUND(V745*VLOOKUP(G745,Tb_KostenTypen[],3,0)*VLOOKUP(F745,Tb_ProjectKosten[],MATCH(Tb_ProjectKosten[[#Headers],[Forfat_Percentage]],Tb_ProjectKosten[#Headers],0),0),2),""),V745 &lt;=0,0),"")</f>
        <v/>
      </c>
      <c r="Y745" s="262"/>
      <c r="Z745" s="49"/>
      <c r="AA745" s="37" t="str" cm="1">
        <f t="array" ref="AA745">IFERROR(IF(INDEX(SubsidieTabel!$Q$1:$T$9,MATCH($F745,SubsidieTabel!$Q$1:$Q$9,0),IFERROR(MATCH(Methode_Keuze,SubsidieTabel!$Q$1:$T$1,0),2))&lt;&gt;1=TRUE,"ja",""),"")</f>
        <v/>
      </c>
    </row>
    <row r="746" spans="1:27" ht="15" customHeight="1" x14ac:dyDescent="0.25">
      <c r="A746" s="87"/>
      <c r="B746" s="219" t="str">
        <f>IF(A746&lt;&gt;"",_xlfn.MAXIFS($B$1:B745,$A$1:A745,A746)+1,"")</f>
        <v/>
      </c>
      <c r="C746" s="50"/>
      <c r="D746" s="50"/>
      <c r="E746" s="50"/>
      <c r="F746" s="50"/>
      <c r="G746" s="283"/>
      <c r="H746" s="296"/>
      <c r="I746" s="295"/>
      <c r="J746" s="295"/>
      <c r="K746" s="202"/>
      <c r="L746" s="202"/>
      <c r="M746" s="91" t="str">
        <f>IFERROR(VLOOKUP(H746,Lijsten!$H$1:$I$100,2,0),"")</f>
        <v/>
      </c>
      <c r="N746" s="91" t="str" cm="1">
        <f t="array" ref="N746">IFERROR(_xlfn.IFS(AND(LEFT(F746,6)="Arbeid",RIGHT(F746,3)&lt;&gt;"IKS"),IFERROR(VLOOKUP($G746,Tb_KostenTypen[],2,0),"tarief"),RIGHT(F746,3)="IKS","Uurtarief",LEFT(F746,6)="Arbeid","Uurtarief",AND(LEFT(F746,8)="Bijdrage",RIGHT(F746,15)="(vrijwilligers)"),"Vast tarief"),"")</f>
        <v/>
      </c>
      <c r="O746" s="92"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tarief",IF(LEFT(F746,8)="Bijdrage",VLOOKUP($F746,Tb_KostenTypen[],MATCH(Methode_Keuze,Tb_KostenTypen[#Headers],0),0),VLOOKUP($G746,Lijsten!L:O,4,0))),""),"")</f>
        <v/>
      </c>
      <c r="P746" s="92"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tarief",IF(LEFT(F746,8)="Bijdrage",VLOOKUP($F746,Tb_KostenTypen[],MATCH(Methode_Keuze,Tb_KostenTypen[#Headers],0),0),VLOOKUP($G746,Lijsten!L:O,4,0))),""),"")</f>
        <v/>
      </c>
      <c r="Q746" s="50"/>
      <c r="R746" s="50"/>
      <c r="S746" s="83"/>
      <c r="T746" s="51"/>
      <c r="U746" s="4" t="str" cm="1">
        <f t="array" ref="U746">IF(AA746&lt;&gt;"ja",_xlfn.IFNA(_xlfn.IFS(AND(O746&lt;&gt;"",F746&lt;&gt;"",RIGHT($N746,6)="tarief"),O746*Q746,S746&gt;0,IF(F746&lt;&gt;"",S746,"")),""),"")</f>
        <v/>
      </c>
      <c r="V746" s="4" t="str" cm="1">
        <f t="array" ref="V746">IF(AA746&lt;&gt;"ja",_xlfn.IFNA(_xlfn.IFS(AND(P746&lt;&gt;"",R746&lt;&gt;"",RIGHT($N746,6)="tarief"),P746*R746,T746&gt;0,T746),""),"")</f>
        <v/>
      </c>
      <c r="W746" s="4" t="str" cm="1">
        <f t="array" ref="W746">IFERROR(_xlfn.IFS(OR(F746="",LEFT(Methode_Keuze,4)="Geen"),"",AND(U746&lt;&gt;"",F746&lt;&gt;"Arbeidskosten"),ROUND(U746*VLOOKUP(F746,Tb_ProjectKosten[],MATCH(Tb_ProjectKosten[[#Headers],[Forfat_Percentage]],Tb_ProjectKosten[#Headers],0),0),2),AND(F746="Arbeidskosten",G746&lt;&gt;""),IFERROR(ROUND(U746*VLOOKUP(G746,Tb_KostenTypen[],3,0)*VLOOKUP(F746,Tb_ProjectKosten[],MATCH(Tb_ProjectKosten[[#Headers],[Forfat_Percentage]],Tb_ProjectKosten[#Headers],0),0),2),""),U746 &lt;=0,0),"")</f>
        <v/>
      </c>
      <c r="X746" s="4" t="str" cm="1">
        <f t="array" ref="X746">IFERROR(_xlfn.IFS(OR(F746="",LEFT(Methode_Keuze,4)="Geen"),"",AND(V746&lt;&gt;"",F746&lt;&gt;"Arbeidskosten"),ROUND(V746*VLOOKUP(F746,Tb_ProjectKosten[],MATCH(Tb_ProjectKosten[[#Headers],[Forfat_Percentage]],Tb_ProjectKosten[#Headers],0),0),2),AND(F746="Arbeidskosten",G746&lt;&gt;""),IFERROR(ROUND(V746*VLOOKUP(G746,Tb_KostenTypen[],3,0)*VLOOKUP(F746,Tb_ProjectKosten[],MATCH(Tb_ProjectKosten[[#Headers],[Forfat_Percentage]],Tb_ProjectKosten[#Headers],0),0),2),""),V746 &lt;=0,0),"")</f>
        <v/>
      </c>
      <c r="Y746" s="262"/>
      <c r="Z746" s="49"/>
      <c r="AA746" s="37" t="str" cm="1">
        <f t="array" ref="AA746">IFERROR(IF(INDEX(SubsidieTabel!$Q$1:$T$9,MATCH($F746,SubsidieTabel!$Q$1:$Q$9,0),IFERROR(MATCH(Methode_Keuze,SubsidieTabel!$Q$1:$T$1,0),2))&lt;&gt;1=TRUE,"ja",""),"")</f>
        <v/>
      </c>
    </row>
    <row r="747" spans="1:27" ht="15" customHeight="1" x14ac:dyDescent="0.25">
      <c r="A747" s="87"/>
      <c r="B747" s="219" t="str">
        <f>IF(A747&lt;&gt;"",_xlfn.MAXIFS($B$1:B746,$A$1:A746,A747)+1,"")</f>
        <v/>
      </c>
      <c r="C747" s="50"/>
      <c r="D747" s="50"/>
      <c r="E747" s="50"/>
      <c r="F747" s="50"/>
      <c r="G747" s="283"/>
      <c r="H747" s="296"/>
      <c r="I747" s="295"/>
      <c r="J747" s="295"/>
      <c r="K747" s="202"/>
      <c r="L747" s="202"/>
      <c r="M747" s="91" t="str">
        <f>IFERROR(VLOOKUP(H747,Lijsten!$H$1:$I$100,2,0),"")</f>
        <v/>
      </c>
      <c r="N747" s="91" t="str" cm="1">
        <f t="array" ref="N747">IFERROR(_xlfn.IFS(AND(LEFT(F747,6)="Arbeid",RIGHT(F747,3)&lt;&gt;"IKS"),IFERROR(VLOOKUP($G747,Tb_KostenTypen[],2,0),"tarief"),RIGHT(F747,3)="IKS","Uurtarief",LEFT(F747,6)="Arbeid","Uurtarief",AND(LEFT(F747,8)="Bijdrage",RIGHT(F747,15)="(vrijwilligers)"),"Vast tarief"),"")</f>
        <v/>
      </c>
      <c r="O747" s="92"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tarief",IF(LEFT(F747,8)="Bijdrage",VLOOKUP($F747,Tb_KostenTypen[],MATCH(Methode_Keuze,Tb_KostenTypen[#Headers],0),0),VLOOKUP($G747,Lijsten!L:O,4,0))),""),"")</f>
        <v/>
      </c>
      <c r="P747" s="92"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tarief",IF(LEFT(F747,8)="Bijdrage",VLOOKUP($F747,Tb_KostenTypen[],MATCH(Methode_Keuze,Tb_KostenTypen[#Headers],0),0),VLOOKUP($G747,Lijsten!L:O,4,0))),""),"")</f>
        <v/>
      </c>
      <c r="Q747" s="50"/>
      <c r="R747" s="50"/>
      <c r="S747" s="83"/>
      <c r="T747" s="51"/>
      <c r="U747" s="4" t="str" cm="1">
        <f t="array" ref="U747">IF(AA747&lt;&gt;"ja",_xlfn.IFNA(_xlfn.IFS(AND(O747&lt;&gt;"",F747&lt;&gt;"",RIGHT($N747,6)="tarief"),O747*Q747,S747&gt;0,IF(F747&lt;&gt;"",S747,"")),""),"")</f>
        <v/>
      </c>
      <c r="V747" s="4" t="str" cm="1">
        <f t="array" ref="V747">IF(AA747&lt;&gt;"ja",_xlfn.IFNA(_xlfn.IFS(AND(P747&lt;&gt;"",R747&lt;&gt;"",RIGHT($N747,6)="tarief"),P747*R747,T747&gt;0,T747),""),"")</f>
        <v/>
      </c>
      <c r="W747" s="4" t="str" cm="1">
        <f t="array" ref="W747">IFERROR(_xlfn.IFS(OR(F747="",LEFT(Methode_Keuze,4)="Geen"),"",AND(U747&lt;&gt;"",F747&lt;&gt;"Arbeidskosten"),ROUND(U747*VLOOKUP(F747,Tb_ProjectKosten[],MATCH(Tb_ProjectKosten[[#Headers],[Forfat_Percentage]],Tb_ProjectKosten[#Headers],0),0),2),AND(F747="Arbeidskosten",G747&lt;&gt;""),IFERROR(ROUND(U747*VLOOKUP(G747,Tb_KostenTypen[],3,0)*VLOOKUP(F747,Tb_ProjectKosten[],MATCH(Tb_ProjectKosten[[#Headers],[Forfat_Percentage]],Tb_ProjectKosten[#Headers],0),0),2),""),U747 &lt;=0,0),"")</f>
        <v/>
      </c>
      <c r="X747" s="4" t="str" cm="1">
        <f t="array" ref="X747">IFERROR(_xlfn.IFS(OR(F747="",LEFT(Methode_Keuze,4)="Geen"),"",AND(V747&lt;&gt;"",F747&lt;&gt;"Arbeidskosten"),ROUND(V747*VLOOKUP(F747,Tb_ProjectKosten[],MATCH(Tb_ProjectKosten[[#Headers],[Forfat_Percentage]],Tb_ProjectKosten[#Headers],0),0),2),AND(F747="Arbeidskosten",G747&lt;&gt;""),IFERROR(ROUND(V747*VLOOKUP(G747,Tb_KostenTypen[],3,0)*VLOOKUP(F747,Tb_ProjectKosten[],MATCH(Tb_ProjectKosten[[#Headers],[Forfat_Percentage]],Tb_ProjectKosten[#Headers],0),0),2),""),V747 &lt;=0,0),"")</f>
        <v/>
      </c>
      <c r="Y747" s="262"/>
      <c r="Z747" s="49"/>
      <c r="AA747" s="37" t="str" cm="1">
        <f t="array" ref="AA747">IFERROR(IF(INDEX(SubsidieTabel!$Q$1:$T$9,MATCH($F747,SubsidieTabel!$Q$1:$Q$9,0),IFERROR(MATCH(Methode_Keuze,SubsidieTabel!$Q$1:$T$1,0),2))&lt;&gt;1=TRUE,"ja",""),"")</f>
        <v/>
      </c>
    </row>
    <row r="748" spans="1:27" ht="15" customHeight="1" x14ac:dyDescent="0.25">
      <c r="A748" s="87"/>
      <c r="B748" s="219" t="str">
        <f>IF(A748&lt;&gt;"",_xlfn.MAXIFS($B$1:B747,$A$1:A747,A748)+1,"")</f>
        <v/>
      </c>
      <c r="C748" s="50"/>
      <c r="D748" s="50"/>
      <c r="E748" s="50"/>
      <c r="F748" s="50"/>
      <c r="G748" s="283"/>
      <c r="H748" s="296"/>
      <c r="I748" s="295"/>
      <c r="J748" s="295"/>
      <c r="K748" s="202"/>
      <c r="L748" s="202"/>
      <c r="M748" s="91" t="str">
        <f>IFERROR(VLOOKUP(H748,Lijsten!$H$1:$I$100,2,0),"")</f>
        <v/>
      </c>
      <c r="N748" s="91" t="str" cm="1">
        <f t="array" ref="N748">IFERROR(_xlfn.IFS(AND(LEFT(F748,6)="Arbeid",RIGHT(F748,3)&lt;&gt;"IKS"),IFERROR(VLOOKUP($G748,Tb_KostenTypen[],2,0),"tarief"),RIGHT(F748,3)="IKS","Uurtarief",LEFT(F748,6)="Arbeid","Uurtarief",AND(LEFT(F748,8)="Bijdrage",RIGHT(F748,15)="(vrijwilligers)"),"Vast tarief"),"")</f>
        <v/>
      </c>
      <c r="O748" s="92"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tarief",IF(LEFT(F748,8)="Bijdrage",VLOOKUP($F748,Tb_KostenTypen[],MATCH(Methode_Keuze,Tb_KostenTypen[#Headers],0),0),VLOOKUP($G748,Lijsten!L:O,4,0))),""),"")</f>
        <v/>
      </c>
      <c r="P748" s="92"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tarief",IF(LEFT(F748,8)="Bijdrage",VLOOKUP($F748,Tb_KostenTypen[],MATCH(Methode_Keuze,Tb_KostenTypen[#Headers],0),0),VLOOKUP($G748,Lijsten!L:O,4,0))),""),"")</f>
        <v/>
      </c>
      <c r="Q748" s="50"/>
      <c r="R748" s="50"/>
      <c r="S748" s="83"/>
      <c r="T748" s="51"/>
      <c r="U748" s="4" t="str" cm="1">
        <f t="array" ref="U748">IF(AA748&lt;&gt;"ja",_xlfn.IFNA(_xlfn.IFS(AND(O748&lt;&gt;"",F748&lt;&gt;"",RIGHT($N748,6)="tarief"),O748*Q748,S748&gt;0,IF(F748&lt;&gt;"",S748,"")),""),"")</f>
        <v/>
      </c>
      <c r="V748" s="4" t="str" cm="1">
        <f t="array" ref="V748">IF(AA748&lt;&gt;"ja",_xlfn.IFNA(_xlfn.IFS(AND(P748&lt;&gt;"",R748&lt;&gt;"",RIGHT($N748,6)="tarief"),P748*R748,T748&gt;0,T748),""),"")</f>
        <v/>
      </c>
      <c r="W748" s="4" t="str" cm="1">
        <f t="array" ref="W748">IFERROR(_xlfn.IFS(OR(F748="",LEFT(Methode_Keuze,4)="Geen"),"",AND(U748&lt;&gt;"",F748&lt;&gt;"Arbeidskosten"),ROUND(U748*VLOOKUP(F748,Tb_ProjectKosten[],MATCH(Tb_ProjectKosten[[#Headers],[Forfat_Percentage]],Tb_ProjectKosten[#Headers],0),0),2),AND(F748="Arbeidskosten",G748&lt;&gt;""),IFERROR(ROUND(U748*VLOOKUP(G748,Tb_KostenTypen[],3,0)*VLOOKUP(F748,Tb_ProjectKosten[],MATCH(Tb_ProjectKosten[[#Headers],[Forfat_Percentage]],Tb_ProjectKosten[#Headers],0),0),2),""),U748 &lt;=0,0),"")</f>
        <v/>
      </c>
      <c r="X748" s="4" t="str" cm="1">
        <f t="array" ref="X748">IFERROR(_xlfn.IFS(OR(F748="",LEFT(Methode_Keuze,4)="Geen"),"",AND(V748&lt;&gt;"",F748&lt;&gt;"Arbeidskosten"),ROUND(V748*VLOOKUP(F748,Tb_ProjectKosten[],MATCH(Tb_ProjectKosten[[#Headers],[Forfat_Percentage]],Tb_ProjectKosten[#Headers],0),0),2),AND(F748="Arbeidskosten",G748&lt;&gt;""),IFERROR(ROUND(V748*VLOOKUP(G748,Tb_KostenTypen[],3,0)*VLOOKUP(F748,Tb_ProjectKosten[],MATCH(Tb_ProjectKosten[[#Headers],[Forfat_Percentage]],Tb_ProjectKosten[#Headers],0),0),2),""),V748 &lt;=0,0),"")</f>
        <v/>
      </c>
      <c r="Y748" s="262"/>
      <c r="Z748" s="49"/>
      <c r="AA748" s="37" t="str" cm="1">
        <f t="array" ref="AA748">IFERROR(IF(INDEX(SubsidieTabel!$Q$1:$T$9,MATCH($F748,SubsidieTabel!$Q$1:$Q$9,0),IFERROR(MATCH(Methode_Keuze,SubsidieTabel!$Q$1:$T$1,0),2))&lt;&gt;1=TRUE,"ja",""),"")</f>
        <v/>
      </c>
    </row>
    <row r="749" spans="1:27" ht="15" customHeight="1" x14ac:dyDescent="0.25">
      <c r="A749" s="87"/>
      <c r="B749" s="219" t="str">
        <f>IF(A749&lt;&gt;"",_xlfn.MAXIFS($B$1:B748,$A$1:A748,A749)+1,"")</f>
        <v/>
      </c>
      <c r="C749" s="50"/>
      <c r="D749" s="50"/>
      <c r="E749" s="50"/>
      <c r="F749" s="50"/>
      <c r="G749" s="283"/>
      <c r="H749" s="296"/>
      <c r="I749" s="295"/>
      <c r="J749" s="295"/>
      <c r="K749" s="202"/>
      <c r="L749" s="202"/>
      <c r="M749" s="91" t="str">
        <f>IFERROR(VLOOKUP(H749,Lijsten!$H$1:$I$100,2,0),"")</f>
        <v/>
      </c>
      <c r="N749" s="91" t="str" cm="1">
        <f t="array" ref="N749">IFERROR(_xlfn.IFS(AND(LEFT(F749,6)="Arbeid",RIGHT(F749,3)&lt;&gt;"IKS"),IFERROR(VLOOKUP($G749,Tb_KostenTypen[],2,0),"tarief"),RIGHT(F749,3)="IKS","Uurtarief",LEFT(F749,6)="Arbeid","Uurtarief",AND(LEFT(F749,8)="Bijdrage",RIGHT(F749,15)="(vrijwilligers)"),"Vast tarief"),"")</f>
        <v/>
      </c>
      <c r="O749" s="92"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tarief",IF(LEFT(F749,8)="Bijdrage",VLOOKUP($F749,Tb_KostenTypen[],MATCH(Methode_Keuze,Tb_KostenTypen[#Headers],0),0),VLOOKUP($G749,Lijsten!L:O,4,0))),""),"")</f>
        <v/>
      </c>
      <c r="P749" s="92"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tarief",IF(LEFT(F749,8)="Bijdrage",VLOOKUP($F749,Tb_KostenTypen[],MATCH(Methode_Keuze,Tb_KostenTypen[#Headers],0),0),VLOOKUP($G749,Lijsten!L:O,4,0))),""),"")</f>
        <v/>
      </c>
      <c r="Q749" s="50"/>
      <c r="R749" s="50"/>
      <c r="S749" s="83"/>
      <c r="T749" s="51"/>
      <c r="U749" s="4" t="str" cm="1">
        <f t="array" ref="U749">IF(AA749&lt;&gt;"ja",_xlfn.IFNA(_xlfn.IFS(AND(O749&lt;&gt;"",F749&lt;&gt;"",RIGHT($N749,6)="tarief"),O749*Q749,S749&gt;0,IF(F749&lt;&gt;"",S749,"")),""),"")</f>
        <v/>
      </c>
      <c r="V749" s="4" t="str" cm="1">
        <f t="array" ref="V749">IF(AA749&lt;&gt;"ja",_xlfn.IFNA(_xlfn.IFS(AND(P749&lt;&gt;"",R749&lt;&gt;"",RIGHT($N749,6)="tarief"),P749*R749,T749&gt;0,T749),""),"")</f>
        <v/>
      </c>
      <c r="W749" s="4" t="str" cm="1">
        <f t="array" ref="W749">IFERROR(_xlfn.IFS(OR(F749="",LEFT(Methode_Keuze,4)="Geen"),"",AND(U749&lt;&gt;"",F749&lt;&gt;"Arbeidskosten"),ROUND(U749*VLOOKUP(F749,Tb_ProjectKosten[],MATCH(Tb_ProjectKosten[[#Headers],[Forfat_Percentage]],Tb_ProjectKosten[#Headers],0),0),2),AND(F749="Arbeidskosten",G749&lt;&gt;""),IFERROR(ROUND(U749*VLOOKUP(G749,Tb_KostenTypen[],3,0)*VLOOKUP(F749,Tb_ProjectKosten[],MATCH(Tb_ProjectKosten[[#Headers],[Forfat_Percentage]],Tb_ProjectKosten[#Headers],0),0),2),""),U749 &lt;=0,0),"")</f>
        <v/>
      </c>
      <c r="X749" s="4" t="str" cm="1">
        <f t="array" ref="X749">IFERROR(_xlfn.IFS(OR(F749="",LEFT(Methode_Keuze,4)="Geen"),"",AND(V749&lt;&gt;"",F749&lt;&gt;"Arbeidskosten"),ROUND(V749*VLOOKUP(F749,Tb_ProjectKosten[],MATCH(Tb_ProjectKosten[[#Headers],[Forfat_Percentage]],Tb_ProjectKosten[#Headers],0),0),2),AND(F749="Arbeidskosten",G749&lt;&gt;""),IFERROR(ROUND(V749*VLOOKUP(G749,Tb_KostenTypen[],3,0)*VLOOKUP(F749,Tb_ProjectKosten[],MATCH(Tb_ProjectKosten[[#Headers],[Forfat_Percentage]],Tb_ProjectKosten[#Headers],0),0),2),""),V749 &lt;=0,0),"")</f>
        <v/>
      </c>
      <c r="Y749" s="262"/>
      <c r="Z749" s="49"/>
      <c r="AA749" s="37" t="str" cm="1">
        <f t="array" ref="AA749">IFERROR(IF(INDEX(SubsidieTabel!$Q$1:$T$9,MATCH($F749,SubsidieTabel!$Q$1:$Q$9,0),IFERROR(MATCH(Methode_Keuze,SubsidieTabel!$Q$1:$T$1,0),2))&lt;&gt;1=TRUE,"ja",""),"")</f>
        <v/>
      </c>
    </row>
    <row r="750" spans="1:27" ht="15" customHeight="1" x14ac:dyDescent="0.25">
      <c r="A750" s="87"/>
      <c r="B750" s="219" t="str">
        <f>IF(A750&lt;&gt;"",_xlfn.MAXIFS($B$1:B749,$A$1:A749,A750)+1,"")</f>
        <v/>
      </c>
      <c r="C750" s="50"/>
      <c r="D750" s="50"/>
      <c r="E750" s="50"/>
      <c r="F750" s="50"/>
      <c r="G750" s="283"/>
      <c r="H750" s="296"/>
      <c r="I750" s="295"/>
      <c r="J750" s="295"/>
      <c r="K750" s="202"/>
      <c r="L750" s="202"/>
      <c r="M750" s="91" t="str">
        <f>IFERROR(VLOOKUP(H750,Lijsten!$H$1:$I$100,2,0),"")</f>
        <v/>
      </c>
      <c r="N750" s="91" t="str" cm="1">
        <f t="array" ref="N750">IFERROR(_xlfn.IFS(AND(LEFT(F750,6)="Arbeid",RIGHT(F750,3)&lt;&gt;"IKS"),IFERROR(VLOOKUP($G750,Tb_KostenTypen[],2,0),"tarief"),RIGHT(F750,3)="IKS","Uurtarief",LEFT(F750,6)="Arbeid","Uurtarief",AND(LEFT(F750,8)="Bijdrage",RIGHT(F750,15)="(vrijwilligers)"),"Vast tarief"),"")</f>
        <v/>
      </c>
      <c r="O750" s="92"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tarief",IF(LEFT(F750,8)="Bijdrage",VLOOKUP($F750,Tb_KostenTypen[],MATCH(Methode_Keuze,Tb_KostenTypen[#Headers],0),0),VLOOKUP($G750,Lijsten!L:O,4,0))),""),"")</f>
        <v/>
      </c>
      <c r="P750" s="92"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tarief",IF(LEFT(F750,8)="Bijdrage",VLOOKUP($F750,Tb_KostenTypen[],MATCH(Methode_Keuze,Tb_KostenTypen[#Headers],0),0),VLOOKUP($G750,Lijsten!L:O,4,0))),""),"")</f>
        <v/>
      </c>
      <c r="Q750" s="50"/>
      <c r="R750" s="50"/>
      <c r="S750" s="83"/>
      <c r="T750" s="51"/>
      <c r="U750" s="4" t="str" cm="1">
        <f t="array" ref="U750">IF(AA750&lt;&gt;"ja",_xlfn.IFNA(_xlfn.IFS(AND(O750&lt;&gt;"",F750&lt;&gt;"",RIGHT($N750,6)="tarief"),O750*Q750,S750&gt;0,IF(F750&lt;&gt;"",S750,"")),""),"")</f>
        <v/>
      </c>
      <c r="V750" s="4" t="str" cm="1">
        <f t="array" ref="V750">IF(AA750&lt;&gt;"ja",_xlfn.IFNA(_xlfn.IFS(AND(P750&lt;&gt;"",R750&lt;&gt;"",RIGHT($N750,6)="tarief"),P750*R750,T750&gt;0,T750),""),"")</f>
        <v/>
      </c>
      <c r="W750" s="4" t="str" cm="1">
        <f t="array" ref="W750">IFERROR(_xlfn.IFS(OR(F750="",LEFT(Methode_Keuze,4)="Geen"),"",AND(U750&lt;&gt;"",F750&lt;&gt;"Arbeidskosten"),ROUND(U750*VLOOKUP(F750,Tb_ProjectKosten[],MATCH(Tb_ProjectKosten[[#Headers],[Forfat_Percentage]],Tb_ProjectKosten[#Headers],0),0),2),AND(F750="Arbeidskosten",G750&lt;&gt;""),IFERROR(ROUND(U750*VLOOKUP(G750,Tb_KostenTypen[],3,0)*VLOOKUP(F750,Tb_ProjectKosten[],MATCH(Tb_ProjectKosten[[#Headers],[Forfat_Percentage]],Tb_ProjectKosten[#Headers],0),0),2),""),U750 &lt;=0,0),"")</f>
        <v/>
      </c>
      <c r="X750" s="4" t="str" cm="1">
        <f t="array" ref="X750">IFERROR(_xlfn.IFS(OR(F750="",LEFT(Methode_Keuze,4)="Geen"),"",AND(V750&lt;&gt;"",F750&lt;&gt;"Arbeidskosten"),ROUND(V750*VLOOKUP(F750,Tb_ProjectKosten[],MATCH(Tb_ProjectKosten[[#Headers],[Forfat_Percentage]],Tb_ProjectKosten[#Headers],0),0),2),AND(F750="Arbeidskosten",G750&lt;&gt;""),IFERROR(ROUND(V750*VLOOKUP(G750,Tb_KostenTypen[],3,0)*VLOOKUP(F750,Tb_ProjectKosten[],MATCH(Tb_ProjectKosten[[#Headers],[Forfat_Percentage]],Tb_ProjectKosten[#Headers],0),0),2),""),V750 &lt;=0,0),"")</f>
        <v/>
      </c>
      <c r="Y750" s="262"/>
      <c r="Z750" s="49"/>
      <c r="AA750" s="37" t="str" cm="1">
        <f t="array" ref="AA750">IFERROR(IF(INDEX(SubsidieTabel!$Q$1:$T$9,MATCH($F750,SubsidieTabel!$Q$1:$Q$9,0),IFERROR(MATCH(Methode_Keuze,SubsidieTabel!$Q$1:$T$1,0),2))&lt;&gt;1=TRUE,"ja",""),"")</f>
        <v/>
      </c>
    </row>
    <row r="751" spans="1:27" ht="15" customHeight="1" x14ac:dyDescent="0.25">
      <c r="A751" s="87"/>
      <c r="B751" s="219" t="str">
        <f>IF(A751&lt;&gt;"",_xlfn.MAXIFS($B$1:B750,$A$1:A750,A751)+1,"")</f>
        <v/>
      </c>
      <c r="C751" s="50"/>
      <c r="D751" s="50"/>
      <c r="E751" s="50"/>
      <c r="F751" s="50"/>
      <c r="G751" s="283"/>
      <c r="H751" s="296"/>
      <c r="I751" s="295"/>
      <c r="J751" s="295"/>
      <c r="K751" s="202"/>
      <c r="L751" s="202"/>
      <c r="M751" s="91" t="str">
        <f>IFERROR(VLOOKUP(H751,Lijsten!$H$1:$I$100,2,0),"")</f>
        <v/>
      </c>
      <c r="N751" s="91" t="str" cm="1">
        <f t="array" ref="N751">IFERROR(_xlfn.IFS(AND(LEFT(F751,6)="Arbeid",RIGHT(F751,3)&lt;&gt;"IKS"),IFERROR(VLOOKUP($G751,Tb_KostenTypen[],2,0),"tarief"),RIGHT(F751,3)="IKS","Uurtarief",LEFT(F751,6)="Arbeid","Uurtarief",AND(LEFT(F751,8)="Bijdrage",RIGHT(F751,15)="(vrijwilligers)"),"Vast tarief"),"")</f>
        <v/>
      </c>
      <c r="O751" s="92"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tarief",IF(LEFT(F751,8)="Bijdrage",VLOOKUP($F751,Tb_KostenTypen[],MATCH(Methode_Keuze,Tb_KostenTypen[#Headers],0),0),VLOOKUP($G751,Lijsten!L:O,4,0))),""),"")</f>
        <v/>
      </c>
      <c r="P751" s="92"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tarief",IF(LEFT(F751,8)="Bijdrage",VLOOKUP($F751,Tb_KostenTypen[],MATCH(Methode_Keuze,Tb_KostenTypen[#Headers],0),0),VLOOKUP($G751,Lijsten!L:O,4,0))),""),"")</f>
        <v/>
      </c>
      <c r="Q751" s="50"/>
      <c r="R751" s="50"/>
      <c r="S751" s="83"/>
      <c r="T751" s="51"/>
      <c r="U751" s="4" t="str" cm="1">
        <f t="array" ref="U751">IF(AA751&lt;&gt;"ja",_xlfn.IFNA(_xlfn.IFS(AND(O751&lt;&gt;"",F751&lt;&gt;"",RIGHT($N751,6)="tarief"),O751*Q751,S751&gt;0,IF(F751&lt;&gt;"",S751,"")),""),"")</f>
        <v/>
      </c>
      <c r="V751" s="4" t="str" cm="1">
        <f t="array" ref="V751">IF(AA751&lt;&gt;"ja",_xlfn.IFNA(_xlfn.IFS(AND(P751&lt;&gt;"",R751&lt;&gt;"",RIGHT($N751,6)="tarief"),P751*R751,T751&gt;0,T751),""),"")</f>
        <v/>
      </c>
      <c r="W751" s="4" t="str" cm="1">
        <f t="array" ref="W751">IFERROR(_xlfn.IFS(OR(F751="",LEFT(Methode_Keuze,4)="Geen"),"",AND(U751&lt;&gt;"",F751&lt;&gt;"Arbeidskosten"),ROUND(U751*VLOOKUP(F751,Tb_ProjectKosten[],MATCH(Tb_ProjectKosten[[#Headers],[Forfat_Percentage]],Tb_ProjectKosten[#Headers],0),0),2),AND(F751="Arbeidskosten",G751&lt;&gt;""),IFERROR(ROUND(U751*VLOOKUP(G751,Tb_KostenTypen[],3,0)*VLOOKUP(F751,Tb_ProjectKosten[],MATCH(Tb_ProjectKosten[[#Headers],[Forfat_Percentage]],Tb_ProjectKosten[#Headers],0),0),2),""),U751 &lt;=0,0),"")</f>
        <v/>
      </c>
      <c r="X751" s="4" t="str" cm="1">
        <f t="array" ref="X751">IFERROR(_xlfn.IFS(OR(F751="",LEFT(Methode_Keuze,4)="Geen"),"",AND(V751&lt;&gt;"",F751&lt;&gt;"Arbeidskosten"),ROUND(V751*VLOOKUP(F751,Tb_ProjectKosten[],MATCH(Tb_ProjectKosten[[#Headers],[Forfat_Percentage]],Tb_ProjectKosten[#Headers],0),0),2),AND(F751="Arbeidskosten",G751&lt;&gt;""),IFERROR(ROUND(V751*VLOOKUP(G751,Tb_KostenTypen[],3,0)*VLOOKUP(F751,Tb_ProjectKosten[],MATCH(Tb_ProjectKosten[[#Headers],[Forfat_Percentage]],Tb_ProjectKosten[#Headers],0),0),2),""),V751 &lt;=0,0),"")</f>
        <v/>
      </c>
      <c r="Y751" s="262"/>
      <c r="Z751" s="49"/>
      <c r="AA751" s="37" t="str" cm="1">
        <f t="array" ref="AA751">IFERROR(IF(INDEX(SubsidieTabel!$Q$1:$T$9,MATCH($F751,SubsidieTabel!$Q$1:$Q$9,0),IFERROR(MATCH(Methode_Keuze,SubsidieTabel!$Q$1:$T$1,0),2))&lt;&gt;1=TRUE,"ja",""),"")</f>
        <v/>
      </c>
    </row>
    <row r="752" spans="1:27" ht="15" customHeight="1" x14ac:dyDescent="0.25">
      <c r="A752" s="87"/>
      <c r="B752" s="219" t="str">
        <f>IF(A752&lt;&gt;"",_xlfn.MAXIFS($B$1:B751,$A$1:A751,A752)+1,"")</f>
        <v/>
      </c>
      <c r="C752" s="50"/>
      <c r="D752" s="50"/>
      <c r="E752" s="50"/>
      <c r="F752" s="50"/>
      <c r="G752" s="283"/>
      <c r="H752" s="296"/>
      <c r="I752" s="295"/>
      <c r="J752" s="295"/>
      <c r="K752" s="202"/>
      <c r="L752" s="202"/>
      <c r="M752" s="91" t="str">
        <f>IFERROR(VLOOKUP(H752,Lijsten!$H$1:$I$100,2,0),"")</f>
        <v/>
      </c>
      <c r="N752" s="91" t="str" cm="1">
        <f t="array" ref="N752">IFERROR(_xlfn.IFS(AND(LEFT(F752,6)="Arbeid",RIGHT(F752,3)&lt;&gt;"IKS"),IFERROR(VLOOKUP($G752,Tb_KostenTypen[],2,0),"tarief"),RIGHT(F752,3)="IKS","Uurtarief",LEFT(F752,6)="Arbeid","Uurtarief",AND(LEFT(F752,8)="Bijdrage",RIGHT(F752,15)="(vrijwilligers)"),"Vast tarief"),"")</f>
        <v/>
      </c>
      <c r="O752" s="92"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tarief",IF(LEFT(F752,8)="Bijdrage",VLOOKUP($F752,Tb_KostenTypen[],MATCH(Methode_Keuze,Tb_KostenTypen[#Headers],0),0),VLOOKUP($G752,Lijsten!L:O,4,0))),""),"")</f>
        <v/>
      </c>
      <c r="P752" s="92"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tarief",IF(LEFT(F752,8)="Bijdrage",VLOOKUP($F752,Tb_KostenTypen[],MATCH(Methode_Keuze,Tb_KostenTypen[#Headers],0),0),VLOOKUP($G752,Lijsten!L:O,4,0))),""),"")</f>
        <v/>
      </c>
      <c r="Q752" s="50"/>
      <c r="R752" s="50"/>
      <c r="S752" s="83"/>
      <c r="T752" s="51"/>
      <c r="U752" s="4" t="str" cm="1">
        <f t="array" ref="U752">IF(AA752&lt;&gt;"ja",_xlfn.IFNA(_xlfn.IFS(AND(O752&lt;&gt;"",F752&lt;&gt;"",RIGHT($N752,6)="tarief"),O752*Q752,S752&gt;0,IF(F752&lt;&gt;"",S752,"")),""),"")</f>
        <v/>
      </c>
      <c r="V752" s="4" t="str" cm="1">
        <f t="array" ref="V752">IF(AA752&lt;&gt;"ja",_xlfn.IFNA(_xlfn.IFS(AND(P752&lt;&gt;"",R752&lt;&gt;"",RIGHT($N752,6)="tarief"),P752*R752,T752&gt;0,T752),""),"")</f>
        <v/>
      </c>
      <c r="W752" s="4" t="str" cm="1">
        <f t="array" ref="W752">IFERROR(_xlfn.IFS(OR(F752="",LEFT(Methode_Keuze,4)="Geen"),"",AND(U752&lt;&gt;"",F752&lt;&gt;"Arbeidskosten"),ROUND(U752*VLOOKUP(F752,Tb_ProjectKosten[],MATCH(Tb_ProjectKosten[[#Headers],[Forfat_Percentage]],Tb_ProjectKosten[#Headers],0),0),2),AND(F752="Arbeidskosten",G752&lt;&gt;""),IFERROR(ROUND(U752*VLOOKUP(G752,Tb_KostenTypen[],3,0)*VLOOKUP(F752,Tb_ProjectKosten[],MATCH(Tb_ProjectKosten[[#Headers],[Forfat_Percentage]],Tb_ProjectKosten[#Headers],0),0),2),""),U752 &lt;=0,0),"")</f>
        <v/>
      </c>
      <c r="X752" s="4" t="str" cm="1">
        <f t="array" ref="X752">IFERROR(_xlfn.IFS(OR(F752="",LEFT(Methode_Keuze,4)="Geen"),"",AND(V752&lt;&gt;"",F752&lt;&gt;"Arbeidskosten"),ROUND(V752*VLOOKUP(F752,Tb_ProjectKosten[],MATCH(Tb_ProjectKosten[[#Headers],[Forfat_Percentage]],Tb_ProjectKosten[#Headers],0),0),2),AND(F752="Arbeidskosten",G752&lt;&gt;""),IFERROR(ROUND(V752*VLOOKUP(G752,Tb_KostenTypen[],3,0)*VLOOKUP(F752,Tb_ProjectKosten[],MATCH(Tb_ProjectKosten[[#Headers],[Forfat_Percentage]],Tb_ProjectKosten[#Headers],0),0),2),""),V752 &lt;=0,0),"")</f>
        <v/>
      </c>
      <c r="Y752" s="262"/>
      <c r="Z752" s="49"/>
      <c r="AA752" s="37" t="str" cm="1">
        <f t="array" ref="AA752">IFERROR(IF(INDEX(SubsidieTabel!$Q$1:$T$9,MATCH($F752,SubsidieTabel!$Q$1:$Q$9,0),IFERROR(MATCH(Methode_Keuze,SubsidieTabel!$Q$1:$T$1,0),2))&lt;&gt;1=TRUE,"ja",""),"")</f>
        <v/>
      </c>
    </row>
    <row r="753" spans="1:27" ht="15" customHeight="1" x14ac:dyDescent="0.25">
      <c r="A753" s="87"/>
      <c r="B753" s="219" t="str">
        <f>IF(A753&lt;&gt;"",_xlfn.MAXIFS($B$1:B752,$A$1:A752,A753)+1,"")</f>
        <v/>
      </c>
      <c r="C753" s="50"/>
      <c r="D753" s="50"/>
      <c r="E753" s="50"/>
      <c r="F753" s="50"/>
      <c r="G753" s="283"/>
      <c r="H753" s="296"/>
      <c r="I753" s="295"/>
      <c r="J753" s="295"/>
      <c r="K753" s="202"/>
      <c r="L753" s="202"/>
      <c r="M753" s="91" t="str">
        <f>IFERROR(VLOOKUP(H753,Lijsten!$H$1:$I$100,2,0),"")</f>
        <v/>
      </c>
      <c r="N753" s="91" t="str" cm="1">
        <f t="array" ref="N753">IFERROR(_xlfn.IFS(AND(LEFT(F753,6)="Arbeid",RIGHT(F753,3)&lt;&gt;"IKS"),IFERROR(VLOOKUP($G753,Tb_KostenTypen[],2,0),"tarief"),RIGHT(F753,3)="IKS","Uurtarief",LEFT(F753,6)="Arbeid","Uurtarief",AND(LEFT(F753,8)="Bijdrage",RIGHT(F753,15)="(vrijwilligers)"),"Vast tarief"),"")</f>
        <v/>
      </c>
      <c r="O753" s="92"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tarief",IF(LEFT(F753,8)="Bijdrage",VLOOKUP($F753,Tb_KostenTypen[],MATCH(Methode_Keuze,Tb_KostenTypen[#Headers],0),0),VLOOKUP($G753,Lijsten!L:O,4,0))),""),"")</f>
        <v/>
      </c>
      <c r="P753" s="92"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tarief",IF(LEFT(F753,8)="Bijdrage",VLOOKUP($F753,Tb_KostenTypen[],MATCH(Methode_Keuze,Tb_KostenTypen[#Headers],0),0),VLOOKUP($G753,Lijsten!L:O,4,0))),""),"")</f>
        <v/>
      </c>
      <c r="Q753" s="50"/>
      <c r="R753" s="50"/>
      <c r="S753" s="83"/>
      <c r="T753" s="51"/>
      <c r="U753" s="4" t="str" cm="1">
        <f t="array" ref="U753">IF(AA753&lt;&gt;"ja",_xlfn.IFNA(_xlfn.IFS(AND(O753&lt;&gt;"",F753&lt;&gt;"",RIGHT($N753,6)="tarief"),O753*Q753,S753&gt;0,IF(F753&lt;&gt;"",S753,"")),""),"")</f>
        <v/>
      </c>
      <c r="V753" s="4" t="str" cm="1">
        <f t="array" ref="V753">IF(AA753&lt;&gt;"ja",_xlfn.IFNA(_xlfn.IFS(AND(P753&lt;&gt;"",R753&lt;&gt;"",RIGHT($N753,6)="tarief"),P753*R753,T753&gt;0,T753),""),"")</f>
        <v/>
      </c>
      <c r="W753" s="4" t="str" cm="1">
        <f t="array" ref="W753">IFERROR(_xlfn.IFS(OR(F753="",LEFT(Methode_Keuze,4)="Geen"),"",AND(U753&lt;&gt;"",F753&lt;&gt;"Arbeidskosten"),ROUND(U753*VLOOKUP(F753,Tb_ProjectKosten[],MATCH(Tb_ProjectKosten[[#Headers],[Forfat_Percentage]],Tb_ProjectKosten[#Headers],0),0),2),AND(F753="Arbeidskosten",G753&lt;&gt;""),IFERROR(ROUND(U753*VLOOKUP(G753,Tb_KostenTypen[],3,0)*VLOOKUP(F753,Tb_ProjectKosten[],MATCH(Tb_ProjectKosten[[#Headers],[Forfat_Percentage]],Tb_ProjectKosten[#Headers],0),0),2),""),U753 &lt;=0,0),"")</f>
        <v/>
      </c>
      <c r="X753" s="4" t="str" cm="1">
        <f t="array" ref="X753">IFERROR(_xlfn.IFS(OR(F753="",LEFT(Methode_Keuze,4)="Geen"),"",AND(V753&lt;&gt;"",F753&lt;&gt;"Arbeidskosten"),ROUND(V753*VLOOKUP(F753,Tb_ProjectKosten[],MATCH(Tb_ProjectKosten[[#Headers],[Forfat_Percentage]],Tb_ProjectKosten[#Headers],0),0),2),AND(F753="Arbeidskosten",G753&lt;&gt;""),IFERROR(ROUND(V753*VLOOKUP(G753,Tb_KostenTypen[],3,0)*VLOOKUP(F753,Tb_ProjectKosten[],MATCH(Tb_ProjectKosten[[#Headers],[Forfat_Percentage]],Tb_ProjectKosten[#Headers],0),0),2),""),V753 &lt;=0,0),"")</f>
        <v/>
      </c>
      <c r="Y753" s="262"/>
      <c r="Z753" s="49"/>
      <c r="AA753" s="37" t="str" cm="1">
        <f t="array" ref="AA753">IFERROR(IF(INDEX(SubsidieTabel!$Q$1:$T$9,MATCH($F753,SubsidieTabel!$Q$1:$Q$9,0),IFERROR(MATCH(Methode_Keuze,SubsidieTabel!$Q$1:$T$1,0),2))&lt;&gt;1=TRUE,"ja",""),"")</f>
        <v/>
      </c>
    </row>
    <row r="754" spans="1:27" ht="15" customHeight="1" x14ac:dyDescent="0.25">
      <c r="A754" s="87"/>
      <c r="B754" s="219" t="str">
        <f>IF(A754&lt;&gt;"",_xlfn.MAXIFS($B$1:B753,$A$1:A753,A754)+1,"")</f>
        <v/>
      </c>
      <c r="C754" s="50"/>
      <c r="D754" s="50"/>
      <c r="E754" s="50"/>
      <c r="F754" s="50"/>
      <c r="G754" s="283"/>
      <c r="H754" s="296"/>
      <c r="I754" s="295"/>
      <c r="J754" s="295"/>
      <c r="K754" s="202"/>
      <c r="L754" s="202"/>
      <c r="M754" s="91" t="str">
        <f>IFERROR(VLOOKUP(H754,Lijsten!$H$1:$I$100,2,0),"")</f>
        <v/>
      </c>
      <c r="N754" s="91" t="str" cm="1">
        <f t="array" ref="N754">IFERROR(_xlfn.IFS(AND(LEFT(F754,6)="Arbeid",RIGHT(F754,3)&lt;&gt;"IKS"),IFERROR(VLOOKUP($G754,Tb_KostenTypen[],2,0),"tarief"),RIGHT(F754,3)="IKS","Uurtarief",LEFT(F754,6)="Arbeid","Uurtarief",AND(LEFT(F754,8)="Bijdrage",RIGHT(F754,15)="(vrijwilligers)"),"Vast tarief"),"")</f>
        <v/>
      </c>
      <c r="O754" s="92"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tarief",IF(LEFT(F754,8)="Bijdrage",VLOOKUP($F754,Tb_KostenTypen[],MATCH(Methode_Keuze,Tb_KostenTypen[#Headers],0),0),VLOOKUP($G754,Lijsten!L:O,4,0))),""),"")</f>
        <v/>
      </c>
      <c r="P754" s="92"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tarief",IF(LEFT(F754,8)="Bijdrage",VLOOKUP($F754,Tb_KostenTypen[],MATCH(Methode_Keuze,Tb_KostenTypen[#Headers],0),0),VLOOKUP($G754,Lijsten!L:O,4,0))),""),"")</f>
        <v/>
      </c>
      <c r="Q754" s="50"/>
      <c r="R754" s="50"/>
      <c r="S754" s="83"/>
      <c r="T754" s="51"/>
      <c r="U754" s="4" t="str" cm="1">
        <f t="array" ref="U754">IF(AA754&lt;&gt;"ja",_xlfn.IFNA(_xlfn.IFS(AND(O754&lt;&gt;"",F754&lt;&gt;"",RIGHT($N754,6)="tarief"),O754*Q754,S754&gt;0,IF(F754&lt;&gt;"",S754,"")),""),"")</f>
        <v/>
      </c>
      <c r="V754" s="4" t="str" cm="1">
        <f t="array" ref="V754">IF(AA754&lt;&gt;"ja",_xlfn.IFNA(_xlfn.IFS(AND(P754&lt;&gt;"",R754&lt;&gt;"",RIGHT($N754,6)="tarief"),P754*R754,T754&gt;0,T754),""),"")</f>
        <v/>
      </c>
      <c r="W754" s="4" t="str" cm="1">
        <f t="array" ref="W754">IFERROR(_xlfn.IFS(OR(F754="",LEFT(Methode_Keuze,4)="Geen"),"",AND(U754&lt;&gt;"",F754&lt;&gt;"Arbeidskosten"),ROUND(U754*VLOOKUP(F754,Tb_ProjectKosten[],MATCH(Tb_ProjectKosten[[#Headers],[Forfat_Percentage]],Tb_ProjectKosten[#Headers],0),0),2),AND(F754="Arbeidskosten",G754&lt;&gt;""),IFERROR(ROUND(U754*VLOOKUP(G754,Tb_KostenTypen[],3,0)*VLOOKUP(F754,Tb_ProjectKosten[],MATCH(Tb_ProjectKosten[[#Headers],[Forfat_Percentage]],Tb_ProjectKosten[#Headers],0),0),2),""),U754 &lt;=0,0),"")</f>
        <v/>
      </c>
      <c r="X754" s="4" t="str" cm="1">
        <f t="array" ref="X754">IFERROR(_xlfn.IFS(OR(F754="",LEFT(Methode_Keuze,4)="Geen"),"",AND(V754&lt;&gt;"",F754&lt;&gt;"Arbeidskosten"),ROUND(V754*VLOOKUP(F754,Tb_ProjectKosten[],MATCH(Tb_ProjectKosten[[#Headers],[Forfat_Percentage]],Tb_ProjectKosten[#Headers],0),0),2),AND(F754="Arbeidskosten",G754&lt;&gt;""),IFERROR(ROUND(V754*VLOOKUP(G754,Tb_KostenTypen[],3,0)*VLOOKUP(F754,Tb_ProjectKosten[],MATCH(Tb_ProjectKosten[[#Headers],[Forfat_Percentage]],Tb_ProjectKosten[#Headers],0),0),2),""),V754 &lt;=0,0),"")</f>
        <v/>
      </c>
      <c r="Y754" s="262"/>
      <c r="Z754" s="49"/>
      <c r="AA754" s="37" t="str" cm="1">
        <f t="array" ref="AA754">IFERROR(IF(INDEX(SubsidieTabel!$Q$1:$T$9,MATCH($F754,SubsidieTabel!$Q$1:$Q$9,0),IFERROR(MATCH(Methode_Keuze,SubsidieTabel!$Q$1:$T$1,0),2))&lt;&gt;1=TRUE,"ja",""),"")</f>
        <v/>
      </c>
    </row>
    <row r="755" spans="1:27" ht="15" customHeight="1" x14ac:dyDescent="0.25">
      <c r="A755" s="87"/>
      <c r="B755" s="219" t="str">
        <f>IF(A755&lt;&gt;"",_xlfn.MAXIFS($B$1:B754,$A$1:A754,A755)+1,"")</f>
        <v/>
      </c>
      <c r="C755" s="50"/>
      <c r="D755" s="50"/>
      <c r="E755" s="50"/>
      <c r="F755" s="50"/>
      <c r="G755" s="283"/>
      <c r="H755" s="296"/>
      <c r="I755" s="295"/>
      <c r="J755" s="295"/>
      <c r="K755" s="202"/>
      <c r="L755" s="202"/>
      <c r="M755" s="91" t="str">
        <f>IFERROR(VLOOKUP(H755,Lijsten!$H$1:$I$100,2,0),"")</f>
        <v/>
      </c>
      <c r="N755" s="91" t="str" cm="1">
        <f t="array" ref="N755">IFERROR(_xlfn.IFS(AND(LEFT(F755,6)="Arbeid",RIGHT(F755,3)&lt;&gt;"IKS"),IFERROR(VLOOKUP($G755,Tb_KostenTypen[],2,0),"tarief"),RIGHT(F755,3)="IKS","Uurtarief",LEFT(F755,6)="Arbeid","Uurtarief",AND(LEFT(F755,8)="Bijdrage",RIGHT(F755,15)="(vrijwilligers)"),"Vast tarief"),"")</f>
        <v/>
      </c>
      <c r="O755" s="92"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tarief",IF(LEFT(F755,8)="Bijdrage",VLOOKUP($F755,Tb_KostenTypen[],MATCH(Methode_Keuze,Tb_KostenTypen[#Headers],0),0),VLOOKUP($G755,Lijsten!L:O,4,0))),""),"")</f>
        <v/>
      </c>
      <c r="P755" s="92"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tarief",IF(LEFT(F755,8)="Bijdrage",VLOOKUP($F755,Tb_KostenTypen[],MATCH(Methode_Keuze,Tb_KostenTypen[#Headers],0),0),VLOOKUP($G755,Lijsten!L:O,4,0))),""),"")</f>
        <v/>
      </c>
      <c r="Q755" s="50"/>
      <c r="R755" s="50"/>
      <c r="S755" s="83"/>
      <c r="T755" s="51"/>
      <c r="U755" s="4" t="str" cm="1">
        <f t="array" ref="U755">IF(AA755&lt;&gt;"ja",_xlfn.IFNA(_xlfn.IFS(AND(O755&lt;&gt;"",F755&lt;&gt;"",RIGHT($N755,6)="tarief"),O755*Q755,S755&gt;0,IF(F755&lt;&gt;"",S755,"")),""),"")</f>
        <v/>
      </c>
      <c r="V755" s="4" t="str" cm="1">
        <f t="array" ref="V755">IF(AA755&lt;&gt;"ja",_xlfn.IFNA(_xlfn.IFS(AND(P755&lt;&gt;"",R755&lt;&gt;"",RIGHT($N755,6)="tarief"),P755*R755,T755&gt;0,T755),""),"")</f>
        <v/>
      </c>
      <c r="W755" s="4" t="str" cm="1">
        <f t="array" ref="W755">IFERROR(_xlfn.IFS(OR(F755="",LEFT(Methode_Keuze,4)="Geen"),"",AND(U755&lt;&gt;"",F755&lt;&gt;"Arbeidskosten"),ROUND(U755*VLOOKUP(F755,Tb_ProjectKosten[],MATCH(Tb_ProjectKosten[[#Headers],[Forfat_Percentage]],Tb_ProjectKosten[#Headers],0),0),2),AND(F755="Arbeidskosten",G755&lt;&gt;""),IFERROR(ROUND(U755*VLOOKUP(G755,Tb_KostenTypen[],3,0)*VLOOKUP(F755,Tb_ProjectKosten[],MATCH(Tb_ProjectKosten[[#Headers],[Forfat_Percentage]],Tb_ProjectKosten[#Headers],0),0),2),""),U755 &lt;=0,0),"")</f>
        <v/>
      </c>
      <c r="X755" s="4" t="str" cm="1">
        <f t="array" ref="X755">IFERROR(_xlfn.IFS(OR(F755="",LEFT(Methode_Keuze,4)="Geen"),"",AND(V755&lt;&gt;"",F755&lt;&gt;"Arbeidskosten"),ROUND(V755*VLOOKUP(F755,Tb_ProjectKosten[],MATCH(Tb_ProjectKosten[[#Headers],[Forfat_Percentage]],Tb_ProjectKosten[#Headers],0),0),2),AND(F755="Arbeidskosten",G755&lt;&gt;""),IFERROR(ROUND(V755*VLOOKUP(G755,Tb_KostenTypen[],3,0)*VLOOKUP(F755,Tb_ProjectKosten[],MATCH(Tb_ProjectKosten[[#Headers],[Forfat_Percentage]],Tb_ProjectKosten[#Headers],0),0),2),""),V755 &lt;=0,0),"")</f>
        <v/>
      </c>
      <c r="Y755" s="262"/>
      <c r="Z755" s="49"/>
      <c r="AA755" s="37" t="str" cm="1">
        <f t="array" ref="AA755">IFERROR(IF(INDEX(SubsidieTabel!$Q$1:$T$9,MATCH($F755,SubsidieTabel!$Q$1:$Q$9,0),IFERROR(MATCH(Methode_Keuze,SubsidieTabel!$Q$1:$T$1,0),2))&lt;&gt;1=TRUE,"ja",""),"")</f>
        <v/>
      </c>
    </row>
    <row r="756" spans="1:27" ht="15" customHeight="1" x14ac:dyDescent="0.25">
      <c r="A756" s="87"/>
      <c r="B756" s="219" t="str">
        <f>IF(A756&lt;&gt;"",_xlfn.MAXIFS($B$1:B755,$A$1:A755,A756)+1,"")</f>
        <v/>
      </c>
      <c r="C756" s="50"/>
      <c r="D756" s="50"/>
      <c r="E756" s="50"/>
      <c r="F756" s="50"/>
      <c r="G756" s="283"/>
      <c r="H756" s="296"/>
      <c r="I756" s="295"/>
      <c r="J756" s="295"/>
      <c r="K756" s="202"/>
      <c r="L756" s="202"/>
      <c r="M756" s="91" t="str">
        <f>IFERROR(VLOOKUP(H756,Lijsten!$H$1:$I$100,2,0),"")</f>
        <v/>
      </c>
      <c r="N756" s="91" t="str" cm="1">
        <f t="array" ref="N756">IFERROR(_xlfn.IFS(AND(LEFT(F756,6)="Arbeid",RIGHT(F756,3)&lt;&gt;"IKS"),IFERROR(VLOOKUP($G756,Tb_KostenTypen[],2,0),"tarief"),RIGHT(F756,3)="IKS","Uurtarief",LEFT(F756,6)="Arbeid","Uurtarief",AND(LEFT(F756,8)="Bijdrage",RIGHT(F756,15)="(vrijwilligers)"),"Vast tarief"),"")</f>
        <v/>
      </c>
      <c r="O756" s="92"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tarief",IF(LEFT(F756,8)="Bijdrage",VLOOKUP($F756,Tb_KostenTypen[],MATCH(Methode_Keuze,Tb_KostenTypen[#Headers],0),0),VLOOKUP($G756,Lijsten!L:O,4,0))),""),"")</f>
        <v/>
      </c>
      <c r="P756" s="92"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tarief",IF(LEFT(F756,8)="Bijdrage",VLOOKUP($F756,Tb_KostenTypen[],MATCH(Methode_Keuze,Tb_KostenTypen[#Headers],0),0),VLOOKUP($G756,Lijsten!L:O,4,0))),""),"")</f>
        <v/>
      </c>
      <c r="Q756" s="50"/>
      <c r="R756" s="50"/>
      <c r="S756" s="83"/>
      <c r="T756" s="51"/>
      <c r="U756" s="4" t="str" cm="1">
        <f t="array" ref="U756">IF(AA756&lt;&gt;"ja",_xlfn.IFNA(_xlfn.IFS(AND(O756&lt;&gt;"",F756&lt;&gt;"",RIGHT($N756,6)="tarief"),O756*Q756,S756&gt;0,IF(F756&lt;&gt;"",S756,"")),""),"")</f>
        <v/>
      </c>
      <c r="V756" s="4" t="str" cm="1">
        <f t="array" ref="V756">IF(AA756&lt;&gt;"ja",_xlfn.IFNA(_xlfn.IFS(AND(P756&lt;&gt;"",R756&lt;&gt;"",RIGHT($N756,6)="tarief"),P756*R756,T756&gt;0,T756),""),"")</f>
        <v/>
      </c>
      <c r="W756" s="4" t="str" cm="1">
        <f t="array" ref="W756">IFERROR(_xlfn.IFS(OR(F756="",LEFT(Methode_Keuze,4)="Geen"),"",AND(U756&lt;&gt;"",F756&lt;&gt;"Arbeidskosten"),ROUND(U756*VLOOKUP(F756,Tb_ProjectKosten[],MATCH(Tb_ProjectKosten[[#Headers],[Forfat_Percentage]],Tb_ProjectKosten[#Headers],0),0),2),AND(F756="Arbeidskosten",G756&lt;&gt;""),IFERROR(ROUND(U756*VLOOKUP(G756,Tb_KostenTypen[],3,0)*VLOOKUP(F756,Tb_ProjectKosten[],MATCH(Tb_ProjectKosten[[#Headers],[Forfat_Percentage]],Tb_ProjectKosten[#Headers],0),0),2),""),U756 &lt;=0,0),"")</f>
        <v/>
      </c>
      <c r="X756" s="4" t="str" cm="1">
        <f t="array" ref="X756">IFERROR(_xlfn.IFS(OR(F756="",LEFT(Methode_Keuze,4)="Geen"),"",AND(V756&lt;&gt;"",F756&lt;&gt;"Arbeidskosten"),ROUND(V756*VLOOKUP(F756,Tb_ProjectKosten[],MATCH(Tb_ProjectKosten[[#Headers],[Forfat_Percentage]],Tb_ProjectKosten[#Headers],0),0),2),AND(F756="Arbeidskosten",G756&lt;&gt;""),IFERROR(ROUND(V756*VLOOKUP(G756,Tb_KostenTypen[],3,0)*VLOOKUP(F756,Tb_ProjectKosten[],MATCH(Tb_ProjectKosten[[#Headers],[Forfat_Percentage]],Tb_ProjectKosten[#Headers],0),0),2),""),V756 &lt;=0,0),"")</f>
        <v/>
      </c>
      <c r="Y756" s="262"/>
      <c r="Z756" s="49"/>
      <c r="AA756" s="37" t="str" cm="1">
        <f t="array" ref="AA756">IFERROR(IF(INDEX(SubsidieTabel!$Q$1:$T$9,MATCH($F756,SubsidieTabel!$Q$1:$Q$9,0),IFERROR(MATCH(Methode_Keuze,SubsidieTabel!$Q$1:$T$1,0),2))&lt;&gt;1=TRUE,"ja",""),"")</f>
        <v/>
      </c>
    </row>
    <row r="757" spans="1:27" ht="15" customHeight="1" x14ac:dyDescent="0.25">
      <c r="A757" s="87"/>
      <c r="B757" s="219" t="str">
        <f>IF(A757&lt;&gt;"",_xlfn.MAXIFS($B$1:B756,$A$1:A756,A757)+1,"")</f>
        <v/>
      </c>
      <c r="C757" s="50"/>
      <c r="D757" s="50"/>
      <c r="E757" s="50"/>
      <c r="F757" s="50"/>
      <c r="G757" s="283"/>
      <c r="H757" s="296"/>
      <c r="I757" s="295"/>
      <c r="J757" s="295"/>
      <c r="K757" s="202"/>
      <c r="L757" s="202"/>
      <c r="M757" s="91" t="str">
        <f>IFERROR(VLOOKUP(H757,Lijsten!$H$1:$I$100,2,0),"")</f>
        <v/>
      </c>
      <c r="N757" s="91" t="str" cm="1">
        <f t="array" ref="N757">IFERROR(_xlfn.IFS(AND(LEFT(F757,6)="Arbeid",RIGHT(F757,3)&lt;&gt;"IKS"),IFERROR(VLOOKUP($G757,Tb_KostenTypen[],2,0),"tarief"),RIGHT(F757,3)="IKS","Uurtarief",LEFT(F757,6)="Arbeid","Uurtarief",AND(LEFT(F757,8)="Bijdrage",RIGHT(F757,15)="(vrijwilligers)"),"Vast tarief"),"")</f>
        <v/>
      </c>
      <c r="O757" s="92"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tarief",IF(LEFT(F757,8)="Bijdrage",VLOOKUP($F757,Tb_KostenTypen[],MATCH(Methode_Keuze,Tb_KostenTypen[#Headers],0),0),VLOOKUP($G757,Lijsten!L:O,4,0))),""),"")</f>
        <v/>
      </c>
      <c r="P757" s="92"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tarief",IF(LEFT(F757,8)="Bijdrage",VLOOKUP($F757,Tb_KostenTypen[],MATCH(Methode_Keuze,Tb_KostenTypen[#Headers],0),0),VLOOKUP($G757,Lijsten!L:O,4,0))),""),"")</f>
        <v/>
      </c>
      <c r="Q757" s="50"/>
      <c r="R757" s="50"/>
      <c r="S757" s="83"/>
      <c r="T757" s="51"/>
      <c r="U757" s="4" t="str" cm="1">
        <f t="array" ref="U757">IF(AA757&lt;&gt;"ja",_xlfn.IFNA(_xlfn.IFS(AND(O757&lt;&gt;"",F757&lt;&gt;"",RIGHT($N757,6)="tarief"),O757*Q757,S757&gt;0,IF(F757&lt;&gt;"",S757,"")),""),"")</f>
        <v/>
      </c>
      <c r="V757" s="4" t="str" cm="1">
        <f t="array" ref="V757">IF(AA757&lt;&gt;"ja",_xlfn.IFNA(_xlfn.IFS(AND(P757&lt;&gt;"",R757&lt;&gt;"",RIGHT($N757,6)="tarief"),P757*R757,T757&gt;0,T757),""),"")</f>
        <v/>
      </c>
      <c r="W757" s="4" t="str" cm="1">
        <f t="array" ref="W757">IFERROR(_xlfn.IFS(OR(F757="",LEFT(Methode_Keuze,4)="Geen"),"",AND(U757&lt;&gt;"",F757&lt;&gt;"Arbeidskosten"),ROUND(U757*VLOOKUP(F757,Tb_ProjectKosten[],MATCH(Tb_ProjectKosten[[#Headers],[Forfat_Percentage]],Tb_ProjectKosten[#Headers],0),0),2),AND(F757="Arbeidskosten",G757&lt;&gt;""),IFERROR(ROUND(U757*VLOOKUP(G757,Tb_KostenTypen[],3,0)*VLOOKUP(F757,Tb_ProjectKosten[],MATCH(Tb_ProjectKosten[[#Headers],[Forfat_Percentage]],Tb_ProjectKosten[#Headers],0),0),2),""),U757 &lt;=0,0),"")</f>
        <v/>
      </c>
      <c r="X757" s="4" t="str" cm="1">
        <f t="array" ref="X757">IFERROR(_xlfn.IFS(OR(F757="",LEFT(Methode_Keuze,4)="Geen"),"",AND(V757&lt;&gt;"",F757&lt;&gt;"Arbeidskosten"),ROUND(V757*VLOOKUP(F757,Tb_ProjectKosten[],MATCH(Tb_ProjectKosten[[#Headers],[Forfat_Percentage]],Tb_ProjectKosten[#Headers],0),0),2),AND(F757="Arbeidskosten",G757&lt;&gt;""),IFERROR(ROUND(V757*VLOOKUP(G757,Tb_KostenTypen[],3,0)*VLOOKUP(F757,Tb_ProjectKosten[],MATCH(Tb_ProjectKosten[[#Headers],[Forfat_Percentage]],Tb_ProjectKosten[#Headers],0),0),2),""),V757 &lt;=0,0),"")</f>
        <v/>
      </c>
      <c r="Y757" s="262"/>
      <c r="Z757" s="49"/>
      <c r="AA757" s="37" t="str" cm="1">
        <f t="array" ref="AA757">IFERROR(IF(INDEX(SubsidieTabel!$Q$1:$T$9,MATCH($F757,SubsidieTabel!$Q$1:$Q$9,0),IFERROR(MATCH(Methode_Keuze,SubsidieTabel!$Q$1:$T$1,0),2))&lt;&gt;1=TRUE,"ja",""),"")</f>
        <v/>
      </c>
    </row>
    <row r="758" spans="1:27" ht="15" customHeight="1" x14ac:dyDescent="0.25">
      <c r="A758" s="87"/>
      <c r="B758" s="219" t="str">
        <f>IF(A758&lt;&gt;"",_xlfn.MAXIFS($B$1:B757,$A$1:A757,A758)+1,"")</f>
        <v/>
      </c>
      <c r="C758" s="50"/>
      <c r="D758" s="50"/>
      <c r="E758" s="50"/>
      <c r="F758" s="50"/>
      <c r="G758" s="283"/>
      <c r="H758" s="296"/>
      <c r="I758" s="295"/>
      <c r="J758" s="295"/>
      <c r="K758" s="202"/>
      <c r="L758" s="202"/>
      <c r="M758" s="91" t="str">
        <f>IFERROR(VLOOKUP(H758,Lijsten!$H$1:$I$100,2,0),"")</f>
        <v/>
      </c>
      <c r="N758" s="91" t="str" cm="1">
        <f t="array" ref="N758">IFERROR(_xlfn.IFS(AND(LEFT(F758,6)="Arbeid",RIGHT(F758,3)&lt;&gt;"IKS"),IFERROR(VLOOKUP($G758,Tb_KostenTypen[],2,0),"tarief"),RIGHT(F758,3)="IKS","Uurtarief",LEFT(F758,6)="Arbeid","Uurtarief",AND(LEFT(F758,8)="Bijdrage",RIGHT(F758,15)="(vrijwilligers)"),"Vast tarief"),"")</f>
        <v/>
      </c>
      <c r="O758" s="92"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tarief",IF(LEFT(F758,8)="Bijdrage",VLOOKUP($F758,Tb_KostenTypen[],MATCH(Methode_Keuze,Tb_KostenTypen[#Headers],0),0),VLOOKUP($G758,Lijsten!L:O,4,0))),""),"")</f>
        <v/>
      </c>
      <c r="P758" s="92"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tarief",IF(LEFT(F758,8)="Bijdrage",VLOOKUP($F758,Tb_KostenTypen[],MATCH(Methode_Keuze,Tb_KostenTypen[#Headers],0),0),VLOOKUP($G758,Lijsten!L:O,4,0))),""),"")</f>
        <v/>
      </c>
      <c r="Q758" s="50"/>
      <c r="R758" s="50"/>
      <c r="S758" s="83"/>
      <c r="T758" s="51"/>
      <c r="U758" s="4" t="str" cm="1">
        <f t="array" ref="U758">IF(AA758&lt;&gt;"ja",_xlfn.IFNA(_xlfn.IFS(AND(O758&lt;&gt;"",F758&lt;&gt;"",RIGHT($N758,6)="tarief"),O758*Q758,S758&gt;0,IF(F758&lt;&gt;"",S758,"")),""),"")</f>
        <v/>
      </c>
      <c r="V758" s="4" t="str" cm="1">
        <f t="array" ref="V758">IF(AA758&lt;&gt;"ja",_xlfn.IFNA(_xlfn.IFS(AND(P758&lt;&gt;"",R758&lt;&gt;"",RIGHT($N758,6)="tarief"),P758*R758,T758&gt;0,T758),""),"")</f>
        <v/>
      </c>
      <c r="W758" s="4" t="str" cm="1">
        <f t="array" ref="W758">IFERROR(_xlfn.IFS(OR(F758="",LEFT(Methode_Keuze,4)="Geen"),"",AND(U758&lt;&gt;"",F758&lt;&gt;"Arbeidskosten"),ROUND(U758*VLOOKUP(F758,Tb_ProjectKosten[],MATCH(Tb_ProjectKosten[[#Headers],[Forfat_Percentage]],Tb_ProjectKosten[#Headers],0),0),2),AND(F758="Arbeidskosten",G758&lt;&gt;""),IFERROR(ROUND(U758*VLOOKUP(G758,Tb_KostenTypen[],3,0)*VLOOKUP(F758,Tb_ProjectKosten[],MATCH(Tb_ProjectKosten[[#Headers],[Forfat_Percentage]],Tb_ProjectKosten[#Headers],0),0),2),""),U758 &lt;=0,0),"")</f>
        <v/>
      </c>
      <c r="X758" s="4" t="str" cm="1">
        <f t="array" ref="X758">IFERROR(_xlfn.IFS(OR(F758="",LEFT(Methode_Keuze,4)="Geen"),"",AND(V758&lt;&gt;"",F758&lt;&gt;"Arbeidskosten"),ROUND(V758*VLOOKUP(F758,Tb_ProjectKosten[],MATCH(Tb_ProjectKosten[[#Headers],[Forfat_Percentage]],Tb_ProjectKosten[#Headers],0),0),2),AND(F758="Arbeidskosten",G758&lt;&gt;""),IFERROR(ROUND(V758*VLOOKUP(G758,Tb_KostenTypen[],3,0)*VLOOKUP(F758,Tb_ProjectKosten[],MATCH(Tb_ProjectKosten[[#Headers],[Forfat_Percentage]],Tb_ProjectKosten[#Headers],0),0),2),""),V758 &lt;=0,0),"")</f>
        <v/>
      </c>
      <c r="Y758" s="262"/>
      <c r="Z758" s="49"/>
      <c r="AA758" s="37" t="str" cm="1">
        <f t="array" ref="AA758">IFERROR(IF(INDEX(SubsidieTabel!$Q$1:$T$9,MATCH($F758,SubsidieTabel!$Q$1:$Q$9,0),IFERROR(MATCH(Methode_Keuze,SubsidieTabel!$Q$1:$T$1,0),2))&lt;&gt;1=TRUE,"ja",""),"")</f>
        <v/>
      </c>
    </row>
    <row r="759" spans="1:27" ht="15" customHeight="1" x14ac:dyDescent="0.25">
      <c r="A759" s="87"/>
      <c r="B759" s="219" t="str">
        <f>IF(A759&lt;&gt;"",_xlfn.MAXIFS($B$1:B758,$A$1:A758,A759)+1,"")</f>
        <v/>
      </c>
      <c r="C759" s="50"/>
      <c r="D759" s="50"/>
      <c r="E759" s="50"/>
      <c r="F759" s="50"/>
      <c r="G759" s="283"/>
      <c r="H759" s="296"/>
      <c r="I759" s="295"/>
      <c r="J759" s="295"/>
      <c r="K759" s="202"/>
      <c r="L759" s="202"/>
      <c r="M759" s="91" t="str">
        <f>IFERROR(VLOOKUP(H759,Lijsten!$H$1:$I$100,2,0),"")</f>
        <v/>
      </c>
      <c r="N759" s="91" t="str" cm="1">
        <f t="array" ref="N759">IFERROR(_xlfn.IFS(AND(LEFT(F759,6)="Arbeid",RIGHT(F759,3)&lt;&gt;"IKS"),IFERROR(VLOOKUP($G759,Tb_KostenTypen[],2,0),"tarief"),RIGHT(F759,3)="IKS","Uurtarief",LEFT(F759,6)="Arbeid","Uurtarief",AND(LEFT(F759,8)="Bijdrage",RIGHT(F759,15)="(vrijwilligers)"),"Vast tarief"),"")</f>
        <v/>
      </c>
      <c r="O759" s="92"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tarief",IF(LEFT(F759,8)="Bijdrage",VLOOKUP($F759,Tb_KostenTypen[],MATCH(Methode_Keuze,Tb_KostenTypen[#Headers],0),0),VLOOKUP($G759,Lijsten!L:O,4,0))),""),"")</f>
        <v/>
      </c>
      <c r="P759" s="92"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tarief",IF(LEFT(F759,8)="Bijdrage",VLOOKUP($F759,Tb_KostenTypen[],MATCH(Methode_Keuze,Tb_KostenTypen[#Headers],0),0),VLOOKUP($G759,Lijsten!L:O,4,0))),""),"")</f>
        <v/>
      </c>
      <c r="Q759" s="50"/>
      <c r="R759" s="50"/>
      <c r="S759" s="83"/>
      <c r="T759" s="51"/>
      <c r="U759" s="4" t="str" cm="1">
        <f t="array" ref="U759">IF(AA759&lt;&gt;"ja",_xlfn.IFNA(_xlfn.IFS(AND(O759&lt;&gt;"",F759&lt;&gt;"",RIGHT($N759,6)="tarief"),O759*Q759,S759&gt;0,IF(F759&lt;&gt;"",S759,"")),""),"")</f>
        <v/>
      </c>
      <c r="V759" s="4" t="str" cm="1">
        <f t="array" ref="V759">IF(AA759&lt;&gt;"ja",_xlfn.IFNA(_xlfn.IFS(AND(P759&lt;&gt;"",R759&lt;&gt;"",RIGHT($N759,6)="tarief"),P759*R759,T759&gt;0,T759),""),"")</f>
        <v/>
      </c>
      <c r="W759" s="4" t="str" cm="1">
        <f t="array" ref="W759">IFERROR(_xlfn.IFS(OR(F759="",LEFT(Methode_Keuze,4)="Geen"),"",AND(U759&lt;&gt;"",F759&lt;&gt;"Arbeidskosten"),ROUND(U759*VLOOKUP(F759,Tb_ProjectKosten[],MATCH(Tb_ProjectKosten[[#Headers],[Forfat_Percentage]],Tb_ProjectKosten[#Headers],0),0),2),AND(F759="Arbeidskosten",G759&lt;&gt;""),IFERROR(ROUND(U759*VLOOKUP(G759,Tb_KostenTypen[],3,0)*VLOOKUP(F759,Tb_ProjectKosten[],MATCH(Tb_ProjectKosten[[#Headers],[Forfat_Percentage]],Tb_ProjectKosten[#Headers],0),0),2),""),U759 &lt;=0,0),"")</f>
        <v/>
      </c>
      <c r="X759" s="4" t="str" cm="1">
        <f t="array" ref="X759">IFERROR(_xlfn.IFS(OR(F759="",LEFT(Methode_Keuze,4)="Geen"),"",AND(V759&lt;&gt;"",F759&lt;&gt;"Arbeidskosten"),ROUND(V759*VLOOKUP(F759,Tb_ProjectKosten[],MATCH(Tb_ProjectKosten[[#Headers],[Forfat_Percentage]],Tb_ProjectKosten[#Headers],0),0),2),AND(F759="Arbeidskosten",G759&lt;&gt;""),IFERROR(ROUND(V759*VLOOKUP(G759,Tb_KostenTypen[],3,0)*VLOOKUP(F759,Tb_ProjectKosten[],MATCH(Tb_ProjectKosten[[#Headers],[Forfat_Percentage]],Tb_ProjectKosten[#Headers],0),0),2),""),V759 &lt;=0,0),"")</f>
        <v/>
      </c>
      <c r="Y759" s="262"/>
      <c r="Z759" s="49"/>
      <c r="AA759" s="37" t="str" cm="1">
        <f t="array" ref="AA759">IFERROR(IF(INDEX(SubsidieTabel!$Q$1:$T$9,MATCH($F759,SubsidieTabel!$Q$1:$Q$9,0),IFERROR(MATCH(Methode_Keuze,SubsidieTabel!$Q$1:$T$1,0),2))&lt;&gt;1=TRUE,"ja",""),"")</f>
        <v/>
      </c>
    </row>
    <row r="760" spans="1:27" ht="15" customHeight="1" x14ac:dyDescent="0.25">
      <c r="A760" s="87"/>
      <c r="B760" s="219" t="str">
        <f>IF(A760&lt;&gt;"",_xlfn.MAXIFS($B$1:B759,$A$1:A759,A760)+1,"")</f>
        <v/>
      </c>
      <c r="C760" s="50"/>
      <c r="D760" s="50"/>
      <c r="E760" s="50"/>
      <c r="F760" s="50"/>
      <c r="G760" s="283"/>
      <c r="H760" s="296"/>
      <c r="I760" s="295"/>
      <c r="J760" s="295"/>
      <c r="K760" s="202"/>
      <c r="L760" s="202"/>
      <c r="M760" s="91" t="str">
        <f>IFERROR(VLOOKUP(H760,Lijsten!$H$1:$I$100,2,0),"")</f>
        <v/>
      </c>
      <c r="N760" s="91" t="str" cm="1">
        <f t="array" ref="N760">IFERROR(_xlfn.IFS(AND(LEFT(F760,6)="Arbeid",RIGHT(F760,3)&lt;&gt;"IKS"),IFERROR(VLOOKUP($G760,Tb_KostenTypen[],2,0),"tarief"),RIGHT(F760,3)="IKS","Uurtarief",LEFT(F760,6)="Arbeid","Uurtarief",AND(LEFT(F760,8)="Bijdrage",RIGHT(F760,15)="(vrijwilligers)"),"Vast tarief"),"")</f>
        <v/>
      </c>
      <c r="O760" s="92"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tarief",IF(LEFT(F760,8)="Bijdrage",VLOOKUP($F760,Tb_KostenTypen[],MATCH(Methode_Keuze,Tb_KostenTypen[#Headers],0),0),VLOOKUP($G760,Lijsten!L:O,4,0))),""),"")</f>
        <v/>
      </c>
      <c r="P760" s="92"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tarief",IF(LEFT(F760,8)="Bijdrage",VLOOKUP($F760,Tb_KostenTypen[],MATCH(Methode_Keuze,Tb_KostenTypen[#Headers],0),0),VLOOKUP($G760,Lijsten!L:O,4,0))),""),"")</f>
        <v/>
      </c>
      <c r="Q760" s="50"/>
      <c r="R760" s="50"/>
      <c r="S760" s="83"/>
      <c r="T760" s="51"/>
      <c r="U760" s="4" t="str" cm="1">
        <f t="array" ref="U760">IF(AA760&lt;&gt;"ja",_xlfn.IFNA(_xlfn.IFS(AND(O760&lt;&gt;"",F760&lt;&gt;"",RIGHT($N760,6)="tarief"),O760*Q760,S760&gt;0,IF(F760&lt;&gt;"",S760,"")),""),"")</f>
        <v/>
      </c>
      <c r="V760" s="4" t="str" cm="1">
        <f t="array" ref="V760">IF(AA760&lt;&gt;"ja",_xlfn.IFNA(_xlfn.IFS(AND(P760&lt;&gt;"",R760&lt;&gt;"",RIGHT($N760,6)="tarief"),P760*R760,T760&gt;0,T760),""),"")</f>
        <v/>
      </c>
      <c r="W760" s="4" t="str" cm="1">
        <f t="array" ref="W760">IFERROR(_xlfn.IFS(OR(F760="",LEFT(Methode_Keuze,4)="Geen"),"",AND(U760&lt;&gt;"",F760&lt;&gt;"Arbeidskosten"),ROUND(U760*VLOOKUP(F760,Tb_ProjectKosten[],MATCH(Tb_ProjectKosten[[#Headers],[Forfat_Percentage]],Tb_ProjectKosten[#Headers],0),0),2),AND(F760="Arbeidskosten",G760&lt;&gt;""),IFERROR(ROUND(U760*VLOOKUP(G760,Tb_KostenTypen[],3,0)*VLOOKUP(F760,Tb_ProjectKosten[],MATCH(Tb_ProjectKosten[[#Headers],[Forfat_Percentage]],Tb_ProjectKosten[#Headers],0),0),2),""),U760 &lt;=0,0),"")</f>
        <v/>
      </c>
      <c r="X760" s="4" t="str" cm="1">
        <f t="array" ref="X760">IFERROR(_xlfn.IFS(OR(F760="",LEFT(Methode_Keuze,4)="Geen"),"",AND(V760&lt;&gt;"",F760&lt;&gt;"Arbeidskosten"),ROUND(V760*VLOOKUP(F760,Tb_ProjectKosten[],MATCH(Tb_ProjectKosten[[#Headers],[Forfat_Percentage]],Tb_ProjectKosten[#Headers],0),0),2),AND(F760="Arbeidskosten",G760&lt;&gt;""),IFERROR(ROUND(V760*VLOOKUP(G760,Tb_KostenTypen[],3,0)*VLOOKUP(F760,Tb_ProjectKosten[],MATCH(Tb_ProjectKosten[[#Headers],[Forfat_Percentage]],Tb_ProjectKosten[#Headers],0),0),2),""),V760 &lt;=0,0),"")</f>
        <v/>
      </c>
      <c r="Y760" s="262"/>
      <c r="Z760" s="49"/>
      <c r="AA760" s="37" t="str" cm="1">
        <f t="array" ref="AA760">IFERROR(IF(INDEX(SubsidieTabel!$Q$1:$T$9,MATCH($F760,SubsidieTabel!$Q$1:$Q$9,0),IFERROR(MATCH(Methode_Keuze,SubsidieTabel!$Q$1:$T$1,0),2))&lt;&gt;1=TRUE,"ja",""),"")</f>
        <v/>
      </c>
    </row>
    <row r="761" spans="1:27" ht="15" customHeight="1" x14ac:dyDescent="0.25">
      <c r="A761" s="87"/>
      <c r="B761" s="219" t="str">
        <f>IF(A761&lt;&gt;"",_xlfn.MAXIFS($B$1:B760,$A$1:A760,A761)+1,"")</f>
        <v/>
      </c>
      <c r="C761" s="50"/>
      <c r="D761" s="50"/>
      <c r="E761" s="50"/>
      <c r="F761" s="50"/>
      <c r="G761" s="283"/>
      <c r="H761" s="296"/>
      <c r="I761" s="295"/>
      <c r="J761" s="295"/>
      <c r="K761" s="202"/>
      <c r="L761" s="202"/>
      <c r="M761" s="91" t="str">
        <f>IFERROR(VLOOKUP(H761,Lijsten!$H$1:$I$100,2,0),"")</f>
        <v/>
      </c>
      <c r="N761" s="91" t="str" cm="1">
        <f t="array" ref="N761">IFERROR(_xlfn.IFS(AND(LEFT(F761,6)="Arbeid",RIGHT(F761,3)&lt;&gt;"IKS"),IFERROR(VLOOKUP($G761,Tb_KostenTypen[],2,0),"tarief"),RIGHT(F761,3)="IKS","Uurtarief",LEFT(F761,6)="Arbeid","Uurtarief",AND(LEFT(F761,8)="Bijdrage",RIGHT(F761,15)="(vrijwilligers)"),"Vast tarief"),"")</f>
        <v/>
      </c>
      <c r="O761" s="92"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tarief",IF(LEFT(F761,8)="Bijdrage",VLOOKUP($F761,Tb_KostenTypen[],MATCH(Methode_Keuze,Tb_KostenTypen[#Headers],0),0),VLOOKUP($G761,Lijsten!L:O,4,0))),""),"")</f>
        <v/>
      </c>
      <c r="P761" s="92"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tarief",IF(LEFT(F761,8)="Bijdrage",VLOOKUP($F761,Tb_KostenTypen[],MATCH(Methode_Keuze,Tb_KostenTypen[#Headers],0),0),VLOOKUP($G761,Lijsten!L:O,4,0))),""),"")</f>
        <v/>
      </c>
      <c r="Q761" s="50"/>
      <c r="R761" s="50"/>
      <c r="S761" s="83"/>
      <c r="T761" s="51"/>
      <c r="U761" s="4" t="str" cm="1">
        <f t="array" ref="U761">IF(AA761&lt;&gt;"ja",_xlfn.IFNA(_xlfn.IFS(AND(O761&lt;&gt;"",F761&lt;&gt;"",RIGHT($N761,6)="tarief"),O761*Q761,S761&gt;0,IF(F761&lt;&gt;"",S761,"")),""),"")</f>
        <v/>
      </c>
      <c r="V761" s="4" t="str" cm="1">
        <f t="array" ref="V761">IF(AA761&lt;&gt;"ja",_xlfn.IFNA(_xlfn.IFS(AND(P761&lt;&gt;"",R761&lt;&gt;"",RIGHT($N761,6)="tarief"),P761*R761,T761&gt;0,T761),""),"")</f>
        <v/>
      </c>
      <c r="W761" s="4" t="str" cm="1">
        <f t="array" ref="W761">IFERROR(_xlfn.IFS(OR(F761="",LEFT(Methode_Keuze,4)="Geen"),"",AND(U761&lt;&gt;"",F761&lt;&gt;"Arbeidskosten"),ROUND(U761*VLOOKUP(F761,Tb_ProjectKosten[],MATCH(Tb_ProjectKosten[[#Headers],[Forfat_Percentage]],Tb_ProjectKosten[#Headers],0),0),2),AND(F761="Arbeidskosten",G761&lt;&gt;""),IFERROR(ROUND(U761*VLOOKUP(G761,Tb_KostenTypen[],3,0)*VLOOKUP(F761,Tb_ProjectKosten[],MATCH(Tb_ProjectKosten[[#Headers],[Forfat_Percentage]],Tb_ProjectKosten[#Headers],0),0),2),""),U761 &lt;=0,0),"")</f>
        <v/>
      </c>
      <c r="X761" s="4" t="str" cm="1">
        <f t="array" ref="X761">IFERROR(_xlfn.IFS(OR(F761="",LEFT(Methode_Keuze,4)="Geen"),"",AND(V761&lt;&gt;"",F761&lt;&gt;"Arbeidskosten"),ROUND(V761*VLOOKUP(F761,Tb_ProjectKosten[],MATCH(Tb_ProjectKosten[[#Headers],[Forfat_Percentage]],Tb_ProjectKosten[#Headers],0),0),2),AND(F761="Arbeidskosten",G761&lt;&gt;""),IFERROR(ROUND(V761*VLOOKUP(G761,Tb_KostenTypen[],3,0)*VLOOKUP(F761,Tb_ProjectKosten[],MATCH(Tb_ProjectKosten[[#Headers],[Forfat_Percentage]],Tb_ProjectKosten[#Headers],0),0),2),""),V761 &lt;=0,0),"")</f>
        <v/>
      </c>
      <c r="Y761" s="262"/>
      <c r="Z761" s="49"/>
      <c r="AA761" s="37" t="str" cm="1">
        <f t="array" ref="AA761">IFERROR(IF(INDEX(SubsidieTabel!$Q$1:$T$9,MATCH($F761,SubsidieTabel!$Q$1:$Q$9,0),IFERROR(MATCH(Methode_Keuze,SubsidieTabel!$Q$1:$T$1,0),2))&lt;&gt;1=TRUE,"ja",""),"")</f>
        <v/>
      </c>
    </row>
    <row r="762" spans="1:27" ht="15" customHeight="1" x14ac:dyDescent="0.25">
      <c r="A762" s="87"/>
      <c r="B762" s="219" t="str">
        <f>IF(A762&lt;&gt;"",_xlfn.MAXIFS($B$1:B761,$A$1:A761,A762)+1,"")</f>
        <v/>
      </c>
      <c r="C762" s="50"/>
      <c r="D762" s="50"/>
      <c r="E762" s="50"/>
      <c r="F762" s="50"/>
      <c r="G762" s="283"/>
      <c r="H762" s="296"/>
      <c r="I762" s="295"/>
      <c r="J762" s="295"/>
      <c r="K762" s="202"/>
      <c r="L762" s="202"/>
      <c r="M762" s="91" t="str">
        <f>IFERROR(VLOOKUP(H762,Lijsten!$H$1:$I$100,2,0),"")</f>
        <v/>
      </c>
      <c r="N762" s="91" t="str" cm="1">
        <f t="array" ref="N762">IFERROR(_xlfn.IFS(AND(LEFT(F762,6)="Arbeid",RIGHT(F762,3)&lt;&gt;"IKS"),IFERROR(VLOOKUP($G762,Tb_KostenTypen[],2,0),"tarief"),RIGHT(F762,3)="IKS","Uurtarief",LEFT(F762,6)="Arbeid","Uurtarief",AND(LEFT(F762,8)="Bijdrage",RIGHT(F762,15)="(vrijwilligers)"),"Vast tarief"),"")</f>
        <v/>
      </c>
      <c r="O762" s="92"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tarief",IF(LEFT(F762,8)="Bijdrage",VLOOKUP($F762,Tb_KostenTypen[],MATCH(Methode_Keuze,Tb_KostenTypen[#Headers],0),0),VLOOKUP($G762,Lijsten!L:O,4,0))),""),"")</f>
        <v/>
      </c>
      <c r="P762" s="92"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tarief",IF(LEFT(F762,8)="Bijdrage",VLOOKUP($F762,Tb_KostenTypen[],MATCH(Methode_Keuze,Tb_KostenTypen[#Headers],0),0),VLOOKUP($G762,Lijsten!L:O,4,0))),""),"")</f>
        <v/>
      </c>
      <c r="Q762" s="50"/>
      <c r="R762" s="50"/>
      <c r="S762" s="83"/>
      <c r="T762" s="51"/>
      <c r="U762" s="4" t="str" cm="1">
        <f t="array" ref="U762">IF(AA762&lt;&gt;"ja",_xlfn.IFNA(_xlfn.IFS(AND(O762&lt;&gt;"",F762&lt;&gt;"",RIGHT($N762,6)="tarief"),O762*Q762,S762&gt;0,IF(F762&lt;&gt;"",S762,"")),""),"")</f>
        <v/>
      </c>
      <c r="V762" s="4" t="str" cm="1">
        <f t="array" ref="V762">IF(AA762&lt;&gt;"ja",_xlfn.IFNA(_xlfn.IFS(AND(P762&lt;&gt;"",R762&lt;&gt;"",RIGHT($N762,6)="tarief"),P762*R762,T762&gt;0,T762),""),"")</f>
        <v/>
      </c>
      <c r="W762" s="4" t="str" cm="1">
        <f t="array" ref="W762">IFERROR(_xlfn.IFS(OR(F762="",LEFT(Methode_Keuze,4)="Geen"),"",AND(U762&lt;&gt;"",F762&lt;&gt;"Arbeidskosten"),ROUND(U762*VLOOKUP(F762,Tb_ProjectKosten[],MATCH(Tb_ProjectKosten[[#Headers],[Forfat_Percentage]],Tb_ProjectKosten[#Headers],0),0),2),AND(F762="Arbeidskosten",G762&lt;&gt;""),IFERROR(ROUND(U762*VLOOKUP(G762,Tb_KostenTypen[],3,0)*VLOOKUP(F762,Tb_ProjectKosten[],MATCH(Tb_ProjectKosten[[#Headers],[Forfat_Percentage]],Tb_ProjectKosten[#Headers],0),0),2),""),U762 &lt;=0,0),"")</f>
        <v/>
      </c>
      <c r="X762" s="4" t="str" cm="1">
        <f t="array" ref="X762">IFERROR(_xlfn.IFS(OR(F762="",LEFT(Methode_Keuze,4)="Geen"),"",AND(V762&lt;&gt;"",F762&lt;&gt;"Arbeidskosten"),ROUND(V762*VLOOKUP(F762,Tb_ProjectKosten[],MATCH(Tb_ProjectKosten[[#Headers],[Forfat_Percentage]],Tb_ProjectKosten[#Headers],0),0),2),AND(F762="Arbeidskosten",G762&lt;&gt;""),IFERROR(ROUND(V762*VLOOKUP(G762,Tb_KostenTypen[],3,0)*VLOOKUP(F762,Tb_ProjectKosten[],MATCH(Tb_ProjectKosten[[#Headers],[Forfat_Percentage]],Tb_ProjectKosten[#Headers],0),0),2),""),V762 &lt;=0,0),"")</f>
        <v/>
      </c>
      <c r="Y762" s="262"/>
      <c r="Z762" s="49"/>
      <c r="AA762" s="37" t="str" cm="1">
        <f t="array" ref="AA762">IFERROR(IF(INDEX(SubsidieTabel!$Q$1:$T$9,MATCH($F762,SubsidieTabel!$Q$1:$Q$9,0),IFERROR(MATCH(Methode_Keuze,SubsidieTabel!$Q$1:$T$1,0),2))&lt;&gt;1=TRUE,"ja",""),"")</f>
        <v/>
      </c>
    </row>
    <row r="763" spans="1:27" ht="15" customHeight="1" x14ac:dyDescent="0.25">
      <c r="A763" s="87"/>
      <c r="B763" s="219" t="str">
        <f>IF(A763&lt;&gt;"",_xlfn.MAXIFS($B$1:B762,$A$1:A762,A763)+1,"")</f>
        <v/>
      </c>
      <c r="C763" s="50"/>
      <c r="D763" s="50"/>
      <c r="E763" s="50"/>
      <c r="F763" s="50"/>
      <c r="G763" s="283"/>
      <c r="H763" s="296"/>
      <c r="I763" s="295"/>
      <c r="J763" s="295"/>
      <c r="K763" s="202"/>
      <c r="L763" s="202"/>
      <c r="M763" s="91" t="str">
        <f>IFERROR(VLOOKUP(H763,Lijsten!$H$1:$I$100,2,0),"")</f>
        <v/>
      </c>
      <c r="N763" s="91" t="str" cm="1">
        <f t="array" ref="N763">IFERROR(_xlfn.IFS(AND(LEFT(F763,6)="Arbeid",RIGHT(F763,3)&lt;&gt;"IKS"),IFERROR(VLOOKUP($G763,Tb_KostenTypen[],2,0),"tarief"),RIGHT(F763,3)="IKS","Uurtarief",LEFT(F763,6)="Arbeid","Uurtarief",AND(LEFT(F763,8)="Bijdrage",RIGHT(F763,15)="(vrijwilligers)"),"Vast tarief"),"")</f>
        <v/>
      </c>
      <c r="O763" s="92"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tarief",IF(LEFT(F763,8)="Bijdrage",VLOOKUP($F763,Tb_KostenTypen[],MATCH(Methode_Keuze,Tb_KostenTypen[#Headers],0),0),VLOOKUP($G763,Lijsten!L:O,4,0))),""),"")</f>
        <v/>
      </c>
      <c r="P763" s="92"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tarief",IF(LEFT(F763,8)="Bijdrage",VLOOKUP($F763,Tb_KostenTypen[],MATCH(Methode_Keuze,Tb_KostenTypen[#Headers],0),0),VLOOKUP($G763,Lijsten!L:O,4,0))),""),"")</f>
        <v/>
      </c>
      <c r="Q763" s="50"/>
      <c r="R763" s="50"/>
      <c r="S763" s="83"/>
      <c r="T763" s="51"/>
      <c r="U763" s="4" t="str" cm="1">
        <f t="array" ref="U763">IF(AA763&lt;&gt;"ja",_xlfn.IFNA(_xlfn.IFS(AND(O763&lt;&gt;"",F763&lt;&gt;"",RIGHT($N763,6)="tarief"),O763*Q763,S763&gt;0,IF(F763&lt;&gt;"",S763,"")),""),"")</f>
        <v/>
      </c>
      <c r="V763" s="4" t="str" cm="1">
        <f t="array" ref="V763">IF(AA763&lt;&gt;"ja",_xlfn.IFNA(_xlfn.IFS(AND(P763&lt;&gt;"",R763&lt;&gt;"",RIGHT($N763,6)="tarief"),P763*R763,T763&gt;0,T763),""),"")</f>
        <v/>
      </c>
      <c r="W763" s="4" t="str" cm="1">
        <f t="array" ref="W763">IFERROR(_xlfn.IFS(OR(F763="",LEFT(Methode_Keuze,4)="Geen"),"",AND(U763&lt;&gt;"",F763&lt;&gt;"Arbeidskosten"),ROUND(U763*VLOOKUP(F763,Tb_ProjectKosten[],MATCH(Tb_ProjectKosten[[#Headers],[Forfat_Percentage]],Tb_ProjectKosten[#Headers],0),0),2),AND(F763="Arbeidskosten",G763&lt;&gt;""),IFERROR(ROUND(U763*VLOOKUP(G763,Tb_KostenTypen[],3,0)*VLOOKUP(F763,Tb_ProjectKosten[],MATCH(Tb_ProjectKosten[[#Headers],[Forfat_Percentage]],Tb_ProjectKosten[#Headers],0),0),2),""),U763 &lt;=0,0),"")</f>
        <v/>
      </c>
      <c r="X763" s="4" t="str" cm="1">
        <f t="array" ref="X763">IFERROR(_xlfn.IFS(OR(F763="",LEFT(Methode_Keuze,4)="Geen"),"",AND(V763&lt;&gt;"",F763&lt;&gt;"Arbeidskosten"),ROUND(V763*VLOOKUP(F763,Tb_ProjectKosten[],MATCH(Tb_ProjectKosten[[#Headers],[Forfat_Percentage]],Tb_ProjectKosten[#Headers],0),0),2),AND(F763="Arbeidskosten",G763&lt;&gt;""),IFERROR(ROUND(V763*VLOOKUP(G763,Tb_KostenTypen[],3,0)*VLOOKUP(F763,Tb_ProjectKosten[],MATCH(Tb_ProjectKosten[[#Headers],[Forfat_Percentage]],Tb_ProjectKosten[#Headers],0),0),2),""),V763 &lt;=0,0),"")</f>
        <v/>
      </c>
      <c r="Y763" s="262"/>
      <c r="Z763" s="49"/>
      <c r="AA763" s="37" t="str" cm="1">
        <f t="array" ref="AA763">IFERROR(IF(INDEX(SubsidieTabel!$Q$1:$T$9,MATCH($F763,SubsidieTabel!$Q$1:$Q$9,0),IFERROR(MATCH(Methode_Keuze,SubsidieTabel!$Q$1:$T$1,0),2))&lt;&gt;1=TRUE,"ja",""),"")</f>
        <v/>
      </c>
    </row>
    <row r="764" spans="1:27" ht="15" customHeight="1" x14ac:dyDescent="0.25">
      <c r="A764" s="87"/>
      <c r="B764" s="219" t="str">
        <f>IF(A764&lt;&gt;"",_xlfn.MAXIFS($B$1:B763,$A$1:A763,A764)+1,"")</f>
        <v/>
      </c>
      <c r="C764" s="50"/>
      <c r="D764" s="50"/>
      <c r="E764" s="50"/>
      <c r="F764" s="50"/>
      <c r="G764" s="283"/>
      <c r="H764" s="296"/>
      <c r="I764" s="295"/>
      <c r="J764" s="295"/>
      <c r="K764" s="202"/>
      <c r="L764" s="202"/>
      <c r="M764" s="91" t="str">
        <f>IFERROR(VLOOKUP(H764,Lijsten!$H$1:$I$100,2,0),"")</f>
        <v/>
      </c>
      <c r="N764" s="91" t="str" cm="1">
        <f t="array" ref="N764">IFERROR(_xlfn.IFS(AND(LEFT(F764,6)="Arbeid",RIGHT(F764,3)&lt;&gt;"IKS"),IFERROR(VLOOKUP($G764,Tb_KostenTypen[],2,0),"tarief"),RIGHT(F764,3)="IKS","Uurtarief",LEFT(F764,6)="Arbeid","Uurtarief",AND(LEFT(F764,8)="Bijdrage",RIGHT(F764,15)="(vrijwilligers)"),"Vast tarief"),"")</f>
        <v/>
      </c>
      <c r="O764" s="92"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tarief",IF(LEFT(F764,8)="Bijdrage",VLOOKUP($F764,Tb_KostenTypen[],MATCH(Methode_Keuze,Tb_KostenTypen[#Headers],0),0),VLOOKUP($G764,Lijsten!L:O,4,0))),""),"")</f>
        <v/>
      </c>
      <c r="P764" s="92"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tarief",IF(LEFT(F764,8)="Bijdrage",VLOOKUP($F764,Tb_KostenTypen[],MATCH(Methode_Keuze,Tb_KostenTypen[#Headers],0),0),VLOOKUP($G764,Lijsten!L:O,4,0))),""),"")</f>
        <v/>
      </c>
      <c r="Q764" s="50"/>
      <c r="R764" s="50"/>
      <c r="S764" s="83"/>
      <c r="T764" s="51"/>
      <c r="U764" s="4" t="str" cm="1">
        <f t="array" ref="U764">IF(AA764&lt;&gt;"ja",_xlfn.IFNA(_xlfn.IFS(AND(O764&lt;&gt;"",F764&lt;&gt;"",RIGHT($N764,6)="tarief"),O764*Q764,S764&gt;0,IF(F764&lt;&gt;"",S764,"")),""),"")</f>
        <v/>
      </c>
      <c r="V764" s="4" t="str" cm="1">
        <f t="array" ref="V764">IF(AA764&lt;&gt;"ja",_xlfn.IFNA(_xlfn.IFS(AND(P764&lt;&gt;"",R764&lt;&gt;"",RIGHT($N764,6)="tarief"),P764*R764,T764&gt;0,T764),""),"")</f>
        <v/>
      </c>
      <c r="W764" s="4" t="str" cm="1">
        <f t="array" ref="W764">IFERROR(_xlfn.IFS(OR(F764="",LEFT(Methode_Keuze,4)="Geen"),"",AND(U764&lt;&gt;"",F764&lt;&gt;"Arbeidskosten"),ROUND(U764*VLOOKUP(F764,Tb_ProjectKosten[],MATCH(Tb_ProjectKosten[[#Headers],[Forfat_Percentage]],Tb_ProjectKosten[#Headers],0),0),2),AND(F764="Arbeidskosten",G764&lt;&gt;""),IFERROR(ROUND(U764*VLOOKUP(G764,Tb_KostenTypen[],3,0)*VLOOKUP(F764,Tb_ProjectKosten[],MATCH(Tb_ProjectKosten[[#Headers],[Forfat_Percentage]],Tb_ProjectKosten[#Headers],0),0),2),""),U764 &lt;=0,0),"")</f>
        <v/>
      </c>
      <c r="X764" s="4" t="str" cm="1">
        <f t="array" ref="X764">IFERROR(_xlfn.IFS(OR(F764="",LEFT(Methode_Keuze,4)="Geen"),"",AND(V764&lt;&gt;"",F764&lt;&gt;"Arbeidskosten"),ROUND(V764*VLOOKUP(F764,Tb_ProjectKosten[],MATCH(Tb_ProjectKosten[[#Headers],[Forfat_Percentage]],Tb_ProjectKosten[#Headers],0),0),2),AND(F764="Arbeidskosten",G764&lt;&gt;""),IFERROR(ROUND(V764*VLOOKUP(G764,Tb_KostenTypen[],3,0)*VLOOKUP(F764,Tb_ProjectKosten[],MATCH(Tb_ProjectKosten[[#Headers],[Forfat_Percentage]],Tb_ProjectKosten[#Headers],0),0),2),""),V764 &lt;=0,0),"")</f>
        <v/>
      </c>
      <c r="Y764" s="262"/>
      <c r="Z764" s="49"/>
      <c r="AA764" s="37" t="str" cm="1">
        <f t="array" ref="AA764">IFERROR(IF(INDEX(SubsidieTabel!$Q$1:$T$9,MATCH($F764,SubsidieTabel!$Q$1:$Q$9,0),IFERROR(MATCH(Methode_Keuze,SubsidieTabel!$Q$1:$T$1,0),2))&lt;&gt;1=TRUE,"ja",""),"")</f>
        <v/>
      </c>
    </row>
    <row r="765" spans="1:27" ht="15" customHeight="1" x14ac:dyDescent="0.25">
      <c r="A765" s="87"/>
      <c r="B765" s="219" t="str">
        <f>IF(A765&lt;&gt;"",_xlfn.MAXIFS($B$1:B764,$A$1:A764,A765)+1,"")</f>
        <v/>
      </c>
      <c r="C765" s="50"/>
      <c r="D765" s="50"/>
      <c r="E765" s="50"/>
      <c r="F765" s="50"/>
      <c r="G765" s="283"/>
      <c r="H765" s="296"/>
      <c r="I765" s="295"/>
      <c r="J765" s="295"/>
      <c r="K765" s="202"/>
      <c r="L765" s="202"/>
      <c r="M765" s="91" t="str">
        <f>IFERROR(VLOOKUP(H765,Lijsten!$H$1:$I$100,2,0),"")</f>
        <v/>
      </c>
      <c r="N765" s="91" t="str" cm="1">
        <f t="array" ref="N765">IFERROR(_xlfn.IFS(AND(LEFT(F765,6)="Arbeid",RIGHT(F765,3)&lt;&gt;"IKS"),IFERROR(VLOOKUP($G765,Tb_KostenTypen[],2,0),"tarief"),RIGHT(F765,3)="IKS","Uurtarief",LEFT(F765,6)="Arbeid","Uurtarief",AND(LEFT(F765,8)="Bijdrage",RIGHT(F765,15)="(vrijwilligers)"),"Vast tarief"),"")</f>
        <v/>
      </c>
      <c r="O765" s="92"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tarief",IF(LEFT(F765,8)="Bijdrage",VLOOKUP($F765,Tb_KostenTypen[],MATCH(Methode_Keuze,Tb_KostenTypen[#Headers],0),0),VLOOKUP($G765,Lijsten!L:O,4,0))),""),"")</f>
        <v/>
      </c>
      <c r="P765" s="92"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tarief",IF(LEFT(F765,8)="Bijdrage",VLOOKUP($F765,Tb_KostenTypen[],MATCH(Methode_Keuze,Tb_KostenTypen[#Headers],0),0),VLOOKUP($G765,Lijsten!L:O,4,0))),""),"")</f>
        <v/>
      </c>
      <c r="Q765" s="50"/>
      <c r="R765" s="50"/>
      <c r="S765" s="83"/>
      <c r="T765" s="51"/>
      <c r="U765" s="4" t="str" cm="1">
        <f t="array" ref="U765">IF(AA765&lt;&gt;"ja",_xlfn.IFNA(_xlfn.IFS(AND(O765&lt;&gt;"",F765&lt;&gt;"",RIGHT($N765,6)="tarief"),O765*Q765,S765&gt;0,IF(F765&lt;&gt;"",S765,"")),""),"")</f>
        <v/>
      </c>
      <c r="V765" s="4" t="str" cm="1">
        <f t="array" ref="V765">IF(AA765&lt;&gt;"ja",_xlfn.IFNA(_xlfn.IFS(AND(P765&lt;&gt;"",R765&lt;&gt;"",RIGHT($N765,6)="tarief"),P765*R765,T765&gt;0,T765),""),"")</f>
        <v/>
      </c>
      <c r="W765" s="4" t="str" cm="1">
        <f t="array" ref="W765">IFERROR(_xlfn.IFS(OR(F765="",LEFT(Methode_Keuze,4)="Geen"),"",AND(U765&lt;&gt;"",F765&lt;&gt;"Arbeidskosten"),ROUND(U765*VLOOKUP(F765,Tb_ProjectKosten[],MATCH(Tb_ProjectKosten[[#Headers],[Forfat_Percentage]],Tb_ProjectKosten[#Headers],0),0),2),AND(F765="Arbeidskosten",G765&lt;&gt;""),IFERROR(ROUND(U765*VLOOKUP(G765,Tb_KostenTypen[],3,0)*VLOOKUP(F765,Tb_ProjectKosten[],MATCH(Tb_ProjectKosten[[#Headers],[Forfat_Percentage]],Tb_ProjectKosten[#Headers],0),0),2),""),U765 &lt;=0,0),"")</f>
        <v/>
      </c>
      <c r="X765" s="4" t="str" cm="1">
        <f t="array" ref="X765">IFERROR(_xlfn.IFS(OR(F765="",LEFT(Methode_Keuze,4)="Geen"),"",AND(V765&lt;&gt;"",F765&lt;&gt;"Arbeidskosten"),ROUND(V765*VLOOKUP(F765,Tb_ProjectKosten[],MATCH(Tb_ProjectKosten[[#Headers],[Forfat_Percentage]],Tb_ProjectKosten[#Headers],0),0),2),AND(F765="Arbeidskosten",G765&lt;&gt;""),IFERROR(ROUND(V765*VLOOKUP(G765,Tb_KostenTypen[],3,0)*VLOOKUP(F765,Tb_ProjectKosten[],MATCH(Tb_ProjectKosten[[#Headers],[Forfat_Percentage]],Tb_ProjectKosten[#Headers],0),0),2),""),V765 &lt;=0,0),"")</f>
        <v/>
      </c>
      <c r="Y765" s="262"/>
      <c r="Z765" s="49"/>
      <c r="AA765" s="37" t="str" cm="1">
        <f t="array" ref="AA765">IFERROR(IF(INDEX(SubsidieTabel!$Q$1:$T$9,MATCH($F765,SubsidieTabel!$Q$1:$Q$9,0),IFERROR(MATCH(Methode_Keuze,SubsidieTabel!$Q$1:$T$1,0),2))&lt;&gt;1=TRUE,"ja",""),"")</f>
        <v/>
      </c>
    </row>
    <row r="766" spans="1:27" ht="15" customHeight="1" x14ac:dyDescent="0.25">
      <c r="A766" s="87"/>
      <c r="B766" s="219" t="str">
        <f>IF(A766&lt;&gt;"",_xlfn.MAXIFS($B$1:B765,$A$1:A765,A766)+1,"")</f>
        <v/>
      </c>
      <c r="C766" s="50"/>
      <c r="D766" s="50"/>
      <c r="E766" s="50"/>
      <c r="F766" s="50"/>
      <c r="G766" s="283"/>
      <c r="H766" s="296"/>
      <c r="I766" s="295"/>
      <c r="J766" s="295"/>
      <c r="K766" s="202"/>
      <c r="L766" s="202"/>
      <c r="M766" s="91" t="str">
        <f>IFERROR(VLOOKUP(H766,Lijsten!$H$1:$I$100,2,0),"")</f>
        <v/>
      </c>
      <c r="N766" s="91" t="str" cm="1">
        <f t="array" ref="N766">IFERROR(_xlfn.IFS(AND(LEFT(F766,6)="Arbeid",RIGHT(F766,3)&lt;&gt;"IKS"),IFERROR(VLOOKUP($G766,Tb_KostenTypen[],2,0),"tarief"),RIGHT(F766,3)="IKS","Uurtarief",LEFT(F766,6)="Arbeid","Uurtarief",AND(LEFT(F766,8)="Bijdrage",RIGHT(F766,15)="(vrijwilligers)"),"Vast tarief"),"")</f>
        <v/>
      </c>
      <c r="O766" s="92"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tarief",IF(LEFT(F766,8)="Bijdrage",VLOOKUP($F766,Tb_KostenTypen[],MATCH(Methode_Keuze,Tb_KostenTypen[#Headers],0),0),VLOOKUP($G766,Lijsten!L:O,4,0))),""),"")</f>
        <v/>
      </c>
      <c r="P766" s="92"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tarief",IF(LEFT(F766,8)="Bijdrage",VLOOKUP($F766,Tb_KostenTypen[],MATCH(Methode_Keuze,Tb_KostenTypen[#Headers],0),0),VLOOKUP($G766,Lijsten!L:O,4,0))),""),"")</f>
        <v/>
      </c>
      <c r="Q766" s="50"/>
      <c r="R766" s="50"/>
      <c r="S766" s="83"/>
      <c r="T766" s="51"/>
      <c r="U766" s="4" t="str" cm="1">
        <f t="array" ref="U766">IF(AA766&lt;&gt;"ja",_xlfn.IFNA(_xlfn.IFS(AND(O766&lt;&gt;"",F766&lt;&gt;"",RIGHT($N766,6)="tarief"),O766*Q766,S766&gt;0,IF(F766&lt;&gt;"",S766,"")),""),"")</f>
        <v/>
      </c>
      <c r="V766" s="4" t="str" cm="1">
        <f t="array" ref="V766">IF(AA766&lt;&gt;"ja",_xlfn.IFNA(_xlfn.IFS(AND(P766&lt;&gt;"",R766&lt;&gt;"",RIGHT($N766,6)="tarief"),P766*R766,T766&gt;0,T766),""),"")</f>
        <v/>
      </c>
      <c r="W766" s="4" t="str" cm="1">
        <f t="array" ref="W766">IFERROR(_xlfn.IFS(OR(F766="",LEFT(Methode_Keuze,4)="Geen"),"",AND(U766&lt;&gt;"",F766&lt;&gt;"Arbeidskosten"),ROUND(U766*VLOOKUP(F766,Tb_ProjectKosten[],MATCH(Tb_ProjectKosten[[#Headers],[Forfat_Percentage]],Tb_ProjectKosten[#Headers],0),0),2),AND(F766="Arbeidskosten",G766&lt;&gt;""),IFERROR(ROUND(U766*VLOOKUP(G766,Tb_KostenTypen[],3,0)*VLOOKUP(F766,Tb_ProjectKosten[],MATCH(Tb_ProjectKosten[[#Headers],[Forfat_Percentage]],Tb_ProjectKosten[#Headers],0),0),2),""),U766 &lt;=0,0),"")</f>
        <v/>
      </c>
      <c r="X766" s="4" t="str" cm="1">
        <f t="array" ref="X766">IFERROR(_xlfn.IFS(OR(F766="",LEFT(Methode_Keuze,4)="Geen"),"",AND(V766&lt;&gt;"",F766&lt;&gt;"Arbeidskosten"),ROUND(V766*VLOOKUP(F766,Tb_ProjectKosten[],MATCH(Tb_ProjectKosten[[#Headers],[Forfat_Percentage]],Tb_ProjectKosten[#Headers],0),0),2),AND(F766="Arbeidskosten",G766&lt;&gt;""),IFERROR(ROUND(V766*VLOOKUP(G766,Tb_KostenTypen[],3,0)*VLOOKUP(F766,Tb_ProjectKosten[],MATCH(Tb_ProjectKosten[[#Headers],[Forfat_Percentage]],Tb_ProjectKosten[#Headers],0),0),2),""),V766 &lt;=0,0),"")</f>
        <v/>
      </c>
      <c r="Y766" s="262"/>
      <c r="Z766" s="49"/>
      <c r="AA766" s="37" t="str" cm="1">
        <f t="array" ref="AA766">IFERROR(IF(INDEX(SubsidieTabel!$Q$1:$T$9,MATCH($F766,SubsidieTabel!$Q$1:$Q$9,0),IFERROR(MATCH(Methode_Keuze,SubsidieTabel!$Q$1:$T$1,0),2))&lt;&gt;1=TRUE,"ja",""),"")</f>
        <v/>
      </c>
    </row>
    <row r="767" spans="1:27" ht="15" customHeight="1" x14ac:dyDescent="0.25">
      <c r="A767" s="87"/>
      <c r="B767" s="219" t="str">
        <f>IF(A767&lt;&gt;"",_xlfn.MAXIFS($B$1:B766,$A$1:A766,A767)+1,"")</f>
        <v/>
      </c>
      <c r="C767" s="50"/>
      <c r="D767" s="50"/>
      <c r="E767" s="50"/>
      <c r="F767" s="50"/>
      <c r="G767" s="283"/>
      <c r="H767" s="296"/>
      <c r="I767" s="295"/>
      <c r="J767" s="295"/>
      <c r="K767" s="202"/>
      <c r="L767" s="202"/>
      <c r="M767" s="91" t="str">
        <f>IFERROR(VLOOKUP(H767,Lijsten!$H$1:$I$100,2,0),"")</f>
        <v/>
      </c>
      <c r="N767" s="91" t="str" cm="1">
        <f t="array" ref="N767">IFERROR(_xlfn.IFS(AND(LEFT(F767,6)="Arbeid",RIGHT(F767,3)&lt;&gt;"IKS"),IFERROR(VLOOKUP($G767,Tb_KostenTypen[],2,0),"tarief"),RIGHT(F767,3)="IKS","Uurtarief",LEFT(F767,6)="Arbeid","Uurtarief",AND(LEFT(F767,8)="Bijdrage",RIGHT(F767,15)="(vrijwilligers)"),"Vast tarief"),"")</f>
        <v/>
      </c>
      <c r="O767" s="92"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tarief",IF(LEFT(F767,8)="Bijdrage",VLOOKUP($F767,Tb_KostenTypen[],MATCH(Methode_Keuze,Tb_KostenTypen[#Headers],0),0),VLOOKUP($G767,Lijsten!L:O,4,0))),""),"")</f>
        <v/>
      </c>
      <c r="P767" s="92"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tarief",IF(LEFT(F767,8)="Bijdrage",VLOOKUP($F767,Tb_KostenTypen[],MATCH(Methode_Keuze,Tb_KostenTypen[#Headers],0),0),VLOOKUP($G767,Lijsten!L:O,4,0))),""),"")</f>
        <v/>
      </c>
      <c r="Q767" s="50"/>
      <c r="R767" s="50"/>
      <c r="S767" s="83"/>
      <c r="T767" s="51"/>
      <c r="U767" s="4" t="str" cm="1">
        <f t="array" ref="U767">IF(AA767&lt;&gt;"ja",_xlfn.IFNA(_xlfn.IFS(AND(O767&lt;&gt;"",F767&lt;&gt;"",RIGHT($N767,6)="tarief"),O767*Q767,S767&gt;0,IF(F767&lt;&gt;"",S767,"")),""),"")</f>
        <v/>
      </c>
      <c r="V767" s="4" t="str" cm="1">
        <f t="array" ref="V767">IF(AA767&lt;&gt;"ja",_xlfn.IFNA(_xlfn.IFS(AND(P767&lt;&gt;"",R767&lt;&gt;"",RIGHT($N767,6)="tarief"),P767*R767,T767&gt;0,T767),""),"")</f>
        <v/>
      </c>
      <c r="W767" s="4" t="str" cm="1">
        <f t="array" ref="W767">IFERROR(_xlfn.IFS(OR(F767="",LEFT(Methode_Keuze,4)="Geen"),"",AND(U767&lt;&gt;"",F767&lt;&gt;"Arbeidskosten"),ROUND(U767*VLOOKUP(F767,Tb_ProjectKosten[],MATCH(Tb_ProjectKosten[[#Headers],[Forfat_Percentage]],Tb_ProjectKosten[#Headers],0),0),2),AND(F767="Arbeidskosten",G767&lt;&gt;""),IFERROR(ROUND(U767*VLOOKUP(G767,Tb_KostenTypen[],3,0)*VLOOKUP(F767,Tb_ProjectKosten[],MATCH(Tb_ProjectKosten[[#Headers],[Forfat_Percentage]],Tb_ProjectKosten[#Headers],0),0),2),""),U767 &lt;=0,0),"")</f>
        <v/>
      </c>
      <c r="X767" s="4" t="str" cm="1">
        <f t="array" ref="X767">IFERROR(_xlfn.IFS(OR(F767="",LEFT(Methode_Keuze,4)="Geen"),"",AND(V767&lt;&gt;"",F767&lt;&gt;"Arbeidskosten"),ROUND(V767*VLOOKUP(F767,Tb_ProjectKosten[],MATCH(Tb_ProjectKosten[[#Headers],[Forfat_Percentage]],Tb_ProjectKosten[#Headers],0),0),2),AND(F767="Arbeidskosten",G767&lt;&gt;""),IFERROR(ROUND(V767*VLOOKUP(G767,Tb_KostenTypen[],3,0)*VLOOKUP(F767,Tb_ProjectKosten[],MATCH(Tb_ProjectKosten[[#Headers],[Forfat_Percentage]],Tb_ProjectKosten[#Headers],0),0),2),""),V767 &lt;=0,0),"")</f>
        <v/>
      </c>
      <c r="Y767" s="262"/>
      <c r="Z767" s="49"/>
      <c r="AA767" s="37" t="str" cm="1">
        <f t="array" ref="AA767">IFERROR(IF(INDEX(SubsidieTabel!$Q$1:$T$9,MATCH($F767,SubsidieTabel!$Q$1:$Q$9,0),IFERROR(MATCH(Methode_Keuze,SubsidieTabel!$Q$1:$T$1,0),2))&lt;&gt;1=TRUE,"ja",""),"")</f>
        <v/>
      </c>
    </row>
    <row r="768" spans="1:27" ht="15" customHeight="1" x14ac:dyDescent="0.25">
      <c r="A768" s="87"/>
      <c r="B768" s="219" t="str">
        <f>IF(A768&lt;&gt;"",_xlfn.MAXIFS($B$1:B767,$A$1:A767,A768)+1,"")</f>
        <v/>
      </c>
      <c r="C768" s="50"/>
      <c r="D768" s="50"/>
      <c r="E768" s="50"/>
      <c r="F768" s="50"/>
      <c r="G768" s="283"/>
      <c r="H768" s="296"/>
      <c r="I768" s="295"/>
      <c r="J768" s="295"/>
      <c r="K768" s="202"/>
      <c r="L768" s="202"/>
      <c r="M768" s="91" t="str">
        <f>IFERROR(VLOOKUP(H768,Lijsten!$H$1:$I$100,2,0),"")</f>
        <v/>
      </c>
      <c r="N768" s="91" t="str" cm="1">
        <f t="array" ref="N768">IFERROR(_xlfn.IFS(AND(LEFT(F768,6)="Arbeid",RIGHT(F768,3)&lt;&gt;"IKS"),IFERROR(VLOOKUP($G768,Tb_KostenTypen[],2,0),"tarief"),RIGHT(F768,3)="IKS","Uurtarief",LEFT(F768,6)="Arbeid","Uurtarief",AND(LEFT(F768,8)="Bijdrage",RIGHT(F768,15)="(vrijwilligers)"),"Vast tarief"),"")</f>
        <v/>
      </c>
      <c r="O768" s="92"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tarief",IF(LEFT(F768,8)="Bijdrage",VLOOKUP($F768,Tb_KostenTypen[],MATCH(Methode_Keuze,Tb_KostenTypen[#Headers],0),0),VLOOKUP($G768,Lijsten!L:O,4,0))),""),"")</f>
        <v/>
      </c>
      <c r="P768" s="92"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tarief",IF(LEFT(F768,8)="Bijdrage",VLOOKUP($F768,Tb_KostenTypen[],MATCH(Methode_Keuze,Tb_KostenTypen[#Headers],0),0),VLOOKUP($G768,Lijsten!L:O,4,0))),""),"")</f>
        <v/>
      </c>
      <c r="Q768" s="50"/>
      <c r="R768" s="50"/>
      <c r="S768" s="83"/>
      <c r="T768" s="51"/>
      <c r="U768" s="4" t="str" cm="1">
        <f t="array" ref="U768">IF(AA768&lt;&gt;"ja",_xlfn.IFNA(_xlfn.IFS(AND(O768&lt;&gt;"",F768&lt;&gt;"",RIGHT($N768,6)="tarief"),O768*Q768,S768&gt;0,IF(F768&lt;&gt;"",S768,"")),""),"")</f>
        <v/>
      </c>
      <c r="V768" s="4" t="str" cm="1">
        <f t="array" ref="V768">IF(AA768&lt;&gt;"ja",_xlfn.IFNA(_xlfn.IFS(AND(P768&lt;&gt;"",R768&lt;&gt;"",RIGHT($N768,6)="tarief"),P768*R768,T768&gt;0,T768),""),"")</f>
        <v/>
      </c>
      <c r="W768" s="4" t="str" cm="1">
        <f t="array" ref="W768">IFERROR(_xlfn.IFS(OR(F768="",LEFT(Methode_Keuze,4)="Geen"),"",AND(U768&lt;&gt;"",F768&lt;&gt;"Arbeidskosten"),ROUND(U768*VLOOKUP(F768,Tb_ProjectKosten[],MATCH(Tb_ProjectKosten[[#Headers],[Forfat_Percentage]],Tb_ProjectKosten[#Headers],0),0),2),AND(F768="Arbeidskosten",G768&lt;&gt;""),IFERROR(ROUND(U768*VLOOKUP(G768,Tb_KostenTypen[],3,0)*VLOOKUP(F768,Tb_ProjectKosten[],MATCH(Tb_ProjectKosten[[#Headers],[Forfat_Percentage]],Tb_ProjectKosten[#Headers],0),0),2),""),U768 &lt;=0,0),"")</f>
        <v/>
      </c>
      <c r="X768" s="4" t="str" cm="1">
        <f t="array" ref="X768">IFERROR(_xlfn.IFS(OR(F768="",LEFT(Methode_Keuze,4)="Geen"),"",AND(V768&lt;&gt;"",F768&lt;&gt;"Arbeidskosten"),ROUND(V768*VLOOKUP(F768,Tb_ProjectKosten[],MATCH(Tb_ProjectKosten[[#Headers],[Forfat_Percentage]],Tb_ProjectKosten[#Headers],0),0),2),AND(F768="Arbeidskosten",G768&lt;&gt;""),IFERROR(ROUND(V768*VLOOKUP(G768,Tb_KostenTypen[],3,0)*VLOOKUP(F768,Tb_ProjectKosten[],MATCH(Tb_ProjectKosten[[#Headers],[Forfat_Percentage]],Tb_ProjectKosten[#Headers],0),0),2),""),V768 &lt;=0,0),"")</f>
        <v/>
      </c>
      <c r="Y768" s="262"/>
      <c r="Z768" s="49"/>
      <c r="AA768" s="37" t="str" cm="1">
        <f t="array" ref="AA768">IFERROR(IF(INDEX(SubsidieTabel!$Q$1:$T$9,MATCH($F768,SubsidieTabel!$Q$1:$Q$9,0),IFERROR(MATCH(Methode_Keuze,SubsidieTabel!$Q$1:$T$1,0),2))&lt;&gt;1=TRUE,"ja",""),"")</f>
        <v/>
      </c>
    </row>
    <row r="769" spans="1:27" ht="15" customHeight="1" x14ac:dyDescent="0.25">
      <c r="A769" s="87"/>
      <c r="B769" s="219" t="str">
        <f>IF(A769&lt;&gt;"",_xlfn.MAXIFS($B$1:B768,$A$1:A768,A769)+1,"")</f>
        <v/>
      </c>
      <c r="C769" s="50"/>
      <c r="D769" s="50"/>
      <c r="E769" s="50"/>
      <c r="F769" s="50"/>
      <c r="G769" s="283"/>
      <c r="H769" s="296"/>
      <c r="I769" s="295"/>
      <c r="J769" s="295"/>
      <c r="K769" s="202"/>
      <c r="L769" s="202"/>
      <c r="M769" s="91" t="str">
        <f>IFERROR(VLOOKUP(H769,Lijsten!$H$1:$I$100,2,0),"")</f>
        <v/>
      </c>
      <c r="N769" s="91" t="str" cm="1">
        <f t="array" ref="N769">IFERROR(_xlfn.IFS(AND(LEFT(F769,6)="Arbeid",RIGHT(F769,3)&lt;&gt;"IKS"),IFERROR(VLOOKUP($G769,Tb_KostenTypen[],2,0),"tarief"),RIGHT(F769,3)="IKS","Uurtarief",LEFT(F769,6)="Arbeid","Uurtarief",AND(LEFT(F769,8)="Bijdrage",RIGHT(F769,15)="(vrijwilligers)"),"Vast tarief"),"")</f>
        <v/>
      </c>
      <c r="O769" s="92"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tarief",IF(LEFT(F769,8)="Bijdrage",VLOOKUP($F769,Tb_KostenTypen[],MATCH(Methode_Keuze,Tb_KostenTypen[#Headers],0),0),VLOOKUP($G769,Lijsten!L:O,4,0))),""),"")</f>
        <v/>
      </c>
      <c r="P769" s="92"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tarief",IF(LEFT(F769,8)="Bijdrage",VLOOKUP($F769,Tb_KostenTypen[],MATCH(Methode_Keuze,Tb_KostenTypen[#Headers],0),0),VLOOKUP($G769,Lijsten!L:O,4,0))),""),"")</f>
        <v/>
      </c>
      <c r="Q769" s="50"/>
      <c r="R769" s="50"/>
      <c r="S769" s="83"/>
      <c r="T769" s="51"/>
      <c r="U769" s="4" t="str" cm="1">
        <f t="array" ref="U769">IF(AA769&lt;&gt;"ja",_xlfn.IFNA(_xlfn.IFS(AND(O769&lt;&gt;"",F769&lt;&gt;"",RIGHT($N769,6)="tarief"),O769*Q769,S769&gt;0,IF(F769&lt;&gt;"",S769,"")),""),"")</f>
        <v/>
      </c>
      <c r="V769" s="4" t="str" cm="1">
        <f t="array" ref="V769">IF(AA769&lt;&gt;"ja",_xlfn.IFNA(_xlfn.IFS(AND(P769&lt;&gt;"",R769&lt;&gt;"",RIGHT($N769,6)="tarief"),P769*R769,T769&gt;0,T769),""),"")</f>
        <v/>
      </c>
      <c r="W769" s="4" t="str" cm="1">
        <f t="array" ref="W769">IFERROR(_xlfn.IFS(OR(F769="",LEFT(Methode_Keuze,4)="Geen"),"",AND(U769&lt;&gt;"",F769&lt;&gt;"Arbeidskosten"),ROUND(U769*VLOOKUP(F769,Tb_ProjectKosten[],MATCH(Tb_ProjectKosten[[#Headers],[Forfat_Percentage]],Tb_ProjectKosten[#Headers],0),0),2),AND(F769="Arbeidskosten",G769&lt;&gt;""),IFERROR(ROUND(U769*VLOOKUP(G769,Tb_KostenTypen[],3,0)*VLOOKUP(F769,Tb_ProjectKosten[],MATCH(Tb_ProjectKosten[[#Headers],[Forfat_Percentage]],Tb_ProjectKosten[#Headers],0),0),2),""),U769 &lt;=0,0),"")</f>
        <v/>
      </c>
      <c r="X769" s="4" t="str" cm="1">
        <f t="array" ref="X769">IFERROR(_xlfn.IFS(OR(F769="",LEFT(Methode_Keuze,4)="Geen"),"",AND(V769&lt;&gt;"",F769&lt;&gt;"Arbeidskosten"),ROUND(V769*VLOOKUP(F769,Tb_ProjectKosten[],MATCH(Tb_ProjectKosten[[#Headers],[Forfat_Percentage]],Tb_ProjectKosten[#Headers],0),0),2),AND(F769="Arbeidskosten",G769&lt;&gt;""),IFERROR(ROUND(V769*VLOOKUP(G769,Tb_KostenTypen[],3,0)*VLOOKUP(F769,Tb_ProjectKosten[],MATCH(Tb_ProjectKosten[[#Headers],[Forfat_Percentage]],Tb_ProjectKosten[#Headers],0),0),2),""),V769 &lt;=0,0),"")</f>
        <v/>
      </c>
      <c r="Y769" s="262"/>
      <c r="Z769" s="49"/>
      <c r="AA769" s="37" t="str" cm="1">
        <f t="array" ref="AA769">IFERROR(IF(INDEX(SubsidieTabel!$Q$1:$T$9,MATCH($F769,SubsidieTabel!$Q$1:$Q$9,0),IFERROR(MATCH(Methode_Keuze,SubsidieTabel!$Q$1:$T$1,0),2))&lt;&gt;1=TRUE,"ja",""),"")</f>
        <v/>
      </c>
    </row>
    <row r="770" spans="1:27" ht="15" customHeight="1" x14ac:dyDescent="0.25">
      <c r="A770" s="87"/>
      <c r="B770" s="219" t="str">
        <f>IF(A770&lt;&gt;"",_xlfn.MAXIFS($B$1:B769,$A$1:A769,A770)+1,"")</f>
        <v/>
      </c>
      <c r="C770" s="50"/>
      <c r="D770" s="50"/>
      <c r="E770" s="50"/>
      <c r="F770" s="50"/>
      <c r="G770" s="283"/>
      <c r="H770" s="296"/>
      <c r="I770" s="295"/>
      <c r="J770" s="295"/>
      <c r="K770" s="202"/>
      <c r="L770" s="202"/>
      <c r="M770" s="91" t="str">
        <f>IFERROR(VLOOKUP(H770,Lijsten!$H$1:$I$100,2,0),"")</f>
        <v/>
      </c>
      <c r="N770" s="91" t="str" cm="1">
        <f t="array" ref="N770">IFERROR(_xlfn.IFS(AND(LEFT(F770,6)="Arbeid",RIGHT(F770,3)&lt;&gt;"IKS"),IFERROR(VLOOKUP($G770,Tb_KostenTypen[],2,0),"tarief"),RIGHT(F770,3)="IKS","Uurtarief",LEFT(F770,6)="Arbeid","Uurtarief",AND(LEFT(F770,8)="Bijdrage",RIGHT(F770,15)="(vrijwilligers)"),"Vast tarief"),"")</f>
        <v/>
      </c>
      <c r="O770" s="92"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tarief",IF(LEFT(F770,8)="Bijdrage",VLOOKUP($F770,Tb_KostenTypen[],MATCH(Methode_Keuze,Tb_KostenTypen[#Headers],0),0),VLOOKUP($G770,Lijsten!L:O,4,0))),""),"")</f>
        <v/>
      </c>
      <c r="P770" s="92"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tarief",IF(LEFT(F770,8)="Bijdrage",VLOOKUP($F770,Tb_KostenTypen[],MATCH(Methode_Keuze,Tb_KostenTypen[#Headers],0),0),VLOOKUP($G770,Lijsten!L:O,4,0))),""),"")</f>
        <v/>
      </c>
      <c r="Q770" s="50"/>
      <c r="R770" s="50"/>
      <c r="S770" s="83"/>
      <c r="T770" s="51"/>
      <c r="U770" s="4" t="str" cm="1">
        <f t="array" ref="U770">IF(AA770&lt;&gt;"ja",_xlfn.IFNA(_xlfn.IFS(AND(O770&lt;&gt;"",F770&lt;&gt;"",RIGHT($N770,6)="tarief"),O770*Q770,S770&gt;0,IF(F770&lt;&gt;"",S770,"")),""),"")</f>
        <v/>
      </c>
      <c r="V770" s="4" t="str" cm="1">
        <f t="array" ref="V770">IF(AA770&lt;&gt;"ja",_xlfn.IFNA(_xlfn.IFS(AND(P770&lt;&gt;"",R770&lt;&gt;"",RIGHT($N770,6)="tarief"),P770*R770,T770&gt;0,T770),""),"")</f>
        <v/>
      </c>
      <c r="W770" s="4" t="str" cm="1">
        <f t="array" ref="W770">IFERROR(_xlfn.IFS(OR(F770="",LEFT(Methode_Keuze,4)="Geen"),"",AND(U770&lt;&gt;"",F770&lt;&gt;"Arbeidskosten"),ROUND(U770*VLOOKUP(F770,Tb_ProjectKosten[],MATCH(Tb_ProjectKosten[[#Headers],[Forfat_Percentage]],Tb_ProjectKosten[#Headers],0),0),2),AND(F770="Arbeidskosten",G770&lt;&gt;""),IFERROR(ROUND(U770*VLOOKUP(G770,Tb_KostenTypen[],3,0)*VLOOKUP(F770,Tb_ProjectKosten[],MATCH(Tb_ProjectKosten[[#Headers],[Forfat_Percentage]],Tb_ProjectKosten[#Headers],0),0),2),""),U770 &lt;=0,0),"")</f>
        <v/>
      </c>
      <c r="X770" s="4" t="str" cm="1">
        <f t="array" ref="X770">IFERROR(_xlfn.IFS(OR(F770="",LEFT(Methode_Keuze,4)="Geen"),"",AND(V770&lt;&gt;"",F770&lt;&gt;"Arbeidskosten"),ROUND(V770*VLOOKUP(F770,Tb_ProjectKosten[],MATCH(Tb_ProjectKosten[[#Headers],[Forfat_Percentage]],Tb_ProjectKosten[#Headers],0),0),2),AND(F770="Arbeidskosten",G770&lt;&gt;""),IFERROR(ROUND(V770*VLOOKUP(G770,Tb_KostenTypen[],3,0)*VLOOKUP(F770,Tb_ProjectKosten[],MATCH(Tb_ProjectKosten[[#Headers],[Forfat_Percentage]],Tb_ProjectKosten[#Headers],0),0),2),""),V770 &lt;=0,0),"")</f>
        <v/>
      </c>
      <c r="Y770" s="262"/>
      <c r="Z770" s="49"/>
      <c r="AA770" s="37" t="str" cm="1">
        <f t="array" ref="AA770">IFERROR(IF(INDEX(SubsidieTabel!$Q$1:$T$9,MATCH($F770,SubsidieTabel!$Q$1:$Q$9,0),IFERROR(MATCH(Methode_Keuze,SubsidieTabel!$Q$1:$T$1,0),2))&lt;&gt;1=TRUE,"ja",""),"")</f>
        <v/>
      </c>
    </row>
    <row r="771" spans="1:27" ht="15" customHeight="1" x14ac:dyDescent="0.25">
      <c r="A771" s="87"/>
      <c r="B771" s="219" t="str">
        <f>IF(A771&lt;&gt;"",_xlfn.MAXIFS($B$1:B770,$A$1:A770,A771)+1,"")</f>
        <v/>
      </c>
      <c r="C771" s="50"/>
      <c r="D771" s="50"/>
      <c r="E771" s="50"/>
      <c r="F771" s="50"/>
      <c r="G771" s="283"/>
      <c r="H771" s="296"/>
      <c r="I771" s="295"/>
      <c r="J771" s="295"/>
      <c r="K771" s="202"/>
      <c r="L771" s="202"/>
      <c r="M771" s="91" t="str">
        <f>IFERROR(VLOOKUP(H771,Lijsten!$H$1:$I$100,2,0),"")</f>
        <v/>
      </c>
      <c r="N771" s="91" t="str" cm="1">
        <f t="array" ref="N771">IFERROR(_xlfn.IFS(AND(LEFT(F771,6)="Arbeid",RIGHT(F771,3)&lt;&gt;"IKS"),IFERROR(VLOOKUP($G771,Tb_KostenTypen[],2,0),"tarief"),RIGHT(F771,3)="IKS","Uurtarief",LEFT(F771,6)="Arbeid","Uurtarief",AND(LEFT(F771,8)="Bijdrage",RIGHT(F771,15)="(vrijwilligers)"),"Vast tarief"),"")</f>
        <v/>
      </c>
      <c r="O771" s="92"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tarief",IF(LEFT(F771,8)="Bijdrage",VLOOKUP($F771,Tb_KostenTypen[],MATCH(Methode_Keuze,Tb_KostenTypen[#Headers],0),0),VLOOKUP($G771,Lijsten!L:O,4,0))),""),"")</f>
        <v/>
      </c>
      <c r="P771" s="92"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tarief",IF(LEFT(F771,8)="Bijdrage",VLOOKUP($F771,Tb_KostenTypen[],MATCH(Methode_Keuze,Tb_KostenTypen[#Headers],0),0),VLOOKUP($G771,Lijsten!L:O,4,0))),""),"")</f>
        <v/>
      </c>
      <c r="Q771" s="50"/>
      <c r="R771" s="50"/>
      <c r="S771" s="83"/>
      <c r="T771" s="51"/>
      <c r="U771" s="4" t="str" cm="1">
        <f t="array" ref="U771">IF(AA771&lt;&gt;"ja",_xlfn.IFNA(_xlfn.IFS(AND(O771&lt;&gt;"",F771&lt;&gt;"",RIGHT($N771,6)="tarief"),O771*Q771,S771&gt;0,IF(F771&lt;&gt;"",S771,"")),""),"")</f>
        <v/>
      </c>
      <c r="V771" s="4" t="str" cm="1">
        <f t="array" ref="V771">IF(AA771&lt;&gt;"ja",_xlfn.IFNA(_xlfn.IFS(AND(P771&lt;&gt;"",R771&lt;&gt;"",RIGHT($N771,6)="tarief"),P771*R771,T771&gt;0,T771),""),"")</f>
        <v/>
      </c>
      <c r="W771" s="4" t="str" cm="1">
        <f t="array" ref="W771">IFERROR(_xlfn.IFS(OR(F771="",LEFT(Methode_Keuze,4)="Geen"),"",AND(U771&lt;&gt;"",F771&lt;&gt;"Arbeidskosten"),ROUND(U771*VLOOKUP(F771,Tb_ProjectKosten[],MATCH(Tb_ProjectKosten[[#Headers],[Forfat_Percentage]],Tb_ProjectKosten[#Headers],0),0),2),AND(F771="Arbeidskosten",G771&lt;&gt;""),IFERROR(ROUND(U771*VLOOKUP(G771,Tb_KostenTypen[],3,0)*VLOOKUP(F771,Tb_ProjectKosten[],MATCH(Tb_ProjectKosten[[#Headers],[Forfat_Percentage]],Tb_ProjectKosten[#Headers],0),0),2),""),U771 &lt;=0,0),"")</f>
        <v/>
      </c>
      <c r="X771" s="4" t="str" cm="1">
        <f t="array" ref="X771">IFERROR(_xlfn.IFS(OR(F771="",LEFT(Methode_Keuze,4)="Geen"),"",AND(V771&lt;&gt;"",F771&lt;&gt;"Arbeidskosten"),ROUND(V771*VLOOKUP(F771,Tb_ProjectKosten[],MATCH(Tb_ProjectKosten[[#Headers],[Forfat_Percentage]],Tb_ProjectKosten[#Headers],0),0),2),AND(F771="Arbeidskosten",G771&lt;&gt;""),IFERROR(ROUND(V771*VLOOKUP(G771,Tb_KostenTypen[],3,0)*VLOOKUP(F771,Tb_ProjectKosten[],MATCH(Tb_ProjectKosten[[#Headers],[Forfat_Percentage]],Tb_ProjectKosten[#Headers],0),0),2),""),V771 &lt;=0,0),"")</f>
        <v/>
      </c>
      <c r="Y771" s="262"/>
      <c r="Z771" s="49"/>
      <c r="AA771" s="37" t="str" cm="1">
        <f t="array" ref="AA771">IFERROR(IF(INDEX(SubsidieTabel!$Q$1:$T$9,MATCH($F771,SubsidieTabel!$Q$1:$Q$9,0),IFERROR(MATCH(Methode_Keuze,SubsidieTabel!$Q$1:$T$1,0),2))&lt;&gt;1=TRUE,"ja",""),"")</f>
        <v/>
      </c>
    </row>
    <row r="772" spans="1:27" ht="15" customHeight="1" x14ac:dyDescent="0.25">
      <c r="A772" s="87"/>
      <c r="B772" s="219" t="str">
        <f>IF(A772&lt;&gt;"",_xlfn.MAXIFS($B$1:B771,$A$1:A771,A772)+1,"")</f>
        <v/>
      </c>
      <c r="C772" s="50"/>
      <c r="D772" s="50"/>
      <c r="E772" s="50"/>
      <c r="F772" s="50"/>
      <c r="G772" s="283"/>
      <c r="H772" s="296"/>
      <c r="I772" s="295"/>
      <c r="J772" s="295"/>
      <c r="K772" s="202"/>
      <c r="L772" s="202"/>
      <c r="M772" s="91" t="str">
        <f>IFERROR(VLOOKUP(H772,Lijsten!$H$1:$I$100,2,0),"")</f>
        <v/>
      </c>
      <c r="N772" s="91" t="str" cm="1">
        <f t="array" ref="N772">IFERROR(_xlfn.IFS(AND(LEFT(F772,6)="Arbeid",RIGHT(F772,3)&lt;&gt;"IKS"),IFERROR(VLOOKUP($G772,Tb_KostenTypen[],2,0),"tarief"),RIGHT(F772,3)="IKS","Uurtarief",LEFT(F772,6)="Arbeid","Uurtarief",AND(LEFT(F772,8)="Bijdrage",RIGHT(F772,15)="(vrijwilligers)"),"Vast tarief"),"")</f>
        <v/>
      </c>
      <c r="O772" s="92"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tarief",IF(LEFT(F772,8)="Bijdrage",VLOOKUP($F772,Tb_KostenTypen[],MATCH(Methode_Keuze,Tb_KostenTypen[#Headers],0),0),VLOOKUP($G772,Lijsten!L:O,4,0))),""),"")</f>
        <v/>
      </c>
      <c r="P772" s="92"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tarief",IF(LEFT(F772,8)="Bijdrage",VLOOKUP($F772,Tb_KostenTypen[],MATCH(Methode_Keuze,Tb_KostenTypen[#Headers],0),0),VLOOKUP($G772,Lijsten!L:O,4,0))),""),"")</f>
        <v/>
      </c>
      <c r="Q772" s="50"/>
      <c r="R772" s="50"/>
      <c r="S772" s="83"/>
      <c r="T772" s="51"/>
      <c r="U772" s="4" t="str" cm="1">
        <f t="array" ref="U772">IF(AA772&lt;&gt;"ja",_xlfn.IFNA(_xlfn.IFS(AND(O772&lt;&gt;"",F772&lt;&gt;"",RIGHT($N772,6)="tarief"),O772*Q772,S772&gt;0,IF(F772&lt;&gt;"",S772,"")),""),"")</f>
        <v/>
      </c>
      <c r="V772" s="4" t="str" cm="1">
        <f t="array" ref="V772">IF(AA772&lt;&gt;"ja",_xlfn.IFNA(_xlfn.IFS(AND(P772&lt;&gt;"",R772&lt;&gt;"",RIGHT($N772,6)="tarief"),P772*R772,T772&gt;0,T772),""),"")</f>
        <v/>
      </c>
      <c r="W772" s="4" t="str" cm="1">
        <f t="array" ref="W772">IFERROR(_xlfn.IFS(OR(F772="",LEFT(Methode_Keuze,4)="Geen"),"",AND(U772&lt;&gt;"",F772&lt;&gt;"Arbeidskosten"),ROUND(U772*VLOOKUP(F772,Tb_ProjectKosten[],MATCH(Tb_ProjectKosten[[#Headers],[Forfat_Percentage]],Tb_ProjectKosten[#Headers],0),0),2),AND(F772="Arbeidskosten",G772&lt;&gt;""),IFERROR(ROUND(U772*VLOOKUP(G772,Tb_KostenTypen[],3,0)*VLOOKUP(F772,Tb_ProjectKosten[],MATCH(Tb_ProjectKosten[[#Headers],[Forfat_Percentage]],Tb_ProjectKosten[#Headers],0),0),2),""),U772 &lt;=0,0),"")</f>
        <v/>
      </c>
      <c r="X772" s="4" t="str" cm="1">
        <f t="array" ref="X772">IFERROR(_xlfn.IFS(OR(F772="",LEFT(Methode_Keuze,4)="Geen"),"",AND(V772&lt;&gt;"",F772&lt;&gt;"Arbeidskosten"),ROUND(V772*VLOOKUP(F772,Tb_ProjectKosten[],MATCH(Tb_ProjectKosten[[#Headers],[Forfat_Percentage]],Tb_ProjectKosten[#Headers],0),0),2),AND(F772="Arbeidskosten",G772&lt;&gt;""),IFERROR(ROUND(V772*VLOOKUP(G772,Tb_KostenTypen[],3,0)*VLOOKUP(F772,Tb_ProjectKosten[],MATCH(Tb_ProjectKosten[[#Headers],[Forfat_Percentage]],Tb_ProjectKosten[#Headers],0),0),2),""),V772 &lt;=0,0),"")</f>
        <v/>
      </c>
      <c r="Y772" s="262"/>
      <c r="Z772" s="49"/>
      <c r="AA772" s="37" t="str" cm="1">
        <f t="array" ref="AA772">IFERROR(IF(INDEX(SubsidieTabel!$Q$1:$T$9,MATCH($F772,SubsidieTabel!$Q$1:$Q$9,0),IFERROR(MATCH(Methode_Keuze,SubsidieTabel!$Q$1:$T$1,0),2))&lt;&gt;1=TRUE,"ja",""),"")</f>
        <v/>
      </c>
    </row>
    <row r="773" spans="1:27" ht="15" customHeight="1" x14ac:dyDescent="0.25">
      <c r="A773" s="87"/>
      <c r="B773" s="219" t="str">
        <f>IF(A773&lt;&gt;"",_xlfn.MAXIFS($B$1:B772,$A$1:A772,A773)+1,"")</f>
        <v/>
      </c>
      <c r="C773" s="50"/>
      <c r="D773" s="50"/>
      <c r="E773" s="50"/>
      <c r="F773" s="50"/>
      <c r="G773" s="283"/>
      <c r="H773" s="296"/>
      <c r="I773" s="295"/>
      <c r="J773" s="295"/>
      <c r="K773" s="202"/>
      <c r="L773" s="202"/>
      <c r="M773" s="91" t="str">
        <f>IFERROR(VLOOKUP(H773,Lijsten!$H$1:$I$100,2,0),"")</f>
        <v/>
      </c>
      <c r="N773" s="91" t="str" cm="1">
        <f t="array" ref="N773">IFERROR(_xlfn.IFS(AND(LEFT(F773,6)="Arbeid",RIGHT(F773,3)&lt;&gt;"IKS"),IFERROR(VLOOKUP($G773,Tb_KostenTypen[],2,0),"tarief"),RIGHT(F773,3)="IKS","Uurtarief",LEFT(F773,6)="Arbeid","Uurtarief",AND(LEFT(F773,8)="Bijdrage",RIGHT(F773,15)="(vrijwilligers)"),"Vast tarief"),"")</f>
        <v/>
      </c>
      <c r="O773" s="92"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tarief",IF(LEFT(F773,8)="Bijdrage",VLOOKUP($F773,Tb_KostenTypen[],MATCH(Methode_Keuze,Tb_KostenTypen[#Headers],0),0),VLOOKUP($G773,Lijsten!L:O,4,0))),""),"")</f>
        <v/>
      </c>
      <c r="P773" s="92"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tarief",IF(LEFT(F773,8)="Bijdrage",VLOOKUP($F773,Tb_KostenTypen[],MATCH(Methode_Keuze,Tb_KostenTypen[#Headers],0),0),VLOOKUP($G773,Lijsten!L:O,4,0))),""),"")</f>
        <v/>
      </c>
      <c r="Q773" s="50"/>
      <c r="R773" s="50"/>
      <c r="S773" s="83"/>
      <c r="T773" s="51"/>
      <c r="U773" s="4" t="str" cm="1">
        <f t="array" ref="U773">IF(AA773&lt;&gt;"ja",_xlfn.IFNA(_xlfn.IFS(AND(O773&lt;&gt;"",F773&lt;&gt;"",RIGHT($N773,6)="tarief"),O773*Q773,S773&gt;0,IF(F773&lt;&gt;"",S773,"")),""),"")</f>
        <v/>
      </c>
      <c r="V773" s="4" t="str" cm="1">
        <f t="array" ref="V773">IF(AA773&lt;&gt;"ja",_xlfn.IFNA(_xlfn.IFS(AND(P773&lt;&gt;"",R773&lt;&gt;"",RIGHT($N773,6)="tarief"),P773*R773,T773&gt;0,T773),""),"")</f>
        <v/>
      </c>
      <c r="W773" s="4" t="str" cm="1">
        <f t="array" ref="W773">IFERROR(_xlfn.IFS(OR(F773="",LEFT(Methode_Keuze,4)="Geen"),"",AND(U773&lt;&gt;"",F773&lt;&gt;"Arbeidskosten"),ROUND(U773*VLOOKUP(F773,Tb_ProjectKosten[],MATCH(Tb_ProjectKosten[[#Headers],[Forfat_Percentage]],Tb_ProjectKosten[#Headers],0),0),2),AND(F773="Arbeidskosten",G773&lt;&gt;""),IFERROR(ROUND(U773*VLOOKUP(G773,Tb_KostenTypen[],3,0)*VLOOKUP(F773,Tb_ProjectKosten[],MATCH(Tb_ProjectKosten[[#Headers],[Forfat_Percentage]],Tb_ProjectKosten[#Headers],0),0),2),""),U773 &lt;=0,0),"")</f>
        <v/>
      </c>
      <c r="X773" s="4" t="str" cm="1">
        <f t="array" ref="X773">IFERROR(_xlfn.IFS(OR(F773="",LEFT(Methode_Keuze,4)="Geen"),"",AND(V773&lt;&gt;"",F773&lt;&gt;"Arbeidskosten"),ROUND(V773*VLOOKUP(F773,Tb_ProjectKosten[],MATCH(Tb_ProjectKosten[[#Headers],[Forfat_Percentage]],Tb_ProjectKosten[#Headers],0),0),2),AND(F773="Arbeidskosten",G773&lt;&gt;""),IFERROR(ROUND(V773*VLOOKUP(G773,Tb_KostenTypen[],3,0)*VLOOKUP(F773,Tb_ProjectKosten[],MATCH(Tb_ProjectKosten[[#Headers],[Forfat_Percentage]],Tb_ProjectKosten[#Headers],0),0),2),""),V773 &lt;=0,0),"")</f>
        <v/>
      </c>
      <c r="Y773" s="262"/>
      <c r="Z773" s="49"/>
      <c r="AA773" s="37" t="str" cm="1">
        <f t="array" ref="AA773">IFERROR(IF(INDEX(SubsidieTabel!$Q$1:$T$9,MATCH($F773,SubsidieTabel!$Q$1:$Q$9,0),IFERROR(MATCH(Methode_Keuze,SubsidieTabel!$Q$1:$T$1,0),2))&lt;&gt;1=TRUE,"ja",""),"")</f>
        <v/>
      </c>
    </row>
    <row r="774" spans="1:27" ht="15" customHeight="1" x14ac:dyDescent="0.25">
      <c r="A774" s="87"/>
      <c r="B774" s="219" t="str">
        <f>IF(A774&lt;&gt;"",_xlfn.MAXIFS($B$1:B773,$A$1:A773,A774)+1,"")</f>
        <v/>
      </c>
      <c r="C774" s="50"/>
      <c r="D774" s="50"/>
      <c r="E774" s="50"/>
      <c r="F774" s="50"/>
      <c r="G774" s="283"/>
      <c r="H774" s="296"/>
      <c r="I774" s="295"/>
      <c r="J774" s="295"/>
      <c r="K774" s="202"/>
      <c r="L774" s="202"/>
      <c r="M774" s="91" t="str">
        <f>IFERROR(VLOOKUP(H774,Lijsten!$H$1:$I$100,2,0),"")</f>
        <v/>
      </c>
      <c r="N774" s="91" t="str" cm="1">
        <f t="array" ref="N774">IFERROR(_xlfn.IFS(AND(LEFT(F774,6)="Arbeid",RIGHT(F774,3)&lt;&gt;"IKS"),IFERROR(VLOOKUP($G774,Tb_KostenTypen[],2,0),"tarief"),RIGHT(F774,3)="IKS","Uurtarief",LEFT(F774,6)="Arbeid","Uurtarief",AND(LEFT(F774,8)="Bijdrage",RIGHT(F774,15)="(vrijwilligers)"),"Vast tarief"),"")</f>
        <v/>
      </c>
      <c r="O774" s="92"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tarief",IF(LEFT(F774,8)="Bijdrage",VLOOKUP($F774,Tb_KostenTypen[],MATCH(Methode_Keuze,Tb_KostenTypen[#Headers],0),0),VLOOKUP($G774,Lijsten!L:O,4,0))),""),"")</f>
        <v/>
      </c>
      <c r="P774" s="92"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tarief",IF(LEFT(F774,8)="Bijdrage",VLOOKUP($F774,Tb_KostenTypen[],MATCH(Methode_Keuze,Tb_KostenTypen[#Headers],0),0),VLOOKUP($G774,Lijsten!L:O,4,0))),""),"")</f>
        <v/>
      </c>
      <c r="Q774" s="50"/>
      <c r="R774" s="50"/>
      <c r="S774" s="83"/>
      <c r="T774" s="51"/>
      <c r="U774" s="4" t="str" cm="1">
        <f t="array" ref="U774">IF(AA774&lt;&gt;"ja",_xlfn.IFNA(_xlfn.IFS(AND(O774&lt;&gt;"",F774&lt;&gt;"",RIGHT($N774,6)="tarief"),O774*Q774,S774&gt;0,IF(F774&lt;&gt;"",S774,"")),""),"")</f>
        <v/>
      </c>
      <c r="V774" s="4" t="str" cm="1">
        <f t="array" ref="V774">IF(AA774&lt;&gt;"ja",_xlfn.IFNA(_xlfn.IFS(AND(P774&lt;&gt;"",R774&lt;&gt;"",RIGHT($N774,6)="tarief"),P774*R774,T774&gt;0,T774),""),"")</f>
        <v/>
      </c>
      <c r="W774" s="4" t="str" cm="1">
        <f t="array" ref="W774">IFERROR(_xlfn.IFS(OR(F774="",LEFT(Methode_Keuze,4)="Geen"),"",AND(U774&lt;&gt;"",F774&lt;&gt;"Arbeidskosten"),ROUND(U774*VLOOKUP(F774,Tb_ProjectKosten[],MATCH(Tb_ProjectKosten[[#Headers],[Forfat_Percentage]],Tb_ProjectKosten[#Headers],0),0),2),AND(F774="Arbeidskosten",G774&lt;&gt;""),IFERROR(ROUND(U774*VLOOKUP(G774,Tb_KostenTypen[],3,0)*VLOOKUP(F774,Tb_ProjectKosten[],MATCH(Tb_ProjectKosten[[#Headers],[Forfat_Percentage]],Tb_ProjectKosten[#Headers],0),0),2),""),U774 &lt;=0,0),"")</f>
        <v/>
      </c>
      <c r="X774" s="4" t="str" cm="1">
        <f t="array" ref="X774">IFERROR(_xlfn.IFS(OR(F774="",LEFT(Methode_Keuze,4)="Geen"),"",AND(V774&lt;&gt;"",F774&lt;&gt;"Arbeidskosten"),ROUND(V774*VLOOKUP(F774,Tb_ProjectKosten[],MATCH(Tb_ProjectKosten[[#Headers],[Forfat_Percentage]],Tb_ProjectKosten[#Headers],0),0),2),AND(F774="Arbeidskosten",G774&lt;&gt;""),IFERROR(ROUND(V774*VLOOKUP(G774,Tb_KostenTypen[],3,0)*VLOOKUP(F774,Tb_ProjectKosten[],MATCH(Tb_ProjectKosten[[#Headers],[Forfat_Percentage]],Tb_ProjectKosten[#Headers],0),0),2),""),V774 &lt;=0,0),"")</f>
        <v/>
      </c>
      <c r="Y774" s="262"/>
      <c r="Z774" s="49"/>
      <c r="AA774" s="37" t="str" cm="1">
        <f t="array" ref="AA774">IFERROR(IF(INDEX(SubsidieTabel!$Q$1:$T$9,MATCH($F774,SubsidieTabel!$Q$1:$Q$9,0),IFERROR(MATCH(Methode_Keuze,SubsidieTabel!$Q$1:$T$1,0),2))&lt;&gt;1=TRUE,"ja",""),"")</f>
        <v/>
      </c>
    </row>
    <row r="775" spans="1:27" ht="15" customHeight="1" x14ac:dyDescent="0.25">
      <c r="A775" s="87"/>
      <c r="B775" s="219" t="str">
        <f>IF(A775&lt;&gt;"",_xlfn.MAXIFS($B$1:B774,$A$1:A774,A775)+1,"")</f>
        <v/>
      </c>
      <c r="C775" s="50"/>
      <c r="D775" s="50"/>
      <c r="E775" s="50"/>
      <c r="F775" s="50"/>
      <c r="G775" s="283"/>
      <c r="H775" s="296"/>
      <c r="I775" s="295"/>
      <c r="J775" s="295"/>
      <c r="K775" s="202"/>
      <c r="L775" s="202"/>
      <c r="M775" s="91" t="str">
        <f>IFERROR(VLOOKUP(H775,Lijsten!$H$1:$I$100,2,0),"")</f>
        <v/>
      </c>
      <c r="N775" s="91" t="str" cm="1">
        <f t="array" ref="N775">IFERROR(_xlfn.IFS(AND(LEFT(F775,6)="Arbeid",RIGHT(F775,3)&lt;&gt;"IKS"),IFERROR(VLOOKUP($G775,Tb_KostenTypen[],2,0),"tarief"),RIGHT(F775,3)="IKS","Uurtarief",LEFT(F775,6)="Arbeid","Uurtarief",AND(LEFT(F775,8)="Bijdrage",RIGHT(F775,15)="(vrijwilligers)"),"Vast tarief"),"")</f>
        <v/>
      </c>
      <c r="O775" s="92"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tarief",IF(LEFT(F775,8)="Bijdrage",VLOOKUP($F775,Tb_KostenTypen[],MATCH(Methode_Keuze,Tb_KostenTypen[#Headers],0),0),VLOOKUP($G775,Lijsten!L:O,4,0))),""),"")</f>
        <v/>
      </c>
      <c r="P775" s="92"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tarief",IF(LEFT(F775,8)="Bijdrage",VLOOKUP($F775,Tb_KostenTypen[],MATCH(Methode_Keuze,Tb_KostenTypen[#Headers],0),0),VLOOKUP($G775,Lijsten!L:O,4,0))),""),"")</f>
        <v/>
      </c>
      <c r="Q775" s="50"/>
      <c r="R775" s="50"/>
      <c r="S775" s="83"/>
      <c r="T775" s="51"/>
      <c r="U775" s="4" t="str" cm="1">
        <f t="array" ref="U775">IF(AA775&lt;&gt;"ja",_xlfn.IFNA(_xlfn.IFS(AND(O775&lt;&gt;"",F775&lt;&gt;"",RIGHT($N775,6)="tarief"),O775*Q775,S775&gt;0,IF(F775&lt;&gt;"",S775,"")),""),"")</f>
        <v/>
      </c>
      <c r="V775" s="4" t="str" cm="1">
        <f t="array" ref="V775">IF(AA775&lt;&gt;"ja",_xlfn.IFNA(_xlfn.IFS(AND(P775&lt;&gt;"",R775&lt;&gt;"",RIGHT($N775,6)="tarief"),P775*R775,T775&gt;0,T775),""),"")</f>
        <v/>
      </c>
      <c r="W775" s="4" t="str" cm="1">
        <f t="array" ref="W775">IFERROR(_xlfn.IFS(OR(F775="",LEFT(Methode_Keuze,4)="Geen"),"",AND(U775&lt;&gt;"",F775&lt;&gt;"Arbeidskosten"),ROUND(U775*VLOOKUP(F775,Tb_ProjectKosten[],MATCH(Tb_ProjectKosten[[#Headers],[Forfat_Percentage]],Tb_ProjectKosten[#Headers],0),0),2),AND(F775="Arbeidskosten",G775&lt;&gt;""),IFERROR(ROUND(U775*VLOOKUP(G775,Tb_KostenTypen[],3,0)*VLOOKUP(F775,Tb_ProjectKosten[],MATCH(Tb_ProjectKosten[[#Headers],[Forfat_Percentage]],Tb_ProjectKosten[#Headers],0),0),2),""),U775 &lt;=0,0),"")</f>
        <v/>
      </c>
      <c r="X775" s="4" t="str" cm="1">
        <f t="array" ref="X775">IFERROR(_xlfn.IFS(OR(F775="",LEFT(Methode_Keuze,4)="Geen"),"",AND(V775&lt;&gt;"",F775&lt;&gt;"Arbeidskosten"),ROUND(V775*VLOOKUP(F775,Tb_ProjectKosten[],MATCH(Tb_ProjectKosten[[#Headers],[Forfat_Percentage]],Tb_ProjectKosten[#Headers],0),0),2),AND(F775="Arbeidskosten",G775&lt;&gt;""),IFERROR(ROUND(V775*VLOOKUP(G775,Tb_KostenTypen[],3,0)*VLOOKUP(F775,Tb_ProjectKosten[],MATCH(Tb_ProjectKosten[[#Headers],[Forfat_Percentage]],Tb_ProjectKosten[#Headers],0),0),2),""),V775 &lt;=0,0),"")</f>
        <v/>
      </c>
      <c r="Y775" s="262"/>
      <c r="Z775" s="49"/>
      <c r="AA775" s="37" t="str" cm="1">
        <f t="array" ref="AA775">IFERROR(IF(INDEX(SubsidieTabel!$Q$1:$T$9,MATCH($F775,SubsidieTabel!$Q$1:$Q$9,0),IFERROR(MATCH(Methode_Keuze,SubsidieTabel!$Q$1:$T$1,0),2))&lt;&gt;1=TRUE,"ja",""),"")</f>
        <v/>
      </c>
    </row>
    <row r="776" spans="1:27" ht="15" customHeight="1" x14ac:dyDescent="0.25">
      <c r="A776" s="87"/>
      <c r="B776" s="219" t="str">
        <f>IF(A776&lt;&gt;"",_xlfn.MAXIFS($B$1:B775,$A$1:A775,A776)+1,"")</f>
        <v/>
      </c>
      <c r="C776" s="50"/>
      <c r="D776" s="50"/>
      <c r="E776" s="50"/>
      <c r="F776" s="50"/>
      <c r="G776" s="283"/>
      <c r="H776" s="296"/>
      <c r="I776" s="295"/>
      <c r="J776" s="295"/>
      <c r="K776" s="202"/>
      <c r="L776" s="202"/>
      <c r="M776" s="91" t="str">
        <f>IFERROR(VLOOKUP(H776,Lijsten!$H$1:$I$100,2,0),"")</f>
        <v/>
      </c>
      <c r="N776" s="91" t="str" cm="1">
        <f t="array" ref="N776">IFERROR(_xlfn.IFS(AND(LEFT(F776,6)="Arbeid",RIGHT(F776,3)&lt;&gt;"IKS"),IFERROR(VLOOKUP($G776,Tb_KostenTypen[],2,0),"tarief"),RIGHT(F776,3)="IKS","Uurtarief",LEFT(F776,6)="Arbeid","Uurtarief",AND(LEFT(F776,8)="Bijdrage",RIGHT(F776,15)="(vrijwilligers)"),"Vast tarief"),"")</f>
        <v/>
      </c>
      <c r="O776" s="92"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tarief",IF(LEFT(F776,8)="Bijdrage",VLOOKUP($F776,Tb_KostenTypen[],MATCH(Methode_Keuze,Tb_KostenTypen[#Headers],0),0),VLOOKUP($G776,Lijsten!L:O,4,0))),""),"")</f>
        <v/>
      </c>
      <c r="P776" s="92"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tarief",IF(LEFT(F776,8)="Bijdrage",VLOOKUP($F776,Tb_KostenTypen[],MATCH(Methode_Keuze,Tb_KostenTypen[#Headers],0),0),VLOOKUP($G776,Lijsten!L:O,4,0))),""),"")</f>
        <v/>
      </c>
      <c r="Q776" s="50"/>
      <c r="R776" s="50"/>
      <c r="S776" s="83"/>
      <c r="T776" s="51"/>
      <c r="U776" s="4" t="str" cm="1">
        <f t="array" ref="U776">IF(AA776&lt;&gt;"ja",_xlfn.IFNA(_xlfn.IFS(AND(O776&lt;&gt;"",F776&lt;&gt;"",RIGHT($N776,6)="tarief"),O776*Q776,S776&gt;0,IF(F776&lt;&gt;"",S776,"")),""),"")</f>
        <v/>
      </c>
      <c r="V776" s="4" t="str" cm="1">
        <f t="array" ref="V776">IF(AA776&lt;&gt;"ja",_xlfn.IFNA(_xlfn.IFS(AND(P776&lt;&gt;"",R776&lt;&gt;"",RIGHT($N776,6)="tarief"),P776*R776,T776&gt;0,T776),""),"")</f>
        <v/>
      </c>
      <c r="W776" s="4" t="str" cm="1">
        <f t="array" ref="W776">IFERROR(_xlfn.IFS(OR(F776="",LEFT(Methode_Keuze,4)="Geen"),"",AND(U776&lt;&gt;"",F776&lt;&gt;"Arbeidskosten"),ROUND(U776*VLOOKUP(F776,Tb_ProjectKosten[],MATCH(Tb_ProjectKosten[[#Headers],[Forfat_Percentage]],Tb_ProjectKosten[#Headers],0),0),2),AND(F776="Arbeidskosten",G776&lt;&gt;""),IFERROR(ROUND(U776*VLOOKUP(G776,Tb_KostenTypen[],3,0)*VLOOKUP(F776,Tb_ProjectKosten[],MATCH(Tb_ProjectKosten[[#Headers],[Forfat_Percentage]],Tb_ProjectKosten[#Headers],0),0),2),""),U776 &lt;=0,0),"")</f>
        <v/>
      </c>
      <c r="X776" s="4" t="str" cm="1">
        <f t="array" ref="X776">IFERROR(_xlfn.IFS(OR(F776="",LEFT(Methode_Keuze,4)="Geen"),"",AND(V776&lt;&gt;"",F776&lt;&gt;"Arbeidskosten"),ROUND(V776*VLOOKUP(F776,Tb_ProjectKosten[],MATCH(Tb_ProjectKosten[[#Headers],[Forfat_Percentage]],Tb_ProjectKosten[#Headers],0),0),2),AND(F776="Arbeidskosten",G776&lt;&gt;""),IFERROR(ROUND(V776*VLOOKUP(G776,Tb_KostenTypen[],3,0)*VLOOKUP(F776,Tb_ProjectKosten[],MATCH(Tb_ProjectKosten[[#Headers],[Forfat_Percentage]],Tb_ProjectKosten[#Headers],0),0),2),""),V776 &lt;=0,0),"")</f>
        <v/>
      </c>
      <c r="Y776" s="262"/>
      <c r="Z776" s="49"/>
      <c r="AA776" s="37" t="str" cm="1">
        <f t="array" ref="AA776">IFERROR(IF(INDEX(SubsidieTabel!$Q$1:$T$9,MATCH($F776,SubsidieTabel!$Q$1:$Q$9,0),IFERROR(MATCH(Methode_Keuze,SubsidieTabel!$Q$1:$T$1,0),2))&lt;&gt;1=TRUE,"ja",""),"")</f>
        <v/>
      </c>
    </row>
    <row r="777" spans="1:27" ht="15" customHeight="1" x14ac:dyDescent="0.25">
      <c r="A777" s="87"/>
      <c r="B777" s="219" t="str">
        <f>IF(A777&lt;&gt;"",_xlfn.MAXIFS($B$1:B776,$A$1:A776,A777)+1,"")</f>
        <v/>
      </c>
      <c r="C777" s="50"/>
      <c r="D777" s="50"/>
      <c r="E777" s="50"/>
      <c r="F777" s="50"/>
      <c r="G777" s="283"/>
      <c r="H777" s="296"/>
      <c r="I777" s="295"/>
      <c r="J777" s="295"/>
      <c r="K777" s="202"/>
      <c r="L777" s="202"/>
      <c r="M777" s="91" t="str">
        <f>IFERROR(VLOOKUP(H777,Lijsten!$H$1:$I$100,2,0),"")</f>
        <v/>
      </c>
      <c r="N777" s="91" t="str" cm="1">
        <f t="array" ref="N777">IFERROR(_xlfn.IFS(AND(LEFT(F777,6)="Arbeid",RIGHT(F777,3)&lt;&gt;"IKS"),IFERROR(VLOOKUP($G777,Tb_KostenTypen[],2,0),"tarief"),RIGHT(F777,3)="IKS","Uurtarief",LEFT(F777,6)="Arbeid","Uurtarief",AND(LEFT(F777,8)="Bijdrage",RIGHT(F777,15)="(vrijwilligers)"),"Vast tarief"),"")</f>
        <v/>
      </c>
      <c r="O777" s="92"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tarief",IF(LEFT(F777,8)="Bijdrage",VLOOKUP($F777,Tb_KostenTypen[],MATCH(Methode_Keuze,Tb_KostenTypen[#Headers],0),0),VLOOKUP($G777,Lijsten!L:O,4,0))),""),"")</f>
        <v/>
      </c>
      <c r="P777" s="92"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tarief",IF(LEFT(F777,8)="Bijdrage",VLOOKUP($F777,Tb_KostenTypen[],MATCH(Methode_Keuze,Tb_KostenTypen[#Headers],0),0),VLOOKUP($G777,Lijsten!L:O,4,0))),""),"")</f>
        <v/>
      </c>
      <c r="Q777" s="50"/>
      <c r="R777" s="50"/>
      <c r="S777" s="83"/>
      <c r="T777" s="51"/>
      <c r="U777" s="4" t="str" cm="1">
        <f t="array" ref="U777">IF(AA777&lt;&gt;"ja",_xlfn.IFNA(_xlfn.IFS(AND(O777&lt;&gt;"",F777&lt;&gt;"",RIGHT($N777,6)="tarief"),O777*Q777,S777&gt;0,IF(F777&lt;&gt;"",S777,"")),""),"")</f>
        <v/>
      </c>
      <c r="V777" s="4" t="str" cm="1">
        <f t="array" ref="V777">IF(AA777&lt;&gt;"ja",_xlfn.IFNA(_xlfn.IFS(AND(P777&lt;&gt;"",R777&lt;&gt;"",RIGHT($N777,6)="tarief"),P777*R777,T777&gt;0,T777),""),"")</f>
        <v/>
      </c>
      <c r="W777" s="4" t="str" cm="1">
        <f t="array" ref="W777">IFERROR(_xlfn.IFS(OR(F777="",LEFT(Methode_Keuze,4)="Geen"),"",AND(U777&lt;&gt;"",F777&lt;&gt;"Arbeidskosten"),ROUND(U777*VLOOKUP(F777,Tb_ProjectKosten[],MATCH(Tb_ProjectKosten[[#Headers],[Forfat_Percentage]],Tb_ProjectKosten[#Headers],0),0),2),AND(F777="Arbeidskosten",G777&lt;&gt;""),IFERROR(ROUND(U777*VLOOKUP(G777,Tb_KostenTypen[],3,0)*VLOOKUP(F777,Tb_ProjectKosten[],MATCH(Tb_ProjectKosten[[#Headers],[Forfat_Percentage]],Tb_ProjectKosten[#Headers],0),0),2),""),U777 &lt;=0,0),"")</f>
        <v/>
      </c>
      <c r="X777" s="4" t="str" cm="1">
        <f t="array" ref="X777">IFERROR(_xlfn.IFS(OR(F777="",LEFT(Methode_Keuze,4)="Geen"),"",AND(V777&lt;&gt;"",F777&lt;&gt;"Arbeidskosten"),ROUND(V777*VLOOKUP(F777,Tb_ProjectKosten[],MATCH(Tb_ProjectKosten[[#Headers],[Forfat_Percentage]],Tb_ProjectKosten[#Headers],0),0),2),AND(F777="Arbeidskosten",G777&lt;&gt;""),IFERROR(ROUND(V777*VLOOKUP(G777,Tb_KostenTypen[],3,0)*VLOOKUP(F777,Tb_ProjectKosten[],MATCH(Tb_ProjectKosten[[#Headers],[Forfat_Percentage]],Tb_ProjectKosten[#Headers],0),0),2),""),V777 &lt;=0,0),"")</f>
        <v/>
      </c>
      <c r="Y777" s="262"/>
      <c r="Z777" s="49"/>
      <c r="AA777" s="37" t="str" cm="1">
        <f t="array" ref="AA777">IFERROR(IF(INDEX(SubsidieTabel!$Q$1:$T$9,MATCH($F777,SubsidieTabel!$Q$1:$Q$9,0),IFERROR(MATCH(Methode_Keuze,SubsidieTabel!$Q$1:$T$1,0),2))&lt;&gt;1=TRUE,"ja",""),"")</f>
        <v/>
      </c>
    </row>
    <row r="778" spans="1:27" ht="15" customHeight="1" x14ac:dyDescent="0.25">
      <c r="A778" s="87"/>
      <c r="B778" s="219" t="str">
        <f>IF(A778&lt;&gt;"",_xlfn.MAXIFS($B$1:B777,$A$1:A777,A778)+1,"")</f>
        <v/>
      </c>
      <c r="C778" s="50"/>
      <c r="D778" s="50"/>
      <c r="E778" s="50"/>
      <c r="F778" s="50"/>
      <c r="G778" s="283"/>
      <c r="H778" s="296"/>
      <c r="I778" s="295"/>
      <c r="J778" s="295"/>
      <c r="K778" s="202"/>
      <c r="L778" s="202"/>
      <c r="M778" s="91" t="str">
        <f>IFERROR(VLOOKUP(H778,Lijsten!$H$1:$I$100,2,0),"")</f>
        <v/>
      </c>
      <c r="N778" s="91" t="str" cm="1">
        <f t="array" ref="N778">IFERROR(_xlfn.IFS(AND(LEFT(F778,6)="Arbeid",RIGHT(F778,3)&lt;&gt;"IKS"),IFERROR(VLOOKUP($G778,Tb_KostenTypen[],2,0),"tarief"),RIGHT(F778,3)="IKS","Uurtarief",LEFT(F778,6)="Arbeid","Uurtarief",AND(LEFT(F778,8)="Bijdrage",RIGHT(F778,15)="(vrijwilligers)"),"Vast tarief"),"")</f>
        <v/>
      </c>
      <c r="O778" s="92"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tarief",IF(LEFT(F778,8)="Bijdrage",VLOOKUP($F778,Tb_KostenTypen[],MATCH(Methode_Keuze,Tb_KostenTypen[#Headers],0),0),VLOOKUP($G778,Lijsten!L:O,4,0))),""),"")</f>
        <v/>
      </c>
      <c r="P778" s="92"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tarief",IF(LEFT(F778,8)="Bijdrage",VLOOKUP($F778,Tb_KostenTypen[],MATCH(Methode_Keuze,Tb_KostenTypen[#Headers],0),0),VLOOKUP($G778,Lijsten!L:O,4,0))),""),"")</f>
        <v/>
      </c>
      <c r="Q778" s="50"/>
      <c r="R778" s="50"/>
      <c r="S778" s="83"/>
      <c r="T778" s="51"/>
      <c r="U778" s="4" t="str" cm="1">
        <f t="array" ref="U778">IF(AA778&lt;&gt;"ja",_xlfn.IFNA(_xlfn.IFS(AND(O778&lt;&gt;"",F778&lt;&gt;"",RIGHT($N778,6)="tarief"),O778*Q778,S778&gt;0,IF(F778&lt;&gt;"",S778,"")),""),"")</f>
        <v/>
      </c>
      <c r="V778" s="4" t="str" cm="1">
        <f t="array" ref="V778">IF(AA778&lt;&gt;"ja",_xlfn.IFNA(_xlfn.IFS(AND(P778&lt;&gt;"",R778&lt;&gt;"",RIGHT($N778,6)="tarief"),P778*R778,T778&gt;0,T778),""),"")</f>
        <v/>
      </c>
      <c r="W778" s="4" t="str" cm="1">
        <f t="array" ref="W778">IFERROR(_xlfn.IFS(OR(F778="",LEFT(Methode_Keuze,4)="Geen"),"",AND(U778&lt;&gt;"",F778&lt;&gt;"Arbeidskosten"),ROUND(U778*VLOOKUP(F778,Tb_ProjectKosten[],MATCH(Tb_ProjectKosten[[#Headers],[Forfat_Percentage]],Tb_ProjectKosten[#Headers],0),0),2),AND(F778="Arbeidskosten",G778&lt;&gt;""),IFERROR(ROUND(U778*VLOOKUP(G778,Tb_KostenTypen[],3,0)*VLOOKUP(F778,Tb_ProjectKosten[],MATCH(Tb_ProjectKosten[[#Headers],[Forfat_Percentage]],Tb_ProjectKosten[#Headers],0),0),2),""),U778 &lt;=0,0),"")</f>
        <v/>
      </c>
      <c r="X778" s="4" t="str" cm="1">
        <f t="array" ref="X778">IFERROR(_xlfn.IFS(OR(F778="",LEFT(Methode_Keuze,4)="Geen"),"",AND(V778&lt;&gt;"",F778&lt;&gt;"Arbeidskosten"),ROUND(V778*VLOOKUP(F778,Tb_ProjectKosten[],MATCH(Tb_ProjectKosten[[#Headers],[Forfat_Percentage]],Tb_ProjectKosten[#Headers],0),0),2),AND(F778="Arbeidskosten",G778&lt;&gt;""),IFERROR(ROUND(V778*VLOOKUP(G778,Tb_KostenTypen[],3,0)*VLOOKUP(F778,Tb_ProjectKosten[],MATCH(Tb_ProjectKosten[[#Headers],[Forfat_Percentage]],Tb_ProjectKosten[#Headers],0),0),2),""),V778 &lt;=0,0),"")</f>
        <v/>
      </c>
      <c r="Y778" s="262"/>
      <c r="Z778" s="49"/>
      <c r="AA778" s="37" t="str" cm="1">
        <f t="array" ref="AA778">IFERROR(IF(INDEX(SubsidieTabel!$Q$1:$T$9,MATCH($F778,SubsidieTabel!$Q$1:$Q$9,0),IFERROR(MATCH(Methode_Keuze,SubsidieTabel!$Q$1:$T$1,0),2))&lt;&gt;1=TRUE,"ja",""),"")</f>
        <v/>
      </c>
    </row>
    <row r="779" spans="1:27" ht="15" customHeight="1" x14ac:dyDescent="0.25">
      <c r="A779" s="87"/>
      <c r="B779" s="219" t="str">
        <f>IF(A779&lt;&gt;"",_xlfn.MAXIFS($B$1:B778,$A$1:A778,A779)+1,"")</f>
        <v/>
      </c>
      <c r="C779" s="50"/>
      <c r="D779" s="50"/>
      <c r="E779" s="50"/>
      <c r="F779" s="50"/>
      <c r="G779" s="283"/>
      <c r="H779" s="296"/>
      <c r="I779" s="295"/>
      <c r="J779" s="295"/>
      <c r="K779" s="202"/>
      <c r="L779" s="202"/>
      <c r="M779" s="91" t="str">
        <f>IFERROR(VLOOKUP(H779,Lijsten!$H$1:$I$100,2,0),"")</f>
        <v/>
      </c>
      <c r="N779" s="91" t="str" cm="1">
        <f t="array" ref="N779">IFERROR(_xlfn.IFS(AND(LEFT(F779,6)="Arbeid",RIGHT(F779,3)&lt;&gt;"IKS"),IFERROR(VLOOKUP($G779,Tb_KostenTypen[],2,0),"tarief"),RIGHT(F779,3)="IKS","Uurtarief",LEFT(F779,6)="Arbeid","Uurtarief",AND(LEFT(F779,8)="Bijdrage",RIGHT(F779,15)="(vrijwilligers)"),"Vast tarief"),"")</f>
        <v/>
      </c>
      <c r="O779" s="92"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tarief",IF(LEFT(F779,8)="Bijdrage",VLOOKUP($F779,Tb_KostenTypen[],MATCH(Methode_Keuze,Tb_KostenTypen[#Headers],0),0),VLOOKUP($G779,Lijsten!L:O,4,0))),""),"")</f>
        <v/>
      </c>
      <c r="P779" s="92"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tarief",IF(LEFT(F779,8)="Bijdrage",VLOOKUP($F779,Tb_KostenTypen[],MATCH(Methode_Keuze,Tb_KostenTypen[#Headers],0),0),VLOOKUP($G779,Lijsten!L:O,4,0))),""),"")</f>
        <v/>
      </c>
      <c r="Q779" s="50"/>
      <c r="R779" s="50"/>
      <c r="S779" s="83"/>
      <c r="T779" s="51"/>
      <c r="U779" s="4" t="str" cm="1">
        <f t="array" ref="U779">IF(AA779&lt;&gt;"ja",_xlfn.IFNA(_xlfn.IFS(AND(O779&lt;&gt;"",F779&lt;&gt;"",RIGHT($N779,6)="tarief"),O779*Q779,S779&gt;0,IF(F779&lt;&gt;"",S779,"")),""),"")</f>
        <v/>
      </c>
      <c r="V779" s="4" t="str" cm="1">
        <f t="array" ref="V779">IF(AA779&lt;&gt;"ja",_xlfn.IFNA(_xlfn.IFS(AND(P779&lt;&gt;"",R779&lt;&gt;"",RIGHT($N779,6)="tarief"),P779*R779,T779&gt;0,T779),""),"")</f>
        <v/>
      </c>
      <c r="W779" s="4" t="str" cm="1">
        <f t="array" ref="W779">IFERROR(_xlfn.IFS(OR(F779="",LEFT(Methode_Keuze,4)="Geen"),"",AND(U779&lt;&gt;"",F779&lt;&gt;"Arbeidskosten"),ROUND(U779*VLOOKUP(F779,Tb_ProjectKosten[],MATCH(Tb_ProjectKosten[[#Headers],[Forfat_Percentage]],Tb_ProjectKosten[#Headers],0),0),2),AND(F779="Arbeidskosten",G779&lt;&gt;""),IFERROR(ROUND(U779*VLOOKUP(G779,Tb_KostenTypen[],3,0)*VLOOKUP(F779,Tb_ProjectKosten[],MATCH(Tb_ProjectKosten[[#Headers],[Forfat_Percentage]],Tb_ProjectKosten[#Headers],0),0),2),""),U779 &lt;=0,0),"")</f>
        <v/>
      </c>
      <c r="X779" s="4" t="str" cm="1">
        <f t="array" ref="X779">IFERROR(_xlfn.IFS(OR(F779="",LEFT(Methode_Keuze,4)="Geen"),"",AND(V779&lt;&gt;"",F779&lt;&gt;"Arbeidskosten"),ROUND(V779*VLOOKUP(F779,Tb_ProjectKosten[],MATCH(Tb_ProjectKosten[[#Headers],[Forfat_Percentage]],Tb_ProjectKosten[#Headers],0),0),2),AND(F779="Arbeidskosten",G779&lt;&gt;""),IFERROR(ROUND(V779*VLOOKUP(G779,Tb_KostenTypen[],3,0)*VLOOKUP(F779,Tb_ProjectKosten[],MATCH(Tb_ProjectKosten[[#Headers],[Forfat_Percentage]],Tb_ProjectKosten[#Headers],0),0),2),""),V779 &lt;=0,0),"")</f>
        <v/>
      </c>
      <c r="Y779" s="262"/>
      <c r="Z779" s="49"/>
      <c r="AA779" s="37" t="str" cm="1">
        <f t="array" ref="AA779">IFERROR(IF(INDEX(SubsidieTabel!$Q$1:$T$9,MATCH($F779,SubsidieTabel!$Q$1:$Q$9,0),IFERROR(MATCH(Methode_Keuze,SubsidieTabel!$Q$1:$T$1,0),2))&lt;&gt;1=TRUE,"ja",""),"")</f>
        <v/>
      </c>
    </row>
    <row r="780" spans="1:27" ht="15" customHeight="1" x14ac:dyDescent="0.25">
      <c r="A780" s="87"/>
      <c r="B780" s="219" t="str">
        <f>IF(A780&lt;&gt;"",_xlfn.MAXIFS($B$1:B779,$A$1:A779,A780)+1,"")</f>
        <v/>
      </c>
      <c r="C780" s="50"/>
      <c r="D780" s="50"/>
      <c r="E780" s="50"/>
      <c r="F780" s="50"/>
      <c r="G780" s="283"/>
      <c r="H780" s="296"/>
      <c r="I780" s="295"/>
      <c r="J780" s="295"/>
      <c r="K780" s="202"/>
      <c r="L780" s="202"/>
      <c r="M780" s="91" t="str">
        <f>IFERROR(VLOOKUP(H780,Lijsten!$H$1:$I$100,2,0),"")</f>
        <v/>
      </c>
      <c r="N780" s="91" t="str" cm="1">
        <f t="array" ref="N780">IFERROR(_xlfn.IFS(AND(LEFT(F780,6)="Arbeid",RIGHT(F780,3)&lt;&gt;"IKS"),IFERROR(VLOOKUP($G780,Tb_KostenTypen[],2,0),"tarief"),RIGHT(F780,3)="IKS","Uurtarief",LEFT(F780,6)="Arbeid","Uurtarief",AND(LEFT(F780,8)="Bijdrage",RIGHT(F780,15)="(vrijwilligers)"),"Vast tarief"),"")</f>
        <v/>
      </c>
      <c r="O780" s="92"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tarief",IF(LEFT(F780,8)="Bijdrage",VLOOKUP($F780,Tb_KostenTypen[],MATCH(Methode_Keuze,Tb_KostenTypen[#Headers],0),0),VLOOKUP($G780,Lijsten!L:O,4,0))),""),"")</f>
        <v/>
      </c>
      <c r="P780" s="92"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tarief",IF(LEFT(F780,8)="Bijdrage",VLOOKUP($F780,Tb_KostenTypen[],MATCH(Methode_Keuze,Tb_KostenTypen[#Headers],0),0),VLOOKUP($G780,Lijsten!L:O,4,0))),""),"")</f>
        <v/>
      </c>
      <c r="Q780" s="50"/>
      <c r="R780" s="50"/>
      <c r="S780" s="83"/>
      <c r="T780" s="51"/>
      <c r="U780" s="4" t="str" cm="1">
        <f t="array" ref="U780">IF(AA780&lt;&gt;"ja",_xlfn.IFNA(_xlfn.IFS(AND(O780&lt;&gt;"",F780&lt;&gt;"",RIGHT($N780,6)="tarief"),O780*Q780,S780&gt;0,IF(F780&lt;&gt;"",S780,"")),""),"")</f>
        <v/>
      </c>
      <c r="V780" s="4" t="str" cm="1">
        <f t="array" ref="V780">IF(AA780&lt;&gt;"ja",_xlfn.IFNA(_xlfn.IFS(AND(P780&lt;&gt;"",R780&lt;&gt;"",RIGHT($N780,6)="tarief"),P780*R780,T780&gt;0,T780),""),"")</f>
        <v/>
      </c>
      <c r="W780" s="4" t="str" cm="1">
        <f t="array" ref="W780">IFERROR(_xlfn.IFS(OR(F780="",LEFT(Methode_Keuze,4)="Geen"),"",AND(U780&lt;&gt;"",F780&lt;&gt;"Arbeidskosten"),ROUND(U780*VLOOKUP(F780,Tb_ProjectKosten[],MATCH(Tb_ProjectKosten[[#Headers],[Forfat_Percentage]],Tb_ProjectKosten[#Headers],0),0),2),AND(F780="Arbeidskosten",G780&lt;&gt;""),IFERROR(ROUND(U780*VLOOKUP(G780,Tb_KostenTypen[],3,0)*VLOOKUP(F780,Tb_ProjectKosten[],MATCH(Tb_ProjectKosten[[#Headers],[Forfat_Percentage]],Tb_ProjectKosten[#Headers],0),0),2),""),U780 &lt;=0,0),"")</f>
        <v/>
      </c>
      <c r="X780" s="4" t="str" cm="1">
        <f t="array" ref="X780">IFERROR(_xlfn.IFS(OR(F780="",LEFT(Methode_Keuze,4)="Geen"),"",AND(V780&lt;&gt;"",F780&lt;&gt;"Arbeidskosten"),ROUND(V780*VLOOKUP(F780,Tb_ProjectKosten[],MATCH(Tb_ProjectKosten[[#Headers],[Forfat_Percentage]],Tb_ProjectKosten[#Headers],0),0),2),AND(F780="Arbeidskosten",G780&lt;&gt;""),IFERROR(ROUND(V780*VLOOKUP(G780,Tb_KostenTypen[],3,0)*VLOOKUP(F780,Tb_ProjectKosten[],MATCH(Tb_ProjectKosten[[#Headers],[Forfat_Percentage]],Tb_ProjectKosten[#Headers],0),0),2),""),V780 &lt;=0,0),"")</f>
        <v/>
      </c>
      <c r="Y780" s="262"/>
      <c r="Z780" s="49"/>
      <c r="AA780" s="37" t="str" cm="1">
        <f t="array" ref="AA780">IFERROR(IF(INDEX(SubsidieTabel!$Q$1:$T$9,MATCH($F780,SubsidieTabel!$Q$1:$Q$9,0),IFERROR(MATCH(Methode_Keuze,SubsidieTabel!$Q$1:$T$1,0),2))&lt;&gt;1=TRUE,"ja",""),"")</f>
        <v/>
      </c>
    </row>
    <row r="781" spans="1:27" ht="15" customHeight="1" x14ac:dyDescent="0.25">
      <c r="A781" s="87"/>
      <c r="B781" s="219" t="str">
        <f>IF(A781&lt;&gt;"",_xlfn.MAXIFS($B$1:B780,$A$1:A780,A781)+1,"")</f>
        <v/>
      </c>
      <c r="C781" s="50"/>
      <c r="D781" s="50"/>
      <c r="E781" s="50"/>
      <c r="F781" s="50"/>
      <c r="G781" s="283"/>
      <c r="H781" s="296"/>
      <c r="I781" s="295"/>
      <c r="J781" s="295"/>
      <c r="K781" s="202"/>
      <c r="L781" s="202"/>
      <c r="M781" s="91" t="str">
        <f>IFERROR(VLOOKUP(H781,Lijsten!$H$1:$I$100,2,0),"")</f>
        <v/>
      </c>
      <c r="N781" s="91" t="str" cm="1">
        <f t="array" ref="N781">IFERROR(_xlfn.IFS(AND(LEFT(F781,6)="Arbeid",RIGHT(F781,3)&lt;&gt;"IKS"),IFERROR(VLOOKUP($G781,Tb_KostenTypen[],2,0),"tarief"),RIGHT(F781,3)="IKS","Uurtarief",LEFT(F781,6)="Arbeid","Uurtarief",AND(LEFT(F781,8)="Bijdrage",RIGHT(F781,15)="(vrijwilligers)"),"Vast tarief"),"")</f>
        <v/>
      </c>
      <c r="O781" s="92"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tarief",IF(LEFT(F781,8)="Bijdrage",VLOOKUP($F781,Tb_KostenTypen[],MATCH(Methode_Keuze,Tb_KostenTypen[#Headers],0),0),VLOOKUP($G781,Lijsten!L:O,4,0))),""),"")</f>
        <v/>
      </c>
      <c r="P781" s="92"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tarief",IF(LEFT(F781,8)="Bijdrage",VLOOKUP($F781,Tb_KostenTypen[],MATCH(Methode_Keuze,Tb_KostenTypen[#Headers],0),0),VLOOKUP($G781,Lijsten!L:O,4,0))),""),"")</f>
        <v/>
      </c>
      <c r="Q781" s="50"/>
      <c r="R781" s="50"/>
      <c r="S781" s="83"/>
      <c r="T781" s="51"/>
      <c r="U781" s="4" t="str" cm="1">
        <f t="array" ref="U781">IF(AA781&lt;&gt;"ja",_xlfn.IFNA(_xlfn.IFS(AND(O781&lt;&gt;"",F781&lt;&gt;"",RIGHT($N781,6)="tarief"),O781*Q781,S781&gt;0,IF(F781&lt;&gt;"",S781,"")),""),"")</f>
        <v/>
      </c>
      <c r="V781" s="4" t="str" cm="1">
        <f t="array" ref="V781">IF(AA781&lt;&gt;"ja",_xlfn.IFNA(_xlfn.IFS(AND(P781&lt;&gt;"",R781&lt;&gt;"",RIGHT($N781,6)="tarief"),P781*R781,T781&gt;0,T781),""),"")</f>
        <v/>
      </c>
      <c r="W781" s="4" t="str" cm="1">
        <f t="array" ref="W781">IFERROR(_xlfn.IFS(OR(F781="",LEFT(Methode_Keuze,4)="Geen"),"",AND(U781&lt;&gt;"",F781&lt;&gt;"Arbeidskosten"),ROUND(U781*VLOOKUP(F781,Tb_ProjectKosten[],MATCH(Tb_ProjectKosten[[#Headers],[Forfat_Percentage]],Tb_ProjectKosten[#Headers],0),0),2),AND(F781="Arbeidskosten",G781&lt;&gt;""),IFERROR(ROUND(U781*VLOOKUP(G781,Tb_KostenTypen[],3,0)*VLOOKUP(F781,Tb_ProjectKosten[],MATCH(Tb_ProjectKosten[[#Headers],[Forfat_Percentage]],Tb_ProjectKosten[#Headers],0),0),2),""),U781 &lt;=0,0),"")</f>
        <v/>
      </c>
      <c r="X781" s="4" t="str" cm="1">
        <f t="array" ref="X781">IFERROR(_xlfn.IFS(OR(F781="",LEFT(Methode_Keuze,4)="Geen"),"",AND(V781&lt;&gt;"",F781&lt;&gt;"Arbeidskosten"),ROUND(V781*VLOOKUP(F781,Tb_ProjectKosten[],MATCH(Tb_ProjectKosten[[#Headers],[Forfat_Percentage]],Tb_ProjectKosten[#Headers],0),0),2),AND(F781="Arbeidskosten",G781&lt;&gt;""),IFERROR(ROUND(V781*VLOOKUP(G781,Tb_KostenTypen[],3,0)*VLOOKUP(F781,Tb_ProjectKosten[],MATCH(Tb_ProjectKosten[[#Headers],[Forfat_Percentage]],Tb_ProjectKosten[#Headers],0),0),2),""),V781 &lt;=0,0),"")</f>
        <v/>
      </c>
      <c r="Y781" s="262"/>
      <c r="Z781" s="49"/>
      <c r="AA781" s="37" t="str" cm="1">
        <f t="array" ref="AA781">IFERROR(IF(INDEX(SubsidieTabel!$Q$1:$T$9,MATCH($F781,SubsidieTabel!$Q$1:$Q$9,0),IFERROR(MATCH(Methode_Keuze,SubsidieTabel!$Q$1:$T$1,0),2))&lt;&gt;1=TRUE,"ja",""),"")</f>
        <v/>
      </c>
    </row>
    <row r="782" spans="1:27" ht="15" customHeight="1" x14ac:dyDescent="0.25">
      <c r="A782" s="87"/>
      <c r="B782" s="219" t="str">
        <f>IF(A782&lt;&gt;"",_xlfn.MAXIFS($B$1:B781,$A$1:A781,A782)+1,"")</f>
        <v/>
      </c>
      <c r="C782" s="50"/>
      <c r="D782" s="50"/>
      <c r="E782" s="50"/>
      <c r="F782" s="50"/>
      <c r="G782" s="283"/>
      <c r="H782" s="296"/>
      <c r="I782" s="295"/>
      <c r="J782" s="295"/>
      <c r="K782" s="202"/>
      <c r="L782" s="202"/>
      <c r="M782" s="91" t="str">
        <f>IFERROR(VLOOKUP(H782,Lijsten!$H$1:$I$100,2,0),"")</f>
        <v/>
      </c>
      <c r="N782" s="91" t="str" cm="1">
        <f t="array" ref="N782">IFERROR(_xlfn.IFS(AND(LEFT(F782,6)="Arbeid",RIGHT(F782,3)&lt;&gt;"IKS"),IFERROR(VLOOKUP($G782,Tb_KostenTypen[],2,0),"tarief"),RIGHT(F782,3)="IKS","Uurtarief",LEFT(F782,6)="Arbeid","Uurtarief",AND(LEFT(F782,8)="Bijdrage",RIGHT(F782,15)="(vrijwilligers)"),"Vast tarief"),"")</f>
        <v/>
      </c>
      <c r="O782" s="92"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tarief",IF(LEFT(F782,8)="Bijdrage",VLOOKUP($F782,Tb_KostenTypen[],MATCH(Methode_Keuze,Tb_KostenTypen[#Headers],0),0),VLOOKUP($G782,Lijsten!L:O,4,0))),""),"")</f>
        <v/>
      </c>
      <c r="P782" s="92"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tarief",IF(LEFT(F782,8)="Bijdrage",VLOOKUP($F782,Tb_KostenTypen[],MATCH(Methode_Keuze,Tb_KostenTypen[#Headers],0),0),VLOOKUP($G782,Lijsten!L:O,4,0))),""),"")</f>
        <v/>
      </c>
      <c r="Q782" s="50"/>
      <c r="R782" s="50"/>
      <c r="S782" s="83"/>
      <c r="T782" s="51"/>
      <c r="U782" s="4" t="str" cm="1">
        <f t="array" ref="U782">IF(AA782&lt;&gt;"ja",_xlfn.IFNA(_xlfn.IFS(AND(O782&lt;&gt;"",F782&lt;&gt;"",RIGHT($N782,6)="tarief"),O782*Q782,S782&gt;0,IF(F782&lt;&gt;"",S782,"")),""),"")</f>
        <v/>
      </c>
      <c r="V782" s="4" t="str" cm="1">
        <f t="array" ref="V782">IF(AA782&lt;&gt;"ja",_xlfn.IFNA(_xlfn.IFS(AND(P782&lt;&gt;"",R782&lt;&gt;"",RIGHT($N782,6)="tarief"),P782*R782,T782&gt;0,T782),""),"")</f>
        <v/>
      </c>
      <c r="W782" s="4" t="str" cm="1">
        <f t="array" ref="W782">IFERROR(_xlfn.IFS(OR(F782="",LEFT(Methode_Keuze,4)="Geen"),"",AND(U782&lt;&gt;"",F782&lt;&gt;"Arbeidskosten"),ROUND(U782*VLOOKUP(F782,Tb_ProjectKosten[],MATCH(Tb_ProjectKosten[[#Headers],[Forfat_Percentage]],Tb_ProjectKosten[#Headers],0),0),2),AND(F782="Arbeidskosten",G782&lt;&gt;""),IFERROR(ROUND(U782*VLOOKUP(G782,Tb_KostenTypen[],3,0)*VLOOKUP(F782,Tb_ProjectKosten[],MATCH(Tb_ProjectKosten[[#Headers],[Forfat_Percentage]],Tb_ProjectKosten[#Headers],0),0),2),""),U782 &lt;=0,0),"")</f>
        <v/>
      </c>
      <c r="X782" s="4" t="str" cm="1">
        <f t="array" ref="X782">IFERROR(_xlfn.IFS(OR(F782="",LEFT(Methode_Keuze,4)="Geen"),"",AND(V782&lt;&gt;"",F782&lt;&gt;"Arbeidskosten"),ROUND(V782*VLOOKUP(F782,Tb_ProjectKosten[],MATCH(Tb_ProjectKosten[[#Headers],[Forfat_Percentage]],Tb_ProjectKosten[#Headers],0),0),2),AND(F782="Arbeidskosten",G782&lt;&gt;""),IFERROR(ROUND(V782*VLOOKUP(G782,Tb_KostenTypen[],3,0)*VLOOKUP(F782,Tb_ProjectKosten[],MATCH(Tb_ProjectKosten[[#Headers],[Forfat_Percentage]],Tb_ProjectKosten[#Headers],0),0),2),""),V782 &lt;=0,0),"")</f>
        <v/>
      </c>
      <c r="Y782" s="262"/>
      <c r="Z782" s="49"/>
      <c r="AA782" s="37" t="str" cm="1">
        <f t="array" ref="AA782">IFERROR(IF(INDEX(SubsidieTabel!$Q$1:$T$9,MATCH($F782,SubsidieTabel!$Q$1:$Q$9,0),IFERROR(MATCH(Methode_Keuze,SubsidieTabel!$Q$1:$T$1,0),2))&lt;&gt;1=TRUE,"ja",""),"")</f>
        <v/>
      </c>
    </row>
    <row r="783" spans="1:27" ht="15" customHeight="1" x14ac:dyDescent="0.25">
      <c r="A783" s="87"/>
      <c r="B783" s="219" t="str">
        <f>IF(A783&lt;&gt;"",_xlfn.MAXIFS($B$1:B782,$A$1:A782,A783)+1,"")</f>
        <v/>
      </c>
      <c r="C783" s="50"/>
      <c r="D783" s="50"/>
      <c r="E783" s="50"/>
      <c r="F783" s="50"/>
      <c r="G783" s="283"/>
      <c r="H783" s="296"/>
      <c r="I783" s="295"/>
      <c r="J783" s="295"/>
      <c r="K783" s="202"/>
      <c r="L783" s="202"/>
      <c r="M783" s="91" t="str">
        <f>IFERROR(VLOOKUP(H783,Lijsten!$H$1:$I$100,2,0),"")</f>
        <v/>
      </c>
      <c r="N783" s="91" t="str" cm="1">
        <f t="array" ref="N783">IFERROR(_xlfn.IFS(AND(LEFT(F783,6)="Arbeid",RIGHT(F783,3)&lt;&gt;"IKS"),IFERROR(VLOOKUP($G783,Tb_KostenTypen[],2,0),"tarief"),RIGHT(F783,3)="IKS","Uurtarief",LEFT(F783,6)="Arbeid","Uurtarief",AND(LEFT(F783,8)="Bijdrage",RIGHT(F783,15)="(vrijwilligers)"),"Vast tarief"),"")</f>
        <v/>
      </c>
      <c r="O783" s="92"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tarief",IF(LEFT(F783,8)="Bijdrage",VLOOKUP($F783,Tb_KostenTypen[],MATCH(Methode_Keuze,Tb_KostenTypen[#Headers],0),0),VLOOKUP($G783,Lijsten!L:O,4,0))),""),"")</f>
        <v/>
      </c>
      <c r="P783" s="92"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tarief",IF(LEFT(F783,8)="Bijdrage",VLOOKUP($F783,Tb_KostenTypen[],MATCH(Methode_Keuze,Tb_KostenTypen[#Headers],0),0),VLOOKUP($G783,Lijsten!L:O,4,0))),""),"")</f>
        <v/>
      </c>
      <c r="Q783" s="50"/>
      <c r="R783" s="50"/>
      <c r="S783" s="83"/>
      <c r="T783" s="51"/>
      <c r="U783" s="4" t="str" cm="1">
        <f t="array" ref="U783">IF(AA783&lt;&gt;"ja",_xlfn.IFNA(_xlfn.IFS(AND(O783&lt;&gt;"",F783&lt;&gt;"",RIGHT($N783,6)="tarief"),O783*Q783,S783&gt;0,IF(F783&lt;&gt;"",S783,"")),""),"")</f>
        <v/>
      </c>
      <c r="V783" s="4" t="str" cm="1">
        <f t="array" ref="V783">IF(AA783&lt;&gt;"ja",_xlfn.IFNA(_xlfn.IFS(AND(P783&lt;&gt;"",R783&lt;&gt;"",RIGHT($N783,6)="tarief"),P783*R783,T783&gt;0,T783),""),"")</f>
        <v/>
      </c>
      <c r="W783" s="4" t="str" cm="1">
        <f t="array" ref="W783">IFERROR(_xlfn.IFS(OR(F783="",LEFT(Methode_Keuze,4)="Geen"),"",AND(U783&lt;&gt;"",F783&lt;&gt;"Arbeidskosten"),ROUND(U783*VLOOKUP(F783,Tb_ProjectKosten[],MATCH(Tb_ProjectKosten[[#Headers],[Forfat_Percentage]],Tb_ProjectKosten[#Headers],0),0),2),AND(F783="Arbeidskosten",G783&lt;&gt;""),IFERROR(ROUND(U783*VLOOKUP(G783,Tb_KostenTypen[],3,0)*VLOOKUP(F783,Tb_ProjectKosten[],MATCH(Tb_ProjectKosten[[#Headers],[Forfat_Percentage]],Tb_ProjectKosten[#Headers],0),0),2),""),U783 &lt;=0,0),"")</f>
        <v/>
      </c>
      <c r="X783" s="4" t="str" cm="1">
        <f t="array" ref="X783">IFERROR(_xlfn.IFS(OR(F783="",LEFT(Methode_Keuze,4)="Geen"),"",AND(V783&lt;&gt;"",F783&lt;&gt;"Arbeidskosten"),ROUND(V783*VLOOKUP(F783,Tb_ProjectKosten[],MATCH(Tb_ProjectKosten[[#Headers],[Forfat_Percentage]],Tb_ProjectKosten[#Headers],0),0),2),AND(F783="Arbeidskosten",G783&lt;&gt;""),IFERROR(ROUND(V783*VLOOKUP(G783,Tb_KostenTypen[],3,0)*VLOOKUP(F783,Tb_ProjectKosten[],MATCH(Tb_ProjectKosten[[#Headers],[Forfat_Percentage]],Tb_ProjectKosten[#Headers],0),0),2),""),V783 &lt;=0,0),"")</f>
        <v/>
      </c>
      <c r="Y783" s="262"/>
      <c r="Z783" s="49"/>
      <c r="AA783" s="37" t="str" cm="1">
        <f t="array" ref="AA783">IFERROR(IF(INDEX(SubsidieTabel!$Q$1:$T$9,MATCH($F783,SubsidieTabel!$Q$1:$Q$9,0),IFERROR(MATCH(Methode_Keuze,SubsidieTabel!$Q$1:$T$1,0),2))&lt;&gt;1=TRUE,"ja",""),"")</f>
        <v/>
      </c>
    </row>
    <row r="784" spans="1:27" ht="15" customHeight="1" x14ac:dyDescent="0.25">
      <c r="A784" s="87"/>
      <c r="B784" s="219" t="str">
        <f>IF(A784&lt;&gt;"",_xlfn.MAXIFS($B$1:B783,$A$1:A783,A784)+1,"")</f>
        <v/>
      </c>
      <c r="C784" s="50"/>
      <c r="D784" s="50"/>
      <c r="E784" s="50"/>
      <c r="F784" s="50"/>
      <c r="G784" s="283"/>
      <c r="H784" s="296"/>
      <c r="I784" s="295"/>
      <c r="J784" s="295"/>
      <c r="K784" s="202"/>
      <c r="L784" s="202"/>
      <c r="M784" s="91" t="str">
        <f>IFERROR(VLOOKUP(H784,Lijsten!$H$1:$I$100,2,0),"")</f>
        <v/>
      </c>
      <c r="N784" s="91" t="str" cm="1">
        <f t="array" ref="N784">IFERROR(_xlfn.IFS(AND(LEFT(F784,6)="Arbeid",RIGHT(F784,3)&lt;&gt;"IKS"),IFERROR(VLOOKUP($G784,Tb_KostenTypen[],2,0),"tarief"),RIGHT(F784,3)="IKS","Uurtarief",LEFT(F784,6)="Arbeid","Uurtarief",AND(LEFT(F784,8)="Bijdrage",RIGHT(F784,15)="(vrijwilligers)"),"Vast tarief"),"")</f>
        <v/>
      </c>
      <c r="O784" s="92"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tarief",IF(LEFT(F784,8)="Bijdrage",VLOOKUP($F784,Tb_KostenTypen[],MATCH(Methode_Keuze,Tb_KostenTypen[#Headers],0),0),VLOOKUP($G784,Lijsten!L:O,4,0))),""),"")</f>
        <v/>
      </c>
      <c r="P784" s="92"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tarief",IF(LEFT(F784,8)="Bijdrage",VLOOKUP($F784,Tb_KostenTypen[],MATCH(Methode_Keuze,Tb_KostenTypen[#Headers],0),0),VLOOKUP($G784,Lijsten!L:O,4,0))),""),"")</f>
        <v/>
      </c>
      <c r="Q784" s="50"/>
      <c r="R784" s="50"/>
      <c r="S784" s="83"/>
      <c r="T784" s="51"/>
      <c r="U784" s="4" t="str" cm="1">
        <f t="array" ref="U784">IF(AA784&lt;&gt;"ja",_xlfn.IFNA(_xlfn.IFS(AND(O784&lt;&gt;"",F784&lt;&gt;"",RIGHT($N784,6)="tarief"),O784*Q784,S784&gt;0,IF(F784&lt;&gt;"",S784,"")),""),"")</f>
        <v/>
      </c>
      <c r="V784" s="4" t="str" cm="1">
        <f t="array" ref="V784">IF(AA784&lt;&gt;"ja",_xlfn.IFNA(_xlfn.IFS(AND(P784&lt;&gt;"",R784&lt;&gt;"",RIGHT($N784,6)="tarief"),P784*R784,T784&gt;0,T784),""),"")</f>
        <v/>
      </c>
      <c r="W784" s="4" t="str" cm="1">
        <f t="array" ref="W784">IFERROR(_xlfn.IFS(OR(F784="",LEFT(Methode_Keuze,4)="Geen"),"",AND(U784&lt;&gt;"",F784&lt;&gt;"Arbeidskosten"),ROUND(U784*VLOOKUP(F784,Tb_ProjectKosten[],MATCH(Tb_ProjectKosten[[#Headers],[Forfat_Percentage]],Tb_ProjectKosten[#Headers],0),0),2),AND(F784="Arbeidskosten",G784&lt;&gt;""),IFERROR(ROUND(U784*VLOOKUP(G784,Tb_KostenTypen[],3,0)*VLOOKUP(F784,Tb_ProjectKosten[],MATCH(Tb_ProjectKosten[[#Headers],[Forfat_Percentage]],Tb_ProjectKosten[#Headers],0),0),2),""),U784 &lt;=0,0),"")</f>
        <v/>
      </c>
      <c r="X784" s="4" t="str" cm="1">
        <f t="array" ref="X784">IFERROR(_xlfn.IFS(OR(F784="",LEFT(Methode_Keuze,4)="Geen"),"",AND(V784&lt;&gt;"",F784&lt;&gt;"Arbeidskosten"),ROUND(V784*VLOOKUP(F784,Tb_ProjectKosten[],MATCH(Tb_ProjectKosten[[#Headers],[Forfat_Percentage]],Tb_ProjectKosten[#Headers],0),0),2),AND(F784="Arbeidskosten",G784&lt;&gt;""),IFERROR(ROUND(V784*VLOOKUP(G784,Tb_KostenTypen[],3,0)*VLOOKUP(F784,Tb_ProjectKosten[],MATCH(Tb_ProjectKosten[[#Headers],[Forfat_Percentage]],Tb_ProjectKosten[#Headers],0),0),2),""),V784 &lt;=0,0),"")</f>
        <v/>
      </c>
      <c r="Y784" s="262"/>
      <c r="Z784" s="49"/>
      <c r="AA784" s="37" t="str" cm="1">
        <f t="array" ref="AA784">IFERROR(IF(INDEX(SubsidieTabel!$Q$1:$T$9,MATCH($F784,SubsidieTabel!$Q$1:$Q$9,0),IFERROR(MATCH(Methode_Keuze,SubsidieTabel!$Q$1:$T$1,0),2))&lt;&gt;1=TRUE,"ja",""),"")</f>
        <v/>
      </c>
    </row>
    <row r="785" spans="1:27" ht="15" customHeight="1" x14ac:dyDescent="0.25">
      <c r="A785" s="87"/>
      <c r="B785" s="219" t="str">
        <f>IF(A785&lt;&gt;"",_xlfn.MAXIFS($B$1:B784,$A$1:A784,A785)+1,"")</f>
        <v/>
      </c>
      <c r="C785" s="50"/>
      <c r="D785" s="50"/>
      <c r="E785" s="50"/>
      <c r="F785" s="50"/>
      <c r="G785" s="283"/>
      <c r="H785" s="296"/>
      <c r="I785" s="295"/>
      <c r="J785" s="295"/>
      <c r="K785" s="202"/>
      <c r="L785" s="202"/>
      <c r="M785" s="91" t="str">
        <f>IFERROR(VLOOKUP(H785,Lijsten!$H$1:$I$100,2,0),"")</f>
        <v/>
      </c>
      <c r="N785" s="91" t="str" cm="1">
        <f t="array" ref="N785">IFERROR(_xlfn.IFS(AND(LEFT(F785,6)="Arbeid",RIGHT(F785,3)&lt;&gt;"IKS"),IFERROR(VLOOKUP($G785,Tb_KostenTypen[],2,0),"tarief"),RIGHT(F785,3)="IKS","Uurtarief",LEFT(F785,6)="Arbeid","Uurtarief",AND(LEFT(F785,8)="Bijdrage",RIGHT(F785,15)="(vrijwilligers)"),"Vast tarief"),"")</f>
        <v/>
      </c>
      <c r="O785" s="92"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tarief",IF(LEFT(F785,8)="Bijdrage",VLOOKUP($F785,Tb_KostenTypen[],MATCH(Methode_Keuze,Tb_KostenTypen[#Headers],0),0),VLOOKUP($G785,Lijsten!L:O,4,0))),""),"")</f>
        <v/>
      </c>
      <c r="P785" s="92"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tarief",IF(LEFT(F785,8)="Bijdrage",VLOOKUP($F785,Tb_KostenTypen[],MATCH(Methode_Keuze,Tb_KostenTypen[#Headers],0),0),VLOOKUP($G785,Lijsten!L:O,4,0))),""),"")</f>
        <v/>
      </c>
      <c r="Q785" s="50"/>
      <c r="R785" s="50"/>
      <c r="S785" s="83"/>
      <c r="T785" s="51"/>
      <c r="U785" s="4" t="str" cm="1">
        <f t="array" ref="U785">IF(AA785&lt;&gt;"ja",_xlfn.IFNA(_xlfn.IFS(AND(O785&lt;&gt;"",F785&lt;&gt;"",RIGHT($N785,6)="tarief"),O785*Q785,S785&gt;0,IF(F785&lt;&gt;"",S785,"")),""),"")</f>
        <v/>
      </c>
      <c r="V785" s="4" t="str" cm="1">
        <f t="array" ref="V785">IF(AA785&lt;&gt;"ja",_xlfn.IFNA(_xlfn.IFS(AND(P785&lt;&gt;"",R785&lt;&gt;"",RIGHT($N785,6)="tarief"),P785*R785,T785&gt;0,T785),""),"")</f>
        <v/>
      </c>
      <c r="W785" s="4" t="str" cm="1">
        <f t="array" ref="W785">IFERROR(_xlfn.IFS(OR(F785="",LEFT(Methode_Keuze,4)="Geen"),"",AND(U785&lt;&gt;"",F785&lt;&gt;"Arbeidskosten"),ROUND(U785*VLOOKUP(F785,Tb_ProjectKosten[],MATCH(Tb_ProjectKosten[[#Headers],[Forfat_Percentage]],Tb_ProjectKosten[#Headers],0),0),2),AND(F785="Arbeidskosten",G785&lt;&gt;""),IFERROR(ROUND(U785*VLOOKUP(G785,Tb_KostenTypen[],3,0)*VLOOKUP(F785,Tb_ProjectKosten[],MATCH(Tb_ProjectKosten[[#Headers],[Forfat_Percentage]],Tb_ProjectKosten[#Headers],0),0),2),""),U785 &lt;=0,0),"")</f>
        <v/>
      </c>
      <c r="X785" s="4" t="str" cm="1">
        <f t="array" ref="X785">IFERROR(_xlfn.IFS(OR(F785="",LEFT(Methode_Keuze,4)="Geen"),"",AND(V785&lt;&gt;"",F785&lt;&gt;"Arbeidskosten"),ROUND(V785*VLOOKUP(F785,Tb_ProjectKosten[],MATCH(Tb_ProjectKosten[[#Headers],[Forfat_Percentage]],Tb_ProjectKosten[#Headers],0),0),2),AND(F785="Arbeidskosten",G785&lt;&gt;""),IFERROR(ROUND(V785*VLOOKUP(G785,Tb_KostenTypen[],3,0)*VLOOKUP(F785,Tb_ProjectKosten[],MATCH(Tb_ProjectKosten[[#Headers],[Forfat_Percentage]],Tb_ProjectKosten[#Headers],0),0),2),""),V785 &lt;=0,0),"")</f>
        <v/>
      </c>
      <c r="Y785" s="262"/>
      <c r="Z785" s="49"/>
      <c r="AA785" s="37" t="str" cm="1">
        <f t="array" ref="AA785">IFERROR(IF(INDEX(SubsidieTabel!$Q$1:$T$9,MATCH($F785,SubsidieTabel!$Q$1:$Q$9,0),IFERROR(MATCH(Methode_Keuze,SubsidieTabel!$Q$1:$T$1,0),2))&lt;&gt;1=TRUE,"ja",""),"")</f>
        <v/>
      </c>
    </row>
    <row r="786" spans="1:27" ht="15" customHeight="1" x14ac:dyDescent="0.25">
      <c r="A786" s="87"/>
      <c r="B786" s="219" t="str">
        <f>IF(A786&lt;&gt;"",_xlfn.MAXIFS($B$1:B785,$A$1:A785,A786)+1,"")</f>
        <v/>
      </c>
      <c r="C786" s="50"/>
      <c r="D786" s="50"/>
      <c r="E786" s="50"/>
      <c r="F786" s="50"/>
      <c r="G786" s="283"/>
      <c r="H786" s="296"/>
      <c r="I786" s="295"/>
      <c r="J786" s="295"/>
      <c r="K786" s="202"/>
      <c r="L786" s="202"/>
      <c r="M786" s="91" t="str">
        <f>IFERROR(VLOOKUP(H786,Lijsten!$H$1:$I$100,2,0),"")</f>
        <v/>
      </c>
      <c r="N786" s="91" t="str" cm="1">
        <f t="array" ref="N786">IFERROR(_xlfn.IFS(AND(LEFT(F786,6)="Arbeid",RIGHT(F786,3)&lt;&gt;"IKS"),IFERROR(VLOOKUP($G786,Tb_KostenTypen[],2,0),"tarief"),RIGHT(F786,3)="IKS","Uurtarief",LEFT(F786,6)="Arbeid","Uurtarief",AND(LEFT(F786,8)="Bijdrage",RIGHT(F786,15)="(vrijwilligers)"),"Vast tarief"),"")</f>
        <v/>
      </c>
      <c r="O786" s="92"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tarief",IF(LEFT(F786,8)="Bijdrage",VLOOKUP($F786,Tb_KostenTypen[],MATCH(Methode_Keuze,Tb_KostenTypen[#Headers],0),0),VLOOKUP($G786,Lijsten!L:O,4,0))),""),"")</f>
        <v/>
      </c>
      <c r="P786" s="92"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tarief",IF(LEFT(F786,8)="Bijdrage",VLOOKUP($F786,Tb_KostenTypen[],MATCH(Methode_Keuze,Tb_KostenTypen[#Headers],0),0),VLOOKUP($G786,Lijsten!L:O,4,0))),""),"")</f>
        <v/>
      </c>
      <c r="Q786" s="50"/>
      <c r="R786" s="50"/>
      <c r="S786" s="83"/>
      <c r="T786" s="51"/>
      <c r="U786" s="4" t="str" cm="1">
        <f t="array" ref="U786">IF(AA786&lt;&gt;"ja",_xlfn.IFNA(_xlfn.IFS(AND(O786&lt;&gt;"",F786&lt;&gt;"",RIGHT($N786,6)="tarief"),O786*Q786,S786&gt;0,IF(F786&lt;&gt;"",S786,"")),""),"")</f>
        <v/>
      </c>
      <c r="V786" s="4" t="str" cm="1">
        <f t="array" ref="V786">IF(AA786&lt;&gt;"ja",_xlfn.IFNA(_xlfn.IFS(AND(P786&lt;&gt;"",R786&lt;&gt;"",RIGHT($N786,6)="tarief"),P786*R786,T786&gt;0,T786),""),"")</f>
        <v/>
      </c>
      <c r="W786" s="4" t="str" cm="1">
        <f t="array" ref="W786">IFERROR(_xlfn.IFS(OR(F786="",LEFT(Methode_Keuze,4)="Geen"),"",AND(U786&lt;&gt;"",F786&lt;&gt;"Arbeidskosten"),ROUND(U786*VLOOKUP(F786,Tb_ProjectKosten[],MATCH(Tb_ProjectKosten[[#Headers],[Forfat_Percentage]],Tb_ProjectKosten[#Headers],0),0),2),AND(F786="Arbeidskosten",G786&lt;&gt;""),IFERROR(ROUND(U786*VLOOKUP(G786,Tb_KostenTypen[],3,0)*VLOOKUP(F786,Tb_ProjectKosten[],MATCH(Tb_ProjectKosten[[#Headers],[Forfat_Percentage]],Tb_ProjectKosten[#Headers],0),0),2),""),U786 &lt;=0,0),"")</f>
        <v/>
      </c>
      <c r="X786" s="4" t="str" cm="1">
        <f t="array" ref="X786">IFERROR(_xlfn.IFS(OR(F786="",LEFT(Methode_Keuze,4)="Geen"),"",AND(V786&lt;&gt;"",F786&lt;&gt;"Arbeidskosten"),ROUND(V786*VLOOKUP(F786,Tb_ProjectKosten[],MATCH(Tb_ProjectKosten[[#Headers],[Forfat_Percentage]],Tb_ProjectKosten[#Headers],0),0),2),AND(F786="Arbeidskosten",G786&lt;&gt;""),IFERROR(ROUND(V786*VLOOKUP(G786,Tb_KostenTypen[],3,0)*VLOOKUP(F786,Tb_ProjectKosten[],MATCH(Tb_ProjectKosten[[#Headers],[Forfat_Percentage]],Tb_ProjectKosten[#Headers],0),0),2),""),V786 &lt;=0,0),"")</f>
        <v/>
      </c>
      <c r="Y786" s="262"/>
      <c r="Z786" s="49"/>
      <c r="AA786" s="37" t="str" cm="1">
        <f t="array" ref="AA786">IFERROR(IF(INDEX(SubsidieTabel!$Q$1:$T$9,MATCH($F786,SubsidieTabel!$Q$1:$Q$9,0),IFERROR(MATCH(Methode_Keuze,SubsidieTabel!$Q$1:$T$1,0),2))&lt;&gt;1=TRUE,"ja",""),"")</f>
        <v/>
      </c>
    </row>
    <row r="787" spans="1:27" ht="15" customHeight="1" x14ac:dyDescent="0.25">
      <c r="A787" s="87"/>
      <c r="B787" s="219" t="str">
        <f>IF(A787&lt;&gt;"",_xlfn.MAXIFS($B$1:B786,$A$1:A786,A787)+1,"")</f>
        <v/>
      </c>
      <c r="C787" s="50"/>
      <c r="D787" s="50"/>
      <c r="E787" s="50"/>
      <c r="F787" s="50"/>
      <c r="G787" s="283"/>
      <c r="H787" s="296"/>
      <c r="I787" s="295"/>
      <c r="J787" s="295"/>
      <c r="K787" s="202"/>
      <c r="L787" s="202"/>
      <c r="M787" s="91" t="str">
        <f>IFERROR(VLOOKUP(H787,Lijsten!$H$1:$I$100,2,0),"")</f>
        <v/>
      </c>
      <c r="N787" s="91" t="str" cm="1">
        <f t="array" ref="N787">IFERROR(_xlfn.IFS(AND(LEFT(F787,6)="Arbeid",RIGHT(F787,3)&lt;&gt;"IKS"),IFERROR(VLOOKUP($G787,Tb_KostenTypen[],2,0),"tarief"),RIGHT(F787,3)="IKS","Uurtarief",LEFT(F787,6)="Arbeid","Uurtarief",AND(LEFT(F787,8)="Bijdrage",RIGHT(F787,15)="(vrijwilligers)"),"Vast tarief"),"")</f>
        <v/>
      </c>
      <c r="O787" s="92"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tarief",IF(LEFT(F787,8)="Bijdrage",VLOOKUP($F787,Tb_KostenTypen[],MATCH(Methode_Keuze,Tb_KostenTypen[#Headers],0),0),VLOOKUP($G787,Lijsten!L:O,4,0))),""),"")</f>
        <v/>
      </c>
      <c r="P787" s="92"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tarief",IF(LEFT(F787,8)="Bijdrage",VLOOKUP($F787,Tb_KostenTypen[],MATCH(Methode_Keuze,Tb_KostenTypen[#Headers],0),0),VLOOKUP($G787,Lijsten!L:O,4,0))),""),"")</f>
        <v/>
      </c>
      <c r="Q787" s="50"/>
      <c r="R787" s="50"/>
      <c r="S787" s="83"/>
      <c r="T787" s="51"/>
      <c r="U787" s="4" t="str" cm="1">
        <f t="array" ref="U787">IF(AA787&lt;&gt;"ja",_xlfn.IFNA(_xlfn.IFS(AND(O787&lt;&gt;"",F787&lt;&gt;"",RIGHT($N787,6)="tarief"),O787*Q787,S787&gt;0,IF(F787&lt;&gt;"",S787,"")),""),"")</f>
        <v/>
      </c>
      <c r="V787" s="4" t="str" cm="1">
        <f t="array" ref="V787">IF(AA787&lt;&gt;"ja",_xlfn.IFNA(_xlfn.IFS(AND(P787&lt;&gt;"",R787&lt;&gt;"",RIGHT($N787,6)="tarief"),P787*R787,T787&gt;0,T787),""),"")</f>
        <v/>
      </c>
      <c r="W787" s="4" t="str" cm="1">
        <f t="array" ref="W787">IFERROR(_xlfn.IFS(OR(F787="",LEFT(Methode_Keuze,4)="Geen"),"",AND(U787&lt;&gt;"",F787&lt;&gt;"Arbeidskosten"),ROUND(U787*VLOOKUP(F787,Tb_ProjectKosten[],MATCH(Tb_ProjectKosten[[#Headers],[Forfat_Percentage]],Tb_ProjectKosten[#Headers],0),0),2),AND(F787="Arbeidskosten",G787&lt;&gt;""),IFERROR(ROUND(U787*VLOOKUP(G787,Tb_KostenTypen[],3,0)*VLOOKUP(F787,Tb_ProjectKosten[],MATCH(Tb_ProjectKosten[[#Headers],[Forfat_Percentage]],Tb_ProjectKosten[#Headers],0),0),2),""),U787 &lt;=0,0),"")</f>
        <v/>
      </c>
      <c r="X787" s="4" t="str" cm="1">
        <f t="array" ref="X787">IFERROR(_xlfn.IFS(OR(F787="",LEFT(Methode_Keuze,4)="Geen"),"",AND(V787&lt;&gt;"",F787&lt;&gt;"Arbeidskosten"),ROUND(V787*VLOOKUP(F787,Tb_ProjectKosten[],MATCH(Tb_ProjectKosten[[#Headers],[Forfat_Percentage]],Tb_ProjectKosten[#Headers],0),0),2),AND(F787="Arbeidskosten",G787&lt;&gt;""),IFERROR(ROUND(V787*VLOOKUP(G787,Tb_KostenTypen[],3,0)*VLOOKUP(F787,Tb_ProjectKosten[],MATCH(Tb_ProjectKosten[[#Headers],[Forfat_Percentage]],Tb_ProjectKosten[#Headers],0),0),2),""),V787 &lt;=0,0),"")</f>
        <v/>
      </c>
      <c r="Y787" s="262"/>
      <c r="Z787" s="49"/>
      <c r="AA787" s="37" t="str" cm="1">
        <f t="array" ref="AA787">IFERROR(IF(INDEX(SubsidieTabel!$Q$1:$T$9,MATCH($F787,SubsidieTabel!$Q$1:$Q$9,0),IFERROR(MATCH(Methode_Keuze,SubsidieTabel!$Q$1:$T$1,0),2))&lt;&gt;1=TRUE,"ja",""),"")</f>
        <v/>
      </c>
    </row>
    <row r="788" spans="1:27" ht="15" customHeight="1" x14ac:dyDescent="0.25">
      <c r="A788" s="87"/>
      <c r="B788" s="219" t="str">
        <f>IF(A788&lt;&gt;"",_xlfn.MAXIFS($B$1:B787,$A$1:A787,A788)+1,"")</f>
        <v/>
      </c>
      <c r="C788" s="50"/>
      <c r="D788" s="50"/>
      <c r="E788" s="50"/>
      <c r="F788" s="50"/>
      <c r="G788" s="283"/>
      <c r="H788" s="296"/>
      <c r="I788" s="295"/>
      <c r="J788" s="295"/>
      <c r="K788" s="202"/>
      <c r="L788" s="202"/>
      <c r="M788" s="91" t="str">
        <f>IFERROR(VLOOKUP(H788,Lijsten!$H$1:$I$100,2,0),"")</f>
        <v/>
      </c>
      <c r="N788" s="91" t="str" cm="1">
        <f t="array" ref="N788">IFERROR(_xlfn.IFS(AND(LEFT(F788,6)="Arbeid",RIGHT(F788,3)&lt;&gt;"IKS"),IFERROR(VLOOKUP($G788,Tb_KostenTypen[],2,0),"tarief"),RIGHT(F788,3)="IKS","Uurtarief",LEFT(F788,6)="Arbeid","Uurtarief",AND(LEFT(F788,8)="Bijdrage",RIGHT(F788,15)="(vrijwilligers)"),"Vast tarief"),"")</f>
        <v/>
      </c>
      <c r="O788" s="92"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tarief",IF(LEFT(F788,8)="Bijdrage",VLOOKUP($F788,Tb_KostenTypen[],MATCH(Methode_Keuze,Tb_KostenTypen[#Headers],0),0),VLOOKUP($G788,Lijsten!L:O,4,0))),""),"")</f>
        <v/>
      </c>
      <c r="P788" s="92"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tarief",IF(LEFT(F788,8)="Bijdrage",VLOOKUP($F788,Tb_KostenTypen[],MATCH(Methode_Keuze,Tb_KostenTypen[#Headers],0),0),VLOOKUP($G788,Lijsten!L:O,4,0))),""),"")</f>
        <v/>
      </c>
      <c r="Q788" s="50"/>
      <c r="R788" s="50"/>
      <c r="S788" s="83"/>
      <c r="T788" s="51"/>
      <c r="U788" s="4" t="str" cm="1">
        <f t="array" ref="U788">IF(AA788&lt;&gt;"ja",_xlfn.IFNA(_xlfn.IFS(AND(O788&lt;&gt;"",F788&lt;&gt;"",RIGHT($N788,6)="tarief"),O788*Q788,S788&gt;0,IF(F788&lt;&gt;"",S788,"")),""),"")</f>
        <v/>
      </c>
      <c r="V788" s="4" t="str" cm="1">
        <f t="array" ref="V788">IF(AA788&lt;&gt;"ja",_xlfn.IFNA(_xlfn.IFS(AND(P788&lt;&gt;"",R788&lt;&gt;"",RIGHT($N788,6)="tarief"),P788*R788,T788&gt;0,T788),""),"")</f>
        <v/>
      </c>
      <c r="W788" s="4" t="str" cm="1">
        <f t="array" ref="W788">IFERROR(_xlfn.IFS(OR(F788="",LEFT(Methode_Keuze,4)="Geen"),"",AND(U788&lt;&gt;"",F788&lt;&gt;"Arbeidskosten"),ROUND(U788*VLOOKUP(F788,Tb_ProjectKosten[],MATCH(Tb_ProjectKosten[[#Headers],[Forfat_Percentage]],Tb_ProjectKosten[#Headers],0),0),2),AND(F788="Arbeidskosten",G788&lt;&gt;""),IFERROR(ROUND(U788*VLOOKUP(G788,Tb_KostenTypen[],3,0)*VLOOKUP(F788,Tb_ProjectKosten[],MATCH(Tb_ProjectKosten[[#Headers],[Forfat_Percentage]],Tb_ProjectKosten[#Headers],0),0),2),""),U788 &lt;=0,0),"")</f>
        <v/>
      </c>
      <c r="X788" s="4" t="str" cm="1">
        <f t="array" ref="X788">IFERROR(_xlfn.IFS(OR(F788="",LEFT(Methode_Keuze,4)="Geen"),"",AND(V788&lt;&gt;"",F788&lt;&gt;"Arbeidskosten"),ROUND(V788*VLOOKUP(F788,Tb_ProjectKosten[],MATCH(Tb_ProjectKosten[[#Headers],[Forfat_Percentage]],Tb_ProjectKosten[#Headers],0),0),2),AND(F788="Arbeidskosten",G788&lt;&gt;""),IFERROR(ROUND(V788*VLOOKUP(G788,Tb_KostenTypen[],3,0)*VLOOKUP(F788,Tb_ProjectKosten[],MATCH(Tb_ProjectKosten[[#Headers],[Forfat_Percentage]],Tb_ProjectKosten[#Headers],0),0),2),""),V788 &lt;=0,0),"")</f>
        <v/>
      </c>
      <c r="Y788" s="262"/>
      <c r="Z788" s="49"/>
      <c r="AA788" s="37" t="str" cm="1">
        <f t="array" ref="AA788">IFERROR(IF(INDEX(SubsidieTabel!$Q$1:$T$9,MATCH($F788,SubsidieTabel!$Q$1:$Q$9,0),IFERROR(MATCH(Methode_Keuze,SubsidieTabel!$Q$1:$T$1,0),2))&lt;&gt;1=TRUE,"ja",""),"")</f>
        <v/>
      </c>
    </row>
    <row r="789" spans="1:27" ht="15" customHeight="1" x14ac:dyDescent="0.25">
      <c r="A789" s="87"/>
      <c r="B789" s="219" t="str">
        <f>IF(A789&lt;&gt;"",_xlfn.MAXIFS($B$1:B788,$A$1:A788,A789)+1,"")</f>
        <v/>
      </c>
      <c r="C789" s="50"/>
      <c r="D789" s="50"/>
      <c r="E789" s="50"/>
      <c r="F789" s="50"/>
      <c r="G789" s="283"/>
      <c r="H789" s="296"/>
      <c r="I789" s="295"/>
      <c r="J789" s="295"/>
      <c r="K789" s="202"/>
      <c r="L789" s="202"/>
      <c r="M789" s="91" t="str">
        <f>IFERROR(VLOOKUP(H789,Lijsten!$H$1:$I$100,2,0),"")</f>
        <v/>
      </c>
      <c r="N789" s="91" t="str" cm="1">
        <f t="array" ref="N789">IFERROR(_xlfn.IFS(AND(LEFT(F789,6)="Arbeid",RIGHT(F789,3)&lt;&gt;"IKS"),IFERROR(VLOOKUP($G789,Tb_KostenTypen[],2,0),"tarief"),RIGHT(F789,3)="IKS","Uurtarief",LEFT(F789,6)="Arbeid","Uurtarief",AND(LEFT(F789,8)="Bijdrage",RIGHT(F789,15)="(vrijwilligers)"),"Vast tarief"),"")</f>
        <v/>
      </c>
      <c r="O789" s="92"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tarief",IF(LEFT(F789,8)="Bijdrage",VLOOKUP($F789,Tb_KostenTypen[],MATCH(Methode_Keuze,Tb_KostenTypen[#Headers],0),0),VLOOKUP($G789,Lijsten!L:O,4,0))),""),"")</f>
        <v/>
      </c>
      <c r="P789" s="92"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tarief",IF(LEFT(F789,8)="Bijdrage",VLOOKUP($F789,Tb_KostenTypen[],MATCH(Methode_Keuze,Tb_KostenTypen[#Headers],0),0),VLOOKUP($G789,Lijsten!L:O,4,0))),""),"")</f>
        <v/>
      </c>
      <c r="Q789" s="50"/>
      <c r="R789" s="50"/>
      <c r="S789" s="83"/>
      <c r="T789" s="51"/>
      <c r="U789" s="4" t="str" cm="1">
        <f t="array" ref="U789">IF(AA789&lt;&gt;"ja",_xlfn.IFNA(_xlfn.IFS(AND(O789&lt;&gt;"",F789&lt;&gt;"",RIGHT($N789,6)="tarief"),O789*Q789,S789&gt;0,IF(F789&lt;&gt;"",S789,"")),""),"")</f>
        <v/>
      </c>
      <c r="V789" s="4" t="str" cm="1">
        <f t="array" ref="V789">IF(AA789&lt;&gt;"ja",_xlfn.IFNA(_xlfn.IFS(AND(P789&lt;&gt;"",R789&lt;&gt;"",RIGHT($N789,6)="tarief"),P789*R789,T789&gt;0,T789),""),"")</f>
        <v/>
      </c>
      <c r="W789" s="4" t="str" cm="1">
        <f t="array" ref="W789">IFERROR(_xlfn.IFS(OR(F789="",LEFT(Methode_Keuze,4)="Geen"),"",AND(U789&lt;&gt;"",F789&lt;&gt;"Arbeidskosten"),ROUND(U789*VLOOKUP(F789,Tb_ProjectKosten[],MATCH(Tb_ProjectKosten[[#Headers],[Forfat_Percentage]],Tb_ProjectKosten[#Headers],0),0),2),AND(F789="Arbeidskosten",G789&lt;&gt;""),IFERROR(ROUND(U789*VLOOKUP(G789,Tb_KostenTypen[],3,0)*VLOOKUP(F789,Tb_ProjectKosten[],MATCH(Tb_ProjectKosten[[#Headers],[Forfat_Percentage]],Tb_ProjectKosten[#Headers],0),0),2),""),U789 &lt;=0,0),"")</f>
        <v/>
      </c>
      <c r="X789" s="4" t="str" cm="1">
        <f t="array" ref="X789">IFERROR(_xlfn.IFS(OR(F789="",LEFT(Methode_Keuze,4)="Geen"),"",AND(V789&lt;&gt;"",F789&lt;&gt;"Arbeidskosten"),ROUND(V789*VLOOKUP(F789,Tb_ProjectKosten[],MATCH(Tb_ProjectKosten[[#Headers],[Forfat_Percentage]],Tb_ProjectKosten[#Headers],0),0),2),AND(F789="Arbeidskosten",G789&lt;&gt;""),IFERROR(ROUND(V789*VLOOKUP(G789,Tb_KostenTypen[],3,0)*VLOOKUP(F789,Tb_ProjectKosten[],MATCH(Tb_ProjectKosten[[#Headers],[Forfat_Percentage]],Tb_ProjectKosten[#Headers],0),0),2),""),V789 &lt;=0,0),"")</f>
        <v/>
      </c>
      <c r="Y789" s="262"/>
      <c r="Z789" s="49"/>
      <c r="AA789" s="37" t="str" cm="1">
        <f t="array" ref="AA789">IFERROR(IF(INDEX(SubsidieTabel!$Q$1:$T$9,MATCH($F789,SubsidieTabel!$Q$1:$Q$9,0),IFERROR(MATCH(Methode_Keuze,SubsidieTabel!$Q$1:$T$1,0),2))&lt;&gt;1=TRUE,"ja",""),"")</f>
        <v/>
      </c>
    </row>
    <row r="790" spans="1:27" ht="15" customHeight="1" x14ac:dyDescent="0.25">
      <c r="A790" s="87"/>
      <c r="B790" s="219" t="str">
        <f>IF(A790&lt;&gt;"",_xlfn.MAXIFS($B$1:B789,$A$1:A789,A790)+1,"")</f>
        <v/>
      </c>
      <c r="C790" s="50"/>
      <c r="D790" s="50"/>
      <c r="E790" s="50"/>
      <c r="F790" s="50"/>
      <c r="G790" s="283"/>
      <c r="H790" s="296"/>
      <c r="I790" s="295"/>
      <c r="J790" s="295"/>
      <c r="K790" s="202"/>
      <c r="L790" s="202"/>
      <c r="M790" s="91" t="str">
        <f>IFERROR(VLOOKUP(H790,Lijsten!$H$1:$I$100,2,0),"")</f>
        <v/>
      </c>
      <c r="N790" s="91" t="str" cm="1">
        <f t="array" ref="N790">IFERROR(_xlfn.IFS(AND(LEFT(F790,6)="Arbeid",RIGHT(F790,3)&lt;&gt;"IKS"),IFERROR(VLOOKUP($G790,Tb_KostenTypen[],2,0),"tarief"),RIGHT(F790,3)="IKS","Uurtarief",LEFT(F790,6)="Arbeid","Uurtarief",AND(LEFT(F790,8)="Bijdrage",RIGHT(F790,15)="(vrijwilligers)"),"Vast tarief"),"")</f>
        <v/>
      </c>
      <c r="O790" s="92"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tarief",IF(LEFT(F790,8)="Bijdrage",VLOOKUP($F790,Tb_KostenTypen[],MATCH(Methode_Keuze,Tb_KostenTypen[#Headers],0),0),VLOOKUP($G790,Lijsten!L:O,4,0))),""),"")</f>
        <v/>
      </c>
      <c r="P790" s="92"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tarief",IF(LEFT(F790,8)="Bijdrage",VLOOKUP($F790,Tb_KostenTypen[],MATCH(Methode_Keuze,Tb_KostenTypen[#Headers],0),0),VLOOKUP($G790,Lijsten!L:O,4,0))),""),"")</f>
        <v/>
      </c>
      <c r="Q790" s="50"/>
      <c r="R790" s="50"/>
      <c r="S790" s="83"/>
      <c r="T790" s="51"/>
      <c r="U790" s="4" t="str" cm="1">
        <f t="array" ref="U790">IF(AA790&lt;&gt;"ja",_xlfn.IFNA(_xlfn.IFS(AND(O790&lt;&gt;"",F790&lt;&gt;"",RIGHT($N790,6)="tarief"),O790*Q790,S790&gt;0,IF(F790&lt;&gt;"",S790,"")),""),"")</f>
        <v/>
      </c>
      <c r="V790" s="4" t="str" cm="1">
        <f t="array" ref="V790">IF(AA790&lt;&gt;"ja",_xlfn.IFNA(_xlfn.IFS(AND(P790&lt;&gt;"",R790&lt;&gt;"",RIGHT($N790,6)="tarief"),P790*R790,T790&gt;0,T790),""),"")</f>
        <v/>
      </c>
      <c r="W790" s="4" t="str" cm="1">
        <f t="array" ref="W790">IFERROR(_xlfn.IFS(OR(F790="",LEFT(Methode_Keuze,4)="Geen"),"",AND(U790&lt;&gt;"",F790&lt;&gt;"Arbeidskosten"),ROUND(U790*VLOOKUP(F790,Tb_ProjectKosten[],MATCH(Tb_ProjectKosten[[#Headers],[Forfat_Percentage]],Tb_ProjectKosten[#Headers],0),0),2),AND(F790="Arbeidskosten",G790&lt;&gt;""),IFERROR(ROUND(U790*VLOOKUP(G790,Tb_KostenTypen[],3,0)*VLOOKUP(F790,Tb_ProjectKosten[],MATCH(Tb_ProjectKosten[[#Headers],[Forfat_Percentage]],Tb_ProjectKosten[#Headers],0),0),2),""),U790 &lt;=0,0),"")</f>
        <v/>
      </c>
      <c r="X790" s="4" t="str" cm="1">
        <f t="array" ref="X790">IFERROR(_xlfn.IFS(OR(F790="",LEFT(Methode_Keuze,4)="Geen"),"",AND(V790&lt;&gt;"",F790&lt;&gt;"Arbeidskosten"),ROUND(V790*VLOOKUP(F790,Tb_ProjectKosten[],MATCH(Tb_ProjectKosten[[#Headers],[Forfat_Percentage]],Tb_ProjectKosten[#Headers],0),0),2),AND(F790="Arbeidskosten",G790&lt;&gt;""),IFERROR(ROUND(V790*VLOOKUP(G790,Tb_KostenTypen[],3,0)*VLOOKUP(F790,Tb_ProjectKosten[],MATCH(Tb_ProjectKosten[[#Headers],[Forfat_Percentage]],Tb_ProjectKosten[#Headers],0),0),2),""),V790 &lt;=0,0),"")</f>
        <v/>
      </c>
      <c r="Y790" s="262"/>
      <c r="Z790" s="49"/>
      <c r="AA790" s="37" t="str" cm="1">
        <f t="array" ref="AA790">IFERROR(IF(INDEX(SubsidieTabel!$Q$1:$T$9,MATCH($F790,SubsidieTabel!$Q$1:$Q$9,0),IFERROR(MATCH(Methode_Keuze,SubsidieTabel!$Q$1:$T$1,0),2))&lt;&gt;1=TRUE,"ja",""),"")</f>
        <v/>
      </c>
    </row>
    <row r="791" spans="1:27" ht="15" customHeight="1" x14ac:dyDescent="0.25">
      <c r="A791" s="87"/>
      <c r="B791" s="219" t="str">
        <f>IF(A791&lt;&gt;"",_xlfn.MAXIFS($B$1:B790,$A$1:A790,A791)+1,"")</f>
        <v/>
      </c>
      <c r="C791" s="50"/>
      <c r="D791" s="50"/>
      <c r="E791" s="50"/>
      <c r="F791" s="50"/>
      <c r="G791" s="283"/>
      <c r="H791" s="296"/>
      <c r="I791" s="295"/>
      <c r="J791" s="295"/>
      <c r="K791" s="202"/>
      <c r="L791" s="202"/>
      <c r="M791" s="91" t="str">
        <f>IFERROR(VLOOKUP(H791,Lijsten!$H$1:$I$100,2,0),"")</f>
        <v/>
      </c>
      <c r="N791" s="91" t="str" cm="1">
        <f t="array" ref="N791">IFERROR(_xlfn.IFS(AND(LEFT(F791,6)="Arbeid",RIGHT(F791,3)&lt;&gt;"IKS"),IFERROR(VLOOKUP($G791,Tb_KostenTypen[],2,0),"tarief"),RIGHT(F791,3)="IKS","Uurtarief",LEFT(F791,6)="Arbeid","Uurtarief",AND(LEFT(F791,8)="Bijdrage",RIGHT(F791,15)="(vrijwilligers)"),"Vast tarief"),"")</f>
        <v/>
      </c>
      <c r="O791" s="92"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tarief",IF(LEFT(F791,8)="Bijdrage",VLOOKUP($F791,Tb_KostenTypen[],MATCH(Methode_Keuze,Tb_KostenTypen[#Headers],0),0),VLOOKUP($G791,Lijsten!L:O,4,0))),""),"")</f>
        <v/>
      </c>
      <c r="P791" s="92"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tarief",IF(LEFT(F791,8)="Bijdrage",VLOOKUP($F791,Tb_KostenTypen[],MATCH(Methode_Keuze,Tb_KostenTypen[#Headers],0),0),VLOOKUP($G791,Lijsten!L:O,4,0))),""),"")</f>
        <v/>
      </c>
      <c r="Q791" s="50"/>
      <c r="R791" s="50"/>
      <c r="S791" s="83"/>
      <c r="T791" s="51"/>
      <c r="U791" s="4" t="str" cm="1">
        <f t="array" ref="U791">IF(AA791&lt;&gt;"ja",_xlfn.IFNA(_xlfn.IFS(AND(O791&lt;&gt;"",F791&lt;&gt;"",RIGHT($N791,6)="tarief"),O791*Q791,S791&gt;0,IF(F791&lt;&gt;"",S791,"")),""),"")</f>
        <v/>
      </c>
      <c r="V791" s="4" t="str" cm="1">
        <f t="array" ref="V791">IF(AA791&lt;&gt;"ja",_xlfn.IFNA(_xlfn.IFS(AND(P791&lt;&gt;"",R791&lt;&gt;"",RIGHT($N791,6)="tarief"),P791*R791,T791&gt;0,T791),""),"")</f>
        <v/>
      </c>
      <c r="W791" s="4" t="str" cm="1">
        <f t="array" ref="W791">IFERROR(_xlfn.IFS(OR(F791="",LEFT(Methode_Keuze,4)="Geen"),"",AND(U791&lt;&gt;"",F791&lt;&gt;"Arbeidskosten"),ROUND(U791*VLOOKUP(F791,Tb_ProjectKosten[],MATCH(Tb_ProjectKosten[[#Headers],[Forfat_Percentage]],Tb_ProjectKosten[#Headers],0),0),2),AND(F791="Arbeidskosten",G791&lt;&gt;""),IFERROR(ROUND(U791*VLOOKUP(G791,Tb_KostenTypen[],3,0)*VLOOKUP(F791,Tb_ProjectKosten[],MATCH(Tb_ProjectKosten[[#Headers],[Forfat_Percentage]],Tb_ProjectKosten[#Headers],0),0),2),""),U791 &lt;=0,0),"")</f>
        <v/>
      </c>
      <c r="X791" s="4" t="str" cm="1">
        <f t="array" ref="X791">IFERROR(_xlfn.IFS(OR(F791="",LEFT(Methode_Keuze,4)="Geen"),"",AND(V791&lt;&gt;"",F791&lt;&gt;"Arbeidskosten"),ROUND(V791*VLOOKUP(F791,Tb_ProjectKosten[],MATCH(Tb_ProjectKosten[[#Headers],[Forfat_Percentage]],Tb_ProjectKosten[#Headers],0),0),2),AND(F791="Arbeidskosten",G791&lt;&gt;""),IFERROR(ROUND(V791*VLOOKUP(G791,Tb_KostenTypen[],3,0)*VLOOKUP(F791,Tb_ProjectKosten[],MATCH(Tb_ProjectKosten[[#Headers],[Forfat_Percentage]],Tb_ProjectKosten[#Headers],0),0),2),""),V791 &lt;=0,0),"")</f>
        <v/>
      </c>
      <c r="Y791" s="262"/>
      <c r="Z791" s="49"/>
      <c r="AA791" s="37" t="str" cm="1">
        <f t="array" ref="AA791">IFERROR(IF(INDEX(SubsidieTabel!$Q$1:$T$9,MATCH($F791,SubsidieTabel!$Q$1:$Q$9,0),IFERROR(MATCH(Methode_Keuze,SubsidieTabel!$Q$1:$T$1,0),2))&lt;&gt;1=TRUE,"ja",""),"")</f>
        <v/>
      </c>
    </row>
    <row r="792" spans="1:27" ht="15" customHeight="1" x14ac:dyDescent="0.25">
      <c r="A792" s="87"/>
      <c r="B792" s="219" t="str">
        <f>IF(A792&lt;&gt;"",_xlfn.MAXIFS($B$1:B791,$A$1:A791,A792)+1,"")</f>
        <v/>
      </c>
      <c r="C792" s="50"/>
      <c r="D792" s="50"/>
      <c r="E792" s="50"/>
      <c r="F792" s="50"/>
      <c r="G792" s="283"/>
      <c r="H792" s="296"/>
      <c r="I792" s="295"/>
      <c r="J792" s="295"/>
      <c r="K792" s="202"/>
      <c r="L792" s="202"/>
      <c r="M792" s="91" t="str">
        <f>IFERROR(VLOOKUP(H792,Lijsten!$H$1:$I$100,2,0),"")</f>
        <v/>
      </c>
      <c r="N792" s="91" t="str" cm="1">
        <f t="array" ref="N792">IFERROR(_xlfn.IFS(AND(LEFT(F792,6)="Arbeid",RIGHT(F792,3)&lt;&gt;"IKS"),IFERROR(VLOOKUP($G792,Tb_KostenTypen[],2,0),"tarief"),RIGHT(F792,3)="IKS","Uurtarief",LEFT(F792,6)="Arbeid","Uurtarief",AND(LEFT(F792,8)="Bijdrage",RIGHT(F792,15)="(vrijwilligers)"),"Vast tarief"),"")</f>
        <v/>
      </c>
      <c r="O792" s="92"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tarief",IF(LEFT(F792,8)="Bijdrage",VLOOKUP($F792,Tb_KostenTypen[],MATCH(Methode_Keuze,Tb_KostenTypen[#Headers],0),0),VLOOKUP($G792,Lijsten!L:O,4,0))),""),"")</f>
        <v/>
      </c>
      <c r="P792" s="92"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tarief",IF(LEFT(F792,8)="Bijdrage",VLOOKUP($F792,Tb_KostenTypen[],MATCH(Methode_Keuze,Tb_KostenTypen[#Headers],0),0),VLOOKUP($G792,Lijsten!L:O,4,0))),""),"")</f>
        <v/>
      </c>
      <c r="Q792" s="50"/>
      <c r="R792" s="50"/>
      <c r="S792" s="83"/>
      <c r="T792" s="51"/>
      <c r="U792" s="4" t="str" cm="1">
        <f t="array" ref="U792">IF(AA792&lt;&gt;"ja",_xlfn.IFNA(_xlfn.IFS(AND(O792&lt;&gt;"",F792&lt;&gt;"",RIGHT($N792,6)="tarief"),O792*Q792,S792&gt;0,IF(F792&lt;&gt;"",S792,"")),""),"")</f>
        <v/>
      </c>
      <c r="V792" s="4" t="str" cm="1">
        <f t="array" ref="V792">IF(AA792&lt;&gt;"ja",_xlfn.IFNA(_xlfn.IFS(AND(P792&lt;&gt;"",R792&lt;&gt;"",RIGHT($N792,6)="tarief"),P792*R792,T792&gt;0,T792),""),"")</f>
        <v/>
      </c>
      <c r="W792" s="4" t="str" cm="1">
        <f t="array" ref="W792">IFERROR(_xlfn.IFS(OR(F792="",LEFT(Methode_Keuze,4)="Geen"),"",AND(U792&lt;&gt;"",F792&lt;&gt;"Arbeidskosten"),ROUND(U792*VLOOKUP(F792,Tb_ProjectKosten[],MATCH(Tb_ProjectKosten[[#Headers],[Forfat_Percentage]],Tb_ProjectKosten[#Headers],0),0),2),AND(F792="Arbeidskosten",G792&lt;&gt;""),IFERROR(ROUND(U792*VLOOKUP(G792,Tb_KostenTypen[],3,0)*VLOOKUP(F792,Tb_ProjectKosten[],MATCH(Tb_ProjectKosten[[#Headers],[Forfat_Percentage]],Tb_ProjectKosten[#Headers],0),0),2),""),U792 &lt;=0,0),"")</f>
        <v/>
      </c>
      <c r="X792" s="4" t="str" cm="1">
        <f t="array" ref="X792">IFERROR(_xlfn.IFS(OR(F792="",LEFT(Methode_Keuze,4)="Geen"),"",AND(V792&lt;&gt;"",F792&lt;&gt;"Arbeidskosten"),ROUND(V792*VLOOKUP(F792,Tb_ProjectKosten[],MATCH(Tb_ProjectKosten[[#Headers],[Forfat_Percentage]],Tb_ProjectKosten[#Headers],0),0),2),AND(F792="Arbeidskosten",G792&lt;&gt;""),IFERROR(ROUND(V792*VLOOKUP(G792,Tb_KostenTypen[],3,0)*VLOOKUP(F792,Tb_ProjectKosten[],MATCH(Tb_ProjectKosten[[#Headers],[Forfat_Percentage]],Tb_ProjectKosten[#Headers],0),0),2),""),V792 &lt;=0,0),"")</f>
        <v/>
      </c>
      <c r="Y792" s="262"/>
      <c r="Z792" s="49"/>
      <c r="AA792" s="37" t="str" cm="1">
        <f t="array" ref="AA792">IFERROR(IF(INDEX(SubsidieTabel!$Q$1:$T$9,MATCH($F792,SubsidieTabel!$Q$1:$Q$9,0),IFERROR(MATCH(Methode_Keuze,SubsidieTabel!$Q$1:$T$1,0),2))&lt;&gt;1=TRUE,"ja",""),"")</f>
        <v/>
      </c>
    </row>
    <row r="793" spans="1:27" ht="15" customHeight="1" x14ac:dyDescent="0.25">
      <c r="A793" s="87"/>
      <c r="B793" s="219" t="str">
        <f>IF(A793&lt;&gt;"",_xlfn.MAXIFS($B$1:B792,$A$1:A792,A793)+1,"")</f>
        <v/>
      </c>
      <c r="C793" s="50"/>
      <c r="D793" s="50"/>
      <c r="E793" s="50"/>
      <c r="F793" s="50"/>
      <c r="G793" s="283"/>
      <c r="H793" s="296"/>
      <c r="I793" s="295"/>
      <c r="J793" s="295"/>
      <c r="K793" s="202"/>
      <c r="L793" s="202"/>
      <c r="M793" s="91" t="str">
        <f>IFERROR(VLOOKUP(H793,Lijsten!$H$1:$I$100,2,0),"")</f>
        <v/>
      </c>
      <c r="N793" s="91" t="str" cm="1">
        <f t="array" ref="N793">IFERROR(_xlfn.IFS(AND(LEFT(F793,6)="Arbeid",RIGHT(F793,3)&lt;&gt;"IKS"),IFERROR(VLOOKUP($G793,Tb_KostenTypen[],2,0),"tarief"),RIGHT(F793,3)="IKS","Uurtarief",LEFT(F793,6)="Arbeid","Uurtarief",AND(LEFT(F793,8)="Bijdrage",RIGHT(F793,15)="(vrijwilligers)"),"Vast tarief"),"")</f>
        <v/>
      </c>
      <c r="O793" s="92"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tarief",IF(LEFT(F793,8)="Bijdrage",VLOOKUP($F793,Tb_KostenTypen[],MATCH(Methode_Keuze,Tb_KostenTypen[#Headers],0),0),VLOOKUP($G793,Lijsten!L:O,4,0))),""),"")</f>
        <v/>
      </c>
      <c r="P793" s="92"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tarief",IF(LEFT(F793,8)="Bijdrage",VLOOKUP($F793,Tb_KostenTypen[],MATCH(Methode_Keuze,Tb_KostenTypen[#Headers],0),0),VLOOKUP($G793,Lijsten!L:O,4,0))),""),"")</f>
        <v/>
      </c>
      <c r="Q793" s="50"/>
      <c r="R793" s="50"/>
      <c r="S793" s="83"/>
      <c r="T793" s="51"/>
      <c r="U793" s="4" t="str" cm="1">
        <f t="array" ref="U793">IF(AA793&lt;&gt;"ja",_xlfn.IFNA(_xlfn.IFS(AND(O793&lt;&gt;"",F793&lt;&gt;"",RIGHT($N793,6)="tarief"),O793*Q793,S793&gt;0,IF(F793&lt;&gt;"",S793,"")),""),"")</f>
        <v/>
      </c>
      <c r="V793" s="4" t="str" cm="1">
        <f t="array" ref="V793">IF(AA793&lt;&gt;"ja",_xlfn.IFNA(_xlfn.IFS(AND(P793&lt;&gt;"",R793&lt;&gt;"",RIGHT($N793,6)="tarief"),P793*R793,T793&gt;0,T793),""),"")</f>
        <v/>
      </c>
      <c r="W793" s="4" t="str" cm="1">
        <f t="array" ref="W793">IFERROR(_xlfn.IFS(OR(F793="",LEFT(Methode_Keuze,4)="Geen"),"",AND(U793&lt;&gt;"",F793&lt;&gt;"Arbeidskosten"),ROUND(U793*VLOOKUP(F793,Tb_ProjectKosten[],MATCH(Tb_ProjectKosten[[#Headers],[Forfat_Percentage]],Tb_ProjectKosten[#Headers],0),0),2),AND(F793="Arbeidskosten",G793&lt;&gt;""),IFERROR(ROUND(U793*VLOOKUP(G793,Tb_KostenTypen[],3,0)*VLOOKUP(F793,Tb_ProjectKosten[],MATCH(Tb_ProjectKosten[[#Headers],[Forfat_Percentage]],Tb_ProjectKosten[#Headers],0),0),2),""),U793 &lt;=0,0),"")</f>
        <v/>
      </c>
      <c r="X793" s="4" t="str" cm="1">
        <f t="array" ref="X793">IFERROR(_xlfn.IFS(OR(F793="",LEFT(Methode_Keuze,4)="Geen"),"",AND(V793&lt;&gt;"",F793&lt;&gt;"Arbeidskosten"),ROUND(V793*VLOOKUP(F793,Tb_ProjectKosten[],MATCH(Tb_ProjectKosten[[#Headers],[Forfat_Percentage]],Tb_ProjectKosten[#Headers],0),0),2),AND(F793="Arbeidskosten",G793&lt;&gt;""),IFERROR(ROUND(V793*VLOOKUP(G793,Tb_KostenTypen[],3,0)*VLOOKUP(F793,Tb_ProjectKosten[],MATCH(Tb_ProjectKosten[[#Headers],[Forfat_Percentage]],Tb_ProjectKosten[#Headers],0),0),2),""),V793 &lt;=0,0),"")</f>
        <v/>
      </c>
      <c r="Y793" s="262"/>
      <c r="Z793" s="49"/>
      <c r="AA793" s="37" t="str" cm="1">
        <f t="array" ref="AA793">IFERROR(IF(INDEX(SubsidieTabel!$Q$1:$T$9,MATCH($F793,SubsidieTabel!$Q$1:$Q$9,0),IFERROR(MATCH(Methode_Keuze,SubsidieTabel!$Q$1:$T$1,0),2))&lt;&gt;1=TRUE,"ja",""),"")</f>
        <v/>
      </c>
    </row>
    <row r="794" spans="1:27" ht="15" customHeight="1" x14ac:dyDescent="0.25">
      <c r="A794" s="87"/>
      <c r="B794" s="219" t="str">
        <f>IF(A794&lt;&gt;"",_xlfn.MAXIFS($B$1:B793,$A$1:A793,A794)+1,"")</f>
        <v/>
      </c>
      <c r="C794" s="50"/>
      <c r="D794" s="50"/>
      <c r="E794" s="50"/>
      <c r="F794" s="50"/>
      <c r="G794" s="283"/>
      <c r="H794" s="296"/>
      <c r="I794" s="295"/>
      <c r="J794" s="295"/>
      <c r="K794" s="202"/>
      <c r="L794" s="202"/>
      <c r="M794" s="91" t="str">
        <f>IFERROR(VLOOKUP(H794,Lijsten!$H$1:$I$100,2,0),"")</f>
        <v/>
      </c>
      <c r="N794" s="91" t="str" cm="1">
        <f t="array" ref="N794">IFERROR(_xlfn.IFS(AND(LEFT(F794,6)="Arbeid",RIGHT(F794,3)&lt;&gt;"IKS"),IFERROR(VLOOKUP($G794,Tb_KostenTypen[],2,0),"tarief"),RIGHT(F794,3)="IKS","Uurtarief",LEFT(F794,6)="Arbeid","Uurtarief",AND(LEFT(F794,8)="Bijdrage",RIGHT(F794,15)="(vrijwilligers)"),"Vast tarief"),"")</f>
        <v/>
      </c>
      <c r="O794" s="92"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tarief",IF(LEFT(F794,8)="Bijdrage",VLOOKUP($F794,Tb_KostenTypen[],MATCH(Methode_Keuze,Tb_KostenTypen[#Headers],0),0),VLOOKUP($G794,Lijsten!L:O,4,0))),""),"")</f>
        <v/>
      </c>
      <c r="P794" s="92"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tarief",IF(LEFT(F794,8)="Bijdrage",VLOOKUP($F794,Tb_KostenTypen[],MATCH(Methode_Keuze,Tb_KostenTypen[#Headers],0),0),VLOOKUP($G794,Lijsten!L:O,4,0))),""),"")</f>
        <v/>
      </c>
      <c r="Q794" s="50"/>
      <c r="R794" s="50"/>
      <c r="S794" s="83"/>
      <c r="T794" s="51"/>
      <c r="U794" s="4" t="str" cm="1">
        <f t="array" ref="U794">IF(AA794&lt;&gt;"ja",_xlfn.IFNA(_xlfn.IFS(AND(O794&lt;&gt;"",F794&lt;&gt;"",RIGHT($N794,6)="tarief"),O794*Q794,S794&gt;0,IF(F794&lt;&gt;"",S794,"")),""),"")</f>
        <v/>
      </c>
      <c r="V794" s="4" t="str" cm="1">
        <f t="array" ref="V794">IF(AA794&lt;&gt;"ja",_xlfn.IFNA(_xlfn.IFS(AND(P794&lt;&gt;"",R794&lt;&gt;"",RIGHT($N794,6)="tarief"),P794*R794,T794&gt;0,T794),""),"")</f>
        <v/>
      </c>
      <c r="W794" s="4" t="str" cm="1">
        <f t="array" ref="W794">IFERROR(_xlfn.IFS(OR(F794="",LEFT(Methode_Keuze,4)="Geen"),"",AND(U794&lt;&gt;"",F794&lt;&gt;"Arbeidskosten"),ROUND(U794*VLOOKUP(F794,Tb_ProjectKosten[],MATCH(Tb_ProjectKosten[[#Headers],[Forfat_Percentage]],Tb_ProjectKosten[#Headers],0),0),2),AND(F794="Arbeidskosten",G794&lt;&gt;""),IFERROR(ROUND(U794*VLOOKUP(G794,Tb_KostenTypen[],3,0)*VLOOKUP(F794,Tb_ProjectKosten[],MATCH(Tb_ProjectKosten[[#Headers],[Forfat_Percentage]],Tb_ProjectKosten[#Headers],0),0),2),""),U794 &lt;=0,0),"")</f>
        <v/>
      </c>
      <c r="X794" s="4" t="str" cm="1">
        <f t="array" ref="X794">IFERROR(_xlfn.IFS(OR(F794="",LEFT(Methode_Keuze,4)="Geen"),"",AND(V794&lt;&gt;"",F794&lt;&gt;"Arbeidskosten"),ROUND(V794*VLOOKUP(F794,Tb_ProjectKosten[],MATCH(Tb_ProjectKosten[[#Headers],[Forfat_Percentage]],Tb_ProjectKosten[#Headers],0),0),2),AND(F794="Arbeidskosten",G794&lt;&gt;""),IFERROR(ROUND(V794*VLOOKUP(G794,Tb_KostenTypen[],3,0)*VLOOKUP(F794,Tb_ProjectKosten[],MATCH(Tb_ProjectKosten[[#Headers],[Forfat_Percentage]],Tb_ProjectKosten[#Headers],0),0),2),""),V794 &lt;=0,0),"")</f>
        <v/>
      </c>
      <c r="Y794" s="262"/>
      <c r="Z794" s="49"/>
      <c r="AA794" s="37" t="str" cm="1">
        <f t="array" ref="AA794">IFERROR(IF(INDEX(SubsidieTabel!$Q$1:$T$9,MATCH($F794,SubsidieTabel!$Q$1:$Q$9,0),IFERROR(MATCH(Methode_Keuze,SubsidieTabel!$Q$1:$T$1,0),2))&lt;&gt;1=TRUE,"ja",""),"")</f>
        <v/>
      </c>
    </row>
    <row r="795" spans="1:27" ht="15" customHeight="1" x14ac:dyDescent="0.25">
      <c r="A795" s="87"/>
      <c r="B795" s="219" t="str">
        <f>IF(A795&lt;&gt;"",_xlfn.MAXIFS($B$1:B794,$A$1:A794,A795)+1,"")</f>
        <v/>
      </c>
      <c r="C795" s="50"/>
      <c r="D795" s="50"/>
      <c r="E795" s="50"/>
      <c r="F795" s="50"/>
      <c r="G795" s="283"/>
      <c r="H795" s="296"/>
      <c r="I795" s="295"/>
      <c r="J795" s="295"/>
      <c r="K795" s="202"/>
      <c r="L795" s="202"/>
      <c r="M795" s="91" t="str">
        <f>IFERROR(VLOOKUP(H795,Lijsten!$H$1:$I$100,2,0),"")</f>
        <v/>
      </c>
      <c r="N795" s="91" t="str" cm="1">
        <f t="array" ref="N795">IFERROR(_xlfn.IFS(AND(LEFT(F795,6)="Arbeid",RIGHT(F795,3)&lt;&gt;"IKS"),IFERROR(VLOOKUP($G795,Tb_KostenTypen[],2,0),"tarief"),RIGHT(F795,3)="IKS","Uurtarief",LEFT(F795,6)="Arbeid","Uurtarief",AND(LEFT(F795,8)="Bijdrage",RIGHT(F795,15)="(vrijwilligers)"),"Vast tarief"),"")</f>
        <v/>
      </c>
      <c r="O795" s="92"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tarief",IF(LEFT(F795,8)="Bijdrage",VLOOKUP($F795,Tb_KostenTypen[],MATCH(Methode_Keuze,Tb_KostenTypen[#Headers],0),0),VLOOKUP($G795,Lijsten!L:O,4,0))),""),"")</f>
        <v/>
      </c>
      <c r="P795" s="92"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tarief",IF(LEFT(F795,8)="Bijdrage",VLOOKUP($F795,Tb_KostenTypen[],MATCH(Methode_Keuze,Tb_KostenTypen[#Headers],0),0),VLOOKUP($G795,Lijsten!L:O,4,0))),""),"")</f>
        <v/>
      </c>
      <c r="Q795" s="50"/>
      <c r="R795" s="50"/>
      <c r="S795" s="83"/>
      <c r="T795" s="51"/>
      <c r="U795" s="4" t="str" cm="1">
        <f t="array" ref="U795">IF(AA795&lt;&gt;"ja",_xlfn.IFNA(_xlfn.IFS(AND(O795&lt;&gt;"",F795&lt;&gt;"",RIGHT($N795,6)="tarief"),O795*Q795,S795&gt;0,IF(F795&lt;&gt;"",S795,"")),""),"")</f>
        <v/>
      </c>
      <c r="V795" s="4" t="str" cm="1">
        <f t="array" ref="V795">IF(AA795&lt;&gt;"ja",_xlfn.IFNA(_xlfn.IFS(AND(P795&lt;&gt;"",R795&lt;&gt;"",RIGHT($N795,6)="tarief"),P795*R795,T795&gt;0,T795),""),"")</f>
        <v/>
      </c>
      <c r="W795" s="4" t="str" cm="1">
        <f t="array" ref="W795">IFERROR(_xlfn.IFS(OR(F795="",LEFT(Methode_Keuze,4)="Geen"),"",AND(U795&lt;&gt;"",F795&lt;&gt;"Arbeidskosten"),ROUND(U795*VLOOKUP(F795,Tb_ProjectKosten[],MATCH(Tb_ProjectKosten[[#Headers],[Forfat_Percentage]],Tb_ProjectKosten[#Headers],0),0),2),AND(F795="Arbeidskosten",G795&lt;&gt;""),IFERROR(ROUND(U795*VLOOKUP(G795,Tb_KostenTypen[],3,0)*VLOOKUP(F795,Tb_ProjectKosten[],MATCH(Tb_ProjectKosten[[#Headers],[Forfat_Percentage]],Tb_ProjectKosten[#Headers],0),0),2),""),U795 &lt;=0,0),"")</f>
        <v/>
      </c>
      <c r="X795" s="4" t="str" cm="1">
        <f t="array" ref="X795">IFERROR(_xlfn.IFS(OR(F795="",LEFT(Methode_Keuze,4)="Geen"),"",AND(V795&lt;&gt;"",F795&lt;&gt;"Arbeidskosten"),ROUND(V795*VLOOKUP(F795,Tb_ProjectKosten[],MATCH(Tb_ProjectKosten[[#Headers],[Forfat_Percentage]],Tb_ProjectKosten[#Headers],0),0),2),AND(F795="Arbeidskosten",G795&lt;&gt;""),IFERROR(ROUND(V795*VLOOKUP(G795,Tb_KostenTypen[],3,0)*VLOOKUP(F795,Tb_ProjectKosten[],MATCH(Tb_ProjectKosten[[#Headers],[Forfat_Percentage]],Tb_ProjectKosten[#Headers],0),0),2),""),V795 &lt;=0,0),"")</f>
        <v/>
      </c>
      <c r="Y795" s="262"/>
      <c r="Z795" s="49"/>
      <c r="AA795" s="37" t="str" cm="1">
        <f t="array" ref="AA795">IFERROR(IF(INDEX(SubsidieTabel!$Q$1:$T$9,MATCH($F795,SubsidieTabel!$Q$1:$Q$9,0),IFERROR(MATCH(Methode_Keuze,SubsidieTabel!$Q$1:$T$1,0),2))&lt;&gt;1=TRUE,"ja",""),"")</f>
        <v/>
      </c>
    </row>
    <row r="796" spans="1:27" ht="15" customHeight="1" x14ac:dyDescent="0.25">
      <c r="A796" s="87"/>
      <c r="B796" s="219" t="str">
        <f>IF(A796&lt;&gt;"",_xlfn.MAXIFS($B$1:B795,$A$1:A795,A796)+1,"")</f>
        <v/>
      </c>
      <c r="C796" s="50"/>
      <c r="D796" s="50"/>
      <c r="E796" s="50"/>
      <c r="F796" s="50"/>
      <c r="G796" s="283"/>
      <c r="H796" s="296"/>
      <c r="I796" s="295"/>
      <c r="J796" s="295"/>
      <c r="K796" s="202"/>
      <c r="L796" s="202"/>
      <c r="M796" s="91" t="str">
        <f>IFERROR(VLOOKUP(H796,Lijsten!$H$1:$I$100,2,0),"")</f>
        <v/>
      </c>
      <c r="N796" s="91" t="str" cm="1">
        <f t="array" ref="N796">IFERROR(_xlfn.IFS(AND(LEFT(F796,6)="Arbeid",RIGHT(F796,3)&lt;&gt;"IKS"),IFERROR(VLOOKUP($G796,Tb_KostenTypen[],2,0),"tarief"),RIGHT(F796,3)="IKS","Uurtarief",LEFT(F796,6)="Arbeid","Uurtarief",AND(LEFT(F796,8)="Bijdrage",RIGHT(F796,15)="(vrijwilligers)"),"Vast tarief"),"")</f>
        <v/>
      </c>
      <c r="O796" s="92"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tarief",IF(LEFT(F796,8)="Bijdrage",VLOOKUP($F796,Tb_KostenTypen[],MATCH(Methode_Keuze,Tb_KostenTypen[#Headers],0),0),VLOOKUP($G796,Lijsten!L:O,4,0))),""),"")</f>
        <v/>
      </c>
      <c r="P796" s="92"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tarief",IF(LEFT(F796,8)="Bijdrage",VLOOKUP($F796,Tb_KostenTypen[],MATCH(Methode_Keuze,Tb_KostenTypen[#Headers],0),0),VLOOKUP($G796,Lijsten!L:O,4,0))),""),"")</f>
        <v/>
      </c>
      <c r="Q796" s="50"/>
      <c r="R796" s="50"/>
      <c r="S796" s="83"/>
      <c r="T796" s="51"/>
      <c r="U796" s="4" t="str" cm="1">
        <f t="array" ref="U796">IF(AA796&lt;&gt;"ja",_xlfn.IFNA(_xlfn.IFS(AND(O796&lt;&gt;"",F796&lt;&gt;"",RIGHT($N796,6)="tarief"),O796*Q796,S796&gt;0,IF(F796&lt;&gt;"",S796,"")),""),"")</f>
        <v/>
      </c>
      <c r="V796" s="4" t="str" cm="1">
        <f t="array" ref="V796">IF(AA796&lt;&gt;"ja",_xlfn.IFNA(_xlfn.IFS(AND(P796&lt;&gt;"",R796&lt;&gt;"",RIGHT($N796,6)="tarief"),P796*R796,T796&gt;0,T796),""),"")</f>
        <v/>
      </c>
      <c r="W796" s="4" t="str" cm="1">
        <f t="array" ref="W796">IFERROR(_xlfn.IFS(OR(F796="",LEFT(Methode_Keuze,4)="Geen"),"",AND(U796&lt;&gt;"",F796&lt;&gt;"Arbeidskosten"),ROUND(U796*VLOOKUP(F796,Tb_ProjectKosten[],MATCH(Tb_ProjectKosten[[#Headers],[Forfat_Percentage]],Tb_ProjectKosten[#Headers],0),0),2),AND(F796="Arbeidskosten",G796&lt;&gt;""),IFERROR(ROUND(U796*VLOOKUP(G796,Tb_KostenTypen[],3,0)*VLOOKUP(F796,Tb_ProjectKosten[],MATCH(Tb_ProjectKosten[[#Headers],[Forfat_Percentage]],Tb_ProjectKosten[#Headers],0),0),2),""),U796 &lt;=0,0),"")</f>
        <v/>
      </c>
      <c r="X796" s="4" t="str" cm="1">
        <f t="array" ref="X796">IFERROR(_xlfn.IFS(OR(F796="",LEFT(Methode_Keuze,4)="Geen"),"",AND(V796&lt;&gt;"",F796&lt;&gt;"Arbeidskosten"),ROUND(V796*VLOOKUP(F796,Tb_ProjectKosten[],MATCH(Tb_ProjectKosten[[#Headers],[Forfat_Percentage]],Tb_ProjectKosten[#Headers],0),0),2),AND(F796="Arbeidskosten",G796&lt;&gt;""),IFERROR(ROUND(V796*VLOOKUP(G796,Tb_KostenTypen[],3,0)*VLOOKUP(F796,Tb_ProjectKosten[],MATCH(Tb_ProjectKosten[[#Headers],[Forfat_Percentage]],Tb_ProjectKosten[#Headers],0),0),2),""),V796 &lt;=0,0),"")</f>
        <v/>
      </c>
      <c r="Y796" s="262"/>
      <c r="Z796" s="49"/>
      <c r="AA796" s="37" t="str" cm="1">
        <f t="array" ref="AA796">IFERROR(IF(INDEX(SubsidieTabel!$Q$1:$T$9,MATCH($F796,SubsidieTabel!$Q$1:$Q$9,0),IFERROR(MATCH(Methode_Keuze,SubsidieTabel!$Q$1:$T$1,0),2))&lt;&gt;1=TRUE,"ja",""),"")</f>
        <v/>
      </c>
    </row>
    <row r="797" spans="1:27" ht="15" customHeight="1" x14ac:dyDescent="0.25">
      <c r="A797" s="87"/>
      <c r="B797" s="219" t="str">
        <f>IF(A797&lt;&gt;"",_xlfn.MAXIFS($B$1:B796,$A$1:A796,A797)+1,"")</f>
        <v/>
      </c>
      <c r="C797" s="50"/>
      <c r="D797" s="50"/>
      <c r="E797" s="50"/>
      <c r="F797" s="50"/>
      <c r="G797" s="283"/>
      <c r="H797" s="296"/>
      <c r="I797" s="295"/>
      <c r="J797" s="295"/>
      <c r="K797" s="202"/>
      <c r="L797" s="202"/>
      <c r="M797" s="91" t="str">
        <f>IFERROR(VLOOKUP(H797,Lijsten!$H$1:$I$100,2,0),"")</f>
        <v/>
      </c>
      <c r="N797" s="91" t="str" cm="1">
        <f t="array" ref="N797">IFERROR(_xlfn.IFS(AND(LEFT(F797,6)="Arbeid",RIGHT(F797,3)&lt;&gt;"IKS"),IFERROR(VLOOKUP($G797,Tb_KostenTypen[],2,0),"tarief"),RIGHT(F797,3)="IKS","Uurtarief",LEFT(F797,6)="Arbeid","Uurtarief",AND(LEFT(F797,8)="Bijdrage",RIGHT(F797,15)="(vrijwilligers)"),"Vast tarief"),"")</f>
        <v/>
      </c>
      <c r="O797" s="92"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tarief",IF(LEFT(F797,8)="Bijdrage",VLOOKUP($F797,Tb_KostenTypen[],MATCH(Methode_Keuze,Tb_KostenTypen[#Headers],0),0),VLOOKUP($G797,Lijsten!L:O,4,0))),""),"")</f>
        <v/>
      </c>
      <c r="P797" s="92"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tarief",IF(LEFT(F797,8)="Bijdrage",VLOOKUP($F797,Tb_KostenTypen[],MATCH(Methode_Keuze,Tb_KostenTypen[#Headers],0),0),VLOOKUP($G797,Lijsten!L:O,4,0))),""),"")</f>
        <v/>
      </c>
      <c r="Q797" s="50"/>
      <c r="R797" s="50"/>
      <c r="S797" s="83"/>
      <c r="T797" s="51"/>
      <c r="U797" s="4" t="str" cm="1">
        <f t="array" ref="U797">IF(AA797&lt;&gt;"ja",_xlfn.IFNA(_xlfn.IFS(AND(O797&lt;&gt;"",F797&lt;&gt;"",RIGHT($N797,6)="tarief"),O797*Q797,S797&gt;0,IF(F797&lt;&gt;"",S797,"")),""),"")</f>
        <v/>
      </c>
      <c r="V797" s="4" t="str" cm="1">
        <f t="array" ref="V797">IF(AA797&lt;&gt;"ja",_xlfn.IFNA(_xlfn.IFS(AND(P797&lt;&gt;"",R797&lt;&gt;"",RIGHT($N797,6)="tarief"),P797*R797,T797&gt;0,T797),""),"")</f>
        <v/>
      </c>
      <c r="W797" s="4" t="str" cm="1">
        <f t="array" ref="W797">IFERROR(_xlfn.IFS(OR(F797="",LEFT(Methode_Keuze,4)="Geen"),"",AND(U797&lt;&gt;"",F797&lt;&gt;"Arbeidskosten"),ROUND(U797*VLOOKUP(F797,Tb_ProjectKosten[],MATCH(Tb_ProjectKosten[[#Headers],[Forfat_Percentage]],Tb_ProjectKosten[#Headers],0),0),2),AND(F797="Arbeidskosten",G797&lt;&gt;""),IFERROR(ROUND(U797*VLOOKUP(G797,Tb_KostenTypen[],3,0)*VLOOKUP(F797,Tb_ProjectKosten[],MATCH(Tb_ProjectKosten[[#Headers],[Forfat_Percentage]],Tb_ProjectKosten[#Headers],0),0),2),""),U797 &lt;=0,0),"")</f>
        <v/>
      </c>
      <c r="X797" s="4" t="str" cm="1">
        <f t="array" ref="X797">IFERROR(_xlfn.IFS(OR(F797="",LEFT(Methode_Keuze,4)="Geen"),"",AND(V797&lt;&gt;"",F797&lt;&gt;"Arbeidskosten"),ROUND(V797*VLOOKUP(F797,Tb_ProjectKosten[],MATCH(Tb_ProjectKosten[[#Headers],[Forfat_Percentage]],Tb_ProjectKosten[#Headers],0),0),2),AND(F797="Arbeidskosten",G797&lt;&gt;""),IFERROR(ROUND(V797*VLOOKUP(G797,Tb_KostenTypen[],3,0)*VLOOKUP(F797,Tb_ProjectKosten[],MATCH(Tb_ProjectKosten[[#Headers],[Forfat_Percentage]],Tb_ProjectKosten[#Headers],0),0),2),""),V797 &lt;=0,0),"")</f>
        <v/>
      </c>
      <c r="Y797" s="262"/>
      <c r="Z797" s="49"/>
      <c r="AA797" s="37" t="str" cm="1">
        <f t="array" ref="AA797">IFERROR(IF(INDEX(SubsidieTabel!$Q$1:$T$9,MATCH($F797,SubsidieTabel!$Q$1:$Q$9,0),IFERROR(MATCH(Methode_Keuze,SubsidieTabel!$Q$1:$T$1,0),2))&lt;&gt;1=TRUE,"ja",""),"")</f>
        <v/>
      </c>
    </row>
    <row r="798" spans="1:27" ht="15" customHeight="1" x14ac:dyDescent="0.25">
      <c r="A798" s="87"/>
      <c r="B798" s="219" t="str">
        <f>IF(A798&lt;&gt;"",_xlfn.MAXIFS($B$1:B797,$A$1:A797,A798)+1,"")</f>
        <v/>
      </c>
      <c r="C798" s="50"/>
      <c r="D798" s="50"/>
      <c r="E798" s="50"/>
      <c r="F798" s="50"/>
      <c r="G798" s="283"/>
      <c r="H798" s="296"/>
      <c r="I798" s="295"/>
      <c r="J798" s="295"/>
      <c r="K798" s="202"/>
      <c r="L798" s="202"/>
      <c r="M798" s="91" t="str">
        <f>IFERROR(VLOOKUP(H798,Lijsten!$H$1:$I$100,2,0),"")</f>
        <v/>
      </c>
      <c r="N798" s="91" t="str" cm="1">
        <f t="array" ref="N798">IFERROR(_xlfn.IFS(AND(LEFT(F798,6)="Arbeid",RIGHT(F798,3)&lt;&gt;"IKS"),IFERROR(VLOOKUP($G798,Tb_KostenTypen[],2,0),"tarief"),RIGHT(F798,3)="IKS","Uurtarief",LEFT(F798,6)="Arbeid","Uurtarief",AND(LEFT(F798,8)="Bijdrage",RIGHT(F798,15)="(vrijwilligers)"),"Vast tarief"),"")</f>
        <v/>
      </c>
      <c r="O798" s="92"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tarief",IF(LEFT(F798,8)="Bijdrage",VLOOKUP($F798,Tb_KostenTypen[],MATCH(Methode_Keuze,Tb_KostenTypen[#Headers],0),0),VLOOKUP($G798,Lijsten!L:O,4,0))),""),"")</f>
        <v/>
      </c>
      <c r="P798" s="92"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tarief",IF(LEFT(F798,8)="Bijdrage",VLOOKUP($F798,Tb_KostenTypen[],MATCH(Methode_Keuze,Tb_KostenTypen[#Headers],0),0),VLOOKUP($G798,Lijsten!L:O,4,0))),""),"")</f>
        <v/>
      </c>
      <c r="Q798" s="50"/>
      <c r="R798" s="50"/>
      <c r="S798" s="83"/>
      <c r="T798" s="51"/>
      <c r="U798" s="4" t="str" cm="1">
        <f t="array" ref="U798">IF(AA798&lt;&gt;"ja",_xlfn.IFNA(_xlfn.IFS(AND(O798&lt;&gt;"",F798&lt;&gt;"",RIGHT($N798,6)="tarief"),O798*Q798,S798&gt;0,IF(F798&lt;&gt;"",S798,"")),""),"")</f>
        <v/>
      </c>
      <c r="V798" s="4" t="str" cm="1">
        <f t="array" ref="V798">IF(AA798&lt;&gt;"ja",_xlfn.IFNA(_xlfn.IFS(AND(P798&lt;&gt;"",R798&lt;&gt;"",RIGHT($N798,6)="tarief"),P798*R798,T798&gt;0,T798),""),"")</f>
        <v/>
      </c>
      <c r="W798" s="4" t="str" cm="1">
        <f t="array" ref="W798">IFERROR(_xlfn.IFS(OR(F798="",LEFT(Methode_Keuze,4)="Geen"),"",AND(U798&lt;&gt;"",F798&lt;&gt;"Arbeidskosten"),ROUND(U798*VLOOKUP(F798,Tb_ProjectKosten[],MATCH(Tb_ProjectKosten[[#Headers],[Forfat_Percentage]],Tb_ProjectKosten[#Headers],0),0),2),AND(F798="Arbeidskosten",G798&lt;&gt;""),IFERROR(ROUND(U798*VLOOKUP(G798,Tb_KostenTypen[],3,0)*VLOOKUP(F798,Tb_ProjectKosten[],MATCH(Tb_ProjectKosten[[#Headers],[Forfat_Percentage]],Tb_ProjectKosten[#Headers],0),0),2),""),U798 &lt;=0,0),"")</f>
        <v/>
      </c>
      <c r="X798" s="4" t="str" cm="1">
        <f t="array" ref="X798">IFERROR(_xlfn.IFS(OR(F798="",LEFT(Methode_Keuze,4)="Geen"),"",AND(V798&lt;&gt;"",F798&lt;&gt;"Arbeidskosten"),ROUND(V798*VLOOKUP(F798,Tb_ProjectKosten[],MATCH(Tb_ProjectKosten[[#Headers],[Forfat_Percentage]],Tb_ProjectKosten[#Headers],0),0),2),AND(F798="Arbeidskosten",G798&lt;&gt;""),IFERROR(ROUND(V798*VLOOKUP(G798,Tb_KostenTypen[],3,0)*VLOOKUP(F798,Tb_ProjectKosten[],MATCH(Tb_ProjectKosten[[#Headers],[Forfat_Percentage]],Tb_ProjectKosten[#Headers],0),0),2),""),V798 &lt;=0,0),"")</f>
        <v/>
      </c>
      <c r="Y798" s="262"/>
      <c r="Z798" s="49"/>
      <c r="AA798" s="37" t="str" cm="1">
        <f t="array" ref="AA798">IFERROR(IF(INDEX(SubsidieTabel!$Q$1:$T$9,MATCH($F798,SubsidieTabel!$Q$1:$Q$9,0),IFERROR(MATCH(Methode_Keuze,SubsidieTabel!$Q$1:$T$1,0),2))&lt;&gt;1=TRUE,"ja",""),"")</f>
        <v/>
      </c>
    </row>
    <row r="799" spans="1:27" ht="15" customHeight="1" x14ac:dyDescent="0.25">
      <c r="A799" s="87"/>
      <c r="B799" s="219" t="str">
        <f>IF(A799&lt;&gt;"",_xlfn.MAXIFS($B$1:B798,$A$1:A798,A799)+1,"")</f>
        <v/>
      </c>
      <c r="C799" s="50"/>
      <c r="D799" s="50"/>
      <c r="E799" s="50"/>
      <c r="F799" s="50"/>
      <c r="G799" s="283"/>
      <c r="H799" s="296"/>
      <c r="I799" s="295"/>
      <c r="J799" s="295"/>
      <c r="K799" s="202"/>
      <c r="L799" s="202"/>
      <c r="M799" s="91" t="str">
        <f>IFERROR(VLOOKUP(H799,Lijsten!$H$1:$I$100,2,0),"")</f>
        <v/>
      </c>
      <c r="N799" s="91" t="str" cm="1">
        <f t="array" ref="N799">IFERROR(_xlfn.IFS(AND(LEFT(F799,6)="Arbeid",RIGHT(F799,3)&lt;&gt;"IKS"),IFERROR(VLOOKUP($G799,Tb_KostenTypen[],2,0),"tarief"),RIGHT(F799,3)="IKS","Uurtarief",LEFT(F799,6)="Arbeid","Uurtarief",AND(LEFT(F799,8)="Bijdrage",RIGHT(F799,15)="(vrijwilligers)"),"Vast tarief"),"")</f>
        <v/>
      </c>
      <c r="O799" s="92"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tarief",IF(LEFT(F799,8)="Bijdrage",VLOOKUP($F799,Tb_KostenTypen[],MATCH(Methode_Keuze,Tb_KostenTypen[#Headers],0),0),VLOOKUP($G799,Lijsten!L:O,4,0))),""),"")</f>
        <v/>
      </c>
      <c r="P799" s="92"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tarief",IF(LEFT(F799,8)="Bijdrage",VLOOKUP($F799,Tb_KostenTypen[],MATCH(Methode_Keuze,Tb_KostenTypen[#Headers],0),0),VLOOKUP($G799,Lijsten!L:O,4,0))),""),"")</f>
        <v/>
      </c>
      <c r="Q799" s="50"/>
      <c r="R799" s="50"/>
      <c r="S799" s="83"/>
      <c r="T799" s="51"/>
      <c r="U799" s="4" t="str" cm="1">
        <f t="array" ref="U799">IF(AA799&lt;&gt;"ja",_xlfn.IFNA(_xlfn.IFS(AND(O799&lt;&gt;"",F799&lt;&gt;"",RIGHT($N799,6)="tarief"),O799*Q799,S799&gt;0,IF(F799&lt;&gt;"",S799,"")),""),"")</f>
        <v/>
      </c>
      <c r="V799" s="4" t="str" cm="1">
        <f t="array" ref="V799">IF(AA799&lt;&gt;"ja",_xlfn.IFNA(_xlfn.IFS(AND(P799&lt;&gt;"",R799&lt;&gt;"",RIGHT($N799,6)="tarief"),P799*R799,T799&gt;0,T799),""),"")</f>
        <v/>
      </c>
      <c r="W799" s="4" t="str" cm="1">
        <f t="array" ref="W799">IFERROR(_xlfn.IFS(OR(F799="",LEFT(Methode_Keuze,4)="Geen"),"",AND(U799&lt;&gt;"",F799&lt;&gt;"Arbeidskosten"),ROUND(U799*VLOOKUP(F799,Tb_ProjectKosten[],MATCH(Tb_ProjectKosten[[#Headers],[Forfat_Percentage]],Tb_ProjectKosten[#Headers],0),0),2),AND(F799="Arbeidskosten",G799&lt;&gt;""),IFERROR(ROUND(U799*VLOOKUP(G799,Tb_KostenTypen[],3,0)*VLOOKUP(F799,Tb_ProjectKosten[],MATCH(Tb_ProjectKosten[[#Headers],[Forfat_Percentage]],Tb_ProjectKosten[#Headers],0),0),2),""),U799 &lt;=0,0),"")</f>
        <v/>
      </c>
      <c r="X799" s="4" t="str" cm="1">
        <f t="array" ref="X799">IFERROR(_xlfn.IFS(OR(F799="",LEFT(Methode_Keuze,4)="Geen"),"",AND(V799&lt;&gt;"",F799&lt;&gt;"Arbeidskosten"),ROUND(V799*VLOOKUP(F799,Tb_ProjectKosten[],MATCH(Tb_ProjectKosten[[#Headers],[Forfat_Percentage]],Tb_ProjectKosten[#Headers],0),0),2),AND(F799="Arbeidskosten",G799&lt;&gt;""),IFERROR(ROUND(V799*VLOOKUP(G799,Tb_KostenTypen[],3,0)*VLOOKUP(F799,Tb_ProjectKosten[],MATCH(Tb_ProjectKosten[[#Headers],[Forfat_Percentage]],Tb_ProjectKosten[#Headers],0),0),2),""),V799 &lt;=0,0),"")</f>
        <v/>
      </c>
      <c r="Y799" s="262"/>
      <c r="Z799" s="49"/>
      <c r="AA799" s="37" t="str" cm="1">
        <f t="array" ref="AA799">IFERROR(IF(INDEX(SubsidieTabel!$Q$1:$T$9,MATCH($F799,SubsidieTabel!$Q$1:$Q$9,0),IFERROR(MATCH(Methode_Keuze,SubsidieTabel!$Q$1:$T$1,0),2))&lt;&gt;1=TRUE,"ja",""),"")</f>
        <v/>
      </c>
    </row>
    <row r="800" spans="1:27" ht="15" customHeight="1" x14ac:dyDescent="0.25">
      <c r="A800" s="87"/>
      <c r="B800" s="219" t="str">
        <f>IF(A800&lt;&gt;"",_xlfn.MAXIFS($B$1:B799,$A$1:A799,A800)+1,"")</f>
        <v/>
      </c>
      <c r="C800" s="50"/>
      <c r="D800" s="50"/>
      <c r="E800" s="50"/>
      <c r="F800" s="50"/>
      <c r="G800" s="283"/>
      <c r="H800" s="296"/>
      <c r="I800" s="295"/>
      <c r="J800" s="295"/>
      <c r="K800" s="202"/>
      <c r="L800" s="202"/>
      <c r="M800" s="91" t="str">
        <f>IFERROR(VLOOKUP(H800,Lijsten!$H$1:$I$100,2,0),"")</f>
        <v/>
      </c>
      <c r="N800" s="91" t="str" cm="1">
        <f t="array" ref="N800">IFERROR(_xlfn.IFS(AND(LEFT(F800,6)="Arbeid",RIGHT(F800,3)&lt;&gt;"IKS"),IFERROR(VLOOKUP($G800,Tb_KostenTypen[],2,0),"tarief"),RIGHT(F800,3)="IKS","Uurtarief",LEFT(F800,6)="Arbeid","Uurtarief",AND(LEFT(F800,8)="Bijdrage",RIGHT(F800,15)="(vrijwilligers)"),"Vast tarief"),"")</f>
        <v/>
      </c>
      <c r="O800" s="92"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tarief",IF(LEFT(F800,8)="Bijdrage",VLOOKUP($F800,Tb_KostenTypen[],MATCH(Methode_Keuze,Tb_KostenTypen[#Headers],0),0),VLOOKUP($G800,Lijsten!L:O,4,0))),""),"")</f>
        <v/>
      </c>
      <c r="P800" s="92"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tarief",IF(LEFT(F800,8)="Bijdrage",VLOOKUP($F800,Tb_KostenTypen[],MATCH(Methode_Keuze,Tb_KostenTypen[#Headers],0),0),VLOOKUP($G800,Lijsten!L:O,4,0))),""),"")</f>
        <v/>
      </c>
      <c r="Q800" s="50"/>
      <c r="R800" s="50"/>
      <c r="S800" s="83"/>
      <c r="T800" s="51"/>
      <c r="U800" s="4" t="str" cm="1">
        <f t="array" ref="U800">IF(AA800&lt;&gt;"ja",_xlfn.IFNA(_xlfn.IFS(AND(O800&lt;&gt;"",F800&lt;&gt;"",RIGHT($N800,6)="tarief"),O800*Q800,S800&gt;0,IF(F800&lt;&gt;"",S800,"")),""),"")</f>
        <v/>
      </c>
      <c r="V800" s="4" t="str" cm="1">
        <f t="array" ref="V800">IF(AA800&lt;&gt;"ja",_xlfn.IFNA(_xlfn.IFS(AND(P800&lt;&gt;"",R800&lt;&gt;"",RIGHT($N800,6)="tarief"),P800*R800,T800&gt;0,T800),""),"")</f>
        <v/>
      </c>
      <c r="W800" s="4" t="str" cm="1">
        <f t="array" ref="W800">IFERROR(_xlfn.IFS(OR(F800="",LEFT(Methode_Keuze,4)="Geen"),"",AND(U800&lt;&gt;"",F800&lt;&gt;"Arbeidskosten"),ROUND(U800*VLOOKUP(F800,Tb_ProjectKosten[],MATCH(Tb_ProjectKosten[[#Headers],[Forfat_Percentage]],Tb_ProjectKosten[#Headers],0),0),2),AND(F800="Arbeidskosten",G800&lt;&gt;""),IFERROR(ROUND(U800*VLOOKUP(G800,Tb_KostenTypen[],3,0)*VLOOKUP(F800,Tb_ProjectKosten[],MATCH(Tb_ProjectKosten[[#Headers],[Forfat_Percentage]],Tb_ProjectKosten[#Headers],0),0),2),""),U800 &lt;=0,0),"")</f>
        <v/>
      </c>
      <c r="X800" s="4" t="str" cm="1">
        <f t="array" ref="X800">IFERROR(_xlfn.IFS(OR(F800="",LEFT(Methode_Keuze,4)="Geen"),"",AND(V800&lt;&gt;"",F800&lt;&gt;"Arbeidskosten"),ROUND(V800*VLOOKUP(F800,Tb_ProjectKosten[],MATCH(Tb_ProjectKosten[[#Headers],[Forfat_Percentage]],Tb_ProjectKosten[#Headers],0),0),2),AND(F800="Arbeidskosten",G800&lt;&gt;""),IFERROR(ROUND(V800*VLOOKUP(G800,Tb_KostenTypen[],3,0)*VLOOKUP(F800,Tb_ProjectKosten[],MATCH(Tb_ProjectKosten[[#Headers],[Forfat_Percentage]],Tb_ProjectKosten[#Headers],0),0),2),""),V800 &lt;=0,0),"")</f>
        <v/>
      </c>
      <c r="Y800" s="262"/>
      <c r="Z800" s="49"/>
      <c r="AA800" s="37" t="str" cm="1">
        <f t="array" ref="AA800">IFERROR(IF(INDEX(SubsidieTabel!$Q$1:$T$9,MATCH($F800,SubsidieTabel!$Q$1:$Q$9,0),IFERROR(MATCH(Methode_Keuze,SubsidieTabel!$Q$1:$T$1,0),2))&lt;&gt;1=TRUE,"ja",""),"")</f>
        <v/>
      </c>
    </row>
    <row r="801" spans="1:27" ht="15" customHeight="1" x14ac:dyDescent="0.25">
      <c r="A801" s="87"/>
      <c r="B801" s="219" t="str">
        <f>IF(A801&lt;&gt;"",_xlfn.MAXIFS($B$1:B800,$A$1:A800,A801)+1,"")</f>
        <v/>
      </c>
      <c r="C801" s="50"/>
      <c r="D801" s="50"/>
      <c r="E801" s="50"/>
      <c r="F801" s="50"/>
      <c r="G801" s="283"/>
      <c r="H801" s="296"/>
      <c r="I801" s="295"/>
      <c r="J801" s="295"/>
      <c r="K801" s="202"/>
      <c r="L801" s="202"/>
      <c r="M801" s="91" t="str">
        <f>IFERROR(VLOOKUP(H801,Lijsten!$H$1:$I$100,2,0),"")</f>
        <v/>
      </c>
      <c r="N801" s="91" t="str" cm="1">
        <f t="array" ref="N801">IFERROR(_xlfn.IFS(AND(LEFT(F801,6)="Arbeid",RIGHT(F801,3)&lt;&gt;"IKS"),IFERROR(VLOOKUP($G801,Tb_KostenTypen[],2,0),"tarief"),RIGHT(F801,3)="IKS","Uurtarief",LEFT(F801,6)="Arbeid","Uurtarief",AND(LEFT(F801,8)="Bijdrage",RIGHT(F801,15)="(vrijwilligers)"),"Vast tarief"),"")</f>
        <v/>
      </c>
      <c r="O801" s="92"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tarief",IF(LEFT(F801,8)="Bijdrage",VLOOKUP($F801,Tb_KostenTypen[],MATCH(Methode_Keuze,Tb_KostenTypen[#Headers],0),0),VLOOKUP($G801,Lijsten!L:O,4,0))),""),"")</f>
        <v/>
      </c>
      <c r="P801" s="92"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tarief",IF(LEFT(F801,8)="Bijdrage",VLOOKUP($F801,Tb_KostenTypen[],MATCH(Methode_Keuze,Tb_KostenTypen[#Headers],0),0),VLOOKUP($G801,Lijsten!L:O,4,0))),""),"")</f>
        <v/>
      </c>
      <c r="Q801" s="50"/>
      <c r="R801" s="50"/>
      <c r="S801" s="83"/>
      <c r="T801" s="51"/>
      <c r="U801" s="4" t="str" cm="1">
        <f t="array" ref="U801">IF(AA801&lt;&gt;"ja",_xlfn.IFNA(_xlfn.IFS(AND(O801&lt;&gt;"",F801&lt;&gt;"",RIGHT($N801,6)="tarief"),O801*Q801,S801&gt;0,IF(F801&lt;&gt;"",S801,"")),""),"")</f>
        <v/>
      </c>
      <c r="V801" s="4" t="str" cm="1">
        <f t="array" ref="V801">IF(AA801&lt;&gt;"ja",_xlfn.IFNA(_xlfn.IFS(AND(P801&lt;&gt;"",R801&lt;&gt;"",RIGHT($N801,6)="tarief"),P801*R801,T801&gt;0,T801),""),"")</f>
        <v/>
      </c>
      <c r="W801" s="4" t="str" cm="1">
        <f t="array" ref="W801">IFERROR(_xlfn.IFS(OR(F801="",LEFT(Methode_Keuze,4)="Geen"),"",AND(U801&lt;&gt;"",F801&lt;&gt;"Arbeidskosten"),ROUND(U801*VLOOKUP(F801,Tb_ProjectKosten[],MATCH(Tb_ProjectKosten[[#Headers],[Forfat_Percentage]],Tb_ProjectKosten[#Headers],0),0),2),AND(F801="Arbeidskosten",G801&lt;&gt;""),IFERROR(ROUND(U801*VLOOKUP(G801,Tb_KostenTypen[],3,0)*VLOOKUP(F801,Tb_ProjectKosten[],MATCH(Tb_ProjectKosten[[#Headers],[Forfat_Percentage]],Tb_ProjectKosten[#Headers],0),0),2),""),U801 &lt;=0,0),"")</f>
        <v/>
      </c>
      <c r="X801" s="4" t="str" cm="1">
        <f t="array" ref="X801">IFERROR(_xlfn.IFS(OR(F801="",LEFT(Methode_Keuze,4)="Geen"),"",AND(V801&lt;&gt;"",F801&lt;&gt;"Arbeidskosten"),ROUND(V801*VLOOKUP(F801,Tb_ProjectKosten[],MATCH(Tb_ProjectKosten[[#Headers],[Forfat_Percentage]],Tb_ProjectKosten[#Headers],0),0),2),AND(F801="Arbeidskosten",G801&lt;&gt;""),IFERROR(ROUND(V801*VLOOKUP(G801,Tb_KostenTypen[],3,0)*VLOOKUP(F801,Tb_ProjectKosten[],MATCH(Tb_ProjectKosten[[#Headers],[Forfat_Percentage]],Tb_ProjectKosten[#Headers],0),0),2),""),V801 &lt;=0,0),"")</f>
        <v/>
      </c>
      <c r="Y801" s="262"/>
      <c r="Z801" s="49"/>
      <c r="AA801" s="37" t="str" cm="1">
        <f t="array" ref="AA801">IFERROR(IF(INDEX(SubsidieTabel!$Q$1:$T$9,MATCH($F801,SubsidieTabel!$Q$1:$Q$9,0),IFERROR(MATCH(Methode_Keuze,SubsidieTabel!$Q$1:$T$1,0),2))&lt;&gt;1=TRUE,"ja",""),"")</f>
        <v/>
      </c>
    </row>
    <row r="802" spans="1:27" ht="15" customHeight="1" x14ac:dyDescent="0.25">
      <c r="A802" s="87"/>
      <c r="B802" s="219" t="str">
        <f>IF(A802&lt;&gt;"",_xlfn.MAXIFS($B$1:B801,$A$1:A801,A802)+1,"")</f>
        <v/>
      </c>
      <c r="C802" s="50"/>
      <c r="D802" s="50"/>
      <c r="E802" s="50"/>
      <c r="F802" s="50"/>
      <c r="G802" s="283"/>
      <c r="H802" s="296"/>
      <c r="I802" s="295"/>
      <c r="J802" s="295"/>
      <c r="K802" s="202"/>
      <c r="L802" s="202"/>
      <c r="M802" s="91" t="str">
        <f>IFERROR(VLOOKUP(H802,Lijsten!$H$1:$I$100,2,0),"")</f>
        <v/>
      </c>
      <c r="N802" s="91" t="str" cm="1">
        <f t="array" ref="N802">IFERROR(_xlfn.IFS(AND(LEFT(F802,6)="Arbeid",RIGHT(F802,3)&lt;&gt;"IKS"),IFERROR(VLOOKUP($G802,Tb_KostenTypen[],2,0),"tarief"),RIGHT(F802,3)="IKS","Uurtarief",LEFT(F802,6)="Arbeid","Uurtarief",AND(LEFT(F802,8)="Bijdrage",RIGHT(F802,15)="(vrijwilligers)"),"Vast tarief"),"")</f>
        <v/>
      </c>
      <c r="O802" s="92"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tarief",IF(LEFT(F802,8)="Bijdrage",VLOOKUP($F802,Tb_KostenTypen[],MATCH(Methode_Keuze,Tb_KostenTypen[#Headers],0),0),VLOOKUP($G802,Lijsten!L:O,4,0))),""),"")</f>
        <v/>
      </c>
      <c r="P802" s="92"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tarief",IF(LEFT(F802,8)="Bijdrage",VLOOKUP($F802,Tb_KostenTypen[],MATCH(Methode_Keuze,Tb_KostenTypen[#Headers],0),0),VLOOKUP($G802,Lijsten!L:O,4,0))),""),"")</f>
        <v/>
      </c>
      <c r="Q802" s="50"/>
      <c r="R802" s="50"/>
      <c r="S802" s="83"/>
      <c r="T802" s="51"/>
      <c r="U802" s="4" t="str" cm="1">
        <f t="array" ref="U802">IF(AA802&lt;&gt;"ja",_xlfn.IFNA(_xlfn.IFS(AND(O802&lt;&gt;"",F802&lt;&gt;"",RIGHT($N802,6)="tarief"),O802*Q802,S802&gt;0,IF(F802&lt;&gt;"",S802,"")),""),"")</f>
        <v/>
      </c>
      <c r="V802" s="4" t="str" cm="1">
        <f t="array" ref="V802">IF(AA802&lt;&gt;"ja",_xlfn.IFNA(_xlfn.IFS(AND(P802&lt;&gt;"",R802&lt;&gt;"",RIGHT($N802,6)="tarief"),P802*R802,T802&gt;0,T802),""),"")</f>
        <v/>
      </c>
      <c r="W802" s="4" t="str" cm="1">
        <f t="array" ref="W802">IFERROR(_xlfn.IFS(OR(F802="",LEFT(Methode_Keuze,4)="Geen"),"",AND(U802&lt;&gt;"",F802&lt;&gt;"Arbeidskosten"),ROUND(U802*VLOOKUP(F802,Tb_ProjectKosten[],MATCH(Tb_ProjectKosten[[#Headers],[Forfat_Percentage]],Tb_ProjectKosten[#Headers],0),0),2),AND(F802="Arbeidskosten",G802&lt;&gt;""),IFERROR(ROUND(U802*VLOOKUP(G802,Tb_KostenTypen[],3,0)*VLOOKUP(F802,Tb_ProjectKosten[],MATCH(Tb_ProjectKosten[[#Headers],[Forfat_Percentage]],Tb_ProjectKosten[#Headers],0),0),2),""),U802 &lt;=0,0),"")</f>
        <v/>
      </c>
      <c r="X802" s="4" t="str" cm="1">
        <f t="array" ref="X802">IFERROR(_xlfn.IFS(OR(F802="",LEFT(Methode_Keuze,4)="Geen"),"",AND(V802&lt;&gt;"",F802&lt;&gt;"Arbeidskosten"),ROUND(V802*VLOOKUP(F802,Tb_ProjectKosten[],MATCH(Tb_ProjectKosten[[#Headers],[Forfat_Percentage]],Tb_ProjectKosten[#Headers],0),0),2),AND(F802="Arbeidskosten",G802&lt;&gt;""),IFERROR(ROUND(V802*VLOOKUP(G802,Tb_KostenTypen[],3,0)*VLOOKUP(F802,Tb_ProjectKosten[],MATCH(Tb_ProjectKosten[[#Headers],[Forfat_Percentage]],Tb_ProjectKosten[#Headers],0),0),2),""),V802 &lt;=0,0),"")</f>
        <v/>
      </c>
      <c r="Y802" s="262"/>
      <c r="Z802" s="49"/>
      <c r="AA802" s="37" t="str" cm="1">
        <f t="array" ref="AA802">IFERROR(IF(INDEX(SubsidieTabel!$Q$1:$T$9,MATCH($F802,SubsidieTabel!$Q$1:$Q$9,0),IFERROR(MATCH(Methode_Keuze,SubsidieTabel!$Q$1:$T$1,0),2))&lt;&gt;1=TRUE,"ja",""),"")</f>
        <v/>
      </c>
    </row>
    <row r="803" spans="1:27" ht="15" customHeight="1" x14ac:dyDescent="0.25">
      <c r="A803" s="87"/>
      <c r="B803" s="219" t="str">
        <f>IF(A803&lt;&gt;"",_xlfn.MAXIFS($B$1:B802,$A$1:A802,A803)+1,"")</f>
        <v/>
      </c>
      <c r="C803" s="50"/>
      <c r="D803" s="50"/>
      <c r="E803" s="50"/>
      <c r="F803" s="50"/>
      <c r="G803" s="283"/>
      <c r="H803" s="296"/>
      <c r="I803" s="295"/>
      <c r="J803" s="295"/>
      <c r="K803" s="202"/>
      <c r="L803" s="202"/>
      <c r="M803" s="91" t="str">
        <f>IFERROR(VLOOKUP(H803,Lijsten!$H$1:$I$100,2,0),"")</f>
        <v/>
      </c>
      <c r="N803" s="91" t="str" cm="1">
        <f t="array" ref="N803">IFERROR(_xlfn.IFS(AND(LEFT(F803,6)="Arbeid",RIGHT(F803,3)&lt;&gt;"IKS"),IFERROR(VLOOKUP($G803,Tb_KostenTypen[],2,0),"tarief"),RIGHT(F803,3)="IKS","Uurtarief",LEFT(F803,6)="Arbeid","Uurtarief",AND(LEFT(F803,8)="Bijdrage",RIGHT(F803,15)="(vrijwilligers)"),"Vast tarief"),"")</f>
        <v/>
      </c>
      <c r="O803" s="92"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tarief",IF(LEFT(F803,8)="Bijdrage",VLOOKUP($F803,Tb_KostenTypen[],MATCH(Methode_Keuze,Tb_KostenTypen[#Headers],0),0),VLOOKUP($G803,Lijsten!L:O,4,0))),""),"")</f>
        <v/>
      </c>
      <c r="P803" s="92"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tarief",IF(LEFT(F803,8)="Bijdrage",VLOOKUP($F803,Tb_KostenTypen[],MATCH(Methode_Keuze,Tb_KostenTypen[#Headers],0),0),VLOOKUP($G803,Lijsten!L:O,4,0))),""),"")</f>
        <v/>
      </c>
      <c r="Q803" s="50"/>
      <c r="R803" s="50"/>
      <c r="S803" s="83"/>
      <c r="T803" s="51"/>
      <c r="U803" s="4" t="str" cm="1">
        <f t="array" ref="U803">IF(AA803&lt;&gt;"ja",_xlfn.IFNA(_xlfn.IFS(AND(O803&lt;&gt;"",F803&lt;&gt;"",RIGHT($N803,6)="tarief"),O803*Q803,S803&gt;0,IF(F803&lt;&gt;"",S803,"")),""),"")</f>
        <v/>
      </c>
      <c r="V803" s="4" t="str" cm="1">
        <f t="array" ref="V803">IF(AA803&lt;&gt;"ja",_xlfn.IFNA(_xlfn.IFS(AND(P803&lt;&gt;"",R803&lt;&gt;"",RIGHT($N803,6)="tarief"),P803*R803,T803&gt;0,T803),""),"")</f>
        <v/>
      </c>
      <c r="W803" s="4" t="str" cm="1">
        <f t="array" ref="W803">IFERROR(_xlfn.IFS(OR(F803="",LEFT(Methode_Keuze,4)="Geen"),"",AND(U803&lt;&gt;"",F803&lt;&gt;"Arbeidskosten"),ROUND(U803*VLOOKUP(F803,Tb_ProjectKosten[],MATCH(Tb_ProjectKosten[[#Headers],[Forfat_Percentage]],Tb_ProjectKosten[#Headers],0),0),2),AND(F803="Arbeidskosten",G803&lt;&gt;""),IFERROR(ROUND(U803*VLOOKUP(G803,Tb_KostenTypen[],3,0)*VLOOKUP(F803,Tb_ProjectKosten[],MATCH(Tb_ProjectKosten[[#Headers],[Forfat_Percentage]],Tb_ProjectKosten[#Headers],0),0),2),""),U803 &lt;=0,0),"")</f>
        <v/>
      </c>
      <c r="X803" s="4" t="str" cm="1">
        <f t="array" ref="X803">IFERROR(_xlfn.IFS(OR(F803="",LEFT(Methode_Keuze,4)="Geen"),"",AND(V803&lt;&gt;"",F803&lt;&gt;"Arbeidskosten"),ROUND(V803*VLOOKUP(F803,Tb_ProjectKosten[],MATCH(Tb_ProjectKosten[[#Headers],[Forfat_Percentage]],Tb_ProjectKosten[#Headers],0),0),2),AND(F803="Arbeidskosten",G803&lt;&gt;""),IFERROR(ROUND(V803*VLOOKUP(G803,Tb_KostenTypen[],3,0)*VLOOKUP(F803,Tb_ProjectKosten[],MATCH(Tb_ProjectKosten[[#Headers],[Forfat_Percentage]],Tb_ProjectKosten[#Headers],0),0),2),""),V803 &lt;=0,0),"")</f>
        <v/>
      </c>
      <c r="Y803" s="262"/>
      <c r="Z803" s="49"/>
      <c r="AA803" s="37" t="str" cm="1">
        <f t="array" ref="AA803">IFERROR(IF(INDEX(SubsidieTabel!$Q$1:$T$9,MATCH($F803,SubsidieTabel!$Q$1:$Q$9,0),IFERROR(MATCH(Methode_Keuze,SubsidieTabel!$Q$1:$T$1,0),2))&lt;&gt;1=TRUE,"ja",""),"")</f>
        <v/>
      </c>
    </row>
    <row r="804" spans="1:27" ht="15" customHeight="1" x14ac:dyDescent="0.25">
      <c r="A804" s="87"/>
      <c r="B804" s="219" t="str">
        <f>IF(A804&lt;&gt;"",_xlfn.MAXIFS($B$1:B803,$A$1:A803,A804)+1,"")</f>
        <v/>
      </c>
      <c r="C804" s="50"/>
      <c r="D804" s="50"/>
      <c r="E804" s="50"/>
      <c r="F804" s="50"/>
      <c r="G804" s="283"/>
      <c r="H804" s="296"/>
      <c r="I804" s="295"/>
      <c r="J804" s="295"/>
      <c r="K804" s="202"/>
      <c r="L804" s="202"/>
      <c r="M804" s="91" t="str">
        <f>IFERROR(VLOOKUP(H804,Lijsten!$H$1:$I$100,2,0),"")</f>
        <v/>
      </c>
      <c r="N804" s="91" t="str" cm="1">
        <f t="array" ref="N804">IFERROR(_xlfn.IFS(AND(LEFT(F804,6)="Arbeid",RIGHT(F804,3)&lt;&gt;"IKS"),IFERROR(VLOOKUP($G804,Tb_KostenTypen[],2,0),"tarief"),RIGHT(F804,3)="IKS","Uurtarief",LEFT(F804,6)="Arbeid","Uurtarief",AND(LEFT(F804,8)="Bijdrage",RIGHT(F804,15)="(vrijwilligers)"),"Vast tarief"),"")</f>
        <v/>
      </c>
      <c r="O804" s="92"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tarief",IF(LEFT(F804,8)="Bijdrage",VLOOKUP($F804,Tb_KostenTypen[],MATCH(Methode_Keuze,Tb_KostenTypen[#Headers],0),0),VLOOKUP($G804,Lijsten!L:O,4,0))),""),"")</f>
        <v/>
      </c>
      <c r="P804" s="92"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tarief",IF(LEFT(F804,8)="Bijdrage",VLOOKUP($F804,Tb_KostenTypen[],MATCH(Methode_Keuze,Tb_KostenTypen[#Headers],0),0),VLOOKUP($G804,Lijsten!L:O,4,0))),""),"")</f>
        <v/>
      </c>
      <c r="Q804" s="50"/>
      <c r="R804" s="50"/>
      <c r="S804" s="83"/>
      <c r="T804" s="51"/>
      <c r="U804" s="4" t="str" cm="1">
        <f t="array" ref="U804">IF(AA804&lt;&gt;"ja",_xlfn.IFNA(_xlfn.IFS(AND(O804&lt;&gt;"",F804&lt;&gt;"",RIGHT($N804,6)="tarief"),O804*Q804,S804&gt;0,IF(F804&lt;&gt;"",S804,"")),""),"")</f>
        <v/>
      </c>
      <c r="V804" s="4" t="str" cm="1">
        <f t="array" ref="V804">IF(AA804&lt;&gt;"ja",_xlfn.IFNA(_xlfn.IFS(AND(P804&lt;&gt;"",R804&lt;&gt;"",RIGHT($N804,6)="tarief"),P804*R804,T804&gt;0,T804),""),"")</f>
        <v/>
      </c>
      <c r="W804" s="4" t="str" cm="1">
        <f t="array" ref="W804">IFERROR(_xlfn.IFS(OR(F804="",LEFT(Methode_Keuze,4)="Geen"),"",AND(U804&lt;&gt;"",F804&lt;&gt;"Arbeidskosten"),ROUND(U804*VLOOKUP(F804,Tb_ProjectKosten[],MATCH(Tb_ProjectKosten[[#Headers],[Forfat_Percentage]],Tb_ProjectKosten[#Headers],0),0),2),AND(F804="Arbeidskosten",G804&lt;&gt;""),IFERROR(ROUND(U804*VLOOKUP(G804,Tb_KostenTypen[],3,0)*VLOOKUP(F804,Tb_ProjectKosten[],MATCH(Tb_ProjectKosten[[#Headers],[Forfat_Percentage]],Tb_ProjectKosten[#Headers],0),0),2),""),U804 &lt;=0,0),"")</f>
        <v/>
      </c>
      <c r="X804" s="4" t="str" cm="1">
        <f t="array" ref="X804">IFERROR(_xlfn.IFS(OR(F804="",LEFT(Methode_Keuze,4)="Geen"),"",AND(V804&lt;&gt;"",F804&lt;&gt;"Arbeidskosten"),ROUND(V804*VLOOKUP(F804,Tb_ProjectKosten[],MATCH(Tb_ProjectKosten[[#Headers],[Forfat_Percentage]],Tb_ProjectKosten[#Headers],0),0),2),AND(F804="Arbeidskosten",G804&lt;&gt;""),IFERROR(ROUND(V804*VLOOKUP(G804,Tb_KostenTypen[],3,0)*VLOOKUP(F804,Tb_ProjectKosten[],MATCH(Tb_ProjectKosten[[#Headers],[Forfat_Percentage]],Tb_ProjectKosten[#Headers],0),0),2),""),V804 &lt;=0,0),"")</f>
        <v/>
      </c>
      <c r="Y804" s="262"/>
      <c r="Z804" s="49"/>
      <c r="AA804" s="37" t="str" cm="1">
        <f t="array" ref="AA804">IFERROR(IF(INDEX(SubsidieTabel!$Q$1:$T$9,MATCH($F804,SubsidieTabel!$Q$1:$Q$9,0),IFERROR(MATCH(Methode_Keuze,SubsidieTabel!$Q$1:$T$1,0),2))&lt;&gt;1=TRUE,"ja",""),"")</f>
        <v/>
      </c>
    </row>
    <row r="805" spans="1:27" ht="15" customHeight="1" x14ac:dyDescent="0.25">
      <c r="A805" s="87"/>
      <c r="B805" s="219" t="str">
        <f>IF(A805&lt;&gt;"",_xlfn.MAXIFS($B$1:B804,$A$1:A804,A805)+1,"")</f>
        <v/>
      </c>
      <c r="C805" s="50"/>
      <c r="D805" s="50"/>
      <c r="E805" s="50"/>
      <c r="F805" s="50"/>
      <c r="G805" s="283"/>
      <c r="H805" s="296"/>
      <c r="I805" s="295"/>
      <c r="J805" s="295"/>
      <c r="K805" s="202"/>
      <c r="L805" s="202"/>
      <c r="M805" s="91" t="str">
        <f>IFERROR(VLOOKUP(H805,Lijsten!$H$1:$I$100,2,0),"")</f>
        <v/>
      </c>
      <c r="N805" s="91" t="str" cm="1">
        <f t="array" ref="N805">IFERROR(_xlfn.IFS(AND(LEFT(F805,6)="Arbeid",RIGHT(F805,3)&lt;&gt;"IKS"),IFERROR(VLOOKUP($G805,Tb_KostenTypen[],2,0),"tarief"),RIGHT(F805,3)="IKS","Uurtarief",LEFT(F805,6)="Arbeid","Uurtarief",AND(LEFT(F805,8)="Bijdrage",RIGHT(F805,15)="(vrijwilligers)"),"Vast tarief"),"")</f>
        <v/>
      </c>
      <c r="O805" s="92"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tarief",IF(LEFT(F805,8)="Bijdrage",VLOOKUP($F805,Tb_KostenTypen[],MATCH(Methode_Keuze,Tb_KostenTypen[#Headers],0),0),VLOOKUP($G805,Lijsten!L:O,4,0))),""),"")</f>
        <v/>
      </c>
      <c r="P805" s="92"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tarief",IF(LEFT(F805,8)="Bijdrage",VLOOKUP($F805,Tb_KostenTypen[],MATCH(Methode_Keuze,Tb_KostenTypen[#Headers],0),0),VLOOKUP($G805,Lijsten!L:O,4,0))),""),"")</f>
        <v/>
      </c>
      <c r="Q805" s="50"/>
      <c r="R805" s="50"/>
      <c r="S805" s="83"/>
      <c r="T805" s="51"/>
      <c r="U805" s="4" t="str" cm="1">
        <f t="array" ref="U805">IF(AA805&lt;&gt;"ja",_xlfn.IFNA(_xlfn.IFS(AND(O805&lt;&gt;"",F805&lt;&gt;"",RIGHT($N805,6)="tarief"),O805*Q805,S805&gt;0,IF(F805&lt;&gt;"",S805,"")),""),"")</f>
        <v/>
      </c>
      <c r="V805" s="4" t="str" cm="1">
        <f t="array" ref="V805">IF(AA805&lt;&gt;"ja",_xlfn.IFNA(_xlfn.IFS(AND(P805&lt;&gt;"",R805&lt;&gt;"",RIGHT($N805,6)="tarief"),P805*R805,T805&gt;0,T805),""),"")</f>
        <v/>
      </c>
      <c r="W805" s="4" t="str" cm="1">
        <f t="array" ref="W805">IFERROR(_xlfn.IFS(OR(F805="",LEFT(Methode_Keuze,4)="Geen"),"",AND(U805&lt;&gt;"",F805&lt;&gt;"Arbeidskosten"),ROUND(U805*VLOOKUP(F805,Tb_ProjectKosten[],MATCH(Tb_ProjectKosten[[#Headers],[Forfat_Percentage]],Tb_ProjectKosten[#Headers],0),0),2),AND(F805="Arbeidskosten",G805&lt;&gt;""),IFERROR(ROUND(U805*VLOOKUP(G805,Tb_KostenTypen[],3,0)*VLOOKUP(F805,Tb_ProjectKosten[],MATCH(Tb_ProjectKosten[[#Headers],[Forfat_Percentage]],Tb_ProjectKosten[#Headers],0),0),2),""),U805 &lt;=0,0),"")</f>
        <v/>
      </c>
      <c r="X805" s="4" t="str" cm="1">
        <f t="array" ref="X805">IFERROR(_xlfn.IFS(OR(F805="",LEFT(Methode_Keuze,4)="Geen"),"",AND(V805&lt;&gt;"",F805&lt;&gt;"Arbeidskosten"),ROUND(V805*VLOOKUP(F805,Tb_ProjectKosten[],MATCH(Tb_ProjectKosten[[#Headers],[Forfat_Percentage]],Tb_ProjectKosten[#Headers],0),0),2),AND(F805="Arbeidskosten",G805&lt;&gt;""),IFERROR(ROUND(V805*VLOOKUP(G805,Tb_KostenTypen[],3,0)*VLOOKUP(F805,Tb_ProjectKosten[],MATCH(Tb_ProjectKosten[[#Headers],[Forfat_Percentage]],Tb_ProjectKosten[#Headers],0),0),2),""),V805 &lt;=0,0),"")</f>
        <v/>
      </c>
      <c r="Y805" s="262"/>
      <c r="Z805" s="49"/>
      <c r="AA805" s="37" t="str" cm="1">
        <f t="array" ref="AA805">IFERROR(IF(INDEX(SubsidieTabel!$Q$1:$T$9,MATCH($F805,SubsidieTabel!$Q$1:$Q$9,0),IFERROR(MATCH(Methode_Keuze,SubsidieTabel!$Q$1:$T$1,0),2))&lt;&gt;1=TRUE,"ja",""),"")</f>
        <v/>
      </c>
    </row>
    <row r="806" spans="1:27" ht="15" customHeight="1" x14ac:dyDescent="0.25">
      <c r="A806" s="87"/>
      <c r="B806" s="219" t="str">
        <f>IF(A806&lt;&gt;"",_xlfn.MAXIFS($B$1:B805,$A$1:A805,A806)+1,"")</f>
        <v/>
      </c>
      <c r="C806" s="50"/>
      <c r="D806" s="50"/>
      <c r="E806" s="50"/>
      <c r="F806" s="50"/>
      <c r="G806" s="283"/>
      <c r="H806" s="296"/>
      <c r="I806" s="295"/>
      <c r="J806" s="295"/>
      <c r="K806" s="202"/>
      <c r="L806" s="202"/>
      <c r="M806" s="91" t="str">
        <f>IFERROR(VLOOKUP(H806,Lijsten!$H$1:$I$100,2,0),"")</f>
        <v/>
      </c>
      <c r="N806" s="91" t="str" cm="1">
        <f t="array" ref="N806">IFERROR(_xlfn.IFS(AND(LEFT(F806,6)="Arbeid",RIGHT(F806,3)&lt;&gt;"IKS"),IFERROR(VLOOKUP($G806,Tb_KostenTypen[],2,0),"tarief"),RIGHT(F806,3)="IKS","Uurtarief",LEFT(F806,6)="Arbeid","Uurtarief",AND(LEFT(F806,8)="Bijdrage",RIGHT(F806,15)="(vrijwilligers)"),"Vast tarief"),"")</f>
        <v/>
      </c>
      <c r="O806" s="92"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tarief",IF(LEFT(F806,8)="Bijdrage",VLOOKUP($F806,Tb_KostenTypen[],MATCH(Methode_Keuze,Tb_KostenTypen[#Headers],0),0),VLOOKUP($G806,Lijsten!L:O,4,0))),""),"")</f>
        <v/>
      </c>
      <c r="P806" s="92"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tarief",IF(LEFT(F806,8)="Bijdrage",VLOOKUP($F806,Tb_KostenTypen[],MATCH(Methode_Keuze,Tb_KostenTypen[#Headers],0),0),VLOOKUP($G806,Lijsten!L:O,4,0))),""),"")</f>
        <v/>
      </c>
      <c r="Q806" s="50"/>
      <c r="R806" s="50"/>
      <c r="S806" s="83"/>
      <c r="T806" s="51"/>
      <c r="U806" s="4" t="str" cm="1">
        <f t="array" ref="U806">IF(AA806&lt;&gt;"ja",_xlfn.IFNA(_xlfn.IFS(AND(O806&lt;&gt;"",F806&lt;&gt;"",RIGHT($N806,6)="tarief"),O806*Q806,S806&gt;0,IF(F806&lt;&gt;"",S806,"")),""),"")</f>
        <v/>
      </c>
      <c r="V806" s="4" t="str" cm="1">
        <f t="array" ref="V806">IF(AA806&lt;&gt;"ja",_xlfn.IFNA(_xlfn.IFS(AND(P806&lt;&gt;"",R806&lt;&gt;"",RIGHT($N806,6)="tarief"),P806*R806,T806&gt;0,T806),""),"")</f>
        <v/>
      </c>
      <c r="W806" s="4" t="str" cm="1">
        <f t="array" ref="W806">IFERROR(_xlfn.IFS(OR(F806="",LEFT(Methode_Keuze,4)="Geen"),"",AND(U806&lt;&gt;"",F806&lt;&gt;"Arbeidskosten"),ROUND(U806*VLOOKUP(F806,Tb_ProjectKosten[],MATCH(Tb_ProjectKosten[[#Headers],[Forfat_Percentage]],Tb_ProjectKosten[#Headers],0),0),2),AND(F806="Arbeidskosten",G806&lt;&gt;""),IFERROR(ROUND(U806*VLOOKUP(G806,Tb_KostenTypen[],3,0)*VLOOKUP(F806,Tb_ProjectKosten[],MATCH(Tb_ProjectKosten[[#Headers],[Forfat_Percentage]],Tb_ProjectKosten[#Headers],0),0),2),""),U806 &lt;=0,0),"")</f>
        <v/>
      </c>
      <c r="X806" s="4" t="str" cm="1">
        <f t="array" ref="X806">IFERROR(_xlfn.IFS(OR(F806="",LEFT(Methode_Keuze,4)="Geen"),"",AND(V806&lt;&gt;"",F806&lt;&gt;"Arbeidskosten"),ROUND(V806*VLOOKUP(F806,Tb_ProjectKosten[],MATCH(Tb_ProjectKosten[[#Headers],[Forfat_Percentage]],Tb_ProjectKosten[#Headers],0),0),2),AND(F806="Arbeidskosten",G806&lt;&gt;""),IFERROR(ROUND(V806*VLOOKUP(G806,Tb_KostenTypen[],3,0)*VLOOKUP(F806,Tb_ProjectKosten[],MATCH(Tb_ProjectKosten[[#Headers],[Forfat_Percentage]],Tb_ProjectKosten[#Headers],0),0),2),""),V806 &lt;=0,0),"")</f>
        <v/>
      </c>
      <c r="Y806" s="262"/>
      <c r="Z806" s="49"/>
      <c r="AA806" s="37" t="str" cm="1">
        <f t="array" ref="AA806">IFERROR(IF(INDEX(SubsidieTabel!$Q$1:$T$9,MATCH($F806,SubsidieTabel!$Q$1:$Q$9,0),IFERROR(MATCH(Methode_Keuze,SubsidieTabel!$Q$1:$T$1,0),2))&lt;&gt;1=TRUE,"ja",""),"")</f>
        <v/>
      </c>
    </row>
    <row r="807" spans="1:27" ht="15" customHeight="1" x14ac:dyDescent="0.25">
      <c r="A807" s="87"/>
      <c r="B807" s="219" t="str">
        <f>IF(A807&lt;&gt;"",_xlfn.MAXIFS($B$1:B806,$A$1:A806,A807)+1,"")</f>
        <v/>
      </c>
      <c r="C807" s="50"/>
      <c r="D807" s="50"/>
      <c r="E807" s="50"/>
      <c r="F807" s="50"/>
      <c r="G807" s="283"/>
      <c r="H807" s="296"/>
      <c r="I807" s="295"/>
      <c r="J807" s="295"/>
      <c r="K807" s="202"/>
      <c r="L807" s="202"/>
      <c r="M807" s="91" t="str">
        <f>IFERROR(VLOOKUP(H807,Lijsten!$H$1:$I$100,2,0),"")</f>
        <v/>
      </c>
      <c r="N807" s="91" t="str" cm="1">
        <f t="array" ref="N807">IFERROR(_xlfn.IFS(AND(LEFT(F807,6)="Arbeid",RIGHT(F807,3)&lt;&gt;"IKS"),IFERROR(VLOOKUP($G807,Tb_KostenTypen[],2,0),"tarief"),RIGHT(F807,3)="IKS","Uurtarief",LEFT(F807,6)="Arbeid","Uurtarief",AND(LEFT(F807,8)="Bijdrage",RIGHT(F807,15)="(vrijwilligers)"),"Vast tarief"),"")</f>
        <v/>
      </c>
      <c r="O807" s="92"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tarief",IF(LEFT(F807,8)="Bijdrage",VLOOKUP($F807,Tb_KostenTypen[],MATCH(Methode_Keuze,Tb_KostenTypen[#Headers],0),0),VLOOKUP($G807,Lijsten!L:O,4,0))),""),"")</f>
        <v/>
      </c>
      <c r="P807" s="92"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tarief",IF(LEFT(F807,8)="Bijdrage",VLOOKUP($F807,Tb_KostenTypen[],MATCH(Methode_Keuze,Tb_KostenTypen[#Headers],0),0),VLOOKUP($G807,Lijsten!L:O,4,0))),""),"")</f>
        <v/>
      </c>
      <c r="Q807" s="50"/>
      <c r="R807" s="50"/>
      <c r="S807" s="83"/>
      <c r="T807" s="51"/>
      <c r="U807" s="4" t="str" cm="1">
        <f t="array" ref="U807">IF(AA807&lt;&gt;"ja",_xlfn.IFNA(_xlfn.IFS(AND(O807&lt;&gt;"",F807&lt;&gt;"",RIGHT($N807,6)="tarief"),O807*Q807,S807&gt;0,IF(F807&lt;&gt;"",S807,"")),""),"")</f>
        <v/>
      </c>
      <c r="V807" s="4" t="str" cm="1">
        <f t="array" ref="V807">IF(AA807&lt;&gt;"ja",_xlfn.IFNA(_xlfn.IFS(AND(P807&lt;&gt;"",R807&lt;&gt;"",RIGHT($N807,6)="tarief"),P807*R807,T807&gt;0,T807),""),"")</f>
        <v/>
      </c>
      <c r="W807" s="4" t="str" cm="1">
        <f t="array" ref="W807">IFERROR(_xlfn.IFS(OR(F807="",LEFT(Methode_Keuze,4)="Geen"),"",AND(U807&lt;&gt;"",F807&lt;&gt;"Arbeidskosten"),ROUND(U807*VLOOKUP(F807,Tb_ProjectKosten[],MATCH(Tb_ProjectKosten[[#Headers],[Forfat_Percentage]],Tb_ProjectKosten[#Headers],0),0),2),AND(F807="Arbeidskosten",G807&lt;&gt;""),IFERROR(ROUND(U807*VLOOKUP(G807,Tb_KostenTypen[],3,0)*VLOOKUP(F807,Tb_ProjectKosten[],MATCH(Tb_ProjectKosten[[#Headers],[Forfat_Percentage]],Tb_ProjectKosten[#Headers],0),0),2),""),U807 &lt;=0,0),"")</f>
        <v/>
      </c>
      <c r="X807" s="4" t="str" cm="1">
        <f t="array" ref="X807">IFERROR(_xlfn.IFS(OR(F807="",LEFT(Methode_Keuze,4)="Geen"),"",AND(V807&lt;&gt;"",F807&lt;&gt;"Arbeidskosten"),ROUND(V807*VLOOKUP(F807,Tb_ProjectKosten[],MATCH(Tb_ProjectKosten[[#Headers],[Forfat_Percentage]],Tb_ProjectKosten[#Headers],0),0),2),AND(F807="Arbeidskosten",G807&lt;&gt;""),IFERROR(ROUND(V807*VLOOKUP(G807,Tb_KostenTypen[],3,0)*VLOOKUP(F807,Tb_ProjectKosten[],MATCH(Tb_ProjectKosten[[#Headers],[Forfat_Percentage]],Tb_ProjectKosten[#Headers],0),0),2),""),V807 &lt;=0,0),"")</f>
        <v/>
      </c>
      <c r="Y807" s="262"/>
      <c r="Z807" s="49"/>
      <c r="AA807" s="37" t="str" cm="1">
        <f t="array" ref="AA807">IFERROR(IF(INDEX(SubsidieTabel!$Q$1:$T$9,MATCH($F807,SubsidieTabel!$Q$1:$Q$9,0),IFERROR(MATCH(Methode_Keuze,SubsidieTabel!$Q$1:$T$1,0),2))&lt;&gt;1=TRUE,"ja",""),"")</f>
        <v/>
      </c>
    </row>
    <row r="808" spans="1:27" ht="15" customHeight="1" x14ac:dyDescent="0.25">
      <c r="A808" s="87"/>
      <c r="B808" s="219" t="str">
        <f>IF(A808&lt;&gt;"",_xlfn.MAXIFS($B$1:B807,$A$1:A807,A808)+1,"")</f>
        <v/>
      </c>
      <c r="C808" s="50"/>
      <c r="D808" s="50"/>
      <c r="E808" s="50"/>
      <c r="F808" s="50"/>
      <c r="G808" s="283"/>
      <c r="H808" s="296"/>
      <c r="I808" s="295"/>
      <c r="J808" s="295"/>
      <c r="K808" s="202"/>
      <c r="L808" s="202"/>
      <c r="M808" s="91" t="str">
        <f>IFERROR(VLOOKUP(H808,Lijsten!$H$1:$I$100,2,0),"")</f>
        <v/>
      </c>
      <c r="N808" s="91" t="str" cm="1">
        <f t="array" ref="N808">IFERROR(_xlfn.IFS(AND(LEFT(F808,6)="Arbeid",RIGHT(F808,3)&lt;&gt;"IKS"),IFERROR(VLOOKUP($G808,Tb_KostenTypen[],2,0),"tarief"),RIGHT(F808,3)="IKS","Uurtarief",LEFT(F808,6)="Arbeid","Uurtarief",AND(LEFT(F808,8)="Bijdrage",RIGHT(F808,15)="(vrijwilligers)"),"Vast tarief"),"")</f>
        <v/>
      </c>
      <c r="O808" s="92"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tarief",IF(LEFT(F808,8)="Bijdrage",VLOOKUP($F808,Tb_KostenTypen[],MATCH(Methode_Keuze,Tb_KostenTypen[#Headers],0),0),VLOOKUP($G808,Lijsten!L:O,4,0))),""),"")</f>
        <v/>
      </c>
      <c r="P808" s="92"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tarief",IF(LEFT(F808,8)="Bijdrage",VLOOKUP($F808,Tb_KostenTypen[],MATCH(Methode_Keuze,Tb_KostenTypen[#Headers],0),0),VLOOKUP($G808,Lijsten!L:O,4,0))),""),"")</f>
        <v/>
      </c>
      <c r="Q808" s="50"/>
      <c r="R808" s="50"/>
      <c r="S808" s="83"/>
      <c r="T808" s="51"/>
      <c r="U808" s="4" t="str" cm="1">
        <f t="array" ref="U808">IF(AA808&lt;&gt;"ja",_xlfn.IFNA(_xlfn.IFS(AND(O808&lt;&gt;"",F808&lt;&gt;"",RIGHT($N808,6)="tarief"),O808*Q808,S808&gt;0,IF(F808&lt;&gt;"",S808,"")),""),"")</f>
        <v/>
      </c>
      <c r="V808" s="4" t="str" cm="1">
        <f t="array" ref="V808">IF(AA808&lt;&gt;"ja",_xlfn.IFNA(_xlfn.IFS(AND(P808&lt;&gt;"",R808&lt;&gt;"",RIGHT($N808,6)="tarief"),P808*R808,T808&gt;0,T808),""),"")</f>
        <v/>
      </c>
      <c r="W808" s="4" t="str" cm="1">
        <f t="array" ref="W808">IFERROR(_xlfn.IFS(OR(F808="",LEFT(Methode_Keuze,4)="Geen"),"",AND(U808&lt;&gt;"",F808&lt;&gt;"Arbeidskosten"),ROUND(U808*VLOOKUP(F808,Tb_ProjectKosten[],MATCH(Tb_ProjectKosten[[#Headers],[Forfat_Percentage]],Tb_ProjectKosten[#Headers],0),0),2),AND(F808="Arbeidskosten",G808&lt;&gt;""),IFERROR(ROUND(U808*VLOOKUP(G808,Tb_KostenTypen[],3,0)*VLOOKUP(F808,Tb_ProjectKosten[],MATCH(Tb_ProjectKosten[[#Headers],[Forfat_Percentage]],Tb_ProjectKosten[#Headers],0),0),2),""),U808 &lt;=0,0),"")</f>
        <v/>
      </c>
      <c r="X808" s="4" t="str" cm="1">
        <f t="array" ref="X808">IFERROR(_xlfn.IFS(OR(F808="",LEFT(Methode_Keuze,4)="Geen"),"",AND(V808&lt;&gt;"",F808&lt;&gt;"Arbeidskosten"),ROUND(V808*VLOOKUP(F808,Tb_ProjectKosten[],MATCH(Tb_ProjectKosten[[#Headers],[Forfat_Percentage]],Tb_ProjectKosten[#Headers],0),0),2),AND(F808="Arbeidskosten",G808&lt;&gt;""),IFERROR(ROUND(V808*VLOOKUP(G808,Tb_KostenTypen[],3,0)*VLOOKUP(F808,Tb_ProjectKosten[],MATCH(Tb_ProjectKosten[[#Headers],[Forfat_Percentage]],Tb_ProjectKosten[#Headers],0),0),2),""),V808 &lt;=0,0),"")</f>
        <v/>
      </c>
      <c r="Y808" s="262"/>
      <c r="Z808" s="49"/>
      <c r="AA808" s="37" t="str" cm="1">
        <f t="array" ref="AA808">IFERROR(IF(INDEX(SubsidieTabel!$Q$1:$T$9,MATCH($F808,SubsidieTabel!$Q$1:$Q$9,0),IFERROR(MATCH(Methode_Keuze,SubsidieTabel!$Q$1:$T$1,0),2))&lt;&gt;1=TRUE,"ja",""),"")</f>
        <v/>
      </c>
    </row>
    <row r="809" spans="1:27" ht="15" customHeight="1" x14ac:dyDescent="0.25">
      <c r="A809" s="87"/>
      <c r="B809" s="219" t="str">
        <f>IF(A809&lt;&gt;"",_xlfn.MAXIFS($B$1:B808,$A$1:A808,A809)+1,"")</f>
        <v/>
      </c>
      <c r="C809" s="50"/>
      <c r="D809" s="50"/>
      <c r="E809" s="50"/>
      <c r="F809" s="50"/>
      <c r="G809" s="283"/>
      <c r="H809" s="296"/>
      <c r="I809" s="295"/>
      <c r="J809" s="295"/>
      <c r="K809" s="202"/>
      <c r="L809" s="202"/>
      <c r="M809" s="91" t="str">
        <f>IFERROR(VLOOKUP(H809,Lijsten!$H$1:$I$100,2,0),"")</f>
        <v/>
      </c>
      <c r="N809" s="91" t="str" cm="1">
        <f t="array" ref="N809">IFERROR(_xlfn.IFS(AND(LEFT(F809,6)="Arbeid",RIGHT(F809,3)&lt;&gt;"IKS"),IFERROR(VLOOKUP($G809,Tb_KostenTypen[],2,0),"tarief"),RIGHT(F809,3)="IKS","Uurtarief",LEFT(F809,6)="Arbeid","Uurtarief",AND(LEFT(F809,8)="Bijdrage",RIGHT(F809,15)="(vrijwilligers)"),"Vast tarief"),"")</f>
        <v/>
      </c>
      <c r="O809" s="92"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tarief",IF(LEFT(F809,8)="Bijdrage",VLOOKUP($F809,Tb_KostenTypen[],MATCH(Methode_Keuze,Tb_KostenTypen[#Headers],0),0),VLOOKUP($G809,Lijsten!L:O,4,0))),""),"")</f>
        <v/>
      </c>
      <c r="P809" s="92"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tarief",IF(LEFT(F809,8)="Bijdrage",VLOOKUP($F809,Tb_KostenTypen[],MATCH(Methode_Keuze,Tb_KostenTypen[#Headers],0),0),VLOOKUP($G809,Lijsten!L:O,4,0))),""),"")</f>
        <v/>
      </c>
      <c r="Q809" s="50"/>
      <c r="R809" s="50"/>
      <c r="S809" s="83"/>
      <c r="T809" s="51"/>
      <c r="U809" s="4" t="str" cm="1">
        <f t="array" ref="U809">IF(AA809&lt;&gt;"ja",_xlfn.IFNA(_xlfn.IFS(AND(O809&lt;&gt;"",F809&lt;&gt;"",RIGHT($N809,6)="tarief"),O809*Q809,S809&gt;0,IF(F809&lt;&gt;"",S809,"")),""),"")</f>
        <v/>
      </c>
      <c r="V809" s="4" t="str" cm="1">
        <f t="array" ref="V809">IF(AA809&lt;&gt;"ja",_xlfn.IFNA(_xlfn.IFS(AND(P809&lt;&gt;"",R809&lt;&gt;"",RIGHT($N809,6)="tarief"),P809*R809,T809&gt;0,T809),""),"")</f>
        <v/>
      </c>
      <c r="W809" s="4" t="str" cm="1">
        <f t="array" ref="W809">IFERROR(_xlfn.IFS(OR(F809="",LEFT(Methode_Keuze,4)="Geen"),"",AND(U809&lt;&gt;"",F809&lt;&gt;"Arbeidskosten"),ROUND(U809*VLOOKUP(F809,Tb_ProjectKosten[],MATCH(Tb_ProjectKosten[[#Headers],[Forfat_Percentage]],Tb_ProjectKosten[#Headers],0),0),2),AND(F809="Arbeidskosten",G809&lt;&gt;""),IFERROR(ROUND(U809*VLOOKUP(G809,Tb_KostenTypen[],3,0)*VLOOKUP(F809,Tb_ProjectKosten[],MATCH(Tb_ProjectKosten[[#Headers],[Forfat_Percentage]],Tb_ProjectKosten[#Headers],0),0),2),""),U809 &lt;=0,0),"")</f>
        <v/>
      </c>
      <c r="X809" s="4" t="str" cm="1">
        <f t="array" ref="X809">IFERROR(_xlfn.IFS(OR(F809="",LEFT(Methode_Keuze,4)="Geen"),"",AND(V809&lt;&gt;"",F809&lt;&gt;"Arbeidskosten"),ROUND(V809*VLOOKUP(F809,Tb_ProjectKosten[],MATCH(Tb_ProjectKosten[[#Headers],[Forfat_Percentage]],Tb_ProjectKosten[#Headers],0),0),2),AND(F809="Arbeidskosten",G809&lt;&gt;""),IFERROR(ROUND(V809*VLOOKUP(G809,Tb_KostenTypen[],3,0)*VLOOKUP(F809,Tb_ProjectKosten[],MATCH(Tb_ProjectKosten[[#Headers],[Forfat_Percentage]],Tb_ProjectKosten[#Headers],0),0),2),""),V809 &lt;=0,0),"")</f>
        <v/>
      </c>
      <c r="Y809" s="262"/>
      <c r="Z809" s="49"/>
      <c r="AA809" s="37" t="str" cm="1">
        <f t="array" ref="AA809">IFERROR(IF(INDEX(SubsidieTabel!$Q$1:$T$9,MATCH($F809,SubsidieTabel!$Q$1:$Q$9,0),IFERROR(MATCH(Methode_Keuze,SubsidieTabel!$Q$1:$T$1,0),2))&lt;&gt;1=TRUE,"ja",""),"")</f>
        <v/>
      </c>
    </row>
    <row r="810" spans="1:27" ht="15" customHeight="1" x14ac:dyDescent="0.25">
      <c r="A810" s="87"/>
      <c r="B810" s="219" t="str">
        <f>IF(A810&lt;&gt;"",_xlfn.MAXIFS($B$1:B809,$A$1:A809,A810)+1,"")</f>
        <v/>
      </c>
      <c r="C810" s="50"/>
      <c r="D810" s="50"/>
      <c r="E810" s="50"/>
      <c r="F810" s="50"/>
      <c r="G810" s="283"/>
      <c r="H810" s="296"/>
      <c r="I810" s="295"/>
      <c r="J810" s="295"/>
      <c r="K810" s="202"/>
      <c r="L810" s="202"/>
      <c r="M810" s="91" t="str">
        <f>IFERROR(VLOOKUP(H810,Lijsten!$H$1:$I$100,2,0),"")</f>
        <v/>
      </c>
      <c r="N810" s="91" t="str" cm="1">
        <f t="array" ref="N810">IFERROR(_xlfn.IFS(AND(LEFT(F810,6)="Arbeid",RIGHT(F810,3)&lt;&gt;"IKS"),IFERROR(VLOOKUP($G810,Tb_KostenTypen[],2,0),"tarief"),RIGHT(F810,3)="IKS","Uurtarief",LEFT(F810,6)="Arbeid","Uurtarief",AND(LEFT(F810,8)="Bijdrage",RIGHT(F810,15)="(vrijwilligers)"),"Vast tarief"),"")</f>
        <v/>
      </c>
      <c r="O810" s="92"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tarief",IF(LEFT(F810,8)="Bijdrage",VLOOKUP($F810,Tb_KostenTypen[],MATCH(Methode_Keuze,Tb_KostenTypen[#Headers],0),0),VLOOKUP($G810,Lijsten!L:O,4,0))),""),"")</f>
        <v/>
      </c>
      <c r="P810" s="92"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tarief",IF(LEFT(F810,8)="Bijdrage",VLOOKUP($F810,Tb_KostenTypen[],MATCH(Methode_Keuze,Tb_KostenTypen[#Headers],0),0),VLOOKUP($G810,Lijsten!L:O,4,0))),""),"")</f>
        <v/>
      </c>
      <c r="Q810" s="50"/>
      <c r="R810" s="50"/>
      <c r="S810" s="83"/>
      <c r="T810" s="51"/>
      <c r="U810" s="4" t="str" cm="1">
        <f t="array" ref="U810">IF(AA810&lt;&gt;"ja",_xlfn.IFNA(_xlfn.IFS(AND(O810&lt;&gt;"",F810&lt;&gt;"",RIGHT($N810,6)="tarief"),O810*Q810,S810&gt;0,IF(F810&lt;&gt;"",S810,"")),""),"")</f>
        <v/>
      </c>
      <c r="V810" s="4" t="str" cm="1">
        <f t="array" ref="V810">IF(AA810&lt;&gt;"ja",_xlfn.IFNA(_xlfn.IFS(AND(P810&lt;&gt;"",R810&lt;&gt;"",RIGHT($N810,6)="tarief"),P810*R810,T810&gt;0,T810),""),"")</f>
        <v/>
      </c>
      <c r="W810" s="4" t="str" cm="1">
        <f t="array" ref="W810">IFERROR(_xlfn.IFS(OR(F810="",LEFT(Methode_Keuze,4)="Geen"),"",AND(U810&lt;&gt;"",F810&lt;&gt;"Arbeidskosten"),ROUND(U810*VLOOKUP(F810,Tb_ProjectKosten[],MATCH(Tb_ProjectKosten[[#Headers],[Forfat_Percentage]],Tb_ProjectKosten[#Headers],0),0),2),AND(F810="Arbeidskosten",G810&lt;&gt;""),IFERROR(ROUND(U810*VLOOKUP(G810,Tb_KostenTypen[],3,0)*VLOOKUP(F810,Tb_ProjectKosten[],MATCH(Tb_ProjectKosten[[#Headers],[Forfat_Percentage]],Tb_ProjectKosten[#Headers],0),0),2),""),U810 &lt;=0,0),"")</f>
        <v/>
      </c>
      <c r="X810" s="4" t="str" cm="1">
        <f t="array" ref="X810">IFERROR(_xlfn.IFS(OR(F810="",LEFT(Methode_Keuze,4)="Geen"),"",AND(V810&lt;&gt;"",F810&lt;&gt;"Arbeidskosten"),ROUND(V810*VLOOKUP(F810,Tb_ProjectKosten[],MATCH(Tb_ProjectKosten[[#Headers],[Forfat_Percentage]],Tb_ProjectKosten[#Headers],0),0),2),AND(F810="Arbeidskosten",G810&lt;&gt;""),IFERROR(ROUND(V810*VLOOKUP(G810,Tb_KostenTypen[],3,0)*VLOOKUP(F810,Tb_ProjectKosten[],MATCH(Tb_ProjectKosten[[#Headers],[Forfat_Percentage]],Tb_ProjectKosten[#Headers],0),0),2),""),V810 &lt;=0,0),"")</f>
        <v/>
      </c>
      <c r="Y810" s="262"/>
      <c r="Z810" s="49"/>
      <c r="AA810" s="37" t="str" cm="1">
        <f t="array" ref="AA810">IFERROR(IF(INDEX(SubsidieTabel!$Q$1:$T$9,MATCH($F810,SubsidieTabel!$Q$1:$Q$9,0),IFERROR(MATCH(Methode_Keuze,SubsidieTabel!$Q$1:$T$1,0),2))&lt;&gt;1=TRUE,"ja",""),"")</f>
        <v/>
      </c>
    </row>
    <row r="811" spans="1:27" ht="15" customHeight="1" x14ac:dyDescent="0.25">
      <c r="A811" s="87"/>
      <c r="B811" s="219" t="str">
        <f>IF(A811&lt;&gt;"",_xlfn.MAXIFS($B$1:B810,$A$1:A810,A811)+1,"")</f>
        <v/>
      </c>
      <c r="C811" s="50"/>
      <c r="D811" s="50"/>
      <c r="E811" s="50"/>
      <c r="F811" s="50"/>
      <c r="G811" s="283"/>
      <c r="H811" s="296"/>
      <c r="I811" s="295"/>
      <c r="J811" s="295"/>
      <c r="K811" s="202"/>
      <c r="L811" s="202"/>
      <c r="M811" s="91" t="str">
        <f>IFERROR(VLOOKUP(H811,Lijsten!$H$1:$I$100,2,0),"")</f>
        <v/>
      </c>
      <c r="N811" s="91" t="str" cm="1">
        <f t="array" ref="N811">IFERROR(_xlfn.IFS(AND(LEFT(F811,6)="Arbeid",RIGHT(F811,3)&lt;&gt;"IKS"),IFERROR(VLOOKUP($G811,Tb_KostenTypen[],2,0),"tarief"),RIGHT(F811,3)="IKS","Uurtarief",LEFT(F811,6)="Arbeid","Uurtarief",AND(LEFT(F811,8)="Bijdrage",RIGHT(F811,15)="(vrijwilligers)"),"Vast tarief"),"")</f>
        <v/>
      </c>
      <c r="O811" s="92"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tarief",IF(LEFT(F811,8)="Bijdrage",VLOOKUP($F811,Tb_KostenTypen[],MATCH(Methode_Keuze,Tb_KostenTypen[#Headers],0),0),VLOOKUP($G811,Lijsten!L:O,4,0))),""),"")</f>
        <v/>
      </c>
      <c r="P811" s="92"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tarief",IF(LEFT(F811,8)="Bijdrage",VLOOKUP($F811,Tb_KostenTypen[],MATCH(Methode_Keuze,Tb_KostenTypen[#Headers],0),0),VLOOKUP($G811,Lijsten!L:O,4,0))),""),"")</f>
        <v/>
      </c>
      <c r="Q811" s="50"/>
      <c r="R811" s="50"/>
      <c r="S811" s="83"/>
      <c r="T811" s="51"/>
      <c r="U811" s="4" t="str" cm="1">
        <f t="array" ref="U811">IF(AA811&lt;&gt;"ja",_xlfn.IFNA(_xlfn.IFS(AND(O811&lt;&gt;"",F811&lt;&gt;"",RIGHT($N811,6)="tarief"),O811*Q811,S811&gt;0,IF(F811&lt;&gt;"",S811,"")),""),"")</f>
        <v/>
      </c>
      <c r="V811" s="4" t="str" cm="1">
        <f t="array" ref="V811">IF(AA811&lt;&gt;"ja",_xlfn.IFNA(_xlfn.IFS(AND(P811&lt;&gt;"",R811&lt;&gt;"",RIGHT($N811,6)="tarief"),P811*R811,T811&gt;0,T811),""),"")</f>
        <v/>
      </c>
      <c r="W811" s="4" t="str" cm="1">
        <f t="array" ref="W811">IFERROR(_xlfn.IFS(OR(F811="",LEFT(Methode_Keuze,4)="Geen"),"",AND(U811&lt;&gt;"",F811&lt;&gt;"Arbeidskosten"),ROUND(U811*VLOOKUP(F811,Tb_ProjectKosten[],MATCH(Tb_ProjectKosten[[#Headers],[Forfat_Percentage]],Tb_ProjectKosten[#Headers],0),0),2),AND(F811="Arbeidskosten",G811&lt;&gt;""),IFERROR(ROUND(U811*VLOOKUP(G811,Tb_KostenTypen[],3,0)*VLOOKUP(F811,Tb_ProjectKosten[],MATCH(Tb_ProjectKosten[[#Headers],[Forfat_Percentage]],Tb_ProjectKosten[#Headers],0),0),2),""),U811 &lt;=0,0),"")</f>
        <v/>
      </c>
      <c r="X811" s="4" t="str" cm="1">
        <f t="array" ref="X811">IFERROR(_xlfn.IFS(OR(F811="",LEFT(Methode_Keuze,4)="Geen"),"",AND(V811&lt;&gt;"",F811&lt;&gt;"Arbeidskosten"),ROUND(V811*VLOOKUP(F811,Tb_ProjectKosten[],MATCH(Tb_ProjectKosten[[#Headers],[Forfat_Percentage]],Tb_ProjectKosten[#Headers],0),0),2),AND(F811="Arbeidskosten",G811&lt;&gt;""),IFERROR(ROUND(V811*VLOOKUP(G811,Tb_KostenTypen[],3,0)*VLOOKUP(F811,Tb_ProjectKosten[],MATCH(Tb_ProjectKosten[[#Headers],[Forfat_Percentage]],Tb_ProjectKosten[#Headers],0),0),2),""),V811 &lt;=0,0),"")</f>
        <v/>
      </c>
      <c r="Y811" s="262"/>
      <c r="Z811" s="49"/>
      <c r="AA811" s="37" t="str" cm="1">
        <f t="array" ref="AA811">IFERROR(IF(INDEX(SubsidieTabel!$Q$1:$T$9,MATCH($F811,SubsidieTabel!$Q$1:$Q$9,0),IFERROR(MATCH(Methode_Keuze,SubsidieTabel!$Q$1:$T$1,0),2))&lt;&gt;1=TRUE,"ja",""),"")</f>
        <v/>
      </c>
    </row>
    <row r="812" spans="1:27" ht="15" customHeight="1" x14ac:dyDescent="0.25">
      <c r="A812" s="87"/>
      <c r="B812" s="219" t="str">
        <f>IF(A812&lt;&gt;"",_xlfn.MAXIFS($B$1:B811,$A$1:A811,A812)+1,"")</f>
        <v/>
      </c>
      <c r="C812" s="50"/>
      <c r="D812" s="50"/>
      <c r="E812" s="50"/>
      <c r="F812" s="50"/>
      <c r="G812" s="283"/>
      <c r="H812" s="296"/>
      <c r="I812" s="295"/>
      <c r="J812" s="295"/>
      <c r="K812" s="202"/>
      <c r="L812" s="202"/>
      <c r="M812" s="91" t="str">
        <f>IFERROR(VLOOKUP(H812,Lijsten!$H$1:$I$100,2,0),"")</f>
        <v/>
      </c>
      <c r="N812" s="91" t="str" cm="1">
        <f t="array" ref="N812">IFERROR(_xlfn.IFS(AND(LEFT(F812,6)="Arbeid",RIGHT(F812,3)&lt;&gt;"IKS"),IFERROR(VLOOKUP($G812,Tb_KostenTypen[],2,0),"tarief"),RIGHT(F812,3)="IKS","Uurtarief",LEFT(F812,6)="Arbeid","Uurtarief",AND(LEFT(F812,8)="Bijdrage",RIGHT(F812,15)="(vrijwilligers)"),"Vast tarief"),"")</f>
        <v/>
      </c>
      <c r="O812" s="92"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tarief",IF(LEFT(F812,8)="Bijdrage",VLOOKUP($F812,Tb_KostenTypen[],MATCH(Methode_Keuze,Tb_KostenTypen[#Headers],0),0),VLOOKUP($G812,Lijsten!L:O,4,0))),""),"")</f>
        <v/>
      </c>
      <c r="P812" s="92"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tarief",IF(LEFT(F812,8)="Bijdrage",VLOOKUP($F812,Tb_KostenTypen[],MATCH(Methode_Keuze,Tb_KostenTypen[#Headers],0),0),VLOOKUP($G812,Lijsten!L:O,4,0))),""),"")</f>
        <v/>
      </c>
      <c r="Q812" s="50"/>
      <c r="R812" s="50"/>
      <c r="S812" s="83"/>
      <c r="T812" s="51"/>
      <c r="U812" s="4" t="str" cm="1">
        <f t="array" ref="U812">IF(AA812&lt;&gt;"ja",_xlfn.IFNA(_xlfn.IFS(AND(O812&lt;&gt;"",F812&lt;&gt;"",RIGHT($N812,6)="tarief"),O812*Q812,S812&gt;0,IF(F812&lt;&gt;"",S812,"")),""),"")</f>
        <v/>
      </c>
      <c r="V812" s="4" t="str" cm="1">
        <f t="array" ref="V812">IF(AA812&lt;&gt;"ja",_xlfn.IFNA(_xlfn.IFS(AND(P812&lt;&gt;"",R812&lt;&gt;"",RIGHT($N812,6)="tarief"),P812*R812,T812&gt;0,T812),""),"")</f>
        <v/>
      </c>
      <c r="W812" s="4" t="str" cm="1">
        <f t="array" ref="W812">IFERROR(_xlfn.IFS(OR(F812="",LEFT(Methode_Keuze,4)="Geen"),"",AND(U812&lt;&gt;"",F812&lt;&gt;"Arbeidskosten"),ROUND(U812*VLOOKUP(F812,Tb_ProjectKosten[],MATCH(Tb_ProjectKosten[[#Headers],[Forfat_Percentage]],Tb_ProjectKosten[#Headers],0),0),2),AND(F812="Arbeidskosten",G812&lt;&gt;""),IFERROR(ROUND(U812*VLOOKUP(G812,Tb_KostenTypen[],3,0)*VLOOKUP(F812,Tb_ProjectKosten[],MATCH(Tb_ProjectKosten[[#Headers],[Forfat_Percentage]],Tb_ProjectKosten[#Headers],0),0),2),""),U812 &lt;=0,0),"")</f>
        <v/>
      </c>
      <c r="X812" s="4" t="str" cm="1">
        <f t="array" ref="X812">IFERROR(_xlfn.IFS(OR(F812="",LEFT(Methode_Keuze,4)="Geen"),"",AND(V812&lt;&gt;"",F812&lt;&gt;"Arbeidskosten"),ROUND(V812*VLOOKUP(F812,Tb_ProjectKosten[],MATCH(Tb_ProjectKosten[[#Headers],[Forfat_Percentage]],Tb_ProjectKosten[#Headers],0),0),2),AND(F812="Arbeidskosten",G812&lt;&gt;""),IFERROR(ROUND(V812*VLOOKUP(G812,Tb_KostenTypen[],3,0)*VLOOKUP(F812,Tb_ProjectKosten[],MATCH(Tb_ProjectKosten[[#Headers],[Forfat_Percentage]],Tb_ProjectKosten[#Headers],0),0),2),""),V812 &lt;=0,0),"")</f>
        <v/>
      </c>
      <c r="Y812" s="262"/>
      <c r="Z812" s="49"/>
      <c r="AA812" s="37" t="str" cm="1">
        <f t="array" ref="AA812">IFERROR(IF(INDEX(SubsidieTabel!$Q$1:$T$9,MATCH($F812,SubsidieTabel!$Q$1:$Q$9,0),IFERROR(MATCH(Methode_Keuze,SubsidieTabel!$Q$1:$T$1,0),2))&lt;&gt;1=TRUE,"ja",""),"")</f>
        <v/>
      </c>
    </row>
    <row r="813" spans="1:27" ht="15" customHeight="1" x14ac:dyDescent="0.25">
      <c r="A813" s="87"/>
      <c r="B813" s="219" t="str">
        <f>IF(A813&lt;&gt;"",_xlfn.MAXIFS($B$1:B812,$A$1:A812,A813)+1,"")</f>
        <v/>
      </c>
      <c r="C813" s="50"/>
      <c r="D813" s="50"/>
      <c r="E813" s="50"/>
      <c r="F813" s="50"/>
      <c r="G813" s="283"/>
      <c r="H813" s="296"/>
      <c r="I813" s="295"/>
      <c r="J813" s="295"/>
      <c r="K813" s="202"/>
      <c r="L813" s="202"/>
      <c r="M813" s="91" t="str">
        <f>IFERROR(VLOOKUP(H813,Lijsten!$H$1:$I$100,2,0),"")</f>
        <v/>
      </c>
      <c r="N813" s="91" t="str" cm="1">
        <f t="array" ref="N813">IFERROR(_xlfn.IFS(AND(LEFT(F813,6)="Arbeid",RIGHT(F813,3)&lt;&gt;"IKS"),IFERROR(VLOOKUP($G813,Tb_KostenTypen[],2,0),"tarief"),RIGHT(F813,3)="IKS","Uurtarief",LEFT(F813,6)="Arbeid","Uurtarief",AND(LEFT(F813,8)="Bijdrage",RIGHT(F813,15)="(vrijwilligers)"),"Vast tarief"),"")</f>
        <v/>
      </c>
      <c r="O813" s="92"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tarief",IF(LEFT(F813,8)="Bijdrage",VLOOKUP($F813,Tb_KostenTypen[],MATCH(Methode_Keuze,Tb_KostenTypen[#Headers],0),0),VLOOKUP($G813,Lijsten!L:O,4,0))),""),"")</f>
        <v/>
      </c>
      <c r="P813" s="92"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tarief",IF(LEFT(F813,8)="Bijdrage",VLOOKUP($F813,Tb_KostenTypen[],MATCH(Methode_Keuze,Tb_KostenTypen[#Headers],0),0),VLOOKUP($G813,Lijsten!L:O,4,0))),""),"")</f>
        <v/>
      </c>
      <c r="Q813" s="50"/>
      <c r="R813" s="50"/>
      <c r="S813" s="83"/>
      <c r="T813" s="51"/>
      <c r="U813" s="4" t="str" cm="1">
        <f t="array" ref="U813">IF(AA813&lt;&gt;"ja",_xlfn.IFNA(_xlfn.IFS(AND(O813&lt;&gt;"",F813&lt;&gt;"",RIGHT($N813,6)="tarief"),O813*Q813,S813&gt;0,IF(F813&lt;&gt;"",S813,"")),""),"")</f>
        <v/>
      </c>
      <c r="V813" s="4" t="str" cm="1">
        <f t="array" ref="V813">IF(AA813&lt;&gt;"ja",_xlfn.IFNA(_xlfn.IFS(AND(P813&lt;&gt;"",R813&lt;&gt;"",RIGHT($N813,6)="tarief"),P813*R813,T813&gt;0,T813),""),"")</f>
        <v/>
      </c>
      <c r="W813" s="4" t="str" cm="1">
        <f t="array" ref="W813">IFERROR(_xlfn.IFS(OR(F813="",LEFT(Methode_Keuze,4)="Geen"),"",AND(U813&lt;&gt;"",F813&lt;&gt;"Arbeidskosten"),ROUND(U813*VLOOKUP(F813,Tb_ProjectKosten[],MATCH(Tb_ProjectKosten[[#Headers],[Forfat_Percentage]],Tb_ProjectKosten[#Headers],0),0),2),AND(F813="Arbeidskosten",G813&lt;&gt;""),IFERROR(ROUND(U813*VLOOKUP(G813,Tb_KostenTypen[],3,0)*VLOOKUP(F813,Tb_ProjectKosten[],MATCH(Tb_ProjectKosten[[#Headers],[Forfat_Percentage]],Tb_ProjectKosten[#Headers],0),0),2),""),U813 &lt;=0,0),"")</f>
        <v/>
      </c>
      <c r="X813" s="4" t="str" cm="1">
        <f t="array" ref="X813">IFERROR(_xlfn.IFS(OR(F813="",LEFT(Methode_Keuze,4)="Geen"),"",AND(V813&lt;&gt;"",F813&lt;&gt;"Arbeidskosten"),ROUND(V813*VLOOKUP(F813,Tb_ProjectKosten[],MATCH(Tb_ProjectKosten[[#Headers],[Forfat_Percentage]],Tb_ProjectKosten[#Headers],0),0),2),AND(F813="Arbeidskosten",G813&lt;&gt;""),IFERROR(ROUND(V813*VLOOKUP(G813,Tb_KostenTypen[],3,0)*VLOOKUP(F813,Tb_ProjectKosten[],MATCH(Tb_ProjectKosten[[#Headers],[Forfat_Percentage]],Tb_ProjectKosten[#Headers],0),0),2),""),V813 &lt;=0,0),"")</f>
        <v/>
      </c>
      <c r="Y813" s="262"/>
      <c r="Z813" s="49"/>
      <c r="AA813" s="37" t="str" cm="1">
        <f t="array" ref="AA813">IFERROR(IF(INDEX(SubsidieTabel!$Q$1:$T$9,MATCH($F813,SubsidieTabel!$Q$1:$Q$9,0),IFERROR(MATCH(Methode_Keuze,SubsidieTabel!$Q$1:$T$1,0),2))&lt;&gt;1=TRUE,"ja",""),"")</f>
        <v/>
      </c>
    </row>
    <row r="814" spans="1:27" ht="15" customHeight="1" x14ac:dyDescent="0.25">
      <c r="A814" s="87"/>
      <c r="B814" s="219" t="str">
        <f>IF(A814&lt;&gt;"",_xlfn.MAXIFS($B$1:B813,$A$1:A813,A814)+1,"")</f>
        <v/>
      </c>
      <c r="C814" s="50"/>
      <c r="D814" s="50"/>
      <c r="E814" s="50"/>
      <c r="F814" s="50"/>
      <c r="G814" s="283"/>
      <c r="H814" s="296"/>
      <c r="I814" s="295"/>
      <c r="J814" s="295"/>
      <c r="K814" s="202"/>
      <c r="L814" s="202"/>
      <c r="M814" s="91" t="str">
        <f>IFERROR(VLOOKUP(H814,Lijsten!$H$1:$I$100,2,0),"")</f>
        <v/>
      </c>
      <c r="N814" s="91" t="str" cm="1">
        <f t="array" ref="N814">IFERROR(_xlfn.IFS(AND(LEFT(F814,6)="Arbeid",RIGHT(F814,3)&lt;&gt;"IKS"),IFERROR(VLOOKUP($G814,Tb_KostenTypen[],2,0),"tarief"),RIGHT(F814,3)="IKS","Uurtarief",LEFT(F814,6)="Arbeid","Uurtarief",AND(LEFT(F814,8)="Bijdrage",RIGHT(F814,15)="(vrijwilligers)"),"Vast tarief"),"")</f>
        <v/>
      </c>
      <c r="O814" s="92"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tarief",IF(LEFT(F814,8)="Bijdrage",VLOOKUP($F814,Tb_KostenTypen[],MATCH(Methode_Keuze,Tb_KostenTypen[#Headers],0),0),VLOOKUP($G814,Lijsten!L:O,4,0))),""),"")</f>
        <v/>
      </c>
      <c r="P814" s="92"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tarief",IF(LEFT(F814,8)="Bijdrage",VLOOKUP($F814,Tb_KostenTypen[],MATCH(Methode_Keuze,Tb_KostenTypen[#Headers],0),0),VLOOKUP($G814,Lijsten!L:O,4,0))),""),"")</f>
        <v/>
      </c>
      <c r="Q814" s="50"/>
      <c r="R814" s="50"/>
      <c r="S814" s="83"/>
      <c r="T814" s="51"/>
      <c r="U814" s="4" t="str" cm="1">
        <f t="array" ref="U814">IF(AA814&lt;&gt;"ja",_xlfn.IFNA(_xlfn.IFS(AND(O814&lt;&gt;"",F814&lt;&gt;"",RIGHT($N814,6)="tarief"),O814*Q814,S814&gt;0,IF(F814&lt;&gt;"",S814,"")),""),"")</f>
        <v/>
      </c>
      <c r="V814" s="4" t="str" cm="1">
        <f t="array" ref="V814">IF(AA814&lt;&gt;"ja",_xlfn.IFNA(_xlfn.IFS(AND(P814&lt;&gt;"",R814&lt;&gt;"",RIGHT($N814,6)="tarief"),P814*R814,T814&gt;0,T814),""),"")</f>
        <v/>
      </c>
      <c r="W814" s="4" t="str" cm="1">
        <f t="array" ref="W814">IFERROR(_xlfn.IFS(OR(F814="",LEFT(Methode_Keuze,4)="Geen"),"",AND(U814&lt;&gt;"",F814&lt;&gt;"Arbeidskosten"),ROUND(U814*VLOOKUP(F814,Tb_ProjectKosten[],MATCH(Tb_ProjectKosten[[#Headers],[Forfat_Percentage]],Tb_ProjectKosten[#Headers],0),0),2),AND(F814="Arbeidskosten",G814&lt;&gt;""),IFERROR(ROUND(U814*VLOOKUP(G814,Tb_KostenTypen[],3,0)*VLOOKUP(F814,Tb_ProjectKosten[],MATCH(Tb_ProjectKosten[[#Headers],[Forfat_Percentage]],Tb_ProjectKosten[#Headers],0),0),2),""),U814 &lt;=0,0),"")</f>
        <v/>
      </c>
      <c r="X814" s="4" t="str" cm="1">
        <f t="array" ref="X814">IFERROR(_xlfn.IFS(OR(F814="",LEFT(Methode_Keuze,4)="Geen"),"",AND(V814&lt;&gt;"",F814&lt;&gt;"Arbeidskosten"),ROUND(V814*VLOOKUP(F814,Tb_ProjectKosten[],MATCH(Tb_ProjectKosten[[#Headers],[Forfat_Percentage]],Tb_ProjectKosten[#Headers],0),0),2),AND(F814="Arbeidskosten",G814&lt;&gt;""),IFERROR(ROUND(V814*VLOOKUP(G814,Tb_KostenTypen[],3,0)*VLOOKUP(F814,Tb_ProjectKosten[],MATCH(Tb_ProjectKosten[[#Headers],[Forfat_Percentage]],Tb_ProjectKosten[#Headers],0),0),2),""),V814 &lt;=0,0),"")</f>
        <v/>
      </c>
      <c r="Y814" s="262"/>
      <c r="Z814" s="49"/>
      <c r="AA814" s="37" t="str" cm="1">
        <f t="array" ref="AA814">IFERROR(IF(INDEX(SubsidieTabel!$Q$1:$T$9,MATCH($F814,SubsidieTabel!$Q$1:$Q$9,0),IFERROR(MATCH(Methode_Keuze,SubsidieTabel!$Q$1:$T$1,0),2))&lt;&gt;1=TRUE,"ja",""),"")</f>
        <v/>
      </c>
    </row>
    <row r="815" spans="1:27" ht="15" customHeight="1" x14ac:dyDescent="0.25">
      <c r="A815" s="87"/>
      <c r="B815" s="219" t="str">
        <f>IF(A815&lt;&gt;"",_xlfn.MAXIFS($B$1:B814,$A$1:A814,A815)+1,"")</f>
        <v/>
      </c>
      <c r="C815" s="50"/>
      <c r="D815" s="50"/>
      <c r="E815" s="50"/>
      <c r="F815" s="50"/>
      <c r="G815" s="283"/>
      <c r="H815" s="296"/>
      <c r="I815" s="295"/>
      <c r="J815" s="295"/>
      <c r="K815" s="202"/>
      <c r="L815" s="202"/>
      <c r="M815" s="91" t="str">
        <f>IFERROR(VLOOKUP(H815,Lijsten!$H$1:$I$100,2,0),"")</f>
        <v/>
      </c>
      <c r="N815" s="91" t="str" cm="1">
        <f t="array" ref="N815">IFERROR(_xlfn.IFS(AND(LEFT(F815,6)="Arbeid",RIGHT(F815,3)&lt;&gt;"IKS"),IFERROR(VLOOKUP($G815,Tb_KostenTypen[],2,0),"tarief"),RIGHT(F815,3)="IKS","Uurtarief",LEFT(F815,6)="Arbeid","Uurtarief",AND(LEFT(F815,8)="Bijdrage",RIGHT(F815,15)="(vrijwilligers)"),"Vast tarief"),"")</f>
        <v/>
      </c>
      <c r="O815" s="92"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tarief",IF(LEFT(F815,8)="Bijdrage",VLOOKUP($F815,Tb_KostenTypen[],MATCH(Methode_Keuze,Tb_KostenTypen[#Headers],0),0),VLOOKUP($G815,Lijsten!L:O,4,0))),""),"")</f>
        <v/>
      </c>
      <c r="P815" s="92"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tarief",IF(LEFT(F815,8)="Bijdrage",VLOOKUP($F815,Tb_KostenTypen[],MATCH(Methode_Keuze,Tb_KostenTypen[#Headers],0),0),VLOOKUP($G815,Lijsten!L:O,4,0))),""),"")</f>
        <v/>
      </c>
      <c r="Q815" s="50"/>
      <c r="R815" s="50"/>
      <c r="S815" s="83"/>
      <c r="T815" s="51"/>
      <c r="U815" s="4" t="str" cm="1">
        <f t="array" ref="U815">IF(AA815&lt;&gt;"ja",_xlfn.IFNA(_xlfn.IFS(AND(O815&lt;&gt;"",F815&lt;&gt;"",RIGHT($N815,6)="tarief"),O815*Q815,S815&gt;0,IF(F815&lt;&gt;"",S815,"")),""),"")</f>
        <v/>
      </c>
      <c r="V815" s="4" t="str" cm="1">
        <f t="array" ref="V815">IF(AA815&lt;&gt;"ja",_xlfn.IFNA(_xlfn.IFS(AND(P815&lt;&gt;"",R815&lt;&gt;"",RIGHT($N815,6)="tarief"),P815*R815,T815&gt;0,T815),""),"")</f>
        <v/>
      </c>
      <c r="W815" s="4" t="str" cm="1">
        <f t="array" ref="W815">IFERROR(_xlfn.IFS(OR(F815="",LEFT(Methode_Keuze,4)="Geen"),"",AND(U815&lt;&gt;"",F815&lt;&gt;"Arbeidskosten"),ROUND(U815*VLOOKUP(F815,Tb_ProjectKosten[],MATCH(Tb_ProjectKosten[[#Headers],[Forfat_Percentage]],Tb_ProjectKosten[#Headers],0),0),2),AND(F815="Arbeidskosten",G815&lt;&gt;""),IFERROR(ROUND(U815*VLOOKUP(G815,Tb_KostenTypen[],3,0)*VLOOKUP(F815,Tb_ProjectKosten[],MATCH(Tb_ProjectKosten[[#Headers],[Forfat_Percentage]],Tb_ProjectKosten[#Headers],0),0),2),""),U815 &lt;=0,0),"")</f>
        <v/>
      </c>
      <c r="X815" s="4" t="str" cm="1">
        <f t="array" ref="X815">IFERROR(_xlfn.IFS(OR(F815="",LEFT(Methode_Keuze,4)="Geen"),"",AND(V815&lt;&gt;"",F815&lt;&gt;"Arbeidskosten"),ROUND(V815*VLOOKUP(F815,Tb_ProjectKosten[],MATCH(Tb_ProjectKosten[[#Headers],[Forfat_Percentage]],Tb_ProjectKosten[#Headers],0),0),2),AND(F815="Arbeidskosten",G815&lt;&gt;""),IFERROR(ROUND(V815*VLOOKUP(G815,Tb_KostenTypen[],3,0)*VLOOKUP(F815,Tb_ProjectKosten[],MATCH(Tb_ProjectKosten[[#Headers],[Forfat_Percentage]],Tb_ProjectKosten[#Headers],0),0),2),""),V815 &lt;=0,0),"")</f>
        <v/>
      </c>
      <c r="Y815" s="262"/>
      <c r="Z815" s="49"/>
      <c r="AA815" s="37" t="str" cm="1">
        <f t="array" ref="AA815">IFERROR(IF(INDEX(SubsidieTabel!$Q$1:$T$9,MATCH($F815,SubsidieTabel!$Q$1:$Q$9,0),IFERROR(MATCH(Methode_Keuze,SubsidieTabel!$Q$1:$T$1,0),2))&lt;&gt;1=TRUE,"ja",""),"")</f>
        <v/>
      </c>
    </row>
    <row r="816" spans="1:27" ht="15" customHeight="1" x14ac:dyDescent="0.25">
      <c r="A816" s="87"/>
      <c r="B816" s="219" t="str">
        <f>IF(A816&lt;&gt;"",_xlfn.MAXIFS($B$1:B815,$A$1:A815,A816)+1,"")</f>
        <v/>
      </c>
      <c r="C816" s="50"/>
      <c r="D816" s="50"/>
      <c r="E816" s="50"/>
      <c r="F816" s="50"/>
      <c r="G816" s="283"/>
      <c r="H816" s="296"/>
      <c r="I816" s="295"/>
      <c r="J816" s="295"/>
      <c r="K816" s="202"/>
      <c r="L816" s="202"/>
      <c r="M816" s="91" t="str">
        <f>IFERROR(VLOOKUP(H816,Lijsten!$H$1:$I$100,2,0),"")</f>
        <v/>
      </c>
      <c r="N816" s="91" t="str" cm="1">
        <f t="array" ref="N816">IFERROR(_xlfn.IFS(AND(LEFT(F816,6)="Arbeid",RIGHT(F816,3)&lt;&gt;"IKS"),IFERROR(VLOOKUP($G816,Tb_KostenTypen[],2,0),"tarief"),RIGHT(F816,3)="IKS","Uurtarief",LEFT(F816,6)="Arbeid","Uurtarief",AND(LEFT(F816,8)="Bijdrage",RIGHT(F816,15)="(vrijwilligers)"),"Vast tarief"),"")</f>
        <v/>
      </c>
      <c r="O816" s="92"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tarief",IF(LEFT(F816,8)="Bijdrage",VLOOKUP($F816,Tb_KostenTypen[],MATCH(Methode_Keuze,Tb_KostenTypen[#Headers],0),0),VLOOKUP($G816,Lijsten!L:O,4,0))),""),"")</f>
        <v/>
      </c>
      <c r="P816" s="92"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tarief",IF(LEFT(F816,8)="Bijdrage",VLOOKUP($F816,Tb_KostenTypen[],MATCH(Methode_Keuze,Tb_KostenTypen[#Headers],0),0),VLOOKUP($G816,Lijsten!L:O,4,0))),""),"")</f>
        <v/>
      </c>
      <c r="Q816" s="50"/>
      <c r="R816" s="50"/>
      <c r="S816" s="83"/>
      <c r="T816" s="51"/>
      <c r="U816" s="4" t="str" cm="1">
        <f t="array" ref="U816">IF(AA816&lt;&gt;"ja",_xlfn.IFNA(_xlfn.IFS(AND(O816&lt;&gt;"",F816&lt;&gt;"",RIGHT($N816,6)="tarief"),O816*Q816,S816&gt;0,IF(F816&lt;&gt;"",S816,"")),""),"")</f>
        <v/>
      </c>
      <c r="V816" s="4" t="str" cm="1">
        <f t="array" ref="V816">IF(AA816&lt;&gt;"ja",_xlfn.IFNA(_xlfn.IFS(AND(P816&lt;&gt;"",R816&lt;&gt;"",RIGHT($N816,6)="tarief"),P816*R816,T816&gt;0,T816),""),"")</f>
        <v/>
      </c>
      <c r="W816" s="4" t="str" cm="1">
        <f t="array" ref="W816">IFERROR(_xlfn.IFS(OR(F816="",LEFT(Methode_Keuze,4)="Geen"),"",AND(U816&lt;&gt;"",F816&lt;&gt;"Arbeidskosten"),ROUND(U816*VLOOKUP(F816,Tb_ProjectKosten[],MATCH(Tb_ProjectKosten[[#Headers],[Forfat_Percentage]],Tb_ProjectKosten[#Headers],0),0),2),AND(F816="Arbeidskosten",G816&lt;&gt;""),IFERROR(ROUND(U816*VLOOKUP(G816,Tb_KostenTypen[],3,0)*VLOOKUP(F816,Tb_ProjectKosten[],MATCH(Tb_ProjectKosten[[#Headers],[Forfat_Percentage]],Tb_ProjectKosten[#Headers],0),0),2),""),U816 &lt;=0,0),"")</f>
        <v/>
      </c>
      <c r="X816" s="4" t="str" cm="1">
        <f t="array" ref="X816">IFERROR(_xlfn.IFS(OR(F816="",LEFT(Methode_Keuze,4)="Geen"),"",AND(V816&lt;&gt;"",F816&lt;&gt;"Arbeidskosten"),ROUND(V816*VLOOKUP(F816,Tb_ProjectKosten[],MATCH(Tb_ProjectKosten[[#Headers],[Forfat_Percentage]],Tb_ProjectKosten[#Headers],0),0),2),AND(F816="Arbeidskosten",G816&lt;&gt;""),IFERROR(ROUND(V816*VLOOKUP(G816,Tb_KostenTypen[],3,0)*VLOOKUP(F816,Tb_ProjectKosten[],MATCH(Tb_ProjectKosten[[#Headers],[Forfat_Percentage]],Tb_ProjectKosten[#Headers],0),0),2),""),V816 &lt;=0,0),"")</f>
        <v/>
      </c>
      <c r="Y816" s="262"/>
      <c r="Z816" s="49"/>
      <c r="AA816" s="37" t="str" cm="1">
        <f t="array" ref="AA816">IFERROR(IF(INDEX(SubsidieTabel!$Q$1:$T$9,MATCH($F816,SubsidieTabel!$Q$1:$Q$9,0),IFERROR(MATCH(Methode_Keuze,SubsidieTabel!$Q$1:$T$1,0),2))&lt;&gt;1=TRUE,"ja",""),"")</f>
        <v/>
      </c>
    </row>
    <row r="817" spans="1:27" ht="15" customHeight="1" x14ac:dyDescent="0.25">
      <c r="A817" s="87"/>
      <c r="B817" s="219" t="str">
        <f>IF(A817&lt;&gt;"",_xlfn.MAXIFS($B$1:B816,$A$1:A816,A817)+1,"")</f>
        <v/>
      </c>
      <c r="C817" s="50"/>
      <c r="D817" s="50"/>
      <c r="E817" s="50"/>
      <c r="F817" s="50"/>
      <c r="G817" s="283"/>
      <c r="H817" s="296"/>
      <c r="I817" s="295"/>
      <c r="J817" s="295"/>
      <c r="K817" s="202"/>
      <c r="L817" s="202"/>
      <c r="M817" s="91" t="str">
        <f>IFERROR(VLOOKUP(H817,Lijsten!$H$1:$I$100,2,0),"")</f>
        <v/>
      </c>
      <c r="N817" s="91" t="str" cm="1">
        <f t="array" ref="N817">IFERROR(_xlfn.IFS(AND(LEFT(F817,6)="Arbeid",RIGHT(F817,3)&lt;&gt;"IKS"),IFERROR(VLOOKUP($G817,Tb_KostenTypen[],2,0),"tarief"),RIGHT(F817,3)="IKS","Uurtarief",LEFT(F817,6)="Arbeid","Uurtarief",AND(LEFT(F817,8)="Bijdrage",RIGHT(F817,15)="(vrijwilligers)"),"Vast tarief"),"")</f>
        <v/>
      </c>
      <c r="O817" s="92"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tarief",IF(LEFT(F817,8)="Bijdrage",VLOOKUP($F817,Tb_KostenTypen[],MATCH(Methode_Keuze,Tb_KostenTypen[#Headers],0),0),VLOOKUP($G817,Lijsten!L:O,4,0))),""),"")</f>
        <v/>
      </c>
      <c r="P817" s="92"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tarief",IF(LEFT(F817,8)="Bijdrage",VLOOKUP($F817,Tb_KostenTypen[],MATCH(Methode_Keuze,Tb_KostenTypen[#Headers],0),0),VLOOKUP($G817,Lijsten!L:O,4,0))),""),"")</f>
        <v/>
      </c>
      <c r="Q817" s="50"/>
      <c r="R817" s="50"/>
      <c r="S817" s="83"/>
      <c r="T817" s="51"/>
      <c r="U817" s="4" t="str" cm="1">
        <f t="array" ref="U817">IF(AA817&lt;&gt;"ja",_xlfn.IFNA(_xlfn.IFS(AND(O817&lt;&gt;"",F817&lt;&gt;"",RIGHT($N817,6)="tarief"),O817*Q817,S817&gt;0,IF(F817&lt;&gt;"",S817,"")),""),"")</f>
        <v/>
      </c>
      <c r="V817" s="4" t="str" cm="1">
        <f t="array" ref="V817">IF(AA817&lt;&gt;"ja",_xlfn.IFNA(_xlfn.IFS(AND(P817&lt;&gt;"",R817&lt;&gt;"",RIGHT($N817,6)="tarief"),P817*R817,T817&gt;0,T817),""),"")</f>
        <v/>
      </c>
      <c r="W817" s="4" t="str" cm="1">
        <f t="array" ref="W817">IFERROR(_xlfn.IFS(OR(F817="",LEFT(Methode_Keuze,4)="Geen"),"",AND(U817&lt;&gt;"",F817&lt;&gt;"Arbeidskosten"),ROUND(U817*VLOOKUP(F817,Tb_ProjectKosten[],MATCH(Tb_ProjectKosten[[#Headers],[Forfat_Percentage]],Tb_ProjectKosten[#Headers],0),0),2),AND(F817="Arbeidskosten",G817&lt;&gt;""),IFERROR(ROUND(U817*VLOOKUP(G817,Tb_KostenTypen[],3,0)*VLOOKUP(F817,Tb_ProjectKosten[],MATCH(Tb_ProjectKosten[[#Headers],[Forfat_Percentage]],Tb_ProjectKosten[#Headers],0),0),2),""),U817 &lt;=0,0),"")</f>
        <v/>
      </c>
      <c r="X817" s="4" t="str" cm="1">
        <f t="array" ref="X817">IFERROR(_xlfn.IFS(OR(F817="",LEFT(Methode_Keuze,4)="Geen"),"",AND(V817&lt;&gt;"",F817&lt;&gt;"Arbeidskosten"),ROUND(V817*VLOOKUP(F817,Tb_ProjectKosten[],MATCH(Tb_ProjectKosten[[#Headers],[Forfat_Percentage]],Tb_ProjectKosten[#Headers],0),0),2),AND(F817="Arbeidskosten",G817&lt;&gt;""),IFERROR(ROUND(V817*VLOOKUP(G817,Tb_KostenTypen[],3,0)*VLOOKUP(F817,Tb_ProjectKosten[],MATCH(Tb_ProjectKosten[[#Headers],[Forfat_Percentage]],Tb_ProjectKosten[#Headers],0),0),2),""),V817 &lt;=0,0),"")</f>
        <v/>
      </c>
      <c r="Y817" s="262"/>
      <c r="Z817" s="49"/>
      <c r="AA817" s="37" t="str" cm="1">
        <f t="array" ref="AA817">IFERROR(IF(INDEX(SubsidieTabel!$Q$1:$T$9,MATCH($F817,SubsidieTabel!$Q$1:$Q$9,0),IFERROR(MATCH(Methode_Keuze,SubsidieTabel!$Q$1:$T$1,0),2))&lt;&gt;1=TRUE,"ja",""),"")</f>
        <v/>
      </c>
    </row>
    <row r="818" spans="1:27" ht="15" customHeight="1" x14ac:dyDescent="0.25">
      <c r="A818" s="87"/>
      <c r="B818" s="219" t="str">
        <f>IF(A818&lt;&gt;"",_xlfn.MAXIFS($B$1:B817,$A$1:A817,A818)+1,"")</f>
        <v/>
      </c>
      <c r="C818" s="50"/>
      <c r="D818" s="50"/>
      <c r="E818" s="50"/>
      <c r="F818" s="50"/>
      <c r="G818" s="283"/>
      <c r="H818" s="296"/>
      <c r="I818" s="295"/>
      <c r="J818" s="295"/>
      <c r="K818" s="202"/>
      <c r="L818" s="202"/>
      <c r="M818" s="91" t="str">
        <f>IFERROR(VLOOKUP(H818,Lijsten!$H$1:$I$100,2,0),"")</f>
        <v/>
      </c>
      <c r="N818" s="91" t="str" cm="1">
        <f t="array" ref="N818">IFERROR(_xlfn.IFS(AND(LEFT(F818,6)="Arbeid",RIGHT(F818,3)&lt;&gt;"IKS"),IFERROR(VLOOKUP($G818,Tb_KostenTypen[],2,0),"tarief"),RIGHT(F818,3)="IKS","Uurtarief",LEFT(F818,6)="Arbeid","Uurtarief",AND(LEFT(F818,8)="Bijdrage",RIGHT(F818,15)="(vrijwilligers)"),"Vast tarief"),"")</f>
        <v/>
      </c>
      <c r="O818" s="92"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tarief",IF(LEFT(F818,8)="Bijdrage",VLOOKUP($F818,Tb_KostenTypen[],MATCH(Methode_Keuze,Tb_KostenTypen[#Headers],0),0),VLOOKUP($G818,Lijsten!L:O,4,0))),""),"")</f>
        <v/>
      </c>
      <c r="P818" s="92"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tarief",IF(LEFT(F818,8)="Bijdrage",VLOOKUP($F818,Tb_KostenTypen[],MATCH(Methode_Keuze,Tb_KostenTypen[#Headers],0),0),VLOOKUP($G818,Lijsten!L:O,4,0))),""),"")</f>
        <v/>
      </c>
      <c r="Q818" s="50"/>
      <c r="R818" s="50"/>
      <c r="S818" s="83"/>
      <c r="T818" s="51"/>
      <c r="U818" s="4" t="str" cm="1">
        <f t="array" ref="U818">IF(AA818&lt;&gt;"ja",_xlfn.IFNA(_xlfn.IFS(AND(O818&lt;&gt;"",F818&lt;&gt;"",RIGHT($N818,6)="tarief"),O818*Q818,S818&gt;0,IF(F818&lt;&gt;"",S818,"")),""),"")</f>
        <v/>
      </c>
      <c r="V818" s="4" t="str" cm="1">
        <f t="array" ref="V818">IF(AA818&lt;&gt;"ja",_xlfn.IFNA(_xlfn.IFS(AND(P818&lt;&gt;"",R818&lt;&gt;"",RIGHT($N818,6)="tarief"),P818*R818,T818&gt;0,T818),""),"")</f>
        <v/>
      </c>
      <c r="W818" s="4" t="str" cm="1">
        <f t="array" ref="W818">IFERROR(_xlfn.IFS(OR(F818="",LEFT(Methode_Keuze,4)="Geen"),"",AND(U818&lt;&gt;"",F818&lt;&gt;"Arbeidskosten"),ROUND(U818*VLOOKUP(F818,Tb_ProjectKosten[],MATCH(Tb_ProjectKosten[[#Headers],[Forfat_Percentage]],Tb_ProjectKosten[#Headers],0),0),2),AND(F818="Arbeidskosten",G818&lt;&gt;""),IFERROR(ROUND(U818*VLOOKUP(G818,Tb_KostenTypen[],3,0)*VLOOKUP(F818,Tb_ProjectKosten[],MATCH(Tb_ProjectKosten[[#Headers],[Forfat_Percentage]],Tb_ProjectKosten[#Headers],0),0),2),""),U818 &lt;=0,0),"")</f>
        <v/>
      </c>
      <c r="X818" s="4" t="str" cm="1">
        <f t="array" ref="X818">IFERROR(_xlfn.IFS(OR(F818="",LEFT(Methode_Keuze,4)="Geen"),"",AND(V818&lt;&gt;"",F818&lt;&gt;"Arbeidskosten"),ROUND(V818*VLOOKUP(F818,Tb_ProjectKosten[],MATCH(Tb_ProjectKosten[[#Headers],[Forfat_Percentage]],Tb_ProjectKosten[#Headers],0),0),2),AND(F818="Arbeidskosten",G818&lt;&gt;""),IFERROR(ROUND(V818*VLOOKUP(G818,Tb_KostenTypen[],3,0)*VLOOKUP(F818,Tb_ProjectKosten[],MATCH(Tb_ProjectKosten[[#Headers],[Forfat_Percentage]],Tb_ProjectKosten[#Headers],0),0),2),""),V818 &lt;=0,0),"")</f>
        <v/>
      </c>
      <c r="Y818" s="262"/>
      <c r="Z818" s="49"/>
      <c r="AA818" s="37" t="str" cm="1">
        <f t="array" ref="AA818">IFERROR(IF(INDEX(SubsidieTabel!$Q$1:$T$9,MATCH($F818,SubsidieTabel!$Q$1:$Q$9,0),IFERROR(MATCH(Methode_Keuze,SubsidieTabel!$Q$1:$T$1,0),2))&lt;&gt;1=TRUE,"ja",""),"")</f>
        <v/>
      </c>
    </row>
    <row r="819" spans="1:27" ht="15" customHeight="1" x14ac:dyDescent="0.25">
      <c r="A819" s="87"/>
      <c r="B819" s="219" t="str">
        <f>IF(A819&lt;&gt;"",_xlfn.MAXIFS($B$1:B818,$A$1:A818,A819)+1,"")</f>
        <v/>
      </c>
      <c r="C819" s="50"/>
      <c r="D819" s="50"/>
      <c r="E819" s="50"/>
      <c r="F819" s="50"/>
      <c r="G819" s="283"/>
      <c r="H819" s="296"/>
      <c r="I819" s="295"/>
      <c r="J819" s="295"/>
      <c r="K819" s="202"/>
      <c r="L819" s="202"/>
      <c r="M819" s="91" t="str">
        <f>IFERROR(VLOOKUP(H819,Lijsten!$H$1:$I$100,2,0),"")</f>
        <v/>
      </c>
      <c r="N819" s="91" t="str" cm="1">
        <f t="array" ref="N819">IFERROR(_xlfn.IFS(AND(LEFT(F819,6)="Arbeid",RIGHT(F819,3)&lt;&gt;"IKS"),IFERROR(VLOOKUP($G819,Tb_KostenTypen[],2,0),"tarief"),RIGHT(F819,3)="IKS","Uurtarief",LEFT(F819,6)="Arbeid","Uurtarief",AND(LEFT(F819,8)="Bijdrage",RIGHT(F819,15)="(vrijwilligers)"),"Vast tarief"),"")</f>
        <v/>
      </c>
      <c r="O819" s="92"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tarief",IF(LEFT(F819,8)="Bijdrage",VLOOKUP($F819,Tb_KostenTypen[],MATCH(Methode_Keuze,Tb_KostenTypen[#Headers],0),0),VLOOKUP($G819,Lijsten!L:O,4,0))),""),"")</f>
        <v/>
      </c>
      <c r="P819" s="92"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tarief",IF(LEFT(F819,8)="Bijdrage",VLOOKUP($F819,Tb_KostenTypen[],MATCH(Methode_Keuze,Tb_KostenTypen[#Headers],0),0),VLOOKUP($G819,Lijsten!L:O,4,0))),""),"")</f>
        <v/>
      </c>
      <c r="Q819" s="50"/>
      <c r="R819" s="50"/>
      <c r="S819" s="83"/>
      <c r="T819" s="51"/>
      <c r="U819" s="4" t="str" cm="1">
        <f t="array" ref="U819">IF(AA819&lt;&gt;"ja",_xlfn.IFNA(_xlfn.IFS(AND(O819&lt;&gt;"",F819&lt;&gt;"",RIGHT($N819,6)="tarief"),O819*Q819,S819&gt;0,IF(F819&lt;&gt;"",S819,"")),""),"")</f>
        <v/>
      </c>
      <c r="V819" s="4" t="str" cm="1">
        <f t="array" ref="V819">IF(AA819&lt;&gt;"ja",_xlfn.IFNA(_xlfn.IFS(AND(P819&lt;&gt;"",R819&lt;&gt;"",RIGHT($N819,6)="tarief"),P819*R819,T819&gt;0,T819),""),"")</f>
        <v/>
      </c>
      <c r="W819" s="4" t="str" cm="1">
        <f t="array" ref="W819">IFERROR(_xlfn.IFS(OR(F819="",LEFT(Methode_Keuze,4)="Geen"),"",AND(U819&lt;&gt;"",F819&lt;&gt;"Arbeidskosten"),ROUND(U819*VLOOKUP(F819,Tb_ProjectKosten[],MATCH(Tb_ProjectKosten[[#Headers],[Forfat_Percentage]],Tb_ProjectKosten[#Headers],0),0),2),AND(F819="Arbeidskosten",G819&lt;&gt;""),IFERROR(ROUND(U819*VLOOKUP(G819,Tb_KostenTypen[],3,0)*VLOOKUP(F819,Tb_ProjectKosten[],MATCH(Tb_ProjectKosten[[#Headers],[Forfat_Percentage]],Tb_ProjectKosten[#Headers],0),0),2),""),U819 &lt;=0,0),"")</f>
        <v/>
      </c>
      <c r="X819" s="4" t="str" cm="1">
        <f t="array" ref="X819">IFERROR(_xlfn.IFS(OR(F819="",LEFT(Methode_Keuze,4)="Geen"),"",AND(V819&lt;&gt;"",F819&lt;&gt;"Arbeidskosten"),ROUND(V819*VLOOKUP(F819,Tb_ProjectKosten[],MATCH(Tb_ProjectKosten[[#Headers],[Forfat_Percentage]],Tb_ProjectKosten[#Headers],0),0),2),AND(F819="Arbeidskosten",G819&lt;&gt;""),IFERROR(ROUND(V819*VLOOKUP(G819,Tb_KostenTypen[],3,0)*VLOOKUP(F819,Tb_ProjectKosten[],MATCH(Tb_ProjectKosten[[#Headers],[Forfat_Percentage]],Tb_ProjectKosten[#Headers],0),0),2),""),V819 &lt;=0,0),"")</f>
        <v/>
      </c>
      <c r="Y819" s="262"/>
      <c r="Z819" s="49"/>
      <c r="AA819" s="37" t="str" cm="1">
        <f t="array" ref="AA819">IFERROR(IF(INDEX(SubsidieTabel!$Q$1:$T$9,MATCH($F819,SubsidieTabel!$Q$1:$Q$9,0),IFERROR(MATCH(Methode_Keuze,SubsidieTabel!$Q$1:$T$1,0),2))&lt;&gt;1=TRUE,"ja",""),"")</f>
        <v/>
      </c>
    </row>
    <row r="820" spans="1:27" ht="15" customHeight="1" x14ac:dyDescent="0.25">
      <c r="A820" s="87"/>
      <c r="B820" s="219" t="str">
        <f>IF(A820&lt;&gt;"",_xlfn.MAXIFS($B$1:B819,$A$1:A819,A820)+1,"")</f>
        <v/>
      </c>
      <c r="C820" s="50"/>
      <c r="D820" s="50"/>
      <c r="E820" s="50"/>
      <c r="F820" s="50"/>
      <c r="G820" s="283"/>
      <c r="H820" s="296"/>
      <c r="I820" s="295"/>
      <c r="J820" s="295"/>
      <c r="K820" s="202"/>
      <c r="L820" s="202"/>
      <c r="M820" s="91" t="str">
        <f>IFERROR(VLOOKUP(H820,Lijsten!$H$1:$I$100,2,0),"")</f>
        <v/>
      </c>
      <c r="N820" s="91" t="str" cm="1">
        <f t="array" ref="N820">IFERROR(_xlfn.IFS(AND(LEFT(F820,6)="Arbeid",RIGHT(F820,3)&lt;&gt;"IKS"),IFERROR(VLOOKUP($G820,Tb_KostenTypen[],2,0),"tarief"),RIGHT(F820,3)="IKS","Uurtarief",LEFT(F820,6)="Arbeid","Uurtarief",AND(LEFT(F820,8)="Bijdrage",RIGHT(F820,15)="(vrijwilligers)"),"Vast tarief"),"")</f>
        <v/>
      </c>
      <c r="O820" s="92"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tarief",IF(LEFT(F820,8)="Bijdrage",VLOOKUP($F820,Tb_KostenTypen[],MATCH(Methode_Keuze,Tb_KostenTypen[#Headers],0),0),VLOOKUP($G820,Lijsten!L:O,4,0))),""),"")</f>
        <v/>
      </c>
      <c r="P820" s="92"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tarief",IF(LEFT(F820,8)="Bijdrage",VLOOKUP($F820,Tb_KostenTypen[],MATCH(Methode_Keuze,Tb_KostenTypen[#Headers],0),0),VLOOKUP($G820,Lijsten!L:O,4,0))),""),"")</f>
        <v/>
      </c>
      <c r="Q820" s="50"/>
      <c r="R820" s="50"/>
      <c r="S820" s="83"/>
      <c r="T820" s="51"/>
      <c r="U820" s="4" t="str" cm="1">
        <f t="array" ref="U820">IF(AA820&lt;&gt;"ja",_xlfn.IFNA(_xlfn.IFS(AND(O820&lt;&gt;"",F820&lt;&gt;"",RIGHT($N820,6)="tarief"),O820*Q820,S820&gt;0,IF(F820&lt;&gt;"",S820,"")),""),"")</f>
        <v/>
      </c>
      <c r="V820" s="4" t="str" cm="1">
        <f t="array" ref="V820">IF(AA820&lt;&gt;"ja",_xlfn.IFNA(_xlfn.IFS(AND(P820&lt;&gt;"",R820&lt;&gt;"",RIGHT($N820,6)="tarief"),P820*R820,T820&gt;0,T820),""),"")</f>
        <v/>
      </c>
      <c r="W820" s="4" t="str" cm="1">
        <f t="array" ref="W820">IFERROR(_xlfn.IFS(OR(F820="",LEFT(Methode_Keuze,4)="Geen"),"",AND(U820&lt;&gt;"",F820&lt;&gt;"Arbeidskosten"),ROUND(U820*VLOOKUP(F820,Tb_ProjectKosten[],MATCH(Tb_ProjectKosten[[#Headers],[Forfat_Percentage]],Tb_ProjectKosten[#Headers],0),0),2),AND(F820="Arbeidskosten",G820&lt;&gt;""),IFERROR(ROUND(U820*VLOOKUP(G820,Tb_KostenTypen[],3,0)*VLOOKUP(F820,Tb_ProjectKosten[],MATCH(Tb_ProjectKosten[[#Headers],[Forfat_Percentage]],Tb_ProjectKosten[#Headers],0),0),2),""),U820 &lt;=0,0),"")</f>
        <v/>
      </c>
      <c r="X820" s="4" t="str" cm="1">
        <f t="array" ref="X820">IFERROR(_xlfn.IFS(OR(F820="",LEFT(Methode_Keuze,4)="Geen"),"",AND(V820&lt;&gt;"",F820&lt;&gt;"Arbeidskosten"),ROUND(V820*VLOOKUP(F820,Tb_ProjectKosten[],MATCH(Tb_ProjectKosten[[#Headers],[Forfat_Percentage]],Tb_ProjectKosten[#Headers],0),0),2),AND(F820="Arbeidskosten",G820&lt;&gt;""),IFERROR(ROUND(V820*VLOOKUP(G820,Tb_KostenTypen[],3,0)*VLOOKUP(F820,Tb_ProjectKosten[],MATCH(Tb_ProjectKosten[[#Headers],[Forfat_Percentage]],Tb_ProjectKosten[#Headers],0),0),2),""),V820 &lt;=0,0),"")</f>
        <v/>
      </c>
      <c r="Y820" s="262"/>
      <c r="Z820" s="49"/>
      <c r="AA820" s="37" t="str" cm="1">
        <f t="array" ref="AA820">IFERROR(IF(INDEX(SubsidieTabel!$Q$1:$T$9,MATCH($F820,SubsidieTabel!$Q$1:$Q$9,0),IFERROR(MATCH(Methode_Keuze,SubsidieTabel!$Q$1:$T$1,0),2))&lt;&gt;1=TRUE,"ja",""),"")</f>
        <v/>
      </c>
    </row>
    <row r="821" spans="1:27" ht="15" customHeight="1" x14ac:dyDescent="0.25">
      <c r="A821" s="87"/>
      <c r="B821" s="219" t="str">
        <f>IF(A821&lt;&gt;"",_xlfn.MAXIFS($B$1:B820,$A$1:A820,A821)+1,"")</f>
        <v/>
      </c>
      <c r="C821" s="50"/>
      <c r="D821" s="50"/>
      <c r="E821" s="50"/>
      <c r="F821" s="50"/>
      <c r="G821" s="283"/>
      <c r="H821" s="296"/>
      <c r="I821" s="295"/>
      <c r="J821" s="295"/>
      <c r="K821" s="202"/>
      <c r="L821" s="202"/>
      <c r="M821" s="91" t="str">
        <f>IFERROR(VLOOKUP(H821,Lijsten!$H$1:$I$100,2,0),"")</f>
        <v/>
      </c>
      <c r="N821" s="91" t="str" cm="1">
        <f t="array" ref="N821">IFERROR(_xlfn.IFS(AND(LEFT(F821,6)="Arbeid",RIGHT(F821,3)&lt;&gt;"IKS"),IFERROR(VLOOKUP($G821,Tb_KostenTypen[],2,0),"tarief"),RIGHT(F821,3)="IKS","Uurtarief",LEFT(F821,6)="Arbeid","Uurtarief",AND(LEFT(F821,8)="Bijdrage",RIGHT(F821,15)="(vrijwilligers)"),"Vast tarief"),"")</f>
        <v/>
      </c>
      <c r="O821" s="92"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tarief",IF(LEFT(F821,8)="Bijdrage",VLOOKUP($F821,Tb_KostenTypen[],MATCH(Methode_Keuze,Tb_KostenTypen[#Headers],0),0),VLOOKUP($G821,Lijsten!L:O,4,0))),""),"")</f>
        <v/>
      </c>
      <c r="P821" s="92"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tarief",IF(LEFT(F821,8)="Bijdrage",VLOOKUP($F821,Tb_KostenTypen[],MATCH(Methode_Keuze,Tb_KostenTypen[#Headers],0),0),VLOOKUP($G821,Lijsten!L:O,4,0))),""),"")</f>
        <v/>
      </c>
      <c r="Q821" s="50"/>
      <c r="R821" s="50"/>
      <c r="S821" s="83"/>
      <c r="T821" s="51"/>
      <c r="U821" s="4" t="str" cm="1">
        <f t="array" ref="U821">IF(AA821&lt;&gt;"ja",_xlfn.IFNA(_xlfn.IFS(AND(O821&lt;&gt;"",F821&lt;&gt;"",RIGHT($N821,6)="tarief"),O821*Q821,S821&gt;0,IF(F821&lt;&gt;"",S821,"")),""),"")</f>
        <v/>
      </c>
      <c r="V821" s="4" t="str" cm="1">
        <f t="array" ref="V821">IF(AA821&lt;&gt;"ja",_xlfn.IFNA(_xlfn.IFS(AND(P821&lt;&gt;"",R821&lt;&gt;"",RIGHT($N821,6)="tarief"),P821*R821,T821&gt;0,T821),""),"")</f>
        <v/>
      </c>
      <c r="W821" s="4" t="str" cm="1">
        <f t="array" ref="W821">IFERROR(_xlfn.IFS(OR(F821="",LEFT(Methode_Keuze,4)="Geen"),"",AND(U821&lt;&gt;"",F821&lt;&gt;"Arbeidskosten"),ROUND(U821*VLOOKUP(F821,Tb_ProjectKosten[],MATCH(Tb_ProjectKosten[[#Headers],[Forfat_Percentage]],Tb_ProjectKosten[#Headers],0),0),2),AND(F821="Arbeidskosten",G821&lt;&gt;""),IFERROR(ROUND(U821*VLOOKUP(G821,Tb_KostenTypen[],3,0)*VLOOKUP(F821,Tb_ProjectKosten[],MATCH(Tb_ProjectKosten[[#Headers],[Forfat_Percentage]],Tb_ProjectKosten[#Headers],0),0),2),""),U821 &lt;=0,0),"")</f>
        <v/>
      </c>
      <c r="X821" s="4" t="str" cm="1">
        <f t="array" ref="X821">IFERROR(_xlfn.IFS(OR(F821="",LEFT(Methode_Keuze,4)="Geen"),"",AND(V821&lt;&gt;"",F821&lt;&gt;"Arbeidskosten"),ROUND(V821*VLOOKUP(F821,Tb_ProjectKosten[],MATCH(Tb_ProjectKosten[[#Headers],[Forfat_Percentage]],Tb_ProjectKosten[#Headers],0),0),2),AND(F821="Arbeidskosten",G821&lt;&gt;""),IFERROR(ROUND(V821*VLOOKUP(G821,Tb_KostenTypen[],3,0)*VLOOKUP(F821,Tb_ProjectKosten[],MATCH(Tb_ProjectKosten[[#Headers],[Forfat_Percentage]],Tb_ProjectKosten[#Headers],0),0),2),""),V821 &lt;=0,0),"")</f>
        <v/>
      </c>
      <c r="Y821" s="262"/>
      <c r="Z821" s="49"/>
      <c r="AA821" s="37" t="str" cm="1">
        <f t="array" ref="AA821">IFERROR(IF(INDEX(SubsidieTabel!$Q$1:$T$9,MATCH($F821,SubsidieTabel!$Q$1:$Q$9,0),IFERROR(MATCH(Methode_Keuze,SubsidieTabel!$Q$1:$T$1,0),2))&lt;&gt;1=TRUE,"ja",""),"")</f>
        <v/>
      </c>
    </row>
    <row r="822" spans="1:27" ht="15" customHeight="1" x14ac:dyDescent="0.25">
      <c r="A822" s="87"/>
      <c r="B822" s="219" t="str">
        <f>IF(A822&lt;&gt;"",_xlfn.MAXIFS($B$1:B821,$A$1:A821,A822)+1,"")</f>
        <v/>
      </c>
      <c r="C822" s="50"/>
      <c r="D822" s="50"/>
      <c r="E822" s="50"/>
      <c r="F822" s="50"/>
      <c r="G822" s="283"/>
      <c r="H822" s="296"/>
      <c r="I822" s="295"/>
      <c r="J822" s="295"/>
      <c r="K822" s="202"/>
      <c r="L822" s="202"/>
      <c r="M822" s="91" t="str">
        <f>IFERROR(VLOOKUP(H822,Lijsten!$H$1:$I$100,2,0),"")</f>
        <v/>
      </c>
      <c r="N822" s="91" t="str" cm="1">
        <f t="array" ref="N822">IFERROR(_xlfn.IFS(AND(LEFT(F822,6)="Arbeid",RIGHT(F822,3)&lt;&gt;"IKS"),IFERROR(VLOOKUP($G822,Tb_KostenTypen[],2,0),"tarief"),RIGHT(F822,3)="IKS","Uurtarief",LEFT(F822,6)="Arbeid","Uurtarief",AND(LEFT(F822,8)="Bijdrage",RIGHT(F822,15)="(vrijwilligers)"),"Vast tarief"),"")</f>
        <v/>
      </c>
      <c r="O822" s="92"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tarief",IF(LEFT(F822,8)="Bijdrage",VLOOKUP($F822,Tb_KostenTypen[],MATCH(Methode_Keuze,Tb_KostenTypen[#Headers],0),0),VLOOKUP($G822,Lijsten!L:O,4,0))),""),"")</f>
        <v/>
      </c>
      <c r="P822" s="92"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tarief",IF(LEFT(F822,8)="Bijdrage",VLOOKUP($F822,Tb_KostenTypen[],MATCH(Methode_Keuze,Tb_KostenTypen[#Headers],0),0),VLOOKUP($G822,Lijsten!L:O,4,0))),""),"")</f>
        <v/>
      </c>
      <c r="Q822" s="50"/>
      <c r="R822" s="50"/>
      <c r="S822" s="83"/>
      <c r="T822" s="51"/>
      <c r="U822" s="4" t="str" cm="1">
        <f t="array" ref="U822">IF(AA822&lt;&gt;"ja",_xlfn.IFNA(_xlfn.IFS(AND(O822&lt;&gt;"",F822&lt;&gt;"",RIGHT($N822,6)="tarief"),O822*Q822,S822&gt;0,IF(F822&lt;&gt;"",S822,"")),""),"")</f>
        <v/>
      </c>
      <c r="V822" s="4" t="str" cm="1">
        <f t="array" ref="V822">IF(AA822&lt;&gt;"ja",_xlfn.IFNA(_xlfn.IFS(AND(P822&lt;&gt;"",R822&lt;&gt;"",RIGHT($N822,6)="tarief"),P822*R822,T822&gt;0,T822),""),"")</f>
        <v/>
      </c>
      <c r="W822" s="4" t="str" cm="1">
        <f t="array" ref="W822">IFERROR(_xlfn.IFS(OR(F822="",LEFT(Methode_Keuze,4)="Geen"),"",AND(U822&lt;&gt;"",F822&lt;&gt;"Arbeidskosten"),ROUND(U822*VLOOKUP(F822,Tb_ProjectKosten[],MATCH(Tb_ProjectKosten[[#Headers],[Forfat_Percentage]],Tb_ProjectKosten[#Headers],0),0),2),AND(F822="Arbeidskosten",G822&lt;&gt;""),IFERROR(ROUND(U822*VLOOKUP(G822,Tb_KostenTypen[],3,0)*VLOOKUP(F822,Tb_ProjectKosten[],MATCH(Tb_ProjectKosten[[#Headers],[Forfat_Percentage]],Tb_ProjectKosten[#Headers],0),0),2),""),U822 &lt;=0,0),"")</f>
        <v/>
      </c>
      <c r="X822" s="4" t="str" cm="1">
        <f t="array" ref="X822">IFERROR(_xlfn.IFS(OR(F822="",LEFT(Methode_Keuze,4)="Geen"),"",AND(V822&lt;&gt;"",F822&lt;&gt;"Arbeidskosten"),ROUND(V822*VLOOKUP(F822,Tb_ProjectKosten[],MATCH(Tb_ProjectKosten[[#Headers],[Forfat_Percentage]],Tb_ProjectKosten[#Headers],0),0),2),AND(F822="Arbeidskosten",G822&lt;&gt;""),IFERROR(ROUND(V822*VLOOKUP(G822,Tb_KostenTypen[],3,0)*VLOOKUP(F822,Tb_ProjectKosten[],MATCH(Tb_ProjectKosten[[#Headers],[Forfat_Percentage]],Tb_ProjectKosten[#Headers],0),0),2),""),V822 &lt;=0,0),"")</f>
        <v/>
      </c>
      <c r="Y822" s="262"/>
      <c r="Z822" s="49"/>
      <c r="AA822" s="37" t="str" cm="1">
        <f t="array" ref="AA822">IFERROR(IF(INDEX(SubsidieTabel!$Q$1:$T$9,MATCH($F822,SubsidieTabel!$Q$1:$Q$9,0),IFERROR(MATCH(Methode_Keuze,SubsidieTabel!$Q$1:$T$1,0),2))&lt;&gt;1=TRUE,"ja",""),"")</f>
        <v/>
      </c>
    </row>
    <row r="823" spans="1:27" ht="15" customHeight="1" x14ac:dyDescent="0.25">
      <c r="A823" s="87"/>
      <c r="B823" s="219" t="str">
        <f>IF(A823&lt;&gt;"",_xlfn.MAXIFS($B$1:B822,$A$1:A822,A823)+1,"")</f>
        <v/>
      </c>
      <c r="C823" s="50"/>
      <c r="D823" s="50"/>
      <c r="E823" s="50"/>
      <c r="F823" s="50"/>
      <c r="G823" s="283"/>
      <c r="H823" s="296"/>
      <c r="I823" s="295"/>
      <c r="J823" s="295"/>
      <c r="K823" s="202"/>
      <c r="L823" s="202"/>
      <c r="M823" s="91" t="str">
        <f>IFERROR(VLOOKUP(H823,Lijsten!$H$1:$I$100,2,0),"")</f>
        <v/>
      </c>
      <c r="N823" s="91" t="str" cm="1">
        <f t="array" ref="N823">IFERROR(_xlfn.IFS(AND(LEFT(F823,6)="Arbeid",RIGHT(F823,3)&lt;&gt;"IKS"),IFERROR(VLOOKUP($G823,Tb_KostenTypen[],2,0),"tarief"),RIGHT(F823,3)="IKS","Uurtarief",LEFT(F823,6)="Arbeid","Uurtarief",AND(LEFT(F823,8)="Bijdrage",RIGHT(F823,15)="(vrijwilligers)"),"Vast tarief"),"")</f>
        <v/>
      </c>
      <c r="O823" s="92"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tarief",IF(LEFT(F823,8)="Bijdrage",VLOOKUP($F823,Tb_KostenTypen[],MATCH(Methode_Keuze,Tb_KostenTypen[#Headers],0),0),VLOOKUP($G823,Lijsten!L:O,4,0))),""),"")</f>
        <v/>
      </c>
      <c r="P823" s="92"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tarief",IF(LEFT(F823,8)="Bijdrage",VLOOKUP($F823,Tb_KostenTypen[],MATCH(Methode_Keuze,Tb_KostenTypen[#Headers],0),0),VLOOKUP($G823,Lijsten!L:O,4,0))),""),"")</f>
        <v/>
      </c>
      <c r="Q823" s="50"/>
      <c r="R823" s="50"/>
      <c r="S823" s="83"/>
      <c r="T823" s="51"/>
      <c r="U823" s="4" t="str" cm="1">
        <f t="array" ref="U823">IF(AA823&lt;&gt;"ja",_xlfn.IFNA(_xlfn.IFS(AND(O823&lt;&gt;"",F823&lt;&gt;"",RIGHT($N823,6)="tarief"),O823*Q823,S823&gt;0,IF(F823&lt;&gt;"",S823,"")),""),"")</f>
        <v/>
      </c>
      <c r="V823" s="4" t="str" cm="1">
        <f t="array" ref="V823">IF(AA823&lt;&gt;"ja",_xlfn.IFNA(_xlfn.IFS(AND(P823&lt;&gt;"",R823&lt;&gt;"",RIGHT($N823,6)="tarief"),P823*R823,T823&gt;0,T823),""),"")</f>
        <v/>
      </c>
      <c r="W823" s="4" t="str" cm="1">
        <f t="array" ref="W823">IFERROR(_xlfn.IFS(OR(F823="",LEFT(Methode_Keuze,4)="Geen"),"",AND(U823&lt;&gt;"",F823&lt;&gt;"Arbeidskosten"),ROUND(U823*VLOOKUP(F823,Tb_ProjectKosten[],MATCH(Tb_ProjectKosten[[#Headers],[Forfat_Percentage]],Tb_ProjectKosten[#Headers],0),0),2),AND(F823="Arbeidskosten",G823&lt;&gt;""),IFERROR(ROUND(U823*VLOOKUP(G823,Tb_KostenTypen[],3,0)*VLOOKUP(F823,Tb_ProjectKosten[],MATCH(Tb_ProjectKosten[[#Headers],[Forfat_Percentage]],Tb_ProjectKosten[#Headers],0),0),2),""),U823 &lt;=0,0),"")</f>
        <v/>
      </c>
      <c r="X823" s="4" t="str" cm="1">
        <f t="array" ref="X823">IFERROR(_xlfn.IFS(OR(F823="",LEFT(Methode_Keuze,4)="Geen"),"",AND(V823&lt;&gt;"",F823&lt;&gt;"Arbeidskosten"),ROUND(V823*VLOOKUP(F823,Tb_ProjectKosten[],MATCH(Tb_ProjectKosten[[#Headers],[Forfat_Percentage]],Tb_ProjectKosten[#Headers],0),0),2),AND(F823="Arbeidskosten",G823&lt;&gt;""),IFERROR(ROUND(V823*VLOOKUP(G823,Tb_KostenTypen[],3,0)*VLOOKUP(F823,Tb_ProjectKosten[],MATCH(Tb_ProjectKosten[[#Headers],[Forfat_Percentage]],Tb_ProjectKosten[#Headers],0),0),2),""),V823 &lt;=0,0),"")</f>
        <v/>
      </c>
      <c r="Y823" s="262"/>
      <c r="Z823" s="49"/>
      <c r="AA823" s="37" t="str" cm="1">
        <f t="array" ref="AA823">IFERROR(IF(INDEX(SubsidieTabel!$Q$1:$T$9,MATCH($F823,SubsidieTabel!$Q$1:$Q$9,0),IFERROR(MATCH(Methode_Keuze,SubsidieTabel!$Q$1:$T$1,0),2))&lt;&gt;1=TRUE,"ja",""),"")</f>
        <v/>
      </c>
    </row>
    <row r="824" spans="1:27" ht="15" customHeight="1" x14ac:dyDescent="0.25">
      <c r="A824" s="87"/>
      <c r="B824" s="219" t="str">
        <f>IF(A824&lt;&gt;"",_xlfn.MAXIFS($B$1:B823,$A$1:A823,A824)+1,"")</f>
        <v/>
      </c>
      <c r="C824" s="50"/>
      <c r="D824" s="50"/>
      <c r="E824" s="50"/>
      <c r="F824" s="50"/>
      <c r="G824" s="283"/>
      <c r="H824" s="296"/>
      <c r="I824" s="295"/>
      <c r="J824" s="295"/>
      <c r="K824" s="202"/>
      <c r="L824" s="202"/>
      <c r="M824" s="91" t="str">
        <f>IFERROR(VLOOKUP(H824,Lijsten!$H$1:$I$100,2,0),"")</f>
        <v/>
      </c>
      <c r="N824" s="91" t="str" cm="1">
        <f t="array" ref="N824">IFERROR(_xlfn.IFS(AND(LEFT(F824,6)="Arbeid",RIGHT(F824,3)&lt;&gt;"IKS"),IFERROR(VLOOKUP($G824,Tb_KostenTypen[],2,0),"tarief"),RIGHT(F824,3)="IKS","Uurtarief",LEFT(F824,6)="Arbeid","Uurtarief",AND(LEFT(F824,8)="Bijdrage",RIGHT(F824,15)="(vrijwilligers)"),"Vast tarief"),"")</f>
        <v/>
      </c>
      <c r="O824" s="92"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tarief",IF(LEFT(F824,8)="Bijdrage",VLOOKUP($F824,Tb_KostenTypen[],MATCH(Methode_Keuze,Tb_KostenTypen[#Headers],0),0),VLOOKUP($G824,Lijsten!L:O,4,0))),""),"")</f>
        <v/>
      </c>
      <c r="P824" s="92"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tarief",IF(LEFT(F824,8)="Bijdrage",VLOOKUP($F824,Tb_KostenTypen[],MATCH(Methode_Keuze,Tb_KostenTypen[#Headers],0),0),VLOOKUP($G824,Lijsten!L:O,4,0))),""),"")</f>
        <v/>
      </c>
      <c r="Q824" s="50"/>
      <c r="R824" s="50"/>
      <c r="S824" s="83"/>
      <c r="T824" s="51"/>
      <c r="U824" s="4" t="str" cm="1">
        <f t="array" ref="U824">IF(AA824&lt;&gt;"ja",_xlfn.IFNA(_xlfn.IFS(AND(O824&lt;&gt;"",F824&lt;&gt;"",RIGHT($N824,6)="tarief"),O824*Q824,S824&gt;0,IF(F824&lt;&gt;"",S824,"")),""),"")</f>
        <v/>
      </c>
      <c r="V824" s="4" t="str" cm="1">
        <f t="array" ref="V824">IF(AA824&lt;&gt;"ja",_xlfn.IFNA(_xlfn.IFS(AND(P824&lt;&gt;"",R824&lt;&gt;"",RIGHT($N824,6)="tarief"),P824*R824,T824&gt;0,T824),""),"")</f>
        <v/>
      </c>
      <c r="W824" s="4" t="str" cm="1">
        <f t="array" ref="W824">IFERROR(_xlfn.IFS(OR(F824="",LEFT(Methode_Keuze,4)="Geen"),"",AND(U824&lt;&gt;"",F824&lt;&gt;"Arbeidskosten"),ROUND(U824*VLOOKUP(F824,Tb_ProjectKosten[],MATCH(Tb_ProjectKosten[[#Headers],[Forfat_Percentage]],Tb_ProjectKosten[#Headers],0),0),2),AND(F824="Arbeidskosten",G824&lt;&gt;""),IFERROR(ROUND(U824*VLOOKUP(G824,Tb_KostenTypen[],3,0)*VLOOKUP(F824,Tb_ProjectKosten[],MATCH(Tb_ProjectKosten[[#Headers],[Forfat_Percentage]],Tb_ProjectKosten[#Headers],0),0),2),""),U824 &lt;=0,0),"")</f>
        <v/>
      </c>
      <c r="X824" s="4" t="str" cm="1">
        <f t="array" ref="X824">IFERROR(_xlfn.IFS(OR(F824="",LEFT(Methode_Keuze,4)="Geen"),"",AND(V824&lt;&gt;"",F824&lt;&gt;"Arbeidskosten"),ROUND(V824*VLOOKUP(F824,Tb_ProjectKosten[],MATCH(Tb_ProjectKosten[[#Headers],[Forfat_Percentage]],Tb_ProjectKosten[#Headers],0),0),2),AND(F824="Arbeidskosten",G824&lt;&gt;""),IFERROR(ROUND(V824*VLOOKUP(G824,Tb_KostenTypen[],3,0)*VLOOKUP(F824,Tb_ProjectKosten[],MATCH(Tb_ProjectKosten[[#Headers],[Forfat_Percentage]],Tb_ProjectKosten[#Headers],0),0),2),""),V824 &lt;=0,0),"")</f>
        <v/>
      </c>
      <c r="Y824" s="262"/>
      <c r="Z824" s="49"/>
      <c r="AA824" s="37" t="str" cm="1">
        <f t="array" ref="AA824">IFERROR(IF(INDEX(SubsidieTabel!$Q$1:$T$9,MATCH($F824,SubsidieTabel!$Q$1:$Q$9,0),IFERROR(MATCH(Methode_Keuze,SubsidieTabel!$Q$1:$T$1,0),2))&lt;&gt;1=TRUE,"ja",""),"")</f>
        <v/>
      </c>
    </row>
    <row r="825" spans="1:27" ht="15" customHeight="1" x14ac:dyDescent="0.25">
      <c r="A825" s="87"/>
      <c r="B825" s="219" t="str">
        <f>IF(A825&lt;&gt;"",_xlfn.MAXIFS($B$1:B824,$A$1:A824,A825)+1,"")</f>
        <v/>
      </c>
      <c r="C825" s="50"/>
      <c r="D825" s="50"/>
      <c r="E825" s="50"/>
      <c r="F825" s="50"/>
      <c r="G825" s="283"/>
      <c r="H825" s="296"/>
      <c r="I825" s="295"/>
      <c r="J825" s="295"/>
      <c r="K825" s="202"/>
      <c r="L825" s="202"/>
      <c r="M825" s="91" t="str">
        <f>IFERROR(VLOOKUP(H825,Lijsten!$H$1:$I$100,2,0),"")</f>
        <v/>
      </c>
      <c r="N825" s="91" t="str" cm="1">
        <f t="array" ref="N825">IFERROR(_xlfn.IFS(AND(LEFT(F825,6)="Arbeid",RIGHT(F825,3)&lt;&gt;"IKS"),IFERROR(VLOOKUP($G825,Tb_KostenTypen[],2,0),"tarief"),RIGHT(F825,3)="IKS","Uurtarief",LEFT(F825,6)="Arbeid","Uurtarief",AND(LEFT(F825,8)="Bijdrage",RIGHT(F825,15)="(vrijwilligers)"),"Vast tarief"),"")</f>
        <v/>
      </c>
      <c r="O825" s="92"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tarief",IF(LEFT(F825,8)="Bijdrage",VLOOKUP($F825,Tb_KostenTypen[],MATCH(Methode_Keuze,Tb_KostenTypen[#Headers],0),0),VLOOKUP($G825,Lijsten!L:O,4,0))),""),"")</f>
        <v/>
      </c>
      <c r="P825" s="92"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tarief",IF(LEFT(F825,8)="Bijdrage",VLOOKUP($F825,Tb_KostenTypen[],MATCH(Methode_Keuze,Tb_KostenTypen[#Headers],0),0),VLOOKUP($G825,Lijsten!L:O,4,0))),""),"")</f>
        <v/>
      </c>
      <c r="Q825" s="50"/>
      <c r="R825" s="50"/>
      <c r="S825" s="83"/>
      <c r="T825" s="51"/>
      <c r="U825" s="4" t="str" cm="1">
        <f t="array" ref="U825">IF(AA825&lt;&gt;"ja",_xlfn.IFNA(_xlfn.IFS(AND(O825&lt;&gt;"",F825&lt;&gt;"",RIGHT($N825,6)="tarief"),O825*Q825,S825&gt;0,IF(F825&lt;&gt;"",S825,"")),""),"")</f>
        <v/>
      </c>
      <c r="V825" s="4" t="str" cm="1">
        <f t="array" ref="V825">IF(AA825&lt;&gt;"ja",_xlfn.IFNA(_xlfn.IFS(AND(P825&lt;&gt;"",R825&lt;&gt;"",RIGHT($N825,6)="tarief"),P825*R825,T825&gt;0,T825),""),"")</f>
        <v/>
      </c>
      <c r="W825" s="4" t="str" cm="1">
        <f t="array" ref="W825">IFERROR(_xlfn.IFS(OR(F825="",LEFT(Methode_Keuze,4)="Geen"),"",AND(U825&lt;&gt;"",F825&lt;&gt;"Arbeidskosten"),ROUND(U825*VLOOKUP(F825,Tb_ProjectKosten[],MATCH(Tb_ProjectKosten[[#Headers],[Forfat_Percentage]],Tb_ProjectKosten[#Headers],0),0),2),AND(F825="Arbeidskosten",G825&lt;&gt;""),IFERROR(ROUND(U825*VLOOKUP(G825,Tb_KostenTypen[],3,0)*VLOOKUP(F825,Tb_ProjectKosten[],MATCH(Tb_ProjectKosten[[#Headers],[Forfat_Percentage]],Tb_ProjectKosten[#Headers],0),0),2),""),U825 &lt;=0,0),"")</f>
        <v/>
      </c>
      <c r="X825" s="4" t="str" cm="1">
        <f t="array" ref="X825">IFERROR(_xlfn.IFS(OR(F825="",LEFT(Methode_Keuze,4)="Geen"),"",AND(V825&lt;&gt;"",F825&lt;&gt;"Arbeidskosten"),ROUND(V825*VLOOKUP(F825,Tb_ProjectKosten[],MATCH(Tb_ProjectKosten[[#Headers],[Forfat_Percentage]],Tb_ProjectKosten[#Headers],0),0),2),AND(F825="Arbeidskosten",G825&lt;&gt;""),IFERROR(ROUND(V825*VLOOKUP(G825,Tb_KostenTypen[],3,0)*VLOOKUP(F825,Tb_ProjectKosten[],MATCH(Tb_ProjectKosten[[#Headers],[Forfat_Percentage]],Tb_ProjectKosten[#Headers],0),0),2),""),V825 &lt;=0,0),"")</f>
        <v/>
      </c>
      <c r="Y825" s="262"/>
      <c r="Z825" s="49"/>
      <c r="AA825" s="37" t="str" cm="1">
        <f t="array" ref="AA825">IFERROR(IF(INDEX(SubsidieTabel!$Q$1:$T$9,MATCH($F825,SubsidieTabel!$Q$1:$Q$9,0),IFERROR(MATCH(Methode_Keuze,SubsidieTabel!$Q$1:$T$1,0),2))&lt;&gt;1=TRUE,"ja",""),"")</f>
        <v/>
      </c>
    </row>
    <row r="826" spans="1:27" ht="15" customHeight="1" x14ac:dyDescent="0.25">
      <c r="A826" s="87"/>
      <c r="B826" s="219" t="str">
        <f>IF(A826&lt;&gt;"",_xlfn.MAXIFS($B$1:B825,$A$1:A825,A826)+1,"")</f>
        <v/>
      </c>
      <c r="C826" s="50"/>
      <c r="D826" s="50"/>
      <c r="E826" s="50"/>
      <c r="F826" s="50"/>
      <c r="G826" s="283"/>
      <c r="H826" s="296"/>
      <c r="I826" s="295"/>
      <c r="J826" s="295"/>
      <c r="K826" s="202"/>
      <c r="L826" s="202"/>
      <c r="M826" s="91" t="str">
        <f>IFERROR(VLOOKUP(H826,Lijsten!$H$1:$I$100,2,0),"")</f>
        <v/>
      </c>
      <c r="N826" s="91" t="str" cm="1">
        <f t="array" ref="N826">IFERROR(_xlfn.IFS(AND(LEFT(F826,6)="Arbeid",RIGHT(F826,3)&lt;&gt;"IKS"),IFERROR(VLOOKUP($G826,Tb_KostenTypen[],2,0),"tarief"),RIGHT(F826,3)="IKS","Uurtarief",LEFT(F826,6)="Arbeid","Uurtarief",AND(LEFT(F826,8)="Bijdrage",RIGHT(F826,15)="(vrijwilligers)"),"Vast tarief"),"")</f>
        <v/>
      </c>
      <c r="O826" s="92"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tarief",IF(LEFT(F826,8)="Bijdrage",VLOOKUP($F826,Tb_KostenTypen[],MATCH(Methode_Keuze,Tb_KostenTypen[#Headers],0),0),VLOOKUP($G826,Lijsten!L:O,4,0))),""),"")</f>
        <v/>
      </c>
      <c r="P826" s="92"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tarief",IF(LEFT(F826,8)="Bijdrage",VLOOKUP($F826,Tb_KostenTypen[],MATCH(Methode_Keuze,Tb_KostenTypen[#Headers],0),0),VLOOKUP($G826,Lijsten!L:O,4,0))),""),"")</f>
        <v/>
      </c>
      <c r="Q826" s="50"/>
      <c r="R826" s="50"/>
      <c r="S826" s="83"/>
      <c r="T826" s="51"/>
      <c r="U826" s="4" t="str" cm="1">
        <f t="array" ref="U826">IF(AA826&lt;&gt;"ja",_xlfn.IFNA(_xlfn.IFS(AND(O826&lt;&gt;"",F826&lt;&gt;"",RIGHT($N826,6)="tarief"),O826*Q826,S826&gt;0,IF(F826&lt;&gt;"",S826,"")),""),"")</f>
        <v/>
      </c>
      <c r="V826" s="4" t="str" cm="1">
        <f t="array" ref="V826">IF(AA826&lt;&gt;"ja",_xlfn.IFNA(_xlfn.IFS(AND(P826&lt;&gt;"",R826&lt;&gt;"",RIGHT($N826,6)="tarief"),P826*R826,T826&gt;0,T826),""),"")</f>
        <v/>
      </c>
      <c r="W826" s="4" t="str" cm="1">
        <f t="array" ref="W826">IFERROR(_xlfn.IFS(OR(F826="",LEFT(Methode_Keuze,4)="Geen"),"",AND(U826&lt;&gt;"",F826&lt;&gt;"Arbeidskosten"),ROUND(U826*VLOOKUP(F826,Tb_ProjectKosten[],MATCH(Tb_ProjectKosten[[#Headers],[Forfat_Percentage]],Tb_ProjectKosten[#Headers],0),0),2),AND(F826="Arbeidskosten",G826&lt;&gt;""),IFERROR(ROUND(U826*VLOOKUP(G826,Tb_KostenTypen[],3,0)*VLOOKUP(F826,Tb_ProjectKosten[],MATCH(Tb_ProjectKosten[[#Headers],[Forfat_Percentage]],Tb_ProjectKosten[#Headers],0),0),2),""),U826 &lt;=0,0),"")</f>
        <v/>
      </c>
      <c r="X826" s="4" t="str" cm="1">
        <f t="array" ref="X826">IFERROR(_xlfn.IFS(OR(F826="",LEFT(Methode_Keuze,4)="Geen"),"",AND(V826&lt;&gt;"",F826&lt;&gt;"Arbeidskosten"),ROUND(V826*VLOOKUP(F826,Tb_ProjectKosten[],MATCH(Tb_ProjectKosten[[#Headers],[Forfat_Percentage]],Tb_ProjectKosten[#Headers],0),0),2),AND(F826="Arbeidskosten",G826&lt;&gt;""),IFERROR(ROUND(V826*VLOOKUP(G826,Tb_KostenTypen[],3,0)*VLOOKUP(F826,Tb_ProjectKosten[],MATCH(Tb_ProjectKosten[[#Headers],[Forfat_Percentage]],Tb_ProjectKosten[#Headers],0),0),2),""),V826 &lt;=0,0),"")</f>
        <v/>
      </c>
      <c r="Y826" s="262"/>
      <c r="Z826" s="49"/>
      <c r="AA826" s="37" t="str" cm="1">
        <f t="array" ref="AA826">IFERROR(IF(INDEX(SubsidieTabel!$Q$1:$T$9,MATCH($F826,SubsidieTabel!$Q$1:$Q$9,0),IFERROR(MATCH(Methode_Keuze,SubsidieTabel!$Q$1:$T$1,0),2))&lt;&gt;1=TRUE,"ja",""),"")</f>
        <v/>
      </c>
    </row>
    <row r="827" spans="1:27" ht="15" customHeight="1" x14ac:dyDescent="0.25">
      <c r="A827" s="87"/>
      <c r="B827" s="219" t="str">
        <f>IF(A827&lt;&gt;"",_xlfn.MAXIFS($B$1:B826,$A$1:A826,A827)+1,"")</f>
        <v/>
      </c>
      <c r="C827" s="50"/>
      <c r="D827" s="50"/>
      <c r="E827" s="50"/>
      <c r="F827" s="50"/>
      <c r="G827" s="283"/>
      <c r="H827" s="296"/>
      <c r="I827" s="295"/>
      <c r="J827" s="295"/>
      <c r="K827" s="202"/>
      <c r="L827" s="202"/>
      <c r="M827" s="91" t="str">
        <f>IFERROR(VLOOKUP(H827,Lijsten!$H$1:$I$100,2,0),"")</f>
        <v/>
      </c>
      <c r="N827" s="91" t="str" cm="1">
        <f t="array" ref="N827">IFERROR(_xlfn.IFS(AND(LEFT(F827,6)="Arbeid",RIGHT(F827,3)&lt;&gt;"IKS"),IFERROR(VLOOKUP($G827,Tb_KostenTypen[],2,0),"tarief"),RIGHT(F827,3)="IKS","Uurtarief",LEFT(F827,6)="Arbeid","Uurtarief",AND(LEFT(F827,8)="Bijdrage",RIGHT(F827,15)="(vrijwilligers)"),"Vast tarief"),"")</f>
        <v/>
      </c>
      <c r="O827" s="92"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tarief",IF(LEFT(F827,8)="Bijdrage",VLOOKUP($F827,Tb_KostenTypen[],MATCH(Methode_Keuze,Tb_KostenTypen[#Headers],0),0),VLOOKUP($G827,Lijsten!L:O,4,0))),""),"")</f>
        <v/>
      </c>
      <c r="P827" s="92"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tarief",IF(LEFT(F827,8)="Bijdrage",VLOOKUP($F827,Tb_KostenTypen[],MATCH(Methode_Keuze,Tb_KostenTypen[#Headers],0),0),VLOOKUP($G827,Lijsten!L:O,4,0))),""),"")</f>
        <v/>
      </c>
      <c r="Q827" s="50"/>
      <c r="R827" s="50"/>
      <c r="S827" s="83"/>
      <c r="T827" s="51"/>
      <c r="U827" s="4" t="str" cm="1">
        <f t="array" ref="U827">IF(AA827&lt;&gt;"ja",_xlfn.IFNA(_xlfn.IFS(AND(O827&lt;&gt;"",F827&lt;&gt;"",RIGHT($N827,6)="tarief"),O827*Q827,S827&gt;0,IF(F827&lt;&gt;"",S827,"")),""),"")</f>
        <v/>
      </c>
      <c r="V827" s="4" t="str" cm="1">
        <f t="array" ref="V827">IF(AA827&lt;&gt;"ja",_xlfn.IFNA(_xlfn.IFS(AND(P827&lt;&gt;"",R827&lt;&gt;"",RIGHT($N827,6)="tarief"),P827*R827,T827&gt;0,T827),""),"")</f>
        <v/>
      </c>
      <c r="W827" s="4" t="str" cm="1">
        <f t="array" ref="W827">IFERROR(_xlfn.IFS(OR(F827="",LEFT(Methode_Keuze,4)="Geen"),"",AND(U827&lt;&gt;"",F827&lt;&gt;"Arbeidskosten"),ROUND(U827*VLOOKUP(F827,Tb_ProjectKosten[],MATCH(Tb_ProjectKosten[[#Headers],[Forfat_Percentage]],Tb_ProjectKosten[#Headers],0),0),2),AND(F827="Arbeidskosten",G827&lt;&gt;""),IFERROR(ROUND(U827*VLOOKUP(G827,Tb_KostenTypen[],3,0)*VLOOKUP(F827,Tb_ProjectKosten[],MATCH(Tb_ProjectKosten[[#Headers],[Forfat_Percentage]],Tb_ProjectKosten[#Headers],0),0),2),""),U827 &lt;=0,0),"")</f>
        <v/>
      </c>
      <c r="X827" s="4" t="str" cm="1">
        <f t="array" ref="X827">IFERROR(_xlfn.IFS(OR(F827="",LEFT(Methode_Keuze,4)="Geen"),"",AND(V827&lt;&gt;"",F827&lt;&gt;"Arbeidskosten"),ROUND(V827*VLOOKUP(F827,Tb_ProjectKosten[],MATCH(Tb_ProjectKosten[[#Headers],[Forfat_Percentage]],Tb_ProjectKosten[#Headers],0),0),2),AND(F827="Arbeidskosten",G827&lt;&gt;""),IFERROR(ROUND(V827*VLOOKUP(G827,Tb_KostenTypen[],3,0)*VLOOKUP(F827,Tb_ProjectKosten[],MATCH(Tb_ProjectKosten[[#Headers],[Forfat_Percentage]],Tb_ProjectKosten[#Headers],0),0),2),""),V827 &lt;=0,0),"")</f>
        <v/>
      </c>
      <c r="Y827" s="262"/>
      <c r="Z827" s="49"/>
      <c r="AA827" s="37" t="str" cm="1">
        <f t="array" ref="AA827">IFERROR(IF(INDEX(SubsidieTabel!$Q$1:$T$9,MATCH($F827,SubsidieTabel!$Q$1:$Q$9,0),IFERROR(MATCH(Methode_Keuze,SubsidieTabel!$Q$1:$T$1,0),2))&lt;&gt;1=TRUE,"ja",""),"")</f>
        <v/>
      </c>
    </row>
    <row r="828" spans="1:27" ht="15" customHeight="1" x14ac:dyDescent="0.25">
      <c r="A828" s="87"/>
      <c r="B828" s="219" t="str">
        <f>IF(A828&lt;&gt;"",_xlfn.MAXIFS($B$1:B827,$A$1:A827,A828)+1,"")</f>
        <v/>
      </c>
      <c r="C828" s="50"/>
      <c r="D828" s="50"/>
      <c r="E828" s="50"/>
      <c r="F828" s="50"/>
      <c r="G828" s="283"/>
      <c r="H828" s="296"/>
      <c r="I828" s="295"/>
      <c r="J828" s="295"/>
      <c r="K828" s="202"/>
      <c r="L828" s="202"/>
      <c r="M828" s="91" t="str">
        <f>IFERROR(VLOOKUP(H828,Lijsten!$H$1:$I$100,2,0),"")</f>
        <v/>
      </c>
      <c r="N828" s="91" t="str" cm="1">
        <f t="array" ref="N828">IFERROR(_xlfn.IFS(AND(LEFT(F828,6)="Arbeid",RIGHT(F828,3)&lt;&gt;"IKS"),IFERROR(VLOOKUP($G828,Tb_KostenTypen[],2,0),"tarief"),RIGHT(F828,3)="IKS","Uurtarief",LEFT(F828,6)="Arbeid","Uurtarief",AND(LEFT(F828,8)="Bijdrage",RIGHT(F828,15)="(vrijwilligers)"),"Vast tarief"),"")</f>
        <v/>
      </c>
      <c r="O828" s="92"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tarief",IF(LEFT(F828,8)="Bijdrage",VLOOKUP($F828,Tb_KostenTypen[],MATCH(Methode_Keuze,Tb_KostenTypen[#Headers],0),0),VLOOKUP($G828,Lijsten!L:O,4,0))),""),"")</f>
        <v/>
      </c>
      <c r="P828" s="92"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tarief",IF(LEFT(F828,8)="Bijdrage",VLOOKUP($F828,Tb_KostenTypen[],MATCH(Methode_Keuze,Tb_KostenTypen[#Headers],0),0),VLOOKUP($G828,Lijsten!L:O,4,0))),""),"")</f>
        <v/>
      </c>
      <c r="Q828" s="50"/>
      <c r="R828" s="50"/>
      <c r="S828" s="83"/>
      <c r="T828" s="51"/>
      <c r="U828" s="4" t="str" cm="1">
        <f t="array" ref="U828">IF(AA828&lt;&gt;"ja",_xlfn.IFNA(_xlfn.IFS(AND(O828&lt;&gt;"",F828&lt;&gt;"",RIGHT($N828,6)="tarief"),O828*Q828,S828&gt;0,IF(F828&lt;&gt;"",S828,"")),""),"")</f>
        <v/>
      </c>
      <c r="V828" s="4" t="str" cm="1">
        <f t="array" ref="V828">IF(AA828&lt;&gt;"ja",_xlfn.IFNA(_xlfn.IFS(AND(P828&lt;&gt;"",R828&lt;&gt;"",RIGHT($N828,6)="tarief"),P828*R828,T828&gt;0,T828),""),"")</f>
        <v/>
      </c>
      <c r="W828" s="4" t="str" cm="1">
        <f t="array" ref="W828">IFERROR(_xlfn.IFS(OR(F828="",LEFT(Methode_Keuze,4)="Geen"),"",AND(U828&lt;&gt;"",F828&lt;&gt;"Arbeidskosten"),ROUND(U828*VLOOKUP(F828,Tb_ProjectKosten[],MATCH(Tb_ProjectKosten[[#Headers],[Forfat_Percentage]],Tb_ProjectKosten[#Headers],0),0),2),AND(F828="Arbeidskosten",G828&lt;&gt;""),IFERROR(ROUND(U828*VLOOKUP(G828,Tb_KostenTypen[],3,0)*VLOOKUP(F828,Tb_ProjectKosten[],MATCH(Tb_ProjectKosten[[#Headers],[Forfat_Percentage]],Tb_ProjectKosten[#Headers],0),0),2),""),U828 &lt;=0,0),"")</f>
        <v/>
      </c>
      <c r="X828" s="4" t="str" cm="1">
        <f t="array" ref="X828">IFERROR(_xlfn.IFS(OR(F828="",LEFT(Methode_Keuze,4)="Geen"),"",AND(V828&lt;&gt;"",F828&lt;&gt;"Arbeidskosten"),ROUND(V828*VLOOKUP(F828,Tb_ProjectKosten[],MATCH(Tb_ProjectKosten[[#Headers],[Forfat_Percentage]],Tb_ProjectKosten[#Headers],0),0),2),AND(F828="Arbeidskosten",G828&lt;&gt;""),IFERROR(ROUND(V828*VLOOKUP(G828,Tb_KostenTypen[],3,0)*VLOOKUP(F828,Tb_ProjectKosten[],MATCH(Tb_ProjectKosten[[#Headers],[Forfat_Percentage]],Tb_ProjectKosten[#Headers],0),0),2),""),V828 &lt;=0,0),"")</f>
        <v/>
      </c>
      <c r="Y828" s="262"/>
      <c r="Z828" s="49"/>
      <c r="AA828" s="37" t="str" cm="1">
        <f t="array" ref="AA828">IFERROR(IF(INDEX(SubsidieTabel!$Q$1:$T$9,MATCH($F828,SubsidieTabel!$Q$1:$Q$9,0),IFERROR(MATCH(Methode_Keuze,SubsidieTabel!$Q$1:$T$1,0),2))&lt;&gt;1=TRUE,"ja",""),"")</f>
        <v/>
      </c>
    </row>
    <row r="829" spans="1:27" ht="15" customHeight="1" x14ac:dyDescent="0.25">
      <c r="A829" s="87"/>
      <c r="B829" s="219" t="str">
        <f>IF(A829&lt;&gt;"",_xlfn.MAXIFS($B$1:B828,$A$1:A828,A829)+1,"")</f>
        <v/>
      </c>
      <c r="C829" s="50"/>
      <c r="D829" s="50"/>
      <c r="E829" s="50"/>
      <c r="F829" s="50"/>
      <c r="G829" s="283"/>
      <c r="H829" s="296"/>
      <c r="I829" s="295"/>
      <c r="J829" s="295"/>
      <c r="K829" s="202"/>
      <c r="L829" s="202"/>
      <c r="M829" s="91" t="str">
        <f>IFERROR(VLOOKUP(H829,Lijsten!$H$1:$I$100,2,0),"")</f>
        <v/>
      </c>
      <c r="N829" s="91" t="str" cm="1">
        <f t="array" ref="N829">IFERROR(_xlfn.IFS(AND(LEFT(F829,6)="Arbeid",RIGHT(F829,3)&lt;&gt;"IKS"),IFERROR(VLOOKUP($G829,Tb_KostenTypen[],2,0),"tarief"),RIGHT(F829,3)="IKS","Uurtarief",LEFT(F829,6)="Arbeid","Uurtarief",AND(LEFT(F829,8)="Bijdrage",RIGHT(F829,15)="(vrijwilligers)"),"Vast tarief"),"")</f>
        <v/>
      </c>
      <c r="O829" s="92"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tarief",IF(LEFT(F829,8)="Bijdrage",VLOOKUP($F829,Tb_KostenTypen[],MATCH(Methode_Keuze,Tb_KostenTypen[#Headers],0),0),VLOOKUP($G829,Lijsten!L:O,4,0))),""),"")</f>
        <v/>
      </c>
      <c r="P829" s="92"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tarief",IF(LEFT(F829,8)="Bijdrage",VLOOKUP($F829,Tb_KostenTypen[],MATCH(Methode_Keuze,Tb_KostenTypen[#Headers],0),0),VLOOKUP($G829,Lijsten!L:O,4,0))),""),"")</f>
        <v/>
      </c>
      <c r="Q829" s="50"/>
      <c r="R829" s="50"/>
      <c r="S829" s="83"/>
      <c r="T829" s="51"/>
      <c r="U829" s="4" t="str" cm="1">
        <f t="array" ref="U829">IF(AA829&lt;&gt;"ja",_xlfn.IFNA(_xlfn.IFS(AND(O829&lt;&gt;"",F829&lt;&gt;"",RIGHT($N829,6)="tarief"),O829*Q829,S829&gt;0,IF(F829&lt;&gt;"",S829,"")),""),"")</f>
        <v/>
      </c>
      <c r="V829" s="4" t="str" cm="1">
        <f t="array" ref="V829">IF(AA829&lt;&gt;"ja",_xlfn.IFNA(_xlfn.IFS(AND(P829&lt;&gt;"",R829&lt;&gt;"",RIGHT($N829,6)="tarief"),P829*R829,T829&gt;0,T829),""),"")</f>
        <v/>
      </c>
      <c r="W829" s="4" t="str" cm="1">
        <f t="array" ref="W829">IFERROR(_xlfn.IFS(OR(F829="",LEFT(Methode_Keuze,4)="Geen"),"",AND(U829&lt;&gt;"",F829&lt;&gt;"Arbeidskosten"),ROUND(U829*VLOOKUP(F829,Tb_ProjectKosten[],MATCH(Tb_ProjectKosten[[#Headers],[Forfat_Percentage]],Tb_ProjectKosten[#Headers],0),0),2),AND(F829="Arbeidskosten",G829&lt;&gt;""),IFERROR(ROUND(U829*VLOOKUP(G829,Tb_KostenTypen[],3,0)*VLOOKUP(F829,Tb_ProjectKosten[],MATCH(Tb_ProjectKosten[[#Headers],[Forfat_Percentage]],Tb_ProjectKosten[#Headers],0),0),2),""),U829 &lt;=0,0),"")</f>
        <v/>
      </c>
      <c r="X829" s="4" t="str" cm="1">
        <f t="array" ref="X829">IFERROR(_xlfn.IFS(OR(F829="",LEFT(Methode_Keuze,4)="Geen"),"",AND(V829&lt;&gt;"",F829&lt;&gt;"Arbeidskosten"),ROUND(V829*VLOOKUP(F829,Tb_ProjectKosten[],MATCH(Tb_ProjectKosten[[#Headers],[Forfat_Percentage]],Tb_ProjectKosten[#Headers],0),0),2),AND(F829="Arbeidskosten",G829&lt;&gt;""),IFERROR(ROUND(V829*VLOOKUP(G829,Tb_KostenTypen[],3,0)*VLOOKUP(F829,Tb_ProjectKosten[],MATCH(Tb_ProjectKosten[[#Headers],[Forfat_Percentage]],Tb_ProjectKosten[#Headers],0),0),2),""),V829 &lt;=0,0),"")</f>
        <v/>
      </c>
      <c r="Y829" s="262"/>
      <c r="Z829" s="49"/>
      <c r="AA829" s="37" t="str" cm="1">
        <f t="array" ref="AA829">IFERROR(IF(INDEX(SubsidieTabel!$Q$1:$T$9,MATCH($F829,SubsidieTabel!$Q$1:$Q$9,0),IFERROR(MATCH(Methode_Keuze,SubsidieTabel!$Q$1:$T$1,0),2))&lt;&gt;1=TRUE,"ja",""),"")</f>
        <v/>
      </c>
    </row>
    <row r="830" spans="1:27" ht="15" customHeight="1" x14ac:dyDescent="0.25">
      <c r="A830" s="87"/>
      <c r="B830" s="219" t="str">
        <f>IF(A830&lt;&gt;"",_xlfn.MAXIFS($B$1:B829,$A$1:A829,A830)+1,"")</f>
        <v/>
      </c>
      <c r="C830" s="50"/>
      <c r="D830" s="50"/>
      <c r="E830" s="50"/>
      <c r="F830" s="50"/>
      <c r="G830" s="283"/>
      <c r="H830" s="296"/>
      <c r="I830" s="295"/>
      <c r="J830" s="295"/>
      <c r="K830" s="202"/>
      <c r="L830" s="202"/>
      <c r="M830" s="91" t="str">
        <f>IFERROR(VLOOKUP(H830,Lijsten!$H$1:$I$100,2,0),"")</f>
        <v/>
      </c>
      <c r="N830" s="91" t="str" cm="1">
        <f t="array" ref="N830">IFERROR(_xlfn.IFS(AND(LEFT(F830,6)="Arbeid",RIGHT(F830,3)&lt;&gt;"IKS"),IFERROR(VLOOKUP($G830,Tb_KostenTypen[],2,0),"tarief"),RIGHT(F830,3)="IKS","Uurtarief",LEFT(F830,6)="Arbeid","Uurtarief",AND(LEFT(F830,8)="Bijdrage",RIGHT(F830,15)="(vrijwilligers)"),"Vast tarief"),"")</f>
        <v/>
      </c>
      <c r="O830" s="92"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tarief",IF(LEFT(F830,8)="Bijdrage",VLOOKUP($F830,Tb_KostenTypen[],MATCH(Methode_Keuze,Tb_KostenTypen[#Headers],0),0),VLOOKUP($G830,Lijsten!L:O,4,0))),""),"")</f>
        <v/>
      </c>
      <c r="P830" s="92"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tarief",IF(LEFT(F830,8)="Bijdrage",VLOOKUP($F830,Tb_KostenTypen[],MATCH(Methode_Keuze,Tb_KostenTypen[#Headers],0),0),VLOOKUP($G830,Lijsten!L:O,4,0))),""),"")</f>
        <v/>
      </c>
      <c r="Q830" s="50"/>
      <c r="R830" s="50"/>
      <c r="S830" s="83"/>
      <c r="T830" s="51"/>
      <c r="U830" s="4" t="str" cm="1">
        <f t="array" ref="U830">IF(AA830&lt;&gt;"ja",_xlfn.IFNA(_xlfn.IFS(AND(O830&lt;&gt;"",F830&lt;&gt;"",RIGHT($N830,6)="tarief"),O830*Q830,S830&gt;0,IF(F830&lt;&gt;"",S830,"")),""),"")</f>
        <v/>
      </c>
      <c r="V830" s="4" t="str" cm="1">
        <f t="array" ref="V830">IF(AA830&lt;&gt;"ja",_xlfn.IFNA(_xlfn.IFS(AND(P830&lt;&gt;"",R830&lt;&gt;"",RIGHT($N830,6)="tarief"),P830*R830,T830&gt;0,T830),""),"")</f>
        <v/>
      </c>
      <c r="W830" s="4" t="str" cm="1">
        <f t="array" ref="W830">IFERROR(_xlfn.IFS(OR(F830="",LEFT(Methode_Keuze,4)="Geen"),"",AND(U830&lt;&gt;"",F830&lt;&gt;"Arbeidskosten"),ROUND(U830*VLOOKUP(F830,Tb_ProjectKosten[],MATCH(Tb_ProjectKosten[[#Headers],[Forfat_Percentage]],Tb_ProjectKosten[#Headers],0),0),2),AND(F830="Arbeidskosten",G830&lt;&gt;""),IFERROR(ROUND(U830*VLOOKUP(G830,Tb_KostenTypen[],3,0)*VLOOKUP(F830,Tb_ProjectKosten[],MATCH(Tb_ProjectKosten[[#Headers],[Forfat_Percentage]],Tb_ProjectKosten[#Headers],0),0),2),""),U830 &lt;=0,0),"")</f>
        <v/>
      </c>
      <c r="X830" s="4" t="str" cm="1">
        <f t="array" ref="X830">IFERROR(_xlfn.IFS(OR(F830="",LEFT(Methode_Keuze,4)="Geen"),"",AND(V830&lt;&gt;"",F830&lt;&gt;"Arbeidskosten"),ROUND(V830*VLOOKUP(F830,Tb_ProjectKosten[],MATCH(Tb_ProjectKosten[[#Headers],[Forfat_Percentage]],Tb_ProjectKosten[#Headers],0),0),2),AND(F830="Arbeidskosten",G830&lt;&gt;""),IFERROR(ROUND(V830*VLOOKUP(G830,Tb_KostenTypen[],3,0)*VLOOKUP(F830,Tb_ProjectKosten[],MATCH(Tb_ProjectKosten[[#Headers],[Forfat_Percentage]],Tb_ProjectKosten[#Headers],0),0),2),""),V830 &lt;=0,0),"")</f>
        <v/>
      </c>
      <c r="Y830" s="262"/>
      <c r="Z830" s="49"/>
      <c r="AA830" s="37" t="str" cm="1">
        <f t="array" ref="AA830">IFERROR(IF(INDEX(SubsidieTabel!$Q$1:$T$9,MATCH($F830,SubsidieTabel!$Q$1:$Q$9,0),IFERROR(MATCH(Methode_Keuze,SubsidieTabel!$Q$1:$T$1,0),2))&lt;&gt;1=TRUE,"ja",""),"")</f>
        <v/>
      </c>
    </row>
    <row r="831" spans="1:27" ht="15" customHeight="1" x14ac:dyDescent="0.25">
      <c r="A831" s="87"/>
      <c r="B831" s="219" t="str">
        <f>IF(A831&lt;&gt;"",_xlfn.MAXIFS($B$1:B830,$A$1:A830,A831)+1,"")</f>
        <v/>
      </c>
      <c r="C831" s="50"/>
      <c r="D831" s="50"/>
      <c r="E831" s="50"/>
      <c r="F831" s="50"/>
      <c r="G831" s="283"/>
      <c r="H831" s="296"/>
      <c r="I831" s="295"/>
      <c r="J831" s="295"/>
      <c r="K831" s="202"/>
      <c r="L831" s="202"/>
      <c r="M831" s="91" t="str">
        <f>IFERROR(VLOOKUP(H831,Lijsten!$H$1:$I$100,2,0),"")</f>
        <v/>
      </c>
      <c r="N831" s="91" t="str" cm="1">
        <f t="array" ref="N831">IFERROR(_xlfn.IFS(AND(LEFT(F831,6)="Arbeid",RIGHT(F831,3)&lt;&gt;"IKS"),IFERROR(VLOOKUP($G831,Tb_KostenTypen[],2,0),"tarief"),RIGHT(F831,3)="IKS","Uurtarief",LEFT(F831,6)="Arbeid","Uurtarief",AND(LEFT(F831,8)="Bijdrage",RIGHT(F831,15)="(vrijwilligers)"),"Vast tarief"),"")</f>
        <v/>
      </c>
      <c r="O831" s="92"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tarief",IF(LEFT(F831,8)="Bijdrage",VLOOKUP($F831,Tb_KostenTypen[],MATCH(Methode_Keuze,Tb_KostenTypen[#Headers],0),0),VLOOKUP($G831,Lijsten!L:O,4,0))),""),"")</f>
        <v/>
      </c>
      <c r="P831" s="92"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tarief",IF(LEFT(F831,8)="Bijdrage",VLOOKUP($F831,Tb_KostenTypen[],MATCH(Methode_Keuze,Tb_KostenTypen[#Headers],0),0),VLOOKUP($G831,Lijsten!L:O,4,0))),""),"")</f>
        <v/>
      </c>
      <c r="Q831" s="50"/>
      <c r="R831" s="50"/>
      <c r="S831" s="83"/>
      <c r="T831" s="51"/>
      <c r="U831" s="4" t="str" cm="1">
        <f t="array" ref="U831">IF(AA831&lt;&gt;"ja",_xlfn.IFNA(_xlfn.IFS(AND(O831&lt;&gt;"",F831&lt;&gt;"",RIGHT($N831,6)="tarief"),O831*Q831,S831&gt;0,IF(F831&lt;&gt;"",S831,"")),""),"")</f>
        <v/>
      </c>
      <c r="V831" s="4" t="str" cm="1">
        <f t="array" ref="V831">IF(AA831&lt;&gt;"ja",_xlfn.IFNA(_xlfn.IFS(AND(P831&lt;&gt;"",R831&lt;&gt;"",RIGHT($N831,6)="tarief"),P831*R831,T831&gt;0,T831),""),"")</f>
        <v/>
      </c>
      <c r="W831" s="4" t="str" cm="1">
        <f t="array" ref="W831">IFERROR(_xlfn.IFS(OR(F831="",LEFT(Methode_Keuze,4)="Geen"),"",AND(U831&lt;&gt;"",F831&lt;&gt;"Arbeidskosten"),ROUND(U831*VLOOKUP(F831,Tb_ProjectKosten[],MATCH(Tb_ProjectKosten[[#Headers],[Forfat_Percentage]],Tb_ProjectKosten[#Headers],0),0),2),AND(F831="Arbeidskosten",G831&lt;&gt;""),IFERROR(ROUND(U831*VLOOKUP(G831,Tb_KostenTypen[],3,0)*VLOOKUP(F831,Tb_ProjectKosten[],MATCH(Tb_ProjectKosten[[#Headers],[Forfat_Percentage]],Tb_ProjectKosten[#Headers],0),0),2),""),U831 &lt;=0,0),"")</f>
        <v/>
      </c>
      <c r="X831" s="4" t="str" cm="1">
        <f t="array" ref="X831">IFERROR(_xlfn.IFS(OR(F831="",LEFT(Methode_Keuze,4)="Geen"),"",AND(V831&lt;&gt;"",F831&lt;&gt;"Arbeidskosten"),ROUND(V831*VLOOKUP(F831,Tb_ProjectKosten[],MATCH(Tb_ProjectKosten[[#Headers],[Forfat_Percentage]],Tb_ProjectKosten[#Headers],0),0),2),AND(F831="Arbeidskosten",G831&lt;&gt;""),IFERROR(ROUND(V831*VLOOKUP(G831,Tb_KostenTypen[],3,0)*VLOOKUP(F831,Tb_ProjectKosten[],MATCH(Tb_ProjectKosten[[#Headers],[Forfat_Percentage]],Tb_ProjectKosten[#Headers],0),0),2),""),V831 &lt;=0,0),"")</f>
        <v/>
      </c>
      <c r="Y831" s="262"/>
      <c r="Z831" s="49"/>
      <c r="AA831" s="37" t="str" cm="1">
        <f t="array" ref="AA831">IFERROR(IF(INDEX(SubsidieTabel!$Q$1:$T$9,MATCH($F831,SubsidieTabel!$Q$1:$Q$9,0),IFERROR(MATCH(Methode_Keuze,SubsidieTabel!$Q$1:$T$1,0),2))&lt;&gt;1=TRUE,"ja",""),"")</f>
        <v/>
      </c>
    </row>
    <row r="832" spans="1:27" ht="15" customHeight="1" x14ac:dyDescent="0.25">
      <c r="A832" s="87"/>
      <c r="B832" s="219" t="str">
        <f>IF(A832&lt;&gt;"",_xlfn.MAXIFS($B$1:B831,$A$1:A831,A832)+1,"")</f>
        <v/>
      </c>
      <c r="C832" s="50"/>
      <c r="D832" s="50"/>
      <c r="E832" s="50"/>
      <c r="F832" s="50"/>
      <c r="G832" s="283"/>
      <c r="H832" s="296"/>
      <c r="I832" s="295"/>
      <c r="J832" s="295"/>
      <c r="K832" s="202"/>
      <c r="L832" s="202"/>
      <c r="M832" s="91" t="str">
        <f>IFERROR(VLOOKUP(H832,Lijsten!$H$1:$I$100,2,0),"")</f>
        <v/>
      </c>
      <c r="N832" s="91" t="str" cm="1">
        <f t="array" ref="N832">IFERROR(_xlfn.IFS(AND(LEFT(F832,6)="Arbeid",RIGHT(F832,3)&lt;&gt;"IKS"),IFERROR(VLOOKUP($G832,Tb_KostenTypen[],2,0),"tarief"),RIGHT(F832,3)="IKS","Uurtarief",LEFT(F832,6)="Arbeid","Uurtarief",AND(LEFT(F832,8)="Bijdrage",RIGHT(F832,15)="(vrijwilligers)"),"Vast tarief"),"")</f>
        <v/>
      </c>
      <c r="O832" s="92"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tarief",IF(LEFT(F832,8)="Bijdrage",VLOOKUP($F832,Tb_KostenTypen[],MATCH(Methode_Keuze,Tb_KostenTypen[#Headers],0),0),VLOOKUP($G832,Lijsten!L:O,4,0))),""),"")</f>
        <v/>
      </c>
      <c r="P832" s="92"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tarief",IF(LEFT(F832,8)="Bijdrage",VLOOKUP($F832,Tb_KostenTypen[],MATCH(Methode_Keuze,Tb_KostenTypen[#Headers],0),0),VLOOKUP($G832,Lijsten!L:O,4,0))),""),"")</f>
        <v/>
      </c>
      <c r="Q832" s="50"/>
      <c r="R832" s="50"/>
      <c r="S832" s="83"/>
      <c r="T832" s="51"/>
      <c r="U832" s="4" t="str" cm="1">
        <f t="array" ref="U832">IF(AA832&lt;&gt;"ja",_xlfn.IFNA(_xlfn.IFS(AND(O832&lt;&gt;"",F832&lt;&gt;"",RIGHT($N832,6)="tarief"),O832*Q832,S832&gt;0,IF(F832&lt;&gt;"",S832,"")),""),"")</f>
        <v/>
      </c>
      <c r="V832" s="4" t="str" cm="1">
        <f t="array" ref="V832">IF(AA832&lt;&gt;"ja",_xlfn.IFNA(_xlfn.IFS(AND(P832&lt;&gt;"",R832&lt;&gt;"",RIGHT($N832,6)="tarief"),P832*R832,T832&gt;0,T832),""),"")</f>
        <v/>
      </c>
      <c r="W832" s="4" t="str" cm="1">
        <f t="array" ref="W832">IFERROR(_xlfn.IFS(OR(F832="",LEFT(Methode_Keuze,4)="Geen"),"",AND(U832&lt;&gt;"",F832&lt;&gt;"Arbeidskosten"),ROUND(U832*VLOOKUP(F832,Tb_ProjectKosten[],MATCH(Tb_ProjectKosten[[#Headers],[Forfat_Percentage]],Tb_ProjectKosten[#Headers],0),0),2),AND(F832="Arbeidskosten",G832&lt;&gt;""),IFERROR(ROUND(U832*VLOOKUP(G832,Tb_KostenTypen[],3,0)*VLOOKUP(F832,Tb_ProjectKosten[],MATCH(Tb_ProjectKosten[[#Headers],[Forfat_Percentage]],Tb_ProjectKosten[#Headers],0),0),2),""),U832 &lt;=0,0),"")</f>
        <v/>
      </c>
      <c r="X832" s="4" t="str" cm="1">
        <f t="array" ref="X832">IFERROR(_xlfn.IFS(OR(F832="",LEFT(Methode_Keuze,4)="Geen"),"",AND(V832&lt;&gt;"",F832&lt;&gt;"Arbeidskosten"),ROUND(V832*VLOOKUP(F832,Tb_ProjectKosten[],MATCH(Tb_ProjectKosten[[#Headers],[Forfat_Percentage]],Tb_ProjectKosten[#Headers],0),0),2),AND(F832="Arbeidskosten",G832&lt;&gt;""),IFERROR(ROUND(V832*VLOOKUP(G832,Tb_KostenTypen[],3,0)*VLOOKUP(F832,Tb_ProjectKosten[],MATCH(Tb_ProjectKosten[[#Headers],[Forfat_Percentage]],Tb_ProjectKosten[#Headers],0),0),2),""),V832 &lt;=0,0),"")</f>
        <v/>
      </c>
      <c r="Y832" s="262"/>
      <c r="Z832" s="49"/>
      <c r="AA832" s="37" t="str" cm="1">
        <f t="array" ref="AA832">IFERROR(IF(INDEX(SubsidieTabel!$Q$1:$T$9,MATCH($F832,SubsidieTabel!$Q$1:$Q$9,0),IFERROR(MATCH(Methode_Keuze,SubsidieTabel!$Q$1:$T$1,0),2))&lt;&gt;1=TRUE,"ja",""),"")</f>
        <v/>
      </c>
    </row>
    <row r="833" spans="1:27" ht="15" customHeight="1" x14ac:dyDescent="0.25">
      <c r="A833" s="87"/>
      <c r="B833" s="219" t="str">
        <f>IF(A833&lt;&gt;"",_xlfn.MAXIFS($B$1:B832,$A$1:A832,A833)+1,"")</f>
        <v/>
      </c>
      <c r="C833" s="50"/>
      <c r="D833" s="50"/>
      <c r="E833" s="50"/>
      <c r="F833" s="50"/>
      <c r="G833" s="283"/>
      <c r="H833" s="296"/>
      <c r="I833" s="295"/>
      <c r="J833" s="295"/>
      <c r="K833" s="202"/>
      <c r="L833" s="202"/>
      <c r="M833" s="91" t="str">
        <f>IFERROR(VLOOKUP(H833,Lijsten!$H$1:$I$100,2,0),"")</f>
        <v/>
      </c>
      <c r="N833" s="91" t="str" cm="1">
        <f t="array" ref="N833">IFERROR(_xlfn.IFS(AND(LEFT(F833,6)="Arbeid",RIGHT(F833,3)&lt;&gt;"IKS"),IFERROR(VLOOKUP($G833,Tb_KostenTypen[],2,0),"tarief"),RIGHT(F833,3)="IKS","Uurtarief",LEFT(F833,6)="Arbeid","Uurtarief",AND(LEFT(F833,8)="Bijdrage",RIGHT(F833,15)="(vrijwilligers)"),"Vast tarief"),"")</f>
        <v/>
      </c>
      <c r="O833" s="92"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tarief",IF(LEFT(F833,8)="Bijdrage",VLOOKUP($F833,Tb_KostenTypen[],MATCH(Methode_Keuze,Tb_KostenTypen[#Headers],0),0),VLOOKUP($G833,Lijsten!L:O,4,0))),""),"")</f>
        <v/>
      </c>
      <c r="P833" s="92"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tarief",IF(LEFT(F833,8)="Bijdrage",VLOOKUP($F833,Tb_KostenTypen[],MATCH(Methode_Keuze,Tb_KostenTypen[#Headers],0),0),VLOOKUP($G833,Lijsten!L:O,4,0))),""),"")</f>
        <v/>
      </c>
      <c r="Q833" s="50"/>
      <c r="R833" s="50"/>
      <c r="S833" s="83"/>
      <c r="T833" s="51"/>
      <c r="U833" s="4" t="str" cm="1">
        <f t="array" ref="U833">IF(AA833&lt;&gt;"ja",_xlfn.IFNA(_xlfn.IFS(AND(O833&lt;&gt;"",F833&lt;&gt;"",RIGHT($N833,6)="tarief"),O833*Q833,S833&gt;0,IF(F833&lt;&gt;"",S833,"")),""),"")</f>
        <v/>
      </c>
      <c r="V833" s="4" t="str" cm="1">
        <f t="array" ref="V833">IF(AA833&lt;&gt;"ja",_xlfn.IFNA(_xlfn.IFS(AND(P833&lt;&gt;"",R833&lt;&gt;"",RIGHT($N833,6)="tarief"),P833*R833,T833&gt;0,T833),""),"")</f>
        <v/>
      </c>
      <c r="W833" s="4" t="str" cm="1">
        <f t="array" ref="W833">IFERROR(_xlfn.IFS(OR(F833="",LEFT(Methode_Keuze,4)="Geen"),"",AND(U833&lt;&gt;"",F833&lt;&gt;"Arbeidskosten"),ROUND(U833*VLOOKUP(F833,Tb_ProjectKosten[],MATCH(Tb_ProjectKosten[[#Headers],[Forfat_Percentage]],Tb_ProjectKosten[#Headers],0),0),2),AND(F833="Arbeidskosten",G833&lt;&gt;""),IFERROR(ROUND(U833*VLOOKUP(G833,Tb_KostenTypen[],3,0)*VLOOKUP(F833,Tb_ProjectKosten[],MATCH(Tb_ProjectKosten[[#Headers],[Forfat_Percentage]],Tb_ProjectKosten[#Headers],0),0),2),""),U833 &lt;=0,0),"")</f>
        <v/>
      </c>
      <c r="X833" s="4" t="str" cm="1">
        <f t="array" ref="X833">IFERROR(_xlfn.IFS(OR(F833="",LEFT(Methode_Keuze,4)="Geen"),"",AND(V833&lt;&gt;"",F833&lt;&gt;"Arbeidskosten"),ROUND(V833*VLOOKUP(F833,Tb_ProjectKosten[],MATCH(Tb_ProjectKosten[[#Headers],[Forfat_Percentage]],Tb_ProjectKosten[#Headers],0),0),2),AND(F833="Arbeidskosten",G833&lt;&gt;""),IFERROR(ROUND(V833*VLOOKUP(G833,Tb_KostenTypen[],3,0)*VLOOKUP(F833,Tb_ProjectKosten[],MATCH(Tb_ProjectKosten[[#Headers],[Forfat_Percentage]],Tb_ProjectKosten[#Headers],0),0),2),""),V833 &lt;=0,0),"")</f>
        <v/>
      </c>
      <c r="Y833" s="262"/>
      <c r="Z833" s="49"/>
      <c r="AA833" s="37" t="str" cm="1">
        <f t="array" ref="AA833">IFERROR(IF(INDEX(SubsidieTabel!$Q$1:$T$9,MATCH($F833,SubsidieTabel!$Q$1:$Q$9,0),IFERROR(MATCH(Methode_Keuze,SubsidieTabel!$Q$1:$T$1,0),2))&lt;&gt;1=TRUE,"ja",""),"")</f>
        <v/>
      </c>
    </row>
    <row r="834" spans="1:27" ht="15" customHeight="1" x14ac:dyDescent="0.25">
      <c r="A834" s="87"/>
      <c r="B834" s="219" t="str">
        <f>IF(A834&lt;&gt;"",_xlfn.MAXIFS($B$1:B833,$A$1:A833,A834)+1,"")</f>
        <v/>
      </c>
      <c r="C834" s="50"/>
      <c r="D834" s="50"/>
      <c r="E834" s="50"/>
      <c r="F834" s="50"/>
      <c r="G834" s="283"/>
      <c r="H834" s="296"/>
      <c r="I834" s="295"/>
      <c r="J834" s="295"/>
      <c r="K834" s="202"/>
      <c r="L834" s="202"/>
      <c r="M834" s="91" t="str">
        <f>IFERROR(VLOOKUP(H834,Lijsten!$H$1:$I$100,2,0),"")</f>
        <v/>
      </c>
      <c r="N834" s="91" t="str" cm="1">
        <f t="array" ref="N834">IFERROR(_xlfn.IFS(AND(LEFT(F834,6)="Arbeid",RIGHT(F834,3)&lt;&gt;"IKS"),IFERROR(VLOOKUP($G834,Tb_KostenTypen[],2,0),"tarief"),RIGHT(F834,3)="IKS","Uurtarief",LEFT(F834,6)="Arbeid","Uurtarief",AND(LEFT(F834,8)="Bijdrage",RIGHT(F834,15)="(vrijwilligers)"),"Vast tarief"),"")</f>
        <v/>
      </c>
      <c r="O834" s="92"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tarief",IF(LEFT(F834,8)="Bijdrage",VLOOKUP($F834,Tb_KostenTypen[],MATCH(Methode_Keuze,Tb_KostenTypen[#Headers],0),0),VLOOKUP($G834,Lijsten!L:O,4,0))),""),"")</f>
        <v/>
      </c>
      <c r="P834" s="92"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tarief",IF(LEFT(F834,8)="Bijdrage",VLOOKUP($F834,Tb_KostenTypen[],MATCH(Methode_Keuze,Tb_KostenTypen[#Headers],0),0),VLOOKUP($G834,Lijsten!L:O,4,0))),""),"")</f>
        <v/>
      </c>
      <c r="Q834" s="50"/>
      <c r="R834" s="50"/>
      <c r="S834" s="83"/>
      <c r="T834" s="51"/>
      <c r="U834" s="4" t="str" cm="1">
        <f t="array" ref="U834">IF(AA834&lt;&gt;"ja",_xlfn.IFNA(_xlfn.IFS(AND(O834&lt;&gt;"",F834&lt;&gt;"",RIGHT($N834,6)="tarief"),O834*Q834,S834&gt;0,IF(F834&lt;&gt;"",S834,"")),""),"")</f>
        <v/>
      </c>
      <c r="V834" s="4" t="str" cm="1">
        <f t="array" ref="V834">IF(AA834&lt;&gt;"ja",_xlfn.IFNA(_xlfn.IFS(AND(P834&lt;&gt;"",R834&lt;&gt;"",RIGHT($N834,6)="tarief"),P834*R834,T834&gt;0,T834),""),"")</f>
        <v/>
      </c>
      <c r="W834" s="4" t="str" cm="1">
        <f t="array" ref="W834">IFERROR(_xlfn.IFS(OR(F834="",LEFT(Methode_Keuze,4)="Geen"),"",AND(U834&lt;&gt;"",F834&lt;&gt;"Arbeidskosten"),ROUND(U834*VLOOKUP(F834,Tb_ProjectKosten[],MATCH(Tb_ProjectKosten[[#Headers],[Forfat_Percentage]],Tb_ProjectKosten[#Headers],0),0),2),AND(F834="Arbeidskosten",G834&lt;&gt;""),IFERROR(ROUND(U834*VLOOKUP(G834,Tb_KostenTypen[],3,0)*VLOOKUP(F834,Tb_ProjectKosten[],MATCH(Tb_ProjectKosten[[#Headers],[Forfat_Percentage]],Tb_ProjectKosten[#Headers],0),0),2),""),U834 &lt;=0,0),"")</f>
        <v/>
      </c>
      <c r="X834" s="4" t="str" cm="1">
        <f t="array" ref="X834">IFERROR(_xlfn.IFS(OR(F834="",LEFT(Methode_Keuze,4)="Geen"),"",AND(V834&lt;&gt;"",F834&lt;&gt;"Arbeidskosten"),ROUND(V834*VLOOKUP(F834,Tb_ProjectKosten[],MATCH(Tb_ProjectKosten[[#Headers],[Forfat_Percentage]],Tb_ProjectKosten[#Headers],0),0),2),AND(F834="Arbeidskosten",G834&lt;&gt;""),IFERROR(ROUND(V834*VLOOKUP(G834,Tb_KostenTypen[],3,0)*VLOOKUP(F834,Tb_ProjectKosten[],MATCH(Tb_ProjectKosten[[#Headers],[Forfat_Percentage]],Tb_ProjectKosten[#Headers],0),0),2),""),V834 &lt;=0,0),"")</f>
        <v/>
      </c>
      <c r="Y834" s="262"/>
      <c r="Z834" s="49"/>
      <c r="AA834" s="37" t="str" cm="1">
        <f t="array" ref="AA834">IFERROR(IF(INDEX(SubsidieTabel!$Q$1:$T$9,MATCH($F834,SubsidieTabel!$Q$1:$Q$9,0),IFERROR(MATCH(Methode_Keuze,SubsidieTabel!$Q$1:$T$1,0),2))&lt;&gt;1=TRUE,"ja",""),"")</f>
        <v/>
      </c>
    </row>
    <row r="835" spans="1:27" ht="15" customHeight="1" x14ac:dyDescent="0.25">
      <c r="A835" s="87"/>
      <c r="B835" s="219" t="str">
        <f>IF(A835&lt;&gt;"",_xlfn.MAXIFS($B$1:B834,$A$1:A834,A835)+1,"")</f>
        <v/>
      </c>
      <c r="C835" s="50"/>
      <c r="D835" s="50"/>
      <c r="E835" s="50"/>
      <c r="F835" s="50"/>
      <c r="G835" s="283"/>
      <c r="H835" s="296"/>
      <c r="I835" s="295"/>
      <c r="J835" s="295"/>
      <c r="K835" s="202"/>
      <c r="L835" s="202"/>
      <c r="M835" s="91" t="str">
        <f>IFERROR(VLOOKUP(H835,Lijsten!$H$1:$I$100,2,0),"")</f>
        <v/>
      </c>
      <c r="N835" s="91" t="str" cm="1">
        <f t="array" ref="N835">IFERROR(_xlfn.IFS(AND(LEFT(F835,6)="Arbeid",RIGHT(F835,3)&lt;&gt;"IKS"),IFERROR(VLOOKUP($G835,Tb_KostenTypen[],2,0),"tarief"),RIGHT(F835,3)="IKS","Uurtarief",LEFT(F835,6)="Arbeid","Uurtarief",AND(LEFT(F835,8)="Bijdrage",RIGHT(F835,15)="(vrijwilligers)"),"Vast tarief"),"")</f>
        <v/>
      </c>
      <c r="O835" s="92"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tarief",IF(LEFT(F835,8)="Bijdrage",VLOOKUP($F835,Tb_KostenTypen[],MATCH(Methode_Keuze,Tb_KostenTypen[#Headers],0),0),VLOOKUP($G835,Lijsten!L:O,4,0))),""),"")</f>
        <v/>
      </c>
      <c r="P835" s="92"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tarief",IF(LEFT(F835,8)="Bijdrage",VLOOKUP($F835,Tb_KostenTypen[],MATCH(Methode_Keuze,Tb_KostenTypen[#Headers],0),0),VLOOKUP($G835,Lijsten!L:O,4,0))),""),"")</f>
        <v/>
      </c>
      <c r="Q835" s="50"/>
      <c r="R835" s="50"/>
      <c r="S835" s="83"/>
      <c r="T835" s="51"/>
      <c r="U835" s="4" t="str" cm="1">
        <f t="array" ref="U835">IF(AA835&lt;&gt;"ja",_xlfn.IFNA(_xlfn.IFS(AND(O835&lt;&gt;"",F835&lt;&gt;"",RIGHT($N835,6)="tarief"),O835*Q835,S835&gt;0,IF(F835&lt;&gt;"",S835,"")),""),"")</f>
        <v/>
      </c>
      <c r="V835" s="4" t="str" cm="1">
        <f t="array" ref="V835">IF(AA835&lt;&gt;"ja",_xlfn.IFNA(_xlfn.IFS(AND(P835&lt;&gt;"",R835&lt;&gt;"",RIGHT($N835,6)="tarief"),P835*R835,T835&gt;0,T835),""),"")</f>
        <v/>
      </c>
      <c r="W835" s="4" t="str" cm="1">
        <f t="array" ref="W835">IFERROR(_xlfn.IFS(OR(F835="",LEFT(Methode_Keuze,4)="Geen"),"",AND(U835&lt;&gt;"",F835&lt;&gt;"Arbeidskosten"),ROUND(U835*VLOOKUP(F835,Tb_ProjectKosten[],MATCH(Tb_ProjectKosten[[#Headers],[Forfat_Percentage]],Tb_ProjectKosten[#Headers],0),0),2),AND(F835="Arbeidskosten",G835&lt;&gt;""),IFERROR(ROUND(U835*VLOOKUP(G835,Tb_KostenTypen[],3,0)*VLOOKUP(F835,Tb_ProjectKosten[],MATCH(Tb_ProjectKosten[[#Headers],[Forfat_Percentage]],Tb_ProjectKosten[#Headers],0),0),2),""),U835 &lt;=0,0),"")</f>
        <v/>
      </c>
      <c r="X835" s="4" t="str" cm="1">
        <f t="array" ref="X835">IFERROR(_xlfn.IFS(OR(F835="",LEFT(Methode_Keuze,4)="Geen"),"",AND(V835&lt;&gt;"",F835&lt;&gt;"Arbeidskosten"),ROUND(V835*VLOOKUP(F835,Tb_ProjectKosten[],MATCH(Tb_ProjectKosten[[#Headers],[Forfat_Percentage]],Tb_ProjectKosten[#Headers],0),0),2),AND(F835="Arbeidskosten",G835&lt;&gt;""),IFERROR(ROUND(V835*VLOOKUP(G835,Tb_KostenTypen[],3,0)*VLOOKUP(F835,Tb_ProjectKosten[],MATCH(Tb_ProjectKosten[[#Headers],[Forfat_Percentage]],Tb_ProjectKosten[#Headers],0),0),2),""),V835 &lt;=0,0),"")</f>
        <v/>
      </c>
      <c r="Y835" s="262"/>
      <c r="Z835" s="49"/>
      <c r="AA835" s="37" t="str" cm="1">
        <f t="array" ref="AA835">IFERROR(IF(INDEX(SubsidieTabel!$Q$1:$T$9,MATCH($F835,SubsidieTabel!$Q$1:$Q$9,0),IFERROR(MATCH(Methode_Keuze,SubsidieTabel!$Q$1:$T$1,0),2))&lt;&gt;1=TRUE,"ja",""),"")</f>
        <v/>
      </c>
    </row>
    <row r="836" spans="1:27" ht="15" customHeight="1" x14ac:dyDescent="0.25">
      <c r="A836" s="87"/>
      <c r="B836" s="219" t="str">
        <f>IF(A836&lt;&gt;"",_xlfn.MAXIFS($B$1:B835,$A$1:A835,A836)+1,"")</f>
        <v/>
      </c>
      <c r="C836" s="50"/>
      <c r="D836" s="50"/>
      <c r="E836" s="50"/>
      <c r="F836" s="50"/>
      <c r="G836" s="283"/>
      <c r="H836" s="296"/>
      <c r="I836" s="295"/>
      <c r="J836" s="295"/>
      <c r="K836" s="202"/>
      <c r="L836" s="202"/>
      <c r="M836" s="91" t="str">
        <f>IFERROR(VLOOKUP(H836,Lijsten!$H$1:$I$100,2,0),"")</f>
        <v/>
      </c>
      <c r="N836" s="91" t="str" cm="1">
        <f t="array" ref="N836">IFERROR(_xlfn.IFS(AND(LEFT(F836,6)="Arbeid",RIGHT(F836,3)&lt;&gt;"IKS"),IFERROR(VLOOKUP($G836,Tb_KostenTypen[],2,0),"tarief"),RIGHT(F836,3)="IKS","Uurtarief",LEFT(F836,6)="Arbeid","Uurtarief",AND(LEFT(F836,8)="Bijdrage",RIGHT(F836,15)="(vrijwilligers)"),"Vast tarief"),"")</f>
        <v/>
      </c>
      <c r="O836" s="92"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tarief",IF(LEFT(F836,8)="Bijdrage",VLOOKUP($F836,Tb_KostenTypen[],MATCH(Methode_Keuze,Tb_KostenTypen[#Headers],0),0),VLOOKUP($G836,Lijsten!L:O,4,0))),""),"")</f>
        <v/>
      </c>
      <c r="P836" s="92"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tarief",IF(LEFT(F836,8)="Bijdrage",VLOOKUP($F836,Tb_KostenTypen[],MATCH(Methode_Keuze,Tb_KostenTypen[#Headers],0),0),VLOOKUP($G836,Lijsten!L:O,4,0))),""),"")</f>
        <v/>
      </c>
      <c r="Q836" s="50"/>
      <c r="R836" s="50"/>
      <c r="S836" s="83"/>
      <c r="T836" s="51"/>
      <c r="U836" s="4" t="str" cm="1">
        <f t="array" ref="U836">IF(AA836&lt;&gt;"ja",_xlfn.IFNA(_xlfn.IFS(AND(O836&lt;&gt;"",F836&lt;&gt;"",RIGHT($N836,6)="tarief"),O836*Q836,S836&gt;0,IF(F836&lt;&gt;"",S836,"")),""),"")</f>
        <v/>
      </c>
      <c r="V836" s="4" t="str" cm="1">
        <f t="array" ref="V836">IF(AA836&lt;&gt;"ja",_xlfn.IFNA(_xlfn.IFS(AND(P836&lt;&gt;"",R836&lt;&gt;"",RIGHT($N836,6)="tarief"),P836*R836,T836&gt;0,T836),""),"")</f>
        <v/>
      </c>
      <c r="W836" s="4" t="str" cm="1">
        <f t="array" ref="W836">IFERROR(_xlfn.IFS(OR(F836="",LEFT(Methode_Keuze,4)="Geen"),"",AND(U836&lt;&gt;"",F836&lt;&gt;"Arbeidskosten"),ROUND(U836*VLOOKUP(F836,Tb_ProjectKosten[],MATCH(Tb_ProjectKosten[[#Headers],[Forfat_Percentage]],Tb_ProjectKosten[#Headers],0),0),2),AND(F836="Arbeidskosten",G836&lt;&gt;""),IFERROR(ROUND(U836*VLOOKUP(G836,Tb_KostenTypen[],3,0)*VLOOKUP(F836,Tb_ProjectKosten[],MATCH(Tb_ProjectKosten[[#Headers],[Forfat_Percentage]],Tb_ProjectKosten[#Headers],0),0),2),""),U836 &lt;=0,0),"")</f>
        <v/>
      </c>
      <c r="X836" s="4" t="str" cm="1">
        <f t="array" ref="X836">IFERROR(_xlfn.IFS(OR(F836="",LEFT(Methode_Keuze,4)="Geen"),"",AND(V836&lt;&gt;"",F836&lt;&gt;"Arbeidskosten"),ROUND(V836*VLOOKUP(F836,Tb_ProjectKosten[],MATCH(Tb_ProjectKosten[[#Headers],[Forfat_Percentage]],Tb_ProjectKosten[#Headers],0),0),2),AND(F836="Arbeidskosten",G836&lt;&gt;""),IFERROR(ROUND(V836*VLOOKUP(G836,Tb_KostenTypen[],3,0)*VLOOKUP(F836,Tb_ProjectKosten[],MATCH(Tb_ProjectKosten[[#Headers],[Forfat_Percentage]],Tb_ProjectKosten[#Headers],0),0),2),""),V836 &lt;=0,0),"")</f>
        <v/>
      </c>
      <c r="Y836" s="262"/>
      <c r="Z836" s="49"/>
      <c r="AA836" s="37" t="str" cm="1">
        <f t="array" ref="AA836">IFERROR(IF(INDEX(SubsidieTabel!$Q$1:$T$9,MATCH($F836,SubsidieTabel!$Q$1:$Q$9,0),IFERROR(MATCH(Methode_Keuze,SubsidieTabel!$Q$1:$T$1,0),2))&lt;&gt;1=TRUE,"ja",""),"")</f>
        <v/>
      </c>
    </row>
    <row r="837" spans="1:27" ht="15" customHeight="1" x14ac:dyDescent="0.25">
      <c r="A837" s="87"/>
      <c r="B837" s="219" t="str">
        <f>IF(A837&lt;&gt;"",_xlfn.MAXIFS($B$1:B836,$A$1:A836,A837)+1,"")</f>
        <v/>
      </c>
      <c r="C837" s="50"/>
      <c r="D837" s="50"/>
      <c r="E837" s="50"/>
      <c r="F837" s="50"/>
      <c r="G837" s="283"/>
      <c r="H837" s="296"/>
      <c r="I837" s="295"/>
      <c r="J837" s="295"/>
      <c r="K837" s="202"/>
      <c r="L837" s="202"/>
      <c r="M837" s="91" t="str">
        <f>IFERROR(VLOOKUP(H837,Lijsten!$H$1:$I$100,2,0),"")</f>
        <v/>
      </c>
      <c r="N837" s="91" t="str" cm="1">
        <f t="array" ref="N837">IFERROR(_xlfn.IFS(AND(LEFT(F837,6)="Arbeid",RIGHT(F837,3)&lt;&gt;"IKS"),IFERROR(VLOOKUP($G837,Tb_KostenTypen[],2,0),"tarief"),RIGHT(F837,3)="IKS","Uurtarief",LEFT(F837,6)="Arbeid","Uurtarief",AND(LEFT(F837,8)="Bijdrage",RIGHT(F837,15)="(vrijwilligers)"),"Vast tarief"),"")</f>
        <v/>
      </c>
      <c r="O837" s="92"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tarief",IF(LEFT(F837,8)="Bijdrage",VLOOKUP($F837,Tb_KostenTypen[],MATCH(Methode_Keuze,Tb_KostenTypen[#Headers],0),0),VLOOKUP($G837,Lijsten!L:O,4,0))),""),"")</f>
        <v/>
      </c>
      <c r="P837" s="92"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tarief",IF(LEFT(F837,8)="Bijdrage",VLOOKUP($F837,Tb_KostenTypen[],MATCH(Methode_Keuze,Tb_KostenTypen[#Headers],0),0),VLOOKUP($G837,Lijsten!L:O,4,0))),""),"")</f>
        <v/>
      </c>
      <c r="Q837" s="50"/>
      <c r="R837" s="50"/>
      <c r="S837" s="83"/>
      <c r="T837" s="51"/>
      <c r="U837" s="4" t="str" cm="1">
        <f t="array" ref="U837">IF(AA837&lt;&gt;"ja",_xlfn.IFNA(_xlfn.IFS(AND(O837&lt;&gt;"",F837&lt;&gt;"",RIGHT($N837,6)="tarief"),O837*Q837,S837&gt;0,IF(F837&lt;&gt;"",S837,"")),""),"")</f>
        <v/>
      </c>
      <c r="V837" s="4" t="str" cm="1">
        <f t="array" ref="V837">IF(AA837&lt;&gt;"ja",_xlfn.IFNA(_xlfn.IFS(AND(P837&lt;&gt;"",R837&lt;&gt;"",RIGHT($N837,6)="tarief"),P837*R837,T837&gt;0,T837),""),"")</f>
        <v/>
      </c>
      <c r="W837" s="4" t="str" cm="1">
        <f t="array" ref="W837">IFERROR(_xlfn.IFS(OR(F837="",LEFT(Methode_Keuze,4)="Geen"),"",AND(U837&lt;&gt;"",F837&lt;&gt;"Arbeidskosten"),ROUND(U837*VLOOKUP(F837,Tb_ProjectKosten[],MATCH(Tb_ProjectKosten[[#Headers],[Forfat_Percentage]],Tb_ProjectKosten[#Headers],0),0),2),AND(F837="Arbeidskosten",G837&lt;&gt;""),IFERROR(ROUND(U837*VLOOKUP(G837,Tb_KostenTypen[],3,0)*VLOOKUP(F837,Tb_ProjectKosten[],MATCH(Tb_ProjectKosten[[#Headers],[Forfat_Percentage]],Tb_ProjectKosten[#Headers],0),0),2),""),U837 &lt;=0,0),"")</f>
        <v/>
      </c>
      <c r="X837" s="4" t="str" cm="1">
        <f t="array" ref="X837">IFERROR(_xlfn.IFS(OR(F837="",LEFT(Methode_Keuze,4)="Geen"),"",AND(V837&lt;&gt;"",F837&lt;&gt;"Arbeidskosten"),ROUND(V837*VLOOKUP(F837,Tb_ProjectKosten[],MATCH(Tb_ProjectKosten[[#Headers],[Forfat_Percentage]],Tb_ProjectKosten[#Headers],0),0),2),AND(F837="Arbeidskosten",G837&lt;&gt;""),IFERROR(ROUND(V837*VLOOKUP(G837,Tb_KostenTypen[],3,0)*VLOOKUP(F837,Tb_ProjectKosten[],MATCH(Tb_ProjectKosten[[#Headers],[Forfat_Percentage]],Tb_ProjectKosten[#Headers],0),0),2),""),V837 &lt;=0,0),"")</f>
        <v/>
      </c>
      <c r="Y837" s="262"/>
      <c r="Z837" s="49"/>
      <c r="AA837" s="37" t="str" cm="1">
        <f t="array" ref="AA837">IFERROR(IF(INDEX(SubsidieTabel!$Q$1:$T$9,MATCH($F837,SubsidieTabel!$Q$1:$Q$9,0),IFERROR(MATCH(Methode_Keuze,SubsidieTabel!$Q$1:$T$1,0),2))&lt;&gt;1=TRUE,"ja",""),"")</f>
        <v/>
      </c>
    </row>
    <row r="838" spans="1:27" ht="15" customHeight="1" x14ac:dyDescent="0.25">
      <c r="A838" s="87"/>
      <c r="B838" s="219" t="str">
        <f>IF(A838&lt;&gt;"",_xlfn.MAXIFS($B$1:B837,$A$1:A837,A838)+1,"")</f>
        <v/>
      </c>
      <c r="C838" s="50"/>
      <c r="D838" s="50"/>
      <c r="E838" s="50"/>
      <c r="F838" s="50"/>
      <c r="G838" s="283"/>
      <c r="H838" s="296"/>
      <c r="I838" s="295"/>
      <c r="J838" s="295"/>
      <c r="K838" s="202"/>
      <c r="L838" s="202"/>
      <c r="M838" s="91" t="str">
        <f>IFERROR(VLOOKUP(H838,Lijsten!$H$1:$I$100,2,0),"")</f>
        <v/>
      </c>
      <c r="N838" s="91" t="str" cm="1">
        <f t="array" ref="N838">IFERROR(_xlfn.IFS(AND(LEFT(F838,6)="Arbeid",RIGHT(F838,3)&lt;&gt;"IKS"),IFERROR(VLOOKUP($G838,Tb_KostenTypen[],2,0),"tarief"),RIGHT(F838,3)="IKS","Uurtarief",LEFT(F838,6)="Arbeid","Uurtarief",AND(LEFT(F838,8)="Bijdrage",RIGHT(F838,15)="(vrijwilligers)"),"Vast tarief"),"")</f>
        <v/>
      </c>
      <c r="O838" s="92"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tarief",IF(LEFT(F838,8)="Bijdrage",VLOOKUP($F838,Tb_KostenTypen[],MATCH(Methode_Keuze,Tb_KostenTypen[#Headers],0),0),VLOOKUP($G838,Lijsten!L:O,4,0))),""),"")</f>
        <v/>
      </c>
      <c r="P838" s="92"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tarief",IF(LEFT(F838,8)="Bijdrage",VLOOKUP($F838,Tb_KostenTypen[],MATCH(Methode_Keuze,Tb_KostenTypen[#Headers],0),0),VLOOKUP($G838,Lijsten!L:O,4,0))),""),"")</f>
        <v/>
      </c>
      <c r="Q838" s="50"/>
      <c r="R838" s="50"/>
      <c r="S838" s="83"/>
      <c r="T838" s="51"/>
      <c r="U838" s="4" t="str" cm="1">
        <f t="array" ref="U838">IF(AA838&lt;&gt;"ja",_xlfn.IFNA(_xlfn.IFS(AND(O838&lt;&gt;"",F838&lt;&gt;"",RIGHT($N838,6)="tarief"),O838*Q838,S838&gt;0,IF(F838&lt;&gt;"",S838,"")),""),"")</f>
        <v/>
      </c>
      <c r="V838" s="4" t="str" cm="1">
        <f t="array" ref="V838">IF(AA838&lt;&gt;"ja",_xlfn.IFNA(_xlfn.IFS(AND(P838&lt;&gt;"",R838&lt;&gt;"",RIGHT($N838,6)="tarief"),P838*R838,T838&gt;0,T838),""),"")</f>
        <v/>
      </c>
      <c r="W838" s="4" t="str" cm="1">
        <f t="array" ref="W838">IFERROR(_xlfn.IFS(OR(F838="",LEFT(Methode_Keuze,4)="Geen"),"",AND(U838&lt;&gt;"",F838&lt;&gt;"Arbeidskosten"),ROUND(U838*VLOOKUP(F838,Tb_ProjectKosten[],MATCH(Tb_ProjectKosten[[#Headers],[Forfat_Percentage]],Tb_ProjectKosten[#Headers],0),0),2),AND(F838="Arbeidskosten",G838&lt;&gt;""),IFERROR(ROUND(U838*VLOOKUP(G838,Tb_KostenTypen[],3,0)*VLOOKUP(F838,Tb_ProjectKosten[],MATCH(Tb_ProjectKosten[[#Headers],[Forfat_Percentage]],Tb_ProjectKosten[#Headers],0),0),2),""),U838 &lt;=0,0),"")</f>
        <v/>
      </c>
      <c r="X838" s="4" t="str" cm="1">
        <f t="array" ref="X838">IFERROR(_xlfn.IFS(OR(F838="",LEFT(Methode_Keuze,4)="Geen"),"",AND(V838&lt;&gt;"",F838&lt;&gt;"Arbeidskosten"),ROUND(V838*VLOOKUP(F838,Tb_ProjectKosten[],MATCH(Tb_ProjectKosten[[#Headers],[Forfat_Percentage]],Tb_ProjectKosten[#Headers],0),0),2),AND(F838="Arbeidskosten",G838&lt;&gt;""),IFERROR(ROUND(V838*VLOOKUP(G838,Tb_KostenTypen[],3,0)*VLOOKUP(F838,Tb_ProjectKosten[],MATCH(Tb_ProjectKosten[[#Headers],[Forfat_Percentage]],Tb_ProjectKosten[#Headers],0),0),2),""),V838 &lt;=0,0),"")</f>
        <v/>
      </c>
      <c r="Y838" s="262"/>
      <c r="Z838" s="49"/>
      <c r="AA838" s="37" t="str" cm="1">
        <f t="array" ref="AA838">IFERROR(IF(INDEX(SubsidieTabel!$Q$1:$T$9,MATCH($F838,SubsidieTabel!$Q$1:$Q$9,0),IFERROR(MATCH(Methode_Keuze,SubsidieTabel!$Q$1:$T$1,0),2))&lt;&gt;1=TRUE,"ja",""),"")</f>
        <v/>
      </c>
    </row>
    <row r="839" spans="1:27" ht="15" customHeight="1" x14ac:dyDescent="0.25">
      <c r="A839" s="87"/>
      <c r="B839" s="219" t="str">
        <f>IF(A839&lt;&gt;"",_xlfn.MAXIFS($B$1:B838,$A$1:A838,A839)+1,"")</f>
        <v/>
      </c>
      <c r="C839" s="50"/>
      <c r="D839" s="50"/>
      <c r="E839" s="50"/>
      <c r="F839" s="50"/>
      <c r="G839" s="283"/>
      <c r="H839" s="296"/>
      <c r="I839" s="295"/>
      <c r="J839" s="295"/>
      <c r="K839" s="202"/>
      <c r="L839" s="202"/>
      <c r="M839" s="91" t="str">
        <f>IFERROR(VLOOKUP(H839,Lijsten!$H$1:$I$100,2,0),"")</f>
        <v/>
      </c>
      <c r="N839" s="91" t="str" cm="1">
        <f t="array" ref="N839">IFERROR(_xlfn.IFS(AND(LEFT(F839,6)="Arbeid",RIGHT(F839,3)&lt;&gt;"IKS"),IFERROR(VLOOKUP($G839,Tb_KostenTypen[],2,0),"tarief"),RIGHT(F839,3)="IKS","Uurtarief",LEFT(F839,6)="Arbeid","Uurtarief",AND(LEFT(F839,8)="Bijdrage",RIGHT(F839,15)="(vrijwilligers)"),"Vast tarief"),"")</f>
        <v/>
      </c>
      <c r="O839" s="92"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tarief",IF(LEFT(F839,8)="Bijdrage",VLOOKUP($F839,Tb_KostenTypen[],MATCH(Methode_Keuze,Tb_KostenTypen[#Headers],0),0),VLOOKUP($G839,Lijsten!L:O,4,0))),""),"")</f>
        <v/>
      </c>
      <c r="P839" s="92"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tarief",IF(LEFT(F839,8)="Bijdrage",VLOOKUP($F839,Tb_KostenTypen[],MATCH(Methode_Keuze,Tb_KostenTypen[#Headers],0),0),VLOOKUP($G839,Lijsten!L:O,4,0))),""),"")</f>
        <v/>
      </c>
      <c r="Q839" s="50"/>
      <c r="R839" s="50"/>
      <c r="S839" s="83"/>
      <c r="T839" s="51"/>
      <c r="U839" s="4" t="str" cm="1">
        <f t="array" ref="U839">IF(AA839&lt;&gt;"ja",_xlfn.IFNA(_xlfn.IFS(AND(O839&lt;&gt;"",F839&lt;&gt;"",RIGHT($N839,6)="tarief"),O839*Q839,S839&gt;0,IF(F839&lt;&gt;"",S839,"")),""),"")</f>
        <v/>
      </c>
      <c r="V839" s="4" t="str" cm="1">
        <f t="array" ref="V839">IF(AA839&lt;&gt;"ja",_xlfn.IFNA(_xlfn.IFS(AND(P839&lt;&gt;"",R839&lt;&gt;"",RIGHT($N839,6)="tarief"),P839*R839,T839&gt;0,T839),""),"")</f>
        <v/>
      </c>
      <c r="W839" s="4" t="str" cm="1">
        <f t="array" ref="W839">IFERROR(_xlfn.IFS(OR(F839="",LEFT(Methode_Keuze,4)="Geen"),"",AND(U839&lt;&gt;"",F839&lt;&gt;"Arbeidskosten"),ROUND(U839*VLOOKUP(F839,Tb_ProjectKosten[],MATCH(Tb_ProjectKosten[[#Headers],[Forfat_Percentage]],Tb_ProjectKosten[#Headers],0),0),2),AND(F839="Arbeidskosten",G839&lt;&gt;""),IFERROR(ROUND(U839*VLOOKUP(G839,Tb_KostenTypen[],3,0)*VLOOKUP(F839,Tb_ProjectKosten[],MATCH(Tb_ProjectKosten[[#Headers],[Forfat_Percentage]],Tb_ProjectKosten[#Headers],0),0),2),""),U839 &lt;=0,0),"")</f>
        <v/>
      </c>
      <c r="X839" s="4" t="str" cm="1">
        <f t="array" ref="X839">IFERROR(_xlfn.IFS(OR(F839="",LEFT(Methode_Keuze,4)="Geen"),"",AND(V839&lt;&gt;"",F839&lt;&gt;"Arbeidskosten"),ROUND(V839*VLOOKUP(F839,Tb_ProjectKosten[],MATCH(Tb_ProjectKosten[[#Headers],[Forfat_Percentage]],Tb_ProjectKosten[#Headers],0),0),2),AND(F839="Arbeidskosten",G839&lt;&gt;""),IFERROR(ROUND(V839*VLOOKUP(G839,Tb_KostenTypen[],3,0)*VLOOKUP(F839,Tb_ProjectKosten[],MATCH(Tb_ProjectKosten[[#Headers],[Forfat_Percentage]],Tb_ProjectKosten[#Headers],0),0),2),""),V839 &lt;=0,0),"")</f>
        <v/>
      </c>
      <c r="Y839" s="262"/>
      <c r="Z839" s="49"/>
      <c r="AA839" s="37" t="str" cm="1">
        <f t="array" ref="AA839">IFERROR(IF(INDEX(SubsidieTabel!$Q$1:$T$9,MATCH($F839,SubsidieTabel!$Q$1:$Q$9,0),IFERROR(MATCH(Methode_Keuze,SubsidieTabel!$Q$1:$T$1,0),2))&lt;&gt;1=TRUE,"ja",""),"")</f>
        <v/>
      </c>
    </row>
    <row r="840" spans="1:27" ht="15" customHeight="1" x14ac:dyDescent="0.25">
      <c r="A840" s="87"/>
      <c r="B840" s="219" t="str">
        <f>IF(A840&lt;&gt;"",_xlfn.MAXIFS($B$1:B839,$A$1:A839,A840)+1,"")</f>
        <v/>
      </c>
      <c r="C840" s="50"/>
      <c r="D840" s="50"/>
      <c r="E840" s="50"/>
      <c r="F840" s="50"/>
      <c r="G840" s="283"/>
      <c r="H840" s="296"/>
      <c r="I840" s="295"/>
      <c r="J840" s="295"/>
      <c r="K840" s="202"/>
      <c r="L840" s="202"/>
      <c r="M840" s="91" t="str">
        <f>IFERROR(VLOOKUP(H840,Lijsten!$H$1:$I$100,2,0),"")</f>
        <v/>
      </c>
      <c r="N840" s="91" t="str" cm="1">
        <f t="array" ref="N840">IFERROR(_xlfn.IFS(AND(LEFT(F840,6)="Arbeid",RIGHT(F840,3)&lt;&gt;"IKS"),IFERROR(VLOOKUP($G840,Tb_KostenTypen[],2,0),"tarief"),RIGHT(F840,3)="IKS","Uurtarief",LEFT(F840,6)="Arbeid","Uurtarief",AND(LEFT(F840,8)="Bijdrage",RIGHT(F840,15)="(vrijwilligers)"),"Vast tarief"),"")</f>
        <v/>
      </c>
      <c r="O840" s="92"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tarief",IF(LEFT(F840,8)="Bijdrage",VLOOKUP($F840,Tb_KostenTypen[],MATCH(Methode_Keuze,Tb_KostenTypen[#Headers],0),0),VLOOKUP($G840,Lijsten!L:O,4,0))),""),"")</f>
        <v/>
      </c>
      <c r="P840" s="92"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tarief",IF(LEFT(F840,8)="Bijdrage",VLOOKUP($F840,Tb_KostenTypen[],MATCH(Methode_Keuze,Tb_KostenTypen[#Headers],0),0),VLOOKUP($G840,Lijsten!L:O,4,0))),""),"")</f>
        <v/>
      </c>
      <c r="Q840" s="50"/>
      <c r="R840" s="50"/>
      <c r="S840" s="83"/>
      <c r="T840" s="51"/>
      <c r="U840" s="4" t="str" cm="1">
        <f t="array" ref="U840">IF(AA840&lt;&gt;"ja",_xlfn.IFNA(_xlfn.IFS(AND(O840&lt;&gt;"",F840&lt;&gt;"",RIGHT($N840,6)="tarief"),O840*Q840,S840&gt;0,IF(F840&lt;&gt;"",S840,"")),""),"")</f>
        <v/>
      </c>
      <c r="V840" s="4" t="str" cm="1">
        <f t="array" ref="V840">IF(AA840&lt;&gt;"ja",_xlfn.IFNA(_xlfn.IFS(AND(P840&lt;&gt;"",R840&lt;&gt;"",RIGHT($N840,6)="tarief"),P840*R840,T840&gt;0,T840),""),"")</f>
        <v/>
      </c>
      <c r="W840" s="4" t="str" cm="1">
        <f t="array" ref="W840">IFERROR(_xlfn.IFS(OR(F840="",LEFT(Methode_Keuze,4)="Geen"),"",AND(U840&lt;&gt;"",F840&lt;&gt;"Arbeidskosten"),ROUND(U840*VLOOKUP(F840,Tb_ProjectKosten[],MATCH(Tb_ProjectKosten[[#Headers],[Forfat_Percentage]],Tb_ProjectKosten[#Headers],0),0),2),AND(F840="Arbeidskosten",G840&lt;&gt;""),IFERROR(ROUND(U840*VLOOKUP(G840,Tb_KostenTypen[],3,0)*VLOOKUP(F840,Tb_ProjectKosten[],MATCH(Tb_ProjectKosten[[#Headers],[Forfat_Percentage]],Tb_ProjectKosten[#Headers],0),0),2),""),U840 &lt;=0,0),"")</f>
        <v/>
      </c>
      <c r="X840" s="4" t="str" cm="1">
        <f t="array" ref="X840">IFERROR(_xlfn.IFS(OR(F840="",LEFT(Methode_Keuze,4)="Geen"),"",AND(V840&lt;&gt;"",F840&lt;&gt;"Arbeidskosten"),ROUND(V840*VLOOKUP(F840,Tb_ProjectKosten[],MATCH(Tb_ProjectKosten[[#Headers],[Forfat_Percentage]],Tb_ProjectKosten[#Headers],0),0),2),AND(F840="Arbeidskosten",G840&lt;&gt;""),IFERROR(ROUND(V840*VLOOKUP(G840,Tb_KostenTypen[],3,0)*VLOOKUP(F840,Tb_ProjectKosten[],MATCH(Tb_ProjectKosten[[#Headers],[Forfat_Percentage]],Tb_ProjectKosten[#Headers],0),0),2),""),V840 &lt;=0,0),"")</f>
        <v/>
      </c>
      <c r="Y840" s="262"/>
      <c r="Z840" s="49"/>
      <c r="AA840" s="37" t="str" cm="1">
        <f t="array" ref="AA840">IFERROR(IF(INDEX(SubsidieTabel!$Q$1:$T$9,MATCH($F840,SubsidieTabel!$Q$1:$Q$9,0),IFERROR(MATCH(Methode_Keuze,SubsidieTabel!$Q$1:$T$1,0),2))&lt;&gt;1=TRUE,"ja",""),"")</f>
        <v/>
      </c>
    </row>
    <row r="841" spans="1:27" ht="15" customHeight="1" x14ac:dyDescent="0.25">
      <c r="A841" s="87"/>
      <c r="B841" s="219" t="str">
        <f>IF(A841&lt;&gt;"",_xlfn.MAXIFS($B$1:B840,$A$1:A840,A841)+1,"")</f>
        <v/>
      </c>
      <c r="C841" s="50"/>
      <c r="D841" s="50"/>
      <c r="E841" s="50"/>
      <c r="F841" s="50"/>
      <c r="G841" s="283"/>
      <c r="H841" s="296"/>
      <c r="I841" s="295"/>
      <c r="J841" s="295"/>
      <c r="K841" s="202"/>
      <c r="L841" s="202"/>
      <c r="M841" s="91" t="str">
        <f>IFERROR(VLOOKUP(H841,Lijsten!$H$1:$I$100,2,0),"")</f>
        <v/>
      </c>
      <c r="N841" s="91" t="str" cm="1">
        <f t="array" ref="N841">IFERROR(_xlfn.IFS(AND(LEFT(F841,6)="Arbeid",RIGHT(F841,3)&lt;&gt;"IKS"),IFERROR(VLOOKUP($G841,Tb_KostenTypen[],2,0),"tarief"),RIGHT(F841,3)="IKS","Uurtarief",LEFT(F841,6)="Arbeid","Uurtarief",AND(LEFT(F841,8)="Bijdrage",RIGHT(F841,15)="(vrijwilligers)"),"Vast tarief"),"")</f>
        <v/>
      </c>
      <c r="O841" s="92"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tarief",IF(LEFT(F841,8)="Bijdrage",VLOOKUP($F841,Tb_KostenTypen[],MATCH(Methode_Keuze,Tb_KostenTypen[#Headers],0),0),VLOOKUP($G841,Lijsten!L:O,4,0))),""),"")</f>
        <v/>
      </c>
      <c r="P841" s="92"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tarief",IF(LEFT(F841,8)="Bijdrage",VLOOKUP($F841,Tb_KostenTypen[],MATCH(Methode_Keuze,Tb_KostenTypen[#Headers],0),0),VLOOKUP($G841,Lijsten!L:O,4,0))),""),"")</f>
        <v/>
      </c>
      <c r="Q841" s="50"/>
      <c r="R841" s="50"/>
      <c r="S841" s="83"/>
      <c r="T841" s="51"/>
      <c r="U841" s="4" t="str" cm="1">
        <f t="array" ref="U841">IF(AA841&lt;&gt;"ja",_xlfn.IFNA(_xlfn.IFS(AND(O841&lt;&gt;"",F841&lt;&gt;"",RIGHT($N841,6)="tarief"),O841*Q841,S841&gt;0,IF(F841&lt;&gt;"",S841,"")),""),"")</f>
        <v/>
      </c>
      <c r="V841" s="4" t="str" cm="1">
        <f t="array" ref="V841">IF(AA841&lt;&gt;"ja",_xlfn.IFNA(_xlfn.IFS(AND(P841&lt;&gt;"",R841&lt;&gt;"",RIGHT($N841,6)="tarief"),P841*R841,T841&gt;0,T841),""),"")</f>
        <v/>
      </c>
      <c r="W841" s="4" t="str" cm="1">
        <f t="array" ref="W841">IFERROR(_xlfn.IFS(OR(F841="",LEFT(Methode_Keuze,4)="Geen"),"",AND(U841&lt;&gt;"",F841&lt;&gt;"Arbeidskosten"),ROUND(U841*VLOOKUP(F841,Tb_ProjectKosten[],MATCH(Tb_ProjectKosten[[#Headers],[Forfat_Percentage]],Tb_ProjectKosten[#Headers],0),0),2),AND(F841="Arbeidskosten",G841&lt;&gt;""),IFERROR(ROUND(U841*VLOOKUP(G841,Tb_KostenTypen[],3,0)*VLOOKUP(F841,Tb_ProjectKosten[],MATCH(Tb_ProjectKosten[[#Headers],[Forfat_Percentage]],Tb_ProjectKosten[#Headers],0),0),2),""),U841 &lt;=0,0),"")</f>
        <v/>
      </c>
      <c r="X841" s="4" t="str" cm="1">
        <f t="array" ref="X841">IFERROR(_xlfn.IFS(OR(F841="",LEFT(Methode_Keuze,4)="Geen"),"",AND(V841&lt;&gt;"",F841&lt;&gt;"Arbeidskosten"),ROUND(V841*VLOOKUP(F841,Tb_ProjectKosten[],MATCH(Tb_ProjectKosten[[#Headers],[Forfat_Percentage]],Tb_ProjectKosten[#Headers],0),0),2),AND(F841="Arbeidskosten",G841&lt;&gt;""),IFERROR(ROUND(V841*VLOOKUP(G841,Tb_KostenTypen[],3,0)*VLOOKUP(F841,Tb_ProjectKosten[],MATCH(Tb_ProjectKosten[[#Headers],[Forfat_Percentage]],Tb_ProjectKosten[#Headers],0),0),2),""),V841 &lt;=0,0),"")</f>
        <v/>
      </c>
      <c r="Y841" s="262"/>
      <c r="Z841" s="49"/>
      <c r="AA841" s="37" t="str" cm="1">
        <f t="array" ref="AA841">IFERROR(IF(INDEX(SubsidieTabel!$Q$1:$T$9,MATCH($F841,SubsidieTabel!$Q$1:$Q$9,0),IFERROR(MATCH(Methode_Keuze,SubsidieTabel!$Q$1:$T$1,0),2))&lt;&gt;1=TRUE,"ja",""),"")</f>
        <v/>
      </c>
    </row>
    <row r="842" spans="1:27" ht="15" customHeight="1" x14ac:dyDescent="0.25">
      <c r="A842" s="87"/>
      <c r="B842" s="219" t="str">
        <f>IF(A842&lt;&gt;"",_xlfn.MAXIFS($B$1:B841,$A$1:A841,A842)+1,"")</f>
        <v/>
      </c>
      <c r="C842" s="50"/>
      <c r="D842" s="50"/>
      <c r="E842" s="50"/>
      <c r="F842" s="50"/>
      <c r="G842" s="283"/>
      <c r="H842" s="296"/>
      <c r="I842" s="295"/>
      <c r="J842" s="295"/>
      <c r="K842" s="202"/>
      <c r="L842" s="202"/>
      <c r="M842" s="91" t="str">
        <f>IFERROR(VLOOKUP(H842,Lijsten!$H$1:$I$100,2,0),"")</f>
        <v/>
      </c>
      <c r="N842" s="91" t="str" cm="1">
        <f t="array" ref="N842">IFERROR(_xlfn.IFS(AND(LEFT(F842,6)="Arbeid",RIGHT(F842,3)&lt;&gt;"IKS"),IFERROR(VLOOKUP($G842,Tb_KostenTypen[],2,0),"tarief"),RIGHT(F842,3)="IKS","Uurtarief",LEFT(F842,6)="Arbeid","Uurtarief",AND(LEFT(F842,8)="Bijdrage",RIGHT(F842,15)="(vrijwilligers)"),"Vast tarief"),"")</f>
        <v/>
      </c>
      <c r="O842" s="92"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tarief",IF(LEFT(F842,8)="Bijdrage",VLOOKUP($F842,Tb_KostenTypen[],MATCH(Methode_Keuze,Tb_KostenTypen[#Headers],0),0),VLOOKUP($G842,Lijsten!L:O,4,0))),""),"")</f>
        <v/>
      </c>
      <c r="P842" s="92"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tarief",IF(LEFT(F842,8)="Bijdrage",VLOOKUP($F842,Tb_KostenTypen[],MATCH(Methode_Keuze,Tb_KostenTypen[#Headers],0),0),VLOOKUP($G842,Lijsten!L:O,4,0))),""),"")</f>
        <v/>
      </c>
      <c r="Q842" s="50"/>
      <c r="R842" s="50"/>
      <c r="S842" s="83"/>
      <c r="T842" s="51"/>
      <c r="U842" s="4" t="str" cm="1">
        <f t="array" ref="U842">IF(AA842&lt;&gt;"ja",_xlfn.IFNA(_xlfn.IFS(AND(O842&lt;&gt;"",F842&lt;&gt;"",RIGHT($N842,6)="tarief"),O842*Q842,S842&gt;0,IF(F842&lt;&gt;"",S842,"")),""),"")</f>
        <v/>
      </c>
      <c r="V842" s="4" t="str" cm="1">
        <f t="array" ref="V842">IF(AA842&lt;&gt;"ja",_xlfn.IFNA(_xlfn.IFS(AND(P842&lt;&gt;"",R842&lt;&gt;"",RIGHT($N842,6)="tarief"),P842*R842,T842&gt;0,T842),""),"")</f>
        <v/>
      </c>
      <c r="W842" s="4" t="str" cm="1">
        <f t="array" ref="W842">IFERROR(_xlfn.IFS(OR(F842="",LEFT(Methode_Keuze,4)="Geen"),"",AND(U842&lt;&gt;"",F842&lt;&gt;"Arbeidskosten"),ROUND(U842*VLOOKUP(F842,Tb_ProjectKosten[],MATCH(Tb_ProjectKosten[[#Headers],[Forfat_Percentage]],Tb_ProjectKosten[#Headers],0),0),2),AND(F842="Arbeidskosten",G842&lt;&gt;""),IFERROR(ROUND(U842*VLOOKUP(G842,Tb_KostenTypen[],3,0)*VLOOKUP(F842,Tb_ProjectKosten[],MATCH(Tb_ProjectKosten[[#Headers],[Forfat_Percentage]],Tb_ProjectKosten[#Headers],0),0),2),""),U842 &lt;=0,0),"")</f>
        <v/>
      </c>
      <c r="X842" s="4" t="str" cm="1">
        <f t="array" ref="X842">IFERROR(_xlfn.IFS(OR(F842="",LEFT(Methode_Keuze,4)="Geen"),"",AND(V842&lt;&gt;"",F842&lt;&gt;"Arbeidskosten"),ROUND(V842*VLOOKUP(F842,Tb_ProjectKosten[],MATCH(Tb_ProjectKosten[[#Headers],[Forfat_Percentage]],Tb_ProjectKosten[#Headers],0),0),2),AND(F842="Arbeidskosten",G842&lt;&gt;""),IFERROR(ROUND(V842*VLOOKUP(G842,Tb_KostenTypen[],3,0)*VLOOKUP(F842,Tb_ProjectKosten[],MATCH(Tb_ProjectKosten[[#Headers],[Forfat_Percentage]],Tb_ProjectKosten[#Headers],0),0),2),""),V842 &lt;=0,0),"")</f>
        <v/>
      </c>
      <c r="Y842" s="262"/>
      <c r="Z842" s="49"/>
      <c r="AA842" s="37" t="str" cm="1">
        <f t="array" ref="AA842">IFERROR(IF(INDEX(SubsidieTabel!$Q$1:$T$9,MATCH($F842,SubsidieTabel!$Q$1:$Q$9,0),IFERROR(MATCH(Methode_Keuze,SubsidieTabel!$Q$1:$T$1,0),2))&lt;&gt;1=TRUE,"ja",""),"")</f>
        <v/>
      </c>
    </row>
    <row r="843" spans="1:27" ht="15" customHeight="1" x14ac:dyDescent="0.25">
      <c r="A843" s="87"/>
      <c r="B843" s="219" t="str">
        <f>IF(A843&lt;&gt;"",_xlfn.MAXIFS($B$1:B842,$A$1:A842,A843)+1,"")</f>
        <v/>
      </c>
      <c r="C843" s="50"/>
      <c r="D843" s="50"/>
      <c r="E843" s="50"/>
      <c r="F843" s="50"/>
      <c r="G843" s="283"/>
      <c r="H843" s="296"/>
      <c r="I843" s="295"/>
      <c r="J843" s="295"/>
      <c r="K843" s="202"/>
      <c r="L843" s="202"/>
      <c r="M843" s="91" t="str">
        <f>IFERROR(VLOOKUP(H843,Lijsten!$H$1:$I$100,2,0),"")</f>
        <v/>
      </c>
      <c r="N843" s="91" t="str" cm="1">
        <f t="array" ref="N843">IFERROR(_xlfn.IFS(AND(LEFT(F843,6)="Arbeid",RIGHT(F843,3)&lt;&gt;"IKS"),IFERROR(VLOOKUP($G843,Tb_KostenTypen[],2,0),"tarief"),RIGHT(F843,3)="IKS","Uurtarief",LEFT(F843,6)="Arbeid","Uurtarief",AND(LEFT(F843,8)="Bijdrage",RIGHT(F843,15)="(vrijwilligers)"),"Vast tarief"),"")</f>
        <v/>
      </c>
      <c r="O843" s="92"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tarief",IF(LEFT(F843,8)="Bijdrage",VLOOKUP($F843,Tb_KostenTypen[],MATCH(Methode_Keuze,Tb_KostenTypen[#Headers],0),0),VLOOKUP($G843,Lijsten!L:O,4,0))),""),"")</f>
        <v/>
      </c>
      <c r="P843" s="92"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tarief",IF(LEFT(F843,8)="Bijdrage",VLOOKUP($F843,Tb_KostenTypen[],MATCH(Methode_Keuze,Tb_KostenTypen[#Headers],0),0),VLOOKUP($G843,Lijsten!L:O,4,0))),""),"")</f>
        <v/>
      </c>
      <c r="Q843" s="50"/>
      <c r="R843" s="50"/>
      <c r="S843" s="83"/>
      <c r="T843" s="51"/>
      <c r="U843" s="4" t="str" cm="1">
        <f t="array" ref="U843">IF(AA843&lt;&gt;"ja",_xlfn.IFNA(_xlfn.IFS(AND(O843&lt;&gt;"",F843&lt;&gt;"",RIGHT($N843,6)="tarief"),O843*Q843,S843&gt;0,IF(F843&lt;&gt;"",S843,"")),""),"")</f>
        <v/>
      </c>
      <c r="V843" s="4" t="str" cm="1">
        <f t="array" ref="V843">IF(AA843&lt;&gt;"ja",_xlfn.IFNA(_xlfn.IFS(AND(P843&lt;&gt;"",R843&lt;&gt;"",RIGHT($N843,6)="tarief"),P843*R843,T843&gt;0,T843),""),"")</f>
        <v/>
      </c>
      <c r="W843" s="4" t="str" cm="1">
        <f t="array" ref="W843">IFERROR(_xlfn.IFS(OR(F843="",LEFT(Methode_Keuze,4)="Geen"),"",AND(U843&lt;&gt;"",F843&lt;&gt;"Arbeidskosten"),ROUND(U843*VLOOKUP(F843,Tb_ProjectKosten[],MATCH(Tb_ProjectKosten[[#Headers],[Forfat_Percentage]],Tb_ProjectKosten[#Headers],0),0),2),AND(F843="Arbeidskosten",G843&lt;&gt;""),IFERROR(ROUND(U843*VLOOKUP(G843,Tb_KostenTypen[],3,0)*VLOOKUP(F843,Tb_ProjectKosten[],MATCH(Tb_ProjectKosten[[#Headers],[Forfat_Percentage]],Tb_ProjectKosten[#Headers],0),0),2),""),U843 &lt;=0,0),"")</f>
        <v/>
      </c>
      <c r="X843" s="4" t="str" cm="1">
        <f t="array" ref="X843">IFERROR(_xlfn.IFS(OR(F843="",LEFT(Methode_Keuze,4)="Geen"),"",AND(V843&lt;&gt;"",F843&lt;&gt;"Arbeidskosten"),ROUND(V843*VLOOKUP(F843,Tb_ProjectKosten[],MATCH(Tb_ProjectKosten[[#Headers],[Forfat_Percentage]],Tb_ProjectKosten[#Headers],0),0),2),AND(F843="Arbeidskosten",G843&lt;&gt;""),IFERROR(ROUND(V843*VLOOKUP(G843,Tb_KostenTypen[],3,0)*VLOOKUP(F843,Tb_ProjectKosten[],MATCH(Tb_ProjectKosten[[#Headers],[Forfat_Percentage]],Tb_ProjectKosten[#Headers],0),0),2),""),V843 &lt;=0,0),"")</f>
        <v/>
      </c>
      <c r="Y843" s="262"/>
      <c r="Z843" s="49"/>
      <c r="AA843" s="37" t="str" cm="1">
        <f t="array" ref="AA843">IFERROR(IF(INDEX(SubsidieTabel!$Q$1:$T$9,MATCH($F843,SubsidieTabel!$Q$1:$Q$9,0),IFERROR(MATCH(Methode_Keuze,SubsidieTabel!$Q$1:$T$1,0),2))&lt;&gt;1=TRUE,"ja",""),"")</f>
        <v/>
      </c>
    </row>
    <row r="844" spans="1:27" ht="15" customHeight="1" x14ac:dyDescent="0.25">
      <c r="A844" s="87"/>
      <c r="B844" s="219" t="str">
        <f>IF(A844&lt;&gt;"",_xlfn.MAXIFS($B$1:B843,$A$1:A843,A844)+1,"")</f>
        <v/>
      </c>
      <c r="C844" s="50"/>
      <c r="D844" s="50"/>
      <c r="E844" s="50"/>
      <c r="F844" s="50"/>
      <c r="G844" s="283"/>
      <c r="H844" s="296"/>
      <c r="I844" s="295"/>
      <c r="J844" s="295"/>
      <c r="K844" s="202"/>
      <c r="L844" s="202"/>
      <c r="M844" s="91" t="str">
        <f>IFERROR(VLOOKUP(H844,Lijsten!$H$1:$I$100,2,0),"")</f>
        <v/>
      </c>
      <c r="N844" s="91" t="str" cm="1">
        <f t="array" ref="N844">IFERROR(_xlfn.IFS(AND(LEFT(F844,6)="Arbeid",RIGHT(F844,3)&lt;&gt;"IKS"),IFERROR(VLOOKUP($G844,Tb_KostenTypen[],2,0),"tarief"),RIGHT(F844,3)="IKS","Uurtarief",LEFT(F844,6)="Arbeid","Uurtarief",AND(LEFT(F844,8)="Bijdrage",RIGHT(F844,15)="(vrijwilligers)"),"Vast tarief"),"")</f>
        <v/>
      </c>
      <c r="O844" s="92"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tarief",IF(LEFT(F844,8)="Bijdrage",VLOOKUP($F844,Tb_KostenTypen[],MATCH(Methode_Keuze,Tb_KostenTypen[#Headers],0),0),VLOOKUP($G844,Lijsten!L:O,4,0))),""),"")</f>
        <v/>
      </c>
      <c r="P844" s="92"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tarief",IF(LEFT(F844,8)="Bijdrage",VLOOKUP($F844,Tb_KostenTypen[],MATCH(Methode_Keuze,Tb_KostenTypen[#Headers],0),0),VLOOKUP($G844,Lijsten!L:O,4,0))),""),"")</f>
        <v/>
      </c>
      <c r="Q844" s="50"/>
      <c r="R844" s="50"/>
      <c r="S844" s="83"/>
      <c r="T844" s="51"/>
      <c r="U844" s="4" t="str" cm="1">
        <f t="array" ref="U844">IF(AA844&lt;&gt;"ja",_xlfn.IFNA(_xlfn.IFS(AND(O844&lt;&gt;"",F844&lt;&gt;"",RIGHT($N844,6)="tarief"),O844*Q844,S844&gt;0,IF(F844&lt;&gt;"",S844,"")),""),"")</f>
        <v/>
      </c>
      <c r="V844" s="4" t="str" cm="1">
        <f t="array" ref="V844">IF(AA844&lt;&gt;"ja",_xlfn.IFNA(_xlfn.IFS(AND(P844&lt;&gt;"",R844&lt;&gt;"",RIGHT($N844,6)="tarief"),P844*R844,T844&gt;0,T844),""),"")</f>
        <v/>
      </c>
      <c r="W844" s="4" t="str" cm="1">
        <f t="array" ref="W844">IFERROR(_xlfn.IFS(OR(F844="",LEFT(Methode_Keuze,4)="Geen"),"",AND(U844&lt;&gt;"",F844&lt;&gt;"Arbeidskosten"),ROUND(U844*VLOOKUP(F844,Tb_ProjectKosten[],MATCH(Tb_ProjectKosten[[#Headers],[Forfat_Percentage]],Tb_ProjectKosten[#Headers],0),0),2),AND(F844="Arbeidskosten",G844&lt;&gt;""),IFERROR(ROUND(U844*VLOOKUP(G844,Tb_KostenTypen[],3,0)*VLOOKUP(F844,Tb_ProjectKosten[],MATCH(Tb_ProjectKosten[[#Headers],[Forfat_Percentage]],Tb_ProjectKosten[#Headers],0),0),2),""),U844 &lt;=0,0),"")</f>
        <v/>
      </c>
      <c r="X844" s="4" t="str" cm="1">
        <f t="array" ref="X844">IFERROR(_xlfn.IFS(OR(F844="",LEFT(Methode_Keuze,4)="Geen"),"",AND(V844&lt;&gt;"",F844&lt;&gt;"Arbeidskosten"),ROUND(V844*VLOOKUP(F844,Tb_ProjectKosten[],MATCH(Tb_ProjectKosten[[#Headers],[Forfat_Percentage]],Tb_ProjectKosten[#Headers],0),0),2),AND(F844="Arbeidskosten",G844&lt;&gt;""),IFERROR(ROUND(V844*VLOOKUP(G844,Tb_KostenTypen[],3,0)*VLOOKUP(F844,Tb_ProjectKosten[],MATCH(Tb_ProjectKosten[[#Headers],[Forfat_Percentage]],Tb_ProjectKosten[#Headers],0),0),2),""),V844 &lt;=0,0),"")</f>
        <v/>
      </c>
      <c r="Y844" s="262"/>
      <c r="Z844" s="49"/>
      <c r="AA844" s="37" t="str" cm="1">
        <f t="array" ref="AA844">IFERROR(IF(INDEX(SubsidieTabel!$Q$1:$T$9,MATCH($F844,SubsidieTabel!$Q$1:$Q$9,0),IFERROR(MATCH(Methode_Keuze,SubsidieTabel!$Q$1:$T$1,0),2))&lt;&gt;1=TRUE,"ja",""),"")</f>
        <v/>
      </c>
    </row>
    <row r="845" spans="1:27" ht="15" customHeight="1" x14ac:dyDescent="0.25">
      <c r="A845" s="87"/>
      <c r="B845" s="219" t="str">
        <f>IF(A845&lt;&gt;"",_xlfn.MAXIFS($B$1:B844,$A$1:A844,A845)+1,"")</f>
        <v/>
      </c>
      <c r="C845" s="50"/>
      <c r="D845" s="50"/>
      <c r="E845" s="50"/>
      <c r="F845" s="50"/>
      <c r="G845" s="283"/>
      <c r="H845" s="296"/>
      <c r="I845" s="295"/>
      <c r="J845" s="295"/>
      <c r="K845" s="202"/>
      <c r="L845" s="202"/>
      <c r="M845" s="91" t="str">
        <f>IFERROR(VLOOKUP(H845,Lijsten!$H$1:$I$100,2,0),"")</f>
        <v/>
      </c>
      <c r="N845" s="91" t="str" cm="1">
        <f t="array" ref="N845">IFERROR(_xlfn.IFS(AND(LEFT(F845,6)="Arbeid",RIGHT(F845,3)&lt;&gt;"IKS"),IFERROR(VLOOKUP($G845,Tb_KostenTypen[],2,0),"tarief"),RIGHT(F845,3)="IKS","Uurtarief",LEFT(F845,6)="Arbeid","Uurtarief",AND(LEFT(F845,8)="Bijdrage",RIGHT(F845,15)="(vrijwilligers)"),"Vast tarief"),"")</f>
        <v/>
      </c>
      <c r="O845" s="92"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tarief",IF(LEFT(F845,8)="Bijdrage",VLOOKUP($F845,Tb_KostenTypen[],MATCH(Methode_Keuze,Tb_KostenTypen[#Headers],0),0),VLOOKUP($G845,Lijsten!L:O,4,0))),""),"")</f>
        <v/>
      </c>
      <c r="P845" s="92"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tarief",IF(LEFT(F845,8)="Bijdrage",VLOOKUP($F845,Tb_KostenTypen[],MATCH(Methode_Keuze,Tb_KostenTypen[#Headers],0),0),VLOOKUP($G845,Lijsten!L:O,4,0))),""),"")</f>
        <v/>
      </c>
      <c r="Q845" s="50"/>
      <c r="R845" s="50"/>
      <c r="S845" s="83"/>
      <c r="T845" s="51"/>
      <c r="U845" s="4" t="str" cm="1">
        <f t="array" ref="U845">IF(AA845&lt;&gt;"ja",_xlfn.IFNA(_xlfn.IFS(AND(O845&lt;&gt;"",F845&lt;&gt;"",RIGHT($N845,6)="tarief"),O845*Q845,S845&gt;0,IF(F845&lt;&gt;"",S845,"")),""),"")</f>
        <v/>
      </c>
      <c r="V845" s="4" t="str" cm="1">
        <f t="array" ref="V845">IF(AA845&lt;&gt;"ja",_xlfn.IFNA(_xlfn.IFS(AND(P845&lt;&gt;"",R845&lt;&gt;"",RIGHT($N845,6)="tarief"),P845*R845,T845&gt;0,T845),""),"")</f>
        <v/>
      </c>
      <c r="W845" s="4" t="str" cm="1">
        <f t="array" ref="W845">IFERROR(_xlfn.IFS(OR(F845="",LEFT(Methode_Keuze,4)="Geen"),"",AND(U845&lt;&gt;"",F845&lt;&gt;"Arbeidskosten"),ROUND(U845*VLOOKUP(F845,Tb_ProjectKosten[],MATCH(Tb_ProjectKosten[[#Headers],[Forfat_Percentage]],Tb_ProjectKosten[#Headers],0),0),2),AND(F845="Arbeidskosten",G845&lt;&gt;""),IFERROR(ROUND(U845*VLOOKUP(G845,Tb_KostenTypen[],3,0)*VLOOKUP(F845,Tb_ProjectKosten[],MATCH(Tb_ProjectKosten[[#Headers],[Forfat_Percentage]],Tb_ProjectKosten[#Headers],0),0),2),""),U845 &lt;=0,0),"")</f>
        <v/>
      </c>
      <c r="X845" s="4" t="str" cm="1">
        <f t="array" ref="X845">IFERROR(_xlfn.IFS(OR(F845="",LEFT(Methode_Keuze,4)="Geen"),"",AND(V845&lt;&gt;"",F845&lt;&gt;"Arbeidskosten"),ROUND(V845*VLOOKUP(F845,Tb_ProjectKosten[],MATCH(Tb_ProjectKosten[[#Headers],[Forfat_Percentage]],Tb_ProjectKosten[#Headers],0),0),2),AND(F845="Arbeidskosten",G845&lt;&gt;""),IFERROR(ROUND(V845*VLOOKUP(G845,Tb_KostenTypen[],3,0)*VLOOKUP(F845,Tb_ProjectKosten[],MATCH(Tb_ProjectKosten[[#Headers],[Forfat_Percentage]],Tb_ProjectKosten[#Headers],0),0),2),""),V845 &lt;=0,0),"")</f>
        <v/>
      </c>
      <c r="Y845" s="262"/>
      <c r="Z845" s="49"/>
      <c r="AA845" s="37" t="str" cm="1">
        <f t="array" ref="AA845">IFERROR(IF(INDEX(SubsidieTabel!$Q$1:$T$9,MATCH($F845,SubsidieTabel!$Q$1:$Q$9,0),IFERROR(MATCH(Methode_Keuze,SubsidieTabel!$Q$1:$T$1,0),2))&lt;&gt;1=TRUE,"ja",""),"")</f>
        <v/>
      </c>
    </row>
    <row r="846" spans="1:27" ht="15" customHeight="1" x14ac:dyDescent="0.25">
      <c r="A846" s="87"/>
      <c r="B846" s="219" t="str">
        <f>IF(A846&lt;&gt;"",_xlfn.MAXIFS($B$1:B845,$A$1:A845,A846)+1,"")</f>
        <v/>
      </c>
      <c r="C846" s="50"/>
      <c r="D846" s="50"/>
      <c r="E846" s="50"/>
      <c r="F846" s="50"/>
      <c r="G846" s="283"/>
      <c r="H846" s="296"/>
      <c r="I846" s="295"/>
      <c r="J846" s="295"/>
      <c r="K846" s="202"/>
      <c r="L846" s="202"/>
      <c r="M846" s="91" t="str">
        <f>IFERROR(VLOOKUP(H846,Lijsten!$H$1:$I$100,2,0),"")</f>
        <v/>
      </c>
      <c r="N846" s="91" t="str" cm="1">
        <f t="array" ref="N846">IFERROR(_xlfn.IFS(AND(LEFT(F846,6)="Arbeid",RIGHT(F846,3)&lt;&gt;"IKS"),IFERROR(VLOOKUP($G846,Tb_KostenTypen[],2,0),"tarief"),RIGHT(F846,3)="IKS","Uurtarief",LEFT(F846,6)="Arbeid","Uurtarief",AND(LEFT(F846,8)="Bijdrage",RIGHT(F846,15)="(vrijwilligers)"),"Vast tarief"),"")</f>
        <v/>
      </c>
      <c r="O846" s="92"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tarief",IF(LEFT(F846,8)="Bijdrage",VLOOKUP($F846,Tb_KostenTypen[],MATCH(Methode_Keuze,Tb_KostenTypen[#Headers],0),0),VLOOKUP($G846,Lijsten!L:O,4,0))),""),"")</f>
        <v/>
      </c>
      <c r="P846" s="92"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tarief",IF(LEFT(F846,8)="Bijdrage",VLOOKUP($F846,Tb_KostenTypen[],MATCH(Methode_Keuze,Tb_KostenTypen[#Headers],0),0),VLOOKUP($G846,Lijsten!L:O,4,0))),""),"")</f>
        <v/>
      </c>
      <c r="Q846" s="50"/>
      <c r="R846" s="50"/>
      <c r="S846" s="83"/>
      <c r="T846" s="51"/>
      <c r="U846" s="4" t="str" cm="1">
        <f t="array" ref="U846">IF(AA846&lt;&gt;"ja",_xlfn.IFNA(_xlfn.IFS(AND(O846&lt;&gt;"",F846&lt;&gt;"",RIGHT($N846,6)="tarief"),O846*Q846,S846&gt;0,IF(F846&lt;&gt;"",S846,"")),""),"")</f>
        <v/>
      </c>
      <c r="V846" s="4" t="str" cm="1">
        <f t="array" ref="V846">IF(AA846&lt;&gt;"ja",_xlfn.IFNA(_xlfn.IFS(AND(P846&lt;&gt;"",R846&lt;&gt;"",RIGHT($N846,6)="tarief"),P846*R846,T846&gt;0,T846),""),"")</f>
        <v/>
      </c>
      <c r="W846" s="4" t="str" cm="1">
        <f t="array" ref="W846">IFERROR(_xlfn.IFS(OR(F846="",LEFT(Methode_Keuze,4)="Geen"),"",AND(U846&lt;&gt;"",F846&lt;&gt;"Arbeidskosten"),ROUND(U846*VLOOKUP(F846,Tb_ProjectKosten[],MATCH(Tb_ProjectKosten[[#Headers],[Forfat_Percentage]],Tb_ProjectKosten[#Headers],0),0),2),AND(F846="Arbeidskosten",G846&lt;&gt;""),IFERROR(ROUND(U846*VLOOKUP(G846,Tb_KostenTypen[],3,0)*VLOOKUP(F846,Tb_ProjectKosten[],MATCH(Tb_ProjectKosten[[#Headers],[Forfat_Percentage]],Tb_ProjectKosten[#Headers],0),0),2),""),U846 &lt;=0,0),"")</f>
        <v/>
      </c>
      <c r="X846" s="4" t="str" cm="1">
        <f t="array" ref="X846">IFERROR(_xlfn.IFS(OR(F846="",LEFT(Methode_Keuze,4)="Geen"),"",AND(V846&lt;&gt;"",F846&lt;&gt;"Arbeidskosten"),ROUND(V846*VLOOKUP(F846,Tb_ProjectKosten[],MATCH(Tb_ProjectKosten[[#Headers],[Forfat_Percentage]],Tb_ProjectKosten[#Headers],0),0),2),AND(F846="Arbeidskosten",G846&lt;&gt;""),IFERROR(ROUND(V846*VLOOKUP(G846,Tb_KostenTypen[],3,0)*VLOOKUP(F846,Tb_ProjectKosten[],MATCH(Tb_ProjectKosten[[#Headers],[Forfat_Percentage]],Tb_ProjectKosten[#Headers],0),0),2),""),V846 &lt;=0,0),"")</f>
        <v/>
      </c>
      <c r="Y846" s="262"/>
      <c r="Z846" s="49"/>
      <c r="AA846" s="37" t="str" cm="1">
        <f t="array" ref="AA846">IFERROR(IF(INDEX(SubsidieTabel!$Q$1:$T$9,MATCH($F846,SubsidieTabel!$Q$1:$Q$9,0),IFERROR(MATCH(Methode_Keuze,SubsidieTabel!$Q$1:$T$1,0),2))&lt;&gt;1=TRUE,"ja",""),"")</f>
        <v/>
      </c>
    </row>
    <row r="847" spans="1:27" ht="15" customHeight="1" x14ac:dyDescent="0.25">
      <c r="A847" s="87"/>
      <c r="B847" s="219" t="str">
        <f>IF(A847&lt;&gt;"",_xlfn.MAXIFS($B$1:B846,$A$1:A846,A847)+1,"")</f>
        <v/>
      </c>
      <c r="C847" s="50"/>
      <c r="D847" s="50"/>
      <c r="E847" s="50"/>
      <c r="F847" s="50"/>
      <c r="G847" s="283"/>
      <c r="H847" s="296"/>
      <c r="I847" s="295"/>
      <c r="J847" s="295"/>
      <c r="K847" s="202"/>
      <c r="L847" s="202"/>
      <c r="M847" s="91" t="str">
        <f>IFERROR(VLOOKUP(H847,Lijsten!$H$1:$I$100,2,0),"")</f>
        <v/>
      </c>
      <c r="N847" s="91" t="str" cm="1">
        <f t="array" ref="N847">IFERROR(_xlfn.IFS(AND(LEFT(F847,6)="Arbeid",RIGHT(F847,3)&lt;&gt;"IKS"),IFERROR(VLOOKUP($G847,Tb_KostenTypen[],2,0),"tarief"),RIGHT(F847,3)="IKS","Uurtarief",LEFT(F847,6)="Arbeid","Uurtarief",AND(LEFT(F847,8)="Bijdrage",RIGHT(F847,15)="(vrijwilligers)"),"Vast tarief"),"")</f>
        <v/>
      </c>
      <c r="O847" s="92"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tarief",IF(LEFT(F847,8)="Bijdrage",VLOOKUP($F847,Tb_KostenTypen[],MATCH(Methode_Keuze,Tb_KostenTypen[#Headers],0),0),VLOOKUP($G847,Lijsten!L:O,4,0))),""),"")</f>
        <v/>
      </c>
      <c r="P847" s="92"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tarief",IF(LEFT(F847,8)="Bijdrage",VLOOKUP($F847,Tb_KostenTypen[],MATCH(Methode_Keuze,Tb_KostenTypen[#Headers],0),0),VLOOKUP($G847,Lijsten!L:O,4,0))),""),"")</f>
        <v/>
      </c>
      <c r="Q847" s="50"/>
      <c r="R847" s="50"/>
      <c r="S847" s="83"/>
      <c r="T847" s="51"/>
      <c r="U847" s="4" t="str" cm="1">
        <f t="array" ref="U847">IF(AA847&lt;&gt;"ja",_xlfn.IFNA(_xlfn.IFS(AND(O847&lt;&gt;"",F847&lt;&gt;"",RIGHT($N847,6)="tarief"),O847*Q847,S847&gt;0,IF(F847&lt;&gt;"",S847,"")),""),"")</f>
        <v/>
      </c>
      <c r="V847" s="4" t="str" cm="1">
        <f t="array" ref="V847">IF(AA847&lt;&gt;"ja",_xlfn.IFNA(_xlfn.IFS(AND(P847&lt;&gt;"",R847&lt;&gt;"",RIGHT($N847,6)="tarief"),P847*R847,T847&gt;0,T847),""),"")</f>
        <v/>
      </c>
      <c r="W847" s="4" t="str" cm="1">
        <f t="array" ref="W847">IFERROR(_xlfn.IFS(OR(F847="",LEFT(Methode_Keuze,4)="Geen"),"",AND(U847&lt;&gt;"",F847&lt;&gt;"Arbeidskosten"),ROUND(U847*VLOOKUP(F847,Tb_ProjectKosten[],MATCH(Tb_ProjectKosten[[#Headers],[Forfat_Percentage]],Tb_ProjectKosten[#Headers],0),0),2),AND(F847="Arbeidskosten",G847&lt;&gt;""),IFERROR(ROUND(U847*VLOOKUP(G847,Tb_KostenTypen[],3,0)*VLOOKUP(F847,Tb_ProjectKosten[],MATCH(Tb_ProjectKosten[[#Headers],[Forfat_Percentage]],Tb_ProjectKosten[#Headers],0),0),2),""),U847 &lt;=0,0),"")</f>
        <v/>
      </c>
      <c r="X847" s="4" t="str" cm="1">
        <f t="array" ref="X847">IFERROR(_xlfn.IFS(OR(F847="",LEFT(Methode_Keuze,4)="Geen"),"",AND(V847&lt;&gt;"",F847&lt;&gt;"Arbeidskosten"),ROUND(V847*VLOOKUP(F847,Tb_ProjectKosten[],MATCH(Tb_ProjectKosten[[#Headers],[Forfat_Percentage]],Tb_ProjectKosten[#Headers],0),0),2),AND(F847="Arbeidskosten",G847&lt;&gt;""),IFERROR(ROUND(V847*VLOOKUP(G847,Tb_KostenTypen[],3,0)*VLOOKUP(F847,Tb_ProjectKosten[],MATCH(Tb_ProjectKosten[[#Headers],[Forfat_Percentage]],Tb_ProjectKosten[#Headers],0),0),2),""),V847 &lt;=0,0),"")</f>
        <v/>
      </c>
      <c r="Y847" s="262"/>
      <c r="Z847" s="49"/>
      <c r="AA847" s="37" t="str" cm="1">
        <f t="array" ref="AA847">IFERROR(IF(INDEX(SubsidieTabel!$Q$1:$T$9,MATCH($F847,SubsidieTabel!$Q$1:$Q$9,0),IFERROR(MATCH(Methode_Keuze,SubsidieTabel!$Q$1:$T$1,0),2))&lt;&gt;1=TRUE,"ja",""),"")</f>
        <v/>
      </c>
    </row>
    <row r="848" spans="1:27" ht="15" customHeight="1" x14ac:dyDescent="0.25">
      <c r="A848" s="87"/>
      <c r="B848" s="219" t="str">
        <f>IF(A848&lt;&gt;"",_xlfn.MAXIFS($B$1:B847,$A$1:A847,A848)+1,"")</f>
        <v/>
      </c>
      <c r="C848" s="50"/>
      <c r="D848" s="50"/>
      <c r="E848" s="50"/>
      <c r="F848" s="50"/>
      <c r="G848" s="283"/>
      <c r="H848" s="296"/>
      <c r="I848" s="295"/>
      <c r="J848" s="295"/>
      <c r="K848" s="202"/>
      <c r="L848" s="202"/>
      <c r="M848" s="91" t="str">
        <f>IFERROR(VLOOKUP(H848,Lijsten!$H$1:$I$100,2,0),"")</f>
        <v/>
      </c>
      <c r="N848" s="91" t="str" cm="1">
        <f t="array" ref="N848">IFERROR(_xlfn.IFS(AND(LEFT(F848,6)="Arbeid",RIGHT(F848,3)&lt;&gt;"IKS"),IFERROR(VLOOKUP($G848,Tb_KostenTypen[],2,0),"tarief"),RIGHT(F848,3)="IKS","Uurtarief",LEFT(F848,6)="Arbeid","Uurtarief",AND(LEFT(F848,8)="Bijdrage",RIGHT(F848,15)="(vrijwilligers)"),"Vast tarief"),"")</f>
        <v/>
      </c>
      <c r="O848" s="92"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tarief",IF(LEFT(F848,8)="Bijdrage",VLOOKUP($F848,Tb_KostenTypen[],MATCH(Methode_Keuze,Tb_KostenTypen[#Headers],0),0),VLOOKUP($G848,Lijsten!L:O,4,0))),""),"")</f>
        <v/>
      </c>
      <c r="P848" s="92"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tarief",IF(LEFT(F848,8)="Bijdrage",VLOOKUP($F848,Tb_KostenTypen[],MATCH(Methode_Keuze,Tb_KostenTypen[#Headers],0),0),VLOOKUP($G848,Lijsten!L:O,4,0))),""),"")</f>
        <v/>
      </c>
      <c r="Q848" s="50"/>
      <c r="R848" s="50"/>
      <c r="S848" s="83"/>
      <c r="T848" s="51"/>
      <c r="U848" s="4" t="str" cm="1">
        <f t="array" ref="U848">IF(AA848&lt;&gt;"ja",_xlfn.IFNA(_xlfn.IFS(AND(O848&lt;&gt;"",F848&lt;&gt;"",RIGHT($N848,6)="tarief"),O848*Q848,S848&gt;0,IF(F848&lt;&gt;"",S848,"")),""),"")</f>
        <v/>
      </c>
      <c r="V848" s="4" t="str" cm="1">
        <f t="array" ref="V848">IF(AA848&lt;&gt;"ja",_xlfn.IFNA(_xlfn.IFS(AND(P848&lt;&gt;"",R848&lt;&gt;"",RIGHT($N848,6)="tarief"),P848*R848,T848&gt;0,T848),""),"")</f>
        <v/>
      </c>
      <c r="W848" s="4" t="str" cm="1">
        <f t="array" ref="W848">IFERROR(_xlfn.IFS(OR(F848="",LEFT(Methode_Keuze,4)="Geen"),"",AND(U848&lt;&gt;"",F848&lt;&gt;"Arbeidskosten"),ROUND(U848*VLOOKUP(F848,Tb_ProjectKosten[],MATCH(Tb_ProjectKosten[[#Headers],[Forfat_Percentage]],Tb_ProjectKosten[#Headers],0),0),2),AND(F848="Arbeidskosten",G848&lt;&gt;""),IFERROR(ROUND(U848*VLOOKUP(G848,Tb_KostenTypen[],3,0)*VLOOKUP(F848,Tb_ProjectKosten[],MATCH(Tb_ProjectKosten[[#Headers],[Forfat_Percentage]],Tb_ProjectKosten[#Headers],0),0),2),""),U848 &lt;=0,0),"")</f>
        <v/>
      </c>
      <c r="X848" s="4" t="str" cm="1">
        <f t="array" ref="X848">IFERROR(_xlfn.IFS(OR(F848="",LEFT(Methode_Keuze,4)="Geen"),"",AND(V848&lt;&gt;"",F848&lt;&gt;"Arbeidskosten"),ROUND(V848*VLOOKUP(F848,Tb_ProjectKosten[],MATCH(Tb_ProjectKosten[[#Headers],[Forfat_Percentage]],Tb_ProjectKosten[#Headers],0),0),2),AND(F848="Arbeidskosten",G848&lt;&gt;""),IFERROR(ROUND(V848*VLOOKUP(G848,Tb_KostenTypen[],3,0)*VLOOKUP(F848,Tb_ProjectKosten[],MATCH(Tb_ProjectKosten[[#Headers],[Forfat_Percentage]],Tb_ProjectKosten[#Headers],0),0),2),""),V848 &lt;=0,0),"")</f>
        <v/>
      </c>
      <c r="Y848" s="262"/>
      <c r="Z848" s="49"/>
      <c r="AA848" s="37" t="str" cm="1">
        <f t="array" ref="AA848">IFERROR(IF(INDEX(SubsidieTabel!$Q$1:$T$9,MATCH($F848,SubsidieTabel!$Q$1:$Q$9,0),IFERROR(MATCH(Methode_Keuze,SubsidieTabel!$Q$1:$T$1,0),2))&lt;&gt;1=TRUE,"ja",""),"")</f>
        <v/>
      </c>
    </row>
    <row r="849" spans="1:27" ht="15" customHeight="1" x14ac:dyDescent="0.25">
      <c r="A849" s="87"/>
      <c r="B849" s="219" t="str">
        <f>IF(A849&lt;&gt;"",_xlfn.MAXIFS($B$1:B848,$A$1:A848,A849)+1,"")</f>
        <v/>
      </c>
      <c r="C849" s="50"/>
      <c r="D849" s="50"/>
      <c r="E849" s="50"/>
      <c r="F849" s="50"/>
      <c r="G849" s="283"/>
      <c r="H849" s="296"/>
      <c r="I849" s="295"/>
      <c r="J849" s="295"/>
      <c r="K849" s="202"/>
      <c r="L849" s="202"/>
      <c r="M849" s="91" t="str">
        <f>IFERROR(VLOOKUP(H849,Lijsten!$H$1:$I$100,2,0),"")</f>
        <v/>
      </c>
      <c r="N849" s="91" t="str" cm="1">
        <f t="array" ref="N849">IFERROR(_xlfn.IFS(AND(LEFT(F849,6)="Arbeid",RIGHT(F849,3)&lt;&gt;"IKS"),IFERROR(VLOOKUP($G849,Tb_KostenTypen[],2,0),"tarief"),RIGHT(F849,3)="IKS","Uurtarief",LEFT(F849,6)="Arbeid","Uurtarief",AND(LEFT(F849,8)="Bijdrage",RIGHT(F849,15)="(vrijwilligers)"),"Vast tarief"),"")</f>
        <v/>
      </c>
      <c r="O849" s="92"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tarief",IF(LEFT(F849,8)="Bijdrage",VLOOKUP($F849,Tb_KostenTypen[],MATCH(Methode_Keuze,Tb_KostenTypen[#Headers],0),0),VLOOKUP($G849,Lijsten!L:O,4,0))),""),"")</f>
        <v/>
      </c>
      <c r="P849" s="92"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tarief",IF(LEFT(F849,8)="Bijdrage",VLOOKUP($F849,Tb_KostenTypen[],MATCH(Methode_Keuze,Tb_KostenTypen[#Headers],0),0),VLOOKUP($G849,Lijsten!L:O,4,0))),""),"")</f>
        <v/>
      </c>
      <c r="Q849" s="50"/>
      <c r="R849" s="50"/>
      <c r="S849" s="83"/>
      <c r="T849" s="51"/>
      <c r="U849" s="4" t="str" cm="1">
        <f t="array" ref="U849">IF(AA849&lt;&gt;"ja",_xlfn.IFNA(_xlfn.IFS(AND(O849&lt;&gt;"",F849&lt;&gt;"",RIGHT($N849,6)="tarief"),O849*Q849,S849&gt;0,IF(F849&lt;&gt;"",S849,"")),""),"")</f>
        <v/>
      </c>
      <c r="V849" s="4" t="str" cm="1">
        <f t="array" ref="V849">IF(AA849&lt;&gt;"ja",_xlfn.IFNA(_xlfn.IFS(AND(P849&lt;&gt;"",R849&lt;&gt;"",RIGHT($N849,6)="tarief"),P849*R849,T849&gt;0,T849),""),"")</f>
        <v/>
      </c>
      <c r="W849" s="4" t="str" cm="1">
        <f t="array" ref="W849">IFERROR(_xlfn.IFS(OR(F849="",LEFT(Methode_Keuze,4)="Geen"),"",AND(U849&lt;&gt;"",F849&lt;&gt;"Arbeidskosten"),ROUND(U849*VLOOKUP(F849,Tb_ProjectKosten[],MATCH(Tb_ProjectKosten[[#Headers],[Forfat_Percentage]],Tb_ProjectKosten[#Headers],0),0),2),AND(F849="Arbeidskosten",G849&lt;&gt;""),IFERROR(ROUND(U849*VLOOKUP(G849,Tb_KostenTypen[],3,0)*VLOOKUP(F849,Tb_ProjectKosten[],MATCH(Tb_ProjectKosten[[#Headers],[Forfat_Percentage]],Tb_ProjectKosten[#Headers],0),0),2),""),U849 &lt;=0,0),"")</f>
        <v/>
      </c>
      <c r="X849" s="4" t="str" cm="1">
        <f t="array" ref="X849">IFERROR(_xlfn.IFS(OR(F849="",LEFT(Methode_Keuze,4)="Geen"),"",AND(V849&lt;&gt;"",F849&lt;&gt;"Arbeidskosten"),ROUND(V849*VLOOKUP(F849,Tb_ProjectKosten[],MATCH(Tb_ProjectKosten[[#Headers],[Forfat_Percentage]],Tb_ProjectKosten[#Headers],0),0),2),AND(F849="Arbeidskosten",G849&lt;&gt;""),IFERROR(ROUND(V849*VLOOKUP(G849,Tb_KostenTypen[],3,0)*VLOOKUP(F849,Tb_ProjectKosten[],MATCH(Tb_ProjectKosten[[#Headers],[Forfat_Percentage]],Tb_ProjectKosten[#Headers],0),0),2),""),V849 &lt;=0,0),"")</f>
        <v/>
      </c>
      <c r="Y849" s="262"/>
      <c r="Z849" s="49"/>
      <c r="AA849" s="37" t="str" cm="1">
        <f t="array" ref="AA849">IFERROR(IF(INDEX(SubsidieTabel!$Q$1:$T$9,MATCH($F849,SubsidieTabel!$Q$1:$Q$9,0),IFERROR(MATCH(Methode_Keuze,SubsidieTabel!$Q$1:$T$1,0),2))&lt;&gt;1=TRUE,"ja",""),"")</f>
        <v/>
      </c>
    </row>
    <row r="850" spans="1:27" ht="15" customHeight="1" x14ac:dyDescent="0.25">
      <c r="A850" s="87"/>
      <c r="B850" s="219" t="str">
        <f>IF(A850&lt;&gt;"",_xlfn.MAXIFS($B$1:B849,$A$1:A849,A850)+1,"")</f>
        <v/>
      </c>
      <c r="C850" s="50"/>
      <c r="D850" s="50"/>
      <c r="E850" s="50"/>
      <c r="F850" s="50"/>
      <c r="G850" s="283"/>
      <c r="H850" s="296"/>
      <c r="I850" s="295"/>
      <c r="J850" s="295"/>
      <c r="K850" s="202"/>
      <c r="L850" s="202"/>
      <c r="M850" s="91" t="str">
        <f>IFERROR(VLOOKUP(H850,Lijsten!$H$1:$I$100,2,0),"")</f>
        <v/>
      </c>
      <c r="N850" s="91" t="str" cm="1">
        <f t="array" ref="N850">IFERROR(_xlfn.IFS(AND(LEFT(F850,6)="Arbeid",RIGHT(F850,3)&lt;&gt;"IKS"),IFERROR(VLOOKUP($G850,Tb_KostenTypen[],2,0),"tarief"),RIGHT(F850,3)="IKS","Uurtarief",LEFT(F850,6)="Arbeid","Uurtarief",AND(LEFT(F850,8)="Bijdrage",RIGHT(F850,15)="(vrijwilligers)"),"Vast tarief"),"")</f>
        <v/>
      </c>
      <c r="O850" s="92"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tarief",IF(LEFT(F850,8)="Bijdrage",VLOOKUP($F850,Tb_KostenTypen[],MATCH(Methode_Keuze,Tb_KostenTypen[#Headers],0),0),VLOOKUP($G850,Lijsten!L:O,4,0))),""),"")</f>
        <v/>
      </c>
      <c r="P850" s="92"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tarief",IF(LEFT(F850,8)="Bijdrage",VLOOKUP($F850,Tb_KostenTypen[],MATCH(Methode_Keuze,Tb_KostenTypen[#Headers],0),0),VLOOKUP($G850,Lijsten!L:O,4,0))),""),"")</f>
        <v/>
      </c>
      <c r="Q850" s="50"/>
      <c r="R850" s="50"/>
      <c r="S850" s="83"/>
      <c r="T850" s="51"/>
      <c r="U850" s="4" t="str" cm="1">
        <f t="array" ref="U850">IF(AA850&lt;&gt;"ja",_xlfn.IFNA(_xlfn.IFS(AND(O850&lt;&gt;"",F850&lt;&gt;"",RIGHT($N850,6)="tarief"),O850*Q850,S850&gt;0,IF(F850&lt;&gt;"",S850,"")),""),"")</f>
        <v/>
      </c>
      <c r="V850" s="4" t="str" cm="1">
        <f t="array" ref="V850">IF(AA850&lt;&gt;"ja",_xlfn.IFNA(_xlfn.IFS(AND(P850&lt;&gt;"",R850&lt;&gt;"",RIGHT($N850,6)="tarief"),P850*R850,T850&gt;0,T850),""),"")</f>
        <v/>
      </c>
      <c r="W850" s="4" t="str" cm="1">
        <f t="array" ref="W850">IFERROR(_xlfn.IFS(OR(F850="",LEFT(Methode_Keuze,4)="Geen"),"",AND(U850&lt;&gt;"",F850&lt;&gt;"Arbeidskosten"),ROUND(U850*VLOOKUP(F850,Tb_ProjectKosten[],MATCH(Tb_ProjectKosten[[#Headers],[Forfat_Percentage]],Tb_ProjectKosten[#Headers],0),0),2),AND(F850="Arbeidskosten",G850&lt;&gt;""),IFERROR(ROUND(U850*VLOOKUP(G850,Tb_KostenTypen[],3,0)*VLOOKUP(F850,Tb_ProjectKosten[],MATCH(Tb_ProjectKosten[[#Headers],[Forfat_Percentage]],Tb_ProjectKosten[#Headers],0),0),2),""),U850 &lt;=0,0),"")</f>
        <v/>
      </c>
      <c r="X850" s="4" t="str" cm="1">
        <f t="array" ref="X850">IFERROR(_xlfn.IFS(OR(F850="",LEFT(Methode_Keuze,4)="Geen"),"",AND(V850&lt;&gt;"",F850&lt;&gt;"Arbeidskosten"),ROUND(V850*VLOOKUP(F850,Tb_ProjectKosten[],MATCH(Tb_ProjectKosten[[#Headers],[Forfat_Percentage]],Tb_ProjectKosten[#Headers],0),0),2),AND(F850="Arbeidskosten",G850&lt;&gt;""),IFERROR(ROUND(V850*VLOOKUP(G850,Tb_KostenTypen[],3,0)*VLOOKUP(F850,Tb_ProjectKosten[],MATCH(Tb_ProjectKosten[[#Headers],[Forfat_Percentage]],Tb_ProjectKosten[#Headers],0),0),2),""),V850 &lt;=0,0),"")</f>
        <v/>
      </c>
      <c r="Y850" s="262"/>
      <c r="Z850" s="49"/>
      <c r="AA850" s="37" t="str" cm="1">
        <f t="array" ref="AA850">IFERROR(IF(INDEX(SubsidieTabel!$Q$1:$T$9,MATCH($F850,SubsidieTabel!$Q$1:$Q$9,0),IFERROR(MATCH(Methode_Keuze,SubsidieTabel!$Q$1:$T$1,0),2))&lt;&gt;1=TRUE,"ja",""),"")</f>
        <v/>
      </c>
    </row>
    <row r="851" spans="1:27" ht="15" customHeight="1" x14ac:dyDescent="0.25">
      <c r="A851" s="87"/>
      <c r="B851" s="219" t="str">
        <f>IF(A851&lt;&gt;"",_xlfn.MAXIFS($B$1:B850,$A$1:A850,A851)+1,"")</f>
        <v/>
      </c>
      <c r="C851" s="50"/>
      <c r="D851" s="50"/>
      <c r="E851" s="50"/>
      <c r="F851" s="50"/>
      <c r="G851" s="283"/>
      <c r="H851" s="296"/>
      <c r="I851" s="295"/>
      <c r="J851" s="295"/>
      <c r="K851" s="202"/>
      <c r="L851" s="202"/>
      <c r="M851" s="91" t="str">
        <f>IFERROR(VLOOKUP(H851,Lijsten!$H$1:$I$100,2,0),"")</f>
        <v/>
      </c>
      <c r="N851" s="91" t="str" cm="1">
        <f t="array" ref="N851">IFERROR(_xlfn.IFS(AND(LEFT(F851,6)="Arbeid",RIGHT(F851,3)&lt;&gt;"IKS"),IFERROR(VLOOKUP($G851,Tb_KostenTypen[],2,0),"tarief"),RIGHT(F851,3)="IKS","Uurtarief",LEFT(F851,6)="Arbeid","Uurtarief",AND(LEFT(F851,8)="Bijdrage",RIGHT(F851,15)="(vrijwilligers)"),"Vast tarief"),"")</f>
        <v/>
      </c>
      <c r="O851" s="92"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tarief",IF(LEFT(F851,8)="Bijdrage",VLOOKUP($F851,Tb_KostenTypen[],MATCH(Methode_Keuze,Tb_KostenTypen[#Headers],0),0),VLOOKUP($G851,Lijsten!L:O,4,0))),""),"")</f>
        <v/>
      </c>
      <c r="P851" s="92"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tarief",IF(LEFT(F851,8)="Bijdrage",VLOOKUP($F851,Tb_KostenTypen[],MATCH(Methode_Keuze,Tb_KostenTypen[#Headers],0),0),VLOOKUP($G851,Lijsten!L:O,4,0))),""),"")</f>
        <v/>
      </c>
      <c r="Q851" s="50"/>
      <c r="R851" s="50"/>
      <c r="S851" s="83"/>
      <c r="T851" s="51"/>
      <c r="U851" s="4" t="str" cm="1">
        <f t="array" ref="U851">IF(AA851&lt;&gt;"ja",_xlfn.IFNA(_xlfn.IFS(AND(O851&lt;&gt;"",F851&lt;&gt;"",RIGHT($N851,6)="tarief"),O851*Q851,S851&gt;0,IF(F851&lt;&gt;"",S851,"")),""),"")</f>
        <v/>
      </c>
      <c r="V851" s="4" t="str" cm="1">
        <f t="array" ref="V851">IF(AA851&lt;&gt;"ja",_xlfn.IFNA(_xlfn.IFS(AND(P851&lt;&gt;"",R851&lt;&gt;"",RIGHT($N851,6)="tarief"),P851*R851,T851&gt;0,T851),""),"")</f>
        <v/>
      </c>
      <c r="W851" s="4" t="str" cm="1">
        <f t="array" ref="W851">IFERROR(_xlfn.IFS(OR(F851="",LEFT(Methode_Keuze,4)="Geen"),"",AND(U851&lt;&gt;"",F851&lt;&gt;"Arbeidskosten"),ROUND(U851*VLOOKUP(F851,Tb_ProjectKosten[],MATCH(Tb_ProjectKosten[[#Headers],[Forfat_Percentage]],Tb_ProjectKosten[#Headers],0),0),2),AND(F851="Arbeidskosten",G851&lt;&gt;""),IFERROR(ROUND(U851*VLOOKUP(G851,Tb_KostenTypen[],3,0)*VLOOKUP(F851,Tb_ProjectKosten[],MATCH(Tb_ProjectKosten[[#Headers],[Forfat_Percentage]],Tb_ProjectKosten[#Headers],0),0),2),""),U851 &lt;=0,0),"")</f>
        <v/>
      </c>
      <c r="X851" s="4" t="str" cm="1">
        <f t="array" ref="X851">IFERROR(_xlfn.IFS(OR(F851="",LEFT(Methode_Keuze,4)="Geen"),"",AND(V851&lt;&gt;"",F851&lt;&gt;"Arbeidskosten"),ROUND(V851*VLOOKUP(F851,Tb_ProjectKosten[],MATCH(Tb_ProjectKosten[[#Headers],[Forfat_Percentage]],Tb_ProjectKosten[#Headers],0),0),2),AND(F851="Arbeidskosten",G851&lt;&gt;""),IFERROR(ROUND(V851*VLOOKUP(G851,Tb_KostenTypen[],3,0)*VLOOKUP(F851,Tb_ProjectKosten[],MATCH(Tb_ProjectKosten[[#Headers],[Forfat_Percentage]],Tb_ProjectKosten[#Headers],0),0),2),""),V851 &lt;=0,0),"")</f>
        <v/>
      </c>
      <c r="Y851" s="262"/>
      <c r="Z851" s="49"/>
      <c r="AA851" s="37" t="str" cm="1">
        <f t="array" ref="AA851">IFERROR(IF(INDEX(SubsidieTabel!$Q$1:$T$9,MATCH($F851,SubsidieTabel!$Q$1:$Q$9,0),IFERROR(MATCH(Methode_Keuze,SubsidieTabel!$Q$1:$T$1,0),2))&lt;&gt;1=TRUE,"ja",""),"")</f>
        <v/>
      </c>
    </row>
    <row r="852" spans="1:27" ht="15" customHeight="1" x14ac:dyDescent="0.25">
      <c r="A852" s="87"/>
      <c r="B852" s="219" t="str">
        <f>IF(A852&lt;&gt;"",_xlfn.MAXIFS($B$1:B851,$A$1:A851,A852)+1,"")</f>
        <v/>
      </c>
      <c r="C852" s="50"/>
      <c r="D852" s="50"/>
      <c r="E852" s="50"/>
      <c r="F852" s="50"/>
      <c r="G852" s="283"/>
      <c r="H852" s="296"/>
      <c r="I852" s="295"/>
      <c r="J852" s="295"/>
      <c r="K852" s="202"/>
      <c r="L852" s="202"/>
      <c r="M852" s="91" t="str">
        <f>IFERROR(VLOOKUP(H852,Lijsten!$H$1:$I$100,2,0),"")</f>
        <v/>
      </c>
      <c r="N852" s="91" t="str" cm="1">
        <f t="array" ref="N852">IFERROR(_xlfn.IFS(AND(LEFT(F852,6)="Arbeid",RIGHT(F852,3)&lt;&gt;"IKS"),IFERROR(VLOOKUP($G852,Tb_KostenTypen[],2,0),"tarief"),RIGHT(F852,3)="IKS","Uurtarief",LEFT(F852,6)="Arbeid","Uurtarief",AND(LEFT(F852,8)="Bijdrage",RIGHT(F852,15)="(vrijwilligers)"),"Vast tarief"),"")</f>
        <v/>
      </c>
      <c r="O852" s="92"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tarief",IF(LEFT(F852,8)="Bijdrage",VLOOKUP($F852,Tb_KostenTypen[],MATCH(Methode_Keuze,Tb_KostenTypen[#Headers],0),0),VLOOKUP($G852,Lijsten!L:O,4,0))),""),"")</f>
        <v/>
      </c>
      <c r="P852" s="92"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tarief",IF(LEFT(F852,8)="Bijdrage",VLOOKUP($F852,Tb_KostenTypen[],MATCH(Methode_Keuze,Tb_KostenTypen[#Headers],0),0),VLOOKUP($G852,Lijsten!L:O,4,0))),""),"")</f>
        <v/>
      </c>
      <c r="Q852" s="50"/>
      <c r="R852" s="50"/>
      <c r="S852" s="83"/>
      <c r="T852" s="51"/>
      <c r="U852" s="4" t="str" cm="1">
        <f t="array" ref="U852">IF(AA852&lt;&gt;"ja",_xlfn.IFNA(_xlfn.IFS(AND(O852&lt;&gt;"",F852&lt;&gt;"",RIGHT($N852,6)="tarief"),O852*Q852,S852&gt;0,IF(F852&lt;&gt;"",S852,"")),""),"")</f>
        <v/>
      </c>
      <c r="V852" s="4" t="str" cm="1">
        <f t="array" ref="V852">IF(AA852&lt;&gt;"ja",_xlfn.IFNA(_xlfn.IFS(AND(P852&lt;&gt;"",R852&lt;&gt;"",RIGHT($N852,6)="tarief"),P852*R852,T852&gt;0,T852),""),"")</f>
        <v/>
      </c>
      <c r="W852" s="4" t="str" cm="1">
        <f t="array" ref="W852">IFERROR(_xlfn.IFS(OR(F852="",LEFT(Methode_Keuze,4)="Geen"),"",AND(U852&lt;&gt;"",F852&lt;&gt;"Arbeidskosten"),ROUND(U852*VLOOKUP(F852,Tb_ProjectKosten[],MATCH(Tb_ProjectKosten[[#Headers],[Forfat_Percentage]],Tb_ProjectKosten[#Headers],0),0),2),AND(F852="Arbeidskosten",G852&lt;&gt;""),IFERROR(ROUND(U852*VLOOKUP(G852,Tb_KostenTypen[],3,0)*VLOOKUP(F852,Tb_ProjectKosten[],MATCH(Tb_ProjectKosten[[#Headers],[Forfat_Percentage]],Tb_ProjectKosten[#Headers],0),0),2),""),U852 &lt;=0,0),"")</f>
        <v/>
      </c>
      <c r="X852" s="4" t="str" cm="1">
        <f t="array" ref="X852">IFERROR(_xlfn.IFS(OR(F852="",LEFT(Methode_Keuze,4)="Geen"),"",AND(V852&lt;&gt;"",F852&lt;&gt;"Arbeidskosten"),ROUND(V852*VLOOKUP(F852,Tb_ProjectKosten[],MATCH(Tb_ProjectKosten[[#Headers],[Forfat_Percentage]],Tb_ProjectKosten[#Headers],0),0),2),AND(F852="Arbeidskosten",G852&lt;&gt;""),IFERROR(ROUND(V852*VLOOKUP(G852,Tb_KostenTypen[],3,0)*VLOOKUP(F852,Tb_ProjectKosten[],MATCH(Tb_ProjectKosten[[#Headers],[Forfat_Percentage]],Tb_ProjectKosten[#Headers],0),0),2),""),V852 &lt;=0,0),"")</f>
        <v/>
      </c>
      <c r="Y852" s="262"/>
      <c r="Z852" s="49"/>
      <c r="AA852" s="37" t="str" cm="1">
        <f t="array" ref="AA852">IFERROR(IF(INDEX(SubsidieTabel!$Q$1:$T$9,MATCH($F852,SubsidieTabel!$Q$1:$Q$9,0),IFERROR(MATCH(Methode_Keuze,SubsidieTabel!$Q$1:$T$1,0),2))&lt;&gt;1=TRUE,"ja",""),"")</f>
        <v/>
      </c>
    </row>
    <row r="853" spans="1:27" ht="15" customHeight="1" x14ac:dyDescent="0.25">
      <c r="A853" s="87"/>
      <c r="B853" s="219" t="str">
        <f>IF(A853&lt;&gt;"",_xlfn.MAXIFS($B$1:B852,$A$1:A852,A853)+1,"")</f>
        <v/>
      </c>
      <c r="C853" s="50"/>
      <c r="D853" s="50"/>
      <c r="E853" s="50"/>
      <c r="F853" s="50"/>
      <c r="G853" s="283"/>
      <c r="H853" s="296"/>
      <c r="I853" s="295"/>
      <c r="J853" s="295"/>
      <c r="K853" s="202"/>
      <c r="L853" s="202"/>
      <c r="M853" s="91" t="str">
        <f>IFERROR(VLOOKUP(H853,Lijsten!$H$1:$I$100,2,0),"")</f>
        <v/>
      </c>
      <c r="N853" s="91" t="str" cm="1">
        <f t="array" ref="N853">IFERROR(_xlfn.IFS(AND(LEFT(F853,6)="Arbeid",RIGHT(F853,3)&lt;&gt;"IKS"),IFERROR(VLOOKUP($G853,Tb_KostenTypen[],2,0),"tarief"),RIGHT(F853,3)="IKS","Uurtarief",LEFT(F853,6)="Arbeid","Uurtarief",AND(LEFT(F853,8)="Bijdrage",RIGHT(F853,15)="(vrijwilligers)"),"Vast tarief"),"")</f>
        <v/>
      </c>
      <c r="O853" s="92"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tarief",IF(LEFT(F853,8)="Bijdrage",VLOOKUP($F853,Tb_KostenTypen[],MATCH(Methode_Keuze,Tb_KostenTypen[#Headers],0),0),VLOOKUP($G853,Lijsten!L:O,4,0))),""),"")</f>
        <v/>
      </c>
      <c r="P853" s="92"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tarief",IF(LEFT(F853,8)="Bijdrage",VLOOKUP($F853,Tb_KostenTypen[],MATCH(Methode_Keuze,Tb_KostenTypen[#Headers],0),0),VLOOKUP($G853,Lijsten!L:O,4,0))),""),"")</f>
        <v/>
      </c>
      <c r="Q853" s="50"/>
      <c r="R853" s="50"/>
      <c r="S853" s="83"/>
      <c r="T853" s="51"/>
      <c r="U853" s="4" t="str" cm="1">
        <f t="array" ref="U853">IF(AA853&lt;&gt;"ja",_xlfn.IFNA(_xlfn.IFS(AND(O853&lt;&gt;"",F853&lt;&gt;"",RIGHT($N853,6)="tarief"),O853*Q853,S853&gt;0,IF(F853&lt;&gt;"",S853,"")),""),"")</f>
        <v/>
      </c>
      <c r="V853" s="4" t="str" cm="1">
        <f t="array" ref="V853">IF(AA853&lt;&gt;"ja",_xlfn.IFNA(_xlfn.IFS(AND(P853&lt;&gt;"",R853&lt;&gt;"",RIGHT($N853,6)="tarief"),P853*R853,T853&gt;0,T853),""),"")</f>
        <v/>
      </c>
      <c r="W853" s="4" t="str" cm="1">
        <f t="array" ref="W853">IFERROR(_xlfn.IFS(OR(F853="",LEFT(Methode_Keuze,4)="Geen"),"",AND(U853&lt;&gt;"",F853&lt;&gt;"Arbeidskosten"),ROUND(U853*VLOOKUP(F853,Tb_ProjectKosten[],MATCH(Tb_ProjectKosten[[#Headers],[Forfat_Percentage]],Tb_ProjectKosten[#Headers],0),0),2),AND(F853="Arbeidskosten",G853&lt;&gt;""),IFERROR(ROUND(U853*VLOOKUP(G853,Tb_KostenTypen[],3,0)*VLOOKUP(F853,Tb_ProjectKosten[],MATCH(Tb_ProjectKosten[[#Headers],[Forfat_Percentage]],Tb_ProjectKosten[#Headers],0),0),2),""),U853 &lt;=0,0),"")</f>
        <v/>
      </c>
      <c r="X853" s="4" t="str" cm="1">
        <f t="array" ref="X853">IFERROR(_xlfn.IFS(OR(F853="",LEFT(Methode_Keuze,4)="Geen"),"",AND(V853&lt;&gt;"",F853&lt;&gt;"Arbeidskosten"),ROUND(V853*VLOOKUP(F853,Tb_ProjectKosten[],MATCH(Tb_ProjectKosten[[#Headers],[Forfat_Percentage]],Tb_ProjectKosten[#Headers],0),0),2),AND(F853="Arbeidskosten",G853&lt;&gt;""),IFERROR(ROUND(V853*VLOOKUP(G853,Tb_KostenTypen[],3,0)*VLOOKUP(F853,Tb_ProjectKosten[],MATCH(Tb_ProjectKosten[[#Headers],[Forfat_Percentage]],Tb_ProjectKosten[#Headers],0),0),2),""),V853 &lt;=0,0),"")</f>
        <v/>
      </c>
      <c r="Y853" s="262"/>
      <c r="Z853" s="49"/>
      <c r="AA853" s="37" t="str" cm="1">
        <f t="array" ref="AA853">IFERROR(IF(INDEX(SubsidieTabel!$Q$1:$T$9,MATCH($F853,SubsidieTabel!$Q$1:$Q$9,0),IFERROR(MATCH(Methode_Keuze,SubsidieTabel!$Q$1:$T$1,0),2))&lt;&gt;1=TRUE,"ja",""),"")</f>
        <v/>
      </c>
    </row>
    <row r="854" spans="1:27" ht="15" customHeight="1" x14ac:dyDescent="0.25">
      <c r="A854" s="87"/>
      <c r="B854" s="219" t="str">
        <f>IF(A854&lt;&gt;"",_xlfn.MAXIFS($B$1:B853,$A$1:A853,A854)+1,"")</f>
        <v/>
      </c>
      <c r="C854" s="50"/>
      <c r="D854" s="50"/>
      <c r="E854" s="50"/>
      <c r="F854" s="50"/>
      <c r="G854" s="283"/>
      <c r="H854" s="296"/>
      <c r="I854" s="295"/>
      <c r="J854" s="295"/>
      <c r="K854" s="202"/>
      <c r="L854" s="202"/>
      <c r="M854" s="91" t="str">
        <f>IFERROR(VLOOKUP(H854,Lijsten!$H$1:$I$100,2,0),"")</f>
        <v/>
      </c>
      <c r="N854" s="91" t="str" cm="1">
        <f t="array" ref="N854">IFERROR(_xlfn.IFS(AND(LEFT(F854,6)="Arbeid",RIGHT(F854,3)&lt;&gt;"IKS"),IFERROR(VLOOKUP($G854,Tb_KostenTypen[],2,0),"tarief"),RIGHT(F854,3)="IKS","Uurtarief",LEFT(F854,6)="Arbeid","Uurtarief",AND(LEFT(F854,8)="Bijdrage",RIGHT(F854,15)="(vrijwilligers)"),"Vast tarief"),"")</f>
        <v/>
      </c>
      <c r="O854" s="92"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tarief",IF(LEFT(F854,8)="Bijdrage",VLOOKUP($F854,Tb_KostenTypen[],MATCH(Methode_Keuze,Tb_KostenTypen[#Headers],0),0),VLOOKUP($G854,Lijsten!L:O,4,0))),""),"")</f>
        <v/>
      </c>
      <c r="P854" s="92"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tarief",IF(LEFT(F854,8)="Bijdrage",VLOOKUP($F854,Tb_KostenTypen[],MATCH(Methode_Keuze,Tb_KostenTypen[#Headers],0),0),VLOOKUP($G854,Lijsten!L:O,4,0))),""),"")</f>
        <v/>
      </c>
      <c r="Q854" s="50"/>
      <c r="R854" s="50"/>
      <c r="S854" s="83"/>
      <c r="T854" s="51"/>
      <c r="U854" s="4" t="str" cm="1">
        <f t="array" ref="U854">IF(AA854&lt;&gt;"ja",_xlfn.IFNA(_xlfn.IFS(AND(O854&lt;&gt;"",F854&lt;&gt;"",RIGHT($N854,6)="tarief"),O854*Q854,S854&gt;0,IF(F854&lt;&gt;"",S854,"")),""),"")</f>
        <v/>
      </c>
      <c r="V854" s="4" t="str" cm="1">
        <f t="array" ref="V854">IF(AA854&lt;&gt;"ja",_xlfn.IFNA(_xlfn.IFS(AND(P854&lt;&gt;"",R854&lt;&gt;"",RIGHT($N854,6)="tarief"),P854*R854,T854&gt;0,T854),""),"")</f>
        <v/>
      </c>
      <c r="W854" s="4" t="str" cm="1">
        <f t="array" ref="W854">IFERROR(_xlfn.IFS(OR(F854="",LEFT(Methode_Keuze,4)="Geen"),"",AND(U854&lt;&gt;"",F854&lt;&gt;"Arbeidskosten"),ROUND(U854*VLOOKUP(F854,Tb_ProjectKosten[],MATCH(Tb_ProjectKosten[[#Headers],[Forfat_Percentage]],Tb_ProjectKosten[#Headers],0),0),2),AND(F854="Arbeidskosten",G854&lt;&gt;""),IFERROR(ROUND(U854*VLOOKUP(G854,Tb_KostenTypen[],3,0)*VLOOKUP(F854,Tb_ProjectKosten[],MATCH(Tb_ProjectKosten[[#Headers],[Forfat_Percentage]],Tb_ProjectKosten[#Headers],0),0),2),""),U854 &lt;=0,0),"")</f>
        <v/>
      </c>
      <c r="X854" s="4" t="str" cm="1">
        <f t="array" ref="X854">IFERROR(_xlfn.IFS(OR(F854="",LEFT(Methode_Keuze,4)="Geen"),"",AND(V854&lt;&gt;"",F854&lt;&gt;"Arbeidskosten"),ROUND(V854*VLOOKUP(F854,Tb_ProjectKosten[],MATCH(Tb_ProjectKosten[[#Headers],[Forfat_Percentage]],Tb_ProjectKosten[#Headers],0),0),2),AND(F854="Arbeidskosten",G854&lt;&gt;""),IFERROR(ROUND(V854*VLOOKUP(G854,Tb_KostenTypen[],3,0)*VLOOKUP(F854,Tb_ProjectKosten[],MATCH(Tb_ProjectKosten[[#Headers],[Forfat_Percentage]],Tb_ProjectKosten[#Headers],0),0),2),""),V854 &lt;=0,0),"")</f>
        <v/>
      </c>
      <c r="Y854" s="262"/>
      <c r="Z854" s="49"/>
      <c r="AA854" s="37" t="str" cm="1">
        <f t="array" ref="AA854">IFERROR(IF(INDEX(SubsidieTabel!$Q$1:$T$9,MATCH($F854,SubsidieTabel!$Q$1:$Q$9,0),IFERROR(MATCH(Methode_Keuze,SubsidieTabel!$Q$1:$T$1,0),2))&lt;&gt;1=TRUE,"ja",""),"")</f>
        <v/>
      </c>
    </row>
    <row r="855" spans="1:27" ht="15" customHeight="1" x14ac:dyDescent="0.25">
      <c r="A855" s="87"/>
      <c r="B855" s="219" t="str">
        <f>IF(A855&lt;&gt;"",_xlfn.MAXIFS($B$1:B854,$A$1:A854,A855)+1,"")</f>
        <v/>
      </c>
      <c r="C855" s="50"/>
      <c r="D855" s="50"/>
      <c r="E855" s="50"/>
      <c r="F855" s="50"/>
      <c r="G855" s="283"/>
      <c r="H855" s="296"/>
      <c r="I855" s="295"/>
      <c r="J855" s="295"/>
      <c r="K855" s="202"/>
      <c r="L855" s="202"/>
      <c r="M855" s="91" t="str">
        <f>IFERROR(VLOOKUP(H855,Lijsten!$H$1:$I$100,2,0),"")</f>
        <v/>
      </c>
      <c r="N855" s="91" t="str" cm="1">
        <f t="array" ref="N855">IFERROR(_xlfn.IFS(AND(LEFT(F855,6)="Arbeid",RIGHT(F855,3)&lt;&gt;"IKS"),IFERROR(VLOOKUP($G855,Tb_KostenTypen[],2,0),"tarief"),RIGHT(F855,3)="IKS","Uurtarief",LEFT(F855,6)="Arbeid","Uurtarief",AND(LEFT(F855,8)="Bijdrage",RIGHT(F855,15)="(vrijwilligers)"),"Vast tarief"),"")</f>
        <v/>
      </c>
      <c r="O855" s="92"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tarief",IF(LEFT(F855,8)="Bijdrage",VLOOKUP($F855,Tb_KostenTypen[],MATCH(Methode_Keuze,Tb_KostenTypen[#Headers],0),0),VLOOKUP($G855,Lijsten!L:O,4,0))),""),"")</f>
        <v/>
      </c>
      <c r="P855" s="92"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tarief",IF(LEFT(F855,8)="Bijdrage",VLOOKUP($F855,Tb_KostenTypen[],MATCH(Methode_Keuze,Tb_KostenTypen[#Headers],0),0),VLOOKUP($G855,Lijsten!L:O,4,0))),""),"")</f>
        <v/>
      </c>
      <c r="Q855" s="50"/>
      <c r="R855" s="50"/>
      <c r="S855" s="83"/>
      <c r="T855" s="51"/>
      <c r="U855" s="4" t="str" cm="1">
        <f t="array" ref="U855">IF(AA855&lt;&gt;"ja",_xlfn.IFNA(_xlfn.IFS(AND(O855&lt;&gt;"",F855&lt;&gt;"",RIGHT($N855,6)="tarief"),O855*Q855,S855&gt;0,IF(F855&lt;&gt;"",S855,"")),""),"")</f>
        <v/>
      </c>
      <c r="V855" s="4" t="str" cm="1">
        <f t="array" ref="V855">IF(AA855&lt;&gt;"ja",_xlfn.IFNA(_xlfn.IFS(AND(P855&lt;&gt;"",R855&lt;&gt;"",RIGHT($N855,6)="tarief"),P855*R855,T855&gt;0,T855),""),"")</f>
        <v/>
      </c>
      <c r="W855" s="4" t="str" cm="1">
        <f t="array" ref="W855">IFERROR(_xlfn.IFS(OR(F855="",LEFT(Methode_Keuze,4)="Geen"),"",AND(U855&lt;&gt;"",F855&lt;&gt;"Arbeidskosten"),ROUND(U855*VLOOKUP(F855,Tb_ProjectKosten[],MATCH(Tb_ProjectKosten[[#Headers],[Forfat_Percentage]],Tb_ProjectKosten[#Headers],0),0),2),AND(F855="Arbeidskosten",G855&lt;&gt;""),IFERROR(ROUND(U855*VLOOKUP(G855,Tb_KostenTypen[],3,0)*VLOOKUP(F855,Tb_ProjectKosten[],MATCH(Tb_ProjectKosten[[#Headers],[Forfat_Percentage]],Tb_ProjectKosten[#Headers],0),0),2),""),U855 &lt;=0,0),"")</f>
        <v/>
      </c>
      <c r="X855" s="4" t="str" cm="1">
        <f t="array" ref="X855">IFERROR(_xlfn.IFS(OR(F855="",LEFT(Methode_Keuze,4)="Geen"),"",AND(V855&lt;&gt;"",F855&lt;&gt;"Arbeidskosten"),ROUND(V855*VLOOKUP(F855,Tb_ProjectKosten[],MATCH(Tb_ProjectKosten[[#Headers],[Forfat_Percentage]],Tb_ProjectKosten[#Headers],0),0),2),AND(F855="Arbeidskosten",G855&lt;&gt;""),IFERROR(ROUND(V855*VLOOKUP(G855,Tb_KostenTypen[],3,0)*VLOOKUP(F855,Tb_ProjectKosten[],MATCH(Tb_ProjectKosten[[#Headers],[Forfat_Percentage]],Tb_ProjectKosten[#Headers],0),0),2),""),V855 &lt;=0,0),"")</f>
        <v/>
      </c>
      <c r="Y855" s="262"/>
      <c r="Z855" s="49"/>
      <c r="AA855" s="37" t="str" cm="1">
        <f t="array" ref="AA855">IFERROR(IF(INDEX(SubsidieTabel!$Q$1:$T$9,MATCH($F855,SubsidieTabel!$Q$1:$Q$9,0),IFERROR(MATCH(Methode_Keuze,SubsidieTabel!$Q$1:$T$1,0),2))&lt;&gt;1=TRUE,"ja",""),"")</f>
        <v/>
      </c>
    </row>
    <row r="856" spans="1:27" ht="15" customHeight="1" x14ac:dyDescent="0.25">
      <c r="A856" s="87"/>
      <c r="B856" s="219" t="str">
        <f>IF(A856&lt;&gt;"",_xlfn.MAXIFS($B$1:B855,$A$1:A855,A856)+1,"")</f>
        <v/>
      </c>
      <c r="C856" s="50"/>
      <c r="D856" s="50"/>
      <c r="E856" s="50"/>
      <c r="F856" s="50"/>
      <c r="G856" s="283"/>
      <c r="H856" s="296"/>
      <c r="I856" s="295"/>
      <c r="J856" s="295"/>
      <c r="K856" s="202"/>
      <c r="L856" s="202"/>
      <c r="M856" s="91" t="str">
        <f>IFERROR(VLOOKUP(H856,Lijsten!$H$1:$I$100,2,0),"")</f>
        <v/>
      </c>
      <c r="N856" s="91" t="str" cm="1">
        <f t="array" ref="N856">IFERROR(_xlfn.IFS(AND(LEFT(F856,6)="Arbeid",RIGHT(F856,3)&lt;&gt;"IKS"),IFERROR(VLOOKUP($G856,Tb_KostenTypen[],2,0),"tarief"),RIGHT(F856,3)="IKS","Uurtarief",LEFT(F856,6)="Arbeid","Uurtarief",AND(LEFT(F856,8)="Bijdrage",RIGHT(F856,15)="(vrijwilligers)"),"Vast tarief"),"")</f>
        <v/>
      </c>
      <c r="O856" s="92"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tarief",IF(LEFT(F856,8)="Bijdrage",VLOOKUP($F856,Tb_KostenTypen[],MATCH(Methode_Keuze,Tb_KostenTypen[#Headers],0),0),VLOOKUP($G856,Lijsten!L:O,4,0))),""),"")</f>
        <v/>
      </c>
      <c r="P856" s="92"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tarief",IF(LEFT(F856,8)="Bijdrage",VLOOKUP($F856,Tb_KostenTypen[],MATCH(Methode_Keuze,Tb_KostenTypen[#Headers],0),0),VLOOKUP($G856,Lijsten!L:O,4,0))),""),"")</f>
        <v/>
      </c>
      <c r="Q856" s="50"/>
      <c r="R856" s="50"/>
      <c r="S856" s="83"/>
      <c r="T856" s="51"/>
      <c r="U856" s="4" t="str" cm="1">
        <f t="array" ref="U856">IF(AA856&lt;&gt;"ja",_xlfn.IFNA(_xlfn.IFS(AND(O856&lt;&gt;"",F856&lt;&gt;"",RIGHT($N856,6)="tarief"),O856*Q856,S856&gt;0,IF(F856&lt;&gt;"",S856,"")),""),"")</f>
        <v/>
      </c>
      <c r="V856" s="4" t="str" cm="1">
        <f t="array" ref="V856">IF(AA856&lt;&gt;"ja",_xlfn.IFNA(_xlfn.IFS(AND(P856&lt;&gt;"",R856&lt;&gt;"",RIGHT($N856,6)="tarief"),P856*R856,T856&gt;0,T856),""),"")</f>
        <v/>
      </c>
      <c r="W856" s="4" t="str" cm="1">
        <f t="array" ref="W856">IFERROR(_xlfn.IFS(OR(F856="",LEFT(Methode_Keuze,4)="Geen"),"",AND(U856&lt;&gt;"",F856&lt;&gt;"Arbeidskosten"),ROUND(U856*VLOOKUP(F856,Tb_ProjectKosten[],MATCH(Tb_ProjectKosten[[#Headers],[Forfat_Percentage]],Tb_ProjectKosten[#Headers],0),0),2),AND(F856="Arbeidskosten",G856&lt;&gt;""),IFERROR(ROUND(U856*VLOOKUP(G856,Tb_KostenTypen[],3,0)*VLOOKUP(F856,Tb_ProjectKosten[],MATCH(Tb_ProjectKosten[[#Headers],[Forfat_Percentage]],Tb_ProjectKosten[#Headers],0),0),2),""),U856 &lt;=0,0),"")</f>
        <v/>
      </c>
      <c r="X856" s="4" t="str" cm="1">
        <f t="array" ref="X856">IFERROR(_xlfn.IFS(OR(F856="",LEFT(Methode_Keuze,4)="Geen"),"",AND(V856&lt;&gt;"",F856&lt;&gt;"Arbeidskosten"),ROUND(V856*VLOOKUP(F856,Tb_ProjectKosten[],MATCH(Tb_ProjectKosten[[#Headers],[Forfat_Percentage]],Tb_ProjectKosten[#Headers],0),0),2),AND(F856="Arbeidskosten",G856&lt;&gt;""),IFERROR(ROUND(V856*VLOOKUP(G856,Tb_KostenTypen[],3,0)*VLOOKUP(F856,Tb_ProjectKosten[],MATCH(Tb_ProjectKosten[[#Headers],[Forfat_Percentage]],Tb_ProjectKosten[#Headers],0),0),2),""),V856 &lt;=0,0),"")</f>
        <v/>
      </c>
      <c r="Y856" s="262"/>
      <c r="Z856" s="49"/>
      <c r="AA856" s="37" t="str" cm="1">
        <f t="array" ref="AA856">IFERROR(IF(INDEX(SubsidieTabel!$Q$1:$T$9,MATCH($F856,SubsidieTabel!$Q$1:$Q$9,0),IFERROR(MATCH(Methode_Keuze,SubsidieTabel!$Q$1:$T$1,0),2))&lt;&gt;1=TRUE,"ja",""),"")</f>
        <v/>
      </c>
    </row>
    <row r="857" spans="1:27" ht="15" customHeight="1" x14ac:dyDescent="0.25">
      <c r="A857" s="87"/>
      <c r="B857" s="219" t="str">
        <f>IF(A857&lt;&gt;"",_xlfn.MAXIFS($B$1:B856,$A$1:A856,A857)+1,"")</f>
        <v/>
      </c>
      <c r="C857" s="50"/>
      <c r="D857" s="50"/>
      <c r="E857" s="50"/>
      <c r="F857" s="50"/>
      <c r="G857" s="283"/>
      <c r="H857" s="296"/>
      <c r="I857" s="295"/>
      <c r="J857" s="295"/>
      <c r="K857" s="202"/>
      <c r="L857" s="202"/>
      <c r="M857" s="91" t="str">
        <f>IFERROR(VLOOKUP(H857,Lijsten!$H$1:$I$100,2,0),"")</f>
        <v/>
      </c>
      <c r="N857" s="91" t="str" cm="1">
        <f t="array" ref="N857">IFERROR(_xlfn.IFS(AND(LEFT(F857,6)="Arbeid",RIGHT(F857,3)&lt;&gt;"IKS"),IFERROR(VLOOKUP($G857,Tb_KostenTypen[],2,0),"tarief"),RIGHT(F857,3)="IKS","Uurtarief",LEFT(F857,6)="Arbeid","Uurtarief",AND(LEFT(F857,8)="Bijdrage",RIGHT(F857,15)="(vrijwilligers)"),"Vast tarief"),"")</f>
        <v/>
      </c>
      <c r="O857" s="92"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tarief",IF(LEFT(F857,8)="Bijdrage",VLOOKUP($F857,Tb_KostenTypen[],MATCH(Methode_Keuze,Tb_KostenTypen[#Headers],0),0),VLOOKUP($G857,Lijsten!L:O,4,0))),""),"")</f>
        <v/>
      </c>
      <c r="P857" s="92"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tarief",IF(LEFT(F857,8)="Bijdrage",VLOOKUP($F857,Tb_KostenTypen[],MATCH(Methode_Keuze,Tb_KostenTypen[#Headers],0),0),VLOOKUP($G857,Lijsten!L:O,4,0))),""),"")</f>
        <v/>
      </c>
      <c r="Q857" s="50"/>
      <c r="R857" s="50"/>
      <c r="S857" s="83"/>
      <c r="T857" s="51"/>
      <c r="U857" s="4" t="str" cm="1">
        <f t="array" ref="U857">IF(AA857&lt;&gt;"ja",_xlfn.IFNA(_xlfn.IFS(AND(O857&lt;&gt;"",F857&lt;&gt;"",RIGHT($N857,6)="tarief"),O857*Q857,S857&gt;0,IF(F857&lt;&gt;"",S857,"")),""),"")</f>
        <v/>
      </c>
      <c r="V857" s="4" t="str" cm="1">
        <f t="array" ref="V857">IF(AA857&lt;&gt;"ja",_xlfn.IFNA(_xlfn.IFS(AND(P857&lt;&gt;"",R857&lt;&gt;"",RIGHT($N857,6)="tarief"),P857*R857,T857&gt;0,T857),""),"")</f>
        <v/>
      </c>
      <c r="W857" s="4" t="str" cm="1">
        <f t="array" ref="W857">IFERROR(_xlfn.IFS(OR(F857="",LEFT(Methode_Keuze,4)="Geen"),"",AND(U857&lt;&gt;"",F857&lt;&gt;"Arbeidskosten"),ROUND(U857*VLOOKUP(F857,Tb_ProjectKosten[],MATCH(Tb_ProjectKosten[[#Headers],[Forfat_Percentage]],Tb_ProjectKosten[#Headers],0),0),2),AND(F857="Arbeidskosten",G857&lt;&gt;""),IFERROR(ROUND(U857*VLOOKUP(G857,Tb_KostenTypen[],3,0)*VLOOKUP(F857,Tb_ProjectKosten[],MATCH(Tb_ProjectKosten[[#Headers],[Forfat_Percentage]],Tb_ProjectKosten[#Headers],0),0),2),""),U857 &lt;=0,0),"")</f>
        <v/>
      </c>
      <c r="X857" s="4" t="str" cm="1">
        <f t="array" ref="X857">IFERROR(_xlfn.IFS(OR(F857="",LEFT(Methode_Keuze,4)="Geen"),"",AND(V857&lt;&gt;"",F857&lt;&gt;"Arbeidskosten"),ROUND(V857*VLOOKUP(F857,Tb_ProjectKosten[],MATCH(Tb_ProjectKosten[[#Headers],[Forfat_Percentage]],Tb_ProjectKosten[#Headers],0),0),2),AND(F857="Arbeidskosten",G857&lt;&gt;""),IFERROR(ROUND(V857*VLOOKUP(G857,Tb_KostenTypen[],3,0)*VLOOKUP(F857,Tb_ProjectKosten[],MATCH(Tb_ProjectKosten[[#Headers],[Forfat_Percentage]],Tb_ProjectKosten[#Headers],0),0),2),""),V857 &lt;=0,0),"")</f>
        <v/>
      </c>
      <c r="Y857" s="262"/>
      <c r="Z857" s="49"/>
      <c r="AA857" s="37" t="str" cm="1">
        <f t="array" ref="AA857">IFERROR(IF(INDEX(SubsidieTabel!$Q$1:$T$9,MATCH($F857,SubsidieTabel!$Q$1:$Q$9,0),IFERROR(MATCH(Methode_Keuze,SubsidieTabel!$Q$1:$T$1,0),2))&lt;&gt;1=TRUE,"ja",""),"")</f>
        <v/>
      </c>
    </row>
    <row r="858" spans="1:27" ht="15" customHeight="1" x14ac:dyDescent="0.25">
      <c r="A858" s="87"/>
      <c r="B858" s="219" t="str">
        <f>IF(A858&lt;&gt;"",_xlfn.MAXIFS($B$1:B857,$A$1:A857,A858)+1,"")</f>
        <v/>
      </c>
      <c r="C858" s="50"/>
      <c r="D858" s="50"/>
      <c r="E858" s="50"/>
      <c r="F858" s="50"/>
      <c r="G858" s="283"/>
      <c r="H858" s="296"/>
      <c r="I858" s="295"/>
      <c r="J858" s="295"/>
      <c r="K858" s="202"/>
      <c r="L858" s="202"/>
      <c r="M858" s="91" t="str">
        <f>IFERROR(VLOOKUP(H858,Lijsten!$H$1:$I$100,2,0),"")</f>
        <v/>
      </c>
      <c r="N858" s="91" t="str" cm="1">
        <f t="array" ref="N858">IFERROR(_xlfn.IFS(AND(LEFT(F858,6)="Arbeid",RIGHT(F858,3)&lt;&gt;"IKS"),IFERROR(VLOOKUP($G858,Tb_KostenTypen[],2,0),"tarief"),RIGHT(F858,3)="IKS","Uurtarief",LEFT(F858,6)="Arbeid","Uurtarief",AND(LEFT(F858,8)="Bijdrage",RIGHT(F858,15)="(vrijwilligers)"),"Vast tarief"),"")</f>
        <v/>
      </c>
      <c r="O858" s="92"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tarief",IF(LEFT(F858,8)="Bijdrage",VLOOKUP($F858,Tb_KostenTypen[],MATCH(Methode_Keuze,Tb_KostenTypen[#Headers],0),0),VLOOKUP($G858,Lijsten!L:O,4,0))),""),"")</f>
        <v/>
      </c>
      <c r="P858" s="92"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tarief",IF(LEFT(F858,8)="Bijdrage",VLOOKUP($F858,Tb_KostenTypen[],MATCH(Methode_Keuze,Tb_KostenTypen[#Headers],0),0),VLOOKUP($G858,Lijsten!L:O,4,0))),""),"")</f>
        <v/>
      </c>
      <c r="Q858" s="50"/>
      <c r="R858" s="50"/>
      <c r="S858" s="83"/>
      <c r="T858" s="51"/>
      <c r="U858" s="4" t="str" cm="1">
        <f t="array" ref="U858">IF(AA858&lt;&gt;"ja",_xlfn.IFNA(_xlfn.IFS(AND(O858&lt;&gt;"",F858&lt;&gt;"",RIGHT($N858,6)="tarief"),O858*Q858,S858&gt;0,IF(F858&lt;&gt;"",S858,"")),""),"")</f>
        <v/>
      </c>
      <c r="V858" s="4" t="str" cm="1">
        <f t="array" ref="V858">IF(AA858&lt;&gt;"ja",_xlfn.IFNA(_xlfn.IFS(AND(P858&lt;&gt;"",R858&lt;&gt;"",RIGHT($N858,6)="tarief"),P858*R858,T858&gt;0,T858),""),"")</f>
        <v/>
      </c>
      <c r="W858" s="4" t="str" cm="1">
        <f t="array" ref="W858">IFERROR(_xlfn.IFS(OR(F858="",LEFT(Methode_Keuze,4)="Geen"),"",AND(U858&lt;&gt;"",F858&lt;&gt;"Arbeidskosten"),ROUND(U858*VLOOKUP(F858,Tb_ProjectKosten[],MATCH(Tb_ProjectKosten[[#Headers],[Forfat_Percentage]],Tb_ProjectKosten[#Headers],0),0),2),AND(F858="Arbeidskosten",G858&lt;&gt;""),IFERROR(ROUND(U858*VLOOKUP(G858,Tb_KostenTypen[],3,0)*VLOOKUP(F858,Tb_ProjectKosten[],MATCH(Tb_ProjectKosten[[#Headers],[Forfat_Percentage]],Tb_ProjectKosten[#Headers],0),0),2),""),U858 &lt;=0,0),"")</f>
        <v/>
      </c>
      <c r="X858" s="4" t="str" cm="1">
        <f t="array" ref="X858">IFERROR(_xlfn.IFS(OR(F858="",LEFT(Methode_Keuze,4)="Geen"),"",AND(V858&lt;&gt;"",F858&lt;&gt;"Arbeidskosten"),ROUND(V858*VLOOKUP(F858,Tb_ProjectKosten[],MATCH(Tb_ProjectKosten[[#Headers],[Forfat_Percentage]],Tb_ProjectKosten[#Headers],0),0),2),AND(F858="Arbeidskosten",G858&lt;&gt;""),IFERROR(ROUND(V858*VLOOKUP(G858,Tb_KostenTypen[],3,0)*VLOOKUP(F858,Tb_ProjectKosten[],MATCH(Tb_ProjectKosten[[#Headers],[Forfat_Percentage]],Tb_ProjectKosten[#Headers],0),0),2),""),V858 &lt;=0,0),"")</f>
        <v/>
      </c>
      <c r="Y858" s="262"/>
      <c r="Z858" s="49"/>
      <c r="AA858" s="37" t="str" cm="1">
        <f t="array" ref="AA858">IFERROR(IF(INDEX(SubsidieTabel!$Q$1:$T$9,MATCH($F858,SubsidieTabel!$Q$1:$Q$9,0),IFERROR(MATCH(Methode_Keuze,SubsidieTabel!$Q$1:$T$1,0),2))&lt;&gt;1=TRUE,"ja",""),"")</f>
        <v/>
      </c>
    </row>
    <row r="859" spans="1:27" ht="15" customHeight="1" x14ac:dyDescent="0.25">
      <c r="A859" s="87"/>
      <c r="B859" s="219" t="str">
        <f>IF(A859&lt;&gt;"",_xlfn.MAXIFS($B$1:B858,$A$1:A858,A859)+1,"")</f>
        <v/>
      </c>
      <c r="C859" s="50"/>
      <c r="D859" s="50"/>
      <c r="E859" s="50"/>
      <c r="F859" s="50"/>
      <c r="G859" s="283"/>
      <c r="H859" s="296"/>
      <c r="I859" s="295"/>
      <c r="J859" s="295"/>
      <c r="K859" s="202"/>
      <c r="L859" s="202"/>
      <c r="M859" s="91" t="str">
        <f>IFERROR(VLOOKUP(H859,Lijsten!$H$1:$I$100,2,0),"")</f>
        <v/>
      </c>
      <c r="N859" s="91" t="str" cm="1">
        <f t="array" ref="N859">IFERROR(_xlfn.IFS(AND(LEFT(F859,6)="Arbeid",RIGHT(F859,3)&lt;&gt;"IKS"),IFERROR(VLOOKUP($G859,Tb_KostenTypen[],2,0),"tarief"),RIGHT(F859,3)="IKS","Uurtarief",LEFT(F859,6)="Arbeid","Uurtarief",AND(LEFT(F859,8)="Bijdrage",RIGHT(F859,15)="(vrijwilligers)"),"Vast tarief"),"")</f>
        <v/>
      </c>
      <c r="O859" s="92"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tarief",IF(LEFT(F859,8)="Bijdrage",VLOOKUP($F859,Tb_KostenTypen[],MATCH(Methode_Keuze,Tb_KostenTypen[#Headers],0),0),VLOOKUP($G859,Lijsten!L:O,4,0))),""),"")</f>
        <v/>
      </c>
      <c r="P859" s="92"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tarief",IF(LEFT(F859,8)="Bijdrage",VLOOKUP($F859,Tb_KostenTypen[],MATCH(Methode_Keuze,Tb_KostenTypen[#Headers],0),0),VLOOKUP($G859,Lijsten!L:O,4,0))),""),"")</f>
        <v/>
      </c>
      <c r="Q859" s="50"/>
      <c r="R859" s="50"/>
      <c r="S859" s="83"/>
      <c r="T859" s="51"/>
      <c r="U859" s="4" t="str" cm="1">
        <f t="array" ref="U859">IF(AA859&lt;&gt;"ja",_xlfn.IFNA(_xlfn.IFS(AND(O859&lt;&gt;"",F859&lt;&gt;"",RIGHT($N859,6)="tarief"),O859*Q859,S859&gt;0,IF(F859&lt;&gt;"",S859,"")),""),"")</f>
        <v/>
      </c>
      <c r="V859" s="4" t="str" cm="1">
        <f t="array" ref="V859">IF(AA859&lt;&gt;"ja",_xlfn.IFNA(_xlfn.IFS(AND(P859&lt;&gt;"",R859&lt;&gt;"",RIGHT($N859,6)="tarief"),P859*R859,T859&gt;0,T859),""),"")</f>
        <v/>
      </c>
      <c r="W859" s="4" t="str" cm="1">
        <f t="array" ref="W859">IFERROR(_xlfn.IFS(OR(F859="",LEFT(Methode_Keuze,4)="Geen"),"",AND(U859&lt;&gt;"",F859&lt;&gt;"Arbeidskosten"),ROUND(U859*VLOOKUP(F859,Tb_ProjectKosten[],MATCH(Tb_ProjectKosten[[#Headers],[Forfat_Percentage]],Tb_ProjectKosten[#Headers],0),0),2),AND(F859="Arbeidskosten",G859&lt;&gt;""),IFERROR(ROUND(U859*VLOOKUP(G859,Tb_KostenTypen[],3,0)*VLOOKUP(F859,Tb_ProjectKosten[],MATCH(Tb_ProjectKosten[[#Headers],[Forfat_Percentage]],Tb_ProjectKosten[#Headers],0),0),2),""),U859 &lt;=0,0),"")</f>
        <v/>
      </c>
      <c r="X859" s="4" t="str" cm="1">
        <f t="array" ref="X859">IFERROR(_xlfn.IFS(OR(F859="",LEFT(Methode_Keuze,4)="Geen"),"",AND(V859&lt;&gt;"",F859&lt;&gt;"Arbeidskosten"),ROUND(V859*VLOOKUP(F859,Tb_ProjectKosten[],MATCH(Tb_ProjectKosten[[#Headers],[Forfat_Percentage]],Tb_ProjectKosten[#Headers],0),0),2),AND(F859="Arbeidskosten",G859&lt;&gt;""),IFERROR(ROUND(V859*VLOOKUP(G859,Tb_KostenTypen[],3,0)*VLOOKUP(F859,Tb_ProjectKosten[],MATCH(Tb_ProjectKosten[[#Headers],[Forfat_Percentage]],Tb_ProjectKosten[#Headers],0),0),2),""),V859 &lt;=0,0),"")</f>
        <v/>
      </c>
      <c r="Y859" s="262"/>
      <c r="Z859" s="49"/>
      <c r="AA859" s="37" t="str" cm="1">
        <f t="array" ref="AA859">IFERROR(IF(INDEX(SubsidieTabel!$Q$1:$T$9,MATCH($F859,SubsidieTabel!$Q$1:$Q$9,0),IFERROR(MATCH(Methode_Keuze,SubsidieTabel!$Q$1:$T$1,0),2))&lt;&gt;1=TRUE,"ja",""),"")</f>
        <v/>
      </c>
    </row>
    <row r="860" spans="1:27" ht="15" customHeight="1" x14ac:dyDescent="0.25">
      <c r="A860" s="87"/>
      <c r="B860" s="219" t="str">
        <f>IF(A860&lt;&gt;"",_xlfn.MAXIFS($B$1:B859,$A$1:A859,A860)+1,"")</f>
        <v/>
      </c>
      <c r="C860" s="50"/>
      <c r="D860" s="50"/>
      <c r="E860" s="50"/>
      <c r="F860" s="50"/>
      <c r="G860" s="283"/>
      <c r="H860" s="296"/>
      <c r="I860" s="295"/>
      <c r="J860" s="295"/>
      <c r="K860" s="202"/>
      <c r="L860" s="202"/>
      <c r="M860" s="91" t="str">
        <f>IFERROR(VLOOKUP(H860,Lijsten!$H$1:$I$100,2,0),"")</f>
        <v/>
      </c>
      <c r="N860" s="91" t="str" cm="1">
        <f t="array" ref="N860">IFERROR(_xlfn.IFS(AND(LEFT(F860,6)="Arbeid",RIGHT(F860,3)&lt;&gt;"IKS"),IFERROR(VLOOKUP($G860,Tb_KostenTypen[],2,0),"tarief"),RIGHT(F860,3)="IKS","Uurtarief",LEFT(F860,6)="Arbeid","Uurtarief",AND(LEFT(F860,8)="Bijdrage",RIGHT(F860,15)="(vrijwilligers)"),"Vast tarief"),"")</f>
        <v/>
      </c>
      <c r="O860" s="92"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tarief",IF(LEFT(F860,8)="Bijdrage",VLOOKUP($F860,Tb_KostenTypen[],MATCH(Methode_Keuze,Tb_KostenTypen[#Headers],0),0),VLOOKUP($G860,Lijsten!L:O,4,0))),""),"")</f>
        <v/>
      </c>
      <c r="P860" s="92"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tarief",IF(LEFT(F860,8)="Bijdrage",VLOOKUP($F860,Tb_KostenTypen[],MATCH(Methode_Keuze,Tb_KostenTypen[#Headers],0),0),VLOOKUP($G860,Lijsten!L:O,4,0))),""),"")</f>
        <v/>
      </c>
      <c r="Q860" s="50"/>
      <c r="R860" s="50"/>
      <c r="S860" s="83"/>
      <c r="T860" s="51"/>
      <c r="U860" s="4" t="str" cm="1">
        <f t="array" ref="U860">IF(AA860&lt;&gt;"ja",_xlfn.IFNA(_xlfn.IFS(AND(O860&lt;&gt;"",F860&lt;&gt;"",RIGHT($N860,6)="tarief"),O860*Q860,S860&gt;0,IF(F860&lt;&gt;"",S860,"")),""),"")</f>
        <v/>
      </c>
      <c r="V860" s="4" t="str" cm="1">
        <f t="array" ref="V860">IF(AA860&lt;&gt;"ja",_xlfn.IFNA(_xlfn.IFS(AND(P860&lt;&gt;"",R860&lt;&gt;"",RIGHT($N860,6)="tarief"),P860*R860,T860&gt;0,T860),""),"")</f>
        <v/>
      </c>
      <c r="W860" s="4" t="str" cm="1">
        <f t="array" ref="W860">IFERROR(_xlfn.IFS(OR(F860="",LEFT(Methode_Keuze,4)="Geen"),"",AND(U860&lt;&gt;"",F860&lt;&gt;"Arbeidskosten"),ROUND(U860*VLOOKUP(F860,Tb_ProjectKosten[],MATCH(Tb_ProjectKosten[[#Headers],[Forfat_Percentage]],Tb_ProjectKosten[#Headers],0),0),2),AND(F860="Arbeidskosten",G860&lt;&gt;""),IFERROR(ROUND(U860*VLOOKUP(G860,Tb_KostenTypen[],3,0)*VLOOKUP(F860,Tb_ProjectKosten[],MATCH(Tb_ProjectKosten[[#Headers],[Forfat_Percentage]],Tb_ProjectKosten[#Headers],0),0),2),""),U860 &lt;=0,0),"")</f>
        <v/>
      </c>
      <c r="X860" s="4" t="str" cm="1">
        <f t="array" ref="X860">IFERROR(_xlfn.IFS(OR(F860="",LEFT(Methode_Keuze,4)="Geen"),"",AND(V860&lt;&gt;"",F860&lt;&gt;"Arbeidskosten"),ROUND(V860*VLOOKUP(F860,Tb_ProjectKosten[],MATCH(Tb_ProjectKosten[[#Headers],[Forfat_Percentage]],Tb_ProjectKosten[#Headers],0),0),2),AND(F860="Arbeidskosten",G860&lt;&gt;""),IFERROR(ROUND(V860*VLOOKUP(G860,Tb_KostenTypen[],3,0)*VLOOKUP(F860,Tb_ProjectKosten[],MATCH(Tb_ProjectKosten[[#Headers],[Forfat_Percentage]],Tb_ProjectKosten[#Headers],0),0),2),""),V860 &lt;=0,0),"")</f>
        <v/>
      </c>
      <c r="Y860" s="262"/>
      <c r="Z860" s="49"/>
      <c r="AA860" s="37" t="str" cm="1">
        <f t="array" ref="AA860">IFERROR(IF(INDEX(SubsidieTabel!$Q$1:$T$9,MATCH($F860,SubsidieTabel!$Q$1:$Q$9,0),IFERROR(MATCH(Methode_Keuze,SubsidieTabel!$Q$1:$T$1,0),2))&lt;&gt;1=TRUE,"ja",""),"")</f>
        <v/>
      </c>
    </row>
    <row r="861" spans="1:27" ht="15" customHeight="1" x14ac:dyDescent="0.25">
      <c r="A861" s="87"/>
      <c r="B861" s="219" t="str">
        <f>IF(A861&lt;&gt;"",_xlfn.MAXIFS($B$1:B860,$A$1:A860,A861)+1,"")</f>
        <v/>
      </c>
      <c r="C861" s="50"/>
      <c r="D861" s="50"/>
      <c r="E861" s="50"/>
      <c r="F861" s="50"/>
      <c r="G861" s="283"/>
      <c r="H861" s="296"/>
      <c r="I861" s="295"/>
      <c r="J861" s="295"/>
      <c r="K861" s="202"/>
      <c r="L861" s="202"/>
      <c r="M861" s="91" t="str">
        <f>IFERROR(VLOOKUP(H861,Lijsten!$H$1:$I$100,2,0),"")</f>
        <v/>
      </c>
      <c r="N861" s="91" t="str" cm="1">
        <f t="array" ref="N861">IFERROR(_xlfn.IFS(AND(LEFT(F861,6)="Arbeid",RIGHT(F861,3)&lt;&gt;"IKS"),IFERROR(VLOOKUP($G861,Tb_KostenTypen[],2,0),"tarief"),RIGHT(F861,3)="IKS","Uurtarief",LEFT(F861,6)="Arbeid","Uurtarief",AND(LEFT(F861,8)="Bijdrage",RIGHT(F861,15)="(vrijwilligers)"),"Vast tarief"),"")</f>
        <v/>
      </c>
      <c r="O861" s="92"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tarief",IF(LEFT(F861,8)="Bijdrage",VLOOKUP($F861,Tb_KostenTypen[],MATCH(Methode_Keuze,Tb_KostenTypen[#Headers],0),0),VLOOKUP($G861,Lijsten!L:O,4,0))),""),"")</f>
        <v/>
      </c>
      <c r="P861" s="92"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tarief",IF(LEFT(F861,8)="Bijdrage",VLOOKUP($F861,Tb_KostenTypen[],MATCH(Methode_Keuze,Tb_KostenTypen[#Headers],0),0),VLOOKUP($G861,Lijsten!L:O,4,0))),""),"")</f>
        <v/>
      </c>
      <c r="Q861" s="50"/>
      <c r="R861" s="50"/>
      <c r="S861" s="83"/>
      <c r="T861" s="51"/>
      <c r="U861" s="4" t="str" cm="1">
        <f t="array" ref="U861">IF(AA861&lt;&gt;"ja",_xlfn.IFNA(_xlfn.IFS(AND(O861&lt;&gt;"",F861&lt;&gt;"",RIGHT($N861,6)="tarief"),O861*Q861,S861&gt;0,IF(F861&lt;&gt;"",S861,"")),""),"")</f>
        <v/>
      </c>
      <c r="V861" s="4" t="str" cm="1">
        <f t="array" ref="V861">IF(AA861&lt;&gt;"ja",_xlfn.IFNA(_xlfn.IFS(AND(P861&lt;&gt;"",R861&lt;&gt;"",RIGHT($N861,6)="tarief"),P861*R861,T861&gt;0,T861),""),"")</f>
        <v/>
      </c>
      <c r="W861" s="4" t="str" cm="1">
        <f t="array" ref="W861">IFERROR(_xlfn.IFS(OR(F861="",LEFT(Methode_Keuze,4)="Geen"),"",AND(U861&lt;&gt;"",F861&lt;&gt;"Arbeidskosten"),ROUND(U861*VLOOKUP(F861,Tb_ProjectKosten[],MATCH(Tb_ProjectKosten[[#Headers],[Forfat_Percentage]],Tb_ProjectKosten[#Headers],0),0),2),AND(F861="Arbeidskosten",G861&lt;&gt;""),IFERROR(ROUND(U861*VLOOKUP(G861,Tb_KostenTypen[],3,0)*VLOOKUP(F861,Tb_ProjectKosten[],MATCH(Tb_ProjectKosten[[#Headers],[Forfat_Percentage]],Tb_ProjectKosten[#Headers],0),0),2),""),U861 &lt;=0,0),"")</f>
        <v/>
      </c>
      <c r="X861" s="4" t="str" cm="1">
        <f t="array" ref="X861">IFERROR(_xlfn.IFS(OR(F861="",LEFT(Methode_Keuze,4)="Geen"),"",AND(V861&lt;&gt;"",F861&lt;&gt;"Arbeidskosten"),ROUND(V861*VLOOKUP(F861,Tb_ProjectKosten[],MATCH(Tb_ProjectKosten[[#Headers],[Forfat_Percentage]],Tb_ProjectKosten[#Headers],0),0),2),AND(F861="Arbeidskosten",G861&lt;&gt;""),IFERROR(ROUND(V861*VLOOKUP(G861,Tb_KostenTypen[],3,0)*VLOOKUP(F861,Tb_ProjectKosten[],MATCH(Tb_ProjectKosten[[#Headers],[Forfat_Percentage]],Tb_ProjectKosten[#Headers],0),0),2),""),V861 &lt;=0,0),"")</f>
        <v/>
      </c>
      <c r="Y861" s="262"/>
      <c r="Z861" s="49"/>
      <c r="AA861" s="37" t="str" cm="1">
        <f t="array" ref="AA861">IFERROR(IF(INDEX(SubsidieTabel!$Q$1:$T$9,MATCH($F861,SubsidieTabel!$Q$1:$Q$9,0),IFERROR(MATCH(Methode_Keuze,SubsidieTabel!$Q$1:$T$1,0),2))&lt;&gt;1=TRUE,"ja",""),"")</f>
        <v/>
      </c>
    </row>
    <row r="862" spans="1:27" ht="15" customHeight="1" x14ac:dyDescent="0.25">
      <c r="A862" s="87"/>
      <c r="B862" s="219" t="str">
        <f>IF(A862&lt;&gt;"",_xlfn.MAXIFS($B$1:B861,$A$1:A861,A862)+1,"")</f>
        <v/>
      </c>
      <c r="C862" s="50"/>
      <c r="D862" s="50"/>
      <c r="E862" s="50"/>
      <c r="F862" s="50"/>
      <c r="G862" s="283"/>
      <c r="H862" s="296"/>
      <c r="I862" s="295"/>
      <c r="J862" s="295"/>
      <c r="K862" s="202"/>
      <c r="L862" s="202"/>
      <c r="M862" s="91" t="str">
        <f>IFERROR(VLOOKUP(H862,Lijsten!$H$1:$I$100,2,0),"")</f>
        <v/>
      </c>
      <c r="N862" s="91" t="str" cm="1">
        <f t="array" ref="N862">IFERROR(_xlfn.IFS(AND(LEFT(F862,6)="Arbeid",RIGHT(F862,3)&lt;&gt;"IKS"),IFERROR(VLOOKUP($G862,Tb_KostenTypen[],2,0),"tarief"),RIGHT(F862,3)="IKS","Uurtarief",LEFT(F862,6)="Arbeid","Uurtarief",AND(LEFT(F862,8)="Bijdrage",RIGHT(F862,15)="(vrijwilligers)"),"Vast tarief"),"")</f>
        <v/>
      </c>
      <c r="O862" s="92"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tarief",IF(LEFT(F862,8)="Bijdrage",VLOOKUP($F862,Tb_KostenTypen[],MATCH(Methode_Keuze,Tb_KostenTypen[#Headers],0),0),VLOOKUP($G862,Lijsten!L:O,4,0))),""),"")</f>
        <v/>
      </c>
      <c r="P862" s="92"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tarief",IF(LEFT(F862,8)="Bijdrage",VLOOKUP($F862,Tb_KostenTypen[],MATCH(Methode_Keuze,Tb_KostenTypen[#Headers],0),0),VLOOKUP($G862,Lijsten!L:O,4,0))),""),"")</f>
        <v/>
      </c>
      <c r="Q862" s="50"/>
      <c r="R862" s="50"/>
      <c r="S862" s="83"/>
      <c r="T862" s="51"/>
      <c r="U862" s="4" t="str" cm="1">
        <f t="array" ref="U862">IF(AA862&lt;&gt;"ja",_xlfn.IFNA(_xlfn.IFS(AND(O862&lt;&gt;"",F862&lt;&gt;"",RIGHT($N862,6)="tarief"),O862*Q862,S862&gt;0,IF(F862&lt;&gt;"",S862,"")),""),"")</f>
        <v/>
      </c>
      <c r="V862" s="4" t="str" cm="1">
        <f t="array" ref="V862">IF(AA862&lt;&gt;"ja",_xlfn.IFNA(_xlfn.IFS(AND(P862&lt;&gt;"",R862&lt;&gt;"",RIGHT($N862,6)="tarief"),P862*R862,T862&gt;0,T862),""),"")</f>
        <v/>
      </c>
      <c r="W862" s="4" t="str" cm="1">
        <f t="array" ref="W862">IFERROR(_xlfn.IFS(OR(F862="",LEFT(Methode_Keuze,4)="Geen"),"",AND(U862&lt;&gt;"",F862&lt;&gt;"Arbeidskosten"),ROUND(U862*VLOOKUP(F862,Tb_ProjectKosten[],MATCH(Tb_ProjectKosten[[#Headers],[Forfat_Percentage]],Tb_ProjectKosten[#Headers],0),0),2),AND(F862="Arbeidskosten",G862&lt;&gt;""),IFERROR(ROUND(U862*VLOOKUP(G862,Tb_KostenTypen[],3,0)*VLOOKUP(F862,Tb_ProjectKosten[],MATCH(Tb_ProjectKosten[[#Headers],[Forfat_Percentage]],Tb_ProjectKosten[#Headers],0),0),2),""),U862 &lt;=0,0),"")</f>
        <v/>
      </c>
      <c r="X862" s="4" t="str" cm="1">
        <f t="array" ref="X862">IFERROR(_xlfn.IFS(OR(F862="",LEFT(Methode_Keuze,4)="Geen"),"",AND(V862&lt;&gt;"",F862&lt;&gt;"Arbeidskosten"),ROUND(V862*VLOOKUP(F862,Tb_ProjectKosten[],MATCH(Tb_ProjectKosten[[#Headers],[Forfat_Percentage]],Tb_ProjectKosten[#Headers],0),0),2),AND(F862="Arbeidskosten",G862&lt;&gt;""),IFERROR(ROUND(V862*VLOOKUP(G862,Tb_KostenTypen[],3,0)*VLOOKUP(F862,Tb_ProjectKosten[],MATCH(Tb_ProjectKosten[[#Headers],[Forfat_Percentage]],Tb_ProjectKosten[#Headers],0),0),2),""),V862 &lt;=0,0),"")</f>
        <v/>
      </c>
      <c r="Y862" s="262"/>
      <c r="Z862" s="49"/>
      <c r="AA862" s="37" t="str" cm="1">
        <f t="array" ref="AA862">IFERROR(IF(INDEX(SubsidieTabel!$Q$1:$T$9,MATCH($F862,SubsidieTabel!$Q$1:$Q$9,0),IFERROR(MATCH(Methode_Keuze,SubsidieTabel!$Q$1:$T$1,0),2))&lt;&gt;1=TRUE,"ja",""),"")</f>
        <v/>
      </c>
    </row>
    <row r="863" spans="1:27" ht="15" customHeight="1" x14ac:dyDescent="0.25">
      <c r="A863" s="87"/>
      <c r="B863" s="219" t="str">
        <f>IF(A863&lt;&gt;"",_xlfn.MAXIFS($B$1:B862,$A$1:A862,A863)+1,"")</f>
        <v/>
      </c>
      <c r="C863" s="50"/>
      <c r="D863" s="50"/>
      <c r="E863" s="50"/>
      <c r="F863" s="50"/>
      <c r="G863" s="283"/>
      <c r="H863" s="296"/>
      <c r="I863" s="295"/>
      <c r="J863" s="295"/>
      <c r="K863" s="202"/>
      <c r="L863" s="202"/>
      <c r="M863" s="91" t="str">
        <f>IFERROR(VLOOKUP(H863,Lijsten!$H$1:$I$100,2,0),"")</f>
        <v/>
      </c>
      <c r="N863" s="91" t="str" cm="1">
        <f t="array" ref="N863">IFERROR(_xlfn.IFS(AND(LEFT(F863,6)="Arbeid",RIGHT(F863,3)&lt;&gt;"IKS"),IFERROR(VLOOKUP($G863,Tb_KostenTypen[],2,0),"tarief"),RIGHT(F863,3)="IKS","Uurtarief",LEFT(F863,6)="Arbeid","Uurtarief",AND(LEFT(F863,8)="Bijdrage",RIGHT(F863,15)="(vrijwilligers)"),"Vast tarief"),"")</f>
        <v/>
      </c>
      <c r="O863" s="92"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tarief",IF(LEFT(F863,8)="Bijdrage",VLOOKUP($F863,Tb_KostenTypen[],MATCH(Methode_Keuze,Tb_KostenTypen[#Headers],0),0),VLOOKUP($G863,Lijsten!L:O,4,0))),""),"")</f>
        <v/>
      </c>
      <c r="P863" s="92"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tarief",IF(LEFT(F863,8)="Bijdrage",VLOOKUP($F863,Tb_KostenTypen[],MATCH(Methode_Keuze,Tb_KostenTypen[#Headers],0),0),VLOOKUP($G863,Lijsten!L:O,4,0))),""),"")</f>
        <v/>
      </c>
      <c r="Q863" s="50"/>
      <c r="R863" s="50"/>
      <c r="S863" s="83"/>
      <c r="T863" s="51"/>
      <c r="U863" s="4" t="str" cm="1">
        <f t="array" ref="U863">IF(AA863&lt;&gt;"ja",_xlfn.IFNA(_xlfn.IFS(AND(O863&lt;&gt;"",F863&lt;&gt;"",RIGHT($N863,6)="tarief"),O863*Q863,S863&gt;0,IF(F863&lt;&gt;"",S863,"")),""),"")</f>
        <v/>
      </c>
      <c r="V863" s="4" t="str" cm="1">
        <f t="array" ref="V863">IF(AA863&lt;&gt;"ja",_xlfn.IFNA(_xlfn.IFS(AND(P863&lt;&gt;"",R863&lt;&gt;"",RIGHT($N863,6)="tarief"),P863*R863,T863&gt;0,T863),""),"")</f>
        <v/>
      </c>
      <c r="W863" s="4" t="str" cm="1">
        <f t="array" ref="W863">IFERROR(_xlfn.IFS(OR(F863="",LEFT(Methode_Keuze,4)="Geen"),"",AND(U863&lt;&gt;"",F863&lt;&gt;"Arbeidskosten"),ROUND(U863*VLOOKUP(F863,Tb_ProjectKosten[],MATCH(Tb_ProjectKosten[[#Headers],[Forfat_Percentage]],Tb_ProjectKosten[#Headers],0),0),2),AND(F863="Arbeidskosten",G863&lt;&gt;""),IFERROR(ROUND(U863*VLOOKUP(G863,Tb_KostenTypen[],3,0)*VLOOKUP(F863,Tb_ProjectKosten[],MATCH(Tb_ProjectKosten[[#Headers],[Forfat_Percentage]],Tb_ProjectKosten[#Headers],0),0),2),""),U863 &lt;=0,0),"")</f>
        <v/>
      </c>
      <c r="X863" s="4" t="str" cm="1">
        <f t="array" ref="X863">IFERROR(_xlfn.IFS(OR(F863="",LEFT(Methode_Keuze,4)="Geen"),"",AND(V863&lt;&gt;"",F863&lt;&gt;"Arbeidskosten"),ROUND(V863*VLOOKUP(F863,Tb_ProjectKosten[],MATCH(Tb_ProjectKosten[[#Headers],[Forfat_Percentage]],Tb_ProjectKosten[#Headers],0),0),2),AND(F863="Arbeidskosten",G863&lt;&gt;""),IFERROR(ROUND(V863*VLOOKUP(G863,Tb_KostenTypen[],3,0)*VLOOKUP(F863,Tb_ProjectKosten[],MATCH(Tb_ProjectKosten[[#Headers],[Forfat_Percentage]],Tb_ProjectKosten[#Headers],0),0),2),""),V863 &lt;=0,0),"")</f>
        <v/>
      </c>
      <c r="Y863" s="262"/>
      <c r="Z863" s="49"/>
      <c r="AA863" s="37" t="str" cm="1">
        <f t="array" ref="AA863">IFERROR(IF(INDEX(SubsidieTabel!$Q$1:$T$9,MATCH($F863,SubsidieTabel!$Q$1:$Q$9,0),IFERROR(MATCH(Methode_Keuze,SubsidieTabel!$Q$1:$T$1,0),2))&lt;&gt;1=TRUE,"ja",""),"")</f>
        <v/>
      </c>
    </row>
    <row r="864" spans="1:27" ht="15" customHeight="1" x14ac:dyDescent="0.25">
      <c r="A864" s="87"/>
      <c r="B864" s="219" t="str">
        <f>IF(A864&lt;&gt;"",_xlfn.MAXIFS($B$1:B863,$A$1:A863,A864)+1,"")</f>
        <v/>
      </c>
      <c r="C864" s="50"/>
      <c r="D864" s="50"/>
      <c r="E864" s="50"/>
      <c r="F864" s="50"/>
      <c r="G864" s="283"/>
      <c r="H864" s="296"/>
      <c r="I864" s="295"/>
      <c r="J864" s="295"/>
      <c r="K864" s="202"/>
      <c r="L864" s="202"/>
      <c r="M864" s="91" t="str">
        <f>IFERROR(VLOOKUP(H864,Lijsten!$H$1:$I$100,2,0),"")</f>
        <v/>
      </c>
      <c r="N864" s="91" t="str" cm="1">
        <f t="array" ref="N864">IFERROR(_xlfn.IFS(AND(LEFT(F864,6)="Arbeid",RIGHT(F864,3)&lt;&gt;"IKS"),IFERROR(VLOOKUP($G864,Tb_KostenTypen[],2,0),"tarief"),RIGHT(F864,3)="IKS","Uurtarief",LEFT(F864,6)="Arbeid","Uurtarief",AND(LEFT(F864,8)="Bijdrage",RIGHT(F864,15)="(vrijwilligers)"),"Vast tarief"),"")</f>
        <v/>
      </c>
      <c r="O864" s="92"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tarief",IF(LEFT(F864,8)="Bijdrage",VLOOKUP($F864,Tb_KostenTypen[],MATCH(Methode_Keuze,Tb_KostenTypen[#Headers],0),0),VLOOKUP($G864,Lijsten!L:O,4,0))),""),"")</f>
        <v/>
      </c>
      <c r="P864" s="92"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tarief",IF(LEFT(F864,8)="Bijdrage",VLOOKUP($F864,Tb_KostenTypen[],MATCH(Methode_Keuze,Tb_KostenTypen[#Headers],0),0),VLOOKUP($G864,Lijsten!L:O,4,0))),""),"")</f>
        <v/>
      </c>
      <c r="Q864" s="50"/>
      <c r="R864" s="50"/>
      <c r="S864" s="83"/>
      <c r="T864" s="51"/>
      <c r="U864" s="4" t="str" cm="1">
        <f t="array" ref="U864">IF(AA864&lt;&gt;"ja",_xlfn.IFNA(_xlfn.IFS(AND(O864&lt;&gt;"",F864&lt;&gt;"",RIGHT($N864,6)="tarief"),O864*Q864,S864&gt;0,IF(F864&lt;&gt;"",S864,"")),""),"")</f>
        <v/>
      </c>
      <c r="V864" s="4" t="str" cm="1">
        <f t="array" ref="V864">IF(AA864&lt;&gt;"ja",_xlfn.IFNA(_xlfn.IFS(AND(P864&lt;&gt;"",R864&lt;&gt;"",RIGHT($N864,6)="tarief"),P864*R864,T864&gt;0,T864),""),"")</f>
        <v/>
      </c>
      <c r="W864" s="4" t="str" cm="1">
        <f t="array" ref="W864">IFERROR(_xlfn.IFS(OR(F864="",LEFT(Methode_Keuze,4)="Geen"),"",AND(U864&lt;&gt;"",F864&lt;&gt;"Arbeidskosten"),ROUND(U864*VLOOKUP(F864,Tb_ProjectKosten[],MATCH(Tb_ProjectKosten[[#Headers],[Forfat_Percentage]],Tb_ProjectKosten[#Headers],0),0),2),AND(F864="Arbeidskosten",G864&lt;&gt;""),IFERROR(ROUND(U864*VLOOKUP(G864,Tb_KostenTypen[],3,0)*VLOOKUP(F864,Tb_ProjectKosten[],MATCH(Tb_ProjectKosten[[#Headers],[Forfat_Percentage]],Tb_ProjectKosten[#Headers],0),0),2),""),U864 &lt;=0,0),"")</f>
        <v/>
      </c>
      <c r="X864" s="4" t="str" cm="1">
        <f t="array" ref="X864">IFERROR(_xlfn.IFS(OR(F864="",LEFT(Methode_Keuze,4)="Geen"),"",AND(V864&lt;&gt;"",F864&lt;&gt;"Arbeidskosten"),ROUND(V864*VLOOKUP(F864,Tb_ProjectKosten[],MATCH(Tb_ProjectKosten[[#Headers],[Forfat_Percentage]],Tb_ProjectKosten[#Headers],0),0),2),AND(F864="Arbeidskosten",G864&lt;&gt;""),IFERROR(ROUND(V864*VLOOKUP(G864,Tb_KostenTypen[],3,0)*VLOOKUP(F864,Tb_ProjectKosten[],MATCH(Tb_ProjectKosten[[#Headers],[Forfat_Percentage]],Tb_ProjectKosten[#Headers],0),0),2),""),V864 &lt;=0,0),"")</f>
        <v/>
      </c>
      <c r="Y864" s="262"/>
      <c r="Z864" s="49"/>
      <c r="AA864" s="37" t="str" cm="1">
        <f t="array" ref="AA864">IFERROR(IF(INDEX(SubsidieTabel!$Q$1:$T$9,MATCH($F864,SubsidieTabel!$Q$1:$Q$9,0),IFERROR(MATCH(Methode_Keuze,SubsidieTabel!$Q$1:$T$1,0),2))&lt;&gt;1=TRUE,"ja",""),"")</f>
        <v/>
      </c>
    </row>
    <row r="865" spans="1:27" ht="15" customHeight="1" x14ac:dyDescent="0.25">
      <c r="A865" s="87"/>
      <c r="B865" s="219" t="str">
        <f>IF(A865&lt;&gt;"",_xlfn.MAXIFS($B$1:B864,$A$1:A864,A865)+1,"")</f>
        <v/>
      </c>
      <c r="C865" s="50"/>
      <c r="D865" s="50"/>
      <c r="E865" s="50"/>
      <c r="F865" s="50"/>
      <c r="G865" s="283"/>
      <c r="H865" s="296"/>
      <c r="I865" s="295"/>
      <c r="J865" s="295"/>
      <c r="K865" s="202"/>
      <c r="L865" s="202"/>
      <c r="M865" s="91" t="str">
        <f>IFERROR(VLOOKUP(H865,Lijsten!$H$1:$I$100,2,0),"")</f>
        <v/>
      </c>
      <c r="N865" s="91" t="str" cm="1">
        <f t="array" ref="N865">IFERROR(_xlfn.IFS(AND(LEFT(F865,6)="Arbeid",RIGHT(F865,3)&lt;&gt;"IKS"),IFERROR(VLOOKUP($G865,Tb_KostenTypen[],2,0),"tarief"),RIGHT(F865,3)="IKS","Uurtarief",LEFT(F865,6)="Arbeid","Uurtarief",AND(LEFT(F865,8)="Bijdrage",RIGHT(F865,15)="(vrijwilligers)"),"Vast tarief"),"")</f>
        <v/>
      </c>
      <c r="O865" s="92"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tarief",IF(LEFT(F865,8)="Bijdrage",VLOOKUP($F865,Tb_KostenTypen[],MATCH(Methode_Keuze,Tb_KostenTypen[#Headers],0),0),VLOOKUP($G865,Lijsten!L:O,4,0))),""),"")</f>
        <v/>
      </c>
      <c r="P865" s="92"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tarief",IF(LEFT(F865,8)="Bijdrage",VLOOKUP($F865,Tb_KostenTypen[],MATCH(Methode_Keuze,Tb_KostenTypen[#Headers],0),0),VLOOKUP($G865,Lijsten!L:O,4,0))),""),"")</f>
        <v/>
      </c>
      <c r="Q865" s="50"/>
      <c r="R865" s="50"/>
      <c r="S865" s="83"/>
      <c r="T865" s="51"/>
      <c r="U865" s="4" t="str" cm="1">
        <f t="array" ref="U865">IF(AA865&lt;&gt;"ja",_xlfn.IFNA(_xlfn.IFS(AND(O865&lt;&gt;"",F865&lt;&gt;"",RIGHT($N865,6)="tarief"),O865*Q865,S865&gt;0,IF(F865&lt;&gt;"",S865,"")),""),"")</f>
        <v/>
      </c>
      <c r="V865" s="4" t="str" cm="1">
        <f t="array" ref="V865">IF(AA865&lt;&gt;"ja",_xlfn.IFNA(_xlfn.IFS(AND(P865&lt;&gt;"",R865&lt;&gt;"",RIGHT($N865,6)="tarief"),P865*R865,T865&gt;0,T865),""),"")</f>
        <v/>
      </c>
      <c r="W865" s="4" t="str" cm="1">
        <f t="array" ref="W865">IFERROR(_xlfn.IFS(OR(F865="",LEFT(Methode_Keuze,4)="Geen"),"",AND(U865&lt;&gt;"",F865&lt;&gt;"Arbeidskosten"),ROUND(U865*VLOOKUP(F865,Tb_ProjectKosten[],MATCH(Tb_ProjectKosten[[#Headers],[Forfat_Percentage]],Tb_ProjectKosten[#Headers],0),0),2),AND(F865="Arbeidskosten",G865&lt;&gt;""),IFERROR(ROUND(U865*VLOOKUP(G865,Tb_KostenTypen[],3,0)*VLOOKUP(F865,Tb_ProjectKosten[],MATCH(Tb_ProjectKosten[[#Headers],[Forfat_Percentage]],Tb_ProjectKosten[#Headers],0),0),2),""),U865 &lt;=0,0),"")</f>
        <v/>
      </c>
      <c r="X865" s="4" t="str" cm="1">
        <f t="array" ref="X865">IFERROR(_xlfn.IFS(OR(F865="",LEFT(Methode_Keuze,4)="Geen"),"",AND(V865&lt;&gt;"",F865&lt;&gt;"Arbeidskosten"),ROUND(V865*VLOOKUP(F865,Tb_ProjectKosten[],MATCH(Tb_ProjectKosten[[#Headers],[Forfat_Percentage]],Tb_ProjectKosten[#Headers],0),0),2),AND(F865="Arbeidskosten",G865&lt;&gt;""),IFERROR(ROUND(V865*VLOOKUP(G865,Tb_KostenTypen[],3,0)*VLOOKUP(F865,Tb_ProjectKosten[],MATCH(Tb_ProjectKosten[[#Headers],[Forfat_Percentage]],Tb_ProjectKosten[#Headers],0),0),2),""),V865 &lt;=0,0),"")</f>
        <v/>
      </c>
      <c r="Y865" s="262"/>
      <c r="Z865" s="49"/>
      <c r="AA865" s="37" t="str" cm="1">
        <f t="array" ref="AA865">IFERROR(IF(INDEX(SubsidieTabel!$Q$1:$T$9,MATCH($F865,SubsidieTabel!$Q$1:$Q$9,0),IFERROR(MATCH(Methode_Keuze,SubsidieTabel!$Q$1:$T$1,0),2))&lt;&gt;1=TRUE,"ja",""),"")</f>
        <v/>
      </c>
    </row>
    <row r="866" spans="1:27" ht="15" customHeight="1" x14ac:dyDescent="0.25">
      <c r="A866" s="87"/>
      <c r="B866" s="219" t="str">
        <f>IF(A866&lt;&gt;"",_xlfn.MAXIFS($B$1:B865,$A$1:A865,A866)+1,"")</f>
        <v/>
      </c>
      <c r="C866" s="50"/>
      <c r="D866" s="50"/>
      <c r="E866" s="50"/>
      <c r="F866" s="50"/>
      <c r="G866" s="283"/>
      <c r="H866" s="296"/>
      <c r="I866" s="295"/>
      <c r="J866" s="295"/>
      <c r="K866" s="202"/>
      <c r="L866" s="202"/>
      <c r="M866" s="91" t="str">
        <f>IFERROR(VLOOKUP(H866,Lijsten!$H$1:$I$100,2,0),"")</f>
        <v/>
      </c>
      <c r="N866" s="91" t="str" cm="1">
        <f t="array" ref="N866">IFERROR(_xlfn.IFS(AND(LEFT(F866,6)="Arbeid",RIGHT(F866,3)&lt;&gt;"IKS"),IFERROR(VLOOKUP($G866,Tb_KostenTypen[],2,0),"tarief"),RIGHT(F866,3)="IKS","Uurtarief",LEFT(F866,6)="Arbeid","Uurtarief",AND(LEFT(F866,8)="Bijdrage",RIGHT(F866,15)="(vrijwilligers)"),"Vast tarief"),"")</f>
        <v/>
      </c>
      <c r="O866" s="92"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tarief",IF(LEFT(F866,8)="Bijdrage",VLOOKUP($F866,Tb_KostenTypen[],MATCH(Methode_Keuze,Tb_KostenTypen[#Headers],0),0),VLOOKUP($G866,Lijsten!L:O,4,0))),""),"")</f>
        <v/>
      </c>
      <c r="P866" s="92"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tarief",IF(LEFT(F866,8)="Bijdrage",VLOOKUP($F866,Tb_KostenTypen[],MATCH(Methode_Keuze,Tb_KostenTypen[#Headers],0),0),VLOOKUP($G866,Lijsten!L:O,4,0))),""),"")</f>
        <v/>
      </c>
      <c r="Q866" s="50"/>
      <c r="R866" s="50"/>
      <c r="S866" s="83"/>
      <c r="T866" s="51"/>
      <c r="U866" s="4" t="str" cm="1">
        <f t="array" ref="U866">IF(AA866&lt;&gt;"ja",_xlfn.IFNA(_xlfn.IFS(AND(O866&lt;&gt;"",F866&lt;&gt;"",RIGHT($N866,6)="tarief"),O866*Q866,S866&gt;0,IF(F866&lt;&gt;"",S866,"")),""),"")</f>
        <v/>
      </c>
      <c r="V866" s="4" t="str" cm="1">
        <f t="array" ref="V866">IF(AA866&lt;&gt;"ja",_xlfn.IFNA(_xlfn.IFS(AND(P866&lt;&gt;"",R866&lt;&gt;"",RIGHT($N866,6)="tarief"),P866*R866,T866&gt;0,T866),""),"")</f>
        <v/>
      </c>
      <c r="W866" s="4" t="str" cm="1">
        <f t="array" ref="W866">IFERROR(_xlfn.IFS(OR(F866="",LEFT(Methode_Keuze,4)="Geen"),"",AND(U866&lt;&gt;"",F866&lt;&gt;"Arbeidskosten"),ROUND(U866*VLOOKUP(F866,Tb_ProjectKosten[],MATCH(Tb_ProjectKosten[[#Headers],[Forfat_Percentage]],Tb_ProjectKosten[#Headers],0),0),2),AND(F866="Arbeidskosten",G866&lt;&gt;""),IFERROR(ROUND(U866*VLOOKUP(G866,Tb_KostenTypen[],3,0)*VLOOKUP(F866,Tb_ProjectKosten[],MATCH(Tb_ProjectKosten[[#Headers],[Forfat_Percentage]],Tb_ProjectKosten[#Headers],0),0),2),""),U866 &lt;=0,0),"")</f>
        <v/>
      </c>
      <c r="X866" s="4" t="str" cm="1">
        <f t="array" ref="X866">IFERROR(_xlfn.IFS(OR(F866="",LEFT(Methode_Keuze,4)="Geen"),"",AND(V866&lt;&gt;"",F866&lt;&gt;"Arbeidskosten"),ROUND(V866*VLOOKUP(F866,Tb_ProjectKosten[],MATCH(Tb_ProjectKosten[[#Headers],[Forfat_Percentage]],Tb_ProjectKosten[#Headers],0),0),2),AND(F866="Arbeidskosten",G866&lt;&gt;""),IFERROR(ROUND(V866*VLOOKUP(G866,Tb_KostenTypen[],3,0)*VLOOKUP(F866,Tb_ProjectKosten[],MATCH(Tb_ProjectKosten[[#Headers],[Forfat_Percentage]],Tb_ProjectKosten[#Headers],0),0),2),""),V866 &lt;=0,0),"")</f>
        <v/>
      </c>
      <c r="Y866" s="262"/>
      <c r="Z866" s="49"/>
      <c r="AA866" s="37" t="str" cm="1">
        <f t="array" ref="AA866">IFERROR(IF(INDEX(SubsidieTabel!$Q$1:$T$9,MATCH($F866,SubsidieTabel!$Q$1:$Q$9,0),IFERROR(MATCH(Methode_Keuze,SubsidieTabel!$Q$1:$T$1,0),2))&lt;&gt;1=TRUE,"ja",""),"")</f>
        <v/>
      </c>
    </row>
    <row r="867" spans="1:27" ht="15" customHeight="1" x14ac:dyDescent="0.25">
      <c r="A867" s="87"/>
      <c r="B867" s="219" t="str">
        <f>IF(A867&lt;&gt;"",_xlfn.MAXIFS($B$1:B866,$A$1:A866,A867)+1,"")</f>
        <v/>
      </c>
      <c r="C867" s="50"/>
      <c r="D867" s="50"/>
      <c r="E867" s="50"/>
      <c r="F867" s="50"/>
      <c r="G867" s="283"/>
      <c r="H867" s="296"/>
      <c r="I867" s="295"/>
      <c r="J867" s="295"/>
      <c r="K867" s="202"/>
      <c r="L867" s="202"/>
      <c r="M867" s="91" t="str">
        <f>IFERROR(VLOOKUP(H867,Lijsten!$H$1:$I$100,2,0),"")</f>
        <v/>
      </c>
      <c r="N867" s="91" t="str" cm="1">
        <f t="array" ref="N867">IFERROR(_xlfn.IFS(AND(LEFT(F867,6)="Arbeid",RIGHT(F867,3)&lt;&gt;"IKS"),IFERROR(VLOOKUP($G867,Tb_KostenTypen[],2,0),"tarief"),RIGHT(F867,3)="IKS","Uurtarief",LEFT(F867,6)="Arbeid","Uurtarief",AND(LEFT(F867,8)="Bijdrage",RIGHT(F867,15)="(vrijwilligers)"),"Vast tarief"),"")</f>
        <v/>
      </c>
      <c r="O867" s="92"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tarief",IF(LEFT(F867,8)="Bijdrage",VLOOKUP($F867,Tb_KostenTypen[],MATCH(Methode_Keuze,Tb_KostenTypen[#Headers],0),0),VLOOKUP($G867,Lijsten!L:O,4,0))),""),"")</f>
        <v/>
      </c>
      <c r="P867" s="92"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tarief",IF(LEFT(F867,8)="Bijdrage",VLOOKUP($F867,Tb_KostenTypen[],MATCH(Methode_Keuze,Tb_KostenTypen[#Headers],0),0),VLOOKUP($G867,Lijsten!L:O,4,0))),""),"")</f>
        <v/>
      </c>
      <c r="Q867" s="50"/>
      <c r="R867" s="50"/>
      <c r="S867" s="83"/>
      <c r="T867" s="51"/>
      <c r="U867" s="4" t="str" cm="1">
        <f t="array" ref="U867">IF(AA867&lt;&gt;"ja",_xlfn.IFNA(_xlfn.IFS(AND(O867&lt;&gt;"",F867&lt;&gt;"",RIGHT($N867,6)="tarief"),O867*Q867,S867&gt;0,IF(F867&lt;&gt;"",S867,"")),""),"")</f>
        <v/>
      </c>
      <c r="V867" s="4" t="str" cm="1">
        <f t="array" ref="V867">IF(AA867&lt;&gt;"ja",_xlfn.IFNA(_xlfn.IFS(AND(P867&lt;&gt;"",R867&lt;&gt;"",RIGHT($N867,6)="tarief"),P867*R867,T867&gt;0,T867),""),"")</f>
        <v/>
      </c>
      <c r="W867" s="4" t="str" cm="1">
        <f t="array" ref="W867">IFERROR(_xlfn.IFS(OR(F867="",LEFT(Methode_Keuze,4)="Geen"),"",AND(U867&lt;&gt;"",F867&lt;&gt;"Arbeidskosten"),ROUND(U867*VLOOKUP(F867,Tb_ProjectKosten[],MATCH(Tb_ProjectKosten[[#Headers],[Forfat_Percentage]],Tb_ProjectKosten[#Headers],0),0),2),AND(F867="Arbeidskosten",G867&lt;&gt;""),IFERROR(ROUND(U867*VLOOKUP(G867,Tb_KostenTypen[],3,0)*VLOOKUP(F867,Tb_ProjectKosten[],MATCH(Tb_ProjectKosten[[#Headers],[Forfat_Percentage]],Tb_ProjectKosten[#Headers],0),0),2),""),U867 &lt;=0,0),"")</f>
        <v/>
      </c>
      <c r="X867" s="4" t="str" cm="1">
        <f t="array" ref="X867">IFERROR(_xlfn.IFS(OR(F867="",LEFT(Methode_Keuze,4)="Geen"),"",AND(V867&lt;&gt;"",F867&lt;&gt;"Arbeidskosten"),ROUND(V867*VLOOKUP(F867,Tb_ProjectKosten[],MATCH(Tb_ProjectKosten[[#Headers],[Forfat_Percentage]],Tb_ProjectKosten[#Headers],0),0),2),AND(F867="Arbeidskosten",G867&lt;&gt;""),IFERROR(ROUND(V867*VLOOKUP(G867,Tb_KostenTypen[],3,0)*VLOOKUP(F867,Tb_ProjectKosten[],MATCH(Tb_ProjectKosten[[#Headers],[Forfat_Percentage]],Tb_ProjectKosten[#Headers],0),0),2),""),V867 &lt;=0,0),"")</f>
        <v/>
      </c>
      <c r="Y867" s="262"/>
      <c r="Z867" s="49"/>
      <c r="AA867" s="37" t="str" cm="1">
        <f t="array" ref="AA867">IFERROR(IF(INDEX(SubsidieTabel!$Q$1:$T$9,MATCH($F867,SubsidieTabel!$Q$1:$Q$9,0),IFERROR(MATCH(Methode_Keuze,SubsidieTabel!$Q$1:$T$1,0),2))&lt;&gt;1=TRUE,"ja",""),"")</f>
        <v/>
      </c>
    </row>
    <row r="868" spans="1:27" ht="15" customHeight="1" x14ac:dyDescent="0.25">
      <c r="A868" s="87"/>
      <c r="B868" s="219" t="str">
        <f>IF(A868&lt;&gt;"",_xlfn.MAXIFS($B$1:B867,$A$1:A867,A868)+1,"")</f>
        <v/>
      </c>
      <c r="C868" s="50"/>
      <c r="D868" s="50"/>
      <c r="E868" s="50"/>
      <c r="F868" s="50"/>
      <c r="G868" s="283"/>
      <c r="H868" s="296"/>
      <c r="I868" s="295"/>
      <c r="J868" s="295"/>
      <c r="K868" s="202"/>
      <c r="L868" s="202"/>
      <c r="M868" s="91" t="str">
        <f>IFERROR(VLOOKUP(H868,Lijsten!$H$1:$I$100,2,0),"")</f>
        <v/>
      </c>
      <c r="N868" s="91" t="str" cm="1">
        <f t="array" ref="N868">IFERROR(_xlfn.IFS(AND(LEFT(F868,6)="Arbeid",RIGHT(F868,3)&lt;&gt;"IKS"),IFERROR(VLOOKUP($G868,Tb_KostenTypen[],2,0),"tarief"),RIGHT(F868,3)="IKS","Uurtarief",LEFT(F868,6)="Arbeid","Uurtarief",AND(LEFT(F868,8)="Bijdrage",RIGHT(F868,15)="(vrijwilligers)"),"Vast tarief"),"")</f>
        <v/>
      </c>
      <c r="O868" s="92"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tarief",IF(LEFT(F868,8)="Bijdrage",VLOOKUP($F868,Tb_KostenTypen[],MATCH(Methode_Keuze,Tb_KostenTypen[#Headers],0),0),VLOOKUP($G868,Lijsten!L:O,4,0))),""),"")</f>
        <v/>
      </c>
      <c r="P868" s="92"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tarief",IF(LEFT(F868,8)="Bijdrage",VLOOKUP($F868,Tb_KostenTypen[],MATCH(Methode_Keuze,Tb_KostenTypen[#Headers],0),0),VLOOKUP($G868,Lijsten!L:O,4,0))),""),"")</f>
        <v/>
      </c>
      <c r="Q868" s="50"/>
      <c r="R868" s="50"/>
      <c r="S868" s="83"/>
      <c r="T868" s="51"/>
      <c r="U868" s="4" t="str" cm="1">
        <f t="array" ref="U868">IF(AA868&lt;&gt;"ja",_xlfn.IFNA(_xlfn.IFS(AND(O868&lt;&gt;"",F868&lt;&gt;"",RIGHT($N868,6)="tarief"),O868*Q868,S868&gt;0,IF(F868&lt;&gt;"",S868,"")),""),"")</f>
        <v/>
      </c>
      <c r="V868" s="4" t="str" cm="1">
        <f t="array" ref="V868">IF(AA868&lt;&gt;"ja",_xlfn.IFNA(_xlfn.IFS(AND(P868&lt;&gt;"",R868&lt;&gt;"",RIGHT($N868,6)="tarief"),P868*R868,T868&gt;0,T868),""),"")</f>
        <v/>
      </c>
      <c r="W868" s="4" t="str" cm="1">
        <f t="array" ref="W868">IFERROR(_xlfn.IFS(OR(F868="",LEFT(Methode_Keuze,4)="Geen"),"",AND(U868&lt;&gt;"",F868&lt;&gt;"Arbeidskosten"),ROUND(U868*VLOOKUP(F868,Tb_ProjectKosten[],MATCH(Tb_ProjectKosten[[#Headers],[Forfat_Percentage]],Tb_ProjectKosten[#Headers],0),0),2),AND(F868="Arbeidskosten",G868&lt;&gt;""),IFERROR(ROUND(U868*VLOOKUP(G868,Tb_KostenTypen[],3,0)*VLOOKUP(F868,Tb_ProjectKosten[],MATCH(Tb_ProjectKosten[[#Headers],[Forfat_Percentage]],Tb_ProjectKosten[#Headers],0),0),2),""),U868 &lt;=0,0),"")</f>
        <v/>
      </c>
      <c r="X868" s="4" t="str" cm="1">
        <f t="array" ref="X868">IFERROR(_xlfn.IFS(OR(F868="",LEFT(Methode_Keuze,4)="Geen"),"",AND(V868&lt;&gt;"",F868&lt;&gt;"Arbeidskosten"),ROUND(V868*VLOOKUP(F868,Tb_ProjectKosten[],MATCH(Tb_ProjectKosten[[#Headers],[Forfat_Percentage]],Tb_ProjectKosten[#Headers],0),0),2),AND(F868="Arbeidskosten",G868&lt;&gt;""),IFERROR(ROUND(V868*VLOOKUP(G868,Tb_KostenTypen[],3,0)*VLOOKUP(F868,Tb_ProjectKosten[],MATCH(Tb_ProjectKosten[[#Headers],[Forfat_Percentage]],Tb_ProjectKosten[#Headers],0),0),2),""),V868 &lt;=0,0),"")</f>
        <v/>
      </c>
      <c r="Y868" s="262"/>
      <c r="Z868" s="49"/>
      <c r="AA868" s="37" t="str" cm="1">
        <f t="array" ref="AA868">IFERROR(IF(INDEX(SubsidieTabel!$Q$1:$T$9,MATCH($F868,SubsidieTabel!$Q$1:$Q$9,0),IFERROR(MATCH(Methode_Keuze,SubsidieTabel!$Q$1:$T$1,0),2))&lt;&gt;1=TRUE,"ja",""),"")</f>
        <v/>
      </c>
    </row>
    <row r="869" spans="1:27" ht="15" customHeight="1" x14ac:dyDescent="0.25">
      <c r="A869" s="87"/>
      <c r="B869" s="219" t="str">
        <f>IF(A869&lt;&gt;"",_xlfn.MAXIFS($B$1:B868,$A$1:A868,A869)+1,"")</f>
        <v/>
      </c>
      <c r="C869" s="50"/>
      <c r="D869" s="50"/>
      <c r="E869" s="50"/>
      <c r="F869" s="50"/>
      <c r="G869" s="283"/>
      <c r="H869" s="296"/>
      <c r="I869" s="295"/>
      <c r="J869" s="295"/>
      <c r="K869" s="202"/>
      <c r="L869" s="202"/>
      <c r="M869" s="91" t="str">
        <f>IFERROR(VLOOKUP(H869,Lijsten!$H$1:$I$100,2,0),"")</f>
        <v/>
      </c>
      <c r="N869" s="91" t="str" cm="1">
        <f t="array" ref="N869">IFERROR(_xlfn.IFS(AND(LEFT(F869,6)="Arbeid",RIGHT(F869,3)&lt;&gt;"IKS"),IFERROR(VLOOKUP($G869,Tb_KostenTypen[],2,0),"tarief"),RIGHT(F869,3)="IKS","Uurtarief",LEFT(F869,6)="Arbeid","Uurtarief",AND(LEFT(F869,8)="Bijdrage",RIGHT(F869,15)="(vrijwilligers)"),"Vast tarief"),"")</f>
        <v/>
      </c>
      <c r="O869" s="92"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tarief",IF(LEFT(F869,8)="Bijdrage",VLOOKUP($F869,Tb_KostenTypen[],MATCH(Methode_Keuze,Tb_KostenTypen[#Headers],0),0),VLOOKUP($G869,Lijsten!L:O,4,0))),""),"")</f>
        <v/>
      </c>
      <c r="P869" s="92"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tarief",IF(LEFT(F869,8)="Bijdrage",VLOOKUP($F869,Tb_KostenTypen[],MATCH(Methode_Keuze,Tb_KostenTypen[#Headers],0),0),VLOOKUP($G869,Lijsten!L:O,4,0))),""),"")</f>
        <v/>
      </c>
      <c r="Q869" s="50"/>
      <c r="R869" s="50"/>
      <c r="S869" s="83"/>
      <c r="T869" s="51"/>
      <c r="U869" s="4" t="str" cm="1">
        <f t="array" ref="U869">IF(AA869&lt;&gt;"ja",_xlfn.IFNA(_xlfn.IFS(AND(O869&lt;&gt;"",F869&lt;&gt;"",RIGHT($N869,6)="tarief"),O869*Q869,S869&gt;0,IF(F869&lt;&gt;"",S869,"")),""),"")</f>
        <v/>
      </c>
      <c r="V869" s="4" t="str" cm="1">
        <f t="array" ref="V869">IF(AA869&lt;&gt;"ja",_xlfn.IFNA(_xlfn.IFS(AND(P869&lt;&gt;"",R869&lt;&gt;"",RIGHT($N869,6)="tarief"),P869*R869,T869&gt;0,T869),""),"")</f>
        <v/>
      </c>
      <c r="W869" s="4" t="str" cm="1">
        <f t="array" ref="W869">IFERROR(_xlfn.IFS(OR(F869="",LEFT(Methode_Keuze,4)="Geen"),"",AND(U869&lt;&gt;"",F869&lt;&gt;"Arbeidskosten"),ROUND(U869*VLOOKUP(F869,Tb_ProjectKosten[],MATCH(Tb_ProjectKosten[[#Headers],[Forfat_Percentage]],Tb_ProjectKosten[#Headers],0),0),2),AND(F869="Arbeidskosten",G869&lt;&gt;""),IFERROR(ROUND(U869*VLOOKUP(G869,Tb_KostenTypen[],3,0)*VLOOKUP(F869,Tb_ProjectKosten[],MATCH(Tb_ProjectKosten[[#Headers],[Forfat_Percentage]],Tb_ProjectKosten[#Headers],0),0),2),""),U869 &lt;=0,0),"")</f>
        <v/>
      </c>
      <c r="X869" s="4" t="str" cm="1">
        <f t="array" ref="X869">IFERROR(_xlfn.IFS(OR(F869="",LEFT(Methode_Keuze,4)="Geen"),"",AND(V869&lt;&gt;"",F869&lt;&gt;"Arbeidskosten"),ROUND(V869*VLOOKUP(F869,Tb_ProjectKosten[],MATCH(Tb_ProjectKosten[[#Headers],[Forfat_Percentage]],Tb_ProjectKosten[#Headers],0),0),2),AND(F869="Arbeidskosten",G869&lt;&gt;""),IFERROR(ROUND(V869*VLOOKUP(G869,Tb_KostenTypen[],3,0)*VLOOKUP(F869,Tb_ProjectKosten[],MATCH(Tb_ProjectKosten[[#Headers],[Forfat_Percentage]],Tb_ProjectKosten[#Headers],0),0),2),""),V869 &lt;=0,0),"")</f>
        <v/>
      </c>
      <c r="Y869" s="262"/>
      <c r="Z869" s="49"/>
      <c r="AA869" s="37" t="str" cm="1">
        <f t="array" ref="AA869">IFERROR(IF(INDEX(SubsidieTabel!$Q$1:$T$9,MATCH($F869,SubsidieTabel!$Q$1:$Q$9,0),IFERROR(MATCH(Methode_Keuze,SubsidieTabel!$Q$1:$T$1,0),2))&lt;&gt;1=TRUE,"ja",""),"")</f>
        <v/>
      </c>
    </row>
    <row r="870" spans="1:27" ht="15" customHeight="1" x14ac:dyDescent="0.25">
      <c r="A870" s="87"/>
      <c r="B870" s="219" t="str">
        <f>IF(A870&lt;&gt;"",_xlfn.MAXIFS($B$1:B869,$A$1:A869,A870)+1,"")</f>
        <v/>
      </c>
      <c r="C870" s="50"/>
      <c r="D870" s="50"/>
      <c r="E870" s="50"/>
      <c r="F870" s="50"/>
      <c r="G870" s="283"/>
      <c r="H870" s="296"/>
      <c r="I870" s="295"/>
      <c r="J870" s="295"/>
      <c r="K870" s="202"/>
      <c r="L870" s="202"/>
      <c r="M870" s="91" t="str">
        <f>IFERROR(VLOOKUP(H870,Lijsten!$H$1:$I$100,2,0),"")</f>
        <v/>
      </c>
      <c r="N870" s="91" t="str" cm="1">
        <f t="array" ref="N870">IFERROR(_xlfn.IFS(AND(LEFT(F870,6)="Arbeid",RIGHT(F870,3)&lt;&gt;"IKS"),IFERROR(VLOOKUP($G870,Tb_KostenTypen[],2,0),"tarief"),RIGHT(F870,3)="IKS","Uurtarief",LEFT(F870,6)="Arbeid","Uurtarief",AND(LEFT(F870,8)="Bijdrage",RIGHT(F870,15)="(vrijwilligers)"),"Vast tarief"),"")</f>
        <v/>
      </c>
      <c r="O870" s="92"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tarief",IF(LEFT(F870,8)="Bijdrage",VLOOKUP($F870,Tb_KostenTypen[],MATCH(Methode_Keuze,Tb_KostenTypen[#Headers],0),0),VLOOKUP($G870,Lijsten!L:O,4,0))),""),"")</f>
        <v/>
      </c>
      <c r="P870" s="92"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tarief",IF(LEFT(F870,8)="Bijdrage",VLOOKUP($F870,Tb_KostenTypen[],MATCH(Methode_Keuze,Tb_KostenTypen[#Headers],0),0),VLOOKUP($G870,Lijsten!L:O,4,0))),""),"")</f>
        <v/>
      </c>
      <c r="Q870" s="50"/>
      <c r="R870" s="50"/>
      <c r="S870" s="83"/>
      <c r="T870" s="51"/>
      <c r="U870" s="4" t="str" cm="1">
        <f t="array" ref="U870">IF(AA870&lt;&gt;"ja",_xlfn.IFNA(_xlfn.IFS(AND(O870&lt;&gt;"",F870&lt;&gt;"",RIGHT($N870,6)="tarief"),O870*Q870,S870&gt;0,IF(F870&lt;&gt;"",S870,"")),""),"")</f>
        <v/>
      </c>
      <c r="V870" s="4" t="str" cm="1">
        <f t="array" ref="V870">IF(AA870&lt;&gt;"ja",_xlfn.IFNA(_xlfn.IFS(AND(P870&lt;&gt;"",R870&lt;&gt;"",RIGHT($N870,6)="tarief"),P870*R870,T870&gt;0,T870),""),"")</f>
        <v/>
      </c>
      <c r="W870" s="4" t="str" cm="1">
        <f t="array" ref="W870">IFERROR(_xlfn.IFS(OR(F870="",LEFT(Methode_Keuze,4)="Geen"),"",AND(U870&lt;&gt;"",F870&lt;&gt;"Arbeidskosten"),ROUND(U870*VLOOKUP(F870,Tb_ProjectKosten[],MATCH(Tb_ProjectKosten[[#Headers],[Forfat_Percentage]],Tb_ProjectKosten[#Headers],0),0),2),AND(F870="Arbeidskosten",G870&lt;&gt;""),IFERROR(ROUND(U870*VLOOKUP(G870,Tb_KostenTypen[],3,0)*VLOOKUP(F870,Tb_ProjectKosten[],MATCH(Tb_ProjectKosten[[#Headers],[Forfat_Percentage]],Tb_ProjectKosten[#Headers],0),0),2),""),U870 &lt;=0,0),"")</f>
        <v/>
      </c>
      <c r="X870" s="4" t="str" cm="1">
        <f t="array" ref="X870">IFERROR(_xlfn.IFS(OR(F870="",LEFT(Methode_Keuze,4)="Geen"),"",AND(V870&lt;&gt;"",F870&lt;&gt;"Arbeidskosten"),ROUND(V870*VLOOKUP(F870,Tb_ProjectKosten[],MATCH(Tb_ProjectKosten[[#Headers],[Forfat_Percentage]],Tb_ProjectKosten[#Headers],0),0),2),AND(F870="Arbeidskosten",G870&lt;&gt;""),IFERROR(ROUND(V870*VLOOKUP(G870,Tb_KostenTypen[],3,0)*VLOOKUP(F870,Tb_ProjectKosten[],MATCH(Tb_ProjectKosten[[#Headers],[Forfat_Percentage]],Tb_ProjectKosten[#Headers],0),0),2),""),V870 &lt;=0,0),"")</f>
        <v/>
      </c>
      <c r="Y870" s="262"/>
      <c r="Z870" s="49"/>
      <c r="AA870" s="37" t="str" cm="1">
        <f t="array" ref="AA870">IFERROR(IF(INDEX(SubsidieTabel!$Q$1:$T$9,MATCH($F870,SubsidieTabel!$Q$1:$Q$9,0),IFERROR(MATCH(Methode_Keuze,SubsidieTabel!$Q$1:$T$1,0),2))&lt;&gt;1=TRUE,"ja",""),"")</f>
        <v/>
      </c>
    </row>
    <row r="871" spans="1:27" ht="15" customHeight="1" x14ac:dyDescent="0.25">
      <c r="A871" s="87"/>
      <c r="B871" s="219" t="str">
        <f>IF(A871&lt;&gt;"",_xlfn.MAXIFS($B$1:B870,$A$1:A870,A871)+1,"")</f>
        <v/>
      </c>
      <c r="C871" s="50"/>
      <c r="D871" s="50"/>
      <c r="E871" s="50"/>
      <c r="F871" s="50"/>
      <c r="G871" s="283"/>
      <c r="H871" s="296"/>
      <c r="I871" s="295"/>
      <c r="J871" s="295"/>
      <c r="K871" s="202"/>
      <c r="L871" s="202"/>
      <c r="M871" s="91" t="str">
        <f>IFERROR(VLOOKUP(H871,Lijsten!$H$1:$I$100,2,0),"")</f>
        <v/>
      </c>
      <c r="N871" s="91" t="str" cm="1">
        <f t="array" ref="N871">IFERROR(_xlfn.IFS(AND(LEFT(F871,6)="Arbeid",RIGHT(F871,3)&lt;&gt;"IKS"),IFERROR(VLOOKUP($G871,Tb_KostenTypen[],2,0),"tarief"),RIGHT(F871,3)="IKS","Uurtarief",LEFT(F871,6)="Arbeid","Uurtarief",AND(LEFT(F871,8)="Bijdrage",RIGHT(F871,15)="(vrijwilligers)"),"Vast tarief"),"")</f>
        <v/>
      </c>
      <c r="O871" s="92"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tarief",IF(LEFT(F871,8)="Bijdrage",VLOOKUP($F871,Tb_KostenTypen[],MATCH(Methode_Keuze,Tb_KostenTypen[#Headers],0),0),VLOOKUP($G871,Lijsten!L:O,4,0))),""),"")</f>
        <v/>
      </c>
      <c r="P871" s="92"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tarief",IF(LEFT(F871,8)="Bijdrage",VLOOKUP($F871,Tb_KostenTypen[],MATCH(Methode_Keuze,Tb_KostenTypen[#Headers],0),0),VLOOKUP($G871,Lijsten!L:O,4,0))),""),"")</f>
        <v/>
      </c>
      <c r="Q871" s="50"/>
      <c r="R871" s="50"/>
      <c r="S871" s="83"/>
      <c r="T871" s="51"/>
      <c r="U871" s="4" t="str" cm="1">
        <f t="array" ref="U871">IF(AA871&lt;&gt;"ja",_xlfn.IFNA(_xlfn.IFS(AND(O871&lt;&gt;"",F871&lt;&gt;"",RIGHT($N871,6)="tarief"),O871*Q871,S871&gt;0,IF(F871&lt;&gt;"",S871,"")),""),"")</f>
        <v/>
      </c>
      <c r="V871" s="4" t="str" cm="1">
        <f t="array" ref="V871">IF(AA871&lt;&gt;"ja",_xlfn.IFNA(_xlfn.IFS(AND(P871&lt;&gt;"",R871&lt;&gt;"",RIGHT($N871,6)="tarief"),P871*R871,T871&gt;0,T871),""),"")</f>
        <v/>
      </c>
      <c r="W871" s="4" t="str" cm="1">
        <f t="array" ref="W871">IFERROR(_xlfn.IFS(OR(F871="",LEFT(Methode_Keuze,4)="Geen"),"",AND(U871&lt;&gt;"",F871&lt;&gt;"Arbeidskosten"),ROUND(U871*VLOOKUP(F871,Tb_ProjectKosten[],MATCH(Tb_ProjectKosten[[#Headers],[Forfat_Percentage]],Tb_ProjectKosten[#Headers],0),0),2),AND(F871="Arbeidskosten",G871&lt;&gt;""),IFERROR(ROUND(U871*VLOOKUP(G871,Tb_KostenTypen[],3,0)*VLOOKUP(F871,Tb_ProjectKosten[],MATCH(Tb_ProjectKosten[[#Headers],[Forfat_Percentage]],Tb_ProjectKosten[#Headers],0),0),2),""),U871 &lt;=0,0),"")</f>
        <v/>
      </c>
      <c r="X871" s="4" t="str" cm="1">
        <f t="array" ref="X871">IFERROR(_xlfn.IFS(OR(F871="",LEFT(Methode_Keuze,4)="Geen"),"",AND(V871&lt;&gt;"",F871&lt;&gt;"Arbeidskosten"),ROUND(V871*VLOOKUP(F871,Tb_ProjectKosten[],MATCH(Tb_ProjectKosten[[#Headers],[Forfat_Percentage]],Tb_ProjectKosten[#Headers],0),0),2),AND(F871="Arbeidskosten",G871&lt;&gt;""),IFERROR(ROUND(V871*VLOOKUP(G871,Tb_KostenTypen[],3,0)*VLOOKUP(F871,Tb_ProjectKosten[],MATCH(Tb_ProjectKosten[[#Headers],[Forfat_Percentage]],Tb_ProjectKosten[#Headers],0),0),2),""),V871 &lt;=0,0),"")</f>
        <v/>
      </c>
      <c r="Y871" s="262"/>
      <c r="Z871" s="49"/>
      <c r="AA871" s="37" t="str" cm="1">
        <f t="array" ref="AA871">IFERROR(IF(INDEX(SubsidieTabel!$Q$1:$T$9,MATCH($F871,SubsidieTabel!$Q$1:$Q$9,0),IFERROR(MATCH(Methode_Keuze,SubsidieTabel!$Q$1:$T$1,0),2))&lt;&gt;1=TRUE,"ja",""),"")</f>
        <v/>
      </c>
    </row>
    <row r="872" spans="1:27" ht="15" customHeight="1" x14ac:dyDescent="0.25">
      <c r="A872" s="87"/>
      <c r="B872" s="219" t="str">
        <f>IF(A872&lt;&gt;"",_xlfn.MAXIFS($B$1:B871,$A$1:A871,A872)+1,"")</f>
        <v/>
      </c>
      <c r="C872" s="50"/>
      <c r="D872" s="50"/>
      <c r="E872" s="50"/>
      <c r="F872" s="50"/>
      <c r="G872" s="283"/>
      <c r="H872" s="296"/>
      <c r="I872" s="295"/>
      <c r="J872" s="295"/>
      <c r="K872" s="202"/>
      <c r="L872" s="202"/>
      <c r="M872" s="91" t="str">
        <f>IFERROR(VLOOKUP(H872,Lijsten!$H$1:$I$100,2,0),"")</f>
        <v/>
      </c>
      <c r="N872" s="91" t="str" cm="1">
        <f t="array" ref="N872">IFERROR(_xlfn.IFS(AND(LEFT(F872,6)="Arbeid",RIGHT(F872,3)&lt;&gt;"IKS"),IFERROR(VLOOKUP($G872,Tb_KostenTypen[],2,0),"tarief"),RIGHT(F872,3)="IKS","Uurtarief",LEFT(F872,6)="Arbeid","Uurtarief",AND(LEFT(F872,8)="Bijdrage",RIGHT(F872,15)="(vrijwilligers)"),"Vast tarief"),"")</f>
        <v/>
      </c>
      <c r="O872" s="92"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tarief",IF(LEFT(F872,8)="Bijdrage",VLOOKUP($F872,Tb_KostenTypen[],MATCH(Methode_Keuze,Tb_KostenTypen[#Headers],0),0),VLOOKUP($G872,Lijsten!L:O,4,0))),""),"")</f>
        <v/>
      </c>
      <c r="P872" s="92"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tarief",IF(LEFT(F872,8)="Bijdrage",VLOOKUP($F872,Tb_KostenTypen[],MATCH(Methode_Keuze,Tb_KostenTypen[#Headers],0),0),VLOOKUP($G872,Lijsten!L:O,4,0))),""),"")</f>
        <v/>
      </c>
      <c r="Q872" s="50"/>
      <c r="R872" s="50"/>
      <c r="S872" s="83"/>
      <c r="T872" s="51"/>
      <c r="U872" s="4" t="str" cm="1">
        <f t="array" ref="U872">IF(AA872&lt;&gt;"ja",_xlfn.IFNA(_xlfn.IFS(AND(O872&lt;&gt;"",F872&lt;&gt;"",RIGHT($N872,6)="tarief"),O872*Q872,S872&gt;0,IF(F872&lt;&gt;"",S872,"")),""),"")</f>
        <v/>
      </c>
      <c r="V872" s="4" t="str" cm="1">
        <f t="array" ref="V872">IF(AA872&lt;&gt;"ja",_xlfn.IFNA(_xlfn.IFS(AND(P872&lt;&gt;"",R872&lt;&gt;"",RIGHT($N872,6)="tarief"),P872*R872,T872&gt;0,T872),""),"")</f>
        <v/>
      </c>
      <c r="W872" s="4" t="str" cm="1">
        <f t="array" ref="W872">IFERROR(_xlfn.IFS(OR(F872="",LEFT(Methode_Keuze,4)="Geen"),"",AND(U872&lt;&gt;"",F872&lt;&gt;"Arbeidskosten"),ROUND(U872*VLOOKUP(F872,Tb_ProjectKosten[],MATCH(Tb_ProjectKosten[[#Headers],[Forfat_Percentage]],Tb_ProjectKosten[#Headers],0),0),2),AND(F872="Arbeidskosten",G872&lt;&gt;""),IFERROR(ROUND(U872*VLOOKUP(G872,Tb_KostenTypen[],3,0)*VLOOKUP(F872,Tb_ProjectKosten[],MATCH(Tb_ProjectKosten[[#Headers],[Forfat_Percentage]],Tb_ProjectKosten[#Headers],0),0),2),""),U872 &lt;=0,0),"")</f>
        <v/>
      </c>
      <c r="X872" s="4" t="str" cm="1">
        <f t="array" ref="X872">IFERROR(_xlfn.IFS(OR(F872="",LEFT(Methode_Keuze,4)="Geen"),"",AND(V872&lt;&gt;"",F872&lt;&gt;"Arbeidskosten"),ROUND(V872*VLOOKUP(F872,Tb_ProjectKosten[],MATCH(Tb_ProjectKosten[[#Headers],[Forfat_Percentage]],Tb_ProjectKosten[#Headers],0),0),2),AND(F872="Arbeidskosten",G872&lt;&gt;""),IFERROR(ROUND(V872*VLOOKUP(G872,Tb_KostenTypen[],3,0)*VLOOKUP(F872,Tb_ProjectKosten[],MATCH(Tb_ProjectKosten[[#Headers],[Forfat_Percentage]],Tb_ProjectKosten[#Headers],0),0),2),""),V872 &lt;=0,0),"")</f>
        <v/>
      </c>
      <c r="Y872" s="262"/>
      <c r="Z872" s="49"/>
      <c r="AA872" s="37" t="str" cm="1">
        <f t="array" ref="AA872">IFERROR(IF(INDEX(SubsidieTabel!$Q$1:$T$9,MATCH($F872,SubsidieTabel!$Q$1:$Q$9,0),IFERROR(MATCH(Methode_Keuze,SubsidieTabel!$Q$1:$T$1,0),2))&lt;&gt;1=TRUE,"ja",""),"")</f>
        <v/>
      </c>
    </row>
    <row r="873" spans="1:27" ht="15" customHeight="1" x14ac:dyDescent="0.25">
      <c r="A873" s="87"/>
      <c r="B873" s="219" t="str">
        <f>IF(A873&lt;&gt;"",_xlfn.MAXIFS($B$1:B872,$A$1:A872,A873)+1,"")</f>
        <v/>
      </c>
      <c r="C873" s="50"/>
      <c r="D873" s="50"/>
      <c r="E873" s="50"/>
      <c r="F873" s="50"/>
      <c r="G873" s="283"/>
      <c r="H873" s="296"/>
      <c r="I873" s="295"/>
      <c r="J873" s="295"/>
      <c r="K873" s="202"/>
      <c r="L873" s="202"/>
      <c r="M873" s="91" t="str">
        <f>IFERROR(VLOOKUP(H873,Lijsten!$H$1:$I$100,2,0),"")</f>
        <v/>
      </c>
      <c r="N873" s="91" t="str" cm="1">
        <f t="array" ref="N873">IFERROR(_xlfn.IFS(AND(LEFT(F873,6)="Arbeid",RIGHT(F873,3)&lt;&gt;"IKS"),IFERROR(VLOOKUP($G873,Tb_KostenTypen[],2,0),"tarief"),RIGHT(F873,3)="IKS","Uurtarief",LEFT(F873,6)="Arbeid","Uurtarief",AND(LEFT(F873,8)="Bijdrage",RIGHT(F873,15)="(vrijwilligers)"),"Vast tarief"),"")</f>
        <v/>
      </c>
      <c r="O873" s="92"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tarief",IF(LEFT(F873,8)="Bijdrage",VLOOKUP($F873,Tb_KostenTypen[],MATCH(Methode_Keuze,Tb_KostenTypen[#Headers],0),0),VLOOKUP($G873,Lijsten!L:O,4,0))),""),"")</f>
        <v/>
      </c>
      <c r="P873" s="92"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tarief",IF(LEFT(F873,8)="Bijdrage",VLOOKUP($F873,Tb_KostenTypen[],MATCH(Methode_Keuze,Tb_KostenTypen[#Headers],0),0),VLOOKUP($G873,Lijsten!L:O,4,0))),""),"")</f>
        <v/>
      </c>
      <c r="Q873" s="50"/>
      <c r="R873" s="50"/>
      <c r="S873" s="83"/>
      <c r="T873" s="51"/>
      <c r="U873" s="4" t="str" cm="1">
        <f t="array" ref="U873">IF(AA873&lt;&gt;"ja",_xlfn.IFNA(_xlfn.IFS(AND(O873&lt;&gt;"",F873&lt;&gt;"",RIGHT($N873,6)="tarief"),O873*Q873,S873&gt;0,IF(F873&lt;&gt;"",S873,"")),""),"")</f>
        <v/>
      </c>
      <c r="V873" s="4" t="str" cm="1">
        <f t="array" ref="V873">IF(AA873&lt;&gt;"ja",_xlfn.IFNA(_xlfn.IFS(AND(P873&lt;&gt;"",R873&lt;&gt;"",RIGHT($N873,6)="tarief"),P873*R873,T873&gt;0,T873),""),"")</f>
        <v/>
      </c>
      <c r="W873" s="4" t="str" cm="1">
        <f t="array" ref="W873">IFERROR(_xlfn.IFS(OR(F873="",LEFT(Methode_Keuze,4)="Geen"),"",AND(U873&lt;&gt;"",F873&lt;&gt;"Arbeidskosten"),ROUND(U873*VLOOKUP(F873,Tb_ProjectKosten[],MATCH(Tb_ProjectKosten[[#Headers],[Forfat_Percentage]],Tb_ProjectKosten[#Headers],0),0),2),AND(F873="Arbeidskosten",G873&lt;&gt;""),IFERROR(ROUND(U873*VLOOKUP(G873,Tb_KostenTypen[],3,0)*VLOOKUP(F873,Tb_ProjectKosten[],MATCH(Tb_ProjectKosten[[#Headers],[Forfat_Percentage]],Tb_ProjectKosten[#Headers],0),0),2),""),U873 &lt;=0,0),"")</f>
        <v/>
      </c>
      <c r="X873" s="4" t="str" cm="1">
        <f t="array" ref="X873">IFERROR(_xlfn.IFS(OR(F873="",LEFT(Methode_Keuze,4)="Geen"),"",AND(V873&lt;&gt;"",F873&lt;&gt;"Arbeidskosten"),ROUND(V873*VLOOKUP(F873,Tb_ProjectKosten[],MATCH(Tb_ProjectKosten[[#Headers],[Forfat_Percentage]],Tb_ProjectKosten[#Headers],0),0),2),AND(F873="Arbeidskosten",G873&lt;&gt;""),IFERROR(ROUND(V873*VLOOKUP(G873,Tb_KostenTypen[],3,0)*VLOOKUP(F873,Tb_ProjectKosten[],MATCH(Tb_ProjectKosten[[#Headers],[Forfat_Percentage]],Tb_ProjectKosten[#Headers],0),0),2),""),V873 &lt;=0,0),"")</f>
        <v/>
      </c>
      <c r="Y873" s="262"/>
      <c r="Z873" s="49"/>
      <c r="AA873" s="37" t="str" cm="1">
        <f t="array" ref="AA873">IFERROR(IF(INDEX(SubsidieTabel!$Q$1:$T$9,MATCH($F873,SubsidieTabel!$Q$1:$Q$9,0),IFERROR(MATCH(Methode_Keuze,SubsidieTabel!$Q$1:$T$1,0),2))&lt;&gt;1=TRUE,"ja",""),"")</f>
        <v/>
      </c>
    </row>
    <row r="874" spans="1:27" ht="15" customHeight="1" x14ac:dyDescent="0.25">
      <c r="A874" s="87"/>
      <c r="B874" s="219" t="str">
        <f>IF(A874&lt;&gt;"",_xlfn.MAXIFS($B$1:B873,$A$1:A873,A874)+1,"")</f>
        <v/>
      </c>
      <c r="C874" s="50"/>
      <c r="D874" s="50"/>
      <c r="E874" s="50"/>
      <c r="F874" s="50"/>
      <c r="G874" s="283"/>
      <c r="H874" s="296"/>
      <c r="I874" s="295"/>
      <c r="J874" s="295"/>
      <c r="K874" s="202"/>
      <c r="L874" s="202"/>
      <c r="M874" s="91" t="str">
        <f>IFERROR(VLOOKUP(H874,Lijsten!$H$1:$I$100,2,0),"")</f>
        <v/>
      </c>
      <c r="N874" s="91" t="str" cm="1">
        <f t="array" ref="N874">IFERROR(_xlfn.IFS(AND(LEFT(F874,6)="Arbeid",RIGHT(F874,3)&lt;&gt;"IKS"),IFERROR(VLOOKUP($G874,Tb_KostenTypen[],2,0),"tarief"),RIGHT(F874,3)="IKS","Uurtarief",LEFT(F874,6)="Arbeid","Uurtarief",AND(LEFT(F874,8)="Bijdrage",RIGHT(F874,15)="(vrijwilligers)"),"Vast tarief"),"")</f>
        <v/>
      </c>
      <c r="O874" s="92"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tarief",IF(LEFT(F874,8)="Bijdrage",VLOOKUP($F874,Tb_KostenTypen[],MATCH(Methode_Keuze,Tb_KostenTypen[#Headers],0),0),VLOOKUP($G874,Lijsten!L:O,4,0))),""),"")</f>
        <v/>
      </c>
      <c r="P874" s="92"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tarief",IF(LEFT(F874,8)="Bijdrage",VLOOKUP($F874,Tb_KostenTypen[],MATCH(Methode_Keuze,Tb_KostenTypen[#Headers],0),0),VLOOKUP($G874,Lijsten!L:O,4,0))),""),"")</f>
        <v/>
      </c>
      <c r="Q874" s="50"/>
      <c r="R874" s="50"/>
      <c r="S874" s="83"/>
      <c r="T874" s="51"/>
      <c r="U874" s="4" t="str" cm="1">
        <f t="array" ref="U874">IF(AA874&lt;&gt;"ja",_xlfn.IFNA(_xlfn.IFS(AND(O874&lt;&gt;"",F874&lt;&gt;"",RIGHT($N874,6)="tarief"),O874*Q874,S874&gt;0,IF(F874&lt;&gt;"",S874,"")),""),"")</f>
        <v/>
      </c>
      <c r="V874" s="4" t="str" cm="1">
        <f t="array" ref="V874">IF(AA874&lt;&gt;"ja",_xlfn.IFNA(_xlfn.IFS(AND(P874&lt;&gt;"",R874&lt;&gt;"",RIGHT($N874,6)="tarief"),P874*R874,T874&gt;0,T874),""),"")</f>
        <v/>
      </c>
      <c r="W874" s="4" t="str" cm="1">
        <f t="array" ref="W874">IFERROR(_xlfn.IFS(OR(F874="",LEFT(Methode_Keuze,4)="Geen"),"",AND(U874&lt;&gt;"",F874&lt;&gt;"Arbeidskosten"),ROUND(U874*VLOOKUP(F874,Tb_ProjectKosten[],MATCH(Tb_ProjectKosten[[#Headers],[Forfat_Percentage]],Tb_ProjectKosten[#Headers],0),0),2),AND(F874="Arbeidskosten",G874&lt;&gt;""),IFERROR(ROUND(U874*VLOOKUP(G874,Tb_KostenTypen[],3,0)*VLOOKUP(F874,Tb_ProjectKosten[],MATCH(Tb_ProjectKosten[[#Headers],[Forfat_Percentage]],Tb_ProjectKosten[#Headers],0),0),2),""),U874 &lt;=0,0),"")</f>
        <v/>
      </c>
      <c r="X874" s="4" t="str" cm="1">
        <f t="array" ref="X874">IFERROR(_xlfn.IFS(OR(F874="",LEFT(Methode_Keuze,4)="Geen"),"",AND(V874&lt;&gt;"",F874&lt;&gt;"Arbeidskosten"),ROUND(V874*VLOOKUP(F874,Tb_ProjectKosten[],MATCH(Tb_ProjectKosten[[#Headers],[Forfat_Percentage]],Tb_ProjectKosten[#Headers],0),0),2),AND(F874="Arbeidskosten",G874&lt;&gt;""),IFERROR(ROUND(V874*VLOOKUP(G874,Tb_KostenTypen[],3,0)*VLOOKUP(F874,Tb_ProjectKosten[],MATCH(Tb_ProjectKosten[[#Headers],[Forfat_Percentage]],Tb_ProjectKosten[#Headers],0),0),2),""),V874 &lt;=0,0),"")</f>
        <v/>
      </c>
      <c r="Y874" s="262"/>
      <c r="Z874" s="49"/>
      <c r="AA874" s="37" t="str" cm="1">
        <f t="array" ref="AA874">IFERROR(IF(INDEX(SubsidieTabel!$Q$1:$T$9,MATCH($F874,SubsidieTabel!$Q$1:$Q$9,0),IFERROR(MATCH(Methode_Keuze,SubsidieTabel!$Q$1:$T$1,0),2))&lt;&gt;1=TRUE,"ja",""),"")</f>
        <v/>
      </c>
    </row>
    <row r="875" spans="1:27" ht="15" customHeight="1" x14ac:dyDescent="0.25">
      <c r="A875" s="87"/>
      <c r="B875" s="219" t="str">
        <f>IF(A875&lt;&gt;"",_xlfn.MAXIFS($B$1:B874,$A$1:A874,A875)+1,"")</f>
        <v/>
      </c>
      <c r="C875" s="50"/>
      <c r="D875" s="50"/>
      <c r="E875" s="50"/>
      <c r="F875" s="50"/>
      <c r="G875" s="283"/>
      <c r="H875" s="296"/>
      <c r="I875" s="295"/>
      <c r="J875" s="295"/>
      <c r="K875" s="202"/>
      <c r="L875" s="202"/>
      <c r="M875" s="91" t="str">
        <f>IFERROR(VLOOKUP(H875,Lijsten!$H$1:$I$100,2,0),"")</f>
        <v/>
      </c>
      <c r="N875" s="91" t="str" cm="1">
        <f t="array" ref="N875">IFERROR(_xlfn.IFS(AND(LEFT(F875,6)="Arbeid",RIGHT(F875,3)&lt;&gt;"IKS"),IFERROR(VLOOKUP($G875,Tb_KostenTypen[],2,0),"tarief"),RIGHT(F875,3)="IKS","Uurtarief",LEFT(F875,6)="Arbeid","Uurtarief",AND(LEFT(F875,8)="Bijdrage",RIGHT(F875,15)="(vrijwilligers)"),"Vast tarief"),"")</f>
        <v/>
      </c>
      <c r="O875" s="92"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tarief",IF(LEFT(F875,8)="Bijdrage",VLOOKUP($F875,Tb_KostenTypen[],MATCH(Methode_Keuze,Tb_KostenTypen[#Headers],0),0),VLOOKUP($G875,Lijsten!L:O,4,0))),""),"")</f>
        <v/>
      </c>
      <c r="P875" s="92"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tarief",IF(LEFT(F875,8)="Bijdrage",VLOOKUP($F875,Tb_KostenTypen[],MATCH(Methode_Keuze,Tb_KostenTypen[#Headers],0),0),VLOOKUP($G875,Lijsten!L:O,4,0))),""),"")</f>
        <v/>
      </c>
      <c r="Q875" s="50"/>
      <c r="R875" s="50"/>
      <c r="S875" s="83"/>
      <c r="T875" s="51"/>
      <c r="U875" s="4" t="str" cm="1">
        <f t="array" ref="U875">IF(AA875&lt;&gt;"ja",_xlfn.IFNA(_xlfn.IFS(AND(O875&lt;&gt;"",F875&lt;&gt;"",RIGHT($N875,6)="tarief"),O875*Q875,S875&gt;0,IF(F875&lt;&gt;"",S875,"")),""),"")</f>
        <v/>
      </c>
      <c r="V875" s="4" t="str" cm="1">
        <f t="array" ref="V875">IF(AA875&lt;&gt;"ja",_xlfn.IFNA(_xlfn.IFS(AND(P875&lt;&gt;"",R875&lt;&gt;"",RIGHT($N875,6)="tarief"),P875*R875,T875&gt;0,T875),""),"")</f>
        <v/>
      </c>
      <c r="W875" s="4" t="str" cm="1">
        <f t="array" ref="W875">IFERROR(_xlfn.IFS(OR(F875="",LEFT(Methode_Keuze,4)="Geen"),"",AND(U875&lt;&gt;"",F875&lt;&gt;"Arbeidskosten"),ROUND(U875*VLOOKUP(F875,Tb_ProjectKosten[],MATCH(Tb_ProjectKosten[[#Headers],[Forfat_Percentage]],Tb_ProjectKosten[#Headers],0),0),2),AND(F875="Arbeidskosten",G875&lt;&gt;""),IFERROR(ROUND(U875*VLOOKUP(G875,Tb_KostenTypen[],3,0)*VLOOKUP(F875,Tb_ProjectKosten[],MATCH(Tb_ProjectKosten[[#Headers],[Forfat_Percentage]],Tb_ProjectKosten[#Headers],0),0),2),""),U875 &lt;=0,0),"")</f>
        <v/>
      </c>
      <c r="X875" s="4" t="str" cm="1">
        <f t="array" ref="X875">IFERROR(_xlfn.IFS(OR(F875="",LEFT(Methode_Keuze,4)="Geen"),"",AND(V875&lt;&gt;"",F875&lt;&gt;"Arbeidskosten"),ROUND(V875*VLOOKUP(F875,Tb_ProjectKosten[],MATCH(Tb_ProjectKosten[[#Headers],[Forfat_Percentage]],Tb_ProjectKosten[#Headers],0),0),2),AND(F875="Arbeidskosten",G875&lt;&gt;""),IFERROR(ROUND(V875*VLOOKUP(G875,Tb_KostenTypen[],3,0)*VLOOKUP(F875,Tb_ProjectKosten[],MATCH(Tb_ProjectKosten[[#Headers],[Forfat_Percentage]],Tb_ProjectKosten[#Headers],0),0),2),""),V875 &lt;=0,0),"")</f>
        <v/>
      </c>
      <c r="Y875" s="262"/>
      <c r="Z875" s="49"/>
      <c r="AA875" s="37" t="str" cm="1">
        <f t="array" ref="AA875">IFERROR(IF(INDEX(SubsidieTabel!$Q$1:$T$9,MATCH($F875,SubsidieTabel!$Q$1:$Q$9,0),IFERROR(MATCH(Methode_Keuze,SubsidieTabel!$Q$1:$T$1,0),2))&lt;&gt;1=TRUE,"ja",""),"")</f>
        <v/>
      </c>
    </row>
    <row r="876" spans="1:27" ht="15" customHeight="1" x14ac:dyDescent="0.25">
      <c r="A876" s="87"/>
      <c r="B876" s="219" t="str">
        <f>IF(A876&lt;&gt;"",_xlfn.MAXIFS($B$1:B875,$A$1:A875,A876)+1,"")</f>
        <v/>
      </c>
      <c r="C876" s="50"/>
      <c r="D876" s="50"/>
      <c r="E876" s="50"/>
      <c r="F876" s="50"/>
      <c r="G876" s="283"/>
      <c r="H876" s="296"/>
      <c r="I876" s="295"/>
      <c r="J876" s="295"/>
      <c r="K876" s="202"/>
      <c r="L876" s="202"/>
      <c r="M876" s="91" t="str">
        <f>IFERROR(VLOOKUP(H876,Lijsten!$H$1:$I$100,2,0),"")</f>
        <v/>
      </c>
      <c r="N876" s="91" t="str" cm="1">
        <f t="array" ref="N876">IFERROR(_xlfn.IFS(AND(LEFT(F876,6)="Arbeid",RIGHT(F876,3)&lt;&gt;"IKS"),IFERROR(VLOOKUP($G876,Tb_KostenTypen[],2,0),"tarief"),RIGHT(F876,3)="IKS","Uurtarief",LEFT(F876,6)="Arbeid","Uurtarief",AND(LEFT(F876,8)="Bijdrage",RIGHT(F876,15)="(vrijwilligers)"),"Vast tarief"),"")</f>
        <v/>
      </c>
      <c r="O876" s="92"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tarief",IF(LEFT(F876,8)="Bijdrage",VLOOKUP($F876,Tb_KostenTypen[],MATCH(Methode_Keuze,Tb_KostenTypen[#Headers],0),0),VLOOKUP($G876,Lijsten!L:O,4,0))),""),"")</f>
        <v/>
      </c>
      <c r="P876" s="92"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tarief",IF(LEFT(F876,8)="Bijdrage",VLOOKUP($F876,Tb_KostenTypen[],MATCH(Methode_Keuze,Tb_KostenTypen[#Headers],0),0),VLOOKUP($G876,Lijsten!L:O,4,0))),""),"")</f>
        <v/>
      </c>
      <c r="Q876" s="50"/>
      <c r="R876" s="50"/>
      <c r="S876" s="83"/>
      <c r="T876" s="51"/>
      <c r="U876" s="4" t="str" cm="1">
        <f t="array" ref="U876">IF(AA876&lt;&gt;"ja",_xlfn.IFNA(_xlfn.IFS(AND(O876&lt;&gt;"",F876&lt;&gt;"",RIGHT($N876,6)="tarief"),O876*Q876,S876&gt;0,IF(F876&lt;&gt;"",S876,"")),""),"")</f>
        <v/>
      </c>
      <c r="V876" s="4" t="str" cm="1">
        <f t="array" ref="V876">IF(AA876&lt;&gt;"ja",_xlfn.IFNA(_xlfn.IFS(AND(P876&lt;&gt;"",R876&lt;&gt;"",RIGHT($N876,6)="tarief"),P876*R876,T876&gt;0,T876),""),"")</f>
        <v/>
      </c>
      <c r="W876" s="4" t="str" cm="1">
        <f t="array" ref="W876">IFERROR(_xlfn.IFS(OR(F876="",LEFT(Methode_Keuze,4)="Geen"),"",AND(U876&lt;&gt;"",F876&lt;&gt;"Arbeidskosten"),ROUND(U876*VLOOKUP(F876,Tb_ProjectKosten[],MATCH(Tb_ProjectKosten[[#Headers],[Forfat_Percentage]],Tb_ProjectKosten[#Headers],0),0),2),AND(F876="Arbeidskosten",G876&lt;&gt;""),IFERROR(ROUND(U876*VLOOKUP(G876,Tb_KostenTypen[],3,0)*VLOOKUP(F876,Tb_ProjectKosten[],MATCH(Tb_ProjectKosten[[#Headers],[Forfat_Percentage]],Tb_ProjectKosten[#Headers],0),0),2),""),U876 &lt;=0,0),"")</f>
        <v/>
      </c>
      <c r="X876" s="4" t="str" cm="1">
        <f t="array" ref="X876">IFERROR(_xlfn.IFS(OR(F876="",LEFT(Methode_Keuze,4)="Geen"),"",AND(V876&lt;&gt;"",F876&lt;&gt;"Arbeidskosten"),ROUND(V876*VLOOKUP(F876,Tb_ProjectKosten[],MATCH(Tb_ProjectKosten[[#Headers],[Forfat_Percentage]],Tb_ProjectKosten[#Headers],0),0),2),AND(F876="Arbeidskosten",G876&lt;&gt;""),IFERROR(ROUND(V876*VLOOKUP(G876,Tb_KostenTypen[],3,0)*VLOOKUP(F876,Tb_ProjectKosten[],MATCH(Tb_ProjectKosten[[#Headers],[Forfat_Percentage]],Tb_ProjectKosten[#Headers],0),0),2),""),V876 &lt;=0,0),"")</f>
        <v/>
      </c>
      <c r="Y876" s="262"/>
      <c r="Z876" s="49"/>
      <c r="AA876" s="37" t="str" cm="1">
        <f t="array" ref="AA876">IFERROR(IF(INDEX(SubsidieTabel!$Q$1:$T$9,MATCH($F876,SubsidieTabel!$Q$1:$Q$9,0),IFERROR(MATCH(Methode_Keuze,SubsidieTabel!$Q$1:$T$1,0),2))&lt;&gt;1=TRUE,"ja",""),"")</f>
        <v/>
      </c>
    </row>
    <row r="877" spans="1:27" ht="15" customHeight="1" x14ac:dyDescent="0.25">
      <c r="A877" s="87"/>
      <c r="B877" s="219" t="str">
        <f>IF(A877&lt;&gt;"",_xlfn.MAXIFS($B$1:B876,$A$1:A876,A877)+1,"")</f>
        <v/>
      </c>
      <c r="C877" s="50"/>
      <c r="D877" s="50"/>
      <c r="E877" s="50"/>
      <c r="F877" s="50"/>
      <c r="G877" s="283"/>
      <c r="H877" s="296"/>
      <c r="I877" s="295"/>
      <c r="J877" s="295"/>
      <c r="K877" s="202"/>
      <c r="L877" s="202"/>
      <c r="M877" s="91" t="str">
        <f>IFERROR(VLOOKUP(H877,Lijsten!$H$1:$I$100,2,0),"")</f>
        <v/>
      </c>
      <c r="N877" s="91" t="str" cm="1">
        <f t="array" ref="N877">IFERROR(_xlfn.IFS(AND(LEFT(F877,6)="Arbeid",RIGHT(F877,3)&lt;&gt;"IKS"),IFERROR(VLOOKUP($G877,Tb_KostenTypen[],2,0),"tarief"),RIGHT(F877,3)="IKS","Uurtarief",LEFT(F877,6)="Arbeid","Uurtarief",AND(LEFT(F877,8)="Bijdrage",RIGHT(F877,15)="(vrijwilligers)"),"Vast tarief"),"")</f>
        <v/>
      </c>
      <c r="O877" s="92"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tarief",IF(LEFT(F877,8)="Bijdrage",VLOOKUP($F877,Tb_KostenTypen[],MATCH(Methode_Keuze,Tb_KostenTypen[#Headers],0),0),VLOOKUP($G877,Lijsten!L:O,4,0))),""),"")</f>
        <v/>
      </c>
      <c r="P877" s="92"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tarief",IF(LEFT(F877,8)="Bijdrage",VLOOKUP($F877,Tb_KostenTypen[],MATCH(Methode_Keuze,Tb_KostenTypen[#Headers],0),0),VLOOKUP($G877,Lijsten!L:O,4,0))),""),"")</f>
        <v/>
      </c>
      <c r="Q877" s="50"/>
      <c r="R877" s="50"/>
      <c r="S877" s="83"/>
      <c r="T877" s="51"/>
      <c r="U877" s="4" t="str" cm="1">
        <f t="array" ref="U877">IF(AA877&lt;&gt;"ja",_xlfn.IFNA(_xlfn.IFS(AND(O877&lt;&gt;"",F877&lt;&gt;"",RIGHT($N877,6)="tarief"),O877*Q877,S877&gt;0,IF(F877&lt;&gt;"",S877,"")),""),"")</f>
        <v/>
      </c>
      <c r="V877" s="4" t="str" cm="1">
        <f t="array" ref="V877">IF(AA877&lt;&gt;"ja",_xlfn.IFNA(_xlfn.IFS(AND(P877&lt;&gt;"",R877&lt;&gt;"",RIGHT($N877,6)="tarief"),P877*R877,T877&gt;0,T877),""),"")</f>
        <v/>
      </c>
      <c r="W877" s="4" t="str" cm="1">
        <f t="array" ref="W877">IFERROR(_xlfn.IFS(OR(F877="",LEFT(Methode_Keuze,4)="Geen"),"",AND(U877&lt;&gt;"",F877&lt;&gt;"Arbeidskosten"),ROUND(U877*VLOOKUP(F877,Tb_ProjectKosten[],MATCH(Tb_ProjectKosten[[#Headers],[Forfat_Percentage]],Tb_ProjectKosten[#Headers],0),0),2),AND(F877="Arbeidskosten",G877&lt;&gt;""),IFERROR(ROUND(U877*VLOOKUP(G877,Tb_KostenTypen[],3,0)*VLOOKUP(F877,Tb_ProjectKosten[],MATCH(Tb_ProjectKosten[[#Headers],[Forfat_Percentage]],Tb_ProjectKosten[#Headers],0),0),2),""),U877 &lt;=0,0),"")</f>
        <v/>
      </c>
      <c r="X877" s="4" t="str" cm="1">
        <f t="array" ref="X877">IFERROR(_xlfn.IFS(OR(F877="",LEFT(Methode_Keuze,4)="Geen"),"",AND(V877&lt;&gt;"",F877&lt;&gt;"Arbeidskosten"),ROUND(V877*VLOOKUP(F877,Tb_ProjectKosten[],MATCH(Tb_ProjectKosten[[#Headers],[Forfat_Percentage]],Tb_ProjectKosten[#Headers],0),0),2),AND(F877="Arbeidskosten",G877&lt;&gt;""),IFERROR(ROUND(V877*VLOOKUP(G877,Tb_KostenTypen[],3,0)*VLOOKUP(F877,Tb_ProjectKosten[],MATCH(Tb_ProjectKosten[[#Headers],[Forfat_Percentage]],Tb_ProjectKosten[#Headers],0),0),2),""),V877 &lt;=0,0),"")</f>
        <v/>
      </c>
      <c r="Y877" s="262"/>
      <c r="Z877" s="49"/>
      <c r="AA877" s="37" t="str" cm="1">
        <f t="array" ref="AA877">IFERROR(IF(INDEX(SubsidieTabel!$Q$1:$T$9,MATCH($F877,SubsidieTabel!$Q$1:$Q$9,0),IFERROR(MATCH(Methode_Keuze,SubsidieTabel!$Q$1:$T$1,0),2))&lt;&gt;1=TRUE,"ja",""),"")</f>
        <v/>
      </c>
    </row>
    <row r="878" spans="1:27" ht="15" customHeight="1" x14ac:dyDescent="0.25">
      <c r="A878" s="87"/>
      <c r="B878" s="219" t="str">
        <f>IF(A878&lt;&gt;"",_xlfn.MAXIFS($B$1:B877,$A$1:A877,A878)+1,"")</f>
        <v/>
      </c>
      <c r="C878" s="50"/>
      <c r="D878" s="50"/>
      <c r="E878" s="50"/>
      <c r="F878" s="50"/>
      <c r="G878" s="283"/>
      <c r="H878" s="296"/>
      <c r="I878" s="295"/>
      <c r="J878" s="295"/>
      <c r="K878" s="202"/>
      <c r="L878" s="202"/>
      <c r="M878" s="91" t="str">
        <f>IFERROR(VLOOKUP(H878,Lijsten!$H$1:$I$100,2,0),"")</f>
        <v/>
      </c>
      <c r="N878" s="91" t="str" cm="1">
        <f t="array" ref="N878">IFERROR(_xlfn.IFS(AND(LEFT(F878,6)="Arbeid",RIGHT(F878,3)&lt;&gt;"IKS"),IFERROR(VLOOKUP($G878,Tb_KostenTypen[],2,0),"tarief"),RIGHT(F878,3)="IKS","Uurtarief",LEFT(F878,6)="Arbeid","Uurtarief",AND(LEFT(F878,8)="Bijdrage",RIGHT(F878,15)="(vrijwilligers)"),"Vast tarief"),"")</f>
        <v/>
      </c>
      <c r="O878" s="92"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tarief",IF(LEFT(F878,8)="Bijdrage",VLOOKUP($F878,Tb_KostenTypen[],MATCH(Methode_Keuze,Tb_KostenTypen[#Headers],0),0),VLOOKUP($G878,Lijsten!L:O,4,0))),""),"")</f>
        <v/>
      </c>
      <c r="P878" s="92"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tarief",IF(LEFT(F878,8)="Bijdrage",VLOOKUP($F878,Tb_KostenTypen[],MATCH(Methode_Keuze,Tb_KostenTypen[#Headers],0),0),VLOOKUP($G878,Lijsten!L:O,4,0))),""),"")</f>
        <v/>
      </c>
      <c r="Q878" s="50"/>
      <c r="R878" s="50"/>
      <c r="S878" s="83"/>
      <c r="T878" s="51"/>
      <c r="U878" s="4" t="str" cm="1">
        <f t="array" ref="U878">IF(AA878&lt;&gt;"ja",_xlfn.IFNA(_xlfn.IFS(AND(O878&lt;&gt;"",F878&lt;&gt;"",RIGHT($N878,6)="tarief"),O878*Q878,S878&gt;0,IF(F878&lt;&gt;"",S878,"")),""),"")</f>
        <v/>
      </c>
      <c r="V878" s="4" t="str" cm="1">
        <f t="array" ref="V878">IF(AA878&lt;&gt;"ja",_xlfn.IFNA(_xlfn.IFS(AND(P878&lt;&gt;"",R878&lt;&gt;"",RIGHT($N878,6)="tarief"),P878*R878,T878&gt;0,T878),""),"")</f>
        <v/>
      </c>
      <c r="W878" s="4" t="str" cm="1">
        <f t="array" ref="W878">IFERROR(_xlfn.IFS(OR(F878="",LEFT(Methode_Keuze,4)="Geen"),"",AND(U878&lt;&gt;"",F878&lt;&gt;"Arbeidskosten"),ROUND(U878*VLOOKUP(F878,Tb_ProjectKosten[],MATCH(Tb_ProjectKosten[[#Headers],[Forfat_Percentage]],Tb_ProjectKosten[#Headers],0),0),2),AND(F878="Arbeidskosten",G878&lt;&gt;""),IFERROR(ROUND(U878*VLOOKUP(G878,Tb_KostenTypen[],3,0)*VLOOKUP(F878,Tb_ProjectKosten[],MATCH(Tb_ProjectKosten[[#Headers],[Forfat_Percentage]],Tb_ProjectKosten[#Headers],0),0),2),""),U878 &lt;=0,0),"")</f>
        <v/>
      </c>
      <c r="X878" s="4" t="str" cm="1">
        <f t="array" ref="X878">IFERROR(_xlfn.IFS(OR(F878="",LEFT(Methode_Keuze,4)="Geen"),"",AND(V878&lt;&gt;"",F878&lt;&gt;"Arbeidskosten"),ROUND(V878*VLOOKUP(F878,Tb_ProjectKosten[],MATCH(Tb_ProjectKosten[[#Headers],[Forfat_Percentage]],Tb_ProjectKosten[#Headers],0),0),2),AND(F878="Arbeidskosten",G878&lt;&gt;""),IFERROR(ROUND(V878*VLOOKUP(G878,Tb_KostenTypen[],3,0)*VLOOKUP(F878,Tb_ProjectKosten[],MATCH(Tb_ProjectKosten[[#Headers],[Forfat_Percentage]],Tb_ProjectKosten[#Headers],0),0),2),""),V878 &lt;=0,0),"")</f>
        <v/>
      </c>
      <c r="Y878" s="262"/>
      <c r="Z878" s="49"/>
      <c r="AA878" s="37" t="str" cm="1">
        <f t="array" ref="AA878">IFERROR(IF(INDEX(SubsidieTabel!$Q$1:$T$9,MATCH($F878,SubsidieTabel!$Q$1:$Q$9,0),IFERROR(MATCH(Methode_Keuze,SubsidieTabel!$Q$1:$T$1,0),2))&lt;&gt;1=TRUE,"ja",""),"")</f>
        <v/>
      </c>
    </row>
    <row r="879" spans="1:27" ht="15" customHeight="1" x14ac:dyDescent="0.25">
      <c r="A879" s="87"/>
      <c r="B879" s="219" t="str">
        <f>IF(A879&lt;&gt;"",_xlfn.MAXIFS($B$1:B878,$A$1:A878,A879)+1,"")</f>
        <v/>
      </c>
      <c r="C879" s="50"/>
      <c r="D879" s="50"/>
      <c r="E879" s="50"/>
      <c r="F879" s="50"/>
      <c r="G879" s="283"/>
      <c r="H879" s="296"/>
      <c r="I879" s="295"/>
      <c r="J879" s="295"/>
      <c r="K879" s="202"/>
      <c r="L879" s="202"/>
      <c r="M879" s="91" t="str">
        <f>IFERROR(VLOOKUP(H879,Lijsten!$H$1:$I$100,2,0),"")</f>
        <v/>
      </c>
      <c r="N879" s="91" t="str" cm="1">
        <f t="array" ref="N879">IFERROR(_xlfn.IFS(AND(LEFT(F879,6)="Arbeid",RIGHT(F879,3)&lt;&gt;"IKS"),IFERROR(VLOOKUP($G879,Tb_KostenTypen[],2,0),"tarief"),RIGHT(F879,3)="IKS","Uurtarief",LEFT(F879,6)="Arbeid","Uurtarief",AND(LEFT(F879,8)="Bijdrage",RIGHT(F879,15)="(vrijwilligers)"),"Vast tarief"),"")</f>
        <v/>
      </c>
      <c r="O879" s="92"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tarief",IF(LEFT(F879,8)="Bijdrage",VLOOKUP($F879,Tb_KostenTypen[],MATCH(Methode_Keuze,Tb_KostenTypen[#Headers],0),0),VLOOKUP($G879,Lijsten!L:O,4,0))),""),"")</f>
        <v/>
      </c>
      <c r="P879" s="92"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tarief",IF(LEFT(F879,8)="Bijdrage",VLOOKUP($F879,Tb_KostenTypen[],MATCH(Methode_Keuze,Tb_KostenTypen[#Headers],0),0),VLOOKUP($G879,Lijsten!L:O,4,0))),""),"")</f>
        <v/>
      </c>
      <c r="Q879" s="50"/>
      <c r="R879" s="50"/>
      <c r="S879" s="83"/>
      <c r="T879" s="51"/>
      <c r="U879" s="4" t="str" cm="1">
        <f t="array" ref="U879">IF(AA879&lt;&gt;"ja",_xlfn.IFNA(_xlfn.IFS(AND(O879&lt;&gt;"",F879&lt;&gt;"",RIGHT($N879,6)="tarief"),O879*Q879,S879&gt;0,IF(F879&lt;&gt;"",S879,"")),""),"")</f>
        <v/>
      </c>
      <c r="V879" s="4" t="str" cm="1">
        <f t="array" ref="V879">IF(AA879&lt;&gt;"ja",_xlfn.IFNA(_xlfn.IFS(AND(P879&lt;&gt;"",R879&lt;&gt;"",RIGHT($N879,6)="tarief"),P879*R879,T879&gt;0,T879),""),"")</f>
        <v/>
      </c>
      <c r="W879" s="4" t="str" cm="1">
        <f t="array" ref="W879">IFERROR(_xlfn.IFS(OR(F879="",LEFT(Methode_Keuze,4)="Geen"),"",AND(U879&lt;&gt;"",F879&lt;&gt;"Arbeidskosten"),ROUND(U879*VLOOKUP(F879,Tb_ProjectKosten[],MATCH(Tb_ProjectKosten[[#Headers],[Forfat_Percentage]],Tb_ProjectKosten[#Headers],0),0),2),AND(F879="Arbeidskosten",G879&lt;&gt;""),IFERROR(ROUND(U879*VLOOKUP(G879,Tb_KostenTypen[],3,0)*VLOOKUP(F879,Tb_ProjectKosten[],MATCH(Tb_ProjectKosten[[#Headers],[Forfat_Percentage]],Tb_ProjectKosten[#Headers],0),0),2),""),U879 &lt;=0,0),"")</f>
        <v/>
      </c>
      <c r="X879" s="4" t="str" cm="1">
        <f t="array" ref="X879">IFERROR(_xlfn.IFS(OR(F879="",LEFT(Methode_Keuze,4)="Geen"),"",AND(V879&lt;&gt;"",F879&lt;&gt;"Arbeidskosten"),ROUND(V879*VLOOKUP(F879,Tb_ProjectKosten[],MATCH(Tb_ProjectKosten[[#Headers],[Forfat_Percentage]],Tb_ProjectKosten[#Headers],0),0),2),AND(F879="Arbeidskosten",G879&lt;&gt;""),IFERROR(ROUND(V879*VLOOKUP(G879,Tb_KostenTypen[],3,0)*VLOOKUP(F879,Tb_ProjectKosten[],MATCH(Tb_ProjectKosten[[#Headers],[Forfat_Percentage]],Tb_ProjectKosten[#Headers],0),0),2),""),V879 &lt;=0,0),"")</f>
        <v/>
      </c>
      <c r="Y879" s="262"/>
      <c r="Z879" s="49"/>
      <c r="AA879" s="37" t="str" cm="1">
        <f t="array" ref="AA879">IFERROR(IF(INDEX(SubsidieTabel!$Q$1:$T$9,MATCH($F879,SubsidieTabel!$Q$1:$Q$9,0),IFERROR(MATCH(Methode_Keuze,SubsidieTabel!$Q$1:$T$1,0),2))&lt;&gt;1=TRUE,"ja",""),"")</f>
        <v/>
      </c>
    </row>
    <row r="880" spans="1:27" ht="15" customHeight="1" x14ac:dyDescent="0.25">
      <c r="A880" s="87"/>
      <c r="B880" s="219" t="str">
        <f>IF(A880&lt;&gt;"",_xlfn.MAXIFS($B$1:B879,$A$1:A879,A880)+1,"")</f>
        <v/>
      </c>
      <c r="C880" s="50"/>
      <c r="D880" s="50"/>
      <c r="E880" s="50"/>
      <c r="F880" s="50"/>
      <c r="G880" s="283"/>
      <c r="H880" s="296"/>
      <c r="I880" s="295"/>
      <c r="J880" s="295"/>
      <c r="K880" s="202"/>
      <c r="L880" s="202"/>
      <c r="M880" s="91" t="str">
        <f>IFERROR(VLOOKUP(H880,Lijsten!$H$1:$I$100,2,0),"")</f>
        <v/>
      </c>
      <c r="N880" s="91" t="str" cm="1">
        <f t="array" ref="N880">IFERROR(_xlfn.IFS(AND(LEFT(F880,6)="Arbeid",RIGHT(F880,3)&lt;&gt;"IKS"),IFERROR(VLOOKUP($G880,Tb_KostenTypen[],2,0),"tarief"),RIGHT(F880,3)="IKS","Uurtarief",LEFT(F880,6)="Arbeid","Uurtarief",AND(LEFT(F880,8)="Bijdrage",RIGHT(F880,15)="(vrijwilligers)"),"Vast tarief"),"")</f>
        <v/>
      </c>
      <c r="O880" s="92"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tarief",IF(LEFT(F880,8)="Bijdrage",VLOOKUP($F880,Tb_KostenTypen[],MATCH(Methode_Keuze,Tb_KostenTypen[#Headers],0),0),VLOOKUP($G880,Lijsten!L:O,4,0))),""),"")</f>
        <v/>
      </c>
      <c r="P880" s="92"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tarief",IF(LEFT(F880,8)="Bijdrage",VLOOKUP($F880,Tb_KostenTypen[],MATCH(Methode_Keuze,Tb_KostenTypen[#Headers],0),0),VLOOKUP($G880,Lijsten!L:O,4,0))),""),"")</f>
        <v/>
      </c>
      <c r="Q880" s="50"/>
      <c r="R880" s="50"/>
      <c r="S880" s="83"/>
      <c r="T880" s="51"/>
      <c r="U880" s="4" t="str" cm="1">
        <f t="array" ref="U880">IF(AA880&lt;&gt;"ja",_xlfn.IFNA(_xlfn.IFS(AND(O880&lt;&gt;"",F880&lt;&gt;"",RIGHT($N880,6)="tarief"),O880*Q880,S880&gt;0,IF(F880&lt;&gt;"",S880,"")),""),"")</f>
        <v/>
      </c>
      <c r="V880" s="4" t="str" cm="1">
        <f t="array" ref="V880">IF(AA880&lt;&gt;"ja",_xlfn.IFNA(_xlfn.IFS(AND(P880&lt;&gt;"",R880&lt;&gt;"",RIGHT($N880,6)="tarief"),P880*R880,T880&gt;0,T880),""),"")</f>
        <v/>
      </c>
      <c r="W880" s="4" t="str" cm="1">
        <f t="array" ref="W880">IFERROR(_xlfn.IFS(OR(F880="",LEFT(Methode_Keuze,4)="Geen"),"",AND(U880&lt;&gt;"",F880&lt;&gt;"Arbeidskosten"),ROUND(U880*VLOOKUP(F880,Tb_ProjectKosten[],MATCH(Tb_ProjectKosten[[#Headers],[Forfat_Percentage]],Tb_ProjectKosten[#Headers],0),0),2),AND(F880="Arbeidskosten",G880&lt;&gt;""),IFERROR(ROUND(U880*VLOOKUP(G880,Tb_KostenTypen[],3,0)*VLOOKUP(F880,Tb_ProjectKosten[],MATCH(Tb_ProjectKosten[[#Headers],[Forfat_Percentage]],Tb_ProjectKosten[#Headers],0),0),2),""),U880 &lt;=0,0),"")</f>
        <v/>
      </c>
      <c r="X880" s="4" t="str" cm="1">
        <f t="array" ref="X880">IFERROR(_xlfn.IFS(OR(F880="",LEFT(Methode_Keuze,4)="Geen"),"",AND(V880&lt;&gt;"",F880&lt;&gt;"Arbeidskosten"),ROUND(V880*VLOOKUP(F880,Tb_ProjectKosten[],MATCH(Tb_ProjectKosten[[#Headers],[Forfat_Percentage]],Tb_ProjectKosten[#Headers],0),0),2),AND(F880="Arbeidskosten",G880&lt;&gt;""),IFERROR(ROUND(V880*VLOOKUP(G880,Tb_KostenTypen[],3,0)*VLOOKUP(F880,Tb_ProjectKosten[],MATCH(Tb_ProjectKosten[[#Headers],[Forfat_Percentage]],Tb_ProjectKosten[#Headers],0),0),2),""),V880 &lt;=0,0),"")</f>
        <v/>
      </c>
      <c r="Y880" s="262"/>
      <c r="Z880" s="49"/>
      <c r="AA880" s="37" t="str" cm="1">
        <f t="array" ref="AA880">IFERROR(IF(INDEX(SubsidieTabel!$Q$1:$T$9,MATCH($F880,SubsidieTabel!$Q$1:$Q$9,0),IFERROR(MATCH(Methode_Keuze,SubsidieTabel!$Q$1:$T$1,0),2))&lt;&gt;1=TRUE,"ja",""),"")</f>
        <v/>
      </c>
    </row>
    <row r="881" spans="1:27" ht="15" customHeight="1" x14ac:dyDescent="0.25">
      <c r="A881" s="87"/>
      <c r="B881" s="219" t="str">
        <f>IF(A881&lt;&gt;"",_xlfn.MAXIFS($B$1:B880,$A$1:A880,A881)+1,"")</f>
        <v/>
      </c>
      <c r="C881" s="50"/>
      <c r="D881" s="50"/>
      <c r="E881" s="50"/>
      <c r="F881" s="50"/>
      <c r="G881" s="283"/>
      <c r="H881" s="296"/>
      <c r="I881" s="295"/>
      <c r="J881" s="295"/>
      <c r="K881" s="202"/>
      <c r="L881" s="202"/>
      <c r="M881" s="91" t="str">
        <f>IFERROR(VLOOKUP(H881,Lijsten!$H$1:$I$100,2,0),"")</f>
        <v/>
      </c>
      <c r="N881" s="91" t="str" cm="1">
        <f t="array" ref="N881">IFERROR(_xlfn.IFS(AND(LEFT(F881,6)="Arbeid",RIGHT(F881,3)&lt;&gt;"IKS"),IFERROR(VLOOKUP($G881,Tb_KostenTypen[],2,0),"tarief"),RIGHT(F881,3)="IKS","Uurtarief",LEFT(F881,6)="Arbeid","Uurtarief",AND(LEFT(F881,8)="Bijdrage",RIGHT(F881,15)="(vrijwilligers)"),"Vast tarief"),"")</f>
        <v/>
      </c>
      <c r="O881" s="92"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tarief",IF(LEFT(F881,8)="Bijdrage",VLOOKUP($F881,Tb_KostenTypen[],MATCH(Methode_Keuze,Tb_KostenTypen[#Headers],0),0),VLOOKUP($G881,Lijsten!L:O,4,0))),""),"")</f>
        <v/>
      </c>
      <c r="P881" s="92"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tarief",IF(LEFT(F881,8)="Bijdrage",VLOOKUP($F881,Tb_KostenTypen[],MATCH(Methode_Keuze,Tb_KostenTypen[#Headers],0),0),VLOOKUP($G881,Lijsten!L:O,4,0))),""),"")</f>
        <v/>
      </c>
      <c r="Q881" s="50"/>
      <c r="R881" s="50"/>
      <c r="S881" s="83"/>
      <c r="T881" s="51"/>
      <c r="U881" s="4" t="str" cm="1">
        <f t="array" ref="U881">IF(AA881&lt;&gt;"ja",_xlfn.IFNA(_xlfn.IFS(AND(O881&lt;&gt;"",F881&lt;&gt;"",RIGHT($N881,6)="tarief"),O881*Q881,S881&gt;0,IF(F881&lt;&gt;"",S881,"")),""),"")</f>
        <v/>
      </c>
      <c r="V881" s="4" t="str" cm="1">
        <f t="array" ref="V881">IF(AA881&lt;&gt;"ja",_xlfn.IFNA(_xlfn.IFS(AND(P881&lt;&gt;"",R881&lt;&gt;"",RIGHT($N881,6)="tarief"),P881*R881,T881&gt;0,T881),""),"")</f>
        <v/>
      </c>
      <c r="W881" s="4" t="str" cm="1">
        <f t="array" ref="W881">IFERROR(_xlfn.IFS(OR(F881="",LEFT(Methode_Keuze,4)="Geen"),"",AND(U881&lt;&gt;"",F881&lt;&gt;"Arbeidskosten"),ROUND(U881*VLOOKUP(F881,Tb_ProjectKosten[],MATCH(Tb_ProjectKosten[[#Headers],[Forfat_Percentage]],Tb_ProjectKosten[#Headers],0),0),2),AND(F881="Arbeidskosten",G881&lt;&gt;""),IFERROR(ROUND(U881*VLOOKUP(G881,Tb_KostenTypen[],3,0)*VLOOKUP(F881,Tb_ProjectKosten[],MATCH(Tb_ProjectKosten[[#Headers],[Forfat_Percentage]],Tb_ProjectKosten[#Headers],0),0),2),""),U881 &lt;=0,0),"")</f>
        <v/>
      </c>
      <c r="X881" s="4" t="str" cm="1">
        <f t="array" ref="X881">IFERROR(_xlfn.IFS(OR(F881="",LEFT(Methode_Keuze,4)="Geen"),"",AND(V881&lt;&gt;"",F881&lt;&gt;"Arbeidskosten"),ROUND(V881*VLOOKUP(F881,Tb_ProjectKosten[],MATCH(Tb_ProjectKosten[[#Headers],[Forfat_Percentage]],Tb_ProjectKosten[#Headers],0),0),2),AND(F881="Arbeidskosten",G881&lt;&gt;""),IFERROR(ROUND(V881*VLOOKUP(G881,Tb_KostenTypen[],3,0)*VLOOKUP(F881,Tb_ProjectKosten[],MATCH(Tb_ProjectKosten[[#Headers],[Forfat_Percentage]],Tb_ProjectKosten[#Headers],0),0),2),""),V881 &lt;=0,0),"")</f>
        <v/>
      </c>
      <c r="Y881" s="262"/>
      <c r="Z881" s="49"/>
      <c r="AA881" s="37" t="str" cm="1">
        <f t="array" ref="AA881">IFERROR(IF(INDEX(SubsidieTabel!$Q$1:$T$9,MATCH($F881,SubsidieTabel!$Q$1:$Q$9,0),IFERROR(MATCH(Methode_Keuze,SubsidieTabel!$Q$1:$T$1,0),2))&lt;&gt;1=TRUE,"ja",""),"")</f>
        <v/>
      </c>
    </row>
    <row r="882" spans="1:27" ht="15" customHeight="1" x14ac:dyDescent="0.25">
      <c r="A882" s="87"/>
      <c r="B882" s="219" t="str">
        <f>IF(A882&lt;&gt;"",_xlfn.MAXIFS($B$1:B881,$A$1:A881,A882)+1,"")</f>
        <v/>
      </c>
      <c r="C882" s="50"/>
      <c r="D882" s="50"/>
      <c r="E882" s="50"/>
      <c r="F882" s="50"/>
      <c r="G882" s="283"/>
      <c r="H882" s="296"/>
      <c r="I882" s="295"/>
      <c r="J882" s="295"/>
      <c r="K882" s="202"/>
      <c r="L882" s="202"/>
      <c r="M882" s="91" t="str">
        <f>IFERROR(VLOOKUP(H882,Lijsten!$H$1:$I$100,2,0),"")</f>
        <v/>
      </c>
      <c r="N882" s="91" t="str" cm="1">
        <f t="array" ref="N882">IFERROR(_xlfn.IFS(AND(LEFT(F882,6)="Arbeid",RIGHT(F882,3)&lt;&gt;"IKS"),IFERROR(VLOOKUP($G882,Tb_KostenTypen[],2,0),"tarief"),RIGHT(F882,3)="IKS","Uurtarief",LEFT(F882,6)="Arbeid","Uurtarief",AND(LEFT(F882,8)="Bijdrage",RIGHT(F882,15)="(vrijwilligers)"),"Vast tarief"),"")</f>
        <v/>
      </c>
      <c r="O882" s="92"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tarief",IF(LEFT(F882,8)="Bijdrage",VLOOKUP($F882,Tb_KostenTypen[],MATCH(Methode_Keuze,Tb_KostenTypen[#Headers],0),0),VLOOKUP($G882,Lijsten!L:O,4,0))),""),"")</f>
        <v/>
      </c>
      <c r="P882" s="92"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tarief",IF(LEFT(F882,8)="Bijdrage",VLOOKUP($F882,Tb_KostenTypen[],MATCH(Methode_Keuze,Tb_KostenTypen[#Headers],0),0),VLOOKUP($G882,Lijsten!L:O,4,0))),""),"")</f>
        <v/>
      </c>
      <c r="Q882" s="50"/>
      <c r="R882" s="50"/>
      <c r="S882" s="83"/>
      <c r="T882" s="51"/>
      <c r="U882" s="4" t="str" cm="1">
        <f t="array" ref="U882">IF(AA882&lt;&gt;"ja",_xlfn.IFNA(_xlfn.IFS(AND(O882&lt;&gt;"",F882&lt;&gt;"",RIGHT($N882,6)="tarief"),O882*Q882,S882&gt;0,IF(F882&lt;&gt;"",S882,"")),""),"")</f>
        <v/>
      </c>
      <c r="V882" s="4" t="str" cm="1">
        <f t="array" ref="V882">IF(AA882&lt;&gt;"ja",_xlfn.IFNA(_xlfn.IFS(AND(P882&lt;&gt;"",R882&lt;&gt;"",RIGHT($N882,6)="tarief"),P882*R882,T882&gt;0,T882),""),"")</f>
        <v/>
      </c>
      <c r="W882" s="4" t="str" cm="1">
        <f t="array" ref="W882">IFERROR(_xlfn.IFS(OR(F882="",LEFT(Methode_Keuze,4)="Geen"),"",AND(U882&lt;&gt;"",F882&lt;&gt;"Arbeidskosten"),ROUND(U882*VLOOKUP(F882,Tb_ProjectKosten[],MATCH(Tb_ProjectKosten[[#Headers],[Forfat_Percentage]],Tb_ProjectKosten[#Headers],0),0),2),AND(F882="Arbeidskosten",G882&lt;&gt;""),IFERROR(ROUND(U882*VLOOKUP(G882,Tb_KostenTypen[],3,0)*VLOOKUP(F882,Tb_ProjectKosten[],MATCH(Tb_ProjectKosten[[#Headers],[Forfat_Percentage]],Tb_ProjectKosten[#Headers],0),0),2),""),U882 &lt;=0,0),"")</f>
        <v/>
      </c>
      <c r="X882" s="4" t="str" cm="1">
        <f t="array" ref="X882">IFERROR(_xlfn.IFS(OR(F882="",LEFT(Methode_Keuze,4)="Geen"),"",AND(V882&lt;&gt;"",F882&lt;&gt;"Arbeidskosten"),ROUND(V882*VLOOKUP(F882,Tb_ProjectKosten[],MATCH(Tb_ProjectKosten[[#Headers],[Forfat_Percentage]],Tb_ProjectKosten[#Headers],0),0),2),AND(F882="Arbeidskosten",G882&lt;&gt;""),IFERROR(ROUND(V882*VLOOKUP(G882,Tb_KostenTypen[],3,0)*VLOOKUP(F882,Tb_ProjectKosten[],MATCH(Tb_ProjectKosten[[#Headers],[Forfat_Percentage]],Tb_ProjectKosten[#Headers],0),0),2),""),V882 &lt;=0,0),"")</f>
        <v/>
      </c>
      <c r="Y882" s="262"/>
      <c r="Z882" s="49"/>
      <c r="AA882" s="37" t="str" cm="1">
        <f t="array" ref="AA882">IFERROR(IF(INDEX(SubsidieTabel!$Q$1:$T$9,MATCH($F882,SubsidieTabel!$Q$1:$Q$9,0),IFERROR(MATCH(Methode_Keuze,SubsidieTabel!$Q$1:$T$1,0),2))&lt;&gt;1=TRUE,"ja",""),"")</f>
        <v/>
      </c>
    </row>
    <row r="883" spans="1:27" ht="15" customHeight="1" x14ac:dyDescent="0.25">
      <c r="A883" s="87"/>
      <c r="B883" s="219" t="str">
        <f>IF(A883&lt;&gt;"",_xlfn.MAXIFS($B$1:B882,$A$1:A882,A883)+1,"")</f>
        <v/>
      </c>
      <c r="C883" s="50"/>
      <c r="D883" s="50"/>
      <c r="E883" s="50"/>
      <c r="F883" s="50"/>
      <c r="G883" s="283"/>
      <c r="H883" s="296"/>
      <c r="I883" s="295"/>
      <c r="J883" s="295"/>
      <c r="K883" s="202"/>
      <c r="L883" s="202"/>
      <c r="M883" s="91" t="str">
        <f>IFERROR(VLOOKUP(H883,Lijsten!$H$1:$I$100,2,0),"")</f>
        <v/>
      </c>
      <c r="N883" s="91" t="str" cm="1">
        <f t="array" ref="N883">IFERROR(_xlfn.IFS(AND(LEFT(F883,6)="Arbeid",RIGHT(F883,3)&lt;&gt;"IKS"),IFERROR(VLOOKUP($G883,Tb_KostenTypen[],2,0),"tarief"),RIGHT(F883,3)="IKS","Uurtarief",LEFT(F883,6)="Arbeid","Uurtarief",AND(LEFT(F883,8)="Bijdrage",RIGHT(F883,15)="(vrijwilligers)"),"Vast tarief"),"")</f>
        <v/>
      </c>
      <c r="O883" s="92"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tarief",IF(LEFT(F883,8)="Bijdrage",VLOOKUP($F883,Tb_KostenTypen[],MATCH(Methode_Keuze,Tb_KostenTypen[#Headers],0),0),VLOOKUP($G883,Lijsten!L:O,4,0))),""),"")</f>
        <v/>
      </c>
      <c r="P883" s="92"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tarief",IF(LEFT(F883,8)="Bijdrage",VLOOKUP($F883,Tb_KostenTypen[],MATCH(Methode_Keuze,Tb_KostenTypen[#Headers],0),0),VLOOKUP($G883,Lijsten!L:O,4,0))),""),"")</f>
        <v/>
      </c>
      <c r="Q883" s="50"/>
      <c r="R883" s="50"/>
      <c r="S883" s="83"/>
      <c r="T883" s="51"/>
      <c r="U883" s="4" t="str" cm="1">
        <f t="array" ref="U883">IF(AA883&lt;&gt;"ja",_xlfn.IFNA(_xlfn.IFS(AND(O883&lt;&gt;"",F883&lt;&gt;"",RIGHT($N883,6)="tarief"),O883*Q883,S883&gt;0,IF(F883&lt;&gt;"",S883,"")),""),"")</f>
        <v/>
      </c>
      <c r="V883" s="4" t="str" cm="1">
        <f t="array" ref="V883">IF(AA883&lt;&gt;"ja",_xlfn.IFNA(_xlfn.IFS(AND(P883&lt;&gt;"",R883&lt;&gt;"",RIGHT($N883,6)="tarief"),P883*R883,T883&gt;0,T883),""),"")</f>
        <v/>
      </c>
      <c r="W883" s="4" t="str" cm="1">
        <f t="array" ref="W883">IFERROR(_xlfn.IFS(OR(F883="",LEFT(Methode_Keuze,4)="Geen"),"",AND(U883&lt;&gt;"",F883&lt;&gt;"Arbeidskosten"),ROUND(U883*VLOOKUP(F883,Tb_ProjectKosten[],MATCH(Tb_ProjectKosten[[#Headers],[Forfat_Percentage]],Tb_ProjectKosten[#Headers],0),0),2),AND(F883="Arbeidskosten",G883&lt;&gt;""),IFERROR(ROUND(U883*VLOOKUP(G883,Tb_KostenTypen[],3,0)*VLOOKUP(F883,Tb_ProjectKosten[],MATCH(Tb_ProjectKosten[[#Headers],[Forfat_Percentage]],Tb_ProjectKosten[#Headers],0),0),2),""),U883 &lt;=0,0),"")</f>
        <v/>
      </c>
      <c r="X883" s="4" t="str" cm="1">
        <f t="array" ref="X883">IFERROR(_xlfn.IFS(OR(F883="",LEFT(Methode_Keuze,4)="Geen"),"",AND(V883&lt;&gt;"",F883&lt;&gt;"Arbeidskosten"),ROUND(V883*VLOOKUP(F883,Tb_ProjectKosten[],MATCH(Tb_ProjectKosten[[#Headers],[Forfat_Percentage]],Tb_ProjectKosten[#Headers],0),0),2),AND(F883="Arbeidskosten",G883&lt;&gt;""),IFERROR(ROUND(V883*VLOOKUP(G883,Tb_KostenTypen[],3,0)*VLOOKUP(F883,Tb_ProjectKosten[],MATCH(Tb_ProjectKosten[[#Headers],[Forfat_Percentage]],Tb_ProjectKosten[#Headers],0),0),2),""),V883 &lt;=0,0),"")</f>
        <v/>
      </c>
      <c r="Y883" s="262"/>
      <c r="Z883" s="49"/>
      <c r="AA883" s="37" t="str" cm="1">
        <f t="array" ref="AA883">IFERROR(IF(INDEX(SubsidieTabel!$Q$1:$T$9,MATCH($F883,SubsidieTabel!$Q$1:$Q$9,0),IFERROR(MATCH(Methode_Keuze,SubsidieTabel!$Q$1:$T$1,0),2))&lt;&gt;1=TRUE,"ja",""),"")</f>
        <v/>
      </c>
    </row>
    <row r="884" spans="1:27" ht="15" customHeight="1" x14ac:dyDescent="0.25">
      <c r="A884" s="87"/>
      <c r="B884" s="219" t="str">
        <f>IF(A884&lt;&gt;"",_xlfn.MAXIFS($B$1:B883,$A$1:A883,A884)+1,"")</f>
        <v/>
      </c>
      <c r="C884" s="50"/>
      <c r="D884" s="50"/>
      <c r="E884" s="50"/>
      <c r="F884" s="50"/>
      <c r="G884" s="283"/>
      <c r="H884" s="296"/>
      <c r="I884" s="295"/>
      <c r="J884" s="295"/>
      <c r="K884" s="202"/>
      <c r="L884" s="202"/>
      <c r="M884" s="91" t="str">
        <f>IFERROR(VLOOKUP(H884,Lijsten!$H$1:$I$100,2,0),"")</f>
        <v/>
      </c>
      <c r="N884" s="91" t="str" cm="1">
        <f t="array" ref="N884">IFERROR(_xlfn.IFS(AND(LEFT(F884,6)="Arbeid",RIGHT(F884,3)&lt;&gt;"IKS"),IFERROR(VLOOKUP($G884,Tb_KostenTypen[],2,0),"tarief"),RIGHT(F884,3)="IKS","Uurtarief",LEFT(F884,6)="Arbeid","Uurtarief",AND(LEFT(F884,8)="Bijdrage",RIGHT(F884,15)="(vrijwilligers)"),"Vast tarief"),"")</f>
        <v/>
      </c>
      <c r="O884" s="92"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tarief",IF(LEFT(F884,8)="Bijdrage",VLOOKUP($F884,Tb_KostenTypen[],MATCH(Methode_Keuze,Tb_KostenTypen[#Headers],0),0),VLOOKUP($G884,Lijsten!L:O,4,0))),""),"")</f>
        <v/>
      </c>
      <c r="P884" s="92"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tarief",IF(LEFT(F884,8)="Bijdrage",VLOOKUP($F884,Tb_KostenTypen[],MATCH(Methode_Keuze,Tb_KostenTypen[#Headers],0),0),VLOOKUP($G884,Lijsten!L:O,4,0))),""),"")</f>
        <v/>
      </c>
      <c r="Q884" s="50"/>
      <c r="R884" s="50"/>
      <c r="S884" s="83"/>
      <c r="T884" s="51"/>
      <c r="U884" s="4" t="str" cm="1">
        <f t="array" ref="U884">IF(AA884&lt;&gt;"ja",_xlfn.IFNA(_xlfn.IFS(AND(O884&lt;&gt;"",F884&lt;&gt;"",RIGHT($N884,6)="tarief"),O884*Q884,S884&gt;0,IF(F884&lt;&gt;"",S884,"")),""),"")</f>
        <v/>
      </c>
      <c r="V884" s="4" t="str" cm="1">
        <f t="array" ref="V884">IF(AA884&lt;&gt;"ja",_xlfn.IFNA(_xlfn.IFS(AND(P884&lt;&gt;"",R884&lt;&gt;"",RIGHT($N884,6)="tarief"),P884*R884,T884&gt;0,T884),""),"")</f>
        <v/>
      </c>
      <c r="W884" s="4" t="str" cm="1">
        <f t="array" ref="W884">IFERROR(_xlfn.IFS(OR(F884="",LEFT(Methode_Keuze,4)="Geen"),"",AND(U884&lt;&gt;"",F884&lt;&gt;"Arbeidskosten"),ROUND(U884*VLOOKUP(F884,Tb_ProjectKosten[],MATCH(Tb_ProjectKosten[[#Headers],[Forfat_Percentage]],Tb_ProjectKosten[#Headers],0),0),2),AND(F884="Arbeidskosten",G884&lt;&gt;""),IFERROR(ROUND(U884*VLOOKUP(G884,Tb_KostenTypen[],3,0)*VLOOKUP(F884,Tb_ProjectKosten[],MATCH(Tb_ProjectKosten[[#Headers],[Forfat_Percentage]],Tb_ProjectKosten[#Headers],0),0),2),""),U884 &lt;=0,0),"")</f>
        <v/>
      </c>
      <c r="X884" s="4" t="str" cm="1">
        <f t="array" ref="X884">IFERROR(_xlfn.IFS(OR(F884="",LEFT(Methode_Keuze,4)="Geen"),"",AND(V884&lt;&gt;"",F884&lt;&gt;"Arbeidskosten"),ROUND(V884*VLOOKUP(F884,Tb_ProjectKosten[],MATCH(Tb_ProjectKosten[[#Headers],[Forfat_Percentage]],Tb_ProjectKosten[#Headers],0),0),2),AND(F884="Arbeidskosten",G884&lt;&gt;""),IFERROR(ROUND(V884*VLOOKUP(G884,Tb_KostenTypen[],3,0)*VLOOKUP(F884,Tb_ProjectKosten[],MATCH(Tb_ProjectKosten[[#Headers],[Forfat_Percentage]],Tb_ProjectKosten[#Headers],0),0),2),""),V884 &lt;=0,0),"")</f>
        <v/>
      </c>
      <c r="Y884" s="262"/>
      <c r="Z884" s="49"/>
      <c r="AA884" s="37" t="str" cm="1">
        <f t="array" ref="AA884">IFERROR(IF(INDEX(SubsidieTabel!$Q$1:$T$9,MATCH($F884,SubsidieTabel!$Q$1:$Q$9,0),IFERROR(MATCH(Methode_Keuze,SubsidieTabel!$Q$1:$T$1,0),2))&lt;&gt;1=TRUE,"ja",""),"")</f>
        <v/>
      </c>
    </row>
    <row r="885" spans="1:27" ht="15" customHeight="1" x14ac:dyDescent="0.25">
      <c r="A885" s="87"/>
      <c r="B885" s="219" t="str">
        <f>IF(A885&lt;&gt;"",_xlfn.MAXIFS($B$1:B884,$A$1:A884,A885)+1,"")</f>
        <v/>
      </c>
      <c r="C885" s="50"/>
      <c r="D885" s="50"/>
      <c r="E885" s="50"/>
      <c r="F885" s="50"/>
      <c r="G885" s="283"/>
      <c r="H885" s="296"/>
      <c r="I885" s="295"/>
      <c r="J885" s="295"/>
      <c r="K885" s="202"/>
      <c r="L885" s="202"/>
      <c r="M885" s="91" t="str">
        <f>IFERROR(VLOOKUP(H885,Lijsten!$H$1:$I$100,2,0),"")</f>
        <v/>
      </c>
      <c r="N885" s="91" t="str" cm="1">
        <f t="array" ref="N885">IFERROR(_xlfn.IFS(AND(LEFT(F885,6)="Arbeid",RIGHT(F885,3)&lt;&gt;"IKS"),IFERROR(VLOOKUP($G885,Tb_KostenTypen[],2,0),"tarief"),RIGHT(F885,3)="IKS","Uurtarief",LEFT(F885,6)="Arbeid","Uurtarief",AND(LEFT(F885,8)="Bijdrage",RIGHT(F885,15)="(vrijwilligers)"),"Vast tarief"),"")</f>
        <v/>
      </c>
      <c r="O885" s="92"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tarief",IF(LEFT(F885,8)="Bijdrage",VLOOKUP($F885,Tb_KostenTypen[],MATCH(Methode_Keuze,Tb_KostenTypen[#Headers],0),0),VLOOKUP($G885,Lijsten!L:O,4,0))),""),"")</f>
        <v/>
      </c>
      <c r="P885" s="92"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tarief",IF(LEFT(F885,8)="Bijdrage",VLOOKUP($F885,Tb_KostenTypen[],MATCH(Methode_Keuze,Tb_KostenTypen[#Headers],0),0),VLOOKUP($G885,Lijsten!L:O,4,0))),""),"")</f>
        <v/>
      </c>
      <c r="Q885" s="50"/>
      <c r="R885" s="50"/>
      <c r="S885" s="83"/>
      <c r="T885" s="51"/>
      <c r="U885" s="4" t="str" cm="1">
        <f t="array" ref="U885">IF(AA885&lt;&gt;"ja",_xlfn.IFNA(_xlfn.IFS(AND(O885&lt;&gt;"",F885&lt;&gt;"",RIGHT($N885,6)="tarief"),O885*Q885,S885&gt;0,IF(F885&lt;&gt;"",S885,"")),""),"")</f>
        <v/>
      </c>
      <c r="V885" s="4" t="str" cm="1">
        <f t="array" ref="V885">IF(AA885&lt;&gt;"ja",_xlfn.IFNA(_xlfn.IFS(AND(P885&lt;&gt;"",R885&lt;&gt;"",RIGHT($N885,6)="tarief"),P885*R885,T885&gt;0,T885),""),"")</f>
        <v/>
      </c>
      <c r="W885" s="4" t="str" cm="1">
        <f t="array" ref="W885">IFERROR(_xlfn.IFS(OR(F885="",LEFT(Methode_Keuze,4)="Geen"),"",AND(U885&lt;&gt;"",F885&lt;&gt;"Arbeidskosten"),ROUND(U885*VLOOKUP(F885,Tb_ProjectKosten[],MATCH(Tb_ProjectKosten[[#Headers],[Forfat_Percentage]],Tb_ProjectKosten[#Headers],0),0),2),AND(F885="Arbeidskosten",G885&lt;&gt;""),IFERROR(ROUND(U885*VLOOKUP(G885,Tb_KostenTypen[],3,0)*VLOOKUP(F885,Tb_ProjectKosten[],MATCH(Tb_ProjectKosten[[#Headers],[Forfat_Percentage]],Tb_ProjectKosten[#Headers],0),0),2),""),U885 &lt;=0,0),"")</f>
        <v/>
      </c>
      <c r="X885" s="4" t="str" cm="1">
        <f t="array" ref="X885">IFERROR(_xlfn.IFS(OR(F885="",LEFT(Methode_Keuze,4)="Geen"),"",AND(V885&lt;&gt;"",F885&lt;&gt;"Arbeidskosten"),ROUND(V885*VLOOKUP(F885,Tb_ProjectKosten[],MATCH(Tb_ProjectKosten[[#Headers],[Forfat_Percentage]],Tb_ProjectKosten[#Headers],0),0),2),AND(F885="Arbeidskosten",G885&lt;&gt;""),IFERROR(ROUND(V885*VLOOKUP(G885,Tb_KostenTypen[],3,0)*VLOOKUP(F885,Tb_ProjectKosten[],MATCH(Tb_ProjectKosten[[#Headers],[Forfat_Percentage]],Tb_ProjectKosten[#Headers],0),0),2),""),V885 &lt;=0,0),"")</f>
        <v/>
      </c>
      <c r="Y885" s="262"/>
      <c r="Z885" s="49"/>
      <c r="AA885" s="37" t="str" cm="1">
        <f t="array" ref="AA885">IFERROR(IF(INDEX(SubsidieTabel!$Q$1:$T$9,MATCH($F885,SubsidieTabel!$Q$1:$Q$9,0),IFERROR(MATCH(Methode_Keuze,SubsidieTabel!$Q$1:$T$1,0),2))&lt;&gt;1=TRUE,"ja",""),"")</f>
        <v/>
      </c>
    </row>
    <row r="886" spans="1:27" ht="15" customHeight="1" x14ac:dyDescent="0.25">
      <c r="A886" s="87"/>
      <c r="B886" s="219" t="str">
        <f>IF(A886&lt;&gt;"",_xlfn.MAXIFS($B$1:B885,$A$1:A885,A886)+1,"")</f>
        <v/>
      </c>
      <c r="C886" s="50"/>
      <c r="D886" s="50"/>
      <c r="E886" s="50"/>
      <c r="F886" s="50"/>
      <c r="G886" s="283"/>
      <c r="H886" s="296"/>
      <c r="I886" s="295"/>
      <c r="J886" s="295"/>
      <c r="K886" s="202"/>
      <c r="L886" s="202"/>
      <c r="M886" s="91" t="str">
        <f>IFERROR(VLOOKUP(H886,Lijsten!$H$1:$I$100,2,0),"")</f>
        <v/>
      </c>
      <c r="N886" s="91" t="str" cm="1">
        <f t="array" ref="N886">IFERROR(_xlfn.IFS(AND(LEFT(F886,6)="Arbeid",RIGHT(F886,3)&lt;&gt;"IKS"),IFERROR(VLOOKUP($G886,Tb_KostenTypen[],2,0),"tarief"),RIGHT(F886,3)="IKS","Uurtarief",LEFT(F886,6)="Arbeid","Uurtarief",AND(LEFT(F886,8)="Bijdrage",RIGHT(F886,15)="(vrijwilligers)"),"Vast tarief"),"")</f>
        <v/>
      </c>
      <c r="O886" s="92"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tarief",IF(LEFT(F886,8)="Bijdrage",VLOOKUP($F886,Tb_KostenTypen[],MATCH(Methode_Keuze,Tb_KostenTypen[#Headers],0),0),VLOOKUP($G886,Lijsten!L:O,4,0))),""),"")</f>
        <v/>
      </c>
      <c r="P886" s="92"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tarief",IF(LEFT(F886,8)="Bijdrage",VLOOKUP($F886,Tb_KostenTypen[],MATCH(Methode_Keuze,Tb_KostenTypen[#Headers],0),0),VLOOKUP($G886,Lijsten!L:O,4,0))),""),"")</f>
        <v/>
      </c>
      <c r="Q886" s="50"/>
      <c r="R886" s="50"/>
      <c r="S886" s="83"/>
      <c r="T886" s="51"/>
      <c r="U886" s="4" t="str" cm="1">
        <f t="array" ref="U886">IF(AA886&lt;&gt;"ja",_xlfn.IFNA(_xlfn.IFS(AND(O886&lt;&gt;"",F886&lt;&gt;"",RIGHT($N886,6)="tarief"),O886*Q886,S886&gt;0,IF(F886&lt;&gt;"",S886,"")),""),"")</f>
        <v/>
      </c>
      <c r="V886" s="4" t="str" cm="1">
        <f t="array" ref="V886">IF(AA886&lt;&gt;"ja",_xlfn.IFNA(_xlfn.IFS(AND(P886&lt;&gt;"",R886&lt;&gt;"",RIGHT($N886,6)="tarief"),P886*R886,T886&gt;0,T886),""),"")</f>
        <v/>
      </c>
      <c r="W886" s="4" t="str" cm="1">
        <f t="array" ref="W886">IFERROR(_xlfn.IFS(OR(F886="",LEFT(Methode_Keuze,4)="Geen"),"",AND(U886&lt;&gt;"",F886&lt;&gt;"Arbeidskosten"),ROUND(U886*VLOOKUP(F886,Tb_ProjectKosten[],MATCH(Tb_ProjectKosten[[#Headers],[Forfat_Percentage]],Tb_ProjectKosten[#Headers],0),0),2),AND(F886="Arbeidskosten",G886&lt;&gt;""),IFERROR(ROUND(U886*VLOOKUP(G886,Tb_KostenTypen[],3,0)*VLOOKUP(F886,Tb_ProjectKosten[],MATCH(Tb_ProjectKosten[[#Headers],[Forfat_Percentage]],Tb_ProjectKosten[#Headers],0),0),2),""),U886 &lt;=0,0),"")</f>
        <v/>
      </c>
      <c r="X886" s="4" t="str" cm="1">
        <f t="array" ref="X886">IFERROR(_xlfn.IFS(OR(F886="",LEFT(Methode_Keuze,4)="Geen"),"",AND(V886&lt;&gt;"",F886&lt;&gt;"Arbeidskosten"),ROUND(V886*VLOOKUP(F886,Tb_ProjectKosten[],MATCH(Tb_ProjectKosten[[#Headers],[Forfat_Percentage]],Tb_ProjectKosten[#Headers],0),0),2),AND(F886="Arbeidskosten",G886&lt;&gt;""),IFERROR(ROUND(V886*VLOOKUP(G886,Tb_KostenTypen[],3,0)*VLOOKUP(F886,Tb_ProjectKosten[],MATCH(Tb_ProjectKosten[[#Headers],[Forfat_Percentage]],Tb_ProjectKosten[#Headers],0),0),2),""),V886 &lt;=0,0),"")</f>
        <v/>
      </c>
      <c r="Y886" s="262"/>
      <c r="Z886" s="49"/>
      <c r="AA886" s="37" t="str" cm="1">
        <f t="array" ref="AA886">IFERROR(IF(INDEX(SubsidieTabel!$Q$1:$T$9,MATCH($F886,SubsidieTabel!$Q$1:$Q$9,0),IFERROR(MATCH(Methode_Keuze,SubsidieTabel!$Q$1:$T$1,0),2))&lt;&gt;1=TRUE,"ja",""),"")</f>
        <v/>
      </c>
    </row>
    <row r="887" spans="1:27" ht="15" customHeight="1" x14ac:dyDescent="0.25">
      <c r="A887" s="87"/>
      <c r="B887" s="219" t="str">
        <f>IF(A887&lt;&gt;"",_xlfn.MAXIFS($B$1:B886,$A$1:A886,A887)+1,"")</f>
        <v/>
      </c>
      <c r="C887" s="50"/>
      <c r="D887" s="50"/>
      <c r="E887" s="50"/>
      <c r="F887" s="50"/>
      <c r="G887" s="283"/>
      <c r="H887" s="296"/>
      <c r="I887" s="295"/>
      <c r="J887" s="295"/>
      <c r="K887" s="202"/>
      <c r="L887" s="202"/>
      <c r="M887" s="91" t="str">
        <f>IFERROR(VLOOKUP(H887,Lijsten!$H$1:$I$100,2,0),"")</f>
        <v/>
      </c>
      <c r="N887" s="91" t="str" cm="1">
        <f t="array" ref="N887">IFERROR(_xlfn.IFS(AND(LEFT(F887,6)="Arbeid",RIGHT(F887,3)&lt;&gt;"IKS"),IFERROR(VLOOKUP($G887,Tb_KostenTypen[],2,0),"tarief"),RIGHT(F887,3)="IKS","Uurtarief",LEFT(F887,6)="Arbeid","Uurtarief",AND(LEFT(F887,8)="Bijdrage",RIGHT(F887,15)="(vrijwilligers)"),"Vast tarief"),"")</f>
        <v/>
      </c>
      <c r="O887" s="92"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tarief",IF(LEFT(F887,8)="Bijdrage",VLOOKUP($F887,Tb_KostenTypen[],MATCH(Methode_Keuze,Tb_KostenTypen[#Headers],0),0),VLOOKUP($G887,Lijsten!L:O,4,0))),""),"")</f>
        <v/>
      </c>
      <c r="P887" s="92"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tarief",IF(LEFT(F887,8)="Bijdrage",VLOOKUP($F887,Tb_KostenTypen[],MATCH(Methode_Keuze,Tb_KostenTypen[#Headers],0),0),VLOOKUP($G887,Lijsten!L:O,4,0))),""),"")</f>
        <v/>
      </c>
      <c r="Q887" s="50"/>
      <c r="R887" s="50"/>
      <c r="S887" s="83"/>
      <c r="T887" s="51"/>
      <c r="U887" s="4" t="str" cm="1">
        <f t="array" ref="U887">IF(AA887&lt;&gt;"ja",_xlfn.IFNA(_xlfn.IFS(AND(O887&lt;&gt;"",F887&lt;&gt;"",RIGHT($N887,6)="tarief"),O887*Q887,S887&gt;0,IF(F887&lt;&gt;"",S887,"")),""),"")</f>
        <v/>
      </c>
      <c r="V887" s="4" t="str" cm="1">
        <f t="array" ref="V887">IF(AA887&lt;&gt;"ja",_xlfn.IFNA(_xlfn.IFS(AND(P887&lt;&gt;"",R887&lt;&gt;"",RIGHT($N887,6)="tarief"),P887*R887,T887&gt;0,T887),""),"")</f>
        <v/>
      </c>
      <c r="W887" s="4" t="str" cm="1">
        <f t="array" ref="W887">IFERROR(_xlfn.IFS(OR(F887="",LEFT(Methode_Keuze,4)="Geen"),"",AND(U887&lt;&gt;"",F887&lt;&gt;"Arbeidskosten"),ROUND(U887*VLOOKUP(F887,Tb_ProjectKosten[],MATCH(Tb_ProjectKosten[[#Headers],[Forfat_Percentage]],Tb_ProjectKosten[#Headers],0),0),2),AND(F887="Arbeidskosten",G887&lt;&gt;""),IFERROR(ROUND(U887*VLOOKUP(G887,Tb_KostenTypen[],3,0)*VLOOKUP(F887,Tb_ProjectKosten[],MATCH(Tb_ProjectKosten[[#Headers],[Forfat_Percentage]],Tb_ProjectKosten[#Headers],0),0),2),""),U887 &lt;=0,0),"")</f>
        <v/>
      </c>
      <c r="X887" s="4" t="str" cm="1">
        <f t="array" ref="X887">IFERROR(_xlfn.IFS(OR(F887="",LEFT(Methode_Keuze,4)="Geen"),"",AND(V887&lt;&gt;"",F887&lt;&gt;"Arbeidskosten"),ROUND(V887*VLOOKUP(F887,Tb_ProjectKosten[],MATCH(Tb_ProjectKosten[[#Headers],[Forfat_Percentage]],Tb_ProjectKosten[#Headers],0),0),2),AND(F887="Arbeidskosten",G887&lt;&gt;""),IFERROR(ROUND(V887*VLOOKUP(G887,Tb_KostenTypen[],3,0)*VLOOKUP(F887,Tb_ProjectKosten[],MATCH(Tb_ProjectKosten[[#Headers],[Forfat_Percentage]],Tb_ProjectKosten[#Headers],0),0),2),""),V887 &lt;=0,0),"")</f>
        <v/>
      </c>
      <c r="Y887" s="262"/>
      <c r="Z887" s="49"/>
      <c r="AA887" s="37" t="str" cm="1">
        <f t="array" ref="AA887">IFERROR(IF(INDEX(SubsidieTabel!$Q$1:$T$9,MATCH($F887,SubsidieTabel!$Q$1:$Q$9,0),IFERROR(MATCH(Methode_Keuze,SubsidieTabel!$Q$1:$T$1,0),2))&lt;&gt;1=TRUE,"ja",""),"")</f>
        <v/>
      </c>
    </row>
    <row r="888" spans="1:27" ht="15" customHeight="1" x14ac:dyDescent="0.25">
      <c r="A888" s="87"/>
      <c r="B888" s="219" t="str">
        <f>IF(A888&lt;&gt;"",_xlfn.MAXIFS($B$1:B887,$A$1:A887,A888)+1,"")</f>
        <v/>
      </c>
      <c r="C888" s="50"/>
      <c r="D888" s="50"/>
      <c r="E888" s="50"/>
      <c r="F888" s="50"/>
      <c r="G888" s="283"/>
      <c r="H888" s="296"/>
      <c r="I888" s="295"/>
      <c r="J888" s="295"/>
      <c r="K888" s="202"/>
      <c r="L888" s="202"/>
      <c r="M888" s="91" t="str">
        <f>IFERROR(VLOOKUP(H888,Lijsten!$H$1:$I$100,2,0),"")</f>
        <v/>
      </c>
      <c r="N888" s="91" t="str" cm="1">
        <f t="array" ref="N888">IFERROR(_xlfn.IFS(AND(LEFT(F888,6)="Arbeid",RIGHT(F888,3)&lt;&gt;"IKS"),IFERROR(VLOOKUP($G888,Tb_KostenTypen[],2,0),"tarief"),RIGHT(F888,3)="IKS","Uurtarief",LEFT(F888,6)="Arbeid","Uurtarief",AND(LEFT(F888,8)="Bijdrage",RIGHT(F888,15)="(vrijwilligers)"),"Vast tarief"),"")</f>
        <v/>
      </c>
      <c r="O888" s="92"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tarief",IF(LEFT(F888,8)="Bijdrage",VLOOKUP($F888,Tb_KostenTypen[],MATCH(Methode_Keuze,Tb_KostenTypen[#Headers],0),0),VLOOKUP($G888,Lijsten!L:O,4,0))),""),"")</f>
        <v/>
      </c>
      <c r="P888" s="92"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tarief",IF(LEFT(F888,8)="Bijdrage",VLOOKUP($F888,Tb_KostenTypen[],MATCH(Methode_Keuze,Tb_KostenTypen[#Headers],0),0),VLOOKUP($G888,Lijsten!L:O,4,0))),""),"")</f>
        <v/>
      </c>
      <c r="Q888" s="50"/>
      <c r="R888" s="50"/>
      <c r="S888" s="83"/>
      <c r="T888" s="51"/>
      <c r="U888" s="4" t="str" cm="1">
        <f t="array" ref="U888">IF(AA888&lt;&gt;"ja",_xlfn.IFNA(_xlfn.IFS(AND(O888&lt;&gt;"",F888&lt;&gt;"",RIGHT($N888,6)="tarief"),O888*Q888,S888&gt;0,IF(F888&lt;&gt;"",S888,"")),""),"")</f>
        <v/>
      </c>
      <c r="V888" s="4" t="str" cm="1">
        <f t="array" ref="V888">IF(AA888&lt;&gt;"ja",_xlfn.IFNA(_xlfn.IFS(AND(P888&lt;&gt;"",R888&lt;&gt;"",RIGHT($N888,6)="tarief"),P888*R888,T888&gt;0,T888),""),"")</f>
        <v/>
      </c>
      <c r="W888" s="4" t="str" cm="1">
        <f t="array" ref="W888">IFERROR(_xlfn.IFS(OR(F888="",LEFT(Methode_Keuze,4)="Geen"),"",AND(U888&lt;&gt;"",F888&lt;&gt;"Arbeidskosten"),ROUND(U888*VLOOKUP(F888,Tb_ProjectKosten[],MATCH(Tb_ProjectKosten[[#Headers],[Forfat_Percentage]],Tb_ProjectKosten[#Headers],0),0),2),AND(F888="Arbeidskosten",G888&lt;&gt;""),IFERROR(ROUND(U888*VLOOKUP(G888,Tb_KostenTypen[],3,0)*VLOOKUP(F888,Tb_ProjectKosten[],MATCH(Tb_ProjectKosten[[#Headers],[Forfat_Percentage]],Tb_ProjectKosten[#Headers],0),0),2),""),U888 &lt;=0,0),"")</f>
        <v/>
      </c>
      <c r="X888" s="4" t="str" cm="1">
        <f t="array" ref="X888">IFERROR(_xlfn.IFS(OR(F888="",LEFT(Methode_Keuze,4)="Geen"),"",AND(V888&lt;&gt;"",F888&lt;&gt;"Arbeidskosten"),ROUND(V888*VLOOKUP(F888,Tb_ProjectKosten[],MATCH(Tb_ProjectKosten[[#Headers],[Forfat_Percentage]],Tb_ProjectKosten[#Headers],0),0),2),AND(F888="Arbeidskosten",G888&lt;&gt;""),IFERROR(ROUND(V888*VLOOKUP(G888,Tb_KostenTypen[],3,0)*VLOOKUP(F888,Tb_ProjectKosten[],MATCH(Tb_ProjectKosten[[#Headers],[Forfat_Percentage]],Tb_ProjectKosten[#Headers],0),0),2),""),V888 &lt;=0,0),"")</f>
        <v/>
      </c>
      <c r="Y888" s="262"/>
      <c r="Z888" s="49"/>
      <c r="AA888" s="37" t="str" cm="1">
        <f t="array" ref="AA888">IFERROR(IF(INDEX(SubsidieTabel!$Q$1:$T$9,MATCH($F888,SubsidieTabel!$Q$1:$Q$9,0),IFERROR(MATCH(Methode_Keuze,SubsidieTabel!$Q$1:$T$1,0),2))&lt;&gt;1=TRUE,"ja",""),"")</f>
        <v/>
      </c>
    </row>
    <row r="889" spans="1:27" ht="15" customHeight="1" x14ac:dyDescent="0.25">
      <c r="A889" s="87"/>
      <c r="B889" s="219" t="str">
        <f>IF(A889&lt;&gt;"",_xlfn.MAXIFS($B$1:B888,$A$1:A888,A889)+1,"")</f>
        <v/>
      </c>
      <c r="C889" s="50"/>
      <c r="D889" s="50"/>
      <c r="E889" s="50"/>
      <c r="F889" s="50"/>
      <c r="G889" s="283"/>
      <c r="H889" s="296"/>
      <c r="I889" s="295"/>
      <c r="J889" s="295"/>
      <c r="K889" s="202"/>
      <c r="L889" s="202"/>
      <c r="M889" s="91" t="str">
        <f>IFERROR(VLOOKUP(H889,Lijsten!$H$1:$I$100,2,0),"")</f>
        <v/>
      </c>
      <c r="N889" s="91" t="str" cm="1">
        <f t="array" ref="N889">IFERROR(_xlfn.IFS(AND(LEFT(F889,6)="Arbeid",RIGHT(F889,3)&lt;&gt;"IKS"),IFERROR(VLOOKUP($G889,Tb_KostenTypen[],2,0),"tarief"),RIGHT(F889,3)="IKS","Uurtarief",LEFT(F889,6)="Arbeid","Uurtarief",AND(LEFT(F889,8)="Bijdrage",RIGHT(F889,15)="(vrijwilligers)"),"Vast tarief"),"")</f>
        <v/>
      </c>
      <c r="O889" s="92"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tarief",IF(LEFT(F889,8)="Bijdrage",VLOOKUP($F889,Tb_KostenTypen[],MATCH(Methode_Keuze,Tb_KostenTypen[#Headers],0),0),VLOOKUP($G889,Lijsten!L:O,4,0))),""),"")</f>
        <v/>
      </c>
      <c r="P889" s="92"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tarief",IF(LEFT(F889,8)="Bijdrage",VLOOKUP($F889,Tb_KostenTypen[],MATCH(Methode_Keuze,Tb_KostenTypen[#Headers],0),0),VLOOKUP($G889,Lijsten!L:O,4,0))),""),"")</f>
        <v/>
      </c>
      <c r="Q889" s="50"/>
      <c r="R889" s="50"/>
      <c r="S889" s="83"/>
      <c r="T889" s="51"/>
      <c r="U889" s="4" t="str" cm="1">
        <f t="array" ref="U889">IF(AA889&lt;&gt;"ja",_xlfn.IFNA(_xlfn.IFS(AND(O889&lt;&gt;"",F889&lt;&gt;"",RIGHT($N889,6)="tarief"),O889*Q889,S889&gt;0,IF(F889&lt;&gt;"",S889,"")),""),"")</f>
        <v/>
      </c>
      <c r="V889" s="4" t="str" cm="1">
        <f t="array" ref="V889">IF(AA889&lt;&gt;"ja",_xlfn.IFNA(_xlfn.IFS(AND(P889&lt;&gt;"",R889&lt;&gt;"",RIGHT($N889,6)="tarief"),P889*R889,T889&gt;0,T889),""),"")</f>
        <v/>
      </c>
      <c r="W889" s="4" t="str" cm="1">
        <f t="array" ref="W889">IFERROR(_xlfn.IFS(OR(F889="",LEFT(Methode_Keuze,4)="Geen"),"",AND(U889&lt;&gt;"",F889&lt;&gt;"Arbeidskosten"),ROUND(U889*VLOOKUP(F889,Tb_ProjectKosten[],MATCH(Tb_ProjectKosten[[#Headers],[Forfat_Percentage]],Tb_ProjectKosten[#Headers],0),0),2),AND(F889="Arbeidskosten",G889&lt;&gt;""),IFERROR(ROUND(U889*VLOOKUP(G889,Tb_KostenTypen[],3,0)*VLOOKUP(F889,Tb_ProjectKosten[],MATCH(Tb_ProjectKosten[[#Headers],[Forfat_Percentage]],Tb_ProjectKosten[#Headers],0),0),2),""),U889 &lt;=0,0),"")</f>
        <v/>
      </c>
      <c r="X889" s="4" t="str" cm="1">
        <f t="array" ref="X889">IFERROR(_xlfn.IFS(OR(F889="",LEFT(Methode_Keuze,4)="Geen"),"",AND(V889&lt;&gt;"",F889&lt;&gt;"Arbeidskosten"),ROUND(V889*VLOOKUP(F889,Tb_ProjectKosten[],MATCH(Tb_ProjectKosten[[#Headers],[Forfat_Percentage]],Tb_ProjectKosten[#Headers],0),0),2),AND(F889="Arbeidskosten",G889&lt;&gt;""),IFERROR(ROUND(V889*VLOOKUP(G889,Tb_KostenTypen[],3,0)*VLOOKUP(F889,Tb_ProjectKosten[],MATCH(Tb_ProjectKosten[[#Headers],[Forfat_Percentage]],Tb_ProjectKosten[#Headers],0),0),2),""),V889 &lt;=0,0),"")</f>
        <v/>
      </c>
      <c r="Y889" s="262"/>
      <c r="Z889" s="49"/>
      <c r="AA889" s="37" t="str" cm="1">
        <f t="array" ref="AA889">IFERROR(IF(INDEX(SubsidieTabel!$Q$1:$T$9,MATCH($F889,SubsidieTabel!$Q$1:$Q$9,0),IFERROR(MATCH(Methode_Keuze,SubsidieTabel!$Q$1:$T$1,0),2))&lt;&gt;1=TRUE,"ja",""),"")</f>
        <v/>
      </c>
    </row>
    <row r="890" spans="1:27" ht="15" customHeight="1" x14ac:dyDescent="0.25">
      <c r="A890" s="87"/>
      <c r="B890" s="219" t="str">
        <f>IF(A890&lt;&gt;"",_xlfn.MAXIFS($B$1:B889,$A$1:A889,A890)+1,"")</f>
        <v/>
      </c>
      <c r="C890" s="50"/>
      <c r="D890" s="50"/>
      <c r="E890" s="50"/>
      <c r="F890" s="50"/>
      <c r="G890" s="283"/>
      <c r="H890" s="296"/>
      <c r="I890" s="295"/>
      <c r="J890" s="295"/>
      <c r="K890" s="202"/>
      <c r="L890" s="202"/>
      <c r="M890" s="91" t="str">
        <f>IFERROR(VLOOKUP(H890,Lijsten!$H$1:$I$100,2,0),"")</f>
        <v/>
      </c>
      <c r="N890" s="91" t="str" cm="1">
        <f t="array" ref="N890">IFERROR(_xlfn.IFS(AND(LEFT(F890,6)="Arbeid",RIGHT(F890,3)&lt;&gt;"IKS"),IFERROR(VLOOKUP($G890,Tb_KostenTypen[],2,0),"tarief"),RIGHT(F890,3)="IKS","Uurtarief",LEFT(F890,6)="Arbeid","Uurtarief",AND(LEFT(F890,8)="Bijdrage",RIGHT(F890,15)="(vrijwilligers)"),"Vast tarief"),"")</f>
        <v/>
      </c>
      <c r="O890" s="92"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tarief",IF(LEFT(F890,8)="Bijdrage",VLOOKUP($F890,Tb_KostenTypen[],MATCH(Methode_Keuze,Tb_KostenTypen[#Headers],0),0),VLOOKUP($G890,Lijsten!L:O,4,0))),""),"")</f>
        <v/>
      </c>
      <c r="P890" s="92"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tarief",IF(LEFT(F890,8)="Bijdrage",VLOOKUP($F890,Tb_KostenTypen[],MATCH(Methode_Keuze,Tb_KostenTypen[#Headers],0),0),VLOOKUP($G890,Lijsten!L:O,4,0))),""),"")</f>
        <v/>
      </c>
      <c r="Q890" s="50"/>
      <c r="R890" s="50"/>
      <c r="S890" s="83"/>
      <c r="T890" s="51"/>
      <c r="U890" s="4" t="str" cm="1">
        <f t="array" ref="U890">IF(AA890&lt;&gt;"ja",_xlfn.IFNA(_xlfn.IFS(AND(O890&lt;&gt;"",F890&lt;&gt;"",RIGHT($N890,6)="tarief"),O890*Q890,S890&gt;0,IF(F890&lt;&gt;"",S890,"")),""),"")</f>
        <v/>
      </c>
      <c r="V890" s="4" t="str" cm="1">
        <f t="array" ref="V890">IF(AA890&lt;&gt;"ja",_xlfn.IFNA(_xlfn.IFS(AND(P890&lt;&gt;"",R890&lt;&gt;"",RIGHT($N890,6)="tarief"),P890*R890,T890&gt;0,T890),""),"")</f>
        <v/>
      </c>
      <c r="W890" s="4" t="str" cm="1">
        <f t="array" ref="W890">IFERROR(_xlfn.IFS(OR(F890="",LEFT(Methode_Keuze,4)="Geen"),"",AND(U890&lt;&gt;"",F890&lt;&gt;"Arbeidskosten"),ROUND(U890*VLOOKUP(F890,Tb_ProjectKosten[],MATCH(Tb_ProjectKosten[[#Headers],[Forfat_Percentage]],Tb_ProjectKosten[#Headers],0),0),2),AND(F890="Arbeidskosten",G890&lt;&gt;""),IFERROR(ROUND(U890*VLOOKUP(G890,Tb_KostenTypen[],3,0)*VLOOKUP(F890,Tb_ProjectKosten[],MATCH(Tb_ProjectKosten[[#Headers],[Forfat_Percentage]],Tb_ProjectKosten[#Headers],0),0),2),""),U890 &lt;=0,0),"")</f>
        <v/>
      </c>
      <c r="X890" s="4" t="str" cm="1">
        <f t="array" ref="X890">IFERROR(_xlfn.IFS(OR(F890="",LEFT(Methode_Keuze,4)="Geen"),"",AND(V890&lt;&gt;"",F890&lt;&gt;"Arbeidskosten"),ROUND(V890*VLOOKUP(F890,Tb_ProjectKosten[],MATCH(Tb_ProjectKosten[[#Headers],[Forfat_Percentage]],Tb_ProjectKosten[#Headers],0),0),2),AND(F890="Arbeidskosten",G890&lt;&gt;""),IFERROR(ROUND(V890*VLOOKUP(G890,Tb_KostenTypen[],3,0)*VLOOKUP(F890,Tb_ProjectKosten[],MATCH(Tb_ProjectKosten[[#Headers],[Forfat_Percentage]],Tb_ProjectKosten[#Headers],0),0),2),""),V890 &lt;=0,0),"")</f>
        <v/>
      </c>
      <c r="Y890" s="262"/>
      <c r="Z890" s="49"/>
      <c r="AA890" s="37" t="str" cm="1">
        <f t="array" ref="AA890">IFERROR(IF(INDEX(SubsidieTabel!$Q$1:$T$9,MATCH($F890,SubsidieTabel!$Q$1:$Q$9,0),IFERROR(MATCH(Methode_Keuze,SubsidieTabel!$Q$1:$T$1,0),2))&lt;&gt;1=TRUE,"ja",""),"")</f>
        <v/>
      </c>
    </row>
    <row r="891" spans="1:27" ht="15" customHeight="1" x14ac:dyDescent="0.25">
      <c r="A891" s="87"/>
      <c r="B891" s="219" t="str">
        <f>IF(A891&lt;&gt;"",_xlfn.MAXIFS($B$1:B890,$A$1:A890,A891)+1,"")</f>
        <v/>
      </c>
      <c r="C891" s="50"/>
      <c r="D891" s="50"/>
      <c r="E891" s="50"/>
      <c r="F891" s="50"/>
      <c r="G891" s="283"/>
      <c r="H891" s="296"/>
      <c r="I891" s="295"/>
      <c r="J891" s="295"/>
      <c r="K891" s="202"/>
      <c r="L891" s="202"/>
      <c r="M891" s="91" t="str">
        <f>IFERROR(VLOOKUP(H891,Lijsten!$H$1:$I$100,2,0),"")</f>
        <v/>
      </c>
      <c r="N891" s="91" t="str" cm="1">
        <f t="array" ref="N891">IFERROR(_xlfn.IFS(AND(LEFT(F891,6)="Arbeid",RIGHT(F891,3)&lt;&gt;"IKS"),IFERROR(VLOOKUP($G891,Tb_KostenTypen[],2,0),"tarief"),RIGHT(F891,3)="IKS","Uurtarief",LEFT(F891,6)="Arbeid","Uurtarief",AND(LEFT(F891,8)="Bijdrage",RIGHT(F891,15)="(vrijwilligers)"),"Vast tarief"),"")</f>
        <v/>
      </c>
      <c r="O891" s="92"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tarief",IF(LEFT(F891,8)="Bijdrage",VLOOKUP($F891,Tb_KostenTypen[],MATCH(Methode_Keuze,Tb_KostenTypen[#Headers],0),0),VLOOKUP($G891,Lijsten!L:O,4,0))),""),"")</f>
        <v/>
      </c>
      <c r="P891" s="92"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tarief",IF(LEFT(F891,8)="Bijdrage",VLOOKUP($F891,Tb_KostenTypen[],MATCH(Methode_Keuze,Tb_KostenTypen[#Headers],0),0),VLOOKUP($G891,Lijsten!L:O,4,0))),""),"")</f>
        <v/>
      </c>
      <c r="Q891" s="50"/>
      <c r="R891" s="50"/>
      <c r="S891" s="83"/>
      <c r="T891" s="51"/>
      <c r="U891" s="4" t="str" cm="1">
        <f t="array" ref="U891">IF(AA891&lt;&gt;"ja",_xlfn.IFNA(_xlfn.IFS(AND(O891&lt;&gt;"",F891&lt;&gt;"",RIGHT($N891,6)="tarief"),O891*Q891,S891&gt;0,IF(F891&lt;&gt;"",S891,"")),""),"")</f>
        <v/>
      </c>
      <c r="V891" s="4" t="str" cm="1">
        <f t="array" ref="V891">IF(AA891&lt;&gt;"ja",_xlfn.IFNA(_xlfn.IFS(AND(P891&lt;&gt;"",R891&lt;&gt;"",RIGHT($N891,6)="tarief"),P891*R891,T891&gt;0,T891),""),"")</f>
        <v/>
      </c>
      <c r="W891" s="4" t="str" cm="1">
        <f t="array" ref="W891">IFERROR(_xlfn.IFS(OR(F891="",LEFT(Methode_Keuze,4)="Geen"),"",AND(U891&lt;&gt;"",F891&lt;&gt;"Arbeidskosten"),ROUND(U891*VLOOKUP(F891,Tb_ProjectKosten[],MATCH(Tb_ProjectKosten[[#Headers],[Forfat_Percentage]],Tb_ProjectKosten[#Headers],0),0),2),AND(F891="Arbeidskosten",G891&lt;&gt;""),IFERROR(ROUND(U891*VLOOKUP(G891,Tb_KostenTypen[],3,0)*VLOOKUP(F891,Tb_ProjectKosten[],MATCH(Tb_ProjectKosten[[#Headers],[Forfat_Percentage]],Tb_ProjectKosten[#Headers],0),0),2),""),U891 &lt;=0,0),"")</f>
        <v/>
      </c>
      <c r="X891" s="4" t="str" cm="1">
        <f t="array" ref="X891">IFERROR(_xlfn.IFS(OR(F891="",LEFT(Methode_Keuze,4)="Geen"),"",AND(V891&lt;&gt;"",F891&lt;&gt;"Arbeidskosten"),ROUND(V891*VLOOKUP(F891,Tb_ProjectKosten[],MATCH(Tb_ProjectKosten[[#Headers],[Forfat_Percentage]],Tb_ProjectKosten[#Headers],0),0),2),AND(F891="Arbeidskosten",G891&lt;&gt;""),IFERROR(ROUND(V891*VLOOKUP(G891,Tb_KostenTypen[],3,0)*VLOOKUP(F891,Tb_ProjectKosten[],MATCH(Tb_ProjectKosten[[#Headers],[Forfat_Percentage]],Tb_ProjectKosten[#Headers],0),0),2),""),V891 &lt;=0,0),"")</f>
        <v/>
      </c>
      <c r="Y891" s="262"/>
      <c r="Z891" s="49"/>
      <c r="AA891" s="37" t="str" cm="1">
        <f t="array" ref="AA891">IFERROR(IF(INDEX(SubsidieTabel!$Q$1:$T$9,MATCH($F891,SubsidieTabel!$Q$1:$Q$9,0),IFERROR(MATCH(Methode_Keuze,SubsidieTabel!$Q$1:$T$1,0),2))&lt;&gt;1=TRUE,"ja",""),"")</f>
        <v/>
      </c>
    </row>
    <row r="892" spans="1:27" ht="15" customHeight="1" x14ac:dyDescent="0.25">
      <c r="A892" s="87"/>
      <c r="B892" s="219" t="str">
        <f>IF(A892&lt;&gt;"",_xlfn.MAXIFS($B$1:B891,$A$1:A891,A892)+1,"")</f>
        <v/>
      </c>
      <c r="C892" s="50"/>
      <c r="D892" s="50"/>
      <c r="E892" s="50"/>
      <c r="F892" s="50"/>
      <c r="G892" s="283"/>
      <c r="H892" s="296"/>
      <c r="I892" s="295"/>
      <c r="J892" s="295"/>
      <c r="K892" s="202"/>
      <c r="L892" s="202"/>
      <c r="M892" s="91" t="str">
        <f>IFERROR(VLOOKUP(H892,Lijsten!$H$1:$I$100,2,0),"")</f>
        <v/>
      </c>
      <c r="N892" s="91" t="str" cm="1">
        <f t="array" ref="N892">IFERROR(_xlfn.IFS(AND(LEFT(F892,6)="Arbeid",RIGHT(F892,3)&lt;&gt;"IKS"),IFERROR(VLOOKUP($G892,Tb_KostenTypen[],2,0),"tarief"),RIGHT(F892,3)="IKS","Uurtarief",LEFT(F892,6)="Arbeid","Uurtarief",AND(LEFT(F892,8)="Bijdrage",RIGHT(F892,15)="(vrijwilligers)"),"Vast tarief"),"")</f>
        <v/>
      </c>
      <c r="O892" s="92"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tarief",IF(LEFT(F892,8)="Bijdrage",VLOOKUP($F892,Tb_KostenTypen[],MATCH(Methode_Keuze,Tb_KostenTypen[#Headers],0),0),VLOOKUP($G892,Lijsten!L:O,4,0))),""),"")</f>
        <v/>
      </c>
      <c r="P892" s="92"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tarief",IF(LEFT(F892,8)="Bijdrage",VLOOKUP($F892,Tb_KostenTypen[],MATCH(Methode_Keuze,Tb_KostenTypen[#Headers],0),0),VLOOKUP($G892,Lijsten!L:O,4,0))),""),"")</f>
        <v/>
      </c>
      <c r="Q892" s="50"/>
      <c r="R892" s="50"/>
      <c r="S892" s="83"/>
      <c r="T892" s="51"/>
      <c r="U892" s="4" t="str" cm="1">
        <f t="array" ref="U892">IF(AA892&lt;&gt;"ja",_xlfn.IFNA(_xlfn.IFS(AND(O892&lt;&gt;"",F892&lt;&gt;"",RIGHT($N892,6)="tarief"),O892*Q892,S892&gt;0,IF(F892&lt;&gt;"",S892,"")),""),"")</f>
        <v/>
      </c>
      <c r="V892" s="4" t="str" cm="1">
        <f t="array" ref="V892">IF(AA892&lt;&gt;"ja",_xlfn.IFNA(_xlfn.IFS(AND(P892&lt;&gt;"",R892&lt;&gt;"",RIGHT($N892,6)="tarief"),P892*R892,T892&gt;0,T892),""),"")</f>
        <v/>
      </c>
      <c r="W892" s="4" t="str" cm="1">
        <f t="array" ref="W892">IFERROR(_xlfn.IFS(OR(F892="",LEFT(Methode_Keuze,4)="Geen"),"",AND(U892&lt;&gt;"",F892&lt;&gt;"Arbeidskosten"),ROUND(U892*VLOOKUP(F892,Tb_ProjectKosten[],MATCH(Tb_ProjectKosten[[#Headers],[Forfat_Percentage]],Tb_ProjectKosten[#Headers],0),0),2),AND(F892="Arbeidskosten",G892&lt;&gt;""),IFERROR(ROUND(U892*VLOOKUP(G892,Tb_KostenTypen[],3,0)*VLOOKUP(F892,Tb_ProjectKosten[],MATCH(Tb_ProjectKosten[[#Headers],[Forfat_Percentage]],Tb_ProjectKosten[#Headers],0),0),2),""),U892 &lt;=0,0),"")</f>
        <v/>
      </c>
      <c r="X892" s="4" t="str" cm="1">
        <f t="array" ref="X892">IFERROR(_xlfn.IFS(OR(F892="",LEFT(Methode_Keuze,4)="Geen"),"",AND(V892&lt;&gt;"",F892&lt;&gt;"Arbeidskosten"),ROUND(V892*VLOOKUP(F892,Tb_ProjectKosten[],MATCH(Tb_ProjectKosten[[#Headers],[Forfat_Percentage]],Tb_ProjectKosten[#Headers],0),0),2),AND(F892="Arbeidskosten",G892&lt;&gt;""),IFERROR(ROUND(V892*VLOOKUP(G892,Tb_KostenTypen[],3,0)*VLOOKUP(F892,Tb_ProjectKosten[],MATCH(Tb_ProjectKosten[[#Headers],[Forfat_Percentage]],Tb_ProjectKosten[#Headers],0),0),2),""),V892 &lt;=0,0),"")</f>
        <v/>
      </c>
      <c r="Y892" s="262"/>
      <c r="Z892" s="49"/>
      <c r="AA892" s="37" t="str" cm="1">
        <f t="array" ref="AA892">IFERROR(IF(INDEX(SubsidieTabel!$Q$1:$T$9,MATCH($F892,SubsidieTabel!$Q$1:$Q$9,0),IFERROR(MATCH(Methode_Keuze,SubsidieTabel!$Q$1:$T$1,0),2))&lt;&gt;1=TRUE,"ja",""),"")</f>
        <v/>
      </c>
    </row>
    <row r="893" spans="1:27" ht="15" customHeight="1" x14ac:dyDescent="0.25">
      <c r="A893" s="87"/>
      <c r="B893" s="219" t="str">
        <f>IF(A893&lt;&gt;"",_xlfn.MAXIFS($B$1:B892,$A$1:A892,A893)+1,"")</f>
        <v/>
      </c>
      <c r="C893" s="50"/>
      <c r="D893" s="50"/>
      <c r="E893" s="50"/>
      <c r="F893" s="50"/>
      <c r="G893" s="283"/>
      <c r="H893" s="296"/>
      <c r="I893" s="295"/>
      <c r="J893" s="295"/>
      <c r="K893" s="202"/>
      <c r="L893" s="202"/>
      <c r="M893" s="91" t="str">
        <f>IFERROR(VLOOKUP(H893,Lijsten!$H$1:$I$100,2,0),"")</f>
        <v/>
      </c>
      <c r="N893" s="91" t="str" cm="1">
        <f t="array" ref="N893">IFERROR(_xlfn.IFS(AND(LEFT(F893,6)="Arbeid",RIGHT(F893,3)&lt;&gt;"IKS"),IFERROR(VLOOKUP($G893,Tb_KostenTypen[],2,0),"tarief"),RIGHT(F893,3)="IKS","Uurtarief",LEFT(F893,6)="Arbeid","Uurtarief",AND(LEFT(F893,8)="Bijdrage",RIGHT(F893,15)="(vrijwilligers)"),"Vast tarief"),"")</f>
        <v/>
      </c>
      <c r="O893" s="92"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tarief",IF(LEFT(F893,8)="Bijdrage",VLOOKUP($F893,Tb_KostenTypen[],MATCH(Methode_Keuze,Tb_KostenTypen[#Headers],0),0),VLOOKUP($G893,Lijsten!L:O,4,0))),""),"")</f>
        <v/>
      </c>
      <c r="P893" s="92"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tarief",IF(LEFT(F893,8)="Bijdrage",VLOOKUP($F893,Tb_KostenTypen[],MATCH(Methode_Keuze,Tb_KostenTypen[#Headers],0),0),VLOOKUP($G893,Lijsten!L:O,4,0))),""),"")</f>
        <v/>
      </c>
      <c r="Q893" s="50"/>
      <c r="R893" s="50"/>
      <c r="S893" s="83"/>
      <c r="T893" s="51"/>
      <c r="U893" s="4" t="str" cm="1">
        <f t="array" ref="U893">IF(AA893&lt;&gt;"ja",_xlfn.IFNA(_xlfn.IFS(AND(O893&lt;&gt;"",F893&lt;&gt;"",RIGHT($N893,6)="tarief"),O893*Q893,S893&gt;0,IF(F893&lt;&gt;"",S893,"")),""),"")</f>
        <v/>
      </c>
      <c r="V893" s="4" t="str" cm="1">
        <f t="array" ref="V893">IF(AA893&lt;&gt;"ja",_xlfn.IFNA(_xlfn.IFS(AND(P893&lt;&gt;"",R893&lt;&gt;"",RIGHT($N893,6)="tarief"),P893*R893,T893&gt;0,T893),""),"")</f>
        <v/>
      </c>
      <c r="W893" s="4" t="str" cm="1">
        <f t="array" ref="W893">IFERROR(_xlfn.IFS(OR(F893="",LEFT(Methode_Keuze,4)="Geen"),"",AND(U893&lt;&gt;"",F893&lt;&gt;"Arbeidskosten"),ROUND(U893*VLOOKUP(F893,Tb_ProjectKosten[],MATCH(Tb_ProjectKosten[[#Headers],[Forfat_Percentage]],Tb_ProjectKosten[#Headers],0),0),2),AND(F893="Arbeidskosten",G893&lt;&gt;""),IFERROR(ROUND(U893*VLOOKUP(G893,Tb_KostenTypen[],3,0)*VLOOKUP(F893,Tb_ProjectKosten[],MATCH(Tb_ProjectKosten[[#Headers],[Forfat_Percentage]],Tb_ProjectKosten[#Headers],0),0),2),""),U893 &lt;=0,0),"")</f>
        <v/>
      </c>
      <c r="X893" s="4" t="str" cm="1">
        <f t="array" ref="X893">IFERROR(_xlfn.IFS(OR(F893="",LEFT(Methode_Keuze,4)="Geen"),"",AND(V893&lt;&gt;"",F893&lt;&gt;"Arbeidskosten"),ROUND(V893*VLOOKUP(F893,Tb_ProjectKosten[],MATCH(Tb_ProjectKosten[[#Headers],[Forfat_Percentage]],Tb_ProjectKosten[#Headers],0),0),2),AND(F893="Arbeidskosten",G893&lt;&gt;""),IFERROR(ROUND(V893*VLOOKUP(G893,Tb_KostenTypen[],3,0)*VLOOKUP(F893,Tb_ProjectKosten[],MATCH(Tb_ProjectKosten[[#Headers],[Forfat_Percentage]],Tb_ProjectKosten[#Headers],0),0),2),""),V893 &lt;=0,0),"")</f>
        <v/>
      </c>
      <c r="Y893" s="262"/>
      <c r="Z893" s="49"/>
      <c r="AA893" s="37" t="str" cm="1">
        <f t="array" ref="AA893">IFERROR(IF(INDEX(SubsidieTabel!$Q$1:$T$9,MATCH($F893,SubsidieTabel!$Q$1:$Q$9,0),IFERROR(MATCH(Methode_Keuze,SubsidieTabel!$Q$1:$T$1,0),2))&lt;&gt;1=TRUE,"ja",""),"")</f>
        <v/>
      </c>
    </row>
    <row r="894" spans="1:27" ht="15" customHeight="1" x14ac:dyDescent="0.25">
      <c r="A894" s="87"/>
      <c r="B894" s="219" t="str">
        <f>IF(A894&lt;&gt;"",_xlfn.MAXIFS($B$1:B893,$A$1:A893,A894)+1,"")</f>
        <v/>
      </c>
      <c r="C894" s="50"/>
      <c r="D894" s="50"/>
      <c r="E894" s="50"/>
      <c r="F894" s="50"/>
      <c r="G894" s="283"/>
      <c r="H894" s="296"/>
      <c r="I894" s="295"/>
      <c r="J894" s="295"/>
      <c r="K894" s="202"/>
      <c r="L894" s="202"/>
      <c r="M894" s="91" t="str">
        <f>IFERROR(VLOOKUP(H894,Lijsten!$H$1:$I$100,2,0),"")</f>
        <v/>
      </c>
      <c r="N894" s="91" t="str" cm="1">
        <f t="array" ref="N894">IFERROR(_xlfn.IFS(AND(LEFT(F894,6)="Arbeid",RIGHT(F894,3)&lt;&gt;"IKS"),IFERROR(VLOOKUP($G894,Tb_KostenTypen[],2,0),"tarief"),RIGHT(F894,3)="IKS","Uurtarief",LEFT(F894,6)="Arbeid","Uurtarief",AND(LEFT(F894,8)="Bijdrage",RIGHT(F894,15)="(vrijwilligers)"),"Vast tarief"),"")</f>
        <v/>
      </c>
      <c r="O894" s="92"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tarief",IF(LEFT(F894,8)="Bijdrage",VLOOKUP($F894,Tb_KostenTypen[],MATCH(Methode_Keuze,Tb_KostenTypen[#Headers],0),0),VLOOKUP($G894,Lijsten!L:O,4,0))),""),"")</f>
        <v/>
      </c>
      <c r="P894" s="92"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tarief",IF(LEFT(F894,8)="Bijdrage",VLOOKUP($F894,Tb_KostenTypen[],MATCH(Methode_Keuze,Tb_KostenTypen[#Headers],0),0),VLOOKUP($G894,Lijsten!L:O,4,0))),""),"")</f>
        <v/>
      </c>
      <c r="Q894" s="50"/>
      <c r="R894" s="50"/>
      <c r="S894" s="83"/>
      <c r="T894" s="51"/>
      <c r="U894" s="4" t="str" cm="1">
        <f t="array" ref="U894">IF(AA894&lt;&gt;"ja",_xlfn.IFNA(_xlfn.IFS(AND(O894&lt;&gt;"",F894&lt;&gt;"",RIGHT($N894,6)="tarief"),O894*Q894,S894&gt;0,IF(F894&lt;&gt;"",S894,"")),""),"")</f>
        <v/>
      </c>
      <c r="V894" s="4" t="str" cm="1">
        <f t="array" ref="V894">IF(AA894&lt;&gt;"ja",_xlfn.IFNA(_xlfn.IFS(AND(P894&lt;&gt;"",R894&lt;&gt;"",RIGHT($N894,6)="tarief"),P894*R894,T894&gt;0,T894),""),"")</f>
        <v/>
      </c>
      <c r="W894" s="4" t="str" cm="1">
        <f t="array" ref="W894">IFERROR(_xlfn.IFS(OR(F894="",LEFT(Methode_Keuze,4)="Geen"),"",AND(U894&lt;&gt;"",F894&lt;&gt;"Arbeidskosten"),ROUND(U894*VLOOKUP(F894,Tb_ProjectKosten[],MATCH(Tb_ProjectKosten[[#Headers],[Forfat_Percentage]],Tb_ProjectKosten[#Headers],0),0),2),AND(F894="Arbeidskosten",G894&lt;&gt;""),IFERROR(ROUND(U894*VLOOKUP(G894,Tb_KostenTypen[],3,0)*VLOOKUP(F894,Tb_ProjectKosten[],MATCH(Tb_ProjectKosten[[#Headers],[Forfat_Percentage]],Tb_ProjectKosten[#Headers],0),0),2),""),U894 &lt;=0,0),"")</f>
        <v/>
      </c>
      <c r="X894" s="4" t="str" cm="1">
        <f t="array" ref="X894">IFERROR(_xlfn.IFS(OR(F894="",LEFT(Methode_Keuze,4)="Geen"),"",AND(V894&lt;&gt;"",F894&lt;&gt;"Arbeidskosten"),ROUND(V894*VLOOKUP(F894,Tb_ProjectKosten[],MATCH(Tb_ProjectKosten[[#Headers],[Forfat_Percentage]],Tb_ProjectKosten[#Headers],0),0),2),AND(F894="Arbeidskosten",G894&lt;&gt;""),IFERROR(ROUND(V894*VLOOKUP(G894,Tb_KostenTypen[],3,0)*VLOOKUP(F894,Tb_ProjectKosten[],MATCH(Tb_ProjectKosten[[#Headers],[Forfat_Percentage]],Tb_ProjectKosten[#Headers],0),0),2),""),V894 &lt;=0,0),"")</f>
        <v/>
      </c>
      <c r="Y894" s="262"/>
      <c r="Z894" s="49"/>
      <c r="AA894" s="37" t="str" cm="1">
        <f t="array" ref="AA894">IFERROR(IF(INDEX(SubsidieTabel!$Q$1:$T$9,MATCH($F894,SubsidieTabel!$Q$1:$Q$9,0),IFERROR(MATCH(Methode_Keuze,SubsidieTabel!$Q$1:$T$1,0),2))&lt;&gt;1=TRUE,"ja",""),"")</f>
        <v/>
      </c>
    </row>
    <row r="895" spans="1:27" ht="15" customHeight="1" x14ac:dyDescent="0.25">
      <c r="A895" s="87"/>
      <c r="B895" s="219" t="str">
        <f>IF(A895&lt;&gt;"",_xlfn.MAXIFS($B$1:B894,$A$1:A894,A895)+1,"")</f>
        <v/>
      </c>
      <c r="C895" s="50"/>
      <c r="D895" s="50"/>
      <c r="E895" s="50"/>
      <c r="F895" s="50"/>
      <c r="G895" s="283"/>
      <c r="H895" s="296"/>
      <c r="I895" s="295"/>
      <c r="J895" s="295"/>
      <c r="K895" s="202"/>
      <c r="L895" s="202"/>
      <c r="M895" s="91" t="str">
        <f>IFERROR(VLOOKUP(H895,Lijsten!$H$1:$I$100,2,0),"")</f>
        <v/>
      </c>
      <c r="N895" s="91" t="str" cm="1">
        <f t="array" ref="N895">IFERROR(_xlfn.IFS(AND(LEFT(F895,6)="Arbeid",RIGHT(F895,3)&lt;&gt;"IKS"),IFERROR(VLOOKUP($G895,Tb_KostenTypen[],2,0),"tarief"),RIGHT(F895,3)="IKS","Uurtarief",LEFT(F895,6)="Arbeid","Uurtarief",AND(LEFT(F895,8)="Bijdrage",RIGHT(F895,15)="(vrijwilligers)"),"Vast tarief"),"")</f>
        <v/>
      </c>
      <c r="O895" s="92"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tarief",IF(LEFT(F895,8)="Bijdrage",VLOOKUP($F895,Tb_KostenTypen[],MATCH(Methode_Keuze,Tb_KostenTypen[#Headers],0),0),VLOOKUP($G895,Lijsten!L:O,4,0))),""),"")</f>
        <v/>
      </c>
      <c r="P895" s="92"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tarief",IF(LEFT(F895,8)="Bijdrage",VLOOKUP($F895,Tb_KostenTypen[],MATCH(Methode_Keuze,Tb_KostenTypen[#Headers],0),0),VLOOKUP($G895,Lijsten!L:O,4,0))),""),"")</f>
        <v/>
      </c>
      <c r="Q895" s="50"/>
      <c r="R895" s="50"/>
      <c r="S895" s="83"/>
      <c r="T895" s="51"/>
      <c r="U895" s="4" t="str" cm="1">
        <f t="array" ref="U895">IF(AA895&lt;&gt;"ja",_xlfn.IFNA(_xlfn.IFS(AND(O895&lt;&gt;"",F895&lt;&gt;"",RIGHT($N895,6)="tarief"),O895*Q895,S895&gt;0,IF(F895&lt;&gt;"",S895,"")),""),"")</f>
        <v/>
      </c>
      <c r="V895" s="4" t="str" cm="1">
        <f t="array" ref="V895">IF(AA895&lt;&gt;"ja",_xlfn.IFNA(_xlfn.IFS(AND(P895&lt;&gt;"",R895&lt;&gt;"",RIGHT($N895,6)="tarief"),P895*R895,T895&gt;0,T895),""),"")</f>
        <v/>
      </c>
      <c r="W895" s="4" t="str" cm="1">
        <f t="array" ref="W895">IFERROR(_xlfn.IFS(OR(F895="",LEFT(Methode_Keuze,4)="Geen"),"",AND(U895&lt;&gt;"",F895&lt;&gt;"Arbeidskosten"),ROUND(U895*VLOOKUP(F895,Tb_ProjectKosten[],MATCH(Tb_ProjectKosten[[#Headers],[Forfat_Percentage]],Tb_ProjectKosten[#Headers],0),0),2),AND(F895="Arbeidskosten",G895&lt;&gt;""),IFERROR(ROUND(U895*VLOOKUP(G895,Tb_KostenTypen[],3,0)*VLOOKUP(F895,Tb_ProjectKosten[],MATCH(Tb_ProjectKosten[[#Headers],[Forfat_Percentage]],Tb_ProjectKosten[#Headers],0),0),2),""),U895 &lt;=0,0),"")</f>
        <v/>
      </c>
      <c r="X895" s="4" t="str" cm="1">
        <f t="array" ref="X895">IFERROR(_xlfn.IFS(OR(F895="",LEFT(Methode_Keuze,4)="Geen"),"",AND(V895&lt;&gt;"",F895&lt;&gt;"Arbeidskosten"),ROUND(V895*VLOOKUP(F895,Tb_ProjectKosten[],MATCH(Tb_ProjectKosten[[#Headers],[Forfat_Percentage]],Tb_ProjectKosten[#Headers],0),0),2),AND(F895="Arbeidskosten",G895&lt;&gt;""),IFERROR(ROUND(V895*VLOOKUP(G895,Tb_KostenTypen[],3,0)*VLOOKUP(F895,Tb_ProjectKosten[],MATCH(Tb_ProjectKosten[[#Headers],[Forfat_Percentage]],Tb_ProjectKosten[#Headers],0),0),2),""),V895 &lt;=0,0),"")</f>
        <v/>
      </c>
      <c r="Y895" s="262"/>
      <c r="Z895" s="49"/>
      <c r="AA895" s="37" t="str" cm="1">
        <f t="array" ref="AA895">IFERROR(IF(INDEX(SubsidieTabel!$Q$1:$T$9,MATCH($F895,SubsidieTabel!$Q$1:$Q$9,0),IFERROR(MATCH(Methode_Keuze,SubsidieTabel!$Q$1:$T$1,0),2))&lt;&gt;1=TRUE,"ja",""),"")</f>
        <v/>
      </c>
    </row>
    <row r="896" spans="1:27" ht="15" customHeight="1" x14ac:dyDescent="0.25">
      <c r="A896" s="87"/>
      <c r="B896" s="219" t="str">
        <f>IF(A896&lt;&gt;"",_xlfn.MAXIFS($B$1:B895,$A$1:A895,A896)+1,"")</f>
        <v/>
      </c>
      <c r="C896" s="50"/>
      <c r="D896" s="50"/>
      <c r="E896" s="50"/>
      <c r="F896" s="50"/>
      <c r="G896" s="283"/>
      <c r="H896" s="296"/>
      <c r="I896" s="295"/>
      <c r="J896" s="295"/>
      <c r="K896" s="202"/>
      <c r="L896" s="202"/>
      <c r="M896" s="91" t="str">
        <f>IFERROR(VLOOKUP(H896,Lijsten!$H$1:$I$100,2,0),"")</f>
        <v/>
      </c>
      <c r="N896" s="91" t="str" cm="1">
        <f t="array" ref="N896">IFERROR(_xlfn.IFS(AND(LEFT(F896,6)="Arbeid",RIGHT(F896,3)&lt;&gt;"IKS"),IFERROR(VLOOKUP($G896,Tb_KostenTypen[],2,0),"tarief"),RIGHT(F896,3)="IKS","Uurtarief",LEFT(F896,6)="Arbeid","Uurtarief",AND(LEFT(F896,8)="Bijdrage",RIGHT(F896,15)="(vrijwilligers)"),"Vast tarief"),"")</f>
        <v/>
      </c>
      <c r="O896" s="92"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tarief",IF(LEFT(F896,8)="Bijdrage",VLOOKUP($F896,Tb_KostenTypen[],MATCH(Methode_Keuze,Tb_KostenTypen[#Headers],0),0),VLOOKUP($G896,Lijsten!L:O,4,0))),""),"")</f>
        <v/>
      </c>
      <c r="P896" s="92"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tarief",IF(LEFT(F896,8)="Bijdrage",VLOOKUP($F896,Tb_KostenTypen[],MATCH(Methode_Keuze,Tb_KostenTypen[#Headers],0),0),VLOOKUP($G896,Lijsten!L:O,4,0))),""),"")</f>
        <v/>
      </c>
      <c r="Q896" s="50"/>
      <c r="R896" s="50"/>
      <c r="S896" s="83"/>
      <c r="T896" s="51"/>
      <c r="U896" s="4" t="str" cm="1">
        <f t="array" ref="U896">IF(AA896&lt;&gt;"ja",_xlfn.IFNA(_xlfn.IFS(AND(O896&lt;&gt;"",F896&lt;&gt;"",RIGHT($N896,6)="tarief"),O896*Q896,S896&gt;0,IF(F896&lt;&gt;"",S896,"")),""),"")</f>
        <v/>
      </c>
      <c r="V896" s="4" t="str" cm="1">
        <f t="array" ref="V896">IF(AA896&lt;&gt;"ja",_xlfn.IFNA(_xlfn.IFS(AND(P896&lt;&gt;"",R896&lt;&gt;"",RIGHT($N896,6)="tarief"),P896*R896,T896&gt;0,T896),""),"")</f>
        <v/>
      </c>
      <c r="W896" s="4" t="str" cm="1">
        <f t="array" ref="W896">IFERROR(_xlfn.IFS(OR(F896="",LEFT(Methode_Keuze,4)="Geen"),"",AND(U896&lt;&gt;"",F896&lt;&gt;"Arbeidskosten"),ROUND(U896*VLOOKUP(F896,Tb_ProjectKosten[],MATCH(Tb_ProjectKosten[[#Headers],[Forfat_Percentage]],Tb_ProjectKosten[#Headers],0),0),2),AND(F896="Arbeidskosten",G896&lt;&gt;""),IFERROR(ROUND(U896*VLOOKUP(G896,Tb_KostenTypen[],3,0)*VLOOKUP(F896,Tb_ProjectKosten[],MATCH(Tb_ProjectKosten[[#Headers],[Forfat_Percentage]],Tb_ProjectKosten[#Headers],0),0),2),""),U896 &lt;=0,0),"")</f>
        <v/>
      </c>
      <c r="X896" s="4" t="str" cm="1">
        <f t="array" ref="X896">IFERROR(_xlfn.IFS(OR(F896="",LEFT(Methode_Keuze,4)="Geen"),"",AND(V896&lt;&gt;"",F896&lt;&gt;"Arbeidskosten"),ROUND(V896*VLOOKUP(F896,Tb_ProjectKosten[],MATCH(Tb_ProjectKosten[[#Headers],[Forfat_Percentage]],Tb_ProjectKosten[#Headers],0),0),2),AND(F896="Arbeidskosten",G896&lt;&gt;""),IFERROR(ROUND(V896*VLOOKUP(G896,Tb_KostenTypen[],3,0)*VLOOKUP(F896,Tb_ProjectKosten[],MATCH(Tb_ProjectKosten[[#Headers],[Forfat_Percentage]],Tb_ProjectKosten[#Headers],0),0),2),""),V896 &lt;=0,0),"")</f>
        <v/>
      </c>
      <c r="Y896" s="262"/>
      <c r="Z896" s="49"/>
      <c r="AA896" s="37" t="str" cm="1">
        <f t="array" ref="AA896">IFERROR(IF(INDEX(SubsidieTabel!$Q$1:$T$9,MATCH($F896,SubsidieTabel!$Q$1:$Q$9,0),IFERROR(MATCH(Methode_Keuze,SubsidieTabel!$Q$1:$T$1,0),2))&lt;&gt;1=TRUE,"ja",""),"")</f>
        <v/>
      </c>
    </row>
    <row r="897" spans="1:27" ht="15" customHeight="1" x14ac:dyDescent="0.25">
      <c r="A897" s="87"/>
      <c r="B897" s="219" t="str">
        <f>IF(A897&lt;&gt;"",_xlfn.MAXIFS($B$1:B896,$A$1:A896,A897)+1,"")</f>
        <v/>
      </c>
      <c r="C897" s="50"/>
      <c r="D897" s="50"/>
      <c r="E897" s="50"/>
      <c r="F897" s="50"/>
      <c r="G897" s="283"/>
      <c r="H897" s="296"/>
      <c r="I897" s="295"/>
      <c r="J897" s="295"/>
      <c r="K897" s="202"/>
      <c r="L897" s="202"/>
      <c r="M897" s="91" t="str">
        <f>IFERROR(VLOOKUP(H897,Lijsten!$H$1:$I$100,2,0),"")</f>
        <v/>
      </c>
      <c r="N897" s="91" t="str" cm="1">
        <f t="array" ref="N897">IFERROR(_xlfn.IFS(AND(LEFT(F897,6)="Arbeid",RIGHT(F897,3)&lt;&gt;"IKS"),IFERROR(VLOOKUP($G897,Tb_KostenTypen[],2,0),"tarief"),RIGHT(F897,3)="IKS","Uurtarief",LEFT(F897,6)="Arbeid","Uurtarief",AND(LEFT(F897,8)="Bijdrage",RIGHT(F897,15)="(vrijwilligers)"),"Vast tarief"),"")</f>
        <v/>
      </c>
      <c r="O897" s="92"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tarief",IF(LEFT(F897,8)="Bijdrage",VLOOKUP($F897,Tb_KostenTypen[],MATCH(Methode_Keuze,Tb_KostenTypen[#Headers],0),0),VLOOKUP($G897,Lijsten!L:O,4,0))),""),"")</f>
        <v/>
      </c>
      <c r="P897" s="92"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tarief",IF(LEFT(F897,8)="Bijdrage",VLOOKUP($F897,Tb_KostenTypen[],MATCH(Methode_Keuze,Tb_KostenTypen[#Headers],0),0),VLOOKUP($G897,Lijsten!L:O,4,0))),""),"")</f>
        <v/>
      </c>
      <c r="Q897" s="50"/>
      <c r="R897" s="50"/>
      <c r="S897" s="83"/>
      <c r="T897" s="51"/>
      <c r="U897" s="4" t="str" cm="1">
        <f t="array" ref="U897">IF(AA897&lt;&gt;"ja",_xlfn.IFNA(_xlfn.IFS(AND(O897&lt;&gt;"",F897&lt;&gt;"",RIGHT($N897,6)="tarief"),O897*Q897,S897&gt;0,IF(F897&lt;&gt;"",S897,"")),""),"")</f>
        <v/>
      </c>
      <c r="V897" s="4" t="str" cm="1">
        <f t="array" ref="V897">IF(AA897&lt;&gt;"ja",_xlfn.IFNA(_xlfn.IFS(AND(P897&lt;&gt;"",R897&lt;&gt;"",RIGHT($N897,6)="tarief"),P897*R897,T897&gt;0,T897),""),"")</f>
        <v/>
      </c>
      <c r="W897" s="4" t="str" cm="1">
        <f t="array" ref="W897">IFERROR(_xlfn.IFS(OR(F897="",LEFT(Methode_Keuze,4)="Geen"),"",AND(U897&lt;&gt;"",F897&lt;&gt;"Arbeidskosten"),ROUND(U897*VLOOKUP(F897,Tb_ProjectKosten[],MATCH(Tb_ProjectKosten[[#Headers],[Forfat_Percentage]],Tb_ProjectKosten[#Headers],0),0),2),AND(F897="Arbeidskosten",G897&lt;&gt;""),IFERROR(ROUND(U897*VLOOKUP(G897,Tb_KostenTypen[],3,0)*VLOOKUP(F897,Tb_ProjectKosten[],MATCH(Tb_ProjectKosten[[#Headers],[Forfat_Percentage]],Tb_ProjectKosten[#Headers],0),0),2),""),U897 &lt;=0,0),"")</f>
        <v/>
      </c>
      <c r="X897" s="4" t="str" cm="1">
        <f t="array" ref="X897">IFERROR(_xlfn.IFS(OR(F897="",LEFT(Methode_Keuze,4)="Geen"),"",AND(V897&lt;&gt;"",F897&lt;&gt;"Arbeidskosten"),ROUND(V897*VLOOKUP(F897,Tb_ProjectKosten[],MATCH(Tb_ProjectKosten[[#Headers],[Forfat_Percentage]],Tb_ProjectKosten[#Headers],0),0),2),AND(F897="Arbeidskosten",G897&lt;&gt;""),IFERROR(ROUND(V897*VLOOKUP(G897,Tb_KostenTypen[],3,0)*VLOOKUP(F897,Tb_ProjectKosten[],MATCH(Tb_ProjectKosten[[#Headers],[Forfat_Percentage]],Tb_ProjectKosten[#Headers],0),0),2),""),V897 &lt;=0,0),"")</f>
        <v/>
      </c>
      <c r="Y897" s="262"/>
      <c r="Z897" s="49"/>
      <c r="AA897" s="37" t="str" cm="1">
        <f t="array" ref="AA897">IFERROR(IF(INDEX(SubsidieTabel!$Q$1:$T$9,MATCH($F897,SubsidieTabel!$Q$1:$Q$9,0),IFERROR(MATCH(Methode_Keuze,SubsidieTabel!$Q$1:$T$1,0),2))&lt;&gt;1=TRUE,"ja",""),"")</f>
        <v/>
      </c>
    </row>
    <row r="898" spans="1:27" ht="15" customHeight="1" x14ac:dyDescent="0.25">
      <c r="A898" s="87"/>
      <c r="B898" s="219" t="str">
        <f>IF(A898&lt;&gt;"",_xlfn.MAXIFS($B$1:B897,$A$1:A897,A898)+1,"")</f>
        <v/>
      </c>
      <c r="C898" s="50"/>
      <c r="D898" s="50"/>
      <c r="E898" s="50"/>
      <c r="F898" s="50"/>
      <c r="G898" s="283"/>
      <c r="H898" s="296"/>
      <c r="I898" s="295"/>
      <c r="J898" s="295"/>
      <c r="K898" s="202"/>
      <c r="L898" s="202"/>
      <c r="M898" s="91" t="str">
        <f>IFERROR(VLOOKUP(H898,Lijsten!$H$1:$I$100,2,0),"")</f>
        <v/>
      </c>
      <c r="N898" s="91" t="str" cm="1">
        <f t="array" ref="N898">IFERROR(_xlfn.IFS(AND(LEFT(F898,6)="Arbeid",RIGHT(F898,3)&lt;&gt;"IKS"),IFERROR(VLOOKUP($G898,Tb_KostenTypen[],2,0),"tarief"),RIGHT(F898,3)="IKS","Uurtarief",LEFT(F898,6)="Arbeid","Uurtarief",AND(LEFT(F898,8)="Bijdrage",RIGHT(F898,15)="(vrijwilligers)"),"Vast tarief"),"")</f>
        <v/>
      </c>
      <c r="O898" s="92"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tarief",IF(LEFT(F898,8)="Bijdrage",VLOOKUP($F898,Tb_KostenTypen[],MATCH(Methode_Keuze,Tb_KostenTypen[#Headers],0),0),VLOOKUP($G898,Lijsten!L:O,4,0))),""),"")</f>
        <v/>
      </c>
      <c r="P898" s="92"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tarief",IF(LEFT(F898,8)="Bijdrage",VLOOKUP($F898,Tb_KostenTypen[],MATCH(Methode_Keuze,Tb_KostenTypen[#Headers],0),0),VLOOKUP($G898,Lijsten!L:O,4,0))),""),"")</f>
        <v/>
      </c>
      <c r="Q898" s="50"/>
      <c r="R898" s="50"/>
      <c r="S898" s="83"/>
      <c r="T898" s="51"/>
      <c r="U898" s="4" t="str" cm="1">
        <f t="array" ref="U898">IF(AA898&lt;&gt;"ja",_xlfn.IFNA(_xlfn.IFS(AND(O898&lt;&gt;"",F898&lt;&gt;"",RIGHT($N898,6)="tarief"),O898*Q898,S898&gt;0,IF(F898&lt;&gt;"",S898,"")),""),"")</f>
        <v/>
      </c>
      <c r="V898" s="4" t="str" cm="1">
        <f t="array" ref="V898">IF(AA898&lt;&gt;"ja",_xlfn.IFNA(_xlfn.IFS(AND(P898&lt;&gt;"",R898&lt;&gt;"",RIGHT($N898,6)="tarief"),P898*R898,T898&gt;0,T898),""),"")</f>
        <v/>
      </c>
      <c r="W898" s="4" t="str" cm="1">
        <f t="array" ref="W898">IFERROR(_xlfn.IFS(OR(F898="",LEFT(Methode_Keuze,4)="Geen"),"",AND(U898&lt;&gt;"",F898&lt;&gt;"Arbeidskosten"),ROUND(U898*VLOOKUP(F898,Tb_ProjectKosten[],MATCH(Tb_ProjectKosten[[#Headers],[Forfat_Percentage]],Tb_ProjectKosten[#Headers],0),0),2),AND(F898="Arbeidskosten",G898&lt;&gt;""),IFERROR(ROUND(U898*VLOOKUP(G898,Tb_KostenTypen[],3,0)*VLOOKUP(F898,Tb_ProjectKosten[],MATCH(Tb_ProjectKosten[[#Headers],[Forfat_Percentage]],Tb_ProjectKosten[#Headers],0),0),2),""),U898 &lt;=0,0),"")</f>
        <v/>
      </c>
      <c r="X898" s="4" t="str" cm="1">
        <f t="array" ref="X898">IFERROR(_xlfn.IFS(OR(F898="",LEFT(Methode_Keuze,4)="Geen"),"",AND(V898&lt;&gt;"",F898&lt;&gt;"Arbeidskosten"),ROUND(V898*VLOOKUP(F898,Tb_ProjectKosten[],MATCH(Tb_ProjectKosten[[#Headers],[Forfat_Percentage]],Tb_ProjectKosten[#Headers],0),0),2),AND(F898="Arbeidskosten",G898&lt;&gt;""),IFERROR(ROUND(V898*VLOOKUP(G898,Tb_KostenTypen[],3,0)*VLOOKUP(F898,Tb_ProjectKosten[],MATCH(Tb_ProjectKosten[[#Headers],[Forfat_Percentage]],Tb_ProjectKosten[#Headers],0),0),2),""),V898 &lt;=0,0),"")</f>
        <v/>
      </c>
      <c r="Y898" s="262"/>
      <c r="Z898" s="49"/>
      <c r="AA898" s="37" t="str" cm="1">
        <f t="array" ref="AA898">IFERROR(IF(INDEX(SubsidieTabel!$Q$1:$T$9,MATCH($F898,SubsidieTabel!$Q$1:$Q$9,0),IFERROR(MATCH(Methode_Keuze,SubsidieTabel!$Q$1:$T$1,0),2))&lt;&gt;1=TRUE,"ja",""),"")</f>
        <v/>
      </c>
    </row>
    <row r="899" spans="1:27" ht="15" customHeight="1" x14ac:dyDescent="0.25">
      <c r="A899" s="87"/>
      <c r="B899" s="219" t="str">
        <f>IF(A899&lt;&gt;"",_xlfn.MAXIFS($B$1:B898,$A$1:A898,A899)+1,"")</f>
        <v/>
      </c>
      <c r="C899" s="50"/>
      <c r="D899" s="50"/>
      <c r="E899" s="50"/>
      <c r="F899" s="50"/>
      <c r="G899" s="283"/>
      <c r="H899" s="296"/>
      <c r="I899" s="295"/>
      <c r="J899" s="295"/>
      <c r="K899" s="202"/>
      <c r="L899" s="202"/>
      <c r="M899" s="91" t="str">
        <f>IFERROR(VLOOKUP(H899,Lijsten!$H$1:$I$100,2,0),"")</f>
        <v/>
      </c>
      <c r="N899" s="91" t="str" cm="1">
        <f t="array" ref="N899">IFERROR(_xlfn.IFS(AND(LEFT(F899,6)="Arbeid",RIGHT(F899,3)&lt;&gt;"IKS"),IFERROR(VLOOKUP($G899,Tb_KostenTypen[],2,0),"tarief"),RIGHT(F899,3)="IKS","Uurtarief",LEFT(F899,6)="Arbeid","Uurtarief",AND(LEFT(F899,8)="Bijdrage",RIGHT(F899,15)="(vrijwilligers)"),"Vast tarief"),"")</f>
        <v/>
      </c>
      <c r="O899" s="92"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tarief",IF(LEFT(F899,8)="Bijdrage",VLOOKUP($F899,Tb_KostenTypen[],MATCH(Methode_Keuze,Tb_KostenTypen[#Headers],0),0),VLOOKUP($G899,Lijsten!L:O,4,0))),""),"")</f>
        <v/>
      </c>
      <c r="P899" s="92"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tarief",IF(LEFT(F899,8)="Bijdrage",VLOOKUP($F899,Tb_KostenTypen[],MATCH(Methode_Keuze,Tb_KostenTypen[#Headers],0),0),VLOOKUP($G899,Lijsten!L:O,4,0))),""),"")</f>
        <v/>
      </c>
      <c r="Q899" s="50"/>
      <c r="R899" s="50"/>
      <c r="S899" s="83"/>
      <c r="T899" s="51"/>
      <c r="U899" s="4" t="str" cm="1">
        <f t="array" ref="U899">IF(AA899&lt;&gt;"ja",_xlfn.IFNA(_xlfn.IFS(AND(O899&lt;&gt;"",F899&lt;&gt;"",RIGHT($N899,6)="tarief"),O899*Q899,S899&gt;0,IF(F899&lt;&gt;"",S899,"")),""),"")</f>
        <v/>
      </c>
      <c r="V899" s="4" t="str" cm="1">
        <f t="array" ref="V899">IF(AA899&lt;&gt;"ja",_xlfn.IFNA(_xlfn.IFS(AND(P899&lt;&gt;"",R899&lt;&gt;"",RIGHT($N899,6)="tarief"),P899*R899,T899&gt;0,T899),""),"")</f>
        <v/>
      </c>
      <c r="W899" s="4" t="str" cm="1">
        <f t="array" ref="W899">IFERROR(_xlfn.IFS(OR(F899="",LEFT(Methode_Keuze,4)="Geen"),"",AND(U899&lt;&gt;"",F899&lt;&gt;"Arbeidskosten"),ROUND(U899*VLOOKUP(F899,Tb_ProjectKosten[],MATCH(Tb_ProjectKosten[[#Headers],[Forfat_Percentage]],Tb_ProjectKosten[#Headers],0),0),2),AND(F899="Arbeidskosten",G899&lt;&gt;""),IFERROR(ROUND(U899*VLOOKUP(G899,Tb_KostenTypen[],3,0)*VLOOKUP(F899,Tb_ProjectKosten[],MATCH(Tb_ProjectKosten[[#Headers],[Forfat_Percentage]],Tb_ProjectKosten[#Headers],0),0),2),""),U899 &lt;=0,0),"")</f>
        <v/>
      </c>
      <c r="X899" s="4" t="str" cm="1">
        <f t="array" ref="X899">IFERROR(_xlfn.IFS(OR(F899="",LEFT(Methode_Keuze,4)="Geen"),"",AND(V899&lt;&gt;"",F899&lt;&gt;"Arbeidskosten"),ROUND(V899*VLOOKUP(F899,Tb_ProjectKosten[],MATCH(Tb_ProjectKosten[[#Headers],[Forfat_Percentage]],Tb_ProjectKosten[#Headers],0),0),2),AND(F899="Arbeidskosten",G899&lt;&gt;""),IFERROR(ROUND(V899*VLOOKUP(G899,Tb_KostenTypen[],3,0)*VLOOKUP(F899,Tb_ProjectKosten[],MATCH(Tb_ProjectKosten[[#Headers],[Forfat_Percentage]],Tb_ProjectKosten[#Headers],0),0),2),""),V899 &lt;=0,0),"")</f>
        <v/>
      </c>
      <c r="Y899" s="262"/>
      <c r="Z899" s="49"/>
      <c r="AA899" s="37" t="str" cm="1">
        <f t="array" ref="AA899">IFERROR(IF(INDEX(SubsidieTabel!$Q$1:$T$9,MATCH($F899,SubsidieTabel!$Q$1:$Q$9,0),IFERROR(MATCH(Methode_Keuze,SubsidieTabel!$Q$1:$T$1,0),2))&lt;&gt;1=TRUE,"ja",""),"")</f>
        <v/>
      </c>
    </row>
    <row r="900" spans="1:27" ht="15" customHeight="1" x14ac:dyDescent="0.25">
      <c r="A900" s="87"/>
      <c r="B900" s="219" t="str">
        <f>IF(A900&lt;&gt;"",_xlfn.MAXIFS($B$1:B899,$A$1:A899,A900)+1,"")</f>
        <v/>
      </c>
      <c r="C900" s="50"/>
      <c r="D900" s="50"/>
      <c r="E900" s="50"/>
      <c r="F900" s="50"/>
      <c r="G900" s="283"/>
      <c r="H900" s="296"/>
      <c r="I900" s="295"/>
      <c r="J900" s="295"/>
      <c r="K900" s="202"/>
      <c r="L900" s="202"/>
      <c r="M900" s="91" t="str">
        <f>IFERROR(VLOOKUP(H900,Lijsten!$H$1:$I$100,2,0),"")</f>
        <v/>
      </c>
      <c r="N900" s="91" t="str" cm="1">
        <f t="array" ref="N900">IFERROR(_xlfn.IFS(AND(LEFT(F900,6)="Arbeid",RIGHT(F900,3)&lt;&gt;"IKS"),IFERROR(VLOOKUP($G900,Tb_KostenTypen[],2,0),"tarief"),RIGHT(F900,3)="IKS","Uurtarief",LEFT(F900,6)="Arbeid","Uurtarief",AND(LEFT(F900,8)="Bijdrage",RIGHT(F900,15)="(vrijwilligers)"),"Vast tarief"),"")</f>
        <v/>
      </c>
      <c r="O900" s="92"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tarief",IF(LEFT(F900,8)="Bijdrage",VLOOKUP($F900,Tb_KostenTypen[],MATCH(Methode_Keuze,Tb_KostenTypen[#Headers],0),0),VLOOKUP($G900,Lijsten!L:O,4,0))),""),"")</f>
        <v/>
      </c>
      <c r="P900" s="92"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tarief",IF(LEFT(F900,8)="Bijdrage",VLOOKUP($F900,Tb_KostenTypen[],MATCH(Methode_Keuze,Tb_KostenTypen[#Headers],0),0),VLOOKUP($G900,Lijsten!L:O,4,0))),""),"")</f>
        <v/>
      </c>
      <c r="Q900" s="50"/>
      <c r="R900" s="50"/>
      <c r="S900" s="83"/>
      <c r="T900" s="51"/>
      <c r="U900" s="4" t="str" cm="1">
        <f t="array" ref="U900">IF(AA900&lt;&gt;"ja",_xlfn.IFNA(_xlfn.IFS(AND(O900&lt;&gt;"",F900&lt;&gt;"",RIGHT($N900,6)="tarief"),O900*Q900,S900&gt;0,IF(F900&lt;&gt;"",S900,"")),""),"")</f>
        <v/>
      </c>
      <c r="V900" s="4" t="str" cm="1">
        <f t="array" ref="V900">IF(AA900&lt;&gt;"ja",_xlfn.IFNA(_xlfn.IFS(AND(P900&lt;&gt;"",R900&lt;&gt;"",RIGHT($N900,6)="tarief"),P900*R900,T900&gt;0,T900),""),"")</f>
        <v/>
      </c>
      <c r="W900" s="4" t="str" cm="1">
        <f t="array" ref="W900">IFERROR(_xlfn.IFS(OR(F900="",LEFT(Methode_Keuze,4)="Geen"),"",AND(U900&lt;&gt;"",F900&lt;&gt;"Arbeidskosten"),ROUND(U900*VLOOKUP(F900,Tb_ProjectKosten[],MATCH(Tb_ProjectKosten[[#Headers],[Forfat_Percentage]],Tb_ProjectKosten[#Headers],0),0),2),AND(F900="Arbeidskosten",G900&lt;&gt;""),IFERROR(ROUND(U900*VLOOKUP(G900,Tb_KostenTypen[],3,0)*VLOOKUP(F900,Tb_ProjectKosten[],MATCH(Tb_ProjectKosten[[#Headers],[Forfat_Percentage]],Tb_ProjectKosten[#Headers],0),0),2),""),U900 &lt;=0,0),"")</f>
        <v/>
      </c>
      <c r="X900" s="4" t="str" cm="1">
        <f t="array" ref="X900">IFERROR(_xlfn.IFS(OR(F900="",LEFT(Methode_Keuze,4)="Geen"),"",AND(V900&lt;&gt;"",F900&lt;&gt;"Arbeidskosten"),ROUND(V900*VLOOKUP(F900,Tb_ProjectKosten[],MATCH(Tb_ProjectKosten[[#Headers],[Forfat_Percentage]],Tb_ProjectKosten[#Headers],0),0),2),AND(F900="Arbeidskosten",G900&lt;&gt;""),IFERROR(ROUND(V900*VLOOKUP(G900,Tb_KostenTypen[],3,0)*VLOOKUP(F900,Tb_ProjectKosten[],MATCH(Tb_ProjectKosten[[#Headers],[Forfat_Percentage]],Tb_ProjectKosten[#Headers],0),0),2),""),V900 &lt;=0,0),"")</f>
        <v/>
      </c>
      <c r="Y900" s="262"/>
      <c r="Z900" s="49"/>
      <c r="AA900" s="37" t="str" cm="1">
        <f t="array" ref="AA900">IFERROR(IF(INDEX(SubsidieTabel!$Q$1:$T$9,MATCH($F900,SubsidieTabel!$Q$1:$Q$9,0),IFERROR(MATCH(Methode_Keuze,SubsidieTabel!$Q$1:$T$1,0),2))&lt;&gt;1=TRUE,"ja",""),"")</f>
        <v/>
      </c>
    </row>
    <row r="901" spans="1:27" ht="15" customHeight="1" x14ac:dyDescent="0.25">
      <c r="A901" s="87"/>
      <c r="B901" s="219" t="str">
        <f>IF(A901&lt;&gt;"",_xlfn.MAXIFS($B$1:B900,$A$1:A900,A901)+1,"")</f>
        <v/>
      </c>
      <c r="C901" s="50"/>
      <c r="D901" s="50"/>
      <c r="E901" s="50"/>
      <c r="F901" s="50"/>
      <c r="G901" s="283"/>
      <c r="H901" s="296"/>
      <c r="I901" s="295"/>
      <c r="J901" s="295"/>
      <c r="K901" s="202"/>
      <c r="L901" s="202"/>
      <c r="M901" s="91" t="str">
        <f>IFERROR(VLOOKUP(H901,Lijsten!$H$1:$I$100,2,0),"")</f>
        <v/>
      </c>
      <c r="N901" s="91" t="str" cm="1">
        <f t="array" ref="N901">IFERROR(_xlfn.IFS(AND(LEFT(F901,6)="Arbeid",RIGHT(F901,3)&lt;&gt;"IKS"),IFERROR(VLOOKUP($G901,Tb_KostenTypen[],2,0),"tarief"),RIGHT(F901,3)="IKS","Uurtarief",LEFT(F901,6)="Arbeid","Uurtarief",AND(LEFT(F901,8)="Bijdrage",RIGHT(F901,15)="(vrijwilligers)"),"Vast tarief"),"")</f>
        <v/>
      </c>
      <c r="O901" s="92"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tarief",IF(LEFT(F901,8)="Bijdrage",VLOOKUP($F901,Tb_KostenTypen[],MATCH(Methode_Keuze,Tb_KostenTypen[#Headers],0),0),VLOOKUP($G901,Lijsten!L:O,4,0))),""),"")</f>
        <v/>
      </c>
      <c r="P901" s="92"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tarief",IF(LEFT(F901,8)="Bijdrage",VLOOKUP($F901,Tb_KostenTypen[],MATCH(Methode_Keuze,Tb_KostenTypen[#Headers],0),0),VLOOKUP($G901,Lijsten!L:O,4,0))),""),"")</f>
        <v/>
      </c>
      <c r="Q901" s="50"/>
      <c r="R901" s="50"/>
      <c r="S901" s="83"/>
      <c r="T901" s="51"/>
      <c r="U901" s="4" t="str" cm="1">
        <f t="array" ref="U901">IF(AA901&lt;&gt;"ja",_xlfn.IFNA(_xlfn.IFS(AND(O901&lt;&gt;"",F901&lt;&gt;"",RIGHT($N901,6)="tarief"),O901*Q901,S901&gt;0,IF(F901&lt;&gt;"",S901,"")),""),"")</f>
        <v/>
      </c>
      <c r="V901" s="4" t="str" cm="1">
        <f t="array" ref="V901">IF(AA901&lt;&gt;"ja",_xlfn.IFNA(_xlfn.IFS(AND(P901&lt;&gt;"",R901&lt;&gt;"",RIGHT($N901,6)="tarief"),P901*R901,T901&gt;0,T901),""),"")</f>
        <v/>
      </c>
      <c r="W901" s="4" t="str" cm="1">
        <f t="array" ref="W901">IFERROR(_xlfn.IFS(OR(F901="",LEFT(Methode_Keuze,4)="Geen"),"",AND(U901&lt;&gt;"",F901&lt;&gt;"Arbeidskosten"),ROUND(U901*VLOOKUP(F901,Tb_ProjectKosten[],MATCH(Tb_ProjectKosten[[#Headers],[Forfat_Percentage]],Tb_ProjectKosten[#Headers],0),0),2),AND(F901="Arbeidskosten",G901&lt;&gt;""),IFERROR(ROUND(U901*VLOOKUP(G901,Tb_KostenTypen[],3,0)*VLOOKUP(F901,Tb_ProjectKosten[],MATCH(Tb_ProjectKosten[[#Headers],[Forfat_Percentage]],Tb_ProjectKosten[#Headers],0),0),2),""),U901 &lt;=0,0),"")</f>
        <v/>
      </c>
      <c r="X901" s="4" t="str" cm="1">
        <f t="array" ref="X901">IFERROR(_xlfn.IFS(OR(F901="",LEFT(Methode_Keuze,4)="Geen"),"",AND(V901&lt;&gt;"",F901&lt;&gt;"Arbeidskosten"),ROUND(V901*VLOOKUP(F901,Tb_ProjectKosten[],MATCH(Tb_ProjectKosten[[#Headers],[Forfat_Percentage]],Tb_ProjectKosten[#Headers],0),0),2),AND(F901="Arbeidskosten",G901&lt;&gt;""),IFERROR(ROUND(V901*VLOOKUP(G901,Tb_KostenTypen[],3,0)*VLOOKUP(F901,Tb_ProjectKosten[],MATCH(Tb_ProjectKosten[[#Headers],[Forfat_Percentage]],Tb_ProjectKosten[#Headers],0),0),2),""),V901 &lt;=0,0),"")</f>
        <v/>
      </c>
      <c r="Y901" s="262"/>
      <c r="Z901" s="49"/>
      <c r="AA901" s="37" t="str" cm="1">
        <f t="array" ref="AA901">IFERROR(IF(INDEX(SubsidieTabel!$Q$1:$T$9,MATCH($F901,SubsidieTabel!$Q$1:$Q$9,0),IFERROR(MATCH(Methode_Keuze,SubsidieTabel!$Q$1:$T$1,0),2))&lt;&gt;1=TRUE,"ja",""),"")</f>
        <v/>
      </c>
    </row>
    <row r="902" spans="1:27" ht="15" customHeight="1" x14ac:dyDescent="0.25">
      <c r="A902" s="87"/>
      <c r="B902" s="219" t="str">
        <f>IF(A902&lt;&gt;"",_xlfn.MAXIFS($B$1:B901,$A$1:A901,A902)+1,"")</f>
        <v/>
      </c>
      <c r="C902" s="50"/>
      <c r="D902" s="50"/>
      <c r="E902" s="50"/>
      <c r="F902" s="50"/>
      <c r="G902" s="283"/>
      <c r="H902" s="296"/>
      <c r="I902" s="295"/>
      <c r="J902" s="295"/>
      <c r="K902" s="202"/>
      <c r="L902" s="202"/>
      <c r="M902" s="91" t="str">
        <f>IFERROR(VLOOKUP(H902,Lijsten!$H$1:$I$100,2,0),"")</f>
        <v/>
      </c>
      <c r="N902" s="91" t="str" cm="1">
        <f t="array" ref="N902">IFERROR(_xlfn.IFS(AND(LEFT(F902,6)="Arbeid",RIGHT(F902,3)&lt;&gt;"IKS"),IFERROR(VLOOKUP($G902,Tb_KostenTypen[],2,0),"tarief"),RIGHT(F902,3)="IKS","Uurtarief",LEFT(F902,6)="Arbeid","Uurtarief",AND(LEFT(F902,8)="Bijdrage",RIGHT(F902,15)="(vrijwilligers)"),"Vast tarief"),"")</f>
        <v/>
      </c>
      <c r="O902" s="92"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tarief",IF(LEFT(F902,8)="Bijdrage",VLOOKUP($F902,Tb_KostenTypen[],MATCH(Methode_Keuze,Tb_KostenTypen[#Headers],0),0),VLOOKUP($G902,Lijsten!L:O,4,0))),""),"")</f>
        <v/>
      </c>
      <c r="P902" s="92"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tarief",IF(LEFT(F902,8)="Bijdrage",VLOOKUP($F902,Tb_KostenTypen[],MATCH(Methode_Keuze,Tb_KostenTypen[#Headers],0),0),VLOOKUP($G902,Lijsten!L:O,4,0))),""),"")</f>
        <v/>
      </c>
      <c r="Q902" s="50"/>
      <c r="R902" s="50"/>
      <c r="S902" s="83"/>
      <c r="T902" s="51"/>
      <c r="U902" s="4" t="str" cm="1">
        <f t="array" ref="U902">IF(AA902&lt;&gt;"ja",_xlfn.IFNA(_xlfn.IFS(AND(O902&lt;&gt;"",F902&lt;&gt;"",RIGHT($N902,6)="tarief"),O902*Q902,S902&gt;0,IF(F902&lt;&gt;"",S902,"")),""),"")</f>
        <v/>
      </c>
      <c r="V902" s="4" t="str" cm="1">
        <f t="array" ref="V902">IF(AA902&lt;&gt;"ja",_xlfn.IFNA(_xlfn.IFS(AND(P902&lt;&gt;"",R902&lt;&gt;"",RIGHT($N902,6)="tarief"),P902*R902,T902&gt;0,T902),""),"")</f>
        <v/>
      </c>
      <c r="W902" s="4" t="str" cm="1">
        <f t="array" ref="W902">IFERROR(_xlfn.IFS(OR(F902="",LEFT(Methode_Keuze,4)="Geen"),"",AND(U902&lt;&gt;"",F902&lt;&gt;"Arbeidskosten"),ROUND(U902*VLOOKUP(F902,Tb_ProjectKosten[],MATCH(Tb_ProjectKosten[[#Headers],[Forfat_Percentage]],Tb_ProjectKosten[#Headers],0),0),2),AND(F902="Arbeidskosten",G902&lt;&gt;""),IFERROR(ROUND(U902*VLOOKUP(G902,Tb_KostenTypen[],3,0)*VLOOKUP(F902,Tb_ProjectKosten[],MATCH(Tb_ProjectKosten[[#Headers],[Forfat_Percentage]],Tb_ProjectKosten[#Headers],0),0),2),""),U902 &lt;=0,0),"")</f>
        <v/>
      </c>
      <c r="X902" s="4" t="str" cm="1">
        <f t="array" ref="X902">IFERROR(_xlfn.IFS(OR(F902="",LEFT(Methode_Keuze,4)="Geen"),"",AND(V902&lt;&gt;"",F902&lt;&gt;"Arbeidskosten"),ROUND(V902*VLOOKUP(F902,Tb_ProjectKosten[],MATCH(Tb_ProjectKosten[[#Headers],[Forfat_Percentage]],Tb_ProjectKosten[#Headers],0),0),2),AND(F902="Arbeidskosten",G902&lt;&gt;""),IFERROR(ROUND(V902*VLOOKUP(G902,Tb_KostenTypen[],3,0)*VLOOKUP(F902,Tb_ProjectKosten[],MATCH(Tb_ProjectKosten[[#Headers],[Forfat_Percentage]],Tb_ProjectKosten[#Headers],0),0),2),""),V902 &lt;=0,0),"")</f>
        <v/>
      </c>
      <c r="Y902" s="262"/>
      <c r="Z902" s="49"/>
      <c r="AA902" s="37" t="str" cm="1">
        <f t="array" ref="AA902">IFERROR(IF(INDEX(SubsidieTabel!$Q$1:$T$9,MATCH($F902,SubsidieTabel!$Q$1:$Q$9,0),IFERROR(MATCH(Methode_Keuze,SubsidieTabel!$Q$1:$T$1,0),2))&lt;&gt;1=TRUE,"ja",""),"")</f>
        <v/>
      </c>
    </row>
    <row r="903" spans="1:27" ht="15" customHeight="1" x14ac:dyDescent="0.25">
      <c r="A903" s="87"/>
      <c r="B903" s="219" t="str">
        <f>IF(A903&lt;&gt;"",_xlfn.MAXIFS($B$1:B902,$A$1:A902,A903)+1,"")</f>
        <v/>
      </c>
      <c r="C903" s="50"/>
      <c r="D903" s="50"/>
      <c r="E903" s="50"/>
      <c r="F903" s="50"/>
      <c r="G903" s="283"/>
      <c r="H903" s="296"/>
      <c r="I903" s="295"/>
      <c r="J903" s="295"/>
      <c r="K903" s="202"/>
      <c r="L903" s="202"/>
      <c r="M903" s="91" t="str">
        <f>IFERROR(VLOOKUP(H903,Lijsten!$H$1:$I$100,2,0),"")</f>
        <v/>
      </c>
      <c r="N903" s="91" t="str" cm="1">
        <f t="array" ref="N903">IFERROR(_xlfn.IFS(AND(LEFT(F903,6)="Arbeid",RIGHT(F903,3)&lt;&gt;"IKS"),IFERROR(VLOOKUP($G903,Tb_KostenTypen[],2,0),"tarief"),RIGHT(F903,3)="IKS","Uurtarief",LEFT(F903,6)="Arbeid","Uurtarief",AND(LEFT(F903,8)="Bijdrage",RIGHT(F903,15)="(vrijwilligers)"),"Vast tarief"),"")</f>
        <v/>
      </c>
      <c r="O903" s="92"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tarief",IF(LEFT(F903,8)="Bijdrage",VLOOKUP($F903,Tb_KostenTypen[],MATCH(Methode_Keuze,Tb_KostenTypen[#Headers],0),0),VLOOKUP($G903,Lijsten!L:O,4,0))),""),"")</f>
        <v/>
      </c>
      <c r="P903" s="92"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tarief",IF(LEFT(F903,8)="Bijdrage",VLOOKUP($F903,Tb_KostenTypen[],MATCH(Methode_Keuze,Tb_KostenTypen[#Headers],0),0),VLOOKUP($G903,Lijsten!L:O,4,0))),""),"")</f>
        <v/>
      </c>
      <c r="Q903" s="50"/>
      <c r="R903" s="50"/>
      <c r="S903" s="83"/>
      <c r="T903" s="51"/>
      <c r="U903" s="4" t="str" cm="1">
        <f t="array" ref="U903">IF(AA903&lt;&gt;"ja",_xlfn.IFNA(_xlfn.IFS(AND(O903&lt;&gt;"",F903&lt;&gt;"",RIGHT($N903,6)="tarief"),O903*Q903,S903&gt;0,IF(F903&lt;&gt;"",S903,"")),""),"")</f>
        <v/>
      </c>
      <c r="V903" s="4" t="str" cm="1">
        <f t="array" ref="V903">IF(AA903&lt;&gt;"ja",_xlfn.IFNA(_xlfn.IFS(AND(P903&lt;&gt;"",R903&lt;&gt;"",RIGHT($N903,6)="tarief"),P903*R903,T903&gt;0,T903),""),"")</f>
        <v/>
      </c>
      <c r="W903" s="4" t="str" cm="1">
        <f t="array" ref="W903">IFERROR(_xlfn.IFS(OR(F903="",LEFT(Methode_Keuze,4)="Geen"),"",AND(U903&lt;&gt;"",F903&lt;&gt;"Arbeidskosten"),ROUND(U903*VLOOKUP(F903,Tb_ProjectKosten[],MATCH(Tb_ProjectKosten[[#Headers],[Forfat_Percentage]],Tb_ProjectKosten[#Headers],0),0),2),AND(F903="Arbeidskosten",G903&lt;&gt;""),IFERROR(ROUND(U903*VLOOKUP(G903,Tb_KostenTypen[],3,0)*VLOOKUP(F903,Tb_ProjectKosten[],MATCH(Tb_ProjectKosten[[#Headers],[Forfat_Percentage]],Tb_ProjectKosten[#Headers],0),0),2),""),U903 &lt;=0,0),"")</f>
        <v/>
      </c>
      <c r="X903" s="4" t="str" cm="1">
        <f t="array" ref="X903">IFERROR(_xlfn.IFS(OR(F903="",LEFT(Methode_Keuze,4)="Geen"),"",AND(V903&lt;&gt;"",F903&lt;&gt;"Arbeidskosten"),ROUND(V903*VLOOKUP(F903,Tb_ProjectKosten[],MATCH(Tb_ProjectKosten[[#Headers],[Forfat_Percentage]],Tb_ProjectKosten[#Headers],0),0),2),AND(F903="Arbeidskosten",G903&lt;&gt;""),IFERROR(ROUND(V903*VLOOKUP(G903,Tb_KostenTypen[],3,0)*VLOOKUP(F903,Tb_ProjectKosten[],MATCH(Tb_ProjectKosten[[#Headers],[Forfat_Percentage]],Tb_ProjectKosten[#Headers],0),0),2),""),V903 &lt;=0,0),"")</f>
        <v/>
      </c>
      <c r="Y903" s="262"/>
      <c r="Z903" s="49"/>
      <c r="AA903" s="37" t="str" cm="1">
        <f t="array" ref="AA903">IFERROR(IF(INDEX(SubsidieTabel!$Q$1:$T$9,MATCH($F903,SubsidieTabel!$Q$1:$Q$9,0),IFERROR(MATCH(Methode_Keuze,SubsidieTabel!$Q$1:$T$1,0),2))&lt;&gt;1=TRUE,"ja",""),"")</f>
        <v/>
      </c>
    </row>
    <row r="904" spans="1:27" ht="15" customHeight="1" x14ac:dyDescent="0.25">
      <c r="A904" s="87"/>
      <c r="B904" s="219" t="str">
        <f>IF(A904&lt;&gt;"",_xlfn.MAXIFS($B$1:B903,$A$1:A903,A904)+1,"")</f>
        <v/>
      </c>
      <c r="C904" s="50"/>
      <c r="D904" s="50"/>
      <c r="E904" s="50"/>
      <c r="F904" s="50"/>
      <c r="G904" s="283"/>
      <c r="H904" s="296"/>
      <c r="I904" s="295"/>
      <c r="J904" s="295"/>
      <c r="K904" s="202"/>
      <c r="L904" s="202"/>
      <c r="M904" s="91" t="str">
        <f>IFERROR(VLOOKUP(H904,Lijsten!$H$1:$I$100,2,0),"")</f>
        <v/>
      </c>
      <c r="N904" s="91" t="str" cm="1">
        <f t="array" ref="N904">IFERROR(_xlfn.IFS(AND(LEFT(F904,6)="Arbeid",RIGHT(F904,3)&lt;&gt;"IKS"),IFERROR(VLOOKUP($G904,Tb_KostenTypen[],2,0),"tarief"),RIGHT(F904,3)="IKS","Uurtarief",LEFT(F904,6)="Arbeid","Uurtarief",AND(LEFT(F904,8)="Bijdrage",RIGHT(F904,15)="(vrijwilligers)"),"Vast tarief"),"")</f>
        <v/>
      </c>
      <c r="O904" s="92"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tarief",IF(LEFT(F904,8)="Bijdrage",VLOOKUP($F904,Tb_KostenTypen[],MATCH(Methode_Keuze,Tb_KostenTypen[#Headers],0),0),VLOOKUP($G904,Lijsten!L:O,4,0))),""),"")</f>
        <v/>
      </c>
      <c r="P904" s="92"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tarief",IF(LEFT(F904,8)="Bijdrage",VLOOKUP($F904,Tb_KostenTypen[],MATCH(Methode_Keuze,Tb_KostenTypen[#Headers],0),0),VLOOKUP($G904,Lijsten!L:O,4,0))),""),"")</f>
        <v/>
      </c>
      <c r="Q904" s="50"/>
      <c r="R904" s="50"/>
      <c r="S904" s="83"/>
      <c r="T904" s="51"/>
      <c r="U904" s="4" t="str" cm="1">
        <f t="array" ref="U904">IF(AA904&lt;&gt;"ja",_xlfn.IFNA(_xlfn.IFS(AND(O904&lt;&gt;"",F904&lt;&gt;"",RIGHT($N904,6)="tarief"),O904*Q904,S904&gt;0,IF(F904&lt;&gt;"",S904,"")),""),"")</f>
        <v/>
      </c>
      <c r="V904" s="4" t="str" cm="1">
        <f t="array" ref="V904">IF(AA904&lt;&gt;"ja",_xlfn.IFNA(_xlfn.IFS(AND(P904&lt;&gt;"",R904&lt;&gt;"",RIGHT($N904,6)="tarief"),P904*R904,T904&gt;0,T904),""),"")</f>
        <v/>
      </c>
      <c r="W904" s="4" t="str" cm="1">
        <f t="array" ref="W904">IFERROR(_xlfn.IFS(OR(F904="",LEFT(Methode_Keuze,4)="Geen"),"",AND(U904&lt;&gt;"",F904&lt;&gt;"Arbeidskosten"),ROUND(U904*VLOOKUP(F904,Tb_ProjectKosten[],MATCH(Tb_ProjectKosten[[#Headers],[Forfat_Percentage]],Tb_ProjectKosten[#Headers],0),0),2),AND(F904="Arbeidskosten",G904&lt;&gt;""),IFERROR(ROUND(U904*VLOOKUP(G904,Tb_KostenTypen[],3,0)*VLOOKUP(F904,Tb_ProjectKosten[],MATCH(Tb_ProjectKosten[[#Headers],[Forfat_Percentage]],Tb_ProjectKosten[#Headers],0),0),2),""),U904 &lt;=0,0),"")</f>
        <v/>
      </c>
      <c r="X904" s="4" t="str" cm="1">
        <f t="array" ref="X904">IFERROR(_xlfn.IFS(OR(F904="",LEFT(Methode_Keuze,4)="Geen"),"",AND(V904&lt;&gt;"",F904&lt;&gt;"Arbeidskosten"),ROUND(V904*VLOOKUP(F904,Tb_ProjectKosten[],MATCH(Tb_ProjectKosten[[#Headers],[Forfat_Percentage]],Tb_ProjectKosten[#Headers],0),0),2),AND(F904="Arbeidskosten",G904&lt;&gt;""),IFERROR(ROUND(V904*VLOOKUP(G904,Tb_KostenTypen[],3,0)*VLOOKUP(F904,Tb_ProjectKosten[],MATCH(Tb_ProjectKosten[[#Headers],[Forfat_Percentage]],Tb_ProjectKosten[#Headers],0),0),2),""),V904 &lt;=0,0),"")</f>
        <v/>
      </c>
      <c r="Y904" s="262"/>
      <c r="Z904" s="49"/>
      <c r="AA904" s="37" t="str" cm="1">
        <f t="array" ref="AA904">IFERROR(IF(INDEX(SubsidieTabel!$Q$1:$T$9,MATCH($F904,SubsidieTabel!$Q$1:$Q$9,0),IFERROR(MATCH(Methode_Keuze,SubsidieTabel!$Q$1:$T$1,0),2))&lt;&gt;1=TRUE,"ja",""),"")</f>
        <v/>
      </c>
    </row>
    <row r="905" spans="1:27" ht="15" customHeight="1" x14ac:dyDescent="0.25">
      <c r="A905" s="87"/>
      <c r="B905" s="219" t="str">
        <f>IF(A905&lt;&gt;"",_xlfn.MAXIFS($B$1:B904,$A$1:A904,A905)+1,"")</f>
        <v/>
      </c>
      <c r="C905" s="50"/>
      <c r="D905" s="50"/>
      <c r="E905" s="50"/>
      <c r="F905" s="50"/>
      <c r="G905" s="283"/>
      <c r="H905" s="296"/>
      <c r="I905" s="295"/>
      <c r="J905" s="295"/>
      <c r="K905" s="202"/>
      <c r="L905" s="202"/>
      <c r="M905" s="91" t="str">
        <f>IFERROR(VLOOKUP(H905,Lijsten!$H$1:$I$100,2,0),"")</f>
        <v/>
      </c>
      <c r="N905" s="91" t="str" cm="1">
        <f t="array" ref="N905">IFERROR(_xlfn.IFS(AND(LEFT(F905,6)="Arbeid",RIGHT(F905,3)&lt;&gt;"IKS"),IFERROR(VLOOKUP($G905,Tb_KostenTypen[],2,0),"tarief"),RIGHT(F905,3)="IKS","Uurtarief",LEFT(F905,6)="Arbeid","Uurtarief",AND(LEFT(F905,8)="Bijdrage",RIGHT(F905,15)="(vrijwilligers)"),"Vast tarief"),"")</f>
        <v/>
      </c>
      <c r="O905" s="92"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tarief",IF(LEFT(F905,8)="Bijdrage",VLOOKUP($F905,Tb_KostenTypen[],MATCH(Methode_Keuze,Tb_KostenTypen[#Headers],0),0),VLOOKUP($G905,Lijsten!L:O,4,0))),""),"")</f>
        <v/>
      </c>
      <c r="P905" s="92"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tarief",IF(LEFT(F905,8)="Bijdrage",VLOOKUP($F905,Tb_KostenTypen[],MATCH(Methode_Keuze,Tb_KostenTypen[#Headers],0),0),VLOOKUP($G905,Lijsten!L:O,4,0))),""),"")</f>
        <v/>
      </c>
      <c r="Q905" s="50"/>
      <c r="R905" s="50"/>
      <c r="S905" s="83"/>
      <c r="T905" s="51"/>
      <c r="U905" s="4" t="str" cm="1">
        <f t="array" ref="U905">IF(AA905&lt;&gt;"ja",_xlfn.IFNA(_xlfn.IFS(AND(O905&lt;&gt;"",F905&lt;&gt;"",RIGHT($N905,6)="tarief"),O905*Q905,S905&gt;0,IF(F905&lt;&gt;"",S905,"")),""),"")</f>
        <v/>
      </c>
      <c r="V905" s="4" t="str" cm="1">
        <f t="array" ref="V905">IF(AA905&lt;&gt;"ja",_xlfn.IFNA(_xlfn.IFS(AND(P905&lt;&gt;"",R905&lt;&gt;"",RIGHT($N905,6)="tarief"),P905*R905,T905&gt;0,T905),""),"")</f>
        <v/>
      </c>
      <c r="W905" s="4" t="str" cm="1">
        <f t="array" ref="W905">IFERROR(_xlfn.IFS(OR(F905="",LEFT(Methode_Keuze,4)="Geen"),"",AND(U905&lt;&gt;"",F905&lt;&gt;"Arbeidskosten"),ROUND(U905*VLOOKUP(F905,Tb_ProjectKosten[],MATCH(Tb_ProjectKosten[[#Headers],[Forfat_Percentage]],Tb_ProjectKosten[#Headers],0),0),2),AND(F905="Arbeidskosten",G905&lt;&gt;""),IFERROR(ROUND(U905*VLOOKUP(G905,Tb_KostenTypen[],3,0)*VLOOKUP(F905,Tb_ProjectKosten[],MATCH(Tb_ProjectKosten[[#Headers],[Forfat_Percentage]],Tb_ProjectKosten[#Headers],0),0),2),""),U905 &lt;=0,0),"")</f>
        <v/>
      </c>
      <c r="X905" s="4" t="str" cm="1">
        <f t="array" ref="X905">IFERROR(_xlfn.IFS(OR(F905="",LEFT(Methode_Keuze,4)="Geen"),"",AND(V905&lt;&gt;"",F905&lt;&gt;"Arbeidskosten"),ROUND(V905*VLOOKUP(F905,Tb_ProjectKosten[],MATCH(Tb_ProjectKosten[[#Headers],[Forfat_Percentage]],Tb_ProjectKosten[#Headers],0),0),2),AND(F905="Arbeidskosten",G905&lt;&gt;""),IFERROR(ROUND(V905*VLOOKUP(G905,Tb_KostenTypen[],3,0)*VLOOKUP(F905,Tb_ProjectKosten[],MATCH(Tb_ProjectKosten[[#Headers],[Forfat_Percentage]],Tb_ProjectKosten[#Headers],0),0),2),""),V905 &lt;=0,0),"")</f>
        <v/>
      </c>
      <c r="Y905" s="262"/>
      <c r="Z905" s="49"/>
      <c r="AA905" s="37" t="str" cm="1">
        <f t="array" ref="AA905">IFERROR(IF(INDEX(SubsidieTabel!$Q$1:$T$9,MATCH($F905,SubsidieTabel!$Q$1:$Q$9,0),IFERROR(MATCH(Methode_Keuze,SubsidieTabel!$Q$1:$T$1,0),2))&lt;&gt;1=TRUE,"ja",""),"")</f>
        <v/>
      </c>
    </row>
    <row r="906" spans="1:27" ht="15" customHeight="1" x14ac:dyDescent="0.25">
      <c r="A906" s="87"/>
      <c r="B906" s="219" t="str">
        <f>IF(A906&lt;&gt;"",_xlfn.MAXIFS($B$1:B905,$A$1:A905,A906)+1,"")</f>
        <v/>
      </c>
      <c r="C906" s="50"/>
      <c r="D906" s="50"/>
      <c r="E906" s="50"/>
      <c r="F906" s="50"/>
      <c r="G906" s="283"/>
      <c r="H906" s="296"/>
      <c r="I906" s="295"/>
      <c r="J906" s="295"/>
      <c r="K906" s="202"/>
      <c r="L906" s="202"/>
      <c r="M906" s="91" t="str">
        <f>IFERROR(VLOOKUP(H906,Lijsten!$H$1:$I$100,2,0),"")</f>
        <v/>
      </c>
      <c r="N906" s="91" t="str" cm="1">
        <f t="array" ref="N906">IFERROR(_xlfn.IFS(AND(LEFT(F906,6)="Arbeid",RIGHT(F906,3)&lt;&gt;"IKS"),IFERROR(VLOOKUP($G906,Tb_KostenTypen[],2,0),"tarief"),RIGHT(F906,3)="IKS","Uurtarief",LEFT(F906,6)="Arbeid","Uurtarief",AND(LEFT(F906,8)="Bijdrage",RIGHT(F906,15)="(vrijwilligers)"),"Vast tarief"),"")</f>
        <v/>
      </c>
      <c r="O906" s="92"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tarief",IF(LEFT(F906,8)="Bijdrage",VLOOKUP($F906,Tb_KostenTypen[],MATCH(Methode_Keuze,Tb_KostenTypen[#Headers],0),0),VLOOKUP($G906,Lijsten!L:O,4,0))),""),"")</f>
        <v/>
      </c>
      <c r="P906" s="92"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tarief",IF(LEFT(F906,8)="Bijdrage",VLOOKUP($F906,Tb_KostenTypen[],MATCH(Methode_Keuze,Tb_KostenTypen[#Headers],0),0),VLOOKUP($G906,Lijsten!L:O,4,0))),""),"")</f>
        <v/>
      </c>
      <c r="Q906" s="50"/>
      <c r="R906" s="50"/>
      <c r="S906" s="83"/>
      <c r="T906" s="51"/>
      <c r="U906" s="4" t="str" cm="1">
        <f t="array" ref="U906">IF(AA906&lt;&gt;"ja",_xlfn.IFNA(_xlfn.IFS(AND(O906&lt;&gt;"",F906&lt;&gt;"",RIGHT($N906,6)="tarief"),O906*Q906,S906&gt;0,IF(F906&lt;&gt;"",S906,"")),""),"")</f>
        <v/>
      </c>
      <c r="V906" s="4" t="str" cm="1">
        <f t="array" ref="V906">IF(AA906&lt;&gt;"ja",_xlfn.IFNA(_xlfn.IFS(AND(P906&lt;&gt;"",R906&lt;&gt;"",RIGHT($N906,6)="tarief"),P906*R906,T906&gt;0,T906),""),"")</f>
        <v/>
      </c>
      <c r="W906" s="4" t="str" cm="1">
        <f t="array" ref="W906">IFERROR(_xlfn.IFS(OR(F906="",LEFT(Methode_Keuze,4)="Geen"),"",AND(U906&lt;&gt;"",F906&lt;&gt;"Arbeidskosten"),ROUND(U906*VLOOKUP(F906,Tb_ProjectKosten[],MATCH(Tb_ProjectKosten[[#Headers],[Forfat_Percentage]],Tb_ProjectKosten[#Headers],0),0),2),AND(F906="Arbeidskosten",G906&lt;&gt;""),IFERROR(ROUND(U906*VLOOKUP(G906,Tb_KostenTypen[],3,0)*VLOOKUP(F906,Tb_ProjectKosten[],MATCH(Tb_ProjectKosten[[#Headers],[Forfat_Percentage]],Tb_ProjectKosten[#Headers],0),0),2),""),U906 &lt;=0,0),"")</f>
        <v/>
      </c>
      <c r="X906" s="4" t="str" cm="1">
        <f t="array" ref="X906">IFERROR(_xlfn.IFS(OR(F906="",LEFT(Methode_Keuze,4)="Geen"),"",AND(V906&lt;&gt;"",F906&lt;&gt;"Arbeidskosten"),ROUND(V906*VLOOKUP(F906,Tb_ProjectKosten[],MATCH(Tb_ProjectKosten[[#Headers],[Forfat_Percentage]],Tb_ProjectKosten[#Headers],0),0),2),AND(F906="Arbeidskosten",G906&lt;&gt;""),IFERROR(ROUND(V906*VLOOKUP(G906,Tb_KostenTypen[],3,0)*VLOOKUP(F906,Tb_ProjectKosten[],MATCH(Tb_ProjectKosten[[#Headers],[Forfat_Percentage]],Tb_ProjectKosten[#Headers],0),0),2),""),V906 &lt;=0,0),"")</f>
        <v/>
      </c>
      <c r="Y906" s="262"/>
      <c r="Z906" s="49"/>
      <c r="AA906" s="37" t="str" cm="1">
        <f t="array" ref="AA906">IFERROR(IF(INDEX(SubsidieTabel!$Q$1:$T$9,MATCH($F906,SubsidieTabel!$Q$1:$Q$9,0),IFERROR(MATCH(Methode_Keuze,SubsidieTabel!$Q$1:$T$1,0),2))&lt;&gt;1=TRUE,"ja",""),"")</f>
        <v/>
      </c>
    </row>
    <row r="907" spans="1:27" ht="15" customHeight="1" x14ac:dyDescent="0.25">
      <c r="A907" s="87"/>
      <c r="B907" s="219" t="str">
        <f>IF(A907&lt;&gt;"",_xlfn.MAXIFS($B$1:B906,$A$1:A906,A907)+1,"")</f>
        <v/>
      </c>
      <c r="C907" s="50"/>
      <c r="D907" s="50"/>
      <c r="E907" s="50"/>
      <c r="F907" s="50"/>
      <c r="G907" s="283"/>
      <c r="H907" s="296"/>
      <c r="I907" s="295"/>
      <c r="J907" s="295"/>
      <c r="K907" s="202"/>
      <c r="L907" s="202"/>
      <c r="M907" s="91" t="str">
        <f>IFERROR(VLOOKUP(H907,Lijsten!$H$1:$I$100,2,0),"")</f>
        <v/>
      </c>
      <c r="N907" s="91" t="str" cm="1">
        <f t="array" ref="N907">IFERROR(_xlfn.IFS(AND(LEFT(F907,6)="Arbeid",RIGHT(F907,3)&lt;&gt;"IKS"),IFERROR(VLOOKUP($G907,Tb_KostenTypen[],2,0),"tarief"),RIGHT(F907,3)="IKS","Uurtarief",LEFT(F907,6)="Arbeid","Uurtarief",AND(LEFT(F907,8)="Bijdrage",RIGHT(F907,15)="(vrijwilligers)"),"Vast tarief"),"")</f>
        <v/>
      </c>
      <c r="O907" s="92"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tarief",IF(LEFT(F907,8)="Bijdrage",VLOOKUP($F907,Tb_KostenTypen[],MATCH(Methode_Keuze,Tb_KostenTypen[#Headers],0),0),VLOOKUP($G907,Lijsten!L:O,4,0))),""),"")</f>
        <v/>
      </c>
      <c r="P907" s="92"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tarief",IF(LEFT(F907,8)="Bijdrage",VLOOKUP($F907,Tb_KostenTypen[],MATCH(Methode_Keuze,Tb_KostenTypen[#Headers],0),0),VLOOKUP($G907,Lijsten!L:O,4,0))),""),"")</f>
        <v/>
      </c>
      <c r="Q907" s="50"/>
      <c r="R907" s="50"/>
      <c r="S907" s="83"/>
      <c r="T907" s="51"/>
      <c r="U907" s="4" t="str" cm="1">
        <f t="array" ref="U907">IF(AA907&lt;&gt;"ja",_xlfn.IFNA(_xlfn.IFS(AND(O907&lt;&gt;"",F907&lt;&gt;"",RIGHT($N907,6)="tarief"),O907*Q907,S907&gt;0,IF(F907&lt;&gt;"",S907,"")),""),"")</f>
        <v/>
      </c>
      <c r="V907" s="4" t="str" cm="1">
        <f t="array" ref="V907">IF(AA907&lt;&gt;"ja",_xlfn.IFNA(_xlfn.IFS(AND(P907&lt;&gt;"",R907&lt;&gt;"",RIGHT($N907,6)="tarief"),P907*R907,T907&gt;0,T907),""),"")</f>
        <v/>
      </c>
      <c r="W907" s="4" t="str" cm="1">
        <f t="array" ref="W907">IFERROR(_xlfn.IFS(OR(F907="",LEFT(Methode_Keuze,4)="Geen"),"",AND(U907&lt;&gt;"",F907&lt;&gt;"Arbeidskosten"),ROUND(U907*VLOOKUP(F907,Tb_ProjectKosten[],MATCH(Tb_ProjectKosten[[#Headers],[Forfat_Percentage]],Tb_ProjectKosten[#Headers],0),0),2),AND(F907="Arbeidskosten",G907&lt;&gt;""),IFERROR(ROUND(U907*VLOOKUP(G907,Tb_KostenTypen[],3,0)*VLOOKUP(F907,Tb_ProjectKosten[],MATCH(Tb_ProjectKosten[[#Headers],[Forfat_Percentage]],Tb_ProjectKosten[#Headers],0),0),2),""),U907 &lt;=0,0),"")</f>
        <v/>
      </c>
      <c r="X907" s="4" t="str" cm="1">
        <f t="array" ref="X907">IFERROR(_xlfn.IFS(OR(F907="",LEFT(Methode_Keuze,4)="Geen"),"",AND(V907&lt;&gt;"",F907&lt;&gt;"Arbeidskosten"),ROUND(V907*VLOOKUP(F907,Tb_ProjectKosten[],MATCH(Tb_ProjectKosten[[#Headers],[Forfat_Percentage]],Tb_ProjectKosten[#Headers],0),0),2),AND(F907="Arbeidskosten",G907&lt;&gt;""),IFERROR(ROUND(V907*VLOOKUP(G907,Tb_KostenTypen[],3,0)*VLOOKUP(F907,Tb_ProjectKosten[],MATCH(Tb_ProjectKosten[[#Headers],[Forfat_Percentage]],Tb_ProjectKosten[#Headers],0),0),2),""),V907 &lt;=0,0),"")</f>
        <v/>
      </c>
      <c r="Y907" s="262"/>
      <c r="Z907" s="49"/>
      <c r="AA907" s="37" t="str" cm="1">
        <f t="array" ref="AA907">IFERROR(IF(INDEX(SubsidieTabel!$Q$1:$T$9,MATCH($F907,SubsidieTabel!$Q$1:$Q$9,0),IFERROR(MATCH(Methode_Keuze,SubsidieTabel!$Q$1:$T$1,0),2))&lt;&gt;1=TRUE,"ja",""),"")</f>
        <v/>
      </c>
    </row>
    <row r="908" spans="1:27" ht="15" customHeight="1" x14ac:dyDescent="0.25">
      <c r="A908" s="87"/>
      <c r="B908" s="219" t="str">
        <f>IF(A908&lt;&gt;"",_xlfn.MAXIFS($B$1:B907,$A$1:A907,A908)+1,"")</f>
        <v/>
      </c>
      <c r="C908" s="50"/>
      <c r="D908" s="50"/>
      <c r="E908" s="50"/>
      <c r="F908" s="50"/>
      <c r="G908" s="283"/>
      <c r="H908" s="296"/>
      <c r="I908" s="295"/>
      <c r="J908" s="295"/>
      <c r="K908" s="202"/>
      <c r="L908" s="202"/>
      <c r="M908" s="91" t="str">
        <f>IFERROR(VLOOKUP(H908,Lijsten!$H$1:$I$100,2,0),"")</f>
        <v/>
      </c>
      <c r="N908" s="91" t="str" cm="1">
        <f t="array" ref="N908">IFERROR(_xlfn.IFS(AND(LEFT(F908,6)="Arbeid",RIGHT(F908,3)&lt;&gt;"IKS"),IFERROR(VLOOKUP($G908,Tb_KostenTypen[],2,0),"tarief"),RIGHT(F908,3)="IKS","Uurtarief",LEFT(F908,6)="Arbeid","Uurtarief",AND(LEFT(F908,8)="Bijdrage",RIGHT(F908,15)="(vrijwilligers)"),"Vast tarief"),"")</f>
        <v/>
      </c>
      <c r="O908" s="92"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tarief",IF(LEFT(F908,8)="Bijdrage",VLOOKUP($F908,Tb_KostenTypen[],MATCH(Methode_Keuze,Tb_KostenTypen[#Headers],0),0),VLOOKUP($G908,Lijsten!L:O,4,0))),""),"")</f>
        <v/>
      </c>
      <c r="P908" s="92"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tarief",IF(LEFT(F908,8)="Bijdrage",VLOOKUP($F908,Tb_KostenTypen[],MATCH(Methode_Keuze,Tb_KostenTypen[#Headers],0),0),VLOOKUP($G908,Lijsten!L:O,4,0))),""),"")</f>
        <v/>
      </c>
      <c r="Q908" s="50"/>
      <c r="R908" s="50"/>
      <c r="S908" s="83"/>
      <c r="T908" s="51"/>
      <c r="U908" s="4" t="str" cm="1">
        <f t="array" ref="U908">IF(AA908&lt;&gt;"ja",_xlfn.IFNA(_xlfn.IFS(AND(O908&lt;&gt;"",F908&lt;&gt;"",RIGHT($N908,6)="tarief"),O908*Q908,S908&gt;0,IF(F908&lt;&gt;"",S908,"")),""),"")</f>
        <v/>
      </c>
      <c r="V908" s="4" t="str" cm="1">
        <f t="array" ref="V908">IF(AA908&lt;&gt;"ja",_xlfn.IFNA(_xlfn.IFS(AND(P908&lt;&gt;"",R908&lt;&gt;"",RIGHT($N908,6)="tarief"),P908*R908,T908&gt;0,T908),""),"")</f>
        <v/>
      </c>
      <c r="W908" s="4" t="str" cm="1">
        <f t="array" ref="W908">IFERROR(_xlfn.IFS(OR(F908="",LEFT(Methode_Keuze,4)="Geen"),"",AND(U908&lt;&gt;"",F908&lt;&gt;"Arbeidskosten"),ROUND(U908*VLOOKUP(F908,Tb_ProjectKosten[],MATCH(Tb_ProjectKosten[[#Headers],[Forfat_Percentage]],Tb_ProjectKosten[#Headers],0),0),2),AND(F908="Arbeidskosten",G908&lt;&gt;""),IFERROR(ROUND(U908*VLOOKUP(G908,Tb_KostenTypen[],3,0)*VLOOKUP(F908,Tb_ProjectKosten[],MATCH(Tb_ProjectKosten[[#Headers],[Forfat_Percentage]],Tb_ProjectKosten[#Headers],0),0),2),""),U908 &lt;=0,0),"")</f>
        <v/>
      </c>
      <c r="X908" s="4" t="str" cm="1">
        <f t="array" ref="X908">IFERROR(_xlfn.IFS(OR(F908="",LEFT(Methode_Keuze,4)="Geen"),"",AND(V908&lt;&gt;"",F908&lt;&gt;"Arbeidskosten"),ROUND(V908*VLOOKUP(F908,Tb_ProjectKosten[],MATCH(Tb_ProjectKosten[[#Headers],[Forfat_Percentage]],Tb_ProjectKosten[#Headers],0),0),2),AND(F908="Arbeidskosten",G908&lt;&gt;""),IFERROR(ROUND(V908*VLOOKUP(G908,Tb_KostenTypen[],3,0)*VLOOKUP(F908,Tb_ProjectKosten[],MATCH(Tb_ProjectKosten[[#Headers],[Forfat_Percentage]],Tb_ProjectKosten[#Headers],0),0),2),""),V908 &lt;=0,0),"")</f>
        <v/>
      </c>
      <c r="Y908" s="262"/>
      <c r="Z908" s="49"/>
      <c r="AA908" s="37" t="str" cm="1">
        <f t="array" ref="AA908">IFERROR(IF(INDEX(SubsidieTabel!$Q$1:$T$9,MATCH($F908,SubsidieTabel!$Q$1:$Q$9,0),IFERROR(MATCH(Methode_Keuze,SubsidieTabel!$Q$1:$T$1,0),2))&lt;&gt;1=TRUE,"ja",""),"")</f>
        <v/>
      </c>
    </row>
    <row r="909" spans="1:27" ht="15" customHeight="1" x14ac:dyDescent="0.25">
      <c r="A909" s="87"/>
      <c r="B909" s="219" t="str">
        <f>IF(A909&lt;&gt;"",_xlfn.MAXIFS($B$1:B908,$A$1:A908,A909)+1,"")</f>
        <v/>
      </c>
      <c r="C909" s="50"/>
      <c r="D909" s="50"/>
      <c r="E909" s="50"/>
      <c r="F909" s="50"/>
      <c r="G909" s="283"/>
      <c r="H909" s="296"/>
      <c r="I909" s="295"/>
      <c r="J909" s="295"/>
      <c r="K909" s="202"/>
      <c r="L909" s="202"/>
      <c r="M909" s="91" t="str">
        <f>IFERROR(VLOOKUP(H909,Lijsten!$H$1:$I$100,2,0),"")</f>
        <v/>
      </c>
      <c r="N909" s="91" t="str" cm="1">
        <f t="array" ref="N909">IFERROR(_xlfn.IFS(AND(LEFT(F909,6)="Arbeid",RIGHT(F909,3)&lt;&gt;"IKS"),IFERROR(VLOOKUP($G909,Tb_KostenTypen[],2,0),"tarief"),RIGHT(F909,3)="IKS","Uurtarief",LEFT(F909,6)="Arbeid","Uurtarief",AND(LEFT(F909,8)="Bijdrage",RIGHT(F909,15)="(vrijwilligers)"),"Vast tarief"),"")</f>
        <v/>
      </c>
      <c r="O909" s="92"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tarief",IF(LEFT(F909,8)="Bijdrage",VLOOKUP($F909,Tb_KostenTypen[],MATCH(Methode_Keuze,Tb_KostenTypen[#Headers],0),0),VLOOKUP($G909,Lijsten!L:O,4,0))),""),"")</f>
        <v/>
      </c>
      <c r="P909" s="92"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tarief",IF(LEFT(F909,8)="Bijdrage",VLOOKUP($F909,Tb_KostenTypen[],MATCH(Methode_Keuze,Tb_KostenTypen[#Headers],0),0),VLOOKUP($G909,Lijsten!L:O,4,0))),""),"")</f>
        <v/>
      </c>
      <c r="Q909" s="50"/>
      <c r="R909" s="50"/>
      <c r="S909" s="83"/>
      <c r="T909" s="51"/>
      <c r="U909" s="4" t="str" cm="1">
        <f t="array" ref="U909">IF(AA909&lt;&gt;"ja",_xlfn.IFNA(_xlfn.IFS(AND(O909&lt;&gt;"",F909&lt;&gt;"",RIGHT($N909,6)="tarief"),O909*Q909,S909&gt;0,IF(F909&lt;&gt;"",S909,"")),""),"")</f>
        <v/>
      </c>
      <c r="V909" s="4" t="str" cm="1">
        <f t="array" ref="V909">IF(AA909&lt;&gt;"ja",_xlfn.IFNA(_xlfn.IFS(AND(P909&lt;&gt;"",R909&lt;&gt;"",RIGHT($N909,6)="tarief"),P909*R909,T909&gt;0,T909),""),"")</f>
        <v/>
      </c>
      <c r="W909" s="4" t="str" cm="1">
        <f t="array" ref="W909">IFERROR(_xlfn.IFS(OR(F909="",LEFT(Methode_Keuze,4)="Geen"),"",AND(U909&lt;&gt;"",F909&lt;&gt;"Arbeidskosten"),ROUND(U909*VLOOKUP(F909,Tb_ProjectKosten[],MATCH(Tb_ProjectKosten[[#Headers],[Forfat_Percentage]],Tb_ProjectKosten[#Headers],0),0),2),AND(F909="Arbeidskosten",G909&lt;&gt;""),IFERROR(ROUND(U909*VLOOKUP(G909,Tb_KostenTypen[],3,0)*VLOOKUP(F909,Tb_ProjectKosten[],MATCH(Tb_ProjectKosten[[#Headers],[Forfat_Percentage]],Tb_ProjectKosten[#Headers],0),0),2),""),U909 &lt;=0,0),"")</f>
        <v/>
      </c>
      <c r="X909" s="4" t="str" cm="1">
        <f t="array" ref="X909">IFERROR(_xlfn.IFS(OR(F909="",LEFT(Methode_Keuze,4)="Geen"),"",AND(V909&lt;&gt;"",F909&lt;&gt;"Arbeidskosten"),ROUND(V909*VLOOKUP(F909,Tb_ProjectKosten[],MATCH(Tb_ProjectKosten[[#Headers],[Forfat_Percentage]],Tb_ProjectKosten[#Headers],0),0),2),AND(F909="Arbeidskosten",G909&lt;&gt;""),IFERROR(ROUND(V909*VLOOKUP(G909,Tb_KostenTypen[],3,0)*VLOOKUP(F909,Tb_ProjectKosten[],MATCH(Tb_ProjectKosten[[#Headers],[Forfat_Percentage]],Tb_ProjectKosten[#Headers],0),0),2),""),V909 &lt;=0,0),"")</f>
        <v/>
      </c>
      <c r="Y909" s="262"/>
      <c r="Z909" s="49"/>
      <c r="AA909" s="37" t="str" cm="1">
        <f t="array" ref="AA909">IFERROR(IF(INDEX(SubsidieTabel!$Q$1:$T$9,MATCH($F909,SubsidieTabel!$Q$1:$Q$9,0),IFERROR(MATCH(Methode_Keuze,SubsidieTabel!$Q$1:$T$1,0),2))&lt;&gt;1=TRUE,"ja",""),"")</f>
        <v/>
      </c>
    </row>
    <row r="910" spans="1:27" ht="15" customHeight="1" x14ac:dyDescent="0.25">
      <c r="A910" s="87"/>
      <c r="B910" s="219" t="str">
        <f>IF(A910&lt;&gt;"",_xlfn.MAXIFS($B$1:B909,$A$1:A909,A910)+1,"")</f>
        <v/>
      </c>
      <c r="C910" s="50"/>
      <c r="D910" s="50"/>
      <c r="E910" s="50"/>
      <c r="F910" s="50"/>
      <c r="G910" s="283"/>
      <c r="H910" s="296"/>
      <c r="I910" s="295"/>
      <c r="J910" s="295"/>
      <c r="K910" s="202"/>
      <c r="L910" s="202"/>
      <c r="M910" s="91" t="str">
        <f>IFERROR(VLOOKUP(H910,Lijsten!$H$1:$I$100,2,0),"")</f>
        <v/>
      </c>
      <c r="N910" s="91" t="str" cm="1">
        <f t="array" ref="N910">IFERROR(_xlfn.IFS(AND(LEFT(F910,6)="Arbeid",RIGHT(F910,3)&lt;&gt;"IKS"),IFERROR(VLOOKUP($G910,Tb_KostenTypen[],2,0),"tarief"),RIGHT(F910,3)="IKS","Uurtarief",LEFT(F910,6)="Arbeid","Uurtarief",AND(LEFT(F910,8)="Bijdrage",RIGHT(F910,15)="(vrijwilligers)"),"Vast tarief"),"")</f>
        <v/>
      </c>
      <c r="O910" s="92"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tarief",IF(LEFT(F910,8)="Bijdrage",VLOOKUP($F910,Tb_KostenTypen[],MATCH(Methode_Keuze,Tb_KostenTypen[#Headers],0),0),VLOOKUP($G910,Lijsten!L:O,4,0))),""),"")</f>
        <v/>
      </c>
      <c r="P910" s="92"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tarief",IF(LEFT(F910,8)="Bijdrage",VLOOKUP($F910,Tb_KostenTypen[],MATCH(Methode_Keuze,Tb_KostenTypen[#Headers],0),0),VLOOKUP($G910,Lijsten!L:O,4,0))),""),"")</f>
        <v/>
      </c>
      <c r="Q910" s="50"/>
      <c r="R910" s="50"/>
      <c r="S910" s="83"/>
      <c r="T910" s="51"/>
      <c r="U910" s="4" t="str" cm="1">
        <f t="array" ref="U910">IF(AA910&lt;&gt;"ja",_xlfn.IFNA(_xlfn.IFS(AND(O910&lt;&gt;"",F910&lt;&gt;"",RIGHT($N910,6)="tarief"),O910*Q910,S910&gt;0,IF(F910&lt;&gt;"",S910,"")),""),"")</f>
        <v/>
      </c>
      <c r="V910" s="4" t="str" cm="1">
        <f t="array" ref="V910">IF(AA910&lt;&gt;"ja",_xlfn.IFNA(_xlfn.IFS(AND(P910&lt;&gt;"",R910&lt;&gt;"",RIGHT($N910,6)="tarief"),P910*R910,T910&gt;0,T910),""),"")</f>
        <v/>
      </c>
      <c r="W910" s="4" t="str" cm="1">
        <f t="array" ref="W910">IFERROR(_xlfn.IFS(OR(F910="",LEFT(Methode_Keuze,4)="Geen"),"",AND(U910&lt;&gt;"",F910&lt;&gt;"Arbeidskosten"),ROUND(U910*VLOOKUP(F910,Tb_ProjectKosten[],MATCH(Tb_ProjectKosten[[#Headers],[Forfat_Percentage]],Tb_ProjectKosten[#Headers],0),0),2),AND(F910="Arbeidskosten",G910&lt;&gt;""),IFERROR(ROUND(U910*VLOOKUP(G910,Tb_KostenTypen[],3,0)*VLOOKUP(F910,Tb_ProjectKosten[],MATCH(Tb_ProjectKosten[[#Headers],[Forfat_Percentage]],Tb_ProjectKosten[#Headers],0),0),2),""),U910 &lt;=0,0),"")</f>
        <v/>
      </c>
      <c r="X910" s="4" t="str" cm="1">
        <f t="array" ref="X910">IFERROR(_xlfn.IFS(OR(F910="",LEFT(Methode_Keuze,4)="Geen"),"",AND(V910&lt;&gt;"",F910&lt;&gt;"Arbeidskosten"),ROUND(V910*VLOOKUP(F910,Tb_ProjectKosten[],MATCH(Tb_ProjectKosten[[#Headers],[Forfat_Percentage]],Tb_ProjectKosten[#Headers],0),0),2),AND(F910="Arbeidskosten",G910&lt;&gt;""),IFERROR(ROUND(V910*VLOOKUP(G910,Tb_KostenTypen[],3,0)*VLOOKUP(F910,Tb_ProjectKosten[],MATCH(Tb_ProjectKosten[[#Headers],[Forfat_Percentage]],Tb_ProjectKosten[#Headers],0),0),2),""),V910 &lt;=0,0),"")</f>
        <v/>
      </c>
      <c r="Y910" s="262"/>
      <c r="Z910" s="49"/>
      <c r="AA910" s="37" t="str" cm="1">
        <f t="array" ref="AA910">IFERROR(IF(INDEX(SubsidieTabel!$Q$1:$T$9,MATCH($F910,SubsidieTabel!$Q$1:$Q$9,0),IFERROR(MATCH(Methode_Keuze,SubsidieTabel!$Q$1:$T$1,0),2))&lt;&gt;1=TRUE,"ja",""),"")</f>
        <v/>
      </c>
    </row>
    <row r="911" spans="1:27" ht="15" customHeight="1" x14ac:dyDescent="0.25">
      <c r="A911" s="87"/>
      <c r="B911" s="219" t="str">
        <f>IF(A911&lt;&gt;"",_xlfn.MAXIFS($B$1:B910,$A$1:A910,A911)+1,"")</f>
        <v/>
      </c>
      <c r="C911" s="50"/>
      <c r="D911" s="50"/>
      <c r="E911" s="50"/>
      <c r="F911" s="50"/>
      <c r="G911" s="283"/>
      <c r="H911" s="296"/>
      <c r="I911" s="295"/>
      <c r="J911" s="295"/>
      <c r="K911" s="202"/>
      <c r="L911" s="202"/>
      <c r="M911" s="91" t="str">
        <f>IFERROR(VLOOKUP(H911,Lijsten!$H$1:$I$100,2,0),"")</f>
        <v/>
      </c>
      <c r="N911" s="91" t="str" cm="1">
        <f t="array" ref="N911">IFERROR(_xlfn.IFS(AND(LEFT(F911,6)="Arbeid",RIGHT(F911,3)&lt;&gt;"IKS"),IFERROR(VLOOKUP($G911,Tb_KostenTypen[],2,0),"tarief"),RIGHT(F911,3)="IKS","Uurtarief",LEFT(F911,6)="Arbeid","Uurtarief",AND(LEFT(F911,8)="Bijdrage",RIGHT(F911,15)="(vrijwilligers)"),"Vast tarief"),"")</f>
        <v/>
      </c>
      <c r="O911" s="92"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tarief",IF(LEFT(F911,8)="Bijdrage",VLOOKUP($F911,Tb_KostenTypen[],MATCH(Methode_Keuze,Tb_KostenTypen[#Headers],0),0),VLOOKUP($G911,Lijsten!L:O,4,0))),""),"")</f>
        <v/>
      </c>
      <c r="P911" s="92"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tarief",IF(LEFT(F911,8)="Bijdrage",VLOOKUP($F911,Tb_KostenTypen[],MATCH(Methode_Keuze,Tb_KostenTypen[#Headers],0),0),VLOOKUP($G911,Lijsten!L:O,4,0))),""),"")</f>
        <v/>
      </c>
      <c r="Q911" s="50"/>
      <c r="R911" s="50"/>
      <c r="S911" s="83"/>
      <c r="T911" s="51"/>
      <c r="U911" s="4" t="str" cm="1">
        <f t="array" ref="U911">IF(AA911&lt;&gt;"ja",_xlfn.IFNA(_xlfn.IFS(AND(O911&lt;&gt;"",F911&lt;&gt;"",RIGHT($N911,6)="tarief"),O911*Q911,S911&gt;0,IF(F911&lt;&gt;"",S911,"")),""),"")</f>
        <v/>
      </c>
      <c r="V911" s="4" t="str" cm="1">
        <f t="array" ref="V911">IF(AA911&lt;&gt;"ja",_xlfn.IFNA(_xlfn.IFS(AND(P911&lt;&gt;"",R911&lt;&gt;"",RIGHT($N911,6)="tarief"),P911*R911,T911&gt;0,T911),""),"")</f>
        <v/>
      </c>
      <c r="W911" s="4" t="str" cm="1">
        <f t="array" ref="W911">IFERROR(_xlfn.IFS(OR(F911="",LEFT(Methode_Keuze,4)="Geen"),"",AND(U911&lt;&gt;"",F911&lt;&gt;"Arbeidskosten"),ROUND(U911*VLOOKUP(F911,Tb_ProjectKosten[],MATCH(Tb_ProjectKosten[[#Headers],[Forfat_Percentage]],Tb_ProjectKosten[#Headers],0),0),2),AND(F911="Arbeidskosten",G911&lt;&gt;""),IFERROR(ROUND(U911*VLOOKUP(G911,Tb_KostenTypen[],3,0)*VLOOKUP(F911,Tb_ProjectKosten[],MATCH(Tb_ProjectKosten[[#Headers],[Forfat_Percentage]],Tb_ProjectKosten[#Headers],0),0),2),""),U911 &lt;=0,0),"")</f>
        <v/>
      </c>
      <c r="X911" s="4" t="str" cm="1">
        <f t="array" ref="X911">IFERROR(_xlfn.IFS(OR(F911="",LEFT(Methode_Keuze,4)="Geen"),"",AND(V911&lt;&gt;"",F911&lt;&gt;"Arbeidskosten"),ROUND(V911*VLOOKUP(F911,Tb_ProjectKosten[],MATCH(Tb_ProjectKosten[[#Headers],[Forfat_Percentage]],Tb_ProjectKosten[#Headers],0),0),2),AND(F911="Arbeidskosten",G911&lt;&gt;""),IFERROR(ROUND(V911*VLOOKUP(G911,Tb_KostenTypen[],3,0)*VLOOKUP(F911,Tb_ProjectKosten[],MATCH(Tb_ProjectKosten[[#Headers],[Forfat_Percentage]],Tb_ProjectKosten[#Headers],0),0),2),""),V911 &lt;=0,0),"")</f>
        <v/>
      </c>
      <c r="Y911" s="262"/>
      <c r="Z911" s="49"/>
      <c r="AA911" s="37" t="str" cm="1">
        <f t="array" ref="AA911">IFERROR(IF(INDEX(SubsidieTabel!$Q$1:$T$9,MATCH($F911,SubsidieTabel!$Q$1:$Q$9,0),IFERROR(MATCH(Methode_Keuze,SubsidieTabel!$Q$1:$T$1,0),2))&lt;&gt;1=TRUE,"ja",""),"")</f>
        <v/>
      </c>
    </row>
    <row r="912" spans="1:27" ht="15" customHeight="1" x14ac:dyDescent="0.25">
      <c r="A912" s="87"/>
      <c r="B912" s="219" t="str">
        <f>IF(A912&lt;&gt;"",_xlfn.MAXIFS($B$1:B911,$A$1:A911,A912)+1,"")</f>
        <v/>
      </c>
      <c r="C912" s="50"/>
      <c r="D912" s="50"/>
      <c r="E912" s="50"/>
      <c r="F912" s="50"/>
      <c r="G912" s="283"/>
      <c r="H912" s="296"/>
      <c r="I912" s="295"/>
      <c r="J912" s="295"/>
      <c r="K912" s="202"/>
      <c r="L912" s="202"/>
      <c r="M912" s="91" t="str">
        <f>IFERROR(VLOOKUP(H912,Lijsten!$H$1:$I$100,2,0),"")</f>
        <v/>
      </c>
      <c r="N912" s="91" t="str" cm="1">
        <f t="array" ref="N912">IFERROR(_xlfn.IFS(AND(LEFT(F912,6)="Arbeid",RIGHT(F912,3)&lt;&gt;"IKS"),IFERROR(VLOOKUP($G912,Tb_KostenTypen[],2,0),"tarief"),RIGHT(F912,3)="IKS","Uurtarief",LEFT(F912,6)="Arbeid","Uurtarief",AND(LEFT(F912,8)="Bijdrage",RIGHT(F912,15)="(vrijwilligers)"),"Vast tarief"),"")</f>
        <v/>
      </c>
      <c r="O912" s="92"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tarief",IF(LEFT(F912,8)="Bijdrage",VLOOKUP($F912,Tb_KostenTypen[],MATCH(Methode_Keuze,Tb_KostenTypen[#Headers],0),0),VLOOKUP($G912,Lijsten!L:O,4,0))),""),"")</f>
        <v/>
      </c>
      <c r="P912" s="92"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tarief",IF(LEFT(F912,8)="Bijdrage",VLOOKUP($F912,Tb_KostenTypen[],MATCH(Methode_Keuze,Tb_KostenTypen[#Headers],0),0),VLOOKUP($G912,Lijsten!L:O,4,0))),""),"")</f>
        <v/>
      </c>
      <c r="Q912" s="50"/>
      <c r="R912" s="50"/>
      <c r="S912" s="83"/>
      <c r="T912" s="51"/>
      <c r="U912" s="4" t="str" cm="1">
        <f t="array" ref="U912">IF(AA912&lt;&gt;"ja",_xlfn.IFNA(_xlfn.IFS(AND(O912&lt;&gt;"",F912&lt;&gt;"",RIGHT($N912,6)="tarief"),O912*Q912,S912&gt;0,IF(F912&lt;&gt;"",S912,"")),""),"")</f>
        <v/>
      </c>
      <c r="V912" s="4" t="str" cm="1">
        <f t="array" ref="V912">IF(AA912&lt;&gt;"ja",_xlfn.IFNA(_xlfn.IFS(AND(P912&lt;&gt;"",R912&lt;&gt;"",RIGHT($N912,6)="tarief"),P912*R912,T912&gt;0,T912),""),"")</f>
        <v/>
      </c>
      <c r="W912" s="4" t="str" cm="1">
        <f t="array" ref="W912">IFERROR(_xlfn.IFS(OR(F912="",LEFT(Methode_Keuze,4)="Geen"),"",AND(U912&lt;&gt;"",F912&lt;&gt;"Arbeidskosten"),ROUND(U912*VLOOKUP(F912,Tb_ProjectKosten[],MATCH(Tb_ProjectKosten[[#Headers],[Forfat_Percentage]],Tb_ProjectKosten[#Headers],0),0),2),AND(F912="Arbeidskosten",G912&lt;&gt;""),IFERROR(ROUND(U912*VLOOKUP(G912,Tb_KostenTypen[],3,0)*VLOOKUP(F912,Tb_ProjectKosten[],MATCH(Tb_ProjectKosten[[#Headers],[Forfat_Percentage]],Tb_ProjectKosten[#Headers],0),0),2),""),U912 &lt;=0,0),"")</f>
        <v/>
      </c>
      <c r="X912" s="4" t="str" cm="1">
        <f t="array" ref="X912">IFERROR(_xlfn.IFS(OR(F912="",LEFT(Methode_Keuze,4)="Geen"),"",AND(V912&lt;&gt;"",F912&lt;&gt;"Arbeidskosten"),ROUND(V912*VLOOKUP(F912,Tb_ProjectKosten[],MATCH(Tb_ProjectKosten[[#Headers],[Forfat_Percentage]],Tb_ProjectKosten[#Headers],0),0),2),AND(F912="Arbeidskosten",G912&lt;&gt;""),IFERROR(ROUND(V912*VLOOKUP(G912,Tb_KostenTypen[],3,0)*VLOOKUP(F912,Tb_ProjectKosten[],MATCH(Tb_ProjectKosten[[#Headers],[Forfat_Percentage]],Tb_ProjectKosten[#Headers],0),0),2),""),V912 &lt;=0,0),"")</f>
        <v/>
      </c>
      <c r="Y912" s="262"/>
      <c r="Z912" s="49"/>
      <c r="AA912" s="37" t="str" cm="1">
        <f t="array" ref="AA912">IFERROR(IF(INDEX(SubsidieTabel!$Q$1:$T$9,MATCH($F912,SubsidieTabel!$Q$1:$Q$9,0),IFERROR(MATCH(Methode_Keuze,SubsidieTabel!$Q$1:$T$1,0),2))&lt;&gt;1=TRUE,"ja",""),"")</f>
        <v/>
      </c>
    </row>
    <row r="913" spans="1:27" ht="15" customHeight="1" x14ac:dyDescent="0.25">
      <c r="A913" s="87"/>
      <c r="B913" s="219" t="str">
        <f>IF(A913&lt;&gt;"",_xlfn.MAXIFS($B$1:B912,$A$1:A912,A913)+1,"")</f>
        <v/>
      </c>
      <c r="C913" s="50"/>
      <c r="D913" s="50"/>
      <c r="E913" s="50"/>
      <c r="F913" s="50"/>
      <c r="G913" s="283"/>
      <c r="H913" s="296"/>
      <c r="I913" s="295"/>
      <c r="J913" s="295"/>
      <c r="K913" s="202"/>
      <c r="L913" s="202"/>
      <c r="M913" s="91" t="str">
        <f>IFERROR(VLOOKUP(H913,Lijsten!$H$1:$I$100,2,0),"")</f>
        <v/>
      </c>
      <c r="N913" s="91" t="str" cm="1">
        <f t="array" ref="N913">IFERROR(_xlfn.IFS(AND(LEFT(F913,6)="Arbeid",RIGHT(F913,3)&lt;&gt;"IKS"),IFERROR(VLOOKUP($G913,Tb_KostenTypen[],2,0),"tarief"),RIGHT(F913,3)="IKS","Uurtarief",LEFT(F913,6)="Arbeid","Uurtarief",AND(LEFT(F913,8)="Bijdrage",RIGHT(F913,15)="(vrijwilligers)"),"Vast tarief"),"")</f>
        <v/>
      </c>
      <c r="O913" s="92"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tarief",IF(LEFT(F913,8)="Bijdrage",VLOOKUP($F913,Tb_KostenTypen[],MATCH(Methode_Keuze,Tb_KostenTypen[#Headers],0),0),VLOOKUP($G913,Lijsten!L:O,4,0))),""),"")</f>
        <v/>
      </c>
      <c r="P913" s="92"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tarief",IF(LEFT(F913,8)="Bijdrage",VLOOKUP($F913,Tb_KostenTypen[],MATCH(Methode_Keuze,Tb_KostenTypen[#Headers],0),0),VLOOKUP($G913,Lijsten!L:O,4,0))),""),"")</f>
        <v/>
      </c>
      <c r="Q913" s="50"/>
      <c r="R913" s="50"/>
      <c r="S913" s="83"/>
      <c r="T913" s="51"/>
      <c r="U913" s="4" t="str" cm="1">
        <f t="array" ref="U913">IF(AA913&lt;&gt;"ja",_xlfn.IFNA(_xlfn.IFS(AND(O913&lt;&gt;"",F913&lt;&gt;"",RIGHT($N913,6)="tarief"),O913*Q913,S913&gt;0,IF(F913&lt;&gt;"",S913,"")),""),"")</f>
        <v/>
      </c>
      <c r="V913" s="4" t="str" cm="1">
        <f t="array" ref="V913">IF(AA913&lt;&gt;"ja",_xlfn.IFNA(_xlfn.IFS(AND(P913&lt;&gt;"",R913&lt;&gt;"",RIGHT($N913,6)="tarief"),P913*R913,T913&gt;0,T913),""),"")</f>
        <v/>
      </c>
      <c r="W913" s="4" t="str" cm="1">
        <f t="array" ref="W913">IFERROR(_xlfn.IFS(OR(F913="",LEFT(Methode_Keuze,4)="Geen"),"",AND(U913&lt;&gt;"",F913&lt;&gt;"Arbeidskosten"),ROUND(U913*VLOOKUP(F913,Tb_ProjectKosten[],MATCH(Tb_ProjectKosten[[#Headers],[Forfat_Percentage]],Tb_ProjectKosten[#Headers],0),0),2),AND(F913="Arbeidskosten",G913&lt;&gt;""),IFERROR(ROUND(U913*VLOOKUP(G913,Tb_KostenTypen[],3,0)*VLOOKUP(F913,Tb_ProjectKosten[],MATCH(Tb_ProjectKosten[[#Headers],[Forfat_Percentage]],Tb_ProjectKosten[#Headers],0),0),2),""),U913 &lt;=0,0),"")</f>
        <v/>
      </c>
      <c r="X913" s="4" t="str" cm="1">
        <f t="array" ref="X913">IFERROR(_xlfn.IFS(OR(F913="",LEFT(Methode_Keuze,4)="Geen"),"",AND(V913&lt;&gt;"",F913&lt;&gt;"Arbeidskosten"),ROUND(V913*VLOOKUP(F913,Tb_ProjectKosten[],MATCH(Tb_ProjectKosten[[#Headers],[Forfat_Percentage]],Tb_ProjectKosten[#Headers],0),0),2),AND(F913="Arbeidskosten",G913&lt;&gt;""),IFERROR(ROUND(V913*VLOOKUP(G913,Tb_KostenTypen[],3,0)*VLOOKUP(F913,Tb_ProjectKosten[],MATCH(Tb_ProjectKosten[[#Headers],[Forfat_Percentage]],Tb_ProjectKosten[#Headers],0),0),2),""),V913 &lt;=0,0),"")</f>
        <v/>
      </c>
      <c r="Y913" s="262"/>
      <c r="Z913" s="49"/>
      <c r="AA913" s="37" t="str" cm="1">
        <f t="array" ref="AA913">IFERROR(IF(INDEX(SubsidieTabel!$Q$1:$T$9,MATCH($F913,SubsidieTabel!$Q$1:$Q$9,0),IFERROR(MATCH(Methode_Keuze,SubsidieTabel!$Q$1:$T$1,0),2))&lt;&gt;1=TRUE,"ja",""),"")</f>
        <v/>
      </c>
    </row>
    <row r="914" spans="1:27" ht="15" customHeight="1" x14ac:dyDescent="0.25">
      <c r="A914" s="87"/>
      <c r="B914" s="219" t="str">
        <f>IF(A914&lt;&gt;"",_xlfn.MAXIFS($B$1:B913,$A$1:A913,A914)+1,"")</f>
        <v/>
      </c>
      <c r="C914" s="50"/>
      <c r="D914" s="50"/>
      <c r="E914" s="50"/>
      <c r="F914" s="50"/>
      <c r="G914" s="283"/>
      <c r="H914" s="296"/>
      <c r="I914" s="295"/>
      <c r="J914" s="295"/>
      <c r="K914" s="202"/>
      <c r="L914" s="202"/>
      <c r="M914" s="91" t="str">
        <f>IFERROR(VLOOKUP(H914,Lijsten!$H$1:$I$100,2,0),"")</f>
        <v/>
      </c>
      <c r="N914" s="91" t="str" cm="1">
        <f t="array" ref="N914">IFERROR(_xlfn.IFS(AND(LEFT(F914,6)="Arbeid",RIGHT(F914,3)&lt;&gt;"IKS"),IFERROR(VLOOKUP($G914,Tb_KostenTypen[],2,0),"tarief"),RIGHT(F914,3)="IKS","Uurtarief",LEFT(F914,6)="Arbeid","Uurtarief",AND(LEFT(F914,8)="Bijdrage",RIGHT(F914,15)="(vrijwilligers)"),"Vast tarief"),"")</f>
        <v/>
      </c>
      <c r="O914" s="92"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tarief",IF(LEFT(F914,8)="Bijdrage",VLOOKUP($F914,Tb_KostenTypen[],MATCH(Methode_Keuze,Tb_KostenTypen[#Headers],0),0),VLOOKUP($G914,Lijsten!L:O,4,0))),""),"")</f>
        <v/>
      </c>
      <c r="P914" s="92"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tarief",IF(LEFT(F914,8)="Bijdrage",VLOOKUP($F914,Tb_KostenTypen[],MATCH(Methode_Keuze,Tb_KostenTypen[#Headers],0),0),VLOOKUP($G914,Lijsten!L:O,4,0))),""),"")</f>
        <v/>
      </c>
      <c r="Q914" s="50"/>
      <c r="R914" s="50"/>
      <c r="S914" s="83"/>
      <c r="T914" s="51"/>
      <c r="U914" s="4" t="str" cm="1">
        <f t="array" ref="U914">IF(AA914&lt;&gt;"ja",_xlfn.IFNA(_xlfn.IFS(AND(O914&lt;&gt;"",F914&lt;&gt;"",RIGHT($N914,6)="tarief"),O914*Q914,S914&gt;0,IF(F914&lt;&gt;"",S914,"")),""),"")</f>
        <v/>
      </c>
      <c r="V914" s="4" t="str" cm="1">
        <f t="array" ref="V914">IF(AA914&lt;&gt;"ja",_xlfn.IFNA(_xlfn.IFS(AND(P914&lt;&gt;"",R914&lt;&gt;"",RIGHT($N914,6)="tarief"),P914*R914,T914&gt;0,T914),""),"")</f>
        <v/>
      </c>
      <c r="W914" s="4" t="str" cm="1">
        <f t="array" ref="W914">IFERROR(_xlfn.IFS(OR(F914="",LEFT(Methode_Keuze,4)="Geen"),"",AND(U914&lt;&gt;"",F914&lt;&gt;"Arbeidskosten"),ROUND(U914*VLOOKUP(F914,Tb_ProjectKosten[],MATCH(Tb_ProjectKosten[[#Headers],[Forfat_Percentage]],Tb_ProjectKosten[#Headers],0),0),2),AND(F914="Arbeidskosten",G914&lt;&gt;""),IFERROR(ROUND(U914*VLOOKUP(G914,Tb_KostenTypen[],3,0)*VLOOKUP(F914,Tb_ProjectKosten[],MATCH(Tb_ProjectKosten[[#Headers],[Forfat_Percentage]],Tb_ProjectKosten[#Headers],0),0),2),""),U914 &lt;=0,0),"")</f>
        <v/>
      </c>
      <c r="X914" s="4" t="str" cm="1">
        <f t="array" ref="X914">IFERROR(_xlfn.IFS(OR(F914="",LEFT(Methode_Keuze,4)="Geen"),"",AND(V914&lt;&gt;"",F914&lt;&gt;"Arbeidskosten"),ROUND(V914*VLOOKUP(F914,Tb_ProjectKosten[],MATCH(Tb_ProjectKosten[[#Headers],[Forfat_Percentage]],Tb_ProjectKosten[#Headers],0),0),2),AND(F914="Arbeidskosten",G914&lt;&gt;""),IFERROR(ROUND(V914*VLOOKUP(G914,Tb_KostenTypen[],3,0)*VLOOKUP(F914,Tb_ProjectKosten[],MATCH(Tb_ProjectKosten[[#Headers],[Forfat_Percentage]],Tb_ProjectKosten[#Headers],0),0),2),""),V914 &lt;=0,0),"")</f>
        <v/>
      </c>
      <c r="Y914" s="262"/>
      <c r="Z914" s="49"/>
      <c r="AA914" s="37" t="str" cm="1">
        <f t="array" ref="AA914">IFERROR(IF(INDEX(SubsidieTabel!$Q$1:$T$9,MATCH($F914,SubsidieTabel!$Q$1:$Q$9,0),IFERROR(MATCH(Methode_Keuze,SubsidieTabel!$Q$1:$T$1,0),2))&lt;&gt;1=TRUE,"ja",""),"")</f>
        <v/>
      </c>
    </row>
    <row r="915" spans="1:27" ht="15" customHeight="1" x14ac:dyDescent="0.25">
      <c r="A915" s="87"/>
      <c r="B915" s="219" t="str">
        <f>IF(A915&lt;&gt;"",_xlfn.MAXIFS($B$1:B914,$A$1:A914,A915)+1,"")</f>
        <v/>
      </c>
      <c r="C915" s="50"/>
      <c r="D915" s="50"/>
      <c r="E915" s="50"/>
      <c r="F915" s="50"/>
      <c r="G915" s="283"/>
      <c r="H915" s="296"/>
      <c r="I915" s="295"/>
      <c r="J915" s="295"/>
      <c r="K915" s="202"/>
      <c r="L915" s="202"/>
      <c r="M915" s="91" t="str">
        <f>IFERROR(VLOOKUP(H915,Lijsten!$H$1:$I$100,2,0),"")</f>
        <v/>
      </c>
      <c r="N915" s="91" t="str" cm="1">
        <f t="array" ref="N915">IFERROR(_xlfn.IFS(AND(LEFT(F915,6)="Arbeid",RIGHT(F915,3)&lt;&gt;"IKS"),IFERROR(VLOOKUP($G915,Tb_KostenTypen[],2,0),"tarief"),RIGHT(F915,3)="IKS","Uurtarief",LEFT(F915,6)="Arbeid","Uurtarief",AND(LEFT(F915,8)="Bijdrage",RIGHT(F915,15)="(vrijwilligers)"),"Vast tarief"),"")</f>
        <v/>
      </c>
      <c r="O915" s="92"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tarief",IF(LEFT(F915,8)="Bijdrage",VLOOKUP($F915,Tb_KostenTypen[],MATCH(Methode_Keuze,Tb_KostenTypen[#Headers],0),0),VLOOKUP($G915,Lijsten!L:O,4,0))),""),"")</f>
        <v/>
      </c>
      <c r="P915" s="92"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tarief",IF(LEFT(F915,8)="Bijdrage",VLOOKUP($F915,Tb_KostenTypen[],MATCH(Methode_Keuze,Tb_KostenTypen[#Headers],0),0),VLOOKUP($G915,Lijsten!L:O,4,0))),""),"")</f>
        <v/>
      </c>
      <c r="Q915" s="50"/>
      <c r="R915" s="50"/>
      <c r="S915" s="83"/>
      <c r="T915" s="51"/>
      <c r="U915" s="4" t="str" cm="1">
        <f t="array" ref="U915">IF(AA915&lt;&gt;"ja",_xlfn.IFNA(_xlfn.IFS(AND(O915&lt;&gt;"",F915&lt;&gt;"",RIGHT($N915,6)="tarief"),O915*Q915,S915&gt;0,IF(F915&lt;&gt;"",S915,"")),""),"")</f>
        <v/>
      </c>
      <c r="V915" s="4" t="str" cm="1">
        <f t="array" ref="V915">IF(AA915&lt;&gt;"ja",_xlfn.IFNA(_xlfn.IFS(AND(P915&lt;&gt;"",R915&lt;&gt;"",RIGHT($N915,6)="tarief"),P915*R915,T915&gt;0,T915),""),"")</f>
        <v/>
      </c>
      <c r="W915" s="4" t="str" cm="1">
        <f t="array" ref="W915">IFERROR(_xlfn.IFS(OR(F915="",LEFT(Methode_Keuze,4)="Geen"),"",AND(U915&lt;&gt;"",F915&lt;&gt;"Arbeidskosten"),ROUND(U915*VLOOKUP(F915,Tb_ProjectKosten[],MATCH(Tb_ProjectKosten[[#Headers],[Forfat_Percentage]],Tb_ProjectKosten[#Headers],0),0),2),AND(F915="Arbeidskosten",G915&lt;&gt;""),IFERROR(ROUND(U915*VLOOKUP(G915,Tb_KostenTypen[],3,0)*VLOOKUP(F915,Tb_ProjectKosten[],MATCH(Tb_ProjectKosten[[#Headers],[Forfat_Percentage]],Tb_ProjectKosten[#Headers],0),0),2),""),U915 &lt;=0,0),"")</f>
        <v/>
      </c>
      <c r="X915" s="4" t="str" cm="1">
        <f t="array" ref="X915">IFERROR(_xlfn.IFS(OR(F915="",LEFT(Methode_Keuze,4)="Geen"),"",AND(V915&lt;&gt;"",F915&lt;&gt;"Arbeidskosten"),ROUND(V915*VLOOKUP(F915,Tb_ProjectKosten[],MATCH(Tb_ProjectKosten[[#Headers],[Forfat_Percentage]],Tb_ProjectKosten[#Headers],0),0),2),AND(F915="Arbeidskosten",G915&lt;&gt;""),IFERROR(ROUND(V915*VLOOKUP(G915,Tb_KostenTypen[],3,0)*VLOOKUP(F915,Tb_ProjectKosten[],MATCH(Tb_ProjectKosten[[#Headers],[Forfat_Percentage]],Tb_ProjectKosten[#Headers],0),0),2),""),V915 &lt;=0,0),"")</f>
        <v/>
      </c>
      <c r="Y915" s="262"/>
      <c r="Z915" s="49"/>
      <c r="AA915" s="37" t="str" cm="1">
        <f t="array" ref="AA915">IFERROR(IF(INDEX(SubsidieTabel!$Q$1:$T$9,MATCH($F915,SubsidieTabel!$Q$1:$Q$9,0),IFERROR(MATCH(Methode_Keuze,SubsidieTabel!$Q$1:$T$1,0),2))&lt;&gt;1=TRUE,"ja",""),"")</f>
        <v/>
      </c>
    </row>
    <row r="916" spans="1:27" ht="15" customHeight="1" x14ac:dyDescent="0.25">
      <c r="A916" s="87"/>
      <c r="B916" s="219" t="str">
        <f>IF(A916&lt;&gt;"",_xlfn.MAXIFS($B$1:B915,$A$1:A915,A916)+1,"")</f>
        <v/>
      </c>
      <c r="C916" s="50"/>
      <c r="D916" s="50"/>
      <c r="E916" s="50"/>
      <c r="F916" s="50"/>
      <c r="G916" s="283"/>
      <c r="H916" s="296"/>
      <c r="I916" s="295"/>
      <c r="J916" s="295"/>
      <c r="K916" s="202"/>
      <c r="L916" s="202"/>
      <c r="M916" s="91" t="str">
        <f>IFERROR(VLOOKUP(H916,Lijsten!$H$1:$I$100,2,0),"")</f>
        <v/>
      </c>
      <c r="N916" s="91" t="str" cm="1">
        <f t="array" ref="N916">IFERROR(_xlfn.IFS(AND(LEFT(F916,6)="Arbeid",RIGHT(F916,3)&lt;&gt;"IKS"),IFERROR(VLOOKUP($G916,Tb_KostenTypen[],2,0),"tarief"),RIGHT(F916,3)="IKS","Uurtarief",LEFT(F916,6)="Arbeid","Uurtarief",AND(LEFT(F916,8)="Bijdrage",RIGHT(F916,15)="(vrijwilligers)"),"Vast tarief"),"")</f>
        <v/>
      </c>
      <c r="O916" s="92"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tarief",IF(LEFT(F916,8)="Bijdrage",VLOOKUP($F916,Tb_KostenTypen[],MATCH(Methode_Keuze,Tb_KostenTypen[#Headers],0),0),VLOOKUP($G916,Lijsten!L:O,4,0))),""),"")</f>
        <v/>
      </c>
      <c r="P916" s="92"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tarief",IF(LEFT(F916,8)="Bijdrage",VLOOKUP($F916,Tb_KostenTypen[],MATCH(Methode_Keuze,Tb_KostenTypen[#Headers],0),0),VLOOKUP($G916,Lijsten!L:O,4,0))),""),"")</f>
        <v/>
      </c>
      <c r="Q916" s="50"/>
      <c r="R916" s="50"/>
      <c r="S916" s="83"/>
      <c r="T916" s="51"/>
      <c r="U916" s="4" t="str" cm="1">
        <f t="array" ref="U916">IF(AA916&lt;&gt;"ja",_xlfn.IFNA(_xlfn.IFS(AND(O916&lt;&gt;"",F916&lt;&gt;"",RIGHT($N916,6)="tarief"),O916*Q916,S916&gt;0,IF(F916&lt;&gt;"",S916,"")),""),"")</f>
        <v/>
      </c>
      <c r="V916" s="4" t="str" cm="1">
        <f t="array" ref="V916">IF(AA916&lt;&gt;"ja",_xlfn.IFNA(_xlfn.IFS(AND(P916&lt;&gt;"",R916&lt;&gt;"",RIGHT($N916,6)="tarief"),P916*R916,T916&gt;0,T916),""),"")</f>
        <v/>
      </c>
      <c r="W916" s="4" t="str" cm="1">
        <f t="array" ref="W916">IFERROR(_xlfn.IFS(OR(F916="",LEFT(Methode_Keuze,4)="Geen"),"",AND(U916&lt;&gt;"",F916&lt;&gt;"Arbeidskosten"),ROUND(U916*VLOOKUP(F916,Tb_ProjectKosten[],MATCH(Tb_ProjectKosten[[#Headers],[Forfat_Percentage]],Tb_ProjectKosten[#Headers],0),0),2),AND(F916="Arbeidskosten",G916&lt;&gt;""),IFERROR(ROUND(U916*VLOOKUP(G916,Tb_KostenTypen[],3,0)*VLOOKUP(F916,Tb_ProjectKosten[],MATCH(Tb_ProjectKosten[[#Headers],[Forfat_Percentage]],Tb_ProjectKosten[#Headers],0),0),2),""),U916 &lt;=0,0),"")</f>
        <v/>
      </c>
      <c r="X916" s="4" t="str" cm="1">
        <f t="array" ref="X916">IFERROR(_xlfn.IFS(OR(F916="",LEFT(Methode_Keuze,4)="Geen"),"",AND(V916&lt;&gt;"",F916&lt;&gt;"Arbeidskosten"),ROUND(V916*VLOOKUP(F916,Tb_ProjectKosten[],MATCH(Tb_ProjectKosten[[#Headers],[Forfat_Percentage]],Tb_ProjectKosten[#Headers],0),0),2),AND(F916="Arbeidskosten",G916&lt;&gt;""),IFERROR(ROUND(V916*VLOOKUP(G916,Tb_KostenTypen[],3,0)*VLOOKUP(F916,Tb_ProjectKosten[],MATCH(Tb_ProjectKosten[[#Headers],[Forfat_Percentage]],Tb_ProjectKosten[#Headers],0),0),2),""),V916 &lt;=0,0),"")</f>
        <v/>
      </c>
      <c r="Y916" s="262"/>
      <c r="Z916" s="49"/>
      <c r="AA916" s="37" t="str" cm="1">
        <f t="array" ref="AA916">IFERROR(IF(INDEX(SubsidieTabel!$Q$1:$T$9,MATCH($F916,SubsidieTabel!$Q$1:$Q$9,0),IFERROR(MATCH(Methode_Keuze,SubsidieTabel!$Q$1:$T$1,0),2))&lt;&gt;1=TRUE,"ja",""),"")</f>
        <v/>
      </c>
    </row>
    <row r="917" spans="1:27" ht="15" customHeight="1" x14ac:dyDescent="0.25">
      <c r="A917" s="87"/>
      <c r="B917" s="219" t="str">
        <f>IF(A917&lt;&gt;"",_xlfn.MAXIFS($B$1:B916,$A$1:A916,A917)+1,"")</f>
        <v/>
      </c>
      <c r="C917" s="50"/>
      <c r="D917" s="50"/>
      <c r="E917" s="50"/>
      <c r="F917" s="50"/>
      <c r="G917" s="283"/>
      <c r="H917" s="296"/>
      <c r="I917" s="295"/>
      <c r="J917" s="295"/>
      <c r="K917" s="202"/>
      <c r="L917" s="202"/>
      <c r="M917" s="91" t="str">
        <f>IFERROR(VLOOKUP(H917,Lijsten!$H$1:$I$100,2,0),"")</f>
        <v/>
      </c>
      <c r="N917" s="91" t="str" cm="1">
        <f t="array" ref="N917">IFERROR(_xlfn.IFS(AND(LEFT(F917,6)="Arbeid",RIGHT(F917,3)&lt;&gt;"IKS"),IFERROR(VLOOKUP($G917,Tb_KostenTypen[],2,0),"tarief"),RIGHT(F917,3)="IKS","Uurtarief",LEFT(F917,6)="Arbeid","Uurtarief",AND(LEFT(F917,8)="Bijdrage",RIGHT(F917,15)="(vrijwilligers)"),"Vast tarief"),"")</f>
        <v/>
      </c>
      <c r="O917" s="92"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tarief",IF(LEFT(F917,8)="Bijdrage",VLOOKUP($F917,Tb_KostenTypen[],MATCH(Methode_Keuze,Tb_KostenTypen[#Headers],0),0),VLOOKUP($G917,Lijsten!L:O,4,0))),""),"")</f>
        <v/>
      </c>
      <c r="P917" s="92"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tarief",IF(LEFT(F917,8)="Bijdrage",VLOOKUP($F917,Tb_KostenTypen[],MATCH(Methode_Keuze,Tb_KostenTypen[#Headers],0),0),VLOOKUP($G917,Lijsten!L:O,4,0))),""),"")</f>
        <v/>
      </c>
      <c r="Q917" s="50"/>
      <c r="R917" s="50"/>
      <c r="S917" s="83"/>
      <c r="T917" s="51"/>
      <c r="U917" s="4" t="str" cm="1">
        <f t="array" ref="U917">IF(AA917&lt;&gt;"ja",_xlfn.IFNA(_xlfn.IFS(AND(O917&lt;&gt;"",F917&lt;&gt;"",RIGHT($N917,6)="tarief"),O917*Q917,S917&gt;0,IF(F917&lt;&gt;"",S917,"")),""),"")</f>
        <v/>
      </c>
      <c r="V917" s="4" t="str" cm="1">
        <f t="array" ref="V917">IF(AA917&lt;&gt;"ja",_xlfn.IFNA(_xlfn.IFS(AND(P917&lt;&gt;"",R917&lt;&gt;"",RIGHT($N917,6)="tarief"),P917*R917,T917&gt;0,T917),""),"")</f>
        <v/>
      </c>
      <c r="W917" s="4" t="str" cm="1">
        <f t="array" ref="W917">IFERROR(_xlfn.IFS(OR(F917="",LEFT(Methode_Keuze,4)="Geen"),"",AND(U917&lt;&gt;"",F917&lt;&gt;"Arbeidskosten"),ROUND(U917*VLOOKUP(F917,Tb_ProjectKosten[],MATCH(Tb_ProjectKosten[[#Headers],[Forfat_Percentage]],Tb_ProjectKosten[#Headers],0),0),2),AND(F917="Arbeidskosten",G917&lt;&gt;""),IFERROR(ROUND(U917*VLOOKUP(G917,Tb_KostenTypen[],3,0)*VLOOKUP(F917,Tb_ProjectKosten[],MATCH(Tb_ProjectKosten[[#Headers],[Forfat_Percentage]],Tb_ProjectKosten[#Headers],0),0),2),""),U917 &lt;=0,0),"")</f>
        <v/>
      </c>
      <c r="X917" s="4" t="str" cm="1">
        <f t="array" ref="X917">IFERROR(_xlfn.IFS(OR(F917="",LEFT(Methode_Keuze,4)="Geen"),"",AND(V917&lt;&gt;"",F917&lt;&gt;"Arbeidskosten"),ROUND(V917*VLOOKUP(F917,Tb_ProjectKosten[],MATCH(Tb_ProjectKosten[[#Headers],[Forfat_Percentage]],Tb_ProjectKosten[#Headers],0),0),2),AND(F917="Arbeidskosten",G917&lt;&gt;""),IFERROR(ROUND(V917*VLOOKUP(G917,Tb_KostenTypen[],3,0)*VLOOKUP(F917,Tb_ProjectKosten[],MATCH(Tb_ProjectKosten[[#Headers],[Forfat_Percentage]],Tb_ProjectKosten[#Headers],0),0),2),""),V917 &lt;=0,0),"")</f>
        <v/>
      </c>
      <c r="Y917" s="262"/>
      <c r="Z917" s="49"/>
      <c r="AA917" s="37" t="str" cm="1">
        <f t="array" ref="AA917">IFERROR(IF(INDEX(SubsidieTabel!$Q$1:$T$9,MATCH($F917,SubsidieTabel!$Q$1:$Q$9,0),IFERROR(MATCH(Methode_Keuze,SubsidieTabel!$Q$1:$T$1,0),2))&lt;&gt;1=TRUE,"ja",""),"")</f>
        <v/>
      </c>
    </row>
    <row r="918" spans="1:27" ht="15" customHeight="1" x14ac:dyDescent="0.25">
      <c r="A918" s="87"/>
      <c r="B918" s="219" t="str">
        <f>IF(A918&lt;&gt;"",_xlfn.MAXIFS($B$1:B917,$A$1:A917,A918)+1,"")</f>
        <v/>
      </c>
      <c r="C918" s="50"/>
      <c r="D918" s="50"/>
      <c r="E918" s="50"/>
      <c r="F918" s="50"/>
      <c r="G918" s="283"/>
      <c r="H918" s="296"/>
      <c r="I918" s="295"/>
      <c r="J918" s="295"/>
      <c r="K918" s="202"/>
      <c r="L918" s="202"/>
      <c r="M918" s="91" t="str">
        <f>IFERROR(VLOOKUP(H918,Lijsten!$H$1:$I$100,2,0),"")</f>
        <v/>
      </c>
      <c r="N918" s="91" t="str" cm="1">
        <f t="array" ref="N918">IFERROR(_xlfn.IFS(AND(LEFT(F918,6)="Arbeid",RIGHT(F918,3)&lt;&gt;"IKS"),IFERROR(VLOOKUP($G918,Tb_KostenTypen[],2,0),"tarief"),RIGHT(F918,3)="IKS","Uurtarief",LEFT(F918,6)="Arbeid","Uurtarief",AND(LEFT(F918,8)="Bijdrage",RIGHT(F918,15)="(vrijwilligers)"),"Vast tarief"),"")</f>
        <v/>
      </c>
      <c r="O918" s="92"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tarief",IF(LEFT(F918,8)="Bijdrage",VLOOKUP($F918,Tb_KostenTypen[],MATCH(Methode_Keuze,Tb_KostenTypen[#Headers],0),0),VLOOKUP($G918,Lijsten!L:O,4,0))),""),"")</f>
        <v/>
      </c>
      <c r="P918" s="92"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tarief",IF(LEFT(F918,8)="Bijdrage",VLOOKUP($F918,Tb_KostenTypen[],MATCH(Methode_Keuze,Tb_KostenTypen[#Headers],0),0),VLOOKUP($G918,Lijsten!L:O,4,0))),""),"")</f>
        <v/>
      </c>
      <c r="Q918" s="50"/>
      <c r="R918" s="50"/>
      <c r="S918" s="83"/>
      <c r="T918" s="51"/>
      <c r="U918" s="4" t="str" cm="1">
        <f t="array" ref="U918">IF(AA918&lt;&gt;"ja",_xlfn.IFNA(_xlfn.IFS(AND(O918&lt;&gt;"",F918&lt;&gt;"",RIGHT($N918,6)="tarief"),O918*Q918,S918&gt;0,IF(F918&lt;&gt;"",S918,"")),""),"")</f>
        <v/>
      </c>
      <c r="V918" s="4" t="str" cm="1">
        <f t="array" ref="V918">IF(AA918&lt;&gt;"ja",_xlfn.IFNA(_xlfn.IFS(AND(P918&lt;&gt;"",R918&lt;&gt;"",RIGHT($N918,6)="tarief"),P918*R918,T918&gt;0,T918),""),"")</f>
        <v/>
      </c>
      <c r="W918" s="4" t="str" cm="1">
        <f t="array" ref="W918">IFERROR(_xlfn.IFS(OR(F918="",LEFT(Methode_Keuze,4)="Geen"),"",AND(U918&lt;&gt;"",F918&lt;&gt;"Arbeidskosten"),ROUND(U918*VLOOKUP(F918,Tb_ProjectKosten[],MATCH(Tb_ProjectKosten[[#Headers],[Forfat_Percentage]],Tb_ProjectKosten[#Headers],0),0),2),AND(F918="Arbeidskosten",G918&lt;&gt;""),IFERROR(ROUND(U918*VLOOKUP(G918,Tb_KostenTypen[],3,0)*VLOOKUP(F918,Tb_ProjectKosten[],MATCH(Tb_ProjectKosten[[#Headers],[Forfat_Percentage]],Tb_ProjectKosten[#Headers],0),0),2),""),U918 &lt;=0,0),"")</f>
        <v/>
      </c>
      <c r="X918" s="4" t="str" cm="1">
        <f t="array" ref="X918">IFERROR(_xlfn.IFS(OR(F918="",LEFT(Methode_Keuze,4)="Geen"),"",AND(V918&lt;&gt;"",F918&lt;&gt;"Arbeidskosten"),ROUND(V918*VLOOKUP(F918,Tb_ProjectKosten[],MATCH(Tb_ProjectKosten[[#Headers],[Forfat_Percentage]],Tb_ProjectKosten[#Headers],0),0),2),AND(F918="Arbeidskosten",G918&lt;&gt;""),IFERROR(ROUND(V918*VLOOKUP(G918,Tb_KostenTypen[],3,0)*VLOOKUP(F918,Tb_ProjectKosten[],MATCH(Tb_ProjectKosten[[#Headers],[Forfat_Percentage]],Tb_ProjectKosten[#Headers],0),0),2),""),V918 &lt;=0,0),"")</f>
        <v/>
      </c>
      <c r="Y918" s="262"/>
      <c r="Z918" s="49"/>
      <c r="AA918" s="37" t="str" cm="1">
        <f t="array" ref="AA918">IFERROR(IF(INDEX(SubsidieTabel!$Q$1:$T$9,MATCH($F918,SubsidieTabel!$Q$1:$Q$9,0),IFERROR(MATCH(Methode_Keuze,SubsidieTabel!$Q$1:$T$1,0),2))&lt;&gt;1=TRUE,"ja",""),"")</f>
        <v/>
      </c>
    </row>
    <row r="919" spans="1:27" ht="15" customHeight="1" x14ac:dyDescent="0.25">
      <c r="A919" s="87"/>
      <c r="B919" s="219" t="str">
        <f>IF(A919&lt;&gt;"",_xlfn.MAXIFS($B$1:B918,$A$1:A918,A919)+1,"")</f>
        <v/>
      </c>
      <c r="C919" s="50"/>
      <c r="D919" s="50"/>
      <c r="E919" s="50"/>
      <c r="F919" s="50"/>
      <c r="G919" s="283"/>
      <c r="H919" s="296"/>
      <c r="I919" s="295"/>
      <c r="J919" s="295"/>
      <c r="K919" s="202"/>
      <c r="L919" s="202"/>
      <c r="M919" s="91" t="str">
        <f>IFERROR(VLOOKUP(H919,Lijsten!$H$1:$I$100,2,0),"")</f>
        <v/>
      </c>
      <c r="N919" s="91" t="str" cm="1">
        <f t="array" ref="N919">IFERROR(_xlfn.IFS(AND(LEFT(F919,6)="Arbeid",RIGHT(F919,3)&lt;&gt;"IKS"),IFERROR(VLOOKUP($G919,Tb_KostenTypen[],2,0),"tarief"),RIGHT(F919,3)="IKS","Uurtarief",LEFT(F919,6)="Arbeid","Uurtarief",AND(LEFT(F919,8)="Bijdrage",RIGHT(F919,15)="(vrijwilligers)"),"Vast tarief"),"")</f>
        <v/>
      </c>
      <c r="O919" s="92"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tarief",IF(LEFT(F919,8)="Bijdrage",VLOOKUP($F919,Tb_KostenTypen[],MATCH(Methode_Keuze,Tb_KostenTypen[#Headers],0),0),VLOOKUP($G919,Lijsten!L:O,4,0))),""),"")</f>
        <v/>
      </c>
      <c r="P919" s="92"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tarief",IF(LEFT(F919,8)="Bijdrage",VLOOKUP($F919,Tb_KostenTypen[],MATCH(Methode_Keuze,Tb_KostenTypen[#Headers],0),0),VLOOKUP($G919,Lijsten!L:O,4,0))),""),"")</f>
        <v/>
      </c>
      <c r="Q919" s="50"/>
      <c r="R919" s="50"/>
      <c r="S919" s="83"/>
      <c r="T919" s="51"/>
      <c r="U919" s="4" t="str" cm="1">
        <f t="array" ref="U919">IF(AA919&lt;&gt;"ja",_xlfn.IFNA(_xlfn.IFS(AND(O919&lt;&gt;"",F919&lt;&gt;"",RIGHT($N919,6)="tarief"),O919*Q919,S919&gt;0,IF(F919&lt;&gt;"",S919,"")),""),"")</f>
        <v/>
      </c>
      <c r="V919" s="4" t="str" cm="1">
        <f t="array" ref="V919">IF(AA919&lt;&gt;"ja",_xlfn.IFNA(_xlfn.IFS(AND(P919&lt;&gt;"",R919&lt;&gt;"",RIGHT($N919,6)="tarief"),P919*R919,T919&gt;0,T919),""),"")</f>
        <v/>
      </c>
      <c r="W919" s="4" t="str" cm="1">
        <f t="array" ref="W919">IFERROR(_xlfn.IFS(OR(F919="",LEFT(Methode_Keuze,4)="Geen"),"",AND(U919&lt;&gt;"",F919&lt;&gt;"Arbeidskosten"),ROUND(U919*VLOOKUP(F919,Tb_ProjectKosten[],MATCH(Tb_ProjectKosten[[#Headers],[Forfat_Percentage]],Tb_ProjectKosten[#Headers],0),0),2),AND(F919="Arbeidskosten",G919&lt;&gt;""),IFERROR(ROUND(U919*VLOOKUP(G919,Tb_KostenTypen[],3,0)*VLOOKUP(F919,Tb_ProjectKosten[],MATCH(Tb_ProjectKosten[[#Headers],[Forfat_Percentage]],Tb_ProjectKosten[#Headers],0),0),2),""),U919 &lt;=0,0),"")</f>
        <v/>
      </c>
      <c r="X919" s="4" t="str" cm="1">
        <f t="array" ref="X919">IFERROR(_xlfn.IFS(OR(F919="",LEFT(Methode_Keuze,4)="Geen"),"",AND(V919&lt;&gt;"",F919&lt;&gt;"Arbeidskosten"),ROUND(V919*VLOOKUP(F919,Tb_ProjectKosten[],MATCH(Tb_ProjectKosten[[#Headers],[Forfat_Percentage]],Tb_ProjectKosten[#Headers],0),0),2),AND(F919="Arbeidskosten",G919&lt;&gt;""),IFERROR(ROUND(V919*VLOOKUP(G919,Tb_KostenTypen[],3,0)*VLOOKUP(F919,Tb_ProjectKosten[],MATCH(Tb_ProjectKosten[[#Headers],[Forfat_Percentage]],Tb_ProjectKosten[#Headers],0),0),2),""),V919 &lt;=0,0),"")</f>
        <v/>
      </c>
      <c r="Y919" s="262"/>
      <c r="Z919" s="49"/>
      <c r="AA919" s="37" t="str" cm="1">
        <f t="array" ref="AA919">IFERROR(IF(INDEX(SubsidieTabel!$Q$1:$T$9,MATCH($F919,SubsidieTabel!$Q$1:$Q$9,0),IFERROR(MATCH(Methode_Keuze,SubsidieTabel!$Q$1:$T$1,0),2))&lt;&gt;1=TRUE,"ja",""),"")</f>
        <v/>
      </c>
    </row>
    <row r="920" spans="1:27" ht="15" customHeight="1" x14ac:dyDescent="0.25">
      <c r="A920" s="87"/>
      <c r="B920" s="219" t="str">
        <f>IF(A920&lt;&gt;"",_xlfn.MAXIFS($B$1:B919,$A$1:A919,A920)+1,"")</f>
        <v/>
      </c>
      <c r="C920" s="50"/>
      <c r="D920" s="50"/>
      <c r="E920" s="50"/>
      <c r="F920" s="50"/>
      <c r="G920" s="283"/>
      <c r="H920" s="296"/>
      <c r="I920" s="295"/>
      <c r="J920" s="295"/>
      <c r="K920" s="202"/>
      <c r="L920" s="202"/>
      <c r="M920" s="91" t="str">
        <f>IFERROR(VLOOKUP(H920,Lijsten!$H$1:$I$100,2,0),"")</f>
        <v/>
      </c>
      <c r="N920" s="91" t="str" cm="1">
        <f t="array" ref="N920">IFERROR(_xlfn.IFS(AND(LEFT(F920,6)="Arbeid",RIGHT(F920,3)&lt;&gt;"IKS"),IFERROR(VLOOKUP($G920,Tb_KostenTypen[],2,0),"tarief"),RIGHT(F920,3)="IKS","Uurtarief",LEFT(F920,6)="Arbeid","Uurtarief",AND(LEFT(F920,8)="Bijdrage",RIGHT(F920,15)="(vrijwilligers)"),"Vast tarief"),"")</f>
        <v/>
      </c>
      <c r="O920" s="92"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tarief",IF(LEFT(F920,8)="Bijdrage",VLOOKUP($F920,Tb_KostenTypen[],MATCH(Methode_Keuze,Tb_KostenTypen[#Headers],0),0),VLOOKUP($G920,Lijsten!L:O,4,0))),""),"")</f>
        <v/>
      </c>
      <c r="P920" s="92"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tarief",IF(LEFT(F920,8)="Bijdrage",VLOOKUP($F920,Tb_KostenTypen[],MATCH(Methode_Keuze,Tb_KostenTypen[#Headers],0),0),VLOOKUP($G920,Lijsten!L:O,4,0))),""),"")</f>
        <v/>
      </c>
      <c r="Q920" s="50"/>
      <c r="R920" s="50"/>
      <c r="S920" s="83"/>
      <c r="T920" s="51"/>
      <c r="U920" s="4" t="str" cm="1">
        <f t="array" ref="U920">IF(AA920&lt;&gt;"ja",_xlfn.IFNA(_xlfn.IFS(AND(O920&lt;&gt;"",F920&lt;&gt;"",RIGHT($N920,6)="tarief"),O920*Q920,S920&gt;0,IF(F920&lt;&gt;"",S920,"")),""),"")</f>
        <v/>
      </c>
      <c r="V920" s="4" t="str" cm="1">
        <f t="array" ref="V920">IF(AA920&lt;&gt;"ja",_xlfn.IFNA(_xlfn.IFS(AND(P920&lt;&gt;"",R920&lt;&gt;"",RIGHT($N920,6)="tarief"),P920*R920,T920&gt;0,T920),""),"")</f>
        <v/>
      </c>
      <c r="W920" s="4" t="str" cm="1">
        <f t="array" ref="W920">IFERROR(_xlfn.IFS(OR(F920="",LEFT(Methode_Keuze,4)="Geen"),"",AND(U920&lt;&gt;"",F920&lt;&gt;"Arbeidskosten"),ROUND(U920*VLOOKUP(F920,Tb_ProjectKosten[],MATCH(Tb_ProjectKosten[[#Headers],[Forfat_Percentage]],Tb_ProjectKosten[#Headers],0),0),2),AND(F920="Arbeidskosten",G920&lt;&gt;""),IFERROR(ROUND(U920*VLOOKUP(G920,Tb_KostenTypen[],3,0)*VLOOKUP(F920,Tb_ProjectKosten[],MATCH(Tb_ProjectKosten[[#Headers],[Forfat_Percentage]],Tb_ProjectKosten[#Headers],0),0),2),""),U920 &lt;=0,0),"")</f>
        <v/>
      </c>
      <c r="X920" s="4" t="str" cm="1">
        <f t="array" ref="X920">IFERROR(_xlfn.IFS(OR(F920="",LEFT(Methode_Keuze,4)="Geen"),"",AND(V920&lt;&gt;"",F920&lt;&gt;"Arbeidskosten"),ROUND(V920*VLOOKUP(F920,Tb_ProjectKosten[],MATCH(Tb_ProjectKosten[[#Headers],[Forfat_Percentage]],Tb_ProjectKosten[#Headers],0),0),2),AND(F920="Arbeidskosten",G920&lt;&gt;""),IFERROR(ROUND(V920*VLOOKUP(G920,Tb_KostenTypen[],3,0)*VLOOKUP(F920,Tb_ProjectKosten[],MATCH(Tb_ProjectKosten[[#Headers],[Forfat_Percentage]],Tb_ProjectKosten[#Headers],0),0),2),""),V920 &lt;=0,0),"")</f>
        <v/>
      </c>
      <c r="Y920" s="262"/>
      <c r="Z920" s="49"/>
      <c r="AA920" s="37" t="str" cm="1">
        <f t="array" ref="AA920">IFERROR(IF(INDEX(SubsidieTabel!$Q$1:$T$9,MATCH($F920,SubsidieTabel!$Q$1:$Q$9,0),IFERROR(MATCH(Methode_Keuze,SubsidieTabel!$Q$1:$T$1,0),2))&lt;&gt;1=TRUE,"ja",""),"")</f>
        <v/>
      </c>
    </row>
    <row r="921" spans="1:27" ht="15" customHeight="1" x14ac:dyDescent="0.25">
      <c r="A921" s="87"/>
      <c r="B921" s="219" t="str">
        <f>IF(A921&lt;&gt;"",_xlfn.MAXIFS($B$1:B920,$A$1:A920,A921)+1,"")</f>
        <v/>
      </c>
      <c r="C921" s="50"/>
      <c r="D921" s="50"/>
      <c r="E921" s="50"/>
      <c r="F921" s="50"/>
      <c r="G921" s="283"/>
      <c r="H921" s="296"/>
      <c r="I921" s="295"/>
      <c r="J921" s="295"/>
      <c r="K921" s="202"/>
      <c r="L921" s="202"/>
      <c r="M921" s="91" t="str">
        <f>IFERROR(VLOOKUP(H921,Lijsten!$H$1:$I$100,2,0),"")</f>
        <v/>
      </c>
      <c r="N921" s="91" t="str" cm="1">
        <f t="array" ref="N921">IFERROR(_xlfn.IFS(AND(LEFT(F921,6)="Arbeid",RIGHT(F921,3)&lt;&gt;"IKS"),IFERROR(VLOOKUP($G921,Tb_KostenTypen[],2,0),"tarief"),RIGHT(F921,3)="IKS","Uurtarief",LEFT(F921,6)="Arbeid","Uurtarief",AND(LEFT(F921,8)="Bijdrage",RIGHT(F921,15)="(vrijwilligers)"),"Vast tarief"),"")</f>
        <v/>
      </c>
      <c r="O921" s="92"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tarief",IF(LEFT(F921,8)="Bijdrage",VLOOKUP($F921,Tb_KostenTypen[],MATCH(Methode_Keuze,Tb_KostenTypen[#Headers],0),0),VLOOKUP($G921,Lijsten!L:O,4,0))),""),"")</f>
        <v/>
      </c>
      <c r="P921" s="92"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tarief",IF(LEFT(F921,8)="Bijdrage",VLOOKUP($F921,Tb_KostenTypen[],MATCH(Methode_Keuze,Tb_KostenTypen[#Headers],0),0),VLOOKUP($G921,Lijsten!L:O,4,0))),""),"")</f>
        <v/>
      </c>
      <c r="Q921" s="50"/>
      <c r="R921" s="50"/>
      <c r="S921" s="83"/>
      <c r="T921" s="51"/>
      <c r="U921" s="4" t="str" cm="1">
        <f t="array" ref="U921">IF(AA921&lt;&gt;"ja",_xlfn.IFNA(_xlfn.IFS(AND(O921&lt;&gt;"",F921&lt;&gt;"",RIGHT($N921,6)="tarief"),O921*Q921,S921&gt;0,IF(F921&lt;&gt;"",S921,"")),""),"")</f>
        <v/>
      </c>
      <c r="V921" s="4" t="str" cm="1">
        <f t="array" ref="V921">IF(AA921&lt;&gt;"ja",_xlfn.IFNA(_xlfn.IFS(AND(P921&lt;&gt;"",R921&lt;&gt;"",RIGHT($N921,6)="tarief"),P921*R921,T921&gt;0,T921),""),"")</f>
        <v/>
      </c>
      <c r="W921" s="4" t="str" cm="1">
        <f t="array" ref="W921">IFERROR(_xlfn.IFS(OR(F921="",LEFT(Methode_Keuze,4)="Geen"),"",AND(U921&lt;&gt;"",F921&lt;&gt;"Arbeidskosten"),ROUND(U921*VLOOKUP(F921,Tb_ProjectKosten[],MATCH(Tb_ProjectKosten[[#Headers],[Forfat_Percentage]],Tb_ProjectKosten[#Headers],0),0),2),AND(F921="Arbeidskosten",G921&lt;&gt;""),IFERROR(ROUND(U921*VLOOKUP(G921,Tb_KostenTypen[],3,0)*VLOOKUP(F921,Tb_ProjectKosten[],MATCH(Tb_ProjectKosten[[#Headers],[Forfat_Percentage]],Tb_ProjectKosten[#Headers],0),0),2),""),U921 &lt;=0,0),"")</f>
        <v/>
      </c>
      <c r="X921" s="4" t="str" cm="1">
        <f t="array" ref="X921">IFERROR(_xlfn.IFS(OR(F921="",LEFT(Methode_Keuze,4)="Geen"),"",AND(V921&lt;&gt;"",F921&lt;&gt;"Arbeidskosten"),ROUND(V921*VLOOKUP(F921,Tb_ProjectKosten[],MATCH(Tb_ProjectKosten[[#Headers],[Forfat_Percentage]],Tb_ProjectKosten[#Headers],0),0),2),AND(F921="Arbeidskosten",G921&lt;&gt;""),IFERROR(ROUND(V921*VLOOKUP(G921,Tb_KostenTypen[],3,0)*VLOOKUP(F921,Tb_ProjectKosten[],MATCH(Tb_ProjectKosten[[#Headers],[Forfat_Percentage]],Tb_ProjectKosten[#Headers],0),0),2),""),V921 &lt;=0,0),"")</f>
        <v/>
      </c>
      <c r="Y921" s="262"/>
      <c r="Z921" s="49"/>
      <c r="AA921" s="37" t="str" cm="1">
        <f t="array" ref="AA921">IFERROR(IF(INDEX(SubsidieTabel!$Q$1:$T$9,MATCH($F921,SubsidieTabel!$Q$1:$Q$9,0),IFERROR(MATCH(Methode_Keuze,SubsidieTabel!$Q$1:$T$1,0),2))&lt;&gt;1=TRUE,"ja",""),"")</f>
        <v/>
      </c>
    </row>
    <row r="922" spans="1:27" ht="15" customHeight="1" x14ac:dyDescent="0.25">
      <c r="A922" s="87"/>
      <c r="B922" s="219" t="str">
        <f>IF(A922&lt;&gt;"",_xlfn.MAXIFS($B$1:B921,$A$1:A921,A922)+1,"")</f>
        <v/>
      </c>
      <c r="C922" s="50"/>
      <c r="D922" s="50"/>
      <c r="E922" s="50"/>
      <c r="F922" s="50"/>
      <c r="G922" s="283"/>
      <c r="H922" s="296"/>
      <c r="I922" s="295"/>
      <c r="J922" s="295"/>
      <c r="K922" s="202"/>
      <c r="L922" s="202"/>
      <c r="M922" s="91" t="str">
        <f>IFERROR(VLOOKUP(H922,Lijsten!$H$1:$I$100,2,0),"")</f>
        <v/>
      </c>
      <c r="N922" s="91" t="str" cm="1">
        <f t="array" ref="N922">IFERROR(_xlfn.IFS(AND(LEFT(F922,6)="Arbeid",RIGHT(F922,3)&lt;&gt;"IKS"),IFERROR(VLOOKUP($G922,Tb_KostenTypen[],2,0),"tarief"),RIGHT(F922,3)="IKS","Uurtarief",LEFT(F922,6)="Arbeid","Uurtarief",AND(LEFT(F922,8)="Bijdrage",RIGHT(F922,15)="(vrijwilligers)"),"Vast tarief"),"")</f>
        <v/>
      </c>
      <c r="O922" s="92"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tarief",IF(LEFT(F922,8)="Bijdrage",VLOOKUP($F922,Tb_KostenTypen[],MATCH(Methode_Keuze,Tb_KostenTypen[#Headers],0),0),VLOOKUP($G922,Lijsten!L:O,4,0))),""),"")</f>
        <v/>
      </c>
      <c r="P922" s="92"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tarief",IF(LEFT(F922,8)="Bijdrage",VLOOKUP($F922,Tb_KostenTypen[],MATCH(Methode_Keuze,Tb_KostenTypen[#Headers],0),0),VLOOKUP($G922,Lijsten!L:O,4,0))),""),"")</f>
        <v/>
      </c>
      <c r="Q922" s="50"/>
      <c r="R922" s="50"/>
      <c r="S922" s="83"/>
      <c r="T922" s="51"/>
      <c r="U922" s="4" t="str" cm="1">
        <f t="array" ref="U922">IF(AA922&lt;&gt;"ja",_xlfn.IFNA(_xlfn.IFS(AND(O922&lt;&gt;"",F922&lt;&gt;"",RIGHT($N922,6)="tarief"),O922*Q922,S922&gt;0,IF(F922&lt;&gt;"",S922,"")),""),"")</f>
        <v/>
      </c>
      <c r="V922" s="4" t="str" cm="1">
        <f t="array" ref="V922">IF(AA922&lt;&gt;"ja",_xlfn.IFNA(_xlfn.IFS(AND(P922&lt;&gt;"",R922&lt;&gt;"",RIGHT($N922,6)="tarief"),P922*R922,T922&gt;0,T922),""),"")</f>
        <v/>
      </c>
      <c r="W922" s="4" t="str" cm="1">
        <f t="array" ref="W922">IFERROR(_xlfn.IFS(OR(F922="",LEFT(Methode_Keuze,4)="Geen"),"",AND(U922&lt;&gt;"",F922&lt;&gt;"Arbeidskosten"),ROUND(U922*VLOOKUP(F922,Tb_ProjectKosten[],MATCH(Tb_ProjectKosten[[#Headers],[Forfat_Percentage]],Tb_ProjectKosten[#Headers],0),0),2),AND(F922="Arbeidskosten",G922&lt;&gt;""),IFERROR(ROUND(U922*VLOOKUP(G922,Tb_KostenTypen[],3,0)*VLOOKUP(F922,Tb_ProjectKosten[],MATCH(Tb_ProjectKosten[[#Headers],[Forfat_Percentage]],Tb_ProjectKosten[#Headers],0),0),2),""),U922 &lt;=0,0),"")</f>
        <v/>
      </c>
      <c r="X922" s="4" t="str" cm="1">
        <f t="array" ref="X922">IFERROR(_xlfn.IFS(OR(F922="",LEFT(Methode_Keuze,4)="Geen"),"",AND(V922&lt;&gt;"",F922&lt;&gt;"Arbeidskosten"),ROUND(V922*VLOOKUP(F922,Tb_ProjectKosten[],MATCH(Tb_ProjectKosten[[#Headers],[Forfat_Percentage]],Tb_ProjectKosten[#Headers],0),0),2),AND(F922="Arbeidskosten",G922&lt;&gt;""),IFERROR(ROUND(V922*VLOOKUP(G922,Tb_KostenTypen[],3,0)*VLOOKUP(F922,Tb_ProjectKosten[],MATCH(Tb_ProjectKosten[[#Headers],[Forfat_Percentage]],Tb_ProjectKosten[#Headers],0),0),2),""),V922 &lt;=0,0),"")</f>
        <v/>
      </c>
      <c r="Y922" s="262"/>
      <c r="Z922" s="49"/>
      <c r="AA922" s="37" t="str" cm="1">
        <f t="array" ref="AA922">IFERROR(IF(INDEX(SubsidieTabel!$Q$1:$T$9,MATCH($F922,SubsidieTabel!$Q$1:$Q$9,0),IFERROR(MATCH(Methode_Keuze,SubsidieTabel!$Q$1:$T$1,0),2))&lt;&gt;1=TRUE,"ja",""),"")</f>
        <v/>
      </c>
    </row>
    <row r="923" spans="1:27" ht="15" customHeight="1" x14ac:dyDescent="0.25">
      <c r="A923" s="87"/>
      <c r="B923" s="219" t="str">
        <f>IF(A923&lt;&gt;"",_xlfn.MAXIFS($B$1:B922,$A$1:A922,A923)+1,"")</f>
        <v/>
      </c>
      <c r="C923" s="50"/>
      <c r="D923" s="50"/>
      <c r="E923" s="50"/>
      <c r="F923" s="50"/>
      <c r="G923" s="283"/>
      <c r="H923" s="296"/>
      <c r="I923" s="295"/>
      <c r="J923" s="295"/>
      <c r="K923" s="202"/>
      <c r="L923" s="202"/>
      <c r="M923" s="91" t="str">
        <f>IFERROR(VLOOKUP(H923,Lijsten!$H$1:$I$100,2,0),"")</f>
        <v/>
      </c>
      <c r="N923" s="91" t="str" cm="1">
        <f t="array" ref="N923">IFERROR(_xlfn.IFS(AND(LEFT(F923,6)="Arbeid",RIGHT(F923,3)&lt;&gt;"IKS"),IFERROR(VLOOKUP($G923,Tb_KostenTypen[],2,0),"tarief"),RIGHT(F923,3)="IKS","Uurtarief",LEFT(F923,6)="Arbeid","Uurtarief",AND(LEFT(F923,8)="Bijdrage",RIGHT(F923,15)="(vrijwilligers)"),"Vast tarief"),"")</f>
        <v/>
      </c>
      <c r="O923" s="92"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tarief",IF(LEFT(F923,8)="Bijdrage",VLOOKUP($F923,Tb_KostenTypen[],MATCH(Methode_Keuze,Tb_KostenTypen[#Headers],0),0),VLOOKUP($G923,Lijsten!L:O,4,0))),""),"")</f>
        <v/>
      </c>
      <c r="P923" s="92"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tarief",IF(LEFT(F923,8)="Bijdrage",VLOOKUP($F923,Tb_KostenTypen[],MATCH(Methode_Keuze,Tb_KostenTypen[#Headers],0),0),VLOOKUP($G923,Lijsten!L:O,4,0))),""),"")</f>
        <v/>
      </c>
      <c r="Q923" s="50"/>
      <c r="R923" s="50"/>
      <c r="S923" s="83"/>
      <c r="T923" s="51"/>
      <c r="U923" s="4" t="str" cm="1">
        <f t="array" ref="U923">IF(AA923&lt;&gt;"ja",_xlfn.IFNA(_xlfn.IFS(AND(O923&lt;&gt;"",F923&lt;&gt;"",RIGHT($N923,6)="tarief"),O923*Q923,S923&gt;0,IF(F923&lt;&gt;"",S923,"")),""),"")</f>
        <v/>
      </c>
      <c r="V923" s="4" t="str" cm="1">
        <f t="array" ref="V923">IF(AA923&lt;&gt;"ja",_xlfn.IFNA(_xlfn.IFS(AND(P923&lt;&gt;"",R923&lt;&gt;"",RIGHT($N923,6)="tarief"),P923*R923,T923&gt;0,T923),""),"")</f>
        <v/>
      </c>
      <c r="W923" s="4" t="str" cm="1">
        <f t="array" ref="W923">IFERROR(_xlfn.IFS(OR(F923="",LEFT(Methode_Keuze,4)="Geen"),"",AND(U923&lt;&gt;"",F923&lt;&gt;"Arbeidskosten"),ROUND(U923*VLOOKUP(F923,Tb_ProjectKosten[],MATCH(Tb_ProjectKosten[[#Headers],[Forfat_Percentage]],Tb_ProjectKosten[#Headers],0),0),2),AND(F923="Arbeidskosten",G923&lt;&gt;""),IFERROR(ROUND(U923*VLOOKUP(G923,Tb_KostenTypen[],3,0)*VLOOKUP(F923,Tb_ProjectKosten[],MATCH(Tb_ProjectKosten[[#Headers],[Forfat_Percentage]],Tb_ProjectKosten[#Headers],0),0),2),""),U923 &lt;=0,0),"")</f>
        <v/>
      </c>
      <c r="X923" s="4" t="str" cm="1">
        <f t="array" ref="X923">IFERROR(_xlfn.IFS(OR(F923="",LEFT(Methode_Keuze,4)="Geen"),"",AND(V923&lt;&gt;"",F923&lt;&gt;"Arbeidskosten"),ROUND(V923*VLOOKUP(F923,Tb_ProjectKosten[],MATCH(Tb_ProjectKosten[[#Headers],[Forfat_Percentage]],Tb_ProjectKosten[#Headers],0),0),2),AND(F923="Arbeidskosten",G923&lt;&gt;""),IFERROR(ROUND(V923*VLOOKUP(G923,Tb_KostenTypen[],3,0)*VLOOKUP(F923,Tb_ProjectKosten[],MATCH(Tb_ProjectKosten[[#Headers],[Forfat_Percentage]],Tb_ProjectKosten[#Headers],0),0),2),""),V923 &lt;=0,0),"")</f>
        <v/>
      </c>
      <c r="Y923" s="262"/>
      <c r="Z923" s="49"/>
      <c r="AA923" s="37" t="str" cm="1">
        <f t="array" ref="AA923">IFERROR(IF(INDEX(SubsidieTabel!$Q$1:$T$9,MATCH($F923,SubsidieTabel!$Q$1:$Q$9,0),IFERROR(MATCH(Methode_Keuze,SubsidieTabel!$Q$1:$T$1,0),2))&lt;&gt;1=TRUE,"ja",""),"")</f>
        <v/>
      </c>
    </row>
    <row r="924" spans="1:27" ht="15" customHeight="1" x14ac:dyDescent="0.25">
      <c r="A924" s="87"/>
      <c r="B924" s="219" t="str">
        <f>IF(A924&lt;&gt;"",_xlfn.MAXIFS($B$1:B923,$A$1:A923,A924)+1,"")</f>
        <v/>
      </c>
      <c r="C924" s="50"/>
      <c r="D924" s="50"/>
      <c r="E924" s="50"/>
      <c r="F924" s="50"/>
      <c r="G924" s="283"/>
      <c r="H924" s="296"/>
      <c r="I924" s="295"/>
      <c r="J924" s="295"/>
      <c r="K924" s="202"/>
      <c r="L924" s="202"/>
      <c r="M924" s="91" t="str">
        <f>IFERROR(VLOOKUP(H924,Lijsten!$H$1:$I$100,2,0),"")</f>
        <v/>
      </c>
      <c r="N924" s="91" t="str" cm="1">
        <f t="array" ref="N924">IFERROR(_xlfn.IFS(AND(LEFT(F924,6)="Arbeid",RIGHT(F924,3)&lt;&gt;"IKS"),IFERROR(VLOOKUP($G924,Tb_KostenTypen[],2,0),"tarief"),RIGHT(F924,3)="IKS","Uurtarief",LEFT(F924,6)="Arbeid","Uurtarief",AND(LEFT(F924,8)="Bijdrage",RIGHT(F924,15)="(vrijwilligers)"),"Vast tarief"),"")</f>
        <v/>
      </c>
      <c r="O924" s="92"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tarief",IF(LEFT(F924,8)="Bijdrage",VLOOKUP($F924,Tb_KostenTypen[],MATCH(Methode_Keuze,Tb_KostenTypen[#Headers],0),0),VLOOKUP($G924,Lijsten!L:O,4,0))),""),"")</f>
        <v/>
      </c>
      <c r="P924" s="92"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tarief",IF(LEFT(F924,8)="Bijdrage",VLOOKUP($F924,Tb_KostenTypen[],MATCH(Methode_Keuze,Tb_KostenTypen[#Headers],0),0),VLOOKUP($G924,Lijsten!L:O,4,0))),""),"")</f>
        <v/>
      </c>
      <c r="Q924" s="50"/>
      <c r="R924" s="50"/>
      <c r="S924" s="83"/>
      <c r="T924" s="51"/>
      <c r="U924" s="4" t="str" cm="1">
        <f t="array" ref="U924">IF(AA924&lt;&gt;"ja",_xlfn.IFNA(_xlfn.IFS(AND(O924&lt;&gt;"",F924&lt;&gt;"",RIGHT($N924,6)="tarief"),O924*Q924,S924&gt;0,IF(F924&lt;&gt;"",S924,"")),""),"")</f>
        <v/>
      </c>
      <c r="V924" s="4" t="str" cm="1">
        <f t="array" ref="V924">IF(AA924&lt;&gt;"ja",_xlfn.IFNA(_xlfn.IFS(AND(P924&lt;&gt;"",R924&lt;&gt;"",RIGHT($N924,6)="tarief"),P924*R924,T924&gt;0,T924),""),"")</f>
        <v/>
      </c>
      <c r="W924" s="4" t="str" cm="1">
        <f t="array" ref="W924">IFERROR(_xlfn.IFS(OR(F924="",LEFT(Methode_Keuze,4)="Geen"),"",AND(U924&lt;&gt;"",F924&lt;&gt;"Arbeidskosten"),ROUND(U924*VLOOKUP(F924,Tb_ProjectKosten[],MATCH(Tb_ProjectKosten[[#Headers],[Forfat_Percentage]],Tb_ProjectKosten[#Headers],0),0),2),AND(F924="Arbeidskosten",G924&lt;&gt;""),IFERROR(ROUND(U924*VLOOKUP(G924,Tb_KostenTypen[],3,0)*VLOOKUP(F924,Tb_ProjectKosten[],MATCH(Tb_ProjectKosten[[#Headers],[Forfat_Percentage]],Tb_ProjectKosten[#Headers],0),0),2),""),U924 &lt;=0,0),"")</f>
        <v/>
      </c>
      <c r="X924" s="4" t="str" cm="1">
        <f t="array" ref="X924">IFERROR(_xlfn.IFS(OR(F924="",LEFT(Methode_Keuze,4)="Geen"),"",AND(V924&lt;&gt;"",F924&lt;&gt;"Arbeidskosten"),ROUND(V924*VLOOKUP(F924,Tb_ProjectKosten[],MATCH(Tb_ProjectKosten[[#Headers],[Forfat_Percentage]],Tb_ProjectKosten[#Headers],0),0),2),AND(F924="Arbeidskosten",G924&lt;&gt;""),IFERROR(ROUND(V924*VLOOKUP(G924,Tb_KostenTypen[],3,0)*VLOOKUP(F924,Tb_ProjectKosten[],MATCH(Tb_ProjectKosten[[#Headers],[Forfat_Percentage]],Tb_ProjectKosten[#Headers],0),0),2),""),V924 &lt;=0,0),"")</f>
        <v/>
      </c>
      <c r="Y924" s="262"/>
      <c r="Z924" s="49"/>
      <c r="AA924" s="37" t="str" cm="1">
        <f t="array" ref="AA924">IFERROR(IF(INDEX(SubsidieTabel!$Q$1:$T$9,MATCH($F924,SubsidieTabel!$Q$1:$Q$9,0),IFERROR(MATCH(Methode_Keuze,SubsidieTabel!$Q$1:$T$1,0),2))&lt;&gt;1=TRUE,"ja",""),"")</f>
        <v/>
      </c>
    </row>
    <row r="925" spans="1:27" ht="15" customHeight="1" x14ac:dyDescent="0.25">
      <c r="A925" s="87"/>
      <c r="B925" s="219" t="str">
        <f>IF(A925&lt;&gt;"",_xlfn.MAXIFS($B$1:B924,$A$1:A924,A925)+1,"")</f>
        <v/>
      </c>
      <c r="C925" s="50"/>
      <c r="D925" s="50"/>
      <c r="E925" s="50"/>
      <c r="F925" s="50"/>
      <c r="G925" s="283"/>
      <c r="H925" s="296"/>
      <c r="I925" s="295"/>
      <c r="J925" s="295"/>
      <c r="K925" s="202"/>
      <c r="L925" s="202"/>
      <c r="M925" s="91" t="str">
        <f>IFERROR(VLOOKUP(H925,Lijsten!$H$1:$I$100,2,0),"")</f>
        <v/>
      </c>
      <c r="N925" s="91" t="str" cm="1">
        <f t="array" ref="N925">IFERROR(_xlfn.IFS(AND(LEFT(F925,6)="Arbeid",RIGHT(F925,3)&lt;&gt;"IKS"),IFERROR(VLOOKUP($G925,Tb_KostenTypen[],2,0),"tarief"),RIGHT(F925,3)="IKS","Uurtarief",LEFT(F925,6)="Arbeid","Uurtarief",AND(LEFT(F925,8)="Bijdrage",RIGHT(F925,15)="(vrijwilligers)"),"Vast tarief"),"")</f>
        <v/>
      </c>
      <c r="O925" s="92"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tarief",IF(LEFT(F925,8)="Bijdrage",VLOOKUP($F925,Tb_KostenTypen[],MATCH(Methode_Keuze,Tb_KostenTypen[#Headers],0),0),VLOOKUP($G925,Lijsten!L:O,4,0))),""),"")</f>
        <v/>
      </c>
      <c r="P925" s="92"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tarief",IF(LEFT(F925,8)="Bijdrage",VLOOKUP($F925,Tb_KostenTypen[],MATCH(Methode_Keuze,Tb_KostenTypen[#Headers],0),0),VLOOKUP($G925,Lijsten!L:O,4,0))),""),"")</f>
        <v/>
      </c>
      <c r="Q925" s="50"/>
      <c r="R925" s="50"/>
      <c r="S925" s="83"/>
      <c r="T925" s="51"/>
      <c r="U925" s="4" t="str" cm="1">
        <f t="array" ref="U925">IF(AA925&lt;&gt;"ja",_xlfn.IFNA(_xlfn.IFS(AND(O925&lt;&gt;"",F925&lt;&gt;"",RIGHT($N925,6)="tarief"),O925*Q925,S925&gt;0,IF(F925&lt;&gt;"",S925,"")),""),"")</f>
        <v/>
      </c>
      <c r="V925" s="4" t="str" cm="1">
        <f t="array" ref="V925">IF(AA925&lt;&gt;"ja",_xlfn.IFNA(_xlfn.IFS(AND(P925&lt;&gt;"",R925&lt;&gt;"",RIGHT($N925,6)="tarief"),P925*R925,T925&gt;0,T925),""),"")</f>
        <v/>
      </c>
      <c r="W925" s="4" t="str" cm="1">
        <f t="array" ref="W925">IFERROR(_xlfn.IFS(OR(F925="",LEFT(Methode_Keuze,4)="Geen"),"",AND(U925&lt;&gt;"",F925&lt;&gt;"Arbeidskosten"),ROUND(U925*VLOOKUP(F925,Tb_ProjectKosten[],MATCH(Tb_ProjectKosten[[#Headers],[Forfat_Percentage]],Tb_ProjectKosten[#Headers],0),0),2),AND(F925="Arbeidskosten",G925&lt;&gt;""),IFERROR(ROUND(U925*VLOOKUP(G925,Tb_KostenTypen[],3,0)*VLOOKUP(F925,Tb_ProjectKosten[],MATCH(Tb_ProjectKosten[[#Headers],[Forfat_Percentage]],Tb_ProjectKosten[#Headers],0),0),2),""),U925 &lt;=0,0),"")</f>
        <v/>
      </c>
      <c r="X925" s="4" t="str" cm="1">
        <f t="array" ref="X925">IFERROR(_xlfn.IFS(OR(F925="",LEFT(Methode_Keuze,4)="Geen"),"",AND(V925&lt;&gt;"",F925&lt;&gt;"Arbeidskosten"),ROUND(V925*VLOOKUP(F925,Tb_ProjectKosten[],MATCH(Tb_ProjectKosten[[#Headers],[Forfat_Percentage]],Tb_ProjectKosten[#Headers],0),0),2),AND(F925="Arbeidskosten",G925&lt;&gt;""),IFERROR(ROUND(V925*VLOOKUP(G925,Tb_KostenTypen[],3,0)*VLOOKUP(F925,Tb_ProjectKosten[],MATCH(Tb_ProjectKosten[[#Headers],[Forfat_Percentage]],Tb_ProjectKosten[#Headers],0),0),2),""),V925 &lt;=0,0),"")</f>
        <v/>
      </c>
      <c r="Y925" s="262"/>
      <c r="Z925" s="49"/>
      <c r="AA925" s="37" t="str" cm="1">
        <f t="array" ref="AA925">IFERROR(IF(INDEX(SubsidieTabel!$Q$1:$T$9,MATCH($F925,SubsidieTabel!$Q$1:$Q$9,0),IFERROR(MATCH(Methode_Keuze,SubsidieTabel!$Q$1:$T$1,0),2))&lt;&gt;1=TRUE,"ja",""),"")</f>
        <v/>
      </c>
    </row>
    <row r="926" spans="1:27" ht="15" customHeight="1" x14ac:dyDescent="0.25">
      <c r="A926" s="87"/>
      <c r="B926" s="219" t="str">
        <f>IF(A926&lt;&gt;"",_xlfn.MAXIFS($B$1:B925,$A$1:A925,A926)+1,"")</f>
        <v/>
      </c>
      <c r="C926" s="50"/>
      <c r="D926" s="50"/>
      <c r="E926" s="50"/>
      <c r="F926" s="50"/>
      <c r="G926" s="283"/>
      <c r="H926" s="296"/>
      <c r="I926" s="295"/>
      <c r="J926" s="295"/>
      <c r="K926" s="202"/>
      <c r="L926" s="202"/>
      <c r="M926" s="91" t="str">
        <f>IFERROR(VLOOKUP(H926,Lijsten!$H$1:$I$100,2,0),"")</f>
        <v/>
      </c>
      <c r="N926" s="91" t="str" cm="1">
        <f t="array" ref="N926">IFERROR(_xlfn.IFS(AND(LEFT(F926,6)="Arbeid",RIGHT(F926,3)&lt;&gt;"IKS"),IFERROR(VLOOKUP($G926,Tb_KostenTypen[],2,0),"tarief"),RIGHT(F926,3)="IKS","Uurtarief",LEFT(F926,6)="Arbeid","Uurtarief",AND(LEFT(F926,8)="Bijdrage",RIGHT(F926,15)="(vrijwilligers)"),"Vast tarief"),"")</f>
        <v/>
      </c>
      <c r="O926" s="92"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tarief",IF(LEFT(F926,8)="Bijdrage",VLOOKUP($F926,Tb_KostenTypen[],MATCH(Methode_Keuze,Tb_KostenTypen[#Headers],0),0),VLOOKUP($G926,Lijsten!L:O,4,0))),""),"")</f>
        <v/>
      </c>
      <c r="P926" s="92"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tarief",IF(LEFT(F926,8)="Bijdrage",VLOOKUP($F926,Tb_KostenTypen[],MATCH(Methode_Keuze,Tb_KostenTypen[#Headers],0),0),VLOOKUP($G926,Lijsten!L:O,4,0))),""),"")</f>
        <v/>
      </c>
      <c r="Q926" s="50"/>
      <c r="R926" s="50"/>
      <c r="S926" s="83"/>
      <c r="T926" s="51"/>
      <c r="U926" s="4" t="str" cm="1">
        <f t="array" ref="U926">IF(AA926&lt;&gt;"ja",_xlfn.IFNA(_xlfn.IFS(AND(O926&lt;&gt;"",F926&lt;&gt;"",RIGHT($N926,6)="tarief"),O926*Q926,S926&gt;0,IF(F926&lt;&gt;"",S926,"")),""),"")</f>
        <v/>
      </c>
      <c r="V926" s="4" t="str" cm="1">
        <f t="array" ref="V926">IF(AA926&lt;&gt;"ja",_xlfn.IFNA(_xlfn.IFS(AND(P926&lt;&gt;"",R926&lt;&gt;"",RIGHT($N926,6)="tarief"),P926*R926,T926&gt;0,T926),""),"")</f>
        <v/>
      </c>
      <c r="W926" s="4" t="str" cm="1">
        <f t="array" ref="W926">IFERROR(_xlfn.IFS(OR(F926="",LEFT(Methode_Keuze,4)="Geen"),"",AND(U926&lt;&gt;"",F926&lt;&gt;"Arbeidskosten"),ROUND(U926*VLOOKUP(F926,Tb_ProjectKosten[],MATCH(Tb_ProjectKosten[[#Headers],[Forfat_Percentage]],Tb_ProjectKosten[#Headers],0),0),2),AND(F926="Arbeidskosten",G926&lt;&gt;""),IFERROR(ROUND(U926*VLOOKUP(G926,Tb_KostenTypen[],3,0)*VLOOKUP(F926,Tb_ProjectKosten[],MATCH(Tb_ProjectKosten[[#Headers],[Forfat_Percentage]],Tb_ProjectKosten[#Headers],0),0),2),""),U926 &lt;=0,0),"")</f>
        <v/>
      </c>
      <c r="X926" s="4" t="str" cm="1">
        <f t="array" ref="X926">IFERROR(_xlfn.IFS(OR(F926="",LEFT(Methode_Keuze,4)="Geen"),"",AND(V926&lt;&gt;"",F926&lt;&gt;"Arbeidskosten"),ROUND(V926*VLOOKUP(F926,Tb_ProjectKosten[],MATCH(Tb_ProjectKosten[[#Headers],[Forfat_Percentage]],Tb_ProjectKosten[#Headers],0),0),2),AND(F926="Arbeidskosten",G926&lt;&gt;""),IFERROR(ROUND(V926*VLOOKUP(G926,Tb_KostenTypen[],3,0)*VLOOKUP(F926,Tb_ProjectKosten[],MATCH(Tb_ProjectKosten[[#Headers],[Forfat_Percentage]],Tb_ProjectKosten[#Headers],0),0),2),""),V926 &lt;=0,0),"")</f>
        <v/>
      </c>
      <c r="Y926" s="262"/>
      <c r="Z926" s="49"/>
      <c r="AA926" s="37" t="str" cm="1">
        <f t="array" ref="AA926">IFERROR(IF(INDEX(SubsidieTabel!$Q$1:$T$9,MATCH($F926,SubsidieTabel!$Q$1:$Q$9,0),IFERROR(MATCH(Methode_Keuze,SubsidieTabel!$Q$1:$T$1,0),2))&lt;&gt;1=TRUE,"ja",""),"")</f>
        <v/>
      </c>
    </row>
    <row r="927" spans="1:27" ht="15" customHeight="1" x14ac:dyDescent="0.25">
      <c r="A927" s="87"/>
      <c r="B927" s="219" t="str">
        <f>IF(A927&lt;&gt;"",_xlfn.MAXIFS($B$1:B926,$A$1:A926,A927)+1,"")</f>
        <v/>
      </c>
      <c r="C927" s="50"/>
      <c r="D927" s="50"/>
      <c r="E927" s="50"/>
      <c r="F927" s="50"/>
      <c r="G927" s="283"/>
      <c r="H927" s="296"/>
      <c r="I927" s="295"/>
      <c r="J927" s="295"/>
      <c r="K927" s="202"/>
      <c r="L927" s="202"/>
      <c r="M927" s="91" t="str">
        <f>IFERROR(VLOOKUP(H927,Lijsten!$H$1:$I$100,2,0),"")</f>
        <v/>
      </c>
      <c r="N927" s="91" t="str" cm="1">
        <f t="array" ref="N927">IFERROR(_xlfn.IFS(AND(LEFT(F927,6)="Arbeid",RIGHT(F927,3)&lt;&gt;"IKS"),IFERROR(VLOOKUP($G927,Tb_KostenTypen[],2,0),"tarief"),RIGHT(F927,3)="IKS","Uurtarief",LEFT(F927,6)="Arbeid","Uurtarief",AND(LEFT(F927,8)="Bijdrage",RIGHT(F927,15)="(vrijwilligers)"),"Vast tarief"),"")</f>
        <v/>
      </c>
      <c r="O927" s="92"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tarief",IF(LEFT(F927,8)="Bijdrage",VLOOKUP($F927,Tb_KostenTypen[],MATCH(Methode_Keuze,Tb_KostenTypen[#Headers],0),0),VLOOKUP($G927,Lijsten!L:O,4,0))),""),"")</f>
        <v/>
      </c>
      <c r="P927" s="92"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tarief",IF(LEFT(F927,8)="Bijdrage",VLOOKUP($F927,Tb_KostenTypen[],MATCH(Methode_Keuze,Tb_KostenTypen[#Headers],0),0),VLOOKUP($G927,Lijsten!L:O,4,0))),""),"")</f>
        <v/>
      </c>
      <c r="Q927" s="50"/>
      <c r="R927" s="50"/>
      <c r="S927" s="83"/>
      <c r="T927" s="51"/>
      <c r="U927" s="4" t="str" cm="1">
        <f t="array" ref="U927">IF(AA927&lt;&gt;"ja",_xlfn.IFNA(_xlfn.IFS(AND(O927&lt;&gt;"",F927&lt;&gt;"",RIGHT($N927,6)="tarief"),O927*Q927,S927&gt;0,IF(F927&lt;&gt;"",S927,"")),""),"")</f>
        <v/>
      </c>
      <c r="V927" s="4" t="str" cm="1">
        <f t="array" ref="V927">IF(AA927&lt;&gt;"ja",_xlfn.IFNA(_xlfn.IFS(AND(P927&lt;&gt;"",R927&lt;&gt;"",RIGHT($N927,6)="tarief"),P927*R927,T927&gt;0,T927),""),"")</f>
        <v/>
      </c>
      <c r="W927" s="4" t="str" cm="1">
        <f t="array" ref="W927">IFERROR(_xlfn.IFS(OR(F927="",LEFT(Methode_Keuze,4)="Geen"),"",AND(U927&lt;&gt;"",F927&lt;&gt;"Arbeidskosten"),ROUND(U927*VLOOKUP(F927,Tb_ProjectKosten[],MATCH(Tb_ProjectKosten[[#Headers],[Forfat_Percentage]],Tb_ProjectKosten[#Headers],0),0),2),AND(F927="Arbeidskosten",G927&lt;&gt;""),IFERROR(ROUND(U927*VLOOKUP(G927,Tb_KostenTypen[],3,0)*VLOOKUP(F927,Tb_ProjectKosten[],MATCH(Tb_ProjectKosten[[#Headers],[Forfat_Percentage]],Tb_ProjectKosten[#Headers],0),0),2),""),U927 &lt;=0,0),"")</f>
        <v/>
      </c>
      <c r="X927" s="4" t="str" cm="1">
        <f t="array" ref="X927">IFERROR(_xlfn.IFS(OR(F927="",LEFT(Methode_Keuze,4)="Geen"),"",AND(V927&lt;&gt;"",F927&lt;&gt;"Arbeidskosten"),ROUND(V927*VLOOKUP(F927,Tb_ProjectKosten[],MATCH(Tb_ProjectKosten[[#Headers],[Forfat_Percentage]],Tb_ProjectKosten[#Headers],0),0),2),AND(F927="Arbeidskosten",G927&lt;&gt;""),IFERROR(ROUND(V927*VLOOKUP(G927,Tb_KostenTypen[],3,0)*VLOOKUP(F927,Tb_ProjectKosten[],MATCH(Tb_ProjectKosten[[#Headers],[Forfat_Percentage]],Tb_ProjectKosten[#Headers],0),0),2),""),V927 &lt;=0,0),"")</f>
        <v/>
      </c>
      <c r="Y927" s="262"/>
      <c r="Z927" s="49"/>
      <c r="AA927" s="37" t="str" cm="1">
        <f t="array" ref="AA927">IFERROR(IF(INDEX(SubsidieTabel!$Q$1:$T$9,MATCH($F927,SubsidieTabel!$Q$1:$Q$9,0),IFERROR(MATCH(Methode_Keuze,SubsidieTabel!$Q$1:$T$1,0),2))&lt;&gt;1=TRUE,"ja",""),"")</f>
        <v/>
      </c>
    </row>
    <row r="928" spans="1:27" ht="15" customHeight="1" x14ac:dyDescent="0.25">
      <c r="A928" s="87"/>
      <c r="B928" s="219" t="str">
        <f>IF(A928&lt;&gt;"",_xlfn.MAXIFS($B$1:B927,$A$1:A927,A928)+1,"")</f>
        <v/>
      </c>
      <c r="C928" s="50"/>
      <c r="D928" s="50"/>
      <c r="E928" s="50"/>
      <c r="F928" s="50"/>
      <c r="G928" s="283"/>
      <c r="H928" s="296"/>
      <c r="I928" s="295"/>
      <c r="J928" s="295"/>
      <c r="K928" s="202"/>
      <c r="L928" s="202"/>
      <c r="M928" s="91" t="str">
        <f>IFERROR(VLOOKUP(H928,Lijsten!$H$1:$I$100,2,0),"")</f>
        <v/>
      </c>
      <c r="N928" s="91" t="str" cm="1">
        <f t="array" ref="N928">IFERROR(_xlfn.IFS(AND(LEFT(F928,6)="Arbeid",RIGHT(F928,3)&lt;&gt;"IKS"),IFERROR(VLOOKUP($G928,Tb_KostenTypen[],2,0),"tarief"),RIGHT(F928,3)="IKS","Uurtarief",LEFT(F928,6)="Arbeid","Uurtarief",AND(LEFT(F928,8)="Bijdrage",RIGHT(F928,15)="(vrijwilligers)"),"Vast tarief"),"")</f>
        <v/>
      </c>
      <c r="O928" s="92"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tarief",IF(LEFT(F928,8)="Bijdrage",VLOOKUP($F928,Tb_KostenTypen[],MATCH(Methode_Keuze,Tb_KostenTypen[#Headers],0),0),VLOOKUP($G928,Lijsten!L:O,4,0))),""),"")</f>
        <v/>
      </c>
      <c r="P928" s="92"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tarief",IF(LEFT(F928,8)="Bijdrage",VLOOKUP($F928,Tb_KostenTypen[],MATCH(Methode_Keuze,Tb_KostenTypen[#Headers],0),0),VLOOKUP($G928,Lijsten!L:O,4,0))),""),"")</f>
        <v/>
      </c>
      <c r="Q928" s="50"/>
      <c r="R928" s="50"/>
      <c r="S928" s="83"/>
      <c r="T928" s="51"/>
      <c r="U928" s="4" t="str" cm="1">
        <f t="array" ref="U928">IF(AA928&lt;&gt;"ja",_xlfn.IFNA(_xlfn.IFS(AND(O928&lt;&gt;"",F928&lt;&gt;"",RIGHT($N928,6)="tarief"),O928*Q928,S928&gt;0,IF(F928&lt;&gt;"",S928,"")),""),"")</f>
        <v/>
      </c>
      <c r="V928" s="4" t="str" cm="1">
        <f t="array" ref="V928">IF(AA928&lt;&gt;"ja",_xlfn.IFNA(_xlfn.IFS(AND(P928&lt;&gt;"",R928&lt;&gt;"",RIGHT($N928,6)="tarief"),P928*R928,T928&gt;0,T928),""),"")</f>
        <v/>
      </c>
      <c r="W928" s="4" t="str" cm="1">
        <f t="array" ref="W928">IFERROR(_xlfn.IFS(OR(F928="",LEFT(Methode_Keuze,4)="Geen"),"",AND(U928&lt;&gt;"",F928&lt;&gt;"Arbeidskosten"),ROUND(U928*VLOOKUP(F928,Tb_ProjectKosten[],MATCH(Tb_ProjectKosten[[#Headers],[Forfat_Percentage]],Tb_ProjectKosten[#Headers],0),0),2),AND(F928="Arbeidskosten",G928&lt;&gt;""),IFERROR(ROUND(U928*VLOOKUP(G928,Tb_KostenTypen[],3,0)*VLOOKUP(F928,Tb_ProjectKosten[],MATCH(Tb_ProjectKosten[[#Headers],[Forfat_Percentage]],Tb_ProjectKosten[#Headers],0),0),2),""),U928 &lt;=0,0),"")</f>
        <v/>
      </c>
      <c r="X928" s="4" t="str" cm="1">
        <f t="array" ref="X928">IFERROR(_xlfn.IFS(OR(F928="",LEFT(Methode_Keuze,4)="Geen"),"",AND(V928&lt;&gt;"",F928&lt;&gt;"Arbeidskosten"),ROUND(V928*VLOOKUP(F928,Tb_ProjectKosten[],MATCH(Tb_ProjectKosten[[#Headers],[Forfat_Percentage]],Tb_ProjectKosten[#Headers],0),0),2),AND(F928="Arbeidskosten",G928&lt;&gt;""),IFERROR(ROUND(V928*VLOOKUP(G928,Tb_KostenTypen[],3,0)*VLOOKUP(F928,Tb_ProjectKosten[],MATCH(Tb_ProjectKosten[[#Headers],[Forfat_Percentage]],Tb_ProjectKosten[#Headers],0),0),2),""),V928 &lt;=0,0),"")</f>
        <v/>
      </c>
      <c r="Y928" s="262"/>
      <c r="Z928" s="49"/>
      <c r="AA928" s="37" t="str" cm="1">
        <f t="array" ref="AA928">IFERROR(IF(INDEX(SubsidieTabel!$Q$1:$T$9,MATCH($F928,SubsidieTabel!$Q$1:$Q$9,0),IFERROR(MATCH(Methode_Keuze,SubsidieTabel!$Q$1:$T$1,0),2))&lt;&gt;1=TRUE,"ja",""),"")</f>
        <v/>
      </c>
    </row>
    <row r="929" spans="1:27" ht="15" customHeight="1" x14ac:dyDescent="0.25">
      <c r="A929" s="87"/>
      <c r="B929" s="219" t="str">
        <f>IF(A929&lt;&gt;"",_xlfn.MAXIFS($B$1:B928,$A$1:A928,A929)+1,"")</f>
        <v/>
      </c>
      <c r="C929" s="50"/>
      <c r="D929" s="50"/>
      <c r="E929" s="50"/>
      <c r="F929" s="50"/>
      <c r="G929" s="283"/>
      <c r="H929" s="296"/>
      <c r="I929" s="295"/>
      <c r="J929" s="295"/>
      <c r="K929" s="202"/>
      <c r="L929" s="202"/>
      <c r="M929" s="91" t="str">
        <f>IFERROR(VLOOKUP(H929,Lijsten!$H$1:$I$100,2,0),"")</f>
        <v/>
      </c>
      <c r="N929" s="91" t="str" cm="1">
        <f t="array" ref="N929">IFERROR(_xlfn.IFS(AND(LEFT(F929,6)="Arbeid",RIGHT(F929,3)&lt;&gt;"IKS"),IFERROR(VLOOKUP($G929,Tb_KostenTypen[],2,0),"tarief"),RIGHT(F929,3)="IKS","Uurtarief",LEFT(F929,6)="Arbeid","Uurtarief",AND(LEFT(F929,8)="Bijdrage",RIGHT(F929,15)="(vrijwilligers)"),"Vast tarief"),"")</f>
        <v/>
      </c>
      <c r="O929" s="92"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tarief",IF(LEFT(F929,8)="Bijdrage",VLOOKUP($F929,Tb_KostenTypen[],MATCH(Methode_Keuze,Tb_KostenTypen[#Headers],0),0),VLOOKUP($G929,Lijsten!L:O,4,0))),""),"")</f>
        <v/>
      </c>
      <c r="P929" s="92"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tarief",IF(LEFT(F929,8)="Bijdrage",VLOOKUP($F929,Tb_KostenTypen[],MATCH(Methode_Keuze,Tb_KostenTypen[#Headers],0),0),VLOOKUP($G929,Lijsten!L:O,4,0))),""),"")</f>
        <v/>
      </c>
      <c r="Q929" s="50"/>
      <c r="R929" s="50"/>
      <c r="S929" s="83"/>
      <c r="T929" s="51"/>
      <c r="U929" s="4" t="str" cm="1">
        <f t="array" ref="U929">IF(AA929&lt;&gt;"ja",_xlfn.IFNA(_xlfn.IFS(AND(O929&lt;&gt;"",F929&lt;&gt;"",RIGHT($N929,6)="tarief"),O929*Q929,S929&gt;0,IF(F929&lt;&gt;"",S929,"")),""),"")</f>
        <v/>
      </c>
      <c r="V929" s="4" t="str" cm="1">
        <f t="array" ref="V929">IF(AA929&lt;&gt;"ja",_xlfn.IFNA(_xlfn.IFS(AND(P929&lt;&gt;"",R929&lt;&gt;"",RIGHT($N929,6)="tarief"),P929*R929,T929&gt;0,T929),""),"")</f>
        <v/>
      </c>
      <c r="W929" s="4" t="str" cm="1">
        <f t="array" ref="W929">IFERROR(_xlfn.IFS(OR(F929="",LEFT(Methode_Keuze,4)="Geen"),"",AND(U929&lt;&gt;"",F929&lt;&gt;"Arbeidskosten"),ROUND(U929*VLOOKUP(F929,Tb_ProjectKosten[],MATCH(Tb_ProjectKosten[[#Headers],[Forfat_Percentage]],Tb_ProjectKosten[#Headers],0),0),2),AND(F929="Arbeidskosten",G929&lt;&gt;""),IFERROR(ROUND(U929*VLOOKUP(G929,Tb_KostenTypen[],3,0)*VLOOKUP(F929,Tb_ProjectKosten[],MATCH(Tb_ProjectKosten[[#Headers],[Forfat_Percentage]],Tb_ProjectKosten[#Headers],0),0),2),""),U929 &lt;=0,0),"")</f>
        <v/>
      </c>
      <c r="X929" s="4" t="str" cm="1">
        <f t="array" ref="X929">IFERROR(_xlfn.IFS(OR(F929="",LEFT(Methode_Keuze,4)="Geen"),"",AND(V929&lt;&gt;"",F929&lt;&gt;"Arbeidskosten"),ROUND(V929*VLOOKUP(F929,Tb_ProjectKosten[],MATCH(Tb_ProjectKosten[[#Headers],[Forfat_Percentage]],Tb_ProjectKosten[#Headers],0),0),2),AND(F929="Arbeidskosten",G929&lt;&gt;""),IFERROR(ROUND(V929*VLOOKUP(G929,Tb_KostenTypen[],3,0)*VLOOKUP(F929,Tb_ProjectKosten[],MATCH(Tb_ProjectKosten[[#Headers],[Forfat_Percentage]],Tb_ProjectKosten[#Headers],0),0),2),""),V929 &lt;=0,0),"")</f>
        <v/>
      </c>
      <c r="Y929" s="262"/>
      <c r="Z929" s="49"/>
      <c r="AA929" s="37" t="str" cm="1">
        <f t="array" ref="AA929">IFERROR(IF(INDEX(SubsidieTabel!$Q$1:$T$9,MATCH($F929,SubsidieTabel!$Q$1:$Q$9,0),IFERROR(MATCH(Methode_Keuze,SubsidieTabel!$Q$1:$T$1,0),2))&lt;&gt;1=TRUE,"ja",""),"")</f>
        <v/>
      </c>
    </row>
    <row r="930" spans="1:27" ht="15" customHeight="1" x14ac:dyDescent="0.25">
      <c r="A930" s="87"/>
      <c r="B930" s="219" t="str">
        <f>IF(A930&lt;&gt;"",_xlfn.MAXIFS($B$1:B929,$A$1:A929,A930)+1,"")</f>
        <v/>
      </c>
      <c r="C930" s="50"/>
      <c r="D930" s="50"/>
      <c r="E930" s="50"/>
      <c r="F930" s="50"/>
      <c r="G930" s="283"/>
      <c r="H930" s="296"/>
      <c r="I930" s="295"/>
      <c r="J930" s="295"/>
      <c r="K930" s="202"/>
      <c r="L930" s="202"/>
      <c r="M930" s="91" t="str">
        <f>IFERROR(VLOOKUP(H930,Lijsten!$H$1:$I$100,2,0),"")</f>
        <v/>
      </c>
      <c r="N930" s="91" t="str" cm="1">
        <f t="array" ref="N930">IFERROR(_xlfn.IFS(AND(LEFT(F930,6)="Arbeid",RIGHT(F930,3)&lt;&gt;"IKS"),IFERROR(VLOOKUP($G930,Tb_KostenTypen[],2,0),"tarief"),RIGHT(F930,3)="IKS","Uurtarief",LEFT(F930,6)="Arbeid","Uurtarief",AND(LEFT(F930,8)="Bijdrage",RIGHT(F930,15)="(vrijwilligers)"),"Vast tarief"),"")</f>
        <v/>
      </c>
      <c r="O930" s="92"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tarief",IF(LEFT(F930,8)="Bijdrage",VLOOKUP($F930,Tb_KostenTypen[],MATCH(Methode_Keuze,Tb_KostenTypen[#Headers],0),0),VLOOKUP($G930,Lijsten!L:O,4,0))),""),"")</f>
        <v/>
      </c>
      <c r="P930" s="92"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tarief",IF(LEFT(F930,8)="Bijdrage",VLOOKUP($F930,Tb_KostenTypen[],MATCH(Methode_Keuze,Tb_KostenTypen[#Headers],0),0),VLOOKUP($G930,Lijsten!L:O,4,0))),""),"")</f>
        <v/>
      </c>
      <c r="Q930" s="50"/>
      <c r="R930" s="50"/>
      <c r="S930" s="83"/>
      <c r="T930" s="51"/>
      <c r="U930" s="4" t="str" cm="1">
        <f t="array" ref="U930">IF(AA930&lt;&gt;"ja",_xlfn.IFNA(_xlfn.IFS(AND(O930&lt;&gt;"",F930&lt;&gt;"",RIGHT($N930,6)="tarief"),O930*Q930,S930&gt;0,IF(F930&lt;&gt;"",S930,"")),""),"")</f>
        <v/>
      </c>
      <c r="V930" s="4" t="str" cm="1">
        <f t="array" ref="V930">IF(AA930&lt;&gt;"ja",_xlfn.IFNA(_xlfn.IFS(AND(P930&lt;&gt;"",R930&lt;&gt;"",RIGHT($N930,6)="tarief"),P930*R930,T930&gt;0,T930),""),"")</f>
        <v/>
      </c>
      <c r="W930" s="4" t="str" cm="1">
        <f t="array" ref="W930">IFERROR(_xlfn.IFS(OR(F930="",LEFT(Methode_Keuze,4)="Geen"),"",AND(U930&lt;&gt;"",F930&lt;&gt;"Arbeidskosten"),ROUND(U930*VLOOKUP(F930,Tb_ProjectKosten[],MATCH(Tb_ProjectKosten[[#Headers],[Forfat_Percentage]],Tb_ProjectKosten[#Headers],0),0),2),AND(F930="Arbeidskosten",G930&lt;&gt;""),IFERROR(ROUND(U930*VLOOKUP(G930,Tb_KostenTypen[],3,0)*VLOOKUP(F930,Tb_ProjectKosten[],MATCH(Tb_ProjectKosten[[#Headers],[Forfat_Percentage]],Tb_ProjectKosten[#Headers],0),0),2),""),U930 &lt;=0,0),"")</f>
        <v/>
      </c>
      <c r="X930" s="4" t="str" cm="1">
        <f t="array" ref="X930">IFERROR(_xlfn.IFS(OR(F930="",LEFT(Methode_Keuze,4)="Geen"),"",AND(V930&lt;&gt;"",F930&lt;&gt;"Arbeidskosten"),ROUND(V930*VLOOKUP(F930,Tb_ProjectKosten[],MATCH(Tb_ProjectKosten[[#Headers],[Forfat_Percentage]],Tb_ProjectKosten[#Headers],0),0),2),AND(F930="Arbeidskosten",G930&lt;&gt;""),IFERROR(ROUND(V930*VLOOKUP(G930,Tb_KostenTypen[],3,0)*VLOOKUP(F930,Tb_ProjectKosten[],MATCH(Tb_ProjectKosten[[#Headers],[Forfat_Percentage]],Tb_ProjectKosten[#Headers],0),0),2),""),V930 &lt;=0,0),"")</f>
        <v/>
      </c>
      <c r="Y930" s="262"/>
      <c r="Z930" s="49"/>
      <c r="AA930" s="37" t="str" cm="1">
        <f t="array" ref="AA930">IFERROR(IF(INDEX(SubsidieTabel!$Q$1:$T$9,MATCH($F930,SubsidieTabel!$Q$1:$Q$9,0),IFERROR(MATCH(Methode_Keuze,SubsidieTabel!$Q$1:$T$1,0),2))&lt;&gt;1=TRUE,"ja",""),"")</f>
        <v/>
      </c>
    </row>
    <row r="931" spans="1:27" ht="15" customHeight="1" x14ac:dyDescent="0.25">
      <c r="A931" s="87"/>
      <c r="B931" s="219" t="str">
        <f>IF(A931&lt;&gt;"",_xlfn.MAXIFS($B$1:B930,$A$1:A930,A931)+1,"")</f>
        <v/>
      </c>
      <c r="C931" s="50"/>
      <c r="D931" s="50"/>
      <c r="E931" s="50"/>
      <c r="F931" s="50"/>
      <c r="G931" s="283"/>
      <c r="H931" s="296"/>
      <c r="I931" s="295"/>
      <c r="J931" s="295"/>
      <c r="K931" s="202"/>
      <c r="L931" s="202"/>
      <c r="M931" s="91" t="str">
        <f>IFERROR(VLOOKUP(H931,Lijsten!$H$1:$I$100,2,0),"")</f>
        <v/>
      </c>
      <c r="N931" s="91" t="str" cm="1">
        <f t="array" ref="N931">IFERROR(_xlfn.IFS(AND(LEFT(F931,6)="Arbeid",RIGHT(F931,3)&lt;&gt;"IKS"),IFERROR(VLOOKUP($G931,Tb_KostenTypen[],2,0),"tarief"),RIGHT(F931,3)="IKS","Uurtarief",LEFT(F931,6)="Arbeid","Uurtarief",AND(LEFT(F931,8)="Bijdrage",RIGHT(F931,15)="(vrijwilligers)"),"Vast tarief"),"")</f>
        <v/>
      </c>
      <c r="O931" s="92"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tarief",IF(LEFT(F931,8)="Bijdrage",VLOOKUP($F931,Tb_KostenTypen[],MATCH(Methode_Keuze,Tb_KostenTypen[#Headers],0),0),VLOOKUP($G931,Lijsten!L:O,4,0))),""),"")</f>
        <v/>
      </c>
      <c r="P931" s="92"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tarief",IF(LEFT(F931,8)="Bijdrage",VLOOKUP($F931,Tb_KostenTypen[],MATCH(Methode_Keuze,Tb_KostenTypen[#Headers],0),0),VLOOKUP($G931,Lijsten!L:O,4,0))),""),"")</f>
        <v/>
      </c>
      <c r="Q931" s="50"/>
      <c r="R931" s="50"/>
      <c r="S931" s="83"/>
      <c r="T931" s="51"/>
      <c r="U931" s="4" t="str" cm="1">
        <f t="array" ref="U931">IF(AA931&lt;&gt;"ja",_xlfn.IFNA(_xlfn.IFS(AND(O931&lt;&gt;"",F931&lt;&gt;"",RIGHT($N931,6)="tarief"),O931*Q931,S931&gt;0,IF(F931&lt;&gt;"",S931,"")),""),"")</f>
        <v/>
      </c>
      <c r="V931" s="4" t="str" cm="1">
        <f t="array" ref="V931">IF(AA931&lt;&gt;"ja",_xlfn.IFNA(_xlfn.IFS(AND(P931&lt;&gt;"",R931&lt;&gt;"",RIGHT($N931,6)="tarief"),P931*R931,T931&gt;0,T931),""),"")</f>
        <v/>
      </c>
      <c r="W931" s="4" t="str" cm="1">
        <f t="array" ref="W931">IFERROR(_xlfn.IFS(OR(F931="",LEFT(Methode_Keuze,4)="Geen"),"",AND(U931&lt;&gt;"",F931&lt;&gt;"Arbeidskosten"),ROUND(U931*VLOOKUP(F931,Tb_ProjectKosten[],MATCH(Tb_ProjectKosten[[#Headers],[Forfat_Percentage]],Tb_ProjectKosten[#Headers],0),0),2),AND(F931="Arbeidskosten",G931&lt;&gt;""),IFERROR(ROUND(U931*VLOOKUP(G931,Tb_KostenTypen[],3,0)*VLOOKUP(F931,Tb_ProjectKosten[],MATCH(Tb_ProjectKosten[[#Headers],[Forfat_Percentage]],Tb_ProjectKosten[#Headers],0),0),2),""),U931 &lt;=0,0),"")</f>
        <v/>
      </c>
      <c r="X931" s="4" t="str" cm="1">
        <f t="array" ref="X931">IFERROR(_xlfn.IFS(OR(F931="",LEFT(Methode_Keuze,4)="Geen"),"",AND(V931&lt;&gt;"",F931&lt;&gt;"Arbeidskosten"),ROUND(V931*VLOOKUP(F931,Tb_ProjectKosten[],MATCH(Tb_ProjectKosten[[#Headers],[Forfat_Percentage]],Tb_ProjectKosten[#Headers],0),0),2),AND(F931="Arbeidskosten",G931&lt;&gt;""),IFERROR(ROUND(V931*VLOOKUP(G931,Tb_KostenTypen[],3,0)*VLOOKUP(F931,Tb_ProjectKosten[],MATCH(Tb_ProjectKosten[[#Headers],[Forfat_Percentage]],Tb_ProjectKosten[#Headers],0),0),2),""),V931 &lt;=0,0),"")</f>
        <v/>
      </c>
      <c r="Y931" s="262"/>
      <c r="Z931" s="49"/>
      <c r="AA931" s="37" t="str" cm="1">
        <f t="array" ref="AA931">IFERROR(IF(INDEX(SubsidieTabel!$Q$1:$T$9,MATCH($F931,SubsidieTabel!$Q$1:$Q$9,0),IFERROR(MATCH(Methode_Keuze,SubsidieTabel!$Q$1:$T$1,0),2))&lt;&gt;1=TRUE,"ja",""),"")</f>
        <v/>
      </c>
    </row>
    <row r="932" spans="1:27" ht="15" customHeight="1" x14ac:dyDescent="0.25">
      <c r="A932" s="87"/>
      <c r="B932" s="219" t="str">
        <f>IF(A932&lt;&gt;"",_xlfn.MAXIFS($B$1:B931,$A$1:A931,A932)+1,"")</f>
        <v/>
      </c>
      <c r="C932" s="50"/>
      <c r="D932" s="50"/>
      <c r="E932" s="50"/>
      <c r="F932" s="50"/>
      <c r="G932" s="283"/>
      <c r="H932" s="296"/>
      <c r="I932" s="295"/>
      <c r="J932" s="295"/>
      <c r="K932" s="202"/>
      <c r="L932" s="202"/>
      <c r="M932" s="91" t="str">
        <f>IFERROR(VLOOKUP(H932,Lijsten!$H$1:$I$100,2,0),"")</f>
        <v/>
      </c>
      <c r="N932" s="91" t="str" cm="1">
        <f t="array" ref="N932">IFERROR(_xlfn.IFS(AND(LEFT(F932,6)="Arbeid",RIGHT(F932,3)&lt;&gt;"IKS"),IFERROR(VLOOKUP($G932,Tb_KostenTypen[],2,0),"tarief"),RIGHT(F932,3)="IKS","Uurtarief",LEFT(F932,6)="Arbeid","Uurtarief",AND(LEFT(F932,8)="Bijdrage",RIGHT(F932,15)="(vrijwilligers)"),"Vast tarief"),"")</f>
        <v/>
      </c>
      <c r="O932" s="92"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tarief",IF(LEFT(F932,8)="Bijdrage",VLOOKUP($F932,Tb_KostenTypen[],MATCH(Methode_Keuze,Tb_KostenTypen[#Headers],0),0),VLOOKUP($G932,Lijsten!L:O,4,0))),""),"")</f>
        <v/>
      </c>
      <c r="P932" s="92"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tarief",IF(LEFT(F932,8)="Bijdrage",VLOOKUP($F932,Tb_KostenTypen[],MATCH(Methode_Keuze,Tb_KostenTypen[#Headers],0),0),VLOOKUP($G932,Lijsten!L:O,4,0))),""),"")</f>
        <v/>
      </c>
      <c r="Q932" s="50"/>
      <c r="R932" s="50"/>
      <c r="S932" s="83"/>
      <c r="T932" s="51"/>
      <c r="U932" s="4" t="str" cm="1">
        <f t="array" ref="U932">IF(AA932&lt;&gt;"ja",_xlfn.IFNA(_xlfn.IFS(AND(O932&lt;&gt;"",F932&lt;&gt;"",RIGHT($N932,6)="tarief"),O932*Q932,S932&gt;0,IF(F932&lt;&gt;"",S932,"")),""),"")</f>
        <v/>
      </c>
      <c r="V932" s="4" t="str" cm="1">
        <f t="array" ref="V932">IF(AA932&lt;&gt;"ja",_xlfn.IFNA(_xlfn.IFS(AND(P932&lt;&gt;"",R932&lt;&gt;"",RIGHT($N932,6)="tarief"),P932*R932,T932&gt;0,T932),""),"")</f>
        <v/>
      </c>
      <c r="W932" s="4" t="str" cm="1">
        <f t="array" ref="W932">IFERROR(_xlfn.IFS(OR(F932="",LEFT(Methode_Keuze,4)="Geen"),"",AND(U932&lt;&gt;"",F932&lt;&gt;"Arbeidskosten"),ROUND(U932*VLOOKUP(F932,Tb_ProjectKosten[],MATCH(Tb_ProjectKosten[[#Headers],[Forfat_Percentage]],Tb_ProjectKosten[#Headers],0),0),2),AND(F932="Arbeidskosten",G932&lt;&gt;""),IFERROR(ROUND(U932*VLOOKUP(G932,Tb_KostenTypen[],3,0)*VLOOKUP(F932,Tb_ProjectKosten[],MATCH(Tb_ProjectKosten[[#Headers],[Forfat_Percentage]],Tb_ProjectKosten[#Headers],0),0),2),""),U932 &lt;=0,0),"")</f>
        <v/>
      </c>
      <c r="X932" s="4" t="str" cm="1">
        <f t="array" ref="X932">IFERROR(_xlfn.IFS(OR(F932="",LEFT(Methode_Keuze,4)="Geen"),"",AND(V932&lt;&gt;"",F932&lt;&gt;"Arbeidskosten"),ROUND(V932*VLOOKUP(F932,Tb_ProjectKosten[],MATCH(Tb_ProjectKosten[[#Headers],[Forfat_Percentage]],Tb_ProjectKosten[#Headers],0),0),2),AND(F932="Arbeidskosten",G932&lt;&gt;""),IFERROR(ROUND(V932*VLOOKUP(G932,Tb_KostenTypen[],3,0)*VLOOKUP(F932,Tb_ProjectKosten[],MATCH(Tb_ProjectKosten[[#Headers],[Forfat_Percentage]],Tb_ProjectKosten[#Headers],0),0),2),""),V932 &lt;=0,0),"")</f>
        <v/>
      </c>
      <c r="Y932" s="262"/>
      <c r="Z932" s="49"/>
      <c r="AA932" s="37" t="str" cm="1">
        <f t="array" ref="AA932">IFERROR(IF(INDEX(SubsidieTabel!$Q$1:$T$9,MATCH($F932,SubsidieTabel!$Q$1:$Q$9,0),IFERROR(MATCH(Methode_Keuze,SubsidieTabel!$Q$1:$T$1,0),2))&lt;&gt;1=TRUE,"ja",""),"")</f>
        <v/>
      </c>
    </row>
    <row r="933" spans="1:27" ht="15" customHeight="1" x14ac:dyDescent="0.25">
      <c r="A933" s="87"/>
      <c r="B933" s="219" t="str">
        <f>IF(A933&lt;&gt;"",_xlfn.MAXIFS($B$1:B932,$A$1:A932,A933)+1,"")</f>
        <v/>
      </c>
      <c r="C933" s="50"/>
      <c r="D933" s="50"/>
      <c r="E933" s="50"/>
      <c r="F933" s="50"/>
      <c r="G933" s="283"/>
      <c r="H933" s="296"/>
      <c r="I933" s="295"/>
      <c r="J933" s="295"/>
      <c r="K933" s="202"/>
      <c r="L933" s="202"/>
      <c r="M933" s="91" t="str">
        <f>IFERROR(VLOOKUP(H933,Lijsten!$H$1:$I$100,2,0),"")</f>
        <v/>
      </c>
      <c r="N933" s="91" t="str" cm="1">
        <f t="array" ref="N933">IFERROR(_xlfn.IFS(AND(LEFT(F933,6)="Arbeid",RIGHT(F933,3)&lt;&gt;"IKS"),IFERROR(VLOOKUP($G933,Tb_KostenTypen[],2,0),"tarief"),RIGHT(F933,3)="IKS","Uurtarief",LEFT(F933,6)="Arbeid","Uurtarief",AND(LEFT(F933,8)="Bijdrage",RIGHT(F933,15)="(vrijwilligers)"),"Vast tarief"),"")</f>
        <v/>
      </c>
      <c r="O933" s="92"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tarief",IF(LEFT(F933,8)="Bijdrage",VLOOKUP($F933,Tb_KostenTypen[],MATCH(Methode_Keuze,Tb_KostenTypen[#Headers],0),0),VLOOKUP($G933,Lijsten!L:O,4,0))),""),"")</f>
        <v/>
      </c>
      <c r="P933" s="92"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tarief",IF(LEFT(F933,8)="Bijdrage",VLOOKUP($F933,Tb_KostenTypen[],MATCH(Methode_Keuze,Tb_KostenTypen[#Headers],0),0),VLOOKUP($G933,Lijsten!L:O,4,0))),""),"")</f>
        <v/>
      </c>
      <c r="Q933" s="50"/>
      <c r="R933" s="50"/>
      <c r="S933" s="83"/>
      <c r="T933" s="51"/>
      <c r="U933" s="4" t="str" cm="1">
        <f t="array" ref="U933">IF(AA933&lt;&gt;"ja",_xlfn.IFNA(_xlfn.IFS(AND(O933&lt;&gt;"",F933&lt;&gt;"",RIGHT($N933,6)="tarief"),O933*Q933,S933&gt;0,IF(F933&lt;&gt;"",S933,"")),""),"")</f>
        <v/>
      </c>
      <c r="V933" s="4" t="str" cm="1">
        <f t="array" ref="V933">IF(AA933&lt;&gt;"ja",_xlfn.IFNA(_xlfn.IFS(AND(P933&lt;&gt;"",R933&lt;&gt;"",RIGHT($N933,6)="tarief"),P933*R933,T933&gt;0,T933),""),"")</f>
        <v/>
      </c>
      <c r="W933" s="4" t="str" cm="1">
        <f t="array" ref="W933">IFERROR(_xlfn.IFS(OR(F933="",LEFT(Methode_Keuze,4)="Geen"),"",AND(U933&lt;&gt;"",F933&lt;&gt;"Arbeidskosten"),ROUND(U933*VLOOKUP(F933,Tb_ProjectKosten[],MATCH(Tb_ProjectKosten[[#Headers],[Forfat_Percentage]],Tb_ProjectKosten[#Headers],0),0),2),AND(F933="Arbeidskosten",G933&lt;&gt;""),IFERROR(ROUND(U933*VLOOKUP(G933,Tb_KostenTypen[],3,0)*VLOOKUP(F933,Tb_ProjectKosten[],MATCH(Tb_ProjectKosten[[#Headers],[Forfat_Percentage]],Tb_ProjectKosten[#Headers],0),0),2),""),U933 &lt;=0,0),"")</f>
        <v/>
      </c>
      <c r="X933" s="4" t="str" cm="1">
        <f t="array" ref="X933">IFERROR(_xlfn.IFS(OR(F933="",LEFT(Methode_Keuze,4)="Geen"),"",AND(V933&lt;&gt;"",F933&lt;&gt;"Arbeidskosten"),ROUND(V933*VLOOKUP(F933,Tb_ProjectKosten[],MATCH(Tb_ProjectKosten[[#Headers],[Forfat_Percentage]],Tb_ProjectKosten[#Headers],0),0),2),AND(F933="Arbeidskosten",G933&lt;&gt;""),IFERROR(ROUND(V933*VLOOKUP(G933,Tb_KostenTypen[],3,0)*VLOOKUP(F933,Tb_ProjectKosten[],MATCH(Tb_ProjectKosten[[#Headers],[Forfat_Percentage]],Tb_ProjectKosten[#Headers],0),0),2),""),V933 &lt;=0,0),"")</f>
        <v/>
      </c>
      <c r="Y933" s="262"/>
      <c r="Z933" s="49"/>
      <c r="AA933" s="37" t="str" cm="1">
        <f t="array" ref="AA933">IFERROR(IF(INDEX(SubsidieTabel!$Q$1:$T$9,MATCH($F933,SubsidieTabel!$Q$1:$Q$9,0),IFERROR(MATCH(Methode_Keuze,SubsidieTabel!$Q$1:$T$1,0),2))&lt;&gt;1=TRUE,"ja",""),"")</f>
        <v/>
      </c>
    </row>
    <row r="934" spans="1:27" ht="15" customHeight="1" x14ac:dyDescent="0.25">
      <c r="A934" s="87"/>
      <c r="B934" s="219" t="str">
        <f>IF(A934&lt;&gt;"",_xlfn.MAXIFS($B$1:B933,$A$1:A933,A934)+1,"")</f>
        <v/>
      </c>
      <c r="C934" s="50"/>
      <c r="D934" s="50"/>
      <c r="E934" s="50"/>
      <c r="F934" s="50"/>
      <c r="G934" s="283"/>
      <c r="H934" s="296"/>
      <c r="I934" s="295"/>
      <c r="J934" s="295"/>
      <c r="K934" s="202"/>
      <c r="L934" s="202"/>
      <c r="M934" s="91" t="str">
        <f>IFERROR(VLOOKUP(H934,Lijsten!$H$1:$I$100,2,0),"")</f>
        <v/>
      </c>
      <c r="N934" s="91" t="str" cm="1">
        <f t="array" ref="N934">IFERROR(_xlfn.IFS(AND(LEFT(F934,6)="Arbeid",RIGHT(F934,3)&lt;&gt;"IKS"),IFERROR(VLOOKUP($G934,Tb_KostenTypen[],2,0),"tarief"),RIGHT(F934,3)="IKS","Uurtarief",LEFT(F934,6)="Arbeid","Uurtarief",AND(LEFT(F934,8)="Bijdrage",RIGHT(F934,15)="(vrijwilligers)"),"Vast tarief"),"")</f>
        <v/>
      </c>
      <c r="O934" s="92"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tarief",IF(LEFT(F934,8)="Bijdrage",VLOOKUP($F934,Tb_KostenTypen[],MATCH(Methode_Keuze,Tb_KostenTypen[#Headers],0),0),VLOOKUP($G934,Lijsten!L:O,4,0))),""),"")</f>
        <v/>
      </c>
      <c r="P934" s="92"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tarief",IF(LEFT(F934,8)="Bijdrage",VLOOKUP($F934,Tb_KostenTypen[],MATCH(Methode_Keuze,Tb_KostenTypen[#Headers],0),0),VLOOKUP($G934,Lijsten!L:O,4,0))),""),"")</f>
        <v/>
      </c>
      <c r="Q934" s="50"/>
      <c r="R934" s="50"/>
      <c r="S934" s="83"/>
      <c r="T934" s="51"/>
      <c r="U934" s="4" t="str" cm="1">
        <f t="array" ref="U934">IF(AA934&lt;&gt;"ja",_xlfn.IFNA(_xlfn.IFS(AND(O934&lt;&gt;"",F934&lt;&gt;"",RIGHT($N934,6)="tarief"),O934*Q934,S934&gt;0,IF(F934&lt;&gt;"",S934,"")),""),"")</f>
        <v/>
      </c>
      <c r="V934" s="4" t="str" cm="1">
        <f t="array" ref="V934">IF(AA934&lt;&gt;"ja",_xlfn.IFNA(_xlfn.IFS(AND(P934&lt;&gt;"",R934&lt;&gt;"",RIGHT($N934,6)="tarief"),P934*R934,T934&gt;0,T934),""),"")</f>
        <v/>
      </c>
      <c r="W934" s="4" t="str" cm="1">
        <f t="array" ref="W934">IFERROR(_xlfn.IFS(OR(F934="",LEFT(Methode_Keuze,4)="Geen"),"",AND(U934&lt;&gt;"",F934&lt;&gt;"Arbeidskosten"),ROUND(U934*VLOOKUP(F934,Tb_ProjectKosten[],MATCH(Tb_ProjectKosten[[#Headers],[Forfat_Percentage]],Tb_ProjectKosten[#Headers],0),0),2),AND(F934="Arbeidskosten",G934&lt;&gt;""),IFERROR(ROUND(U934*VLOOKUP(G934,Tb_KostenTypen[],3,0)*VLOOKUP(F934,Tb_ProjectKosten[],MATCH(Tb_ProjectKosten[[#Headers],[Forfat_Percentage]],Tb_ProjectKosten[#Headers],0),0),2),""),U934 &lt;=0,0),"")</f>
        <v/>
      </c>
      <c r="X934" s="4" t="str" cm="1">
        <f t="array" ref="X934">IFERROR(_xlfn.IFS(OR(F934="",LEFT(Methode_Keuze,4)="Geen"),"",AND(V934&lt;&gt;"",F934&lt;&gt;"Arbeidskosten"),ROUND(V934*VLOOKUP(F934,Tb_ProjectKosten[],MATCH(Tb_ProjectKosten[[#Headers],[Forfat_Percentage]],Tb_ProjectKosten[#Headers],0),0),2),AND(F934="Arbeidskosten",G934&lt;&gt;""),IFERROR(ROUND(V934*VLOOKUP(G934,Tb_KostenTypen[],3,0)*VLOOKUP(F934,Tb_ProjectKosten[],MATCH(Tb_ProjectKosten[[#Headers],[Forfat_Percentage]],Tb_ProjectKosten[#Headers],0),0),2),""),V934 &lt;=0,0),"")</f>
        <v/>
      </c>
      <c r="Y934" s="262"/>
      <c r="Z934" s="49"/>
      <c r="AA934" s="37" t="str" cm="1">
        <f t="array" ref="AA934">IFERROR(IF(INDEX(SubsidieTabel!$Q$1:$T$9,MATCH($F934,SubsidieTabel!$Q$1:$Q$9,0),IFERROR(MATCH(Methode_Keuze,SubsidieTabel!$Q$1:$T$1,0),2))&lt;&gt;1=TRUE,"ja",""),"")</f>
        <v/>
      </c>
    </row>
    <row r="935" spans="1:27" ht="15" customHeight="1" x14ac:dyDescent="0.25">
      <c r="A935" s="87"/>
      <c r="B935" s="219" t="str">
        <f>IF(A935&lt;&gt;"",_xlfn.MAXIFS($B$1:B934,$A$1:A934,A935)+1,"")</f>
        <v/>
      </c>
      <c r="C935" s="50"/>
      <c r="D935" s="50"/>
      <c r="E935" s="50"/>
      <c r="F935" s="50"/>
      <c r="G935" s="283"/>
      <c r="H935" s="296"/>
      <c r="I935" s="295"/>
      <c r="J935" s="295"/>
      <c r="K935" s="202"/>
      <c r="L935" s="202"/>
      <c r="M935" s="91" t="str">
        <f>IFERROR(VLOOKUP(H935,Lijsten!$H$1:$I$100,2,0),"")</f>
        <v/>
      </c>
      <c r="N935" s="91" t="str" cm="1">
        <f t="array" ref="N935">IFERROR(_xlfn.IFS(AND(LEFT(F935,6)="Arbeid",RIGHT(F935,3)&lt;&gt;"IKS"),IFERROR(VLOOKUP($G935,Tb_KostenTypen[],2,0),"tarief"),RIGHT(F935,3)="IKS","Uurtarief",LEFT(F935,6)="Arbeid","Uurtarief",AND(LEFT(F935,8)="Bijdrage",RIGHT(F935,15)="(vrijwilligers)"),"Vast tarief"),"")</f>
        <v/>
      </c>
      <c r="O935" s="92"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tarief",IF(LEFT(F935,8)="Bijdrage",VLOOKUP($F935,Tb_KostenTypen[],MATCH(Methode_Keuze,Tb_KostenTypen[#Headers],0),0),VLOOKUP($G935,Lijsten!L:O,4,0))),""),"")</f>
        <v/>
      </c>
      <c r="P935" s="92"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tarief",IF(LEFT(F935,8)="Bijdrage",VLOOKUP($F935,Tb_KostenTypen[],MATCH(Methode_Keuze,Tb_KostenTypen[#Headers],0),0),VLOOKUP($G935,Lijsten!L:O,4,0))),""),"")</f>
        <v/>
      </c>
      <c r="Q935" s="50"/>
      <c r="R935" s="50"/>
      <c r="S935" s="83"/>
      <c r="T935" s="51"/>
      <c r="U935" s="4" t="str" cm="1">
        <f t="array" ref="U935">IF(AA935&lt;&gt;"ja",_xlfn.IFNA(_xlfn.IFS(AND(O935&lt;&gt;"",F935&lt;&gt;"",RIGHT($N935,6)="tarief"),O935*Q935,S935&gt;0,IF(F935&lt;&gt;"",S935,"")),""),"")</f>
        <v/>
      </c>
      <c r="V935" s="4" t="str" cm="1">
        <f t="array" ref="V935">IF(AA935&lt;&gt;"ja",_xlfn.IFNA(_xlfn.IFS(AND(P935&lt;&gt;"",R935&lt;&gt;"",RIGHT($N935,6)="tarief"),P935*R935,T935&gt;0,T935),""),"")</f>
        <v/>
      </c>
      <c r="W935" s="4" t="str" cm="1">
        <f t="array" ref="W935">IFERROR(_xlfn.IFS(OR(F935="",LEFT(Methode_Keuze,4)="Geen"),"",AND(U935&lt;&gt;"",F935&lt;&gt;"Arbeidskosten"),ROUND(U935*VLOOKUP(F935,Tb_ProjectKosten[],MATCH(Tb_ProjectKosten[[#Headers],[Forfat_Percentage]],Tb_ProjectKosten[#Headers],0),0),2),AND(F935="Arbeidskosten",G935&lt;&gt;""),IFERROR(ROUND(U935*VLOOKUP(G935,Tb_KostenTypen[],3,0)*VLOOKUP(F935,Tb_ProjectKosten[],MATCH(Tb_ProjectKosten[[#Headers],[Forfat_Percentage]],Tb_ProjectKosten[#Headers],0),0),2),""),U935 &lt;=0,0),"")</f>
        <v/>
      </c>
      <c r="X935" s="4" t="str" cm="1">
        <f t="array" ref="X935">IFERROR(_xlfn.IFS(OR(F935="",LEFT(Methode_Keuze,4)="Geen"),"",AND(V935&lt;&gt;"",F935&lt;&gt;"Arbeidskosten"),ROUND(V935*VLOOKUP(F935,Tb_ProjectKosten[],MATCH(Tb_ProjectKosten[[#Headers],[Forfat_Percentage]],Tb_ProjectKosten[#Headers],0),0),2),AND(F935="Arbeidskosten",G935&lt;&gt;""),IFERROR(ROUND(V935*VLOOKUP(G935,Tb_KostenTypen[],3,0)*VLOOKUP(F935,Tb_ProjectKosten[],MATCH(Tb_ProjectKosten[[#Headers],[Forfat_Percentage]],Tb_ProjectKosten[#Headers],0),0),2),""),V935 &lt;=0,0),"")</f>
        <v/>
      </c>
      <c r="Y935" s="262"/>
      <c r="Z935" s="49"/>
      <c r="AA935" s="37" t="str" cm="1">
        <f t="array" ref="AA935">IFERROR(IF(INDEX(SubsidieTabel!$Q$1:$T$9,MATCH($F935,SubsidieTabel!$Q$1:$Q$9,0),IFERROR(MATCH(Methode_Keuze,SubsidieTabel!$Q$1:$T$1,0),2))&lt;&gt;1=TRUE,"ja",""),"")</f>
        <v/>
      </c>
    </row>
    <row r="936" spans="1:27" ht="15" customHeight="1" x14ac:dyDescent="0.25">
      <c r="A936" s="87"/>
      <c r="B936" s="219" t="str">
        <f>IF(A936&lt;&gt;"",_xlfn.MAXIFS($B$1:B935,$A$1:A935,A936)+1,"")</f>
        <v/>
      </c>
      <c r="C936" s="50"/>
      <c r="D936" s="50"/>
      <c r="E936" s="50"/>
      <c r="F936" s="50"/>
      <c r="G936" s="283"/>
      <c r="H936" s="296"/>
      <c r="I936" s="295"/>
      <c r="J936" s="295"/>
      <c r="K936" s="202"/>
      <c r="L936" s="202"/>
      <c r="M936" s="91" t="str">
        <f>IFERROR(VLOOKUP(H936,Lijsten!$H$1:$I$100,2,0),"")</f>
        <v/>
      </c>
      <c r="N936" s="91" t="str" cm="1">
        <f t="array" ref="N936">IFERROR(_xlfn.IFS(AND(LEFT(F936,6)="Arbeid",RIGHT(F936,3)&lt;&gt;"IKS"),IFERROR(VLOOKUP($G936,Tb_KostenTypen[],2,0),"tarief"),RIGHT(F936,3)="IKS","Uurtarief",LEFT(F936,6)="Arbeid","Uurtarief",AND(LEFT(F936,8)="Bijdrage",RIGHT(F936,15)="(vrijwilligers)"),"Vast tarief"),"")</f>
        <v/>
      </c>
      <c r="O936" s="92"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tarief",IF(LEFT(F936,8)="Bijdrage",VLOOKUP($F936,Tb_KostenTypen[],MATCH(Methode_Keuze,Tb_KostenTypen[#Headers],0),0),VLOOKUP($G936,Lijsten!L:O,4,0))),""),"")</f>
        <v/>
      </c>
      <c r="P936" s="92"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tarief",IF(LEFT(F936,8)="Bijdrage",VLOOKUP($F936,Tb_KostenTypen[],MATCH(Methode_Keuze,Tb_KostenTypen[#Headers],0),0),VLOOKUP($G936,Lijsten!L:O,4,0))),""),"")</f>
        <v/>
      </c>
      <c r="Q936" s="50"/>
      <c r="R936" s="50"/>
      <c r="S936" s="83"/>
      <c r="T936" s="51"/>
      <c r="U936" s="4" t="str" cm="1">
        <f t="array" ref="U936">IF(AA936&lt;&gt;"ja",_xlfn.IFNA(_xlfn.IFS(AND(O936&lt;&gt;"",F936&lt;&gt;"",RIGHT($N936,6)="tarief"),O936*Q936,S936&gt;0,IF(F936&lt;&gt;"",S936,"")),""),"")</f>
        <v/>
      </c>
      <c r="V936" s="4" t="str" cm="1">
        <f t="array" ref="V936">IF(AA936&lt;&gt;"ja",_xlfn.IFNA(_xlfn.IFS(AND(P936&lt;&gt;"",R936&lt;&gt;"",RIGHT($N936,6)="tarief"),P936*R936,T936&gt;0,T936),""),"")</f>
        <v/>
      </c>
      <c r="W936" s="4" t="str" cm="1">
        <f t="array" ref="W936">IFERROR(_xlfn.IFS(OR(F936="",LEFT(Methode_Keuze,4)="Geen"),"",AND(U936&lt;&gt;"",F936&lt;&gt;"Arbeidskosten"),ROUND(U936*VLOOKUP(F936,Tb_ProjectKosten[],MATCH(Tb_ProjectKosten[[#Headers],[Forfat_Percentage]],Tb_ProjectKosten[#Headers],0),0),2),AND(F936="Arbeidskosten",G936&lt;&gt;""),IFERROR(ROUND(U936*VLOOKUP(G936,Tb_KostenTypen[],3,0)*VLOOKUP(F936,Tb_ProjectKosten[],MATCH(Tb_ProjectKosten[[#Headers],[Forfat_Percentage]],Tb_ProjectKosten[#Headers],0),0),2),""),U936 &lt;=0,0),"")</f>
        <v/>
      </c>
      <c r="X936" s="4" t="str" cm="1">
        <f t="array" ref="X936">IFERROR(_xlfn.IFS(OR(F936="",LEFT(Methode_Keuze,4)="Geen"),"",AND(V936&lt;&gt;"",F936&lt;&gt;"Arbeidskosten"),ROUND(V936*VLOOKUP(F936,Tb_ProjectKosten[],MATCH(Tb_ProjectKosten[[#Headers],[Forfat_Percentage]],Tb_ProjectKosten[#Headers],0),0),2),AND(F936="Arbeidskosten",G936&lt;&gt;""),IFERROR(ROUND(V936*VLOOKUP(G936,Tb_KostenTypen[],3,0)*VLOOKUP(F936,Tb_ProjectKosten[],MATCH(Tb_ProjectKosten[[#Headers],[Forfat_Percentage]],Tb_ProjectKosten[#Headers],0),0),2),""),V936 &lt;=0,0),"")</f>
        <v/>
      </c>
      <c r="Y936" s="262"/>
      <c r="Z936" s="49"/>
      <c r="AA936" s="37" t="str" cm="1">
        <f t="array" ref="AA936">IFERROR(IF(INDEX(SubsidieTabel!$Q$1:$T$9,MATCH($F936,SubsidieTabel!$Q$1:$Q$9,0),IFERROR(MATCH(Methode_Keuze,SubsidieTabel!$Q$1:$T$1,0),2))&lt;&gt;1=TRUE,"ja",""),"")</f>
        <v/>
      </c>
    </row>
    <row r="937" spans="1:27" ht="15" customHeight="1" x14ac:dyDescent="0.25">
      <c r="A937" s="87"/>
      <c r="B937" s="219" t="str">
        <f>IF(A937&lt;&gt;"",_xlfn.MAXIFS($B$1:B936,$A$1:A936,A937)+1,"")</f>
        <v/>
      </c>
      <c r="C937" s="50"/>
      <c r="D937" s="50"/>
      <c r="E937" s="50"/>
      <c r="F937" s="50"/>
      <c r="G937" s="283"/>
      <c r="H937" s="296"/>
      <c r="I937" s="295"/>
      <c r="J937" s="295"/>
      <c r="K937" s="202"/>
      <c r="L937" s="202"/>
      <c r="M937" s="91" t="str">
        <f>IFERROR(VLOOKUP(H937,Lijsten!$H$1:$I$100,2,0),"")</f>
        <v/>
      </c>
      <c r="N937" s="91" t="str" cm="1">
        <f t="array" ref="N937">IFERROR(_xlfn.IFS(AND(LEFT(F937,6)="Arbeid",RIGHT(F937,3)&lt;&gt;"IKS"),IFERROR(VLOOKUP($G937,Tb_KostenTypen[],2,0),"tarief"),RIGHT(F937,3)="IKS","Uurtarief",LEFT(F937,6)="Arbeid","Uurtarief",AND(LEFT(F937,8)="Bijdrage",RIGHT(F937,15)="(vrijwilligers)"),"Vast tarief"),"")</f>
        <v/>
      </c>
      <c r="O937" s="92"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tarief",IF(LEFT(F937,8)="Bijdrage",VLOOKUP($F937,Tb_KostenTypen[],MATCH(Methode_Keuze,Tb_KostenTypen[#Headers],0),0),VLOOKUP($G937,Lijsten!L:O,4,0))),""),"")</f>
        <v/>
      </c>
      <c r="P937" s="92"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tarief",IF(LEFT(F937,8)="Bijdrage",VLOOKUP($F937,Tb_KostenTypen[],MATCH(Methode_Keuze,Tb_KostenTypen[#Headers],0),0),VLOOKUP($G937,Lijsten!L:O,4,0))),""),"")</f>
        <v/>
      </c>
      <c r="Q937" s="50"/>
      <c r="R937" s="50"/>
      <c r="S937" s="83"/>
      <c r="T937" s="51"/>
      <c r="U937" s="4" t="str" cm="1">
        <f t="array" ref="U937">IF(AA937&lt;&gt;"ja",_xlfn.IFNA(_xlfn.IFS(AND(O937&lt;&gt;"",F937&lt;&gt;"",RIGHT($N937,6)="tarief"),O937*Q937,S937&gt;0,IF(F937&lt;&gt;"",S937,"")),""),"")</f>
        <v/>
      </c>
      <c r="V937" s="4" t="str" cm="1">
        <f t="array" ref="V937">IF(AA937&lt;&gt;"ja",_xlfn.IFNA(_xlfn.IFS(AND(P937&lt;&gt;"",R937&lt;&gt;"",RIGHT($N937,6)="tarief"),P937*R937,T937&gt;0,T937),""),"")</f>
        <v/>
      </c>
      <c r="W937" s="4" t="str" cm="1">
        <f t="array" ref="W937">IFERROR(_xlfn.IFS(OR(F937="",LEFT(Methode_Keuze,4)="Geen"),"",AND(U937&lt;&gt;"",F937&lt;&gt;"Arbeidskosten"),ROUND(U937*VLOOKUP(F937,Tb_ProjectKosten[],MATCH(Tb_ProjectKosten[[#Headers],[Forfat_Percentage]],Tb_ProjectKosten[#Headers],0),0),2),AND(F937="Arbeidskosten",G937&lt;&gt;""),IFERROR(ROUND(U937*VLOOKUP(G937,Tb_KostenTypen[],3,0)*VLOOKUP(F937,Tb_ProjectKosten[],MATCH(Tb_ProjectKosten[[#Headers],[Forfat_Percentage]],Tb_ProjectKosten[#Headers],0),0),2),""),U937 &lt;=0,0),"")</f>
        <v/>
      </c>
      <c r="X937" s="4" t="str" cm="1">
        <f t="array" ref="X937">IFERROR(_xlfn.IFS(OR(F937="",LEFT(Methode_Keuze,4)="Geen"),"",AND(V937&lt;&gt;"",F937&lt;&gt;"Arbeidskosten"),ROUND(V937*VLOOKUP(F937,Tb_ProjectKosten[],MATCH(Tb_ProjectKosten[[#Headers],[Forfat_Percentage]],Tb_ProjectKosten[#Headers],0),0),2),AND(F937="Arbeidskosten",G937&lt;&gt;""),IFERROR(ROUND(V937*VLOOKUP(G937,Tb_KostenTypen[],3,0)*VLOOKUP(F937,Tb_ProjectKosten[],MATCH(Tb_ProjectKosten[[#Headers],[Forfat_Percentage]],Tb_ProjectKosten[#Headers],0),0),2),""),V937 &lt;=0,0),"")</f>
        <v/>
      </c>
      <c r="Y937" s="262"/>
      <c r="Z937" s="49"/>
      <c r="AA937" s="37" t="str" cm="1">
        <f t="array" ref="AA937">IFERROR(IF(INDEX(SubsidieTabel!$Q$1:$T$9,MATCH($F937,SubsidieTabel!$Q$1:$Q$9,0),IFERROR(MATCH(Methode_Keuze,SubsidieTabel!$Q$1:$T$1,0),2))&lt;&gt;1=TRUE,"ja",""),"")</f>
        <v/>
      </c>
    </row>
    <row r="938" spans="1:27" ht="15" customHeight="1" x14ac:dyDescent="0.25">
      <c r="A938" s="87"/>
      <c r="B938" s="219" t="str">
        <f>IF(A938&lt;&gt;"",_xlfn.MAXIFS($B$1:B937,$A$1:A937,A938)+1,"")</f>
        <v/>
      </c>
      <c r="C938" s="50"/>
      <c r="D938" s="50"/>
      <c r="E938" s="50"/>
      <c r="F938" s="50"/>
      <c r="G938" s="283"/>
      <c r="H938" s="296"/>
      <c r="I938" s="295"/>
      <c r="J938" s="295"/>
      <c r="K938" s="202"/>
      <c r="L938" s="202"/>
      <c r="M938" s="91" t="str">
        <f>IFERROR(VLOOKUP(H938,Lijsten!$H$1:$I$100,2,0),"")</f>
        <v/>
      </c>
      <c r="N938" s="91" t="str" cm="1">
        <f t="array" ref="N938">IFERROR(_xlfn.IFS(AND(LEFT(F938,6)="Arbeid",RIGHT(F938,3)&lt;&gt;"IKS"),IFERROR(VLOOKUP($G938,Tb_KostenTypen[],2,0),"tarief"),RIGHT(F938,3)="IKS","Uurtarief",LEFT(F938,6)="Arbeid","Uurtarief",AND(LEFT(F938,8)="Bijdrage",RIGHT(F938,15)="(vrijwilligers)"),"Vast tarief"),"")</f>
        <v/>
      </c>
      <c r="O938" s="92"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tarief",IF(LEFT(F938,8)="Bijdrage",VLOOKUP($F938,Tb_KostenTypen[],MATCH(Methode_Keuze,Tb_KostenTypen[#Headers],0),0),VLOOKUP($G938,Lijsten!L:O,4,0))),""),"")</f>
        <v/>
      </c>
      <c r="P938" s="92"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tarief",IF(LEFT(F938,8)="Bijdrage",VLOOKUP($F938,Tb_KostenTypen[],MATCH(Methode_Keuze,Tb_KostenTypen[#Headers],0),0),VLOOKUP($G938,Lijsten!L:O,4,0))),""),"")</f>
        <v/>
      </c>
      <c r="Q938" s="50"/>
      <c r="R938" s="50"/>
      <c r="S938" s="83"/>
      <c r="T938" s="51"/>
      <c r="U938" s="4" t="str" cm="1">
        <f t="array" ref="U938">IF(AA938&lt;&gt;"ja",_xlfn.IFNA(_xlfn.IFS(AND(O938&lt;&gt;"",F938&lt;&gt;"",RIGHT($N938,6)="tarief"),O938*Q938,S938&gt;0,IF(F938&lt;&gt;"",S938,"")),""),"")</f>
        <v/>
      </c>
      <c r="V938" s="4" t="str" cm="1">
        <f t="array" ref="V938">IF(AA938&lt;&gt;"ja",_xlfn.IFNA(_xlfn.IFS(AND(P938&lt;&gt;"",R938&lt;&gt;"",RIGHT($N938,6)="tarief"),P938*R938,T938&gt;0,T938),""),"")</f>
        <v/>
      </c>
      <c r="W938" s="4" t="str" cm="1">
        <f t="array" ref="W938">IFERROR(_xlfn.IFS(OR(F938="",LEFT(Methode_Keuze,4)="Geen"),"",AND(U938&lt;&gt;"",F938&lt;&gt;"Arbeidskosten"),ROUND(U938*VLOOKUP(F938,Tb_ProjectKosten[],MATCH(Tb_ProjectKosten[[#Headers],[Forfat_Percentage]],Tb_ProjectKosten[#Headers],0),0),2),AND(F938="Arbeidskosten",G938&lt;&gt;""),IFERROR(ROUND(U938*VLOOKUP(G938,Tb_KostenTypen[],3,0)*VLOOKUP(F938,Tb_ProjectKosten[],MATCH(Tb_ProjectKosten[[#Headers],[Forfat_Percentage]],Tb_ProjectKosten[#Headers],0),0),2),""),U938 &lt;=0,0),"")</f>
        <v/>
      </c>
      <c r="X938" s="4" t="str" cm="1">
        <f t="array" ref="X938">IFERROR(_xlfn.IFS(OR(F938="",LEFT(Methode_Keuze,4)="Geen"),"",AND(V938&lt;&gt;"",F938&lt;&gt;"Arbeidskosten"),ROUND(V938*VLOOKUP(F938,Tb_ProjectKosten[],MATCH(Tb_ProjectKosten[[#Headers],[Forfat_Percentage]],Tb_ProjectKosten[#Headers],0),0),2),AND(F938="Arbeidskosten",G938&lt;&gt;""),IFERROR(ROUND(V938*VLOOKUP(G938,Tb_KostenTypen[],3,0)*VLOOKUP(F938,Tb_ProjectKosten[],MATCH(Tb_ProjectKosten[[#Headers],[Forfat_Percentage]],Tb_ProjectKosten[#Headers],0),0),2),""),V938 &lt;=0,0),"")</f>
        <v/>
      </c>
      <c r="Y938" s="262"/>
      <c r="Z938" s="49"/>
      <c r="AA938" s="37" t="str" cm="1">
        <f t="array" ref="AA938">IFERROR(IF(INDEX(SubsidieTabel!$Q$1:$T$9,MATCH($F938,SubsidieTabel!$Q$1:$Q$9,0),IFERROR(MATCH(Methode_Keuze,SubsidieTabel!$Q$1:$T$1,0),2))&lt;&gt;1=TRUE,"ja",""),"")</f>
        <v/>
      </c>
    </row>
    <row r="939" spans="1:27" ht="15" customHeight="1" x14ac:dyDescent="0.25">
      <c r="A939" s="87"/>
      <c r="B939" s="219" t="str">
        <f>IF(A939&lt;&gt;"",_xlfn.MAXIFS($B$1:B938,$A$1:A938,A939)+1,"")</f>
        <v/>
      </c>
      <c r="C939" s="50"/>
      <c r="D939" s="50"/>
      <c r="E939" s="50"/>
      <c r="F939" s="50"/>
      <c r="G939" s="283"/>
      <c r="H939" s="296"/>
      <c r="I939" s="295"/>
      <c r="J939" s="295"/>
      <c r="K939" s="202"/>
      <c r="L939" s="202"/>
      <c r="M939" s="91" t="str">
        <f>IFERROR(VLOOKUP(H939,Lijsten!$H$1:$I$100,2,0),"")</f>
        <v/>
      </c>
      <c r="N939" s="91" t="str" cm="1">
        <f t="array" ref="N939">IFERROR(_xlfn.IFS(AND(LEFT(F939,6)="Arbeid",RIGHT(F939,3)&lt;&gt;"IKS"),IFERROR(VLOOKUP($G939,Tb_KostenTypen[],2,0),"tarief"),RIGHT(F939,3)="IKS","Uurtarief",LEFT(F939,6)="Arbeid","Uurtarief",AND(LEFT(F939,8)="Bijdrage",RIGHT(F939,15)="(vrijwilligers)"),"Vast tarief"),"")</f>
        <v/>
      </c>
      <c r="O939" s="92"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tarief",IF(LEFT(F939,8)="Bijdrage",VLOOKUP($F939,Tb_KostenTypen[],MATCH(Methode_Keuze,Tb_KostenTypen[#Headers],0),0),VLOOKUP($G939,Lijsten!L:O,4,0))),""),"")</f>
        <v/>
      </c>
      <c r="P939" s="92"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tarief",IF(LEFT(F939,8)="Bijdrage",VLOOKUP($F939,Tb_KostenTypen[],MATCH(Methode_Keuze,Tb_KostenTypen[#Headers],0),0),VLOOKUP($G939,Lijsten!L:O,4,0))),""),"")</f>
        <v/>
      </c>
      <c r="Q939" s="50"/>
      <c r="R939" s="50"/>
      <c r="S939" s="83"/>
      <c r="T939" s="51"/>
      <c r="U939" s="4" t="str" cm="1">
        <f t="array" ref="U939">IF(AA939&lt;&gt;"ja",_xlfn.IFNA(_xlfn.IFS(AND(O939&lt;&gt;"",F939&lt;&gt;"",RIGHT($N939,6)="tarief"),O939*Q939,S939&gt;0,IF(F939&lt;&gt;"",S939,"")),""),"")</f>
        <v/>
      </c>
      <c r="V939" s="4" t="str" cm="1">
        <f t="array" ref="V939">IF(AA939&lt;&gt;"ja",_xlfn.IFNA(_xlfn.IFS(AND(P939&lt;&gt;"",R939&lt;&gt;"",RIGHT($N939,6)="tarief"),P939*R939,T939&gt;0,T939),""),"")</f>
        <v/>
      </c>
      <c r="W939" s="4" t="str" cm="1">
        <f t="array" ref="W939">IFERROR(_xlfn.IFS(OR(F939="",LEFT(Methode_Keuze,4)="Geen"),"",AND(U939&lt;&gt;"",F939&lt;&gt;"Arbeidskosten"),ROUND(U939*VLOOKUP(F939,Tb_ProjectKosten[],MATCH(Tb_ProjectKosten[[#Headers],[Forfat_Percentage]],Tb_ProjectKosten[#Headers],0),0),2),AND(F939="Arbeidskosten",G939&lt;&gt;""),IFERROR(ROUND(U939*VLOOKUP(G939,Tb_KostenTypen[],3,0)*VLOOKUP(F939,Tb_ProjectKosten[],MATCH(Tb_ProjectKosten[[#Headers],[Forfat_Percentage]],Tb_ProjectKosten[#Headers],0),0),2),""),U939 &lt;=0,0),"")</f>
        <v/>
      </c>
      <c r="X939" s="4" t="str" cm="1">
        <f t="array" ref="X939">IFERROR(_xlfn.IFS(OR(F939="",LEFT(Methode_Keuze,4)="Geen"),"",AND(V939&lt;&gt;"",F939&lt;&gt;"Arbeidskosten"),ROUND(V939*VLOOKUP(F939,Tb_ProjectKosten[],MATCH(Tb_ProjectKosten[[#Headers],[Forfat_Percentage]],Tb_ProjectKosten[#Headers],0),0),2),AND(F939="Arbeidskosten",G939&lt;&gt;""),IFERROR(ROUND(V939*VLOOKUP(G939,Tb_KostenTypen[],3,0)*VLOOKUP(F939,Tb_ProjectKosten[],MATCH(Tb_ProjectKosten[[#Headers],[Forfat_Percentage]],Tb_ProjectKosten[#Headers],0),0),2),""),V939 &lt;=0,0),"")</f>
        <v/>
      </c>
      <c r="Y939" s="262"/>
      <c r="Z939" s="49"/>
      <c r="AA939" s="37" t="str" cm="1">
        <f t="array" ref="AA939">IFERROR(IF(INDEX(SubsidieTabel!$Q$1:$T$9,MATCH($F939,SubsidieTabel!$Q$1:$Q$9,0),IFERROR(MATCH(Methode_Keuze,SubsidieTabel!$Q$1:$T$1,0),2))&lt;&gt;1=TRUE,"ja",""),"")</f>
        <v/>
      </c>
    </row>
    <row r="940" spans="1:27" ht="15" customHeight="1" x14ac:dyDescent="0.25">
      <c r="A940" s="87"/>
      <c r="B940" s="219" t="str">
        <f>IF(A940&lt;&gt;"",_xlfn.MAXIFS($B$1:B939,$A$1:A939,A940)+1,"")</f>
        <v/>
      </c>
      <c r="C940" s="50"/>
      <c r="D940" s="50"/>
      <c r="E940" s="50"/>
      <c r="F940" s="50"/>
      <c r="G940" s="283"/>
      <c r="H940" s="296"/>
      <c r="I940" s="295"/>
      <c r="J940" s="295"/>
      <c r="K940" s="202"/>
      <c r="L940" s="202"/>
      <c r="M940" s="91" t="str">
        <f>IFERROR(VLOOKUP(H940,Lijsten!$H$1:$I$100,2,0),"")</f>
        <v/>
      </c>
      <c r="N940" s="91" t="str" cm="1">
        <f t="array" ref="N940">IFERROR(_xlfn.IFS(AND(LEFT(F940,6)="Arbeid",RIGHT(F940,3)&lt;&gt;"IKS"),IFERROR(VLOOKUP($G940,Tb_KostenTypen[],2,0),"tarief"),RIGHT(F940,3)="IKS","Uurtarief",LEFT(F940,6)="Arbeid","Uurtarief",AND(LEFT(F940,8)="Bijdrage",RIGHT(F940,15)="(vrijwilligers)"),"Vast tarief"),"")</f>
        <v/>
      </c>
      <c r="O940" s="92"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tarief",IF(LEFT(F940,8)="Bijdrage",VLOOKUP($F940,Tb_KostenTypen[],MATCH(Methode_Keuze,Tb_KostenTypen[#Headers],0),0),VLOOKUP($G940,Lijsten!L:O,4,0))),""),"")</f>
        <v/>
      </c>
      <c r="P940" s="92"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tarief",IF(LEFT(F940,8)="Bijdrage",VLOOKUP($F940,Tb_KostenTypen[],MATCH(Methode_Keuze,Tb_KostenTypen[#Headers],0),0),VLOOKUP($G940,Lijsten!L:O,4,0))),""),"")</f>
        <v/>
      </c>
      <c r="Q940" s="50"/>
      <c r="R940" s="50"/>
      <c r="S940" s="83"/>
      <c r="T940" s="51"/>
      <c r="U940" s="4" t="str" cm="1">
        <f t="array" ref="U940">IF(AA940&lt;&gt;"ja",_xlfn.IFNA(_xlfn.IFS(AND(O940&lt;&gt;"",F940&lt;&gt;"",RIGHT($N940,6)="tarief"),O940*Q940,S940&gt;0,IF(F940&lt;&gt;"",S940,"")),""),"")</f>
        <v/>
      </c>
      <c r="V940" s="4" t="str" cm="1">
        <f t="array" ref="V940">IF(AA940&lt;&gt;"ja",_xlfn.IFNA(_xlfn.IFS(AND(P940&lt;&gt;"",R940&lt;&gt;"",RIGHT($N940,6)="tarief"),P940*R940,T940&gt;0,T940),""),"")</f>
        <v/>
      </c>
      <c r="W940" s="4" t="str" cm="1">
        <f t="array" ref="W940">IFERROR(_xlfn.IFS(OR(F940="",LEFT(Methode_Keuze,4)="Geen"),"",AND(U940&lt;&gt;"",F940&lt;&gt;"Arbeidskosten"),ROUND(U940*VLOOKUP(F940,Tb_ProjectKosten[],MATCH(Tb_ProjectKosten[[#Headers],[Forfat_Percentage]],Tb_ProjectKosten[#Headers],0),0),2),AND(F940="Arbeidskosten",G940&lt;&gt;""),IFERROR(ROUND(U940*VLOOKUP(G940,Tb_KostenTypen[],3,0)*VLOOKUP(F940,Tb_ProjectKosten[],MATCH(Tb_ProjectKosten[[#Headers],[Forfat_Percentage]],Tb_ProjectKosten[#Headers],0),0),2),""),U940 &lt;=0,0),"")</f>
        <v/>
      </c>
      <c r="X940" s="4" t="str" cm="1">
        <f t="array" ref="X940">IFERROR(_xlfn.IFS(OR(F940="",LEFT(Methode_Keuze,4)="Geen"),"",AND(V940&lt;&gt;"",F940&lt;&gt;"Arbeidskosten"),ROUND(V940*VLOOKUP(F940,Tb_ProjectKosten[],MATCH(Tb_ProjectKosten[[#Headers],[Forfat_Percentage]],Tb_ProjectKosten[#Headers],0),0),2),AND(F940="Arbeidskosten",G940&lt;&gt;""),IFERROR(ROUND(V940*VLOOKUP(G940,Tb_KostenTypen[],3,0)*VLOOKUP(F940,Tb_ProjectKosten[],MATCH(Tb_ProjectKosten[[#Headers],[Forfat_Percentage]],Tb_ProjectKosten[#Headers],0),0),2),""),V940 &lt;=0,0),"")</f>
        <v/>
      </c>
      <c r="Y940" s="262"/>
      <c r="Z940" s="49"/>
      <c r="AA940" s="37" t="str" cm="1">
        <f t="array" ref="AA940">IFERROR(IF(INDEX(SubsidieTabel!$Q$1:$T$9,MATCH($F940,SubsidieTabel!$Q$1:$Q$9,0),IFERROR(MATCH(Methode_Keuze,SubsidieTabel!$Q$1:$T$1,0),2))&lt;&gt;1=TRUE,"ja",""),"")</f>
        <v/>
      </c>
    </row>
    <row r="941" spans="1:27" ht="15" customHeight="1" x14ac:dyDescent="0.25">
      <c r="A941" s="87"/>
      <c r="B941" s="219" t="str">
        <f>IF(A941&lt;&gt;"",_xlfn.MAXIFS($B$1:B940,$A$1:A940,A941)+1,"")</f>
        <v/>
      </c>
      <c r="C941" s="50"/>
      <c r="D941" s="50"/>
      <c r="E941" s="50"/>
      <c r="F941" s="50"/>
      <c r="G941" s="283"/>
      <c r="H941" s="296"/>
      <c r="I941" s="295"/>
      <c r="J941" s="295"/>
      <c r="K941" s="202"/>
      <c r="L941" s="202"/>
      <c r="M941" s="91" t="str">
        <f>IFERROR(VLOOKUP(H941,Lijsten!$H$1:$I$100,2,0),"")</f>
        <v/>
      </c>
      <c r="N941" s="91" t="str" cm="1">
        <f t="array" ref="N941">IFERROR(_xlfn.IFS(AND(LEFT(F941,6)="Arbeid",RIGHT(F941,3)&lt;&gt;"IKS"),IFERROR(VLOOKUP($G941,Tb_KostenTypen[],2,0),"tarief"),RIGHT(F941,3)="IKS","Uurtarief",LEFT(F941,6)="Arbeid","Uurtarief",AND(LEFT(F941,8)="Bijdrage",RIGHT(F941,15)="(vrijwilligers)"),"Vast tarief"),"")</f>
        <v/>
      </c>
      <c r="O941" s="92"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tarief",IF(LEFT(F941,8)="Bijdrage",VLOOKUP($F941,Tb_KostenTypen[],MATCH(Methode_Keuze,Tb_KostenTypen[#Headers],0),0),VLOOKUP($G941,Lijsten!L:O,4,0))),""),"")</f>
        <v/>
      </c>
      <c r="P941" s="92"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tarief",IF(LEFT(F941,8)="Bijdrage",VLOOKUP($F941,Tb_KostenTypen[],MATCH(Methode_Keuze,Tb_KostenTypen[#Headers],0),0),VLOOKUP($G941,Lijsten!L:O,4,0))),""),"")</f>
        <v/>
      </c>
      <c r="Q941" s="50"/>
      <c r="R941" s="50"/>
      <c r="S941" s="83"/>
      <c r="T941" s="51"/>
      <c r="U941" s="4" t="str" cm="1">
        <f t="array" ref="U941">IF(AA941&lt;&gt;"ja",_xlfn.IFNA(_xlfn.IFS(AND(O941&lt;&gt;"",F941&lt;&gt;"",RIGHT($N941,6)="tarief"),O941*Q941,S941&gt;0,IF(F941&lt;&gt;"",S941,"")),""),"")</f>
        <v/>
      </c>
      <c r="V941" s="4" t="str" cm="1">
        <f t="array" ref="V941">IF(AA941&lt;&gt;"ja",_xlfn.IFNA(_xlfn.IFS(AND(P941&lt;&gt;"",R941&lt;&gt;"",RIGHT($N941,6)="tarief"),P941*R941,T941&gt;0,T941),""),"")</f>
        <v/>
      </c>
      <c r="W941" s="4" t="str" cm="1">
        <f t="array" ref="W941">IFERROR(_xlfn.IFS(OR(F941="",LEFT(Methode_Keuze,4)="Geen"),"",AND(U941&lt;&gt;"",F941&lt;&gt;"Arbeidskosten"),ROUND(U941*VLOOKUP(F941,Tb_ProjectKosten[],MATCH(Tb_ProjectKosten[[#Headers],[Forfat_Percentage]],Tb_ProjectKosten[#Headers],0),0),2),AND(F941="Arbeidskosten",G941&lt;&gt;""),IFERROR(ROUND(U941*VLOOKUP(G941,Tb_KostenTypen[],3,0)*VLOOKUP(F941,Tb_ProjectKosten[],MATCH(Tb_ProjectKosten[[#Headers],[Forfat_Percentage]],Tb_ProjectKosten[#Headers],0),0),2),""),U941 &lt;=0,0),"")</f>
        <v/>
      </c>
      <c r="X941" s="4" t="str" cm="1">
        <f t="array" ref="X941">IFERROR(_xlfn.IFS(OR(F941="",LEFT(Methode_Keuze,4)="Geen"),"",AND(V941&lt;&gt;"",F941&lt;&gt;"Arbeidskosten"),ROUND(V941*VLOOKUP(F941,Tb_ProjectKosten[],MATCH(Tb_ProjectKosten[[#Headers],[Forfat_Percentage]],Tb_ProjectKosten[#Headers],0),0),2),AND(F941="Arbeidskosten",G941&lt;&gt;""),IFERROR(ROUND(V941*VLOOKUP(G941,Tb_KostenTypen[],3,0)*VLOOKUP(F941,Tb_ProjectKosten[],MATCH(Tb_ProjectKosten[[#Headers],[Forfat_Percentage]],Tb_ProjectKosten[#Headers],0),0),2),""),V941 &lt;=0,0),"")</f>
        <v/>
      </c>
      <c r="Y941" s="262"/>
      <c r="Z941" s="49"/>
      <c r="AA941" s="37" t="str" cm="1">
        <f t="array" ref="AA941">IFERROR(IF(INDEX(SubsidieTabel!$Q$1:$T$9,MATCH($F941,SubsidieTabel!$Q$1:$Q$9,0),IFERROR(MATCH(Methode_Keuze,SubsidieTabel!$Q$1:$T$1,0),2))&lt;&gt;1=TRUE,"ja",""),"")</f>
        <v/>
      </c>
    </row>
    <row r="942" spans="1:27" ht="15" customHeight="1" x14ac:dyDescent="0.25">
      <c r="A942" s="87"/>
      <c r="B942" s="219" t="str">
        <f>IF(A942&lt;&gt;"",_xlfn.MAXIFS($B$1:B941,$A$1:A941,A942)+1,"")</f>
        <v/>
      </c>
      <c r="C942" s="50"/>
      <c r="D942" s="50"/>
      <c r="E942" s="50"/>
      <c r="F942" s="50"/>
      <c r="G942" s="283"/>
      <c r="H942" s="296"/>
      <c r="I942" s="295"/>
      <c r="J942" s="295"/>
      <c r="K942" s="202"/>
      <c r="L942" s="202"/>
      <c r="M942" s="91" t="str">
        <f>IFERROR(VLOOKUP(H942,Lijsten!$H$1:$I$100,2,0),"")</f>
        <v/>
      </c>
      <c r="N942" s="91" t="str" cm="1">
        <f t="array" ref="N942">IFERROR(_xlfn.IFS(AND(LEFT(F942,6)="Arbeid",RIGHT(F942,3)&lt;&gt;"IKS"),IFERROR(VLOOKUP($G942,Tb_KostenTypen[],2,0),"tarief"),RIGHT(F942,3)="IKS","Uurtarief",LEFT(F942,6)="Arbeid","Uurtarief",AND(LEFT(F942,8)="Bijdrage",RIGHT(F942,15)="(vrijwilligers)"),"Vast tarief"),"")</f>
        <v/>
      </c>
      <c r="O942" s="92"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tarief",IF(LEFT(F942,8)="Bijdrage",VLOOKUP($F942,Tb_KostenTypen[],MATCH(Methode_Keuze,Tb_KostenTypen[#Headers],0),0),VLOOKUP($G942,Lijsten!L:O,4,0))),""),"")</f>
        <v/>
      </c>
      <c r="P942" s="92"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tarief",IF(LEFT(F942,8)="Bijdrage",VLOOKUP($F942,Tb_KostenTypen[],MATCH(Methode_Keuze,Tb_KostenTypen[#Headers],0),0),VLOOKUP($G942,Lijsten!L:O,4,0))),""),"")</f>
        <v/>
      </c>
      <c r="Q942" s="50"/>
      <c r="R942" s="50"/>
      <c r="S942" s="83"/>
      <c r="T942" s="51"/>
      <c r="U942" s="4" t="str" cm="1">
        <f t="array" ref="U942">IF(AA942&lt;&gt;"ja",_xlfn.IFNA(_xlfn.IFS(AND(O942&lt;&gt;"",F942&lt;&gt;"",RIGHT($N942,6)="tarief"),O942*Q942,S942&gt;0,IF(F942&lt;&gt;"",S942,"")),""),"")</f>
        <v/>
      </c>
      <c r="V942" s="4" t="str" cm="1">
        <f t="array" ref="V942">IF(AA942&lt;&gt;"ja",_xlfn.IFNA(_xlfn.IFS(AND(P942&lt;&gt;"",R942&lt;&gt;"",RIGHT($N942,6)="tarief"),P942*R942,T942&gt;0,T942),""),"")</f>
        <v/>
      </c>
      <c r="W942" s="4" t="str" cm="1">
        <f t="array" ref="W942">IFERROR(_xlfn.IFS(OR(F942="",LEFT(Methode_Keuze,4)="Geen"),"",AND(U942&lt;&gt;"",F942&lt;&gt;"Arbeidskosten"),ROUND(U942*VLOOKUP(F942,Tb_ProjectKosten[],MATCH(Tb_ProjectKosten[[#Headers],[Forfat_Percentage]],Tb_ProjectKosten[#Headers],0),0),2),AND(F942="Arbeidskosten",G942&lt;&gt;""),IFERROR(ROUND(U942*VLOOKUP(G942,Tb_KostenTypen[],3,0)*VLOOKUP(F942,Tb_ProjectKosten[],MATCH(Tb_ProjectKosten[[#Headers],[Forfat_Percentage]],Tb_ProjectKosten[#Headers],0),0),2),""),U942 &lt;=0,0),"")</f>
        <v/>
      </c>
      <c r="X942" s="4" t="str" cm="1">
        <f t="array" ref="X942">IFERROR(_xlfn.IFS(OR(F942="",LEFT(Methode_Keuze,4)="Geen"),"",AND(V942&lt;&gt;"",F942&lt;&gt;"Arbeidskosten"),ROUND(V942*VLOOKUP(F942,Tb_ProjectKosten[],MATCH(Tb_ProjectKosten[[#Headers],[Forfat_Percentage]],Tb_ProjectKosten[#Headers],0),0),2),AND(F942="Arbeidskosten",G942&lt;&gt;""),IFERROR(ROUND(V942*VLOOKUP(G942,Tb_KostenTypen[],3,0)*VLOOKUP(F942,Tb_ProjectKosten[],MATCH(Tb_ProjectKosten[[#Headers],[Forfat_Percentage]],Tb_ProjectKosten[#Headers],0),0),2),""),V942 &lt;=0,0),"")</f>
        <v/>
      </c>
      <c r="Y942" s="262"/>
      <c r="Z942" s="49"/>
      <c r="AA942" s="37" t="str" cm="1">
        <f t="array" ref="AA942">IFERROR(IF(INDEX(SubsidieTabel!$Q$1:$T$9,MATCH($F942,SubsidieTabel!$Q$1:$Q$9,0),IFERROR(MATCH(Methode_Keuze,SubsidieTabel!$Q$1:$T$1,0),2))&lt;&gt;1=TRUE,"ja",""),"")</f>
        <v/>
      </c>
    </row>
    <row r="943" spans="1:27" ht="15" customHeight="1" x14ac:dyDescent="0.25">
      <c r="A943" s="87"/>
      <c r="B943" s="219" t="str">
        <f>IF(A943&lt;&gt;"",_xlfn.MAXIFS($B$1:B942,$A$1:A942,A943)+1,"")</f>
        <v/>
      </c>
      <c r="C943" s="50"/>
      <c r="D943" s="50"/>
      <c r="E943" s="50"/>
      <c r="F943" s="50"/>
      <c r="G943" s="283"/>
      <c r="H943" s="296"/>
      <c r="I943" s="295"/>
      <c r="J943" s="295"/>
      <c r="K943" s="202"/>
      <c r="L943" s="202"/>
      <c r="M943" s="91" t="str">
        <f>IFERROR(VLOOKUP(H943,Lijsten!$H$1:$I$100,2,0),"")</f>
        <v/>
      </c>
      <c r="N943" s="91" t="str" cm="1">
        <f t="array" ref="N943">IFERROR(_xlfn.IFS(AND(LEFT(F943,6)="Arbeid",RIGHT(F943,3)&lt;&gt;"IKS"),IFERROR(VLOOKUP($G943,Tb_KostenTypen[],2,0),"tarief"),RIGHT(F943,3)="IKS","Uurtarief",LEFT(F943,6)="Arbeid","Uurtarief",AND(LEFT(F943,8)="Bijdrage",RIGHT(F943,15)="(vrijwilligers)"),"Vast tarief"),"")</f>
        <v/>
      </c>
      <c r="O943" s="92"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tarief",IF(LEFT(F943,8)="Bijdrage",VLOOKUP($F943,Tb_KostenTypen[],MATCH(Methode_Keuze,Tb_KostenTypen[#Headers],0),0),VLOOKUP($G943,Lijsten!L:O,4,0))),""),"")</f>
        <v/>
      </c>
      <c r="P943" s="92"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tarief",IF(LEFT(F943,8)="Bijdrage",VLOOKUP($F943,Tb_KostenTypen[],MATCH(Methode_Keuze,Tb_KostenTypen[#Headers],0),0),VLOOKUP($G943,Lijsten!L:O,4,0))),""),"")</f>
        <v/>
      </c>
      <c r="Q943" s="50"/>
      <c r="R943" s="50"/>
      <c r="S943" s="83"/>
      <c r="T943" s="51"/>
      <c r="U943" s="4" t="str" cm="1">
        <f t="array" ref="U943">IF(AA943&lt;&gt;"ja",_xlfn.IFNA(_xlfn.IFS(AND(O943&lt;&gt;"",F943&lt;&gt;"",RIGHT($N943,6)="tarief"),O943*Q943,S943&gt;0,IF(F943&lt;&gt;"",S943,"")),""),"")</f>
        <v/>
      </c>
      <c r="V943" s="4" t="str" cm="1">
        <f t="array" ref="V943">IF(AA943&lt;&gt;"ja",_xlfn.IFNA(_xlfn.IFS(AND(P943&lt;&gt;"",R943&lt;&gt;"",RIGHT($N943,6)="tarief"),P943*R943,T943&gt;0,T943),""),"")</f>
        <v/>
      </c>
      <c r="W943" s="4" t="str" cm="1">
        <f t="array" ref="W943">IFERROR(_xlfn.IFS(OR(F943="",LEFT(Methode_Keuze,4)="Geen"),"",AND(U943&lt;&gt;"",F943&lt;&gt;"Arbeidskosten"),ROUND(U943*VLOOKUP(F943,Tb_ProjectKosten[],MATCH(Tb_ProjectKosten[[#Headers],[Forfat_Percentage]],Tb_ProjectKosten[#Headers],0),0),2),AND(F943="Arbeidskosten",G943&lt;&gt;""),IFERROR(ROUND(U943*VLOOKUP(G943,Tb_KostenTypen[],3,0)*VLOOKUP(F943,Tb_ProjectKosten[],MATCH(Tb_ProjectKosten[[#Headers],[Forfat_Percentage]],Tb_ProjectKosten[#Headers],0),0),2),""),U943 &lt;=0,0),"")</f>
        <v/>
      </c>
      <c r="X943" s="4" t="str" cm="1">
        <f t="array" ref="X943">IFERROR(_xlfn.IFS(OR(F943="",LEFT(Methode_Keuze,4)="Geen"),"",AND(V943&lt;&gt;"",F943&lt;&gt;"Arbeidskosten"),ROUND(V943*VLOOKUP(F943,Tb_ProjectKosten[],MATCH(Tb_ProjectKosten[[#Headers],[Forfat_Percentage]],Tb_ProjectKosten[#Headers],0),0),2),AND(F943="Arbeidskosten",G943&lt;&gt;""),IFERROR(ROUND(V943*VLOOKUP(G943,Tb_KostenTypen[],3,0)*VLOOKUP(F943,Tb_ProjectKosten[],MATCH(Tb_ProjectKosten[[#Headers],[Forfat_Percentage]],Tb_ProjectKosten[#Headers],0),0),2),""),V943 &lt;=0,0),"")</f>
        <v/>
      </c>
      <c r="Y943" s="262"/>
      <c r="Z943" s="49"/>
      <c r="AA943" s="37" t="str" cm="1">
        <f t="array" ref="AA943">IFERROR(IF(INDEX(SubsidieTabel!$Q$1:$T$9,MATCH($F943,SubsidieTabel!$Q$1:$Q$9,0),IFERROR(MATCH(Methode_Keuze,SubsidieTabel!$Q$1:$T$1,0),2))&lt;&gt;1=TRUE,"ja",""),"")</f>
        <v/>
      </c>
    </row>
    <row r="944" spans="1:27" ht="15" customHeight="1" x14ac:dyDescent="0.25">
      <c r="A944" s="87"/>
      <c r="B944" s="219" t="str">
        <f>IF(A944&lt;&gt;"",_xlfn.MAXIFS($B$1:B943,$A$1:A943,A944)+1,"")</f>
        <v/>
      </c>
      <c r="C944" s="50"/>
      <c r="D944" s="50"/>
      <c r="E944" s="50"/>
      <c r="F944" s="50"/>
      <c r="G944" s="283"/>
      <c r="H944" s="296"/>
      <c r="I944" s="295"/>
      <c r="J944" s="295"/>
      <c r="K944" s="202"/>
      <c r="L944" s="202"/>
      <c r="M944" s="91" t="str">
        <f>IFERROR(VLOOKUP(H944,Lijsten!$H$1:$I$100,2,0),"")</f>
        <v/>
      </c>
      <c r="N944" s="91" t="str" cm="1">
        <f t="array" ref="N944">IFERROR(_xlfn.IFS(AND(LEFT(F944,6)="Arbeid",RIGHT(F944,3)&lt;&gt;"IKS"),IFERROR(VLOOKUP($G944,Tb_KostenTypen[],2,0),"tarief"),RIGHT(F944,3)="IKS","Uurtarief",LEFT(F944,6)="Arbeid","Uurtarief",AND(LEFT(F944,8)="Bijdrage",RIGHT(F944,15)="(vrijwilligers)"),"Vast tarief"),"")</f>
        <v/>
      </c>
      <c r="O944" s="92"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tarief",IF(LEFT(F944,8)="Bijdrage",VLOOKUP($F944,Tb_KostenTypen[],MATCH(Methode_Keuze,Tb_KostenTypen[#Headers],0),0),VLOOKUP($G944,Lijsten!L:O,4,0))),""),"")</f>
        <v/>
      </c>
      <c r="P944" s="92"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tarief",IF(LEFT(F944,8)="Bijdrage",VLOOKUP($F944,Tb_KostenTypen[],MATCH(Methode_Keuze,Tb_KostenTypen[#Headers],0),0),VLOOKUP($G944,Lijsten!L:O,4,0))),""),"")</f>
        <v/>
      </c>
      <c r="Q944" s="50"/>
      <c r="R944" s="50"/>
      <c r="S944" s="83"/>
      <c r="T944" s="51"/>
      <c r="U944" s="4" t="str" cm="1">
        <f t="array" ref="U944">IF(AA944&lt;&gt;"ja",_xlfn.IFNA(_xlfn.IFS(AND(O944&lt;&gt;"",F944&lt;&gt;"",RIGHT($N944,6)="tarief"),O944*Q944,S944&gt;0,IF(F944&lt;&gt;"",S944,"")),""),"")</f>
        <v/>
      </c>
      <c r="V944" s="4" t="str" cm="1">
        <f t="array" ref="V944">IF(AA944&lt;&gt;"ja",_xlfn.IFNA(_xlfn.IFS(AND(P944&lt;&gt;"",R944&lt;&gt;"",RIGHT($N944,6)="tarief"),P944*R944,T944&gt;0,T944),""),"")</f>
        <v/>
      </c>
      <c r="W944" s="4" t="str" cm="1">
        <f t="array" ref="W944">IFERROR(_xlfn.IFS(OR(F944="",LEFT(Methode_Keuze,4)="Geen"),"",AND(U944&lt;&gt;"",F944&lt;&gt;"Arbeidskosten"),ROUND(U944*VLOOKUP(F944,Tb_ProjectKosten[],MATCH(Tb_ProjectKosten[[#Headers],[Forfat_Percentage]],Tb_ProjectKosten[#Headers],0),0),2),AND(F944="Arbeidskosten",G944&lt;&gt;""),IFERROR(ROUND(U944*VLOOKUP(G944,Tb_KostenTypen[],3,0)*VLOOKUP(F944,Tb_ProjectKosten[],MATCH(Tb_ProjectKosten[[#Headers],[Forfat_Percentage]],Tb_ProjectKosten[#Headers],0),0),2),""),U944 &lt;=0,0),"")</f>
        <v/>
      </c>
      <c r="X944" s="4" t="str" cm="1">
        <f t="array" ref="X944">IFERROR(_xlfn.IFS(OR(F944="",LEFT(Methode_Keuze,4)="Geen"),"",AND(V944&lt;&gt;"",F944&lt;&gt;"Arbeidskosten"),ROUND(V944*VLOOKUP(F944,Tb_ProjectKosten[],MATCH(Tb_ProjectKosten[[#Headers],[Forfat_Percentage]],Tb_ProjectKosten[#Headers],0),0),2),AND(F944="Arbeidskosten",G944&lt;&gt;""),IFERROR(ROUND(V944*VLOOKUP(G944,Tb_KostenTypen[],3,0)*VLOOKUP(F944,Tb_ProjectKosten[],MATCH(Tb_ProjectKosten[[#Headers],[Forfat_Percentage]],Tb_ProjectKosten[#Headers],0),0),2),""),V944 &lt;=0,0),"")</f>
        <v/>
      </c>
      <c r="Y944" s="262"/>
      <c r="Z944" s="49"/>
      <c r="AA944" s="37" t="str" cm="1">
        <f t="array" ref="AA944">IFERROR(IF(INDEX(SubsidieTabel!$Q$1:$T$9,MATCH($F944,SubsidieTabel!$Q$1:$Q$9,0),IFERROR(MATCH(Methode_Keuze,SubsidieTabel!$Q$1:$T$1,0),2))&lt;&gt;1=TRUE,"ja",""),"")</f>
        <v/>
      </c>
    </row>
    <row r="945" spans="1:27" ht="15" customHeight="1" x14ac:dyDescent="0.25">
      <c r="A945" s="87"/>
      <c r="B945" s="219" t="str">
        <f>IF(A945&lt;&gt;"",_xlfn.MAXIFS($B$1:B944,$A$1:A944,A945)+1,"")</f>
        <v/>
      </c>
      <c r="C945" s="50"/>
      <c r="D945" s="50"/>
      <c r="E945" s="50"/>
      <c r="F945" s="50"/>
      <c r="G945" s="283"/>
      <c r="H945" s="296"/>
      <c r="I945" s="295"/>
      <c r="J945" s="295"/>
      <c r="K945" s="202"/>
      <c r="L945" s="202"/>
      <c r="M945" s="91" t="str">
        <f>IFERROR(VLOOKUP(H945,Lijsten!$H$1:$I$100,2,0),"")</f>
        <v/>
      </c>
      <c r="N945" s="91" t="str" cm="1">
        <f t="array" ref="N945">IFERROR(_xlfn.IFS(AND(LEFT(F945,6)="Arbeid",RIGHT(F945,3)&lt;&gt;"IKS"),IFERROR(VLOOKUP($G945,Tb_KostenTypen[],2,0),"tarief"),RIGHT(F945,3)="IKS","Uurtarief",LEFT(F945,6)="Arbeid","Uurtarief",AND(LEFT(F945,8)="Bijdrage",RIGHT(F945,15)="(vrijwilligers)"),"Vast tarief"),"")</f>
        <v/>
      </c>
      <c r="O945" s="92"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tarief",IF(LEFT(F945,8)="Bijdrage",VLOOKUP($F945,Tb_KostenTypen[],MATCH(Methode_Keuze,Tb_KostenTypen[#Headers],0),0),VLOOKUP($G945,Lijsten!L:O,4,0))),""),"")</f>
        <v/>
      </c>
      <c r="P945" s="92"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tarief",IF(LEFT(F945,8)="Bijdrage",VLOOKUP($F945,Tb_KostenTypen[],MATCH(Methode_Keuze,Tb_KostenTypen[#Headers],0),0),VLOOKUP($G945,Lijsten!L:O,4,0))),""),"")</f>
        <v/>
      </c>
      <c r="Q945" s="50"/>
      <c r="R945" s="50"/>
      <c r="S945" s="83"/>
      <c r="T945" s="51"/>
      <c r="U945" s="4" t="str" cm="1">
        <f t="array" ref="U945">IF(AA945&lt;&gt;"ja",_xlfn.IFNA(_xlfn.IFS(AND(O945&lt;&gt;"",F945&lt;&gt;"",RIGHT($N945,6)="tarief"),O945*Q945,S945&gt;0,IF(F945&lt;&gt;"",S945,"")),""),"")</f>
        <v/>
      </c>
      <c r="V945" s="4" t="str" cm="1">
        <f t="array" ref="V945">IF(AA945&lt;&gt;"ja",_xlfn.IFNA(_xlfn.IFS(AND(P945&lt;&gt;"",R945&lt;&gt;"",RIGHT($N945,6)="tarief"),P945*R945,T945&gt;0,T945),""),"")</f>
        <v/>
      </c>
      <c r="W945" s="4" t="str" cm="1">
        <f t="array" ref="W945">IFERROR(_xlfn.IFS(OR(F945="",LEFT(Methode_Keuze,4)="Geen"),"",AND(U945&lt;&gt;"",F945&lt;&gt;"Arbeidskosten"),ROUND(U945*VLOOKUP(F945,Tb_ProjectKosten[],MATCH(Tb_ProjectKosten[[#Headers],[Forfat_Percentage]],Tb_ProjectKosten[#Headers],0),0),2),AND(F945="Arbeidskosten",G945&lt;&gt;""),IFERROR(ROUND(U945*VLOOKUP(G945,Tb_KostenTypen[],3,0)*VLOOKUP(F945,Tb_ProjectKosten[],MATCH(Tb_ProjectKosten[[#Headers],[Forfat_Percentage]],Tb_ProjectKosten[#Headers],0),0),2),""),U945 &lt;=0,0),"")</f>
        <v/>
      </c>
      <c r="X945" s="4" t="str" cm="1">
        <f t="array" ref="X945">IFERROR(_xlfn.IFS(OR(F945="",LEFT(Methode_Keuze,4)="Geen"),"",AND(V945&lt;&gt;"",F945&lt;&gt;"Arbeidskosten"),ROUND(V945*VLOOKUP(F945,Tb_ProjectKosten[],MATCH(Tb_ProjectKosten[[#Headers],[Forfat_Percentage]],Tb_ProjectKosten[#Headers],0),0),2),AND(F945="Arbeidskosten",G945&lt;&gt;""),IFERROR(ROUND(V945*VLOOKUP(G945,Tb_KostenTypen[],3,0)*VLOOKUP(F945,Tb_ProjectKosten[],MATCH(Tb_ProjectKosten[[#Headers],[Forfat_Percentage]],Tb_ProjectKosten[#Headers],0),0),2),""),V945 &lt;=0,0),"")</f>
        <v/>
      </c>
      <c r="Y945" s="262"/>
      <c r="Z945" s="49"/>
      <c r="AA945" s="37" t="str" cm="1">
        <f t="array" ref="AA945">IFERROR(IF(INDEX(SubsidieTabel!$Q$1:$T$9,MATCH($F945,SubsidieTabel!$Q$1:$Q$9,0),IFERROR(MATCH(Methode_Keuze,SubsidieTabel!$Q$1:$T$1,0),2))&lt;&gt;1=TRUE,"ja",""),"")</f>
        <v/>
      </c>
    </row>
    <row r="946" spans="1:27" ht="15" customHeight="1" x14ac:dyDescent="0.25">
      <c r="A946" s="87"/>
      <c r="B946" s="219" t="str">
        <f>IF(A946&lt;&gt;"",_xlfn.MAXIFS($B$1:B945,$A$1:A945,A946)+1,"")</f>
        <v/>
      </c>
      <c r="C946" s="50"/>
      <c r="D946" s="50"/>
      <c r="E946" s="50"/>
      <c r="F946" s="50"/>
      <c r="G946" s="283"/>
      <c r="H946" s="296"/>
      <c r="I946" s="295"/>
      <c r="J946" s="295"/>
      <c r="K946" s="202"/>
      <c r="L946" s="202"/>
      <c r="M946" s="91" t="str">
        <f>IFERROR(VLOOKUP(H946,Lijsten!$H$1:$I$100,2,0),"")</f>
        <v/>
      </c>
      <c r="N946" s="91" t="str" cm="1">
        <f t="array" ref="N946">IFERROR(_xlfn.IFS(AND(LEFT(F946,6)="Arbeid",RIGHT(F946,3)&lt;&gt;"IKS"),IFERROR(VLOOKUP($G946,Tb_KostenTypen[],2,0),"tarief"),RIGHT(F946,3)="IKS","Uurtarief",LEFT(F946,6)="Arbeid","Uurtarief",AND(LEFT(F946,8)="Bijdrage",RIGHT(F946,15)="(vrijwilligers)"),"Vast tarief"),"")</f>
        <v/>
      </c>
      <c r="O946" s="92"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tarief",IF(LEFT(F946,8)="Bijdrage",VLOOKUP($F946,Tb_KostenTypen[],MATCH(Methode_Keuze,Tb_KostenTypen[#Headers],0),0),VLOOKUP($G946,Lijsten!L:O,4,0))),""),"")</f>
        <v/>
      </c>
      <c r="P946" s="92"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tarief",IF(LEFT(F946,8)="Bijdrage",VLOOKUP($F946,Tb_KostenTypen[],MATCH(Methode_Keuze,Tb_KostenTypen[#Headers],0),0),VLOOKUP($G946,Lijsten!L:O,4,0))),""),"")</f>
        <v/>
      </c>
      <c r="Q946" s="50"/>
      <c r="R946" s="50"/>
      <c r="S946" s="83"/>
      <c r="T946" s="51"/>
      <c r="U946" s="4" t="str" cm="1">
        <f t="array" ref="U946">IF(AA946&lt;&gt;"ja",_xlfn.IFNA(_xlfn.IFS(AND(O946&lt;&gt;"",F946&lt;&gt;"",RIGHT($N946,6)="tarief"),O946*Q946,S946&gt;0,IF(F946&lt;&gt;"",S946,"")),""),"")</f>
        <v/>
      </c>
      <c r="V946" s="4" t="str" cm="1">
        <f t="array" ref="V946">IF(AA946&lt;&gt;"ja",_xlfn.IFNA(_xlfn.IFS(AND(P946&lt;&gt;"",R946&lt;&gt;"",RIGHT($N946,6)="tarief"),P946*R946,T946&gt;0,T946),""),"")</f>
        <v/>
      </c>
      <c r="W946" s="4" t="str" cm="1">
        <f t="array" ref="W946">IFERROR(_xlfn.IFS(OR(F946="",LEFT(Methode_Keuze,4)="Geen"),"",AND(U946&lt;&gt;"",F946&lt;&gt;"Arbeidskosten"),ROUND(U946*VLOOKUP(F946,Tb_ProjectKosten[],MATCH(Tb_ProjectKosten[[#Headers],[Forfat_Percentage]],Tb_ProjectKosten[#Headers],0),0),2),AND(F946="Arbeidskosten",G946&lt;&gt;""),IFERROR(ROUND(U946*VLOOKUP(G946,Tb_KostenTypen[],3,0)*VLOOKUP(F946,Tb_ProjectKosten[],MATCH(Tb_ProjectKosten[[#Headers],[Forfat_Percentage]],Tb_ProjectKosten[#Headers],0),0),2),""),U946 &lt;=0,0),"")</f>
        <v/>
      </c>
      <c r="X946" s="4" t="str" cm="1">
        <f t="array" ref="X946">IFERROR(_xlfn.IFS(OR(F946="",LEFT(Methode_Keuze,4)="Geen"),"",AND(V946&lt;&gt;"",F946&lt;&gt;"Arbeidskosten"),ROUND(V946*VLOOKUP(F946,Tb_ProjectKosten[],MATCH(Tb_ProjectKosten[[#Headers],[Forfat_Percentage]],Tb_ProjectKosten[#Headers],0),0),2),AND(F946="Arbeidskosten",G946&lt;&gt;""),IFERROR(ROUND(V946*VLOOKUP(G946,Tb_KostenTypen[],3,0)*VLOOKUP(F946,Tb_ProjectKosten[],MATCH(Tb_ProjectKosten[[#Headers],[Forfat_Percentage]],Tb_ProjectKosten[#Headers],0),0),2),""),V946 &lt;=0,0),"")</f>
        <v/>
      </c>
      <c r="Y946" s="262"/>
      <c r="Z946" s="49"/>
      <c r="AA946" s="37" t="str" cm="1">
        <f t="array" ref="AA946">IFERROR(IF(INDEX(SubsidieTabel!$Q$1:$T$9,MATCH($F946,SubsidieTabel!$Q$1:$Q$9,0),IFERROR(MATCH(Methode_Keuze,SubsidieTabel!$Q$1:$T$1,0),2))&lt;&gt;1=TRUE,"ja",""),"")</f>
        <v/>
      </c>
    </row>
    <row r="947" spans="1:27" ht="15" customHeight="1" x14ac:dyDescent="0.25">
      <c r="A947" s="87"/>
      <c r="B947" s="219" t="str">
        <f>IF(A947&lt;&gt;"",_xlfn.MAXIFS($B$1:B946,$A$1:A946,A947)+1,"")</f>
        <v/>
      </c>
      <c r="C947" s="50"/>
      <c r="D947" s="50"/>
      <c r="E947" s="50"/>
      <c r="F947" s="50"/>
      <c r="G947" s="283"/>
      <c r="H947" s="296"/>
      <c r="I947" s="295"/>
      <c r="J947" s="295"/>
      <c r="K947" s="202"/>
      <c r="L947" s="202"/>
      <c r="M947" s="91" t="str">
        <f>IFERROR(VLOOKUP(H947,Lijsten!$H$1:$I$100,2,0),"")</f>
        <v/>
      </c>
      <c r="N947" s="91" t="str" cm="1">
        <f t="array" ref="N947">IFERROR(_xlfn.IFS(AND(LEFT(F947,6)="Arbeid",RIGHT(F947,3)&lt;&gt;"IKS"),IFERROR(VLOOKUP($G947,Tb_KostenTypen[],2,0),"tarief"),RIGHT(F947,3)="IKS","Uurtarief",LEFT(F947,6)="Arbeid","Uurtarief",AND(LEFT(F947,8)="Bijdrage",RIGHT(F947,15)="(vrijwilligers)"),"Vast tarief"),"")</f>
        <v/>
      </c>
      <c r="O947" s="92"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tarief",IF(LEFT(F947,8)="Bijdrage",VLOOKUP($F947,Tb_KostenTypen[],MATCH(Methode_Keuze,Tb_KostenTypen[#Headers],0),0),VLOOKUP($G947,Lijsten!L:O,4,0))),""),"")</f>
        <v/>
      </c>
      <c r="P947" s="92"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tarief",IF(LEFT(F947,8)="Bijdrage",VLOOKUP($F947,Tb_KostenTypen[],MATCH(Methode_Keuze,Tb_KostenTypen[#Headers],0),0),VLOOKUP($G947,Lijsten!L:O,4,0))),""),"")</f>
        <v/>
      </c>
      <c r="Q947" s="50"/>
      <c r="R947" s="50"/>
      <c r="S947" s="83"/>
      <c r="T947" s="51"/>
      <c r="U947" s="4" t="str" cm="1">
        <f t="array" ref="U947">IF(AA947&lt;&gt;"ja",_xlfn.IFNA(_xlfn.IFS(AND(O947&lt;&gt;"",F947&lt;&gt;"",RIGHT($N947,6)="tarief"),O947*Q947,S947&gt;0,IF(F947&lt;&gt;"",S947,"")),""),"")</f>
        <v/>
      </c>
      <c r="V947" s="4" t="str" cm="1">
        <f t="array" ref="V947">IF(AA947&lt;&gt;"ja",_xlfn.IFNA(_xlfn.IFS(AND(P947&lt;&gt;"",R947&lt;&gt;"",RIGHT($N947,6)="tarief"),P947*R947,T947&gt;0,T947),""),"")</f>
        <v/>
      </c>
      <c r="W947" s="4" t="str" cm="1">
        <f t="array" ref="W947">IFERROR(_xlfn.IFS(OR(F947="",LEFT(Methode_Keuze,4)="Geen"),"",AND(U947&lt;&gt;"",F947&lt;&gt;"Arbeidskosten"),ROUND(U947*VLOOKUP(F947,Tb_ProjectKosten[],MATCH(Tb_ProjectKosten[[#Headers],[Forfat_Percentage]],Tb_ProjectKosten[#Headers],0),0),2),AND(F947="Arbeidskosten",G947&lt;&gt;""),IFERROR(ROUND(U947*VLOOKUP(G947,Tb_KostenTypen[],3,0)*VLOOKUP(F947,Tb_ProjectKosten[],MATCH(Tb_ProjectKosten[[#Headers],[Forfat_Percentage]],Tb_ProjectKosten[#Headers],0),0),2),""),U947 &lt;=0,0),"")</f>
        <v/>
      </c>
      <c r="X947" s="4" t="str" cm="1">
        <f t="array" ref="X947">IFERROR(_xlfn.IFS(OR(F947="",LEFT(Methode_Keuze,4)="Geen"),"",AND(V947&lt;&gt;"",F947&lt;&gt;"Arbeidskosten"),ROUND(V947*VLOOKUP(F947,Tb_ProjectKosten[],MATCH(Tb_ProjectKosten[[#Headers],[Forfat_Percentage]],Tb_ProjectKosten[#Headers],0),0),2),AND(F947="Arbeidskosten",G947&lt;&gt;""),IFERROR(ROUND(V947*VLOOKUP(G947,Tb_KostenTypen[],3,0)*VLOOKUP(F947,Tb_ProjectKosten[],MATCH(Tb_ProjectKosten[[#Headers],[Forfat_Percentage]],Tb_ProjectKosten[#Headers],0),0),2),""),V947 &lt;=0,0),"")</f>
        <v/>
      </c>
      <c r="Y947" s="262"/>
      <c r="Z947" s="49"/>
      <c r="AA947" s="37" t="str" cm="1">
        <f t="array" ref="AA947">IFERROR(IF(INDEX(SubsidieTabel!$Q$1:$T$9,MATCH($F947,SubsidieTabel!$Q$1:$Q$9,0),IFERROR(MATCH(Methode_Keuze,SubsidieTabel!$Q$1:$T$1,0),2))&lt;&gt;1=TRUE,"ja",""),"")</f>
        <v/>
      </c>
    </row>
    <row r="948" spans="1:27" ht="15" customHeight="1" x14ac:dyDescent="0.25">
      <c r="A948" s="87"/>
      <c r="B948" s="219" t="str">
        <f>IF(A948&lt;&gt;"",_xlfn.MAXIFS($B$1:B947,$A$1:A947,A948)+1,"")</f>
        <v/>
      </c>
      <c r="C948" s="50"/>
      <c r="D948" s="50"/>
      <c r="E948" s="50"/>
      <c r="F948" s="50"/>
      <c r="G948" s="283"/>
      <c r="H948" s="296"/>
      <c r="I948" s="295"/>
      <c r="J948" s="295"/>
      <c r="K948" s="202"/>
      <c r="L948" s="202"/>
      <c r="M948" s="91" t="str">
        <f>IFERROR(VLOOKUP(H948,Lijsten!$H$1:$I$100,2,0),"")</f>
        <v/>
      </c>
      <c r="N948" s="91" t="str" cm="1">
        <f t="array" ref="N948">IFERROR(_xlfn.IFS(AND(LEFT(F948,6)="Arbeid",RIGHT(F948,3)&lt;&gt;"IKS"),IFERROR(VLOOKUP($G948,Tb_KostenTypen[],2,0),"tarief"),RIGHT(F948,3)="IKS","Uurtarief",LEFT(F948,6)="Arbeid","Uurtarief",AND(LEFT(F948,8)="Bijdrage",RIGHT(F948,15)="(vrijwilligers)"),"Vast tarief"),"")</f>
        <v/>
      </c>
      <c r="O948" s="92"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tarief",IF(LEFT(F948,8)="Bijdrage",VLOOKUP($F948,Tb_KostenTypen[],MATCH(Methode_Keuze,Tb_KostenTypen[#Headers],0),0),VLOOKUP($G948,Lijsten!L:O,4,0))),""),"")</f>
        <v/>
      </c>
      <c r="P948" s="92"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tarief",IF(LEFT(F948,8)="Bijdrage",VLOOKUP($F948,Tb_KostenTypen[],MATCH(Methode_Keuze,Tb_KostenTypen[#Headers],0),0),VLOOKUP($G948,Lijsten!L:O,4,0))),""),"")</f>
        <v/>
      </c>
      <c r="Q948" s="50"/>
      <c r="R948" s="50"/>
      <c r="S948" s="83"/>
      <c r="T948" s="51"/>
      <c r="U948" s="4" t="str" cm="1">
        <f t="array" ref="U948">IF(AA948&lt;&gt;"ja",_xlfn.IFNA(_xlfn.IFS(AND(O948&lt;&gt;"",F948&lt;&gt;"",RIGHT($N948,6)="tarief"),O948*Q948,S948&gt;0,IF(F948&lt;&gt;"",S948,"")),""),"")</f>
        <v/>
      </c>
      <c r="V948" s="4" t="str" cm="1">
        <f t="array" ref="V948">IF(AA948&lt;&gt;"ja",_xlfn.IFNA(_xlfn.IFS(AND(P948&lt;&gt;"",R948&lt;&gt;"",RIGHT($N948,6)="tarief"),P948*R948,T948&gt;0,T948),""),"")</f>
        <v/>
      </c>
      <c r="W948" s="4" t="str" cm="1">
        <f t="array" ref="W948">IFERROR(_xlfn.IFS(OR(F948="",LEFT(Methode_Keuze,4)="Geen"),"",AND(U948&lt;&gt;"",F948&lt;&gt;"Arbeidskosten"),ROUND(U948*VLOOKUP(F948,Tb_ProjectKosten[],MATCH(Tb_ProjectKosten[[#Headers],[Forfat_Percentage]],Tb_ProjectKosten[#Headers],0),0),2),AND(F948="Arbeidskosten",G948&lt;&gt;""),IFERROR(ROUND(U948*VLOOKUP(G948,Tb_KostenTypen[],3,0)*VLOOKUP(F948,Tb_ProjectKosten[],MATCH(Tb_ProjectKosten[[#Headers],[Forfat_Percentage]],Tb_ProjectKosten[#Headers],0),0),2),""),U948 &lt;=0,0),"")</f>
        <v/>
      </c>
      <c r="X948" s="4" t="str" cm="1">
        <f t="array" ref="X948">IFERROR(_xlfn.IFS(OR(F948="",LEFT(Methode_Keuze,4)="Geen"),"",AND(V948&lt;&gt;"",F948&lt;&gt;"Arbeidskosten"),ROUND(V948*VLOOKUP(F948,Tb_ProjectKosten[],MATCH(Tb_ProjectKosten[[#Headers],[Forfat_Percentage]],Tb_ProjectKosten[#Headers],0),0),2),AND(F948="Arbeidskosten",G948&lt;&gt;""),IFERROR(ROUND(V948*VLOOKUP(G948,Tb_KostenTypen[],3,0)*VLOOKUP(F948,Tb_ProjectKosten[],MATCH(Tb_ProjectKosten[[#Headers],[Forfat_Percentage]],Tb_ProjectKosten[#Headers],0),0),2),""),V948 &lt;=0,0),"")</f>
        <v/>
      </c>
      <c r="Y948" s="262"/>
      <c r="Z948" s="49"/>
      <c r="AA948" s="37" t="str" cm="1">
        <f t="array" ref="AA948">IFERROR(IF(INDEX(SubsidieTabel!$Q$1:$T$9,MATCH($F948,SubsidieTabel!$Q$1:$Q$9,0),IFERROR(MATCH(Methode_Keuze,SubsidieTabel!$Q$1:$T$1,0),2))&lt;&gt;1=TRUE,"ja",""),"")</f>
        <v/>
      </c>
    </row>
    <row r="949" spans="1:27" ht="15" customHeight="1" x14ac:dyDescent="0.25">
      <c r="A949" s="87"/>
      <c r="B949" s="219" t="str">
        <f>IF(A949&lt;&gt;"",_xlfn.MAXIFS($B$1:B948,$A$1:A948,A949)+1,"")</f>
        <v/>
      </c>
      <c r="C949" s="50"/>
      <c r="D949" s="50"/>
      <c r="E949" s="50"/>
      <c r="F949" s="50"/>
      <c r="G949" s="283"/>
      <c r="H949" s="296"/>
      <c r="I949" s="295"/>
      <c r="J949" s="295"/>
      <c r="K949" s="202"/>
      <c r="L949" s="202"/>
      <c r="M949" s="91" t="str">
        <f>IFERROR(VLOOKUP(H949,Lijsten!$H$1:$I$100,2,0),"")</f>
        <v/>
      </c>
      <c r="N949" s="91" t="str" cm="1">
        <f t="array" ref="N949">IFERROR(_xlfn.IFS(AND(LEFT(F949,6)="Arbeid",RIGHT(F949,3)&lt;&gt;"IKS"),IFERROR(VLOOKUP($G949,Tb_KostenTypen[],2,0),"tarief"),RIGHT(F949,3)="IKS","Uurtarief",LEFT(F949,6)="Arbeid","Uurtarief",AND(LEFT(F949,8)="Bijdrage",RIGHT(F949,15)="(vrijwilligers)"),"Vast tarief"),"")</f>
        <v/>
      </c>
      <c r="O949" s="92"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tarief",IF(LEFT(F949,8)="Bijdrage",VLOOKUP($F949,Tb_KostenTypen[],MATCH(Methode_Keuze,Tb_KostenTypen[#Headers],0),0),VLOOKUP($G949,Lijsten!L:O,4,0))),""),"")</f>
        <v/>
      </c>
      <c r="P949" s="92"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tarief",IF(LEFT(F949,8)="Bijdrage",VLOOKUP($F949,Tb_KostenTypen[],MATCH(Methode_Keuze,Tb_KostenTypen[#Headers],0),0),VLOOKUP($G949,Lijsten!L:O,4,0))),""),"")</f>
        <v/>
      </c>
      <c r="Q949" s="50"/>
      <c r="R949" s="50"/>
      <c r="S949" s="83"/>
      <c r="T949" s="51"/>
      <c r="U949" s="4" t="str" cm="1">
        <f t="array" ref="U949">IF(AA949&lt;&gt;"ja",_xlfn.IFNA(_xlfn.IFS(AND(O949&lt;&gt;"",F949&lt;&gt;"",RIGHT($N949,6)="tarief"),O949*Q949,S949&gt;0,IF(F949&lt;&gt;"",S949,"")),""),"")</f>
        <v/>
      </c>
      <c r="V949" s="4" t="str" cm="1">
        <f t="array" ref="V949">IF(AA949&lt;&gt;"ja",_xlfn.IFNA(_xlfn.IFS(AND(P949&lt;&gt;"",R949&lt;&gt;"",RIGHT($N949,6)="tarief"),P949*R949,T949&gt;0,T949),""),"")</f>
        <v/>
      </c>
      <c r="W949" s="4" t="str" cm="1">
        <f t="array" ref="W949">IFERROR(_xlfn.IFS(OR(F949="",LEFT(Methode_Keuze,4)="Geen"),"",AND(U949&lt;&gt;"",F949&lt;&gt;"Arbeidskosten"),ROUND(U949*VLOOKUP(F949,Tb_ProjectKosten[],MATCH(Tb_ProjectKosten[[#Headers],[Forfat_Percentage]],Tb_ProjectKosten[#Headers],0),0),2),AND(F949="Arbeidskosten",G949&lt;&gt;""),IFERROR(ROUND(U949*VLOOKUP(G949,Tb_KostenTypen[],3,0)*VLOOKUP(F949,Tb_ProjectKosten[],MATCH(Tb_ProjectKosten[[#Headers],[Forfat_Percentage]],Tb_ProjectKosten[#Headers],0),0),2),""),U949 &lt;=0,0),"")</f>
        <v/>
      </c>
      <c r="X949" s="4" t="str" cm="1">
        <f t="array" ref="X949">IFERROR(_xlfn.IFS(OR(F949="",LEFT(Methode_Keuze,4)="Geen"),"",AND(V949&lt;&gt;"",F949&lt;&gt;"Arbeidskosten"),ROUND(V949*VLOOKUP(F949,Tb_ProjectKosten[],MATCH(Tb_ProjectKosten[[#Headers],[Forfat_Percentage]],Tb_ProjectKosten[#Headers],0),0),2),AND(F949="Arbeidskosten",G949&lt;&gt;""),IFERROR(ROUND(V949*VLOOKUP(G949,Tb_KostenTypen[],3,0)*VLOOKUP(F949,Tb_ProjectKosten[],MATCH(Tb_ProjectKosten[[#Headers],[Forfat_Percentage]],Tb_ProjectKosten[#Headers],0),0),2),""),V949 &lt;=0,0),"")</f>
        <v/>
      </c>
      <c r="Y949" s="262"/>
      <c r="Z949" s="49"/>
      <c r="AA949" s="37" t="str" cm="1">
        <f t="array" ref="AA949">IFERROR(IF(INDEX(SubsidieTabel!$Q$1:$T$9,MATCH($F949,SubsidieTabel!$Q$1:$Q$9,0),IFERROR(MATCH(Methode_Keuze,SubsidieTabel!$Q$1:$T$1,0),2))&lt;&gt;1=TRUE,"ja",""),"")</f>
        <v/>
      </c>
    </row>
    <row r="950" spans="1:27" ht="15" customHeight="1" x14ac:dyDescent="0.25">
      <c r="A950" s="87"/>
      <c r="B950" s="219" t="str">
        <f>IF(A950&lt;&gt;"",_xlfn.MAXIFS($B$1:B949,$A$1:A949,A950)+1,"")</f>
        <v/>
      </c>
      <c r="C950" s="50"/>
      <c r="D950" s="50"/>
      <c r="E950" s="50"/>
      <c r="F950" s="50"/>
      <c r="G950" s="283"/>
      <c r="H950" s="296"/>
      <c r="I950" s="295"/>
      <c r="J950" s="295"/>
      <c r="K950" s="202"/>
      <c r="L950" s="202"/>
      <c r="M950" s="91" t="str">
        <f>IFERROR(VLOOKUP(H950,Lijsten!$H$1:$I$100,2,0),"")</f>
        <v/>
      </c>
      <c r="N950" s="91" t="str" cm="1">
        <f t="array" ref="N950">IFERROR(_xlfn.IFS(AND(LEFT(F950,6)="Arbeid",RIGHT(F950,3)&lt;&gt;"IKS"),IFERROR(VLOOKUP($G950,Tb_KostenTypen[],2,0),"tarief"),RIGHT(F950,3)="IKS","Uurtarief",LEFT(F950,6)="Arbeid","Uurtarief",AND(LEFT(F950,8)="Bijdrage",RIGHT(F950,15)="(vrijwilligers)"),"Vast tarief"),"")</f>
        <v/>
      </c>
      <c r="O950" s="92"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tarief",IF(LEFT(F950,8)="Bijdrage",VLOOKUP($F950,Tb_KostenTypen[],MATCH(Methode_Keuze,Tb_KostenTypen[#Headers],0),0),VLOOKUP($G950,Lijsten!L:O,4,0))),""),"")</f>
        <v/>
      </c>
      <c r="P950" s="92"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tarief",IF(LEFT(F950,8)="Bijdrage",VLOOKUP($F950,Tb_KostenTypen[],MATCH(Methode_Keuze,Tb_KostenTypen[#Headers],0),0),VLOOKUP($G950,Lijsten!L:O,4,0))),""),"")</f>
        <v/>
      </c>
      <c r="Q950" s="50"/>
      <c r="R950" s="50"/>
      <c r="S950" s="83"/>
      <c r="T950" s="51"/>
      <c r="U950" s="4" t="str" cm="1">
        <f t="array" ref="U950">IF(AA950&lt;&gt;"ja",_xlfn.IFNA(_xlfn.IFS(AND(O950&lt;&gt;"",F950&lt;&gt;"",RIGHT($N950,6)="tarief"),O950*Q950,S950&gt;0,IF(F950&lt;&gt;"",S950,"")),""),"")</f>
        <v/>
      </c>
      <c r="V950" s="4" t="str" cm="1">
        <f t="array" ref="V950">IF(AA950&lt;&gt;"ja",_xlfn.IFNA(_xlfn.IFS(AND(P950&lt;&gt;"",R950&lt;&gt;"",RIGHT($N950,6)="tarief"),P950*R950,T950&gt;0,T950),""),"")</f>
        <v/>
      </c>
      <c r="W950" s="4" t="str" cm="1">
        <f t="array" ref="W950">IFERROR(_xlfn.IFS(OR(F950="",LEFT(Methode_Keuze,4)="Geen"),"",AND(U950&lt;&gt;"",F950&lt;&gt;"Arbeidskosten"),ROUND(U950*VLOOKUP(F950,Tb_ProjectKosten[],MATCH(Tb_ProjectKosten[[#Headers],[Forfat_Percentage]],Tb_ProjectKosten[#Headers],0),0),2),AND(F950="Arbeidskosten",G950&lt;&gt;""),IFERROR(ROUND(U950*VLOOKUP(G950,Tb_KostenTypen[],3,0)*VLOOKUP(F950,Tb_ProjectKosten[],MATCH(Tb_ProjectKosten[[#Headers],[Forfat_Percentage]],Tb_ProjectKosten[#Headers],0),0),2),""),U950 &lt;=0,0),"")</f>
        <v/>
      </c>
      <c r="X950" s="4" t="str" cm="1">
        <f t="array" ref="X950">IFERROR(_xlfn.IFS(OR(F950="",LEFT(Methode_Keuze,4)="Geen"),"",AND(V950&lt;&gt;"",F950&lt;&gt;"Arbeidskosten"),ROUND(V950*VLOOKUP(F950,Tb_ProjectKosten[],MATCH(Tb_ProjectKosten[[#Headers],[Forfat_Percentage]],Tb_ProjectKosten[#Headers],0),0),2),AND(F950="Arbeidskosten",G950&lt;&gt;""),IFERROR(ROUND(V950*VLOOKUP(G950,Tb_KostenTypen[],3,0)*VLOOKUP(F950,Tb_ProjectKosten[],MATCH(Tb_ProjectKosten[[#Headers],[Forfat_Percentage]],Tb_ProjectKosten[#Headers],0),0),2),""),V950 &lt;=0,0),"")</f>
        <v/>
      </c>
      <c r="Y950" s="262"/>
      <c r="Z950" s="49"/>
      <c r="AA950" s="37" t="str" cm="1">
        <f t="array" ref="AA950">IFERROR(IF(INDEX(SubsidieTabel!$Q$1:$T$9,MATCH($F950,SubsidieTabel!$Q$1:$Q$9,0),IFERROR(MATCH(Methode_Keuze,SubsidieTabel!$Q$1:$T$1,0),2))&lt;&gt;1=TRUE,"ja",""),"")</f>
        <v/>
      </c>
    </row>
    <row r="951" spans="1:27" ht="15" customHeight="1" x14ac:dyDescent="0.25">
      <c r="A951" s="87"/>
      <c r="B951" s="219" t="str">
        <f>IF(A951&lt;&gt;"",_xlfn.MAXIFS($B$1:B950,$A$1:A950,A951)+1,"")</f>
        <v/>
      </c>
      <c r="C951" s="50"/>
      <c r="D951" s="50"/>
      <c r="E951" s="50"/>
      <c r="F951" s="50"/>
      <c r="G951" s="283"/>
      <c r="H951" s="296"/>
      <c r="I951" s="295"/>
      <c r="J951" s="295"/>
      <c r="K951" s="202"/>
      <c r="L951" s="202"/>
      <c r="M951" s="91" t="str">
        <f>IFERROR(VLOOKUP(H951,Lijsten!$H$1:$I$100,2,0),"")</f>
        <v/>
      </c>
      <c r="N951" s="91" t="str" cm="1">
        <f t="array" ref="N951">IFERROR(_xlfn.IFS(AND(LEFT(F951,6)="Arbeid",RIGHT(F951,3)&lt;&gt;"IKS"),IFERROR(VLOOKUP($G951,Tb_KostenTypen[],2,0),"tarief"),RIGHT(F951,3)="IKS","Uurtarief",LEFT(F951,6)="Arbeid","Uurtarief",AND(LEFT(F951,8)="Bijdrage",RIGHT(F951,15)="(vrijwilligers)"),"Vast tarief"),"")</f>
        <v/>
      </c>
      <c r="O951" s="92"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tarief",IF(LEFT(F951,8)="Bijdrage",VLOOKUP($F951,Tb_KostenTypen[],MATCH(Methode_Keuze,Tb_KostenTypen[#Headers],0),0),VLOOKUP($G951,Lijsten!L:O,4,0))),""),"")</f>
        <v/>
      </c>
      <c r="P951" s="92"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tarief",IF(LEFT(F951,8)="Bijdrage",VLOOKUP($F951,Tb_KostenTypen[],MATCH(Methode_Keuze,Tb_KostenTypen[#Headers],0),0),VLOOKUP($G951,Lijsten!L:O,4,0))),""),"")</f>
        <v/>
      </c>
      <c r="Q951" s="50"/>
      <c r="R951" s="50"/>
      <c r="S951" s="83"/>
      <c r="T951" s="51"/>
      <c r="U951" s="4" t="str" cm="1">
        <f t="array" ref="U951">IF(AA951&lt;&gt;"ja",_xlfn.IFNA(_xlfn.IFS(AND(O951&lt;&gt;"",F951&lt;&gt;"",RIGHT($N951,6)="tarief"),O951*Q951,S951&gt;0,IF(F951&lt;&gt;"",S951,"")),""),"")</f>
        <v/>
      </c>
      <c r="V951" s="4" t="str" cm="1">
        <f t="array" ref="V951">IF(AA951&lt;&gt;"ja",_xlfn.IFNA(_xlfn.IFS(AND(P951&lt;&gt;"",R951&lt;&gt;"",RIGHT($N951,6)="tarief"),P951*R951,T951&gt;0,T951),""),"")</f>
        <v/>
      </c>
      <c r="W951" s="4" t="str" cm="1">
        <f t="array" ref="W951">IFERROR(_xlfn.IFS(OR(F951="",LEFT(Methode_Keuze,4)="Geen"),"",AND(U951&lt;&gt;"",F951&lt;&gt;"Arbeidskosten"),ROUND(U951*VLOOKUP(F951,Tb_ProjectKosten[],MATCH(Tb_ProjectKosten[[#Headers],[Forfat_Percentage]],Tb_ProjectKosten[#Headers],0),0),2),AND(F951="Arbeidskosten",G951&lt;&gt;""),IFERROR(ROUND(U951*VLOOKUP(G951,Tb_KostenTypen[],3,0)*VLOOKUP(F951,Tb_ProjectKosten[],MATCH(Tb_ProjectKosten[[#Headers],[Forfat_Percentage]],Tb_ProjectKosten[#Headers],0),0),2),""),U951 &lt;=0,0),"")</f>
        <v/>
      </c>
      <c r="X951" s="4" t="str" cm="1">
        <f t="array" ref="X951">IFERROR(_xlfn.IFS(OR(F951="",LEFT(Methode_Keuze,4)="Geen"),"",AND(V951&lt;&gt;"",F951&lt;&gt;"Arbeidskosten"),ROUND(V951*VLOOKUP(F951,Tb_ProjectKosten[],MATCH(Tb_ProjectKosten[[#Headers],[Forfat_Percentage]],Tb_ProjectKosten[#Headers],0),0),2),AND(F951="Arbeidskosten",G951&lt;&gt;""),IFERROR(ROUND(V951*VLOOKUP(G951,Tb_KostenTypen[],3,0)*VLOOKUP(F951,Tb_ProjectKosten[],MATCH(Tb_ProjectKosten[[#Headers],[Forfat_Percentage]],Tb_ProjectKosten[#Headers],0),0),2),""),V951 &lt;=0,0),"")</f>
        <v/>
      </c>
      <c r="Y951" s="262"/>
      <c r="Z951" s="49"/>
      <c r="AA951" s="37" t="str" cm="1">
        <f t="array" ref="AA951">IFERROR(IF(INDEX(SubsidieTabel!$Q$1:$T$9,MATCH($F951,SubsidieTabel!$Q$1:$Q$9,0),IFERROR(MATCH(Methode_Keuze,SubsidieTabel!$Q$1:$T$1,0),2))&lt;&gt;1=TRUE,"ja",""),"")</f>
        <v/>
      </c>
    </row>
    <row r="952" spans="1:27" ht="15" customHeight="1" x14ac:dyDescent="0.25">
      <c r="A952" s="87"/>
      <c r="B952" s="219" t="str">
        <f>IF(A952&lt;&gt;"",_xlfn.MAXIFS($B$1:B951,$A$1:A951,A952)+1,"")</f>
        <v/>
      </c>
      <c r="C952" s="50"/>
      <c r="D952" s="50"/>
      <c r="E952" s="50"/>
      <c r="F952" s="50"/>
      <c r="G952" s="283"/>
      <c r="H952" s="296"/>
      <c r="I952" s="295"/>
      <c r="J952" s="295"/>
      <c r="K952" s="202"/>
      <c r="L952" s="202"/>
      <c r="M952" s="91" t="str">
        <f>IFERROR(VLOOKUP(H952,Lijsten!$H$1:$I$100,2,0),"")</f>
        <v/>
      </c>
      <c r="N952" s="91" t="str" cm="1">
        <f t="array" ref="N952">IFERROR(_xlfn.IFS(AND(LEFT(F952,6)="Arbeid",RIGHT(F952,3)&lt;&gt;"IKS"),IFERROR(VLOOKUP($G952,Tb_KostenTypen[],2,0),"tarief"),RIGHT(F952,3)="IKS","Uurtarief",LEFT(F952,6)="Arbeid","Uurtarief",AND(LEFT(F952,8)="Bijdrage",RIGHT(F952,15)="(vrijwilligers)"),"Vast tarief"),"")</f>
        <v/>
      </c>
      <c r="O952" s="92"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tarief",IF(LEFT(F952,8)="Bijdrage",VLOOKUP($F952,Tb_KostenTypen[],MATCH(Methode_Keuze,Tb_KostenTypen[#Headers],0),0),VLOOKUP($G952,Lijsten!L:O,4,0))),""),"")</f>
        <v/>
      </c>
      <c r="P952" s="92"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tarief",IF(LEFT(F952,8)="Bijdrage",VLOOKUP($F952,Tb_KostenTypen[],MATCH(Methode_Keuze,Tb_KostenTypen[#Headers],0),0),VLOOKUP($G952,Lijsten!L:O,4,0))),""),"")</f>
        <v/>
      </c>
      <c r="Q952" s="50"/>
      <c r="R952" s="50"/>
      <c r="S952" s="83"/>
      <c r="T952" s="51"/>
      <c r="U952" s="4" t="str" cm="1">
        <f t="array" ref="U952">IF(AA952&lt;&gt;"ja",_xlfn.IFNA(_xlfn.IFS(AND(O952&lt;&gt;"",F952&lt;&gt;"",RIGHT($N952,6)="tarief"),O952*Q952,S952&gt;0,IF(F952&lt;&gt;"",S952,"")),""),"")</f>
        <v/>
      </c>
      <c r="V952" s="4" t="str" cm="1">
        <f t="array" ref="V952">IF(AA952&lt;&gt;"ja",_xlfn.IFNA(_xlfn.IFS(AND(P952&lt;&gt;"",R952&lt;&gt;"",RIGHT($N952,6)="tarief"),P952*R952,T952&gt;0,T952),""),"")</f>
        <v/>
      </c>
      <c r="W952" s="4" t="str" cm="1">
        <f t="array" ref="W952">IFERROR(_xlfn.IFS(OR(F952="",LEFT(Methode_Keuze,4)="Geen"),"",AND(U952&lt;&gt;"",F952&lt;&gt;"Arbeidskosten"),ROUND(U952*VLOOKUP(F952,Tb_ProjectKosten[],MATCH(Tb_ProjectKosten[[#Headers],[Forfat_Percentage]],Tb_ProjectKosten[#Headers],0),0),2),AND(F952="Arbeidskosten",G952&lt;&gt;""),IFERROR(ROUND(U952*VLOOKUP(G952,Tb_KostenTypen[],3,0)*VLOOKUP(F952,Tb_ProjectKosten[],MATCH(Tb_ProjectKosten[[#Headers],[Forfat_Percentage]],Tb_ProjectKosten[#Headers],0),0),2),""),U952 &lt;=0,0),"")</f>
        <v/>
      </c>
      <c r="X952" s="4" t="str" cm="1">
        <f t="array" ref="X952">IFERROR(_xlfn.IFS(OR(F952="",LEFT(Methode_Keuze,4)="Geen"),"",AND(V952&lt;&gt;"",F952&lt;&gt;"Arbeidskosten"),ROUND(V952*VLOOKUP(F952,Tb_ProjectKosten[],MATCH(Tb_ProjectKosten[[#Headers],[Forfat_Percentage]],Tb_ProjectKosten[#Headers],0),0),2),AND(F952="Arbeidskosten",G952&lt;&gt;""),IFERROR(ROUND(V952*VLOOKUP(G952,Tb_KostenTypen[],3,0)*VLOOKUP(F952,Tb_ProjectKosten[],MATCH(Tb_ProjectKosten[[#Headers],[Forfat_Percentage]],Tb_ProjectKosten[#Headers],0),0),2),""),V952 &lt;=0,0),"")</f>
        <v/>
      </c>
      <c r="Y952" s="262"/>
      <c r="Z952" s="49"/>
      <c r="AA952" s="37" t="str" cm="1">
        <f t="array" ref="AA952">IFERROR(IF(INDEX(SubsidieTabel!$Q$1:$T$9,MATCH($F952,SubsidieTabel!$Q$1:$Q$9,0),IFERROR(MATCH(Methode_Keuze,SubsidieTabel!$Q$1:$T$1,0),2))&lt;&gt;1=TRUE,"ja",""),"")</f>
        <v/>
      </c>
    </row>
    <row r="953" spans="1:27" ht="15" customHeight="1" x14ac:dyDescent="0.25">
      <c r="A953" s="87"/>
      <c r="B953" s="219" t="str">
        <f>IF(A953&lt;&gt;"",_xlfn.MAXIFS($B$1:B952,$A$1:A952,A953)+1,"")</f>
        <v/>
      </c>
      <c r="C953" s="50"/>
      <c r="D953" s="50"/>
      <c r="E953" s="50"/>
      <c r="F953" s="50"/>
      <c r="G953" s="283"/>
      <c r="H953" s="296"/>
      <c r="I953" s="295"/>
      <c r="J953" s="295"/>
      <c r="K953" s="202"/>
      <c r="L953" s="202"/>
      <c r="M953" s="91" t="str">
        <f>IFERROR(VLOOKUP(H953,Lijsten!$H$1:$I$100,2,0),"")</f>
        <v/>
      </c>
      <c r="N953" s="91" t="str" cm="1">
        <f t="array" ref="N953">IFERROR(_xlfn.IFS(AND(LEFT(F953,6)="Arbeid",RIGHT(F953,3)&lt;&gt;"IKS"),IFERROR(VLOOKUP($G953,Tb_KostenTypen[],2,0),"tarief"),RIGHT(F953,3)="IKS","Uurtarief",LEFT(F953,6)="Arbeid","Uurtarief",AND(LEFT(F953,8)="Bijdrage",RIGHT(F953,15)="(vrijwilligers)"),"Vast tarief"),"")</f>
        <v/>
      </c>
      <c r="O953" s="92"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tarief",IF(LEFT(F953,8)="Bijdrage",VLOOKUP($F953,Tb_KostenTypen[],MATCH(Methode_Keuze,Tb_KostenTypen[#Headers],0),0),VLOOKUP($G953,Lijsten!L:O,4,0))),""),"")</f>
        <v/>
      </c>
      <c r="P953" s="92"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tarief",IF(LEFT(F953,8)="Bijdrage",VLOOKUP($F953,Tb_KostenTypen[],MATCH(Methode_Keuze,Tb_KostenTypen[#Headers],0),0),VLOOKUP($G953,Lijsten!L:O,4,0))),""),"")</f>
        <v/>
      </c>
      <c r="Q953" s="50"/>
      <c r="R953" s="50"/>
      <c r="S953" s="83"/>
      <c r="T953" s="51"/>
      <c r="U953" s="4" t="str" cm="1">
        <f t="array" ref="U953">IF(AA953&lt;&gt;"ja",_xlfn.IFNA(_xlfn.IFS(AND(O953&lt;&gt;"",F953&lt;&gt;"",RIGHT($N953,6)="tarief"),O953*Q953,S953&gt;0,IF(F953&lt;&gt;"",S953,"")),""),"")</f>
        <v/>
      </c>
      <c r="V953" s="4" t="str" cm="1">
        <f t="array" ref="V953">IF(AA953&lt;&gt;"ja",_xlfn.IFNA(_xlfn.IFS(AND(P953&lt;&gt;"",R953&lt;&gt;"",RIGHT($N953,6)="tarief"),P953*R953,T953&gt;0,T953),""),"")</f>
        <v/>
      </c>
      <c r="W953" s="4" t="str" cm="1">
        <f t="array" ref="W953">IFERROR(_xlfn.IFS(OR(F953="",LEFT(Methode_Keuze,4)="Geen"),"",AND(U953&lt;&gt;"",F953&lt;&gt;"Arbeidskosten"),ROUND(U953*VLOOKUP(F953,Tb_ProjectKosten[],MATCH(Tb_ProjectKosten[[#Headers],[Forfat_Percentage]],Tb_ProjectKosten[#Headers],0),0),2),AND(F953="Arbeidskosten",G953&lt;&gt;""),IFERROR(ROUND(U953*VLOOKUP(G953,Tb_KostenTypen[],3,0)*VLOOKUP(F953,Tb_ProjectKosten[],MATCH(Tb_ProjectKosten[[#Headers],[Forfat_Percentage]],Tb_ProjectKosten[#Headers],0),0),2),""),U953 &lt;=0,0),"")</f>
        <v/>
      </c>
      <c r="X953" s="4" t="str" cm="1">
        <f t="array" ref="X953">IFERROR(_xlfn.IFS(OR(F953="",LEFT(Methode_Keuze,4)="Geen"),"",AND(V953&lt;&gt;"",F953&lt;&gt;"Arbeidskosten"),ROUND(V953*VLOOKUP(F953,Tb_ProjectKosten[],MATCH(Tb_ProjectKosten[[#Headers],[Forfat_Percentage]],Tb_ProjectKosten[#Headers],0),0),2),AND(F953="Arbeidskosten",G953&lt;&gt;""),IFERROR(ROUND(V953*VLOOKUP(G953,Tb_KostenTypen[],3,0)*VLOOKUP(F953,Tb_ProjectKosten[],MATCH(Tb_ProjectKosten[[#Headers],[Forfat_Percentage]],Tb_ProjectKosten[#Headers],0),0),2),""),V953 &lt;=0,0),"")</f>
        <v/>
      </c>
      <c r="Y953" s="262"/>
      <c r="Z953" s="49"/>
      <c r="AA953" s="37" t="str" cm="1">
        <f t="array" ref="AA953">IFERROR(IF(INDEX(SubsidieTabel!$Q$1:$T$9,MATCH($F953,SubsidieTabel!$Q$1:$Q$9,0),IFERROR(MATCH(Methode_Keuze,SubsidieTabel!$Q$1:$T$1,0),2))&lt;&gt;1=TRUE,"ja",""),"")</f>
        <v/>
      </c>
    </row>
    <row r="954" spans="1:27" ht="15" customHeight="1" x14ac:dyDescent="0.25">
      <c r="A954" s="87"/>
      <c r="B954" s="219" t="str">
        <f>IF(A954&lt;&gt;"",_xlfn.MAXIFS($B$1:B953,$A$1:A953,A954)+1,"")</f>
        <v/>
      </c>
      <c r="C954" s="50"/>
      <c r="D954" s="50"/>
      <c r="E954" s="50"/>
      <c r="F954" s="50"/>
      <c r="G954" s="283"/>
      <c r="H954" s="296"/>
      <c r="I954" s="295"/>
      <c r="J954" s="295"/>
      <c r="K954" s="202"/>
      <c r="L954" s="202"/>
      <c r="M954" s="91" t="str">
        <f>IFERROR(VLOOKUP(H954,Lijsten!$H$1:$I$100,2,0),"")</f>
        <v/>
      </c>
      <c r="N954" s="91" t="str" cm="1">
        <f t="array" ref="N954">IFERROR(_xlfn.IFS(AND(LEFT(F954,6)="Arbeid",RIGHT(F954,3)&lt;&gt;"IKS"),IFERROR(VLOOKUP($G954,Tb_KostenTypen[],2,0),"tarief"),RIGHT(F954,3)="IKS","Uurtarief",LEFT(F954,6)="Arbeid","Uurtarief",AND(LEFT(F954,8)="Bijdrage",RIGHT(F954,15)="(vrijwilligers)"),"Vast tarief"),"")</f>
        <v/>
      </c>
      <c r="O954" s="92"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tarief",IF(LEFT(F954,8)="Bijdrage",VLOOKUP($F954,Tb_KostenTypen[],MATCH(Methode_Keuze,Tb_KostenTypen[#Headers],0),0),VLOOKUP($G954,Lijsten!L:O,4,0))),""),"")</f>
        <v/>
      </c>
      <c r="P954" s="92"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tarief",IF(LEFT(F954,8)="Bijdrage",VLOOKUP($F954,Tb_KostenTypen[],MATCH(Methode_Keuze,Tb_KostenTypen[#Headers],0),0),VLOOKUP($G954,Lijsten!L:O,4,0))),""),"")</f>
        <v/>
      </c>
      <c r="Q954" s="50"/>
      <c r="R954" s="50"/>
      <c r="S954" s="83"/>
      <c r="T954" s="51"/>
      <c r="U954" s="4" t="str" cm="1">
        <f t="array" ref="U954">IF(AA954&lt;&gt;"ja",_xlfn.IFNA(_xlfn.IFS(AND(O954&lt;&gt;"",F954&lt;&gt;"",RIGHT($N954,6)="tarief"),O954*Q954,S954&gt;0,IF(F954&lt;&gt;"",S954,"")),""),"")</f>
        <v/>
      </c>
      <c r="V954" s="4" t="str" cm="1">
        <f t="array" ref="V954">IF(AA954&lt;&gt;"ja",_xlfn.IFNA(_xlfn.IFS(AND(P954&lt;&gt;"",R954&lt;&gt;"",RIGHT($N954,6)="tarief"),P954*R954,T954&gt;0,T954),""),"")</f>
        <v/>
      </c>
      <c r="W954" s="4" t="str" cm="1">
        <f t="array" ref="W954">IFERROR(_xlfn.IFS(OR(F954="",LEFT(Methode_Keuze,4)="Geen"),"",AND(U954&lt;&gt;"",F954&lt;&gt;"Arbeidskosten"),ROUND(U954*VLOOKUP(F954,Tb_ProjectKosten[],MATCH(Tb_ProjectKosten[[#Headers],[Forfat_Percentage]],Tb_ProjectKosten[#Headers],0),0),2),AND(F954="Arbeidskosten",G954&lt;&gt;""),IFERROR(ROUND(U954*VLOOKUP(G954,Tb_KostenTypen[],3,0)*VLOOKUP(F954,Tb_ProjectKosten[],MATCH(Tb_ProjectKosten[[#Headers],[Forfat_Percentage]],Tb_ProjectKosten[#Headers],0),0),2),""),U954 &lt;=0,0),"")</f>
        <v/>
      </c>
      <c r="X954" s="4" t="str" cm="1">
        <f t="array" ref="X954">IFERROR(_xlfn.IFS(OR(F954="",LEFT(Methode_Keuze,4)="Geen"),"",AND(V954&lt;&gt;"",F954&lt;&gt;"Arbeidskosten"),ROUND(V954*VLOOKUP(F954,Tb_ProjectKosten[],MATCH(Tb_ProjectKosten[[#Headers],[Forfat_Percentage]],Tb_ProjectKosten[#Headers],0),0),2),AND(F954="Arbeidskosten",G954&lt;&gt;""),IFERROR(ROUND(V954*VLOOKUP(G954,Tb_KostenTypen[],3,0)*VLOOKUP(F954,Tb_ProjectKosten[],MATCH(Tb_ProjectKosten[[#Headers],[Forfat_Percentage]],Tb_ProjectKosten[#Headers],0),0),2),""),V954 &lt;=0,0),"")</f>
        <v/>
      </c>
      <c r="Y954" s="262"/>
      <c r="Z954" s="49"/>
      <c r="AA954" s="37" t="str" cm="1">
        <f t="array" ref="AA954">IFERROR(IF(INDEX(SubsidieTabel!$Q$1:$T$9,MATCH($F954,SubsidieTabel!$Q$1:$Q$9,0),IFERROR(MATCH(Methode_Keuze,SubsidieTabel!$Q$1:$T$1,0),2))&lt;&gt;1=TRUE,"ja",""),"")</f>
        <v/>
      </c>
    </row>
    <row r="955" spans="1:27" ht="15" customHeight="1" x14ac:dyDescent="0.25">
      <c r="A955" s="87"/>
      <c r="B955" s="219" t="str">
        <f>IF(A955&lt;&gt;"",_xlfn.MAXIFS($B$1:B954,$A$1:A954,A955)+1,"")</f>
        <v/>
      </c>
      <c r="C955" s="50"/>
      <c r="D955" s="50"/>
      <c r="E955" s="50"/>
      <c r="F955" s="50"/>
      <c r="G955" s="283"/>
      <c r="H955" s="296"/>
      <c r="I955" s="295"/>
      <c r="J955" s="295"/>
      <c r="K955" s="202"/>
      <c r="L955" s="202"/>
      <c r="M955" s="91" t="str">
        <f>IFERROR(VLOOKUP(H955,Lijsten!$H$1:$I$100,2,0),"")</f>
        <v/>
      </c>
      <c r="N955" s="91" t="str" cm="1">
        <f t="array" ref="N955">IFERROR(_xlfn.IFS(AND(LEFT(F955,6)="Arbeid",RIGHT(F955,3)&lt;&gt;"IKS"),IFERROR(VLOOKUP($G955,Tb_KostenTypen[],2,0),"tarief"),RIGHT(F955,3)="IKS","Uurtarief",LEFT(F955,6)="Arbeid","Uurtarief",AND(LEFT(F955,8)="Bijdrage",RIGHT(F955,15)="(vrijwilligers)"),"Vast tarief"),"")</f>
        <v/>
      </c>
      <c r="O955" s="92"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tarief",IF(LEFT(F955,8)="Bijdrage",VLOOKUP($F955,Tb_KostenTypen[],MATCH(Methode_Keuze,Tb_KostenTypen[#Headers],0),0),VLOOKUP($G955,Lijsten!L:O,4,0))),""),"")</f>
        <v/>
      </c>
      <c r="P955" s="92"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tarief",IF(LEFT(F955,8)="Bijdrage",VLOOKUP($F955,Tb_KostenTypen[],MATCH(Methode_Keuze,Tb_KostenTypen[#Headers],0),0),VLOOKUP($G955,Lijsten!L:O,4,0))),""),"")</f>
        <v/>
      </c>
      <c r="Q955" s="50"/>
      <c r="R955" s="50"/>
      <c r="S955" s="83"/>
      <c r="T955" s="51"/>
      <c r="U955" s="4" t="str" cm="1">
        <f t="array" ref="U955">IF(AA955&lt;&gt;"ja",_xlfn.IFNA(_xlfn.IFS(AND(O955&lt;&gt;"",F955&lt;&gt;"",RIGHT($N955,6)="tarief"),O955*Q955,S955&gt;0,IF(F955&lt;&gt;"",S955,"")),""),"")</f>
        <v/>
      </c>
      <c r="V955" s="4" t="str" cm="1">
        <f t="array" ref="V955">IF(AA955&lt;&gt;"ja",_xlfn.IFNA(_xlfn.IFS(AND(P955&lt;&gt;"",R955&lt;&gt;"",RIGHT($N955,6)="tarief"),P955*R955,T955&gt;0,T955),""),"")</f>
        <v/>
      </c>
      <c r="W955" s="4" t="str" cm="1">
        <f t="array" ref="W955">IFERROR(_xlfn.IFS(OR(F955="",LEFT(Methode_Keuze,4)="Geen"),"",AND(U955&lt;&gt;"",F955&lt;&gt;"Arbeidskosten"),ROUND(U955*VLOOKUP(F955,Tb_ProjectKosten[],MATCH(Tb_ProjectKosten[[#Headers],[Forfat_Percentage]],Tb_ProjectKosten[#Headers],0),0),2),AND(F955="Arbeidskosten",G955&lt;&gt;""),IFERROR(ROUND(U955*VLOOKUP(G955,Tb_KostenTypen[],3,0)*VLOOKUP(F955,Tb_ProjectKosten[],MATCH(Tb_ProjectKosten[[#Headers],[Forfat_Percentage]],Tb_ProjectKosten[#Headers],0),0),2),""),U955 &lt;=0,0),"")</f>
        <v/>
      </c>
      <c r="X955" s="4" t="str" cm="1">
        <f t="array" ref="X955">IFERROR(_xlfn.IFS(OR(F955="",LEFT(Methode_Keuze,4)="Geen"),"",AND(V955&lt;&gt;"",F955&lt;&gt;"Arbeidskosten"),ROUND(V955*VLOOKUP(F955,Tb_ProjectKosten[],MATCH(Tb_ProjectKosten[[#Headers],[Forfat_Percentage]],Tb_ProjectKosten[#Headers],0),0),2),AND(F955="Arbeidskosten",G955&lt;&gt;""),IFERROR(ROUND(V955*VLOOKUP(G955,Tb_KostenTypen[],3,0)*VLOOKUP(F955,Tb_ProjectKosten[],MATCH(Tb_ProjectKosten[[#Headers],[Forfat_Percentage]],Tb_ProjectKosten[#Headers],0),0),2),""),V955 &lt;=0,0),"")</f>
        <v/>
      </c>
      <c r="Y955" s="262"/>
      <c r="Z955" s="49"/>
      <c r="AA955" s="37" t="str" cm="1">
        <f t="array" ref="AA955">IFERROR(IF(INDEX(SubsidieTabel!$Q$1:$T$9,MATCH($F955,SubsidieTabel!$Q$1:$Q$9,0),IFERROR(MATCH(Methode_Keuze,SubsidieTabel!$Q$1:$T$1,0),2))&lt;&gt;1=TRUE,"ja",""),"")</f>
        <v/>
      </c>
    </row>
    <row r="956" spans="1:27" ht="15" customHeight="1" x14ac:dyDescent="0.25">
      <c r="A956" s="87"/>
      <c r="B956" s="219" t="str">
        <f>IF(A956&lt;&gt;"",_xlfn.MAXIFS($B$1:B955,$A$1:A955,A956)+1,"")</f>
        <v/>
      </c>
      <c r="C956" s="50"/>
      <c r="D956" s="50"/>
      <c r="E956" s="50"/>
      <c r="F956" s="50"/>
      <c r="G956" s="283"/>
      <c r="H956" s="296"/>
      <c r="I956" s="295"/>
      <c r="J956" s="295"/>
      <c r="K956" s="202"/>
      <c r="L956" s="202"/>
      <c r="M956" s="91" t="str">
        <f>IFERROR(VLOOKUP(H956,Lijsten!$H$1:$I$100,2,0),"")</f>
        <v/>
      </c>
      <c r="N956" s="91" t="str" cm="1">
        <f t="array" ref="N956">IFERROR(_xlfn.IFS(AND(LEFT(F956,6)="Arbeid",RIGHT(F956,3)&lt;&gt;"IKS"),IFERROR(VLOOKUP($G956,Tb_KostenTypen[],2,0),"tarief"),RIGHT(F956,3)="IKS","Uurtarief",LEFT(F956,6)="Arbeid","Uurtarief",AND(LEFT(F956,8)="Bijdrage",RIGHT(F956,15)="(vrijwilligers)"),"Vast tarief"),"")</f>
        <v/>
      </c>
      <c r="O956" s="92"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tarief",IF(LEFT(F956,8)="Bijdrage",VLOOKUP($F956,Tb_KostenTypen[],MATCH(Methode_Keuze,Tb_KostenTypen[#Headers],0),0),VLOOKUP($G956,Lijsten!L:O,4,0))),""),"")</f>
        <v/>
      </c>
      <c r="P956" s="92"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tarief",IF(LEFT(F956,8)="Bijdrage",VLOOKUP($F956,Tb_KostenTypen[],MATCH(Methode_Keuze,Tb_KostenTypen[#Headers],0),0),VLOOKUP($G956,Lijsten!L:O,4,0))),""),"")</f>
        <v/>
      </c>
      <c r="Q956" s="50"/>
      <c r="R956" s="50"/>
      <c r="S956" s="83"/>
      <c r="T956" s="51"/>
      <c r="U956" s="4" t="str" cm="1">
        <f t="array" ref="U956">IF(AA956&lt;&gt;"ja",_xlfn.IFNA(_xlfn.IFS(AND(O956&lt;&gt;"",F956&lt;&gt;"",RIGHT($N956,6)="tarief"),O956*Q956,S956&gt;0,IF(F956&lt;&gt;"",S956,"")),""),"")</f>
        <v/>
      </c>
      <c r="V956" s="4" t="str" cm="1">
        <f t="array" ref="V956">IF(AA956&lt;&gt;"ja",_xlfn.IFNA(_xlfn.IFS(AND(P956&lt;&gt;"",R956&lt;&gt;"",RIGHT($N956,6)="tarief"),P956*R956,T956&gt;0,T956),""),"")</f>
        <v/>
      </c>
      <c r="W956" s="4" t="str" cm="1">
        <f t="array" ref="W956">IFERROR(_xlfn.IFS(OR(F956="",LEFT(Methode_Keuze,4)="Geen"),"",AND(U956&lt;&gt;"",F956&lt;&gt;"Arbeidskosten"),ROUND(U956*VLOOKUP(F956,Tb_ProjectKosten[],MATCH(Tb_ProjectKosten[[#Headers],[Forfat_Percentage]],Tb_ProjectKosten[#Headers],0),0),2),AND(F956="Arbeidskosten",G956&lt;&gt;""),IFERROR(ROUND(U956*VLOOKUP(G956,Tb_KostenTypen[],3,0)*VLOOKUP(F956,Tb_ProjectKosten[],MATCH(Tb_ProjectKosten[[#Headers],[Forfat_Percentage]],Tb_ProjectKosten[#Headers],0),0),2),""),U956 &lt;=0,0),"")</f>
        <v/>
      </c>
      <c r="X956" s="4" t="str" cm="1">
        <f t="array" ref="X956">IFERROR(_xlfn.IFS(OR(F956="",LEFT(Methode_Keuze,4)="Geen"),"",AND(V956&lt;&gt;"",F956&lt;&gt;"Arbeidskosten"),ROUND(V956*VLOOKUP(F956,Tb_ProjectKosten[],MATCH(Tb_ProjectKosten[[#Headers],[Forfat_Percentage]],Tb_ProjectKosten[#Headers],0),0),2),AND(F956="Arbeidskosten",G956&lt;&gt;""),IFERROR(ROUND(V956*VLOOKUP(G956,Tb_KostenTypen[],3,0)*VLOOKUP(F956,Tb_ProjectKosten[],MATCH(Tb_ProjectKosten[[#Headers],[Forfat_Percentage]],Tb_ProjectKosten[#Headers],0),0),2),""),V956 &lt;=0,0),"")</f>
        <v/>
      </c>
      <c r="Y956" s="262"/>
      <c r="Z956" s="49"/>
      <c r="AA956" s="37" t="str" cm="1">
        <f t="array" ref="AA956">IFERROR(IF(INDEX(SubsidieTabel!$Q$1:$T$9,MATCH($F956,SubsidieTabel!$Q$1:$Q$9,0),IFERROR(MATCH(Methode_Keuze,SubsidieTabel!$Q$1:$T$1,0),2))&lt;&gt;1=TRUE,"ja",""),"")</f>
        <v/>
      </c>
    </row>
    <row r="957" spans="1:27" ht="15" customHeight="1" x14ac:dyDescent="0.25">
      <c r="A957" s="87"/>
      <c r="B957" s="219" t="str">
        <f>IF(A957&lt;&gt;"",_xlfn.MAXIFS($B$1:B956,$A$1:A956,A957)+1,"")</f>
        <v/>
      </c>
      <c r="C957" s="50"/>
      <c r="D957" s="50"/>
      <c r="E957" s="50"/>
      <c r="F957" s="50"/>
      <c r="G957" s="283"/>
      <c r="H957" s="296"/>
      <c r="I957" s="295"/>
      <c r="J957" s="295"/>
      <c r="K957" s="202"/>
      <c r="L957" s="202"/>
      <c r="M957" s="91" t="str">
        <f>IFERROR(VLOOKUP(H957,Lijsten!$H$1:$I$100,2,0),"")</f>
        <v/>
      </c>
      <c r="N957" s="91" t="str" cm="1">
        <f t="array" ref="N957">IFERROR(_xlfn.IFS(AND(LEFT(F957,6)="Arbeid",RIGHT(F957,3)&lt;&gt;"IKS"),IFERROR(VLOOKUP($G957,Tb_KostenTypen[],2,0),"tarief"),RIGHT(F957,3)="IKS","Uurtarief",LEFT(F957,6)="Arbeid","Uurtarief",AND(LEFT(F957,8)="Bijdrage",RIGHT(F957,15)="(vrijwilligers)"),"Vast tarief"),"")</f>
        <v/>
      </c>
      <c r="O957" s="92"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tarief",IF(LEFT(F957,8)="Bijdrage",VLOOKUP($F957,Tb_KostenTypen[],MATCH(Methode_Keuze,Tb_KostenTypen[#Headers],0),0),VLOOKUP($G957,Lijsten!L:O,4,0))),""),"")</f>
        <v/>
      </c>
      <c r="P957" s="92"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tarief",IF(LEFT(F957,8)="Bijdrage",VLOOKUP($F957,Tb_KostenTypen[],MATCH(Methode_Keuze,Tb_KostenTypen[#Headers],0),0),VLOOKUP($G957,Lijsten!L:O,4,0))),""),"")</f>
        <v/>
      </c>
      <c r="Q957" s="50"/>
      <c r="R957" s="50"/>
      <c r="S957" s="83"/>
      <c r="T957" s="51"/>
      <c r="U957" s="4" t="str" cm="1">
        <f t="array" ref="U957">IF(AA957&lt;&gt;"ja",_xlfn.IFNA(_xlfn.IFS(AND(O957&lt;&gt;"",F957&lt;&gt;"",RIGHT($N957,6)="tarief"),O957*Q957,S957&gt;0,IF(F957&lt;&gt;"",S957,"")),""),"")</f>
        <v/>
      </c>
      <c r="V957" s="4" t="str" cm="1">
        <f t="array" ref="V957">IF(AA957&lt;&gt;"ja",_xlfn.IFNA(_xlfn.IFS(AND(P957&lt;&gt;"",R957&lt;&gt;"",RIGHT($N957,6)="tarief"),P957*R957,T957&gt;0,T957),""),"")</f>
        <v/>
      </c>
      <c r="W957" s="4" t="str" cm="1">
        <f t="array" ref="W957">IFERROR(_xlfn.IFS(OR(F957="",LEFT(Methode_Keuze,4)="Geen"),"",AND(U957&lt;&gt;"",F957&lt;&gt;"Arbeidskosten"),ROUND(U957*VLOOKUP(F957,Tb_ProjectKosten[],MATCH(Tb_ProjectKosten[[#Headers],[Forfat_Percentage]],Tb_ProjectKosten[#Headers],0),0),2),AND(F957="Arbeidskosten",G957&lt;&gt;""),IFERROR(ROUND(U957*VLOOKUP(G957,Tb_KostenTypen[],3,0)*VLOOKUP(F957,Tb_ProjectKosten[],MATCH(Tb_ProjectKosten[[#Headers],[Forfat_Percentage]],Tb_ProjectKosten[#Headers],0),0),2),""),U957 &lt;=0,0),"")</f>
        <v/>
      </c>
      <c r="X957" s="4" t="str" cm="1">
        <f t="array" ref="X957">IFERROR(_xlfn.IFS(OR(F957="",LEFT(Methode_Keuze,4)="Geen"),"",AND(V957&lt;&gt;"",F957&lt;&gt;"Arbeidskosten"),ROUND(V957*VLOOKUP(F957,Tb_ProjectKosten[],MATCH(Tb_ProjectKosten[[#Headers],[Forfat_Percentage]],Tb_ProjectKosten[#Headers],0),0),2),AND(F957="Arbeidskosten",G957&lt;&gt;""),IFERROR(ROUND(V957*VLOOKUP(G957,Tb_KostenTypen[],3,0)*VLOOKUP(F957,Tb_ProjectKosten[],MATCH(Tb_ProjectKosten[[#Headers],[Forfat_Percentage]],Tb_ProjectKosten[#Headers],0),0),2),""),V957 &lt;=0,0),"")</f>
        <v/>
      </c>
      <c r="Y957" s="262"/>
      <c r="Z957" s="49"/>
      <c r="AA957" s="37" t="str" cm="1">
        <f t="array" ref="AA957">IFERROR(IF(INDEX(SubsidieTabel!$Q$1:$T$9,MATCH($F957,SubsidieTabel!$Q$1:$Q$9,0),IFERROR(MATCH(Methode_Keuze,SubsidieTabel!$Q$1:$T$1,0),2))&lt;&gt;1=TRUE,"ja",""),"")</f>
        <v/>
      </c>
    </row>
    <row r="958" spans="1:27" ht="15" customHeight="1" x14ac:dyDescent="0.25">
      <c r="A958" s="87"/>
      <c r="B958" s="219" t="str">
        <f>IF(A958&lt;&gt;"",_xlfn.MAXIFS($B$1:B957,$A$1:A957,A958)+1,"")</f>
        <v/>
      </c>
      <c r="C958" s="50"/>
      <c r="D958" s="50"/>
      <c r="E958" s="50"/>
      <c r="F958" s="50"/>
      <c r="G958" s="283"/>
      <c r="H958" s="296"/>
      <c r="I958" s="295"/>
      <c r="J958" s="295"/>
      <c r="K958" s="202"/>
      <c r="L958" s="202"/>
      <c r="M958" s="91" t="str">
        <f>IFERROR(VLOOKUP(H958,Lijsten!$H$1:$I$100,2,0),"")</f>
        <v/>
      </c>
      <c r="N958" s="91" t="str" cm="1">
        <f t="array" ref="N958">IFERROR(_xlfn.IFS(AND(LEFT(F958,6)="Arbeid",RIGHT(F958,3)&lt;&gt;"IKS"),IFERROR(VLOOKUP($G958,Tb_KostenTypen[],2,0),"tarief"),RIGHT(F958,3)="IKS","Uurtarief",LEFT(F958,6)="Arbeid","Uurtarief",AND(LEFT(F958,8)="Bijdrage",RIGHT(F958,15)="(vrijwilligers)"),"Vast tarief"),"")</f>
        <v/>
      </c>
      <c r="O958" s="92"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tarief",IF(LEFT(F958,8)="Bijdrage",VLOOKUP($F958,Tb_KostenTypen[],MATCH(Methode_Keuze,Tb_KostenTypen[#Headers],0),0),VLOOKUP($G958,Lijsten!L:O,4,0))),""),"")</f>
        <v/>
      </c>
      <c r="P958" s="92"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tarief",IF(LEFT(F958,8)="Bijdrage",VLOOKUP($F958,Tb_KostenTypen[],MATCH(Methode_Keuze,Tb_KostenTypen[#Headers],0),0),VLOOKUP($G958,Lijsten!L:O,4,0))),""),"")</f>
        <v/>
      </c>
      <c r="Q958" s="50"/>
      <c r="R958" s="50"/>
      <c r="S958" s="83"/>
      <c r="T958" s="51"/>
      <c r="U958" s="4" t="str" cm="1">
        <f t="array" ref="U958">IF(AA958&lt;&gt;"ja",_xlfn.IFNA(_xlfn.IFS(AND(O958&lt;&gt;"",F958&lt;&gt;"",RIGHT($N958,6)="tarief"),O958*Q958,S958&gt;0,IF(F958&lt;&gt;"",S958,"")),""),"")</f>
        <v/>
      </c>
      <c r="V958" s="4" t="str" cm="1">
        <f t="array" ref="V958">IF(AA958&lt;&gt;"ja",_xlfn.IFNA(_xlfn.IFS(AND(P958&lt;&gt;"",R958&lt;&gt;"",RIGHT($N958,6)="tarief"),P958*R958,T958&gt;0,T958),""),"")</f>
        <v/>
      </c>
      <c r="W958" s="4" t="str" cm="1">
        <f t="array" ref="W958">IFERROR(_xlfn.IFS(OR(F958="",LEFT(Methode_Keuze,4)="Geen"),"",AND(U958&lt;&gt;"",F958&lt;&gt;"Arbeidskosten"),ROUND(U958*VLOOKUP(F958,Tb_ProjectKosten[],MATCH(Tb_ProjectKosten[[#Headers],[Forfat_Percentage]],Tb_ProjectKosten[#Headers],0),0),2),AND(F958="Arbeidskosten",G958&lt;&gt;""),IFERROR(ROUND(U958*VLOOKUP(G958,Tb_KostenTypen[],3,0)*VLOOKUP(F958,Tb_ProjectKosten[],MATCH(Tb_ProjectKosten[[#Headers],[Forfat_Percentage]],Tb_ProjectKosten[#Headers],0),0),2),""),U958 &lt;=0,0),"")</f>
        <v/>
      </c>
      <c r="X958" s="4" t="str" cm="1">
        <f t="array" ref="X958">IFERROR(_xlfn.IFS(OR(F958="",LEFT(Methode_Keuze,4)="Geen"),"",AND(V958&lt;&gt;"",F958&lt;&gt;"Arbeidskosten"),ROUND(V958*VLOOKUP(F958,Tb_ProjectKosten[],MATCH(Tb_ProjectKosten[[#Headers],[Forfat_Percentage]],Tb_ProjectKosten[#Headers],0),0),2),AND(F958="Arbeidskosten",G958&lt;&gt;""),IFERROR(ROUND(V958*VLOOKUP(G958,Tb_KostenTypen[],3,0)*VLOOKUP(F958,Tb_ProjectKosten[],MATCH(Tb_ProjectKosten[[#Headers],[Forfat_Percentage]],Tb_ProjectKosten[#Headers],0),0),2),""),V958 &lt;=0,0),"")</f>
        <v/>
      </c>
      <c r="Y958" s="262"/>
      <c r="Z958" s="49"/>
      <c r="AA958" s="37" t="str" cm="1">
        <f t="array" ref="AA958">IFERROR(IF(INDEX(SubsidieTabel!$Q$1:$T$9,MATCH($F958,SubsidieTabel!$Q$1:$Q$9,0),IFERROR(MATCH(Methode_Keuze,SubsidieTabel!$Q$1:$T$1,0),2))&lt;&gt;1=TRUE,"ja",""),"")</f>
        <v/>
      </c>
    </row>
    <row r="959" spans="1:27" ht="15" customHeight="1" x14ac:dyDescent="0.25">
      <c r="A959" s="87"/>
      <c r="B959" s="219" t="str">
        <f>IF(A959&lt;&gt;"",_xlfn.MAXIFS($B$1:B958,$A$1:A958,A959)+1,"")</f>
        <v/>
      </c>
      <c r="C959" s="50"/>
      <c r="D959" s="50"/>
      <c r="E959" s="50"/>
      <c r="F959" s="50"/>
      <c r="G959" s="283"/>
      <c r="H959" s="296"/>
      <c r="I959" s="295"/>
      <c r="J959" s="295"/>
      <c r="K959" s="202"/>
      <c r="L959" s="202"/>
      <c r="M959" s="91" t="str">
        <f>IFERROR(VLOOKUP(H959,Lijsten!$H$1:$I$100,2,0),"")</f>
        <v/>
      </c>
      <c r="N959" s="91" t="str" cm="1">
        <f t="array" ref="N959">IFERROR(_xlfn.IFS(AND(LEFT(F959,6)="Arbeid",RIGHT(F959,3)&lt;&gt;"IKS"),IFERROR(VLOOKUP($G959,Tb_KostenTypen[],2,0),"tarief"),RIGHT(F959,3)="IKS","Uurtarief",LEFT(F959,6)="Arbeid","Uurtarief",AND(LEFT(F959,8)="Bijdrage",RIGHT(F959,15)="(vrijwilligers)"),"Vast tarief"),"")</f>
        <v/>
      </c>
      <c r="O959" s="92"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tarief",IF(LEFT(F959,8)="Bijdrage",VLOOKUP($F959,Tb_KostenTypen[],MATCH(Methode_Keuze,Tb_KostenTypen[#Headers],0),0),VLOOKUP($G959,Lijsten!L:O,4,0))),""),"")</f>
        <v/>
      </c>
      <c r="P959" s="92"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tarief",IF(LEFT(F959,8)="Bijdrage",VLOOKUP($F959,Tb_KostenTypen[],MATCH(Methode_Keuze,Tb_KostenTypen[#Headers],0),0),VLOOKUP($G959,Lijsten!L:O,4,0))),""),"")</f>
        <v/>
      </c>
      <c r="Q959" s="50"/>
      <c r="R959" s="50"/>
      <c r="S959" s="83"/>
      <c r="T959" s="51"/>
      <c r="U959" s="4" t="str" cm="1">
        <f t="array" ref="U959">IF(AA959&lt;&gt;"ja",_xlfn.IFNA(_xlfn.IFS(AND(O959&lt;&gt;"",F959&lt;&gt;"",RIGHT($N959,6)="tarief"),O959*Q959,S959&gt;0,IF(F959&lt;&gt;"",S959,"")),""),"")</f>
        <v/>
      </c>
      <c r="V959" s="4" t="str" cm="1">
        <f t="array" ref="V959">IF(AA959&lt;&gt;"ja",_xlfn.IFNA(_xlfn.IFS(AND(P959&lt;&gt;"",R959&lt;&gt;"",RIGHT($N959,6)="tarief"),P959*R959,T959&gt;0,T959),""),"")</f>
        <v/>
      </c>
      <c r="W959" s="4" t="str" cm="1">
        <f t="array" ref="W959">IFERROR(_xlfn.IFS(OR(F959="",LEFT(Methode_Keuze,4)="Geen"),"",AND(U959&lt;&gt;"",F959&lt;&gt;"Arbeidskosten"),ROUND(U959*VLOOKUP(F959,Tb_ProjectKosten[],MATCH(Tb_ProjectKosten[[#Headers],[Forfat_Percentage]],Tb_ProjectKosten[#Headers],0),0),2),AND(F959="Arbeidskosten",G959&lt;&gt;""),IFERROR(ROUND(U959*VLOOKUP(G959,Tb_KostenTypen[],3,0)*VLOOKUP(F959,Tb_ProjectKosten[],MATCH(Tb_ProjectKosten[[#Headers],[Forfat_Percentage]],Tb_ProjectKosten[#Headers],0),0),2),""),U959 &lt;=0,0),"")</f>
        <v/>
      </c>
      <c r="X959" s="4" t="str" cm="1">
        <f t="array" ref="X959">IFERROR(_xlfn.IFS(OR(F959="",LEFT(Methode_Keuze,4)="Geen"),"",AND(V959&lt;&gt;"",F959&lt;&gt;"Arbeidskosten"),ROUND(V959*VLOOKUP(F959,Tb_ProjectKosten[],MATCH(Tb_ProjectKosten[[#Headers],[Forfat_Percentage]],Tb_ProjectKosten[#Headers],0),0),2),AND(F959="Arbeidskosten",G959&lt;&gt;""),IFERROR(ROUND(V959*VLOOKUP(G959,Tb_KostenTypen[],3,0)*VLOOKUP(F959,Tb_ProjectKosten[],MATCH(Tb_ProjectKosten[[#Headers],[Forfat_Percentage]],Tb_ProjectKosten[#Headers],0),0),2),""),V959 &lt;=0,0),"")</f>
        <v/>
      </c>
      <c r="Y959" s="262"/>
      <c r="Z959" s="49"/>
      <c r="AA959" s="37" t="str" cm="1">
        <f t="array" ref="AA959">IFERROR(IF(INDEX(SubsidieTabel!$Q$1:$T$9,MATCH($F959,SubsidieTabel!$Q$1:$Q$9,0),IFERROR(MATCH(Methode_Keuze,SubsidieTabel!$Q$1:$T$1,0),2))&lt;&gt;1=TRUE,"ja",""),"")</f>
        <v/>
      </c>
    </row>
    <row r="960" spans="1:27" ht="15" customHeight="1" x14ac:dyDescent="0.25">
      <c r="A960" s="87"/>
      <c r="B960" s="219" t="str">
        <f>IF(A960&lt;&gt;"",_xlfn.MAXIFS($B$1:B959,$A$1:A959,A960)+1,"")</f>
        <v/>
      </c>
      <c r="C960" s="50"/>
      <c r="D960" s="50"/>
      <c r="E960" s="50"/>
      <c r="F960" s="50"/>
      <c r="G960" s="283"/>
      <c r="H960" s="296"/>
      <c r="I960" s="295"/>
      <c r="J960" s="295"/>
      <c r="K960" s="202"/>
      <c r="L960" s="202"/>
      <c r="M960" s="91" t="str">
        <f>IFERROR(VLOOKUP(H960,Lijsten!$H$1:$I$100,2,0),"")</f>
        <v/>
      </c>
      <c r="N960" s="91" t="str" cm="1">
        <f t="array" ref="N960">IFERROR(_xlfn.IFS(AND(LEFT(F960,6)="Arbeid",RIGHT(F960,3)&lt;&gt;"IKS"),IFERROR(VLOOKUP($G960,Tb_KostenTypen[],2,0),"tarief"),RIGHT(F960,3)="IKS","Uurtarief",LEFT(F960,6)="Arbeid","Uurtarief",AND(LEFT(F960,8)="Bijdrage",RIGHT(F960,15)="(vrijwilligers)"),"Vast tarief"),"")</f>
        <v/>
      </c>
      <c r="O960" s="92"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tarief",IF(LEFT(F960,8)="Bijdrage",VLOOKUP($F960,Tb_KostenTypen[],MATCH(Methode_Keuze,Tb_KostenTypen[#Headers],0),0),VLOOKUP($G960,Lijsten!L:O,4,0))),""),"")</f>
        <v/>
      </c>
      <c r="P960" s="92"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tarief",IF(LEFT(F960,8)="Bijdrage",VLOOKUP($F960,Tb_KostenTypen[],MATCH(Methode_Keuze,Tb_KostenTypen[#Headers],0),0),VLOOKUP($G960,Lijsten!L:O,4,0))),""),"")</f>
        <v/>
      </c>
      <c r="Q960" s="50"/>
      <c r="R960" s="50"/>
      <c r="S960" s="83"/>
      <c r="T960" s="51"/>
      <c r="U960" s="4" t="str" cm="1">
        <f t="array" ref="U960">IF(AA960&lt;&gt;"ja",_xlfn.IFNA(_xlfn.IFS(AND(O960&lt;&gt;"",F960&lt;&gt;"",RIGHT($N960,6)="tarief"),O960*Q960,S960&gt;0,IF(F960&lt;&gt;"",S960,"")),""),"")</f>
        <v/>
      </c>
      <c r="V960" s="4" t="str" cm="1">
        <f t="array" ref="V960">IF(AA960&lt;&gt;"ja",_xlfn.IFNA(_xlfn.IFS(AND(P960&lt;&gt;"",R960&lt;&gt;"",RIGHT($N960,6)="tarief"),P960*R960,T960&gt;0,T960),""),"")</f>
        <v/>
      </c>
      <c r="W960" s="4" t="str" cm="1">
        <f t="array" ref="W960">IFERROR(_xlfn.IFS(OR(F960="",LEFT(Methode_Keuze,4)="Geen"),"",AND(U960&lt;&gt;"",F960&lt;&gt;"Arbeidskosten"),ROUND(U960*VLOOKUP(F960,Tb_ProjectKosten[],MATCH(Tb_ProjectKosten[[#Headers],[Forfat_Percentage]],Tb_ProjectKosten[#Headers],0),0),2),AND(F960="Arbeidskosten",G960&lt;&gt;""),IFERROR(ROUND(U960*VLOOKUP(G960,Tb_KostenTypen[],3,0)*VLOOKUP(F960,Tb_ProjectKosten[],MATCH(Tb_ProjectKosten[[#Headers],[Forfat_Percentage]],Tb_ProjectKosten[#Headers],0),0),2),""),U960 &lt;=0,0),"")</f>
        <v/>
      </c>
      <c r="X960" s="4" t="str" cm="1">
        <f t="array" ref="X960">IFERROR(_xlfn.IFS(OR(F960="",LEFT(Methode_Keuze,4)="Geen"),"",AND(V960&lt;&gt;"",F960&lt;&gt;"Arbeidskosten"),ROUND(V960*VLOOKUP(F960,Tb_ProjectKosten[],MATCH(Tb_ProjectKosten[[#Headers],[Forfat_Percentage]],Tb_ProjectKosten[#Headers],0),0),2),AND(F960="Arbeidskosten",G960&lt;&gt;""),IFERROR(ROUND(V960*VLOOKUP(G960,Tb_KostenTypen[],3,0)*VLOOKUP(F960,Tb_ProjectKosten[],MATCH(Tb_ProjectKosten[[#Headers],[Forfat_Percentage]],Tb_ProjectKosten[#Headers],0),0),2),""),V960 &lt;=0,0),"")</f>
        <v/>
      </c>
      <c r="Y960" s="262"/>
      <c r="Z960" s="49"/>
      <c r="AA960" s="37" t="str" cm="1">
        <f t="array" ref="AA960">IFERROR(IF(INDEX(SubsidieTabel!$Q$1:$T$9,MATCH($F960,SubsidieTabel!$Q$1:$Q$9,0),IFERROR(MATCH(Methode_Keuze,SubsidieTabel!$Q$1:$T$1,0),2))&lt;&gt;1=TRUE,"ja",""),"")</f>
        <v/>
      </c>
    </row>
    <row r="961" spans="1:27" ht="15" customHeight="1" x14ac:dyDescent="0.25">
      <c r="A961" s="87"/>
      <c r="B961" s="219" t="str">
        <f>IF(A961&lt;&gt;"",_xlfn.MAXIFS($B$1:B960,$A$1:A960,A961)+1,"")</f>
        <v/>
      </c>
      <c r="C961" s="50"/>
      <c r="D961" s="50"/>
      <c r="E961" s="50"/>
      <c r="F961" s="50"/>
      <c r="G961" s="283"/>
      <c r="H961" s="296"/>
      <c r="I961" s="295"/>
      <c r="J961" s="295"/>
      <c r="K961" s="202"/>
      <c r="L961" s="202"/>
      <c r="M961" s="91" t="str">
        <f>IFERROR(VLOOKUP(H961,Lijsten!$H$1:$I$100,2,0),"")</f>
        <v/>
      </c>
      <c r="N961" s="91" t="str" cm="1">
        <f t="array" ref="N961">IFERROR(_xlfn.IFS(AND(LEFT(F961,6)="Arbeid",RIGHT(F961,3)&lt;&gt;"IKS"),IFERROR(VLOOKUP($G961,Tb_KostenTypen[],2,0),"tarief"),RIGHT(F961,3)="IKS","Uurtarief",LEFT(F961,6)="Arbeid","Uurtarief",AND(LEFT(F961,8)="Bijdrage",RIGHT(F961,15)="(vrijwilligers)"),"Vast tarief"),"")</f>
        <v/>
      </c>
      <c r="O961" s="92"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tarief",IF(LEFT(F961,8)="Bijdrage",VLOOKUP($F961,Tb_KostenTypen[],MATCH(Methode_Keuze,Tb_KostenTypen[#Headers],0),0),VLOOKUP($G961,Lijsten!L:O,4,0))),""),"")</f>
        <v/>
      </c>
      <c r="P961" s="92"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tarief",IF(LEFT(F961,8)="Bijdrage",VLOOKUP($F961,Tb_KostenTypen[],MATCH(Methode_Keuze,Tb_KostenTypen[#Headers],0),0),VLOOKUP($G961,Lijsten!L:O,4,0))),""),"")</f>
        <v/>
      </c>
      <c r="Q961" s="50"/>
      <c r="R961" s="50"/>
      <c r="S961" s="83"/>
      <c r="T961" s="51"/>
      <c r="U961" s="4" t="str" cm="1">
        <f t="array" ref="U961">IF(AA961&lt;&gt;"ja",_xlfn.IFNA(_xlfn.IFS(AND(O961&lt;&gt;"",F961&lt;&gt;"",RIGHT($N961,6)="tarief"),O961*Q961,S961&gt;0,IF(F961&lt;&gt;"",S961,"")),""),"")</f>
        <v/>
      </c>
      <c r="V961" s="4" t="str" cm="1">
        <f t="array" ref="V961">IF(AA961&lt;&gt;"ja",_xlfn.IFNA(_xlfn.IFS(AND(P961&lt;&gt;"",R961&lt;&gt;"",RIGHT($N961,6)="tarief"),P961*R961,T961&gt;0,T961),""),"")</f>
        <v/>
      </c>
      <c r="W961" s="4" t="str" cm="1">
        <f t="array" ref="W961">IFERROR(_xlfn.IFS(OR(F961="",LEFT(Methode_Keuze,4)="Geen"),"",AND(U961&lt;&gt;"",F961&lt;&gt;"Arbeidskosten"),ROUND(U961*VLOOKUP(F961,Tb_ProjectKosten[],MATCH(Tb_ProjectKosten[[#Headers],[Forfat_Percentage]],Tb_ProjectKosten[#Headers],0),0),2),AND(F961="Arbeidskosten",G961&lt;&gt;""),IFERROR(ROUND(U961*VLOOKUP(G961,Tb_KostenTypen[],3,0)*VLOOKUP(F961,Tb_ProjectKosten[],MATCH(Tb_ProjectKosten[[#Headers],[Forfat_Percentage]],Tb_ProjectKosten[#Headers],0),0),2),""),U961 &lt;=0,0),"")</f>
        <v/>
      </c>
      <c r="X961" s="4" t="str" cm="1">
        <f t="array" ref="X961">IFERROR(_xlfn.IFS(OR(F961="",LEFT(Methode_Keuze,4)="Geen"),"",AND(V961&lt;&gt;"",F961&lt;&gt;"Arbeidskosten"),ROUND(V961*VLOOKUP(F961,Tb_ProjectKosten[],MATCH(Tb_ProjectKosten[[#Headers],[Forfat_Percentage]],Tb_ProjectKosten[#Headers],0),0),2),AND(F961="Arbeidskosten",G961&lt;&gt;""),IFERROR(ROUND(V961*VLOOKUP(G961,Tb_KostenTypen[],3,0)*VLOOKUP(F961,Tb_ProjectKosten[],MATCH(Tb_ProjectKosten[[#Headers],[Forfat_Percentage]],Tb_ProjectKosten[#Headers],0),0),2),""),V961 &lt;=0,0),"")</f>
        <v/>
      </c>
      <c r="Y961" s="262"/>
      <c r="Z961" s="49"/>
      <c r="AA961" s="37" t="str" cm="1">
        <f t="array" ref="AA961">IFERROR(IF(INDEX(SubsidieTabel!$Q$1:$T$9,MATCH($F961,SubsidieTabel!$Q$1:$Q$9,0),IFERROR(MATCH(Methode_Keuze,SubsidieTabel!$Q$1:$T$1,0),2))&lt;&gt;1=TRUE,"ja",""),"")</f>
        <v/>
      </c>
    </row>
    <row r="962" spans="1:27" ht="15" customHeight="1" x14ac:dyDescent="0.25">
      <c r="A962" s="87"/>
      <c r="B962" s="219" t="str">
        <f>IF(A962&lt;&gt;"",_xlfn.MAXIFS($B$1:B961,$A$1:A961,A962)+1,"")</f>
        <v/>
      </c>
      <c r="C962" s="50"/>
      <c r="D962" s="50"/>
      <c r="E962" s="50"/>
      <c r="F962" s="50"/>
      <c r="G962" s="283"/>
      <c r="H962" s="296"/>
      <c r="I962" s="295"/>
      <c r="J962" s="295"/>
      <c r="K962" s="202"/>
      <c r="L962" s="202"/>
      <c r="M962" s="91" t="str">
        <f>IFERROR(VLOOKUP(H962,Lijsten!$H$1:$I$100,2,0),"")</f>
        <v/>
      </c>
      <c r="N962" s="91" t="str" cm="1">
        <f t="array" ref="N962">IFERROR(_xlfn.IFS(AND(LEFT(F962,6)="Arbeid",RIGHT(F962,3)&lt;&gt;"IKS"),IFERROR(VLOOKUP($G962,Tb_KostenTypen[],2,0),"tarief"),RIGHT(F962,3)="IKS","Uurtarief",LEFT(F962,6)="Arbeid","Uurtarief",AND(LEFT(F962,8)="Bijdrage",RIGHT(F962,15)="(vrijwilligers)"),"Vast tarief"),"")</f>
        <v/>
      </c>
      <c r="O962" s="92"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tarief",IF(LEFT(F962,8)="Bijdrage",VLOOKUP($F962,Tb_KostenTypen[],MATCH(Methode_Keuze,Tb_KostenTypen[#Headers],0),0),VLOOKUP($G962,Lijsten!L:O,4,0))),""),"")</f>
        <v/>
      </c>
      <c r="P962" s="92"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tarief",IF(LEFT(F962,8)="Bijdrage",VLOOKUP($F962,Tb_KostenTypen[],MATCH(Methode_Keuze,Tb_KostenTypen[#Headers],0),0),VLOOKUP($G962,Lijsten!L:O,4,0))),""),"")</f>
        <v/>
      </c>
      <c r="Q962" s="50"/>
      <c r="R962" s="50"/>
      <c r="S962" s="83"/>
      <c r="T962" s="51"/>
      <c r="U962" s="4" t="str" cm="1">
        <f t="array" ref="U962">IF(AA962&lt;&gt;"ja",_xlfn.IFNA(_xlfn.IFS(AND(O962&lt;&gt;"",F962&lt;&gt;"",RIGHT($N962,6)="tarief"),O962*Q962,S962&gt;0,IF(F962&lt;&gt;"",S962,"")),""),"")</f>
        <v/>
      </c>
      <c r="V962" s="4" t="str" cm="1">
        <f t="array" ref="V962">IF(AA962&lt;&gt;"ja",_xlfn.IFNA(_xlfn.IFS(AND(P962&lt;&gt;"",R962&lt;&gt;"",RIGHT($N962,6)="tarief"),P962*R962,T962&gt;0,T962),""),"")</f>
        <v/>
      </c>
      <c r="W962" s="4" t="str" cm="1">
        <f t="array" ref="W962">IFERROR(_xlfn.IFS(OR(F962="",LEFT(Methode_Keuze,4)="Geen"),"",AND(U962&lt;&gt;"",F962&lt;&gt;"Arbeidskosten"),ROUND(U962*VLOOKUP(F962,Tb_ProjectKosten[],MATCH(Tb_ProjectKosten[[#Headers],[Forfat_Percentage]],Tb_ProjectKosten[#Headers],0),0),2),AND(F962="Arbeidskosten",G962&lt;&gt;""),IFERROR(ROUND(U962*VLOOKUP(G962,Tb_KostenTypen[],3,0)*VLOOKUP(F962,Tb_ProjectKosten[],MATCH(Tb_ProjectKosten[[#Headers],[Forfat_Percentage]],Tb_ProjectKosten[#Headers],0),0),2),""),U962 &lt;=0,0),"")</f>
        <v/>
      </c>
      <c r="X962" s="4" t="str" cm="1">
        <f t="array" ref="X962">IFERROR(_xlfn.IFS(OR(F962="",LEFT(Methode_Keuze,4)="Geen"),"",AND(V962&lt;&gt;"",F962&lt;&gt;"Arbeidskosten"),ROUND(V962*VLOOKUP(F962,Tb_ProjectKosten[],MATCH(Tb_ProjectKosten[[#Headers],[Forfat_Percentage]],Tb_ProjectKosten[#Headers],0),0),2),AND(F962="Arbeidskosten",G962&lt;&gt;""),IFERROR(ROUND(V962*VLOOKUP(G962,Tb_KostenTypen[],3,0)*VLOOKUP(F962,Tb_ProjectKosten[],MATCH(Tb_ProjectKosten[[#Headers],[Forfat_Percentage]],Tb_ProjectKosten[#Headers],0),0),2),""),V962 &lt;=0,0),"")</f>
        <v/>
      </c>
      <c r="Y962" s="262"/>
      <c r="Z962" s="49"/>
      <c r="AA962" s="37" t="str" cm="1">
        <f t="array" ref="AA962">IFERROR(IF(INDEX(SubsidieTabel!$Q$1:$T$9,MATCH($F962,SubsidieTabel!$Q$1:$Q$9,0),IFERROR(MATCH(Methode_Keuze,SubsidieTabel!$Q$1:$T$1,0),2))&lt;&gt;1=TRUE,"ja",""),"")</f>
        <v/>
      </c>
    </row>
    <row r="963" spans="1:27" ht="15" customHeight="1" x14ac:dyDescent="0.25">
      <c r="A963" s="87"/>
      <c r="B963" s="219" t="str">
        <f>IF(A963&lt;&gt;"",_xlfn.MAXIFS($B$1:B962,$A$1:A962,A963)+1,"")</f>
        <v/>
      </c>
      <c r="C963" s="50"/>
      <c r="D963" s="50"/>
      <c r="E963" s="50"/>
      <c r="F963" s="50"/>
      <c r="G963" s="283"/>
      <c r="H963" s="296"/>
      <c r="I963" s="295"/>
      <c r="J963" s="295"/>
      <c r="K963" s="202"/>
      <c r="L963" s="202"/>
      <c r="M963" s="91" t="str">
        <f>IFERROR(VLOOKUP(H963,Lijsten!$H$1:$I$100,2,0),"")</f>
        <v/>
      </c>
      <c r="N963" s="91" t="str" cm="1">
        <f t="array" ref="N963">IFERROR(_xlfn.IFS(AND(LEFT(F963,6)="Arbeid",RIGHT(F963,3)&lt;&gt;"IKS"),IFERROR(VLOOKUP($G963,Tb_KostenTypen[],2,0),"tarief"),RIGHT(F963,3)="IKS","Uurtarief",LEFT(F963,6)="Arbeid","Uurtarief",AND(LEFT(F963,8)="Bijdrage",RIGHT(F963,15)="(vrijwilligers)"),"Vast tarief"),"")</f>
        <v/>
      </c>
      <c r="O963" s="92"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tarief",IF(LEFT(F963,8)="Bijdrage",VLOOKUP($F963,Tb_KostenTypen[],MATCH(Methode_Keuze,Tb_KostenTypen[#Headers],0),0),VLOOKUP($G963,Lijsten!L:O,4,0))),""),"")</f>
        <v/>
      </c>
      <c r="P963" s="92"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tarief",IF(LEFT(F963,8)="Bijdrage",VLOOKUP($F963,Tb_KostenTypen[],MATCH(Methode_Keuze,Tb_KostenTypen[#Headers],0),0),VLOOKUP($G963,Lijsten!L:O,4,0))),""),"")</f>
        <v/>
      </c>
      <c r="Q963" s="50"/>
      <c r="R963" s="50"/>
      <c r="S963" s="83"/>
      <c r="T963" s="51"/>
      <c r="U963" s="4" t="str" cm="1">
        <f t="array" ref="U963">IF(AA963&lt;&gt;"ja",_xlfn.IFNA(_xlfn.IFS(AND(O963&lt;&gt;"",F963&lt;&gt;"",RIGHT($N963,6)="tarief"),O963*Q963,S963&gt;0,IF(F963&lt;&gt;"",S963,"")),""),"")</f>
        <v/>
      </c>
      <c r="V963" s="4" t="str" cm="1">
        <f t="array" ref="V963">IF(AA963&lt;&gt;"ja",_xlfn.IFNA(_xlfn.IFS(AND(P963&lt;&gt;"",R963&lt;&gt;"",RIGHT($N963,6)="tarief"),P963*R963,T963&gt;0,T963),""),"")</f>
        <v/>
      </c>
      <c r="W963" s="4" t="str" cm="1">
        <f t="array" ref="W963">IFERROR(_xlfn.IFS(OR(F963="",LEFT(Methode_Keuze,4)="Geen"),"",AND(U963&lt;&gt;"",F963&lt;&gt;"Arbeidskosten"),ROUND(U963*VLOOKUP(F963,Tb_ProjectKosten[],MATCH(Tb_ProjectKosten[[#Headers],[Forfat_Percentage]],Tb_ProjectKosten[#Headers],0),0),2),AND(F963="Arbeidskosten",G963&lt;&gt;""),IFERROR(ROUND(U963*VLOOKUP(G963,Tb_KostenTypen[],3,0)*VLOOKUP(F963,Tb_ProjectKosten[],MATCH(Tb_ProjectKosten[[#Headers],[Forfat_Percentage]],Tb_ProjectKosten[#Headers],0),0),2),""),U963 &lt;=0,0),"")</f>
        <v/>
      </c>
      <c r="X963" s="4" t="str" cm="1">
        <f t="array" ref="X963">IFERROR(_xlfn.IFS(OR(F963="",LEFT(Methode_Keuze,4)="Geen"),"",AND(V963&lt;&gt;"",F963&lt;&gt;"Arbeidskosten"),ROUND(V963*VLOOKUP(F963,Tb_ProjectKosten[],MATCH(Tb_ProjectKosten[[#Headers],[Forfat_Percentage]],Tb_ProjectKosten[#Headers],0),0),2),AND(F963="Arbeidskosten",G963&lt;&gt;""),IFERROR(ROUND(V963*VLOOKUP(G963,Tb_KostenTypen[],3,0)*VLOOKUP(F963,Tb_ProjectKosten[],MATCH(Tb_ProjectKosten[[#Headers],[Forfat_Percentage]],Tb_ProjectKosten[#Headers],0),0),2),""),V963 &lt;=0,0),"")</f>
        <v/>
      </c>
      <c r="Y963" s="262"/>
      <c r="Z963" s="49"/>
      <c r="AA963" s="37" t="str" cm="1">
        <f t="array" ref="AA963">IFERROR(IF(INDEX(SubsidieTabel!$Q$1:$T$9,MATCH($F963,SubsidieTabel!$Q$1:$Q$9,0),IFERROR(MATCH(Methode_Keuze,SubsidieTabel!$Q$1:$T$1,0),2))&lt;&gt;1=TRUE,"ja",""),"")</f>
        <v/>
      </c>
    </row>
    <row r="964" spans="1:27" ht="15" customHeight="1" x14ac:dyDescent="0.25">
      <c r="A964" s="87"/>
      <c r="B964" s="219" t="str">
        <f>IF(A964&lt;&gt;"",_xlfn.MAXIFS($B$1:B963,$A$1:A963,A964)+1,"")</f>
        <v/>
      </c>
      <c r="C964" s="50"/>
      <c r="D964" s="50"/>
      <c r="E964" s="50"/>
      <c r="F964" s="50"/>
      <c r="G964" s="283"/>
      <c r="H964" s="296"/>
      <c r="I964" s="295"/>
      <c r="J964" s="295"/>
      <c r="K964" s="202"/>
      <c r="L964" s="202"/>
      <c r="M964" s="91" t="str">
        <f>IFERROR(VLOOKUP(H964,Lijsten!$H$1:$I$100,2,0),"")</f>
        <v/>
      </c>
      <c r="N964" s="91" t="str" cm="1">
        <f t="array" ref="N964">IFERROR(_xlfn.IFS(AND(LEFT(F964,6)="Arbeid",RIGHT(F964,3)&lt;&gt;"IKS"),IFERROR(VLOOKUP($G964,Tb_KostenTypen[],2,0),"tarief"),RIGHT(F964,3)="IKS","Uurtarief",LEFT(F964,6)="Arbeid","Uurtarief",AND(LEFT(F964,8)="Bijdrage",RIGHT(F964,15)="(vrijwilligers)"),"Vast tarief"),"")</f>
        <v/>
      </c>
      <c r="O964" s="92"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tarief",IF(LEFT(F964,8)="Bijdrage",VLOOKUP($F964,Tb_KostenTypen[],MATCH(Methode_Keuze,Tb_KostenTypen[#Headers],0),0),VLOOKUP($G964,Lijsten!L:O,4,0))),""),"")</f>
        <v/>
      </c>
      <c r="P964" s="92"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tarief",IF(LEFT(F964,8)="Bijdrage",VLOOKUP($F964,Tb_KostenTypen[],MATCH(Methode_Keuze,Tb_KostenTypen[#Headers],0),0),VLOOKUP($G964,Lijsten!L:O,4,0))),""),"")</f>
        <v/>
      </c>
      <c r="Q964" s="50"/>
      <c r="R964" s="50"/>
      <c r="S964" s="83"/>
      <c r="T964" s="51"/>
      <c r="U964" s="4" t="str" cm="1">
        <f t="array" ref="U964">IF(AA964&lt;&gt;"ja",_xlfn.IFNA(_xlfn.IFS(AND(O964&lt;&gt;"",F964&lt;&gt;"",RIGHT($N964,6)="tarief"),O964*Q964,S964&gt;0,IF(F964&lt;&gt;"",S964,"")),""),"")</f>
        <v/>
      </c>
      <c r="V964" s="4" t="str" cm="1">
        <f t="array" ref="V964">IF(AA964&lt;&gt;"ja",_xlfn.IFNA(_xlfn.IFS(AND(P964&lt;&gt;"",R964&lt;&gt;"",RIGHT($N964,6)="tarief"),P964*R964,T964&gt;0,T964),""),"")</f>
        <v/>
      </c>
      <c r="W964" s="4" t="str" cm="1">
        <f t="array" ref="W964">IFERROR(_xlfn.IFS(OR(F964="",LEFT(Methode_Keuze,4)="Geen"),"",AND(U964&lt;&gt;"",F964&lt;&gt;"Arbeidskosten"),ROUND(U964*VLOOKUP(F964,Tb_ProjectKosten[],MATCH(Tb_ProjectKosten[[#Headers],[Forfat_Percentage]],Tb_ProjectKosten[#Headers],0),0),2),AND(F964="Arbeidskosten",G964&lt;&gt;""),IFERROR(ROUND(U964*VLOOKUP(G964,Tb_KostenTypen[],3,0)*VLOOKUP(F964,Tb_ProjectKosten[],MATCH(Tb_ProjectKosten[[#Headers],[Forfat_Percentage]],Tb_ProjectKosten[#Headers],0),0),2),""),U964 &lt;=0,0),"")</f>
        <v/>
      </c>
      <c r="X964" s="4" t="str" cm="1">
        <f t="array" ref="X964">IFERROR(_xlfn.IFS(OR(F964="",LEFT(Methode_Keuze,4)="Geen"),"",AND(V964&lt;&gt;"",F964&lt;&gt;"Arbeidskosten"),ROUND(V964*VLOOKUP(F964,Tb_ProjectKosten[],MATCH(Tb_ProjectKosten[[#Headers],[Forfat_Percentage]],Tb_ProjectKosten[#Headers],0),0),2),AND(F964="Arbeidskosten",G964&lt;&gt;""),IFERROR(ROUND(V964*VLOOKUP(G964,Tb_KostenTypen[],3,0)*VLOOKUP(F964,Tb_ProjectKosten[],MATCH(Tb_ProjectKosten[[#Headers],[Forfat_Percentage]],Tb_ProjectKosten[#Headers],0),0),2),""),V964 &lt;=0,0),"")</f>
        <v/>
      </c>
      <c r="Y964" s="262"/>
      <c r="Z964" s="49"/>
      <c r="AA964" s="37" t="str" cm="1">
        <f t="array" ref="AA964">IFERROR(IF(INDEX(SubsidieTabel!$Q$1:$T$9,MATCH($F964,SubsidieTabel!$Q$1:$Q$9,0),IFERROR(MATCH(Methode_Keuze,SubsidieTabel!$Q$1:$T$1,0),2))&lt;&gt;1=TRUE,"ja",""),"")</f>
        <v/>
      </c>
    </row>
    <row r="965" spans="1:27" ht="15" customHeight="1" x14ac:dyDescent="0.25">
      <c r="A965" s="87"/>
      <c r="B965" s="219" t="str">
        <f>IF(A965&lt;&gt;"",_xlfn.MAXIFS($B$1:B964,$A$1:A964,A965)+1,"")</f>
        <v/>
      </c>
      <c r="C965" s="50"/>
      <c r="D965" s="50"/>
      <c r="E965" s="50"/>
      <c r="F965" s="50"/>
      <c r="G965" s="283"/>
      <c r="H965" s="296"/>
      <c r="I965" s="295"/>
      <c r="J965" s="295"/>
      <c r="K965" s="202"/>
      <c r="L965" s="202"/>
      <c r="M965" s="91" t="str">
        <f>IFERROR(VLOOKUP(H965,Lijsten!$H$1:$I$100,2,0),"")</f>
        <v/>
      </c>
      <c r="N965" s="91" t="str" cm="1">
        <f t="array" ref="N965">IFERROR(_xlfn.IFS(AND(LEFT(F965,6)="Arbeid",RIGHT(F965,3)&lt;&gt;"IKS"),IFERROR(VLOOKUP($G965,Tb_KostenTypen[],2,0),"tarief"),RIGHT(F965,3)="IKS","Uurtarief",LEFT(F965,6)="Arbeid","Uurtarief",AND(LEFT(F965,8)="Bijdrage",RIGHT(F965,15)="(vrijwilligers)"),"Vast tarief"),"")</f>
        <v/>
      </c>
      <c r="O965" s="92"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tarief",IF(LEFT(F965,8)="Bijdrage",VLOOKUP($F965,Tb_KostenTypen[],MATCH(Methode_Keuze,Tb_KostenTypen[#Headers],0),0),VLOOKUP($G965,Lijsten!L:O,4,0))),""),"")</f>
        <v/>
      </c>
      <c r="P965" s="92"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tarief",IF(LEFT(F965,8)="Bijdrage",VLOOKUP($F965,Tb_KostenTypen[],MATCH(Methode_Keuze,Tb_KostenTypen[#Headers],0),0),VLOOKUP($G965,Lijsten!L:O,4,0))),""),"")</f>
        <v/>
      </c>
      <c r="Q965" s="50"/>
      <c r="R965" s="50"/>
      <c r="S965" s="83"/>
      <c r="T965" s="51"/>
      <c r="U965" s="4" t="str" cm="1">
        <f t="array" ref="U965">IF(AA965&lt;&gt;"ja",_xlfn.IFNA(_xlfn.IFS(AND(O965&lt;&gt;"",F965&lt;&gt;"",RIGHT($N965,6)="tarief"),O965*Q965,S965&gt;0,IF(F965&lt;&gt;"",S965,"")),""),"")</f>
        <v/>
      </c>
      <c r="V965" s="4" t="str" cm="1">
        <f t="array" ref="V965">IF(AA965&lt;&gt;"ja",_xlfn.IFNA(_xlfn.IFS(AND(P965&lt;&gt;"",R965&lt;&gt;"",RIGHT($N965,6)="tarief"),P965*R965,T965&gt;0,T965),""),"")</f>
        <v/>
      </c>
      <c r="W965" s="4" t="str" cm="1">
        <f t="array" ref="W965">IFERROR(_xlfn.IFS(OR(F965="",LEFT(Methode_Keuze,4)="Geen"),"",AND(U965&lt;&gt;"",F965&lt;&gt;"Arbeidskosten"),ROUND(U965*VLOOKUP(F965,Tb_ProjectKosten[],MATCH(Tb_ProjectKosten[[#Headers],[Forfat_Percentage]],Tb_ProjectKosten[#Headers],0),0),2),AND(F965="Arbeidskosten",G965&lt;&gt;""),IFERROR(ROUND(U965*VLOOKUP(G965,Tb_KostenTypen[],3,0)*VLOOKUP(F965,Tb_ProjectKosten[],MATCH(Tb_ProjectKosten[[#Headers],[Forfat_Percentage]],Tb_ProjectKosten[#Headers],0),0),2),""),U965 &lt;=0,0),"")</f>
        <v/>
      </c>
      <c r="X965" s="4" t="str" cm="1">
        <f t="array" ref="X965">IFERROR(_xlfn.IFS(OR(F965="",LEFT(Methode_Keuze,4)="Geen"),"",AND(V965&lt;&gt;"",F965&lt;&gt;"Arbeidskosten"),ROUND(V965*VLOOKUP(F965,Tb_ProjectKosten[],MATCH(Tb_ProjectKosten[[#Headers],[Forfat_Percentage]],Tb_ProjectKosten[#Headers],0),0),2),AND(F965="Arbeidskosten",G965&lt;&gt;""),IFERROR(ROUND(V965*VLOOKUP(G965,Tb_KostenTypen[],3,0)*VLOOKUP(F965,Tb_ProjectKosten[],MATCH(Tb_ProjectKosten[[#Headers],[Forfat_Percentage]],Tb_ProjectKosten[#Headers],0),0),2),""),V965 &lt;=0,0),"")</f>
        <v/>
      </c>
      <c r="Y965" s="262"/>
      <c r="Z965" s="49"/>
      <c r="AA965" s="37" t="str" cm="1">
        <f t="array" ref="AA965">IFERROR(IF(INDEX(SubsidieTabel!$Q$1:$T$9,MATCH($F965,SubsidieTabel!$Q$1:$Q$9,0),IFERROR(MATCH(Methode_Keuze,SubsidieTabel!$Q$1:$T$1,0),2))&lt;&gt;1=TRUE,"ja",""),"")</f>
        <v/>
      </c>
    </row>
    <row r="966" spans="1:27" ht="15" customHeight="1" x14ac:dyDescent="0.25">
      <c r="A966" s="87"/>
      <c r="B966" s="219" t="str">
        <f>IF(A966&lt;&gt;"",_xlfn.MAXIFS($B$1:B965,$A$1:A965,A966)+1,"")</f>
        <v/>
      </c>
      <c r="C966" s="50"/>
      <c r="D966" s="50"/>
      <c r="E966" s="50"/>
      <c r="F966" s="50"/>
      <c r="G966" s="283"/>
      <c r="H966" s="296"/>
      <c r="I966" s="295"/>
      <c r="J966" s="295"/>
      <c r="K966" s="202"/>
      <c r="L966" s="202"/>
      <c r="M966" s="91" t="str">
        <f>IFERROR(VLOOKUP(H966,Lijsten!$H$1:$I$100,2,0),"")</f>
        <v/>
      </c>
      <c r="N966" s="91" t="str" cm="1">
        <f t="array" ref="N966">IFERROR(_xlfn.IFS(AND(LEFT(F966,6)="Arbeid",RIGHT(F966,3)&lt;&gt;"IKS"),IFERROR(VLOOKUP($G966,Tb_KostenTypen[],2,0),"tarief"),RIGHT(F966,3)="IKS","Uurtarief",LEFT(F966,6)="Arbeid","Uurtarief",AND(LEFT(F966,8)="Bijdrage",RIGHT(F966,15)="(vrijwilligers)"),"Vast tarief"),"")</f>
        <v/>
      </c>
      <c r="O966" s="92"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tarief",IF(LEFT(F966,8)="Bijdrage",VLOOKUP($F966,Tb_KostenTypen[],MATCH(Methode_Keuze,Tb_KostenTypen[#Headers],0),0),VLOOKUP($G966,Lijsten!L:O,4,0))),""),"")</f>
        <v/>
      </c>
      <c r="P966" s="92"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tarief",IF(LEFT(F966,8)="Bijdrage",VLOOKUP($F966,Tb_KostenTypen[],MATCH(Methode_Keuze,Tb_KostenTypen[#Headers],0),0),VLOOKUP($G966,Lijsten!L:O,4,0))),""),"")</f>
        <v/>
      </c>
      <c r="Q966" s="50"/>
      <c r="R966" s="50"/>
      <c r="S966" s="83"/>
      <c r="T966" s="51"/>
      <c r="U966" s="4" t="str" cm="1">
        <f t="array" ref="U966">IF(AA966&lt;&gt;"ja",_xlfn.IFNA(_xlfn.IFS(AND(O966&lt;&gt;"",F966&lt;&gt;"",RIGHT($N966,6)="tarief"),O966*Q966,S966&gt;0,IF(F966&lt;&gt;"",S966,"")),""),"")</f>
        <v/>
      </c>
      <c r="V966" s="4" t="str" cm="1">
        <f t="array" ref="V966">IF(AA966&lt;&gt;"ja",_xlfn.IFNA(_xlfn.IFS(AND(P966&lt;&gt;"",R966&lt;&gt;"",RIGHT($N966,6)="tarief"),P966*R966,T966&gt;0,T966),""),"")</f>
        <v/>
      </c>
      <c r="W966" s="4" t="str" cm="1">
        <f t="array" ref="W966">IFERROR(_xlfn.IFS(OR(F966="",LEFT(Methode_Keuze,4)="Geen"),"",AND(U966&lt;&gt;"",F966&lt;&gt;"Arbeidskosten"),ROUND(U966*VLOOKUP(F966,Tb_ProjectKosten[],MATCH(Tb_ProjectKosten[[#Headers],[Forfat_Percentage]],Tb_ProjectKosten[#Headers],0),0),2),AND(F966="Arbeidskosten",G966&lt;&gt;""),IFERROR(ROUND(U966*VLOOKUP(G966,Tb_KostenTypen[],3,0)*VLOOKUP(F966,Tb_ProjectKosten[],MATCH(Tb_ProjectKosten[[#Headers],[Forfat_Percentage]],Tb_ProjectKosten[#Headers],0),0),2),""),U966 &lt;=0,0),"")</f>
        <v/>
      </c>
      <c r="X966" s="4" t="str" cm="1">
        <f t="array" ref="X966">IFERROR(_xlfn.IFS(OR(F966="",LEFT(Methode_Keuze,4)="Geen"),"",AND(V966&lt;&gt;"",F966&lt;&gt;"Arbeidskosten"),ROUND(V966*VLOOKUP(F966,Tb_ProjectKosten[],MATCH(Tb_ProjectKosten[[#Headers],[Forfat_Percentage]],Tb_ProjectKosten[#Headers],0),0),2),AND(F966="Arbeidskosten",G966&lt;&gt;""),IFERROR(ROUND(V966*VLOOKUP(G966,Tb_KostenTypen[],3,0)*VLOOKUP(F966,Tb_ProjectKosten[],MATCH(Tb_ProjectKosten[[#Headers],[Forfat_Percentage]],Tb_ProjectKosten[#Headers],0),0),2),""),V966 &lt;=0,0),"")</f>
        <v/>
      </c>
      <c r="Y966" s="262"/>
      <c r="Z966" s="49"/>
      <c r="AA966" s="37" t="str" cm="1">
        <f t="array" ref="AA966">IFERROR(IF(INDEX(SubsidieTabel!$Q$1:$T$9,MATCH($F966,SubsidieTabel!$Q$1:$Q$9,0),IFERROR(MATCH(Methode_Keuze,SubsidieTabel!$Q$1:$T$1,0),2))&lt;&gt;1=TRUE,"ja",""),"")</f>
        <v/>
      </c>
    </row>
    <row r="967" spans="1:27" ht="15" customHeight="1" x14ac:dyDescent="0.25">
      <c r="A967" s="87"/>
      <c r="B967" s="219" t="str">
        <f>IF(A967&lt;&gt;"",_xlfn.MAXIFS($B$1:B966,$A$1:A966,A967)+1,"")</f>
        <v/>
      </c>
      <c r="C967" s="50"/>
      <c r="D967" s="50"/>
      <c r="E967" s="50"/>
      <c r="F967" s="50"/>
      <c r="G967" s="283"/>
      <c r="H967" s="296"/>
      <c r="I967" s="295"/>
      <c r="J967" s="295"/>
      <c r="K967" s="202"/>
      <c r="L967" s="202"/>
      <c r="M967" s="91" t="str">
        <f>IFERROR(VLOOKUP(H967,Lijsten!$H$1:$I$100,2,0),"")</f>
        <v/>
      </c>
      <c r="N967" s="91" t="str" cm="1">
        <f t="array" ref="N967">IFERROR(_xlfn.IFS(AND(LEFT(F967,6)="Arbeid",RIGHT(F967,3)&lt;&gt;"IKS"),IFERROR(VLOOKUP($G967,Tb_KostenTypen[],2,0),"tarief"),RIGHT(F967,3)="IKS","Uurtarief",LEFT(F967,6)="Arbeid","Uurtarief",AND(LEFT(F967,8)="Bijdrage",RIGHT(F967,15)="(vrijwilligers)"),"Vast tarief"),"")</f>
        <v/>
      </c>
      <c r="O967" s="92"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tarief",IF(LEFT(F967,8)="Bijdrage",VLOOKUP($F967,Tb_KostenTypen[],MATCH(Methode_Keuze,Tb_KostenTypen[#Headers],0),0),VLOOKUP($G967,Lijsten!L:O,4,0))),""),"")</f>
        <v/>
      </c>
      <c r="P967" s="92"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tarief",IF(LEFT(F967,8)="Bijdrage",VLOOKUP($F967,Tb_KostenTypen[],MATCH(Methode_Keuze,Tb_KostenTypen[#Headers],0),0),VLOOKUP($G967,Lijsten!L:O,4,0))),""),"")</f>
        <v/>
      </c>
      <c r="Q967" s="50"/>
      <c r="R967" s="50"/>
      <c r="S967" s="83"/>
      <c r="T967" s="51"/>
      <c r="U967" s="4" t="str" cm="1">
        <f t="array" ref="U967">IF(AA967&lt;&gt;"ja",_xlfn.IFNA(_xlfn.IFS(AND(O967&lt;&gt;"",F967&lt;&gt;"",RIGHT($N967,6)="tarief"),O967*Q967,S967&gt;0,IF(F967&lt;&gt;"",S967,"")),""),"")</f>
        <v/>
      </c>
      <c r="V967" s="4" t="str" cm="1">
        <f t="array" ref="V967">IF(AA967&lt;&gt;"ja",_xlfn.IFNA(_xlfn.IFS(AND(P967&lt;&gt;"",R967&lt;&gt;"",RIGHT($N967,6)="tarief"),P967*R967,T967&gt;0,T967),""),"")</f>
        <v/>
      </c>
      <c r="W967" s="4" t="str" cm="1">
        <f t="array" ref="W967">IFERROR(_xlfn.IFS(OR(F967="",LEFT(Methode_Keuze,4)="Geen"),"",AND(U967&lt;&gt;"",F967&lt;&gt;"Arbeidskosten"),ROUND(U967*VLOOKUP(F967,Tb_ProjectKosten[],MATCH(Tb_ProjectKosten[[#Headers],[Forfat_Percentage]],Tb_ProjectKosten[#Headers],0),0),2),AND(F967="Arbeidskosten",G967&lt;&gt;""),IFERROR(ROUND(U967*VLOOKUP(G967,Tb_KostenTypen[],3,0)*VLOOKUP(F967,Tb_ProjectKosten[],MATCH(Tb_ProjectKosten[[#Headers],[Forfat_Percentage]],Tb_ProjectKosten[#Headers],0),0),2),""),U967 &lt;=0,0),"")</f>
        <v/>
      </c>
      <c r="X967" s="4" t="str" cm="1">
        <f t="array" ref="X967">IFERROR(_xlfn.IFS(OR(F967="",LEFT(Methode_Keuze,4)="Geen"),"",AND(V967&lt;&gt;"",F967&lt;&gt;"Arbeidskosten"),ROUND(V967*VLOOKUP(F967,Tb_ProjectKosten[],MATCH(Tb_ProjectKosten[[#Headers],[Forfat_Percentage]],Tb_ProjectKosten[#Headers],0),0),2),AND(F967="Arbeidskosten",G967&lt;&gt;""),IFERROR(ROUND(V967*VLOOKUP(G967,Tb_KostenTypen[],3,0)*VLOOKUP(F967,Tb_ProjectKosten[],MATCH(Tb_ProjectKosten[[#Headers],[Forfat_Percentage]],Tb_ProjectKosten[#Headers],0),0),2),""),V967 &lt;=0,0),"")</f>
        <v/>
      </c>
      <c r="Y967" s="262"/>
      <c r="Z967" s="49"/>
      <c r="AA967" s="37" t="str" cm="1">
        <f t="array" ref="AA967">IFERROR(IF(INDEX(SubsidieTabel!$Q$1:$T$9,MATCH($F967,SubsidieTabel!$Q$1:$Q$9,0),IFERROR(MATCH(Methode_Keuze,SubsidieTabel!$Q$1:$T$1,0),2))&lt;&gt;1=TRUE,"ja",""),"")</f>
        <v/>
      </c>
    </row>
    <row r="968" spans="1:27" ht="15" customHeight="1" x14ac:dyDescent="0.25">
      <c r="A968" s="87"/>
      <c r="B968" s="219" t="str">
        <f>IF(A968&lt;&gt;"",_xlfn.MAXIFS($B$1:B967,$A$1:A967,A968)+1,"")</f>
        <v/>
      </c>
      <c r="C968" s="50"/>
      <c r="D968" s="50"/>
      <c r="E968" s="50"/>
      <c r="F968" s="50"/>
      <c r="G968" s="283"/>
      <c r="H968" s="296"/>
      <c r="I968" s="295"/>
      <c r="J968" s="295"/>
      <c r="K968" s="202"/>
      <c r="L968" s="202"/>
      <c r="M968" s="91" t="str">
        <f>IFERROR(VLOOKUP(H968,Lijsten!$H$1:$I$100,2,0),"")</f>
        <v/>
      </c>
      <c r="N968" s="91" t="str" cm="1">
        <f t="array" ref="N968">IFERROR(_xlfn.IFS(AND(LEFT(F968,6)="Arbeid",RIGHT(F968,3)&lt;&gt;"IKS"),IFERROR(VLOOKUP($G968,Tb_KostenTypen[],2,0),"tarief"),RIGHT(F968,3)="IKS","Uurtarief",LEFT(F968,6)="Arbeid","Uurtarief",AND(LEFT(F968,8)="Bijdrage",RIGHT(F968,15)="(vrijwilligers)"),"Vast tarief"),"")</f>
        <v/>
      </c>
      <c r="O968" s="92"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tarief",IF(LEFT(F968,8)="Bijdrage",VLOOKUP($F968,Tb_KostenTypen[],MATCH(Methode_Keuze,Tb_KostenTypen[#Headers],0),0),VLOOKUP($G968,Lijsten!L:O,4,0))),""),"")</f>
        <v/>
      </c>
      <c r="P968" s="92"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tarief",IF(LEFT(F968,8)="Bijdrage",VLOOKUP($F968,Tb_KostenTypen[],MATCH(Methode_Keuze,Tb_KostenTypen[#Headers],0),0),VLOOKUP($G968,Lijsten!L:O,4,0))),""),"")</f>
        <v/>
      </c>
      <c r="Q968" s="50"/>
      <c r="R968" s="50"/>
      <c r="S968" s="83"/>
      <c r="T968" s="51"/>
      <c r="U968" s="4" t="str" cm="1">
        <f t="array" ref="U968">IF(AA968&lt;&gt;"ja",_xlfn.IFNA(_xlfn.IFS(AND(O968&lt;&gt;"",F968&lt;&gt;"",RIGHT($N968,6)="tarief"),O968*Q968,S968&gt;0,IF(F968&lt;&gt;"",S968,"")),""),"")</f>
        <v/>
      </c>
      <c r="V968" s="4" t="str" cm="1">
        <f t="array" ref="V968">IF(AA968&lt;&gt;"ja",_xlfn.IFNA(_xlfn.IFS(AND(P968&lt;&gt;"",R968&lt;&gt;"",RIGHT($N968,6)="tarief"),P968*R968,T968&gt;0,T968),""),"")</f>
        <v/>
      </c>
      <c r="W968" s="4" t="str" cm="1">
        <f t="array" ref="W968">IFERROR(_xlfn.IFS(OR(F968="",LEFT(Methode_Keuze,4)="Geen"),"",AND(U968&lt;&gt;"",F968&lt;&gt;"Arbeidskosten"),ROUND(U968*VLOOKUP(F968,Tb_ProjectKosten[],MATCH(Tb_ProjectKosten[[#Headers],[Forfat_Percentage]],Tb_ProjectKosten[#Headers],0),0),2),AND(F968="Arbeidskosten",G968&lt;&gt;""),IFERROR(ROUND(U968*VLOOKUP(G968,Tb_KostenTypen[],3,0)*VLOOKUP(F968,Tb_ProjectKosten[],MATCH(Tb_ProjectKosten[[#Headers],[Forfat_Percentage]],Tb_ProjectKosten[#Headers],0),0),2),""),U968 &lt;=0,0),"")</f>
        <v/>
      </c>
      <c r="X968" s="4" t="str" cm="1">
        <f t="array" ref="X968">IFERROR(_xlfn.IFS(OR(F968="",LEFT(Methode_Keuze,4)="Geen"),"",AND(V968&lt;&gt;"",F968&lt;&gt;"Arbeidskosten"),ROUND(V968*VLOOKUP(F968,Tb_ProjectKosten[],MATCH(Tb_ProjectKosten[[#Headers],[Forfat_Percentage]],Tb_ProjectKosten[#Headers],0),0),2),AND(F968="Arbeidskosten",G968&lt;&gt;""),IFERROR(ROUND(V968*VLOOKUP(G968,Tb_KostenTypen[],3,0)*VLOOKUP(F968,Tb_ProjectKosten[],MATCH(Tb_ProjectKosten[[#Headers],[Forfat_Percentage]],Tb_ProjectKosten[#Headers],0),0),2),""),V968 &lt;=0,0),"")</f>
        <v/>
      </c>
      <c r="Y968" s="262"/>
      <c r="Z968" s="49"/>
      <c r="AA968" s="37" t="str" cm="1">
        <f t="array" ref="AA968">IFERROR(IF(INDEX(SubsidieTabel!$Q$1:$T$9,MATCH($F968,SubsidieTabel!$Q$1:$Q$9,0),IFERROR(MATCH(Methode_Keuze,SubsidieTabel!$Q$1:$T$1,0),2))&lt;&gt;1=TRUE,"ja",""),"")</f>
        <v/>
      </c>
    </row>
    <row r="969" spans="1:27" ht="15" customHeight="1" x14ac:dyDescent="0.25">
      <c r="A969" s="87"/>
      <c r="B969" s="219" t="str">
        <f>IF(A969&lt;&gt;"",_xlfn.MAXIFS($B$1:B968,$A$1:A968,A969)+1,"")</f>
        <v/>
      </c>
      <c r="C969" s="50"/>
      <c r="D969" s="50"/>
      <c r="E969" s="50"/>
      <c r="F969" s="50"/>
      <c r="G969" s="283"/>
      <c r="H969" s="296"/>
      <c r="I969" s="295"/>
      <c r="J969" s="295"/>
      <c r="K969" s="202"/>
      <c r="L969" s="202"/>
      <c r="M969" s="91" t="str">
        <f>IFERROR(VLOOKUP(H969,Lijsten!$H$1:$I$100,2,0),"")</f>
        <v/>
      </c>
      <c r="N969" s="91" t="str" cm="1">
        <f t="array" ref="N969">IFERROR(_xlfn.IFS(AND(LEFT(F969,6)="Arbeid",RIGHT(F969,3)&lt;&gt;"IKS"),IFERROR(VLOOKUP($G969,Tb_KostenTypen[],2,0),"tarief"),RIGHT(F969,3)="IKS","Uurtarief",LEFT(F969,6)="Arbeid","Uurtarief",AND(LEFT(F969,8)="Bijdrage",RIGHT(F969,15)="(vrijwilligers)"),"Vast tarief"),"")</f>
        <v/>
      </c>
      <c r="O969" s="92"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tarief",IF(LEFT(F969,8)="Bijdrage",VLOOKUP($F969,Tb_KostenTypen[],MATCH(Methode_Keuze,Tb_KostenTypen[#Headers],0),0),VLOOKUP($G969,Lijsten!L:O,4,0))),""),"")</f>
        <v/>
      </c>
      <c r="P969" s="92"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tarief",IF(LEFT(F969,8)="Bijdrage",VLOOKUP($F969,Tb_KostenTypen[],MATCH(Methode_Keuze,Tb_KostenTypen[#Headers],0),0),VLOOKUP($G969,Lijsten!L:O,4,0))),""),"")</f>
        <v/>
      </c>
      <c r="Q969" s="50"/>
      <c r="R969" s="50"/>
      <c r="S969" s="83"/>
      <c r="T969" s="51"/>
      <c r="U969" s="4" t="str" cm="1">
        <f t="array" ref="U969">IF(AA969&lt;&gt;"ja",_xlfn.IFNA(_xlfn.IFS(AND(O969&lt;&gt;"",F969&lt;&gt;"",RIGHT($N969,6)="tarief"),O969*Q969,S969&gt;0,IF(F969&lt;&gt;"",S969,"")),""),"")</f>
        <v/>
      </c>
      <c r="V969" s="4" t="str" cm="1">
        <f t="array" ref="V969">IF(AA969&lt;&gt;"ja",_xlfn.IFNA(_xlfn.IFS(AND(P969&lt;&gt;"",R969&lt;&gt;"",RIGHT($N969,6)="tarief"),P969*R969,T969&gt;0,T969),""),"")</f>
        <v/>
      </c>
      <c r="W969" s="4" t="str" cm="1">
        <f t="array" ref="W969">IFERROR(_xlfn.IFS(OR(F969="",LEFT(Methode_Keuze,4)="Geen"),"",AND(U969&lt;&gt;"",F969&lt;&gt;"Arbeidskosten"),ROUND(U969*VLOOKUP(F969,Tb_ProjectKosten[],MATCH(Tb_ProjectKosten[[#Headers],[Forfat_Percentage]],Tb_ProjectKosten[#Headers],0),0),2),AND(F969="Arbeidskosten",G969&lt;&gt;""),IFERROR(ROUND(U969*VLOOKUP(G969,Tb_KostenTypen[],3,0)*VLOOKUP(F969,Tb_ProjectKosten[],MATCH(Tb_ProjectKosten[[#Headers],[Forfat_Percentage]],Tb_ProjectKosten[#Headers],0),0),2),""),U969 &lt;=0,0),"")</f>
        <v/>
      </c>
      <c r="X969" s="4" t="str" cm="1">
        <f t="array" ref="X969">IFERROR(_xlfn.IFS(OR(F969="",LEFT(Methode_Keuze,4)="Geen"),"",AND(V969&lt;&gt;"",F969&lt;&gt;"Arbeidskosten"),ROUND(V969*VLOOKUP(F969,Tb_ProjectKosten[],MATCH(Tb_ProjectKosten[[#Headers],[Forfat_Percentage]],Tb_ProjectKosten[#Headers],0),0),2),AND(F969="Arbeidskosten",G969&lt;&gt;""),IFERROR(ROUND(V969*VLOOKUP(G969,Tb_KostenTypen[],3,0)*VLOOKUP(F969,Tb_ProjectKosten[],MATCH(Tb_ProjectKosten[[#Headers],[Forfat_Percentage]],Tb_ProjectKosten[#Headers],0),0),2),""),V969 &lt;=0,0),"")</f>
        <v/>
      </c>
      <c r="Y969" s="262"/>
      <c r="Z969" s="49"/>
      <c r="AA969" s="37" t="str" cm="1">
        <f t="array" ref="AA969">IFERROR(IF(INDEX(SubsidieTabel!$Q$1:$T$9,MATCH($F969,SubsidieTabel!$Q$1:$Q$9,0),IFERROR(MATCH(Methode_Keuze,SubsidieTabel!$Q$1:$T$1,0),2))&lt;&gt;1=TRUE,"ja",""),"")</f>
        <v/>
      </c>
    </row>
    <row r="970" spans="1:27" ht="15" customHeight="1" x14ac:dyDescent="0.25">
      <c r="A970" s="87"/>
      <c r="B970" s="219" t="str">
        <f>IF(A970&lt;&gt;"",_xlfn.MAXIFS($B$1:B969,$A$1:A969,A970)+1,"")</f>
        <v/>
      </c>
      <c r="C970" s="50"/>
      <c r="D970" s="50"/>
      <c r="E970" s="50"/>
      <c r="F970" s="50"/>
      <c r="G970" s="283"/>
      <c r="H970" s="296"/>
      <c r="I970" s="295"/>
      <c r="J970" s="295"/>
      <c r="K970" s="202"/>
      <c r="L970" s="202"/>
      <c r="M970" s="91" t="str">
        <f>IFERROR(VLOOKUP(H970,Lijsten!$H$1:$I$100,2,0),"")</f>
        <v/>
      </c>
      <c r="N970" s="91" t="str" cm="1">
        <f t="array" ref="N970">IFERROR(_xlfn.IFS(AND(LEFT(F970,6)="Arbeid",RIGHT(F970,3)&lt;&gt;"IKS"),IFERROR(VLOOKUP($G970,Tb_KostenTypen[],2,0),"tarief"),RIGHT(F970,3)="IKS","Uurtarief",LEFT(F970,6)="Arbeid","Uurtarief",AND(LEFT(F970,8)="Bijdrage",RIGHT(F970,15)="(vrijwilligers)"),"Vast tarief"),"")</f>
        <v/>
      </c>
      <c r="O970" s="92"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tarief",IF(LEFT(F970,8)="Bijdrage",VLOOKUP($F970,Tb_KostenTypen[],MATCH(Methode_Keuze,Tb_KostenTypen[#Headers],0),0),VLOOKUP($G970,Lijsten!L:O,4,0))),""),"")</f>
        <v/>
      </c>
      <c r="P970" s="92"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tarief",IF(LEFT(F970,8)="Bijdrage",VLOOKUP($F970,Tb_KostenTypen[],MATCH(Methode_Keuze,Tb_KostenTypen[#Headers],0),0),VLOOKUP($G970,Lijsten!L:O,4,0))),""),"")</f>
        <v/>
      </c>
      <c r="Q970" s="50"/>
      <c r="R970" s="50"/>
      <c r="S970" s="83"/>
      <c r="T970" s="51"/>
      <c r="U970" s="4" t="str" cm="1">
        <f t="array" ref="U970">IF(AA970&lt;&gt;"ja",_xlfn.IFNA(_xlfn.IFS(AND(O970&lt;&gt;"",F970&lt;&gt;"",RIGHT($N970,6)="tarief"),O970*Q970,S970&gt;0,IF(F970&lt;&gt;"",S970,"")),""),"")</f>
        <v/>
      </c>
      <c r="V970" s="4" t="str" cm="1">
        <f t="array" ref="V970">IF(AA970&lt;&gt;"ja",_xlfn.IFNA(_xlfn.IFS(AND(P970&lt;&gt;"",R970&lt;&gt;"",RIGHT($N970,6)="tarief"),P970*R970,T970&gt;0,T970),""),"")</f>
        <v/>
      </c>
      <c r="W970" s="4" t="str" cm="1">
        <f t="array" ref="W970">IFERROR(_xlfn.IFS(OR(F970="",LEFT(Methode_Keuze,4)="Geen"),"",AND(U970&lt;&gt;"",F970&lt;&gt;"Arbeidskosten"),ROUND(U970*VLOOKUP(F970,Tb_ProjectKosten[],MATCH(Tb_ProjectKosten[[#Headers],[Forfat_Percentage]],Tb_ProjectKosten[#Headers],0),0),2),AND(F970="Arbeidskosten",G970&lt;&gt;""),IFERROR(ROUND(U970*VLOOKUP(G970,Tb_KostenTypen[],3,0)*VLOOKUP(F970,Tb_ProjectKosten[],MATCH(Tb_ProjectKosten[[#Headers],[Forfat_Percentage]],Tb_ProjectKosten[#Headers],0),0),2),""),U970 &lt;=0,0),"")</f>
        <v/>
      </c>
      <c r="X970" s="4" t="str" cm="1">
        <f t="array" ref="X970">IFERROR(_xlfn.IFS(OR(F970="",LEFT(Methode_Keuze,4)="Geen"),"",AND(V970&lt;&gt;"",F970&lt;&gt;"Arbeidskosten"),ROUND(V970*VLOOKUP(F970,Tb_ProjectKosten[],MATCH(Tb_ProjectKosten[[#Headers],[Forfat_Percentage]],Tb_ProjectKosten[#Headers],0),0),2),AND(F970="Arbeidskosten",G970&lt;&gt;""),IFERROR(ROUND(V970*VLOOKUP(G970,Tb_KostenTypen[],3,0)*VLOOKUP(F970,Tb_ProjectKosten[],MATCH(Tb_ProjectKosten[[#Headers],[Forfat_Percentage]],Tb_ProjectKosten[#Headers],0),0),2),""),V970 &lt;=0,0),"")</f>
        <v/>
      </c>
      <c r="Y970" s="262"/>
      <c r="Z970" s="49"/>
      <c r="AA970" s="37" t="str" cm="1">
        <f t="array" ref="AA970">IFERROR(IF(INDEX(SubsidieTabel!$Q$1:$T$9,MATCH($F970,SubsidieTabel!$Q$1:$Q$9,0),IFERROR(MATCH(Methode_Keuze,SubsidieTabel!$Q$1:$T$1,0),2))&lt;&gt;1=TRUE,"ja",""),"")</f>
        <v/>
      </c>
    </row>
    <row r="971" spans="1:27" ht="15" customHeight="1" x14ac:dyDescent="0.25">
      <c r="A971" s="87"/>
      <c r="B971" s="219" t="str">
        <f>IF(A971&lt;&gt;"",_xlfn.MAXIFS($B$1:B970,$A$1:A970,A971)+1,"")</f>
        <v/>
      </c>
      <c r="C971" s="50"/>
      <c r="D971" s="50"/>
      <c r="E971" s="50"/>
      <c r="F971" s="50"/>
      <c r="G971" s="283"/>
      <c r="H971" s="296"/>
      <c r="I971" s="295"/>
      <c r="J971" s="295"/>
      <c r="K971" s="202"/>
      <c r="L971" s="202"/>
      <c r="M971" s="91" t="str">
        <f>IFERROR(VLOOKUP(H971,Lijsten!$H$1:$I$100,2,0),"")</f>
        <v/>
      </c>
      <c r="N971" s="91" t="str" cm="1">
        <f t="array" ref="N971">IFERROR(_xlfn.IFS(AND(LEFT(F971,6)="Arbeid",RIGHT(F971,3)&lt;&gt;"IKS"),IFERROR(VLOOKUP($G971,Tb_KostenTypen[],2,0),"tarief"),RIGHT(F971,3)="IKS","Uurtarief",LEFT(F971,6)="Arbeid","Uurtarief",AND(LEFT(F971,8)="Bijdrage",RIGHT(F971,15)="(vrijwilligers)"),"Vast tarief"),"")</f>
        <v/>
      </c>
      <c r="O971" s="92"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tarief",IF(LEFT(F971,8)="Bijdrage",VLOOKUP($F971,Tb_KostenTypen[],MATCH(Methode_Keuze,Tb_KostenTypen[#Headers],0),0),VLOOKUP($G971,Lijsten!L:O,4,0))),""),"")</f>
        <v/>
      </c>
      <c r="P971" s="92"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tarief",IF(LEFT(F971,8)="Bijdrage",VLOOKUP($F971,Tb_KostenTypen[],MATCH(Methode_Keuze,Tb_KostenTypen[#Headers],0),0),VLOOKUP($G971,Lijsten!L:O,4,0))),""),"")</f>
        <v/>
      </c>
      <c r="Q971" s="50"/>
      <c r="R971" s="50"/>
      <c r="S971" s="83"/>
      <c r="T971" s="51"/>
      <c r="U971" s="4" t="str" cm="1">
        <f t="array" ref="U971">IF(AA971&lt;&gt;"ja",_xlfn.IFNA(_xlfn.IFS(AND(O971&lt;&gt;"",F971&lt;&gt;"",RIGHT($N971,6)="tarief"),O971*Q971,S971&gt;0,IF(F971&lt;&gt;"",S971,"")),""),"")</f>
        <v/>
      </c>
      <c r="V971" s="4" t="str" cm="1">
        <f t="array" ref="V971">IF(AA971&lt;&gt;"ja",_xlfn.IFNA(_xlfn.IFS(AND(P971&lt;&gt;"",R971&lt;&gt;"",RIGHT($N971,6)="tarief"),P971*R971,T971&gt;0,T971),""),"")</f>
        <v/>
      </c>
      <c r="W971" s="4" t="str" cm="1">
        <f t="array" ref="W971">IFERROR(_xlfn.IFS(OR(F971="",LEFT(Methode_Keuze,4)="Geen"),"",AND(U971&lt;&gt;"",F971&lt;&gt;"Arbeidskosten"),ROUND(U971*VLOOKUP(F971,Tb_ProjectKosten[],MATCH(Tb_ProjectKosten[[#Headers],[Forfat_Percentage]],Tb_ProjectKosten[#Headers],0),0),2),AND(F971="Arbeidskosten",G971&lt;&gt;""),IFERROR(ROUND(U971*VLOOKUP(G971,Tb_KostenTypen[],3,0)*VLOOKUP(F971,Tb_ProjectKosten[],MATCH(Tb_ProjectKosten[[#Headers],[Forfat_Percentage]],Tb_ProjectKosten[#Headers],0),0),2),""),U971 &lt;=0,0),"")</f>
        <v/>
      </c>
      <c r="X971" s="4" t="str" cm="1">
        <f t="array" ref="X971">IFERROR(_xlfn.IFS(OR(F971="",LEFT(Methode_Keuze,4)="Geen"),"",AND(V971&lt;&gt;"",F971&lt;&gt;"Arbeidskosten"),ROUND(V971*VLOOKUP(F971,Tb_ProjectKosten[],MATCH(Tb_ProjectKosten[[#Headers],[Forfat_Percentage]],Tb_ProjectKosten[#Headers],0),0),2),AND(F971="Arbeidskosten",G971&lt;&gt;""),IFERROR(ROUND(V971*VLOOKUP(G971,Tb_KostenTypen[],3,0)*VLOOKUP(F971,Tb_ProjectKosten[],MATCH(Tb_ProjectKosten[[#Headers],[Forfat_Percentage]],Tb_ProjectKosten[#Headers],0),0),2),""),V971 &lt;=0,0),"")</f>
        <v/>
      </c>
      <c r="Y971" s="262"/>
      <c r="Z971" s="49"/>
      <c r="AA971" s="37" t="str" cm="1">
        <f t="array" ref="AA971">IFERROR(IF(INDEX(SubsidieTabel!$Q$1:$T$9,MATCH($F971,SubsidieTabel!$Q$1:$Q$9,0),IFERROR(MATCH(Methode_Keuze,SubsidieTabel!$Q$1:$T$1,0),2))&lt;&gt;1=TRUE,"ja",""),"")</f>
        <v/>
      </c>
    </row>
    <row r="972" spans="1:27" ht="15" customHeight="1" x14ac:dyDescent="0.25">
      <c r="A972" s="87"/>
      <c r="B972" s="219" t="str">
        <f>IF(A972&lt;&gt;"",_xlfn.MAXIFS($B$1:B971,$A$1:A971,A972)+1,"")</f>
        <v/>
      </c>
      <c r="C972" s="50"/>
      <c r="D972" s="50"/>
      <c r="E972" s="50"/>
      <c r="F972" s="50"/>
      <c r="G972" s="283"/>
      <c r="H972" s="296"/>
      <c r="I972" s="295"/>
      <c r="J972" s="295"/>
      <c r="K972" s="202"/>
      <c r="L972" s="202"/>
      <c r="M972" s="91" t="str">
        <f>IFERROR(VLOOKUP(H972,Lijsten!$H$1:$I$100,2,0),"")</f>
        <v/>
      </c>
      <c r="N972" s="91" t="str" cm="1">
        <f t="array" ref="N972">IFERROR(_xlfn.IFS(AND(LEFT(F972,6)="Arbeid",RIGHT(F972,3)&lt;&gt;"IKS"),IFERROR(VLOOKUP($G972,Tb_KostenTypen[],2,0),"tarief"),RIGHT(F972,3)="IKS","Uurtarief",LEFT(F972,6)="Arbeid","Uurtarief",AND(LEFT(F972,8)="Bijdrage",RIGHT(F972,15)="(vrijwilligers)"),"Vast tarief"),"")</f>
        <v/>
      </c>
      <c r="O972" s="92"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tarief",IF(LEFT(F972,8)="Bijdrage",VLOOKUP($F972,Tb_KostenTypen[],MATCH(Methode_Keuze,Tb_KostenTypen[#Headers],0),0),VLOOKUP($G972,Lijsten!L:O,4,0))),""),"")</f>
        <v/>
      </c>
      <c r="P972" s="92"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tarief",IF(LEFT(F972,8)="Bijdrage",VLOOKUP($F972,Tb_KostenTypen[],MATCH(Methode_Keuze,Tb_KostenTypen[#Headers],0),0),VLOOKUP($G972,Lijsten!L:O,4,0))),""),"")</f>
        <v/>
      </c>
      <c r="Q972" s="50"/>
      <c r="R972" s="50"/>
      <c r="S972" s="83"/>
      <c r="T972" s="51"/>
      <c r="U972" s="4" t="str" cm="1">
        <f t="array" ref="U972">IF(AA972&lt;&gt;"ja",_xlfn.IFNA(_xlfn.IFS(AND(O972&lt;&gt;"",F972&lt;&gt;"",RIGHT($N972,6)="tarief"),O972*Q972,S972&gt;0,IF(F972&lt;&gt;"",S972,"")),""),"")</f>
        <v/>
      </c>
      <c r="V972" s="4" t="str" cm="1">
        <f t="array" ref="V972">IF(AA972&lt;&gt;"ja",_xlfn.IFNA(_xlfn.IFS(AND(P972&lt;&gt;"",R972&lt;&gt;"",RIGHT($N972,6)="tarief"),P972*R972,T972&gt;0,T972),""),"")</f>
        <v/>
      </c>
      <c r="W972" s="4" t="str" cm="1">
        <f t="array" ref="W972">IFERROR(_xlfn.IFS(OR(F972="",LEFT(Methode_Keuze,4)="Geen"),"",AND(U972&lt;&gt;"",F972&lt;&gt;"Arbeidskosten"),ROUND(U972*VLOOKUP(F972,Tb_ProjectKosten[],MATCH(Tb_ProjectKosten[[#Headers],[Forfat_Percentage]],Tb_ProjectKosten[#Headers],0),0),2),AND(F972="Arbeidskosten",G972&lt;&gt;""),IFERROR(ROUND(U972*VLOOKUP(G972,Tb_KostenTypen[],3,0)*VLOOKUP(F972,Tb_ProjectKosten[],MATCH(Tb_ProjectKosten[[#Headers],[Forfat_Percentage]],Tb_ProjectKosten[#Headers],0),0),2),""),U972 &lt;=0,0),"")</f>
        <v/>
      </c>
      <c r="X972" s="4" t="str" cm="1">
        <f t="array" ref="X972">IFERROR(_xlfn.IFS(OR(F972="",LEFT(Methode_Keuze,4)="Geen"),"",AND(V972&lt;&gt;"",F972&lt;&gt;"Arbeidskosten"),ROUND(V972*VLOOKUP(F972,Tb_ProjectKosten[],MATCH(Tb_ProjectKosten[[#Headers],[Forfat_Percentage]],Tb_ProjectKosten[#Headers],0),0),2),AND(F972="Arbeidskosten",G972&lt;&gt;""),IFERROR(ROUND(V972*VLOOKUP(G972,Tb_KostenTypen[],3,0)*VLOOKUP(F972,Tb_ProjectKosten[],MATCH(Tb_ProjectKosten[[#Headers],[Forfat_Percentage]],Tb_ProjectKosten[#Headers],0),0),2),""),V972 &lt;=0,0),"")</f>
        <v/>
      </c>
      <c r="Y972" s="262"/>
      <c r="Z972" s="49"/>
      <c r="AA972" s="37" t="str" cm="1">
        <f t="array" ref="AA972">IFERROR(IF(INDEX(SubsidieTabel!$Q$1:$T$9,MATCH($F972,SubsidieTabel!$Q$1:$Q$9,0),IFERROR(MATCH(Methode_Keuze,SubsidieTabel!$Q$1:$T$1,0),2))&lt;&gt;1=TRUE,"ja",""),"")</f>
        <v/>
      </c>
    </row>
    <row r="973" spans="1:27" ht="15" customHeight="1" x14ac:dyDescent="0.25">
      <c r="A973" s="87"/>
      <c r="B973" s="219" t="str">
        <f>IF(A973&lt;&gt;"",_xlfn.MAXIFS($B$1:B972,$A$1:A972,A973)+1,"")</f>
        <v/>
      </c>
      <c r="C973" s="50"/>
      <c r="D973" s="50"/>
      <c r="E973" s="50"/>
      <c r="F973" s="50"/>
      <c r="G973" s="283"/>
      <c r="H973" s="296"/>
      <c r="I973" s="295"/>
      <c r="J973" s="295"/>
      <c r="K973" s="202"/>
      <c r="L973" s="202"/>
      <c r="M973" s="91" t="str">
        <f>IFERROR(VLOOKUP(H973,Lijsten!$H$1:$I$100,2,0),"")</f>
        <v/>
      </c>
      <c r="N973" s="91" t="str" cm="1">
        <f t="array" ref="N973">IFERROR(_xlfn.IFS(AND(LEFT(F973,6)="Arbeid",RIGHT(F973,3)&lt;&gt;"IKS"),IFERROR(VLOOKUP($G973,Tb_KostenTypen[],2,0),"tarief"),RIGHT(F973,3)="IKS","Uurtarief",LEFT(F973,6)="Arbeid","Uurtarief",AND(LEFT(F973,8)="Bijdrage",RIGHT(F973,15)="(vrijwilligers)"),"Vast tarief"),"")</f>
        <v/>
      </c>
      <c r="O973" s="92"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tarief",IF(LEFT(F973,8)="Bijdrage",VLOOKUP($F973,Tb_KostenTypen[],MATCH(Methode_Keuze,Tb_KostenTypen[#Headers],0),0),VLOOKUP($G973,Lijsten!L:O,4,0))),""),"")</f>
        <v/>
      </c>
      <c r="P973" s="92"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tarief",IF(LEFT(F973,8)="Bijdrage",VLOOKUP($F973,Tb_KostenTypen[],MATCH(Methode_Keuze,Tb_KostenTypen[#Headers],0),0),VLOOKUP($G973,Lijsten!L:O,4,0))),""),"")</f>
        <v/>
      </c>
      <c r="Q973" s="50"/>
      <c r="R973" s="50"/>
      <c r="S973" s="83"/>
      <c r="T973" s="51"/>
      <c r="U973" s="4" t="str" cm="1">
        <f t="array" ref="U973">IF(AA973&lt;&gt;"ja",_xlfn.IFNA(_xlfn.IFS(AND(O973&lt;&gt;"",F973&lt;&gt;"",RIGHT($N973,6)="tarief"),O973*Q973,S973&gt;0,IF(F973&lt;&gt;"",S973,"")),""),"")</f>
        <v/>
      </c>
      <c r="V973" s="4" t="str" cm="1">
        <f t="array" ref="V973">IF(AA973&lt;&gt;"ja",_xlfn.IFNA(_xlfn.IFS(AND(P973&lt;&gt;"",R973&lt;&gt;"",RIGHT($N973,6)="tarief"),P973*R973,T973&gt;0,T973),""),"")</f>
        <v/>
      </c>
      <c r="W973" s="4" t="str" cm="1">
        <f t="array" ref="W973">IFERROR(_xlfn.IFS(OR(F973="",LEFT(Methode_Keuze,4)="Geen"),"",AND(U973&lt;&gt;"",F973&lt;&gt;"Arbeidskosten"),ROUND(U973*VLOOKUP(F973,Tb_ProjectKosten[],MATCH(Tb_ProjectKosten[[#Headers],[Forfat_Percentage]],Tb_ProjectKosten[#Headers],0),0),2),AND(F973="Arbeidskosten",G973&lt;&gt;""),IFERROR(ROUND(U973*VLOOKUP(G973,Tb_KostenTypen[],3,0)*VLOOKUP(F973,Tb_ProjectKosten[],MATCH(Tb_ProjectKosten[[#Headers],[Forfat_Percentage]],Tb_ProjectKosten[#Headers],0),0),2),""),U973 &lt;=0,0),"")</f>
        <v/>
      </c>
      <c r="X973" s="4" t="str" cm="1">
        <f t="array" ref="X973">IFERROR(_xlfn.IFS(OR(F973="",LEFT(Methode_Keuze,4)="Geen"),"",AND(V973&lt;&gt;"",F973&lt;&gt;"Arbeidskosten"),ROUND(V973*VLOOKUP(F973,Tb_ProjectKosten[],MATCH(Tb_ProjectKosten[[#Headers],[Forfat_Percentage]],Tb_ProjectKosten[#Headers],0),0),2),AND(F973="Arbeidskosten",G973&lt;&gt;""),IFERROR(ROUND(V973*VLOOKUP(G973,Tb_KostenTypen[],3,0)*VLOOKUP(F973,Tb_ProjectKosten[],MATCH(Tb_ProjectKosten[[#Headers],[Forfat_Percentage]],Tb_ProjectKosten[#Headers],0),0),2),""),V973 &lt;=0,0),"")</f>
        <v/>
      </c>
      <c r="Y973" s="262"/>
      <c r="Z973" s="49"/>
      <c r="AA973" s="37" t="str" cm="1">
        <f t="array" ref="AA973">IFERROR(IF(INDEX(SubsidieTabel!$Q$1:$T$9,MATCH($F973,SubsidieTabel!$Q$1:$Q$9,0),IFERROR(MATCH(Methode_Keuze,SubsidieTabel!$Q$1:$T$1,0),2))&lt;&gt;1=TRUE,"ja",""),"")</f>
        <v/>
      </c>
    </row>
    <row r="974" spans="1:27" ht="15" customHeight="1" x14ac:dyDescent="0.25">
      <c r="A974" s="87"/>
      <c r="B974" s="219" t="str">
        <f>IF(A974&lt;&gt;"",_xlfn.MAXIFS($B$1:B973,$A$1:A973,A974)+1,"")</f>
        <v/>
      </c>
      <c r="C974" s="50"/>
      <c r="D974" s="50"/>
      <c r="E974" s="50"/>
      <c r="F974" s="50"/>
      <c r="G974" s="283"/>
      <c r="H974" s="296"/>
      <c r="I974" s="295"/>
      <c r="J974" s="295"/>
      <c r="K974" s="202"/>
      <c r="L974" s="202"/>
      <c r="M974" s="91" t="str">
        <f>IFERROR(VLOOKUP(H974,Lijsten!$H$1:$I$100,2,0),"")</f>
        <v/>
      </c>
      <c r="N974" s="91" t="str" cm="1">
        <f t="array" ref="N974">IFERROR(_xlfn.IFS(AND(LEFT(F974,6)="Arbeid",RIGHT(F974,3)&lt;&gt;"IKS"),IFERROR(VLOOKUP($G974,Tb_KostenTypen[],2,0),"tarief"),RIGHT(F974,3)="IKS","Uurtarief",LEFT(F974,6)="Arbeid","Uurtarief",AND(LEFT(F974,8)="Bijdrage",RIGHT(F974,15)="(vrijwilligers)"),"Vast tarief"),"")</f>
        <v/>
      </c>
      <c r="O974" s="92"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tarief",IF(LEFT(F974,8)="Bijdrage",VLOOKUP($F974,Tb_KostenTypen[],MATCH(Methode_Keuze,Tb_KostenTypen[#Headers],0),0),VLOOKUP($G974,Lijsten!L:O,4,0))),""),"")</f>
        <v/>
      </c>
      <c r="P974" s="92"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tarief",IF(LEFT(F974,8)="Bijdrage",VLOOKUP($F974,Tb_KostenTypen[],MATCH(Methode_Keuze,Tb_KostenTypen[#Headers],0),0),VLOOKUP($G974,Lijsten!L:O,4,0))),""),"")</f>
        <v/>
      </c>
      <c r="Q974" s="50"/>
      <c r="R974" s="50"/>
      <c r="S974" s="83"/>
      <c r="T974" s="51"/>
      <c r="U974" s="4" t="str" cm="1">
        <f t="array" ref="U974">IF(AA974&lt;&gt;"ja",_xlfn.IFNA(_xlfn.IFS(AND(O974&lt;&gt;"",F974&lt;&gt;"",RIGHT($N974,6)="tarief"),O974*Q974,S974&gt;0,IF(F974&lt;&gt;"",S974,"")),""),"")</f>
        <v/>
      </c>
      <c r="V974" s="4" t="str" cm="1">
        <f t="array" ref="V974">IF(AA974&lt;&gt;"ja",_xlfn.IFNA(_xlfn.IFS(AND(P974&lt;&gt;"",R974&lt;&gt;"",RIGHT($N974,6)="tarief"),P974*R974,T974&gt;0,T974),""),"")</f>
        <v/>
      </c>
      <c r="W974" s="4" t="str" cm="1">
        <f t="array" ref="W974">IFERROR(_xlfn.IFS(OR(F974="",LEFT(Methode_Keuze,4)="Geen"),"",AND(U974&lt;&gt;"",F974&lt;&gt;"Arbeidskosten"),ROUND(U974*VLOOKUP(F974,Tb_ProjectKosten[],MATCH(Tb_ProjectKosten[[#Headers],[Forfat_Percentage]],Tb_ProjectKosten[#Headers],0),0),2),AND(F974="Arbeidskosten",G974&lt;&gt;""),IFERROR(ROUND(U974*VLOOKUP(G974,Tb_KostenTypen[],3,0)*VLOOKUP(F974,Tb_ProjectKosten[],MATCH(Tb_ProjectKosten[[#Headers],[Forfat_Percentage]],Tb_ProjectKosten[#Headers],0),0),2),""),U974 &lt;=0,0),"")</f>
        <v/>
      </c>
      <c r="X974" s="4" t="str" cm="1">
        <f t="array" ref="X974">IFERROR(_xlfn.IFS(OR(F974="",LEFT(Methode_Keuze,4)="Geen"),"",AND(V974&lt;&gt;"",F974&lt;&gt;"Arbeidskosten"),ROUND(V974*VLOOKUP(F974,Tb_ProjectKosten[],MATCH(Tb_ProjectKosten[[#Headers],[Forfat_Percentage]],Tb_ProjectKosten[#Headers],0),0),2),AND(F974="Arbeidskosten",G974&lt;&gt;""),IFERROR(ROUND(V974*VLOOKUP(G974,Tb_KostenTypen[],3,0)*VLOOKUP(F974,Tb_ProjectKosten[],MATCH(Tb_ProjectKosten[[#Headers],[Forfat_Percentage]],Tb_ProjectKosten[#Headers],0),0),2),""),V974 &lt;=0,0),"")</f>
        <v/>
      </c>
      <c r="Y974" s="262"/>
      <c r="Z974" s="49"/>
      <c r="AA974" s="37" t="str" cm="1">
        <f t="array" ref="AA974">IFERROR(IF(INDEX(SubsidieTabel!$Q$1:$T$9,MATCH($F974,SubsidieTabel!$Q$1:$Q$9,0),IFERROR(MATCH(Methode_Keuze,SubsidieTabel!$Q$1:$T$1,0),2))&lt;&gt;1=TRUE,"ja",""),"")</f>
        <v/>
      </c>
    </row>
    <row r="975" spans="1:27" ht="15" customHeight="1" x14ac:dyDescent="0.25">
      <c r="A975" s="87"/>
      <c r="B975" s="219" t="str">
        <f>IF(A975&lt;&gt;"",_xlfn.MAXIFS($B$1:B974,$A$1:A974,A975)+1,"")</f>
        <v/>
      </c>
      <c r="C975" s="50"/>
      <c r="D975" s="50"/>
      <c r="E975" s="50"/>
      <c r="F975" s="50"/>
      <c r="G975" s="283"/>
      <c r="H975" s="296"/>
      <c r="I975" s="295"/>
      <c r="J975" s="295"/>
      <c r="K975" s="202"/>
      <c r="L975" s="202"/>
      <c r="M975" s="91" t="str">
        <f>IFERROR(VLOOKUP(H975,Lijsten!$H$1:$I$100,2,0),"")</f>
        <v/>
      </c>
      <c r="N975" s="91" t="str" cm="1">
        <f t="array" ref="N975">IFERROR(_xlfn.IFS(AND(LEFT(F975,6)="Arbeid",RIGHT(F975,3)&lt;&gt;"IKS"),IFERROR(VLOOKUP($G975,Tb_KostenTypen[],2,0),"tarief"),RIGHT(F975,3)="IKS","Uurtarief",LEFT(F975,6)="Arbeid","Uurtarief",AND(LEFT(F975,8)="Bijdrage",RIGHT(F975,15)="(vrijwilligers)"),"Vast tarief"),"")</f>
        <v/>
      </c>
      <c r="O975" s="92"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tarief",IF(LEFT(F975,8)="Bijdrage",VLOOKUP($F975,Tb_KostenTypen[],MATCH(Methode_Keuze,Tb_KostenTypen[#Headers],0),0),VLOOKUP($G975,Lijsten!L:O,4,0))),""),"")</f>
        <v/>
      </c>
      <c r="P975" s="92"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tarief",IF(LEFT(F975,8)="Bijdrage",VLOOKUP($F975,Tb_KostenTypen[],MATCH(Methode_Keuze,Tb_KostenTypen[#Headers],0),0),VLOOKUP($G975,Lijsten!L:O,4,0))),""),"")</f>
        <v/>
      </c>
      <c r="Q975" s="50"/>
      <c r="R975" s="50"/>
      <c r="S975" s="83"/>
      <c r="T975" s="51"/>
      <c r="U975" s="4" t="str" cm="1">
        <f t="array" ref="U975">IF(AA975&lt;&gt;"ja",_xlfn.IFNA(_xlfn.IFS(AND(O975&lt;&gt;"",F975&lt;&gt;"",RIGHT($N975,6)="tarief"),O975*Q975,S975&gt;0,IF(F975&lt;&gt;"",S975,"")),""),"")</f>
        <v/>
      </c>
      <c r="V975" s="4" t="str" cm="1">
        <f t="array" ref="V975">IF(AA975&lt;&gt;"ja",_xlfn.IFNA(_xlfn.IFS(AND(P975&lt;&gt;"",R975&lt;&gt;"",RIGHT($N975,6)="tarief"),P975*R975,T975&gt;0,T975),""),"")</f>
        <v/>
      </c>
      <c r="W975" s="4" t="str" cm="1">
        <f t="array" ref="W975">IFERROR(_xlfn.IFS(OR(F975="",LEFT(Methode_Keuze,4)="Geen"),"",AND(U975&lt;&gt;"",F975&lt;&gt;"Arbeidskosten"),ROUND(U975*VLOOKUP(F975,Tb_ProjectKosten[],MATCH(Tb_ProjectKosten[[#Headers],[Forfat_Percentage]],Tb_ProjectKosten[#Headers],0),0),2),AND(F975="Arbeidskosten",G975&lt;&gt;""),IFERROR(ROUND(U975*VLOOKUP(G975,Tb_KostenTypen[],3,0)*VLOOKUP(F975,Tb_ProjectKosten[],MATCH(Tb_ProjectKosten[[#Headers],[Forfat_Percentage]],Tb_ProjectKosten[#Headers],0),0),2),""),U975 &lt;=0,0),"")</f>
        <v/>
      </c>
      <c r="X975" s="4" t="str" cm="1">
        <f t="array" ref="X975">IFERROR(_xlfn.IFS(OR(F975="",LEFT(Methode_Keuze,4)="Geen"),"",AND(V975&lt;&gt;"",F975&lt;&gt;"Arbeidskosten"),ROUND(V975*VLOOKUP(F975,Tb_ProjectKosten[],MATCH(Tb_ProjectKosten[[#Headers],[Forfat_Percentage]],Tb_ProjectKosten[#Headers],0),0),2),AND(F975="Arbeidskosten",G975&lt;&gt;""),IFERROR(ROUND(V975*VLOOKUP(G975,Tb_KostenTypen[],3,0)*VLOOKUP(F975,Tb_ProjectKosten[],MATCH(Tb_ProjectKosten[[#Headers],[Forfat_Percentage]],Tb_ProjectKosten[#Headers],0),0),2),""),V975 &lt;=0,0),"")</f>
        <v/>
      </c>
      <c r="Y975" s="262"/>
      <c r="Z975" s="49"/>
      <c r="AA975" s="37" t="str" cm="1">
        <f t="array" ref="AA975">IFERROR(IF(INDEX(SubsidieTabel!$Q$1:$T$9,MATCH($F975,SubsidieTabel!$Q$1:$Q$9,0),IFERROR(MATCH(Methode_Keuze,SubsidieTabel!$Q$1:$T$1,0),2))&lt;&gt;1=TRUE,"ja",""),"")</f>
        <v/>
      </c>
    </row>
    <row r="976" spans="1:27" ht="15" customHeight="1" x14ac:dyDescent="0.25">
      <c r="A976" s="87"/>
      <c r="B976" s="219" t="str">
        <f>IF(A976&lt;&gt;"",_xlfn.MAXIFS($B$1:B975,$A$1:A975,A976)+1,"")</f>
        <v/>
      </c>
      <c r="C976" s="50"/>
      <c r="D976" s="50"/>
      <c r="E976" s="50"/>
      <c r="F976" s="50"/>
      <c r="G976" s="283"/>
      <c r="H976" s="296"/>
      <c r="I976" s="295"/>
      <c r="J976" s="295"/>
      <c r="K976" s="202"/>
      <c r="L976" s="202"/>
      <c r="M976" s="91" t="str">
        <f>IFERROR(VLOOKUP(H976,Lijsten!$H$1:$I$100,2,0),"")</f>
        <v/>
      </c>
      <c r="N976" s="91" t="str" cm="1">
        <f t="array" ref="N976">IFERROR(_xlfn.IFS(AND(LEFT(F976,6)="Arbeid",RIGHT(F976,3)&lt;&gt;"IKS"),IFERROR(VLOOKUP($G976,Tb_KostenTypen[],2,0),"tarief"),RIGHT(F976,3)="IKS","Uurtarief",LEFT(F976,6)="Arbeid","Uurtarief",AND(LEFT(F976,8)="Bijdrage",RIGHT(F976,15)="(vrijwilligers)"),"Vast tarief"),"")</f>
        <v/>
      </c>
      <c r="O976" s="92"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tarief",IF(LEFT(F976,8)="Bijdrage",VLOOKUP($F976,Tb_KostenTypen[],MATCH(Methode_Keuze,Tb_KostenTypen[#Headers],0),0),VLOOKUP($G976,Lijsten!L:O,4,0))),""),"")</f>
        <v/>
      </c>
      <c r="P976" s="92"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tarief",IF(LEFT(F976,8)="Bijdrage",VLOOKUP($F976,Tb_KostenTypen[],MATCH(Methode_Keuze,Tb_KostenTypen[#Headers],0),0),VLOOKUP($G976,Lijsten!L:O,4,0))),""),"")</f>
        <v/>
      </c>
      <c r="Q976" s="50"/>
      <c r="R976" s="50"/>
      <c r="S976" s="83"/>
      <c r="T976" s="51"/>
      <c r="U976" s="4" t="str" cm="1">
        <f t="array" ref="U976">IF(AA976&lt;&gt;"ja",_xlfn.IFNA(_xlfn.IFS(AND(O976&lt;&gt;"",F976&lt;&gt;"",RIGHT($N976,6)="tarief"),O976*Q976,S976&gt;0,IF(F976&lt;&gt;"",S976,"")),""),"")</f>
        <v/>
      </c>
      <c r="V976" s="4" t="str" cm="1">
        <f t="array" ref="V976">IF(AA976&lt;&gt;"ja",_xlfn.IFNA(_xlfn.IFS(AND(P976&lt;&gt;"",R976&lt;&gt;"",RIGHT($N976,6)="tarief"),P976*R976,T976&gt;0,T976),""),"")</f>
        <v/>
      </c>
      <c r="W976" s="4" t="str" cm="1">
        <f t="array" ref="W976">IFERROR(_xlfn.IFS(OR(F976="",LEFT(Methode_Keuze,4)="Geen"),"",AND(U976&lt;&gt;"",F976&lt;&gt;"Arbeidskosten"),ROUND(U976*VLOOKUP(F976,Tb_ProjectKosten[],MATCH(Tb_ProjectKosten[[#Headers],[Forfat_Percentage]],Tb_ProjectKosten[#Headers],0),0),2),AND(F976="Arbeidskosten",G976&lt;&gt;""),IFERROR(ROUND(U976*VLOOKUP(G976,Tb_KostenTypen[],3,0)*VLOOKUP(F976,Tb_ProjectKosten[],MATCH(Tb_ProjectKosten[[#Headers],[Forfat_Percentage]],Tb_ProjectKosten[#Headers],0),0),2),""),U976 &lt;=0,0),"")</f>
        <v/>
      </c>
      <c r="X976" s="4" t="str" cm="1">
        <f t="array" ref="X976">IFERROR(_xlfn.IFS(OR(F976="",LEFT(Methode_Keuze,4)="Geen"),"",AND(V976&lt;&gt;"",F976&lt;&gt;"Arbeidskosten"),ROUND(V976*VLOOKUP(F976,Tb_ProjectKosten[],MATCH(Tb_ProjectKosten[[#Headers],[Forfat_Percentage]],Tb_ProjectKosten[#Headers],0),0),2),AND(F976="Arbeidskosten",G976&lt;&gt;""),IFERROR(ROUND(V976*VLOOKUP(G976,Tb_KostenTypen[],3,0)*VLOOKUP(F976,Tb_ProjectKosten[],MATCH(Tb_ProjectKosten[[#Headers],[Forfat_Percentage]],Tb_ProjectKosten[#Headers],0),0),2),""),V976 &lt;=0,0),"")</f>
        <v/>
      </c>
      <c r="Y976" s="262"/>
      <c r="Z976" s="49"/>
      <c r="AA976" s="37" t="str" cm="1">
        <f t="array" ref="AA976">IFERROR(IF(INDEX(SubsidieTabel!$Q$1:$T$9,MATCH($F976,SubsidieTabel!$Q$1:$Q$9,0),IFERROR(MATCH(Methode_Keuze,SubsidieTabel!$Q$1:$T$1,0),2))&lt;&gt;1=TRUE,"ja",""),"")</f>
        <v/>
      </c>
    </row>
    <row r="977" spans="1:27" ht="15" customHeight="1" x14ac:dyDescent="0.25">
      <c r="A977" s="87"/>
      <c r="B977" s="219" t="str">
        <f>IF(A977&lt;&gt;"",_xlfn.MAXIFS($B$1:B976,$A$1:A976,A977)+1,"")</f>
        <v/>
      </c>
      <c r="C977" s="50"/>
      <c r="D977" s="50"/>
      <c r="E977" s="50"/>
      <c r="F977" s="50"/>
      <c r="G977" s="283"/>
      <c r="H977" s="296"/>
      <c r="I977" s="295"/>
      <c r="J977" s="295"/>
      <c r="K977" s="202"/>
      <c r="L977" s="202"/>
      <c r="M977" s="91" t="str">
        <f>IFERROR(VLOOKUP(H977,Lijsten!$H$1:$I$100,2,0),"")</f>
        <v/>
      </c>
      <c r="N977" s="91" t="str" cm="1">
        <f t="array" ref="N977">IFERROR(_xlfn.IFS(AND(LEFT(F977,6)="Arbeid",RIGHT(F977,3)&lt;&gt;"IKS"),IFERROR(VLOOKUP($G977,Tb_KostenTypen[],2,0),"tarief"),RIGHT(F977,3)="IKS","Uurtarief",LEFT(F977,6)="Arbeid","Uurtarief",AND(LEFT(F977,8)="Bijdrage",RIGHT(F977,15)="(vrijwilligers)"),"Vast tarief"),"")</f>
        <v/>
      </c>
      <c r="O977" s="92"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tarief",IF(LEFT(F977,8)="Bijdrage",VLOOKUP($F977,Tb_KostenTypen[],MATCH(Methode_Keuze,Tb_KostenTypen[#Headers],0),0),VLOOKUP($G977,Lijsten!L:O,4,0))),""),"")</f>
        <v/>
      </c>
      <c r="P977" s="92"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tarief",IF(LEFT(F977,8)="Bijdrage",VLOOKUP($F977,Tb_KostenTypen[],MATCH(Methode_Keuze,Tb_KostenTypen[#Headers],0),0),VLOOKUP($G977,Lijsten!L:O,4,0))),""),"")</f>
        <v/>
      </c>
      <c r="Q977" s="50"/>
      <c r="R977" s="50"/>
      <c r="S977" s="83"/>
      <c r="T977" s="51"/>
      <c r="U977" s="4" t="str" cm="1">
        <f t="array" ref="U977">IF(AA977&lt;&gt;"ja",_xlfn.IFNA(_xlfn.IFS(AND(O977&lt;&gt;"",F977&lt;&gt;"",RIGHT($N977,6)="tarief"),O977*Q977,S977&gt;0,IF(F977&lt;&gt;"",S977,"")),""),"")</f>
        <v/>
      </c>
      <c r="V977" s="4" t="str" cm="1">
        <f t="array" ref="V977">IF(AA977&lt;&gt;"ja",_xlfn.IFNA(_xlfn.IFS(AND(P977&lt;&gt;"",R977&lt;&gt;"",RIGHT($N977,6)="tarief"),P977*R977,T977&gt;0,T977),""),"")</f>
        <v/>
      </c>
      <c r="W977" s="4" t="str" cm="1">
        <f t="array" ref="W977">IFERROR(_xlfn.IFS(OR(F977="",LEFT(Methode_Keuze,4)="Geen"),"",AND(U977&lt;&gt;"",F977&lt;&gt;"Arbeidskosten"),ROUND(U977*VLOOKUP(F977,Tb_ProjectKosten[],MATCH(Tb_ProjectKosten[[#Headers],[Forfat_Percentage]],Tb_ProjectKosten[#Headers],0),0),2),AND(F977="Arbeidskosten",G977&lt;&gt;""),IFERROR(ROUND(U977*VLOOKUP(G977,Tb_KostenTypen[],3,0)*VLOOKUP(F977,Tb_ProjectKosten[],MATCH(Tb_ProjectKosten[[#Headers],[Forfat_Percentage]],Tb_ProjectKosten[#Headers],0),0),2),""),U977 &lt;=0,0),"")</f>
        <v/>
      </c>
      <c r="X977" s="4" t="str" cm="1">
        <f t="array" ref="X977">IFERROR(_xlfn.IFS(OR(F977="",LEFT(Methode_Keuze,4)="Geen"),"",AND(V977&lt;&gt;"",F977&lt;&gt;"Arbeidskosten"),ROUND(V977*VLOOKUP(F977,Tb_ProjectKosten[],MATCH(Tb_ProjectKosten[[#Headers],[Forfat_Percentage]],Tb_ProjectKosten[#Headers],0),0),2),AND(F977="Arbeidskosten",G977&lt;&gt;""),IFERROR(ROUND(V977*VLOOKUP(G977,Tb_KostenTypen[],3,0)*VLOOKUP(F977,Tb_ProjectKosten[],MATCH(Tb_ProjectKosten[[#Headers],[Forfat_Percentage]],Tb_ProjectKosten[#Headers],0),0),2),""),V977 &lt;=0,0),"")</f>
        <v/>
      </c>
      <c r="Y977" s="262"/>
      <c r="Z977" s="49"/>
      <c r="AA977" s="37" t="str" cm="1">
        <f t="array" ref="AA977">IFERROR(IF(INDEX(SubsidieTabel!$Q$1:$T$9,MATCH($F977,SubsidieTabel!$Q$1:$Q$9,0),IFERROR(MATCH(Methode_Keuze,SubsidieTabel!$Q$1:$T$1,0),2))&lt;&gt;1=TRUE,"ja",""),"")</f>
        <v/>
      </c>
    </row>
    <row r="978" spans="1:27" ht="15" customHeight="1" x14ac:dyDescent="0.25">
      <c r="A978" s="87"/>
      <c r="B978" s="219" t="str">
        <f>IF(A978&lt;&gt;"",_xlfn.MAXIFS($B$1:B977,$A$1:A977,A978)+1,"")</f>
        <v/>
      </c>
      <c r="C978" s="50"/>
      <c r="D978" s="50"/>
      <c r="E978" s="50"/>
      <c r="F978" s="50"/>
      <c r="G978" s="283"/>
      <c r="H978" s="296"/>
      <c r="I978" s="295"/>
      <c r="J978" s="295"/>
      <c r="K978" s="202"/>
      <c r="L978" s="202"/>
      <c r="M978" s="91" t="str">
        <f>IFERROR(VLOOKUP(H978,Lijsten!$H$1:$I$100,2,0),"")</f>
        <v/>
      </c>
      <c r="N978" s="91" t="str" cm="1">
        <f t="array" ref="N978">IFERROR(_xlfn.IFS(AND(LEFT(F978,6)="Arbeid",RIGHT(F978,3)&lt;&gt;"IKS"),IFERROR(VLOOKUP($G978,Tb_KostenTypen[],2,0),"tarief"),RIGHT(F978,3)="IKS","Uurtarief",LEFT(F978,6)="Arbeid","Uurtarief",AND(LEFT(F978,8)="Bijdrage",RIGHT(F978,15)="(vrijwilligers)"),"Vast tarief"),"")</f>
        <v/>
      </c>
      <c r="O978" s="92"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tarief",IF(LEFT(F978,8)="Bijdrage",VLOOKUP($F978,Tb_KostenTypen[],MATCH(Methode_Keuze,Tb_KostenTypen[#Headers],0),0),VLOOKUP($G978,Lijsten!L:O,4,0))),""),"")</f>
        <v/>
      </c>
      <c r="P978" s="92"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tarief",IF(LEFT(F978,8)="Bijdrage",VLOOKUP($F978,Tb_KostenTypen[],MATCH(Methode_Keuze,Tb_KostenTypen[#Headers],0),0),VLOOKUP($G978,Lijsten!L:O,4,0))),""),"")</f>
        <v/>
      </c>
      <c r="Q978" s="50"/>
      <c r="R978" s="50"/>
      <c r="S978" s="83"/>
      <c r="T978" s="51"/>
      <c r="U978" s="4" t="str" cm="1">
        <f t="array" ref="U978">IF(AA978&lt;&gt;"ja",_xlfn.IFNA(_xlfn.IFS(AND(O978&lt;&gt;"",F978&lt;&gt;"",RIGHT($N978,6)="tarief"),O978*Q978,S978&gt;0,IF(F978&lt;&gt;"",S978,"")),""),"")</f>
        <v/>
      </c>
      <c r="V978" s="4" t="str" cm="1">
        <f t="array" ref="V978">IF(AA978&lt;&gt;"ja",_xlfn.IFNA(_xlfn.IFS(AND(P978&lt;&gt;"",R978&lt;&gt;"",RIGHT($N978,6)="tarief"),P978*R978,T978&gt;0,T978),""),"")</f>
        <v/>
      </c>
      <c r="W978" s="4" t="str" cm="1">
        <f t="array" ref="W978">IFERROR(_xlfn.IFS(OR(F978="",LEFT(Methode_Keuze,4)="Geen"),"",AND(U978&lt;&gt;"",F978&lt;&gt;"Arbeidskosten"),ROUND(U978*VLOOKUP(F978,Tb_ProjectKosten[],MATCH(Tb_ProjectKosten[[#Headers],[Forfat_Percentage]],Tb_ProjectKosten[#Headers],0),0),2),AND(F978="Arbeidskosten",G978&lt;&gt;""),IFERROR(ROUND(U978*VLOOKUP(G978,Tb_KostenTypen[],3,0)*VLOOKUP(F978,Tb_ProjectKosten[],MATCH(Tb_ProjectKosten[[#Headers],[Forfat_Percentage]],Tb_ProjectKosten[#Headers],0),0),2),""),U978 &lt;=0,0),"")</f>
        <v/>
      </c>
      <c r="X978" s="4" t="str" cm="1">
        <f t="array" ref="X978">IFERROR(_xlfn.IFS(OR(F978="",LEFT(Methode_Keuze,4)="Geen"),"",AND(V978&lt;&gt;"",F978&lt;&gt;"Arbeidskosten"),ROUND(V978*VLOOKUP(F978,Tb_ProjectKosten[],MATCH(Tb_ProjectKosten[[#Headers],[Forfat_Percentage]],Tb_ProjectKosten[#Headers],0),0),2),AND(F978="Arbeidskosten",G978&lt;&gt;""),IFERROR(ROUND(V978*VLOOKUP(G978,Tb_KostenTypen[],3,0)*VLOOKUP(F978,Tb_ProjectKosten[],MATCH(Tb_ProjectKosten[[#Headers],[Forfat_Percentage]],Tb_ProjectKosten[#Headers],0),0),2),""),V978 &lt;=0,0),"")</f>
        <v/>
      </c>
      <c r="Y978" s="262"/>
      <c r="Z978" s="49"/>
      <c r="AA978" s="37" t="str" cm="1">
        <f t="array" ref="AA978">IFERROR(IF(INDEX(SubsidieTabel!$Q$1:$T$9,MATCH($F978,SubsidieTabel!$Q$1:$Q$9,0),IFERROR(MATCH(Methode_Keuze,SubsidieTabel!$Q$1:$T$1,0),2))&lt;&gt;1=TRUE,"ja",""),"")</f>
        <v/>
      </c>
    </row>
    <row r="979" spans="1:27" ht="15" customHeight="1" x14ac:dyDescent="0.25">
      <c r="A979" s="87"/>
      <c r="B979" s="219" t="str">
        <f>IF(A979&lt;&gt;"",_xlfn.MAXIFS($B$1:B978,$A$1:A978,A979)+1,"")</f>
        <v/>
      </c>
      <c r="C979" s="50"/>
      <c r="D979" s="50"/>
      <c r="E979" s="50"/>
      <c r="F979" s="50"/>
      <c r="G979" s="283"/>
      <c r="H979" s="296"/>
      <c r="I979" s="295"/>
      <c r="J979" s="295"/>
      <c r="K979" s="202"/>
      <c r="L979" s="202"/>
      <c r="M979" s="91" t="str">
        <f>IFERROR(VLOOKUP(H979,Lijsten!$H$1:$I$100,2,0),"")</f>
        <v/>
      </c>
      <c r="N979" s="91" t="str" cm="1">
        <f t="array" ref="N979">IFERROR(_xlfn.IFS(AND(LEFT(F979,6)="Arbeid",RIGHT(F979,3)&lt;&gt;"IKS"),IFERROR(VLOOKUP($G979,Tb_KostenTypen[],2,0),"tarief"),RIGHT(F979,3)="IKS","Uurtarief",LEFT(F979,6)="Arbeid","Uurtarief",AND(LEFT(F979,8)="Bijdrage",RIGHT(F979,15)="(vrijwilligers)"),"Vast tarief"),"")</f>
        <v/>
      </c>
      <c r="O979" s="92"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tarief",IF(LEFT(F979,8)="Bijdrage",VLOOKUP($F979,Tb_KostenTypen[],MATCH(Methode_Keuze,Tb_KostenTypen[#Headers],0),0),VLOOKUP($G979,Lijsten!L:O,4,0))),""),"")</f>
        <v/>
      </c>
      <c r="P979" s="92"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tarief",IF(LEFT(F979,8)="Bijdrage",VLOOKUP($F979,Tb_KostenTypen[],MATCH(Methode_Keuze,Tb_KostenTypen[#Headers],0),0),VLOOKUP($G979,Lijsten!L:O,4,0))),""),"")</f>
        <v/>
      </c>
      <c r="Q979" s="50"/>
      <c r="R979" s="50"/>
      <c r="S979" s="83"/>
      <c r="T979" s="51"/>
      <c r="U979" s="4" t="str" cm="1">
        <f t="array" ref="U979">IF(AA979&lt;&gt;"ja",_xlfn.IFNA(_xlfn.IFS(AND(O979&lt;&gt;"",F979&lt;&gt;"",RIGHT($N979,6)="tarief"),O979*Q979,S979&gt;0,IF(F979&lt;&gt;"",S979,"")),""),"")</f>
        <v/>
      </c>
      <c r="V979" s="4" t="str" cm="1">
        <f t="array" ref="V979">IF(AA979&lt;&gt;"ja",_xlfn.IFNA(_xlfn.IFS(AND(P979&lt;&gt;"",R979&lt;&gt;"",RIGHT($N979,6)="tarief"),P979*R979,T979&gt;0,T979),""),"")</f>
        <v/>
      </c>
      <c r="W979" s="4" t="str" cm="1">
        <f t="array" ref="W979">IFERROR(_xlfn.IFS(OR(F979="",LEFT(Methode_Keuze,4)="Geen"),"",AND(U979&lt;&gt;"",F979&lt;&gt;"Arbeidskosten"),ROUND(U979*VLOOKUP(F979,Tb_ProjectKosten[],MATCH(Tb_ProjectKosten[[#Headers],[Forfat_Percentage]],Tb_ProjectKosten[#Headers],0),0),2),AND(F979="Arbeidskosten",G979&lt;&gt;""),IFERROR(ROUND(U979*VLOOKUP(G979,Tb_KostenTypen[],3,0)*VLOOKUP(F979,Tb_ProjectKosten[],MATCH(Tb_ProjectKosten[[#Headers],[Forfat_Percentage]],Tb_ProjectKosten[#Headers],0),0),2),""),U979 &lt;=0,0),"")</f>
        <v/>
      </c>
      <c r="X979" s="4" t="str" cm="1">
        <f t="array" ref="X979">IFERROR(_xlfn.IFS(OR(F979="",LEFT(Methode_Keuze,4)="Geen"),"",AND(V979&lt;&gt;"",F979&lt;&gt;"Arbeidskosten"),ROUND(V979*VLOOKUP(F979,Tb_ProjectKosten[],MATCH(Tb_ProjectKosten[[#Headers],[Forfat_Percentage]],Tb_ProjectKosten[#Headers],0),0),2),AND(F979="Arbeidskosten",G979&lt;&gt;""),IFERROR(ROUND(V979*VLOOKUP(G979,Tb_KostenTypen[],3,0)*VLOOKUP(F979,Tb_ProjectKosten[],MATCH(Tb_ProjectKosten[[#Headers],[Forfat_Percentage]],Tb_ProjectKosten[#Headers],0),0),2),""),V979 &lt;=0,0),"")</f>
        <v/>
      </c>
      <c r="Y979" s="262"/>
      <c r="Z979" s="49"/>
      <c r="AA979" s="37" t="str" cm="1">
        <f t="array" ref="AA979">IFERROR(IF(INDEX(SubsidieTabel!$Q$1:$T$9,MATCH($F979,SubsidieTabel!$Q$1:$Q$9,0),IFERROR(MATCH(Methode_Keuze,SubsidieTabel!$Q$1:$T$1,0),2))&lt;&gt;1=TRUE,"ja",""),"")</f>
        <v/>
      </c>
    </row>
    <row r="980" spans="1:27" ht="15" customHeight="1" x14ac:dyDescent="0.25">
      <c r="A980" s="87"/>
      <c r="B980" s="219" t="str">
        <f>IF(A980&lt;&gt;"",_xlfn.MAXIFS($B$1:B979,$A$1:A979,A980)+1,"")</f>
        <v/>
      </c>
      <c r="C980" s="50"/>
      <c r="D980" s="50"/>
      <c r="E980" s="50"/>
      <c r="F980" s="50"/>
      <c r="G980" s="283"/>
      <c r="H980" s="296"/>
      <c r="I980" s="295"/>
      <c r="J980" s="295"/>
      <c r="K980" s="202"/>
      <c r="L980" s="202"/>
      <c r="M980" s="91" t="str">
        <f>IFERROR(VLOOKUP(H980,Lijsten!$H$1:$I$100,2,0),"")</f>
        <v/>
      </c>
      <c r="N980" s="91" t="str" cm="1">
        <f t="array" ref="N980">IFERROR(_xlfn.IFS(AND(LEFT(F980,6)="Arbeid",RIGHT(F980,3)&lt;&gt;"IKS"),IFERROR(VLOOKUP($G980,Tb_KostenTypen[],2,0),"tarief"),RIGHT(F980,3)="IKS","Uurtarief",LEFT(F980,6)="Arbeid","Uurtarief",AND(LEFT(F980,8)="Bijdrage",RIGHT(F980,15)="(vrijwilligers)"),"Vast tarief"),"")</f>
        <v/>
      </c>
      <c r="O980" s="92"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tarief",IF(LEFT(F980,8)="Bijdrage",VLOOKUP($F980,Tb_KostenTypen[],MATCH(Methode_Keuze,Tb_KostenTypen[#Headers],0),0),VLOOKUP($G980,Lijsten!L:O,4,0))),""),"")</f>
        <v/>
      </c>
      <c r="P980" s="92"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tarief",IF(LEFT(F980,8)="Bijdrage",VLOOKUP($F980,Tb_KostenTypen[],MATCH(Methode_Keuze,Tb_KostenTypen[#Headers],0),0),VLOOKUP($G980,Lijsten!L:O,4,0))),""),"")</f>
        <v/>
      </c>
      <c r="Q980" s="50"/>
      <c r="R980" s="50"/>
      <c r="S980" s="83"/>
      <c r="T980" s="51"/>
      <c r="U980" s="4" t="str" cm="1">
        <f t="array" ref="U980">IF(AA980&lt;&gt;"ja",_xlfn.IFNA(_xlfn.IFS(AND(O980&lt;&gt;"",F980&lt;&gt;"",RIGHT($N980,6)="tarief"),O980*Q980,S980&gt;0,IF(F980&lt;&gt;"",S980,"")),""),"")</f>
        <v/>
      </c>
      <c r="V980" s="4" t="str" cm="1">
        <f t="array" ref="V980">IF(AA980&lt;&gt;"ja",_xlfn.IFNA(_xlfn.IFS(AND(P980&lt;&gt;"",R980&lt;&gt;"",RIGHT($N980,6)="tarief"),P980*R980,T980&gt;0,T980),""),"")</f>
        <v/>
      </c>
      <c r="W980" s="4" t="str" cm="1">
        <f t="array" ref="W980">IFERROR(_xlfn.IFS(OR(F980="",LEFT(Methode_Keuze,4)="Geen"),"",AND(U980&lt;&gt;"",F980&lt;&gt;"Arbeidskosten"),ROUND(U980*VLOOKUP(F980,Tb_ProjectKosten[],MATCH(Tb_ProjectKosten[[#Headers],[Forfat_Percentage]],Tb_ProjectKosten[#Headers],0),0),2),AND(F980="Arbeidskosten",G980&lt;&gt;""),IFERROR(ROUND(U980*VLOOKUP(G980,Tb_KostenTypen[],3,0)*VLOOKUP(F980,Tb_ProjectKosten[],MATCH(Tb_ProjectKosten[[#Headers],[Forfat_Percentage]],Tb_ProjectKosten[#Headers],0),0),2),""),U980 &lt;=0,0),"")</f>
        <v/>
      </c>
      <c r="X980" s="4" t="str" cm="1">
        <f t="array" ref="X980">IFERROR(_xlfn.IFS(OR(F980="",LEFT(Methode_Keuze,4)="Geen"),"",AND(V980&lt;&gt;"",F980&lt;&gt;"Arbeidskosten"),ROUND(V980*VLOOKUP(F980,Tb_ProjectKosten[],MATCH(Tb_ProjectKosten[[#Headers],[Forfat_Percentage]],Tb_ProjectKosten[#Headers],0),0),2),AND(F980="Arbeidskosten",G980&lt;&gt;""),IFERROR(ROUND(V980*VLOOKUP(G980,Tb_KostenTypen[],3,0)*VLOOKUP(F980,Tb_ProjectKosten[],MATCH(Tb_ProjectKosten[[#Headers],[Forfat_Percentage]],Tb_ProjectKosten[#Headers],0),0),2),""),V980 &lt;=0,0),"")</f>
        <v/>
      </c>
      <c r="Y980" s="262"/>
      <c r="Z980" s="49"/>
      <c r="AA980" s="37" t="str" cm="1">
        <f t="array" ref="AA980">IFERROR(IF(INDEX(SubsidieTabel!$Q$1:$T$9,MATCH($F980,SubsidieTabel!$Q$1:$Q$9,0),IFERROR(MATCH(Methode_Keuze,SubsidieTabel!$Q$1:$T$1,0),2))&lt;&gt;1=TRUE,"ja",""),"")</f>
        <v/>
      </c>
    </row>
    <row r="981" spans="1:27" ht="15" customHeight="1" x14ac:dyDescent="0.25">
      <c r="A981" s="87"/>
      <c r="B981" s="219" t="str">
        <f>IF(A981&lt;&gt;"",_xlfn.MAXIFS($B$1:B980,$A$1:A980,A981)+1,"")</f>
        <v/>
      </c>
      <c r="C981" s="50"/>
      <c r="D981" s="50"/>
      <c r="E981" s="50"/>
      <c r="F981" s="50"/>
      <c r="G981" s="283"/>
      <c r="H981" s="296"/>
      <c r="I981" s="295"/>
      <c r="J981" s="295"/>
      <c r="K981" s="202"/>
      <c r="L981" s="202"/>
      <c r="M981" s="91" t="str">
        <f>IFERROR(VLOOKUP(H981,Lijsten!$H$1:$I$100,2,0),"")</f>
        <v/>
      </c>
      <c r="N981" s="91" t="str" cm="1">
        <f t="array" ref="N981">IFERROR(_xlfn.IFS(AND(LEFT(F981,6)="Arbeid",RIGHT(F981,3)&lt;&gt;"IKS"),IFERROR(VLOOKUP($G981,Tb_KostenTypen[],2,0),"tarief"),RIGHT(F981,3)="IKS","Uurtarief",LEFT(F981,6)="Arbeid","Uurtarief",AND(LEFT(F981,8)="Bijdrage",RIGHT(F981,15)="(vrijwilligers)"),"Vast tarief"),"")</f>
        <v/>
      </c>
      <c r="O981" s="92"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tarief",IF(LEFT(F981,8)="Bijdrage",VLOOKUP($F981,Tb_KostenTypen[],MATCH(Methode_Keuze,Tb_KostenTypen[#Headers],0),0),VLOOKUP($G981,Lijsten!L:O,4,0))),""),"")</f>
        <v/>
      </c>
      <c r="P981" s="92"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tarief",IF(LEFT(F981,8)="Bijdrage",VLOOKUP($F981,Tb_KostenTypen[],MATCH(Methode_Keuze,Tb_KostenTypen[#Headers],0),0),VLOOKUP($G981,Lijsten!L:O,4,0))),""),"")</f>
        <v/>
      </c>
      <c r="Q981" s="50"/>
      <c r="R981" s="50"/>
      <c r="S981" s="83"/>
      <c r="T981" s="51"/>
      <c r="U981" s="4" t="str" cm="1">
        <f t="array" ref="U981">IF(AA981&lt;&gt;"ja",_xlfn.IFNA(_xlfn.IFS(AND(O981&lt;&gt;"",F981&lt;&gt;"",RIGHT($N981,6)="tarief"),O981*Q981,S981&gt;0,IF(F981&lt;&gt;"",S981,"")),""),"")</f>
        <v/>
      </c>
      <c r="V981" s="4" t="str" cm="1">
        <f t="array" ref="V981">IF(AA981&lt;&gt;"ja",_xlfn.IFNA(_xlfn.IFS(AND(P981&lt;&gt;"",R981&lt;&gt;"",RIGHT($N981,6)="tarief"),P981*R981,T981&gt;0,T981),""),"")</f>
        <v/>
      </c>
      <c r="W981" s="4" t="str" cm="1">
        <f t="array" ref="W981">IFERROR(_xlfn.IFS(OR(F981="",LEFT(Methode_Keuze,4)="Geen"),"",AND(U981&lt;&gt;"",F981&lt;&gt;"Arbeidskosten"),ROUND(U981*VLOOKUP(F981,Tb_ProjectKosten[],MATCH(Tb_ProjectKosten[[#Headers],[Forfat_Percentage]],Tb_ProjectKosten[#Headers],0),0),2),AND(F981="Arbeidskosten",G981&lt;&gt;""),IFERROR(ROUND(U981*VLOOKUP(G981,Tb_KostenTypen[],3,0)*VLOOKUP(F981,Tb_ProjectKosten[],MATCH(Tb_ProjectKosten[[#Headers],[Forfat_Percentage]],Tb_ProjectKosten[#Headers],0),0),2),""),U981 &lt;=0,0),"")</f>
        <v/>
      </c>
      <c r="X981" s="4" t="str" cm="1">
        <f t="array" ref="X981">IFERROR(_xlfn.IFS(OR(F981="",LEFT(Methode_Keuze,4)="Geen"),"",AND(V981&lt;&gt;"",F981&lt;&gt;"Arbeidskosten"),ROUND(V981*VLOOKUP(F981,Tb_ProjectKosten[],MATCH(Tb_ProjectKosten[[#Headers],[Forfat_Percentage]],Tb_ProjectKosten[#Headers],0),0),2),AND(F981="Arbeidskosten",G981&lt;&gt;""),IFERROR(ROUND(V981*VLOOKUP(G981,Tb_KostenTypen[],3,0)*VLOOKUP(F981,Tb_ProjectKosten[],MATCH(Tb_ProjectKosten[[#Headers],[Forfat_Percentage]],Tb_ProjectKosten[#Headers],0),0),2),""),V981 &lt;=0,0),"")</f>
        <v/>
      </c>
      <c r="Y981" s="262"/>
      <c r="Z981" s="49"/>
      <c r="AA981" s="37" t="str" cm="1">
        <f t="array" ref="AA981">IFERROR(IF(INDEX(SubsidieTabel!$Q$1:$T$9,MATCH($F981,SubsidieTabel!$Q$1:$Q$9,0),IFERROR(MATCH(Methode_Keuze,SubsidieTabel!$Q$1:$T$1,0),2))&lt;&gt;1=TRUE,"ja",""),"")</f>
        <v/>
      </c>
    </row>
    <row r="982" spans="1:27" ht="15" customHeight="1" x14ac:dyDescent="0.25">
      <c r="A982" s="87"/>
      <c r="B982" s="219" t="str">
        <f>IF(A982&lt;&gt;"",_xlfn.MAXIFS($B$1:B981,$A$1:A981,A982)+1,"")</f>
        <v/>
      </c>
      <c r="C982" s="50"/>
      <c r="D982" s="50"/>
      <c r="E982" s="50"/>
      <c r="F982" s="50"/>
      <c r="G982" s="283"/>
      <c r="H982" s="296"/>
      <c r="I982" s="295"/>
      <c r="J982" s="295"/>
      <c r="K982" s="202"/>
      <c r="L982" s="202"/>
      <c r="M982" s="91" t="str">
        <f>IFERROR(VLOOKUP(H982,Lijsten!$H$1:$I$100,2,0),"")</f>
        <v/>
      </c>
      <c r="N982" s="91" t="str" cm="1">
        <f t="array" ref="N982">IFERROR(_xlfn.IFS(AND(LEFT(F982,6)="Arbeid",RIGHT(F982,3)&lt;&gt;"IKS"),IFERROR(VLOOKUP($G982,Tb_KostenTypen[],2,0),"tarief"),RIGHT(F982,3)="IKS","Uurtarief",LEFT(F982,6)="Arbeid","Uurtarief",AND(LEFT(F982,8)="Bijdrage",RIGHT(F982,15)="(vrijwilligers)"),"Vast tarief"),"")</f>
        <v/>
      </c>
      <c r="O982" s="92"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tarief",IF(LEFT(F982,8)="Bijdrage",VLOOKUP($F982,Tb_KostenTypen[],MATCH(Methode_Keuze,Tb_KostenTypen[#Headers],0),0),VLOOKUP($G982,Lijsten!L:O,4,0))),""),"")</f>
        <v/>
      </c>
      <c r="P982" s="92"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tarief",IF(LEFT(F982,8)="Bijdrage",VLOOKUP($F982,Tb_KostenTypen[],MATCH(Methode_Keuze,Tb_KostenTypen[#Headers],0),0),VLOOKUP($G982,Lijsten!L:O,4,0))),""),"")</f>
        <v/>
      </c>
      <c r="Q982" s="50"/>
      <c r="R982" s="50"/>
      <c r="S982" s="83"/>
      <c r="T982" s="51"/>
      <c r="U982" s="4" t="str" cm="1">
        <f t="array" ref="U982">IF(AA982&lt;&gt;"ja",_xlfn.IFNA(_xlfn.IFS(AND(O982&lt;&gt;"",F982&lt;&gt;"",RIGHT($N982,6)="tarief"),O982*Q982,S982&gt;0,IF(F982&lt;&gt;"",S982,"")),""),"")</f>
        <v/>
      </c>
      <c r="V982" s="4" t="str" cm="1">
        <f t="array" ref="V982">IF(AA982&lt;&gt;"ja",_xlfn.IFNA(_xlfn.IFS(AND(P982&lt;&gt;"",R982&lt;&gt;"",RIGHT($N982,6)="tarief"),P982*R982,T982&gt;0,T982),""),"")</f>
        <v/>
      </c>
      <c r="W982" s="4" t="str" cm="1">
        <f t="array" ref="W982">IFERROR(_xlfn.IFS(OR(F982="",LEFT(Methode_Keuze,4)="Geen"),"",AND(U982&lt;&gt;"",F982&lt;&gt;"Arbeidskosten"),ROUND(U982*VLOOKUP(F982,Tb_ProjectKosten[],MATCH(Tb_ProjectKosten[[#Headers],[Forfat_Percentage]],Tb_ProjectKosten[#Headers],0),0),2),AND(F982="Arbeidskosten",G982&lt;&gt;""),IFERROR(ROUND(U982*VLOOKUP(G982,Tb_KostenTypen[],3,0)*VLOOKUP(F982,Tb_ProjectKosten[],MATCH(Tb_ProjectKosten[[#Headers],[Forfat_Percentage]],Tb_ProjectKosten[#Headers],0),0),2),""),U982 &lt;=0,0),"")</f>
        <v/>
      </c>
      <c r="X982" s="4" t="str" cm="1">
        <f t="array" ref="X982">IFERROR(_xlfn.IFS(OR(F982="",LEFT(Methode_Keuze,4)="Geen"),"",AND(V982&lt;&gt;"",F982&lt;&gt;"Arbeidskosten"),ROUND(V982*VLOOKUP(F982,Tb_ProjectKosten[],MATCH(Tb_ProjectKosten[[#Headers],[Forfat_Percentage]],Tb_ProjectKosten[#Headers],0),0),2),AND(F982="Arbeidskosten",G982&lt;&gt;""),IFERROR(ROUND(V982*VLOOKUP(G982,Tb_KostenTypen[],3,0)*VLOOKUP(F982,Tb_ProjectKosten[],MATCH(Tb_ProjectKosten[[#Headers],[Forfat_Percentage]],Tb_ProjectKosten[#Headers],0),0),2),""),V982 &lt;=0,0),"")</f>
        <v/>
      </c>
      <c r="Y982" s="262"/>
      <c r="Z982" s="49"/>
      <c r="AA982" s="37" t="str" cm="1">
        <f t="array" ref="AA982">IFERROR(IF(INDEX(SubsidieTabel!$Q$1:$T$9,MATCH($F982,SubsidieTabel!$Q$1:$Q$9,0),IFERROR(MATCH(Methode_Keuze,SubsidieTabel!$Q$1:$T$1,0),2))&lt;&gt;1=TRUE,"ja",""),"")</f>
        <v/>
      </c>
    </row>
    <row r="983" spans="1:27" ht="15" customHeight="1" x14ac:dyDescent="0.25">
      <c r="A983" s="87"/>
      <c r="B983" s="219" t="str">
        <f>IF(A983&lt;&gt;"",_xlfn.MAXIFS($B$1:B982,$A$1:A982,A983)+1,"")</f>
        <v/>
      </c>
      <c r="C983" s="50"/>
      <c r="D983" s="50"/>
      <c r="E983" s="50"/>
      <c r="F983" s="50"/>
      <c r="G983" s="283"/>
      <c r="H983" s="296"/>
      <c r="I983" s="295"/>
      <c r="J983" s="295"/>
      <c r="K983" s="202"/>
      <c r="L983" s="202"/>
      <c r="M983" s="91" t="str">
        <f>IFERROR(VLOOKUP(H983,Lijsten!$H$1:$I$100,2,0),"")</f>
        <v/>
      </c>
      <c r="N983" s="91" t="str" cm="1">
        <f t="array" ref="N983">IFERROR(_xlfn.IFS(AND(LEFT(F983,6)="Arbeid",RIGHT(F983,3)&lt;&gt;"IKS"),IFERROR(VLOOKUP($G983,Tb_KostenTypen[],2,0),"tarief"),RIGHT(F983,3)="IKS","Uurtarief",LEFT(F983,6)="Arbeid","Uurtarief",AND(LEFT(F983,8)="Bijdrage",RIGHT(F983,15)="(vrijwilligers)"),"Vast tarief"),"")</f>
        <v/>
      </c>
      <c r="O983" s="92"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tarief",IF(LEFT(F983,8)="Bijdrage",VLOOKUP($F983,Tb_KostenTypen[],MATCH(Methode_Keuze,Tb_KostenTypen[#Headers],0),0),VLOOKUP($G983,Lijsten!L:O,4,0))),""),"")</f>
        <v/>
      </c>
      <c r="P983" s="92"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tarief",IF(LEFT(F983,8)="Bijdrage",VLOOKUP($F983,Tb_KostenTypen[],MATCH(Methode_Keuze,Tb_KostenTypen[#Headers],0),0),VLOOKUP($G983,Lijsten!L:O,4,0))),""),"")</f>
        <v/>
      </c>
      <c r="Q983" s="50"/>
      <c r="R983" s="50"/>
      <c r="S983" s="83"/>
      <c r="T983" s="51"/>
      <c r="U983" s="4" t="str" cm="1">
        <f t="array" ref="U983">IF(AA983&lt;&gt;"ja",_xlfn.IFNA(_xlfn.IFS(AND(O983&lt;&gt;"",F983&lt;&gt;"",RIGHT($N983,6)="tarief"),O983*Q983,S983&gt;0,IF(F983&lt;&gt;"",S983,"")),""),"")</f>
        <v/>
      </c>
      <c r="V983" s="4" t="str" cm="1">
        <f t="array" ref="V983">IF(AA983&lt;&gt;"ja",_xlfn.IFNA(_xlfn.IFS(AND(P983&lt;&gt;"",R983&lt;&gt;"",RIGHT($N983,6)="tarief"),P983*R983,T983&gt;0,T983),""),"")</f>
        <v/>
      </c>
      <c r="W983" s="4" t="str" cm="1">
        <f t="array" ref="W983">IFERROR(_xlfn.IFS(OR(F983="",LEFT(Methode_Keuze,4)="Geen"),"",AND(U983&lt;&gt;"",F983&lt;&gt;"Arbeidskosten"),ROUND(U983*VLOOKUP(F983,Tb_ProjectKosten[],MATCH(Tb_ProjectKosten[[#Headers],[Forfat_Percentage]],Tb_ProjectKosten[#Headers],0),0),2),AND(F983="Arbeidskosten",G983&lt;&gt;""),IFERROR(ROUND(U983*VLOOKUP(G983,Tb_KostenTypen[],3,0)*VLOOKUP(F983,Tb_ProjectKosten[],MATCH(Tb_ProjectKosten[[#Headers],[Forfat_Percentage]],Tb_ProjectKosten[#Headers],0),0),2),""),U983 &lt;=0,0),"")</f>
        <v/>
      </c>
      <c r="X983" s="4" t="str" cm="1">
        <f t="array" ref="X983">IFERROR(_xlfn.IFS(OR(F983="",LEFT(Methode_Keuze,4)="Geen"),"",AND(V983&lt;&gt;"",F983&lt;&gt;"Arbeidskosten"),ROUND(V983*VLOOKUP(F983,Tb_ProjectKosten[],MATCH(Tb_ProjectKosten[[#Headers],[Forfat_Percentage]],Tb_ProjectKosten[#Headers],0),0),2),AND(F983="Arbeidskosten",G983&lt;&gt;""),IFERROR(ROUND(V983*VLOOKUP(G983,Tb_KostenTypen[],3,0)*VLOOKUP(F983,Tb_ProjectKosten[],MATCH(Tb_ProjectKosten[[#Headers],[Forfat_Percentage]],Tb_ProjectKosten[#Headers],0),0),2),""),V983 &lt;=0,0),"")</f>
        <v/>
      </c>
      <c r="Y983" s="262"/>
      <c r="Z983" s="49"/>
      <c r="AA983" s="37" t="str" cm="1">
        <f t="array" ref="AA983">IFERROR(IF(INDEX(SubsidieTabel!$Q$1:$T$9,MATCH($F983,SubsidieTabel!$Q$1:$Q$9,0),IFERROR(MATCH(Methode_Keuze,SubsidieTabel!$Q$1:$T$1,0),2))&lt;&gt;1=TRUE,"ja",""),"")</f>
        <v/>
      </c>
    </row>
    <row r="984" spans="1:27" ht="15" customHeight="1" x14ac:dyDescent="0.25">
      <c r="A984" s="87"/>
      <c r="B984" s="219" t="str">
        <f>IF(A984&lt;&gt;"",_xlfn.MAXIFS($B$1:B983,$A$1:A983,A984)+1,"")</f>
        <v/>
      </c>
      <c r="C984" s="50"/>
      <c r="D984" s="50"/>
      <c r="E984" s="50"/>
      <c r="F984" s="50"/>
      <c r="G984" s="283"/>
      <c r="H984" s="296"/>
      <c r="I984" s="295"/>
      <c r="J984" s="295"/>
      <c r="K984" s="202"/>
      <c r="L984" s="202"/>
      <c r="M984" s="91" t="str">
        <f>IFERROR(VLOOKUP(H984,Lijsten!$H$1:$I$100,2,0),"")</f>
        <v/>
      </c>
      <c r="N984" s="91" t="str" cm="1">
        <f t="array" ref="N984">IFERROR(_xlfn.IFS(AND(LEFT(F984,6)="Arbeid",RIGHT(F984,3)&lt;&gt;"IKS"),IFERROR(VLOOKUP($G984,Tb_KostenTypen[],2,0),"tarief"),RIGHT(F984,3)="IKS","Uurtarief",LEFT(F984,6)="Arbeid","Uurtarief",AND(LEFT(F984,8)="Bijdrage",RIGHT(F984,15)="(vrijwilligers)"),"Vast tarief"),"")</f>
        <v/>
      </c>
      <c r="O984" s="92"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tarief",IF(LEFT(F984,8)="Bijdrage",VLOOKUP($F984,Tb_KostenTypen[],MATCH(Methode_Keuze,Tb_KostenTypen[#Headers],0),0),VLOOKUP($G984,Lijsten!L:O,4,0))),""),"")</f>
        <v/>
      </c>
      <c r="P984" s="92"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tarief",IF(LEFT(F984,8)="Bijdrage",VLOOKUP($F984,Tb_KostenTypen[],MATCH(Methode_Keuze,Tb_KostenTypen[#Headers],0),0),VLOOKUP($G984,Lijsten!L:O,4,0))),""),"")</f>
        <v/>
      </c>
      <c r="Q984" s="50"/>
      <c r="R984" s="50"/>
      <c r="S984" s="83"/>
      <c r="T984" s="51"/>
      <c r="U984" s="4" t="str" cm="1">
        <f t="array" ref="U984">IF(AA984&lt;&gt;"ja",_xlfn.IFNA(_xlfn.IFS(AND(O984&lt;&gt;"",F984&lt;&gt;"",RIGHT($N984,6)="tarief"),O984*Q984,S984&gt;0,IF(F984&lt;&gt;"",S984,"")),""),"")</f>
        <v/>
      </c>
      <c r="V984" s="4" t="str" cm="1">
        <f t="array" ref="V984">IF(AA984&lt;&gt;"ja",_xlfn.IFNA(_xlfn.IFS(AND(P984&lt;&gt;"",R984&lt;&gt;"",RIGHT($N984,6)="tarief"),P984*R984,T984&gt;0,T984),""),"")</f>
        <v/>
      </c>
      <c r="W984" s="4" t="str" cm="1">
        <f t="array" ref="W984">IFERROR(_xlfn.IFS(OR(F984="",LEFT(Methode_Keuze,4)="Geen"),"",AND(U984&lt;&gt;"",F984&lt;&gt;"Arbeidskosten"),ROUND(U984*VLOOKUP(F984,Tb_ProjectKosten[],MATCH(Tb_ProjectKosten[[#Headers],[Forfat_Percentage]],Tb_ProjectKosten[#Headers],0),0),2),AND(F984="Arbeidskosten",G984&lt;&gt;""),IFERROR(ROUND(U984*VLOOKUP(G984,Tb_KostenTypen[],3,0)*VLOOKUP(F984,Tb_ProjectKosten[],MATCH(Tb_ProjectKosten[[#Headers],[Forfat_Percentage]],Tb_ProjectKosten[#Headers],0),0),2),""),U984 &lt;=0,0),"")</f>
        <v/>
      </c>
      <c r="X984" s="4" t="str" cm="1">
        <f t="array" ref="X984">IFERROR(_xlfn.IFS(OR(F984="",LEFT(Methode_Keuze,4)="Geen"),"",AND(V984&lt;&gt;"",F984&lt;&gt;"Arbeidskosten"),ROUND(V984*VLOOKUP(F984,Tb_ProjectKosten[],MATCH(Tb_ProjectKosten[[#Headers],[Forfat_Percentage]],Tb_ProjectKosten[#Headers],0),0),2),AND(F984="Arbeidskosten",G984&lt;&gt;""),IFERROR(ROUND(V984*VLOOKUP(G984,Tb_KostenTypen[],3,0)*VLOOKUP(F984,Tb_ProjectKosten[],MATCH(Tb_ProjectKosten[[#Headers],[Forfat_Percentage]],Tb_ProjectKosten[#Headers],0),0),2),""),V984 &lt;=0,0),"")</f>
        <v/>
      </c>
      <c r="Y984" s="262"/>
      <c r="Z984" s="49"/>
      <c r="AA984" s="37" t="str" cm="1">
        <f t="array" ref="AA984">IFERROR(IF(INDEX(SubsidieTabel!$Q$1:$T$9,MATCH($F984,SubsidieTabel!$Q$1:$Q$9,0),IFERROR(MATCH(Methode_Keuze,SubsidieTabel!$Q$1:$T$1,0),2))&lt;&gt;1=TRUE,"ja",""),"")</f>
        <v/>
      </c>
    </row>
    <row r="985" spans="1:27" ht="15" customHeight="1" x14ac:dyDescent="0.25">
      <c r="A985" s="87"/>
      <c r="B985" s="219" t="str">
        <f>IF(A985&lt;&gt;"",_xlfn.MAXIFS($B$1:B984,$A$1:A984,A985)+1,"")</f>
        <v/>
      </c>
      <c r="C985" s="50"/>
      <c r="D985" s="50"/>
      <c r="E985" s="50"/>
      <c r="F985" s="50"/>
      <c r="G985" s="283"/>
      <c r="H985" s="296"/>
      <c r="I985" s="295"/>
      <c r="J985" s="295"/>
      <c r="K985" s="202"/>
      <c r="L985" s="202"/>
      <c r="M985" s="91" t="str">
        <f>IFERROR(VLOOKUP(H985,Lijsten!$H$1:$I$100,2,0),"")</f>
        <v/>
      </c>
      <c r="N985" s="91" t="str" cm="1">
        <f t="array" ref="N985">IFERROR(_xlfn.IFS(AND(LEFT(F985,6)="Arbeid",RIGHT(F985,3)&lt;&gt;"IKS"),IFERROR(VLOOKUP($G985,Tb_KostenTypen[],2,0),"tarief"),RIGHT(F985,3)="IKS","Uurtarief",LEFT(F985,6)="Arbeid","Uurtarief",AND(LEFT(F985,8)="Bijdrage",RIGHT(F985,15)="(vrijwilligers)"),"Vast tarief"),"")</f>
        <v/>
      </c>
      <c r="O985" s="92"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tarief",IF(LEFT(F985,8)="Bijdrage",VLOOKUP($F985,Tb_KostenTypen[],MATCH(Methode_Keuze,Tb_KostenTypen[#Headers],0),0),VLOOKUP($G985,Lijsten!L:O,4,0))),""),"")</f>
        <v/>
      </c>
      <c r="P985" s="92"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tarief",IF(LEFT(F985,8)="Bijdrage",VLOOKUP($F985,Tb_KostenTypen[],MATCH(Methode_Keuze,Tb_KostenTypen[#Headers],0),0),VLOOKUP($G985,Lijsten!L:O,4,0))),""),"")</f>
        <v/>
      </c>
      <c r="Q985" s="50"/>
      <c r="R985" s="50"/>
      <c r="S985" s="83"/>
      <c r="T985" s="51"/>
      <c r="U985" s="4" t="str" cm="1">
        <f t="array" ref="U985">IF(AA985&lt;&gt;"ja",_xlfn.IFNA(_xlfn.IFS(AND(O985&lt;&gt;"",F985&lt;&gt;"",RIGHT($N985,6)="tarief"),O985*Q985,S985&gt;0,IF(F985&lt;&gt;"",S985,"")),""),"")</f>
        <v/>
      </c>
      <c r="V985" s="4" t="str" cm="1">
        <f t="array" ref="V985">IF(AA985&lt;&gt;"ja",_xlfn.IFNA(_xlfn.IFS(AND(P985&lt;&gt;"",R985&lt;&gt;"",RIGHT($N985,6)="tarief"),P985*R985,T985&gt;0,T985),""),"")</f>
        <v/>
      </c>
      <c r="W985" s="4" t="str" cm="1">
        <f t="array" ref="W985">IFERROR(_xlfn.IFS(OR(F985="",LEFT(Methode_Keuze,4)="Geen"),"",AND(U985&lt;&gt;"",F985&lt;&gt;"Arbeidskosten"),ROUND(U985*VLOOKUP(F985,Tb_ProjectKosten[],MATCH(Tb_ProjectKosten[[#Headers],[Forfat_Percentage]],Tb_ProjectKosten[#Headers],0),0),2),AND(F985="Arbeidskosten",G985&lt;&gt;""),IFERROR(ROUND(U985*VLOOKUP(G985,Tb_KostenTypen[],3,0)*VLOOKUP(F985,Tb_ProjectKosten[],MATCH(Tb_ProjectKosten[[#Headers],[Forfat_Percentage]],Tb_ProjectKosten[#Headers],0),0),2),""),U985 &lt;=0,0),"")</f>
        <v/>
      </c>
      <c r="X985" s="4" t="str" cm="1">
        <f t="array" ref="X985">IFERROR(_xlfn.IFS(OR(F985="",LEFT(Methode_Keuze,4)="Geen"),"",AND(V985&lt;&gt;"",F985&lt;&gt;"Arbeidskosten"),ROUND(V985*VLOOKUP(F985,Tb_ProjectKosten[],MATCH(Tb_ProjectKosten[[#Headers],[Forfat_Percentage]],Tb_ProjectKosten[#Headers],0),0),2),AND(F985="Arbeidskosten",G985&lt;&gt;""),IFERROR(ROUND(V985*VLOOKUP(G985,Tb_KostenTypen[],3,0)*VLOOKUP(F985,Tb_ProjectKosten[],MATCH(Tb_ProjectKosten[[#Headers],[Forfat_Percentage]],Tb_ProjectKosten[#Headers],0),0),2),""),V985 &lt;=0,0),"")</f>
        <v/>
      </c>
      <c r="Y985" s="262"/>
      <c r="Z985" s="49"/>
      <c r="AA985" s="37" t="str" cm="1">
        <f t="array" ref="AA985">IFERROR(IF(INDEX(SubsidieTabel!$Q$1:$T$9,MATCH($F985,SubsidieTabel!$Q$1:$Q$9,0),IFERROR(MATCH(Methode_Keuze,SubsidieTabel!$Q$1:$T$1,0),2))&lt;&gt;1=TRUE,"ja",""),"")</f>
        <v/>
      </c>
    </row>
    <row r="986" spans="1:27" ht="15" customHeight="1" x14ac:dyDescent="0.25">
      <c r="A986" s="87"/>
      <c r="B986" s="219" t="str">
        <f>IF(A986&lt;&gt;"",_xlfn.MAXIFS($B$1:B985,$A$1:A985,A986)+1,"")</f>
        <v/>
      </c>
      <c r="C986" s="50"/>
      <c r="D986" s="50"/>
      <c r="E986" s="50"/>
      <c r="F986" s="50"/>
      <c r="G986" s="283"/>
      <c r="H986" s="296"/>
      <c r="I986" s="295"/>
      <c r="J986" s="295"/>
      <c r="K986" s="202"/>
      <c r="L986" s="202"/>
      <c r="M986" s="91" t="str">
        <f>IFERROR(VLOOKUP(H986,Lijsten!$H$1:$I$100,2,0),"")</f>
        <v/>
      </c>
      <c r="N986" s="91" t="str" cm="1">
        <f t="array" ref="N986">IFERROR(_xlfn.IFS(AND(LEFT(F986,6)="Arbeid",RIGHT(F986,3)&lt;&gt;"IKS"),IFERROR(VLOOKUP($G986,Tb_KostenTypen[],2,0),"tarief"),RIGHT(F986,3)="IKS","Uurtarief",LEFT(F986,6)="Arbeid","Uurtarief",AND(LEFT(F986,8)="Bijdrage",RIGHT(F986,15)="(vrijwilligers)"),"Vast tarief"),"")</f>
        <v/>
      </c>
      <c r="O986" s="92"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tarief",IF(LEFT(F986,8)="Bijdrage",VLOOKUP($F986,Tb_KostenTypen[],MATCH(Methode_Keuze,Tb_KostenTypen[#Headers],0),0),VLOOKUP($G986,Lijsten!L:O,4,0))),""),"")</f>
        <v/>
      </c>
      <c r="P986" s="92"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tarief",IF(LEFT(F986,8)="Bijdrage",VLOOKUP($F986,Tb_KostenTypen[],MATCH(Methode_Keuze,Tb_KostenTypen[#Headers],0),0),VLOOKUP($G986,Lijsten!L:O,4,0))),""),"")</f>
        <v/>
      </c>
      <c r="Q986" s="50"/>
      <c r="R986" s="50"/>
      <c r="S986" s="83"/>
      <c r="T986" s="51"/>
      <c r="U986" s="4" t="str" cm="1">
        <f t="array" ref="U986">IF(AA986&lt;&gt;"ja",_xlfn.IFNA(_xlfn.IFS(AND(O986&lt;&gt;"",F986&lt;&gt;"",RIGHT($N986,6)="tarief"),O986*Q986,S986&gt;0,IF(F986&lt;&gt;"",S986,"")),""),"")</f>
        <v/>
      </c>
      <c r="V986" s="4" t="str" cm="1">
        <f t="array" ref="V986">IF(AA986&lt;&gt;"ja",_xlfn.IFNA(_xlfn.IFS(AND(P986&lt;&gt;"",R986&lt;&gt;"",RIGHT($N986,6)="tarief"),P986*R986,T986&gt;0,T986),""),"")</f>
        <v/>
      </c>
      <c r="W986" s="4" t="str" cm="1">
        <f t="array" ref="W986">IFERROR(_xlfn.IFS(OR(F986="",LEFT(Methode_Keuze,4)="Geen"),"",AND(U986&lt;&gt;"",F986&lt;&gt;"Arbeidskosten"),ROUND(U986*VLOOKUP(F986,Tb_ProjectKosten[],MATCH(Tb_ProjectKosten[[#Headers],[Forfat_Percentage]],Tb_ProjectKosten[#Headers],0),0),2),AND(F986="Arbeidskosten",G986&lt;&gt;""),IFERROR(ROUND(U986*VLOOKUP(G986,Tb_KostenTypen[],3,0)*VLOOKUP(F986,Tb_ProjectKosten[],MATCH(Tb_ProjectKosten[[#Headers],[Forfat_Percentage]],Tb_ProjectKosten[#Headers],0),0),2),""),U986 &lt;=0,0),"")</f>
        <v/>
      </c>
      <c r="X986" s="4" t="str" cm="1">
        <f t="array" ref="X986">IFERROR(_xlfn.IFS(OR(F986="",LEFT(Methode_Keuze,4)="Geen"),"",AND(V986&lt;&gt;"",F986&lt;&gt;"Arbeidskosten"),ROUND(V986*VLOOKUP(F986,Tb_ProjectKosten[],MATCH(Tb_ProjectKosten[[#Headers],[Forfat_Percentage]],Tb_ProjectKosten[#Headers],0),0),2),AND(F986="Arbeidskosten",G986&lt;&gt;""),IFERROR(ROUND(V986*VLOOKUP(G986,Tb_KostenTypen[],3,0)*VLOOKUP(F986,Tb_ProjectKosten[],MATCH(Tb_ProjectKosten[[#Headers],[Forfat_Percentage]],Tb_ProjectKosten[#Headers],0),0),2),""),V986 &lt;=0,0),"")</f>
        <v/>
      </c>
      <c r="Y986" s="262"/>
      <c r="Z986" s="49"/>
      <c r="AA986" s="37" t="str" cm="1">
        <f t="array" ref="AA986">IFERROR(IF(INDEX(SubsidieTabel!$Q$1:$T$9,MATCH($F986,SubsidieTabel!$Q$1:$Q$9,0),IFERROR(MATCH(Methode_Keuze,SubsidieTabel!$Q$1:$T$1,0),2))&lt;&gt;1=TRUE,"ja",""),"")</f>
        <v/>
      </c>
    </row>
    <row r="987" spans="1:27" ht="15" customHeight="1" x14ac:dyDescent="0.25">
      <c r="A987" s="87"/>
      <c r="B987" s="219" t="str">
        <f>IF(A987&lt;&gt;"",_xlfn.MAXIFS($B$1:B986,$A$1:A986,A987)+1,"")</f>
        <v/>
      </c>
      <c r="C987" s="50"/>
      <c r="D987" s="50"/>
      <c r="E987" s="50"/>
      <c r="F987" s="50"/>
      <c r="G987" s="283"/>
      <c r="H987" s="296"/>
      <c r="I987" s="295"/>
      <c r="J987" s="295"/>
      <c r="K987" s="202"/>
      <c r="L987" s="202"/>
      <c r="M987" s="91" t="str">
        <f>IFERROR(VLOOKUP(H987,Lijsten!$H$1:$I$100,2,0),"")</f>
        <v/>
      </c>
      <c r="N987" s="91" t="str" cm="1">
        <f t="array" ref="N987">IFERROR(_xlfn.IFS(AND(LEFT(F987,6)="Arbeid",RIGHT(F987,3)&lt;&gt;"IKS"),IFERROR(VLOOKUP($G987,Tb_KostenTypen[],2,0),"tarief"),RIGHT(F987,3)="IKS","Uurtarief",LEFT(F987,6)="Arbeid","Uurtarief",AND(LEFT(F987,8)="Bijdrage",RIGHT(F987,15)="(vrijwilligers)"),"Vast tarief"),"")</f>
        <v/>
      </c>
      <c r="O987" s="92"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tarief",IF(LEFT(F987,8)="Bijdrage",VLOOKUP($F987,Tb_KostenTypen[],MATCH(Methode_Keuze,Tb_KostenTypen[#Headers],0),0),VLOOKUP($G987,Lijsten!L:O,4,0))),""),"")</f>
        <v/>
      </c>
      <c r="P987" s="92"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tarief",IF(LEFT(F987,8)="Bijdrage",VLOOKUP($F987,Tb_KostenTypen[],MATCH(Methode_Keuze,Tb_KostenTypen[#Headers],0),0),VLOOKUP($G987,Lijsten!L:O,4,0))),""),"")</f>
        <v/>
      </c>
      <c r="Q987" s="50"/>
      <c r="R987" s="50"/>
      <c r="S987" s="83"/>
      <c r="T987" s="51"/>
      <c r="U987" s="4" t="str" cm="1">
        <f t="array" ref="U987">IF(AA987&lt;&gt;"ja",_xlfn.IFNA(_xlfn.IFS(AND(O987&lt;&gt;"",F987&lt;&gt;"",RIGHT($N987,6)="tarief"),O987*Q987,S987&gt;0,IF(F987&lt;&gt;"",S987,"")),""),"")</f>
        <v/>
      </c>
      <c r="V987" s="4" t="str" cm="1">
        <f t="array" ref="V987">IF(AA987&lt;&gt;"ja",_xlfn.IFNA(_xlfn.IFS(AND(P987&lt;&gt;"",R987&lt;&gt;"",RIGHT($N987,6)="tarief"),P987*R987,T987&gt;0,T987),""),"")</f>
        <v/>
      </c>
      <c r="W987" s="4" t="str" cm="1">
        <f t="array" ref="W987">IFERROR(_xlfn.IFS(OR(F987="",LEFT(Methode_Keuze,4)="Geen"),"",AND(U987&lt;&gt;"",F987&lt;&gt;"Arbeidskosten"),ROUND(U987*VLOOKUP(F987,Tb_ProjectKosten[],MATCH(Tb_ProjectKosten[[#Headers],[Forfat_Percentage]],Tb_ProjectKosten[#Headers],0),0),2),AND(F987="Arbeidskosten",G987&lt;&gt;""),IFERROR(ROUND(U987*VLOOKUP(G987,Tb_KostenTypen[],3,0)*VLOOKUP(F987,Tb_ProjectKosten[],MATCH(Tb_ProjectKosten[[#Headers],[Forfat_Percentage]],Tb_ProjectKosten[#Headers],0),0),2),""),U987 &lt;=0,0),"")</f>
        <v/>
      </c>
      <c r="X987" s="4" t="str" cm="1">
        <f t="array" ref="X987">IFERROR(_xlfn.IFS(OR(F987="",LEFT(Methode_Keuze,4)="Geen"),"",AND(V987&lt;&gt;"",F987&lt;&gt;"Arbeidskosten"),ROUND(V987*VLOOKUP(F987,Tb_ProjectKosten[],MATCH(Tb_ProjectKosten[[#Headers],[Forfat_Percentage]],Tb_ProjectKosten[#Headers],0),0),2),AND(F987="Arbeidskosten",G987&lt;&gt;""),IFERROR(ROUND(V987*VLOOKUP(G987,Tb_KostenTypen[],3,0)*VLOOKUP(F987,Tb_ProjectKosten[],MATCH(Tb_ProjectKosten[[#Headers],[Forfat_Percentage]],Tb_ProjectKosten[#Headers],0),0),2),""),V987 &lt;=0,0),"")</f>
        <v/>
      </c>
      <c r="Y987" s="262"/>
      <c r="Z987" s="49"/>
      <c r="AA987" s="37" t="str" cm="1">
        <f t="array" ref="AA987">IFERROR(IF(INDEX(SubsidieTabel!$Q$1:$T$9,MATCH($F987,SubsidieTabel!$Q$1:$Q$9,0),IFERROR(MATCH(Methode_Keuze,SubsidieTabel!$Q$1:$T$1,0),2))&lt;&gt;1=TRUE,"ja",""),"")</f>
        <v/>
      </c>
    </row>
    <row r="988" spans="1:27" ht="15" customHeight="1" x14ac:dyDescent="0.25">
      <c r="A988" s="87"/>
      <c r="B988" s="219" t="str">
        <f>IF(A988&lt;&gt;"",_xlfn.MAXIFS($B$1:B987,$A$1:A987,A988)+1,"")</f>
        <v/>
      </c>
      <c r="C988" s="50"/>
      <c r="D988" s="50"/>
      <c r="E988" s="50"/>
      <c r="F988" s="50"/>
      <c r="G988" s="283"/>
      <c r="H988" s="296"/>
      <c r="I988" s="295"/>
      <c r="J988" s="295"/>
      <c r="K988" s="202"/>
      <c r="L988" s="202"/>
      <c r="M988" s="91" t="str">
        <f>IFERROR(VLOOKUP(H988,Lijsten!$H$1:$I$100,2,0),"")</f>
        <v/>
      </c>
      <c r="N988" s="91" t="str" cm="1">
        <f t="array" ref="N988">IFERROR(_xlfn.IFS(AND(LEFT(F988,6)="Arbeid",RIGHT(F988,3)&lt;&gt;"IKS"),IFERROR(VLOOKUP($G988,Tb_KostenTypen[],2,0),"tarief"),RIGHT(F988,3)="IKS","Uurtarief",LEFT(F988,6)="Arbeid","Uurtarief",AND(LEFT(F988,8)="Bijdrage",RIGHT(F988,15)="(vrijwilligers)"),"Vast tarief"),"")</f>
        <v/>
      </c>
      <c r="O988" s="92"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tarief",IF(LEFT(F988,8)="Bijdrage",VLOOKUP($F988,Tb_KostenTypen[],MATCH(Methode_Keuze,Tb_KostenTypen[#Headers],0),0),VLOOKUP($G988,Lijsten!L:O,4,0))),""),"")</f>
        <v/>
      </c>
      <c r="P988" s="92"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tarief",IF(LEFT(F988,8)="Bijdrage",VLOOKUP($F988,Tb_KostenTypen[],MATCH(Methode_Keuze,Tb_KostenTypen[#Headers],0),0),VLOOKUP($G988,Lijsten!L:O,4,0))),""),"")</f>
        <v/>
      </c>
      <c r="Q988" s="50"/>
      <c r="R988" s="50"/>
      <c r="S988" s="83"/>
      <c r="T988" s="51"/>
      <c r="U988" s="4" t="str" cm="1">
        <f t="array" ref="U988">IF(AA988&lt;&gt;"ja",_xlfn.IFNA(_xlfn.IFS(AND(O988&lt;&gt;"",F988&lt;&gt;"",RIGHT($N988,6)="tarief"),O988*Q988,S988&gt;0,IF(F988&lt;&gt;"",S988,"")),""),"")</f>
        <v/>
      </c>
      <c r="V988" s="4" t="str" cm="1">
        <f t="array" ref="V988">IF(AA988&lt;&gt;"ja",_xlfn.IFNA(_xlfn.IFS(AND(P988&lt;&gt;"",R988&lt;&gt;"",RIGHT($N988,6)="tarief"),P988*R988,T988&gt;0,T988),""),"")</f>
        <v/>
      </c>
      <c r="W988" s="4" t="str" cm="1">
        <f t="array" ref="W988">IFERROR(_xlfn.IFS(OR(F988="",LEFT(Methode_Keuze,4)="Geen"),"",AND(U988&lt;&gt;"",F988&lt;&gt;"Arbeidskosten"),ROUND(U988*VLOOKUP(F988,Tb_ProjectKosten[],MATCH(Tb_ProjectKosten[[#Headers],[Forfat_Percentage]],Tb_ProjectKosten[#Headers],0),0),2),AND(F988="Arbeidskosten",G988&lt;&gt;""),IFERROR(ROUND(U988*VLOOKUP(G988,Tb_KostenTypen[],3,0)*VLOOKUP(F988,Tb_ProjectKosten[],MATCH(Tb_ProjectKosten[[#Headers],[Forfat_Percentage]],Tb_ProjectKosten[#Headers],0),0),2),""),U988 &lt;=0,0),"")</f>
        <v/>
      </c>
      <c r="X988" s="4" t="str" cm="1">
        <f t="array" ref="X988">IFERROR(_xlfn.IFS(OR(F988="",LEFT(Methode_Keuze,4)="Geen"),"",AND(V988&lt;&gt;"",F988&lt;&gt;"Arbeidskosten"),ROUND(V988*VLOOKUP(F988,Tb_ProjectKosten[],MATCH(Tb_ProjectKosten[[#Headers],[Forfat_Percentage]],Tb_ProjectKosten[#Headers],0),0),2),AND(F988="Arbeidskosten",G988&lt;&gt;""),IFERROR(ROUND(V988*VLOOKUP(G988,Tb_KostenTypen[],3,0)*VLOOKUP(F988,Tb_ProjectKosten[],MATCH(Tb_ProjectKosten[[#Headers],[Forfat_Percentage]],Tb_ProjectKosten[#Headers],0),0),2),""),V988 &lt;=0,0),"")</f>
        <v/>
      </c>
      <c r="Y988" s="262"/>
      <c r="Z988" s="49"/>
      <c r="AA988" s="37" t="str" cm="1">
        <f t="array" ref="AA988">IFERROR(IF(INDEX(SubsidieTabel!$Q$1:$T$9,MATCH($F988,SubsidieTabel!$Q$1:$Q$9,0),IFERROR(MATCH(Methode_Keuze,SubsidieTabel!$Q$1:$T$1,0),2))&lt;&gt;1=TRUE,"ja",""),"")</f>
        <v/>
      </c>
    </row>
    <row r="989" spans="1:27" ht="15" customHeight="1" x14ac:dyDescent="0.25">
      <c r="A989" s="87"/>
      <c r="B989" s="219" t="str">
        <f>IF(A989&lt;&gt;"",_xlfn.MAXIFS($B$1:B988,$A$1:A988,A989)+1,"")</f>
        <v/>
      </c>
      <c r="C989" s="50"/>
      <c r="D989" s="50"/>
      <c r="E989" s="50"/>
      <c r="F989" s="50"/>
      <c r="G989" s="283"/>
      <c r="H989" s="296"/>
      <c r="I989" s="295"/>
      <c r="J989" s="295"/>
      <c r="K989" s="202"/>
      <c r="L989" s="202"/>
      <c r="M989" s="91" t="str">
        <f>IFERROR(VLOOKUP(H989,Lijsten!$H$1:$I$100,2,0),"")</f>
        <v/>
      </c>
      <c r="N989" s="91" t="str" cm="1">
        <f t="array" ref="N989">IFERROR(_xlfn.IFS(AND(LEFT(F989,6)="Arbeid",RIGHT(F989,3)&lt;&gt;"IKS"),IFERROR(VLOOKUP($G989,Tb_KostenTypen[],2,0),"tarief"),RIGHT(F989,3)="IKS","Uurtarief",LEFT(F989,6)="Arbeid","Uurtarief",AND(LEFT(F989,8)="Bijdrage",RIGHT(F989,15)="(vrijwilligers)"),"Vast tarief"),"")</f>
        <v/>
      </c>
      <c r="O989" s="92"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tarief",IF(LEFT(F989,8)="Bijdrage",VLOOKUP($F989,Tb_KostenTypen[],MATCH(Methode_Keuze,Tb_KostenTypen[#Headers],0),0),VLOOKUP($G989,Lijsten!L:O,4,0))),""),"")</f>
        <v/>
      </c>
      <c r="P989" s="92"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tarief",IF(LEFT(F989,8)="Bijdrage",VLOOKUP($F989,Tb_KostenTypen[],MATCH(Methode_Keuze,Tb_KostenTypen[#Headers],0),0),VLOOKUP($G989,Lijsten!L:O,4,0))),""),"")</f>
        <v/>
      </c>
      <c r="Q989" s="50"/>
      <c r="R989" s="50"/>
      <c r="S989" s="83"/>
      <c r="T989" s="51"/>
      <c r="U989" s="4" t="str" cm="1">
        <f t="array" ref="U989">IF(AA989&lt;&gt;"ja",_xlfn.IFNA(_xlfn.IFS(AND(O989&lt;&gt;"",F989&lt;&gt;"",RIGHT($N989,6)="tarief"),O989*Q989,S989&gt;0,IF(F989&lt;&gt;"",S989,"")),""),"")</f>
        <v/>
      </c>
      <c r="V989" s="4" t="str" cm="1">
        <f t="array" ref="V989">IF(AA989&lt;&gt;"ja",_xlfn.IFNA(_xlfn.IFS(AND(P989&lt;&gt;"",R989&lt;&gt;"",RIGHT($N989,6)="tarief"),P989*R989,T989&gt;0,T989),""),"")</f>
        <v/>
      </c>
      <c r="W989" s="4" t="str" cm="1">
        <f t="array" ref="W989">IFERROR(_xlfn.IFS(OR(F989="",LEFT(Methode_Keuze,4)="Geen"),"",AND(U989&lt;&gt;"",F989&lt;&gt;"Arbeidskosten"),ROUND(U989*VLOOKUP(F989,Tb_ProjectKosten[],MATCH(Tb_ProjectKosten[[#Headers],[Forfat_Percentage]],Tb_ProjectKosten[#Headers],0),0),2),AND(F989="Arbeidskosten",G989&lt;&gt;""),IFERROR(ROUND(U989*VLOOKUP(G989,Tb_KostenTypen[],3,0)*VLOOKUP(F989,Tb_ProjectKosten[],MATCH(Tb_ProjectKosten[[#Headers],[Forfat_Percentage]],Tb_ProjectKosten[#Headers],0),0),2),""),U989 &lt;=0,0),"")</f>
        <v/>
      </c>
      <c r="X989" s="4" t="str" cm="1">
        <f t="array" ref="X989">IFERROR(_xlfn.IFS(OR(F989="",LEFT(Methode_Keuze,4)="Geen"),"",AND(V989&lt;&gt;"",F989&lt;&gt;"Arbeidskosten"),ROUND(V989*VLOOKUP(F989,Tb_ProjectKosten[],MATCH(Tb_ProjectKosten[[#Headers],[Forfat_Percentage]],Tb_ProjectKosten[#Headers],0),0),2),AND(F989="Arbeidskosten",G989&lt;&gt;""),IFERROR(ROUND(V989*VLOOKUP(G989,Tb_KostenTypen[],3,0)*VLOOKUP(F989,Tb_ProjectKosten[],MATCH(Tb_ProjectKosten[[#Headers],[Forfat_Percentage]],Tb_ProjectKosten[#Headers],0),0),2),""),V989 &lt;=0,0),"")</f>
        <v/>
      </c>
      <c r="Y989" s="262"/>
      <c r="Z989" s="49"/>
      <c r="AA989" s="37" t="str" cm="1">
        <f t="array" ref="AA989">IFERROR(IF(INDEX(SubsidieTabel!$Q$1:$T$9,MATCH($F989,SubsidieTabel!$Q$1:$Q$9,0),IFERROR(MATCH(Methode_Keuze,SubsidieTabel!$Q$1:$T$1,0),2))&lt;&gt;1=TRUE,"ja",""),"")</f>
        <v/>
      </c>
    </row>
    <row r="990" spans="1:27" ht="15" customHeight="1" x14ac:dyDescent="0.25">
      <c r="A990" s="87"/>
      <c r="B990" s="219" t="str">
        <f>IF(A990&lt;&gt;"",_xlfn.MAXIFS($B$1:B989,$A$1:A989,A990)+1,"")</f>
        <v/>
      </c>
      <c r="C990" s="50"/>
      <c r="D990" s="50"/>
      <c r="E990" s="50"/>
      <c r="F990" s="50"/>
      <c r="G990" s="283"/>
      <c r="H990" s="296"/>
      <c r="I990" s="295"/>
      <c r="J990" s="295"/>
      <c r="K990" s="202"/>
      <c r="L990" s="202"/>
      <c r="M990" s="91" t="str">
        <f>IFERROR(VLOOKUP(H990,Lijsten!$H$1:$I$100,2,0),"")</f>
        <v/>
      </c>
      <c r="N990" s="91" t="str" cm="1">
        <f t="array" ref="N990">IFERROR(_xlfn.IFS(AND(LEFT(F990,6)="Arbeid",RIGHT(F990,3)&lt;&gt;"IKS"),IFERROR(VLOOKUP($G990,Tb_KostenTypen[],2,0),"tarief"),RIGHT(F990,3)="IKS","Uurtarief",LEFT(F990,6)="Arbeid","Uurtarief",AND(LEFT(F990,8)="Bijdrage",RIGHT(F990,15)="(vrijwilligers)"),"Vast tarief"),"")</f>
        <v/>
      </c>
      <c r="O990" s="92"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tarief",IF(LEFT(F990,8)="Bijdrage",VLOOKUP($F990,Tb_KostenTypen[],MATCH(Methode_Keuze,Tb_KostenTypen[#Headers],0),0),VLOOKUP($G990,Lijsten!L:O,4,0))),""),"")</f>
        <v/>
      </c>
      <c r="P990" s="92"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tarief",IF(LEFT(F990,8)="Bijdrage",VLOOKUP($F990,Tb_KostenTypen[],MATCH(Methode_Keuze,Tb_KostenTypen[#Headers],0),0),VLOOKUP($G990,Lijsten!L:O,4,0))),""),"")</f>
        <v/>
      </c>
      <c r="Q990" s="50"/>
      <c r="R990" s="50"/>
      <c r="S990" s="83"/>
      <c r="T990" s="51"/>
      <c r="U990" s="4" t="str" cm="1">
        <f t="array" ref="U990">IF(AA990&lt;&gt;"ja",_xlfn.IFNA(_xlfn.IFS(AND(O990&lt;&gt;"",F990&lt;&gt;"",RIGHT($N990,6)="tarief"),O990*Q990,S990&gt;0,IF(F990&lt;&gt;"",S990,"")),""),"")</f>
        <v/>
      </c>
      <c r="V990" s="4" t="str" cm="1">
        <f t="array" ref="V990">IF(AA990&lt;&gt;"ja",_xlfn.IFNA(_xlfn.IFS(AND(P990&lt;&gt;"",R990&lt;&gt;"",RIGHT($N990,6)="tarief"),P990*R990,T990&gt;0,T990),""),"")</f>
        <v/>
      </c>
      <c r="W990" s="4" t="str" cm="1">
        <f t="array" ref="W990">IFERROR(_xlfn.IFS(OR(F990="",LEFT(Methode_Keuze,4)="Geen"),"",AND(U990&lt;&gt;"",F990&lt;&gt;"Arbeidskosten"),ROUND(U990*VLOOKUP(F990,Tb_ProjectKosten[],MATCH(Tb_ProjectKosten[[#Headers],[Forfat_Percentage]],Tb_ProjectKosten[#Headers],0),0),2),AND(F990="Arbeidskosten",G990&lt;&gt;""),IFERROR(ROUND(U990*VLOOKUP(G990,Tb_KostenTypen[],3,0)*VLOOKUP(F990,Tb_ProjectKosten[],MATCH(Tb_ProjectKosten[[#Headers],[Forfat_Percentage]],Tb_ProjectKosten[#Headers],0),0),2),""),U990 &lt;=0,0),"")</f>
        <v/>
      </c>
      <c r="X990" s="4" t="str" cm="1">
        <f t="array" ref="X990">IFERROR(_xlfn.IFS(OR(F990="",LEFT(Methode_Keuze,4)="Geen"),"",AND(V990&lt;&gt;"",F990&lt;&gt;"Arbeidskosten"),ROUND(V990*VLOOKUP(F990,Tb_ProjectKosten[],MATCH(Tb_ProjectKosten[[#Headers],[Forfat_Percentage]],Tb_ProjectKosten[#Headers],0),0),2),AND(F990="Arbeidskosten",G990&lt;&gt;""),IFERROR(ROUND(V990*VLOOKUP(G990,Tb_KostenTypen[],3,0)*VLOOKUP(F990,Tb_ProjectKosten[],MATCH(Tb_ProjectKosten[[#Headers],[Forfat_Percentage]],Tb_ProjectKosten[#Headers],0),0),2),""),V990 &lt;=0,0),"")</f>
        <v/>
      </c>
      <c r="Y990" s="262"/>
      <c r="Z990" s="49"/>
      <c r="AA990" s="37" t="str" cm="1">
        <f t="array" ref="AA990">IFERROR(IF(INDEX(SubsidieTabel!$Q$1:$T$9,MATCH($F990,SubsidieTabel!$Q$1:$Q$9,0),IFERROR(MATCH(Methode_Keuze,SubsidieTabel!$Q$1:$T$1,0),2))&lt;&gt;1=TRUE,"ja",""),"")</f>
        <v/>
      </c>
    </row>
    <row r="991" spans="1:27" ht="15" customHeight="1" x14ac:dyDescent="0.25">
      <c r="A991" s="87"/>
      <c r="B991" s="219" t="str">
        <f>IF(A991&lt;&gt;"",_xlfn.MAXIFS($B$1:B990,$A$1:A990,A991)+1,"")</f>
        <v/>
      </c>
      <c r="C991" s="50"/>
      <c r="D991" s="50"/>
      <c r="E991" s="50"/>
      <c r="F991" s="50"/>
      <c r="G991" s="283"/>
      <c r="H991" s="296"/>
      <c r="I991" s="295"/>
      <c r="J991" s="295"/>
      <c r="K991" s="202"/>
      <c r="L991" s="202"/>
      <c r="M991" s="91" t="str">
        <f>IFERROR(VLOOKUP(H991,Lijsten!$H$1:$I$100,2,0),"")</f>
        <v/>
      </c>
      <c r="N991" s="91" t="str" cm="1">
        <f t="array" ref="N991">IFERROR(_xlfn.IFS(AND(LEFT(F991,6)="Arbeid",RIGHT(F991,3)&lt;&gt;"IKS"),IFERROR(VLOOKUP($G991,Tb_KostenTypen[],2,0),"tarief"),RIGHT(F991,3)="IKS","Uurtarief",LEFT(F991,6)="Arbeid","Uurtarief",AND(LEFT(F991,8)="Bijdrage",RIGHT(F991,15)="(vrijwilligers)"),"Vast tarief"),"")</f>
        <v/>
      </c>
      <c r="O991" s="92"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tarief",IF(LEFT(F991,8)="Bijdrage",VLOOKUP($F991,Tb_KostenTypen[],MATCH(Methode_Keuze,Tb_KostenTypen[#Headers],0),0),VLOOKUP($G991,Lijsten!L:O,4,0))),""),"")</f>
        <v/>
      </c>
      <c r="P991" s="92"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tarief",IF(LEFT(F991,8)="Bijdrage",VLOOKUP($F991,Tb_KostenTypen[],MATCH(Methode_Keuze,Tb_KostenTypen[#Headers],0),0),VLOOKUP($G991,Lijsten!L:O,4,0))),""),"")</f>
        <v/>
      </c>
      <c r="Q991" s="50"/>
      <c r="R991" s="50"/>
      <c r="S991" s="83"/>
      <c r="T991" s="51"/>
      <c r="U991" s="4" t="str" cm="1">
        <f t="array" ref="U991">IF(AA991&lt;&gt;"ja",_xlfn.IFNA(_xlfn.IFS(AND(O991&lt;&gt;"",F991&lt;&gt;"",RIGHT($N991,6)="tarief"),O991*Q991,S991&gt;0,IF(F991&lt;&gt;"",S991,"")),""),"")</f>
        <v/>
      </c>
      <c r="V991" s="4" t="str" cm="1">
        <f t="array" ref="V991">IF(AA991&lt;&gt;"ja",_xlfn.IFNA(_xlfn.IFS(AND(P991&lt;&gt;"",R991&lt;&gt;"",RIGHT($N991,6)="tarief"),P991*R991,T991&gt;0,T991),""),"")</f>
        <v/>
      </c>
      <c r="W991" s="4" t="str" cm="1">
        <f t="array" ref="W991">IFERROR(_xlfn.IFS(OR(F991="",LEFT(Methode_Keuze,4)="Geen"),"",AND(U991&lt;&gt;"",F991&lt;&gt;"Arbeidskosten"),ROUND(U991*VLOOKUP(F991,Tb_ProjectKosten[],MATCH(Tb_ProjectKosten[[#Headers],[Forfat_Percentage]],Tb_ProjectKosten[#Headers],0),0),2),AND(F991="Arbeidskosten",G991&lt;&gt;""),IFERROR(ROUND(U991*VLOOKUP(G991,Tb_KostenTypen[],3,0)*VLOOKUP(F991,Tb_ProjectKosten[],MATCH(Tb_ProjectKosten[[#Headers],[Forfat_Percentage]],Tb_ProjectKosten[#Headers],0),0),2),""),U991 &lt;=0,0),"")</f>
        <v/>
      </c>
      <c r="X991" s="4" t="str" cm="1">
        <f t="array" ref="X991">IFERROR(_xlfn.IFS(OR(F991="",LEFT(Methode_Keuze,4)="Geen"),"",AND(V991&lt;&gt;"",F991&lt;&gt;"Arbeidskosten"),ROUND(V991*VLOOKUP(F991,Tb_ProjectKosten[],MATCH(Tb_ProjectKosten[[#Headers],[Forfat_Percentage]],Tb_ProjectKosten[#Headers],0),0),2),AND(F991="Arbeidskosten",G991&lt;&gt;""),IFERROR(ROUND(V991*VLOOKUP(G991,Tb_KostenTypen[],3,0)*VLOOKUP(F991,Tb_ProjectKosten[],MATCH(Tb_ProjectKosten[[#Headers],[Forfat_Percentage]],Tb_ProjectKosten[#Headers],0),0),2),""),V991 &lt;=0,0),"")</f>
        <v/>
      </c>
      <c r="Y991" s="262"/>
      <c r="Z991" s="49"/>
      <c r="AA991" s="37" t="str" cm="1">
        <f t="array" ref="AA991">IFERROR(IF(INDEX(SubsidieTabel!$Q$1:$T$9,MATCH($F991,SubsidieTabel!$Q$1:$Q$9,0),IFERROR(MATCH(Methode_Keuze,SubsidieTabel!$Q$1:$T$1,0),2))&lt;&gt;1=TRUE,"ja",""),"")</f>
        <v/>
      </c>
    </row>
    <row r="992" spans="1:27" ht="15" customHeight="1" x14ac:dyDescent="0.25">
      <c r="A992" s="87"/>
      <c r="B992" s="219" t="str">
        <f>IF(A992&lt;&gt;"",_xlfn.MAXIFS($B$1:B991,$A$1:A991,A992)+1,"")</f>
        <v/>
      </c>
      <c r="C992" s="50"/>
      <c r="D992" s="50"/>
      <c r="E992" s="50"/>
      <c r="F992" s="50"/>
      <c r="G992" s="283"/>
      <c r="H992" s="296"/>
      <c r="I992" s="295"/>
      <c r="J992" s="295"/>
      <c r="K992" s="202"/>
      <c r="L992" s="202"/>
      <c r="M992" s="91" t="str">
        <f>IFERROR(VLOOKUP(H992,Lijsten!$H$1:$I$100,2,0),"")</f>
        <v/>
      </c>
      <c r="N992" s="91" t="str" cm="1">
        <f t="array" ref="N992">IFERROR(_xlfn.IFS(AND(LEFT(F992,6)="Arbeid",RIGHT(F992,3)&lt;&gt;"IKS"),IFERROR(VLOOKUP($G992,Tb_KostenTypen[],2,0),"tarief"),RIGHT(F992,3)="IKS","Uurtarief",LEFT(F992,6)="Arbeid","Uurtarief",AND(LEFT(F992,8)="Bijdrage",RIGHT(F992,15)="(vrijwilligers)"),"Vast tarief"),"")</f>
        <v/>
      </c>
      <c r="O992" s="92"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tarief",IF(LEFT(F992,8)="Bijdrage",VLOOKUP($F992,Tb_KostenTypen[],MATCH(Methode_Keuze,Tb_KostenTypen[#Headers],0),0),VLOOKUP($G992,Lijsten!L:O,4,0))),""),"")</f>
        <v/>
      </c>
      <c r="P992" s="92"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tarief",IF(LEFT(F992,8)="Bijdrage",VLOOKUP($F992,Tb_KostenTypen[],MATCH(Methode_Keuze,Tb_KostenTypen[#Headers],0),0),VLOOKUP($G992,Lijsten!L:O,4,0))),""),"")</f>
        <v/>
      </c>
      <c r="Q992" s="50"/>
      <c r="R992" s="50"/>
      <c r="S992" s="83"/>
      <c r="T992" s="51"/>
      <c r="U992" s="4" t="str" cm="1">
        <f t="array" ref="U992">IF(AA992&lt;&gt;"ja",_xlfn.IFNA(_xlfn.IFS(AND(O992&lt;&gt;"",F992&lt;&gt;"",RIGHT($N992,6)="tarief"),O992*Q992,S992&gt;0,IF(F992&lt;&gt;"",S992,"")),""),"")</f>
        <v/>
      </c>
      <c r="V992" s="4" t="str" cm="1">
        <f t="array" ref="V992">IF(AA992&lt;&gt;"ja",_xlfn.IFNA(_xlfn.IFS(AND(P992&lt;&gt;"",R992&lt;&gt;"",RIGHT($N992,6)="tarief"),P992*R992,T992&gt;0,T992),""),"")</f>
        <v/>
      </c>
      <c r="W992" s="4" t="str" cm="1">
        <f t="array" ref="W992">IFERROR(_xlfn.IFS(OR(F992="",LEFT(Methode_Keuze,4)="Geen"),"",AND(U992&lt;&gt;"",F992&lt;&gt;"Arbeidskosten"),ROUND(U992*VLOOKUP(F992,Tb_ProjectKosten[],MATCH(Tb_ProjectKosten[[#Headers],[Forfat_Percentage]],Tb_ProjectKosten[#Headers],0),0),2),AND(F992="Arbeidskosten",G992&lt;&gt;""),IFERROR(ROUND(U992*VLOOKUP(G992,Tb_KostenTypen[],3,0)*VLOOKUP(F992,Tb_ProjectKosten[],MATCH(Tb_ProjectKosten[[#Headers],[Forfat_Percentage]],Tb_ProjectKosten[#Headers],0),0),2),""),U992 &lt;=0,0),"")</f>
        <v/>
      </c>
      <c r="X992" s="4" t="str" cm="1">
        <f t="array" ref="X992">IFERROR(_xlfn.IFS(OR(F992="",LEFT(Methode_Keuze,4)="Geen"),"",AND(V992&lt;&gt;"",F992&lt;&gt;"Arbeidskosten"),ROUND(V992*VLOOKUP(F992,Tb_ProjectKosten[],MATCH(Tb_ProjectKosten[[#Headers],[Forfat_Percentage]],Tb_ProjectKosten[#Headers],0),0),2),AND(F992="Arbeidskosten",G992&lt;&gt;""),IFERROR(ROUND(V992*VLOOKUP(G992,Tb_KostenTypen[],3,0)*VLOOKUP(F992,Tb_ProjectKosten[],MATCH(Tb_ProjectKosten[[#Headers],[Forfat_Percentage]],Tb_ProjectKosten[#Headers],0),0),2),""),V992 &lt;=0,0),"")</f>
        <v/>
      </c>
      <c r="Y992" s="262"/>
      <c r="Z992" s="49"/>
      <c r="AA992" s="37" t="str" cm="1">
        <f t="array" ref="AA992">IFERROR(IF(INDEX(SubsidieTabel!$Q$1:$T$9,MATCH($F992,SubsidieTabel!$Q$1:$Q$9,0),IFERROR(MATCH(Methode_Keuze,SubsidieTabel!$Q$1:$T$1,0),2))&lt;&gt;1=TRUE,"ja",""),"")</f>
        <v/>
      </c>
    </row>
    <row r="993" spans="1:27" ht="15" customHeight="1" x14ac:dyDescent="0.25">
      <c r="A993" s="87"/>
      <c r="B993" s="219" t="str">
        <f>IF(A993&lt;&gt;"",_xlfn.MAXIFS($B$1:B992,$A$1:A992,A993)+1,"")</f>
        <v/>
      </c>
      <c r="C993" s="50"/>
      <c r="D993" s="50"/>
      <c r="E993" s="50"/>
      <c r="F993" s="50"/>
      <c r="G993" s="283"/>
      <c r="H993" s="296"/>
      <c r="I993" s="295"/>
      <c r="J993" s="295"/>
      <c r="K993" s="202"/>
      <c r="L993" s="202"/>
      <c r="M993" s="91" t="str">
        <f>IFERROR(VLOOKUP(H993,Lijsten!$H$1:$I$100,2,0),"")</f>
        <v/>
      </c>
      <c r="N993" s="91" t="str" cm="1">
        <f t="array" ref="N993">IFERROR(_xlfn.IFS(AND(LEFT(F993,6)="Arbeid",RIGHT(F993,3)&lt;&gt;"IKS"),IFERROR(VLOOKUP($G993,Tb_KostenTypen[],2,0),"tarief"),RIGHT(F993,3)="IKS","Uurtarief",LEFT(F993,6)="Arbeid","Uurtarief",AND(LEFT(F993,8)="Bijdrage",RIGHT(F993,15)="(vrijwilligers)"),"Vast tarief"),"")</f>
        <v/>
      </c>
      <c r="O993" s="92"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tarief",IF(LEFT(F993,8)="Bijdrage",VLOOKUP($F993,Tb_KostenTypen[],MATCH(Methode_Keuze,Tb_KostenTypen[#Headers],0),0),VLOOKUP($G993,Lijsten!L:O,4,0))),""),"")</f>
        <v/>
      </c>
      <c r="P993" s="92"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tarief",IF(LEFT(F993,8)="Bijdrage",VLOOKUP($F993,Tb_KostenTypen[],MATCH(Methode_Keuze,Tb_KostenTypen[#Headers],0),0),VLOOKUP($G993,Lijsten!L:O,4,0))),""),"")</f>
        <v/>
      </c>
      <c r="Q993" s="50"/>
      <c r="R993" s="50"/>
      <c r="S993" s="83"/>
      <c r="T993" s="51"/>
      <c r="U993" s="4" t="str" cm="1">
        <f t="array" ref="U993">IF(AA993&lt;&gt;"ja",_xlfn.IFNA(_xlfn.IFS(AND(O993&lt;&gt;"",F993&lt;&gt;"",RIGHT($N993,6)="tarief"),O993*Q993,S993&gt;0,IF(F993&lt;&gt;"",S993,"")),""),"")</f>
        <v/>
      </c>
      <c r="V993" s="4" t="str" cm="1">
        <f t="array" ref="V993">IF(AA993&lt;&gt;"ja",_xlfn.IFNA(_xlfn.IFS(AND(P993&lt;&gt;"",R993&lt;&gt;"",RIGHT($N993,6)="tarief"),P993*R993,T993&gt;0,T993),""),"")</f>
        <v/>
      </c>
      <c r="W993" s="4" t="str" cm="1">
        <f t="array" ref="W993">IFERROR(_xlfn.IFS(OR(F993="",LEFT(Methode_Keuze,4)="Geen"),"",AND(U993&lt;&gt;"",F993&lt;&gt;"Arbeidskosten"),ROUND(U993*VLOOKUP(F993,Tb_ProjectKosten[],MATCH(Tb_ProjectKosten[[#Headers],[Forfat_Percentage]],Tb_ProjectKosten[#Headers],0),0),2),AND(F993="Arbeidskosten",G993&lt;&gt;""),IFERROR(ROUND(U993*VLOOKUP(G993,Tb_KostenTypen[],3,0)*VLOOKUP(F993,Tb_ProjectKosten[],MATCH(Tb_ProjectKosten[[#Headers],[Forfat_Percentage]],Tb_ProjectKosten[#Headers],0),0),2),""),U993 &lt;=0,0),"")</f>
        <v/>
      </c>
      <c r="X993" s="4" t="str" cm="1">
        <f t="array" ref="X993">IFERROR(_xlfn.IFS(OR(F993="",LEFT(Methode_Keuze,4)="Geen"),"",AND(V993&lt;&gt;"",F993&lt;&gt;"Arbeidskosten"),ROUND(V993*VLOOKUP(F993,Tb_ProjectKosten[],MATCH(Tb_ProjectKosten[[#Headers],[Forfat_Percentage]],Tb_ProjectKosten[#Headers],0),0),2),AND(F993="Arbeidskosten",G993&lt;&gt;""),IFERROR(ROUND(V993*VLOOKUP(G993,Tb_KostenTypen[],3,0)*VLOOKUP(F993,Tb_ProjectKosten[],MATCH(Tb_ProjectKosten[[#Headers],[Forfat_Percentage]],Tb_ProjectKosten[#Headers],0),0),2),""),V993 &lt;=0,0),"")</f>
        <v/>
      </c>
      <c r="Y993" s="262"/>
      <c r="Z993" s="49"/>
      <c r="AA993" s="37" t="str" cm="1">
        <f t="array" ref="AA993">IFERROR(IF(INDEX(SubsidieTabel!$Q$1:$T$9,MATCH($F993,SubsidieTabel!$Q$1:$Q$9,0),IFERROR(MATCH(Methode_Keuze,SubsidieTabel!$Q$1:$T$1,0),2))&lt;&gt;1=TRUE,"ja",""),"")</f>
        <v/>
      </c>
    </row>
    <row r="994" spans="1:27" ht="15" customHeight="1" x14ac:dyDescent="0.25">
      <c r="A994" s="87"/>
      <c r="B994" s="219" t="str">
        <f>IF(A994&lt;&gt;"",_xlfn.MAXIFS($B$1:B993,$A$1:A993,A994)+1,"")</f>
        <v/>
      </c>
      <c r="C994" s="50"/>
      <c r="D994" s="50"/>
      <c r="E994" s="50"/>
      <c r="F994" s="50"/>
      <c r="G994" s="283"/>
      <c r="H994" s="296"/>
      <c r="I994" s="295"/>
      <c r="J994" s="295"/>
      <c r="K994" s="202"/>
      <c r="L994" s="202"/>
      <c r="M994" s="91" t="str">
        <f>IFERROR(VLOOKUP(H994,Lijsten!$H$1:$I$100,2,0),"")</f>
        <v/>
      </c>
      <c r="N994" s="91" t="str" cm="1">
        <f t="array" ref="N994">IFERROR(_xlfn.IFS(AND(LEFT(F994,6)="Arbeid",RIGHT(F994,3)&lt;&gt;"IKS"),IFERROR(VLOOKUP($G994,Tb_KostenTypen[],2,0),"tarief"),RIGHT(F994,3)="IKS","Uurtarief",LEFT(F994,6)="Arbeid","Uurtarief",AND(LEFT(F994,8)="Bijdrage",RIGHT(F994,15)="(vrijwilligers)"),"Vast tarief"),"")</f>
        <v/>
      </c>
      <c r="O994" s="92"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tarief",IF(LEFT(F994,8)="Bijdrage",VLOOKUP($F994,Tb_KostenTypen[],MATCH(Methode_Keuze,Tb_KostenTypen[#Headers],0),0),VLOOKUP($G994,Lijsten!L:O,4,0))),""),"")</f>
        <v/>
      </c>
      <c r="P994" s="92"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tarief",IF(LEFT(F994,8)="Bijdrage",VLOOKUP($F994,Tb_KostenTypen[],MATCH(Methode_Keuze,Tb_KostenTypen[#Headers],0),0),VLOOKUP($G994,Lijsten!L:O,4,0))),""),"")</f>
        <v/>
      </c>
      <c r="Q994" s="50"/>
      <c r="R994" s="50"/>
      <c r="S994" s="83"/>
      <c r="T994" s="51"/>
      <c r="U994" s="4" t="str" cm="1">
        <f t="array" ref="U994">IF(AA994&lt;&gt;"ja",_xlfn.IFNA(_xlfn.IFS(AND(O994&lt;&gt;"",F994&lt;&gt;"",RIGHT($N994,6)="tarief"),O994*Q994,S994&gt;0,IF(F994&lt;&gt;"",S994,"")),""),"")</f>
        <v/>
      </c>
      <c r="V994" s="4" t="str" cm="1">
        <f t="array" ref="V994">IF(AA994&lt;&gt;"ja",_xlfn.IFNA(_xlfn.IFS(AND(P994&lt;&gt;"",R994&lt;&gt;"",RIGHT($N994,6)="tarief"),P994*R994,T994&gt;0,T994),""),"")</f>
        <v/>
      </c>
      <c r="W994" s="4" t="str" cm="1">
        <f t="array" ref="W994">IFERROR(_xlfn.IFS(OR(F994="",LEFT(Methode_Keuze,4)="Geen"),"",AND(U994&lt;&gt;"",F994&lt;&gt;"Arbeidskosten"),ROUND(U994*VLOOKUP(F994,Tb_ProjectKosten[],MATCH(Tb_ProjectKosten[[#Headers],[Forfat_Percentage]],Tb_ProjectKosten[#Headers],0),0),2),AND(F994="Arbeidskosten",G994&lt;&gt;""),IFERROR(ROUND(U994*VLOOKUP(G994,Tb_KostenTypen[],3,0)*VLOOKUP(F994,Tb_ProjectKosten[],MATCH(Tb_ProjectKosten[[#Headers],[Forfat_Percentage]],Tb_ProjectKosten[#Headers],0),0),2),""),U994 &lt;=0,0),"")</f>
        <v/>
      </c>
      <c r="X994" s="4" t="str" cm="1">
        <f t="array" ref="X994">IFERROR(_xlfn.IFS(OR(F994="",LEFT(Methode_Keuze,4)="Geen"),"",AND(V994&lt;&gt;"",F994&lt;&gt;"Arbeidskosten"),ROUND(V994*VLOOKUP(F994,Tb_ProjectKosten[],MATCH(Tb_ProjectKosten[[#Headers],[Forfat_Percentage]],Tb_ProjectKosten[#Headers],0),0),2),AND(F994="Arbeidskosten",G994&lt;&gt;""),IFERROR(ROUND(V994*VLOOKUP(G994,Tb_KostenTypen[],3,0)*VLOOKUP(F994,Tb_ProjectKosten[],MATCH(Tb_ProjectKosten[[#Headers],[Forfat_Percentage]],Tb_ProjectKosten[#Headers],0),0),2),""),V994 &lt;=0,0),"")</f>
        <v/>
      </c>
      <c r="Y994" s="262"/>
      <c r="Z994" s="49"/>
      <c r="AA994" s="37" t="str" cm="1">
        <f t="array" ref="AA994">IFERROR(IF(INDEX(SubsidieTabel!$Q$1:$T$9,MATCH($F994,SubsidieTabel!$Q$1:$Q$9,0),IFERROR(MATCH(Methode_Keuze,SubsidieTabel!$Q$1:$T$1,0),2))&lt;&gt;1=TRUE,"ja",""),"")</f>
        <v/>
      </c>
    </row>
    <row r="995" spans="1:27" ht="15" customHeight="1" x14ac:dyDescent="0.25">
      <c r="A995" s="87"/>
      <c r="B995" s="219" t="str">
        <f>IF(A995&lt;&gt;"",_xlfn.MAXIFS($B$1:B994,$A$1:A994,A995)+1,"")</f>
        <v/>
      </c>
      <c r="C995" s="50"/>
      <c r="D995" s="50"/>
      <c r="E995" s="50"/>
      <c r="F995" s="50"/>
      <c r="G995" s="283"/>
      <c r="H995" s="296"/>
      <c r="I995" s="295"/>
      <c r="J995" s="295"/>
      <c r="K995" s="202"/>
      <c r="L995" s="202"/>
      <c r="M995" s="91" t="str">
        <f>IFERROR(VLOOKUP(H995,Lijsten!$H$1:$I$100,2,0),"")</f>
        <v/>
      </c>
      <c r="N995" s="91" t="str" cm="1">
        <f t="array" ref="N995">IFERROR(_xlfn.IFS(AND(LEFT(F995,6)="Arbeid",RIGHT(F995,3)&lt;&gt;"IKS"),IFERROR(VLOOKUP($G995,Tb_KostenTypen[],2,0),"tarief"),RIGHT(F995,3)="IKS","Uurtarief",LEFT(F995,6)="Arbeid","Uurtarief",AND(LEFT(F995,8)="Bijdrage",RIGHT(F995,15)="(vrijwilligers)"),"Vast tarief"),"")</f>
        <v/>
      </c>
      <c r="O995" s="92"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tarief",IF(LEFT(F995,8)="Bijdrage",VLOOKUP($F995,Tb_KostenTypen[],MATCH(Methode_Keuze,Tb_KostenTypen[#Headers],0),0),VLOOKUP($G995,Lijsten!L:O,4,0))),""),"")</f>
        <v/>
      </c>
      <c r="P995" s="92"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tarief",IF(LEFT(F995,8)="Bijdrage",VLOOKUP($F995,Tb_KostenTypen[],MATCH(Methode_Keuze,Tb_KostenTypen[#Headers],0),0),VLOOKUP($G995,Lijsten!L:O,4,0))),""),"")</f>
        <v/>
      </c>
      <c r="Q995" s="50"/>
      <c r="R995" s="50"/>
      <c r="S995" s="83"/>
      <c r="T995" s="51"/>
      <c r="U995" s="4" t="str" cm="1">
        <f t="array" ref="U995">IF(AA995&lt;&gt;"ja",_xlfn.IFNA(_xlfn.IFS(AND(O995&lt;&gt;"",F995&lt;&gt;"",RIGHT($N995,6)="tarief"),O995*Q995,S995&gt;0,IF(F995&lt;&gt;"",S995,"")),""),"")</f>
        <v/>
      </c>
      <c r="V995" s="4" t="str" cm="1">
        <f t="array" ref="V995">IF(AA995&lt;&gt;"ja",_xlfn.IFNA(_xlfn.IFS(AND(P995&lt;&gt;"",R995&lt;&gt;"",RIGHT($N995,6)="tarief"),P995*R995,T995&gt;0,T995),""),"")</f>
        <v/>
      </c>
      <c r="W995" s="4" t="str" cm="1">
        <f t="array" ref="W995">IFERROR(_xlfn.IFS(OR(F995="",LEFT(Methode_Keuze,4)="Geen"),"",AND(U995&lt;&gt;"",F995&lt;&gt;"Arbeidskosten"),ROUND(U995*VLOOKUP(F995,Tb_ProjectKosten[],MATCH(Tb_ProjectKosten[[#Headers],[Forfat_Percentage]],Tb_ProjectKosten[#Headers],0),0),2),AND(F995="Arbeidskosten",G995&lt;&gt;""),IFERROR(ROUND(U995*VLOOKUP(G995,Tb_KostenTypen[],3,0)*VLOOKUP(F995,Tb_ProjectKosten[],MATCH(Tb_ProjectKosten[[#Headers],[Forfat_Percentage]],Tb_ProjectKosten[#Headers],0),0),2),""),U995 &lt;=0,0),"")</f>
        <v/>
      </c>
      <c r="X995" s="4" t="str" cm="1">
        <f t="array" ref="X995">IFERROR(_xlfn.IFS(OR(F995="",LEFT(Methode_Keuze,4)="Geen"),"",AND(V995&lt;&gt;"",F995&lt;&gt;"Arbeidskosten"),ROUND(V995*VLOOKUP(F995,Tb_ProjectKosten[],MATCH(Tb_ProjectKosten[[#Headers],[Forfat_Percentage]],Tb_ProjectKosten[#Headers],0),0),2),AND(F995="Arbeidskosten",G995&lt;&gt;""),IFERROR(ROUND(V995*VLOOKUP(G995,Tb_KostenTypen[],3,0)*VLOOKUP(F995,Tb_ProjectKosten[],MATCH(Tb_ProjectKosten[[#Headers],[Forfat_Percentage]],Tb_ProjectKosten[#Headers],0),0),2),""),V995 &lt;=0,0),"")</f>
        <v/>
      </c>
      <c r="Y995" s="262"/>
      <c r="Z995" s="49"/>
      <c r="AA995" s="37" t="str" cm="1">
        <f t="array" ref="AA995">IFERROR(IF(INDEX(SubsidieTabel!$Q$1:$T$9,MATCH($F995,SubsidieTabel!$Q$1:$Q$9,0),IFERROR(MATCH(Methode_Keuze,SubsidieTabel!$Q$1:$T$1,0),2))&lt;&gt;1=TRUE,"ja",""),"")</f>
        <v/>
      </c>
    </row>
    <row r="996" spans="1:27" ht="15" customHeight="1" x14ac:dyDescent="0.25">
      <c r="A996" s="87"/>
      <c r="B996" s="219" t="str">
        <f>IF(A996&lt;&gt;"",_xlfn.MAXIFS($B$1:B995,$A$1:A995,A996)+1,"")</f>
        <v/>
      </c>
      <c r="C996" s="50"/>
      <c r="D996" s="50"/>
      <c r="E996" s="50"/>
      <c r="F996" s="50"/>
      <c r="G996" s="283"/>
      <c r="H996" s="296"/>
      <c r="I996" s="295"/>
      <c r="J996" s="295"/>
      <c r="K996" s="202"/>
      <c r="L996" s="202"/>
      <c r="M996" s="91" t="str">
        <f>IFERROR(VLOOKUP(H996,Lijsten!$H$1:$I$100,2,0),"")</f>
        <v/>
      </c>
      <c r="N996" s="91" t="str" cm="1">
        <f t="array" ref="N996">IFERROR(_xlfn.IFS(AND(LEFT(F996,6)="Arbeid",RIGHT(F996,3)&lt;&gt;"IKS"),IFERROR(VLOOKUP($G996,Tb_KostenTypen[],2,0),"tarief"),RIGHT(F996,3)="IKS","Uurtarief",LEFT(F996,6)="Arbeid","Uurtarief",AND(LEFT(F996,8)="Bijdrage",RIGHT(F996,15)="(vrijwilligers)"),"Vast tarief"),"")</f>
        <v/>
      </c>
      <c r="O996" s="92"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tarief",IF(LEFT(F996,8)="Bijdrage",VLOOKUP($F996,Tb_KostenTypen[],MATCH(Methode_Keuze,Tb_KostenTypen[#Headers],0),0),VLOOKUP($G996,Lijsten!L:O,4,0))),""),"")</f>
        <v/>
      </c>
      <c r="P996" s="92"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tarief",IF(LEFT(F996,8)="Bijdrage",VLOOKUP($F996,Tb_KostenTypen[],MATCH(Methode_Keuze,Tb_KostenTypen[#Headers],0),0),VLOOKUP($G996,Lijsten!L:O,4,0))),""),"")</f>
        <v/>
      </c>
      <c r="Q996" s="50"/>
      <c r="R996" s="50"/>
      <c r="S996" s="83"/>
      <c r="T996" s="51"/>
      <c r="U996" s="4" t="str" cm="1">
        <f t="array" ref="U996">IF(AA996&lt;&gt;"ja",_xlfn.IFNA(_xlfn.IFS(AND(O996&lt;&gt;"",F996&lt;&gt;"",RIGHT($N996,6)="tarief"),O996*Q996,S996&gt;0,IF(F996&lt;&gt;"",S996,"")),""),"")</f>
        <v/>
      </c>
      <c r="V996" s="4" t="str" cm="1">
        <f t="array" ref="V996">IF(AA996&lt;&gt;"ja",_xlfn.IFNA(_xlfn.IFS(AND(P996&lt;&gt;"",R996&lt;&gt;"",RIGHT($N996,6)="tarief"),P996*R996,T996&gt;0,T996),""),"")</f>
        <v/>
      </c>
      <c r="W996" s="4" t="str" cm="1">
        <f t="array" ref="W996">IFERROR(_xlfn.IFS(OR(F996="",LEFT(Methode_Keuze,4)="Geen"),"",AND(U996&lt;&gt;"",F996&lt;&gt;"Arbeidskosten"),ROUND(U996*VLOOKUP(F996,Tb_ProjectKosten[],MATCH(Tb_ProjectKosten[[#Headers],[Forfat_Percentage]],Tb_ProjectKosten[#Headers],0),0),2),AND(F996="Arbeidskosten",G996&lt;&gt;""),IFERROR(ROUND(U996*VLOOKUP(G996,Tb_KostenTypen[],3,0)*VLOOKUP(F996,Tb_ProjectKosten[],MATCH(Tb_ProjectKosten[[#Headers],[Forfat_Percentage]],Tb_ProjectKosten[#Headers],0),0),2),""),U996 &lt;=0,0),"")</f>
        <v/>
      </c>
      <c r="X996" s="4" t="str" cm="1">
        <f t="array" ref="X996">IFERROR(_xlfn.IFS(OR(F996="",LEFT(Methode_Keuze,4)="Geen"),"",AND(V996&lt;&gt;"",F996&lt;&gt;"Arbeidskosten"),ROUND(V996*VLOOKUP(F996,Tb_ProjectKosten[],MATCH(Tb_ProjectKosten[[#Headers],[Forfat_Percentage]],Tb_ProjectKosten[#Headers],0),0),2),AND(F996="Arbeidskosten",G996&lt;&gt;""),IFERROR(ROUND(V996*VLOOKUP(G996,Tb_KostenTypen[],3,0)*VLOOKUP(F996,Tb_ProjectKosten[],MATCH(Tb_ProjectKosten[[#Headers],[Forfat_Percentage]],Tb_ProjectKosten[#Headers],0),0),2),""),V996 &lt;=0,0),"")</f>
        <v/>
      </c>
      <c r="Y996" s="262"/>
      <c r="Z996" s="49"/>
      <c r="AA996" s="37" t="str" cm="1">
        <f t="array" ref="AA996">IFERROR(IF(INDEX(SubsidieTabel!$Q$1:$T$9,MATCH($F996,SubsidieTabel!$Q$1:$Q$9,0),IFERROR(MATCH(Methode_Keuze,SubsidieTabel!$Q$1:$T$1,0),2))&lt;&gt;1=TRUE,"ja",""),"")</f>
        <v/>
      </c>
    </row>
    <row r="997" spans="1:27" ht="15" customHeight="1" x14ac:dyDescent="0.25">
      <c r="A997" s="87"/>
      <c r="B997" s="219" t="str">
        <f>IF(A997&lt;&gt;"",_xlfn.MAXIFS($B$1:B996,$A$1:A996,A997)+1,"")</f>
        <v/>
      </c>
      <c r="C997" s="50"/>
      <c r="D997" s="50"/>
      <c r="E997" s="50"/>
      <c r="F997" s="50"/>
      <c r="G997" s="283"/>
      <c r="H997" s="296"/>
      <c r="I997" s="295"/>
      <c r="J997" s="295"/>
      <c r="K997" s="202"/>
      <c r="L997" s="202"/>
      <c r="M997" s="91" t="str">
        <f>IFERROR(VLOOKUP(H997,Lijsten!$H$1:$I$100,2,0),"")</f>
        <v/>
      </c>
      <c r="N997" s="91" t="str" cm="1">
        <f t="array" ref="N997">IFERROR(_xlfn.IFS(AND(LEFT(F997,6)="Arbeid",RIGHT(F997,3)&lt;&gt;"IKS"),IFERROR(VLOOKUP($G997,Tb_KostenTypen[],2,0),"tarief"),RIGHT(F997,3)="IKS","Uurtarief",LEFT(F997,6)="Arbeid","Uurtarief",AND(LEFT(F997,8)="Bijdrage",RIGHT(F997,15)="(vrijwilligers)"),"Vast tarief"),"")</f>
        <v/>
      </c>
      <c r="O997" s="92"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tarief",IF(LEFT(F997,8)="Bijdrage",VLOOKUP($F997,Tb_KostenTypen[],MATCH(Methode_Keuze,Tb_KostenTypen[#Headers],0),0),VLOOKUP($G997,Lijsten!L:O,4,0))),""),"")</f>
        <v/>
      </c>
      <c r="P997" s="92"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tarief",IF(LEFT(F997,8)="Bijdrage",VLOOKUP($F997,Tb_KostenTypen[],MATCH(Methode_Keuze,Tb_KostenTypen[#Headers],0),0),VLOOKUP($G997,Lijsten!L:O,4,0))),""),"")</f>
        <v/>
      </c>
      <c r="Q997" s="50"/>
      <c r="R997" s="50"/>
      <c r="S997" s="83"/>
      <c r="T997" s="51"/>
      <c r="U997" s="4" t="str" cm="1">
        <f t="array" ref="U997">IF(AA997&lt;&gt;"ja",_xlfn.IFNA(_xlfn.IFS(AND(O997&lt;&gt;"",F997&lt;&gt;"",RIGHT($N997,6)="tarief"),O997*Q997,S997&gt;0,IF(F997&lt;&gt;"",S997,"")),""),"")</f>
        <v/>
      </c>
      <c r="V997" s="4" t="str" cm="1">
        <f t="array" ref="V997">IF(AA997&lt;&gt;"ja",_xlfn.IFNA(_xlfn.IFS(AND(P997&lt;&gt;"",R997&lt;&gt;"",RIGHT($N997,6)="tarief"),P997*R997,T997&gt;0,T997),""),"")</f>
        <v/>
      </c>
      <c r="W997" s="4" t="str" cm="1">
        <f t="array" ref="W997">IFERROR(_xlfn.IFS(OR(F997="",LEFT(Methode_Keuze,4)="Geen"),"",AND(U997&lt;&gt;"",F997&lt;&gt;"Arbeidskosten"),ROUND(U997*VLOOKUP(F997,Tb_ProjectKosten[],MATCH(Tb_ProjectKosten[[#Headers],[Forfat_Percentage]],Tb_ProjectKosten[#Headers],0),0),2),AND(F997="Arbeidskosten",G997&lt;&gt;""),IFERROR(ROUND(U997*VLOOKUP(G997,Tb_KostenTypen[],3,0)*VLOOKUP(F997,Tb_ProjectKosten[],MATCH(Tb_ProjectKosten[[#Headers],[Forfat_Percentage]],Tb_ProjectKosten[#Headers],0),0),2),""),U997 &lt;=0,0),"")</f>
        <v/>
      </c>
      <c r="X997" s="4" t="str" cm="1">
        <f t="array" ref="X997">IFERROR(_xlfn.IFS(OR(F997="",LEFT(Methode_Keuze,4)="Geen"),"",AND(V997&lt;&gt;"",F997&lt;&gt;"Arbeidskosten"),ROUND(V997*VLOOKUP(F997,Tb_ProjectKosten[],MATCH(Tb_ProjectKosten[[#Headers],[Forfat_Percentage]],Tb_ProjectKosten[#Headers],0),0),2),AND(F997="Arbeidskosten",G997&lt;&gt;""),IFERROR(ROUND(V997*VLOOKUP(G997,Tb_KostenTypen[],3,0)*VLOOKUP(F997,Tb_ProjectKosten[],MATCH(Tb_ProjectKosten[[#Headers],[Forfat_Percentage]],Tb_ProjectKosten[#Headers],0),0),2),""),V997 &lt;=0,0),"")</f>
        <v/>
      </c>
      <c r="Y997" s="262"/>
      <c r="Z997" s="49"/>
      <c r="AA997" s="37" t="str" cm="1">
        <f t="array" ref="AA997">IFERROR(IF(INDEX(SubsidieTabel!$Q$1:$T$9,MATCH($F997,SubsidieTabel!$Q$1:$Q$9,0),IFERROR(MATCH(Methode_Keuze,SubsidieTabel!$Q$1:$T$1,0),2))&lt;&gt;1=TRUE,"ja",""),"")</f>
        <v/>
      </c>
    </row>
    <row r="998" spans="1:27" ht="15" customHeight="1" x14ac:dyDescent="0.25">
      <c r="A998" s="87"/>
      <c r="B998" s="219" t="str">
        <f>IF(A998&lt;&gt;"",_xlfn.MAXIFS($B$1:B997,$A$1:A997,A998)+1,"")</f>
        <v/>
      </c>
      <c r="C998" s="50"/>
      <c r="D998" s="50"/>
      <c r="E998" s="50"/>
      <c r="F998" s="50"/>
      <c r="G998" s="283"/>
      <c r="H998" s="296"/>
      <c r="I998" s="295"/>
      <c r="J998" s="295"/>
      <c r="K998" s="202"/>
      <c r="L998" s="202"/>
      <c r="M998" s="91" t="str">
        <f>IFERROR(VLOOKUP(H998,Lijsten!$H$1:$I$100,2,0),"")</f>
        <v/>
      </c>
      <c r="N998" s="91" t="str" cm="1">
        <f t="array" ref="N998">IFERROR(_xlfn.IFS(AND(LEFT(F998,6)="Arbeid",RIGHT(F998,3)&lt;&gt;"IKS"),IFERROR(VLOOKUP($G998,Tb_KostenTypen[],2,0),"tarief"),RIGHT(F998,3)="IKS","Uurtarief",LEFT(F998,6)="Arbeid","Uurtarief",AND(LEFT(F998,8)="Bijdrage",RIGHT(F998,15)="(vrijwilligers)"),"Vast tarief"),"")</f>
        <v/>
      </c>
      <c r="O998" s="92"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tarief",IF(LEFT(F998,8)="Bijdrage",VLOOKUP($F998,Tb_KostenTypen[],MATCH(Methode_Keuze,Tb_KostenTypen[#Headers],0),0),VLOOKUP($G998,Lijsten!L:O,4,0))),""),"")</f>
        <v/>
      </c>
      <c r="P998" s="92"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tarief",IF(LEFT(F998,8)="Bijdrage",VLOOKUP($F998,Tb_KostenTypen[],MATCH(Methode_Keuze,Tb_KostenTypen[#Headers],0),0),VLOOKUP($G998,Lijsten!L:O,4,0))),""),"")</f>
        <v/>
      </c>
      <c r="Q998" s="50"/>
      <c r="R998" s="50"/>
      <c r="S998" s="83"/>
      <c r="T998" s="51"/>
      <c r="U998" s="4" t="str" cm="1">
        <f t="array" ref="U998">IF(AA998&lt;&gt;"ja",_xlfn.IFNA(_xlfn.IFS(AND(O998&lt;&gt;"",F998&lt;&gt;"",RIGHT($N998,6)="tarief"),O998*Q998,S998&gt;0,IF(F998&lt;&gt;"",S998,"")),""),"")</f>
        <v/>
      </c>
      <c r="V998" s="4" t="str" cm="1">
        <f t="array" ref="V998">IF(AA998&lt;&gt;"ja",_xlfn.IFNA(_xlfn.IFS(AND(P998&lt;&gt;"",R998&lt;&gt;"",RIGHT($N998,6)="tarief"),P998*R998,T998&gt;0,T998),""),"")</f>
        <v/>
      </c>
      <c r="W998" s="4" t="str" cm="1">
        <f t="array" ref="W998">IFERROR(_xlfn.IFS(OR(F998="",LEFT(Methode_Keuze,4)="Geen"),"",AND(U998&lt;&gt;"",F998&lt;&gt;"Arbeidskosten"),ROUND(U998*VLOOKUP(F998,Tb_ProjectKosten[],MATCH(Tb_ProjectKosten[[#Headers],[Forfat_Percentage]],Tb_ProjectKosten[#Headers],0),0),2),AND(F998="Arbeidskosten",G998&lt;&gt;""),IFERROR(ROUND(U998*VLOOKUP(G998,Tb_KostenTypen[],3,0)*VLOOKUP(F998,Tb_ProjectKosten[],MATCH(Tb_ProjectKosten[[#Headers],[Forfat_Percentage]],Tb_ProjectKosten[#Headers],0),0),2),""),U998 &lt;=0,0),"")</f>
        <v/>
      </c>
      <c r="X998" s="4" t="str" cm="1">
        <f t="array" ref="X998">IFERROR(_xlfn.IFS(OR(F998="",LEFT(Methode_Keuze,4)="Geen"),"",AND(V998&lt;&gt;"",F998&lt;&gt;"Arbeidskosten"),ROUND(V998*VLOOKUP(F998,Tb_ProjectKosten[],MATCH(Tb_ProjectKosten[[#Headers],[Forfat_Percentage]],Tb_ProjectKosten[#Headers],0),0),2),AND(F998="Arbeidskosten",G998&lt;&gt;""),IFERROR(ROUND(V998*VLOOKUP(G998,Tb_KostenTypen[],3,0)*VLOOKUP(F998,Tb_ProjectKosten[],MATCH(Tb_ProjectKosten[[#Headers],[Forfat_Percentage]],Tb_ProjectKosten[#Headers],0),0),2),""),V998 &lt;=0,0),"")</f>
        <v/>
      </c>
      <c r="Y998" s="262"/>
      <c r="Z998" s="49"/>
      <c r="AA998" s="37" t="str" cm="1">
        <f t="array" ref="AA998">IFERROR(IF(INDEX(SubsidieTabel!$Q$1:$T$9,MATCH($F998,SubsidieTabel!$Q$1:$Q$9,0),IFERROR(MATCH(Methode_Keuze,SubsidieTabel!$Q$1:$T$1,0),2))&lt;&gt;1=TRUE,"ja",""),"")</f>
        <v/>
      </c>
    </row>
    <row r="999" spans="1:27" ht="15" customHeight="1" x14ac:dyDescent="0.25">
      <c r="A999" s="87"/>
      <c r="B999" s="219" t="str">
        <f>IF(A999&lt;&gt;"",_xlfn.MAXIFS($B$1:B998,$A$1:A998,A999)+1,"")</f>
        <v/>
      </c>
      <c r="C999" s="50"/>
      <c r="D999" s="50"/>
      <c r="E999" s="50"/>
      <c r="F999" s="50"/>
      <c r="G999" s="283"/>
      <c r="H999" s="296"/>
      <c r="I999" s="295"/>
      <c r="J999" s="295"/>
      <c r="K999" s="202"/>
      <c r="L999" s="202"/>
      <c r="M999" s="91" t="str">
        <f>IFERROR(VLOOKUP(H999,Lijsten!$H$1:$I$100,2,0),"")</f>
        <v/>
      </c>
      <c r="N999" s="91" t="str" cm="1">
        <f t="array" ref="N999">IFERROR(_xlfn.IFS(AND(LEFT(F999,6)="Arbeid",RIGHT(F999,3)&lt;&gt;"IKS"),IFERROR(VLOOKUP($G999,Tb_KostenTypen[],2,0),"tarief"),RIGHT(F999,3)="IKS","Uurtarief",LEFT(F999,6)="Arbeid","Uurtarief",AND(LEFT(F999,8)="Bijdrage",RIGHT(F999,15)="(vrijwilligers)"),"Vast tarief"),"")</f>
        <v/>
      </c>
      <c r="O999" s="92"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tarief",IF(LEFT(F999,8)="Bijdrage",VLOOKUP($F999,Tb_KostenTypen[],MATCH(Methode_Keuze,Tb_KostenTypen[#Headers],0),0),VLOOKUP($G999,Lijsten!L:O,4,0))),""),"")</f>
        <v/>
      </c>
      <c r="P999" s="92"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tarief",IF(LEFT(F999,8)="Bijdrage",VLOOKUP($F999,Tb_KostenTypen[],MATCH(Methode_Keuze,Tb_KostenTypen[#Headers],0),0),VLOOKUP($G999,Lijsten!L:O,4,0))),""),"")</f>
        <v/>
      </c>
      <c r="Q999" s="50"/>
      <c r="R999" s="50"/>
      <c r="S999" s="83"/>
      <c r="T999" s="51"/>
      <c r="U999" s="4" t="str" cm="1">
        <f t="array" ref="U999">IF(AA999&lt;&gt;"ja",_xlfn.IFNA(_xlfn.IFS(AND(O999&lt;&gt;"",F999&lt;&gt;"",RIGHT($N999,6)="tarief"),O999*Q999,S999&gt;0,IF(F999&lt;&gt;"",S999,"")),""),"")</f>
        <v/>
      </c>
      <c r="V999" s="4" t="str" cm="1">
        <f t="array" ref="V999">IF(AA999&lt;&gt;"ja",_xlfn.IFNA(_xlfn.IFS(AND(P999&lt;&gt;"",R999&lt;&gt;"",RIGHT($N999,6)="tarief"),P999*R999,T999&gt;0,T999),""),"")</f>
        <v/>
      </c>
      <c r="W999" s="4" t="str" cm="1">
        <f t="array" ref="W999">IFERROR(_xlfn.IFS(OR(F999="",LEFT(Methode_Keuze,4)="Geen"),"",AND(U999&lt;&gt;"",F999&lt;&gt;"Arbeidskosten"),ROUND(U999*VLOOKUP(F999,Tb_ProjectKosten[],MATCH(Tb_ProjectKosten[[#Headers],[Forfat_Percentage]],Tb_ProjectKosten[#Headers],0),0),2),AND(F999="Arbeidskosten",G999&lt;&gt;""),IFERROR(ROUND(U999*VLOOKUP(G999,Tb_KostenTypen[],3,0)*VLOOKUP(F999,Tb_ProjectKosten[],MATCH(Tb_ProjectKosten[[#Headers],[Forfat_Percentage]],Tb_ProjectKosten[#Headers],0),0),2),""),U999 &lt;=0,0),"")</f>
        <v/>
      </c>
      <c r="X999" s="4" t="str" cm="1">
        <f t="array" ref="X999">IFERROR(_xlfn.IFS(OR(F999="",LEFT(Methode_Keuze,4)="Geen"),"",AND(V999&lt;&gt;"",F999&lt;&gt;"Arbeidskosten"),ROUND(V999*VLOOKUP(F999,Tb_ProjectKosten[],MATCH(Tb_ProjectKosten[[#Headers],[Forfat_Percentage]],Tb_ProjectKosten[#Headers],0),0),2),AND(F999="Arbeidskosten",G999&lt;&gt;""),IFERROR(ROUND(V999*VLOOKUP(G999,Tb_KostenTypen[],3,0)*VLOOKUP(F999,Tb_ProjectKosten[],MATCH(Tb_ProjectKosten[[#Headers],[Forfat_Percentage]],Tb_ProjectKosten[#Headers],0),0),2),""),V999 &lt;=0,0),"")</f>
        <v/>
      </c>
      <c r="Y999" s="262"/>
      <c r="Z999" s="49"/>
      <c r="AA999" s="37" t="str" cm="1">
        <f t="array" ref="AA999">IFERROR(IF(INDEX(SubsidieTabel!$Q$1:$T$9,MATCH($F999,SubsidieTabel!$Q$1:$Q$9,0),IFERROR(MATCH(Methode_Keuze,SubsidieTabel!$Q$1:$T$1,0),2))&lt;&gt;1=TRUE,"ja",""),"")</f>
        <v/>
      </c>
    </row>
    <row r="1000" spans="1:27" ht="15" customHeight="1" x14ac:dyDescent="0.25">
      <c r="A1000" s="87"/>
      <c r="B1000" s="219" t="str">
        <f>IF(A1000&lt;&gt;"",_xlfn.MAXIFS($B$1:B999,$A$1:A999,A1000)+1,"")</f>
        <v/>
      </c>
      <c r="C1000" s="50"/>
      <c r="D1000" s="50"/>
      <c r="E1000" s="50"/>
      <c r="F1000" s="50"/>
      <c r="G1000" s="283"/>
      <c r="H1000" s="296"/>
      <c r="I1000" s="295"/>
      <c r="J1000" s="295"/>
      <c r="K1000" s="202"/>
      <c r="L1000" s="202"/>
      <c r="M1000" s="91" t="str">
        <f>IFERROR(VLOOKUP(H1000,Lijsten!$H$1:$I$100,2,0),"")</f>
        <v/>
      </c>
      <c r="N1000" s="91" t="str" cm="1">
        <f t="array" ref="N1000">IFERROR(_xlfn.IFS(AND(LEFT(F1000,6)="Arbeid",RIGHT(F1000,3)&lt;&gt;"IKS"),IFERROR(VLOOKUP($G1000,Tb_KostenTypen[],2,0),"tarief"),RIGHT(F1000,3)="IKS","Uurtarief",LEFT(F1000,6)="Arbeid","Uurtarief",AND(LEFT(F1000,8)="Bijdrage",RIGHT(F1000,15)="(vrijwilligers)"),"Vast tarief"),"")</f>
        <v/>
      </c>
      <c r="O1000" s="92"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tarief",IF(LEFT(F1000,8)="Bijdrage",VLOOKUP($F1000,Tb_KostenTypen[],MATCH(Methode_Keuze,Tb_KostenTypen[#Headers],0),0),VLOOKUP($G1000,Lijsten!L:O,4,0))),""),"")</f>
        <v/>
      </c>
      <c r="P1000" s="92"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tarief",IF(LEFT(F1000,8)="Bijdrage",VLOOKUP($F1000,Tb_KostenTypen[],MATCH(Methode_Keuze,Tb_KostenTypen[#Headers],0),0),VLOOKUP($G1000,Lijsten!L:O,4,0))),""),"")</f>
        <v/>
      </c>
      <c r="Q1000" s="50"/>
      <c r="R1000" s="50"/>
      <c r="S1000" s="83"/>
      <c r="T1000" s="51"/>
      <c r="U1000" s="4" t="str" cm="1">
        <f t="array" ref="U1000">IF(AA1000&lt;&gt;"ja",_xlfn.IFNA(_xlfn.IFS(AND(O1000&lt;&gt;"",F1000&lt;&gt;"",RIGHT($N1000,6)="tarief"),O1000*Q1000,S1000&gt;0,IF(F1000&lt;&gt;"",S1000,"")),""),"")</f>
        <v/>
      </c>
      <c r="V1000" s="4" t="str" cm="1">
        <f t="array" ref="V1000">IF(AA1000&lt;&gt;"ja",_xlfn.IFNA(_xlfn.IFS(AND(P1000&lt;&gt;"",R1000&lt;&gt;"",RIGHT($N1000,6)="tarief"),P1000*R1000,T1000&gt;0,T1000),""),"")</f>
        <v/>
      </c>
      <c r="W1000" s="4" t="str" cm="1">
        <f t="array" ref="W1000">IFERROR(_xlfn.IFS(OR(F1000="",LEFT(Methode_Keuze,4)="Geen"),"",AND(U1000&lt;&gt;"",F1000&lt;&gt;"Arbeidskosten"),ROUND(U1000*VLOOKUP(F1000,Tb_ProjectKosten[],MATCH(Tb_ProjectKosten[[#Headers],[Forfat_Percentage]],Tb_ProjectKosten[#Headers],0),0),2),AND(F1000="Arbeidskosten",G1000&lt;&gt;""),IFERROR(ROUND(U1000*VLOOKUP(G1000,Tb_KostenTypen[],3,0)*VLOOKUP(F1000,Tb_ProjectKosten[],MATCH(Tb_ProjectKosten[[#Headers],[Forfat_Percentage]],Tb_ProjectKosten[#Headers],0),0),2),""),U1000 &lt;=0,0),"")</f>
        <v/>
      </c>
      <c r="X1000" s="4" t="str" cm="1">
        <f t="array" ref="X1000">IFERROR(_xlfn.IFS(OR(F1000="",LEFT(Methode_Keuze,4)="Geen"),"",AND(V1000&lt;&gt;"",F1000&lt;&gt;"Arbeidskosten"),ROUND(V1000*VLOOKUP(F1000,Tb_ProjectKosten[],MATCH(Tb_ProjectKosten[[#Headers],[Forfat_Percentage]],Tb_ProjectKosten[#Headers],0),0),2),AND(F1000="Arbeidskosten",G1000&lt;&gt;""),IFERROR(ROUND(V1000*VLOOKUP(G1000,Tb_KostenTypen[],3,0)*VLOOKUP(F1000,Tb_ProjectKosten[],MATCH(Tb_ProjectKosten[[#Headers],[Forfat_Percentage]],Tb_ProjectKosten[#Headers],0),0),2),""),V1000 &lt;=0,0),"")</f>
        <v/>
      </c>
      <c r="Y1000" s="262"/>
      <c r="Z1000" s="49"/>
      <c r="AA1000" s="37" t="str" cm="1">
        <f t="array" ref="AA1000">IFERROR(IF(INDEX(SubsidieTabel!$Q$1:$T$9,MATCH($F1000,SubsidieTabel!$Q$1:$Q$9,0),IFERROR(MATCH(Methode_Keuze,SubsidieTabel!$Q$1:$T$1,0),2))&lt;&gt;1=TRUE,"ja",""),"")</f>
        <v/>
      </c>
    </row>
    <row r="1001" spans="1:27" ht="15" customHeight="1" x14ac:dyDescent="0.25">
      <c r="A1001" s="87"/>
      <c r="B1001" s="219" t="str">
        <f>IF(A1001&lt;&gt;"",_xlfn.MAXIFS($B$1:B1000,$A$1:A1000,A1001)+1,"")</f>
        <v/>
      </c>
      <c r="C1001" s="50"/>
      <c r="D1001" s="50"/>
      <c r="E1001" s="50"/>
      <c r="F1001" s="50"/>
      <c r="G1001" s="283"/>
      <c r="H1001" s="296"/>
      <c r="I1001" s="295"/>
      <c r="J1001" s="295"/>
      <c r="K1001" s="202"/>
      <c r="L1001" s="202"/>
      <c r="M1001" s="91" t="str">
        <f>IFERROR(VLOOKUP(H1001,Lijsten!$H$1:$I$100,2,0),"")</f>
        <v/>
      </c>
      <c r="N1001" s="91" t="str" cm="1">
        <f t="array" ref="N1001">IFERROR(_xlfn.IFS(AND(LEFT(F1001,6)="Arbeid",RIGHT(F1001,3)&lt;&gt;"IKS"),IFERROR(VLOOKUP($G1001,Tb_KostenTypen[],2,0),"tarief"),RIGHT(F1001,3)="IKS","Uurtarief",LEFT(F1001,6)="Arbeid","Uurtarief",AND(LEFT(F1001,8)="Bijdrage",RIGHT(F1001,15)="(vrijwilligers)"),"Vast tarief"),"")</f>
        <v/>
      </c>
      <c r="O1001" s="92"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tarief",IF(LEFT(F1001,8)="Bijdrage",VLOOKUP($F1001,Tb_KostenTypen[],MATCH(Methode_Keuze,Tb_KostenTypen[#Headers],0),0),VLOOKUP($G1001,Lijsten!L:O,4,0))),""),"")</f>
        <v/>
      </c>
      <c r="P1001" s="92"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tarief",IF(LEFT(F1001,8)="Bijdrage",VLOOKUP($F1001,Tb_KostenTypen[],MATCH(Methode_Keuze,Tb_KostenTypen[#Headers],0),0),VLOOKUP($G1001,Lijsten!L:O,4,0))),""),"")</f>
        <v/>
      </c>
      <c r="Q1001" s="50"/>
      <c r="R1001" s="50"/>
      <c r="S1001" s="83"/>
      <c r="T1001" s="51"/>
      <c r="U1001" s="4" t="str" cm="1">
        <f t="array" ref="U1001">IF(AA1001&lt;&gt;"ja",_xlfn.IFNA(_xlfn.IFS(AND(O1001&lt;&gt;"",F1001&lt;&gt;"",RIGHT($N1001,6)="tarief"),O1001*Q1001,S1001&gt;0,IF(F1001&lt;&gt;"",S1001,"")),""),"")</f>
        <v/>
      </c>
      <c r="V1001" s="4" t="str" cm="1">
        <f t="array" ref="V1001">IF(AA1001&lt;&gt;"ja",_xlfn.IFNA(_xlfn.IFS(AND(P1001&lt;&gt;"",R1001&lt;&gt;"",RIGHT($N1001,6)="tarief"),P1001*R1001,T1001&gt;0,T1001),""),"")</f>
        <v/>
      </c>
      <c r="W1001" s="4" t="str" cm="1">
        <f t="array" ref="W1001">IFERROR(_xlfn.IFS(OR(F1001="",LEFT(Methode_Keuze,4)="Geen"),"",AND(U1001&lt;&gt;"",F1001&lt;&gt;"Arbeidskosten"),ROUND(U1001*VLOOKUP(F1001,Tb_ProjectKosten[],MATCH(Tb_ProjectKosten[[#Headers],[Forfat_Percentage]],Tb_ProjectKosten[#Headers],0),0),2),AND(F1001="Arbeidskosten",G1001&lt;&gt;""),IFERROR(ROUND(U1001*VLOOKUP(G1001,Tb_KostenTypen[],3,0)*VLOOKUP(F1001,Tb_ProjectKosten[],MATCH(Tb_ProjectKosten[[#Headers],[Forfat_Percentage]],Tb_ProjectKosten[#Headers],0),0),2),""),U1001 &lt;=0,0),"")</f>
        <v/>
      </c>
      <c r="X1001" s="4" t="str" cm="1">
        <f t="array" ref="X1001">IFERROR(_xlfn.IFS(OR(F1001="",LEFT(Methode_Keuze,4)="Geen"),"",AND(V1001&lt;&gt;"",F1001&lt;&gt;"Arbeidskosten"),ROUND(V1001*VLOOKUP(F1001,Tb_ProjectKosten[],MATCH(Tb_ProjectKosten[[#Headers],[Forfat_Percentage]],Tb_ProjectKosten[#Headers],0),0),2),AND(F1001="Arbeidskosten",G1001&lt;&gt;""),IFERROR(ROUND(V1001*VLOOKUP(G1001,Tb_KostenTypen[],3,0)*VLOOKUP(F1001,Tb_ProjectKosten[],MATCH(Tb_ProjectKosten[[#Headers],[Forfat_Percentage]],Tb_ProjectKosten[#Headers],0),0),2),""),V1001 &lt;=0,0),"")</f>
        <v/>
      </c>
      <c r="Y1001" s="262"/>
      <c r="Z1001" s="49"/>
      <c r="AA1001" s="37" t="str" cm="1">
        <f t="array" ref="AA1001">IFERROR(IF(INDEX(SubsidieTabel!$Q$1:$T$9,MATCH($F1001,SubsidieTabel!$Q$1:$Q$9,0),IFERROR(MATCH(Methode_Keuze,SubsidieTabel!$Q$1:$T$1,0),2))&lt;&gt;1=TRUE,"ja",""),"")</f>
        <v/>
      </c>
    </row>
    <row r="1002" spans="1:27" ht="15" customHeight="1" x14ac:dyDescent="0.25">
      <c r="A1002" s="87"/>
      <c r="B1002" s="219" t="str">
        <f>IF(A1002&lt;&gt;"",_xlfn.MAXIFS($B$1:B1001,$A$1:A1001,A1002)+1,"")</f>
        <v/>
      </c>
      <c r="C1002" s="50"/>
      <c r="D1002" s="50"/>
      <c r="E1002" s="50"/>
      <c r="F1002" s="50"/>
      <c r="G1002" s="283"/>
      <c r="H1002" s="296"/>
      <c r="I1002" s="295"/>
      <c r="J1002" s="295"/>
      <c r="K1002" s="202"/>
      <c r="L1002" s="202"/>
      <c r="M1002" s="91" t="str">
        <f>IFERROR(VLOOKUP(H1002,Lijsten!$H$1:$I$100,2,0),"")</f>
        <v/>
      </c>
      <c r="N1002" s="91" t="str" cm="1">
        <f t="array" ref="N1002">IFERROR(_xlfn.IFS(AND(LEFT(F1002,6)="Arbeid",RIGHT(F1002,3)&lt;&gt;"IKS"),IFERROR(VLOOKUP($G1002,Tb_KostenTypen[],2,0),"tarief"),RIGHT(F1002,3)="IKS","Uurtarief",LEFT(F1002,6)="Arbeid","Uurtarief",AND(LEFT(F1002,8)="Bijdrage",RIGHT(F1002,15)="(vrijwilligers)"),"Vast tarief"),"")</f>
        <v/>
      </c>
      <c r="O1002" s="92"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tarief",IF(LEFT(F1002,8)="Bijdrage",VLOOKUP($F1002,Tb_KostenTypen[],MATCH(Methode_Keuze,Tb_KostenTypen[#Headers],0),0),VLOOKUP($G1002,Lijsten!L:O,4,0))),""),"")</f>
        <v/>
      </c>
      <c r="P1002" s="92"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tarief",IF(LEFT(F1002,8)="Bijdrage",VLOOKUP($F1002,Tb_KostenTypen[],MATCH(Methode_Keuze,Tb_KostenTypen[#Headers],0),0),VLOOKUP($G1002,Lijsten!L:O,4,0))),""),"")</f>
        <v/>
      </c>
      <c r="Q1002" s="50"/>
      <c r="R1002" s="50"/>
      <c r="S1002" s="83"/>
      <c r="T1002" s="51"/>
      <c r="U1002" s="4" t="str" cm="1">
        <f t="array" ref="U1002">IF(AA1002&lt;&gt;"ja",_xlfn.IFNA(_xlfn.IFS(AND(O1002&lt;&gt;"",F1002&lt;&gt;"",RIGHT($N1002,6)="tarief"),O1002*Q1002,S1002&gt;0,IF(F1002&lt;&gt;"",S1002,"")),""),"")</f>
        <v/>
      </c>
      <c r="V1002" s="4" t="str" cm="1">
        <f t="array" ref="V1002">IF(AA1002&lt;&gt;"ja",_xlfn.IFNA(_xlfn.IFS(AND(P1002&lt;&gt;"",R1002&lt;&gt;"",RIGHT($N1002,6)="tarief"),P1002*R1002,T1002&gt;0,T1002),""),"")</f>
        <v/>
      </c>
      <c r="W1002" s="4" t="str" cm="1">
        <f t="array" ref="W1002">IFERROR(_xlfn.IFS(OR(F1002="",LEFT(Methode_Keuze,4)="Geen"),"",AND(U1002&lt;&gt;"",F1002&lt;&gt;"Arbeidskosten"),ROUND(U1002*VLOOKUP(F1002,Tb_ProjectKosten[],MATCH(Tb_ProjectKosten[[#Headers],[Forfat_Percentage]],Tb_ProjectKosten[#Headers],0),0),2),AND(F1002="Arbeidskosten",G1002&lt;&gt;""),IFERROR(ROUND(U1002*VLOOKUP(G1002,Tb_KostenTypen[],3,0)*VLOOKUP(F1002,Tb_ProjectKosten[],MATCH(Tb_ProjectKosten[[#Headers],[Forfat_Percentage]],Tb_ProjectKosten[#Headers],0),0),2),""),U1002 &lt;=0,0),"")</f>
        <v/>
      </c>
      <c r="X1002" s="4" t="str" cm="1">
        <f t="array" ref="X1002">IFERROR(_xlfn.IFS(OR(F1002="",LEFT(Methode_Keuze,4)="Geen"),"",AND(V1002&lt;&gt;"",F1002&lt;&gt;"Arbeidskosten"),ROUND(V1002*VLOOKUP(F1002,Tb_ProjectKosten[],MATCH(Tb_ProjectKosten[[#Headers],[Forfat_Percentage]],Tb_ProjectKosten[#Headers],0),0),2),AND(F1002="Arbeidskosten",G1002&lt;&gt;""),IFERROR(ROUND(V1002*VLOOKUP(G1002,Tb_KostenTypen[],3,0)*VLOOKUP(F1002,Tb_ProjectKosten[],MATCH(Tb_ProjectKosten[[#Headers],[Forfat_Percentage]],Tb_ProjectKosten[#Headers],0),0),2),""),V1002 &lt;=0,0),"")</f>
        <v/>
      </c>
      <c r="Y1002" s="262"/>
      <c r="Z1002" s="49"/>
      <c r="AA1002" s="37" t="str" cm="1">
        <f t="array" ref="AA1002">IFERROR(IF(INDEX(SubsidieTabel!$Q$1:$T$9,MATCH($F1002,SubsidieTabel!$Q$1:$Q$9,0),IFERROR(MATCH(Methode_Keuze,SubsidieTabel!$Q$1:$T$1,0),2))&lt;&gt;1=TRUE,"ja",""),"")</f>
        <v/>
      </c>
    </row>
    <row r="1003" spans="1:27" ht="15" customHeight="1" x14ac:dyDescent="0.25">
      <c r="A1003" s="87"/>
      <c r="B1003" s="219" t="str">
        <f>IF(A1003&lt;&gt;"",_xlfn.MAXIFS($B$1:B1002,$A$1:A1002,A1003)+1,"")</f>
        <v/>
      </c>
      <c r="C1003" s="50"/>
      <c r="D1003" s="50"/>
      <c r="E1003" s="50"/>
      <c r="F1003" s="50"/>
      <c r="G1003" s="283"/>
      <c r="H1003" s="296"/>
      <c r="I1003" s="295"/>
      <c r="J1003" s="295"/>
      <c r="K1003" s="202"/>
      <c r="L1003" s="202"/>
      <c r="M1003" s="91" t="str">
        <f>IFERROR(VLOOKUP(H1003,Lijsten!$H$1:$I$100,2,0),"")</f>
        <v/>
      </c>
      <c r="N1003" s="91" t="str" cm="1">
        <f t="array" ref="N1003">IFERROR(_xlfn.IFS(AND(LEFT(F1003,6)="Arbeid",RIGHT(F1003,3)&lt;&gt;"IKS"),IFERROR(VLOOKUP($G1003,Tb_KostenTypen[],2,0),"tarief"),RIGHT(F1003,3)="IKS","Uurtarief",LEFT(F1003,6)="Arbeid","Uurtarief",AND(LEFT(F1003,8)="Bijdrage",RIGHT(F1003,15)="(vrijwilligers)"),"Vast tarief"),"")</f>
        <v/>
      </c>
      <c r="O1003" s="92"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tarief",IF(LEFT(F1003,8)="Bijdrage",VLOOKUP($F1003,Tb_KostenTypen[],MATCH(Methode_Keuze,Tb_KostenTypen[#Headers],0),0),VLOOKUP($G1003,Lijsten!L:O,4,0))),""),"")</f>
        <v/>
      </c>
      <c r="P1003" s="92"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tarief",IF(LEFT(F1003,8)="Bijdrage",VLOOKUP($F1003,Tb_KostenTypen[],MATCH(Methode_Keuze,Tb_KostenTypen[#Headers],0),0),VLOOKUP($G1003,Lijsten!L:O,4,0))),""),"")</f>
        <v/>
      </c>
      <c r="Q1003" s="50"/>
      <c r="R1003" s="50"/>
      <c r="S1003" s="83"/>
      <c r="T1003" s="51"/>
      <c r="U1003" s="4" t="str" cm="1">
        <f t="array" ref="U1003">IF(AA1003&lt;&gt;"ja",_xlfn.IFNA(_xlfn.IFS(AND(O1003&lt;&gt;"",F1003&lt;&gt;"",RIGHT($N1003,6)="tarief"),O1003*Q1003,S1003&gt;0,IF(F1003&lt;&gt;"",S1003,"")),""),"")</f>
        <v/>
      </c>
      <c r="V1003" s="4" t="str" cm="1">
        <f t="array" ref="V1003">IF(AA1003&lt;&gt;"ja",_xlfn.IFNA(_xlfn.IFS(AND(P1003&lt;&gt;"",R1003&lt;&gt;"",RIGHT($N1003,6)="tarief"),P1003*R1003,T1003&gt;0,T1003),""),"")</f>
        <v/>
      </c>
      <c r="W1003" s="4" t="str" cm="1">
        <f t="array" ref="W1003">IFERROR(_xlfn.IFS(OR(F1003="",LEFT(Methode_Keuze,4)="Geen"),"",AND(U1003&lt;&gt;"",F1003&lt;&gt;"Arbeidskosten"),ROUND(U1003*VLOOKUP(F1003,Tb_ProjectKosten[],MATCH(Tb_ProjectKosten[[#Headers],[Forfat_Percentage]],Tb_ProjectKosten[#Headers],0),0),2),AND(F1003="Arbeidskosten",G1003&lt;&gt;""),IFERROR(ROUND(U1003*VLOOKUP(G1003,Tb_KostenTypen[],3,0)*VLOOKUP(F1003,Tb_ProjectKosten[],MATCH(Tb_ProjectKosten[[#Headers],[Forfat_Percentage]],Tb_ProjectKosten[#Headers],0),0),2),""),U1003 &lt;=0,0),"")</f>
        <v/>
      </c>
      <c r="X1003" s="4" t="str" cm="1">
        <f t="array" ref="X1003">IFERROR(_xlfn.IFS(OR(F1003="",LEFT(Methode_Keuze,4)="Geen"),"",AND(V1003&lt;&gt;"",F1003&lt;&gt;"Arbeidskosten"),ROUND(V1003*VLOOKUP(F1003,Tb_ProjectKosten[],MATCH(Tb_ProjectKosten[[#Headers],[Forfat_Percentage]],Tb_ProjectKosten[#Headers],0),0),2),AND(F1003="Arbeidskosten",G1003&lt;&gt;""),IFERROR(ROUND(V1003*VLOOKUP(G1003,Tb_KostenTypen[],3,0)*VLOOKUP(F1003,Tb_ProjectKosten[],MATCH(Tb_ProjectKosten[[#Headers],[Forfat_Percentage]],Tb_ProjectKosten[#Headers],0),0),2),""),V1003 &lt;=0,0),"")</f>
        <v/>
      </c>
      <c r="Y1003" s="262"/>
      <c r="Z1003" s="49"/>
      <c r="AA1003" s="37" t="str" cm="1">
        <f t="array" ref="AA1003">IFERROR(IF(INDEX(SubsidieTabel!$Q$1:$T$9,MATCH($F1003,SubsidieTabel!$Q$1:$Q$9,0),IFERROR(MATCH(Methode_Keuze,SubsidieTabel!$Q$1:$T$1,0),2))&lt;&gt;1=TRUE,"ja",""),"")</f>
        <v/>
      </c>
    </row>
    <row r="1004" spans="1:27" ht="15" customHeight="1" x14ac:dyDescent="0.25">
      <c r="A1004" s="87"/>
      <c r="B1004" s="219" t="str">
        <f>IF(A1004&lt;&gt;"",_xlfn.MAXIFS($B$1:B1003,$A$1:A1003,A1004)+1,"")</f>
        <v/>
      </c>
      <c r="C1004" s="50"/>
      <c r="D1004" s="50"/>
      <c r="E1004" s="50"/>
      <c r="F1004" s="50"/>
      <c r="G1004" s="283"/>
      <c r="H1004" s="296"/>
      <c r="I1004" s="295"/>
      <c r="J1004" s="295"/>
      <c r="K1004" s="202"/>
      <c r="L1004" s="202"/>
      <c r="M1004" s="91" t="str">
        <f>IFERROR(VLOOKUP(H1004,Lijsten!$H$1:$I$100,2,0),"")</f>
        <v/>
      </c>
      <c r="N1004" s="91" t="str" cm="1">
        <f t="array" ref="N1004">IFERROR(_xlfn.IFS(AND(LEFT(F1004,6)="Arbeid",RIGHT(F1004,3)&lt;&gt;"IKS"),IFERROR(VLOOKUP($G1004,Tb_KostenTypen[],2,0),"tarief"),RIGHT(F1004,3)="IKS","Uurtarief",LEFT(F1004,6)="Arbeid","Uurtarief",AND(LEFT(F1004,8)="Bijdrage",RIGHT(F1004,15)="(vrijwilligers)"),"Vast tarief"),"")</f>
        <v/>
      </c>
      <c r="O1004" s="92"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tarief",IF(LEFT(F1004,8)="Bijdrage",VLOOKUP($F1004,Tb_KostenTypen[],MATCH(Methode_Keuze,Tb_KostenTypen[#Headers],0),0),VLOOKUP($G1004,Lijsten!L:O,4,0))),""),"")</f>
        <v/>
      </c>
      <c r="P1004" s="92"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tarief",IF(LEFT(F1004,8)="Bijdrage",VLOOKUP($F1004,Tb_KostenTypen[],MATCH(Methode_Keuze,Tb_KostenTypen[#Headers],0),0),VLOOKUP($G1004,Lijsten!L:O,4,0))),""),"")</f>
        <v/>
      </c>
      <c r="Q1004" s="50"/>
      <c r="R1004" s="50"/>
      <c r="S1004" s="83"/>
      <c r="T1004" s="51"/>
      <c r="U1004" s="4" t="str" cm="1">
        <f t="array" ref="U1004">IF(AA1004&lt;&gt;"ja",_xlfn.IFNA(_xlfn.IFS(AND(O1004&lt;&gt;"",F1004&lt;&gt;"",RIGHT($N1004,6)="tarief"),O1004*Q1004,S1004&gt;0,IF(F1004&lt;&gt;"",S1004,"")),""),"")</f>
        <v/>
      </c>
      <c r="V1004" s="4" t="str" cm="1">
        <f t="array" ref="V1004">IF(AA1004&lt;&gt;"ja",_xlfn.IFNA(_xlfn.IFS(AND(P1004&lt;&gt;"",R1004&lt;&gt;"",RIGHT($N1004,6)="tarief"),P1004*R1004,T1004&gt;0,T1004),""),"")</f>
        <v/>
      </c>
      <c r="W1004" s="4" t="str" cm="1">
        <f t="array" ref="W1004">IFERROR(_xlfn.IFS(OR(F1004="",LEFT(Methode_Keuze,4)="Geen"),"",AND(U1004&lt;&gt;"",F1004&lt;&gt;"Arbeidskosten"),ROUND(U1004*VLOOKUP(F1004,Tb_ProjectKosten[],MATCH(Tb_ProjectKosten[[#Headers],[Forfat_Percentage]],Tb_ProjectKosten[#Headers],0),0),2),AND(F1004="Arbeidskosten",G1004&lt;&gt;""),IFERROR(ROUND(U1004*VLOOKUP(G1004,Tb_KostenTypen[],3,0)*VLOOKUP(F1004,Tb_ProjectKosten[],MATCH(Tb_ProjectKosten[[#Headers],[Forfat_Percentage]],Tb_ProjectKosten[#Headers],0),0),2),""),U1004 &lt;=0,0),"")</f>
        <v/>
      </c>
      <c r="X1004" s="4" t="str" cm="1">
        <f t="array" ref="X1004">IFERROR(_xlfn.IFS(OR(F1004="",LEFT(Methode_Keuze,4)="Geen"),"",AND(V1004&lt;&gt;"",F1004&lt;&gt;"Arbeidskosten"),ROUND(V1004*VLOOKUP(F1004,Tb_ProjectKosten[],MATCH(Tb_ProjectKosten[[#Headers],[Forfat_Percentage]],Tb_ProjectKosten[#Headers],0),0),2),AND(F1004="Arbeidskosten",G1004&lt;&gt;""),IFERROR(ROUND(V1004*VLOOKUP(G1004,Tb_KostenTypen[],3,0)*VLOOKUP(F1004,Tb_ProjectKosten[],MATCH(Tb_ProjectKosten[[#Headers],[Forfat_Percentage]],Tb_ProjectKosten[#Headers],0),0),2),""),V1004 &lt;=0,0),"")</f>
        <v/>
      </c>
      <c r="Y1004" s="262"/>
      <c r="Z1004" s="49"/>
      <c r="AA1004" s="37" t="str" cm="1">
        <f t="array" ref="AA1004">IFERROR(IF(INDEX(SubsidieTabel!$Q$1:$T$9,MATCH($F1004,SubsidieTabel!$Q$1:$Q$9,0),IFERROR(MATCH(Methode_Keuze,SubsidieTabel!$Q$1:$T$1,0),2))&lt;&gt;1=TRUE,"ja",""),"")</f>
        <v/>
      </c>
    </row>
    <row r="1005" spans="1:27" ht="15" customHeight="1" x14ac:dyDescent="0.25">
      <c r="A1005" s="87"/>
      <c r="B1005" s="219" t="str">
        <f>IF(A1005&lt;&gt;"",_xlfn.MAXIFS($B$1:B1004,$A$1:A1004,A1005)+1,"")</f>
        <v/>
      </c>
      <c r="C1005" s="50"/>
      <c r="D1005" s="50"/>
      <c r="E1005" s="50"/>
      <c r="F1005" s="50"/>
      <c r="G1005" s="283"/>
      <c r="H1005" s="296"/>
      <c r="I1005" s="295"/>
      <c r="J1005" s="295"/>
      <c r="K1005" s="202"/>
      <c r="L1005" s="202"/>
      <c r="M1005" s="91" t="str">
        <f>IFERROR(VLOOKUP(H1005,Lijsten!$H$1:$I$100,2,0),"")</f>
        <v/>
      </c>
      <c r="N1005" s="91" t="str" cm="1">
        <f t="array" ref="N1005">IFERROR(_xlfn.IFS(AND(LEFT(F1005,6)="Arbeid",RIGHT(F1005,3)&lt;&gt;"IKS"),IFERROR(VLOOKUP($G1005,Tb_KostenTypen[],2,0),"tarief"),RIGHT(F1005,3)="IKS","Uurtarief",LEFT(F1005,6)="Arbeid","Uurtarief",AND(LEFT(F1005,8)="Bijdrage",RIGHT(F1005,15)="(vrijwilligers)"),"Vast tarief"),"")</f>
        <v/>
      </c>
      <c r="O1005" s="92"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tarief",IF(LEFT(F1005,8)="Bijdrage",VLOOKUP($F1005,Tb_KostenTypen[],MATCH(Methode_Keuze,Tb_KostenTypen[#Headers],0),0),VLOOKUP($G1005,Lijsten!L:O,4,0))),""),"")</f>
        <v/>
      </c>
      <c r="P1005" s="92"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tarief",IF(LEFT(F1005,8)="Bijdrage",VLOOKUP($F1005,Tb_KostenTypen[],MATCH(Methode_Keuze,Tb_KostenTypen[#Headers],0),0),VLOOKUP($G1005,Lijsten!L:O,4,0))),""),"")</f>
        <v/>
      </c>
      <c r="Q1005" s="50"/>
      <c r="R1005" s="50"/>
      <c r="S1005" s="83"/>
      <c r="T1005" s="51"/>
      <c r="U1005" s="4" t="str" cm="1">
        <f t="array" ref="U1005">IF(AA1005&lt;&gt;"ja",_xlfn.IFNA(_xlfn.IFS(AND(O1005&lt;&gt;"",F1005&lt;&gt;"",RIGHT($N1005,6)="tarief"),O1005*Q1005,S1005&gt;0,IF(F1005&lt;&gt;"",S1005,"")),""),"")</f>
        <v/>
      </c>
      <c r="V1005" s="4" t="str" cm="1">
        <f t="array" ref="V1005">IF(AA1005&lt;&gt;"ja",_xlfn.IFNA(_xlfn.IFS(AND(P1005&lt;&gt;"",R1005&lt;&gt;"",RIGHT($N1005,6)="tarief"),P1005*R1005,T1005&gt;0,T1005),""),"")</f>
        <v/>
      </c>
      <c r="W1005" s="4" t="str" cm="1">
        <f t="array" ref="W1005">IFERROR(_xlfn.IFS(OR(F1005="",LEFT(Methode_Keuze,4)="Geen"),"",AND(U1005&lt;&gt;"",F1005&lt;&gt;"Arbeidskosten"),ROUND(U1005*VLOOKUP(F1005,Tb_ProjectKosten[],MATCH(Tb_ProjectKosten[[#Headers],[Forfat_Percentage]],Tb_ProjectKosten[#Headers],0),0),2),AND(F1005="Arbeidskosten",G1005&lt;&gt;""),IFERROR(ROUND(U1005*VLOOKUP(G1005,Tb_KostenTypen[],3,0)*VLOOKUP(F1005,Tb_ProjectKosten[],MATCH(Tb_ProjectKosten[[#Headers],[Forfat_Percentage]],Tb_ProjectKosten[#Headers],0),0),2),""),U1005 &lt;=0,0),"")</f>
        <v/>
      </c>
      <c r="X1005" s="4" t="str" cm="1">
        <f t="array" ref="X1005">IFERROR(_xlfn.IFS(OR(F1005="",LEFT(Methode_Keuze,4)="Geen"),"",AND(V1005&lt;&gt;"",F1005&lt;&gt;"Arbeidskosten"),ROUND(V1005*VLOOKUP(F1005,Tb_ProjectKosten[],MATCH(Tb_ProjectKosten[[#Headers],[Forfat_Percentage]],Tb_ProjectKosten[#Headers],0),0),2),AND(F1005="Arbeidskosten",G1005&lt;&gt;""),IFERROR(ROUND(V1005*VLOOKUP(G1005,Tb_KostenTypen[],3,0)*VLOOKUP(F1005,Tb_ProjectKosten[],MATCH(Tb_ProjectKosten[[#Headers],[Forfat_Percentage]],Tb_ProjectKosten[#Headers],0),0),2),""),V1005 &lt;=0,0),"")</f>
        <v/>
      </c>
      <c r="Y1005" s="262"/>
      <c r="Z1005" s="49"/>
      <c r="AA1005" s="37" t="str" cm="1">
        <f t="array" ref="AA1005">IFERROR(IF(INDEX(SubsidieTabel!$Q$1:$T$9,MATCH($F1005,SubsidieTabel!$Q$1:$Q$9,0),IFERROR(MATCH(Methode_Keuze,SubsidieTabel!$Q$1:$T$1,0),2))&lt;&gt;1=TRUE,"ja",""),"")</f>
        <v/>
      </c>
    </row>
    <row r="1006" spans="1:27" ht="15" customHeight="1" x14ac:dyDescent="0.25">
      <c r="A1006" s="87"/>
      <c r="B1006" s="219" t="str">
        <f>IF(A1006&lt;&gt;"",_xlfn.MAXIFS($B$1:B1005,$A$1:A1005,A1006)+1,"")</f>
        <v/>
      </c>
      <c r="C1006" s="50"/>
      <c r="D1006" s="50"/>
      <c r="E1006" s="50"/>
      <c r="F1006" s="50"/>
      <c r="G1006" s="283"/>
      <c r="H1006" s="296"/>
      <c r="I1006" s="295"/>
      <c r="J1006" s="295"/>
      <c r="K1006" s="202"/>
      <c r="L1006" s="202"/>
      <c r="M1006" s="91" t="str">
        <f>IFERROR(VLOOKUP(H1006,Lijsten!$H$1:$I$100,2,0),"")</f>
        <v/>
      </c>
      <c r="N1006" s="91" t="str" cm="1">
        <f t="array" ref="N1006">IFERROR(_xlfn.IFS(AND(LEFT(F1006,6)="Arbeid",RIGHT(F1006,3)&lt;&gt;"IKS"),IFERROR(VLOOKUP($G1006,Tb_KostenTypen[],2,0),"tarief"),RIGHT(F1006,3)="IKS","Uurtarief",LEFT(F1006,6)="Arbeid","Uurtarief",AND(LEFT(F1006,8)="Bijdrage",RIGHT(F1006,15)="(vrijwilligers)"),"Vast tarief"),"")</f>
        <v/>
      </c>
      <c r="O1006" s="92"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tarief",IF(LEFT(F1006,8)="Bijdrage",VLOOKUP($F1006,Tb_KostenTypen[],MATCH(Methode_Keuze,Tb_KostenTypen[#Headers],0),0),VLOOKUP($G1006,Lijsten!L:O,4,0))),""),"")</f>
        <v/>
      </c>
      <c r="P1006" s="92"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tarief",IF(LEFT(F1006,8)="Bijdrage",VLOOKUP($F1006,Tb_KostenTypen[],MATCH(Methode_Keuze,Tb_KostenTypen[#Headers],0),0),VLOOKUP($G1006,Lijsten!L:O,4,0))),""),"")</f>
        <v/>
      </c>
      <c r="Q1006" s="50"/>
      <c r="R1006" s="50"/>
      <c r="S1006" s="83"/>
      <c r="T1006" s="51"/>
      <c r="U1006" s="4" t="str" cm="1">
        <f t="array" ref="U1006">IF(AA1006&lt;&gt;"ja",_xlfn.IFNA(_xlfn.IFS(AND(O1006&lt;&gt;"",F1006&lt;&gt;"",RIGHT($N1006,6)="tarief"),O1006*Q1006,S1006&gt;0,IF(F1006&lt;&gt;"",S1006,"")),""),"")</f>
        <v/>
      </c>
      <c r="V1006" s="4" t="str" cm="1">
        <f t="array" ref="V1006">IF(AA1006&lt;&gt;"ja",_xlfn.IFNA(_xlfn.IFS(AND(P1006&lt;&gt;"",R1006&lt;&gt;"",RIGHT($N1006,6)="tarief"),P1006*R1006,T1006&gt;0,T1006),""),"")</f>
        <v/>
      </c>
      <c r="W1006" s="4" t="str" cm="1">
        <f t="array" ref="W1006">IFERROR(_xlfn.IFS(OR(F1006="",LEFT(Methode_Keuze,4)="Geen"),"",AND(U1006&lt;&gt;"",F1006&lt;&gt;"Arbeidskosten"),ROUND(U1006*VLOOKUP(F1006,Tb_ProjectKosten[],MATCH(Tb_ProjectKosten[[#Headers],[Forfat_Percentage]],Tb_ProjectKosten[#Headers],0),0),2),AND(F1006="Arbeidskosten",G1006&lt;&gt;""),IFERROR(ROUND(U1006*VLOOKUP(G1006,Tb_KostenTypen[],3,0)*VLOOKUP(F1006,Tb_ProjectKosten[],MATCH(Tb_ProjectKosten[[#Headers],[Forfat_Percentage]],Tb_ProjectKosten[#Headers],0),0),2),""),U1006 &lt;=0,0),"")</f>
        <v/>
      </c>
      <c r="X1006" s="4" t="str" cm="1">
        <f t="array" ref="X1006">IFERROR(_xlfn.IFS(OR(F1006="",LEFT(Methode_Keuze,4)="Geen"),"",AND(V1006&lt;&gt;"",F1006&lt;&gt;"Arbeidskosten"),ROUND(V1006*VLOOKUP(F1006,Tb_ProjectKosten[],MATCH(Tb_ProjectKosten[[#Headers],[Forfat_Percentage]],Tb_ProjectKosten[#Headers],0),0),2),AND(F1006="Arbeidskosten",G1006&lt;&gt;""),IFERROR(ROUND(V1006*VLOOKUP(G1006,Tb_KostenTypen[],3,0)*VLOOKUP(F1006,Tb_ProjectKosten[],MATCH(Tb_ProjectKosten[[#Headers],[Forfat_Percentage]],Tb_ProjectKosten[#Headers],0),0),2),""),V1006 &lt;=0,0),"")</f>
        <v/>
      </c>
      <c r="Y1006" s="262"/>
      <c r="Z1006" s="49"/>
      <c r="AA1006" s="37" t="str" cm="1">
        <f t="array" ref="AA1006">IFERROR(IF(INDEX(SubsidieTabel!$Q$1:$T$9,MATCH($F1006,SubsidieTabel!$Q$1:$Q$9,0),IFERROR(MATCH(Methode_Keuze,SubsidieTabel!$Q$1:$T$1,0),2))&lt;&gt;1=TRUE,"ja",""),"")</f>
        <v/>
      </c>
    </row>
    <row r="1007" spans="1:27" ht="15" customHeight="1" x14ac:dyDescent="0.25">
      <c r="A1007" s="87"/>
      <c r="B1007" s="219" t="str">
        <f>IF(A1007&lt;&gt;"",_xlfn.MAXIFS($B$1:B1006,$A$1:A1006,A1007)+1,"")</f>
        <v/>
      </c>
      <c r="C1007" s="50"/>
      <c r="D1007" s="50"/>
      <c r="E1007" s="50"/>
      <c r="F1007" s="50"/>
      <c r="G1007" s="283"/>
      <c r="H1007" s="296"/>
      <c r="I1007" s="295"/>
      <c r="J1007" s="295"/>
      <c r="K1007" s="202"/>
      <c r="L1007" s="202"/>
      <c r="M1007" s="91" t="str">
        <f>IFERROR(VLOOKUP(H1007,Lijsten!$H$1:$I$100,2,0),"")</f>
        <v/>
      </c>
      <c r="N1007" s="91" t="str" cm="1">
        <f t="array" ref="N1007">IFERROR(_xlfn.IFS(AND(LEFT(F1007,6)="Arbeid",RIGHT(F1007,3)&lt;&gt;"IKS"),IFERROR(VLOOKUP($G1007,Tb_KostenTypen[],2,0),"tarief"),RIGHT(F1007,3)="IKS","Uurtarief",LEFT(F1007,6)="Arbeid","Uurtarief",AND(LEFT(F1007,8)="Bijdrage",RIGHT(F1007,15)="(vrijwilligers)"),"Vast tarief"),"")</f>
        <v/>
      </c>
      <c r="O1007" s="92"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tarief",IF(LEFT(F1007,8)="Bijdrage",VLOOKUP($F1007,Tb_KostenTypen[],MATCH(Methode_Keuze,Tb_KostenTypen[#Headers],0),0),VLOOKUP($G1007,Lijsten!L:O,4,0))),""),"")</f>
        <v/>
      </c>
      <c r="P1007" s="92"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tarief",IF(LEFT(F1007,8)="Bijdrage",VLOOKUP($F1007,Tb_KostenTypen[],MATCH(Methode_Keuze,Tb_KostenTypen[#Headers],0),0),VLOOKUP($G1007,Lijsten!L:O,4,0))),""),"")</f>
        <v/>
      </c>
      <c r="Q1007" s="50"/>
      <c r="R1007" s="50"/>
      <c r="S1007" s="83"/>
      <c r="T1007" s="51"/>
      <c r="U1007" s="4" t="str" cm="1">
        <f t="array" ref="U1007">IF(AA1007&lt;&gt;"ja",_xlfn.IFNA(_xlfn.IFS(AND(O1007&lt;&gt;"",F1007&lt;&gt;"",RIGHT($N1007,6)="tarief"),O1007*Q1007,S1007&gt;0,IF(F1007&lt;&gt;"",S1007,"")),""),"")</f>
        <v/>
      </c>
      <c r="V1007" s="4" t="str" cm="1">
        <f t="array" ref="V1007">IF(AA1007&lt;&gt;"ja",_xlfn.IFNA(_xlfn.IFS(AND(P1007&lt;&gt;"",R1007&lt;&gt;"",RIGHT($N1007,6)="tarief"),P1007*R1007,T1007&gt;0,T1007),""),"")</f>
        <v/>
      </c>
      <c r="W1007" s="4" t="str" cm="1">
        <f t="array" ref="W1007">IFERROR(_xlfn.IFS(OR(F1007="",LEFT(Methode_Keuze,4)="Geen"),"",AND(U1007&lt;&gt;"",F1007&lt;&gt;"Arbeidskosten"),ROUND(U1007*VLOOKUP(F1007,Tb_ProjectKosten[],MATCH(Tb_ProjectKosten[[#Headers],[Forfat_Percentage]],Tb_ProjectKosten[#Headers],0),0),2),AND(F1007="Arbeidskosten",G1007&lt;&gt;""),IFERROR(ROUND(U1007*VLOOKUP(G1007,Tb_KostenTypen[],3,0)*VLOOKUP(F1007,Tb_ProjectKosten[],MATCH(Tb_ProjectKosten[[#Headers],[Forfat_Percentage]],Tb_ProjectKosten[#Headers],0),0),2),""),U1007 &lt;=0,0),"")</f>
        <v/>
      </c>
      <c r="X1007" s="4" t="str" cm="1">
        <f t="array" ref="X1007">IFERROR(_xlfn.IFS(OR(F1007="",LEFT(Methode_Keuze,4)="Geen"),"",AND(V1007&lt;&gt;"",F1007&lt;&gt;"Arbeidskosten"),ROUND(V1007*VLOOKUP(F1007,Tb_ProjectKosten[],MATCH(Tb_ProjectKosten[[#Headers],[Forfat_Percentage]],Tb_ProjectKosten[#Headers],0),0),2),AND(F1007="Arbeidskosten",G1007&lt;&gt;""),IFERROR(ROUND(V1007*VLOOKUP(G1007,Tb_KostenTypen[],3,0)*VLOOKUP(F1007,Tb_ProjectKosten[],MATCH(Tb_ProjectKosten[[#Headers],[Forfat_Percentage]],Tb_ProjectKosten[#Headers],0),0),2),""),V1007 &lt;=0,0),"")</f>
        <v/>
      </c>
      <c r="Y1007" s="262"/>
      <c r="Z1007" s="49"/>
      <c r="AA1007" s="37" t="str" cm="1">
        <f t="array" ref="AA1007">IFERROR(IF(INDEX(SubsidieTabel!$Q$1:$T$9,MATCH($F1007,SubsidieTabel!$Q$1:$Q$9,0),IFERROR(MATCH(Methode_Keuze,SubsidieTabel!$Q$1:$T$1,0),2))&lt;&gt;1=TRUE,"ja",""),"")</f>
        <v/>
      </c>
    </row>
    <row r="1008" spans="1:27" ht="15" customHeight="1" x14ac:dyDescent="0.25">
      <c r="A1008" s="87"/>
      <c r="B1008" s="219" t="str">
        <f>IF(A1008&lt;&gt;"",_xlfn.MAXIFS($B$1:B1007,$A$1:A1007,A1008)+1,"")</f>
        <v/>
      </c>
      <c r="C1008" s="50"/>
      <c r="D1008" s="50"/>
      <c r="E1008" s="50"/>
      <c r="F1008" s="50"/>
      <c r="G1008" s="283"/>
      <c r="H1008" s="296"/>
      <c r="I1008" s="295"/>
      <c r="J1008" s="295"/>
      <c r="K1008" s="202"/>
      <c r="L1008" s="202"/>
      <c r="M1008" s="91" t="str">
        <f>IFERROR(VLOOKUP(H1008,Lijsten!$H$1:$I$100,2,0),"")</f>
        <v/>
      </c>
      <c r="N1008" s="91" t="str" cm="1">
        <f t="array" ref="N1008">IFERROR(_xlfn.IFS(AND(LEFT(F1008,6)="Arbeid",RIGHT(F1008,3)&lt;&gt;"IKS"),IFERROR(VLOOKUP($G1008,Tb_KostenTypen[],2,0),"tarief"),RIGHT(F1008,3)="IKS","Uurtarief",LEFT(F1008,6)="Arbeid","Uurtarief",AND(LEFT(F1008,8)="Bijdrage",RIGHT(F1008,15)="(vrijwilligers)"),"Vast tarief"),"")</f>
        <v/>
      </c>
      <c r="O1008" s="92"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tarief",IF(LEFT(F1008,8)="Bijdrage",VLOOKUP($F1008,Tb_KostenTypen[],MATCH(Methode_Keuze,Tb_KostenTypen[#Headers],0),0),VLOOKUP($G1008,Lijsten!L:O,4,0))),""),"")</f>
        <v/>
      </c>
      <c r="P1008" s="92"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tarief",IF(LEFT(F1008,8)="Bijdrage",VLOOKUP($F1008,Tb_KostenTypen[],MATCH(Methode_Keuze,Tb_KostenTypen[#Headers],0),0),VLOOKUP($G1008,Lijsten!L:O,4,0))),""),"")</f>
        <v/>
      </c>
      <c r="Q1008" s="50"/>
      <c r="R1008" s="50"/>
      <c r="S1008" s="83"/>
      <c r="T1008" s="51"/>
      <c r="U1008" s="4" t="str" cm="1">
        <f t="array" ref="U1008">IF(AA1008&lt;&gt;"ja",_xlfn.IFNA(_xlfn.IFS(AND(O1008&lt;&gt;"",F1008&lt;&gt;"",RIGHT($N1008,6)="tarief"),O1008*Q1008,S1008&gt;0,IF(F1008&lt;&gt;"",S1008,"")),""),"")</f>
        <v/>
      </c>
      <c r="V1008" s="4" t="str" cm="1">
        <f t="array" ref="V1008">IF(AA1008&lt;&gt;"ja",_xlfn.IFNA(_xlfn.IFS(AND(P1008&lt;&gt;"",R1008&lt;&gt;"",RIGHT($N1008,6)="tarief"),P1008*R1008,T1008&gt;0,T1008),""),"")</f>
        <v/>
      </c>
      <c r="W1008" s="4" t="str" cm="1">
        <f t="array" ref="W1008">IFERROR(_xlfn.IFS(OR(F1008="",LEFT(Methode_Keuze,4)="Geen"),"",AND(U1008&lt;&gt;"",F1008&lt;&gt;"Arbeidskosten"),ROUND(U1008*VLOOKUP(F1008,Tb_ProjectKosten[],MATCH(Tb_ProjectKosten[[#Headers],[Forfat_Percentage]],Tb_ProjectKosten[#Headers],0),0),2),AND(F1008="Arbeidskosten",G1008&lt;&gt;""),IFERROR(ROUND(U1008*VLOOKUP(G1008,Tb_KostenTypen[],3,0)*VLOOKUP(F1008,Tb_ProjectKosten[],MATCH(Tb_ProjectKosten[[#Headers],[Forfat_Percentage]],Tb_ProjectKosten[#Headers],0),0),2),""),U1008 &lt;=0,0),"")</f>
        <v/>
      </c>
      <c r="X1008" s="4" t="str" cm="1">
        <f t="array" ref="X1008">IFERROR(_xlfn.IFS(OR(F1008="",LEFT(Methode_Keuze,4)="Geen"),"",AND(V1008&lt;&gt;"",F1008&lt;&gt;"Arbeidskosten"),ROUND(V1008*VLOOKUP(F1008,Tb_ProjectKosten[],MATCH(Tb_ProjectKosten[[#Headers],[Forfat_Percentage]],Tb_ProjectKosten[#Headers],0),0),2),AND(F1008="Arbeidskosten",G1008&lt;&gt;""),IFERROR(ROUND(V1008*VLOOKUP(G1008,Tb_KostenTypen[],3,0)*VLOOKUP(F1008,Tb_ProjectKosten[],MATCH(Tb_ProjectKosten[[#Headers],[Forfat_Percentage]],Tb_ProjectKosten[#Headers],0),0),2),""),V1008 &lt;=0,0),"")</f>
        <v/>
      </c>
      <c r="Y1008" s="262"/>
      <c r="Z1008" s="49"/>
      <c r="AA1008" s="37" t="str" cm="1">
        <f t="array" ref="AA1008">IFERROR(IF(INDEX(SubsidieTabel!$Q$1:$T$9,MATCH($F1008,SubsidieTabel!$Q$1:$Q$9,0),IFERROR(MATCH(Methode_Keuze,SubsidieTabel!$Q$1:$T$1,0),2))&lt;&gt;1=TRUE,"ja",""),"")</f>
        <v/>
      </c>
    </row>
    <row r="1009" spans="1:27" ht="15" customHeight="1" x14ac:dyDescent="0.25">
      <c r="A1009" s="87"/>
      <c r="B1009" s="219" t="str">
        <f>IF(A1009&lt;&gt;"",_xlfn.MAXIFS($B$1:B1008,$A$1:A1008,A1009)+1,"")</f>
        <v/>
      </c>
      <c r="C1009" s="50"/>
      <c r="D1009" s="50"/>
      <c r="E1009" s="50"/>
      <c r="F1009" s="50"/>
      <c r="G1009" s="283"/>
      <c r="H1009" s="296"/>
      <c r="I1009" s="295"/>
      <c r="J1009" s="295"/>
      <c r="K1009" s="202"/>
      <c r="L1009" s="202"/>
      <c r="M1009" s="91" t="str">
        <f>IFERROR(VLOOKUP(H1009,Lijsten!$H$1:$I$100,2,0),"")</f>
        <v/>
      </c>
      <c r="N1009" s="91" t="str" cm="1">
        <f t="array" ref="N1009">IFERROR(_xlfn.IFS(AND(LEFT(F1009,6)="Arbeid",RIGHT(F1009,3)&lt;&gt;"IKS"),IFERROR(VLOOKUP($G1009,Tb_KostenTypen[],2,0),"tarief"),RIGHT(F1009,3)="IKS","Uurtarief",LEFT(F1009,6)="Arbeid","Uurtarief",AND(LEFT(F1009,8)="Bijdrage",RIGHT(F1009,15)="(vrijwilligers)"),"Vast tarief"),"")</f>
        <v/>
      </c>
      <c r="O1009" s="92"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tarief",IF(LEFT(F1009,8)="Bijdrage",VLOOKUP($F1009,Tb_KostenTypen[],MATCH(Methode_Keuze,Tb_KostenTypen[#Headers],0),0),VLOOKUP($G1009,Lijsten!L:O,4,0))),""),"")</f>
        <v/>
      </c>
      <c r="P1009" s="92"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tarief",IF(LEFT(F1009,8)="Bijdrage",VLOOKUP($F1009,Tb_KostenTypen[],MATCH(Methode_Keuze,Tb_KostenTypen[#Headers],0),0),VLOOKUP($G1009,Lijsten!L:O,4,0))),""),"")</f>
        <v/>
      </c>
      <c r="Q1009" s="50"/>
      <c r="R1009" s="50"/>
      <c r="S1009" s="83"/>
      <c r="T1009" s="51"/>
      <c r="U1009" s="4" t="str" cm="1">
        <f t="array" ref="U1009">IF(AA1009&lt;&gt;"ja",_xlfn.IFNA(_xlfn.IFS(AND(O1009&lt;&gt;"",F1009&lt;&gt;"",RIGHT($N1009,6)="tarief"),O1009*Q1009,S1009&gt;0,IF(F1009&lt;&gt;"",S1009,"")),""),"")</f>
        <v/>
      </c>
      <c r="V1009" s="4" t="str" cm="1">
        <f t="array" ref="V1009">IF(AA1009&lt;&gt;"ja",_xlfn.IFNA(_xlfn.IFS(AND(P1009&lt;&gt;"",R1009&lt;&gt;"",RIGHT($N1009,6)="tarief"),P1009*R1009,T1009&gt;0,T1009),""),"")</f>
        <v/>
      </c>
      <c r="W1009" s="4" t="str" cm="1">
        <f t="array" ref="W1009">IFERROR(_xlfn.IFS(OR(F1009="",LEFT(Methode_Keuze,4)="Geen"),"",AND(U1009&lt;&gt;"",F1009&lt;&gt;"Arbeidskosten"),ROUND(U1009*VLOOKUP(F1009,Tb_ProjectKosten[],MATCH(Tb_ProjectKosten[[#Headers],[Forfat_Percentage]],Tb_ProjectKosten[#Headers],0),0),2),AND(F1009="Arbeidskosten",G1009&lt;&gt;""),IFERROR(ROUND(U1009*VLOOKUP(G1009,Tb_KostenTypen[],3,0)*VLOOKUP(F1009,Tb_ProjectKosten[],MATCH(Tb_ProjectKosten[[#Headers],[Forfat_Percentage]],Tb_ProjectKosten[#Headers],0),0),2),""),U1009 &lt;=0,0),"")</f>
        <v/>
      </c>
      <c r="X1009" s="4" t="str" cm="1">
        <f t="array" ref="X1009">IFERROR(_xlfn.IFS(OR(F1009="",LEFT(Methode_Keuze,4)="Geen"),"",AND(V1009&lt;&gt;"",F1009&lt;&gt;"Arbeidskosten"),ROUND(V1009*VLOOKUP(F1009,Tb_ProjectKosten[],MATCH(Tb_ProjectKosten[[#Headers],[Forfat_Percentage]],Tb_ProjectKosten[#Headers],0),0),2),AND(F1009="Arbeidskosten",G1009&lt;&gt;""),IFERROR(ROUND(V1009*VLOOKUP(G1009,Tb_KostenTypen[],3,0)*VLOOKUP(F1009,Tb_ProjectKosten[],MATCH(Tb_ProjectKosten[[#Headers],[Forfat_Percentage]],Tb_ProjectKosten[#Headers],0),0),2),""),V1009 &lt;=0,0),"")</f>
        <v/>
      </c>
      <c r="Y1009" s="262"/>
      <c r="Z1009" s="49"/>
      <c r="AA1009" s="37" t="str" cm="1">
        <f t="array" ref="AA1009">IFERROR(IF(INDEX(SubsidieTabel!$Q$1:$T$9,MATCH($F1009,SubsidieTabel!$Q$1:$Q$9,0),IFERROR(MATCH(Methode_Keuze,SubsidieTabel!$Q$1:$T$1,0),2))&lt;&gt;1=TRUE,"ja",""),"")</f>
        <v/>
      </c>
    </row>
    <row r="1010" spans="1:27" ht="15" customHeight="1" x14ac:dyDescent="0.25">
      <c r="A1010" s="87"/>
      <c r="B1010" s="219" t="str">
        <f>IF(A1010&lt;&gt;"",_xlfn.MAXIFS($B$1:B1009,$A$1:A1009,A1010)+1,"")</f>
        <v/>
      </c>
      <c r="C1010" s="50"/>
      <c r="D1010" s="50"/>
      <c r="E1010" s="50"/>
      <c r="F1010" s="50"/>
      <c r="G1010" s="283"/>
      <c r="H1010" s="296"/>
      <c r="I1010" s="295"/>
      <c r="J1010" s="295"/>
      <c r="K1010" s="202"/>
      <c r="L1010" s="202"/>
      <c r="M1010" s="91" t="str">
        <f>IFERROR(VLOOKUP(H1010,Lijsten!$H$1:$I$100,2,0),"")</f>
        <v/>
      </c>
      <c r="N1010" s="91" t="str" cm="1">
        <f t="array" ref="N1010">IFERROR(_xlfn.IFS(AND(LEFT(F1010,6)="Arbeid",RIGHT(F1010,3)&lt;&gt;"IKS"),IFERROR(VLOOKUP($G1010,Tb_KostenTypen[],2,0),"tarief"),RIGHT(F1010,3)="IKS","Uurtarief",LEFT(F1010,6)="Arbeid","Uurtarief",AND(LEFT(F1010,8)="Bijdrage",RIGHT(F1010,15)="(vrijwilligers)"),"Vast tarief"),"")</f>
        <v/>
      </c>
      <c r="O1010" s="92"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tarief",IF(LEFT(F1010,8)="Bijdrage",VLOOKUP($F1010,Tb_KostenTypen[],MATCH(Methode_Keuze,Tb_KostenTypen[#Headers],0),0),VLOOKUP($G1010,Lijsten!L:O,4,0))),""),"")</f>
        <v/>
      </c>
      <c r="P1010" s="92"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tarief",IF(LEFT(F1010,8)="Bijdrage",VLOOKUP($F1010,Tb_KostenTypen[],MATCH(Methode_Keuze,Tb_KostenTypen[#Headers],0),0),VLOOKUP($G1010,Lijsten!L:O,4,0))),""),"")</f>
        <v/>
      </c>
      <c r="Q1010" s="50"/>
      <c r="R1010" s="50"/>
      <c r="S1010" s="83"/>
      <c r="T1010" s="51"/>
      <c r="U1010" s="4" t="str" cm="1">
        <f t="array" ref="U1010">IF(AA1010&lt;&gt;"ja",_xlfn.IFNA(_xlfn.IFS(AND(O1010&lt;&gt;"",F1010&lt;&gt;"",RIGHT($N1010,6)="tarief"),O1010*Q1010,S1010&gt;0,IF(F1010&lt;&gt;"",S1010,"")),""),"")</f>
        <v/>
      </c>
      <c r="V1010" s="4" t="str" cm="1">
        <f t="array" ref="V1010">IF(AA1010&lt;&gt;"ja",_xlfn.IFNA(_xlfn.IFS(AND(P1010&lt;&gt;"",R1010&lt;&gt;"",RIGHT($N1010,6)="tarief"),P1010*R1010,T1010&gt;0,T1010),""),"")</f>
        <v/>
      </c>
      <c r="W1010" s="4" t="str" cm="1">
        <f t="array" ref="W1010">IFERROR(_xlfn.IFS(OR(F1010="",LEFT(Methode_Keuze,4)="Geen"),"",AND(U1010&lt;&gt;"",F1010&lt;&gt;"Arbeidskosten"),ROUND(U1010*VLOOKUP(F1010,Tb_ProjectKosten[],MATCH(Tb_ProjectKosten[[#Headers],[Forfat_Percentage]],Tb_ProjectKosten[#Headers],0),0),2),AND(F1010="Arbeidskosten",G1010&lt;&gt;""),IFERROR(ROUND(U1010*VLOOKUP(G1010,Tb_KostenTypen[],3,0)*VLOOKUP(F1010,Tb_ProjectKosten[],MATCH(Tb_ProjectKosten[[#Headers],[Forfat_Percentage]],Tb_ProjectKosten[#Headers],0),0),2),""),U1010 &lt;=0,0),"")</f>
        <v/>
      </c>
      <c r="X1010" s="4" t="str" cm="1">
        <f t="array" ref="X1010">IFERROR(_xlfn.IFS(OR(F1010="",LEFT(Methode_Keuze,4)="Geen"),"",AND(V1010&lt;&gt;"",F1010&lt;&gt;"Arbeidskosten"),ROUND(V1010*VLOOKUP(F1010,Tb_ProjectKosten[],MATCH(Tb_ProjectKosten[[#Headers],[Forfat_Percentage]],Tb_ProjectKosten[#Headers],0),0),2),AND(F1010="Arbeidskosten",G1010&lt;&gt;""),IFERROR(ROUND(V1010*VLOOKUP(G1010,Tb_KostenTypen[],3,0)*VLOOKUP(F1010,Tb_ProjectKosten[],MATCH(Tb_ProjectKosten[[#Headers],[Forfat_Percentage]],Tb_ProjectKosten[#Headers],0),0),2),""),V1010 &lt;=0,0),"")</f>
        <v/>
      </c>
      <c r="Y1010" s="262"/>
      <c r="Z1010" s="49"/>
      <c r="AA1010" s="37" t="str" cm="1">
        <f t="array" ref="AA1010">IFERROR(IF(INDEX(SubsidieTabel!$Q$1:$T$9,MATCH($F1010,SubsidieTabel!$Q$1:$Q$9,0),IFERROR(MATCH(Methode_Keuze,SubsidieTabel!$Q$1:$T$1,0),2))&lt;&gt;1=TRUE,"ja",""),"")</f>
        <v/>
      </c>
    </row>
    <row r="1011" spans="1:27" ht="15" customHeight="1" x14ac:dyDescent="0.25">
      <c r="A1011" s="87"/>
      <c r="B1011" s="219" t="str">
        <f>IF(A1011&lt;&gt;"",_xlfn.MAXIFS($B$1:B1010,$A$1:A1010,A1011)+1,"")</f>
        <v/>
      </c>
      <c r="C1011" s="50"/>
      <c r="D1011" s="50"/>
      <c r="E1011" s="50"/>
      <c r="F1011" s="50"/>
      <c r="G1011" s="283"/>
      <c r="H1011" s="296"/>
      <c r="I1011" s="295"/>
      <c r="J1011" s="295"/>
      <c r="K1011" s="202"/>
      <c r="L1011" s="202"/>
      <c r="M1011" s="91" t="str">
        <f>IFERROR(VLOOKUP(H1011,Lijsten!$H$1:$I$100,2,0),"")</f>
        <v/>
      </c>
      <c r="N1011" s="91" t="str" cm="1">
        <f t="array" ref="N1011">IFERROR(_xlfn.IFS(AND(LEFT(F1011,6)="Arbeid",RIGHT(F1011,3)&lt;&gt;"IKS"),IFERROR(VLOOKUP($G1011,Tb_KostenTypen[],2,0),"tarief"),RIGHT(F1011,3)="IKS","Uurtarief",LEFT(F1011,6)="Arbeid","Uurtarief",AND(LEFT(F1011,8)="Bijdrage",RIGHT(F1011,15)="(vrijwilligers)"),"Vast tarief"),"")</f>
        <v/>
      </c>
      <c r="O1011" s="92"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tarief",IF(LEFT(F1011,8)="Bijdrage",VLOOKUP($F1011,Tb_KostenTypen[],MATCH(Methode_Keuze,Tb_KostenTypen[#Headers],0),0),VLOOKUP($G1011,Lijsten!L:O,4,0))),""),"")</f>
        <v/>
      </c>
      <c r="P1011" s="92"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tarief",IF(LEFT(F1011,8)="Bijdrage",VLOOKUP($F1011,Tb_KostenTypen[],MATCH(Methode_Keuze,Tb_KostenTypen[#Headers],0),0),VLOOKUP($G1011,Lijsten!L:O,4,0))),""),"")</f>
        <v/>
      </c>
      <c r="Q1011" s="50"/>
      <c r="R1011" s="50"/>
      <c r="S1011" s="83"/>
      <c r="T1011" s="51"/>
      <c r="U1011" s="4" t="str" cm="1">
        <f t="array" ref="U1011">IF(AA1011&lt;&gt;"ja",_xlfn.IFNA(_xlfn.IFS(AND(O1011&lt;&gt;"",F1011&lt;&gt;"",RIGHT($N1011,6)="tarief"),O1011*Q1011,S1011&gt;0,IF(F1011&lt;&gt;"",S1011,"")),""),"")</f>
        <v/>
      </c>
      <c r="V1011" s="4" t="str" cm="1">
        <f t="array" ref="V1011">IF(AA1011&lt;&gt;"ja",_xlfn.IFNA(_xlfn.IFS(AND(P1011&lt;&gt;"",R1011&lt;&gt;"",RIGHT($N1011,6)="tarief"),P1011*R1011,T1011&gt;0,T1011),""),"")</f>
        <v/>
      </c>
      <c r="W1011" s="4" t="str" cm="1">
        <f t="array" ref="W1011">IFERROR(_xlfn.IFS(OR(F1011="",LEFT(Methode_Keuze,4)="Geen"),"",AND(U1011&lt;&gt;"",F1011&lt;&gt;"Arbeidskosten"),ROUND(U1011*VLOOKUP(F1011,Tb_ProjectKosten[],MATCH(Tb_ProjectKosten[[#Headers],[Forfat_Percentage]],Tb_ProjectKosten[#Headers],0),0),2),AND(F1011="Arbeidskosten",G1011&lt;&gt;""),IFERROR(ROUND(U1011*VLOOKUP(G1011,Tb_KostenTypen[],3,0)*VLOOKUP(F1011,Tb_ProjectKosten[],MATCH(Tb_ProjectKosten[[#Headers],[Forfat_Percentage]],Tb_ProjectKosten[#Headers],0),0),2),""),U1011 &lt;=0,0),"")</f>
        <v/>
      </c>
      <c r="X1011" s="4" t="str" cm="1">
        <f t="array" ref="X1011">IFERROR(_xlfn.IFS(OR(F1011="",LEFT(Methode_Keuze,4)="Geen"),"",AND(V1011&lt;&gt;"",F1011&lt;&gt;"Arbeidskosten"),ROUND(V1011*VLOOKUP(F1011,Tb_ProjectKosten[],MATCH(Tb_ProjectKosten[[#Headers],[Forfat_Percentage]],Tb_ProjectKosten[#Headers],0),0),2),AND(F1011="Arbeidskosten",G1011&lt;&gt;""),IFERROR(ROUND(V1011*VLOOKUP(G1011,Tb_KostenTypen[],3,0)*VLOOKUP(F1011,Tb_ProjectKosten[],MATCH(Tb_ProjectKosten[[#Headers],[Forfat_Percentage]],Tb_ProjectKosten[#Headers],0),0),2),""),V1011 &lt;=0,0),"")</f>
        <v/>
      </c>
      <c r="Y1011" s="262"/>
      <c r="Z1011" s="49"/>
      <c r="AA1011" s="37" t="str" cm="1">
        <f t="array" ref="AA1011">IFERROR(IF(INDEX(SubsidieTabel!$Q$1:$T$9,MATCH($F1011,SubsidieTabel!$Q$1:$Q$9,0),IFERROR(MATCH(Methode_Keuze,SubsidieTabel!$Q$1:$T$1,0),2))&lt;&gt;1=TRUE,"ja",""),"")</f>
        <v/>
      </c>
    </row>
    <row r="1012" spans="1:27" ht="15" customHeight="1" x14ac:dyDescent="0.25">
      <c r="A1012" s="87"/>
      <c r="B1012" s="219" t="str">
        <f>IF(A1012&lt;&gt;"",_xlfn.MAXIFS($B$1:B1011,$A$1:A1011,A1012)+1,"")</f>
        <v/>
      </c>
      <c r="C1012" s="50"/>
      <c r="D1012" s="50"/>
      <c r="E1012" s="50"/>
      <c r="F1012" s="50"/>
      <c r="G1012" s="283"/>
      <c r="H1012" s="296"/>
      <c r="I1012" s="295"/>
      <c r="J1012" s="295"/>
      <c r="K1012" s="202"/>
      <c r="L1012" s="202"/>
      <c r="M1012" s="91" t="str">
        <f>IFERROR(VLOOKUP(H1012,Lijsten!$H$1:$I$100,2,0),"")</f>
        <v/>
      </c>
      <c r="N1012" s="91" t="str" cm="1">
        <f t="array" ref="N1012">IFERROR(_xlfn.IFS(AND(LEFT(F1012,6)="Arbeid",RIGHT(F1012,3)&lt;&gt;"IKS"),IFERROR(VLOOKUP($G1012,Tb_KostenTypen[],2,0),"tarief"),RIGHT(F1012,3)="IKS","Uurtarief",LEFT(F1012,6)="Arbeid","Uurtarief",AND(LEFT(F1012,8)="Bijdrage",RIGHT(F1012,15)="(vrijwilligers)"),"Vast tarief"),"")</f>
        <v/>
      </c>
      <c r="O1012" s="92"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tarief",IF(LEFT(F1012,8)="Bijdrage",VLOOKUP($F1012,Tb_KostenTypen[],MATCH(Methode_Keuze,Tb_KostenTypen[#Headers],0),0),VLOOKUP($G1012,Lijsten!L:O,4,0))),""),"")</f>
        <v/>
      </c>
      <c r="P1012" s="92"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tarief",IF(LEFT(F1012,8)="Bijdrage",VLOOKUP($F1012,Tb_KostenTypen[],MATCH(Methode_Keuze,Tb_KostenTypen[#Headers],0),0),VLOOKUP($G1012,Lijsten!L:O,4,0))),""),"")</f>
        <v/>
      </c>
      <c r="Q1012" s="50"/>
      <c r="R1012" s="50"/>
      <c r="S1012" s="83"/>
      <c r="T1012" s="51"/>
      <c r="U1012" s="4" t="str" cm="1">
        <f t="array" ref="U1012">IF(AA1012&lt;&gt;"ja",_xlfn.IFNA(_xlfn.IFS(AND(O1012&lt;&gt;"",F1012&lt;&gt;"",RIGHT($N1012,6)="tarief"),O1012*Q1012,S1012&gt;0,IF(F1012&lt;&gt;"",S1012,"")),""),"")</f>
        <v/>
      </c>
      <c r="V1012" s="4" t="str" cm="1">
        <f t="array" ref="V1012">IF(AA1012&lt;&gt;"ja",_xlfn.IFNA(_xlfn.IFS(AND(P1012&lt;&gt;"",R1012&lt;&gt;"",RIGHT($N1012,6)="tarief"),P1012*R1012,T1012&gt;0,T1012),""),"")</f>
        <v/>
      </c>
      <c r="W1012" s="4" t="str" cm="1">
        <f t="array" ref="W1012">IFERROR(_xlfn.IFS(OR(F1012="",LEFT(Methode_Keuze,4)="Geen"),"",AND(U1012&lt;&gt;"",F1012&lt;&gt;"Arbeidskosten"),ROUND(U1012*VLOOKUP(F1012,Tb_ProjectKosten[],MATCH(Tb_ProjectKosten[[#Headers],[Forfat_Percentage]],Tb_ProjectKosten[#Headers],0),0),2),AND(F1012="Arbeidskosten",G1012&lt;&gt;""),IFERROR(ROUND(U1012*VLOOKUP(G1012,Tb_KostenTypen[],3,0)*VLOOKUP(F1012,Tb_ProjectKosten[],MATCH(Tb_ProjectKosten[[#Headers],[Forfat_Percentage]],Tb_ProjectKosten[#Headers],0),0),2),""),U1012 &lt;=0,0),"")</f>
        <v/>
      </c>
      <c r="X1012" s="4" t="str" cm="1">
        <f t="array" ref="X1012">IFERROR(_xlfn.IFS(OR(F1012="",LEFT(Methode_Keuze,4)="Geen"),"",AND(V1012&lt;&gt;"",F1012&lt;&gt;"Arbeidskosten"),ROUND(V1012*VLOOKUP(F1012,Tb_ProjectKosten[],MATCH(Tb_ProjectKosten[[#Headers],[Forfat_Percentage]],Tb_ProjectKosten[#Headers],0),0),2),AND(F1012="Arbeidskosten",G1012&lt;&gt;""),IFERROR(ROUND(V1012*VLOOKUP(G1012,Tb_KostenTypen[],3,0)*VLOOKUP(F1012,Tb_ProjectKosten[],MATCH(Tb_ProjectKosten[[#Headers],[Forfat_Percentage]],Tb_ProjectKosten[#Headers],0),0),2),""),V1012 &lt;=0,0),"")</f>
        <v/>
      </c>
      <c r="Y1012" s="262"/>
      <c r="Z1012" s="49"/>
      <c r="AA1012" s="37" t="str" cm="1">
        <f t="array" ref="AA1012">IFERROR(IF(INDEX(SubsidieTabel!$Q$1:$T$9,MATCH($F1012,SubsidieTabel!$Q$1:$Q$9,0),IFERROR(MATCH(Methode_Keuze,SubsidieTabel!$Q$1:$T$1,0),2))&lt;&gt;1=TRUE,"ja",""),"")</f>
        <v/>
      </c>
    </row>
    <row r="1013" spans="1:27" ht="15" customHeight="1" x14ac:dyDescent="0.25">
      <c r="A1013" s="87"/>
      <c r="B1013" s="219" t="str">
        <f>IF(A1013&lt;&gt;"",_xlfn.MAXIFS($B$1:B1012,$A$1:A1012,A1013)+1,"")</f>
        <v/>
      </c>
      <c r="C1013" s="50"/>
      <c r="D1013" s="50"/>
      <c r="E1013" s="50"/>
      <c r="F1013" s="50"/>
      <c r="G1013" s="283"/>
      <c r="H1013" s="296"/>
      <c r="I1013" s="295"/>
      <c r="J1013" s="295"/>
      <c r="K1013" s="202"/>
      <c r="L1013" s="202"/>
      <c r="M1013" s="91" t="str">
        <f>IFERROR(VLOOKUP(H1013,Lijsten!$H$1:$I$100,2,0),"")</f>
        <v/>
      </c>
      <c r="N1013" s="91" t="str" cm="1">
        <f t="array" ref="N1013">IFERROR(_xlfn.IFS(AND(LEFT(F1013,6)="Arbeid",RIGHT(F1013,3)&lt;&gt;"IKS"),IFERROR(VLOOKUP($G1013,Tb_KostenTypen[],2,0),"tarief"),RIGHT(F1013,3)="IKS","Uurtarief",LEFT(F1013,6)="Arbeid","Uurtarief",AND(LEFT(F1013,8)="Bijdrage",RIGHT(F1013,15)="(vrijwilligers)"),"Vast tarief"),"")</f>
        <v/>
      </c>
      <c r="O1013" s="92"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tarief",IF(LEFT(F1013,8)="Bijdrage",VLOOKUP($F1013,Tb_KostenTypen[],MATCH(Methode_Keuze,Tb_KostenTypen[#Headers],0),0),VLOOKUP($G1013,Lijsten!L:O,4,0))),""),"")</f>
        <v/>
      </c>
      <c r="P1013" s="92"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tarief",IF(LEFT(F1013,8)="Bijdrage",VLOOKUP($F1013,Tb_KostenTypen[],MATCH(Methode_Keuze,Tb_KostenTypen[#Headers],0),0),VLOOKUP($G1013,Lijsten!L:O,4,0))),""),"")</f>
        <v/>
      </c>
      <c r="Q1013" s="50"/>
      <c r="R1013" s="50"/>
      <c r="S1013" s="83"/>
      <c r="T1013" s="51"/>
      <c r="U1013" s="4" t="str" cm="1">
        <f t="array" ref="U1013">IF(AA1013&lt;&gt;"ja",_xlfn.IFNA(_xlfn.IFS(AND(O1013&lt;&gt;"",F1013&lt;&gt;"",RIGHT($N1013,6)="tarief"),O1013*Q1013,S1013&gt;0,IF(F1013&lt;&gt;"",S1013,"")),""),"")</f>
        <v/>
      </c>
      <c r="V1013" s="4" t="str" cm="1">
        <f t="array" ref="V1013">IF(AA1013&lt;&gt;"ja",_xlfn.IFNA(_xlfn.IFS(AND(P1013&lt;&gt;"",R1013&lt;&gt;"",RIGHT($N1013,6)="tarief"),P1013*R1013,T1013&gt;0,T1013),""),"")</f>
        <v/>
      </c>
      <c r="W1013" s="4" t="str" cm="1">
        <f t="array" ref="W1013">IFERROR(_xlfn.IFS(OR(F1013="",LEFT(Methode_Keuze,4)="Geen"),"",AND(U1013&lt;&gt;"",F1013&lt;&gt;"Arbeidskosten"),ROUND(U1013*VLOOKUP(F1013,Tb_ProjectKosten[],MATCH(Tb_ProjectKosten[[#Headers],[Forfat_Percentage]],Tb_ProjectKosten[#Headers],0),0),2),AND(F1013="Arbeidskosten",G1013&lt;&gt;""),IFERROR(ROUND(U1013*VLOOKUP(G1013,Tb_KostenTypen[],3,0)*VLOOKUP(F1013,Tb_ProjectKosten[],MATCH(Tb_ProjectKosten[[#Headers],[Forfat_Percentage]],Tb_ProjectKosten[#Headers],0),0),2),""),U1013 &lt;=0,0),"")</f>
        <v/>
      </c>
      <c r="X1013" s="4" t="str" cm="1">
        <f t="array" ref="X1013">IFERROR(_xlfn.IFS(OR(F1013="",LEFT(Methode_Keuze,4)="Geen"),"",AND(V1013&lt;&gt;"",F1013&lt;&gt;"Arbeidskosten"),ROUND(V1013*VLOOKUP(F1013,Tb_ProjectKosten[],MATCH(Tb_ProjectKosten[[#Headers],[Forfat_Percentage]],Tb_ProjectKosten[#Headers],0),0),2),AND(F1013="Arbeidskosten",G1013&lt;&gt;""),IFERROR(ROUND(V1013*VLOOKUP(G1013,Tb_KostenTypen[],3,0)*VLOOKUP(F1013,Tb_ProjectKosten[],MATCH(Tb_ProjectKosten[[#Headers],[Forfat_Percentage]],Tb_ProjectKosten[#Headers],0),0),2),""),V1013 &lt;=0,0),"")</f>
        <v/>
      </c>
      <c r="Y1013" s="262"/>
      <c r="Z1013" s="49"/>
      <c r="AA1013" s="37" t="str" cm="1">
        <f t="array" ref="AA1013">IFERROR(IF(INDEX(SubsidieTabel!$Q$1:$T$9,MATCH($F1013,SubsidieTabel!$Q$1:$Q$9,0),IFERROR(MATCH(Methode_Keuze,SubsidieTabel!$Q$1:$T$1,0),2))&lt;&gt;1=TRUE,"ja",""),"")</f>
        <v/>
      </c>
    </row>
    <row r="1014" spans="1:27" ht="15" customHeight="1" x14ac:dyDescent="0.25">
      <c r="A1014" s="87"/>
      <c r="B1014" s="219" t="str">
        <f>IF(A1014&lt;&gt;"",_xlfn.MAXIFS($B$1:B1013,$A$1:A1013,A1014)+1,"")</f>
        <v/>
      </c>
      <c r="C1014" s="50"/>
      <c r="D1014" s="50"/>
      <c r="E1014" s="50"/>
      <c r="F1014" s="50"/>
      <c r="G1014" s="283"/>
      <c r="H1014" s="296"/>
      <c r="I1014" s="295"/>
      <c r="J1014" s="295"/>
      <c r="K1014" s="202"/>
      <c r="L1014" s="202"/>
      <c r="M1014" s="91" t="str">
        <f>IFERROR(VLOOKUP(H1014,Lijsten!$H$1:$I$100,2,0),"")</f>
        <v/>
      </c>
      <c r="N1014" s="91" t="str" cm="1">
        <f t="array" ref="N1014">IFERROR(_xlfn.IFS(AND(LEFT(F1014,6)="Arbeid",RIGHT(F1014,3)&lt;&gt;"IKS"),IFERROR(VLOOKUP($G1014,Tb_KostenTypen[],2,0),"tarief"),RIGHT(F1014,3)="IKS","Uurtarief",LEFT(F1014,6)="Arbeid","Uurtarief",AND(LEFT(F1014,8)="Bijdrage",RIGHT(F1014,15)="(vrijwilligers)"),"Vast tarief"),"")</f>
        <v/>
      </c>
      <c r="O1014" s="92"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tarief",IF(LEFT(F1014,8)="Bijdrage",VLOOKUP($F1014,Tb_KostenTypen[],MATCH(Methode_Keuze,Tb_KostenTypen[#Headers],0),0),VLOOKUP($G1014,Lijsten!L:O,4,0))),""),"")</f>
        <v/>
      </c>
      <c r="P1014" s="92"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tarief",IF(LEFT(F1014,8)="Bijdrage",VLOOKUP($F1014,Tb_KostenTypen[],MATCH(Methode_Keuze,Tb_KostenTypen[#Headers],0),0),VLOOKUP($G1014,Lijsten!L:O,4,0))),""),"")</f>
        <v/>
      </c>
      <c r="Q1014" s="50"/>
      <c r="R1014" s="50"/>
      <c r="S1014" s="83"/>
      <c r="T1014" s="51"/>
      <c r="U1014" s="4" t="str" cm="1">
        <f t="array" ref="U1014">IF(AA1014&lt;&gt;"ja",_xlfn.IFNA(_xlfn.IFS(AND(O1014&lt;&gt;"",F1014&lt;&gt;"",RIGHT($N1014,6)="tarief"),O1014*Q1014,S1014&gt;0,IF(F1014&lt;&gt;"",S1014,"")),""),"")</f>
        <v/>
      </c>
      <c r="V1014" s="4" t="str" cm="1">
        <f t="array" ref="V1014">IF(AA1014&lt;&gt;"ja",_xlfn.IFNA(_xlfn.IFS(AND(P1014&lt;&gt;"",R1014&lt;&gt;"",RIGHT($N1014,6)="tarief"),P1014*R1014,T1014&gt;0,T1014),""),"")</f>
        <v/>
      </c>
      <c r="W1014" s="4" t="str" cm="1">
        <f t="array" ref="W1014">IFERROR(_xlfn.IFS(OR(F1014="",LEFT(Methode_Keuze,4)="Geen"),"",AND(U1014&lt;&gt;"",F1014&lt;&gt;"Arbeidskosten"),ROUND(U1014*VLOOKUP(F1014,Tb_ProjectKosten[],MATCH(Tb_ProjectKosten[[#Headers],[Forfat_Percentage]],Tb_ProjectKosten[#Headers],0),0),2),AND(F1014="Arbeidskosten",G1014&lt;&gt;""),IFERROR(ROUND(U1014*VLOOKUP(G1014,Tb_KostenTypen[],3,0)*VLOOKUP(F1014,Tb_ProjectKosten[],MATCH(Tb_ProjectKosten[[#Headers],[Forfat_Percentage]],Tb_ProjectKosten[#Headers],0),0),2),""),U1014 &lt;=0,0),"")</f>
        <v/>
      </c>
      <c r="X1014" s="4" t="str" cm="1">
        <f t="array" ref="X1014">IFERROR(_xlfn.IFS(OR(F1014="",LEFT(Methode_Keuze,4)="Geen"),"",AND(V1014&lt;&gt;"",F1014&lt;&gt;"Arbeidskosten"),ROUND(V1014*VLOOKUP(F1014,Tb_ProjectKosten[],MATCH(Tb_ProjectKosten[[#Headers],[Forfat_Percentage]],Tb_ProjectKosten[#Headers],0),0),2),AND(F1014="Arbeidskosten",G1014&lt;&gt;""),IFERROR(ROUND(V1014*VLOOKUP(G1014,Tb_KostenTypen[],3,0)*VLOOKUP(F1014,Tb_ProjectKosten[],MATCH(Tb_ProjectKosten[[#Headers],[Forfat_Percentage]],Tb_ProjectKosten[#Headers],0),0),2),""),V1014 &lt;=0,0),"")</f>
        <v/>
      </c>
      <c r="Y1014" s="262"/>
      <c r="Z1014" s="49"/>
      <c r="AA1014" s="37" t="str" cm="1">
        <f t="array" ref="AA1014">IFERROR(IF(INDEX(SubsidieTabel!$Q$1:$T$9,MATCH($F1014,SubsidieTabel!$Q$1:$Q$9,0),IFERROR(MATCH(Methode_Keuze,SubsidieTabel!$Q$1:$T$1,0),2))&lt;&gt;1=TRUE,"ja",""),"")</f>
        <v/>
      </c>
    </row>
    <row r="1015" spans="1:27" ht="15" customHeight="1" x14ac:dyDescent="0.25">
      <c r="A1015" s="87"/>
      <c r="B1015" s="219" t="str">
        <f>IF(A1015&lt;&gt;"",_xlfn.MAXIFS($B$1:B1014,$A$1:A1014,A1015)+1,"")</f>
        <v/>
      </c>
      <c r="C1015" s="50"/>
      <c r="D1015" s="50"/>
      <c r="E1015" s="50"/>
      <c r="F1015" s="50"/>
      <c r="G1015" s="283"/>
      <c r="H1015" s="296"/>
      <c r="I1015" s="295"/>
      <c r="J1015" s="295"/>
      <c r="K1015" s="202"/>
      <c r="L1015" s="202"/>
      <c r="M1015" s="91" t="str">
        <f>IFERROR(VLOOKUP(H1015,Lijsten!$H$1:$I$100,2,0),"")</f>
        <v/>
      </c>
      <c r="N1015" s="91" t="str" cm="1">
        <f t="array" ref="N1015">IFERROR(_xlfn.IFS(AND(LEFT(F1015,6)="Arbeid",RIGHT(F1015,3)&lt;&gt;"IKS"),IFERROR(VLOOKUP($G1015,Tb_KostenTypen[],2,0),"tarief"),RIGHT(F1015,3)="IKS","Uurtarief",LEFT(F1015,6)="Arbeid","Uurtarief",AND(LEFT(F1015,8)="Bijdrage",RIGHT(F1015,15)="(vrijwilligers)"),"Vast tarief"),"")</f>
        <v/>
      </c>
      <c r="O1015" s="92"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tarief",IF(LEFT(F1015,8)="Bijdrage",VLOOKUP($F1015,Tb_KostenTypen[],MATCH(Methode_Keuze,Tb_KostenTypen[#Headers],0),0),VLOOKUP($G1015,Lijsten!L:O,4,0))),""),"")</f>
        <v/>
      </c>
      <c r="P1015" s="92"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tarief",IF(LEFT(F1015,8)="Bijdrage",VLOOKUP($F1015,Tb_KostenTypen[],MATCH(Methode_Keuze,Tb_KostenTypen[#Headers],0),0),VLOOKUP($G1015,Lijsten!L:O,4,0))),""),"")</f>
        <v/>
      </c>
      <c r="Q1015" s="50"/>
      <c r="R1015" s="50"/>
      <c r="S1015" s="83"/>
      <c r="T1015" s="51"/>
      <c r="U1015" s="4" t="str" cm="1">
        <f t="array" ref="U1015">IF(AA1015&lt;&gt;"ja",_xlfn.IFNA(_xlfn.IFS(AND(O1015&lt;&gt;"",F1015&lt;&gt;"",RIGHT($N1015,6)="tarief"),O1015*Q1015,S1015&gt;0,IF(F1015&lt;&gt;"",S1015,"")),""),"")</f>
        <v/>
      </c>
      <c r="V1015" s="4" t="str" cm="1">
        <f t="array" ref="V1015">IF(AA1015&lt;&gt;"ja",_xlfn.IFNA(_xlfn.IFS(AND(P1015&lt;&gt;"",R1015&lt;&gt;"",RIGHT($N1015,6)="tarief"),P1015*R1015,T1015&gt;0,T1015),""),"")</f>
        <v/>
      </c>
      <c r="W1015" s="4" t="str" cm="1">
        <f t="array" ref="W1015">IFERROR(_xlfn.IFS(OR(F1015="",LEFT(Methode_Keuze,4)="Geen"),"",AND(U1015&lt;&gt;"",F1015&lt;&gt;"Arbeidskosten"),ROUND(U1015*VLOOKUP(F1015,Tb_ProjectKosten[],MATCH(Tb_ProjectKosten[[#Headers],[Forfat_Percentage]],Tb_ProjectKosten[#Headers],0),0),2),AND(F1015="Arbeidskosten",G1015&lt;&gt;""),IFERROR(ROUND(U1015*VLOOKUP(G1015,Tb_KostenTypen[],3,0)*VLOOKUP(F1015,Tb_ProjectKosten[],MATCH(Tb_ProjectKosten[[#Headers],[Forfat_Percentage]],Tb_ProjectKosten[#Headers],0),0),2),""),U1015 &lt;=0,0),"")</f>
        <v/>
      </c>
      <c r="X1015" s="4" t="str" cm="1">
        <f t="array" ref="X1015">IFERROR(_xlfn.IFS(OR(F1015="",LEFT(Methode_Keuze,4)="Geen"),"",AND(V1015&lt;&gt;"",F1015&lt;&gt;"Arbeidskosten"),ROUND(V1015*VLOOKUP(F1015,Tb_ProjectKosten[],MATCH(Tb_ProjectKosten[[#Headers],[Forfat_Percentage]],Tb_ProjectKosten[#Headers],0),0),2),AND(F1015="Arbeidskosten",G1015&lt;&gt;""),IFERROR(ROUND(V1015*VLOOKUP(G1015,Tb_KostenTypen[],3,0)*VLOOKUP(F1015,Tb_ProjectKosten[],MATCH(Tb_ProjectKosten[[#Headers],[Forfat_Percentage]],Tb_ProjectKosten[#Headers],0),0),2),""),V1015 &lt;=0,0),"")</f>
        <v/>
      </c>
      <c r="Y1015" s="262"/>
      <c r="Z1015" s="49"/>
      <c r="AA1015" s="37" t="str" cm="1">
        <f t="array" ref="AA1015">IFERROR(IF(INDEX(SubsidieTabel!$Q$1:$T$9,MATCH($F1015,SubsidieTabel!$Q$1:$Q$9,0),IFERROR(MATCH(Methode_Keuze,SubsidieTabel!$Q$1:$T$1,0),2))&lt;&gt;1=TRUE,"ja",""),"")</f>
        <v/>
      </c>
    </row>
    <row r="1016" spans="1:27" ht="15" customHeight="1" x14ac:dyDescent="0.25">
      <c r="A1016" s="87"/>
      <c r="B1016" s="219" t="str">
        <f>IF(A1016&lt;&gt;"",_xlfn.MAXIFS($B$1:B1015,$A$1:A1015,A1016)+1,"")</f>
        <v/>
      </c>
      <c r="C1016" s="50"/>
      <c r="D1016" s="50"/>
      <c r="E1016" s="50"/>
      <c r="F1016" s="50"/>
      <c r="G1016" s="283"/>
      <c r="H1016" s="296"/>
      <c r="I1016" s="295"/>
      <c r="J1016" s="295"/>
      <c r="K1016" s="202"/>
      <c r="L1016" s="202"/>
      <c r="M1016" s="91" t="str">
        <f>IFERROR(VLOOKUP(H1016,Lijsten!$H$1:$I$100,2,0),"")</f>
        <v/>
      </c>
      <c r="N1016" s="91" t="str" cm="1">
        <f t="array" ref="N1016">IFERROR(_xlfn.IFS(AND(LEFT(F1016,6)="Arbeid",RIGHT(F1016,3)&lt;&gt;"IKS"),IFERROR(VLOOKUP($G1016,Tb_KostenTypen[],2,0),"tarief"),RIGHT(F1016,3)="IKS","Uurtarief",LEFT(F1016,6)="Arbeid","Uurtarief",AND(LEFT(F1016,8)="Bijdrage",RIGHT(F1016,15)="(vrijwilligers)"),"Vast tarief"),"")</f>
        <v/>
      </c>
      <c r="O1016" s="92"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tarief",IF(LEFT(F1016,8)="Bijdrage",VLOOKUP($F1016,Tb_KostenTypen[],MATCH(Methode_Keuze,Tb_KostenTypen[#Headers],0),0),VLOOKUP($G1016,Lijsten!L:O,4,0))),""),"")</f>
        <v/>
      </c>
      <c r="P1016" s="92"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tarief",IF(LEFT(F1016,8)="Bijdrage",VLOOKUP($F1016,Tb_KostenTypen[],MATCH(Methode_Keuze,Tb_KostenTypen[#Headers],0),0),VLOOKUP($G1016,Lijsten!L:O,4,0))),""),"")</f>
        <v/>
      </c>
      <c r="Q1016" s="50"/>
      <c r="R1016" s="50"/>
      <c r="S1016" s="83"/>
      <c r="T1016" s="51"/>
      <c r="U1016" s="4" t="str" cm="1">
        <f t="array" ref="U1016">IF(AA1016&lt;&gt;"ja",_xlfn.IFNA(_xlfn.IFS(AND(O1016&lt;&gt;"",F1016&lt;&gt;"",RIGHT($N1016,6)="tarief"),O1016*Q1016,S1016&gt;0,IF(F1016&lt;&gt;"",S1016,"")),""),"")</f>
        <v/>
      </c>
      <c r="V1016" s="4" t="str" cm="1">
        <f t="array" ref="V1016">IF(AA1016&lt;&gt;"ja",_xlfn.IFNA(_xlfn.IFS(AND(P1016&lt;&gt;"",R1016&lt;&gt;"",RIGHT($N1016,6)="tarief"),P1016*R1016,T1016&gt;0,T1016),""),"")</f>
        <v/>
      </c>
      <c r="W1016" s="4" t="str" cm="1">
        <f t="array" ref="W1016">IFERROR(_xlfn.IFS(OR(F1016="",LEFT(Methode_Keuze,4)="Geen"),"",AND(U1016&lt;&gt;"",F1016&lt;&gt;"Arbeidskosten"),ROUND(U1016*VLOOKUP(F1016,Tb_ProjectKosten[],MATCH(Tb_ProjectKosten[[#Headers],[Forfat_Percentage]],Tb_ProjectKosten[#Headers],0),0),2),AND(F1016="Arbeidskosten",G1016&lt;&gt;""),IFERROR(ROUND(U1016*VLOOKUP(G1016,Tb_KostenTypen[],3,0)*VLOOKUP(F1016,Tb_ProjectKosten[],MATCH(Tb_ProjectKosten[[#Headers],[Forfat_Percentage]],Tb_ProjectKosten[#Headers],0),0),2),""),U1016 &lt;=0,0),"")</f>
        <v/>
      </c>
      <c r="X1016" s="4" t="str" cm="1">
        <f t="array" ref="X1016">IFERROR(_xlfn.IFS(OR(F1016="",LEFT(Methode_Keuze,4)="Geen"),"",AND(V1016&lt;&gt;"",F1016&lt;&gt;"Arbeidskosten"),ROUND(V1016*VLOOKUP(F1016,Tb_ProjectKosten[],MATCH(Tb_ProjectKosten[[#Headers],[Forfat_Percentage]],Tb_ProjectKosten[#Headers],0),0),2),AND(F1016="Arbeidskosten",G1016&lt;&gt;""),IFERROR(ROUND(V1016*VLOOKUP(G1016,Tb_KostenTypen[],3,0)*VLOOKUP(F1016,Tb_ProjectKosten[],MATCH(Tb_ProjectKosten[[#Headers],[Forfat_Percentage]],Tb_ProjectKosten[#Headers],0),0),2),""),V1016 &lt;=0,0),"")</f>
        <v/>
      </c>
      <c r="Y1016" s="262"/>
      <c r="Z1016" s="49"/>
      <c r="AA1016" s="37" t="str" cm="1">
        <f t="array" ref="AA1016">IFERROR(IF(INDEX(SubsidieTabel!$Q$1:$T$9,MATCH($F1016,SubsidieTabel!$Q$1:$Q$9,0),IFERROR(MATCH(Methode_Keuze,SubsidieTabel!$Q$1:$T$1,0),2))&lt;&gt;1=TRUE,"ja",""),"")</f>
        <v/>
      </c>
    </row>
    <row r="1017" spans="1:27" ht="15" customHeight="1" x14ac:dyDescent="0.25">
      <c r="A1017" s="87"/>
      <c r="B1017" s="219" t="str">
        <f>IF(A1017&lt;&gt;"",_xlfn.MAXIFS($B$1:B1016,$A$1:A1016,A1017)+1,"")</f>
        <v/>
      </c>
      <c r="C1017" s="50"/>
      <c r="D1017" s="50"/>
      <c r="E1017" s="50"/>
      <c r="F1017" s="50"/>
      <c r="G1017" s="283"/>
      <c r="H1017" s="296"/>
      <c r="I1017" s="295"/>
      <c r="J1017" s="295"/>
      <c r="K1017" s="202"/>
      <c r="L1017" s="202"/>
      <c r="M1017" s="91" t="str">
        <f>IFERROR(VLOOKUP(H1017,Lijsten!$H$1:$I$100,2,0),"")</f>
        <v/>
      </c>
      <c r="N1017" s="91" t="str" cm="1">
        <f t="array" ref="N1017">IFERROR(_xlfn.IFS(AND(LEFT(F1017,6)="Arbeid",RIGHT(F1017,3)&lt;&gt;"IKS"),IFERROR(VLOOKUP($G1017,Tb_KostenTypen[],2,0),"tarief"),RIGHT(F1017,3)="IKS","Uurtarief",LEFT(F1017,6)="Arbeid","Uurtarief",AND(LEFT(F1017,8)="Bijdrage",RIGHT(F1017,15)="(vrijwilligers)"),"Vast tarief"),"")</f>
        <v/>
      </c>
      <c r="O1017" s="92"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tarief",IF(LEFT(F1017,8)="Bijdrage",VLOOKUP($F1017,Tb_KostenTypen[],MATCH(Methode_Keuze,Tb_KostenTypen[#Headers],0),0),VLOOKUP($G1017,Lijsten!L:O,4,0))),""),"")</f>
        <v/>
      </c>
      <c r="P1017" s="92"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tarief",IF(LEFT(F1017,8)="Bijdrage",VLOOKUP($F1017,Tb_KostenTypen[],MATCH(Methode_Keuze,Tb_KostenTypen[#Headers],0),0),VLOOKUP($G1017,Lijsten!L:O,4,0))),""),"")</f>
        <v/>
      </c>
      <c r="Q1017" s="50"/>
      <c r="R1017" s="50"/>
      <c r="S1017" s="83"/>
      <c r="T1017" s="51"/>
      <c r="U1017" s="4" t="str" cm="1">
        <f t="array" ref="U1017">IF(AA1017&lt;&gt;"ja",_xlfn.IFNA(_xlfn.IFS(AND(O1017&lt;&gt;"",F1017&lt;&gt;"",RIGHT($N1017,6)="tarief"),O1017*Q1017,S1017&gt;0,IF(F1017&lt;&gt;"",S1017,"")),""),"")</f>
        <v/>
      </c>
      <c r="V1017" s="4" t="str" cm="1">
        <f t="array" ref="V1017">IF(AA1017&lt;&gt;"ja",_xlfn.IFNA(_xlfn.IFS(AND(P1017&lt;&gt;"",R1017&lt;&gt;"",RIGHT($N1017,6)="tarief"),P1017*R1017,T1017&gt;0,T1017),""),"")</f>
        <v/>
      </c>
      <c r="W1017" s="4" t="str" cm="1">
        <f t="array" ref="W1017">IFERROR(_xlfn.IFS(OR(F1017="",LEFT(Methode_Keuze,4)="Geen"),"",AND(U1017&lt;&gt;"",F1017&lt;&gt;"Arbeidskosten"),ROUND(U1017*VLOOKUP(F1017,Tb_ProjectKosten[],MATCH(Tb_ProjectKosten[[#Headers],[Forfat_Percentage]],Tb_ProjectKosten[#Headers],0),0),2),AND(F1017="Arbeidskosten",G1017&lt;&gt;""),IFERROR(ROUND(U1017*VLOOKUP(G1017,Tb_KostenTypen[],3,0)*VLOOKUP(F1017,Tb_ProjectKosten[],MATCH(Tb_ProjectKosten[[#Headers],[Forfat_Percentage]],Tb_ProjectKosten[#Headers],0),0),2),""),U1017 &lt;=0,0),"")</f>
        <v/>
      </c>
      <c r="X1017" s="4" t="str" cm="1">
        <f t="array" ref="X1017">IFERROR(_xlfn.IFS(OR(F1017="",LEFT(Methode_Keuze,4)="Geen"),"",AND(V1017&lt;&gt;"",F1017&lt;&gt;"Arbeidskosten"),ROUND(V1017*VLOOKUP(F1017,Tb_ProjectKosten[],MATCH(Tb_ProjectKosten[[#Headers],[Forfat_Percentage]],Tb_ProjectKosten[#Headers],0),0),2),AND(F1017="Arbeidskosten",G1017&lt;&gt;""),IFERROR(ROUND(V1017*VLOOKUP(G1017,Tb_KostenTypen[],3,0)*VLOOKUP(F1017,Tb_ProjectKosten[],MATCH(Tb_ProjectKosten[[#Headers],[Forfat_Percentage]],Tb_ProjectKosten[#Headers],0),0),2),""),V1017 &lt;=0,0),"")</f>
        <v/>
      </c>
      <c r="Y1017" s="262"/>
      <c r="Z1017" s="49"/>
      <c r="AA1017" s="37" t="str" cm="1">
        <f t="array" ref="AA1017">IFERROR(IF(INDEX(SubsidieTabel!$Q$1:$T$9,MATCH($F1017,SubsidieTabel!$Q$1:$Q$9,0),IFERROR(MATCH(Methode_Keuze,SubsidieTabel!$Q$1:$T$1,0),2))&lt;&gt;1=TRUE,"ja",""),"")</f>
        <v/>
      </c>
    </row>
    <row r="1018" spans="1:27" ht="15" customHeight="1" x14ac:dyDescent="0.25">
      <c r="A1018" s="87"/>
      <c r="B1018" s="219" t="str">
        <f>IF(A1018&lt;&gt;"",_xlfn.MAXIFS($B$1:B1017,$A$1:A1017,A1018)+1,"")</f>
        <v/>
      </c>
      <c r="C1018" s="50"/>
      <c r="D1018" s="50"/>
      <c r="E1018" s="50"/>
      <c r="F1018" s="50"/>
      <c r="G1018" s="283"/>
      <c r="H1018" s="296"/>
      <c r="I1018" s="295"/>
      <c r="J1018" s="295"/>
      <c r="K1018" s="202"/>
      <c r="L1018" s="202"/>
      <c r="M1018" s="91" t="str">
        <f>IFERROR(VLOOKUP(H1018,Lijsten!$H$1:$I$100,2,0),"")</f>
        <v/>
      </c>
      <c r="N1018" s="91" t="str" cm="1">
        <f t="array" ref="N1018">IFERROR(_xlfn.IFS(AND(LEFT(F1018,6)="Arbeid",RIGHT(F1018,3)&lt;&gt;"IKS"),IFERROR(VLOOKUP($G1018,Tb_KostenTypen[],2,0),"tarief"),RIGHT(F1018,3)="IKS","Uurtarief",LEFT(F1018,6)="Arbeid","Uurtarief",AND(LEFT(F1018,8)="Bijdrage",RIGHT(F1018,15)="(vrijwilligers)"),"Vast tarief"),"")</f>
        <v/>
      </c>
      <c r="O1018" s="92"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tarief",IF(LEFT(F1018,8)="Bijdrage",VLOOKUP($F1018,Tb_KostenTypen[],MATCH(Methode_Keuze,Tb_KostenTypen[#Headers],0),0),VLOOKUP($G1018,Lijsten!L:O,4,0))),""),"")</f>
        <v/>
      </c>
      <c r="P1018" s="92"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tarief",IF(LEFT(F1018,8)="Bijdrage",VLOOKUP($F1018,Tb_KostenTypen[],MATCH(Methode_Keuze,Tb_KostenTypen[#Headers],0),0),VLOOKUP($G1018,Lijsten!L:O,4,0))),""),"")</f>
        <v/>
      </c>
      <c r="Q1018" s="50"/>
      <c r="R1018" s="50"/>
      <c r="S1018" s="83"/>
      <c r="T1018" s="51"/>
      <c r="U1018" s="4" t="str" cm="1">
        <f t="array" ref="U1018">IF(AA1018&lt;&gt;"ja",_xlfn.IFNA(_xlfn.IFS(AND(O1018&lt;&gt;"",F1018&lt;&gt;"",RIGHT($N1018,6)="tarief"),O1018*Q1018,S1018&gt;0,IF(F1018&lt;&gt;"",S1018,"")),""),"")</f>
        <v/>
      </c>
      <c r="V1018" s="4" t="str" cm="1">
        <f t="array" ref="V1018">IF(AA1018&lt;&gt;"ja",_xlfn.IFNA(_xlfn.IFS(AND(P1018&lt;&gt;"",R1018&lt;&gt;"",RIGHT($N1018,6)="tarief"),P1018*R1018,T1018&gt;0,T1018),""),"")</f>
        <v/>
      </c>
      <c r="W1018" s="4" t="str" cm="1">
        <f t="array" ref="W1018">IFERROR(_xlfn.IFS(OR(F1018="",LEFT(Methode_Keuze,4)="Geen"),"",AND(U1018&lt;&gt;"",F1018&lt;&gt;"Arbeidskosten"),ROUND(U1018*VLOOKUP(F1018,Tb_ProjectKosten[],MATCH(Tb_ProjectKosten[[#Headers],[Forfat_Percentage]],Tb_ProjectKosten[#Headers],0),0),2),AND(F1018="Arbeidskosten",G1018&lt;&gt;""),IFERROR(ROUND(U1018*VLOOKUP(G1018,Tb_KostenTypen[],3,0)*VLOOKUP(F1018,Tb_ProjectKosten[],MATCH(Tb_ProjectKosten[[#Headers],[Forfat_Percentage]],Tb_ProjectKosten[#Headers],0),0),2),""),U1018 &lt;=0,0),"")</f>
        <v/>
      </c>
      <c r="X1018" s="4" t="str" cm="1">
        <f t="array" ref="X1018">IFERROR(_xlfn.IFS(OR(F1018="",LEFT(Methode_Keuze,4)="Geen"),"",AND(V1018&lt;&gt;"",F1018&lt;&gt;"Arbeidskosten"),ROUND(V1018*VLOOKUP(F1018,Tb_ProjectKosten[],MATCH(Tb_ProjectKosten[[#Headers],[Forfat_Percentage]],Tb_ProjectKosten[#Headers],0),0),2),AND(F1018="Arbeidskosten",G1018&lt;&gt;""),IFERROR(ROUND(V1018*VLOOKUP(G1018,Tb_KostenTypen[],3,0)*VLOOKUP(F1018,Tb_ProjectKosten[],MATCH(Tb_ProjectKosten[[#Headers],[Forfat_Percentage]],Tb_ProjectKosten[#Headers],0),0),2),""),V1018 &lt;=0,0),"")</f>
        <v/>
      </c>
      <c r="Y1018" s="262"/>
      <c r="Z1018" s="49"/>
      <c r="AA1018" s="37" t="str" cm="1">
        <f t="array" ref="AA1018">IFERROR(IF(INDEX(SubsidieTabel!$Q$1:$T$9,MATCH($F1018,SubsidieTabel!$Q$1:$Q$9,0),IFERROR(MATCH(Methode_Keuze,SubsidieTabel!$Q$1:$T$1,0),2))&lt;&gt;1=TRUE,"ja",""),"")</f>
        <v/>
      </c>
    </row>
    <row r="1019" spans="1:27" ht="15" customHeight="1" x14ac:dyDescent="0.25">
      <c r="A1019" s="87"/>
      <c r="B1019" s="219" t="str">
        <f>IF(A1019&lt;&gt;"",_xlfn.MAXIFS($B$1:B1018,$A$1:A1018,A1019)+1,"")</f>
        <v/>
      </c>
      <c r="C1019" s="50"/>
      <c r="D1019" s="50"/>
      <c r="E1019" s="50"/>
      <c r="F1019" s="50"/>
      <c r="G1019" s="283"/>
      <c r="H1019" s="296"/>
      <c r="I1019" s="295"/>
      <c r="J1019" s="295"/>
      <c r="K1019" s="202"/>
      <c r="L1019" s="202"/>
      <c r="M1019" s="91" t="str">
        <f>IFERROR(VLOOKUP(H1019,Lijsten!$H$1:$I$100,2,0),"")</f>
        <v/>
      </c>
      <c r="N1019" s="91" t="str" cm="1">
        <f t="array" ref="N1019">IFERROR(_xlfn.IFS(AND(LEFT(F1019,6)="Arbeid",RIGHT(F1019,3)&lt;&gt;"IKS"),IFERROR(VLOOKUP($G1019,Tb_KostenTypen[],2,0),"tarief"),RIGHT(F1019,3)="IKS","Uurtarief",LEFT(F1019,6)="Arbeid","Uurtarief",AND(LEFT(F1019,8)="Bijdrage",RIGHT(F1019,15)="(vrijwilligers)"),"Vast tarief"),"")</f>
        <v/>
      </c>
      <c r="O1019" s="92"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tarief",IF(LEFT(F1019,8)="Bijdrage",VLOOKUP($F1019,Tb_KostenTypen[],MATCH(Methode_Keuze,Tb_KostenTypen[#Headers],0),0),VLOOKUP($G1019,Lijsten!L:O,4,0))),""),"")</f>
        <v/>
      </c>
      <c r="P1019" s="92"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tarief",IF(LEFT(F1019,8)="Bijdrage",VLOOKUP($F1019,Tb_KostenTypen[],MATCH(Methode_Keuze,Tb_KostenTypen[#Headers],0),0),VLOOKUP($G1019,Lijsten!L:O,4,0))),""),"")</f>
        <v/>
      </c>
      <c r="Q1019" s="50"/>
      <c r="R1019" s="50"/>
      <c r="S1019" s="83"/>
      <c r="T1019" s="51"/>
      <c r="U1019" s="4" t="str" cm="1">
        <f t="array" ref="U1019">IF(AA1019&lt;&gt;"ja",_xlfn.IFNA(_xlfn.IFS(AND(O1019&lt;&gt;"",F1019&lt;&gt;"",RIGHT($N1019,6)="tarief"),O1019*Q1019,S1019&gt;0,IF(F1019&lt;&gt;"",S1019,"")),""),"")</f>
        <v/>
      </c>
      <c r="V1019" s="4" t="str" cm="1">
        <f t="array" ref="V1019">IF(AA1019&lt;&gt;"ja",_xlfn.IFNA(_xlfn.IFS(AND(P1019&lt;&gt;"",R1019&lt;&gt;"",RIGHT($N1019,6)="tarief"),P1019*R1019,T1019&gt;0,T1019),""),"")</f>
        <v/>
      </c>
      <c r="W1019" s="4" t="str" cm="1">
        <f t="array" ref="W1019">IFERROR(_xlfn.IFS(OR(F1019="",LEFT(Methode_Keuze,4)="Geen"),"",AND(U1019&lt;&gt;"",F1019&lt;&gt;"Arbeidskosten"),ROUND(U1019*VLOOKUP(F1019,Tb_ProjectKosten[],MATCH(Tb_ProjectKosten[[#Headers],[Forfat_Percentage]],Tb_ProjectKosten[#Headers],0),0),2),AND(F1019="Arbeidskosten",G1019&lt;&gt;""),IFERROR(ROUND(U1019*VLOOKUP(G1019,Tb_KostenTypen[],3,0)*VLOOKUP(F1019,Tb_ProjectKosten[],MATCH(Tb_ProjectKosten[[#Headers],[Forfat_Percentage]],Tb_ProjectKosten[#Headers],0),0),2),""),U1019 &lt;=0,0),"")</f>
        <v/>
      </c>
      <c r="X1019" s="4" t="str" cm="1">
        <f t="array" ref="X1019">IFERROR(_xlfn.IFS(OR(F1019="",LEFT(Methode_Keuze,4)="Geen"),"",AND(V1019&lt;&gt;"",F1019&lt;&gt;"Arbeidskosten"),ROUND(V1019*VLOOKUP(F1019,Tb_ProjectKosten[],MATCH(Tb_ProjectKosten[[#Headers],[Forfat_Percentage]],Tb_ProjectKosten[#Headers],0),0),2),AND(F1019="Arbeidskosten",G1019&lt;&gt;""),IFERROR(ROUND(V1019*VLOOKUP(G1019,Tb_KostenTypen[],3,0)*VLOOKUP(F1019,Tb_ProjectKosten[],MATCH(Tb_ProjectKosten[[#Headers],[Forfat_Percentage]],Tb_ProjectKosten[#Headers],0),0),2),""),V1019 &lt;=0,0),"")</f>
        <v/>
      </c>
      <c r="Y1019" s="262"/>
      <c r="Z1019" s="49"/>
      <c r="AA1019" s="37" t="str" cm="1">
        <f t="array" ref="AA1019">IFERROR(IF(INDEX(SubsidieTabel!$Q$1:$T$9,MATCH($F1019,SubsidieTabel!$Q$1:$Q$9,0),IFERROR(MATCH(Methode_Keuze,SubsidieTabel!$Q$1:$T$1,0),2))&lt;&gt;1=TRUE,"ja",""),"")</f>
        <v/>
      </c>
    </row>
    <row r="1020" spans="1:27" ht="15" customHeight="1" x14ac:dyDescent="0.25">
      <c r="A1020" s="87"/>
      <c r="B1020" s="219" t="str">
        <f>IF(A1020&lt;&gt;"",_xlfn.MAXIFS($B$1:B1019,$A$1:A1019,A1020)+1,"")</f>
        <v/>
      </c>
      <c r="C1020" s="50"/>
      <c r="D1020" s="50"/>
      <c r="E1020" s="50"/>
      <c r="F1020" s="50"/>
      <c r="G1020" s="283"/>
      <c r="H1020" s="296"/>
      <c r="I1020" s="295"/>
      <c r="J1020" s="295"/>
      <c r="K1020" s="202"/>
      <c r="L1020" s="202"/>
      <c r="M1020" s="91" t="str">
        <f>IFERROR(VLOOKUP(H1020,Lijsten!$H$1:$I$100,2,0),"")</f>
        <v/>
      </c>
      <c r="N1020" s="91" t="str" cm="1">
        <f t="array" ref="N1020">IFERROR(_xlfn.IFS(AND(LEFT(F1020,6)="Arbeid",RIGHT(F1020,3)&lt;&gt;"IKS"),IFERROR(VLOOKUP($G1020,Tb_KostenTypen[],2,0),"tarief"),RIGHT(F1020,3)="IKS","Uurtarief",LEFT(F1020,6)="Arbeid","Uurtarief",AND(LEFT(F1020,8)="Bijdrage",RIGHT(F1020,15)="(vrijwilligers)"),"Vast tarief"),"")</f>
        <v/>
      </c>
      <c r="O1020" s="92"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tarief",IF(LEFT(F1020,8)="Bijdrage",VLOOKUP($F1020,Tb_KostenTypen[],MATCH(Methode_Keuze,Tb_KostenTypen[#Headers],0),0),VLOOKUP($G1020,Lijsten!L:O,4,0))),""),"")</f>
        <v/>
      </c>
      <c r="P1020" s="92"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tarief",IF(LEFT(F1020,8)="Bijdrage",VLOOKUP($F1020,Tb_KostenTypen[],MATCH(Methode_Keuze,Tb_KostenTypen[#Headers],0),0),VLOOKUP($G1020,Lijsten!L:O,4,0))),""),"")</f>
        <v/>
      </c>
      <c r="Q1020" s="50"/>
      <c r="R1020" s="50"/>
      <c r="S1020" s="83"/>
      <c r="T1020" s="51"/>
      <c r="U1020" s="4" t="str" cm="1">
        <f t="array" ref="U1020">IF(AA1020&lt;&gt;"ja",_xlfn.IFNA(_xlfn.IFS(AND(O1020&lt;&gt;"",F1020&lt;&gt;"",RIGHT($N1020,6)="tarief"),O1020*Q1020,S1020&gt;0,IF(F1020&lt;&gt;"",S1020,"")),""),"")</f>
        <v/>
      </c>
      <c r="V1020" s="4" t="str" cm="1">
        <f t="array" ref="V1020">IF(AA1020&lt;&gt;"ja",_xlfn.IFNA(_xlfn.IFS(AND(P1020&lt;&gt;"",R1020&lt;&gt;"",RIGHT($N1020,6)="tarief"),P1020*R1020,T1020&gt;0,T1020),""),"")</f>
        <v/>
      </c>
      <c r="W1020" s="4" t="str" cm="1">
        <f t="array" ref="W1020">IFERROR(_xlfn.IFS(OR(F1020="",LEFT(Methode_Keuze,4)="Geen"),"",AND(U1020&lt;&gt;"",F1020&lt;&gt;"Arbeidskosten"),ROUND(U1020*VLOOKUP(F1020,Tb_ProjectKosten[],MATCH(Tb_ProjectKosten[[#Headers],[Forfat_Percentage]],Tb_ProjectKosten[#Headers],0),0),2),AND(F1020="Arbeidskosten",G1020&lt;&gt;""),IFERROR(ROUND(U1020*VLOOKUP(G1020,Tb_KostenTypen[],3,0)*VLOOKUP(F1020,Tb_ProjectKosten[],MATCH(Tb_ProjectKosten[[#Headers],[Forfat_Percentage]],Tb_ProjectKosten[#Headers],0),0),2),""),U1020 &lt;=0,0),"")</f>
        <v/>
      </c>
      <c r="X1020" s="4" t="str" cm="1">
        <f t="array" ref="X1020">IFERROR(_xlfn.IFS(OR(F1020="",LEFT(Methode_Keuze,4)="Geen"),"",AND(V1020&lt;&gt;"",F1020&lt;&gt;"Arbeidskosten"),ROUND(V1020*VLOOKUP(F1020,Tb_ProjectKosten[],MATCH(Tb_ProjectKosten[[#Headers],[Forfat_Percentage]],Tb_ProjectKosten[#Headers],0),0),2),AND(F1020="Arbeidskosten",G1020&lt;&gt;""),IFERROR(ROUND(V1020*VLOOKUP(G1020,Tb_KostenTypen[],3,0)*VLOOKUP(F1020,Tb_ProjectKosten[],MATCH(Tb_ProjectKosten[[#Headers],[Forfat_Percentage]],Tb_ProjectKosten[#Headers],0),0),2),""),V1020 &lt;=0,0),"")</f>
        <v/>
      </c>
      <c r="Y1020" s="262"/>
      <c r="Z1020" s="49"/>
      <c r="AA1020" s="37" t="str" cm="1">
        <f t="array" ref="AA1020">IFERROR(IF(INDEX(SubsidieTabel!$Q$1:$T$9,MATCH($F1020,SubsidieTabel!$Q$1:$Q$9,0),IFERROR(MATCH(Methode_Keuze,SubsidieTabel!$Q$1:$T$1,0),2))&lt;&gt;1=TRUE,"ja",""),"")</f>
        <v/>
      </c>
    </row>
    <row r="1021" spans="1:27" ht="15" customHeight="1" x14ac:dyDescent="0.25">
      <c r="A1021" s="87"/>
      <c r="B1021" s="219" t="str">
        <f>IF(A1021&lt;&gt;"",_xlfn.MAXIFS($B$1:B1020,$A$1:A1020,A1021)+1,"")</f>
        <v/>
      </c>
      <c r="C1021" s="50"/>
      <c r="D1021" s="50"/>
      <c r="E1021" s="50"/>
      <c r="F1021" s="50"/>
      <c r="G1021" s="283"/>
      <c r="H1021" s="296"/>
      <c r="I1021" s="295"/>
      <c r="J1021" s="295"/>
      <c r="K1021" s="202"/>
      <c r="L1021" s="202"/>
      <c r="M1021" s="91" t="str">
        <f>IFERROR(VLOOKUP(H1021,Lijsten!$H$1:$I$100,2,0),"")</f>
        <v/>
      </c>
      <c r="N1021" s="91" t="str" cm="1">
        <f t="array" ref="N1021">IFERROR(_xlfn.IFS(AND(LEFT(F1021,6)="Arbeid",RIGHT(F1021,3)&lt;&gt;"IKS"),IFERROR(VLOOKUP($G1021,Tb_KostenTypen[],2,0),"tarief"),RIGHT(F1021,3)="IKS","Uurtarief",LEFT(F1021,6)="Arbeid","Uurtarief",AND(LEFT(F1021,8)="Bijdrage",RIGHT(F1021,15)="(vrijwilligers)"),"Vast tarief"),"")</f>
        <v/>
      </c>
      <c r="O1021" s="92"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tarief",IF(LEFT(F1021,8)="Bijdrage",VLOOKUP($F1021,Tb_KostenTypen[],MATCH(Methode_Keuze,Tb_KostenTypen[#Headers],0),0),VLOOKUP($G1021,Lijsten!L:O,4,0))),""),"")</f>
        <v/>
      </c>
      <c r="P1021" s="92"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tarief",IF(LEFT(F1021,8)="Bijdrage",VLOOKUP($F1021,Tb_KostenTypen[],MATCH(Methode_Keuze,Tb_KostenTypen[#Headers],0),0),VLOOKUP($G1021,Lijsten!L:O,4,0))),""),"")</f>
        <v/>
      </c>
      <c r="Q1021" s="50"/>
      <c r="R1021" s="50"/>
      <c r="S1021" s="83"/>
      <c r="T1021" s="51"/>
      <c r="U1021" s="4" t="str" cm="1">
        <f t="array" ref="U1021">IF(AA1021&lt;&gt;"ja",_xlfn.IFNA(_xlfn.IFS(AND(O1021&lt;&gt;"",F1021&lt;&gt;"",RIGHT($N1021,6)="tarief"),O1021*Q1021,S1021&gt;0,IF(F1021&lt;&gt;"",S1021,"")),""),"")</f>
        <v/>
      </c>
      <c r="V1021" s="4" t="str" cm="1">
        <f t="array" ref="V1021">IF(AA1021&lt;&gt;"ja",_xlfn.IFNA(_xlfn.IFS(AND(P1021&lt;&gt;"",R1021&lt;&gt;"",RIGHT($N1021,6)="tarief"),P1021*R1021,T1021&gt;0,T1021),""),"")</f>
        <v/>
      </c>
      <c r="W1021" s="4" t="str" cm="1">
        <f t="array" ref="W1021">IFERROR(_xlfn.IFS(OR(F1021="",LEFT(Methode_Keuze,4)="Geen"),"",AND(U1021&lt;&gt;"",F1021&lt;&gt;"Arbeidskosten"),ROUND(U1021*VLOOKUP(F1021,Tb_ProjectKosten[],MATCH(Tb_ProjectKosten[[#Headers],[Forfat_Percentage]],Tb_ProjectKosten[#Headers],0),0),2),AND(F1021="Arbeidskosten",G1021&lt;&gt;""),IFERROR(ROUND(U1021*VLOOKUP(G1021,Tb_KostenTypen[],3,0)*VLOOKUP(F1021,Tb_ProjectKosten[],MATCH(Tb_ProjectKosten[[#Headers],[Forfat_Percentage]],Tb_ProjectKosten[#Headers],0),0),2),""),U1021 &lt;=0,0),"")</f>
        <v/>
      </c>
      <c r="X1021" s="4" t="str" cm="1">
        <f t="array" ref="X1021">IFERROR(_xlfn.IFS(OR(F1021="",LEFT(Methode_Keuze,4)="Geen"),"",AND(V1021&lt;&gt;"",F1021&lt;&gt;"Arbeidskosten"),ROUND(V1021*VLOOKUP(F1021,Tb_ProjectKosten[],MATCH(Tb_ProjectKosten[[#Headers],[Forfat_Percentage]],Tb_ProjectKosten[#Headers],0),0),2),AND(F1021="Arbeidskosten",G1021&lt;&gt;""),IFERROR(ROUND(V1021*VLOOKUP(G1021,Tb_KostenTypen[],3,0)*VLOOKUP(F1021,Tb_ProjectKosten[],MATCH(Tb_ProjectKosten[[#Headers],[Forfat_Percentage]],Tb_ProjectKosten[#Headers],0),0),2),""),V1021 &lt;=0,0),"")</f>
        <v/>
      </c>
      <c r="Y1021" s="262"/>
      <c r="Z1021" s="49"/>
      <c r="AA1021" s="37" t="str" cm="1">
        <f t="array" ref="AA1021">IFERROR(IF(INDEX(SubsidieTabel!$Q$1:$T$9,MATCH($F1021,SubsidieTabel!$Q$1:$Q$9,0),IFERROR(MATCH(Methode_Keuze,SubsidieTabel!$Q$1:$T$1,0),2))&lt;&gt;1=TRUE,"ja",""),"")</f>
        <v/>
      </c>
    </row>
    <row r="1022" spans="1:27" ht="15" customHeight="1" x14ac:dyDescent="0.25">
      <c r="A1022" s="87"/>
      <c r="B1022" s="219" t="str">
        <f>IF(A1022&lt;&gt;"",_xlfn.MAXIFS($B$1:B1021,$A$1:A1021,A1022)+1,"")</f>
        <v/>
      </c>
      <c r="C1022" s="50"/>
      <c r="D1022" s="50"/>
      <c r="E1022" s="50"/>
      <c r="F1022" s="50"/>
      <c r="G1022" s="283"/>
      <c r="H1022" s="296"/>
      <c r="I1022" s="295"/>
      <c r="J1022" s="295"/>
      <c r="K1022" s="202"/>
      <c r="L1022" s="202"/>
      <c r="M1022" s="91" t="str">
        <f>IFERROR(VLOOKUP(H1022,Lijsten!$H$1:$I$100,2,0),"")</f>
        <v/>
      </c>
      <c r="N1022" s="91" t="str" cm="1">
        <f t="array" ref="N1022">IFERROR(_xlfn.IFS(AND(LEFT(F1022,6)="Arbeid",RIGHT(F1022,3)&lt;&gt;"IKS"),IFERROR(VLOOKUP($G1022,Tb_KostenTypen[],2,0),"tarief"),RIGHT(F1022,3)="IKS","Uurtarief",LEFT(F1022,6)="Arbeid","Uurtarief",AND(LEFT(F1022,8)="Bijdrage",RIGHT(F1022,15)="(vrijwilligers)"),"Vast tarief"),"")</f>
        <v/>
      </c>
      <c r="O1022" s="92"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tarief",IF(LEFT(F1022,8)="Bijdrage",VLOOKUP($F1022,Tb_KostenTypen[],MATCH(Methode_Keuze,Tb_KostenTypen[#Headers],0),0),VLOOKUP($G1022,Lijsten!L:O,4,0))),""),"")</f>
        <v/>
      </c>
      <c r="P1022" s="92"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tarief",IF(LEFT(F1022,8)="Bijdrage",VLOOKUP($F1022,Tb_KostenTypen[],MATCH(Methode_Keuze,Tb_KostenTypen[#Headers],0),0),VLOOKUP($G1022,Lijsten!L:O,4,0))),""),"")</f>
        <v/>
      </c>
      <c r="Q1022" s="50"/>
      <c r="R1022" s="50"/>
      <c r="S1022" s="83"/>
      <c r="T1022" s="51"/>
      <c r="U1022" s="4" t="str" cm="1">
        <f t="array" ref="U1022">IF(AA1022&lt;&gt;"ja",_xlfn.IFNA(_xlfn.IFS(AND(O1022&lt;&gt;"",F1022&lt;&gt;"",RIGHT($N1022,6)="tarief"),O1022*Q1022,S1022&gt;0,IF(F1022&lt;&gt;"",S1022,"")),""),"")</f>
        <v/>
      </c>
      <c r="V1022" s="4" t="str" cm="1">
        <f t="array" ref="V1022">IF(AA1022&lt;&gt;"ja",_xlfn.IFNA(_xlfn.IFS(AND(P1022&lt;&gt;"",R1022&lt;&gt;"",RIGHT($N1022,6)="tarief"),P1022*R1022,T1022&gt;0,T1022),""),"")</f>
        <v/>
      </c>
      <c r="W1022" s="4" t="str" cm="1">
        <f t="array" ref="W1022">IFERROR(_xlfn.IFS(OR(F1022="",LEFT(Methode_Keuze,4)="Geen"),"",AND(U1022&lt;&gt;"",F1022&lt;&gt;"Arbeidskosten"),ROUND(U1022*VLOOKUP(F1022,Tb_ProjectKosten[],MATCH(Tb_ProjectKosten[[#Headers],[Forfat_Percentage]],Tb_ProjectKosten[#Headers],0),0),2),AND(F1022="Arbeidskosten",G1022&lt;&gt;""),IFERROR(ROUND(U1022*VLOOKUP(G1022,Tb_KostenTypen[],3,0)*VLOOKUP(F1022,Tb_ProjectKosten[],MATCH(Tb_ProjectKosten[[#Headers],[Forfat_Percentage]],Tb_ProjectKosten[#Headers],0),0),2),""),U1022 &lt;=0,0),"")</f>
        <v/>
      </c>
      <c r="X1022" s="4" t="str" cm="1">
        <f t="array" ref="X1022">IFERROR(_xlfn.IFS(OR(F1022="",LEFT(Methode_Keuze,4)="Geen"),"",AND(V1022&lt;&gt;"",F1022&lt;&gt;"Arbeidskosten"),ROUND(V1022*VLOOKUP(F1022,Tb_ProjectKosten[],MATCH(Tb_ProjectKosten[[#Headers],[Forfat_Percentage]],Tb_ProjectKosten[#Headers],0),0),2),AND(F1022="Arbeidskosten",G1022&lt;&gt;""),IFERROR(ROUND(V1022*VLOOKUP(G1022,Tb_KostenTypen[],3,0)*VLOOKUP(F1022,Tb_ProjectKosten[],MATCH(Tb_ProjectKosten[[#Headers],[Forfat_Percentage]],Tb_ProjectKosten[#Headers],0),0),2),""),V1022 &lt;=0,0),"")</f>
        <v/>
      </c>
      <c r="Y1022" s="262"/>
      <c r="Z1022" s="49"/>
      <c r="AA1022" s="37" t="str" cm="1">
        <f t="array" ref="AA1022">IFERROR(IF(INDEX(SubsidieTabel!$Q$1:$T$9,MATCH($F1022,SubsidieTabel!$Q$1:$Q$9,0),IFERROR(MATCH(Methode_Keuze,SubsidieTabel!$Q$1:$T$1,0),2))&lt;&gt;1=TRUE,"ja",""),"")</f>
        <v/>
      </c>
    </row>
    <row r="1023" spans="1:27" ht="15" customHeight="1" x14ac:dyDescent="0.25">
      <c r="A1023" s="87"/>
      <c r="B1023" s="219" t="str">
        <f>IF(A1023&lt;&gt;"",_xlfn.MAXIFS($B$1:B1022,$A$1:A1022,A1023)+1,"")</f>
        <v/>
      </c>
      <c r="C1023" s="50"/>
      <c r="D1023" s="50"/>
      <c r="E1023" s="50"/>
      <c r="F1023" s="50"/>
      <c r="G1023" s="283"/>
      <c r="H1023" s="296"/>
      <c r="I1023" s="295"/>
      <c r="J1023" s="295"/>
      <c r="K1023" s="202"/>
      <c r="L1023" s="202"/>
      <c r="M1023" s="91" t="str">
        <f>IFERROR(VLOOKUP(H1023,Lijsten!$H$1:$I$100,2,0),"")</f>
        <v/>
      </c>
      <c r="N1023" s="91" t="str" cm="1">
        <f t="array" ref="N1023">IFERROR(_xlfn.IFS(AND(LEFT(F1023,6)="Arbeid",RIGHT(F1023,3)&lt;&gt;"IKS"),IFERROR(VLOOKUP($G1023,Tb_KostenTypen[],2,0),"tarief"),RIGHT(F1023,3)="IKS","Uurtarief",LEFT(F1023,6)="Arbeid","Uurtarief",AND(LEFT(F1023,8)="Bijdrage",RIGHT(F1023,15)="(vrijwilligers)"),"Vast tarief"),"")</f>
        <v/>
      </c>
      <c r="O1023" s="92"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tarief",IF(LEFT(F1023,8)="Bijdrage",VLOOKUP($F1023,Tb_KostenTypen[],MATCH(Methode_Keuze,Tb_KostenTypen[#Headers],0),0),VLOOKUP($G1023,Lijsten!L:O,4,0))),""),"")</f>
        <v/>
      </c>
      <c r="P1023" s="92"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tarief",IF(LEFT(F1023,8)="Bijdrage",VLOOKUP($F1023,Tb_KostenTypen[],MATCH(Methode_Keuze,Tb_KostenTypen[#Headers],0),0),VLOOKUP($G1023,Lijsten!L:O,4,0))),""),"")</f>
        <v/>
      </c>
      <c r="Q1023" s="50"/>
      <c r="R1023" s="50"/>
      <c r="S1023" s="83"/>
      <c r="T1023" s="51"/>
      <c r="U1023" s="4" t="str" cm="1">
        <f t="array" ref="U1023">IF(AA1023&lt;&gt;"ja",_xlfn.IFNA(_xlfn.IFS(AND(O1023&lt;&gt;"",F1023&lt;&gt;"",RIGHT($N1023,6)="tarief"),O1023*Q1023,S1023&gt;0,IF(F1023&lt;&gt;"",S1023,"")),""),"")</f>
        <v/>
      </c>
      <c r="V1023" s="4" t="str" cm="1">
        <f t="array" ref="V1023">IF(AA1023&lt;&gt;"ja",_xlfn.IFNA(_xlfn.IFS(AND(P1023&lt;&gt;"",R1023&lt;&gt;"",RIGHT($N1023,6)="tarief"),P1023*R1023,T1023&gt;0,T1023),""),"")</f>
        <v/>
      </c>
      <c r="W1023" s="4" t="str" cm="1">
        <f t="array" ref="W1023">IFERROR(_xlfn.IFS(OR(F1023="",LEFT(Methode_Keuze,4)="Geen"),"",AND(U1023&lt;&gt;"",F1023&lt;&gt;"Arbeidskosten"),ROUND(U1023*VLOOKUP(F1023,Tb_ProjectKosten[],MATCH(Tb_ProjectKosten[[#Headers],[Forfat_Percentage]],Tb_ProjectKosten[#Headers],0),0),2),AND(F1023="Arbeidskosten",G1023&lt;&gt;""),IFERROR(ROUND(U1023*VLOOKUP(G1023,Tb_KostenTypen[],3,0)*VLOOKUP(F1023,Tb_ProjectKosten[],MATCH(Tb_ProjectKosten[[#Headers],[Forfat_Percentage]],Tb_ProjectKosten[#Headers],0),0),2),""),U1023 &lt;=0,0),"")</f>
        <v/>
      </c>
      <c r="X1023" s="4" t="str" cm="1">
        <f t="array" ref="X1023">IFERROR(_xlfn.IFS(OR(F1023="",LEFT(Methode_Keuze,4)="Geen"),"",AND(V1023&lt;&gt;"",F1023&lt;&gt;"Arbeidskosten"),ROUND(V1023*VLOOKUP(F1023,Tb_ProjectKosten[],MATCH(Tb_ProjectKosten[[#Headers],[Forfat_Percentage]],Tb_ProjectKosten[#Headers],0),0),2),AND(F1023="Arbeidskosten",G1023&lt;&gt;""),IFERROR(ROUND(V1023*VLOOKUP(G1023,Tb_KostenTypen[],3,0)*VLOOKUP(F1023,Tb_ProjectKosten[],MATCH(Tb_ProjectKosten[[#Headers],[Forfat_Percentage]],Tb_ProjectKosten[#Headers],0),0),2),""),V1023 &lt;=0,0),"")</f>
        <v/>
      </c>
      <c r="Y1023" s="262"/>
      <c r="Z1023" s="49"/>
      <c r="AA1023" s="37" t="str" cm="1">
        <f t="array" ref="AA1023">IFERROR(IF(INDEX(SubsidieTabel!$Q$1:$T$9,MATCH($F1023,SubsidieTabel!$Q$1:$Q$9,0),IFERROR(MATCH(Methode_Keuze,SubsidieTabel!$Q$1:$T$1,0),2))&lt;&gt;1=TRUE,"ja",""),"")</f>
        <v/>
      </c>
    </row>
    <row r="1024" spans="1:27" ht="15" customHeight="1" x14ac:dyDescent="0.25">
      <c r="A1024" s="87"/>
      <c r="B1024" s="219" t="str">
        <f>IF(A1024&lt;&gt;"",_xlfn.MAXIFS($B$1:B1023,$A$1:A1023,A1024)+1,"")</f>
        <v/>
      </c>
      <c r="C1024" s="50"/>
      <c r="D1024" s="50"/>
      <c r="E1024" s="50"/>
      <c r="F1024" s="50"/>
      <c r="G1024" s="283"/>
      <c r="H1024" s="296"/>
      <c r="I1024" s="295"/>
      <c r="J1024" s="295"/>
      <c r="K1024" s="202"/>
      <c r="L1024" s="202"/>
      <c r="M1024" s="91" t="str">
        <f>IFERROR(VLOOKUP(H1024,Lijsten!$H$1:$I$100,2,0),"")</f>
        <v/>
      </c>
      <c r="N1024" s="91" t="str" cm="1">
        <f t="array" ref="N1024">IFERROR(_xlfn.IFS(AND(LEFT(F1024,6)="Arbeid",RIGHT(F1024,3)&lt;&gt;"IKS"),IFERROR(VLOOKUP($G1024,Tb_KostenTypen[],2,0),"tarief"),RIGHT(F1024,3)="IKS","Uurtarief",LEFT(F1024,6)="Arbeid","Uurtarief",AND(LEFT(F1024,8)="Bijdrage",RIGHT(F1024,15)="(vrijwilligers)"),"Vast tarief"),"")</f>
        <v/>
      </c>
      <c r="O1024" s="92"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tarief",IF(LEFT(F1024,8)="Bijdrage",VLOOKUP($F1024,Tb_KostenTypen[],MATCH(Methode_Keuze,Tb_KostenTypen[#Headers],0),0),VLOOKUP($G1024,Lijsten!L:O,4,0))),""),"")</f>
        <v/>
      </c>
      <c r="P1024" s="92"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tarief",IF(LEFT(F1024,8)="Bijdrage",VLOOKUP($F1024,Tb_KostenTypen[],MATCH(Methode_Keuze,Tb_KostenTypen[#Headers],0),0),VLOOKUP($G1024,Lijsten!L:O,4,0))),""),"")</f>
        <v/>
      </c>
      <c r="Q1024" s="50"/>
      <c r="R1024" s="50"/>
      <c r="S1024" s="83"/>
      <c r="T1024" s="51"/>
      <c r="U1024" s="4" t="str" cm="1">
        <f t="array" ref="U1024">IF(AA1024&lt;&gt;"ja",_xlfn.IFNA(_xlfn.IFS(AND(O1024&lt;&gt;"",F1024&lt;&gt;"",RIGHT($N1024,6)="tarief"),O1024*Q1024,S1024&gt;0,IF(F1024&lt;&gt;"",S1024,"")),""),"")</f>
        <v/>
      </c>
      <c r="V1024" s="4" t="str" cm="1">
        <f t="array" ref="V1024">IF(AA1024&lt;&gt;"ja",_xlfn.IFNA(_xlfn.IFS(AND(P1024&lt;&gt;"",R1024&lt;&gt;"",RIGHT($N1024,6)="tarief"),P1024*R1024,T1024&gt;0,T1024),""),"")</f>
        <v/>
      </c>
      <c r="W1024" s="4" t="str" cm="1">
        <f t="array" ref="W1024">IFERROR(_xlfn.IFS(OR(F1024="",LEFT(Methode_Keuze,4)="Geen"),"",AND(U1024&lt;&gt;"",F1024&lt;&gt;"Arbeidskosten"),ROUND(U1024*VLOOKUP(F1024,Tb_ProjectKosten[],MATCH(Tb_ProjectKosten[[#Headers],[Forfat_Percentage]],Tb_ProjectKosten[#Headers],0),0),2),AND(F1024="Arbeidskosten",G1024&lt;&gt;""),IFERROR(ROUND(U1024*VLOOKUP(G1024,Tb_KostenTypen[],3,0)*VLOOKUP(F1024,Tb_ProjectKosten[],MATCH(Tb_ProjectKosten[[#Headers],[Forfat_Percentage]],Tb_ProjectKosten[#Headers],0),0),2),""),U1024 &lt;=0,0),"")</f>
        <v/>
      </c>
      <c r="X1024" s="4" t="str" cm="1">
        <f t="array" ref="X1024">IFERROR(_xlfn.IFS(OR(F1024="",LEFT(Methode_Keuze,4)="Geen"),"",AND(V1024&lt;&gt;"",F1024&lt;&gt;"Arbeidskosten"),ROUND(V1024*VLOOKUP(F1024,Tb_ProjectKosten[],MATCH(Tb_ProjectKosten[[#Headers],[Forfat_Percentage]],Tb_ProjectKosten[#Headers],0),0),2),AND(F1024="Arbeidskosten",G1024&lt;&gt;""),IFERROR(ROUND(V1024*VLOOKUP(G1024,Tb_KostenTypen[],3,0)*VLOOKUP(F1024,Tb_ProjectKosten[],MATCH(Tb_ProjectKosten[[#Headers],[Forfat_Percentage]],Tb_ProjectKosten[#Headers],0),0),2),""),V1024 &lt;=0,0),"")</f>
        <v/>
      </c>
      <c r="Y1024" s="262"/>
      <c r="Z1024" s="49"/>
      <c r="AA1024" s="37" t="str" cm="1">
        <f t="array" ref="AA1024">IFERROR(IF(INDEX(SubsidieTabel!$Q$1:$T$9,MATCH($F1024,SubsidieTabel!$Q$1:$Q$9,0),IFERROR(MATCH(Methode_Keuze,SubsidieTabel!$Q$1:$T$1,0),2))&lt;&gt;1=TRUE,"ja",""),"")</f>
        <v/>
      </c>
    </row>
    <row r="1025" spans="1:27" ht="15" customHeight="1" x14ac:dyDescent="0.25">
      <c r="A1025" s="87"/>
      <c r="B1025" s="219" t="str">
        <f>IF(A1025&lt;&gt;"",_xlfn.MAXIFS($B$1:B1024,$A$1:A1024,A1025)+1,"")</f>
        <v/>
      </c>
      <c r="C1025" s="50"/>
      <c r="D1025" s="50"/>
      <c r="E1025" s="50"/>
      <c r="F1025" s="50"/>
      <c r="G1025" s="283"/>
      <c r="H1025" s="296"/>
      <c r="I1025" s="295"/>
      <c r="J1025" s="295"/>
      <c r="K1025" s="202"/>
      <c r="L1025" s="202"/>
      <c r="M1025" s="91" t="str">
        <f>IFERROR(VLOOKUP(H1025,Lijsten!$H$1:$I$100,2,0),"")</f>
        <v/>
      </c>
      <c r="N1025" s="91" t="str" cm="1">
        <f t="array" ref="N1025">IFERROR(_xlfn.IFS(AND(LEFT(F1025,6)="Arbeid",RIGHT(F1025,3)&lt;&gt;"IKS"),IFERROR(VLOOKUP($G1025,Tb_KostenTypen[],2,0),"tarief"),RIGHT(F1025,3)="IKS","Uurtarief",LEFT(F1025,6)="Arbeid","Uurtarief",AND(LEFT(F1025,8)="Bijdrage",RIGHT(F1025,15)="(vrijwilligers)"),"Vast tarief"),"")</f>
        <v/>
      </c>
      <c r="O1025" s="92"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tarief",IF(LEFT(F1025,8)="Bijdrage",VLOOKUP($F1025,Tb_KostenTypen[],MATCH(Methode_Keuze,Tb_KostenTypen[#Headers],0),0),VLOOKUP($G1025,Lijsten!L:O,4,0))),""),"")</f>
        <v/>
      </c>
      <c r="P1025" s="92"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tarief",IF(LEFT(F1025,8)="Bijdrage",VLOOKUP($F1025,Tb_KostenTypen[],MATCH(Methode_Keuze,Tb_KostenTypen[#Headers],0),0),VLOOKUP($G1025,Lijsten!L:O,4,0))),""),"")</f>
        <v/>
      </c>
      <c r="Q1025" s="50"/>
      <c r="R1025" s="50"/>
      <c r="S1025" s="83"/>
      <c r="T1025" s="51"/>
      <c r="U1025" s="4" t="str" cm="1">
        <f t="array" ref="U1025">IF(AA1025&lt;&gt;"ja",_xlfn.IFNA(_xlfn.IFS(AND(O1025&lt;&gt;"",F1025&lt;&gt;"",RIGHT($N1025,6)="tarief"),O1025*Q1025,S1025&gt;0,IF(F1025&lt;&gt;"",S1025,"")),""),"")</f>
        <v/>
      </c>
      <c r="V1025" s="4" t="str" cm="1">
        <f t="array" ref="V1025">IF(AA1025&lt;&gt;"ja",_xlfn.IFNA(_xlfn.IFS(AND(P1025&lt;&gt;"",R1025&lt;&gt;"",RIGHT($N1025,6)="tarief"),P1025*R1025,T1025&gt;0,T1025),""),"")</f>
        <v/>
      </c>
      <c r="W1025" s="4" t="str" cm="1">
        <f t="array" ref="W1025">IFERROR(_xlfn.IFS(OR(F1025="",LEFT(Methode_Keuze,4)="Geen"),"",AND(U1025&lt;&gt;"",F1025&lt;&gt;"Arbeidskosten"),ROUND(U1025*VLOOKUP(F1025,Tb_ProjectKosten[],MATCH(Tb_ProjectKosten[[#Headers],[Forfat_Percentage]],Tb_ProjectKosten[#Headers],0),0),2),AND(F1025="Arbeidskosten",G1025&lt;&gt;""),IFERROR(ROUND(U1025*VLOOKUP(G1025,Tb_KostenTypen[],3,0)*VLOOKUP(F1025,Tb_ProjectKosten[],MATCH(Tb_ProjectKosten[[#Headers],[Forfat_Percentage]],Tb_ProjectKosten[#Headers],0),0),2),""),U1025 &lt;=0,0),"")</f>
        <v/>
      </c>
      <c r="X1025" s="4" t="str" cm="1">
        <f t="array" ref="X1025">IFERROR(_xlfn.IFS(OR(F1025="",LEFT(Methode_Keuze,4)="Geen"),"",AND(V1025&lt;&gt;"",F1025&lt;&gt;"Arbeidskosten"),ROUND(V1025*VLOOKUP(F1025,Tb_ProjectKosten[],MATCH(Tb_ProjectKosten[[#Headers],[Forfat_Percentage]],Tb_ProjectKosten[#Headers],0),0),2),AND(F1025="Arbeidskosten",G1025&lt;&gt;""),IFERROR(ROUND(V1025*VLOOKUP(G1025,Tb_KostenTypen[],3,0)*VLOOKUP(F1025,Tb_ProjectKosten[],MATCH(Tb_ProjectKosten[[#Headers],[Forfat_Percentage]],Tb_ProjectKosten[#Headers],0),0),2),""),V1025 &lt;=0,0),"")</f>
        <v/>
      </c>
      <c r="Y1025" s="262"/>
      <c r="Z1025" s="49"/>
      <c r="AA1025" s="37" t="str" cm="1">
        <f t="array" ref="AA1025">IFERROR(IF(INDEX(SubsidieTabel!$Q$1:$T$9,MATCH($F1025,SubsidieTabel!$Q$1:$Q$9,0),IFERROR(MATCH(Methode_Keuze,SubsidieTabel!$Q$1:$T$1,0),2))&lt;&gt;1=TRUE,"ja",""),"")</f>
        <v/>
      </c>
    </row>
    <row r="1026" spans="1:27" ht="15" customHeight="1" x14ac:dyDescent="0.25">
      <c r="A1026" s="87"/>
      <c r="B1026" s="219" t="str">
        <f>IF(A1026&lt;&gt;"",_xlfn.MAXIFS($B$1:B1025,$A$1:A1025,A1026)+1,"")</f>
        <v/>
      </c>
      <c r="C1026" s="50"/>
      <c r="D1026" s="50"/>
      <c r="E1026" s="50"/>
      <c r="F1026" s="50"/>
      <c r="G1026" s="283"/>
      <c r="H1026" s="296"/>
      <c r="I1026" s="295"/>
      <c r="J1026" s="295"/>
      <c r="K1026" s="202"/>
      <c r="L1026" s="202"/>
      <c r="M1026" s="91" t="str">
        <f>IFERROR(VLOOKUP(H1026,Lijsten!$H$1:$I$100,2,0),"")</f>
        <v/>
      </c>
      <c r="N1026" s="91" t="str" cm="1">
        <f t="array" ref="N1026">IFERROR(_xlfn.IFS(AND(LEFT(F1026,6)="Arbeid",RIGHT(F1026,3)&lt;&gt;"IKS"),IFERROR(VLOOKUP($G1026,Tb_KostenTypen[],2,0),"tarief"),RIGHT(F1026,3)="IKS","Uurtarief",LEFT(F1026,6)="Arbeid","Uurtarief",AND(LEFT(F1026,8)="Bijdrage",RIGHT(F1026,15)="(vrijwilligers)"),"Vast tarief"),"")</f>
        <v/>
      </c>
      <c r="O1026" s="92"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tarief",IF(LEFT(F1026,8)="Bijdrage",VLOOKUP($F1026,Tb_KostenTypen[],MATCH(Methode_Keuze,Tb_KostenTypen[#Headers],0),0),VLOOKUP($G1026,Lijsten!L:O,4,0))),""),"")</f>
        <v/>
      </c>
      <c r="P1026" s="92"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tarief",IF(LEFT(F1026,8)="Bijdrage",VLOOKUP($F1026,Tb_KostenTypen[],MATCH(Methode_Keuze,Tb_KostenTypen[#Headers],0),0),VLOOKUP($G1026,Lijsten!L:O,4,0))),""),"")</f>
        <v/>
      </c>
      <c r="Q1026" s="50"/>
      <c r="R1026" s="50"/>
      <c r="S1026" s="83"/>
      <c r="T1026" s="51"/>
      <c r="U1026" s="4" t="str" cm="1">
        <f t="array" ref="U1026">IF(AA1026&lt;&gt;"ja",_xlfn.IFNA(_xlfn.IFS(AND(O1026&lt;&gt;"",F1026&lt;&gt;"",RIGHT($N1026,6)="tarief"),O1026*Q1026,S1026&gt;0,IF(F1026&lt;&gt;"",S1026,"")),""),"")</f>
        <v/>
      </c>
      <c r="V1026" s="4" t="str" cm="1">
        <f t="array" ref="V1026">IF(AA1026&lt;&gt;"ja",_xlfn.IFNA(_xlfn.IFS(AND(P1026&lt;&gt;"",R1026&lt;&gt;"",RIGHT($N1026,6)="tarief"),P1026*R1026,T1026&gt;0,T1026),""),"")</f>
        <v/>
      </c>
      <c r="W1026" s="4" t="str" cm="1">
        <f t="array" ref="W1026">IFERROR(_xlfn.IFS(OR(F1026="",LEFT(Methode_Keuze,4)="Geen"),"",AND(U1026&lt;&gt;"",F1026&lt;&gt;"Arbeidskosten"),ROUND(U1026*VLOOKUP(F1026,Tb_ProjectKosten[],MATCH(Tb_ProjectKosten[[#Headers],[Forfat_Percentage]],Tb_ProjectKosten[#Headers],0),0),2),AND(F1026="Arbeidskosten",G1026&lt;&gt;""),IFERROR(ROUND(U1026*VLOOKUP(G1026,Tb_KostenTypen[],3,0)*VLOOKUP(F1026,Tb_ProjectKosten[],MATCH(Tb_ProjectKosten[[#Headers],[Forfat_Percentage]],Tb_ProjectKosten[#Headers],0),0),2),""),U1026 &lt;=0,0),"")</f>
        <v/>
      </c>
      <c r="X1026" s="4" t="str" cm="1">
        <f t="array" ref="X1026">IFERROR(_xlfn.IFS(OR(F1026="",LEFT(Methode_Keuze,4)="Geen"),"",AND(V1026&lt;&gt;"",F1026&lt;&gt;"Arbeidskosten"),ROUND(V1026*VLOOKUP(F1026,Tb_ProjectKosten[],MATCH(Tb_ProjectKosten[[#Headers],[Forfat_Percentage]],Tb_ProjectKosten[#Headers],0),0),2),AND(F1026="Arbeidskosten",G1026&lt;&gt;""),IFERROR(ROUND(V1026*VLOOKUP(G1026,Tb_KostenTypen[],3,0)*VLOOKUP(F1026,Tb_ProjectKosten[],MATCH(Tb_ProjectKosten[[#Headers],[Forfat_Percentage]],Tb_ProjectKosten[#Headers],0),0),2),""),V1026 &lt;=0,0),"")</f>
        <v/>
      </c>
      <c r="Y1026" s="262"/>
      <c r="Z1026" s="49"/>
      <c r="AA1026" s="37" t="str" cm="1">
        <f t="array" ref="AA1026">IFERROR(IF(INDEX(SubsidieTabel!$Q$1:$T$9,MATCH($F1026,SubsidieTabel!$Q$1:$Q$9,0),IFERROR(MATCH(Methode_Keuze,SubsidieTabel!$Q$1:$T$1,0),2))&lt;&gt;1=TRUE,"ja",""),"")</f>
        <v/>
      </c>
    </row>
    <row r="1027" spans="1:27" ht="15" customHeight="1" x14ac:dyDescent="0.25">
      <c r="A1027" s="87"/>
      <c r="B1027" s="219" t="str">
        <f>IF(A1027&lt;&gt;"",_xlfn.MAXIFS($B$1:B1026,$A$1:A1026,A1027)+1,"")</f>
        <v/>
      </c>
      <c r="C1027" s="50"/>
      <c r="D1027" s="50"/>
      <c r="E1027" s="50"/>
      <c r="F1027" s="50"/>
      <c r="G1027" s="283"/>
      <c r="H1027" s="296"/>
      <c r="I1027" s="295"/>
      <c r="J1027" s="295"/>
      <c r="K1027" s="202"/>
      <c r="L1027" s="202"/>
      <c r="M1027" s="91" t="str">
        <f>IFERROR(VLOOKUP(H1027,Lijsten!$H$1:$I$100,2,0),"")</f>
        <v/>
      </c>
      <c r="N1027" s="91" t="str" cm="1">
        <f t="array" ref="N1027">IFERROR(_xlfn.IFS(AND(LEFT(F1027,6)="Arbeid",RIGHT(F1027,3)&lt;&gt;"IKS"),IFERROR(VLOOKUP($G1027,Tb_KostenTypen[],2,0),"tarief"),RIGHT(F1027,3)="IKS","Uurtarief",LEFT(F1027,6)="Arbeid","Uurtarief",AND(LEFT(F1027,8)="Bijdrage",RIGHT(F1027,15)="(vrijwilligers)"),"Vast tarief"),"")</f>
        <v/>
      </c>
      <c r="O1027" s="92"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tarief",IF(LEFT(F1027,8)="Bijdrage",VLOOKUP($F1027,Tb_KostenTypen[],MATCH(Methode_Keuze,Tb_KostenTypen[#Headers],0),0),VLOOKUP($G1027,Lijsten!L:O,4,0))),""),"")</f>
        <v/>
      </c>
      <c r="P1027" s="92"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tarief",IF(LEFT(F1027,8)="Bijdrage",VLOOKUP($F1027,Tb_KostenTypen[],MATCH(Methode_Keuze,Tb_KostenTypen[#Headers],0),0),VLOOKUP($G1027,Lijsten!L:O,4,0))),""),"")</f>
        <v/>
      </c>
      <c r="Q1027" s="50"/>
      <c r="R1027" s="50"/>
      <c r="S1027" s="83"/>
      <c r="T1027" s="51"/>
      <c r="U1027" s="4" t="str" cm="1">
        <f t="array" ref="U1027">IF(AA1027&lt;&gt;"ja",_xlfn.IFNA(_xlfn.IFS(AND(O1027&lt;&gt;"",F1027&lt;&gt;"",RIGHT($N1027,6)="tarief"),O1027*Q1027,S1027&gt;0,IF(F1027&lt;&gt;"",S1027,"")),""),"")</f>
        <v/>
      </c>
      <c r="V1027" s="4" t="str" cm="1">
        <f t="array" ref="V1027">IF(AA1027&lt;&gt;"ja",_xlfn.IFNA(_xlfn.IFS(AND(P1027&lt;&gt;"",R1027&lt;&gt;"",RIGHT($N1027,6)="tarief"),P1027*R1027,T1027&gt;0,T1027),""),"")</f>
        <v/>
      </c>
      <c r="W1027" s="4" t="str" cm="1">
        <f t="array" ref="W1027">IFERROR(_xlfn.IFS(OR(F1027="",LEFT(Methode_Keuze,4)="Geen"),"",AND(U1027&lt;&gt;"",F1027&lt;&gt;"Arbeidskosten"),ROUND(U1027*VLOOKUP(F1027,Tb_ProjectKosten[],MATCH(Tb_ProjectKosten[[#Headers],[Forfat_Percentage]],Tb_ProjectKosten[#Headers],0),0),2),AND(F1027="Arbeidskosten",G1027&lt;&gt;""),IFERROR(ROUND(U1027*VLOOKUP(G1027,Tb_KostenTypen[],3,0)*VLOOKUP(F1027,Tb_ProjectKosten[],MATCH(Tb_ProjectKosten[[#Headers],[Forfat_Percentage]],Tb_ProjectKosten[#Headers],0),0),2),""),U1027 &lt;=0,0),"")</f>
        <v/>
      </c>
      <c r="X1027" s="4" t="str" cm="1">
        <f t="array" ref="X1027">IFERROR(_xlfn.IFS(OR(F1027="",LEFT(Methode_Keuze,4)="Geen"),"",AND(V1027&lt;&gt;"",F1027&lt;&gt;"Arbeidskosten"),ROUND(V1027*VLOOKUP(F1027,Tb_ProjectKosten[],MATCH(Tb_ProjectKosten[[#Headers],[Forfat_Percentage]],Tb_ProjectKosten[#Headers],0),0),2),AND(F1027="Arbeidskosten",G1027&lt;&gt;""),IFERROR(ROUND(V1027*VLOOKUP(G1027,Tb_KostenTypen[],3,0)*VLOOKUP(F1027,Tb_ProjectKosten[],MATCH(Tb_ProjectKosten[[#Headers],[Forfat_Percentage]],Tb_ProjectKosten[#Headers],0),0),2),""),V1027 &lt;=0,0),"")</f>
        <v/>
      </c>
      <c r="Y1027" s="262"/>
      <c r="Z1027" s="49"/>
      <c r="AA1027" s="37" t="str" cm="1">
        <f t="array" ref="AA1027">IFERROR(IF(INDEX(SubsidieTabel!$Q$1:$T$9,MATCH($F1027,SubsidieTabel!$Q$1:$Q$9,0),IFERROR(MATCH(Methode_Keuze,SubsidieTabel!$Q$1:$T$1,0),2))&lt;&gt;1=TRUE,"ja",""),"")</f>
        <v/>
      </c>
    </row>
    <row r="1028" spans="1:27" ht="15" customHeight="1" x14ac:dyDescent="0.25">
      <c r="A1028" s="87"/>
      <c r="B1028" s="219" t="str">
        <f>IF(A1028&lt;&gt;"",_xlfn.MAXIFS($B$1:B1027,$A$1:A1027,A1028)+1,"")</f>
        <v/>
      </c>
      <c r="C1028" s="50"/>
      <c r="D1028" s="50"/>
      <c r="E1028" s="50"/>
      <c r="F1028" s="50"/>
      <c r="G1028" s="283"/>
      <c r="H1028" s="296"/>
      <c r="I1028" s="295"/>
      <c r="J1028" s="295"/>
      <c r="K1028" s="202"/>
      <c r="L1028" s="202"/>
      <c r="M1028" s="91" t="str">
        <f>IFERROR(VLOOKUP(H1028,Lijsten!$H$1:$I$100,2,0),"")</f>
        <v/>
      </c>
      <c r="N1028" s="91" t="str" cm="1">
        <f t="array" ref="N1028">IFERROR(_xlfn.IFS(AND(LEFT(F1028,6)="Arbeid",RIGHT(F1028,3)&lt;&gt;"IKS"),IFERROR(VLOOKUP($G1028,Tb_KostenTypen[],2,0),"tarief"),RIGHT(F1028,3)="IKS","Uurtarief",LEFT(F1028,6)="Arbeid","Uurtarief",AND(LEFT(F1028,8)="Bijdrage",RIGHT(F1028,15)="(vrijwilligers)"),"Vast tarief"),"")</f>
        <v/>
      </c>
      <c r="O1028" s="92"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tarief",IF(LEFT(F1028,8)="Bijdrage",VLOOKUP($F1028,Tb_KostenTypen[],MATCH(Methode_Keuze,Tb_KostenTypen[#Headers],0),0),VLOOKUP($G1028,Lijsten!L:O,4,0))),""),"")</f>
        <v/>
      </c>
      <c r="P1028" s="92"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tarief",IF(LEFT(F1028,8)="Bijdrage",VLOOKUP($F1028,Tb_KostenTypen[],MATCH(Methode_Keuze,Tb_KostenTypen[#Headers],0),0),VLOOKUP($G1028,Lijsten!L:O,4,0))),""),"")</f>
        <v/>
      </c>
      <c r="Q1028" s="50"/>
      <c r="R1028" s="50"/>
      <c r="S1028" s="83"/>
      <c r="T1028" s="51"/>
      <c r="U1028" s="4" t="str" cm="1">
        <f t="array" ref="U1028">IF(AA1028&lt;&gt;"ja",_xlfn.IFNA(_xlfn.IFS(AND(O1028&lt;&gt;"",F1028&lt;&gt;"",RIGHT($N1028,6)="tarief"),O1028*Q1028,S1028&gt;0,IF(F1028&lt;&gt;"",S1028,"")),""),"")</f>
        <v/>
      </c>
      <c r="V1028" s="4" t="str" cm="1">
        <f t="array" ref="V1028">IF(AA1028&lt;&gt;"ja",_xlfn.IFNA(_xlfn.IFS(AND(P1028&lt;&gt;"",R1028&lt;&gt;"",RIGHT($N1028,6)="tarief"),P1028*R1028,T1028&gt;0,T1028),""),"")</f>
        <v/>
      </c>
      <c r="W1028" s="4" t="str" cm="1">
        <f t="array" ref="W1028">IFERROR(_xlfn.IFS(OR(F1028="",LEFT(Methode_Keuze,4)="Geen"),"",AND(U1028&lt;&gt;"",F1028&lt;&gt;"Arbeidskosten"),ROUND(U1028*VLOOKUP(F1028,Tb_ProjectKosten[],MATCH(Tb_ProjectKosten[[#Headers],[Forfat_Percentage]],Tb_ProjectKosten[#Headers],0),0),2),AND(F1028="Arbeidskosten",G1028&lt;&gt;""),IFERROR(ROUND(U1028*VLOOKUP(G1028,Tb_KostenTypen[],3,0)*VLOOKUP(F1028,Tb_ProjectKosten[],MATCH(Tb_ProjectKosten[[#Headers],[Forfat_Percentage]],Tb_ProjectKosten[#Headers],0),0),2),""),U1028 &lt;=0,0),"")</f>
        <v/>
      </c>
      <c r="X1028" s="4" t="str" cm="1">
        <f t="array" ref="X1028">IFERROR(_xlfn.IFS(OR(F1028="",LEFT(Methode_Keuze,4)="Geen"),"",AND(V1028&lt;&gt;"",F1028&lt;&gt;"Arbeidskosten"),ROUND(V1028*VLOOKUP(F1028,Tb_ProjectKosten[],MATCH(Tb_ProjectKosten[[#Headers],[Forfat_Percentage]],Tb_ProjectKosten[#Headers],0),0),2),AND(F1028="Arbeidskosten",G1028&lt;&gt;""),IFERROR(ROUND(V1028*VLOOKUP(G1028,Tb_KostenTypen[],3,0)*VLOOKUP(F1028,Tb_ProjectKosten[],MATCH(Tb_ProjectKosten[[#Headers],[Forfat_Percentage]],Tb_ProjectKosten[#Headers],0),0),2),""),V1028 &lt;=0,0),"")</f>
        <v/>
      </c>
      <c r="Y1028" s="262"/>
      <c r="Z1028" s="49"/>
      <c r="AA1028" s="37" t="str" cm="1">
        <f t="array" ref="AA1028">IFERROR(IF(INDEX(SubsidieTabel!$Q$1:$T$9,MATCH($F1028,SubsidieTabel!$Q$1:$Q$9,0),IFERROR(MATCH(Methode_Keuze,SubsidieTabel!$Q$1:$T$1,0),2))&lt;&gt;1=TRUE,"ja",""),"")</f>
        <v/>
      </c>
    </row>
    <row r="1029" spans="1:27" ht="15" customHeight="1" x14ac:dyDescent="0.25">
      <c r="A1029" s="87"/>
      <c r="B1029" s="219" t="str">
        <f>IF(A1029&lt;&gt;"",_xlfn.MAXIFS($B$1:B1028,$A$1:A1028,A1029)+1,"")</f>
        <v/>
      </c>
      <c r="C1029" s="50"/>
      <c r="D1029" s="50"/>
      <c r="E1029" s="50"/>
      <c r="F1029" s="50"/>
      <c r="G1029" s="283"/>
      <c r="H1029" s="296"/>
      <c r="I1029" s="295"/>
      <c r="J1029" s="295"/>
      <c r="K1029" s="202"/>
      <c r="L1029" s="202"/>
      <c r="M1029" s="91" t="str">
        <f>IFERROR(VLOOKUP(H1029,Lijsten!$H$1:$I$100,2,0),"")</f>
        <v/>
      </c>
      <c r="N1029" s="91" t="str" cm="1">
        <f t="array" ref="N1029">IFERROR(_xlfn.IFS(AND(LEFT(F1029,6)="Arbeid",RIGHT(F1029,3)&lt;&gt;"IKS"),IFERROR(VLOOKUP($G1029,Tb_KostenTypen[],2,0),"tarief"),RIGHT(F1029,3)="IKS","Uurtarief",LEFT(F1029,6)="Arbeid","Uurtarief",AND(LEFT(F1029,8)="Bijdrage",RIGHT(F1029,15)="(vrijwilligers)"),"Vast tarief"),"")</f>
        <v/>
      </c>
      <c r="O1029" s="92"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tarief",IF(LEFT(F1029,8)="Bijdrage",VLOOKUP($F1029,Tb_KostenTypen[],MATCH(Methode_Keuze,Tb_KostenTypen[#Headers],0),0),VLOOKUP($G1029,Lijsten!L:O,4,0))),""),"")</f>
        <v/>
      </c>
      <c r="P1029" s="92"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tarief",IF(LEFT(F1029,8)="Bijdrage",VLOOKUP($F1029,Tb_KostenTypen[],MATCH(Methode_Keuze,Tb_KostenTypen[#Headers],0),0),VLOOKUP($G1029,Lijsten!L:O,4,0))),""),"")</f>
        <v/>
      </c>
      <c r="Q1029" s="50"/>
      <c r="R1029" s="50"/>
      <c r="S1029" s="83"/>
      <c r="T1029" s="51"/>
      <c r="U1029" s="4" t="str" cm="1">
        <f t="array" ref="U1029">IF(AA1029&lt;&gt;"ja",_xlfn.IFNA(_xlfn.IFS(AND(O1029&lt;&gt;"",F1029&lt;&gt;"",RIGHT($N1029,6)="tarief"),O1029*Q1029,S1029&gt;0,IF(F1029&lt;&gt;"",S1029,"")),""),"")</f>
        <v/>
      </c>
      <c r="V1029" s="4" t="str" cm="1">
        <f t="array" ref="V1029">IF(AA1029&lt;&gt;"ja",_xlfn.IFNA(_xlfn.IFS(AND(P1029&lt;&gt;"",R1029&lt;&gt;"",RIGHT($N1029,6)="tarief"),P1029*R1029,T1029&gt;0,T1029),""),"")</f>
        <v/>
      </c>
      <c r="W1029" s="4" t="str" cm="1">
        <f t="array" ref="W1029">IFERROR(_xlfn.IFS(OR(F1029="",LEFT(Methode_Keuze,4)="Geen"),"",AND(U1029&lt;&gt;"",F1029&lt;&gt;"Arbeidskosten"),ROUND(U1029*VLOOKUP(F1029,Tb_ProjectKosten[],MATCH(Tb_ProjectKosten[[#Headers],[Forfat_Percentage]],Tb_ProjectKosten[#Headers],0),0),2),AND(F1029="Arbeidskosten",G1029&lt;&gt;""),IFERROR(ROUND(U1029*VLOOKUP(G1029,Tb_KostenTypen[],3,0)*VLOOKUP(F1029,Tb_ProjectKosten[],MATCH(Tb_ProjectKosten[[#Headers],[Forfat_Percentage]],Tb_ProjectKosten[#Headers],0),0),2),""),U1029 &lt;=0,0),"")</f>
        <v/>
      </c>
      <c r="X1029" s="4" t="str" cm="1">
        <f t="array" ref="X1029">IFERROR(_xlfn.IFS(OR(F1029="",LEFT(Methode_Keuze,4)="Geen"),"",AND(V1029&lt;&gt;"",F1029&lt;&gt;"Arbeidskosten"),ROUND(V1029*VLOOKUP(F1029,Tb_ProjectKosten[],MATCH(Tb_ProjectKosten[[#Headers],[Forfat_Percentage]],Tb_ProjectKosten[#Headers],0),0),2),AND(F1029="Arbeidskosten",G1029&lt;&gt;""),IFERROR(ROUND(V1029*VLOOKUP(G1029,Tb_KostenTypen[],3,0)*VLOOKUP(F1029,Tb_ProjectKosten[],MATCH(Tb_ProjectKosten[[#Headers],[Forfat_Percentage]],Tb_ProjectKosten[#Headers],0),0),2),""),V1029 &lt;=0,0),"")</f>
        <v/>
      </c>
      <c r="Y1029" s="262"/>
      <c r="Z1029" s="49"/>
      <c r="AA1029" s="37" t="str" cm="1">
        <f t="array" ref="AA1029">IFERROR(IF(INDEX(SubsidieTabel!$Q$1:$T$9,MATCH($F1029,SubsidieTabel!$Q$1:$Q$9,0),IFERROR(MATCH(Methode_Keuze,SubsidieTabel!$Q$1:$T$1,0),2))&lt;&gt;1=TRUE,"ja",""),"")</f>
        <v/>
      </c>
    </row>
    <row r="1030" spans="1:27" ht="15" customHeight="1" x14ac:dyDescent="0.25">
      <c r="A1030" s="87"/>
      <c r="B1030" s="219" t="str">
        <f>IF(A1030&lt;&gt;"",_xlfn.MAXIFS($B$1:B1029,$A$1:A1029,A1030)+1,"")</f>
        <v/>
      </c>
      <c r="C1030" s="50"/>
      <c r="D1030" s="50"/>
      <c r="E1030" s="50"/>
      <c r="F1030" s="50"/>
      <c r="G1030" s="283"/>
      <c r="H1030" s="296"/>
      <c r="I1030" s="295"/>
      <c r="J1030" s="295"/>
      <c r="K1030" s="202"/>
      <c r="L1030" s="202"/>
      <c r="M1030" s="91" t="str">
        <f>IFERROR(VLOOKUP(H1030,Lijsten!$H$1:$I$100,2,0),"")</f>
        <v/>
      </c>
      <c r="N1030" s="91" t="str" cm="1">
        <f t="array" ref="N1030">IFERROR(_xlfn.IFS(AND(LEFT(F1030,6)="Arbeid",RIGHT(F1030,3)&lt;&gt;"IKS"),IFERROR(VLOOKUP($G1030,Tb_KostenTypen[],2,0),"tarief"),RIGHT(F1030,3)="IKS","Uurtarief",LEFT(F1030,6)="Arbeid","Uurtarief",AND(LEFT(F1030,8)="Bijdrage",RIGHT(F1030,15)="(vrijwilligers)"),"Vast tarief"),"")</f>
        <v/>
      </c>
      <c r="O1030" s="92"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tarief",IF(LEFT(F1030,8)="Bijdrage",VLOOKUP($F1030,Tb_KostenTypen[],MATCH(Methode_Keuze,Tb_KostenTypen[#Headers],0),0),VLOOKUP($G1030,Lijsten!L:O,4,0))),""),"")</f>
        <v/>
      </c>
      <c r="P1030" s="92"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tarief",IF(LEFT(F1030,8)="Bijdrage",VLOOKUP($F1030,Tb_KostenTypen[],MATCH(Methode_Keuze,Tb_KostenTypen[#Headers],0),0),VLOOKUP($G1030,Lijsten!L:O,4,0))),""),"")</f>
        <v/>
      </c>
      <c r="Q1030" s="50"/>
      <c r="R1030" s="50"/>
      <c r="S1030" s="83"/>
      <c r="T1030" s="51"/>
      <c r="U1030" s="4" t="str" cm="1">
        <f t="array" ref="U1030">IF(AA1030&lt;&gt;"ja",_xlfn.IFNA(_xlfn.IFS(AND(O1030&lt;&gt;"",F1030&lt;&gt;"",RIGHT($N1030,6)="tarief"),O1030*Q1030,S1030&gt;0,IF(F1030&lt;&gt;"",S1030,"")),""),"")</f>
        <v/>
      </c>
      <c r="V1030" s="4" t="str" cm="1">
        <f t="array" ref="V1030">IF(AA1030&lt;&gt;"ja",_xlfn.IFNA(_xlfn.IFS(AND(P1030&lt;&gt;"",R1030&lt;&gt;"",RIGHT($N1030,6)="tarief"),P1030*R1030,T1030&gt;0,T1030),""),"")</f>
        <v/>
      </c>
      <c r="W1030" s="4" t="str" cm="1">
        <f t="array" ref="W1030">IFERROR(_xlfn.IFS(OR(F1030="",LEFT(Methode_Keuze,4)="Geen"),"",AND(U1030&lt;&gt;"",F1030&lt;&gt;"Arbeidskosten"),ROUND(U1030*VLOOKUP(F1030,Tb_ProjectKosten[],MATCH(Tb_ProjectKosten[[#Headers],[Forfat_Percentage]],Tb_ProjectKosten[#Headers],0),0),2),AND(F1030="Arbeidskosten",G1030&lt;&gt;""),IFERROR(ROUND(U1030*VLOOKUP(G1030,Tb_KostenTypen[],3,0)*VLOOKUP(F1030,Tb_ProjectKosten[],MATCH(Tb_ProjectKosten[[#Headers],[Forfat_Percentage]],Tb_ProjectKosten[#Headers],0),0),2),""),U1030 &lt;=0,0),"")</f>
        <v/>
      </c>
      <c r="X1030" s="4" t="str" cm="1">
        <f t="array" ref="X1030">IFERROR(_xlfn.IFS(OR(F1030="",LEFT(Methode_Keuze,4)="Geen"),"",AND(V1030&lt;&gt;"",F1030&lt;&gt;"Arbeidskosten"),ROUND(V1030*VLOOKUP(F1030,Tb_ProjectKosten[],MATCH(Tb_ProjectKosten[[#Headers],[Forfat_Percentage]],Tb_ProjectKosten[#Headers],0),0),2),AND(F1030="Arbeidskosten",G1030&lt;&gt;""),IFERROR(ROUND(V1030*VLOOKUP(G1030,Tb_KostenTypen[],3,0)*VLOOKUP(F1030,Tb_ProjectKosten[],MATCH(Tb_ProjectKosten[[#Headers],[Forfat_Percentage]],Tb_ProjectKosten[#Headers],0),0),2),""),V1030 &lt;=0,0),"")</f>
        <v/>
      </c>
      <c r="Y1030" s="262"/>
      <c r="Z1030" s="49"/>
      <c r="AA1030" s="37" t="str" cm="1">
        <f t="array" ref="AA1030">IFERROR(IF(INDEX(SubsidieTabel!$Q$1:$T$9,MATCH($F1030,SubsidieTabel!$Q$1:$Q$9,0),IFERROR(MATCH(Methode_Keuze,SubsidieTabel!$Q$1:$T$1,0),2))&lt;&gt;1=TRUE,"ja",""),"")</f>
        <v/>
      </c>
    </row>
    <row r="1031" spans="1:27" ht="15" customHeight="1" x14ac:dyDescent="0.25">
      <c r="A1031" s="87"/>
      <c r="B1031" s="219" t="str">
        <f>IF(A1031&lt;&gt;"",_xlfn.MAXIFS($B$1:B1030,$A$1:A1030,A1031)+1,"")</f>
        <v/>
      </c>
      <c r="C1031" s="50"/>
      <c r="D1031" s="50"/>
      <c r="E1031" s="50"/>
      <c r="F1031" s="50"/>
      <c r="G1031" s="283"/>
      <c r="H1031" s="296"/>
      <c r="I1031" s="295"/>
      <c r="J1031" s="295"/>
      <c r="K1031" s="202"/>
      <c r="L1031" s="202"/>
      <c r="M1031" s="91" t="str">
        <f>IFERROR(VLOOKUP(H1031,Lijsten!$H$1:$I$100,2,0),"")</f>
        <v/>
      </c>
      <c r="N1031" s="91" t="str" cm="1">
        <f t="array" ref="N1031">IFERROR(_xlfn.IFS(AND(LEFT(F1031,6)="Arbeid",RIGHT(F1031,3)&lt;&gt;"IKS"),IFERROR(VLOOKUP($G1031,Tb_KostenTypen[],2,0),"tarief"),RIGHT(F1031,3)="IKS","Uurtarief",LEFT(F1031,6)="Arbeid","Uurtarief",AND(LEFT(F1031,8)="Bijdrage",RIGHT(F1031,15)="(vrijwilligers)"),"Vast tarief"),"")</f>
        <v/>
      </c>
      <c r="O1031" s="92"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tarief",IF(LEFT(F1031,8)="Bijdrage",VLOOKUP($F1031,Tb_KostenTypen[],MATCH(Methode_Keuze,Tb_KostenTypen[#Headers],0),0),VLOOKUP($G1031,Lijsten!L:O,4,0))),""),"")</f>
        <v/>
      </c>
      <c r="P1031" s="92"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tarief",IF(LEFT(F1031,8)="Bijdrage",VLOOKUP($F1031,Tb_KostenTypen[],MATCH(Methode_Keuze,Tb_KostenTypen[#Headers],0),0),VLOOKUP($G1031,Lijsten!L:O,4,0))),""),"")</f>
        <v/>
      </c>
      <c r="Q1031" s="50"/>
      <c r="R1031" s="50"/>
      <c r="S1031" s="83"/>
      <c r="T1031" s="51"/>
      <c r="U1031" s="4" t="str" cm="1">
        <f t="array" ref="U1031">IF(AA1031&lt;&gt;"ja",_xlfn.IFNA(_xlfn.IFS(AND(O1031&lt;&gt;"",F1031&lt;&gt;"",RIGHT($N1031,6)="tarief"),O1031*Q1031,S1031&gt;0,IF(F1031&lt;&gt;"",S1031,"")),""),"")</f>
        <v/>
      </c>
      <c r="V1031" s="4" t="str" cm="1">
        <f t="array" ref="V1031">IF(AA1031&lt;&gt;"ja",_xlfn.IFNA(_xlfn.IFS(AND(P1031&lt;&gt;"",R1031&lt;&gt;"",RIGHT($N1031,6)="tarief"),P1031*R1031,T1031&gt;0,T1031),""),"")</f>
        <v/>
      </c>
      <c r="W1031" s="4" t="str" cm="1">
        <f t="array" ref="W1031">IFERROR(_xlfn.IFS(OR(F1031="",LEFT(Methode_Keuze,4)="Geen"),"",AND(U1031&lt;&gt;"",F1031&lt;&gt;"Arbeidskosten"),ROUND(U1031*VLOOKUP(F1031,Tb_ProjectKosten[],MATCH(Tb_ProjectKosten[[#Headers],[Forfat_Percentage]],Tb_ProjectKosten[#Headers],0),0),2),AND(F1031="Arbeidskosten",G1031&lt;&gt;""),IFERROR(ROUND(U1031*VLOOKUP(G1031,Tb_KostenTypen[],3,0)*VLOOKUP(F1031,Tb_ProjectKosten[],MATCH(Tb_ProjectKosten[[#Headers],[Forfat_Percentage]],Tb_ProjectKosten[#Headers],0),0),2),""),U1031 &lt;=0,0),"")</f>
        <v/>
      </c>
      <c r="X1031" s="4" t="str" cm="1">
        <f t="array" ref="X1031">IFERROR(_xlfn.IFS(OR(F1031="",LEFT(Methode_Keuze,4)="Geen"),"",AND(V1031&lt;&gt;"",F1031&lt;&gt;"Arbeidskosten"),ROUND(V1031*VLOOKUP(F1031,Tb_ProjectKosten[],MATCH(Tb_ProjectKosten[[#Headers],[Forfat_Percentage]],Tb_ProjectKosten[#Headers],0),0),2),AND(F1031="Arbeidskosten",G1031&lt;&gt;""),IFERROR(ROUND(V1031*VLOOKUP(G1031,Tb_KostenTypen[],3,0)*VLOOKUP(F1031,Tb_ProjectKosten[],MATCH(Tb_ProjectKosten[[#Headers],[Forfat_Percentage]],Tb_ProjectKosten[#Headers],0),0),2),""),V1031 &lt;=0,0),"")</f>
        <v/>
      </c>
      <c r="Y1031" s="262"/>
      <c r="Z1031" s="49"/>
      <c r="AA1031" s="37" t="str" cm="1">
        <f t="array" ref="AA1031">IFERROR(IF(INDEX(SubsidieTabel!$Q$1:$T$9,MATCH($F1031,SubsidieTabel!$Q$1:$Q$9,0),IFERROR(MATCH(Methode_Keuze,SubsidieTabel!$Q$1:$T$1,0),2))&lt;&gt;1=TRUE,"ja",""),"")</f>
        <v/>
      </c>
    </row>
    <row r="1032" spans="1:27" ht="15" customHeight="1" x14ac:dyDescent="0.25">
      <c r="A1032" s="87"/>
      <c r="B1032" s="219" t="str">
        <f>IF(A1032&lt;&gt;"",_xlfn.MAXIFS($B$1:B1031,$A$1:A1031,A1032)+1,"")</f>
        <v/>
      </c>
      <c r="C1032" s="50"/>
      <c r="D1032" s="50"/>
      <c r="E1032" s="50"/>
      <c r="F1032" s="50"/>
      <c r="G1032" s="283"/>
      <c r="H1032" s="296"/>
      <c r="I1032" s="295"/>
      <c r="J1032" s="295"/>
      <c r="K1032" s="202"/>
      <c r="L1032" s="202"/>
      <c r="M1032" s="91" t="str">
        <f>IFERROR(VLOOKUP(H1032,Lijsten!$H$1:$I$100,2,0),"")</f>
        <v/>
      </c>
      <c r="N1032" s="91" t="str" cm="1">
        <f t="array" ref="N1032">IFERROR(_xlfn.IFS(AND(LEFT(F1032,6)="Arbeid",RIGHT(F1032,3)&lt;&gt;"IKS"),IFERROR(VLOOKUP($G1032,Tb_KostenTypen[],2,0),"tarief"),RIGHT(F1032,3)="IKS","Uurtarief",LEFT(F1032,6)="Arbeid","Uurtarief",AND(LEFT(F1032,8)="Bijdrage",RIGHT(F1032,15)="(vrijwilligers)"),"Vast tarief"),"")</f>
        <v/>
      </c>
      <c r="O1032" s="92"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tarief",IF(LEFT(F1032,8)="Bijdrage",VLOOKUP($F1032,Tb_KostenTypen[],MATCH(Methode_Keuze,Tb_KostenTypen[#Headers],0),0),VLOOKUP($G1032,Lijsten!L:O,4,0))),""),"")</f>
        <v/>
      </c>
      <c r="P1032" s="92"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tarief",IF(LEFT(F1032,8)="Bijdrage",VLOOKUP($F1032,Tb_KostenTypen[],MATCH(Methode_Keuze,Tb_KostenTypen[#Headers],0),0),VLOOKUP($G1032,Lijsten!L:O,4,0))),""),"")</f>
        <v/>
      </c>
      <c r="Q1032" s="50"/>
      <c r="R1032" s="50"/>
      <c r="S1032" s="83"/>
      <c r="T1032" s="51"/>
      <c r="U1032" s="4" t="str" cm="1">
        <f t="array" ref="U1032">IF(AA1032&lt;&gt;"ja",_xlfn.IFNA(_xlfn.IFS(AND(O1032&lt;&gt;"",F1032&lt;&gt;"",RIGHT($N1032,6)="tarief"),O1032*Q1032,S1032&gt;0,IF(F1032&lt;&gt;"",S1032,"")),""),"")</f>
        <v/>
      </c>
      <c r="V1032" s="4" t="str" cm="1">
        <f t="array" ref="V1032">IF(AA1032&lt;&gt;"ja",_xlfn.IFNA(_xlfn.IFS(AND(P1032&lt;&gt;"",R1032&lt;&gt;"",RIGHT($N1032,6)="tarief"),P1032*R1032,T1032&gt;0,T1032),""),"")</f>
        <v/>
      </c>
      <c r="W1032" s="4" t="str" cm="1">
        <f t="array" ref="W1032">IFERROR(_xlfn.IFS(OR(F1032="",LEFT(Methode_Keuze,4)="Geen"),"",AND(U1032&lt;&gt;"",F1032&lt;&gt;"Arbeidskosten"),ROUND(U1032*VLOOKUP(F1032,Tb_ProjectKosten[],MATCH(Tb_ProjectKosten[[#Headers],[Forfat_Percentage]],Tb_ProjectKosten[#Headers],0),0),2),AND(F1032="Arbeidskosten",G1032&lt;&gt;""),IFERROR(ROUND(U1032*VLOOKUP(G1032,Tb_KostenTypen[],3,0)*VLOOKUP(F1032,Tb_ProjectKosten[],MATCH(Tb_ProjectKosten[[#Headers],[Forfat_Percentage]],Tb_ProjectKosten[#Headers],0),0),2),""),U1032 &lt;=0,0),"")</f>
        <v/>
      </c>
      <c r="X1032" s="4" t="str" cm="1">
        <f t="array" ref="X1032">IFERROR(_xlfn.IFS(OR(F1032="",LEFT(Methode_Keuze,4)="Geen"),"",AND(V1032&lt;&gt;"",F1032&lt;&gt;"Arbeidskosten"),ROUND(V1032*VLOOKUP(F1032,Tb_ProjectKosten[],MATCH(Tb_ProjectKosten[[#Headers],[Forfat_Percentage]],Tb_ProjectKosten[#Headers],0),0),2),AND(F1032="Arbeidskosten",G1032&lt;&gt;""),IFERROR(ROUND(V1032*VLOOKUP(G1032,Tb_KostenTypen[],3,0)*VLOOKUP(F1032,Tb_ProjectKosten[],MATCH(Tb_ProjectKosten[[#Headers],[Forfat_Percentage]],Tb_ProjectKosten[#Headers],0),0),2),""),V1032 &lt;=0,0),"")</f>
        <v/>
      </c>
      <c r="Y1032" s="262"/>
      <c r="Z1032" s="49"/>
      <c r="AA1032" s="37" t="str" cm="1">
        <f t="array" ref="AA1032">IFERROR(IF(INDEX(SubsidieTabel!$Q$1:$T$9,MATCH($F1032,SubsidieTabel!$Q$1:$Q$9,0),IFERROR(MATCH(Methode_Keuze,SubsidieTabel!$Q$1:$T$1,0),2))&lt;&gt;1=TRUE,"ja",""),"")</f>
        <v/>
      </c>
    </row>
    <row r="1033" spans="1:27" ht="15" customHeight="1" x14ac:dyDescent="0.25">
      <c r="A1033" s="87"/>
      <c r="B1033" s="219" t="str">
        <f>IF(A1033&lt;&gt;"",_xlfn.MAXIFS($B$1:B1032,$A$1:A1032,A1033)+1,"")</f>
        <v/>
      </c>
      <c r="C1033" s="50"/>
      <c r="D1033" s="50"/>
      <c r="E1033" s="50"/>
      <c r="F1033" s="50"/>
      <c r="G1033" s="283"/>
      <c r="H1033" s="296"/>
      <c r="I1033" s="295"/>
      <c r="J1033" s="295"/>
      <c r="K1033" s="202"/>
      <c r="L1033" s="202"/>
      <c r="M1033" s="91" t="str">
        <f>IFERROR(VLOOKUP(H1033,Lijsten!$H$1:$I$100,2,0),"")</f>
        <v/>
      </c>
      <c r="N1033" s="91" t="str" cm="1">
        <f t="array" ref="N1033">IFERROR(_xlfn.IFS(AND(LEFT(F1033,6)="Arbeid",RIGHT(F1033,3)&lt;&gt;"IKS"),IFERROR(VLOOKUP($G1033,Tb_KostenTypen[],2,0),"tarief"),RIGHT(F1033,3)="IKS","Uurtarief",LEFT(F1033,6)="Arbeid","Uurtarief",AND(LEFT(F1033,8)="Bijdrage",RIGHT(F1033,15)="(vrijwilligers)"),"Vast tarief"),"")</f>
        <v/>
      </c>
      <c r="O1033" s="92"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tarief",IF(LEFT(F1033,8)="Bijdrage",VLOOKUP($F1033,Tb_KostenTypen[],MATCH(Methode_Keuze,Tb_KostenTypen[#Headers],0),0),VLOOKUP($G1033,Lijsten!L:O,4,0))),""),"")</f>
        <v/>
      </c>
      <c r="P1033" s="92"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tarief",IF(LEFT(F1033,8)="Bijdrage",VLOOKUP($F1033,Tb_KostenTypen[],MATCH(Methode_Keuze,Tb_KostenTypen[#Headers],0),0),VLOOKUP($G1033,Lijsten!L:O,4,0))),""),"")</f>
        <v/>
      </c>
      <c r="Q1033" s="50"/>
      <c r="R1033" s="50"/>
      <c r="S1033" s="83"/>
      <c r="T1033" s="51"/>
      <c r="U1033" s="4" t="str" cm="1">
        <f t="array" ref="U1033">IF(AA1033&lt;&gt;"ja",_xlfn.IFNA(_xlfn.IFS(AND(O1033&lt;&gt;"",F1033&lt;&gt;"",RIGHT($N1033,6)="tarief"),O1033*Q1033,S1033&gt;0,IF(F1033&lt;&gt;"",S1033,"")),""),"")</f>
        <v/>
      </c>
      <c r="V1033" s="4" t="str" cm="1">
        <f t="array" ref="V1033">IF(AA1033&lt;&gt;"ja",_xlfn.IFNA(_xlfn.IFS(AND(P1033&lt;&gt;"",R1033&lt;&gt;"",RIGHT($N1033,6)="tarief"),P1033*R1033,T1033&gt;0,T1033),""),"")</f>
        <v/>
      </c>
      <c r="W1033" s="4" t="str" cm="1">
        <f t="array" ref="W1033">IFERROR(_xlfn.IFS(OR(F1033="",LEFT(Methode_Keuze,4)="Geen"),"",AND(U1033&lt;&gt;"",F1033&lt;&gt;"Arbeidskosten"),ROUND(U1033*VLOOKUP(F1033,Tb_ProjectKosten[],MATCH(Tb_ProjectKosten[[#Headers],[Forfat_Percentage]],Tb_ProjectKosten[#Headers],0),0),2),AND(F1033="Arbeidskosten",G1033&lt;&gt;""),IFERROR(ROUND(U1033*VLOOKUP(G1033,Tb_KostenTypen[],3,0)*VLOOKUP(F1033,Tb_ProjectKosten[],MATCH(Tb_ProjectKosten[[#Headers],[Forfat_Percentage]],Tb_ProjectKosten[#Headers],0),0),2),""),U1033 &lt;=0,0),"")</f>
        <v/>
      </c>
      <c r="X1033" s="4" t="str" cm="1">
        <f t="array" ref="X1033">IFERROR(_xlfn.IFS(OR(F1033="",LEFT(Methode_Keuze,4)="Geen"),"",AND(V1033&lt;&gt;"",F1033&lt;&gt;"Arbeidskosten"),ROUND(V1033*VLOOKUP(F1033,Tb_ProjectKosten[],MATCH(Tb_ProjectKosten[[#Headers],[Forfat_Percentage]],Tb_ProjectKosten[#Headers],0),0),2),AND(F1033="Arbeidskosten",G1033&lt;&gt;""),IFERROR(ROUND(V1033*VLOOKUP(G1033,Tb_KostenTypen[],3,0)*VLOOKUP(F1033,Tb_ProjectKosten[],MATCH(Tb_ProjectKosten[[#Headers],[Forfat_Percentage]],Tb_ProjectKosten[#Headers],0),0),2),""),V1033 &lt;=0,0),"")</f>
        <v/>
      </c>
      <c r="Y1033" s="262"/>
      <c r="Z1033" s="49"/>
      <c r="AA1033" s="37" t="str" cm="1">
        <f t="array" ref="AA1033">IFERROR(IF(INDEX(SubsidieTabel!$Q$1:$T$9,MATCH($F1033,SubsidieTabel!$Q$1:$Q$9,0),IFERROR(MATCH(Methode_Keuze,SubsidieTabel!$Q$1:$T$1,0),2))&lt;&gt;1=TRUE,"ja",""),"")</f>
        <v/>
      </c>
    </row>
    <row r="1034" spans="1:27" ht="15" customHeight="1" x14ac:dyDescent="0.25">
      <c r="A1034" s="87"/>
      <c r="B1034" s="219" t="str">
        <f>IF(A1034&lt;&gt;"",_xlfn.MAXIFS($B$1:B1033,$A$1:A1033,A1034)+1,"")</f>
        <v/>
      </c>
      <c r="C1034" s="50"/>
      <c r="D1034" s="50"/>
      <c r="E1034" s="50"/>
      <c r="F1034" s="50"/>
      <c r="G1034" s="283"/>
      <c r="H1034" s="296"/>
      <c r="I1034" s="295"/>
      <c r="J1034" s="295"/>
      <c r="K1034" s="202"/>
      <c r="L1034" s="202"/>
      <c r="M1034" s="91" t="str">
        <f>IFERROR(VLOOKUP(H1034,Lijsten!$H$1:$I$100,2,0),"")</f>
        <v/>
      </c>
      <c r="N1034" s="91" t="str" cm="1">
        <f t="array" ref="N1034">IFERROR(_xlfn.IFS(AND(LEFT(F1034,6)="Arbeid",RIGHT(F1034,3)&lt;&gt;"IKS"),IFERROR(VLOOKUP($G1034,Tb_KostenTypen[],2,0),"tarief"),RIGHT(F1034,3)="IKS","Uurtarief",LEFT(F1034,6)="Arbeid","Uurtarief",AND(LEFT(F1034,8)="Bijdrage",RIGHT(F1034,15)="(vrijwilligers)"),"Vast tarief"),"")</f>
        <v/>
      </c>
      <c r="O1034" s="92"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tarief",IF(LEFT(F1034,8)="Bijdrage",VLOOKUP($F1034,Tb_KostenTypen[],MATCH(Methode_Keuze,Tb_KostenTypen[#Headers],0),0),VLOOKUP($G1034,Lijsten!L:O,4,0))),""),"")</f>
        <v/>
      </c>
      <c r="P1034" s="92"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tarief",IF(LEFT(F1034,8)="Bijdrage",VLOOKUP($F1034,Tb_KostenTypen[],MATCH(Methode_Keuze,Tb_KostenTypen[#Headers],0),0),VLOOKUP($G1034,Lijsten!L:O,4,0))),""),"")</f>
        <v/>
      </c>
      <c r="Q1034" s="50"/>
      <c r="R1034" s="50"/>
      <c r="S1034" s="83"/>
      <c r="T1034" s="51"/>
      <c r="U1034" s="4" t="str" cm="1">
        <f t="array" ref="U1034">IF(AA1034&lt;&gt;"ja",_xlfn.IFNA(_xlfn.IFS(AND(O1034&lt;&gt;"",F1034&lt;&gt;"",RIGHT($N1034,6)="tarief"),O1034*Q1034,S1034&gt;0,IF(F1034&lt;&gt;"",S1034,"")),""),"")</f>
        <v/>
      </c>
      <c r="V1034" s="4" t="str" cm="1">
        <f t="array" ref="V1034">IF(AA1034&lt;&gt;"ja",_xlfn.IFNA(_xlfn.IFS(AND(P1034&lt;&gt;"",R1034&lt;&gt;"",RIGHT($N1034,6)="tarief"),P1034*R1034,T1034&gt;0,T1034),""),"")</f>
        <v/>
      </c>
      <c r="W1034" s="4" t="str" cm="1">
        <f t="array" ref="W1034">IFERROR(_xlfn.IFS(OR(F1034="",LEFT(Methode_Keuze,4)="Geen"),"",AND(U1034&lt;&gt;"",F1034&lt;&gt;"Arbeidskosten"),ROUND(U1034*VLOOKUP(F1034,Tb_ProjectKosten[],MATCH(Tb_ProjectKosten[[#Headers],[Forfat_Percentage]],Tb_ProjectKosten[#Headers],0),0),2),AND(F1034="Arbeidskosten",G1034&lt;&gt;""),IFERROR(ROUND(U1034*VLOOKUP(G1034,Tb_KostenTypen[],3,0)*VLOOKUP(F1034,Tb_ProjectKosten[],MATCH(Tb_ProjectKosten[[#Headers],[Forfat_Percentage]],Tb_ProjectKosten[#Headers],0),0),2),""),U1034 &lt;=0,0),"")</f>
        <v/>
      </c>
      <c r="X1034" s="4" t="str" cm="1">
        <f t="array" ref="X1034">IFERROR(_xlfn.IFS(OR(F1034="",LEFT(Methode_Keuze,4)="Geen"),"",AND(V1034&lt;&gt;"",F1034&lt;&gt;"Arbeidskosten"),ROUND(V1034*VLOOKUP(F1034,Tb_ProjectKosten[],MATCH(Tb_ProjectKosten[[#Headers],[Forfat_Percentage]],Tb_ProjectKosten[#Headers],0),0),2),AND(F1034="Arbeidskosten",G1034&lt;&gt;""),IFERROR(ROUND(V1034*VLOOKUP(G1034,Tb_KostenTypen[],3,0)*VLOOKUP(F1034,Tb_ProjectKosten[],MATCH(Tb_ProjectKosten[[#Headers],[Forfat_Percentage]],Tb_ProjectKosten[#Headers],0),0),2),""),V1034 &lt;=0,0),"")</f>
        <v/>
      </c>
      <c r="Y1034" s="262"/>
      <c r="Z1034" s="49"/>
      <c r="AA1034" s="37" t="str" cm="1">
        <f t="array" ref="AA1034">IFERROR(IF(INDEX(SubsidieTabel!$Q$1:$T$9,MATCH($F1034,SubsidieTabel!$Q$1:$Q$9,0),IFERROR(MATCH(Methode_Keuze,SubsidieTabel!$Q$1:$T$1,0),2))&lt;&gt;1=TRUE,"ja",""),"")</f>
        <v/>
      </c>
    </row>
    <row r="1035" spans="1:27" ht="15" customHeight="1" x14ac:dyDescent="0.25">
      <c r="A1035" s="87"/>
      <c r="B1035" s="219" t="str">
        <f>IF(A1035&lt;&gt;"",_xlfn.MAXIFS($B$1:B1034,$A$1:A1034,A1035)+1,"")</f>
        <v/>
      </c>
      <c r="C1035" s="50"/>
      <c r="D1035" s="50"/>
      <c r="E1035" s="50"/>
      <c r="F1035" s="50"/>
      <c r="G1035" s="283"/>
      <c r="H1035" s="296"/>
      <c r="I1035" s="295"/>
      <c r="J1035" s="295"/>
      <c r="K1035" s="202"/>
      <c r="L1035" s="202"/>
      <c r="M1035" s="91" t="str">
        <f>IFERROR(VLOOKUP(H1035,Lijsten!$H$1:$I$100,2,0),"")</f>
        <v/>
      </c>
      <c r="N1035" s="91" t="str" cm="1">
        <f t="array" ref="N1035">IFERROR(_xlfn.IFS(AND(LEFT(F1035,6)="Arbeid",RIGHT(F1035,3)&lt;&gt;"IKS"),IFERROR(VLOOKUP($G1035,Tb_KostenTypen[],2,0),"tarief"),RIGHT(F1035,3)="IKS","Uurtarief",LEFT(F1035,6)="Arbeid","Uurtarief",AND(LEFT(F1035,8)="Bijdrage",RIGHT(F1035,15)="(vrijwilligers)"),"Vast tarief"),"")</f>
        <v/>
      </c>
      <c r="O1035" s="92"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tarief",IF(LEFT(F1035,8)="Bijdrage",VLOOKUP($F1035,Tb_KostenTypen[],MATCH(Methode_Keuze,Tb_KostenTypen[#Headers],0),0),VLOOKUP($G1035,Lijsten!L:O,4,0))),""),"")</f>
        <v/>
      </c>
      <c r="P1035" s="92"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tarief",IF(LEFT(F1035,8)="Bijdrage",VLOOKUP($F1035,Tb_KostenTypen[],MATCH(Methode_Keuze,Tb_KostenTypen[#Headers],0),0),VLOOKUP($G1035,Lijsten!L:O,4,0))),""),"")</f>
        <v/>
      </c>
      <c r="Q1035" s="50"/>
      <c r="R1035" s="50"/>
      <c r="S1035" s="83"/>
      <c r="T1035" s="51"/>
      <c r="U1035" s="4" t="str" cm="1">
        <f t="array" ref="U1035">IF(AA1035&lt;&gt;"ja",_xlfn.IFNA(_xlfn.IFS(AND(O1035&lt;&gt;"",F1035&lt;&gt;"",RIGHT($N1035,6)="tarief"),O1035*Q1035,S1035&gt;0,IF(F1035&lt;&gt;"",S1035,"")),""),"")</f>
        <v/>
      </c>
      <c r="V1035" s="4" t="str" cm="1">
        <f t="array" ref="V1035">IF(AA1035&lt;&gt;"ja",_xlfn.IFNA(_xlfn.IFS(AND(P1035&lt;&gt;"",R1035&lt;&gt;"",RIGHT($N1035,6)="tarief"),P1035*R1035,T1035&gt;0,T1035),""),"")</f>
        <v/>
      </c>
      <c r="W1035" s="4" t="str" cm="1">
        <f t="array" ref="W1035">IFERROR(_xlfn.IFS(OR(F1035="",LEFT(Methode_Keuze,4)="Geen"),"",AND(U1035&lt;&gt;"",F1035&lt;&gt;"Arbeidskosten"),ROUND(U1035*VLOOKUP(F1035,Tb_ProjectKosten[],MATCH(Tb_ProjectKosten[[#Headers],[Forfat_Percentage]],Tb_ProjectKosten[#Headers],0),0),2),AND(F1035="Arbeidskosten",G1035&lt;&gt;""),IFERROR(ROUND(U1035*VLOOKUP(G1035,Tb_KostenTypen[],3,0)*VLOOKUP(F1035,Tb_ProjectKosten[],MATCH(Tb_ProjectKosten[[#Headers],[Forfat_Percentage]],Tb_ProjectKosten[#Headers],0),0),2),""),U1035 &lt;=0,0),"")</f>
        <v/>
      </c>
      <c r="X1035" s="4" t="str" cm="1">
        <f t="array" ref="X1035">IFERROR(_xlfn.IFS(OR(F1035="",LEFT(Methode_Keuze,4)="Geen"),"",AND(V1035&lt;&gt;"",F1035&lt;&gt;"Arbeidskosten"),ROUND(V1035*VLOOKUP(F1035,Tb_ProjectKosten[],MATCH(Tb_ProjectKosten[[#Headers],[Forfat_Percentage]],Tb_ProjectKosten[#Headers],0),0),2),AND(F1035="Arbeidskosten",G1035&lt;&gt;""),IFERROR(ROUND(V1035*VLOOKUP(G1035,Tb_KostenTypen[],3,0)*VLOOKUP(F1035,Tb_ProjectKosten[],MATCH(Tb_ProjectKosten[[#Headers],[Forfat_Percentage]],Tb_ProjectKosten[#Headers],0),0),2),""),V1035 &lt;=0,0),"")</f>
        <v/>
      </c>
      <c r="Y1035" s="262"/>
      <c r="Z1035" s="49"/>
      <c r="AA1035" s="37" t="str" cm="1">
        <f t="array" ref="AA1035">IFERROR(IF(INDEX(SubsidieTabel!$Q$1:$T$9,MATCH($F1035,SubsidieTabel!$Q$1:$Q$9,0),IFERROR(MATCH(Methode_Keuze,SubsidieTabel!$Q$1:$T$1,0),2))&lt;&gt;1=TRUE,"ja",""),"")</f>
        <v/>
      </c>
    </row>
    <row r="1036" spans="1:27" ht="15" customHeight="1" x14ac:dyDescent="0.25">
      <c r="A1036" s="87"/>
      <c r="B1036" s="219" t="str">
        <f>IF(A1036&lt;&gt;"",_xlfn.MAXIFS($B$1:B1035,$A$1:A1035,A1036)+1,"")</f>
        <v/>
      </c>
      <c r="C1036" s="50"/>
      <c r="D1036" s="50"/>
      <c r="E1036" s="50"/>
      <c r="F1036" s="50"/>
      <c r="G1036" s="283"/>
      <c r="H1036" s="296"/>
      <c r="I1036" s="295"/>
      <c r="J1036" s="295"/>
      <c r="K1036" s="202"/>
      <c r="L1036" s="202"/>
      <c r="M1036" s="91" t="str">
        <f>IFERROR(VLOOKUP(H1036,Lijsten!$H$1:$I$100,2,0),"")</f>
        <v/>
      </c>
      <c r="N1036" s="91" t="str" cm="1">
        <f t="array" ref="N1036">IFERROR(_xlfn.IFS(AND(LEFT(F1036,6)="Arbeid",RIGHT(F1036,3)&lt;&gt;"IKS"),IFERROR(VLOOKUP($G1036,Tb_KostenTypen[],2,0),"tarief"),RIGHT(F1036,3)="IKS","Uurtarief",LEFT(F1036,6)="Arbeid","Uurtarief",AND(LEFT(F1036,8)="Bijdrage",RIGHT(F1036,15)="(vrijwilligers)"),"Vast tarief"),"")</f>
        <v/>
      </c>
      <c r="O1036" s="92"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tarief",IF(LEFT(F1036,8)="Bijdrage",VLOOKUP($F1036,Tb_KostenTypen[],MATCH(Methode_Keuze,Tb_KostenTypen[#Headers],0),0),VLOOKUP($G1036,Lijsten!L:O,4,0))),""),"")</f>
        <v/>
      </c>
      <c r="P1036" s="92"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tarief",IF(LEFT(F1036,8)="Bijdrage",VLOOKUP($F1036,Tb_KostenTypen[],MATCH(Methode_Keuze,Tb_KostenTypen[#Headers],0),0),VLOOKUP($G1036,Lijsten!L:O,4,0))),""),"")</f>
        <v/>
      </c>
      <c r="Q1036" s="50"/>
      <c r="R1036" s="50"/>
      <c r="S1036" s="83"/>
      <c r="T1036" s="51"/>
      <c r="U1036" s="4" t="str" cm="1">
        <f t="array" ref="U1036">IF(AA1036&lt;&gt;"ja",_xlfn.IFNA(_xlfn.IFS(AND(O1036&lt;&gt;"",F1036&lt;&gt;"",RIGHT($N1036,6)="tarief"),O1036*Q1036,S1036&gt;0,IF(F1036&lt;&gt;"",S1036,"")),""),"")</f>
        <v/>
      </c>
      <c r="V1036" s="4" t="str" cm="1">
        <f t="array" ref="V1036">IF(AA1036&lt;&gt;"ja",_xlfn.IFNA(_xlfn.IFS(AND(P1036&lt;&gt;"",R1036&lt;&gt;"",RIGHT($N1036,6)="tarief"),P1036*R1036,T1036&gt;0,T1036),""),"")</f>
        <v/>
      </c>
      <c r="W1036" s="4" t="str" cm="1">
        <f t="array" ref="W1036">IFERROR(_xlfn.IFS(OR(F1036="",LEFT(Methode_Keuze,4)="Geen"),"",AND(U1036&lt;&gt;"",F1036&lt;&gt;"Arbeidskosten"),ROUND(U1036*VLOOKUP(F1036,Tb_ProjectKosten[],MATCH(Tb_ProjectKosten[[#Headers],[Forfat_Percentage]],Tb_ProjectKosten[#Headers],0),0),2),AND(F1036="Arbeidskosten",G1036&lt;&gt;""),IFERROR(ROUND(U1036*VLOOKUP(G1036,Tb_KostenTypen[],3,0)*VLOOKUP(F1036,Tb_ProjectKosten[],MATCH(Tb_ProjectKosten[[#Headers],[Forfat_Percentage]],Tb_ProjectKosten[#Headers],0),0),2),""),U1036 &lt;=0,0),"")</f>
        <v/>
      </c>
      <c r="X1036" s="4" t="str" cm="1">
        <f t="array" ref="X1036">IFERROR(_xlfn.IFS(OR(F1036="",LEFT(Methode_Keuze,4)="Geen"),"",AND(V1036&lt;&gt;"",F1036&lt;&gt;"Arbeidskosten"),ROUND(V1036*VLOOKUP(F1036,Tb_ProjectKosten[],MATCH(Tb_ProjectKosten[[#Headers],[Forfat_Percentage]],Tb_ProjectKosten[#Headers],0),0),2),AND(F1036="Arbeidskosten",G1036&lt;&gt;""),IFERROR(ROUND(V1036*VLOOKUP(G1036,Tb_KostenTypen[],3,0)*VLOOKUP(F1036,Tb_ProjectKosten[],MATCH(Tb_ProjectKosten[[#Headers],[Forfat_Percentage]],Tb_ProjectKosten[#Headers],0),0),2),""),V1036 &lt;=0,0),"")</f>
        <v/>
      </c>
      <c r="Y1036" s="262"/>
      <c r="Z1036" s="49"/>
      <c r="AA1036" s="37" t="str" cm="1">
        <f t="array" ref="AA1036">IFERROR(IF(INDEX(SubsidieTabel!$Q$1:$T$9,MATCH($F1036,SubsidieTabel!$Q$1:$Q$9,0),IFERROR(MATCH(Methode_Keuze,SubsidieTabel!$Q$1:$T$1,0),2))&lt;&gt;1=TRUE,"ja",""),"")</f>
        <v/>
      </c>
    </row>
    <row r="1037" spans="1:27" ht="15" customHeight="1" x14ac:dyDescent="0.25">
      <c r="A1037" s="87"/>
      <c r="B1037" s="219" t="str">
        <f>IF(A1037&lt;&gt;"",_xlfn.MAXIFS($B$1:B1036,$A$1:A1036,A1037)+1,"")</f>
        <v/>
      </c>
      <c r="C1037" s="50"/>
      <c r="D1037" s="50"/>
      <c r="E1037" s="50"/>
      <c r="F1037" s="50"/>
      <c r="G1037" s="283"/>
      <c r="H1037" s="296"/>
      <c r="I1037" s="295"/>
      <c r="J1037" s="295"/>
      <c r="K1037" s="202"/>
      <c r="L1037" s="202"/>
      <c r="M1037" s="91" t="str">
        <f>IFERROR(VLOOKUP(H1037,Lijsten!$H$1:$I$100,2,0),"")</f>
        <v/>
      </c>
      <c r="N1037" s="91" t="str" cm="1">
        <f t="array" ref="N1037">IFERROR(_xlfn.IFS(AND(LEFT(F1037,6)="Arbeid",RIGHT(F1037,3)&lt;&gt;"IKS"),IFERROR(VLOOKUP($G1037,Tb_KostenTypen[],2,0),"tarief"),RIGHT(F1037,3)="IKS","Uurtarief",LEFT(F1037,6)="Arbeid","Uurtarief",AND(LEFT(F1037,8)="Bijdrage",RIGHT(F1037,15)="(vrijwilligers)"),"Vast tarief"),"")</f>
        <v/>
      </c>
      <c r="O1037" s="92"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tarief",IF(LEFT(F1037,8)="Bijdrage",VLOOKUP($F1037,Tb_KostenTypen[],MATCH(Methode_Keuze,Tb_KostenTypen[#Headers],0),0),VLOOKUP($G1037,Lijsten!L:O,4,0))),""),"")</f>
        <v/>
      </c>
      <c r="P1037" s="92"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tarief",IF(LEFT(F1037,8)="Bijdrage",VLOOKUP($F1037,Tb_KostenTypen[],MATCH(Methode_Keuze,Tb_KostenTypen[#Headers],0),0),VLOOKUP($G1037,Lijsten!L:O,4,0))),""),"")</f>
        <v/>
      </c>
      <c r="Q1037" s="50"/>
      <c r="R1037" s="50"/>
      <c r="S1037" s="83"/>
      <c r="T1037" s="51"/>
      <c r="U1037" s="4" t="str" cm="1">
        <f t="array" ref="U1037">IF(AA1037&lt;&gt;"ja",_xlfn.IFNA(_xlfn.IFS(AND(O1037&lt;&gt;"",F1037&lt;&gt;"",RIGHT($N1037,6)="tarief"),O1037*Q1037,S1037&gt;0,IF(F1037&lt;&gt;"",S1037,"")),""),"")</f>
        <v/>
      </c>
      <c r="V1037" s="4" t="str" cm="1">
        <f t="array" ref="V1037">IF(AA1037&lt;&gt;"ja",_xlfn.IFNA(_xlfn.IFS(AND(P1037&lt;&gt;"",R1037&lt;&gt;"",RIGHT($N1037,6)="tarief"),P1037*R1037,T1037&gt;0,T1037),""),"")</f>
        <v/>
      </c>
      <c r="W1037" s="4" t="str" cm="1">
        <f t="array" ref="W1037">IFERROR(_xlfn.IFS(OR(F1037="",LEFT(Methode_Keuze,4)="Geen"),"",AND(U1037&lt;&gt;"",F1037&lt;&gt;"Arbeidskosten"),ROUND(U1037*VLOOKUP(F1037,Tb_ProjectKosten[],MATCH(Tb_ProjectKosten[[#Headers],[Forfat_Percentage]],Tb_ProjectKosten[#Headers],0),0),2),AND(F1037="Arbeidskosten",G1037&lt;&gt;""),IFERROR(ROUND(U1037*VLOOKUP(G1037,Tb_KostenTypen[],3,0)*VLOOKUP(F1037,Tb_ProjectKosten[],MATCH(Tb_ProjectKosten[[#Headers],[Forfat_Percentage]],Tb_ProjectKosten[#Headers],0),0),2),""),U1037 &lt;=0,0),"")</f>
        <v/>
      </c>
      <c r="X1037" s="4" t="str" cm="1">
        <f t="array" ref="X1037">IFERROR(_xlfn.IFS(OR(F1037="",LEFT(Methode_Keuze,4)="Geen"),"",AND(V1037&lt;&gt;"",F1037&lt;&gt;"Arbeidskosten"),ROUND(V1037*VLOOKUP(F1037,Tb_ProjectKosten[],MATCH(Tb_ProjectKosten[[#Headers],[Forfat_Percentage]],Tb_ProjectKosten[#Headers],0),0),2),AND(F1037="Arbeidskosten",G1037&lt;&gt;""),IFERROR(ROUND(V1037*VLOOKUP(G1037,Tb_KostenTypen[],3,0)*VLOOKUP(F1037,Tb_ProjectKosten[],MATCH(Tb_ProjectKosten[[#Headers],[Forfat_Percentage]],Tb_ProjectKosten[#Headers],0),0),2),""),V1037 &lt;=0,0),"")</f>
        <v/>
      </c>
      <c r="Y1037" s="262"/>
      <c r="Z1037" s="49"/>
      <c r="AA1037" s="37" t="str" cm="1">
        <f t="array" ref="AA1037">IFERROR(IF(INDEX(SubsidieTabel!$Q$1:$T$9,MATCH($F1037,SubsidieTabel!$Q$1:$Q$9,0),IFERROR(MATCH(Methode_Keuze,SubsidieTabel!$Q$1:$T$1,0),2))&lt;&gt;1=TRUE,"ja",""),"")</f>
        <v/>
      </c>
    </row>
    <row r="1038" spans="1:27" ht="15" customHeight="1" x14ac:dyDescent="0.25">
      <c r="A1038" s="87"/>
      <c r="B1038" s="219" t="str">
        <f>IF(A1038&lt;&gt;"",_xlfn.MAXIFS($B$1:B1037,$A$1:A1037,A1038)+1,"")</f>
        <v/>
      </c>
      <c r="C1038" s="50"/>
      <c r="D1038" s="50"/>
      <c r="E1038" s="50"/>
      <c r="F1038" s="50"/>
      <c r="G1038" s="283"/>
      <c r="H1038" s="296"/>
      <c r="I1038" s="295"/>
      <c r="J1038" s="295"/>
      <c r="K1038" s="202"/>
      <c r="L1038" s="202"/>
      <c r="M1038" s="91" t="str">
        <f>IFERROR(VLOOKUP(H1038,Lijsten!$H$1:$I$100,2,0),"")</f>
        <v/>
      </c>
      <c r="N1038" s="91" t="str" cm="1">
        <f t="array" ref="N1038">IFERROR(_xlfn.IFS(AND(LEFT(F1038,6)="Arbeid",RIGHT(F1038,3)&lt;&gt;"IKS"),IFERROR(VLOOKUP($G1038,Tb_KostenTypen[],2,0),"tarief"),RIGHT(F1038,3)="IKS","Uurtarief",LEFT(F1038,6)="Arbeid","Uurtarief",AND(LEFT(F1038,8)="Bijdrage",RIGHT(F1038,15)="(vrijwilligers)"),"Vast tarief"),"")</f>
        <v/>
      </c>
      <c r="O1038" s="92"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tarief",IF(LEFT(F1038,8)="Bijdrage",VLOOKUP($F1038,Tb_KostenTypen[],MATCH(Methode_Keuze,Tb_KostenTypen[#Headers],0),0),VLOOKUP($G1038,Lijsten!L:O,4,0))),""),"")</f>
        <v/>
      </c>
      <c r="P1038" s="92"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tarief",IF(LEFT(F1038,8)="Bijdrage",VLOOKUP($F1038,Tb_KostenTypen[],MATCH(Methode_Keuze,Tb_KostenTypen[#Headers],0),0),VLOOKUP($G1038,Lijsten!L:O,4,0))),""),"")</f>
        <v/>
      </c>
      <c r="Q1038" s="50"/>
      <c r="R1038" s="50"/>
      <c r="S1038" s="83"/>
      <c r="T1038" s="51"/>
      <c r="U1038" s="4" t="str" cm="1">
        <f t="array" ref="U1038">IF(AA1038&lt;&gt;"ja",_xlfn.IFNA(_xlfn.IFS(AND(O1038&lt;&gt;"",F1038&lt;&gt;"",RIGHT($N1038,6)="tarief"),O1038*Q1038,S1038&gt;0,IF(F1038&lt;&gt;"",S1038,"")),""),"")</f>
        <v/>
      </c>
      <c r="V1038" s="4" t="str" cm="1">
        <f t="array" ref="V1038">IF(AA1038&lt;&gt;"ja",_xlfn.IFNA(_xlfn.IFS(AND(P1038&lt;&gt;"",R1038&lt;&gt;"",RIGHT($N1038,6)="tarief"),P1038*R1038,T1038&gt;0,T1038),""),"")</f>
        <v/>
      </c>
      <c r="W1038" s="4" t="str" cm="1">
        <f t="array" ref="W1038">IFERROR(_xlfn.IFS(OR(F1038="",LEFT(Methode_Keuze,4)="Geen"),"",AND(U1038&lt;&gt;"",F1038&lt;&gt;"Arbeidskosten"),ROUND(U1038*VLOOKUP(F1038,Tb_ProjectKosten[],MATCH(Tb_ProjectKosten[[#Headers],[Forfat_Percentage]],Tb_ProjectKosten[#Headers],0),0),2),AND(F1038="Arbeidskosten",G1038&lt;&gt;""),IFERROR(ROUND(U1038*VLOOKUP(G1038,Tb_KostenTypen[],3,0)*VLOOKUP(F1038,Tb_ProjectKosten[],MATCH(Tb_ProjectKosten[[#Headers],[Forfat_Percentage]],Tb_ProjectKosten[#Headers],0),0),2),""),U1038 &lt;=0,0),"")</f>
        <v/>
      </c>
      <c r="X1038" s="4" t="str" cm="1">
        <f t="array" ref="X1038">IFERROR(_xlfn.IFS(OR(F1038="",LEFT(Methode_Keuze,4)="Geen"),"",AND(V1038&lt;&gt;"",F1038&lt;&gt;"Arbeidskosten"),ROUND(V1038*VLOOKUP(F1038,Tb_ProjectKosten[],MATCH(Tb_ProjectKosten[[#Headers],[Forfat_Percentage]],Tb_ProjectKosten[#Headers],0),0),2),AND(F1038="Arbeidskosten",G1038&lt;&gt;""),IFERROR(ROUND(V1038*VLOOKUP(G1038,Tb_KostenTypen[],3,0)*VLOOKUP(F1038,Tb_ProjectKosten[],MATCH(Tb_ProjectKosten[[#Headers],[Forfat_Percentage]],Tb_ProjectKosten[#Headers],0),0),2),""),V1038 &lt;=0,0),"")</f>
        <v/>
      </c>
      <c r="Y1038" s="262"/>
      <c r="Z1038" s="49"/>
      <c r="AA1038" s="37" t="str" cm="1">
        <f t="array" ref="AA1038">IFERROR(IF(INDEX(SubsidieTabel!$Q$1:$T$9,MATCH($F1038,SubsidieTabel!$Q$1:$Q$9,0),IFERROR(MATCH(Methode_Keuze,SubsidieTabel!$Q$1:$T$1,0),2))&lt;&gt;1=TRUE,"ja",""),"")</f>
        <v/>
      </c>
    </row>
    <row r="1039" spans="1:27" ht="15" customHeight="1" x14ac:dyDescent="0.25">
      <c r="A1039" s="87"/>
      <c r="B1039" s="219" t="str">
        <f>IF(A1039&lt;&gt;"",_xlfn.MAXIFS($B$1:B1038,$A$1:A1038,A1039)+1,"")</f>
        <v/>
      </c>
      <c r="C1039" s="50"/>
      <c r="D1039" s="50"/>
      <c r="E1039" s="50"/>
      <c r="F1039" s="50"/>
      <c r="G1039" s="283"/>
      <c r="H1039" s="296"/>
      <c r="I1039" s="295"/>
      <c r="J1039" s="295"/>
      <c r="K1039" s="202"/>
      <c r="L1039" s="202"/>
      <c r="M1039" s="91" t="str">
        <f>IFERROR(VLOOKUP(H1039,Lijsten!$H$1:$I$100,2,0),"")</f>
        <v/>
      </c>
      <c r="N1039" s="91" t="str" cm="1">
        <f t="array" ref="N1039">IFERROR(_xlfn.IFS(AND(LEFT(F1039,6)="Arbeid",RIGHT(F1039,3)&lt;&gt;"IKS"),IFERROR(VLOOKUP($G1039,Tb_KostenTypen[],2,0),"tarief"),RIGHT(F1039,3)="IKS","Uurtarief",LEFT(F1039,6)="Arbeid","Uurtarief",AND(LEFT(F1039,8)="Bijdrage",RIGHT(F1039,15)="(vrijwilligers)"),"Vast tarief"),"")</f>
        <v/>
      </c>
      <c r="O1039" s="92"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tarief",IF(LEFT(F1039,8)="Bijdrage",VLOOKUP($F1039,Tb_KostenTypen[],MATCH(Methode_Keuze,Tb_KostenTypen[#Headers],0),0),VLOOKUP($G1039,Lijsten!L:O,4,0))),""),"")</f>
        <v/>
      </c>
      <c r="P1039" s="92"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tarief",IF(LEFT(F1039,8)="Bijdrage",VLOOKUP($F1039,Tb_KostenTypen[],MATCH(Methode_Keuze,Tb_KostenTypen[#Headers],0),0),VLOOKUP($G1039,Lijsten!L:O,4,0))),""),"")</f>
        <v/>
      </c>
      <c r="Q1039" s="50"/>
      <c r="R1039" s="50"/>
      <c r="S1039" s="83"/>
      <c r="T1039" s="51"/>
      <c r="U1039" s="4" t="str" cm="1">
        <f t="array" ref="U1039">IF(AA1039&lt;&gt;"ja",_xlfn.IFNA(_xlfn.IFS(AND(O1039&lt;&gt;"",F1039&lt;&gt;"",RIGHT($N1039,6)="tarief"),O1039*Q1039,S1039&gt;0,IF(F1039&lt;&gt;"",S1039,"")),""),"")</f>
        <v/>
      </c>
      <c r="V1039" s="4" t="str" cm="1">
        <f t="array" ref="V1039">IF(AA1039&lt;&gt;"ja",_xlfn.IFNA(_xlfn.IFS(AND(P1039&lt;&gt;"",R1039&lt;&gt;"",RIGHT($N1039,6)="tarief"),P1039*R1039,T1039&gt;0,T1039),""),"")</f>
        <v/>
      </c>
      <c r="W1039" s="4" t="str" cm="1">
        <f t="array" ref="W1039">IFERROR(_xlfn.IFS(OR(F1039="",LEFT(Methode_Keuze,4)="Geen"),"",AND(U1039&lt;&gt;"",F1039&lt;&gt;"Arbeidskosten"),ROUND(U1039*VLOOKUP(F1039,Tb_ProjectKosten[],MATCH(Tb_ProjectKosten[[#Headers],[Forfat_Percentage]],Tb_ProjectKosten[#Headers],0),0),2),AND(F1039="Arbeidskosten",G1039&lt;&gt;""),IFERROR(ROUND(U1039*VLOOKUP(G1039,Tb_KostenTypen[],3,0)*VLOOKUP(F1039,Tb_ProjectKosten[],MATCH(Tb_ProjectKosten[[#Headers],[Forfat_Percentage]],Tb_ProjectKosten[#Headers],0),0),2),""),U1039 &lt;=0,0),"")</f>
        <v/>
      </c>
      <c r="X1039" s="4" t="str" cm="1">
        <f t="array" ref="X1039">IFERROR(_xlfn.IFS(OR(F1039="",LEFT(Methode_Keuze,4)="Geen"),"",AND(V1039&lt;&gt;"",F1039&lt;&gt;"Arbeidskosten"),ROUND(V1039*VLOOKUP(F1039,Tb_ProjectKosten[],MATCH(Tb_ProjectKosten[[#Headers],[Forfat_Percentage]],Tb_ProjectKosten[#Headers],0),0),2),AND(F1039="Arbeidskosten",G1039&lt;&gt;""),IFERROR(ROUND(V1039*VLOOKUP(G1039,Tb_KostenTypen[],3,0)*VLOOKUP(F1039,Tb_ProjectKosten[],MATCH(Tb_ProjectKosten[[#Headers],[Forfat_Percentage]],Tb_ProjectKosten[#Headers],0),0),2),""),V1039 &lt;=0,0),"")</f>
        <v/>
      </c>
      <c r="Y1039" s="262"/>
      <c r="Z1039" s="49"/>
      <c r="AA1039" s="37" t="str" cm="1">
        <f t="array" ref="AA1039">IFERROR(IF(INDEX(SubsidieTabel!$Q$1:$T$9,MATCH($F1039,SubsidieTabel!$Q$1:$Q$9,0),IFERROR(MATCH(Methode_Keuze,SubsidieTabel!$Q$1:$T$1,0),2))&lt;&gt;1=TRUE,"ja",""),"")</f>
        <v/>
      </c>
    </row>
    <row r="1040" spans="1:27" ht="15" customHeight="1" x14ac:dyDescent="0.25">
      <c r="A1040" s="87"/>
      <c r="B1040" s="219" t="str">
        <f>IF(A1040&lt;&gt;"",_xlfn.MAXIFS($B$1:B1039,$A$1:A1039,A1040)+1,"")</f>
        <v/>
      </c>
      <c r="C1040" s="50"/>
      <c r="D1040" s="50"/>
      <c r="E1040" s="50"/>
      <c r="F1040" s="50"/>
      <c r="G1040" s="283"/>
      <c r="H1040" s="296"/>
      <c r="I1040" s="295"/>
      <c r="J1040" s="295"/>
      <c r="K1040" s="202"/>
      <c r="L1040" s="202"/>
      <c r="M1040" s="91" t="str">
        <f>IFERROR(VLOOKUP(H1040,Lijsten!$H$1:$I$100,2,0),"")</f>
        <v/>
      </c>
      <c r="N1040" s="91" t="str" cm="1">
        <f t="array" ref="N1040">IFERROR(_xlfn.IFS(AND(LEFT(F1040,6)="Arbeid",RIGHT(F1040,3)&lt;&gt;"IKS"),IFERROR(VLOOKUP($G1040,Tb_KostenTypen[],2,0),"tarief"),RIGHT(F1040,3)="IKS","Uurtarief",LEFT(F1040,6)="Arbeid","Uurtarief",AND(LEFT(F1040,8)="Bijdrage",RIGHT(F1040,15)="(vrijwilligers)"),"Vast tarief"),"")</f>
        <v/>
      </c>
      <c r="O1040" s="92"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tarief",IF(LEFT(F1040,8)="Bijdrage",VLOOKUP($F1040,Tb_KostenTypen[],MATCH(Methode_Keuze,Tb_KostenTypen[#Headers],0),0),VLOOKUP($G1040,Lijsten!L:O,4,0))),""),"")</f>
        <v/>
      </c>
      <c r="P1040" s="92"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tarief",IF(LEFT(F1040,8)="Bijdrage",VLOOKUP($F1040,Tb_KostenTypen[],MATCH(Methode_Keuze,Tb_KostenTypen[#Headers],0),0),VLOOKUP($G1040,Lijsten!L:O,4,0))),""),"")</f>
        <v/>
      </c>
      <c r="Q1040" s="50"/>
      <c r="R1040" s="50"/>
      <c r="S1040" s="83"/>
      <c r="T1040" s="51"/>
      <c r="U1040" s="4" t="str" cm="1">
        <f t="array" ref="U1040">IF(AA1040&lt;&gt;"ja",_xlfn.IFNA(_xlfn.IFS(AND(O1040&lt;&gt;"",F1040&lt;&gt;"",RIGHT($N1040,6)="tarief"),O1040*Q1040,S1040&gt;0,IF(F1040&lt;&gt;"",S1040,"")),""),"")</f>
        <v/>
      </c>
      <c r="V1040" s="4" t="str" cm="1">
        <f t="array" ref="V1040">IF(AA1040&lt;&gt;"ja",_xlfn.IFNA(_xlfn.IFS(AND(P1040&lt;&gt;"",R1040&lt;&gt;"",RIGHT($N1040,6)="tarief"),P1040*R1040,T1040&gt;0,T1040),""),"")</f>
        <v/>
      </c>
      <c r="W1040" s="4" t="str" cm="1">
        <f t="array" ref="W1040">IFERROR(_xlfn.IFS(OR(F1040="",LEFT(Methode_Keuze,4)="Geen"),"",AND(U1040&lt;&gt;"",F1040&lt;&gt;"Arbeidskosten"),ROUND(U1040*VLOOKUP(F1040,Tb_ProjectKosten[],MATCH(Tb_ProjectKosten[[#Headers],[Forfat_Percentage]],Tb_ProjectKosten[#Headers],0),0),2),AND(F1040="Arbeidskosten",G1040&lt;&gt;""),IFERROR(ROUND(U1040*VLOOKUP(G1040,Tb_KostenTypen[],3,0)*VLOOKUP(F1040,Tb_ProjectKosten[],MATCH(Tb_ProjectKosten[[#Headers],[Forfat_Percentage]],Tb_ProjectKosten[#Headers],0),0),2),""),U1040 &lt;=0,0),"")</f>
        <v/>
      </c>
      <c r="X1040" s="4" t="str" cm="1">
        <f t="array" ref="X1040">IFERROR(_xlfn.IFS(OR(F1040="",LEFT(Methode_Keuze,4)="Geen"),"",AND(V1040&lt;&gt;"",F1040&lt;&gt;"Arbeidskosten"),ROUND(V1040*VLOOKUP(F1040,Tb_ProjectKosten[],MATCH(Tb_ProjectKosten[[#Headers],[Forfat_Percentage]],Tb_ProjectKosten[#Headers],0),0),2),AND(F1040="Arbeidskosten",G1040&lt;&gt;""),IFERROR(ROUND(V1040*VLOOKUP(G1040,Tb_KostenTypen[],3,0)*VLOOKUP(F1040,Tb_ProjectKosten[],MATCH(Tb_ProjectKosten[[#Headers],[Forfat_Percentage]],Tb_ProjectKosten[#Headers],0),0),2),""),V1040 &lt;=0,0),"")</f>
        <v/>
      </c>
      <c r="Y1040" s="262"/>
      <c r="Z1040" s="49"/>
      <c r="AA1040" s="37" t="str" cm="1">
        <f t="array" ref="AA1040">IFERROR(IF(INDEX(SubsidieTabel!$Q$1:$T$9,MATCH($F1040,SubsidieTabel!$Q$1:$Q$9,0),IFERROR(MATCH(Methode_Keuze,SubsidieTabel!$Q$1:$T$1,0),2))&lt;&gt;1=TRUE,"ja",""),"")</f>
        <v/>
      </c>
    </row>
    <row r="1041" spans="1:27" ht="15" customHeight="1" x14ac:dyDescent="0.25">
      <c r="A1041" s="87"/>
      <c r="B1041" s="219" t="str">
        <f>IF(A1041&lt;&gt;"",_xlfn.MAXIFS($B$1:B1040,$A$1:A1040,A1041)+1,"")</f>
        <v/>
      </c>
      <c r="C1041" s="50"/>
      <c r="D1041" s="50"/>
      <c r="E1041" s="50"/>
      <c r="F1041" s="50"/>
      <c r="G1041" s="283"/>
      <c r="H1041" s="296"/>
      <c r="I1041" s="295"/>
      <c r="J1041" s="295"/>
      <c r="K1041" s="202"/>
      <c r="L1041" s="202"/>
      <c r="M1041" s="91" t="str">
        <f>IFERROR(VLOOKUP(H1041,Lijsten!$H$1:$I$100,2,0),"")</f>
        <v/>
      </c>
      <c r="N1041" s="91" t="str" cm="1">
        <f t="array" ref="N1041">IFERROR(_xlfn.IFS(AND(LEFT(F1041,6)="Arbeid",RIGHT(F1041,3)&lt;&gt;"IKS"),IFERROR(VLOOKUP($G1041,Tb_KostenTypen[],2,0),"tarief"),RIGHT(F1041,3)="IKS","Uurtarief",LEFT(F1041,6)="Arbeid","Uurtarief",AND(LEFT(F1041,8)="Bijdrage",RIGHT(F1041,15)="(vrijwilligers)"),"Vast tarief"),"")</f>
        <v/>
      </c>
      <c r="O1041" s="92"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tarief",IF(LEFT(F1041,8)="Bijdrage",VLOOKUP($F1041,Tb_KostenTypen[],MATCH(Methode_Keuze,Tb_KostenTypen[#Headers],0),0),VLOOKUP($G1041,Lijsten!L:O,4,0))),""),"")</f>
        <v/>
      </c>
      <c r="P1041" s="92"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tarief",IF(LEFT(F1041,8)="Bijdrage",VLOOKUP($F1041,Tb_KostenTypen[],MATCH(Methode_Keuze,Tb_KostenTypen[#Headers],0),0),VLOOKUP($G1041,Lijsten!L:O,4,0))),""),"")</f>
        <v/>
      </c>
      <c r="Q1041" s="50"/>
      <c r="R1041" s="50"/>
      <c r="S1041" s="83"/>
      <c r="T1041" s="51"/>
      <c r="U1041" s="4" t="str" cm="1">
        <f t="array" ref="U1041">IF(AA1041&lt;&gt;"ja",_xlfn.IFNA(_xlfn.IFS(AND(O1041&lt;&gt;"",F1041&lt;&gt;"",RIGHT($N1041,6)="tarief"),O1041*Q1041,S1041&gt;0,IF(F1041&lt;&gt;"",S1041,"")),""),"")</f>
        <v/>
      </c>
      <c r="V1041" s="4" t="str" cm="1">
        <f t="array" ref="V1041">IF(AA1041&lt;&gt;"ja",_xlfn.IFNA(_xlfn.IFS(AND(P1041&lt;&gt;"",R1041&lt;&gt;"",RIGHT($N1041,6)="tarief"),P1041*R1041,T1041&gt;0,T1041),""),"")</f>
        <v/>
      </c>
      <c r="W1041" s="4" t="str" cm="1">
        <f t="array" ref="W1041">IFERROR(_xlfn.IFS(OR(F1041="",LEFT(Methode_Keuze,4)="Geen"),"",AND(U1041&lt;&gt;"",F1041&lt;&gt;"Arbeidskosten"),ROUND(U1041*VLOOKUP(F1041,Tb_ProjectKosten[],MATCH(Tb_ProjectKosten[[#Headers],[Forfat_Percentage]],Tb_ProjectKosten[#Headers],0),0),2),AND(F1041="Arbeidskosten",G1041&lt;&gt;""),IFERROR(ROUND(U1041*VLOOKUP(G1041,Tb_KostenTypen[],3,0)*VLOOKUP(F1041,Tb_ProjectKosten[],MATCH(Tb_ProjectKosten[[#Headers],[Forfat_Percentage]],Tb_ProjectKosten[#Headers],0),0),2),""),U1041 &lt;=0,0),"")</f>
        <v/>
      </c>
      <c r="X1041" s="4" t="str" cm="1">
        <f t="array" ref="X1041">IFERROR(_xlfn.IFS(OR(F1041="",LEFT(Methode_Keuze,4)="Geen"),"",AND(V1041&lt;&gt;"",F1041&lt;&gt;"Arbeidskosten"),ROUND(V1041*VLOOKUP(F1041,Tb_ProjectKosten[],MATCH(Tb_ProjectKosten[[#Headers],[Forfat_Percentage]],Tb_ProjectKosten[#Headers],0),0),2),AND(F1041="Arbeidskosten",G1041&lt;&gt;""),IFERROR(ROUND(V1041*VLOOKUP(G1041,Tb_KostenTypen[],3,0)*VLOOKUP(F1041,Tb_ProjectKosten[],MATCH(Tb_ProjectKosten[[#Headers],[Forfat_Percentage]],Tb_ProjectKosten[#Headers],0),0),2),""),V1041 &lt;=0,0),"")</f>
        <v/>
      </c>
      <c r="Y1041" s="262"/>
      <c r="Z1041" s="49"/>
      <c r="AA1041" s="37" t="str" cm="1">
        <f t="array" ref="AA1041">IFERROR(IF(INDEX(SubsidieTabel!$Q$1:$T$9,MATCH($F1041,SubsidieTabel!$Q$1:$Q$9,0),IFERROR(MATCH(Methode_Keuze,SubsidieTabel!$Q$1:$T$1,0),2))&lt;&gt;1=TRUE,"ja",""),"")</f>
        <v/>
      </c>
    </row>
    <row r="1042" spans="1:27" ht="15" customHeight="1" x14ac:dyDescent="0.25">
      <c r="A1042" s="87"/>
      <c r="B1042" s="219" t="str">
        <f>IF(A1042&lt;&gt;"",_xlfn.MAXIFS($B$1:B1041,$A$1:A1041,A1042)+1,"")</f>
        <v/>
      </c>
      <c r="C1042" s="50"/>
      <c r="D1042" s="50"/>
      <c r="E1042" s="50"/>
      <c r="F1042" s="50"/>
      <c r="G1042" s="283"/>
      <c r="H1042" s="296"/>
      <c r="I1042" s="295"/>
      <c r="J1042" s="295"/>
      <c r="K1042" s="202"/>
      <c r="L1042" s="202"/>
      <c r="M1042" s="91" t="str">
        <f>IFERROR(VLOOKUP(H1042,Lijsten!$H$1:$I$100,2,0),"")</f>
        <v/>
      </c>
      <c r="N1042" s="91" t="str" cm="1">
        <f t="array" ref="N1042">IFERROR(_xlfn.IFS(AND(LEFT(F1042,6)="Arbeid",RIGHT(F1042,3)&lt;&gt;"IKS"),IFERROR(VLOOKUP($G1042,Tb_KostenTypen[],2,0),"tarief"),RIGHT(F1042,3)="IKS","Uurtarief",LEFT(F1042,6)="Arbeid","Uurtarief",AND(LEFT(F1042,8)="Bijdrage",RIGHT(F1042,15)="(vrijwilligers)"),"Vast tarief"),"")</f>
        <v/>
      </c>
      <c r="O1042" s="92"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tarief",IF(LEFT(F1042,8)="Bijdrage",VLOOKUP($F1042,Tb_KostenTypen[],MATCH(Methode_Keuze,Tb_KostenTypen[#Headers],0),0),VLOOKUP($G1042,Lijsten!L:O,4,0))),""),"")</f>
        <v/>
      </c>
      <c r="P1042" s="92"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tarief",IF(LEFT(F1042,8)="Bijdrage",VLOOKUP($F1042,Tb_KostenTypen[],MATCH(Methode_Keuze,Tb_KostenTypen[#Headers],0),0),VLOOKUP($G1042,Lijsten!L:O,4,0))),""),"")</f>
        <v/>
      </c>
      <c r="Q1042" s="50"/>
      <c r="R1042" s="50"/>
      <c r="S1042" s="83"/>
      <c r="T1042" s="51"/>
      <c r="U1042" s="4" t="str" cm="1">
        <f t="array" ref="U1042">IF(AA1042&lt;&gt;"ja",_xlfn.IFNA(_xlfn.IFS(AND(O1042&lt;&gt;"",F1042&lt;&gt;"",RIGHT($N1042,6)="tarief"),O1042*Q1042,S1042&gt;0,IF(F1042&lt;&gt;"",S1042,"")),""),"")</f>
        <v/>
      </c>
      <c r="V1042" s="4" t="str" cm="1">
        <f t="array" ref="V1042">IF(AA1042&lt;&gt;"ja",_xlfn.IFNA(_xlfn.IFS(AND(P1042&lt;&gt;"",R1042&lt;&gt;"",RIGHT($N1042,6)="tarief"),P1042*R1042,T1042&gt;0,T1042),""),"")</f>
        <v/>
      </c>
      <c r="W1042" s="4" t="str" cm="1">
        <f t="array" ref="W1042">IFERROR(_xlfn.IFS(OR(F1042="",LEFT(Methode_Keuze,4)="Geen"),"",AND(U1042&lt;&gt;"",F1042&lt;&gt;"Arbeidskosten"),ROUND(U1042*VLOOKUP(F1042,Tb_ProjectKosten[],MATCH(Tb_ProjectKosten[[#Headers],[Forfat_Percentage]],Tb_ProjectKosten[#Headers],0),0),2),AND(F1042="Arbeidskosten",G1042&lt;&gt;""),IFERROR(ROUND(U1042*VLOOKUP(G1042,Tb_KostenTypen[],3,0)*VLOOKUP(F1042,Tb_ProjectKosten[],MATCH(Tb_ProjectKosten[[#Headers],[Forfat_Percentage]],Tb_ProjectKosten[#Headers],0),0),2),""),U1042 &lt;=0,0),"")</f>
        <v/>
      </c>
      <c r="X1042" s="4" t="str" cm="1">
        <f t="array" ref="X1042">IFERROR(_xlfn.IFS(OR(F1042="",LEFT(Methode_Keuze,4)="Geen"),"",AND(V1042&lt;&gt;"",F1042&lt;&gt;"Arbeidskosten"),ROUND(V1042*VLOOKUP(F1042,Tb_ProjectKosten[],MATCH(Tb_ProjectKosten[[#Headers],[Forfat_Percentage]],Tb_ProjectKosten[#Headers],0),0),2),AND(F1042="Arbeidskosten",G1042&lt;&gt;""),IFERROR(ROUND(V1042*VLOOKUP(G1042,Tb_KostenTypen[],3,0)*VLOOKUP(F1042,Tb_ProjectKosten[],MATCH(Tb_ProjectKosten[[#Headers],[Forfat_Percentage]],Tb_ProjectKosten[#Headers],0),0),2),""),V1042 &lt;=0,0),"")</f>
        <v/>
      </c>
      <c r="Y1042" s="262"/>
      <c r="Z1042" s="49"/>
      <c r="AA1042" s="37" t="str" cm="1">
        <f t="array" ref="AA1042">IFERROR(IF(INDEX(SubsidieTabel!$Q$1:$T$9,MATCH($F1042,SubsidieTabel!$Q$1:$Q$9,0),IFERROR(MATCH(Methode_Keuze,SubsidieTabel!$Q$1:$T$1,0),2))&lt;&gt;1=TRUE,"ja",""),"")</f>
        <v/>
      </c>
    </row>
    <row r="1043" spans="1:27" ht="15" customHeight="1" x14ac:dyDescent="0.25">
      <c r="A1043" s="87"/>
      <c r="B1043" s="219" t="str">
        <f>IF(A1043&lt;&gt;"",_xlfn.MAXIFS($B$1:B1042,$A$1:A1042,A1043)+1,"")</f>
        <v/>
      </c>
      <c r="C1043" s="50"/>
      <c r="D1043" s="50"/>
      <c r="E1043" s="50"/>
      <c r="F1043" s="50"/>
      <c r="G1043" s="283"/>
      <c r="H1043" s="296"/>
      <c r="I1043" s="295"/>
      <c r="J1043" s="295"/>
      <c r="K1043" s="202"/>
      <c r="L1043" s="202"/>
      <c r="M1043" s="91" t="str">
        <f>IFERROR(VLOOKUP(H1043,Lijsten!$H$1:$I$100,2,0),"")</f>
        <v/>
      </c>
      <c r="N1043" s="91" t="str" cm="1">
        <f t="array" ref="N1043">IFERROR(_xlfn.IFS(AND(LEFT(F1043,6)="Arbeid",RIGHT(F1043,3)&lt;&gt;"IKS"),IFERROR(VLOOKUP($G1043,Tb_KostenTypen[],2,0),"tarief"),RIGHT(F1043,3)="IKS","Uurtarief",LEFT(F1043,6)="Arbeid","Uurtarief",AND(LEFT(F1043,8)="Bijdrage",RIGHT(F1043,15)="(vrijwilligers)"),"Vast tarief"),"")</f>
        <v/>
      </c>
      <c r="O1043" s="92"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tarief",IF(LEFT(F1043,8)="Bijdrage",VLOOKUP($F1043,Tb_KostenTypen[],MATCH(Methode_Keuze,Tb_KostenTypen[#Headers],0),0),VLOOKUP($G1043,Lijsten!L:O,4,0))),""),"")</f>
        <v/>
      </c>
      <c r="P1043" s="92"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tarief",IF(LEFT(F1043,8)="Bijdrage",VLOOKUP($F1043,Tb_KostenTypen[],MATCH(Methode_Keuze,Tb_KostenTypen[#Headers],0),0),VLOOKUP($G1043,Lijsten!L:O,4,0))),""),"")</f>
        <v/>
      </c>
      <c r="Q1043" s="50"/>
      <c r="R1043" s="50"/>
      <c r="S1043" s="83"/>
      <c r="T1043" s="51"/>
      <c r="U1043" s="4" t="str" cm="1">
        <f t="array" ref="U1043">IF(AA1043&lt;&gt;"ja",_xlfn.IFNA(_xlfn.IFS(AND(O1043&lt;&gt;"",F1043&lt;&gt;"",RIGHT($N1043,6)="tarief"),O1043*Q1043,S1043&gt;0,IF(F1043&lt;&gt;"",S1043,"")),""),"")</f>
        <v/>
      </c>
      <c r="V1043" s="4" t="str" cm="1">
        <f t="array" ref="V1043">IF(AA1043&lt;&gt;"ja",_xlfn.IFNA(_xlfn.IFS(AND(P1043&lt;&gt;"",R1043&lt;&gt;"",RIGHT($N1043,6)="tarief"),P1043*R1043,T1043&gt;0,T1043),""),"")</f>
        <v/>
      </c>
      <c r="W1043" s="4" t="str" cm="1">
        <f t="array" ref="W1043">IFERROR(_xlfn.IFS(OR(F1043="",LEFT(Methode_Keuze,4)="Geen"),"",AND(U1043&lt;&gt;"",F1043&lt;&gt;"Arbeidskosten"),ROUND(U1043*VLOOKUP(F1043,Tb_ProjectKosten[],MATCH(Tb_ProjectKosten[[#Headers],[Forfat_Percentage]],Tb_ProjectKosten[#Headers],0),0),2),AND(F1043="Arbeidskosten",G1043&lt;&gt;""),IFERROR(ROUND(U1043*VLOOKUP(G1043,Tb_KostenTypen[],3,0)*VLOOKUP(F1043,Tb_ProjectKosten[],MATCH(Tb_ProjectKosten[[#Headers],[Forfat_Percentage]],Tb_ProjectKosten[#Headers],0),0),2),""),U1043 &lt;=0,0),"")</f>
        <v/>
      </c>
      <c r="X1043" s="4" t="str" cm="1">
        <f t="array" ref="X1043">IFERROR(_xlfn.IFS(OR(F1043="",LEFT(Methode_Keuze,4)="Geen"),"",AND(V1043&lt;&gt;"",F1043&lt;&gt;"Arbeidskosten"),ROUND(V1043*VLOOKUP(F1043,Tb_ProjectKosten[],MATCH(Tb_ProjectKosten[[#Headers],[Forfat_Percentage]],Tb_ProjectKosten[#Headers],0),0),2),AND(F1043="Arbeidskosten",G1043&lt;&gt;""),IFERROR(ROUND(V1043*VLOOKUP(G1043,Tb_KostenTypen[],3,0)*VLOOKUP(F1043,Tb_ProjectKosten[],MATCH(Tb_ProjectKosten[[#Headers],[Forfat_Percentage]],Tb_ProjectKosten[#Headers],0),0),2),""),V1043 &lt;=0,0),"")</f>
        <v/>
      </c>
      <c r="Y1043" s="262"/>
      <c r="Z1043" s="49"/>
      <c r="AA1043" s="37" t="str" cm="1">
        <f t="array" ref="AA1043">IFERROR(IF(INDEX(SubsidieTabel!$Q$1:$T$9,MATCH($F1043,SubsidieTabel!$Q$1:$Q$9,0),IFERROR(MATCH(Methode_Keuze,SubsidieTabel!$Q$1:$T$1,0),2))&lt;&gt;1=TRUE,"ja",""),"")</f>
        <v/>
      </c>
    </row>
    <row r="1044" spans="1:27" ht="15" customHeight="1" x14ac:dyDescent="0.25">
      <c r="A1044" s="87"/>
      <c r="B1044" s="219" t="str">
        <f>IF(A1044&lt;&gt;"",_xlfn.MAXIFS($B$1:B1043,$A$1:A1043,A1044)+1,"")</f>
        <v/>
      </c>
      <c r="C1044" s="50"/>
      <c r="D1044" s="50"/>
      <c r="E1044" s="50"/>
      <c r="F1044" s="50"/>
      <c r="G1044" s="283"/>
      <c r="H1044" s="296"/>
      <c r="I1044" s="295"/>
      <c r="J1044" s="295"/>
      <c r="K1044" s="202"/>
      <c r="L1044" s="202"/>
      <c r="M1044" s="91" t="str">
        <f>IFERROR(VLOOKUP(H1044,Lijsten!$H$1:$I$100,2,0),"")</f>
        <v/>
      </c>
      <c r="N1044" s="91" t="str" cm="1">
        <f t="array" ref="N1044">IFERROR(_xlfn.IFS(AND(LEFT(F1044,6)="Arbeid",RIGHT(F1044,3)&lt;&gt;"IKS"),IFERROR(VLOOKUP($G1044,Tb_KostenTypen[],2,0),"tarief"),RIGHT(F1044,3)="IKS","Uurtarief",LEFT(F1044,6)="Arbeid","Uurtarief",AND(LEFT(F1044,8)="Bijdrage",RIGHT(F1044,15)="(vrijwilligers)"),"Vast tarief"),"")</f>
        <v/>
      </c>
      <c r="O1044" s="92"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tarief",IF(LEFT(F1044,8)="Bijdrage",VLOOKUP($F1044,Tb_KostenTypen[],MATCH(Methode_Keuze,Tb_KostenTypen[#Headers],0),0),VLOOKUP($G1044,Lijsten!L:O,4,0))),""),"")</f>
        <v/>
      </c>
      <c r="P1044" s="92"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tarief",IF(LEFT(F1044,8)="Bijdrage",VLOOKUP($F1044,Tb_KostenTypen[],MATCH(Methode_Keuze,Tb_KostenTypen[#Headers],0),0),VLOOKUP($G1044,Lijsten!L:O,4,0))),""),"")</f>
        <v/>
      </c>
      <c r="Q1044" s="50"/>
      <c r="R1044" s="50"/>
      <c r="S1044" s="83"/>
      <c r="T1044" s="51"/>
      <c r="U1044" s="4" t="str" cm="1">
        <f t="array" ref="U1044">IF(AA1044&lt;&gt;"ja",_xlfn.IFNA(_xlfn.IFS(AND(O1044&lt;&gt;"",F1044&lt;&gt;"",RIGHT($N1044,6)="tarief"),O1044*Q1044,S1044&gt;0,IF(F1044&lt;&gt;"",S1044,"")),""),"")</f>
        <v/>
      </c>
      <c r="V1044" s="4" t="str" cm="1">
        <f t="array" ref="V1044">IF(AA1044&lt;&gt;"ja",_xlfn.IFNA(_xlfn.IFS(AND(P1044&lt;&gt;"",R1044&lt;&gt;"",RIGHT($N1044,6)="tarief"),P1044*R1044,T1044&gt;0,T1044),""),"")</f>
        <v/>
      </c>
      <c r="W1044" s="4" t="str" cm="1">
        <f t="array" ref="W1044">IFERROR(_xlfn.IFS(OR(F1044="",LEFT(Methode_Keuze,4)="Geen"),"",AND(U1044&lt;&gt;"",F1044&lt;&gt;"Arbeidskosten"),ROUND(U1044*VLOOKUP(F1044,Tb_ProjectKosten[],MATCH(Tb_ProjectKosten[[#Headers],[Forfat_Percentage]],Tb_ProjectKosten[#Headers],0),0),2),AND(F1044="Arbeidskosten",G1044&lt;&gt;""),IFERROR(ROUND(U1044*VLOOKUP(G1044,Tb_KostenTypen[],3,0)*VLOOKUP(F1044,Tb_ProjectKosten[],MATCH(Tb_ProjectKosten[[#Headers],[Forfat_Percentage]],Tb_ProjectKosten[#Headers],0),0),2),""),U1044 &lt;=0,0),"")</f>
        <v/>
      </c>
      <c r="X1044" s="4" t="str" cm="1">
        <f t="array" ref="X1044">IFERROR(_xlfn.IFS(OR(F1044="",LEFT(Methode_Keuze,4)="Geen"),"",AND(V1044&lt;&gt;"",F1044&lt;&gt;"Arbeidskosten"),ROUND(V1044*VLOOKUP(F1044,Tb_ProjectKosten[],MATCH(Tb_ProjectKosten[[#Headers],[Forfat_Percentage]],Tb_ProjectKosten[#Headers],0),0),2),AND(F1044="Arbeidskosten",G1044&lt;&gt;""),IFERROR(ROUND(V1044*VLOOKUP(G1044,Tb_KostenTypen[],3,0)*VLOOKUP(F1044,Tb_ProjectKosten[],MATCH(Tb_ProjectKosten[[#Headers],[Forfat_Percentage]],Tb_ProjectKosten[#Headers],0),0),2),""),V1044 &lt;=0,0),"")</f>
        <v/>
      </c>
      <c r="Y1044" s="262"/>
      <c r="Z1044" s="49"/>
      <c r="AA1044" s="37" t="str" cm="1">
        <f t="array" ref="AA1044">IFERROR(IF(INDEX(SubsidieTabel!$Q$1:$T$9,MATCH($F1044,SubsidieTabel!$Q$1:$Q$9,0),IFERROR(MATCH(Methode_Keuze,SubsidieTabel!$Q$1:$T$1,0),2))&lt;&gt;1=TRUE,"ja",""),"")</f>
        <v/>
      </c>
    </row>
    <row r="1045" spans="1:27" ht="15" customHeight="1" x14ac:dyDescent="0.25">
      <c r="A1045" s="87"/>
      <c r="B1045" s="219" t="str">
        <f>IF(A1045&lt;&gt;"",_xlfn.MAXIFS($B$1:B1044,$A$1:A1044,A1045)+1,"")</f>
        <v/>
      </c>
      <c r="C1045" s="50"/>
      <c r="D1045" s="50"/>
      <c r="E1045" s="50"/>
      <c r="F1045" s="50"/>
      <c r="G1045" s="283"/>
      <c r="H1045" s="296"/>
      <c r="I1045" s="295"/>
      <c r="J1045" s="295"/>
      <c r="K1045" s="202"/>
      <c r="L1045" s="202"/>
      <c r="M1045" s="91" t="str">
        <f>IFERROR(VLOOKUP(H1045,Lijsten!$H$1:$I$100,2,0),"")</f>
        <v/>
      </c>
      <c r="N1045" s="91" t="str" cm="1">
        <f t="array" ref="N1045">IFERROR(_xlfn.IFS(AND(LEFT(F1045,6)="Arbeid",RIGHT(F1045,3)&lt;&gt;"IKS"),IFERROR(VLOOKUP($G1045,Tb_KostenTypen[],2,0),"tarief"),RIGHT(F1045,3)="IKS","Uurtarief",LEFT(F1045,6)="Arbeid","Uurtarief",AND(LEFT(F1045,8)="Bijdrage",RIGHT(F1045,15)="(vrijwilligers)"),"Vast tarief"),"")</f>
        <v/>
      </c>
      <c r="O1045" s="92"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tarief",IF(LEFT(F1045,8)="Bijdrage",VLOOKUP($F1045,Tb_KostenTypen[],MATCH(Methode_Keuze,Tb_KostenTypen[#Headers],0),0),VLOOKUP($G1045,Lijsten!L:O,4,0))),""),"")</f>
        <v/>
      </c>
      <c r="P1045" s="92"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tarief",IF(LEFT(F1045,8)="Bijdrage",VLOOKUP($F1045,Tb_KostenTypen[],MATCH(Methode_Keuze,Tb_KostenTypen[#Headers],0),0),VLOOKUP($G1045,Lijsten!L:O,4,0))),""),"")</f>
        <v/>
      </c>
      <c r="Q1045" s="50"/>
      <c r="R1045" s="50"/>
      <c r="S1045" s="83"/>
      <c r="T1045" s="51"/>
      <c r="U1045" s="4" t="str" cm="1">
        <f t="array" ref="U1045">IF(AA1045&lt;&gt;"ja",_xlfn.IFNA(_xlfn.IFS(AND(O1045&lt;&gt;"",F1045&lt;&gt;"",RIGHT($N1045,6)="tarief"),O1045*Q1045,S1045&gt;0,IF(F1045&lt;&gt;"",S1045,"")),""),"")</f>
        <v/>
      </c>
      <c r="V1045" s="4" t="str" cm="1">
        <f t="array" ref="V1045">IF(AA1045&lt;&gt;"ja",_xlfn.IFNA(_xlfn.IFS(AND(P1045&lt;&gt;"",R1045&lt;&gt;"",RIGHT($N1045,6)="tarief"),P1045*R1045,T1045&gt;0,T1045),""),"")</f>
        <v/>
      </c>
      <c r="W1045" s="4" t="str" cm="1">
        <f t="array" ref="W1045">IFERROR(_xlfn.IFS(OR(F1045="",LEFT(Methode_Keuze,4)="Geen"),"",AND(U1045&lt;&gt;"",F1045&lt;&gt;"Arbeidskosten"),ROUND(U1045*VLOOKUP(F1045,Tb_ProjectKosten[],MATCH(Tb_ProjectKosten[[#Headers],[Forfat_Percentage]],Tb_ProjectKosten[#Headers],0),0),2),AND(F1045="Arbeidskosten",G1045&lt;&gt;""),IFERROR(ROUND(U1045*VLOOKUP(G1045,Tb_KostenTypen[],3,0)*VLOOKUP(F1045,Tb_ProjectKosten[],MATCH(Tb_ProjectKosten[[#Headers],[Forfat_Percentage]],Tb_ProjectKosten[#Headers],0),0),2),""),U1045 &lt;=0,0),"")</f>
        <v/>
      </c>
      <c r="X1045" s="4" t="str" cm="1">
        <f t="array" ref="X1045">IFERROR(_xlfn.IFS(OR(F1045="",LEFT(Methode_Keuze,4)="Geen"),"",AND(V1045&lt;&gt;"",F1045&lt;&gt;"Arbeidskosten"),ROUND(V1045*VLOOKUP(F1045,Tb_ProjectKosten[],MATCH(Tb_ProjectKosten[[#Headers],[Forfat_Percentage]],Tb_ProjectKosten[#Headers],0),0),2),AND(F1045="Arbeidskosten",G1045&lt;&gt;""),IFERROR(ROUND(V1045*VLOOKUP(G1045,Tb_KostenTypen[],3,0)*VLOOKUP(F1045,Tb_ProjectKosten[],MATCH(Tb_ProjectKosten[[#Headers],[Forfat_Percentage]],Tb_ProjectKosten[#Headers],0),0),2),""),V1045 &lt;=0,0),"")</f>
        <v/>
      </c>
      <c r="Y1045" s="262"/>
      <c r="Z1045" s="49"/>
      <c r="AA1045" s="37" t="str" cm="1">
        <f t="array" ref="AA1045">IFERROR(IF(INDEX(SubsidieTabel!$Q$1:$T$9,MATCH($F1045,SubsidieTabel!$Q$1:$Q$9,0),IFERROR(MATCH(Methode_Keuze,SubsidieTabel!$Q$1:$T$1,0),2))&lt;&gt;1=TRUE,"ja",""),"")</f>
        <v/>
      </c>
    </row>
    <row r="1046" spans="1:27" ht="15" customHeight="1" x14ac:dyDescent="0.25">
      <c r="A1046" s="87"/>
      <c r="B1046" s="219" t="str">
        <f>IF(A1046&lt;&gt;"",_xlfn.MAXIFS($B$1:B1045,$A$1:A1045,A1046)+1,"")</f>
        <v/>
      </c>
      <c r="C1046" s="50"/>
      <c r="D1046" s="50"/>
      <c r="E1046" s="50"/>
      <c r="F1046" s="50"/>
      <c r="G1046" s="283"/>
      <c r="H1046" s="296"/>
      <c r="I1046" s="295"/>
      <c r="J1046" s="295"/>
      <c r="K1046" s="202"/>
      <c r="L1046" s="202"/>
      <c r="M1046" s="91" t="str">
        <f>IFERROR(VLOOKUP(H1046,Lijsten!$H$1:$I$100,2,0),"")</f>
        <v/>
      </c>
      <c r="N1046" s="91" t="str" cm="1">
        <f t="array" ref="N1046">IFERROR(_xlfn.IFS(AND(LEFT(F1046,6)="Arbeid",RIGHT(F1046,3)&lt;&gt;"IKS"),IFERROR(VLOOKUP($G1046,Tb_KostenTypen[],2,0),"tarief"),RIGHT(F1046,3)="IKS","Uurtarief",LEFT(F1046,6)="Arbeid","Uurtarief",AND(LEFT(F1046,8)="Bijdrage",RIGHT(F1046,15)="(vrijwilligers)"),"Vast tarief"),"")</f>
        <v/>
      </c>
      <c r="O1046" s="92"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tarief",IF(LEFT(F1046,8)="Bijdrage",VLOOKUP($F1046,Tb_KostenTypen[],MATCH(Methode_Keuze,Tb_KostenTypen[#Headers],0),0),VLOOKUP($G1046,Lijsten!L:O,4,0))),""),"")</f>
        <v/>
      </c>
      <c r="P1046" s="92"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tarief",IF(LEFT(F1046,8)="Bijdrage",VLOOKUP($F1046,Tb_KostenTypen[],MATCH(Methode_Keuze,Tb_KostenTypen[#Headers],0),0),VLOOKUP($G1046,Lijsten!L:O,4,0))),""),"")</f>
        <v/>
      </c>
      <c r="Q1046" s="50"/>
      <c r="R1046" s="50"/>
      <c r="S1046" s="83"/>
      <c r="T1046" s="51"/>
      <c r="U1046" s="4" t="str" cm="1">
        <f t="array" ref="U1046">IF(AA1046&lt;&gt;"ja",_xlfn.IFNA(_xlfn.IFS(AND(O1046&lt;&gt;"",F1046&lt;&gt;"",RIGHT($N1046,6)="tarief"),O1046*Q1046,S1046&gt;0,IF(F1046&lt;&gt;"",S1046,"")),""),"")</f>
        <v/>
      </c>
      <c r="V1046" s="4" t="str" cm="1">
        <f t="array" ref="V1046">IF(AA1046&lt;&gt;"ja",_xlfn.IFNA(_xlfn.IFS(AND(P1046&lt;&gt;"",R1046&lt;&gt;"",RIGHT($N1046,6)="tarief"),P1046*R1046,T1046&gt;0,T1046),""),"")</f>
        <v/>
      </c>
      <c r="W1046" s="4" t="str" cm="1">
        <f t="array" ref="W1046">IFERROR(_xlfn.IFS(OR(F1046="",LEFT(Methode_Keuze,4)="Geen"),"",AND(U1046&lt;&gt;"",F1046&lt;&gt;"Arbeidskosten"),ROUND(U1046*VLOOKUP(F1046,Tb_ProjectKosten[],MATCH(Tb_ProjectKosten[[#Headers],[Forfat_Percentage]],Tb_ProjectKosten[#Headers],0),0),2),AND(F1046="Arbeidskosten",G1046&lt;&gt;""),IFERROR(ROUND(U1046*VLOOKUP(G1046,Tb_KostenTypen[],3,0)*VLOOKUP(F1046,Tb_ProjectKosten[],MATCH(Tb_ProjectKosten[[#Headers],[Forfat_Percentage]],Tb_ProjectKosten[#Headers],0),0),2),""),U1046 &lt;=0,0),"")</f>
        <v/>
      </c>
      <c r="X1046" s="4" t="str" cm="1">
        <f t="array" ref="X1046">IFERROR(_xlfn.IFS(OR(F1046="",LEFT(Methode_Keuze,4)="Geen"),"",AND(V1046&lt;&gt;"",F1046&lt;&gt;"Arbeidskosten"),ROUND(V1046*VLOOKUP(F1046,Tb_ProjectKosten[],MATCH(Tb_ProjectKosten[[#Headers],[Forfat_Percentage]],Tb_ProjectKosten[#Headers],0),0),2),AND(F1046="Arbeidskosten",G1046&lt;&gt;""),IFERROR(ROUND(V1046*VLOOKUP(G1046,Tb_KostenTypen[],3,0)*VLOOKUP(F1046,Tb_ProjectKosten[],MATCH(Tb_ProjectKosten[[#Headers],[Forfat_Percentage]],Tb_ProjectKosten[#Headers],0),0),2),""),V1046 &lt;=0,0),"")</f>
        <v/>
      </c>
      <c r="Y1046" s="262"/>
      <c r="Z1046" s="49"/>
      <c r="AA1046" s="37" t="str" cm="1">
        <f t="array" ref="AA1046">IFERROR(IF(INDEX(SubsidieTabel!$Q$1:$T$9,MATCH($F1046,SubsidieTabel!$Q$1:$Q$9,0),IFERROR(MATCH(Methode_Keuze,SubsidieTabel!$Q$1:$T$1,0),2))&lt;&gt;1=TRUE,"ja",""),"")</f>
        <v/>
      </c>
    </row>
    <row r="1047" spans="1:27" ht="15" customHeight="1" x14ac:dyDescent="0.25">
      <c r="A1047" s="87"/>
      <c r="B1047" s="219" t="str">
        <f>IF(A1047&lt;&gt;"",_xlfn.MAXIFS($B$1:B1046,$A$1:A1046,A1047)+1,"")</f>
        <v/>
      </c>
      <c r="C1047" s="50"/>
      <c r="D1047" s="50"/>
      <c r="E1047" s="50"/>
      <c r="F1047" s="50"/>
      <c r="G1047" s="283"/>
      <c r="H1047" s="296"/>
      <c r="I1047" s="295"/>
      <c r="J1047" s="295"/>
      <c r="K1047" s="202"/>
      <c r="L1047" s="202"/>
      <c r="M1047" s="91" t="str">
        <f>IFERROR(VLOOKUP(H1047,Lijsten!$H$1:$I$100,2,0),"")</f>
        <v/>
      </c>
      <c r="N1047" s="91" t="str" cm="1">
        <f t="array" ref="N1047">IFERROR(_xlfn.IFS(AND(LEFT(F1047,6)="Arbeid",RIGHT(F1047,3)&lt;&gt;"IKS"),IFERROR(VLOOKUP($G1047,Tb_KostenTypen[],2,0),"tarief"),RIGHT(F1047,3)="IKS","Uurtarief",LEFT(F1047,6)="Arbeid","Uurtarief",AND(LEFT(F1047,8)="Bijdrage",RIGHT(F1047,15)="(vrijwilligers)"),"Vast tarief"),"")</f>
        <v/>
      </c>
      <c r="O1047" s="92"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tarief",IF(LEFT(F1047,8)="Bijdrage",VLOOKUP($F1047,Tb_KostenTypen[],MATCH(Methode_Keuze,Tb_KostenTypen[#Headers],0),0),VLOOKUP($G1047,Lijsten!L:O,4,0))),""),"")</f>
        <v/>
      </c>
      <c r="P1047" s="92"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tarief",IF(LEFT(F1047,8)="Bijdrage",VLOOKUP($F1047,Tb_KostenTypen[],MATCH(Methode_Keuze,Tb_KostenTypen[#Headers],0),0),VLOOKUP($G1047,Lijsten!L:O,4,0))),""),"")</f>
        <v/>
      </c>
      <c r="Q1047" s="50"/>
      <c r="R1047" s="50"/>
      <c r="S1047" s="83"/>
      <c r="T1047" s="51"/>
      <c r="U1047" s="4" t="str" cm="1">
        <f t="array" ref="U1047">IF(AA1047&lt;&gt;"ja",_xlfn.IFNA(_xlfn.IFS(AND(O1047&lt;&gt;"",F1047&lt;&gt;"",RIGHT($N1047,6)="tarief"),O1047*Q1047,S1047&gt;0,IF(F1047&lt;&gt;"",S1047,"")),""),"")</f>
        <v/>
      </c>
      <c r="V1047" s="4" t="str" cm="1">
        <f t="array" ref="V1047">IF(AA1047&lt;&gt;"ja",_xlfn.IFNA(_xlfn.IFS(AND(P1047&lt;&gt;"",R1047&lt;&gt;"",RIGHT($N1047,6)="tarief"),P1047*R1047,T1047&gt;0,T1047),""),"")</f>
        <v/>
      </c>
      <c r="W1047" s="4" t="str" cm="1">
        <f t="array" ref="W1047">IFERROR(_xlfn.IFS(OR(F1047="",LEFT(Methode_Keuze,4)="Geen"),"",AND(U1047&lt;&gt;"",F1047&lt;&gt;"Arbeidskosten"),ROUND(U1047*VLOOKUP(F1047,Tb_ProjectKosten[],MATCH(Tb_ProjectKosten[[#Headers],[Forfat_Percentage]],Tb_ProjectKosten[#Headers],0),0),2),AND(F1047="Arbeidskosten",G1047&lt;&gt;""),IFERROR(ROUND(U1047*VLOOKUP(G1047,Tb_KostenTypen[],3,0)*VLOOKUP(F1047,Tb_ProjectKosten[],MATCH(Tb_ProjectKosten[[#Headers],[Forfat_Percentage]],Tb_ProjectKosten[#Headers],0),0),2),""),U1047 &lt;=0,0),"")</f>
        <v/>
      </c>
      <c r="X1047" s="4" t="str" cm="1">
        <f t="array" ref="X1047">IFERROR(_xlfn.IFS(OR(F1047="",LEFT(Methode_Keuze,4)="Geen"),"",AND(V1047&lt;&gt;"",F1047&lt;&gt;"Arbeidskosten"),ROUND(V1047*VLOOKUP(F1047,Tb_ProjectKosten[],MATCH(Tb_ProjectKosten[[#Headers],[Forfat_Percentage]],Tb_ProjectKosten[#Headers],0),0),2),AND(F1047="Arbeidskosten",G1047&lt;&gt;""),IFERROR(ROUND(V1047*VLOOKUP(G1047,Tb_KostenTypen[],3,0)*VLOOKUP(F1047,Tb_ProjectKosten[],MATCH(Tb_ProjectKosten[[#Headers],[Forfat_Percentage]],Tb_ProjectKosten[#Headers],0),0),2),""),V1047 &lt;=0,0),"")</f>
        <v/>
      </c>
      <c r="Y1047" s="262"/>
      <c r="Z1047" s="49"/>
      <c r="AA1047" s="37" t="str" cm="1">
        <f t="array" ref="AA1047">IFERROR(IF(INDEX(SubsidieTabel!$Q$1:$T$9,MATCH($F1047,SubsidieTabel!$Q$1:$Q$9,0),IFERROR(MATCH(Methode_Keuze,SubsidieTabel!$Q$1:$T$1,0),2))&lt;&gt;1=TRUE,"ja",""),"")</f>
        <v/>
      </c>
    </row>
    <row r="1048" spans="1:27" ht="15" customHeight="1" x14ac:dyDescent="0.25">
      <c r="A1048" s="87"/>
      <c r="B1048" s="219" t="str">
        <f>IF(A1048&lt;&gt;"",_xlfn.MAXIFS($B$1:B1047,$A$1:A1047,A1048)+1,"")</f>
        <v/>
      </c>
      <c r="C1048" s="50"/>
      <c r="D1048" s="50"/>
      <c r="E1048" s="50"/>
      <c r="F1048" s="50"/>
      <c r="G1048" s="283"/>
      <c r="H1048" s="296"/>
      <c r="I1048" s="295"/>
      <c r="J1048" s="295"/>
      <c r="K1048" s="202"/>
      <c r="L1048" s="202"/>
      <c r="M1048" s="91" t="str">
        <f>IFERROR(VLOOKUP(H1048,Lijsten!$H$1:$I$100,2,0),"")</f>
        <v/>
      </c>
      <c r="N1048" s="91" t="str" cm="1">
        <f t="array" ref="N1048">IFERROR(_xlfn.IFS(AND(LEFT(F1048,6)="Arbeid",RIGHT(F1048,3)&lt;&gt;"IKS"),IFERROR(VLOOKUP($G1048,Tb_KostenTypen[],2,0),"tarief"),RIGHT(F1048,3)="IKS","Uurtarief",LEFT(F1048,6)="Arbeid","Uurtarief",AND(LEFT(F1048,8)="Bijdrage",RIGHT(F1048,15)="(vrijwilligers)"),"Vast tarief"),"")</f>
        <v/>
      </c>
      <c r="O1048" s="92"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tarief",IF(LEFT(F1048,8)="Bijdrage",VLOOKUP($F1048,Tb_KostenTypen[],MATCH(Methode_Keuze,Tb_KostenTypen[#Headers],0),0),VLOOKUP($G1048,Lijsten!L:O,4,0))),""),"")</f>
        <v/>
      </c>
      <c r="P1048" s="92"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tarief",IF(LEFT(F1048,8)="Bijdrage",VLOOKUP($F1048,Tb_KostenTypen[],MATCH(Methode_Keuze,Tb_KostenTypen[#Headers],0),0),VLOOKUP($G1048,Lijsten!L:O,4,0))),""),"")</f>
        <v/>
      </c>
      <c r="Q1048" s="50"/>
      <c r="R1048" s="50"/>
      <c r="S1048" s="83"/>
      <c r="T1048" s="51"/>
      <c r="U1048" s="4" t="str" cm="1">
        <f t="array" ref="U1048">IF(AA1048&lt;&gt;"ja",_xlfn.IFNA(_xlfn.IFS(AND(O1048&lt;&gt;"",F1048&lt;&gt;"",RIGHT($N1048,6)="tarief"),O1048*Q1048,S1048&gt;0,IF(F1048&lt;&gt;"",S1048,"")),""),"")</f>
        <v/>
      </c>
      <c r="V1048" s="4" t="str" cm="1">
        <f t="array" ref="V1048">IF(AA1048&lt;&gt;"ja",_xlfn.IFNA(_xlfn.IFS(AND(P1048&lt;&gt;"",R1048&lt;&gt;"",RIGHT($N1048,6)="tarief"),P1048*R1048,T1048&gt;0,T1048),""),"")</f>
        <v/>
      </c>
      <c r="W1048" s="4" t="str" cm="1">
        <f t="array" ref="W1048">IFERROR(_xlfn.IFS(OR(F1048="",LEFT(Methode_Keuze,4)="Geen"),"",AND(U1048&lt;&gt;"",F1048&lt;&gt;"Arbeidskosten"),ROUND(U1048*VLOOKUP(F1048,Tb_ProjectKosten[],MATCH(Tb_ProjectKosten[[#Headers],[Forfat_Percentage]],Tb_ProjectKosten[#Headers],0),0),2),AND(F1048="Arbeidskosten",G1048&lt;&gt;""),IFERROR(ROUND(U1048*VLOOKUP(G1048,Tb_KostenTypen[],3,0)*VLOOKUP(F1048,Tb_ProjectKosten[],MATCH(Tb_ProjectKosten[[#Headers],[Forfat_Percentage]],Tb_ProjectKosten[#Headers],0),0),2),""),U1048 &lt;=0,0),"")</f>
        <v/>
      </c>
      <c r="X1048" s="4" t="str" cm="1">
        <f t="array" ref="X1048">IFERROR(_xlfn.IFS(OR(F1048="",LEFT(Methode_Keuze,4)="Geen"),"",AND(V1048&lt;&gt;"",F1048&lt;&gt;"Arbeidskosten"),ROUND(V1048*VLOOKUP(F1048,Tb_ProjectKosten[],MATCH(Tb_ProjectKosten[[#Headers],[Forfat_Percentage]],Tb_ProjectKosten[#Headers],0),0),2),AND(F1048="Arbeidskosten",G1048&lt;&gt;""),IFERROR(ROUND(V1048*VLOOKUP(G1048,Tb_KostenTypen[],3,0)*VLOOKUP(F1048,Tb_ProjectKosten[],MATCH(Tb_ProjectKosten[[#Headers],[Forfat_Percentage]],Tb_ProjectKosten[#Headers],0),0),2),""),V1048 &lt;=0,0),"")</f>
        <v/>
      </c>
      <c r="Y1048" s="262"/>
      <c r="Z1048" s="49"/>
      <c r="AA1048" s="37" t="str" cm="1">
        <f t="array" ref="AA1048">IFERROR(IF(INDEX(SubsidieTabel!$Q$1:$T$9,MATCH($F1048,SubsidieTabel!$Q$1:$Q$9,0),IFERROR(MATCH(Methode_Keuze,SubsidieTabel!$Q$1:$T$1,0),2))&lt;&gt;1=TRUE,"ja",""),"")</f>
        <v/>
      </c>
    </row>
    <row r="1049" spans="1:27" ht="15" customHeight="1" x14ac:dyDescent="0.25">
      <c r="A1049" s="87"/>
      <c r="B1049" s="219" t="str">
        <f>IF(A1049&lt;&gt;"",_xlfn.MAXIFS($B$1:B1048,$A$1:A1048,A1049)+1,"")</f>
        <v/>
      </c>
      <c r="C1049" s="50"/>
      <c r="D1049" s="50"/>
      <c r="E1049" s="50"/>
      <c r="F1049" s="50"/>
      <c r="G1049" s="283"/>
      <c r="H1049" s="296"/>
      <c r="I1049" s="295"/>
      <c r="J1049" s="295"/>
      <c r="K1049" s="202"/>
      <c r="L1049" s="202"/>
      <c r="M1049" s="91" t="str">
        <f>IFERROR(VLOOKUP(H1049,Lijsten!$H$1:$I$100,2,0),"")</f>
        <v/>
      </c>
      <c r="N1049" s="91" t="str" cm="1">
        <f t="array" ref="N1049">IFERROR(_xlfn.IFS(AND(LEFT(F1049,6)="Arbeid",RIGHT(F1049,3)&lt;&gt;"IKS"),IFERROR(VLOOKUP($G1049,Tb_KostenTypen[],2,0),"tarief"),RIGHT(F1049,3)="IKS","Uurtarief",LEFT(F1049,6)="Arbeid","Uurtarief",AND(LEFT(F1049,8)="Bijdrage",RIGHT(F1049,15)="(vrijwilligers)"),"Vast tarief"),"")</f>
        <v/>
      </c>
      <c r="O1049" s="92"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tarief",IF(LEFT(F1049,8)="Bijdrage",VLOOKUP($F1049,Tb_KostenTypen[],MATCH(Methode_Keuze,Tb_KostenTypen[#Headers],0),0),VLOOKUP($G1049,Lijsten!L:O,4,0))),""),"")</f>
        <v/>
      </c>
      <c r="P1049" s="92"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tarief",IF(LEFT(F1049,8)="Bijdrage",VLOOKUP($F1049,Tb_KostenTypen[],MATCH(Methode_Keuze,Tb_KostenTypen[#Headers],0),0),VLOOKUP($G1049,Lijsten!L:O,4,0))),""),"")</f>
        <v/>
      </c>
      <c r="Q1049" s="50"/>
      <c r="R1049" s="50"/>
      <c r="S1049" s="83"/>
      <c r="T1049" s="51"/>
      <c r="U1049" s="4" t="str" cm="1">
        <f t="array" ref="U1049">IF(AA1049&lt;&gt;"ja",_xlfn.IFNA(_xlfn.IFS(AND(O1049&lt;&gt;"",F1049&lt;&gt;"",RIGHT($N1049,6)="tarief"),O1049*Q1049,S1049&gt;0,IF(F1049&lt;&gt;"",S1049,"")),""),"")</f>
        <v/>
      </c>
      <c r="V1049" s="4" t="str" cm="1">
        <f t="array" ref="V1049">IF(AA1049&lt;&gt;"ja",_xlfn.IFNA(_xlfn.IFS(AND(P1049&lt;&gt;"",R1049&lt;&gt;"",RIGHT($N1049,6)="tarief"),P1049*R1049,T1049&gt;0,T1049),""),"")</f>
        <v/>
      </c>
      <c r="W1049" s="4" t="str" cm="1">
        <f t="array" ref="W1049">IFERROR(_xlfn.IFS(OR(F1049="",LEFT(Methode_Keuze,4)="Geen"),"",AND(U1049&lt;&gt;"",F1049&lt;&gt;"Arbeidskosten"),ROUND(U1049*VLOOKUP(F1049,Tb_ProjectKosten[],MATCH(Tb_ProjectKosten[[#Headers],[Forfat_Percentage]],Tb_ProjectKosten[#Headers],0),0),2),AND(F1049="Arbeidskosten",G1049&lt;&gt;""),IFERROR(ROUND(U1049*VLOOKUP(G1049,Tb_KostenTypen[],3,0)*VLOOKUP(F1049,Tb_ProjectKosten[],MATCH(Tb_ProjectKosten[[#Headers],[Forfat_Percentage]],Tb_ProjectKosten[#Headers],0),0),2),""),U1049 &lt;=0,0),"")</f>
        <v/>
      </c>
      <c r="X1049" s="4" t="str" cm="1">
        <f t="array" ref="X1049">IFERROR(_xlfn.IFS(OR(F1049="",LEFT(Methode_Keuze,4)="Geen"),"",AND(V1049&lt;&gt;"",F1049&lt;&gt;"Arbeidskosten"),ROUND(V1049*VLOOKUP(F1049,Tb_ProjectKosten[],MATCH(Tb_ProjectKosten[[#Headers],[Forfat_Percentage]],Tb_ProjectKosten[#Headers],0),0),2),AND(F1049="Arbeidskosten",G1049&lt;&gt;""),IFERROR(ROUND(V1049*VLOOKUP(G1049,Tb_KostenTypen[],3,0)*VLOOKUP(F1049,Tb_ProjectKosten[],MATCH(Tb_ProjectKosten[[#Headers],[Forfat_Percentage]],Tb_ProjectKosten[#Headers],0),0),2),""),V1049 &lt;=0,0),"")</f>
        <v/>
      </c>
      <c r="Y1049" s="262"/>
      <c r="Z1049" s="49"/>
      <c r="AA1049" s="37" t="str" cm="1">
        <f t="array" ref="AA1049">IFERROR(IF(INDEX(SubsidieTabel!$Q$1:$T$9,MATCH($F1049,SubsidieTabel!$Q$1:$Q$9,0),IFERROR(MATCH(Methode_Keuze,SubsidieTabel!$Q$1:$T$1,0),2))&lt;&gt;1=TRUE,"ja",""),"")</f>
        <v/>
      </c>
    </row>
    <row r="1050" spans="1:27" ht="15" customHeight="1" x14ac:dyDescent="0.25">
      <c r="A1050" s="87"/>
      <c r="B1050" s="219" t="str">
        <f>IF(A1050&lt;&gt;"",_xlfn.MAXIFS($B$1:B1049,$A$1:A1049,A1050)+1,"")</f>
        <v/>
      </c>
      <c r="C1050" s="50"/>
      <c r="D1050" s="50"/>
      <c r="E1050" s="50"/>
      <c r="F1050" s="50"/>
      <c r="G1050" s="283"/>
      <c r="H1050" s="296"/>
      <c r="I1050" s="295"/>
      <c r="J1050" s="295"/>
      <c r="K1050" s="202"/>
      <c r="L1050" s="202"/>
      <c r="M1050" s="91" t="str">
        <f>IFERROR(VLOOKUP(H1050,Lijsten!$H$1:$I$100,2,0),"")</f>
        <v/>
      </c>
      <c r="N1050" s="91" t="str" cm="1">
        <f t="array" ref="N1050">IFERROR(_xlfn.IFS(AND(LEFT(F1050,6)="Arbeid",RIGHT(F1050,3)&lt;&gt;"IKS"),IFERROR(VLOOKUP($G1050,Tb_KostenTypen[],2,0),"tarief"),RIGHT(F1050,3)="IKS","Uurtarief",LEFT(F1050,6)="Arbeid","Uurtarief",AND(LEFT(F1050,8)="Bijdrage",RIGHT(F1050,15)="(vrijwilligers)"),"Vast tarief"),"")</f>
        <v/>
      </c>
      <c r="O1050" s="92"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tarief",IF(LEFT(F1050,8)="Bijdrage",VLOOKUP($F1050,Tb_KostenTypen[],MATCH(Methode_Keuze,Tb_KostenTypen[#Headers],0),0),VLOOKUP($G1050,Lijsten!L:O,4,0))),""),"")</f>
        <v/>
      </c>
      <c r="P1050" s="92"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tarief",IF(LEFT(F1050,8)="Bijdrage",VLOOKUP($F1050,Tb_KostenTypen[],MATCH(Methode_Keuze,Tb_KostenTypen[#Headers],0),0),VLOOKUP($G1050,Lijsten!L:O,4,0))),""),"")</f>
        <v/>
      </c>
      <c r="Q1050" s="50"/>
      <c r="R1050" s="50"/>
      <c r="S1050" s="83"/>
      <c r="T1050" s="51"/>
      <c r="U1050" s="4" t="str" cm="1">
        <f t="array" ref="U1050">IF(AA1050&lt;&gt;"ja",_xlfn.IFNA(_xlfn.IFS(AND(O1050&lt;&gt;"",F1050&lt;&gt;"",RIGHT($N1050,6)="tarief"),O1050*Q1050,S1050&gt;0,IF(F1050&lt;&gt;"",S1050,"")),""),"")</f>
        <v/>
      </c>
      <c r="V1050" s="4" t="str" cm="1">
        <f t="array" ref="V1050">IF(AA1050&lt;&gt;"ja",_xlfn.IFNA(_xlfn.IFS(AND(P1050&lt;&gt;"",R1050&lt;&gt;"",RIGHT($N1050,6)="tarief"),P1050*R1050,T1050&gt;0,T1050),""),"")</f>
        <v/>
      </c>
      <c r="W1050" s="4" t="str" cm="1">
        <f t="array" ref="W1050">IFERROR(_xlfn.IFS(OR(F1050="",LEFT(Methode_Keuze,4)="Geen"),"",AND(U1050&lt;&gt;"",F1050&lt;&gt;"Arbeidskosten"),ROUND(U1050*VLOOKUP(F1050,Tb_ProjectKosten[],MATCH(Tb_ProjectKosten[[#Headers],[Forfat_Percentage]],Tb_ProjectKosten[#Headers],0),0),2),AND(F1050="Arbeidskosten",G1050&lt;&gt;""),IFERROR(ROUND(U1050*VLOOKUP(G1050,Tb_KostenTypen[],3,0)*VLOOKUP(F1050,Tb_ProjectKosten[],MATCH(Tb_ProjectKosten[[#Headers],[Forfat_Percentage]],Tb_ProjectKosten[#Headers],0),0),2),""),U1050 &lt;=0,0),"")</f>
        <v/>
      </c>
      <c r="X1050" s="4" t="str" cm="1">
        <f t="array" ref="X1050">IFERROR(_xlfn.IFS(OR(F1050="",LEFT(Methode_Keuze,4)="Geen"),"",AND(V1050&lt;&gt;"",F1050&lt;&gt;"Arbeidskosten"),ROUND(V1050*VLOOKUP(F1050,Tb_ProjectKosten[],MATCH(Tb_ProjectKosten[[#Headers],[Forfat_Percentage]],Tb_ProjectKosten[#Headers],0),0),2),AND(F1050="Arbeidskosten",G1050&lt;&gt;""),IFERROR(ROUND(V1050*VLOOKUP(G1050,Tb_KostenTypen[],3,0)*VLOOKUP(F1050,Tb_ProjectKosten[],MATCH(Tb_ProjectKosten[[#Headers],[Forfat_Percentage]],Tb_ProjectKosten[#Headers],0),0),2),""),V1050 &lt;=0,0),"")</f>
        <v/>
      </c>
      <c r="Y1050" s="262"/>
      <c r="Z1050" s="49"/>
      <c r="AA1050" s="37" t="str" cm="1">
        <f t="array" ref="AA1050">IFERROR(IF(INDEX(SubsidieTabel!$Q$1:$T$9,MATCH($F1050,SubsidieTabel!$Q$1:$Q$9,0),IFERROR(MATCH(Methode_Keuze,SubsidieTabel!$Q$1:$T$1,0),2))&lt;&gt;1=TRUE,"ja",""),"")</f>
        <v/>
      </c>
    </row>
    <row r="1051" spans="1:27" ht="15" customHeight="1" x14ac:dyDescent="0.25">
      <c r="A1051" s="87"/>
      <c r="B1051" s="219" t="str">
        <f>IF(A1051&lt;&gt;"",_xlfn.MAXIFS($B$1:B1050,$A$1:A1050,A1051)+1,"")</f>
        <v/>
      </c>
      <c r="C1051" s="50"/>
      <c r="D1051" s="50"/>
      <c r="E1051" s="50"/>
      <c r="F1051" s="50"/>
      <c r="G1051" s="283"/>
      <c r="H1051" s="296"/>
      <c r="I1051" s="295"/>
      <c r="J1051" s="295"/>
      <c r="K1051" s="202"/>
      <c r="L1051" s="202"/>
      <c r="M1051" s="91" t="str">
        <f>IFERROR(VLOOKUP(H1051,Lijsten!$H$1:$I$100,2,0),"")</f>
        <v/>
      </c>
      <c r="N1051" s="91" t="str" cm="1">
        <f t="array" ref="N1051">IFERROR(_xlfn.IFS(AND(LEFT(F1051,6)="Arbeid",RIGHT(F1051,3)&lt;&gt;"IKS"),IFERROR(VLOOKUP($G1051,Tb_KostenTypen[],2,0),"tarief"),RIGHT(F1051,3)="IKS","Uurtarief",LEFT(F1051,6)="Arbeid","Uurtarief",AND(LEFT(F1051,8)="Bijdrage",RIGHT(F1051,15)="(vrijwilligers)"),"Vast tarief"),"")</f>
        <v/>
      </c>
      <c r="O1051" s="92"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tarief",IF(LEFT(F1051,8)="Bijdrage",VLOOKUP($F1051,Tb_KostenTypen[],MATCH(Methode_Keuze,Tb_KostenTypen[#Headers],0),0),VLOOKUP($G1051,Lijsten!L:O,4,0))),""),"")</f>
        <v/>
      </c>
      <c r="P1051" s="92"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tarief",IF(LEFT(F1051,8)="Bijdrage",VLOOKUP($F1051,Tb_KostenTypen[],MATCH(Methode_Keuze,Tb_KostenTypen[#Headers],0),0),VLOOKUP($G1051,Lijsten!L:O,4,0))),""),"")</f>
        <v/>
      </c>
      <c r="Q1051" s="50"/>
      <c r="R1051" s="50"/>
      <c r="S1051" s="83"/>
      <c r="T1051" s="51"/>
      <c r="U1051" s="4" t="str" cm="1">
        <f t="array" ref="U1051">IF(AA1051&lt;&gt;"ja",_xlfn.IFNA(_xlfn.IFS(AND(O1051&lt;&gt;"",F1051&lt;&gt;"",RIGHT($N1051,6)="tarief"),O1051*Q1051,S1051&gt;0,IF(F1051&lt;&gt;"",S1051,"")),""),"")</f>
        <v/>
      </c>
      <c r="V1051" s="4" t="str" cm="1">
        <f t="array" ref="V1051">IF(AA1051&lt;&gt;"ja",_xlfn.IFNA(_xlfn.IFS(AND(P1051&lt;&gt;"",R1051&lt;&gt;"",RIGHT($N1051,6)="tarief"),P1051*R1051,T1051&gt;0,T1051),""),"")</f>
        <v/>
      </c>
      <c r="W1051" s="4" t="str" cm="1">
        <f t="array" ref="W1051">IFERROR(_xlfn.IFS(OR(F1051="",LEFT(Methode_Keuze,4)="Geen"),"",AND(U1051&lt;&gt;"",F1051&lt;&gt;"Arbeidskosten"),ROUND(U1051*VLOOKUP(F1051,Tb_ProjectKosten[],MATCH(Tb_ProjectKosten[[#Headers],[Forfat_Percentage]],Tb_ProjectKosten[#Headers],0),0),2),AND(F1051="Arbeidskosten",G1051&lt;&gt;""),IFERROR(ROUND(U1051*VLOOKUP(G1051,Tb_KostenTypen[],3,0)*VLOOKUP(F1051,Tb_ProjectKosten[],MATCH(Tb_ProjectKosten[[#Headers],[Forfat_Percentage]],Tb_ProjectKosten[#Headers],0),0),2),""),U1051 &lt;=0,0),"")</f>
        <v/>
      </c>
      <c r="X1051" s="4" t="str" cm="1">
        <f t="array" ref="X1051">IFERROR(_xlfn.IFS(OR(F1051="",LEFT(Methode_Keuze,4)="Geen"),"",AND(V1051&lt;&gt;"",F1051&lt;&gt;"Arbeidskosten"),ROUND(V1051*VLOOKUP(F1051,Tb_ProjectKosten[],MATCH(Tb_ProjectKosten[[#Headers],[Forfat_Percentage]],Tb_ProjectKosten[#Headers],0),0),2),AND(F1051="Arbeidskosten",G1051&lt;&gt;""),IFERROR(ROUND(V1051*VLOOKUP(G1051,Tb_KostenTypen[],3,0)*VLOOKUP(F1051,Tb_ProjectKosten[],MATCH(Tb_ProjectKosten[[#Headers],[Forfat_Percentage]],Tb_ProjectKosten[#Headers],0),0),2),""),V1051 &lt;=0,0),"")</f>
        <v/>
      </c>
      <c r="Y1051" s="262"/>
      <c r="Z1051" s="49"/>
      <c r="AA1051" s="37" t="str" cm="1">
        <f t="array" ref="AA1051">IFERROR(IF(INDEX(SubsidieTabel!$Q$1:$T$9,MATCH($F1051,SubsidieTabel!$Q$1:$Q$9,0),IFERROR(MATCH(Methode_Keuze,SubsidieTabel!$Q$1:$T$1,0),2))&lt;&gt;1=TRUE,"ja",""),"")</f>
        <v/>
      </c>
    </row>
    <row r="1052" spans="1:27" ht="15" customHeight="1" x14ac:dyDescent="0.25">
      <c r="A1052" s="87"/>
      <c r="B1052" s="219" t="str">
        <f>IF(A1052&lt;&gt;"",_xlfn.MAXIFS($B$1:B1051,$A$1:A1051,A1052)+1,"")</f>
        <v/>
      </c>
      <c r="C1052" s="50"/>
      <c r="D1052" s="50"/>
      <c r="E1052" s="50"/>
      <c r="F1052" s="50"/>
      <c r="G1052" s="283"/>
      <c r="H1052" s="296"/>
      <c r="I1052" s="295"/>
      <c r="J1052" s="295"/>
      <c r="K1052" s="202"/>
      <c r="L1052" s="202"/>
      <c r="M1052" s="91" t="str">
        <f>IFERROR(VLOOKUP(H1052,Lijsten!$H$1:$I$100,2,0),"")</f>
        <v/>
      </c>
      <c r="N1052" s="91" t="str" cm="1">
        <f t="array" ref="N1052">IFERROR(_xlfn.IFS(AND(LEFT(F1052,6)="Arbeid",RIGHT(F1052,3)&lt;&gt;"IKS"),IFERROR(VLOOKUP($G1052,Tb_KostenTypen[],2,0),"tarief"),RIGHT(F1052,3)="IKS","Uurtarief",LEFT(F1052,6)="Arbeid","Uurtarief",AND(LEFT(F1052,8)="Bijdrage",RIGHT(F1052,15)="(vrijwilligers)"),"Vast tarief"),"")</f>
        <v/>
      </c>
      <c r="O1052" s="92"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tarief",IF(LEFT(F1052,8)="Bijdrage",VLOOKUP($F1052,Tb_KostenTypen[],MATCH(Methode_Keuze,Tb_KostenTypen[#Headers],0),0),VLOOKUP($G1052,Lijsten!L:O,4,0))),""),"")</f>
        <v/>
      </c>
      <c r="P1052" s="92"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tarief",IF(LEFT(F1052,8)="Bijdrage",VLOOKUP($F1052,Tb_KostenTypen[],MATCH(Methode_Keuze,Tb_KostenTypen[#Headers],0),0),VLOOKUP($G1052,Lijsten!L:O,4,0))),""),"")</f>
        <v/>
      </c>
      <c r="Q1052" s="50"/>
      <c r="R1052" s="50"/>
      <c r="S1052" s="83"/>
      <c r="T1052" s="51"/>
      <c r="U1052" s="4" t="str" cm="1">
        <f t="array" ref="U1052">IF(AA1052&lt;&gt;"ja",_xlfn.IFNA(_xlfn.IFS(AND(O1052&lt;&gt;"",F1052&lt;&gt;"",RIGHT($N1052,6)="tarief"),O1052*Q1052,S1052&gt;0,IF(F1052&lt;&gt;"",S1052,"")),""),"")</f>
        <v/>
      </c>
      <c r="V1052" s="4" t="str" cm="1">
        <f t="array" ref="V1052">IF(AA1052&lt;&gt;"ja",_xlfn.IFNA(_xlfn.IFS(AND(P1052&lt;&gt;"",R1052&lt;&gt;"",RIGHT($N1052,6)="tarief"),P1052*R1052,T1052&gt;0,T1052),""),"")</f>
        <v/>
      </c>
      <c r="W1052" s="4" t="str" cm="1">
        <f t="array" ref="W1052">IFERROR(_xlfn.IFS(OR(F1052="",LEFT(Methode_Keuze,4)="Geen"),"",AND(U1052&lt;&gt;"",F1052&lt;&gt;"Arbeidskosten"),ROUND(U1052*VLOOKUP(F1052,Tb_ProjectKosten[],MATCH(Tb_ProjectKosten[[#Headers],[Forfat_Percentage]],Tb_ProjectKosten[#Headers],0),0),2),AND(F1052="Arbeidskosten",G1052&lt;&gt;""),IFERROR(ROUND(U1052*VLOOKUP(G1052,Tb_KostenTypen[],3,0)*VLOOKUP(F1052,Tb_ProjectKosten[],MATCH(Tb_ProjectKosten[[#Headers],[Forfat_Percentage]],Tb_ProjectKosten[#Headers],0),0),2),""),U1052 &lt;=0,0),"")</f>
        <v/>
      </c>
      <c r="X1052" s="4" t="str" cm="1">
        <f t="array" ref="X1052">IFERROR(_xlfn.IFS(OR(F1052="",LEFT(Methode_Keuze,4)="Geen"),"",AND(V1052&lt;&gt;"",F1052&lt;&gt;"Arbeidskosten"),ROUND(V1052*VLOOKUP(F1052,Tb_ProjectKosten[],MATCH(Tb_ProjectKosten[[#Headers],[Forfat_Percentage]],Tb_ProjectKosten[#Headers],0),0),2),AND(F1052="Arbeidskosten",G1052&lt;&gt;""),IFERROR(ROUND(V1052*VLOOKUP(G1052,Tb_KostenTypen[],3,0)*VLOOKUP(F1052,Tb_ProjectKosten[],MATCH(Tb_ProjectKosten[[#Headers],[Forfat_Percentage]],Tb_ProjectKosten[#Headers],0),0),2),""),V1052 &lt;=0,0),"")</f>
        <v/>
      </c>
      <c r="Y1052" s="262"/>
      <c r="Z1052" s="49"/>
      <c r="AA1052" s="37" t="str" cm="1">
        <f t="array" ref="AA1052">IFERROR(IF(INDEX(SubsidieTabel!$Q$1:$T$9,MATCH($F1052,SubsidieTabel!$Q$1:$Q$9,0),IFERROR(MATCH(Methode_Keuze,SubsidieTabel!$Q$1:$T$1,0),2))&lt;&gt;1=TRUE,"ja",""),"")</f>
        <v/>
      </c>
    </row>
    <row r="1053" spans="1:27" ht="15" customHeight="1" x14ac:dyDescent="0.25">
      <c r="A1053" s="87"/>
      <c r="B1053" s="219" t="str">
        <f>IF(A1053&lt;&gt;"",_xlfn.MAXIFS($B$1:B1052,$A$1:A1052,A1053)+1,"")</f>
        <v/>
      </c>
      <c r="C1053" s="50"/>
      <c r="D1053" s="50"/>
      <c r="E1053" s="50"/>
      <c r="F1053" s="50"/>
      <c r="G1053" s="283"/>
      <c r="H1053" s="296"/>
      <c r="I1053" s="295"/>
      <c r="J1053" s="295"/>
      <c r="K1053" s="202"/>
      <c r="L1053" s="202"/>
      <c r="M1053" s="91" t="str">
        <f>IFERROR(VLOOKUP(H1053,Lijsten!$H$1:$I$100,2,0),"")</f>
        <v/>
      </c>
      <c r="N1053" s="91" t="str" cm="1">
        <f t="array" ref="N1053">IFERROR(_xlfn.IFS(AND(LEFT(F1053,6)="Arbeid",RIGHT(F1053,3)&lt;&gt;"IKS"),IFERROR(VLOOKUP($G1053,Tb_KostenTypen[],2,0),"tarief"),RIGHT(F1053,3)="IKS","Uurtarief",LEFT(F1053,6)="Arbeid","Uurtarief",AND(LEFT(F1053,8)="Bijdrage",RIGHT(F1053,15)="(vrijwilligers)"),"Vast tarief"),"")</f>
        <v/>
      </c>
      <c r="O1053" s="92"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tarief",IF(LEFT(F1053,8)="Bijdrage",VLOOKUP($F1053,Tb_KostenTypen[],MATCH(Methode_Keuze,Tb_KostenTypen[#Headers],0),0),VLOOKUP($G1053,Lijsten!L:O,4,0))),""),"")</f>
        <v/>
      </c>
      <c r="P1053" s="92"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tarief",IF(LEFT(F1053,8)="Bijdrage",VLOOKUP($F1053,Tb_KostenTypen[],MATCH(Methode_Keuze,Tb_KostenTypen[#Headers],0),0),VLOOKUP($G1053,Lijsten!L:O,4,0))),""),"")</f>
        <v/>
      </c>
      <c r="Q1053" s="50"/>
      <c r="R1053" s="50"/>
      <c r="S1053" s="83"/>
      <c r="T1053" s="51"/>
      <c r="U1053" s="4" t="str" cm="1">
        <f t="array" ref="U1053">IF(AA1053&lt;&gt;"ja",_xlfn.IFNA(_xlfn.IFS(AND(O1053&lt;&gt;"",F1053&lt;&gt;"",RIGHT($N1053,6)="tarief"),O1053*Q1053,S1053&gt;0,IF(F1053&lt;&gt;"",S1053,"")),""),"")</f>
        <v/>
      </c>
      <c r="V1053" s="4" t="str" cm="1">
        <f t="array" ref="V1053">IF(AA1053&lt;&gt;"ja",_xlfn.IFNA(_xlfn.IFS(AND(P1053&lt;&gt;"",R1053&lt;&gt;"",RIGHT($N1053,6)="tarief"),P1053*R1053,T1053&gt;0,T1053),""),"")</f>
        <v/>
      </c>
      <c r="W1053" s="4" t="str" cm="1">
        <f t="array" ref="W1053">IFERROR(_xlfn.IFS(OR(F1053="",LEFT(Methode_Keuze,4)="Geen"),"",AND(U1053&lt;&gt;"",F1053&lt;&gt;"Arbeidskosten"),ROUND(U1053*VLOOKUP(F1053,Tb_ProjectKosten[],MATCH(Tb_ProjectKosten[[#Headers],[Forfat_Percentage]],Tb_ProjectKosten[#Headers],0),0),2),AND(F1053="Arbeidskosten",G1053&lt;&gt;""),IFERROR(ROUND(U1053*VLOOKUP(G1053,Tb_KostenTypen[],3,0)*VLOOKUP(F1053,Tb_ProjectKosten[],MATCH(Tb_ProjectKosten[[#Headers],[Forfat_Percentage]],Tb_ProjectKosten[#Headers],0),0),2),""),U1053 &lt;=0,0),"")</f>
        <v/>
      </c>
      <c r="X1053" s="4" t="str" cm="1">
        <f t="array" ref="X1053">IFERROR(_xlfn.IFS(OR(F1053="",LEFT(Methode_Keuze,4)="Geen"),"",AND(V1053&lt;&gt;"",F1053&lt;&gt;"Arbeidskosten"),ROUND(V1053*VLOOKUP(F1053,Tb_ProjectKosten[],MATCH(Tb_ProjectKosten[[#Headers],[Forfat_Percentage]],Tb_ProjectKosten[#Headers],0),0),2),AND(F1053="Arbeidskosten",G1053&lt;&gt;""),IFERROR(ROUND(V1053*VLOOKUP(G1053,Tb_KostenTypen[],3,0)*VLOOKUP(F1053,Tb_ProjectKosten[],MATCH(Tb_ProjectKosten[[#Headers],[Forfat_Percentage]],Tb_ProjectKosten[#Headers],0),0),2),""),V1053 &lt;=0,0),"")</f>
        <v/>
      </c>
      <c r="Y1053" s="262"/>
      <c r="Z1053" s="49"/>
      <c r="AA1053" s="37" t="str" cm="1">
        <f t="array" ref="AA1053">IFERROR(IF(INDEX(SubsidieTabel!$Q$1:$T$9,MATCH($F1053,SubsidieTabel!$Q$1:$Q$9,0),IFERROR(MATCH(Methode_Keuze,SubsidieTabel!$Q$1:$T$1,0),2))&lt;&gt;1=TRUE,"ja",""),"")</f>
        <v/>
      </c>
    </row>
    <row r="1054" spans="1:27" ht="15" customHeight="1" x14ac:dyDescent="0.25">
      <c r="A1054" s="87"/>
      <c r="B1054" s="219" t="str">
        <f>IF(A1054&lt;&gt;"",_xlfn.MAXIFS($B$1:B1053,$A$1:A1053,A1054)+1,"")</f>
        <v/>
      </c>
      <c r="C1054" s="50"/>
      <c r="D1054" s="50"/>
      <c r="E1054" s="50"/>
      <c r="F1054" s="50"/>
      <c r="G1054" s="283"/>
      <c r="H1054" s="296"/>
      <c r="I1054" s="295"/>
      <c r="J1054" s="295"/>
      <c r="K1054" s="202"/>
      <c r="L1054" s="202"/>
      <c r="M1054" s="91" t="str">
        <f>IFERROR(VLOOKUP(H1054,Lijsten!$H$1:$I$100,2,0),"")</f>
        <v/>
      </c>
      <c r="N1054" s="91" t="str" cm="1">
        <f t="array" ref="N1054">IFERROR(_xlfn.IFS(AND(LEFT(F1054,6)="Arbeid",RIGHT(F1054,3)&lt;&gt;"IKS"),IFERROR(VLOOKUP($G1054,Tb_KostenTypen[],2,0),"tarief"),RIGHT(F1054,3)="IKS","Uurtarief",LEFT(F1054,6)="Arbeid","Uurtarief",AND(LEFT(F1054,8)="Bijdrage",RIGHT(F1054,15)="(vrijwilligers)"),"Vast tarief"),"")</f>
        <v/>
      </c>
      <c r="O1054" s="92"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tarief",IF(LEFT(F1054,8)="Bijdrage",VLOOKUP($F1054,Tb_KostenTypen[],MATCH(Methode_Keuze,Tb_KostenTypen[#Headers],0),0),VLOOKUP($G1054,Lijsten!L:O,4,0))),""),"")</f>
        <v/>
      </c>
      <c r="P1054" s="92"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tarief",IF(LEFT(F1054,8)="Bijdrage",VLOOKUP($F1054,Tb_KostenTypen[],MATCH(Methode_Keuze,Tb_KostenTypen[#Headers],0),0),VLOOKUP($G1054,Lijsten!L:O,4,0))),""),"")</f>
        <v/>
      </c>
      <c r="Q1054" s="50"/>
      <c r="R1054" s="50"/>
      <c r="S1054" s="83"/>
      <c r="T1054" s="51"/>
      <c r="U1054" s="4" t="str" cm="1">
        <f t="array" ref="U1054">IF(AA1054&lt;&gt;"ja",_xlfn.IFNA(_xlfn.IFS(AND(O1054&lt;&gt;"",F1054&lt;&gt;"",RIGHT($N1054,6)="tarief"),O1054*Q1054,S1054&gt;0,IF(F1054&lt;&gt;"",S1054,"")),""),"")</f>
        <v/>
      </c>
      <c r="V1054" s="4" t="str" cm="1">
        <f t="array" ref="V1054">IF(AA1054&lt;&gt;"ja",_xlfn.IFNA(_xlfn.IFS(AND(P1054&lt;&gt;"",R1054&lt;&gt;"",RIGHT($N1054,6)="tarief"),P1054*R1054,T1054&gt;0,T1054),""),"")</f>
        <v/>
      </c>
      <c r="W1054" s="4" t="str" cm="1">
        <f t="array" ref="W1054">IFERROR(_xlfn.IFS(OR(F1054="",LEFT(Methode_Keuze,4)="Geen"),"",AND(U1054&lt;&gt;"",F1054&lt;&gt;"Arbeidskosten"),ROUND(U1054*VLOOKUP(F1054,Tb_ProjectKosten[],MATCH(Tb_ProjectKosten[[#Headers],[Forfat_Percentage]],Tb_ProjectKosten[#Headers],0),0),2),AND(F1054="Arbeidskosten",G1054&lt;&gt;""),IFERROR(ROUND(U1054*VLOOKUP(G1054,Tb_KostenTypen[],3,0)*VLOOKUP(F1054,Tb_ProjectKosten[],MATCH(Tb_ProjectKosten[[#Headers],[Forfat_Percentage]],Tb_ProjectKosten[#Headers],0),0),2),""),U1054 &lt;=0,0),"")</f>
        <v/>
      </c>
      <c r="X1054" s="4" t="str" cm="1">
        <f t="array" ref="X1054">IFERROR(_xlfn.IFS(OR(F1054="",LEFT(Methode_Keuze,4)="Geen"),"",AND(V1054&lt;&gt;"",F1054&lt;&gt;"Arbeidskosten"),ROUND(V1054*VLOOKUP(F1054,Tb_ProjectKosten[],MATCH(Tb_ProjectKosten[[#Headers],[Forfat_Percentage]],Tb_ProjectKosten[#Headers],0),0),2),AND(F1054="Arbeidskosten",G1054&lt;&gt;""),IFERROR(ROUND(V1054*VLOOKUP(G1054,Tb_KostenTypen[],3,0)*VLOOKUP(F1054,Tb_ProjectKosten[],MATCH(Tb_ProjectKosten[[#Headers],[Forfat_Percentage]],Tb_ProjectKosten[#Headers],0),0),2),""),V1054 &lt;=0,0),"")</f>
        <v/>
      </c>
      <c r="Y1054" s="262"/>
      <c r="Z1054" s="49"/>
      <c r="AA1054" s="37" t="str" cm="1">
        <f t="array" ref="AA1054">IFERROR(IF(INDEX(SubsidieTabel!$Q$1:$T$9,MATCH($F1054,SubsidieTabel!$Q$1:$Q$9,0),IFERROR(MATCH(Methode_Keuze,SubsidieTabel!$Q$1:$T$1,0),2))&lt;&gt;1=TRUE,"ja",""),"")</f>
        <v/>
      </c>
    </row>
    <row r="1055" spans="1:27" ht="15" customHeight="1" x14ac:dyDescent="0.25">
      <c r="A1055" s="87"/>
      <c r="B1055" s="219" t="str">
        <f>IF(A1055&lt;&gt;"",_xlfn.MAXIFS($B$1:B1054,$A$1:A1054,A1055)+1,"")</f>
        <v/>
      </c>
      <c r="C1055" s="50"/>
      <c r="D1055" s="50"/>
      <c r="E1055" s="50"/>
      <c r="F1055" s="50"/>
      <c r="G1055" s="283"/>
      <c r="H1055" s="296"/>
      <c r="I1055" s="295"/>
      <c r="J1055" s="295"/>
      <c r="K1055" s="202"/>
      <c r="L1055" s="202"/>
      <c r="M1055" s="91" t="str">
        <f>IFERROR(VLOOKUP(H1055,Lijsten!$H$1:$I$100,2,0),"")</f>
        <v/>
      </c>
      <c r="N1055" s="91" t="str" cm="1">
        <f t="array" ref="N1055">IFERROR(_xlfn.IFS(AND(LEFT(F1055,6)="Arbeid",RIGHT(F1055,3)&lt;&gt;"IKS"),IFERROR(VLOOKUP($G1055,Tb_KostenTypen[],2,0),"tarief"),RIGHT(F1055,3)="IKS","Uurtarief",LEFT(F1055,6)="Arbeid","Uurtarief",AND(LEFT(F1055,8)="Bijdrage",RIGHT(F1055,15)="(vrijwilligers)"),"Vast tarief"),"")</f>
        <v/>
      </c>
      <c r="O1055" s="92"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tarief",IF(LEFT(F1055,8)="Bijdrage",VLOOKUP($F1055,Tb_KostenTypen[],MATCH(Methode_Keuze,Tb_KostenTypen[#Headers],0),0),VLOOKUP($G1055,Lijsten!L:O,4,0))),""),"")</f>
        <v/>
      </c>
      <c r="P1055" s="92"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tarief",IF(LEFT(F1055,8)="Bijdrage",VLOOKUP($F1055,Tb_KostenTypen[],MATCH(Methode_Keuze,Tb_KostenTypen[#Headers],0),0),VLOOKUP($G1055,Lijsten!L:O,4,0))),""),"")</f>
        <v/>
      </c>
      <c r="Q1055" s="50"/>
      <c r="R1055" s="50"/>
      <c r="S1055" s="83"/>
      <c r="T1055" s="51"/>
      <c r="U1055" s="4" t="str" cm="1">
        <f t="array" ref="U1055">IF(AA1055&lt;&gt;"ja",_xlfn.IFNA(_xlfn.IFS(AND(O1055&lt;&gt;"",F1055&lt;&gt;"",RIGHT($N1055,6)="tarief"),O1055*Q1055,S1055&gt;0,IF(F1055&lt;&gt;"",S1055,"")),""),"")</f>
        <v/>
      </c>
      <c r="V1055" s="4" t="str" cm="1">
        <f t="array" ref="V1055">IF(AA1055&lt;&gt;"ja",_xlfn.IFNA(_xlfn.IFS(AND(P1055&lt;&gt;"",R1055&lt;&gt;"",RIGHT($N1055,6)="tarief"),P1055*R1055,T1055&gt;0,T1055),""),"")</f>
        <v/>
      </c>
      <c r="W1055" s="4" t="str" cm="1">
        <f t="array" ref="W1055">IFERROR(_xlfn.IFS(OR(F1055="",LEFT(Methode_Keuze,4)="Geen"),"",AND(U1055&lt;&gt;"",F1055&lt;&gt;"Arbeidskosten"),ROUND(U1055*VLOOKUP(F1055,Tb_ProjectKosten[],MATCH(Tb_ProjectKosten[[#Headers],[Forfat_Percentage]],Tb_ProjectKosten[#Headers],0),0),2),AND(F1055="Arbeidskosten",G1055&lt;&gt;""),IFERROR(ROUND(U1055*VLOOKUP(G1055,Tb_KostenTypen[],3,0)*VLOOKUP(F1055,Tb_ProjectKosten[],MATCH(Tb_ProjectKosten[[#Headers],[Forfat_Percentage]],Tb_ProjectKosten[#Headers],0),0),2),""),U1055 &lt;=0,0),"")</f>
        <v/>
      </c>
      <c r="X1055" s="4" t="str" cm="1">
        <f t="array" ref="X1055">IFERROR(_xlfn.IFS(OR(F1055="",LEFT(Methode_Keuze,4)="Geen"),"",AND(V1055&lt;&gt;"",F1055&lt;&gt;"Arbeidskosten"),ROUND(V1055*VLOOKUP(F1055,Tb_ProjectKosten[],MATCH(Tb_ProjectKosten[[#Headers],[Forfat_Percentage]],Tb_ProjectKosten[#Headers],0),0),2),AND(F1055="Arbeidskosten",G1055&lt;&gt;""),IFERROR(ROUND(V1055*VLOOKUP(G1055,Tb_KostenTypen[],3,0)*VLOOKUP(F1055,Tb_ProjectKosten[],MATCH(Tb_ProjectKosten[[#Headers],[Forfat_Percentage]],Tb_ProjectKosten[#Headers],0),0),2),""),V1055 &lt;=0,0),"")</f>
        <v/>
      </c>
      <c r="Y1055" s="262"/>
      <c r="Z1055" s="49"/>
      <c r="AA1055" s="37" t="str" cm="1">
        <f t="array" ref="AA1055">IFERROR(IF(INDEX(SubsidieTabel!$Q$1:$T$9,MATCH($F1055,SubsidieTabel!$Q$1:$Q$9,0),IFERROR(MATCH(Methode_Keuze,SubsidieTabel!$Q$1:$T$1,0),2))&lt;&gt;1=TRUE,"ja",""),"")</f>
        <v/>
      </c>
    </row>
    <row r="1056" spans="1:27" ht="15" customHeight="1" x14ac:dyDescent="0.25">
      <c r="A1056" s="87"/>
      <c r="B1056" s="219" t="str">
        <f>IF(A1056&lt;&gt;"",_xlfn.MAXIFS($B$1:B1055,$A$1:A1055,A1056)+1,"")</f>
        <v/>
      </c>
      <c r="C1056" s="50"/>
      <c r="D1056" s="50"/>
      <c r="E1056" s="50"/>
      <c r="F1056" s="50"/>
      <c r="G1056" s="283"/>
      <c r="H1056" s="296"/>
      <c r="I1056" s="295"/>
      <c r="J1056" s="295"/>
      <c r="K1056" s="202"/>
      <c r="L1056" s="202"/>
      <c r="M1056" s="91" t="str">
        <f>IFERROR(VLOOKUP(H1056,Lijsten!$H$1:$I$100,2,0),"")</f>
        <v/>
      </c>
      <c r="N1056" s="91" t="str" cm="1">
        <f t="array" ref="N1056">IFERROR(_xlfn.IFS(AND(LEFT(F1056,6)="Arbeid",RIGHT(F1056,3)&lt;&gt;"IKS"),IFERROR(VLOOKUP($G1056,Tb_KostenTypen[],2,0),"tarief"),RIGHT(F1056,3)="IKS","Uurtarief",LEFT(F1056,6)="Arbeid","Uurtarief",AND(LEFT(F1056,8)="Bijdrage",RIGHT(F1056,15)="(vrijwilligers)"),"Vast tarief"),"")</f>
        <v/>
      </c>
      <c r="O1056" s="92"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tarief",IF(LEFT(F1056,8)="Bijdrage",VLOOKUP($F1056,Tb_KostenTypen[],MATCH(Methode_Keuze,Tb_KostenTypen[#Headers],0),0),VLOOKUP($G1056,Lijsten!L:O,4,0))),""),"")</f>
        <v/>
      </c>
      <c r="P1056" s="92"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tarief",IF(LEFT(F1056,8)="Bijdrage",VLOOKUP($F1056,Tb_KostenTypen[],MATCH(Methode_Keuze,Tb_KostenTypen[#Headers],0),0),VLOOKUP($G1056,Lijsten!L:O,4,0))),""),"")</f>
        <v/>
      </c>
      <c r="Q1056" s="50"/>
      <c r="R1056" s="50"/>
      <c r="S1056" s="83"/>
      <c r="T1056" s="51"/>
      <c r="U1056" s="4" t="str" cm="1">
        <f t="array" ref="U1056">IF(AA1056&lt;&gt;"ja",_xlfn.IFNA(_xlfn.IFS(AND(O1056&lt;&gt;"",F1056&lt;&gt;"",RIGHT($N1056,6)="tarief"),O1056*Q1056,S1056&gt;0,IF(F1056&lt;&gt;"",S1056,"")),""),"")</f>
        <v/>
      </c>
      <c r="V1056" s="4" t="str" cm="1">
        <f t="array" ref="V1056">IF(AA1056&lt;&gt;"ja",_xlfn.IFNA(_xlfn.IFS(AND(P1056&lt;&gt;"",R1056&lt;&gt;"",RIGHT($N1056,6)="tarief"),P1056*R1056,T1056&gt;0,T1056),""),"")</f>
        <v/>
      </c>
      <c r="W1056" s="4" t="str" cm="1">
        <f t="array" ref="W1056">IFERROR(_xlfn.IFS(OR(F1056="",LEFT(Methode_Keuze,4)="Geen"),"",AND(U1056&lt;&gt;"",F1056&lt;&gt;"Arbeidskosten"),ROUND(U1056*VLOOKUP(F1056,Tb_ProjectKosten[],MATCH(Tb_ProjectKosten[[#Headers],[Forfat_Percentage]],Tb_ProjectKosten[#Headers],0),0),2),AND(F1056="Arbeidskosten",G1056&lt;&gt;""),IFERROR(ROUND(U1056*VLOOKUP(G1056,Tb_KostenTypen[],3,0)*VLOOKUP(F1056,Tb_ProjectKosten[],MATCH(Tb_ProjectKosten[[#Headers],[Forfat_Percentage]],Tb_ProjectKosten[#Headers],0),0),2),""),U1056 &lt;=0,0),"")</f>
        <v/>
      </c>
      <c r="X1056" s="4" t="str" cm="1">
        <f t="array" ref="X1056">IFERROR(_xlfn.IFS(OR(F1056="",LEFT(Methode_Keuze,4)="Geen"),"",AND(V1056&lt;&gt;"",F1056&lt;&gt;"Arbeidskosten"),ROUND(V1056*VLOOKUP(F1056,Tb_ProjectKosten[],MATCH(Tb_ProjectKosten[[#Headers],[Forfat_Percentage]],Tb_ProjectKosten[#Headers],0),0),2),AND(F1056="Arbeidskosten",G1056&lt;&gt;""),IFERROR(ROUND(V1056*VLOOKUP(G1056,Tb_KostenTypen[],3,0)*VLOOKUP(F1056,Tb_ProjectKosten[],MATCH(Tb_ProjectKosten[[#Headers],[Forfat_Percentage]],Tb_ProjectKosten[#Headers],0),0),2),""),V1056 &lt;=0,0),"")</f>
        <v/>
      </c>
      <c r="Y1056" s="262"/>
      <c r="Z1056" s="49"/>
      <c r="AA1056" s="37" t="str" cm="1">
        <f t="array" ref="AA1056">IFERROR(IF(INDEX(SubsidieTabel!$Q$1:$T$9,MATCH($F1056,SubsidieTabel!$Q$1:$Q$9,0),IFERROR(MATCH(Methode_Keuze,SubsidieTabel!$Q$1:$T$1,0),2))&lt;&gt;1=TRUE,"ja",""),"")</f>
        <v/>
      </c>
    </row>
    <row r="1057" spans="1:27" ht="15" customHeight="1" x14ac:dyDescent="0.25">
      <c r="A1057" s="87"/>
      <c r="B1057" s="219" t="str">
        <f>IF(A1057&lt;&gt;"",_xlfn.MAXIFS($B$1:B1056,$A$1:A1056,A1057)+1,"")</f>
        <v/>
      </c>
      <c r="C1057" s="50"/>
      <c r="D1057" s="50"/>
      <c r="E1057" s="50"/>
      <c r="F1057" s="50"/>
      <c r="G1057" s="283"/>
      <c r="H1057" s="296"/>
      <c r="I1057" s="295"/>
      <c r="J1057" s="295"/>
      <c r="K1057" s="202"/>
      <c r="L1057" s="202"/>
      <c r="M1057" s="91" t="str">
        <f>IFERROR(VLOOKUP(H1057,Lijsten!$H$1:$I$100,2,0),"")</f>
        <v/>
      </c>
      <c r="N1057" s="91" t="str" cm="1">
        <f t="array" ref="N1057">IFERROR(_xlfn.IFS(AND(LEFT(F1057,6)="Arbeid",RIGHT(F1057,3)&lt;&gt;"IKS"),IFERROR(VLOOKUP($G1057,Tb_KostenTypen[],2,0),"tarief"),RIGHT(F1057,3)="IKS","Uurtarief",LEFT(F1057,6)="Arbeid","Uurtarief",AND(LEFT(F1057,8)="Bijdrage",RIGHT(F1057,15)="(vrijwilligers)"),"Vast tarief"),"")</f>
        <v/>
      </c>
      <c r="O1057" s="92"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tarief",IF(LEFT(F1057,8)="Bijdrage",VLOOKUP($F1057,Tb_KostenTypen[],MATCH(Methode_Keuze,Tb_KostenTypen[#Headers],0),0),VLOOKUP($G1057,Lijsten!L:O,4,0))),""),"")</f>
        <v/>
      </c>
      <c r="P1057" s="92"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tarief",IF(LEFT(F1057,8)="Bijdrage",VLOOKUP($F1057,Tb_KostenTypen[],MATCH(Methode_Keuze,Tb_KostenTypen[#Headers],0),0),VLOOKUP($G1057,Lijsten!L:O,4,0))),""),"")</f>
        <v/>
      </c>
      <c r="Q1057" s="50"/>
      <c r="R1057" s="50"/>
      <c r="S1057" s="83"/>
      <c r="T1057" s="51"/>
      <c r="U1057" s="4" t="str" cm="1">
        <f t="array" ref="U1057">IF(AA1057&lt;&gt;"ja",_xlfn.IFNA(_xlfn.IFS(AND(O1057&lt;&gt;"",F1057&lt;&gt;"",RIGHT($N1057,6)="tarief"),O1057*Q1057,S1057&gt;0,IF(F1057&lt;&gt;"",S1057,"")),""),"")</f>
        <v/>
      </c>
      <c r="V1057" s="4" t="str" cm="1">
        <f t="array" ref="V1057">IF(AA1057&lt;&gt;"ja",_xlfn.IFNA(_xlfn.IFS(AND(P1057&lt;&gt;"",R1057&lt;&gt;"",RIGHT($N1057,6)="tarief"),P1057*R1057,T1057&gt;0,T1057),""),"")</f>
        <v/>
      </c>
      <c r="W1057" s="4" t="str" cm="1">
        <f t="array" ref="W1057">IFERROR(_xlfn.IFS(OR(F1057="",LEFT(Methode_Keuze,4)="Geen"),"",AND(U1057&lt;&gt;"",F1057&lt;&gt;"Arbeidskosten"),ROUND(U1057*VLOOKUP(F1057,Tb_ProjectKosten[],MATCH(Tb_ProjectKosten[[#Headers],[Forfat_Percentage]],Tb_ProjectKosten[#Headers],0),0),2),AND(F1057="Arbeidskosten",G1057&lt;&gt;""),IFERROR(ROUND(U1057*VLOOKUP(G1057,Tb_KostenTypen[],3,0)*VLOOKUP(F1057,Tb_ProjectKosten[],MATCH(Tb_ProjectKosten[[#Headers],[Forfat_Percentage]],Tb_ProjectKosten[#Headers],0),0),2),""),U1057 &lt;=0,0),"")</f>
        <v/>
      </c>
      <c r="X1057" s="4" t="str" cm="1">
        <f t="array" ref="X1057">IFERROR(_xlfn.IFS(OR(F1057="",LEFT(Methode_Keuze,4)="Geen"),"",AND(V1057&lt;&gt;"",F1057&lt;&gt;"Arbeidskosten"),ROUND(V1057*VLOOKUP(F1057,Tb_ProjectKosten[],MATCH(Tb_ProjectKosten[[#Headers],[Forfat_Percentage]],Tb_ProjectKosten[#Headers],0),0),2),AND(F1057="Arbeidskosten",G1057&lt;&gt;""),IFERROR(ROUND(V1057*VLOOKUP(G1057,Tb_KostenTypen[],3,0)*VLOOKUP(F1057,Tb_ProjectKosten[],MATCH(Tb_ProjectKosten[[#Headers],[Forfat_Percentage]],Tb_ProjectKosten[#Headers],0),0),2),""),V1057 &lt;=0,0),"")</f>
        <v/>
      </c>
      <c r="Y1057" s="262"/>
      <c r="Z1057" s="49"/>
      <c r="AA1057" s="37" t="str" cm="1">
        <f t="array" ref="AA1057">IFERROR(IF(INDEX(SubsidieTabel!$Q$1:$T$9,MATCH($F1057,SubsidieTabel!$Q$1:$Q$9,0),IFERROR(MATCH(Methode_Keuze,SubsidieTabel!$Q$1:$T$1,0),2))&lt;&gt;1=TRUE,"ja",""),"")</f>
        <v/>
      </c>
    </row>
    <row r="1058" spans="1:27" ht="15" customHeight="1" x14ac:dyDescent="0.25">
      <c r="A1058" s="87"/>
      <c r="B1058" s="219" t="str">
        <f>IF(A1058&lt;&gt;"",_xlfn.MAXIFS($B$1:B1057,$A$1:A1057,A1058)+1,"")</f>
        <v/>
      </c>
      <c r="C1058" s="50"/>
      <c r="D1058" s="50"/>
      <c r="E1058" s="50"/>
      <c r="F1058" s="50"/>
      <c r="G1058" s="283"/>
      <c r="H1058" s="296"/>
      <c r="I1058" s="295"/>
      <c r="J1058" s="295"/>
      <c r="K1058" s="202"/>
      <c r="L1058" s="202"/>
      <c r="M1058" s="91" t="str">
        <f>IFERROR(VLOOKUP(H1058,Lijsten!$H$1:$I$100,2,0),"")</f>
        <v/>
      </c>
      <c r="N1058" s="91" t="str" cm="1">
        <f t="array" ref="N1058">IFERROR(_xlfn.IFS(AND(LEFT(F1058,6)="Arbeid",RIGHT(F1058,3)&lt;&gt;"IKS"),IFERROR(VLOOKUP($G1058,Tb_KostenTypen[],2,0),"tarief"),RIGHT(F1058,3)="IKS","Uurtarief",LEFT(F1058,6)="Arbeid","Uurtarief",AND(LEFT(F1058,8)="Bijdrage",RIGHT(F1058,15)="(vrijwilligers)"),"Vast tarief"),"")</f>
        <v/>
      </c>
      <c r="O1058" s="92"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tarief",IF(LEFT(F1058,8)="Bijdrage",VLOOKUP($F1058,Tb_KostenTypen[],MATCH(Methode_Keuze,Tb_KostenTypen[#Headers],0),0),VLOOKUP($G1058,Lijsten!L:O,4,0))),""),"")</f>
        <v/>
      </c>
      <c r="P1058" s="92"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tarief",IF(LEFT(F1058,8)="Bijdrage",VLOOKUP($F1058,Tb_KostenTypen[],MATCH(Methode_Keuze,Tb_KostenTypen[#Headers],0),0),VLOOKUP($G1058,Lijsten!L:O,4,0))),""),"")</f>
        <v/>
      </c>
      <c r="Q1058" s="50"/>
      <c r="R1058" s="50"/>
      <c r="S1058" s="83"/>
      <c r="T1058" s="51"/>
      <c r="U1058" s="4" t="str" cm="1">
        <f t="array" ref="U1058">IF(AA1058&lt;&gt;"ja",_xlfn.IFNA(_xlfn.IFS(AND(O1058&lt;&gt;"",F1058&lt;&gt;"",RIGHT($N1058,6)="tarief"),O1058*Q1058,S1058&gt;0,IF(F1058&lt;&gt;"",S1058,"")),""),"")</f>
        <v/>
      </c>
      <c r="V1058" s="4" t="str" cm="1">
        <f t="array" ref="V1058">IF(AA1058&lt;&gt;"ja",_xlfn.IFNA(_xlfn.IFS(AND(P1058&lt;&gt;"",R1058&lt;&gt;"",RIGHT($N1058,6)="tarief"),P1058*R1058,T1058&gt;0,T1058),""),"")</f>
        <v/>
      </c>
      <c r="W1058" s="4" t="str" cm="1">
        <f t="array" ref="W1058">IFERROR(_xlfn.IFS(OR(F1058="",LEFT(Methode_Keuze,4)="Geen"),"",AND(U1058&lt;&gt;"",F1058&lt;&gt;"Arbeidskosten"),ROUND(U1058*VLOOKUP(F1058,Tb_ProjectKosten[],MATCH(Tb_ProjectKosten[[#Headers],[Forfat_Percentage]],Tb_ProjectKosten[#Headers],0),0),2),AND(F1058="Arbeidskosten",G1058&lt;&gt;""),IFERROR(ROUND(U1058*VLOOKUP(G1058,Tb_KostenTypen[],3,0)*VLOOKUP(F1058,Tb_ProjectKosten[],MATCH(Tb_ProjectKosten[[#Headers],[Forfat_Percentage]],Tb_ProjectKosten[#Headers],0),0),2),""),U1058 &lt;=0,0),"")</f>
        <v/>
      </c>
      <c r="X1058" s="4" t="str" cm="1">
        <f t="array" ref="X1058">IFERROR(_xlfn.IFS(OR(F1058="",LEFT(Methode_Keuze,4)="Geen"),"",AND(V1058&lt;&gt;"",F1058&lt;&gt;"Arbeidskosten"),ROUND(V1058*VLOOKUP(F1058,Tb_ProjectKosten[],MATCH(Tb_ProjectKosten[[#Headers],[Forfat_Percentage]],Tb_ProjectKosten[#Headers],0),0),2),AND(F1058="Arbeidskosten",G1058&lt;&gt;""),IFERROR(ROUND(V1058*VLOOKUP(G1058,Tb_KostenTypen[],3,0)*VLOOKUP(F1058,Tb_ProjectKosten[],MATCH(Tb_ProjectKosten[[#Headers],[Forfat_Percentage]],Tb_ProjectKosten[#Headers],0),0),2),""),V1058 &lt;=0,0),"")</f>
        <v/>
      </c>
      <c r="Y1058" s="262"/>
      <c r="Z1058" s="49"/>
      <c r="AA1058" s="37" t="str" cm="1">
        <f t="array" ref="AA1058">IFERROR(IF(INDEX(SubsidieTabel!$Q$1:$T$9,MATCH($F1058,SubsidieTabel!$Q$1:$Q$9,0),IFERROR(MATCH(Methode_Keuze,SubsidieTabel!$Q$1:$T$1,0),2))&lt;&gt;1=TRUE,"ja",""),"")</f>
        <v/>
      </c>
    </row>
    <row r="1059" spans="1:27" ht="15" customHeight="1" x14ac:dyDescent="0.25">
      <c r="A1059" s="87"/>
      <c r="B1059" s="219" t="str">
        <f>IF(A1059&lt;&gt;"",_xlfn.MAXIFS($B$1:B1058,$A$1:A1058,A1059)+1,"")</f>
        <v/>
      </c>
      <c r="C1059" s="50"/>
      <c r="D1059" s="50"/>
      <c r="E1059" s="50"/>
      <c r="F1059" s="50"/>
      <c r="G1059" s="283"/>
      <c r="H1059" s="296"/>
      <c r="I1059" s="295"/>
      <c r="J1059" s="295"/>
      <c r="K1059" s="202"/>
      <c r="L1059" s="202"/>
      <c r="M1059" s="91" t="str">
        <f>IFERROR(VLOOKUP(H1059,Lijsten!$H$1:$I$100,2,0),"")</f>
        <v/>
      </c>
      <c r="N1059" s="91" t="str" cm="1">
        <f t="array" ref="N1059">IFERROR(_xlfn.IFS(AND(LEFT(F1059,6)="Arbeid",RIGHT(F1059,3)&lt;&gt;"IKS"),IFERROR(VLOOKUP($G1059,Tb_KostenTypen[],2,0),"tarief"),RIGHT(F1059,3)="IKS","Uurtarief",LEFT(F1059,6)="Arbeid","Uurtarief",AND(LEFT(F1059,8)="Bijdrage",RIGHT(F1059,15)="(vrijwilligers)"),"Vast tarief"),"")</f>
        <v/>
      </c>
      <c r="O1059" s="92"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tarief",IF(LEFT(F1059,8)="Bijdrage",VLOOKUP($F1059,Tb_KostenTypen[],MATCH(Methode_Keuze,Tb_KostenTypen[#Headers],0),0),VLOOKUP($G1059,Lijsten!L:O,4,0))),""),"")</f>
        <v/>
      </c>
      <c r="P1059" s="92"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tarief",IF(LEFT(F1059,8)="Bijdrage",VLOOKUP($F1059,Tb_KostenTypen[],MATCH(Methode_Keuze,Tb_KostenTypen[#Headers],0),0),VLOOKUP($G1059,Lijsten!L:O,4,0))),""),"")</f>
        <v/>
      </c>
      <c r="Q1059" s="50"/>
      <c r="R1059" s="50"/>
      <c r="S1059" s="83"/>
      <c r="T1059" s="51"/>
      <c r="U1059" s="4" t="str" cm="1">
        <f t="array" ref="U1059">IF(AA1059&lt;&gt;"ja",_xlfn.IFNA(_xlfn.IFS(AND(O1059&lt;&gt;"",F1059&lt;&gt;"",RIGHT($N1059,6)="tarief"),O1059*Q1059,S1059&gt;0,IF(F1059&lt;&gt;"",S1059,"")),""),"")</f>
        <v/>
      </c>
      <c r="V1059" s="4" t="str" cm="1">
        <f t="array" ref="V1059">IF(AA1059&lt;&gt;"ja",_xlfn.IFNA(_xlfn.IFS(AND(P1059&lt;&gt;"",R1059&lt;&gt;"",RIGHT($N1059,6)="tarief"),P1059*R1059,T1059&gt;0,T1059),""),"")</f>
        <v/>
      </c>
      <c r="W1059" s="4" t="str" cm="1">
        <f t="array" ref="W1059">IFERROR(_xlfn.IFS(OR(F1059="",LEFT(Methode_Keuze,4)="Geen"),"",AND(U1059&lt;&gt;"",F1059&lt;&gt;"Arbeidskosten"),ROUND(U1059*VLOOKUP(F1059,Tb_ProjectKosten[],MATCH(Tb_ProjectKosten[[#Headers],[Forfat_Percentage]],Tb_ProjectKosten[#Headers],0),0),2),AND(F1059="Arbeidskosten",G1059&lt;&gt;""),IFERROR(ROUND(U1059*VLOOKUP(G1059,Tb_KostenTypen[],3,0)*VLOOKUP(F1059,Tb_ProjectKosten[],MATCH(Tb_ProjectKosten[[#Headers],[Forfat_Percentage]],Tb_ProjectKosten[#Headers],0),0),2),""),U1059 &lt;=0,0),"")</f>
        <v/>
      </c>
      <c r="X1059" s="4" t="str" cm="1">
        <f t="array" ref="X1059">IFERROR(_xlfn.IFS(OR(F1059="",LEFT(Methode_Keuze,4)="Geen"),"",AND(V1059&lt;&gt;"",F1059&lt;&gt;"Arbeidskosten"),ROUND(V1059*VLOOKUP(F1059,Tb_ProjectKosten[],MATCH(Tb_ProjectKosten[[#Headers],[Forfat_Percentage]],Tb_ProjectKosten[#Headers],0),0),2),AND(F1059="Arbeidskosten",G1059&lt;&gt;""),IFERROR(ROUND(V1059*VLOOKUP(G1059,Tb_KostenTypen[],3,0)*VLOOKUP(F1059,Tb_ProjectKosten[],MATCH(Tb_ProjectKosten[[#Headers],[Forfat_Percentage]],Tb_ProjectKosten[#Headers],0),0),2),""),V1059 &lt;=0,0),"")</f>
        <v/>
      </c>
      <c r="Y1059" s="262"/>
      <c r="Z1059" s="49"/>
      <c r="AA1059" s="37" t="str" cm="1">
        <f t="array" ref="AA1059">IFERROR(IF(INDEX(SubsidieTabel!$Q$1:$T$9,MATCH($F1059,SubsidieTabel!$Q$1:$Q$9,0),IFERROR(MATCH(Methode_Keuze,SubsidieTabel!$Q$1:$T$1,0),2))&lt;&gt;1=TRUE,"ja",""),"")</f>
        <v/>
      </c>
    </row>
    <row r="1060" spans="1:27" ht="15" customHeight="1" x14ac:dyDescent="0.25">
      <c r="A1060" s="87"/>
      <c r="B1060" s="219" t="str">
        <f>IF(A1060&lt;&gt;"",_xlfn.MAXIFS($B$1:B1059,$A$1:A1059,A1060)+1,"")</f>
        <v/>
      </c>
      <c r="C1060" s="50"/>
      <c r="D1060" s="50"/>
      <c r="E1060" s="50"/>
      <c r="F1060" s="50"/>
      <c r="G1060" s="283"/>
      <c r="H1060" s="296"/>
      <c r="I1060" s="295"/>
      <c r="J1060" s="295"/>
      <c r="K1060" s="202"/>
      <c r="L1060" s="202"/>
      <c r="M1060" s="91" t="str">
        <f>IFERROR(VLOOKUP(H1060,Lijsten!$H$1:$I$100,2,0),"")</f>
        <v/>
      </c>
      <c r="N1060" s="91" t="str" cm="1">
        <f t="array" ref="N1060">IFERROR(_xlfn.IFS(AND(LEFT(F1060,6)="Arbeid",RIGHT(F1060,3)&lt;&gt;"IKS"),IFERROR(VLOOKUP($G1060,Tb_KostenTypen[],2,0),"tarief"),RIGHT(F1060,3)="IKS","Uurtarief",LEFT(F1060,6)="Arbeid","Uurtarief",AND(LEFT(F1060,8)="Bijdrage",RIGHT(F1060,15)="(vrijwilligers)"),"Vast tarief"),"")</f>
        <v/>
      </c>
      <c r="O1060" s="92"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tarief",IF(LEFT(F1060,8)="Bijdrage",VLOOKUP($F1060,Tb_KostenTypen[],MATCH(Methode_Keuze,Tb_KostenTypen[#Headers],0),0),VLOOKUP($G1060,Lijsten!L:O,4,0))),""),"")</f>
        <v/>
      </c>
      <c r="P1060" s="92"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tarief",IF(LEFT(F1060,8)="Bijdrage",VLOOKUP($F1060,Tb_KostenTypen[],MATCH(Methode_Keuze,Tb_KostenTypen[#Headers],0),0),VLOOKUP($G1060,Lijsten!L:O,4,0))),""),"")</f>
        <v/>
      </c>
      <c r="Q1060" s="50"/>
      <c r="R1060" s="50"/>
      <c r="S1060" s="83"/>
      <c r="T1060" s="51"/>
      <c r="U1060" s="4" t="str" cm="1">
        <f t="array" ref="U1060">IF(AA1060&lt;&gt;"ja",_xlfn.IFNA(_xlfn.IFS(AND(O1060&lt;&gt;"",F1060&lt;&gt;"",RIGHT($N1060,6)="tarief"),O1060*Q1060,S1060&gt;0,IF(F1060&lt;&gt;"",S1060,"")),""),"")</f>
        <v/>
      </c>
      <c r="V1060" s="4" t="str" cm="1">
        <f t="array" ref="V1060">IF(AA1060&lt;&gt;"ja",_xlfn.IFNA(_xlfn.IFS(AND(P1060&lt;&gt;"",R1060&lt;&gt;"",RIGHT($N1060,6)="tarief"),P1060*R1060,T1060&gt;0,T1060),""),"")</f>
        <v/>
      </c>
      <c r="W1060" s="4" t="str" cm="1">
        <f t="array" ref="W1060">IFERROR(_xlfn.IFS(OR(F1060="",LEFT(Methode_Keuze,4)="Geen"),"",AND(U1060&lt;&gt;"",F1060&lt;&gt;"Arbeidskosten"),ROUND(U1060*VLOOKUP(F1060,Tb_ProjectKosten[],MATCH(Tb_ProjectKosten[[#Headers],[Forfat_Percentage]],Tb_ProjectKosten[#Headers],0),0),2),AND(F1060="Arbeidskosten",G1060&lt;&gt;""),IFERROR(ROUND(U1060*VLOOKUP(G1060,Tb_KostenTypen[],3,0)*VLOOKUP(F1060,Tb_ProjectKosten[],MATCH(Tb_ProjectKosten[[#Headers],[Forfat_Percentage]],Tb_ProjectKosten[#Headers],0),0),2),""),U1060 &lt;=0,0),"")</f>
        <v/>
      </c>
      <c r="X1060" s="4" t="str" cm="1">
        <f t="array" ref="X1060">IFERROR(_xlfn.IFS(OR(F1060="",LEFT(Methode_Keuze,4)="Geen"),"",AND(V1060&lt;&gt;"",F1060&lt;&gt;"Arbeidskosten"),ROUND(V1060*VLOOKUP(F1060,Tb_ProjectKosten[],MATCH(Tb_ProjectKosten[[#Headers],[Forfat_Percentage]],Tb_ProjectKosten[#Headers],0),0),2),AND(F1060="Arbeidskosten",G1060&lt;&gt;""),IFERROR(ROUND(V1060*VLOOKUP(G1060,Tb_KostenTypen[],3,0)*VLOOKUP(F1060,Tb_ProjectKosten[],MATCH(Tb_ProjectKosten[[#Headers],[Forfat_Percentage]],Tb_ProjectKosten[#Headers],0),0),2),""),V1060 &lt;=0,0),"")</f>
        <v/>
      </c>
      <c r="Y1060" s="262"/>
      <c r="Z1060" s="49"/>
      <c r="AA1060" s="37" t="str" cm="1">
        <f t="array" ref="AA1060">IFERROR(IF(INDEX(SubsidieTabel!$Q$1:$T$9,MATCH($F1060,SubsidieTabel!$Q$1:$Q$9,0),IFERROR(MATCH(Methode_Keuze,SubsidieTabel!$Q$1:$T$1,0),2))&lt;&gt;1=TRUE,"ja",""),"")</f>
        <v/>
      </c>
    </row>
    <row r="1061" spans="1:27" ht="15" customHeight="1" x14ac:dyDescent="0.25">
      <c r="A1061" s="87"/>
      <c r="B1061" s="219" t="str">
        <f>IF(A1061&lt;&gt;"",_xlfn.MAXIFS($B$1:B1060,$A$1:A1060,A1061)+1,"")</f>
        <v/>
      </c>
      <c r="C1061" s="50"/>
      <c r="D1061" s="50"/>
      <c r="E1061" s="50"/>
      <c r="F1061" s="50"/>
      <c r="G1061" s="283"/>
      <c r="H1061" s="296"/>
      <c r="I1061" s="295"/>
      <c r="J1061" s="295"/>
      <c r="K1061" s="202"/>
      <c r="L1061" s="202"/>
      <c r="M1061" s="91" t="str">
        <f>IFERROR(VLOOKUP(H1061,Lijsten!$H$1:$I$100,2,0),"")</f>
        <v/>
      </c>
      <c r="N1061" s="91" t="str" cm="1">
        <f t="array" ref="N1061">IFERROR(_xlfn.IFS(AND(LEFT(F1061,6)="Arbeid",RIGHT(F1061,3)&lt;&gt;"IKS"),IFERROR(VLOOKUP($G1061,Tb_KostenTypen[],2,0),"tarief"),RIGHT(F1061,3)="IKS","Uurtarief",LEFT(F1061,6)="Arbeid","Uurtarief",AND(LEFT(F1061,8)="Bijdrage",RIGHT(F1061,15)="(vrijwilligers)"),"Vast tarief"),"")</f>
        <v/>
      </c>
      <c r="O1061" s="92"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tarief",IF(LEFT(F1061,8)="Bijdrage",VLOOKUP($F1061,Tb_KostenTypen[],MATCH(Methode_Keuze,Tb_KostenTypen[#Headers],0),0),VLOOKUP($G1061,Lijsten!L:O,4,0))),""),"")</f>
        <v/>
      </c>
      <c r="P1061" s="92"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tarief",IF(LEFT(F1061,8)="Bijdrage",VLOOKUP($F1061,Tb_KostenTypen[],MATCH(Methode_Keuze,Tb_KostenTypen[#Headers],0),0),VLOOKUP($G1061,Lijsten!L:O,4,0))),""),"")</f>
        <v/>
      </c>
      <c r="Q1061" s="50"/>
      <c r="R1061" s="50"/>
      <c r="S1061" s="83"/>
      <c r="T1061" s="51"/>
      <c r="U1061" s="4" t="str" cm="1">
        <f t="array" ref="U1061">IF(AA1061&lt;&gt;"ja",_xlfn.IFNA(_xlfn.IFS(AND(O1061&lt;&gt;"",F1061&lt;&gt;"",RIGHT($N1061,6)="tarief"),O1061*Q1061,S1061&gt;0,IF(F1061&lt;&gt;"",S1061,"")),""),"")</f>
        <v/>
      </c>
      <c r="V1061" s="4" t="str" cm="1">
        <f t="array" ref="V1061">IF(AA1061&lt;&gt;"ja",_xlfn.IFNA(_xlfn.IFS(AND(P1061&lt;&gt;"",R1061&lt;&gt;"",RIGHT($N1061,6)="tarief"),P1061*R1061,T1061&gt;0,T1061),""),"")</f>
        <v/>
      </c>
      <c r="W1061" s="4" t="str" cm="1">
        <f t="array" ref="W1061">IFERROR(_xlfn.IFS(OR(F1061="",LEFT(Methode_Keuze,4)="Geen"),"",AND(U1061&lt;&gt;"",F1061&lt;&gt;"Arbeidskosten"),ROUND(U1061*VLOOKUP(F1061,Tb_ProjectKosten[],MATCH(Tb_ProjectKosten[[#Headers],[Forfat_Percentage]],Tb_ProjectKosten[#Headers],0),0),2),AND(F1061="Arbeidskosten",G1061&lt;&gt;""),IFERROR(ROUND(U1061*VLOOKUP(G1061,Tb_KostenTypen[],3,0)*VLOOKUP(F1061,Tb_ProjectKosten[],MATCH(Tb_ProjectKosten[[#Headers],[Forfat_Percentage]],Tb_ProjectKosten[#Headers],0),0),2),""),U1061 &lt;=0,0),"")</f>
        <v/>
      </c>
      <c r="X1061" s="4" t="str" cm="1">
        <f t="array" ref="X1061">IFERROR(_xlfn.IFS(OR(F1061="",LEFT(Methode_Keuze,4)="Geen"),"",AND(V1061&lt;&gt;"",F1061&lt;&gt;"Arbeidskosten"),ROUND(V1061*VLOOKUP(F1061,Tb_ProjectKosten[],MATCH(Tb_ProjectKosten[[#Headers],[Forfat_Percentage]],Tb_ProjectKosten[#Headers],0),0),2),AND(F1061="Arbeidskosten",G1061&lt;&gt;""),IFERROR(ROUND(V1061*VLOOKUP(G1061,Tb_KostenTypen[],3,0)*VLOOKUP(F1061,Tb_ProjectKosten[],MATCH(Tb_ProjectKosten[[#Headers],[Forfat_Percentage]],Tb_ProjectKosten[#Headers],0),0),2),""),V1061 &lt;=0,0),"")</f>
        <v/>
      </c>
      <c r="Y1061" s="262"/>
      <c r="Z1061" s="49"/>
      <c r="AA1061" s="37" t="str" cm="1">
        <f t="array" ref="AA1061">IFERROR(IF(INDEX(SubsidieTabel!$Q$1:$T$9,MATCH($F1061,SubsidieTabel!$Q$1:$Q$9,0),IFERROR(MATCH(Methode_Keuze,SubsidieTabel!$Q$1:$T$1,0),2))&lt;&gt;1=TRUE,"ja",""),"")</f>
        <v/>
      </c>
    </row>
    <row r="1062" spans="1:27" ht="15" customHeight="1" x14ac:dyDescent="0.25">
      <c r="A1062" s="87"/>
      <c r="B1062" s="219" t="str">
        <f>IF(A1062&lt;&gt;"",_xlfn.MAXIFS($B$1:B1061,$A$1:A1061,A1062)+1,"")</f>
        <v/>
      </c>
      <c r="C1062" s="50"/>
      <c r="D1062" s="50"/>
      <c r="E1062" s="50"/>
      <c r="F1062" s="50"/>
      <c r="G1062" s="283"/>
      <c r="H1062" s="296"/>
      <c r="I1062" s="295"/>
      <c r="J1062" s="295"/>
      <c r="K1062" s="202"/>
      <c r="L1062" s="202"/>
      <c r="M1062" s="91" t="str">
        <f>IFERROR(VLOOKUP(H1062,Lijsten!$H$1:$I$100,2,0),"")</f>
        <v/>
      </c>
      <c r="N1062" s="91" t="str" cm="1">
        <f t="array" ref="N1062">IFERROR(_xlfn.IFS(AND(LEFT(F1062,6)="Arbeid",RIGHT(F1062,3)&lt;&gt;"IKS"),IFERROR(VLOOKUP($G1062,Tb_KostenTypen[],2,0),"tarief"),RIGHT(F1062,3)="IKS","Uurtarief",LEFT(F1062,6)="Arbeid","Uurtarief",AND(LEFT(F1062,8)="Bijdrage",RIGHT(F1062,15)="(vrijwilligers)"),"Vast tarief"),"")</f>
        <v/>
      </c>
      <c r="O1062" s="92"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tarief",IF(LEFT(F1062,8)="Bijdrage",VLOOKUP($F1062,Tb_KostenTypen[],MATCH(Methode_Keuze,Tb_KostenTypen[#Headers],0),0),VLOOKUP($G1062,Lijsten!L:O,4,0))),""),"")</f>
        <v/>
      </c>
      <c r="P1062" s="92"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tarief",IF(LEFT(F1062,8)="Bijdrage",VLOOKUP($F1062,Tb_KostenTypen[],MATCH(Methode_Keuze,Tb_KostenTypen[#Headers],0),0),VLOOKUP($G1062,Lijsten!L:O,4,0))),""),"")</f>
        <v/>
      </c>
      <c r="Q1062" s="50"/>
      <c r="R1062" s="50"/>
      <c r="S1062" s="83"/>
      <c r="T1062" s="51"/>
      <c r="U1062" s="4" t="str" cm="1">
        <f t="array" ref="U1062">IF(AA1062&lt;&gt;"ja",_xlfn.IFNA(_xlfn.IFS(AND(O1062&lt;&gt;"",F1062&lt;&gt;"",RIGHT($N1062,6)="tarief"),O1062*Q1062,S1062&gt;0,IF(F1062&lt;&gt;"",S1062,"")),""),"")</f>
        <v/>
      </c>
      <c r="V1062" s="4" t="str" cm="1">
        <f t="array" ref="V1062">IF(AA1062&lt;&gt;"ja",_xlfn.IFNA(_xlfn.IFS(AND(P1062&lt;&gt;"",R1062&lt;&gt;"",RIGHT($N1062,6)="tarief"),P1062*R1062,T1062&gt;0,T1062),""),"")</f>
        <v/>
      </c>
      <c r="W1062" s="4" t="str" cm="1">
        <f t="array" ref="W1062">IFERROR(_xlfn.IFS(OR(F1062="",LEFT(Methode_Keuze,4)="Geen"),"",AND(U1062&lt;&gt;"",F1062&lt;&gt;"Arbeidskosten"),ROUND(U1062*VLOOKUP(F1062,Tb_ProjectKosten[],MATCH(Tb_ProjectKosten[[#Headers],[Forfat_Percentage]],Tb_ProjectKosten[#Headers],0),0),2),AND(F1062="Arbeidskosten",G1062&lt;&gt;""),IFERROR(ROUND(U1062*VLOOKUP(G1062,Tb_KostenTypen[],3,0)*VLOOKUP(F1062,Tb_ProjectKosten[],MATCH(Tb_ProjectKosten[[#Headers],[Forfat_Percentage]],Tb_ProjectKosten[#Headers],0),0),2),""),U1062 &lt;=0,0),"")</f>
        <v/>
      </c>
      <c r="X1062" s="4" t="str" cm="1">
        <f t="array" ref="X1062">IFERROR(_xlfn.IFS(OR(F1062="",LEFT(Methode_Keuze,4)="Geen"),"",AND(V1062&lt;&gt;"",F1062&lt;&gt;"Arbeidskosten"),ROUND(V1062*VLOOKUP(F1062,Tb_ProjectKosten[],MATCH(Tb_ProjectKosten[[#Headers],[Forfat_Percentage]],Tb_ProjectKosten[#Headers],0),0),2),AND(F1062="Arbeidskosten",G1062&lt;&gt;""),IFERROR(ROUND(V1062*VLOOKUP(G1062,Tb_KostenTypen[],3,0)*VLOOKUP(F1062,Tb_ProjectKosten[],MATCH(Tb_ProjectKosten[[#Headers],[Forfat_Percentage]],Tb_ProjectKosten[#Headers],0),0),2),""),V1062 &lt;=0,0),"")</f>
        <v/>
      </c>
      <c r="Y1062" s="262"/>
      <c r="Z1062" s="49"/>
      <c r="AA1062" s="37" t="str" cm="1">
        <f t="array" ref="AA1062">IFERROR(IF(INDEX(SubsidieTabel!$Q$1:$T$9,MATCH($F1062,SubsidieTabel!$Q$1:$Q$9,0),IFERROR(MATCH(Methode_Keuze,SubsidieTabel!$Q$1:$T$1,0),2))&lt;&gt;1=TRUE,"ja",""),"")</f>
        <v/>
      </c>
    </row>
    <row r="1063" spans="1:27" ht="15" customHeight="1" x14ac:dyDescent="0.25">
      <c r="A1063" s="87"/>
      <c r="B1063" s="219" t="str">
        <f>IF(A1063&lt;&gt;"",_xlfn.MAXIFS($B$1:B1062,$A$1:A1062,A1063)+1,"")</f>
        <v/>
      </c>
      <c r="C1063" s="50"/>
      <c r="D1063" s="50"/>
      <c r="E1063" s="50"/>
      <c r="F1063" s="50"/>
      <c r="G1063" s="283"/>
      <c r="H1063" s="296"/>
      <c r="I1063" s="295"/>
      <c r="J1063" s="295"/>
      <c r="K1063" s="202"/>
      <c r="L1063" s="202"/>
      <c r="M1063" s="91" t="str">
        <f>IFERROR(VLOOKUP(H1063,Lijsten!$H$1:$I$100,2,0),"")</f>
        <v/>
      </c>
      <c r="N1063" s="91" t="str" cm="1">
        <f t="array" ref="N1063">IFERROR(_xlfn.IFS(AND(LEFT(F1063,6)="Arbeid",RIGHT(F1063,3)&lt;&gt;"IKS"),IFERROR(VLOOKUP($G1063,Tb_KostenTypen[],2,0),"tarief"),RIGHT(F1063,3)="IKS","Uurtarief",LEFT(F1063,6)="Arbeid","Uurtarief",AND(LEFT(F1063,8)="Bijdrage",RIGHT(F1063,15)="(vrijwilligers)"),"Vast tarief"),"")</f>
        <v/>
      </c>
      <c r="O1063" s="92"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tarief",IF(LEFT(F1063,8)="Bijdrage",VLOOKUP($F1063,Tb_KostenTypen[],MATCH(Methode_Keuze,Tb_KostenTypen[#Headers],0),0),VLOOKUP($G1063,Lijsten!L:O,4,0))),""),"")</f>
        <v/>
      </c>
      <c r="P1063" s="92"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tarief",IF(LEFT(F1063,8)="Bijdrage",VLOOKUP($F1063,Tb_KostenTypen[],MATCH(Methode_Keuze,Tb_KostenTypen[#Headers],0),0),VLOOKUP($G1063,Lijsten!L:O,4,0))),""),"")</f>
        <v/>
      </c>
      <c r="Q1063" s="50"/>
      <c r="R1063" s="50"/>
      <c r="S1063" s="83"/>
      <c r="T1063" s="51"/>
      <c r="U1063" s="4" t="str" cm="1">
        <f t="array" ref="U1063">IF(AA1063&lt;&gt;"ja",_xlfn.IFNA(_xlfn.IFS(AND(O1063&lt;&gt;"",F1063&lt;&gt;"",RIGHT($N1063,6)="tarief"),O1063*Q1063,S1063&gt;0,IF(F1063&lt;&gt;"",S1063,"")),""),"")</f>
        <v/>
      </c>
      <c r="V1063" s="4" t="str" cm="1">
        <f t="array" ref="V1063">IF(AA1063&lt;&gt;"ja",_xlfn.IFNA(_xlfn.IFS(AND(P1063&lt;&gt;"",R1063&lt;&gt;"",RIGHT($N1063,6)="tarief"),P1063*R1063,T1063&gt;0,T1063),""),"")</f>
        <v/>
      </c>
      <c r="W1063" s="4" t="str" cm="1">
        <f t="array" ref="W1063">IFERROR(_xlfn.IFS(OR(F1063="",LEFT(Methode_Keuze,4)="Geen"),"",AND(U1063&lt;&gt;"",F1063&lt;&gt;"Arbeidskosten"),ROUND(U1063*VLOOKUP(F1063,Tb_ProjectKosten[],MATCH(Tb_ProjectKosten[[#Headers],[Forfat_Percentage]],Tb_ProjectKosten[#Headers],0),0),2),AND(F1063="Arbeidskosten",G1063&lt;&gt;""),IFERROR(ROUND(U1063*VLOOKUP(G1063,Tb_KostenTypen[],3,0)*VLOOKUP(F1063,Tb_ProjectKosten[],MATCH(Tb_ProjectKosten[[#Headers],[Forfat_Percentage]],Tb_ProjectKosten[#Headers],0),0),2),""),U1063 &lt;=0,0),"")</f>
        <v/>
      </c>
      <c r="X1063" s="4" t="str" cm="1">
        <f t="array" ref="X1063">IFERROR(_xlfn.IFS(OR(F1063="",LEFT(Methode_Keuze,4)="Geen"),"",AND(V1063&lt;&gt;"",F1063&lt;&gt;"Arbeidskosten"),ROUND(V1063*VLOOKUP(F1063,Tb_ProjectKosten[],MATCH(Tb_ProjectKosten[[#Headers],[Forfat_Percentage]],Tb_ProjectKosten[#Headers],0),0),2),AND(F1063="Arbeidskosten",G1063&lt;&gt;""),IFERROR(ROUND(V1063*VLOOKUP(G1063,Tb_KostenTypen[],3,0)*VLOOKUP(F1063,Tb_ProjectKosten[],MATCH(Tb_ProjectKosten[[#Headers],[Forfat_Percentage]],Tb_ProjectKosten[#Headers],0),0),2),""),V1063 &lt;=0,0),"")</f>
        <v/>
      </c>
      <c r="Y1063" s="262"/>
      <c r="Z1063" s="49"/>
      <c r="AA1063" s="37" t="str" cm="1">
        <f t="array" ref="AA1063">IFERROR(IF(INDEX(SubsidieTabel!$Q$1:$T$9,MATCH($F1063,SubsidieTabel!$Q$1:$Q$9,0),IFERROR(MATCH(Methode_Keuze,SubsidieTabel!$Q$1:$T$1,0),2))&lt;&gt;1=TRUE,"ja",""),"")</f>
        <v/>
      </c>
    </row>
    <row r="1064" spans="1:27" ht="15" customHeight="1" x14ac:dyDescent="0.25">
      <c r="A1064" s="87"/>
      <c r="B1064" s="219" t="str">
        <f>IF(A1064&lt;&gt;"",_xlfn.MAXIFS($B$1:B1063,$A$1:A1063,A1064)+1,"")</f>
        <v/>
      </c>
      <c r="C1064" s="50"/>
      <c r="D1064" s="50"/>
      <c r="E1064" s="50"/>
      <c r="F1064" s="50"/>
      <c r="G1064" s="283"/>
      <c r="H1064" s="296"/>
      <c r="I1064" s="295"/>
      <c r="J1064" s="295"/>
      <c r="K1064" s="202"/>
      <c r="L1064" s="202"/>
      <c r="M1064" s="91" t="str">
        <f>IFERROR(VLOOKUP(H1064,Lijsten!$H$1:$I$100,2,0),"")</f>
        <v/>
      </c>
      <c r="N1064" s="91" t="str" cm="1">
        <f t="array" ref="N1064">IFERROR(_xlfn.IFS(AND(LEFT(F1064,6)="Arbeid",RIGHT(F1064,3)&lt;&gt;"IKS"),IFERROR(VLOOKUP($G1064,Tb_KostenTypen[],2,0),"tarief"),RIGHT(F1064,3)="IKS","Uurtarief",LEFT(F1064,6)="Arbeid","Uurtarief",AND(LEFT(F1064,8)="Bijdrage",RIGHT(F1064,15)="(vrijwilligers)"),"Vast tarief"),"")</f>
        <v/>
      </c>
      <c r="O1064" s="92"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tarief",IF(LEFT(F1064,8)="Bijdrage",VLOOKUP($F1064,Tb_KostenTypen[],MATCH(Methode_Keuze,Tb_KostenTypen[#Headers],0),0),VLOOKUP($G1064,Lijsten!L:O,4,0))),""),"")</f>
        <v/>
      </c>
      <c r="P1064" s="92"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tarief",IF(LEFT(F1064,8)="Bijdrage",VLOOKUP($F1064,Tb_KostenTypen[],MATCH(Methode_Keuze,Tb_KostenTypen[#Headers],0),0),VLOOKUP($G1064,Lijsten!L:O,4,0))),""),"")</f>
        <v/>
      </c>
      <c r="Q1064" s="50"/>
      <c r="R1064" s="50"/>
      <c r="S1064" s="83"/>
      <c r="T1064" s="51"/>
      <c r="U1064" s="4" t="str" cm="1">
        <f t="array" ref="U1064">IF(AA1064&lt;&gt;"ja",_xlfn.IFNA(_xlfn.IFS(AND(O1064&lt;&gt;"",F1064&lt;&gt;"",RIGHT($N1064,6)="tarief"),O1064*Q1064,S1064&gt;0,IF(F1064&lt;&gt;"",S1064,"")),""),"")</f>
        <v/>
      </c>
      <c r="V1064" s="4" t="str" cm="1">
        <f t="array" ref="V1064">IF(AA1064&lt;&gt;"ja",_xlfn.IFNA(_xlfn.IFS(AND(P1064&lt;&gt;"",R1064&lt;&gt;"",RIGHT($N1064,6)="tarief"),P1064*R1064,T1064&gt;0,T1064),""),"")</f>
        <v/>
      </c>
      <c r="W1064" s="4" t="str" cm="1">
        <f t="array" ref="W1064">IFERROR(_xlfn.IFS(OR(F1064="",LEFT(Methode_Keuze,4)="Geen"),"",AND(U1064&lt;&gt;"",F1064&lt;&gt;"Arbeidskosten"),ROUND(U1064*VLOOKUP(F1064,Tb_ProjectKosten[],MATCH(Tb_ProjectKosten[[#Headers],[Forfat_Percentage]],Tb_ProjectKosten[#Headers],0),0),2),AND(F1064="Arbeidskosten",G1064&lt;&gt;""),IFERROR(ROUND(U1064*VLOOKUP(G1064,Tb_KostenTypen[],3,0)*VLOOKUP(F1064,Tb_ProjectKosten[],MATCH(Tb_ProjectKosten[[#Headers],[Forfat_Percentage]],Tb_ProjectKosten[#Headers],0),0),2),""),U1064 &lt;=0,0),"")</f>
        <v/>
      </c>
      <c r="X1064" s="4" t="str" cm="1">
        <f t="array" ref="X1064">IFERROR(_xlfn.IFS(OR(F1064="",LEFT(Methode_Keuze,4)="Geen"),"",AND(V1064&lt;&gt;"",F1064&lt;&gt;"Arbeidskosten"),ROUND(V1064*VLOOKUP(F1064,Tb_ProjectKosten[],MATCH(Tb_ProjectKosten[[#Headers],[Forfat_Percentage]],Tb_ProjectKosten[#Headers],0),0),2),AND(F1064="Arbeidskosten",G1064&lt;&gt;""),IFERROR(ROUND(V1064*VLOOKUP(G1064,Tb_KostenTypen[],3,0)*VLOOKUP(F1064,Tb_ProjectKosten[],MATCH(Tb_ProjectKosten[[#Headers],[Forfat_Percentage]],Tb_ProjectKosten[#Headers],0),0),2),""),V1064 &lt;=0,0),"")</f>
        <v/>
      </c>
      <c r="Y1064" s="262"/>
      <c r="Z1064" s="49"/>
      <c r="AA1064" s="37" t="str" cm="1">
        <f t="array" ref="AA1064">IFERROR(IF(INDEX(SubsidieTabel!$Q$1:$T$9,MATCH($F1064,SubsidieTabel!$Q$1:$Q$9,0),IFERROR(MATCH(Methode_Keuze,SubsidieTabel!$Q$1:$T$1,0),2))&lt;&gt;1=TRUE,"ja",""),"")</f>
        <v/>
      </c>
    </row>
    <row r="1065" spans="1:27" ht="15" customHeight="1" x14ac:dyDescent="0.25">
      <c r="A1065" s="87"/>
      <c r="B1065" s="219" t="str">
        <f>IF(A1065&lt;&gt;"",_xlfn.MAXIFS($B$1:B1064,$A$1:A1064,A1065)+1,"")</f>
        <v/>
      </c>
      <c r="C1065" s="50"/>
      <c r="D1065" s="50"/>
      <c r="E1065" s="50"/>
      <c r="F1065" s="50"/>
      <c r="G1065" s="283"/>
      <c r="H1065" s="296"/>
      <c r="I1065" s="295"/>
      <c r="J1065" s="295"/>
      <c r="K1065" s="202"/>
      <c r="L1065" s="202"/>
      <c r="M1065" s="91" t="str">
        <f>IFERROR(VLOOKUP(H1065,Lijsten!$H$1:$I$100,2,0),"")</f>
        <v/>
      </c>
      <c r="N1065" s="91" t="str" cm="1">
        <f t="array" ref="N1065">IFERROR(_xlfn.IFS(AND(LEFT(F1065,6)="Arbeid",RIGHT(F1065,3)&lt;&gt;"IKS"),IFERROR(VLOOKUP($G1065,Tb_KostenTypen[],2,0),"tarief"),RIGHT(F1065,3)="IKS","Uurtarief",LEFT(F1065,6)="Arbeid","Uurtarief",AND(LEFT(F1065,8)="Bijdrage",RIGHT(F1065,15)="(vrijwilligers)"),"Vast tarief"),"")</f>
        <v/>
      </c>
      <c r="O1065" s="92"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tarief",IF(LEFT(F1065,8)="Bijdrage",VLOOKUP($F1065,Tb_KostenTypen[],MATCH(Methode_Keuze,Tb_KostenTypen[#Headers],0),0),VLOOKUP($G1065,Lijsten!L:O,4,0))),""),"")</f>
        <v/>
      </c>
      <c r="P1065" s="92"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tarief",IF(LEFT(F1065,8)="Bijdrage",VLOOKUP($F1065,Tb_KostenTypen[],MATCH(Methode_Keuze,Tb_KostenTypen[#Headers],0),0),VLOOKUP($G1065,Lijsten!L:O,4,0))),""),"")</f>
        <v/>
      </c>
      <c r="Q1065" s="50"/>
      <c r="R1065" s="50"/>
      <c r="S1065" s="83"/>
      <c r="T1065" s="51"/>
      <c r="U1065" s="4" t="str" cm="1">
        <f t="array" ref="U1065">IF(AA1065&lt;&gt;"ja",_xlfn.IFNA(_xlfn.IFS(AND(O1065&lt;&gt;"",F1065&lt;&gt;"",RIGHT($N1065,6)="tarief"),O1065*Q1065,S1065&gt;0,IF(F1065&lt;&gt;"",S1065,"")),""),"")</f>
        <v/>
      </c>
      <c r="V1065" s="4" t="str" cm="1">
        <f t="array" ref="V1065">IF(AA1065&lt;&gt;"ja",_xlfn.IFNA(_xlfn.IFS(AND(P1065&lt;&gt;"",R1065&lt;&gt;"",RIGHT($N1065,6)="tarief"),P1065*R1065,T1065&gt;0,T1065),""),"")</f>
        <v/>
      </c>
      <c r="W1065" s="4" t="str" cm="1">
        <f t="array" ref="W1065">IFERROR(_xlfn.IFS(OR(F1065="",LEFT(Methode_Keuze,4)="Geen"),"",AND(U1065&lt;&gt;"",F1065&lt;&gt;"Arbeidskosten"),ROUND(U1065*VLOOKUP(F1065,Tb_ProjectKosten[],MATCH(Tb_ProjectKosten[[#Headers],[Forfat_Percentage]],Tb_ProjectKosten[#Headers],0),0),2),AND(F1065="Arbeidskosten",G1065&lt;&gt;""),IFERROR(ROUND(U1065*VLOOKUP(G1065,Tb_KostenTypen[],3,0)*VLOOKUP(F1065,Tb_ProjectKosten[],MATCH(Tb_ProjectKosten[[#Headers],[Forfat_Percentage]],Tb_ProjectKosten[#Headers],0),0),2),""),U1065 &lt;=0,0),"")</f>
        <v/>
      </c>
      <c r="X1065" s="4" t="str" cm="1">
        <f t="array" ref="X1065">IFERROR(_xlfn.IFS(OR(F1065="",LEFT(Methode_Keuze,4)="Geen"),"",AND(V1065&lt;&gt;"",F1065&lt;&gt;"Arbeidskosten"),ROUND(V1065*VLOOKUP(F1065,Tb_ProjectKosten[],MATCH(Tb_ProjectKosten[[#Headers],[Forfat_Percentage]],Tb_ProjectKosten[#Headers],0),0),2),AND(F1065="Arbeidskosten",G1065&lt;&gt;""),IFERROR(ROUND(V1065*VLOOKUP(G1065,Tb_KostenTypen[],3,0)*VLOOKUP(F1065,Tb_ProjectKosten[],MATCH(Tb_ProjectKosten[[#Headers],[Forfat_Percentage]],Tb_ProjectKosten[#Headers],0),0),2),""),V1065 &lt;=0,0),"")</f>
        <v/>
      </c>
      <c r="Y1065" s="262"/>
      <c r="Z1065" s="49"/>
      <c r="AA1065" s="37" t="str" cm="1">
        <f t="array" ref="AA1065">IFERROR(IF(INDEX(SubsidieTabel!$Q$1:$T$9,MATCH($F1065,SubsidieTabel!$Q$1:$Q$9,0),IFERROR(MATCH(Methode_Keuze,SubsidieTabel!$Q$1:$T$1,0),2))&lt;&gt;1=TRUE,"ja",""),"")</f>
        <v/>
      </c>
    </row>
    <row r="1066" spans="1:27" ht="15" customHeight="1" x14ac:dyDescent="0.25">
      <c r="A1066" s="87"/>
      <c r="B1066" s="219" t="str">
        <f>IF(A1066&lt;&gt;"",_xlfn.MAXIFS($B$1:B1065,$A$1:A1065,A1066)+1,"")</f>
        <v/>
      </c>
      <c r="C1066" s="50"/>
      <c r="D1066" s="50"/>
      <c r="E1066" s="50"/>
      <c r="F1066" s="50"/>
      <c r="G1066" s="283"/>
      <c r="H1066" s="296"/>
      <c r="I1066" s="295"/>
      <c r="J1066" s="295"/>
      <c r="K1066" s="202"/>
      <c r="L1066" s="202"/>
      <c r="M1066" s="91" t="str">
        <f>IFERROR(VLOOKUP(H1066,Lijsten!$H$1:$I$100,2,0),"")</f>
        <v/>
      </c>
      <c r="N1066" s="91" t="str" cm="1">
        <f t="array" ref="N1066">IFERROR(_xlfn.IFS(AND(LEFT(F1066,6)="Arbeid",RIGHT(F1066,3)&lt;&gt;"IKS"),IFERROR(VLOOKUP($G1066,Tb_KostenTypen[],2,0),"tarief"),RIGHT(F1066,3)="IKS","Uurtarief",LEFT(F1066,6)="Arbeid","Uurtarief",AND(LEFT(F1066,8)="Bijdrage",RIGHT(F1066,15)="(vrijwilligers)"),"Vast tarief"),"")</f>
        <v/>
      </c>
      <c r="O1066" s="92"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tarief",IF(LEFT(F1066,8)="Bijdrage",VLOOKUP($F1066,Tb_KostenTypen[],MATCH(Methode_Keuze,Tb_KostenTypen[#Headers],0),0),VLOOKUP($G1066,Lijsten!L:O,4,0))),""),"")</f>
        <v/>
      </c>
      <c r="P1066" s="92"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tarief",IF(LEFT(F1066,8)="Bijdrage",VLOOKUP($F1066,Tb_KostenTypen[],MATCH(Methode_Keuze,Tb_KostenTypen[#Headers],0),0),VLOOKUP($G1066,Lijsten!L:O,4,0))),""),"")</f>
        <v/>
      </c>
      <c r="Q1066" s="50"/>
      <c r="R1066" s="50"/>
      <c r="S1066" s="83"/>
      <c r="T1066" s="51"/>
      <c r="U1066" s="4" t="str" cm="1">
        <f t="array" ref="U1066">IF(AA1066&lt;&gt;"ja",_xlfn.IFNA(_xlfn.IFS(AND(O1066&lt;&gt;"",F1066&lt;&gt;"",RIGHT($N1066,6)="tarief"),O1066*Q1066,S1066&gt;0,IF(F1066&lt;&gt;"",S1066,"")),""),"")</f>
        <v/>
      </c>
      <c r="V1066" s="4" t="str" cm="1">
        <f t="array" ref="V1066">IF(AA1066&lt;&gt;"ja",_xlfn.IFNA(_xlfn.IFS(AND(P1066&lt;&gt;"",R1066&lt;&gt;"",RIGHT($N1066,6)="tarief"),P1066*R1066,T1066&gt;0,T1066),""),"")</f>
        <v/>
      </c>
      <c r="W1066" s="4" t="str" cm="1">
        <f t="array" ref="W1066">IFERROR(_xlfn.IFS(OR(F1066="",LEFT(Methode_Keuze,4)="Geen"),"",AND(U1066&lt;&gt;"",F1066&lt;&gt;"Arbeidskosten"),ROUND(U1066*VLOOKUP(F1066,Tb_ProjectKosten[],MATCH(Tb_ProjectKosten[[#Headers],[Forfat_Percentage]],Tb_ProjectKosten[#Headers],0),0),2),AND(F1066="Arbeidskosten",G1066&lt;&gt;""),IFERROR(ROUND(U1066*VLOOKUP(G1066,Tb_KostenTypen[],3,0)*VLOOKUP(F1066,Tb_ProjectKosten[],MATCH(Tb_ProjectKosten[[#Headers],[Forfat_Percentage]],Tb_ProjectKosten[#Headers],0),0),2),""),U1066 &lt;=0,0),"")</f>
        <v/>
      </c>
      <c r="X1066" s="4" t="str" cm="1">
        <f t="array" ref="X1066">IFERROR(_xlfn.IFS(OR(F1066="",LEFT(Methode_Keuze,4)="Geen"),"",AND(V1066&lt;&gt;"",F1066&lt;&gt;"Arbeidskosten"),ROUND(V1066*VLOOKUP(F1066,Tb_ProjectKosten[],MATCH(Tb_ProjectKosten[[#Headers],[Forfat_Percentage]],Tb_ProjectKosten[#Headers],0),0),2),AND(F1066="Arbeidskosten",G1066&lt;&gt;""),IFERROR(ROUND(V1066*VLOOKUP(G1066,Tb_KostenTypen[],3,0)*VLOOKUP(F1066,Tb_ProjectKosten[],MATCH(Tb_ProjectKosten[[#Headers],[Forfat_Percentage]],Tb_ProjectKosten[#Headers],0),0),2),""),V1066 &lt;=0,0),"")</f>
        <v/>
      </c>
      <c r="Y1066" s="262"/>
      <c r="Z1066" s="49"/>
      <c r="AA1066" s="37" t="str" cm="1">
        <f t="array" ref="AA1066">IFERROR(IF(INDEX(SubsidieTabel!$Q$1:$T$9,MATCH($F1066,SubsidieTabel!$Q$1:$Q$9,0),IFERROR(MATCH(Methode_Keuze,SubsidieTabel!$Q$1:$T$1,0),2))&lt;&gt;1=TRUE,"ja",""),"")</f>
        <v/>
      </c>
    </row>
    <row r="1067" spans="1:27" ht="15" customHeight="1" x14ac:dyDescent="0.25">
      <c r="A1067" s="87"/>
      <c r="B1067" s="219" t="str">
        <f>IF(A1067&lt;&gt;"",_xlfn.MAXIFS($B$1:B1066,$A$1:A1066,A1067)+1,"")</f>
        <v/>
      </c>
      <c r="C1067" s="50"/>
      <c r="D1067" s="50"/>
      <c r="E1067" s="50"/>
      <c r="F1067" s="50"/>
      <c r="G1067" s="283"/>
      <c r="H1067" s="296"/>
      <c r="I1067" s="295"/>
      <c r="J1067" s="295"/>
      <c r="K1067" s="202"/>
      <c r="L1067" s="202"/>
      <c r="M1067" s="91" t="str">
        <f>IFERROR(VLOOKUP(H1067,Lijsten!$H$1:$I$100,2,0),"")</f>
        <v/>
      </c>
      <c r="N1067" s="91" t="str" cm="1">
        <f t="array" ref="N1067">IFERROR(_xlfn.IFS(AND(LEFT(F1067,6)="Arbeid",RIGHT(F1067,3)&lt;&gt;"IKS"),IFERROR(VLOOKUP($G1067,Tb_KostenTypen[],2,0),"tarief"),RIGHT(F1067,3)="IKS","Uurtarief",LEFT(F1067,6)="Arbeid","Uurtarief",AND(LEFT(F1067,8)="Bijdrage",RIGHT(F1067,15)="(vrijwilligers)"),"Vast tarief"),"")</f>
        <v/>
      </c>
      <c r="O1067" s="92"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tarief",IF(LEFT(F1067,8)="Bijdrage",VLOOKUP($F1067,Tb_KostenTypen[],MATCH(Methode_Keuze,Tb_KostenTypen[#Headers],0),0),VLOOKUP($G1067,Lijsten!L:O,4,0))),""),"")</f>
        <v/>
      </c>
      <c r="P1067" s="92"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tarief",IF(LEFT(F1067,8)="Bijdrage",VLOOKUP($F1067,Tb_KostenTypen[],MATCH(Methode_Keuze,Tb_KostenTypen[#Headers],0),0),VLOOKUP($G1067,Lijsten!L:O,4,0))),""),"")</f>
        <v/>
      </c>
      <c r="Q1067" s="50"/>
      <c r="R1067" s="50"/>
      <c r="S1067" s="83"/>
      <c r="T1067" s="51"/>
      <c r="U1067" s="4" t="str" cm="1">
        <f t="array" ref="U1067">IF(AA1067&lt;&gt;"ja",_xlfn.IFNA(_xlfn.IFS(AND(O1067&lt;&gt;"",F1067&lt;&gt;"",RIGHT($N1067,6)="tarief"),O1067*Q1067,S1067&gt;0,IF(F1067&lt;&gt;"",S1067,"")),""),"")</f>
        <v/>
      </c>
      <c r="V1067" s="4" t="str" cm="1">
        <f t="array" ref="V1067">IF(AA1067&lt;&gt;"ja",_xlfn.IFNA(_xlfn.IFS(AND(P1067&lt;&gt;"",R1067&lt;&gt;"",RIGHT($N1067,6)="tarief"),P1067*R1067,T1067&gt;0,T1067),""),"")</f>
        <v/>
      </c>
      <c r="W1067" s="4" t="str" cm="1">
        <f t="array" ref="W1067">IFERROR(_xlfn.IFS(OR(F1067="",LEFT(Methode_Keuze,4)="Geen"),"",AND(U1067&lt;&gt;"",F1067&lt;&gt;"Arbeidskosten"),ROUND(U1067*VLOOKUP(F1067,Tb_ProjectKosten[],MATCH(Tb_ProjectKosten[[#Headers],[Forfat_Percentage]],Tb_ProjectKosten[#Headers],0),0),2),AND(F1067="Arbeidskosten",G1067&lt;&gt;""),IFERROR(ROUND(U1067*VLOOKUP(G1067,Tb_KostenTypen[],3,0)*VLOOKUP(F1067,Tb_ProjectKosten[],MATCH(Tb_ProjectKosten[[#Headers],[Forfat_Percentage]],Tb_ProjectKosten[#Headers],0),0),2),""),U1067 &lt;=0,0),"")</f>
        <v/>
      </c>
      <c r="X1067" s="4" t="str" cm="1">
        <f t="array" ref="X1067">IFERROR(_xlfn.IFS(OR(F1067="",LEFT(Methode_Keuze,4)="Geen"),"",AND(V1067&lt;&gt;"",F1067&lt;&gt;"Arbeidskosten"),ROUND(V1067*VLOOKUP(F1067,Tb_ProjectKosten[],MATCH(Tb_ProjectKosten[[#Headers],[Forfat_Percentage]],Tb_ProjectKosten[#Headers],0),0),2),AND(F1067="Arbeidskosten",G1067&lt;&gt;""),IFERROR(ROUND(V1067*VLOOKUP(G1067,Tb_KostenTypen[],3,0)*VLOOKUP(F1067,Tb_ProjectKosten[],MATCH(Tb_ProjectKosten[[#Headers],[Forfat_Percentage]],Tb_ProjectKosten[#Headers],0),0),2),""),V1067 &lt;=0,0),"")</f>
        <v/>
      </c>
      <c r="Y1067" s="262"/>
      <c r="Z1067" s="49"/>
      <c r="AA1067" s="37" t="str" cm="1">
        <f t="array" ref="AA1067">IFERROR(IF(INDEX(SubsidieTabel!$Q$1:$T$9,MATCH($F1067,SubsidieTabel!$Q$1:$Q$9,0),IFERROR(MATCH(Methode_Keuze,SubsidieTabel!$Q$1:$T$1,0),2))&lt;&gt;1=TRUE,"ja",""),"")</f>
        <v/>
      </c>
    </row>
    <row r="1068" spans="1:27" ht="15" customHeight="1" x14ac:dyDescent="0.25">
      <c r="A1068" s="87"/>
      <c r="B1068" s="219" t="str">
        <f>IF(A1068&lt;&gt;"",_xlfn.MAXIFS($B$1:B1067,$A$1:A1067,A1068)+1,"")</f>
        <v/>
      </c>
      <c r="C1068" s="50"/>
      <c r="D1068" s="50"/>
      <c r="E1068" s="50"/>
      <c r="F1068" s="50"/>
      <c r="G1068" s="283"/>
      <c r="H1068" s="296"/>
      <c r="I1068" s="295"/>
      <c r="J1068" s="295"/>
      <c r="K1068" s="202"/>
      <c r="L1068" s="202"/>
      <c r="M1068" s="91" t="str">
        <f>IFERROR(VLOOKUP(H1068,Lijsten!$H$1:$I$100,2,0),"")</f>
        <v/>
      </c>
      <c r="N1068" s="91" t="str" cm="1">
        <f t="array" ref="N1068">IFERROR(_xlfn.IFS(AND(LEFT(F1068,6)="Arbeid",RIGHT(F1068,3)&lt;&gt;"IKS"),IFERROR(VLOOKUP($G1068,Tb_KostenTypen[],2,0),"tarief"),RIGHT(F1068,3)="IKS","Uurtarief",LEFT(F1068,6)="Arbeid","Uurtarief",AND(LEFT(F1068,8)="Bijdrage",RIGHT(F1068,15)="(vrijwilligers)"),"Vast tarief"),"")</f>
        <v/>
      </c>
      <c r="O1068" s="92"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tarief",IF(LEFT(F1068,8)="Bijdrage",VLOOKUP($F1068,Tb_KostenTypen[],MATCH(Methode_Keuze,Tb_KostenTypen[#Headers],0),0),VLOOKUP($G1068,Lijsten!L:O,4,0))),""),"")</f>
        <v/>
      </c>
      <c r="P1068" s="92"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tarief",IF(LEFT(F1068,8)="Bijdrage",VLOOKUP($F1068,Tb_KostenTypen[],MATCH(Methode_Keuze,Tb_KostenTypen[#Headers],0),0),VLOOKUP($G1068,Lijsten!L:O,4,0))),""),"")</f>
        <v/>
      </c>
      <c r="Q1068" s="50"/>
      <c r="R1068" s="50"/>
      <c r="S1068" s="83"/>
      <c r="T1068" s="51"/>
      <c r="U1068" s="4" t="str" cm="1">
        <f t="array" ref="U1068">IF(AA1068&lt;&gt;"ja",_xlfn.IFNA(_xlfn.IFS(AND(O1068&lt;&gt;"",F1068&lt;&gt;"",RIGHT($N1068,6)="tarief"),O1068*Q1068,S1068&gt;0,IF(F1068&lt;&gt;"",S1068,"")),""),"")</f>
        <v/>
      </c>
      <c r="V1068" s="4" t="str" cm="1">
        <f t="array" ref="V1068">IF(AA1068&lt;&gt;"ja",_xlfn.IFNA(_xlfn.IFS(AND(P1068&lt;&gt;"",R1068&lt;&gt;"",RIGHT($N1068,6)="tarief"),P1068*R1068,T1068&gt;0,T1068),""),"")</f>
        <v/>
      </c>
      <c r="W1068" s="4" t="str" cm="1">
        <f t="array" ref="W1068">IFERROR(_xlfn.IFS(OR(F1068="",LEFT(Methode_Keuze,4)="Geen"),"",AND(U1068&lt;&gt;"",F1068&lt;&gt;"Arbeidskosten"),ROUND(U1068*VLOOKUP(F1068,Tb_ProjectKosten[],MATCH(Tb_ProjectKosten[[#Headers],[Forfat_Percentage]],Tb_ProjectKosten[#Headers],0),0),2),AND(F1068="Arbeidskosten",G1068&lt;&gt;""),IFERROR(ROUND(U1068*VLOOKUP(G1068,Tb_KostenTypen[],3,0)*VLOOKUP(F1068,Tb_ProjectKosten[],MATCH(Tb_ProjectKosten[[#Headers],[Forfat_Percentage]],Tb_ProjectKosten[#Headers],0),0),2),""),U1068 &lt;=0,0),"")</f>
        <v/>
      </c>
      <c r="X1068" s="4" t="str" cm="1">
        <f t="array" ref="X1068">IFERROR(_xlfn.IFS(OR(F1068="",LEFT(Methode_Keuze,4)="Geen"),"",AND(V1068&lt;&gt;"",F1068&lt;&gt;"Arbeidskosten"),ROUND(V1068*VLOOKUP(F1068,Tb_ProjectKosten[],MATCH(Tb_ProjectKosten[[#Headers],[Forfat_Percentage]],Tb_ProjectKosten[#Headers],0),0),2),AND(F1068="Arbeidskosten",G1068&lt;&gt;""),IFERROR(ROUND(V1068*VLOOKUP(G1068,Tb_KostenTypen[],3,0)*VLOOKUP(F1068,Tb_ProjectKosten[],MATCH(Tb_ProjectKosten[[#Headers],[Forfat_Percentage]],Tb_ProjectKosten[#Headers],0),0),2),""),V1068 &lt;=0,0),"")</f>
        <v/>
      </c>
      <c r="Y1068" s="262"/>
      <c r="Z1068" s="49"/>
      <c r="AA1068" s="37" t="str" cm="1">
        <f t="array" ref="AA1068">IFERROR(IF(INDEX(SubsidieTabel!$Q$1:$T$9,MATCH($F1068,SubsidieTabel!$Q$1:$Q$9,0),IFERROR(MATCH(Methode_Keuze,SubsidieTabel!$Q$1:$T$1,0),2))&lt;&gt;1=TRUE,"ja",""),"")</f>
        <v/>
      </c>
    </row>
    <row r="1069" spans="1:27" ht="15" customHeight="1" x14ac:dyDescent="0.25">
      <c r="A1069" s="87"/>
      <c r="B1069" s="219" t="str">
        <f>IF(A1069&lt;&gt;"",_xlfn.MAXIFS($B$1:B1068,$A$1:A1068,A1069)+1,"")</f>
        <v/>
      </c>
      <c r="C1069" s="50"/>
      <c r="D1069" s="50"/>
      <c r="E1069" s="50"/>
      <c r="F1069" s="50"/>
      <c r="G1069" s="283"/>
      <c r="H1069" s="296"/>
      <c r="I1069" s="295"/>
      <c r="J1069" s="295"/>
      <c r="K1069" s="202"/>
      <c r="L1069" s="202"/>
      <c r="M1069" s="91" t="str">
        <f>IFERROR(VLOOKUP(H1069,Lijsten!$H$1:$I$100,2,0),"")</f>
        <v/>
      </c>
      <c r="N1069" s="91" t="str" cm="1">
        <f t="array" ref="N1069">IFERROR(_xlfn.IFS(AND(LEFT(F1069,6)="Arbeid",RIGHT(F1069,3)&lt;&gt;"IKS"),IFERROR(VLOOKUP($G1069,Tb_KostenTypen[],2,0),"tarief"),RIGHT(F1069,3)="IKS","Uurtarief",LEFT(F1069,6)="Arbeid","Uurtarief",AND(LEFT(F1069,8)="Bijdrage",RIGHT(F1069,15)="(vrijwilligers)"),"Vast tarief"),"")</f>
        <v/>
      </c>
      <c r="O1069" s="92"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tarief",IF(LEFT(F1069,8)="Bijdrage",VLOOKUP($F1069,Tb_KostenTypen[],MATCH(Methode_Keuze,Tb_KostenTypen[#Headers],0),0),VLOOKUP($G1069,Lijsten!L:O,4,0))),""),"")</f>
        <v/>
      </c>
      <c r="P1069" s="92"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tarief",IF(LEFT(F1069,8)="Bijdrage",VLOOKUP($F1069,Tb_KostenTypen[],MATCH(Methode_Keuze,Tb_KostenTypen[#Headers],0),0),VLOOKUP($G1069,Lijsten!L:O,4,0))),""),"")</f>
        <v/>
      </c>
      <c r="Q1069" s="50"/>
      <c r="R1069" s="50"/>
      <c r="S1069" s="83"/>
      <c r="T1069" s="51"/>
      <c r="U1069" s="4" t="str" cm="1">
        <f t="array" ref="U1069">IF(AA1069&lt;&gt;"ja",_xlfn.IFNA(_xlfn.IFS(AND(O1069&lt;&gt;"",F1069&lt;&gt;"",RIGHT($N1069,6)="tarief"),O1069*Q1069,S1069&gt;0,IF(F1069&lt;&gt;"",S1069,"")),""),"")</f>
        <v/>
      </c>
      <c r="V1069" s="4" t="str" cm="1">
        <f t="array" ref="V1069">IF(AA1069&lt;&gt;"ja",_xlfn.IFNA(_xlfn.IFS(AND(P1069&lt;&gt;"",R1069&lt;&gt;"",RIGHT($N1069,6)="tarief"),P1069*R1069,T1069&gt;0,T1069),""),"")</f>
        <v/>
      </c>
      <c r="W1069" s="4" t="str" cm="1">
        <f t="array" ref="W1069">IFERROR(_xlfn.IFS(OR(F1069="",LEFT(Methode_Keuze,4)="Geen"),"",AND(U1069&lt;&gt;"",F1069&lt;&gt;"Arbeidskosten"),ROUND(U1069*VLOOKUP(F1069,Tb_ProjectKosten[],MATCH(Tb_ProjectKosten[[#Headers],[Forfat_Percentage]],Tb_ProjectKosten[#Headers],0),0),2),AND(F1069="Arbeidskosten",G1069&lt;&gt;""),IFERROR(ROUND(U1069*VLOOKUP(G1069,Tb_KostenTypen[],3,0)*VLOOKUP(F1069,Tb_ProjectKosten[],MATCH(Tb_ProjectKosten[[#Headers],[Forfat_Percentage]],Tb_ProjectKosten[#Headers],0),0),2),""),U1069 &lt;=0,0),"")</f>
        <v/>
      </c>
      <c r="X1069" s="4" t="str" cm="1">
        <f t="array" ref="X1069">IFERROR(_xlfn.IFS(OR(F1069="",LEFT(Methode_Keuze,4)="Geen"),"",AND(V1069&lt;&gt;"",F1069&lt;&gt;"Arbeidskosten"),ROUND(V1069*VLOOKUP(F1069,Tb_ProjectKosten[],MATCH(Tb_ProjectKosten[[#Headers],[Forfat_Percentage]],Tb_ProjectKosten[#Headers],0),0),2),AND(F1069="Arbeidskosten",G1069&lt;&gt;""),IFERROR(ROUND(V1069*VLOOKUP(G1069,Tb_KostenTypen[],3,0)*VLOOKUP(F1069,Tb_ProjectKosten[],MATCH(Tb_ProjectKosten[[#Headers],[Forfat_Percentage]],Tb_ProjectKosten[#Headers],0),0),2),""),V1069 &lt;=0,0),"")</f>
        <v/>
      </c>
      <c r="Y1069" s="262"/>
      <c r="Z1069" s="49"/>
      <c r="AA1069" s="37" t="str" cm="1">
        <f t="array" ref="AA1069">IFERROR(IF(INDEX(SubsidieTabel!$Q$1:$T$9,MATCH($F1069,SubsidieTabel!$Q$1:$Q$9,0),IFERROR(MATCH(Methode_Keuze,SubsidieTabel!$Q$1:$T$1,0),2))&lt;&gt;1=TRUE,"ja",""),"")</f>
        <v/>
      </c>
    </row>
    <row r="1070" spans="1:27" ht="15" customHeight="1" x14ac:dyDescent="0.25">
      <c r="A1070" s="87"/>
      <c r="B1070" s="219" t="str">
        <f>IF(A1070&lt;&gt;"",_xlfn.MAXIFS($B$1:B1069,$A$1:A1069,A1070)+1,"")</f>
        <v/>
      </c>
      <c r="C1070" s="50"/>
      <c r="D1070" s="50"/>
      <c r="E1070" s="50"/>
      <c r="F1070" s="50"/>
      <c r="G1070" s="283"/>
      <c r="H1070" s="296"/>
      <c r="I1070" s="295"/>
      <c r="J1070" s="295"/>
      <c r="K1070" s="202"/>
      <c r="L1070" s="202"/>
      <c r="M1070" s="91" t="str">
        <f>IFERROR(VLOOKUP(H1070,Lijsten!$H$1:$I$100,2,0),"")</f>
        <v/>
      </c>
      <c r="N1070" s="91" t="str" cm="1">
        <f t="array" ref="N1070">IFERROR(_xlfn.IFS(AND(LEFT(F1070,6)="Arbeid",RIGHT(F1070,3)&lt;&gt;"IKS"),IFERROR(VLOOKUP($G1070,Tb_KostenTypen[],2,0),"tarief"),RIGHT(F1070,3)="IKS","Uurtarief",LEFT(F1070,6)="Arbeid","Uurtarief",AND(LEFT(F1070,8)="Bijdrage",RIGHT(F1070,15)="(vrijwilligers)"),"Vast tarief"),"")</f>
        <v/>
      </c>
      <c r="O1070" s="92"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tarief",IF(LEFT(F1070,8)="Bijdrage",VLOOKUP($F1070,Tb_KostenTypen[],MATCH(Methode_Keuze,Tb_KostenTypen[#Headers],0),0),VLOOKUP($G1070,Lijsten!L:O,4,0))),""),"")</f>
        <v/>
      </c>
      <c r="P1070" s="92"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tarief",IF(LEFT(F1070,8)="Bijdrage",VLOOKUP($F1070,Tb_KostenTypen[],MATCH(Methode_Keuze,Tb_KostenTypen[#Headers],0),0),VLOOKUP($G1070,Lijsten!L:O,4,0))),""),"")</f>
        <v/>
      </c>
      <c r="Q1070" s="50"/>
      <c r="R1070" s="50"/>
      <c r="S1070" s="83"/>
      <c r="T1070" s="51"/>
      <c r="U1070" s="4" t="str" cm="1">
        <f t="array" ref="U1070">IF(AA1070&lt;&gt;"ja",_xlfn.IFNA(_xlfn.IFS(AND(O1070&lt;&gt;"",F1070&lt;&gt;"",RIGHT($N1070,6)="tarief"),O1070*Q1070,S1070&gt;0,IF(F1070&lt;&gt;"",S1070,"")),""),"")</f>
        <v/>
      </c>
      <c r="V1070" s="4" t="str" cm="1">
        <f t="array" ref="V1070">IF(AA1070&lt;&gt;"ja",_xlfn.IFNA(_xlfn.IFS(AND(P1070&lt;&gt;"",R1070&lt;&gt;"",RIGHT($N1070,6)="tarief"),P1070*R1070,T1070&gt;0,T1070),""),"")</f>
        <v/>
      </c>
      <c r="W1070" s="4" t="str" cm="1">
        <f t="array" ref="W1070">IFERROR(_xlfn.IFS(OR(F1070="",LEFT(Methode_Keuze,4)="Geen"),"",AND(U1070&lt;&gt;"",F1070&lt;&gt;"Arbeidskosten"),ROUND(U1070*VLOOKUP(F1070,Tb_ProjectKosten[],MATCH(Tb_ProjectKosten[[#Headers],[Forfat_Percentage]],Tb_ProjectKosten[#Headers],0),0),2),AND(F1070="Arbeidskosten",G1070&lt;&gt;""),IFERROR(ROUND(U1070*VLOOKUP(G1070,Tb_KostenTypen[],3,0)*VLOOKUP(F1070,Tb_ProjectKosten[],MATCH(Tb_ProjectKosten[[#Headers],[Forfat_Percentage]],Tb_ProjectKosten[#Headers],0),0),2),""),U1070 &lt;=0,0),"")</f>
        <v/>
      </c>
      <c r="X1070" s="4" t="str" cm="1">
        <f t="array" ref="X1070">IFERROR(_xlfn.IFS(OR(F1070="",LEFT(Methode_Keuze,4)="Geen"),"",AND(V1070&lt;&gt;"",F1070&lt;&gt;"Arbeidskosten"),ROUND(V1070*VLOOKUP(F1070,Tb_ProjectKosten[],MATCH(Tb_ProjectKosten[[#Headers],[Forfat_Percentage]],Tb_ProjectKosten[#Headers],0),0),2),AND(F1070="Arbeidskosten",G1070&lt;&gt;""),IFERROR(ROUND(V1070*VLOOKUP(G1070,Tb_KostenTypen[],3,0)*VLOOKUP(F1070,Tb_ProjectKosten[],MATCH(Tb_ProjectKosten[[#Headers],[Forfat_Percentage]],Tb_ProjectKosten[#Headers],0),0),2),""),V1070 &lt;=0,0),"")</f>
        <v/>
      </c>
      <c r="Y1070" s="262"/>
      <c r="Z1070" s="49"/>
      <c r="AA1070" s="37" t="str" cm="1">
        <f t="array" ref="AA1070">IFERROR(IF(INDEX(SubsidieTabel!$Q$1:$T$9,MATCH($F1070,SubsidieTabel!$Q$1:$Q$9,0),IFERROR(MATCH(Methode_Keuze,SubsidieTabel!$Q$1:$T$1,0),2))&lt;&gt;1=TRUE,"ja",""),"")</f>
        <v/>
      </c>
    </row>
    <row r="1071" spans="1:27" ht="15" customHeight="1" x14ac:dyDescent="0.25">
      <c r="A1071" s="87"/>
      <c r="B1071" s="219" t="str">
        <f>IF(A1071&lt;&gt;"",_xlfn.MAXIFS($B$1:B1070,$A$1:A1070,A1071)+1,"")</f>
        <v/>
      </c>
      <c r="C1071" s="50"/>
      <c r="D1071" s="50"/>
      <c r="E1071" s="50"/>
      <c r="F1071" s="50"/>
      <c r="G1071" s="283"/>
      <c r="H1071" s="296"/>
      <c r="I1071" s="295"/>
      <c r="J1071" s="295"/>
      <c r="K1071" s="202"/>
      <c r="L1071" s="202"/>
      <c r="M1071" s="91" t="str">
        <f>IFERROR(VLOOKUP(H1071,Lijsten!$H$1:$I$100,2,0),"")</f>
        <v/>
      </c>
      <c r="N1071" s="91" t="str" cm="1">
        <f t="array" ref="N1071">IFERROR(_xlfn.IFS(AND(LEFT(F1071,6)="Arbeid",RIGHT(F1071,3)&lt;&gt;"IKS"),IFERROR(VLOOKUP($G1071,Tb_KostenTypen[],2,0),"tarief"),RIGHT(F1071,3)="IKS","Uurtarief",LEFT(F1071,6)="Arbeid","Uurtarief",AND(LEFT(F1071,8)="Bijdrage",RIGHT(F1071,15)="(vrijwilligers)"),"Vast tarief"),"")</f>
        <v/>
      </c>
      <c r="O1071" s="92"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tarief",IF(LEFT(F1071,8)="Bijdrage",VLOOKUP($F1071,Tb_KostenTypen[],MATCH(Methode_Keuze,Tb_KostenTypen[#Headers],0),0),VLOOKUP($G1071,Lijsten!L:O,4,0))),""),"")</f>
        <v/>
      </c>
      <c r="P1071" s="92"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tarief",IF(LEFT(F1071,8)="Bijdrage",VLOOKUP($F1071,Tb_KostenTypen[],MATCH(Methode_Keuze,Tb_KostenTypen[#Headers],0),0),VLOOKUP($G1071,Lijsten!L:O,4,0))),""),"")</f>
        <v/>
      </c>
      <c r="Q1071" s="50"/>
      <c r="R1071" s="50"/>
      <c r="S1071" s="83"/>
      <c r="T1071" s="51"/>
      <c r="U1071" s="4" t="str" cm="1">
        <f t="array" ref="U1071">IF(AA1071&lt;&gt;"ja",_xlfn.IFNA(_xlfn.IFS(AND(O1071&lt;&gt;"",F1071&lt;&gt;"",RIGHT($N1071,6)="tarief"),O1071*Q1071,S1071&gt;0,IF(F1071&lt;&gt;"",S1071,"")),""),"")</f>
        <v/>
      </c>
      <c r="V1071" s="4" t="str" cm="1">
        <f t="array" ref="V1071">IF(AA1071&lt;&gt;"ja",_xlfn.IFNA(_xlfn.IFS(AND(P1071&lt;&gt;"",R1071&lt;&gt;"",RIGHT($N1071,6)="tarief"),P1071*R1071,T1071&gt;0,T1071),""),"")</f>
        <v/>
      </c>
      <c r="W1071" s="4" t="str" cm="1">
        <f t="array" ref="W1071">IFERROR(_xlfn.IFS(OR(F1071="",LEFT(Methode_Keuze,4)="Geen"),"",AND(U1071&lt;&gt;"",F1071&lt;&gt;"Arbeidskosten"),ROUND(U1071*VLOOKUP(F1071,Tb_ProjectKosten[],MATCH(Tb_ProjectKosten[[#Headers],[Forfat_Percentage]],Tb_ProjectKosten[#Headers],0),0),2),AND(F1071="Arbeidskosten",G1071&lt;&gt;""),IFERROR(ROUND(U1071*VLOOKUP(G1071,Tb_KostenTypen[],3,0)*VLOOKUP(F1071,Tb_ProjectKosten[],MATCH(Tb_ProjectKosten[[#Headers],[Forfat_Percentage]],Tb_ProjectKosten[#Headers],0),0),2),""),U1071 &lt;=0,0),"")</f>
        <v/>
      </c>
      <c r="X1071" s="4" t="str" cm="1">
        <f t="array" ref="X1071">IFERROR(_xlfn.IFS(OR(F1071="",LEFT(Methode_Keuze,4)="Geen"),"",AND(V1071&lt;&gt;"",F1071&lt;&gt;"Arbeidskosten"),ROUND(V1071*VLOOKUP(F1071,Tb_ProjectKosten[],MATCH(Tb_ProjectKosten[[#Headers],[Forfat_Percentage]],Tb_ProjectKosten[#Headers],0),0),2),AND(F1071="Arbeidskosten",G1071&lt;&gt;""),IFERROR(ROUND(V1071*VLOOKUP(G1071,Tb_KostenTypen[],3,0)*VLOOKUP(F1071,Tb_ProjectKosten[],MATCH(Tb_ProjectKosten[[#Headers],[Forfat_Percentage]],Tb_ProjectKosten[#Headers],0),0),2),""),V1071 &lt;=0,0),"")</f>
        <v/>
      </c>
      <c r="Y1071" s="262"/>
      <c r="Z1071" s="49"/>
      <c r="AA1071" s="37" t="str" cm="1">
        <f t="array" ref="AA1071">IFERROR(IF(INDEX(SubsidieTabel!$Q$1:$T$9,MATCH($F1071,SubsidieTabel!$Q$1:$Q$9,0),IFERROR(MATCH(Methode_Keuze,SubsidieTabel!$Q$1:$T$1,0),2))&lt;&gt;1=TRUE,"ja",""),"")</f>
        <v/>
      </c>
    </row>
    <row r="1072" spans="1:27" ht="15" customHeight="1" x14ac:dyDescent="0.25">
      <c r="A1072" s="87"/>
      <c r="B1072" s="219" t="str">
        <f>IF(A1072&lt;&gt;"",_xlfn.MAXIFS($B$1:B1071,$A$1:A1071,A1072)+1,"")</f>
        <v/>
      </c>
      <c r="C1072" s="50"/>
      <c r="D1072" s="50"/>
      <c r="E1072" s="50"/>
      <c r="F1072" s="50"/>
      <c r="G1072" s="283"/>
      <c r="H1072" s="296"/>
      <c r="I1072" s="295"/>
      <c r="J1072" s="295"/>
      <c r="K1072" s="202"/>
      <c r="L1072" s="202"/>
      <c r="M1072" s="91" t="str">
        <f>IFERROR(VLOOKUP(H1072,Lijsten!$H$1:$I$100,2,0),"")</f>
        <v/>
      </c>
      <c r="N1072" s="91" t="str" cm="1">
        <f t="array" ref="N1072">IFERROR(_xlfn.IFS(AND(LEFT(F1072,6)="Arbeid",RIGHT(F1072,3)&lt;&gt;"IKS"),IFERROR(VLOOKUP($G1072,Tb_KostenTypen[],2,0),"tarief"),RIGHT(F1072,3)="IKS","Uurtarief",LEFT(F1072,6)="Arbeid","Uurtarief",AND(LEFT(F1072,8)="Bijdrage",RIGHT(F1072,15)="(vrijwilligers)"),"Vast tarief"),"")</f>
        <v/>
      </c>
      <c r="O1072" s="92"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tarief",IF(LEFT(F1072,8)="Bijdrage",VLOOKUP($F1072,Tb_KostenTypen[],MATCH(Methode_Keuze,Tb_KostenTypen[#Headers],0),0),VLOOKUP($G1072,Lijsten!L:O,4,0))),""),"")</f>
        <v/>
      </c>
      <c r="P1072" s="92"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tarief",IF(LEFT(F1072,8)="Bijdrage",VLOOKUP($F1072,Tb_KostenTypen[],MATCH(Methode_Keuze,Tb_KostenTypen[#Headers],0),0),VLOOKUP($G1072,Lijsten!L:O,4,0))),""),"")</f>
        <v/>
      </c>
      <c r="Q1072" s="50"/>
      <c r="R1072" s="50"/>
      <c r="S1072" s="83"/>
      <c r="T1072" s="51"/>
      <c r="U1072" s="4" t="str" cm="1">
        <f t="array" ref="U1072">IF(AA1072&lt;&gt;"ja",_xlfn.IFNA(_xlfn.IFS(AND(O1072&lt;&gt;"",F1072&lt;&gt;"",RIGHT($N1072,6)="tarief"),O1072*Q1072,S1072&gt;0,IF(F1072&lt;&gt;"",S1072,"")),""),"")</f>
        <v/>
      </c>
      <c r="V1072" s="4" t="str" cm="1">
        <f t="array" ref="V1072">IF(AA1072&lt;&gt;"ja",_xlfn.IFNA(_xlfn.IFS(AND(P1072&lt;&gt;"",R1072&lt;&gt;"",RIGHT($N1072,6)="tarief"),P1072*R1072,T1072&gt;0,T1072),""),"")</f>
        <v/>
      </c>
      <c r="W1072" s="4" t="str" cm="1">
        <f t="array" ref="W1072">IFERROR(_xlfn.IFS(OR(F1072="",LEFT(Methode_Keuze,4)="Geen"),"",AND(U1072&lt;&gt;"",F1072&lt;&gt;"Arbeidskosten"),ROUND(U1072*VLOOKUP(F1072,Tb_ProjectKosten[],MATCH(Tb_ProjectKosten[[#Headers],[Forfat_Percentage]],Tb_ProjectKosten[#Headers],0),0),2),AND(F1072="Arbeidskosten",G1072&lt;&gt;""),IFERROR(ROUND(U1072*VLOOKUP(G1072,Tb_KostenTypen[],3,0)*VLOOKUP(F1072,Tb_ProjectKosten[],MATCH(Tb_ProjectKosten[[#Headers],[Forfat_Percentage]],Tb_ProjectKosten[#Headers],0),0),2),""),U1072 &lt;=0,0),"")</f>
        <v/>
      </c>
      <c r="X1072" s="4" t="str" cm="1">
        <f t="array" ref="X1072">IFERROR(_xlfn.IFS(OR(F1072="",LEFT(Methode_Keuze,4)="Geen"),"",AND(V1072&lt;&gt;"",F1072&lt;&gt;"Arbeidskosten"),ROUND(V1072*VLOOKUP(F1072,Tb_ProjectKosten[],MATCH(Tb_ProjectKosten[[#Headers],[Forfat_Percentage]],Tb_ProjectKosten[#Headers],0),0),2),AND(F1072="Arbeidskosten",G1072&lt;&gt;""),IFERROR(ROUND(V1072*VLOOKUP(G1072,Tb_KostenTypen[],3,0)*VLOOKUP(F1072,Tb_ProjectKosten[],MATCH(Tb_ProjectKosten[[#Headers],[Forfat_Percentage]],Tb_ProjectKosten[#Headers],0),0),2),""),V1072 &lt;=0,0),"")</f>
        <v/>
      </c>
      <c r="Y1072" s="262"/>
      <c r="Z1072" s="49"/>
      <c r="AA1072" s="37" t="str" cm="1">
        <f t="array" ref="AA1072">IFERROR(IF(INDEX(SubsidieTabel!$Q$1:$T$9,MATCH($F1072,SubsidieTabel!$Q$1:$Q$9,0),IFERROR(MATCH(Methode_Keuze,SubsidieTabel!$Q$1:$T$1,0),2))&lt;&gt;1=TRUE,"ja",""),"")</f>
        <v/>
      </c>
    </row>
    <row r="1073" spans="1:27" ht="15" customHeight="1" x14ac:dyDescent="0.25">
      <c r="A1073" s="87"/>
      <c r="B1073" s="219" t="str">
        <f>IF(A1073&lt;&gt;"",_xlfn.MAXIFS($B$1:B1072,$A$1:A1072,A1073)+1,"")</f>
        <v/>
      </c>
      <c r="C1073" s="50"/>
      <c r="D1073" s="50"/>
      <c r="E1073" s="50"/>
      <c r="F1073" s="50"/>
      <c r="G1073" s="283"/>
      <c r="H1073" s="296"/>
      <c r="I1073" s="295"/>
      <c r="J1073" s="295"/>
      <c r="K1073" s="202"/>
      <c r="L1073" s="202"/>
      <c r="M1073" s="91" t="str">
        <f>IFERROR(VLOOKUP(H1073,Lijsten!$H$1:$I$100,2,0),"")</f>
        <v/>
      </c>
      <c r="N1073" s="91" t="str" cm="1">
        <f t="array" ref="N1073">IFERROR(_xlfn.IFS(AND(LEFT(F1073,6)="Arbeid",RIGHT(F1073,3)&lt;&gt;"IKS"),IFERROR(VLOOKUP($G1073,Tb_KostenTypen[],2,0),"tarief"),RIGHT(F1073,3)="IKS","Uurtarief",LEFT(F1073,6)="Arbeid","Uurtarief",AND(LEFT(F1073,8)="Bijdrage",RIGHT(F1073,15)="(vrijwilligers)"),"Vast tarief"),"")</f>
        <v/>
      </c>
      <c r="O1073" s="92"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tarief",IF(LEFT(F1073,8)="Bijdrage",VLOOKUP($F1073,Tb_KostenTypen[],MATCH(Methode_Keuze,Tb_KostenTypen[#Headers],0),0),VLOOKUP($G1073,Lijsten!L:O,4,0))),""),"")</f>
        <v/>
      </c>
      <c r="P1073" s="92"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tarief",IF(LEFT(F1073,8)="Bijdrage",VLOOKUP($F1073,Tb_KostenTypen[],MATCH(Methode_Keuze,Tb_KostenTypen[#Headers],0),0),VLOOKUP($G1073,Lijsten!L:O,4,0))),""),"")</f>
        <v/>
      </c>
      <c r="Q1073" s="50"/>
      <c r="R1073" s="50"/>
      <c r="S1073" s="83"/>
      <c r="T1073" s="51"/>
      <c r="U1073" s="4" t="str" cm="1">
        <f t="array" ref="U1073">IF(AA1073&lt;&gt;"ja",_xlfn.IFNA(_xlfn.IFS(AND(O1073&lt;&gt;"",F1073&lt;&gt;"",RIGHT($N1073,6)="tarief"),O1073*Q1073,S1073&gt;0,IF(F1073&lt;&gt;"",S1073,"")),""),"")</f>
        <v/>
      </c>
      <c r="V1073" s="4" t="str" cm="1">
        <f t="array" ref="V1073">IF(AA1073&lt;&gt;"ja",_xlfn.IFNA(_xlfn.IFS(AND(P1073&lt;&gt;"",R1073&lt;&gt;"",RIGHT($N1073,6)="tarief"),P1073*R1073,T1073&gt;0,T1073),""),"")</f>
        <v/>
      </c>
      <c r="W1073" s="4" t="str" cm="1">
        <f t="array" ref="W1073">IFERROR(_xlfn.IFS(OR(F1073="",LEFT(Methode_Keuze,4)="Geen"),"",AND(U1073&lt;&gt;"",F1073&lt;&gt;"Arbeidskosten"),ROUND(U1073*VLOOKUP(F1073,Tb_ProjectKosten[],MATCH(Tb_ProjectKosten[[#Headers],[Forfat_Percentage]],Tb_ProjectKosten[#Headers],0),0),2),AND(F1073="Arbeidskosten",G1073&lt;&gt;""),IFERROR(ROUND(U1073*VLOOKUP(G1073,Tb_KostenTypen[],3,0)*VLOOKUP(F1073,Tb_ProjectKosten[],MATCH(Tb_ProjectKosten[[#Headers],[Forfat_Percentage]],Tb_ProjectKosten[#Headers],0),0),2),""),U1073 &lt;=0,0),"")</f>
        <v/>
      </c>
      <c r="X1073" s="4" t="str" cm="1">
        <f t="array" ref="X1073">IFERROR(_xlfn.IFS(OR(F1073="",LEFT(Methode_Keuze,4)="Geen"),"",AND(V1073&lt;&gt;"",F1073&lt;&gt;"Arbeidskosten"),ROUND(V1073*VLOOKUP(F1073,Tb_ProjectKosten[],MATCH(Tb_ProjectKosten[[#Headers],[Forfat_Percentage]],Tb_ProjectKosten[#Headers],0),0),2),AND(F1073="Arbeidskosten",G1073&lt;&gt;""),IFERROR(ROUND(V1073*VLOOKUP(G1073,Tb_KostenTypen[],3,0)*VLOOKUP(F1073,Tb_ProjectKosten[],MATCH(Tb_ProjectKosten[[#Headers],[Forfat_Percentage]],Tb_ProjectKosten[#Headers],0),0),2),""),V1073 &lt;=0,0),"")</f>
        <v/>
      </c>
      <c r="Y1073" s="262"/>
      <c r="Z1073" s="49"/>
      <c r="AA1073" s="37" t="str" cm="1">
        <f t="array" ref="AA1073">IFERROR(IF(INDEX(SubsidieTabel!$Q$1:$T$9,MATCH($F1073,SubsidieTabel!$Q$1:$Q$9,0),IFERROR(MATCH(Methode_Keuze,SubsidieTabel!$Q$1:$T$1,0),2))&lt;&gt;1=TRUE,"ja",""),"")</f>
        <v/>
      </c>
    </row>
    <row r="1074" spans="1:27" ht="15" customHeight="1" x14ac:dyDescent="0.25">
      <c r="A1074" s="87"/>
      <c r="B1074" s="219" t="str">
        <f>IF(A1074&lt;&gt;"",_xlfn.MAXIFS($B$1:B1073,$A$1:A1073,A1074)+1,"")</f>
        <v/>
      </c>
      <c r="C1074" s="50"/>
      <c r="D1074" s="50"/>
      <c r="E1074" s="50"/>
      <c r="F1074" s="50"/>
      <c r="G1074" s="283"/>
      <c r="H1074" s="296"/>
      <c r="I1074" s="295"/>
      <c r="J1074" s="295"/>
      <c r="K1074" s="202"/>
      <c r="L1074" s="202"/>
      <c r="M1074" s="91" t="str">
        <f>IFERROR(VLOOKUP(H1074,Lijsten!$H$1:$I$100,2,0),"")</f>
        <v/>
      </c>
      <c r="N1074" s="91" t="str" cm="1">
        <f t="array" ref="N1074">IFERROR(_xlfn.IFS(AND(LEFT(F1074,6)="Arbeid",RIGHT(F1074,3)&lt;&gt;"IKS"),IFERROR(VLOOKUP($G1074,Tb_KostenTypen[],2,0),"tarief"),RIGHT(F1074,3)="IKS","Uurtarief",LEFT(F1074,6)="Arbeid","Uurtarief",AND(LEFT(F1074,8)="Bijdrage",RIGHT(F1074,15)="(vrijwilligers)"),"Vast tarief"),"")</f>
        <v/>
      </c>
      <c r="O1074" s="92"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tarief",IF(LEFT(F1074,8)="Bijdrage",VLOOKUP($F1074,Tb_KostenTypen[],MATCH(Methode_Keuze,Tb_KostenTypen[#Headers],0),0),VLOOKUP($G1074,Lijsten!L:O,4,0))),""),"")</f>
        <v/>
      </c>
      <c r="P1074" s="92"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tarief",IF(LEFT(F1074,8)="Bijdrage",VLOOKUP($F1074,Tb_KostenTypen[],MATCH(Methode_Keuze,Tb_KostenTypen[#Headers],0),0),VLOOKUP($G1074,Lijsten!L:O,4,0))),""),"")</f>
        <v/>
      </c>
      <c r="Q1074" s="50"/>
      <c r="R1074" s="50"/>
      <c r="S1074" s="83"/>
      <c r="T1074" s="51"/>
      <c r="U1074" s="4" t="str" cm="1">
        <f t="array" ref="U1074">IF(AA1074&lt;&gt;"ja",_xlfn.IFNA(_xlfn.IFS(AND(O1074&lt;&gt;"",F1074&lt;&gt;"",RIGHT($N1074,6)="tarief"),O1074*Q1074,S1074&gt;0,IF(F1074&lt;&gt;"",S1074,"")),""),"")</f>
        <v/>
      </c>
      <c r="V1074" s="4" t="str" cm="1">
        <f t="array" ref="V1074">IF(AA1074&lt;&gt;"ja",_xlfn.IFNA(_xlfn.IFS(AND(P1074&lt;&gt;"",R1074&lt;&gt;"",RIGHT($N1074,6)="tarief"),P1074*R1074,T1074&gt;0,T1074),""),"")</f>
        <v/>
      </c>
      <c r="W1074" s="4" t="str" cm="1">
        <f t="array" ref="W1074">IFERROR(_xlfn.IFS(OR(F1074="",LEFT(Methode_Keuze,4)="Geen"),"",AND(U1074&lt;&gt;"",F1074&lt;&gt;"Arbeidskosten"),ROUND(U1074*VLOOKUP(F1074,Tb_ProjectKosten[],MATCH(Tb_ProjectKosten[[#Headers],[Forfat_Percentage]],Tb_ProjectKosten[#Headers],0),0),2),AND(F1074="Arbeidskosten",G1074&lt;&gt;""),IFERROR(ROUND(U1074*VLOOKUP(G1074,Tb_KostenTypen[],3,0)*VLOOKUP(F1074,Tb_ProjectKosten[],MATCH(Tb_ProjectKosten[[#Headers],[Forfat_Percentage]],Tb_ProjectKosten[#Headers],0),0),2),""),U1074 &lt;=0,0),"")</f>
        <v/>
      </c>
      <c r="X1074" s="4" t="str" cm="1">
        <f t="array" ref="X1074">IFERROR(_xlfn.IFS(OR(F1074="",LEFT(Methode_Keuze,4)="Geen"),"",AND(V1074&lt;&gt;"",F1074&lt;&gt;"Arbeidskosten"),ROUND(V1074*VLOOKUP(F1074,Tb_ProjectKosten[],MATCH(Tb_ProjectKosten[[#Headers],[Forfat_Percentage]],Tb_ProjectKosten[#Headers],0),0),2),AND(F1074="Arbeidskosten",G1074&lt;&gt;""),IFERROR(ROUND(V1074*VLOOKUP(G1074,Tb_KostenTypen[],3,0)*VLOOKUP(F1074,Tb_ProjectKosten[],MATCH(Tb_ProjectKosten[[#Headers],[Forfat_Percentage]],Tb_ProjectKosten[#Headers],0),0),2),""),V1074 &lt;=0,0),"")</f>
        <v/>
      </c>
      <c r="Y1074" s="262"/>
      <c r="Z1074" s="49"/>
      <c r="AA1074" s="37" t="str" cm="1">
        <f t="array" ref="AA1074">IFERROR(IF(INDEX(SubsidieTabel!$Q$1:$T$9,MATCH($F1074,SubsidieTabel!$Q$1:$Q$9,0),IFERROR(MATCH(Methode_Keuze,SubsidieTabel!$Q$1:$T$1,0),2))&lt;&gt;1=TRUE,"ja",""),"")</f>
        <v/>
      </c>
    </row>
    <row r="1075" spans="1:27" ht="15" customHeight="1" x14ac:dyDescent="0.25">
      <c r="A1075" s="87"/>
      <c r="B1075" s="219" t="str">
        <f>IF(A1075&lt;&gt;"",_xlfn.MAXIFS($B$1:B1074,$A$1:A1074,A1075)+1,"")</f>
        <v/>
      </c>
      <c r="C1075" s="50"/>
      <c r="D1075" s="50"/>
      <c r="E1075" s="50"/>
      <c r="F1075" s="50"/>
      <c r="G1075" s="283"/>
      <c r="H1075" s="296"/>
      <c r="I1075" s="295"/>
      <c r="J1075" s="295"/>
      <c r="K1075" s="202"/>
      <c r="L1075" s="202"/>
      <c r="M1075" s="91" t="str">
        <f>IFERROR(VLOOKUP(H1075,Lijsten!$H$1:$I$100,2,0),"")</f>
        <v/>
      </c>
      <c r="N1075" s="91" t="str" cm="1">
        <f t="array" ref="N1075">IFERROR(_xlfn.IFS(AND(LEFT(F1075,6)="Arbeid",RIGHT(F1075,3)&lt;&gt;"IKS"),IFERROR(VLOOKUP($G1075,Tb_KostenTypen[],2,0),"tarief"),RIGHT(F1075,3)="IKS","Uurtarief",LEFT(F1075,6)="Arbeid","Uurtarief",AND(LEFT(F1075,8)="Bijdrage",RIGHT(F1075,15)="(vrijwilligers)"),"Vast tarief"),"")</f>
        <v/>
      </c>
      <c r="O1075" s="92"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tarief",IF(LEFT(F1075,8)="Bijdrage",VLOOKUP($F1075,Tb_KostenTypen[],MATCH(Methode_Keuze,Tb_KostenTypen[#Headers],0),0),VLOOKUP($G1075,Lijsten!L:O,4,0))),""),"")</f>
        <v/>
      </c>
      <c r="P1075" s="92"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tarief",IF(LEFT(F1075,8)="Bijdrage",VLOOKUP($F1075,Tb_KostenTypen[],MATCH(Methode_Keuze,Tb_KostenTypen[#Headers],0),0),VLOOKUP($G1075,Lijsten!L:O,4,0))),""),"")</f>
        <v/>
      </c>
      <c r="Q1075" s="50"/>
      <c r="R1075" s="50"/>
      <c r="S1075" s="83"/>
      <c r="T1075" s="51"/>
      <c r="U1075" s="4" t="str" cm="1">
        <f t="array" ref="U1075">IF(AA1075&lt;&gt;"ja",_xlfn.IFNA(_xlfn.IFS(AND(O1075&lt;&gt;"",F1075&lt;&gt;"",RIGHT($N1075,6)="tarief"),O1075*Q1075,S1075&gt;0,IF(F1075&lt;&gt;"",S1075,"")),""),"")</f>
        <v/>
      </c>
      <c r="V1075" s="4" t="str" cm="1">
        <f t="array" ref="V1075">IF(AA1075&lt;&gt;"ja",_xlfn.IFNA(_xlfn.IFS(AND(P1075&lt;&gt;"",R1075&lt;&gt;"",RIGHT($N1075,6)="tarief"),P1075*R1075,T1075&gt;0,T1075),""),"")</f>
        <v/>
      </c>
      <c r="W1075" s="4" t="str" cm="1">
        <f t="array" ref="W1075">IFERROR(_xlfn.IFS(OR(F1075="",LEFT(Methode_Keuze,4)="Geen"),"",AND(U1075&lt;&gt;"",F1075&lt;&gt;"Arbeidskosten"),ROUND(U1075*VLOOKUP(F1075,Tb_ProjectKosten[],MATCH(Tb_ProjectKosten[[#Headers],[Forfat_Percentage]],Tb_ProjectKosten[#Headers],0),0),2),AND(F1075="Arbeidskosten",G1075&lt;&gt;""),IFERROR(ROUND(U1075*VLOOKUP(G1075,Tb_KostenTypen[],3,0)*VLOOKUP(F1075,Tb_ProjectKosten[],MATCH(Tb_ProjectKosten[[#Headers],[Forfat_Percentage]],Tb_ProjectKosten[#Headers],0),0),2),""),U1075 &lt;=0,0),"")</f>
        <v/>
      </c>
      <c r="X1075" s="4" t="str" cm="1">
        <f t="array" ref="X1075">IFERROR(_xlfn.IFS(OR(F1075="",LEFT(Methode_Keuze,4)="Geen"),"",AND(V1075&lt;&gt;"",F1075&lt;&gt;"Arbeidskosten"),ROUND(V1075*VLOOKUP(F1075,Tb_ProjectKosten[],MATCH(Tb_ProjectKosten[[#Headers],[Forfat_Percentage]],Tb_ProjectKosten[#Headers],0),0),2),AND(F1075="Arbeidskosten",G1075&lt;&gt;""),IFERROR(ROUND(V1075*VLOOKUP(G1075,Tb_KostenTypen[],3,0)*VLOOKUP(F1075,Tb_ProjectKosten[],MATCH(Tb_ProjectKosten[[#Headers],[Forfat_Percentage]],Tb_ProjectKosten[#Headers],0),0),2),""),V1075 &lt;=0,0),"")</f>
        <v/>
      </c>
      <c r="Y1075" s="262"/>
      <c r="Z1075" s="49"/>
      <c r="AA1075" s="37" t="str" cm="1">
        <f t="array" ref="AA1075">IFERROR(IF(INDEX(SubsidieTabel!$Q$1:$T$9,MATCH($F1075,SubsidieTabel!$Q$1:$Q$9,0),IFERROR(MATCH(Methode_Keuze,SubsidieTabel!$Q$1:$T$1,0),2))&lt;&gt;1=TRUE,"ja",""),"")</f>
        <v/>
      </c>
    </row>
    <row r="1076" spans="1:27" ht="15" customHeight="1" x14ac:dyDescent="0.25">
      <c r="A1076" s="87"/>
      <c r="B1076" s="219" t="str">
        <f>IF(A1076&lt;&gt;"",_xlfn.MAXIFS($B$1:B1075,$A$1:A1075,A1076)+1,"")</f>
        <v/>
      </c>
      <c r="C1076" s="50"/>
      <c r="D1076" s="50"/>
      <c r="E1076" s="50"/>
      <c r="F1076" s="50"/>
      <c r="G1076" s="283"/>
      <c r="H1076" s="296"/>
      <c r="I1076" s="295"/>
      <c r="J1076" s="295"/>
      <c r="K1076" s="202"/>
      <c r="L1076" s="202"/>
      <c r="M1076" s="91" t="str">
        <f>IFERROR(VLOOKUP(H1076,Lijsten!$H$1:$I$100,2,0),"")</f>
        <v/>
      </c>
      <c r="N1076" s="91" t="str" cm="1">
        <f t="array" ref="N1076">IFERROR(_xlfn.IFS(AND(LEFT(F1076,6)="Arbeid",RIGHT(F1076,3)&lt;&gt;"IKS"),IFERROR(VLOOKUP($G1076,Tb_KostenTypen[],2,0),"tarief"),RIGHT(F1076,3)="IKS","Uurtarief",LEFT(F1076,6)="Arbeid","Uurtarief",AND(LEFT(F1076,8)="Bijdrage",RIGHT(F1076,15)="(vrijwilligers)"),"Vast tarief"),"")</f>
        <v/>
      </c>
      <c r="O1076" s="92"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tarief",IF(LEFT(F1076,8)="Bijdrage",VLOOKUP($F1076,Tb_KostenTypen[],MATCH(Methode_Keuze,Tb_KostenTypen[#Headers],0),0),VLOOKUP($G1076,Lijsten!L:O,4,0))),""),"")</f>
        <v/>
      </c>
      <c r="P1076" s="92"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tarief",IF(LEFT(F1076,8)="Bijdrage",VLOOKUP($F1076,Tb_KostenTypen[],MATCH(Methode_Keuze,Tb_KostenTypen[#Headers],0),0),VLOOKUP($G1076,Lijsten!L:O,4,0))),""),"")</f>
        <v/>
      </c>
      <c r="Q1076" s="50"/>
      <c r="R1076" s="50"/>
      <c r="S1076" s="83"/>
      <c r="T1076" s="51"/>
      <c r="U1076" s="4" t="str" cm="1">
        <f t="array" ref="U1076">IF(AA1076&lt;&gt;"ja",_xlfn.IFNA(_xlfn.IFS(AND(O1076&lt;&gt;"",F1076&lt;&gt;"",RIGHT($N1076,6)="tarief"),O1076*Q1076,S1076&gt;0,IF(F1076&lt;&gt;"",S1076,"")),""),"")</f>
        <v/>
      </c>
      <c r="V1076" s="4" t="str" cm="1">
        <f t="array" ref="V1076">IF(AA1076&lt;&gt;"ja",_xlfn.IFNA(_xlfn.IFS(AND(P1076&lt;&gt;"",R1076&lt;&gt;"",RIGHT($N1076,6)="tarief"),P1076*R1076,T1076&gt;0,T1076),""),"")</f>
        <v/>
      </c>
      <c r="W1076" s="4" t="str" cm="1">
        <f t="array" ref="W1076">IFERROR(_xlfn.IFS(OR(F1076="",LEFT(Methode_Keuze,4)="Geen"),"",AND(U1076&lt;&gt;"",F1076&lt;&gt;"Arbeidskosten"),ROUND(U1076*VLOOKUP(F1076,Tb_ProjectKosten[],MATCH(Tb_ProjectKosten[[#Headers],[Forfat_Percentage]],Tb_ProjectKosten[#Headers],0),0),2),AND(F1076="Arbeidskosten",G1076&lt;&gt;""),IFERROR(ROUND(U1076*VLOOKUP(G1076,Tb_KostenTypen[],3,0)*VLOOKUP(F1076,Tb_ProjectKosten[],MATCH(Tb_ProjectKosten[[#Headers],[Forfat_Percentage]],Tb_ProjectKosten[#Headers],0),0),2),""),U1076 &lt;=0,0),"")</f>
        <v/>
      </c>
      <c r="X1076" s="4" t="str" cm="1">
        <f t="array" ref="X1076">IFERROR(_xlfn.IFS(OR(F1076="",LEFT(Methode_Keuze,4)="Geen"),"",AND(V1076&lt;&gt;"",F1076&lt;&gt;"Arbeidskosten"),ROUND(V1076*VLOOKUP(F1076,Tb_ProjectKosten[],MATCH(Tb_ProjectKosten[[#Headers],[Forfat_Percentage]],Tb_ProjectKosten[#Headers],0),0),2),AND(F1076="Arbeidskosten",G1076&lt;&gt;""),IFERROR(ROUND(V1076*VLOOKUP(G1076,Tb_KostenTypen[],3,0)*VLOOKUP(F1076,Tb_ProjectKosten[],MATCH(Tb_ProjectKosten[[#Headers],[Forfat_Percentage]],Tb_ProjectKosten[#Headers],0),0),2),""),V1076 &lt;=0,0),"")</f>
        <v/>
      </c>
      <c r="Y1076" s="262"/>
      <c r="Z1076" s="49"/>
      <c r="AA1076" s="37" t="str" cm="1">
        <f t="array" ref="AA1076">IFERROR(IF(INDEX(SubsidieTabel!$Q$1:$T$9,MATCH($F1076,SubsidieTabel!$Q$1:$Q$9,0),IFERROR(MATCH(Methode_Keuze,SubsidieTabel!$Q$1:$T$1,0),2))&lt;&gt;1=TRUE,"ja",""),"")</f>
        <v/>
      </c>
    </row>
    <row r="1077" spans="1:27" ht="15" customHeight="1" x14ac:dyDescent="0.25">
      <c r="A1077" s="87"/>
      <c r="B1077" s="219" t="str">
        <f>IF(A1077&lt;&gt;"",_xlfn.MAXIFS($B$1:B1076,$A$1:A1076,A1077)+1,"")</f>
        <v/>
      </c>
      <c r="C1077" s="50"/>
      <c r="D1077" s="50"/>
      <c r="E1077" s="50"/>
      <c r="F1077" s="50"/>
      <c r="G1077" s="283"/>
      <c r="H1077" s="296"/>
      <c r="I1077" s="295"/>
      <c r="J1077" s="295"/>
      <c r="K1077" s="202"/>
      <c r="L1077" s="202"/>
      <c r="M1077" s="91" t="str">
        <f>IFERROR(VLOOKUP(H1077,Lijsten!$H$1:$I$100,2,0),"")</f>
        <v/>
      </c>
      <c r="N1077" s="91" t="str" cm="1">
        <f t="array" ref="N1077">IFERROR(_xlfn.IFS(AND(LEFT(F1077,6)="Arbeid",RIGHT(F1077,3)&lt;&gt;"IKS"),IFERROR(VLOOKUP($G1077,Tb_KostenTypen[],2,0),"tarief"),RIGHT(F1077,3)="IKS","Uurtarief",LEFT(F1077,6)="Arbeid","Uurtarief",AND(LEFT(F1077,8)="Bijdrage",RIGHT(F1077,15)="(vrijwilligers)"),"Vast tarief"),"")</f>
        <v/>
      </c>
      <c r="O1077" s="92"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tarief",IF(LEFT(F1077,8)="Bijdrage",VLOOKUP($F1077,Tb_KostenTypen[],MATCH(Methode_Keuze,Tb_KostenTypen[#Headers],0),0),VLOOKUP($G1077,Lijsten!L:O,4,0))),""),"")</f>
        <v/>
      </c>
      <c r="P1077" s="92"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tarief",IF(LEFT(F1077,8)="Bijdrage",VLOOKUP($F1077,Tb_KostenTypen[],MATCH(Methode_Keuze,Tb_KostenTypen[#Headers],0),0),VLOOKUP($G1077,Lijsten!L:O,4,0))),""),"")</f>
        <v/>
      </c>
      <c r="Q1077" s="50"/>
      <c r="R1077" s="50"/>
      <c r="S1077" s="83"/>
      <c r="T1077" s="51"/>
      <c r="U1077" s="4" t="str" cm="1">
        <f t="array" ref="U1077">IF(AA1077&lt;&gt;"ja",_xlfn.IFNA(_xlfn.IFS(AND(O1077&lt;&gt;"",F1077&lt;&gt;"",RIGHT($N1077,6)="tarief"),O1077*Q1077,S1077&gt;0,IF(F1077&lt;&gt;"",S1077,"")),""),"")</f>
        <v/>
      </c>
      <c r="V1077" s="4" t="str" cm="1">
        <f t="array" ref="V1077">IF(AA1077&lt;&gt;"ja",_xlfn.IFNA(_xlfn.IFS(AND(P1077&lt;&gt;"",R1077&lt;&gt;"",RIGHT($N1077,6)="tarief"),P1077*R1077,T1077&gt;0,T1077),""),"")</f>
        <v/>
      </c>
      <c r="W1077" s="4" t="str" cm="1">
        <f t="array" ref="W1077">IFERROR(_xlfn.IFS(OR(F1077="",LEFT(Methode_Keuze,4)="Geen"),"",AND(U1077&lt;&gt;"",F1077&lt;&gt;"Arbeidskosten"),ROUND(U1077*VLOOKUP(F1077,Tb_ProjectKosten[],MATCH(Tb_ProjectKosten[[#Headers],[Forfat_Percentage]],Tb_ProjectKosten[#Headers],0),0),2),AND(F1077="Arbeidskosten",G1077&lt;&gt;""),IFERROR(ROUND(U1077*VLOOKUP(G1077,Tb_KostenTypen[],3,0)*VLOOKUP(F1077,Tb_ProjectKosten[],MATCH(Tb_ProjectKosten[[#Headers],[Forfat_Percentage]],Tb_ProjectKosten[#Headers],0),0),2),""),U1077 &lt;=0,0),"")</f>
        <v/>
      </c>
      <c r="X1077" s="4" t="str" cm="1">
        <f t="array" ref="X1077">IFERROR(_xlfn.IFS(OR(F1077="",LEFT(Methode_Keuze,4)="Geen"),"",AND(V1077&lt;&gt;"",F1077&lt;&gt;"Arbeidskosten"),ROUND(V1077*VLOOKUP(F1077,Tb_ProjectKosten[],MATCH(Tb_ProjectKosten[[#Headers],[Forfat_Percentage]],Tb_ProjectKosten[#Headers],0),0),2),AND(F1077="Arbeidskosten",G1077&lt;&gt;""),IFERROR(ROUND(V1077*VLOOKUP(G1077,Tb_KostenTypen[],3,0)*VLOOKUP(F1077,Tb_ProjectKosten[],MATCH(Tb_ProjectKosten[[#Headers],[Forfat_Percentage]],Tb_ProjectKosten[#Headers],0),0),2),""),V1077 &lt;=0,0),"")</f>
        <v/>
      </c>
      <c r="Y1077" s="262"/>
      <c r="Z1077" s="49"/>
      <c r="AA1077" s="37" t="str" cm="1">
        <f t="array" ref="AA1077">IFERROR(IF(INDEX(SubsidieTabel!$Q$1:$T$9,MATCH($F1077,SubsidieTabel!$Q$1:$Q$9,0),IFERROR(MATCH(Methode_Keuze,SubsidieTabel!$Q$1:$T$1,0),2))&lt;&gt;1=TRUE,"ja",""),"")</f>
        <v/>
      </c>
    </row>
    <row r="1078" spans="1:27" ht="15" customHeight="1" x14ac:dyDescent="0.25">
      <c r="A1078" s="87"/>
      <c r="B1078" s="219" t="str">
        <f>IF(A1078&lt;&gt;"",_xlfn.MAXIFS($B$1:B1077,$A$1:A1077,A1078)+1,"")</f>
        <v/>
      </c>
      <c r="C1078" s="50"/>
      <c r="D1078" s="50"/>
      <c r="E1078" s="50"/>
      <c r="F1078" s="50"/>
      <c r="G1078" s="283"/>
      <c r="H1078" s="296"/>
      <c r="I1078" s="295"/>
      <c r="J1078" s="295"/>
      <c r="K1078" s="202"/>
      <c r="L1078" s="202"/>
      <c r="M1078" s="91" t="str">
        <f>IFERROR(VLOOKUP(H1078,Lijsten!$H$1:$I$100,2,0),"")</f>
        <v/>
      </c>
      <c r="N1078" s="91" t="str" cm="1">
        <f t="array" ref="N1078">IFERROR(_xlfn.IFS(AND(LEFT(F1078,6)="Arbeid",RIGHT(F1078,3)&lt;&gt;"IKS"),IFERROR(VLOOKUP($G1078,Tb_KostenTypen[],2,0),"tarief"),RIGHT(F1078,3)="IKS","Uurtarief",LEFT(F1078,6)="Arbeid","Uurtarief",AND(LEFT(F1078,8)="Bijdrage",RIGHT(F1078,15)="(vrijwilligers)"),"Vast tarief"),"")</f>
        <v/>
      </c>
      <c r="O1078" s="92"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tarief",IF(LEFT(F1078,8)="Bijdrage",VLOOKUP($F1078,Tb_KostenTypen[],MATCH(Methode_Keuze,Tb_KostenTypen[#Headers],0),0),VLOOKUP($G1078,Lijsten!L:O,4,0))),""),"")</f>
        <v/>
      </c>
      <c r="P1078" s="92"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tarief",IF(LEFT(F1078,8)="Bijdrage",VLOOKUP($F1078,Tb_KostenTypen[],MATCH(Methode_Keuze,Tb_KostenTypen[#Headers],0),0),VLOOKUP($G1078,Lijsten!L:O,4,0))),""),"")</f>
        <v/>
      </c>
      <c r="Q1078" s="50"/>
      <c r="R1078" s="50"/>
      <c r="S1078" s="83"/>
      <c r="T1078" s="51"/>
      <c r="U1078" s="4" t="str" cm="1">
        <f t="array" ref="U1078">IF(AA1078&lt;&gt;"ja",_xlfn.IFNA(_xlfn.IFS(AND(O1078&lt;&gt;"",F1078&lt;&gt;"",RIGHT($N1078,6)="tarief"),O1078*Q1078,S1078&gt;0,IF(F1078&lt;&gt;"",S1078,"")),""),"")</f>
        <v/>
      </c>
      <c r="V1078" s="4" t="str" cm="1">
        <f t="array" ref="V1078">IF(AA1078&lt;&gt;"ja",_xlfn.IFNA(_xlfn.IFS(AND(P1078&lt;&gt;"",R1078&lt;&gt;"",RIGHT($N1078,6)="tarief"),P1078*R1078,T1078&gt;0,T1078),""),"")</f>
        <v/>
      </c>
      <c r="W1078" s="4" t="str" cm="1">
        <f t="array" ref="W1078">IFERROR(_xlfn.IFS(OR(F1078="",LEFT(Methode_Keuze,4)="Geen"),"",AND(U1078&lt;&gt;"",F1078&lt;&gt;"Arbeidskosten"),ROUND(U1078*VLOOKUP(F1078,Tb_ProjectKosten[],MATCH(Tb_ProjectKosten[[#Headers],[Forfat_Percentage]],Tb_ProjectKosten[#Headers],0),0),2),AND(F1078="Arbeidskosten",G1078&lt;&gt;""),IFERROR(ROUND(U1078*VLOOKUP(G1078,Tb_KostenTypen[],3,0)*VLOOKUP(F1078,Tb_ProjectKosten[],MATCH(Tb_ProjectKosten[[#Headers],[Forfat_Percentage]],Tb_ProjectKosten[#Headers],0),0),2),""),U1078 &lt;=0,0),"")</f>
        <v/>
      </c>
      <c r="X1078" s="4" t="str" cm="1">
        <f t="array" ref="X1078">IFERROR(_xlfn.IFS(OR(F1078="",LEFT(Methode_Keuze,4)="Geen"),"",AND(V1078&lt;&gt;"",F1078&lt;&gt;"Arbeidskosten"),ROUND(V1078*VLOOKUP(F1078,Tb_ProjectKosten[],MATCH(Tb_ProjectKosten[[#Headers],[Forfat_Percentage]],Tb_ProjectKosten[#Headers],0),0),2),AND(F1078="Arbeidskosten",G1078&lt;&gt;""),IFERROR(ROUND(V1078*VLOOKUP(G1078,Tb_KostenTypen[],3,0)*VLOOKUP(F1078,Tb_ProjectKosten[],MATCH(Tb_ProjectKosten[[#Headers],[Forfat_Percentage]],Tb_ProjectKosten[#Headers],0),0),2),""),V1078 &lt;=0,0),"")</f>
        <v/>
      </c>
      <c r="Y1078" s="262"/>
      <c r="Z1078" s="49"/>
      <c r="AA1078" s="37" t="str" cm="1">
        <f t="array" ref="AA1078">IFERROR(IF(INDEX(SubsidieTabel!$Q$1:$T$9,MATCH($F1078,SubsidieTabel!$Q$1:$Q$9,0),IFERROR(MATCH(Methode_Keuze,SubsidieTabel!$Q$1:$T$1,0),2))&lt;&gt;1=TRUE,"ja",""),"")</f>
        <v/>
      </c>
    </row>
    <row r="1079" spans="1:27" ht="15" customHeight="1" x14ac:dyDescent="0.25">
      <c r="A1079" s="87"/>
      <c r="B1079" s="219" t="str">
        <f>IF(A1079&lt;&gt;"",_xlfn.MAXIFS($B$1:B1078,$A$1:A1078,A1079)+1,"")</f>
        <v/>
      </c>
      <c r="C1079" s="50"/>
      <c r="D1079" s="50"/>
      <c r="E1079" s="50"/>
      <c r="F1079" s="50"/>
      <c r="G1079" s="283"/>
      <c r="H1079" s="296"/>
      <c r="I1079" s="295"/>
      <c r="J1079" s="295"/>
      <c r="K1079" s="202"/>
      <c r="L1079" s="202"/>
      <c r="M1079" s="91" t="str">
        <f>IFERROR(VLOOKUP(H1079,Lijsten!$H$1:$I$100,2,0),"")</f>
        <v/>
      </c>
      <c r="N1079" s="91" t="str" cm="1">
        <f t="array" ref="N1079">IFERROR(_xlfn.IFS(AND(LEFT(F1079,6)="Arbeid",RIGHT(F1079,3)&lt;&gt;"IKS"),IFERROR(VLOOKUP($G1079,Tb_KostenTypen[],2,0),"tarief"),RIGHT(F1079,3)="IKS","Uurtarief",LEFT(F1079,6)="Arbeid","Uurtarief",AND(LEFT(F1079,8)="Bijdrage",RIGHT(F1079,15)="(vrijwilligers)"),"Vast tarief"),"")</f>
        <v/>
      </c>
      <c r="O1079" s="92"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tarief",IF(LEFT(F1079,8)="Bijdrage",VLOOKUP($F1079,Tb_KostenTypen[],MATCH(Methode_Keuze,Tb_KostenTypen[#Headers],0),0),VLOOKUP($G1079,Lijsten!L:O,4,0))),""),"")</f>
        <v/>
      </c>
      <c r="P1079" s="92"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tarief",IF(LEFT(F1079,8)="Bijdrage",VLOOKUP($F1079,Tb_KostenTypen[],MATCH(Methode_Keuze,Tb_KostenTypen[#Headers],0),0),VLOOKUP($G1079,Lijsten!L:O,4,0))),""),"")</f>
        <v/>
      </c>
      <c r="Q1079" s="50"/>
      <c r="R1079" s="50"/>
      <c r="S1079" s="83"/>
      <c r="T1079" s="51"/>
      <c r="U1079" s="4" t="str" cm="1">
        <f t="array" ref="U1079">IF(AA1079&lt;&gt;"ja",_xlfn.IFNA(_xlfn.IFS(AND(O1079&lt;&gt;"",F1079&lt;&gt;"",RIGHT($N1079,6)="tarief"),O1079*Q1079,S1079&gt;0,IF(F1079&lt;&gt;"",S1079,"")),""),"")</f>
        <v/>
      </c>
      <c r="V1079" s="4" t="str" cm="1">
        <f t="array" ref="V1079">IF(AA1079&lt;&gt;"ja",_xlfn.IFNA(_xlfn.IFS(AND(P1079&lt;&gt;"",R1079&lt;&gt;"",RIGHT($N1079,6)="tarief"),P1079*R1079,T1079&gt;0,T1079),""),"")</f>
        <v/>
      </c>
      <c r="W1079" s="4" t="str" cm="1">
        <f t="array" ref="W1079">IFERROR(_xlfn.IFS(OR(F1079="",LEFT(Methode_Keuze,4)="Geen"),"",AND(U1079&lt;&gt;"",F1079&lt;&gt;"Arbeidskosten"),ROUND(U1079*VLOOKUP(F1079,Tb_ProjectKosten[],MATCH(Tb_ProjectKosten[[#Headers],[Forfat_Percentage]],Tb_ProjectKosten[#Headers],0),0),2),AND(F1079="Arbeidskosten",G1079&lt;&gt;""),IFERROR(ROUND(U1079*VLOOKUP(G1079,Tb_KostenTypen[],3,0)*VLOOKUP(F1079,Tb_ProjectKosten[],MATCH(Tb_ProjectKosten[[#Headers],[Forfat_Percentage]],Tb_ProjectKosten[#Headers],0),0),2),""),U1079 &lt;=0,0),"")</f>
        <v/>
      </c>
      <c r="X1079" s="4" t="str" cm="1">
        <f t="array" ref="X1079">IFERROR(_xlfn.IFS(OR(F1079="",LEFT(Methode_Keuze,4)="Geen"),"",AND(V1079&lt;&gt;"",F1079&lt;&gt;"Arbeidskosten"),ROUND(V1079*VLOOKUP(F1079,Tb_ProjectKosten[],MATCH(Tb_ProjectKosten[[#Headers],[Forfat_Percentage]],Tb_ProjectKosten[#Headers],0),0),2),AND(F1079="Arbeidskosten",G1079&lt;&gt;""),IFERROR(ROUND(V1079*VLOOKUP(G1079,Tb_KostenTypen[],3,0)*VLOOKUP(F1079,Tb_ProjectKosten[],MATCH(Tb_ProjectKosten[[#Headers],[Forfat_Percentage]],Tb_ProjectKosten[#Headers],0),0),2),""),V1079 &lt;=0,0),"")</f>
        <v/>
      </c>
      <c r="Y1079" s="262"/>
      <c r="Z1079" s="49"/>
      <c r="AA1079" s="37" t="str" cm="1">
        <f t="array" ref="AA1079">IFERROR(IF(INDEX(SubsidieTabel!$Q$1:$T$9,MATCH($F1079,SubsidieTabel!$Q$1:$Q$9,0),IFERROR(MATCH(Methode_Keuze,SubsidieTabel!$Q$1:$T$1,0),2))&lt;&gt;1=TRUE,"ja",""),"")</f>
        <v/>
      </c>
    </row>
    <row r="1080" spans="1:27" ht="15" customHeight="1" x14ac:dyDescent="0.25">
      <c r="A1080" s="87"/>
      <c r="B1080" s="219" t="str">
        <f>IF(A1080&lt;&gt;"",_xlfn.MAXIFS($B$1:B1079,$A$1:A1079,A1080)+1,"")</f>
        <v/>
      </c>
      <c r="C1080" s="50"/>
      <c r="D1080" s="50"/>
      <c r="E1080" s="50"/>
      <c r="F1080" s="50"/>
      <c r="G1080" s="283"/>
      <c r="H1080" s="296"/>
      <c r="I1080" s="295"/>
      <c r="J1080" s="295"/>
      <c r="K1080" s="202"/>
      <c r="L1080" s="202"/>
      <c r="M1080" s="91" t="str">
        <f>IFERROR(VLOOKUP(H1080,Lijsten!$H$1:$I$100,2,0),"")</f>
        <v/>
      </c>
      <c r="N1080" s="91" t="str" cm="1">
        <f t="array" ref="N1080">IFERROR(_xlfn.IFS(AND(LEFT(F1080,6)="Arbeid",RIGHT(F1080,3)&lt;&gt;"IKS"),IFERROR(VLOOKUP($G1080,Tb_KostenTypen[],2,0),"tarief"),RIGHT(F1080,3)="IKS","Uurtarief",LEFT(F1080,6)="Arbeid","Uurtarief",AND(LEFT(F1080,8)="Bijdrage",RIGHT(F1080,15)="(vrijwilligers)"),"Vast tarief"),"")</f>
        <v/>
      </c>
      <c r="O1080" s="92"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tarief",IF(LEFT(F1080,8)="Bijdrage",VLOOKUP($F1080,Tb_KostenTypen[],MATCH(Methode_Keuze,Tb_KostenTypen[#Headers],0),0),VLOOKUP($G1080,Lijsten!L:O,4,0))),""),"")</f>
        <v/>
      </c>
      <c r="P1080" s="92"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tarief",IF(LEFT(F1080,8)="Bijdrage",VLOOKUP($F1080,Tb_KostenTypen[],MATCH(Methode_Keuze,Tb_KostenTypen[#Headers],0),0),VLOOKUP($G1080,Lijsten!L:O,4,0))),""),"")</f>
        <v/>
      </c>
      <c r="Q1080" s="50"/>
      <c r="R1080" s="50"/>
      <c r="S1080" s="83"/>
      <c r="T1080" s="51"/>
      <c r="U1080" s="4" t="str" cm="1">
        <f t="array" ref="U1080">IF(AA1080&lt;&gt;"ja",_xlfn.IFNA(_xlfn.IFS(AND(O1080&lt;&gt;"",F1080&lt;&gt;"",RIGHT($N1080,6)="tarief"),O1080*Q1080,S1080&gt;0,IF(F1080&lt;&gt;"",S1080,"")),""),"")</f>
        <v/>
      </c>
      <c r="V1080" s="4" t="str" cm="1">
        <f t="array" ref="V1080">IF(AA1080&lt;&gt;"ja",_xlfn.IFNA(_xlfn.IFS(AND(P1080&lt;&gt;"",R1080&lt;&gt;"",RIGHT($N1080,6)="tarief"),P1080*R1080,T1080&gt;0,T1080),""),"")</f>
        <v/>
      </c>
      <c r="W1080" s="4" t="str" cm="1">
        <f t="array" ref="W1080">IFERROR(_xlfn.IFS(OR(F1080="",LEFT(Methode_Keuze,4)="Geen"),"",AND(U1080&lt;&gt;"",F1080&lt;&gt;"Arbeidskosten"),ROUND(U1080*VLOOKUP(F1080,Tb_ProjectKosten[],MATCH(Tb_ProjectKosten[[#Headers],[Forfat_Percentage]],Tb_ProjectKosten[#Headers],0),0),2),AND(F1080="Arbeidskosten",G1080&lt;&gt;""),IFERROR(ROUND(U1080*VLOOKUP(G1080,Tb_KostenTypen[],3,0)*VLOOKUP(F1080,Tb_ProjectKosten[],MATCH(Tb_ProjectKosten[[#Headers],[Forfat_Percentage]],Tb_ProjectKosten[#Headers],0),0),2),""),U1080 &lt;=0,0),"")</f>
        <v/>
      </c>
      <c r="X1080" s="4" t="str" cm="1">
        <f t="array" ref="X1080">IFERROR(_xlfn.IFS(OR(F1080="",LEFT(Methode_Keuze,4)="Geen"),"",AND(V1080&lt;&gt;"",F1080&lt;&gt;"Arbeidskosten"),ROUND(V1080*VLOOKUP(F1080,Tb_ProjectKosten[],MATCH(Tb_ProjectKosten[[#Headers],[Forfat_Percentage]],Tb_ProjectKosten[#Headers],0),0),2),AND(F1080="Arbeidskosten",G1080&lt;&gt;""),IFERROR(ROUND(V1080*VLOOKUP(G1080,Tb_KostenTypen[],3,0)*VLOOKUP(F1080,Tb_ProjectKosten[],MATCH(Tb_ProjectKosten[[#Headers],[Forfat_Percentage]],Tb_ProjectKosten[#Headers],0),0),2),""),V1080 &lt;=0,0),"")</f>
        <v/>
      </c>
      <c r="Y1080" s="262"/>
      <c r="Z1080" s="49"/>
      <c r="AA1080" s="37" t="str" cm="1">
        <f t="array" ref="AA1080">IFERROR(IF(INDEX(SubsidieTabel!$Q$1:$T$9,MATCH($F1080,SubsidieTabel!$Q$1:$Q$9,0),IFERROR(MATCH(Methode_Keuze,SubsidieTabel!$Q$1:$T$1,0),2))&lt;&gt;1=TRUE,"ja",""),"")</f>
        <v/>
      </c>
    </row>
    <row r="1081" spans="1:27" ht="15" customHeight="1" x14ac:dyDescent="0.25">
      <c r="A1081" s="87"/>
      <c r="B1081" s="219" t="str">
        <f>IF(A1081&lt;&gt;"",_xlfn.MAXIFS($B$1:B1080,$A$1:A1080,A1081)+1,"")</f>
        <v/>
      </c>
      <c r="C1081" s="50"/>
      <c r="D1081" s="50"/>
      <c r="E1081" s="50"/>
      <c r="F1081" s="50"/>
      <c r="G1081" s="283"/>
      <c r="H1081" s="296"/>
      <c r="I1081" s="295"/>
      <c r="J1081" s="295"/>
      <c r="K1081" s="202"/>
      <c r="L1081" s="202"/>
      <c r="M1081" s="91" t="str">
        <f>IFERROR(VLOOKUP(H1081,Lijsten!$H$1:$I$100,2,0),"")</f>
        <v/>
      </c>
      <c r="N1081" s="91" t="str" cm="1">
        <f t="array" ref="N1081">IFERROR(_xlfn.IFS(AND(LEFT(F1081,6)="Arbeid",RIGHT(F1081,3)&lt;&gt;"IKS"),IFERROR(VLOOKUP($G1081,Tb_KostenTypen[],2,0),"tarief"),RIGHT(F1081,3)="IKS","Uurtarief",LEFT(F1081,6)="Arbeid","Uurtarief",AND(LEFT(F1081,8)="Bijdrage",RIGHT(F1081,15)="(vrijwilligers)"),"Vast tarief"),"")</f>
        <v/>
      </c>
      <c r="O1081" s="92"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tarief",IF(LEFT(F1081,8)="Bijdrage",VLOOKUP($F1081,Tb_KostenTypen[],MATCH(Methode_Keuze,Tb_KostenTypen[#Headers],0),0),VLOOKUP($G1081,Lijsten!L:O,4,0))),""),"")</f>
        <v/>
      </c>
      <c r="P1081" s="92"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tarief",IF(LEFT(F1081,8)="Bijdrage",VLOOKUP($F1081,Tb_KostenTypen[],MATCH(Methode_Keuze,Tb_KostenTypen[#Headers],0),0),VLOOKUP($G1081,Lijsten!L:O,4,0))),""),"")</f>
        <v/>
      </c>
      <c r="Q1081" s="50"/>
      <c r="R1081" s="50"/>
      <c r="S1081" s="83"/>
      <c r="T1081" s="51"/>
      <c r="U1081" s="4" t="str" cm="1">
        <f t="array" ref="U1081">IF(AA1081&lt;&gt;"ja",_xlfn.IFNA(_xlfn.IFS(AND(O1081&lt;&gt;"",F1081&lt;&gt;"",RIGHT($N1081,6)="tarief"),O1081*Q1081,S1081&gt;0,IF(F1081&lt;&gt;"",S1081,"")),""),"")</f>
        <v/>
      </c>
      <c r="V1081" s="4" t="str" cm="1">
        <f t="array" ref="V1081">IF(AA1081&lt;&gt;"ja",_xlfn.IFNA(_xlfn.IFS(AND(P1081&lt;&gt;"",R1081&lt;&gt;"",RIGHT($N1081,6)="tarief"),P1081*R1081,T1081&gt;0,T1081),""),"")</f>
        <v/>
      </c>
      <c r="W1081" s="4" t="str" cm="1">
        <f t="array" ref="W1081">IFERROR(_xlfn.IFS(OR(F1081="",LEFT(Methode_Keuze,4)="Geen"),"",AND(U1081&lt;&gt;"",F1081&lt;&gt;"Arbeidskosten"),ROUND(U1081*VLOOKUP(F1081,Tb_ProjectKosten[],MATCH(Tb_ProjectKosten[[#Headers],[Forfat_Percentage]],Tb_ProjectKosten[#Headers],0),0),2),AND(F1081="Arbeidskosten",G1081&lt;&gt;""),IFERROR(ROUND(U1081*VLOOKUP(G1081,Tb_KostenTypen[],3,0)*VLOOKUP(F1081,Tb_ProjectKosten[],MATCH(Tb_ProjectKosten[[#Headers],[Forfat_Percentage]],Tb_ProjectKosten[#Headers],0),0),2),""),U1081 &lt;=0,0),"")</f>
        <v/>
      </c>
      <c r="X1081" s="4" t="str" cm="1">
        <f t="array" ref="X1081">IFERROR(_xlfn.IFS(OR(F1081="",LEFT(Methode_Keuze,4)="Geen"),"",AND(V1081&lt;&gt;"",F1081&lt;&gt;"Arbeidskosten"),ROUND(V1081*VLOOKUP(F1081,Tb_ProjectKosten[],MATCH(Tb_ProjectKosten[[#Headers],[Forfat_Percentage]],Tb_ProjectKosten[#Headers],0),0),2),AND(F1081="Arbeidskosten",G1081&lt;&gt;""),IFERROR(ROUND(V1081*VLOOKUP(G1081,Tb_KostenTypen[],3,0)*VLOOKUP(F1081,Tb_ProjectKosten[],MATCH(Tb_ProjectKosten[[#Headers],[Forfat_Percentage]],Tb_ProjectKosten[#Headers],0),0),2),""),V1081 &lt;=0,0),"")</f>
        <v/>
      </c>
      <c r="Y1081" s="262"/>
      <c r="Z1081" s="49"/>
      <c r="AA1081" s="37" t="str" cm="1">
        <f t="array" ref="AA1081">IFERROR(IF(INDEX(SubsidieTabel!$Q$1:$T$9,MATCH($F1081,SubsidieTabel!$Q$1:$Q$9,0),IFERROR(MATCH(Methode_Keuze,SubsidieTabel!$Q$1:$T$1,0),2))&lt;&gt;1=TRUE,"ja",""),"")</f>
        <v/>
      </c>
    </row>
    <row r="1082" spans="1:27" ht="15" customHeight="1" x14ac:dyDescent="0.25">
      <c r="A1082" s="87"/>
      <c r="B1082" s="219" t="str">
        <f>IF(A1082&lt;&gt;"",_xlfn.MAXIFS($B$1:B1081,$A$1:A1081,A1082)+1,"")</f>
        <v/>
      </c>
      <c r="C1082" s="50"/>
      <c r="D1082" s="50"/>
      <c r="E1082" s="50"/>
      <c r="F1082" s="50"/>
      <c r="G1082" s="283"/>
      <c r="H1082" s="296"/>
      <c r="I1082" s="295"/>
      <c r="J1082" s="295"/>
      <c r="K1082" s="202"/>
      <c r="L1082" s="202"/>
      <c r="M1082" s="91" t="str">
        <f>IFERROR(VLOOKUP(H1082,Lijsten!$H$1:$I$100,2,0),"")</f>
        <v/>
      </c>
      <c r="N1082" s="91" t="str" cm="1">
        <f t="array" ref="N1082">IFERROR(_xlfn.IFS(AND(LEFT(F1082,6)="Arbeid",RIGHT(F1082,3)&lt;&gt;"IKS"),IFERROR(VLOOKUP($G1082,Tb_KostenTypen[],2,0),"tarief"),RIGHT(F1082,3)="IKS","Uurtarief",LEFT(F1082,6)="Arbeid","Uurtarief",AND(LEFT(F1082,8)="Bijdrage",RIGHT(F1082,15)="(vrijwilligers)"),"Vast tarief"),"")</f>
        <v/>
      </c>
      <c r="O1082" s="92"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tarief",IF(LEFT(F1082,8)="Bijdrage",VLOOKUP($F1082,Tb_KostenTypen[],MATCH(Methode_Keuze,Tb_KostenTypen[#Headers],0),0),VLOOKUP($G1082,Lijsten!L:O,4,0))),""),"")</f>
        <v/>
      </c>
      <c r="P1082" s="92"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tarief",IF(LEFT(F1082,8)="Bijdrage",VLOOKUP($F1082,Tb_KostenTypen[],MATCH(Methode_Keuze,Tb_KostenTypen[#Headers],0),0),VLOOKUP($G1082,Lijsten!L:O,4,0))),""),"")</f>
        <v/>
      </c>
      <c r="Q1082" s="50"/>
      <c r="R1082" s="50"/>
      <c r="S1082" s="83"/>
      <c r="T1082" s="51"/>
      <c r="U1082" s="4" t="str" cm="1">
        <f t="array" ref="U1082">IF(AA1082&lt;&gt;"ja",_xlfn.IFNA(_xlfn.IFS(AND(O1082&lt;&gt;"",F1082&lt;&gt;"",RIGHT($N1082,6)="tarief"),O1082*Q1082,S1082&gt;0,IF(F1082&lt;&gt;"",S1082,"")),""),"")</f>
        <v/>
      </c>
      <c r="V1082" s="4" t="str" cm="1">
        <f t="array" ref="V1082">IF(AA1082&lt;&gt;"ja",_xlfn.IFNA(_xlfn.IFS(AND(P1082&lt;&gt;"",R1082&lt;&gt;"",RIGHT($N1082,6)="tarief"),P1082*R1082,T1082&gt;0,T1082),""),"")</f>
        <v/>
      </c>
      <c r="W1082" s="4" t="str" cm="1">
        <f t="array" ref="W1082">IFERROR(_xlfn.IFS(OR(F1082="",LEFT(Methode_Keuze,4)="Geen"),"",AND(U1082&lt;&gt;"",F1082&lt;&gt;"Arbeidskosten"),ROUND(U1082*VLOOKUP(F1082,Tb_ProjectKosten[],MATCH(Tb_ProjectKosten[[#Headers],[Forfat_Percentage]],Tb_ProjectKosten[#Headers],0),0),2),AND(F1082="Arbeidskosten",G1082&lt;&gt;""),IFERROR(ROUND(U1082*VLOOKUP(G1082,Tb_KostenTypen[],3,0)*VLOOKUP(F1082,Tb_ProjectKosten[],MATCH(Tb_ProjectKosten[[#Headers],[Forfat_Percentage]],Tb_ProjectKosten[#Headers],0),0),2),""),U1082 &lt;=0,0),"")</f>
        <v/>
      </c>
      <c r="X1082" s="4" t="str" cm="1">
        <f t="array" ref="X1082">IFERROR(_xlfn.IFS(OR(F1082="",LEFT(Methode_Keuze,4)="Geen"),"",AND(V1082&lt;&gt;"",F1082&lt;&gt;"Arbeidskosten"),ROUND(V1082*VLOOKUP(F1082,Tb_ProjectKosten[],MATCH(Tb_ProjectKosten[[#Headers],[Forfat_Percentage]],Tb_ProjectKosten[#Headers],0),0),2),AND(F1082="Arbeidskosten",G1082&lt;&gt;""),IFERROR(ROUND(V1082*VLOOKUP(G1082,Tb_KostenTypen[],3,0)*VLOOKUP(F1082,Tb_ProjectKosten[],MATCH(Tb_ProjectKosten[[#Headers],[Forfat_Percentage]],Tb_ProjectKosten[#Headers],0),0),2),""),V1082 &lt;=0,0),"")</f>
        <v/>
      </c>
      <c r="Y1082" s="262"/>
      <c r="Z1082" s="49"/>
      <c r="AA1082" s="37" t="str" cm="1">
        <f t="array" ref="AA1082">IFERROR(IF(INDEX(SubsidieTabel!$Q$1:$T$9,MATCH($F1082,SubsidieTabel!$Q$1:$Q$9,0),IFERROR(MATCH(Methode_Keuze,SubsidieTabel!$Q$1:$T$1,0),2))&lt;&gt;1=TRUE,"ja",""),"")</f>
        <v/>
      </c>
    </row>
    <row r="1083" spans="1:27" ht="15" customHeight="1" x14ac:dyDescent="0.25">
      <c r="A1083" s="87"/>
      <c r="B1083" s="219" t="str">
        <f>IF(A1083&lt;&gt;"",_xlfn.MAXIFS($B$1:B1082,$A$1:A1082,A1083)+1,"")</f>
        <v/>
      </c>
      <c r="C1083" s="50"/>
      <c r="D1083" s="50"/>
      <c r="E1083" s="50"/>
      <c r="F1083" s="50"/>
      <c r="G1083" s="283"/>
      <c r="H1083" s="296"/>
      <c r="I1083" s="295"/>
      <c r="J1083" s="295"/>
      <c r="K1083" s="202"/>
      <c r="L1083" s="202"/>
      <c r="M1083" s="91" t="str">
        <f>IFERROR(VLOOKUP(H1083,Lijsten!$H$1:$I$100,2,0),"")</f>
        <v/>
      </c>
      <c r="N1083" s="91" t="str" cm="1">
        <f t="array" ref="N1083">IFERROR(_xlfn.IFS(AND(LEFT(F1083,6)="Arbeid",RIGHT(F1083,3)&lt;&gt;"IKS"),IFERROR(VLOOKUP($G1083,Tb_KostenTypen[],2,0),"tarief"),RIGHT(F1083,3)="IKS","Uurtarief",LEFT(F1083,6)="Arbeid","Uurtarief",AND(LEFT(F1083,8)="Bijdrage",RIGHT(F1083,15)="(vrijwilligers)"),"Vast tarief"),"")</f>
        <v/>
      </c>
      <c r="O1083" s="92"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tarief",IF(LEFT(F1083,8)="Bijdrage",VLOOKUP($F1083,Tb_KostenTypen[],MATCH(Methode_Keuze,Tb_KostenTypen[#Headers],0),0),VLOOKUP($G1083,Lijsten!L:O,4,0))),""),"")</f>
        <v/>
      </c>
      <c r="P1083" s="92"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tarief",IF(LEFT(F1083,8)="Bijdrage",VLOOKUP($F1083,Tb_KostenTypen[],MATCH(Methode_Keuze,Tb_KostenTypen[#Headers],0),0),VLOOKUP($G1083,Lijsten!L:O,4,0))),""),"")</f>
        <v/>
      </c>
      <c r="Q1083" s="50"/>
      <c r="R1083" s="50"/>
      <c r="S1083" s="83"/>
      <c r="T1083" s="51"/>
      <c r="U1083" s="4" t="str" cm="1">
        <f t="array" ref="U1083">IF(AA1083&lt;&gt;"ja",_xlfn.IFNA(_xlfn.IFS(AND(O1083&lt;&gt;"",F1083&lt;&gt;"",RIGHT($N1083,6)="tarief"),O1083*Q1083,S1083&gt;0,IF(F1083&lt;&gt;"",S1083,"")),""),"")</f>
        <v/>
      </c>
      <c r="V1083" s="4" t="str" cm="1">
        <f t="array" ref="V1083">IF(AA1083&lt;&gt;"ja",_xlfn.IFNA(_xlfn.IFS(AND(P1083&lt;&gt;"",R1083&lt;&gt;"",RIGHT($N1083,6)="tarief"),P1083*R1083,T1083&gt;0,T1083),""),"")</f>
        <v/>
      </c>
      <c r="W1083" s="4" t="str" cm="1">
        <f t="array" ref="W1083">IFERROR(_xlfn.IFS(OR(F1083="",LEFT(Methode_Keuze,4)="Geen"),"",AND(U1083&lt;&gt;"",F1083&lt;&gt;"Arbeidskosten"),ROUND(U1083*VLOOKUP(F1083,Tb_ProjectKosten[],MATCH(Tb_ProjectKosten[[#Headers],[Forfat_Percentage]],Tb_ProjectKosten[#Headers],0),0),2),AND(F1083="Arbeidskosten",G1083&lt;&gt;""),IFERROR(ROUND(U1083*VLOOKUP(G1083,Tb_KostenTypen[],3,0)*VLOOKUP(F1083,Tb_ProjectKosten[],MATCH(Tb_ProjectKosten[[#Headers],[Forfat_Percentage]],Tb_ProjectKosten[#Headers],0),0),2),""),U1083 &lt;=0,0),"")</f>
        <v/>
      </c>
      <c r="X1083" s="4" t="str" cm="1">
        <f t="array" ref="X1083">IFERROR(_xlfn.IFS(OR(F1083="",LEFT(Methode_Keuze,4)="Geen"),"",AND(V1083&lt;&gt;"",F1083&lt;&gt;"Arbeidskosten"),ROUND(V1083*VLOOKUP(F1083,Tb_ProjectKosten[],MATCH(Tb_ProjectKosten[[#Headers],[Forfat_Percentage]],Tb_ProjectKosten[#Headers],0),0),2),AND(F1083="Arbeidskosten",G1083&lt;&gt;""),IFERROR(ROUND(V1083*VLOOKUP(G1083,Tb_KostenTypen[],3,0)*VLOOKUP(F1083,Tb_ProjectKosten[],MATCH(Tb_ProjectKosten[[#Headers],[Forfat_Percentage]],Tb_ProjectKosten[#Headers],0),0),2),""),V1083 &lt;=0,0),"")</f>
        <v/>
      </c>
      <c r="Y1083" s="262"/>
      <c r="Z1083" s="49"/>
      <c r="AA1083" s="37" t="str" cm="1">
        <f t="array" ref="AA1083">IFERROR(IF(INDEX(SubsidieTabel!$Q$1:$T$9,MATCH($F1083,SubsidieTabel!$Q$1:$Q$9,0),IFERROR(MATCH(Methode_Keuze,SubsidieTabel!$Q$1:$T$1,0),2))&lt;&gt;1=TRUE,"ja",""),"")</f>
        <v/>
      </c>
    </row>
    <row r="1084" spans="1:27" ht="15" customHeight="1" x14ac:dyDescent="0.25">
      <c r="A1084" s="87"/>
      <c r="B1084" s="219" t="str">
        <f>IF(A1084&lt;&gt;"",_xlfn.MAXIFS($B$1:B1083,$A$1:A1083,A1084)+1,"")</f>
        <v/>
      </c>
      <c r="C1084" s="50"/>
      <c r="D1084" s="50"/>
      <c r="E1084" s="50"/>
      <c r="F1084" s="50"/>
      <c r="G1084" s="283"/>
      <c r="H1084" s="296"/>
      <c r="I1084" s="295"/>
      <c r="J1084" s="295"/>
      <c r="K1084" s="202"/>
      <c r="L1084" s="202"/>
      <c r="M1084" s="91" t="str">
        <f>IFERROR(VLOOKUP(H1084,Lijsten!$H$1:$I$100,2,0),"")</f>
        <v/>
      </c>
      <c r="N1084" s="91" t="str" cm="1">
        <f t="array" ref="N1084">IFERROR(_xlfn.IFS(AND(LEFT(F1084,6)="Arbeid",RIGHT(F1084,3)&lt;&gt;"IKS"),IFERROR(VLOOKUP($G1084,Tb_KostenTypen[],2,0),"tarief"),RIGHT(F1084,3)="IKS","Uurtarief",LEFT(F1084,6)="Arbeid","Uurtarief",AND(LEFT(F1084,8)="Bijdrage",RIGHT(F1084,15)="(vrijwilligers)"),"Vast tarief"),"")</f>
        <v/>
      </c>
      <c r="O1084" s="92"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tarief",IF(LEFT(F1084,8)="Bijdrage",VLOOKUP($F1084,Tb_KostenTypen[],MATCH(Methode_Keuze,Tb_KostenTypen[#Headers],0),0),VLOOKUP($G1084,Lijsten!L:O,4,0))),""),"")</f>
        <v/>
      </c>
      <c r="P1084" s="92"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tarief",IF(LEFT(F1084,8)="Bijdrage",VLOOKUP($F1084,Tb_KostenTypen[],MATCH(Methode_Keuze,Tb_KostenTypen[#Headers],0),0),VLOOKUP($G1084,Lijsten!L:O,4,0))),""),"")</f>
        <v/>
      </c>
      <c r="Q1084" s="50"/>
      <c r="R1084" s="50"/>
      <c r="S1084" s="83"/>
      <c r="T1084" s="51"/>
      <c r="U1084" s="4" t="str" cm="1">
        <f t="array" ref="U1084">IF(AA1084&lt;&gt;"ja",_xlfn.IFNA(_xlfn.IFS(AND(O1084&lt;&gt;"",F1084&lt;&gt;"",RIGHT($N1084,6)="tarief"),O1084*Q1084,S1084&gt;0,IF(F1084&lt;&gt;"",S1084,"")),""),"")</f>
        <v/>
      </c>
      <c r="V1084" s="4" t="str" cm="1">
        <f t="array" ref="V1084">IF(AA1084&lt;&gt;"ja",_xlfn.IFNA(_xlfn.IFS(AND(P1084&lt;&gt;"",R1084&lt;&gt;"",RIGHT($N1084,6)="tarief"),P1084*R1084,T1084&gt;0,T1084),""),"")</f>
        <v/>
      </c>
      <c r="W1084" s="4" t="str" cm="1">
        <f t="array" ref="W1084">IFERROR(_xlfn.IFS(OR(F1084="",LEFT(Methode_Keuze,4)="Geen"),"",AND(U1084&lt;&gt;"",F1084&lt;&gt;"Arbeidskosten"),ROUND(U1084*VLOOKUP(F1084,Tb_ProjectKosten[],MATCH(Tb_ProjectKosten[[#Headers],[Forfat_Percentage]],Tb_ProjectKosten[#Headers],0),0),2),AND(F1084="Arbeidskosten",G1084&lt;&gt;""),IFERROR(ROUND(U1084*VLOOKUP(G1084,Tb_KostenTypen[],3,0)*VLOOKUP(F1084,Tb_ProjectKosten[],MATCH(Tb_ProjectKosten[[#Headers],[Forfat_Percentage]],Tb_ProjectKosten[#Headers],0),0),2),""),U1084 &lt;=0,0),"")</f>
        <v/>
      </c>
      <c r="X1084" s="4" t="str" cm="1">
        <f t="array" ref="X1084">IFERROR(_xlfn.IFS(OR(F1084="",LEFT(Methode_Keuze,4)="Geen"),"",AND(V1084&lt;&gt;"",F1084&lt;&gt;"Arbeidskosten"),ROUND(V1084*VLOOKUP(F1084,Tb_ProjectKosten[],MATCH(Tb_ProjectKosten[[#Headers],[Forfat_Percentage]],Tb_ProjectKosten[#Headers],0),0),2),AND(F1084="Arbeidskosten",G1084&lt;&gt;""),IFERROR(ROUND(V1084*VLOOKUP(G1084,Tb_KostenTypen[],3,0)*VLOOKUP(F1084,Tb_ProjectKosten[],MATCH(Tb_ProjectKosten[[#Headers],[Forfat_Percentage]],Tb_ProjectKosten[#Headers],0),0),2),""),V1084 &lt;=0,0),"")</f>
        <v/>
      </c>
      <c r="Y1084" s="262"/>
      <c r="Z1084" s="49"/>
      <c r="AA1084" s="37" t="str" cm="1">
        <f t="array" ref="AA1084">IFERROR(IF(INDEX(SubsidieTabel!$Q$1:$T$9,MATCH($F1084,SubsidieTabel!$Q$1:$Q$9,0),IFERROR(MATCH(Methode_Keuze,SubsidieTabel!$Q$1:$T$1,0),2))&lt;&gt;1=TRUE,"ja",""),"")</f>
        <v/>
      </c>
    </row>
    <row r="1085" spans="1:27" ht="15" customHeight="1" x14ac:dyDescent="0.25">
      <c r="A1085" s="87"/>
      <c r="B1085" s="219" t="str">
        <f>IF(A1085&lt;&gt;"",_xlfn.MAXIFS($B$1:B1084,$A$1:A1084,A1085)+1,"")</f>
        <v/>
      </c>
      <c r="C1085" s="50"/>
      <c r="D1085" s="50"/>
      <c r="E1085" s="50"/>
      <c r="F1085" s="50"/>
      <c r="G1085" s="283"/>
      <c r="H1085" s="296"/>
      <c r="I1085" s="295"/>
      <c r="J1085" s="295"/>
      <c r="K1085" s="202"/>
      <c r="L1085" s="202"/>
      <c r="M1085" s="91" t="str">
        <f>IFERROR(VLOOKUP(H1085,Lijsten!$H$1:$I$100,2,0),"")</f>
        <v/>
      </c>
      <c r="N1085" s="91" t="str" cm="1">
        <f t="array" ref="N1085">IFERROR(_xlfn.IFS(AND(LEFT(F1085,6)="Arbeid",RIGHT(F1085,3)&lt;&gt;"IKS"),IFERROR(VLOOKUP($G1085,Tb_KostenTypen[],2,0),"tarief"),RIGHT(F1085,3)="IKS","Uurtarief",LEFT(F1085,6)="Arbeid","Uurtarief",AND(LEFT(F1085,8)="Bijdrage",RIGHT(F1085,15)="(vrijwilligers)"),"Vast tarief"),"")</f>
        <v/>
      </c>
      <c r="O1085" s="92"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tarief",IF(LEFT(F1085,8)="Bijdrage",VLOOKUP($F1085,Tb_KostenTypen[],MATCH(Methode_Keuze,Tb_KostenTypen[#Headers],0),0),VLOOKUP($G1085,Lijsten!L:O,4,0))),""),"")</f>
        <v/>
      </c>
      <c r="P1085" s="92"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tarief",IF(LEFT(F1085,8)="Bijdrage",VLOOKUP($F1085,Tb_KostenTypen[],MATCH(Methode_Keuze,Tb_KostenTypen[#Headers],0),0),VLOOKUP($G1085,Lijsten!L:O,4,0))),""),"")</f>
        <v/>
      </c>
      <c r="Q1085" s="50"/>
      <c r="R1085" s="50"/>
      <c r="S1085" s="83"/>
      <c r="T1085" s="51"/>
      <c r="U1085" s="4" t="str" cm="1">
        <f t="array" ref="U1085">IF(AA1085&lt;&gt;"ja",_xlfn.IFNA(_xlfn.IFS(AND(O1085&lt;&gt;"",F1085&lt;&gt;"",RIGHT($N1085,6)="tarief"),O1085*Q1085,S1085&gt;0,IF(F1085&lt;&gt;"",S1085,"")),""),"")</f>
        <v/>
      </c>
      <c r="V1085" s="4" t="str" cm="1">
        <f t="array" ref="V1085">IF(AA1085&lt;&gt;"ja",_xlfn.IFNA(_xlfn.IFS(AND(P1085&lt;&gt;"",R1085&lt;&gt;"",RIGHT($N1085,6)="tarief"),P1085*R1085,T1085&gt;0,T1085),""),"")</f>
        <v/>
      </c>
      <c r="W1085" s="4" t="str" cm="1">
        <f t="array" ref="W1085">IFERROR(_xlfn.IFS(OR(F1085="",LEFT(Methode_Keuze,4)="Geen"),"",AND(U1085&lt;&gt;"",F1085&lt;&gt;"Arbeidskosten"),ROUND(U1085*VLOOKUP(F1085,Tb_ProjectKosten[],MATCH(Tb_ProjectKosten[[#Headers],[Forfat_Percentage]],Tb_ProjectKosten[#Headers],0),0),2),AND(F1085="Arbeidskosten",G1085&lt;&gt;""),IFERROR(ROUND(U1085*VLOOKUP(G1085,Tb_KostenTypen[],3,0)*VLOOKUP(F1085,Tb_ProjectKosten[],MATCH(Tb_ProjectKosten[[#Headers],[Forfat_Percentage]],Tb_ProjectKosten[#Headers],0),0),2),""),U1085 &lt;=0,0),"")</f>
        <v/>
      </c>
      <c r="X1085" s="4" t="str" cm="1">
        <f t="array" ref="X1085">IFERROR(_xlfn.IFS(OR(F1085="",LEFT(Methode_Keuze,4)="Geen"),"",AND(V1085&lt;&gt;"",F1085&lt;&gt;"Arbeidskosten"),ROUND(V1085*VLOOKUP(F1085,Tb_ProjectKosten[],MATCH(Tb_ProjectKosten[[#Headers],[Forfat_Percentage]],Tb_ProjectKosten[#Headers],0),0),2),AND(F1085="Arbeidskosten",G1085&lt;&gt;""),IFERROR(ROUND(V1085*VLOOKUP(G1085,Tb_KostenTypen[],3,0)*VLOOKUP(F1085,Tb_ProjectKosten[],MATCH(Tb_ProjectKosten[[#Headers],[Forfat_Percentage]],Tb_ProjectKosten[#Headers],0),0),2),""),V1085 &lt;=0,0),"")</f>
        <v/>
      </c>
      <c r="Y1085" s="262"/>
      <c r="Z1085" s="49"/>
      <c r="AA1085" s="37" t="str" cm="1">
        <f t="array" ref="AA1085">IFERROR(IF(INDEX(SubsidieTabel!$Q$1:$T$9,MATCH($F1085,SubsidieTabel!$Q$1:$Q$9,0),IFERROR(MATCH(Methode_Keuze,SubsidieTabel!$Q$1:$T$1,0),2))&lt;&gt;1=TRUE,"ja",""),"")</f>
        <v/>
      </c>
    </row>
    <row r="1086" spans="1:27" ht="15" customHeight="1" x14ac:dyDescent="0.25">
      <c r="A1086" s="87"/>
      <c r="B1086" s="219" t="str">
        <f>IF(A1086&lt;&gt;"",_xlfn.MAXIFS($B$1:B1085,$A$1:A1085,A1086)+1,"")</f>
        <v/>
      </c>
      <c r="C1086" s="50"/>
      <c r="D1086" s="50"/>
      <c r="E1086" s="50"/>
      <c r="F1086" s="50"/>
      <c r="G1086" s="283"/>
      <c r="H1086" s="296"/>
      <c r="I1086" s="295"/>
      <c r="J1086" s="295"/>
      <c r="K1086" s="202"/>
      <c r="L1086" s="202"/>
      <c r="M1086" s="91" t="str">
        <f>IFERROR(VLOOKUP(H1086,Lijsten!$H$1:$I$100,2,0),"")</f>
        <v/>
      </c>
      <c r="N1086" s="91" t="str" cm="1">
        <f t="array" ref="N1086">IFERROR(_xlfn.IFS(AND(LEFT(F1086,6)="Arbeid",RIGHT(F1086,3)&lt;&gt;"IKS"),IFERROR(VLOOKUP($G1086,Tb_KostenTypen[],2,0),"tarief"),RIGHT(F1086,3)="IKS","Uurtarief",LEFT(F1086,6)="Arbeid","Uurtarief",AND(LEFT(F1086,8)="Bijdrage",RIGHT(F1086,15)="(vrijwilligers)"),"Vast tarief"),"")</f>
        <v/>
      </c>
      <c r="O1086" s="92"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tarief",IF(LEFT(F1086,8)="Bijdrage",VLOOKUP($F1086,Tb_KostenTypen[],MATCH(Methode_Keuze,Tb_KostenTypen[#Headers],0),0),VLOOKUP($G1086,Lijsten!L:O,4,0))),""),"")</f>
        <v/>
      </c>
      <c r="P1086" s="92"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tarief",IF(LEFT(F1086,8)="Bijdrage",VLOOKUP($F1086,Tb_KostenTypen[],MATCH(Methode_Keuze,Tb_KostenTypen[#Headers],0),0),VLOOKUP($G1086,Lijsten!L:O,4,0))),""),"")</f>
        <v/>
      </c>
      <c r="Q1086" s="50"/>
      <c r="R1086" s="50"/>
      <c r="S1086" s="83"/>
      <c r="T1086" s="51"/>
      <c r="U1086" s="4" t="str" cm="1">
        <f t="array" ref="U1086">IF(AA1086&lt;&gt;"ja",_xlfn.IFNA(_xlfn.IFS(AND(O1086&lt;&gt;"",F1086&lt;&gt;"",RIGHT($N1086,6)="tarief"),O1086*Q1086,S1086&gt;0,IF(F1086&lt;&gt;"",S1086,"")),""),"")</f>
        <v/>
      </c>
      <c r="V1086" s="4" t="str" cm="1">
        <f t="array" ref="V1086">IF(AA1086&lt;&gt;"ja",_xlfn.IFNA(_xlfn.IFS(AND(P1086&lt;&gt;"",R1086&lt;&gt;"",RIGHT($N1086,6)="tarief"),P1086*R1086,T1086&gt;0,T1086),""),"")</f>
        <v/>
      </c>
      <c r="W1086" s="4" t="str" cm="1">
        <f t="array" ref="W1086">IFERROR(_xlfn.IFS(OR(F1086="",LEFT(Methode_Keuze,4)="Geen"),"",AND(U1086&lt;&gt;"",F1086&lt;&gt;"Arbeidskosten"),ROUND(U1086*VLOOKUP(F1086,Tb_ProjectKosten[],MATCH(Tb_ProjectKosten[[#Headers],[Forfat_Percentage]],Tb_ProjectKosten[#Headers],0),0),2),AND(F1086="Arbeidskosten",G1086&lt;&gt;""),IFERROR(ROUND(U1086*VLOOKUP(G1086,Tb_KostenTypen[],3,0)*VLOOKUP(F1086,Tb_ProjectKosten[],MATCH(Tb_ProjectKosten[[#Headers],[Forfat_Percentage]],Tb_ProjectKosten[#Headers],0),0),2),""),U1086 &lt;=0,0),"")</f>
        <v/>
      </c>
      <c r="X1086" s="4" t="str" cm="1">
        <f t="array" ref="X1086">IFERROR(_xlfn.IFS(OR(F1086="",LEFT(Methode_Keuze,4)="Geen"),"",AND(V1086&lt;&gt;"",F1086&lt;&gt;"Arbeidskosten"),ROUND(V1086*VLOOKUP(F1086,Tb_ProjectKosten[],MATCH(Tb_ProjectKosten[[#Headers],[Forfat_Percentage]],Tb_ProjectKosten[#Headers],0),0),2),AND(F1086="Arbeidskosten",G1086&lt;&gt;""),IFERROR(ROUND(V1086*VLOOKUP(G1086,Tb_KostenTypen[],3,0)*VLOOKUP(F1086,Tb_ProjectKosten[],MATCH(Tb_ProjectKosten[[#Headers],[Forfat_Percentage]],Tb_ProjectKosten[#Headers],0),0),2),""),V1086 &lt;=0,0),"")</f>
        <v/>
      </c>
      <c r="Y1086" s="262"/>
      <c r="Z1086" s="49"/>
      <c r="AA1086" s="37" t="str" cm="1">
        <f t="array" ref="AA1086">IFERROR(IF(INDEX(SubsidieTabel!$Q$1:$T$9,MATCH($F1086,SubsidieTabel!$Q$1:$Q$9,0),IFERROR(MATCH(Methode_Keuze,SubsidieTabel!$Q$1:$T$1,0),2))&lt;&gt;1=TRUE,"ja",""),"")</f>
        <v/>
      </c>
    </row>
    <row r="1087" spans="1:27" ht="15" customHeight="1" x14ac:dyDescent="0.25">
      <c r="A1087" s="87"/>
      <c r="B1087" s="219" t="str">
        <f>IF(A1087&lt;&gt;"",_xlfn.MAXIFS($B$1:B1086,$A$1:A1086,A1087)+1,"")</f>
        <v/>
      </c>
      <c r="C1087" s="50"/>
      <c r="D1087" s="50"/>
      <c r="E1087" s="50"/>
      <c r="F1087" s="50"/>
      <c r="G1087" s="283"/>
      <c r="H1087" s="296"/>
      <c r="I1087" s="295"/>
      <c r="J1087" s="295"/>
      <c r="K1087" s="202"/>
      <c r="L1087" s="202"/>
      <c r="M1087" s="91" t="str">
        <f>IFERROR(VLOOKUP(H1087,Lijsten!$H$1:$I$100,2,0),"")</f>
        <v/>
      </c>
      <c r="N1087" s="91" t="str" cm="1">
        <f t="array" ref="N1087">IFERROR(_xlfn.IFS(AND(LEFT(F1087,6)="Arbeid",RIGHT(F1087,3)&lt;&gt;"IKS"),IFERROR(VLOOKUP($G1087,Tb_KostenTypen[],2,0),"tarief"),RIGHT(F1087,3)="IKS","Uurtarief",LEFT(F1087,6)="Arbeid","Uurtarief",AND(LEFT(F1087,8)="Bijdrage",RIGHT(F1087,15)="(vrijwilligers)"),"Vast tarief"),"")</f>
        <v/>
      </c>
      <c r="O1087" s="92"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tarief",IF(LEFT(F1087,8)="Bijdrage",VLOOKUP($F1087,Tb_KostenTypen[],MATCH(Methode_Keuze,Tb_KostenTypen[#Headers],0),0),VLOOKUP($G1087,Lijsten!L:O,4,0))),""),"")</f>
        <v/>
      </c>
      <c r="P1087" s="92"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tarief",IF(LEFT(F1087,8)="Bijdrage",VLOOKUP($F1087,Tb_KostenTypen[],MATCH(Methode_Keuze,Tb_KostenTypen[#Headers],0),0),VLOOKUP($G1087,Lijsten!L:O,4,0))),""),"")</f>
        <v/>
      </c>
      <c r="Q1087" s="50"/>
      <c r="R1087" s="50"/>
      <c r="S1087" s="83"/>
      <c r="T1087" s="51"/>
      <c r="U1087" s="4" t="str" cm="1">
        <f t="array" ref="U1087">IF(AA1087&lt;&gt;"ja",_xlfn.IFNA(_xlfn.IFS(AND(O1087&lt;&gt;"",F1087&lt;&gt;"",RIGHT($N1087,6)="tarief"),O1087*Q1087,S1087&gt;0,IF(F1087&lt;&gt;"",S1087,"")),""),"")</f>
        <v/>
      </c>
      <c r="V1087" s="4" t="str" cm="1">
        <f t="array" ref="V1087">IF(AA1087&lt;&gt;"ja",_xlfn.IFNA(_xlfn.IFS(AND(P1087&lt;&gt;"",R1087&lt;&gt;"",RIGHT($N1087,6)="tarief"),P1087*R1087,T1087&gt;0,T1087),""),"")</f>
        <v/>
      </c>
      <c r="W1087" s="4" t="str" cm="1">
        <f t="array" ref="W1087">IFERROR(_xlfn.IFS(OR(F1087="",LEFT(Methode_Keuze,4)="Geen"),"",AND(U1087&lt;&gt;"",F1087&lt;&gt;"Arbeidskosten"),ROUND(U1087*VLOOKUP(F1087,Tb_ProjectKosten[],MATCH(Tb_ProjectKosten[[#Headers],[Forfat_Percentage]],Tb_ProjectKosten[#Headers],0),0),2),AND(F1087="Arbeidskosten",G1087&lt;&gt;""),IFERROR(ROUND(U1087*VLOOKUP(G1087,Tb_KostenTypen[],3,0)*VLOOKUP(F1087,Tb_ProjectKosten[],MATCH(Tb_ProjectKosten[[#Headers],[Forfat_Percentage]],Tb_ProjectKosten[#Headers],0),0),2),""),U1087 &lt;=0,0),"")</f>
        <v/>
      </c>
      <c r="X1087" s="4" t="str" cm="1">
        <f t="array" ref="X1087">IFERROR(_xlfn.IFS(OR(F1087="",LEFT(Methode_Keuze,4)="Geen"),"",AND(V1087&lt;&gt;"",F1087&lt;&gt;"Arbeidskosten"),ROUND(V1087*VLOOKUP(F1087,Tb_ProjectKosten[],MATCH(Tb_ProjectKosten[[#Headers],[Forfat_Percentage]],Tb_ProjectKosten[#Headers],0),0),2),AND(F1087="Arbeidskosten",G1087&lt;&gt;""),IFERROR(ROUND(V1087*VLOOKUP(G1087,Tb_KostenTypen[],3,0)*VLOOKUP(F1087,Tb_ProjectKosten[],MATCH(Tb_ProjectKosten[[#Headers],[Forfat_Percentage]],Tb_ProjectKosten[#Headers],0),0),2),""),V1087 &lt;=0,0),"")</f>
        <v/>
      </c>
      <c r="Y1087" s="262"/>
      <c r="Z1087" s="49"/>
      <c r="AA1087" s="37" t="str" cm="1">
        <f t="array" ref="AA1087">IFERROR(IF(INDEX(SubsidieTabel!$Q$1:$T$9,MATCH($F1087,SubsidieTabel!$Q$1:$Q$9,0),IFERROR(MATCH(Methode_Keuze,SubsidieTabel!$Q$1:$T$1,0),2))&lt;&gt;1=TRUE,"ja",""),"")</f>
        <v/>
      </c>
    </row>
    <row r="1088" spans="1:27" ht="15" customHeight="1" x14ac:dyDescent="0.25">
      <c r="A1088" s="87"/>
      <c r="B1088" s="219" t="str">
        <f>IF(A1088&lt;&gt;"",_xlfn.MAXIFS($B$1:B1087,$A$1:A1087,A1088)+1,"")</f>
        <v/>
      </c>
      <c r="C1088" s="50"/>
      <c r="D1088" s="50"/>
      <c r="E1088" s="50"/>
      <c r="F1088" s="50"/>
      <c r="G1088" s="283"/>
      <c r="H1088" s="296"/>
      <c r="I1088" s="295"/>
      <c r="J1088" s="295"/>
      <c r="K1088" s="202"/>
      <c r="L1088" s="202"/>
      <c r="M1088" s="91" t="str">
        <f>IFERROR(VLOOKUP(H1088,Lijsten!$H$1:$I$100,2,0),"")</f>
        <v/>
      </c>
      <c r="N1088" s="91" t="str" cm="1">
        <f t="array" ref="N1088">IFERROR(_xlfn.IFS(AND(LEFT(F1088,6)="Arbeid",RIGHT(F1088,3)&lt;&gt;"IKS"),IFERROR(VLOOKUP($G1088,Tb_KostenTypen[],2,0),"tarief"),RIGHT(F1088,3)="IKS","Uurtarief",LEFT(F1088,6)="Arbeid","Uurtarief",AND(LEFT(F1088,8)="Bijdrage",RIGHT(F1088,15)="(vrijwilligers)"),"Vast tarief"),"")</f>
        <v/>
      </c>
      <c r="O1088" s="92"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tarief",IF(LEFT(F1088,8)="Bijdrage",VLOOKUP($F1088,Tb_KostenTypen[],MATCH(Methode_Keuze,Tb_KostenTypen[#Headers],0),0),VLOOKUP($G1088,Lijsten!L:O,4,0))),""),"")</f>
        <v/>
      </c>
      <c r="P1088" s="92"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tarief",IF(LEFT(F1088,8)="Bijdrage",VLOOKUP($F1088,Tb_KostenTypen[],MATCH(Methode_Keuze,Tb_KostenTypen[#Headers],0),0),VLOOKUP($G1088,Lijsten!L:O,4,0))),""),"")</f>
        <v/>
      </c>
      <c r="Q1088" s="50"/>
      <c r="R1088" s="50"/>
      <c r="S1088" s="83"/>
      <c r="T1088" s="51"/>
      <c r="U1088" s="4" t="str" cm="1">
        <f t="array" ref="U1088">IF(AA1088&lt;&gt;"ja",_xlfn.IFNA(_xlfn.IFS(AND(O1088&lt;&gt;"",F1088&lt;&gt;"",RIGHT($N1088,6)="tarief"),O1088*Q1088,S1088&gt;0,IF(F1088&lt;&gt;"",S1088,"")),""),"")</f>
        <v/>
      </c>
      <c r="V1088" s="4" t="str" cm="1">
        <f t="array" ref="V1088">IF(AA1088&lt;&gt;"ja",_xlfn.IFNA(_xlfn.IFS(AND(P1088&lt;&gt;"",R1088&lt;&gt;"",RIGHT($N1088,6)="tarief"),P1088*R1088,T1088&gt;0,T1088),""),"")</f>
        <v/>
      </c>
      <c r="W1088" s="4" t="str" cm="1">
        <f t="array" ref="W1088">IFERROR(_xlfn.IFS(OR(F1088="",LEFT(Methode_Keuze,4)="Geen"),"",AND(U1088&lt;&gt;"",F1088&lt;&gt;"Arbeidskosten"),ROUND(U1088*VLOOKUP(F1088,Tb_ProjectKosten[],MATCH(Tb_ProjectKosten[[#Headers],[Forfat_Percentage]],Tb_ProjectKosten[#Headers],0),0),2),AND(F1088="Arbeidskosten",G1088&lt;&gt;""),IFERROR(ROUND(U1088*VLOOKUP(G1088,Tb_KostenTypen[],3,0)*VLOOKUP(F1088,Tb_ProjectKosten[],MATCH(Tb_ProjectKosten[[#Headers],[Forfat_Percentage]],Tb_ProjectKosten[#Headers],0),0),2),""),U1088 &lt;=0,0),"")</f>
        <v/>
      </c>
      <c r="X1088" s="4" t="str" cm="1">
        <f t="array" ref="X1088">IFERROR(_xlfn.IFS(OR(F1088="",LEFT(Methode_Keuze,4)="Geen"),"",AND(V1088&lt;&gt;"",F1088&lt;&gt;"Arbeidskosten"),ROUND(V1088*VLOOKUP(F1088,Tb_ProjectKosten[],MATCH(Tb_ProjectKosten[[#Headers],[Forfat_Percentage]],Tb_ProjectKosten[#Headers],0),0),2),AND(F1088="Arbeidskosten",G1088&lt;&gt;""),IFERROR(ROUND(V1088*VLOOKUP(G1088,Tb_KostenTypen[],3,0)*VLOOKUP(F1088,Tb_ProjectKosten[],MATCH(Tb_ProjectKosten[[#Headers],[Forfat_Percentage]],Tb_ProjectKosten[#Headers],0),0),2),""),V1088 &lt;=0,0),"")</f>
        <v/>
      </c>
      <c r="Y1088" s="262"/>
      <c r="Z1088" s="49"/>
      <c r="AA1088" s="37" t="str" cm="1">
        <f t="array" ref="AA1088">IFERROR(IF(INDEX(SubsidieTabel!$Q$1:$T$9,MATCH($F1088,SubsidieTabel!$Q$1:$Q$9,0),IFERROR(MATCH(Methode_Keuze,SubsidieTabel!$Q$1:$T$1,0),2))&lt;&gt;1=TRUE,"ja",""),"")</f>
        <v/>
      </c>
    </row>
    <row r="1089" spans="1:27" ht="15" customHeight="1" x14ac:dyDescent="0.25">
      <c r="A1089" s="87"/>
      <c r="B1089" s="219" t="str">
        <f>IF(A1089&lt;&gt;"",_xlfn.MAXIFS($B$1:B1088,$A$1:A1088,A1089)+1,"")</f>
        <v/>
      </c>
      <c r="C1089" s="50"/>
      <c r="D1089" s="50"/>
      <c r="E1089" s="50"/>
      <c r="F1089" s="50"/>
      <c r="G1089" s="283"/>
      <c r="H1089" s="296"/>
      <c r="I1089" s="295"/>
      <c r="J1089" s="295"/>
      <c r="K1089" s="202"/>
      <c r="L1089" s="202"/>
      <c r="M1089" s="91" t="str">
        <f>IFERROR(VLOOKUP(H1089,Lijsten!$H$1:$I$100,2,0),"")</f>
        <v/>
      </c>
      <c r="N1089" s="91" t="str" cm="1">
        <f t="array" ref="N1089">IFERROR(_xlfn.IFS(AND(LEFT(F1089,6)="Arbeid",RIGHT(F1089,3)&lt;&gt;"IKS"),IFERROR(VLOOKUP($G1089,Tb_KostenTypen[],2,0),"tarief"),RIGHT(F1089,3)="IKS","Uurtarief",LEFT(F1089,6)="Arbeid","Uurtarief",AND(LEFT(F1089,8)="Bijdrage",RIGHT(F1089,15)="(vrijwilligers)"),"Vast tarief"),"")</f>
        <v/>
      </c>
      <c r="O1089" s="92"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tarief",IF(LEFT(F1089,8)="Bijdrage",VLOOKUP($F1089,Tb_KostenTypen[],MATCH(Methode_Keuze,Tb_KostenTypen[#Headers],0),0),VLOOKUP($G1089,Lijsten!L:O,4,0))),""),"")</f>
        <v/>
      </c>
      <c r="P1089" s="92"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tarief",IF(LEFT(F1089,8)="Bijdrage",VLOOKUP($F1089,Tb_KostenTypen[],MATCH(Methode_Keuze,Tb_KostenTypen[#Headers],0),0),VLOOKUP($G1089,Lijsten!L:O,4,0))),""),"")</f>
        <v/>
      </c>
      <c r="Q1089" s="50"/>
      <c r="R1089" s="50"/>
      <c r="S1089" s="83"/>
      <c r="T1089" s="51"/>
      <c r="U1089" s="4" t="str" cm="1">
        <f t="array" ref="U1089">IF(AA1089&lt;&gt;"ja",_xlfn.IFNA(_xlfn.IFS(AND(O1089&lt;&gt;"",F1089&lt;&gt;"",RIGHT($N1089,6)="tarief"),O1089*Q1089,S1089&gt;0,IF(F1089&lt;&gt;"",S1089,"")),""),"")</f>
        <v/>
      </c>
      <c r="V1089" s="4" t="str" cm="1">
        <f t="array" ref="V1089">IF(AA1089&lt;&gt;"ja",_xlfn.IFNA(_xlfn.IFS(AND(P1089&lt;&gt;"",R1089&lt;&gt;"",RIGHT($N1089,6)="tarief"),P1089*R1089,T1089&gt;0,T1089),""),"")</f>
        <v/>
      </c>
      <c r="W1089" s="4" t="str" cm="1">
        <f t="array" ref="W1089">IFERROR(_xlfn.IFS(OR(F1089="",LEFT(Methode_Keuze,4)="Geen"),"",AND(U1089&lt;&gt;"",F1089&lt;&gt;"Arbeidskosten"),ROUND(U1089*VLOOKUP(F1089,Tb_ProjectKosten[],MATCH(Tb_ProjectKosten[[#Headers],[Forfat_Percentage]],Tb_ProjectKosten[#Headers],0),0),2),AND(F1089="Arbeidskosten",G1089&lt;&gt;""),IFERROR(ROUND(U1089*VLOOKUP(G1089,Tb_KostenTypen[],3,0)*VLOOKUP(F1089,Tb_ProjectKosten[],MATCH(Tb_ProjectKosten[[#Headers],[Forfat_Percentage]],Tb_ProjectKosten[#Headers],0),0),2),""),U1089 &lt;=0,0),"")</f>
        <v/>
      </c>
      <c r="X1089" s="4" t="str" cm="1">
        <f t="array" ref="X1089">IFERROR(_xlfn.IFS(OR(F1089="",LEFT(Methode_Keuze,4)="Geen"),"",AND(V1089&lt;&gt;"",F1089&lt;&gt;"Arbeidskosten"),ROUND(V1089*VLOOKUP(F1089,Tb_ProjectKosten[],MATCH(Tb_ProjectKosten[[#Headers],[Forfat_Percentage]],Tb_ProjectKosten[#Headers],0),0),2),AND(F1089="Arbeidskosten",G1089&lt;&gt;""),IFERROR(ROUND(V1089*VLOOKUP(G1089,Tb_KostenTypen[],3,0)*VLOOKUP(F1089,Tb_ProjectKosten[],MATCH(Tb_ProjectKosten[[#Headers],[Forfat_Percentage]],Tb_ProjectKosten[#Headers],0),0),2),""),V1089 &lt;=0,0),"")</f>
        <v/>
      </c>
      <c r="Y1089" s="262"/>
      <c r="Z1089" s="49"/>
      <c r="AA1089" s="37" t="str" cm="1">
        <f t="array" ref="AA1089">IFERROR(IF(INDEX(SubsidieTabel!$Q$1:$T$9,MATCH($F1089,SubsidieTabel!$Q$1:$Q$9,0),IFERROR(MATCH(Methode_Keuze,SubsidieTabel!$Q$1:$T$1,0),2))&lt;&gt;1=TRUE,"ja",""),"")</f>
        <v/>
      </c>
    </row>
    <row r="1090" spans="1:27" ht="15" customHeight="1" x14ac:dyDescent="0.25">
      <c r="A1090" s="87"/>
      <c r="B1090" s="219" t="str">
        <f>IF(A1090&lt;&gt;"",_xlfn.MAXIFS($B$1:B1089,$A$1:A1089,A1090)+1,"")</f>
        <v/>
      </c>
      <c r="C1090" s="50"/>
      <c r="D1090" s="50"/>
      <c r="E1090" s="50"/>
      <c r="F1090" s="50"/>
      <c r="G1090" s="283"/>
      <c r="H1090" s="296"/>
      <c r="I1090" s="295"/>
      <c r="J1090" s="295"/>
      <c r="K1090" s="202"/>
      <c r="L1090" s="202"/>
      <c r="M1090" s="91" t="str">
        <f>IFERROR(VLOOKUP(H1090,Lijsten!$H$1:$I$100,2,0),"")</f>
        <v/>
      </c>
      <c r="N1090" s="91" t="str" cm="1">
        <f t="array" ref="N1090">IFERROR(_xlfn.IFS(AND(LEFT(F1090,6)="Arbeid",RIGHT(F1090,3)&lt;&gt;"IKS"),IFERROR(VLOOKUP($G1090,Tb_KostenTypen[],2,0),"tarief"),RIGHT(F1090,3)="IKS","Uurtarief",LEFT(F1090,6)="Arbeid","Uurtarief",AND(LEFT(F1090,8)="Bijdrage",RIGHT(F1090,15)="(vrijwilligers)"),"Vast tarief"),"")</f>
        <v/>
      </c>
      <c r="O1090" s="92"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tarief",IF(LEFT(F1090,8)="Bijdrage",VLOOKUP($F1090,Tb_KostenTypen[],MATCH(Methode_Keuze,Tb_KostenTypen[#Headers],0),0),VLOOKUP($G1090,Lijsten!L:O,4,0))),""),"")</f>
        <v/>
      </c>
      <c r="P1090" s="92"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tarief",IF(LEFT(F1090,8)="Bijdrage",VLOOKUP($F1090,Tb_KostenTypen[],MATCH(Methode_Keuze,Tb_KostenTypen[#Headers],0),0),VLOOKUP($G1090,Lijsten!L:O,4,0))),""),"")</f>
        <v/>
      </c>
      <c r="Q1090" s="50"/>
      <c r="R1090" s="50"/>
      <c r="S1090" s="83"/>
      <c r="T1090" s="51"/>
      <c r="U1090" s="4" t="str" cm="1">
        <f t="array" ref="U1090">IF(AA1090&lt;&gt;"ja",_xlfn.IFNA(_xlfn.IFS(AND(O1090&lt;&gt;"",F1090&lt;&gt;"",RIGHT($N1090,6)="tarief"),O1090*Q1090,S1090&gt;0,IF(F1090&lt;&gt;"",S1090,"")),""),"")</f>
        <v/>
      </c>
      <c r="V1090" s="4" t="str" cm="1">
        <f t="array" ref="V1090">IF(AA1090&lt;&gt;"ja",_xlfn.IFNA(_xlfn.IFS(AND(P1090&lt;&gt;"",R1090&lt;&gt;"",RIGHT($N1090,6)="tarief"),P1090*R1090,T1090&gt;0,T1090),""),"")</f>
        <v/>
      </c>
      <c r="W1090" s="4" t="str" cm="1">
        <f t="array" ref="W1090">IFERROR(_xlfn.IFS(OR(F1090="",LEFT(Methode_Keuze,4)="Geen"),"",AND(U1090&lt;&gt;"",F1090&lt;&gt;"Arbeidskosten"),ROUND(U1090*VLOOKUP(F1090,Tb_ProjectKosten[],MATCH(Tb_ProjectKosten[[#Headers],[Forfat_Percentage]],Tb_ProjectKosten[#Headers],0),0),2),AND(F1090="Arbeidskosten",G1090&lt;&gt;""),IFERROR(ROUND(U1090*VLOOKUP(G1090,Tb_KostenTypen[],3,0)*VLOOKUP(F1090,Tb_ProjectKosten[],MATCH(Tb_ProjectKosten[[#Headers],[Forfat_Percentage]],Tb_ProjectKosten[#Headers],0),0),2),""),U1090 &lt;=0,0),"")</f>
        <v/>
      </c>
      <c r="X1090" s="4" t="str" cm="1">
        <f t="array" ref="X1090">IFERROR(_xlfn.IFS(OR(F1090="",LEFT(Methode_Keuze,4)="Geen"),"",AND(V1090&lt;&gt;"",F1090&lt;&gt;"Arbeidskosten"),ROUND(V1090*VLOOKUP(F1090,Tb_ProjectKosten[],MATCH(Tb_ProjectKosten[[#Headers],[Forfat_Percentage]],Tb_ProjectKosten[#Headers],0),0),2),AND(F1090="Arbeidskosten",G1090&lt;&gt;""),IFERROR(ROUND(V1090*VLOOKUP(G1090,Tb_KostenTypen[],3,0)*VLOOKUP(F1090,Tb_ProjectKosten[],MATCH(Tb_ProjectKosten[[#Headers],[Forfat_Percentage]],Tb_ProjectKosten[#Headers],0),0),2),""),V1090 &lt;=0,0),"")</f>
        <v/>
      </c>
      <c r="Y1090" s="262"/>
      <c r="Z1090" s="49"/>
      <c r="AA1090" s="37" t="str" cm="1">
        <f t="array" ref="AA1090">IFERROR(IF(INDEX(SubsidieTabel!$Q$1:$T$9,MATCH($F1090,SubsidieTabel!$Q$1:$Q$9,0),IFERROR(MATCH(Methode_Keuze,SubsidieTabel!$Q$1:$T$1,0),2))&lt;&gt;1=TRUE,"ja",""),"")</f>
        <v/>
      </c>
    </row>
    <row r="1091" spans="1:27" ht="15" customHeight="1" x14ac:dyDescent="0.25">
      <c r="A1091" s="87"/>
      <c r="B1091" s="219" t="str">
        <f>IF(A1091&lt;&gt;"",_xlfn.MAXIFS($B$1:B1090,$A$1:A1090,A1091)+1,"")</f>
        <v/>
      </c>
      <c r="C1091" s="50"/>
      <c r="D1091" s="50"/>
      <c r="E1091" s="50"/>
      <c r="F1091" s="50"/>
      <c r="G1091" s="283"/>
      <c r="H1091" s="296"/>
      <c r="I1091" s="295"/>
      <c r="J1091" s="295"/>
      <c r="K1091" s="202"/>
      <c r="L1091" s="202"/>
      <c r="M1091" s="91" t="str">
        <f>IFERROR(VLOOKUP(H1091,Lijsten!$H$1:$I$100,2,0),"")</f>
        <v/>
      </c>
      <c r="N1091" s="91" t="str" cm="1">
        <f t="array" ref="N1091">IFERROR(_xlfn.IFS(AND(LEFT(F1091,6)="Arbeid",RIGHT(F1091,3)&lt;&gt;"IKS"),IFERROR(VLOOKUP($G1091,Tb_KostenTypen[],2,0),"tarief"),RIGHT(F1091,3)="IKS","Uurtarief",LEFT(F1091,6)="Arbeid","Uurtarief",AND(LEFT(F1091,8)="Bijdrage",RIGHT(F1091,15)="(vrijwilligers)"),"Vast tarief"),"")</f>
        <v/>
      </c>
      <c r="O1091" s="92"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tarief",IF(LEFT(F1091,8)="Bijdrage",VLOOKUP($F1091,Tb_KostenTypen[],MATCH(Methode_Keuze,Tb_KostenTypen[#Headers],0),0),VLOOKUP($G1091,Lijsten!L:O,4,0))),""),"")</f>
        <v/>
      </c>
      <c r="P1091" s="92"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tarief",IF(LEFT(F1091,8)="Bijdrage",VLOOKUP($F1091,Tb_KostenTypen[],MATCH(Methode_Keuze,Tb_KostenTypen[#Headers],0),0),VLOOKUP($G1091,Lijsten!L:O,4,0))),""),"")</f>
        <v/>
      </c>
      <c r="Q1091" s="50"/>
      <c r="R1091" s="50"/>
      <c r="S1091" s="83"/>
      <c r="T1091" s="51"/>
      <c r="U1091" s="4" t="str" cm="1">
        <f t="array" ref="U1091">IF(AA1091&lt;&gt;"ja",_xlfn.IFNA(_xlfn.IFS(AND(O1091&lt;&gt;"",F1091&lt;&gt;"",RIGHT($N1091,6)="tarief"),O1091*Q1091,S1091&gt;0,IF(F1091&lt;&gt;"",S1091,"")),""),"")</f>
        <v/>
      </c>
      <c r="V1091" s="4" t="str" cm="1">
        <f t="array" ref="V1091">IF(AA1091&lt;&gt;"ja",_xlfn.IFNA(_xlfn.IFS(AND(P1091&lt;&gt;"",R1091&lt;&gt;"",RIGHT($N1091,6)="tarief"),P1091*R1091,T1091&gt;0,T1091),""),"")</f>
        <v/>
      </c>
      <c r="W1091" s="4" t="str" cm="1">
        <f t="array" ref="W1091">IFERROR(_xlfn.IFS(OR(F1091="",LEFT(Methode_Keuze,4)="Geen"),"",AND(U1091&lt;&gt;"",F1091&lt;&gt;"Arbeidskosten"),ROUND(U1091*VLOOKUP(F1091,Tb_ProjectKosten[],MATCH(Tb_ProjectKosten[[#Headers],[Forfat_Percentage]],Tb_ProjectKosten[#Headers],0),0),2),AND(F1091="Arbeidskosten",G1091&lt;&gt;""),IFERROR(ROUND(U1091*VLOOKUP(G1091,Tb_KostenTypen[],3,0)*VLOOKUP(F1091,Tb_ProjectKosten[],MATCH(Tb_ProjectKosten[[#Headers],[Forfat_Percentage]],Tb_ProjectKosten[#Headers],0),0),2),""),U1091 &lt;=0,0),"")</f>
        <v/>
      </c>
      <c r="X1091" s="4" t="str" cm="1">
        <f t="array" ref="X1091">IFERROR(_xlfn.IFS(OR(F1091="",LEFT(Methode_Keuze,4)="Geen"),"",AND(V1091&lt;&gt;"",F1091&lt;&gt;"Arbeidskosten"),ROUND(V1091*VLOOKUP(F1091,Tb_ProjectKosten[],MATCH(Tb_ProjectKosten[[#Headers],[Forfat_Percentage]],Tb_ProjectKosten[#Headers],0),0),2),AND(F1091="Arbeidskosten",G1091&lt;&gt;""),IFERROR(ROUND(V1091*VLOOKUP(G1091,Tb_KostenTypen[],3,0)*VLOOKUP(F1091,Tb_ProjectKosten[],MATCH(Tb_ProjectKosten[[#Headers],[Forfat_Percentage]],Tb_ProjectKosten[#Headers],0),0),2),""),V1091 &lt;=0,0),"")</f>
        <v/>
      </c>
      <c r="Y1091" s="262"/>
      <c r="Z1091" s="49"/>
      <c r="AA1091" s="37" t="str" cm="1">
        <f t="array" ref="AA1091">IFERROR(IF(INDEX(SubsidieTabel!$Q$1:$T$9,MATCH($F1091,SubsidieTabel!$Q$1:$Q$9,0),IFERROR(MATCH(Methode_Keuze,SubsidieTabel!$Q$1:$T$1,0),2))&lt;&gt;1=TRUE,"ja",""),"")</f>
        <v/>
      </c>
    </row>
    <row r="1092" spans="1:27" ht="15" customHeight="1" x14ac:dyDescent="0.25">
      <c r="A1092" s="87"/>
      <c r="B1092" s="219" t="str">
        <f>IF(A1092&lt;&gt;"",_xlfn.MAXIFS($B$1:B1091,$A$1:A1091,A1092)+1,"")</f>
        <v/>
      </c>
      <c r="C1092" s="50"/>
      <c r="D1092" s="50"/>
      <c r="E1092" s="50"/>
      <c r="F1092" s="50"/>
      <c r="G1092" s="283"/>
      <c r="H1092" s="296"/>
      <c r="I1092" s="295"/>
      <c r="J1092" s="295"/>
      <c r="K1092" s="202"/>
      <c r="L1092" s="202"/>
      <c r="M1092" s="91" t="str">
        <f>IFERROR(VLOOKUP(H1092,Lijsten!$H$1:$I$100,2,0),"")</f>
        <v/>
      </c>
      <c r="N1092" s="91" t="str" cm="1">
        <f t="array" ref="N1092">IFERROR(_xlfn.IFS(AND(LEFT(F1092,6)="Arbeid",RIGHT(F1092,3)&lt;&gt;"IKS"),IFERROR(VLOOKUP($G1092,Tb_KostenTypen[],2,0),"tarief"),RIGHT(F1092,3)="IKS","Uurtarief",LEFT(F1092,6)="Arbeid","Uurtarief",AND(LEFT(F1092,8)="Bijdrage",RIGHT(F1092,15)="(vrijwilligers)"),"Vast tarief"),"")</f>
        <v/>
      </c>
      <c r="O1092" s="92"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tarief",IF(LEFT(F1092,8)="Bijdrage",VLOOKUP($F1092,Tb_KostenTypen[],MATCH(Methode_Keuze,Tb_KostenTypen[#Headers],0),0),VLOOKUP($G1092,Lijsten!L:O,4,0))),""),"")</f>
        <v/>
      </c>
      <c r="P1092" s="92"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tarief",IF(LEFT(F1092,8)="Bijdrage",VLOOKUP($F1092,Tb_KostenTypen[],MATCH(Methode_Keuze,Tb_KostenTypen[#Headers],0),0),VLOOKUP($G1092,Lijsten!L:O,4,0))),""),"")</f>
        <v/>
      </c>
      <c r="Q1092" s="50"/>
      <c r="R1092" s="50"/>
      <c r="S1092" s="83"/>
      <c r="T1092" s="51"/>
      <c r="U1092" s="4" t="str" cm="1">
        <f t="array" ref="U1092">IF(AA1092&lt;&gt;"ja",_xlfn.IFNA(_xlfn.IFS(AND(O1092&lt;&gt;"",F1092&lt;&gt;"",RIGHT($N1092,6)="tarief"),O1092*Q1092,S1092&gt;0,IF(F1092&lt;&gt;"",S1092,"")),""),"")</f>
        <v/>
      </c>
      <c r="V1092" s="4" t="str" cm="1">
        <f t="array" ref="V1092">IF(AA1092&lt;&gt;"ja",_xlfn.IFNA(_xlfn.IFS(AND(P1092&lt;&gt;"",R1092&lt;&gt;"",RIGHT($N1092,6)="tarief"),P1092*R1092,T1092&gt;0,T1092),""),"")</f>
        <v/>
      </c>
      <c r="W1092" s="4" t="str" cm="1">
        <f t="array" ref="W1092">IFERROR(_xlfn.IFS(OR(F1092="",LEFT(Methode_Keuze,4)="Geen"),"",AND(U1092&lt;&gt;"",F1092&lt;&gt;"Arbeidskosten"),ROUND(U1092*VLOOKUP(F1092,Tb_ProjectKosten[],MATCH(Tb_ProjectKosten[[#Headers],[Forfat_Percentage]],Tb_ProjectKosten[#Headers],0),0),2),AND(F1092="Arbeidskosten",G1092&lt;&gt;""),IFERROR(ROUND(U1092*VLOOKUP(G1092,Tb_KostenTypen[],3,0)*VLOOKUP(F1092,Tb_ProjectKosten[],MATCH(Tb_ProjectKosten[[#Headers],[Forfat_Percentage]],Tb_ProjectKosten[#Headers],0),0),2),""),U1092 &lt;=0,0),"")</f>
        <v/>
      </c>
      <c r="X1092" s="4" t="str" cm="1">
        <f t="array" ref="X1092">IFERROR(_xlfn.IFS(OR(F1092="",LEFT(Methode_Keuze,4)="Geen"),"",AND(V1092&lt;&gt;"",F1092&lt;&gt;"Arbeidskosten"),ROUND(V1092*VLOOKUP(F1092,Tb_ProjectKosten[],MATCH(Tb_ProjectKosten[[#Headers],[Forfat_Percentage]],Tb_ProjectKosten[#Headers],0),0),2),AND(F1092="Arbeidskosten",G1092&lt;&gt;""),IFERROR(ROUND(V1092*VLOOKUP(G1092,Tb_KostenTypen[],3,0)*VLOOKUP(F1092,Tb_ProjectKosten[],MATCH(Tb_ProjectKosten[[#Headers],[Forfat_Percentage]],Tb_ProjectKosten[#Headers],0),0),2),""),V1092 &lt;=0,0),"")</f>
        <v/>
      </c>
      <c r="Y1092" s="262"/>
      <c r="Z1092" s="49"/>
      <c r="AA1092" s="37" t="str" cm="1">
        <f t="array" ref="AA1092">IFERROR(IF(INDEX(SubsidieTabel!$Q$1:$T$9,MATCH($F1092,SubsidieTabel!$Q$1:$Q$9,0),IFERROR(MATCH(Methode_Keuze,SubsidieTabel!$Q$1:$T$1,0),2))&lt;&gt;1=TRUE,"ja",""),"")</f>
        <v/>
      </c>
    </row>
    <row r="1093" spans="1:27" ht="15" customHeight="1" x14ac:dyDescent="0.25">
      <c r="A1093" s="87"/>
      <c r="B1093" s="219" t="str">
        <f>IF(A1093&lt;&gt;"",_xlfn.MAXIFS($B$1:B1092,$A$1:A1092,A1093)+1,"")</f>
        <v/>
      </c>
      <c r="C1093" s="50"/>
      <c r="D1093" s="50"/>
      <c r="E1093" s="50"/>
      <c r="F1093" s="50"/>
      <c r="G1093" s="283"/>
      <c r="H1093" s="296"/>
      <c r="I1093" s="295"/>
      <c r="J1093" s="295"/>
      <c r="K1093" s="202"/>
      <c r="L1093" s="202"/>
      <c r="M1093" s="91" t="str">
        <f>IFERROR(VLOOKUP(H1093,Lijsten!$H$1:$I$100,2,0),"")</f>
        <v/>
      </c>
      <c r="N1093" s="91" t="str" cm="1">
        <f t="array" ref="N1093">IFERROR(_xlfn.IFS(AND(LEFT(F1093,6)="Arbeid",RIGHT(F1093,3)&lt;&gt;"IKS"),IFERROR(VLOOKUP($G1093,Tb_KostenTypen[],2,0),"tarief"),RIGHT(F1093,3)="IKS","Uurtarief",LEFT(F1093,6)="Arbeid","Uurtarief",AND(LEFT(F1093,8)="Bijdrage",RIGHT(F1093,15)="(vrijwilligers)"),"Vast tarief"),"")</f>
        <v/>
      </c>
      <c r="O1093" s="92"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tarief",IF(LEFT(F1093,8)="Bijdrage",VLOOKUP($F1093,Tb_KostenTypen[],MATCH(Methode_Keuze,Tb_KostenTypen[#Headers],0),0),VLOOKUP($G1093,Lijsten!L:O,4,0))),""),"")</f>
        <v/>
      </c>
      <c r="P1093" s="92"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tarief",IF(LEFT(F1093,8)="Bijdrage",VLOOKUP($F1093,Tb_KostenTypen[],MATCH(Methode_Keuze,Tb_KostenTypen[#Headers],0),0),VLOOKUP($G1093,Lijsten!L:O,4,0))),""),"")</f>
        <v/>
      </c>
      <c r="Q1093" s="50"/>
      <c r="R1093" s="50"/>
      <c r="S1093" s="83"/>
      <c r="T1093" s="51"/>
      <c r="U1093" s="4" t="str" cm="1">
        <f t="array" ref="U1093">IF(AA1093&lt;&gt;"ja",_xlfn.IFNA(_xlfn.IFS(AND(O1093&lt;&gt;"",F1093&lt;&gt;"",RIGHT($N1093,6)="tarief"),O1093*Q1093,S1093&gt;0,IF(F1093&lt;&gt;"",S1093,"")),""),"")</f>
        <v/>
      </c>
      <c r="V1093" s="4" t="str" cm="1">
        <f t="array" ref="V1093">IF(AA1093&lt;&gt;"ja",_xlfn.IFNA(_xlfn.IFS(AND(P1093&lt;&gt;"",R1093&lt;&gt;"",RIGHT($N1093,6)="tarief"),P1093*R1093,T1093&gt;0,T1093),""),"")</f>
        <v/>
      </c>
      <c r="W1093" s="4" t="str" cm="1">
        <f t="array" ref="W1093">IFERROR(_xlfn.IFS(OR(F1093="",LEFT(Methode_Keuze,4)="Geen"),"",AND(U1093&lt;&gt;"",F1093&lt;&gt;"Arbeidskosten"),ROUND(U1093*VLOOKUP(F1093,Tb_ProjectKosten[],MATCH(Tb_ProjectKosten[[#Headers],[Forfat_Percentage]],Tb_ProjectKosten[#Headers],0),0),2),AND(F1093="Arbeidskosten",G1093&lt;&gt;""),IFERROR(ROUND(U1093*VLOOKUP(G1093,Tb_KostenTypen[],3,0)*VLOOKUP(F1093,Tb_ProjectKosten[],MATCH(Tb_ProjectKosten[[#Headers],[Forfat_Percentage]],Tb_ProjectKosten[#Headers],0),0),2),""),U1093 &lt;=0,0),"")</f>
        <v/>
      </c>
      <c r="X1093" s="4" t="str" cm="1">
        <f t="array" ref="X1093">IFERROR(_xlfn.IFS(OR(F1093="",LEFT(Methode_Keuze,4)="Geen"),"",AND(V1093&lt;&gt;"",F1093&lt;&gt;"Arbeidskosten"),ROUND(V1093*VLOOKUP(F1093,Tb_ProjectKosten[],MATCH(Tb_ProjectKosten[[#Headers],[Forfat_Percentage]],Tb_ProjectKosten[#Headers],0),0),2),AND(F1093="Arbeidskosten",G1093&lt;&gt;""),IFERROR(ROUND(V1093*VLOOKUP(G1093,Tb_KostenTypen[],3,0)*VLOOKUP(F1093,Tb_ProjectKosten[],MATCH(Tb_ProjectKosten[[#Headers],[Forfat_Percentage]],Tb_ProjectKosten[#Headers],0),0),2),""),V1093 &lt;=0,0),"")</f>
        <v/>
      </c>
      <c r="Y1093" s="262"/>
      <c r="Z1093" s="49"/>
      <c r="AA1093" s="37" t="str" cm="1">
        <f t="array" ref="AA1093">IFERROR(IF(INDEX(SubsidieTabel!$Q$1:$T$9,MATCH($F1093,SubsidieTabel!$Q$1:$Q$9,0),IFERROR(MATCH(Methode_Keuze,SubsidieTabel!$Q$1:$T$1,0),2))&lt;&gt;1=TRUE,"ja",""),"")</f>
        <v/>
      </c>
    </row>
    <row r="1094" spans="1:27" ht="15" customHeight="1" x14ac:dyDescent="0.25">
      <c r="A1094" s="87"/>
      <c r="B1094" s="219" t="str">
        <f>IF(A1094&lt;&gt;"",_xlfn.MAXIFS($B$1:B1093,$A$1:A1093,A1094)+1,"")</f>
        <v/>
      </c>
      <c r="C1094" s="50"/>
      <c r="D1094" s="50"/>
      <c r="E1094" s="50"/>
      <c r="F1094" s="50"/>
      <c r="G1094" s="283"/>
      <c r="H1094" s="296"/>
      <c r="I1094" s="295"/>
      <c r="J1094" s="295"/>
      <c r="K1094" s="202"/>
      <c r="L1094" s="202"/>
      <c r="M1094" s="91" t="str">
        <f>IFERROR(VLOOKUP(H1094,Lijsten!$H$1:$I$100,2,0),"")</f>
        <v/>
      </c>
      <c r="N1094" s="91" t="str" cm="1">
        <f t="array" ref="N1094">IFERROR(_xlfn.IFS(AND(LEFT(F1094,6)="Arbeid",RIGHT(F1094,3)&lt;&gt;"IKS"),IFERROR(VLOOKUP($G1094,Tb_KostenTypen[],2,0),"tarief"),RIGHT(F1094,3)="IKS","Uurtarief",LEFT(F1094,6)="Arbeid","Uurtarief",AND(LEFT(F1094,8)="Bijdrage",RIGHT(F1094,15)="(vrijwilligers)"),"Vast tarief"),"")</f>
        <v/>
      </c>
      <c r="O1094" s="92"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tarief",IF(LEFT(F1094,8)="Bijdrage",VLOOKUP($F1094,Tb_KostenTypen[],MATCH(Methode_Keuze,Tb_KostenTypen[#Headers],0),0),VLOOKUP($G1094,Lijsten!L:O,4,0))),""),"")</f>
        <v/>
      </c>
      <c r="P1094" s="92"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tarief",IF(LEFT(F1094,8)="Bijdrage",VLOOKUP($F1094,Tb_KostenTypen[],MATCH(Methode_Keuze,Tb_KostenTypen[#Headers],0),0),VLOOKUP($G1094,Lijsten!L:O,4,0))),""),"")</f>
        <v/>
      </c>
      <c r="Q1094" s="50"/>
      <c r="R1094" s="50"/>
      <c r="S1094" s="83"/>
      <c r="T1094" s="51"/>
      <c r="U1094" s="4" t="str" cm="1">
        <f t="array" ref="U1094">IF(AA1094&lt;&gt;"ja",_xlfn.IFNA(_xlfn.IFS(AND(O1094&lt;&gt;"",F1094&lt;&gt;"",RIGHT($N1094,6)="tarief"),O1094*Q1094,S1094&gt;0,IF(F1094&lt;&gt;"",S1094,"")),""),"")</f>
        <v/>
      </c>
      <c r="V1094" s="4" t="str" cm="1">
        <f t="array" ref="V1094">IF(AA1094&lt;&gt;"ja",_xlfn.IFNA(_xlfn.IFS(AND(P1094&lt;&gt;"",R1094&lt;&gt;"",RIGHT($N1094,6)="tarief"),P1094*R1094,T1094&gt;0,T1094),""),"")</f>
        <v/>
      </c>
      <c r="W1094" s="4" t="str" cm="1">
        <f t="array" ref="W1094">IFERROR(_xlfn.IFS(OR(F1094="",LEFT(Methode_Keuze,4)="Geen"),"",AND(U1094&lt;&gt;"",F1094&lt;&gt;"Arbeidskosten"),ROUND(U1094*VLOOKUP(F1094,Tb_ProjectKosten[],MATCH(Tb_ProjectKosten[[#Headers],[Forfat_Percentage]],Tb_ProjectKosten[#Headers],0),0),2),AND(F1094="Arbeidskosten",G1094&lt;&gt;""),IFERROR(ROUND(U1094*VLOOKUP(G1094,Tb_KostenTypen[],3,0)*VLOOKUP(F1094,Tb_ProjectKosten[],MATCH(Tb_ProjectKosten[[#Headers],[Forfat_Percentage]],Tb_ProjectKosten[#Headers],0),0),2),""),U1094 &lt;=0,0),"")</f>
        <v/>
      </c>
      <c r="X1094" s="4" t="str" cm="1">
        <f t="array" ref="X1094">IFERROR(_xlfn.IFS(OR(F1094="",LEFT(Methode_Keuze,4)="Geen"),"",AND(V1094&lt;&gt;"",F1094&lt;&gt;"Arbeidskosten"),ROUND(V1094*VLOOKUP(F1094,Tb_ProjectKosten[],MATCH(Tb_ProjectKosten[[#Headers],[Forfat_Percentage]],Tb_ProjectKosten[#Headers],0),0),2),AND(F1094="Arbeidskosten",G1094&lt;&gt;""),IFERROR(ROUND(V1094*VLOOKUP(G1094,Tb_KostenTypen[],3,0)*VLOOKUP(F1094,Tb_ProjectKosten[],MATCH(Tb_ProjectKosten[[#Headers],[Forfat_Percentage]],Tb_ProjectKosten[#Headers],0),0),2),""),V1094 &lt;=0,0),"")</f>
        <v/>
      </c>
      <c r="Y1094" s="262"/>
      <c r="Z1094" s="49"/>
      <c r="AA1094" s="37" t="str" cm="1">
        <f t="array" ref="AA1094">IFERROR(IF(INDEX(SubsidieTabel!$Q$1:$T$9,MATCH($F1094,SubsidieTabel!$Q$1:$Q$9,0),IFERROR(MATCH(Methode_Keuze,SubsidieTabel!$Q$1:$T$1,0),2))&lt;&gt;1=TRUE,"ja",""),"")</f>
        <v/>
      </c>
    </row>
    <row r="1095" spans="1:27" ht="15" customHeight="1" x14ac:dyDescent="0.25">
      <c r="A1095" s="87"/>
      <c r="B1095" s="219" t="str">
        <f>IF(A1095&lt;&gt;"",_xlfn.MAXIFS($B$1:B1094,$A$1:A1094,A1095)+1,"")</f>
        <v/>
      </c>
      <c r="C1095" s="50"/>
      <c r="D1095" s="50"/>
      <c r="E1095" s="50"/>
      <c r="F1095" s="50"/>
      <c r="G1095" s="283"/>
      <c r="H1095" s="296"/>
      <c r="I1095" s="295"/>
      <c r="J1095" s="295"/>
      <c r="K1095" s="202"/>
      <c r="L1095" s="202"/>
      <c r="M1095" s="91" t="str">
        <f>IFERROR(VLOOKUP(H1095,Lijsten!$H$1:$I$100,2,0),"")</f>
        <v/>
      </c>
      <c r="N1095" s="91" t="str" cm="1">
        <f t="array" ref="N1095">IFERROR(_xlfn.IFS(AND(LEFT(F1095,6)="Arbeid",RIGHT(F1095,3)&lt;&gt;"IKS"),IFERROR(VLOOKUP($G1095,Tb_KostenTypen[],2,0),"tarief"),RIGHT(F1095,3)="IKS","Uurtarief",LEFT(F1095,6)="Arbeid","Uurtarief",AND(LEFT(F1095,8)="Bijdrage",RIGHT(F1095,15)="(vrijwilligers)"),"Vast tarief"),"")</f>
        <v/>
      </c>
      <c r="O1095" s="92"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tarief",IF(LEFT(F1095,8)="Bijdrage",VLOOKUP($F1095,Tb_KostenTypen[],MATCH(Methode_Keuze,Tb_KostenTypen[#Headers],0),0),VLOOKUP($G1095,Lijsten!L:O,4,0))),""),"")</f>
        <v/>
      </c>
      <c r="P1095" s="92"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tarief",IF(LEFT(F1095,8)="Bijdrage",VLOOKUP($F1095,Tb_KostenTypen[],MATCH(Methode_Keuze,Tb_KostenTypen[#Headers],0),0),VLOOKUP($G1095,Lijsten!L:O,4,0))),""),"")</f>
        <v/>
      </c>
      <c r="Q1095" s="50"/>
      <c r="R1095" s="50"/>
      <c r="S1095" s="83"/>
      <c r="T1095" s="51"/>
      <c r="U1095" s="4" t="str" cm="1">
        <f t="array" ref="U1095">IF(AA1095&lt;&gt;"ja",_xlfn.IFNA(_xlfn.IFS(AND(O1095&lt;&gt;"",F1095&lt;&gt;"",RIGHT($N1095,6)="tarief"),O1095*Q1095,S1095&gt;0,IF(F1095&lt;&gt;"",S1095,"")),""),"")</f>
        <v/>
      </c>
      <c r="V1095" s="4" t="str" cm="1">
        <f t="array" ref="V1095">IF(AA1095&lt;&gt;"ja",_xlfn.IFNA(_xlfn.IFS(AND(P1095&lt;&gt;"",R1095&lt;&gt;"",RIGHT($N1095,6)="tarief"),P1095*R1095,T1095&gt;0,T1095),""),"")</f>
        <v/>
      </c>
      <c r="W1095" s="4" t="str" cm="1">
        <f t="array" ref="W1095">IFERROR(_xlfn.IFS(OR(F1095="",LEFT(Methode_Keuze,4)="Geen"),"",AND(U1095&lt;&gt;"",F1095&lt;&gt;"Arbeidskosten"),ROUND(U1095*VLOOKUP(F1095,Tb_ProjectKosten[],MATCH(Tb_ProjectKosten[[#Headers],[Forfat_Percentage]],Tb_ProjectKosten[#Headers],0),0),2),AND(F1095="Arbeidskosten",G1095&lt;&gt;""),IFERROR(ROUND(U1095*VLOOKUP(G1095,Tb_KostenTypen[],3,0)*VLOOKUP(F1095,Tb_ProjectKosten[],MATCH(Tb_ProjectKosten[[#Headers],[Forfat_Percentage]],Tb_ProjectKosten[#Headers],0),0),2),""),U1095 &lt;=0,0),"")</f>
        <v/>
      </c>
      <c r="X1095" s="4" t="str" cm="1">
        <f t="array" ref="X1095">IFERROR(_xlfn.IFS(OR(F1095="",LEFT(Methode_Keuze,4)="Geen"),"",AND(V1095&lt;&gt;"",F1095&lt;&gt;"Arbeidskosten"),ROUND(V1095*VLOOKUP(F1095,Tb_ProjectKosten[],MATCH(Tb_ProjectKosten[[#Headers],[Forfat_Percentage]],Tb_ProjectKosten[#Headers],0),0),2),AND(F1095="Arbeidskosten",G1095&lt;&gt;""),IFERROR(ROUND(V1095*VLOOKUP(G1095,Tb_KostenTypen[],3,0)*VLOOKUP(F1095,Tb_ProjectKosten[],MATCH(Tb_ProjectKosten[[#Headers],[Forfat_Percentage]],Tb_ProjectKosten[#Headers],0),0),2),""),V1095 &lt;=0,0),"")</f>
        <v/>
      </c>
      <c r="Y1095" s="262"/>
      <c r="Z1095" s="49"/>
      <c r="AA1095" s="37" t="str" cm="1">
        <f t="array" ref="AA1095">IFERROR(IF(INDEX(SubsidieTabel!$Q$1:$T$9,MATCH($F1095,SubsidieTabel!$Q$1:$Q$9,0),IFERROR(MATCH(Methode_Keuze,SubsidieTabel!$Q$1:$T$1,0),2))&lt;&gt;1=TRUE,"ja",""),"")</f>
        <v/>
      </c>
    </row>
    <row r="1096" spans="1:27" ht="15" customHeight="1" x14ac:dyDescent="0.25">
      <c r="A1096" s="87"/>
      <c r="B1096" s="219" t="str">
        <f>IF(A1096&lt;&gt;"",_xlfn.MAXIFS($B$1:B1095,$A$1:A1095,A1096)+1,"")</f>
        <v/>
      </c>
      <c r="C1096" s="50"/>
      <c r="D1096" s="50"/>
      <c r="E1096" s="50"/>
      <c r="F1096" s="50"/>
      <c r="G1096" s="283"/>
      <c r="H1096" s="296"/>
      <c r="I1096" s="295"/>
      <c r="J1096" s="295"/>
      <c r="K1096" s="202"/>
      <c r="L1096" s="202"/>
      <c r="M1096" s="91" t="str">
        <f>IFERROR(VLOOKUP(H1096,Lijsten!$H$1:$I$100,2,0),"")</f>
        <v/>
      </c>
      <c r="N1096" s="91" t="str" cm="1">
        <f t="array" ref="N1096">IFERROR(_xlfn.IFS(AND(LEFT(F1096,6)="Arbeid",RIGHT(F1096,3)&lt;&gt;"IKS"),IFERROR(VLOOKUP($G1096,Tb_KostenTypen[],2,0),"tarief"),RIGHT(F1096,3)="IKS","Uurtarief",LEFT(F1096,6)="Arbeid","Uurtarief",AND(LEFT(F1096,8)="Bijdrage",RIGHT(F1096,15)="(vrijwilligers)"),"Vast tarief"),"")</f>
        <v/>
      </c>
      <c r="O1096" s="92"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tarief",IF(LEFT(F1096,8)="Bijdrage",VLOOKUP($F1096,Tb_KostenTypen[],MATCH(Methode_Keuze,Tb_KostenTypen[#Headers],0),0),VLOOKUP($G1096,Lijsten!L:O,4,0))),""),"")</f>
        <v/>
      </c>
      <c r="P1096" s="92"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tarief",IF(LEFT(F1096,8)="Bijdrage",VLOOKUP($F1096,Tb_KostenTypen[],MATCH(Methode_Keuze,Tb_KostenTypen[#Headers],0),0),VLOOKUP($G1096,Lijsten!L:O,4,0))),""),"")</f>
        <v/>
      </c>
      <c r="Q1096" s="50"/>
      <c r="R1096" s="50"/>
      <c r="S1096" s="83"/>
      <c r="T1096" s="51"/>
      <c r="U1096" s="4" t="str" cm="1">
        <f t="array" ref="U1096">IF(AA1096&lt;&gt;"ja",_xlfn.IFNA(_xlfn.IFS(AND(O1096&lt;&gt;"",F1096&lt;&gt;"",RIGHT($N1096,6)="tarief"),O1096*Q1096,S1096&gt;0,IF(F1096&lt;&gt;"",S1096,"")),""),"")</f>
        <v/>
      </c>
      <c r="V1096" s="4" t="str" cm="1">
        <f t="array" ref="V1096">IF(AA1096&lt;&gt;"ja",_xlfn.IFNA(_xlfn.IFS(AND(P1096&lt;&gt;"",R1096&lt;&gt;"",RIGHT($N1096,6)="tarief"),P1096*R1096,T1096&gt;0,T1096),""),"")</f>
        <v/>
      </c>
      <c r="W1096" s="4" t="str" cm="1">
        <f t="array" ref="W1096">IFERROR(_xlfn.IFS(OR(F1096="",LEFT(Methode_Keuze,4)="Geen"),"",AND(U1096&lt;&gt;"",F1096&lt;&gt;"Arbeidskosten"),ROUND(U1096*VLOOKUP(F1096,Tb_ProjectKosten[],MATCH(Tb_ProjectKosten[[#Headers],[Forfat_Percentage]],Tb_ProjectKosten[#Headers],0),0),2),AND(F1096="Arbeidskosten",G1096&lt;&gt;""),IFERROR(ROUND(U1096*VLOOKUP(G1096,Tb_KostenTypen[],3,0)*VLOOKUP(F1096,Tb_ProjectKosten[],MATCH(Tb_ProjectKosten[[#Headers],[Forfat_Percentage]],Tb_ProjectKosten[#Headers],0),0),2),""),U1096 &lt;=0,0),"")</f>
        <v/>
      </c>
      <c r="X1096" s="4" t="str" cm="1">
        <f t="array" ref="X1096">IFERROR(_xlfn.IFS(OR(F1096="",LEFT(Methode_Keuze,4)="Geen"),"",AND(V1096&lt;&gt;"",F1096&lt;&gt;"Arbeidskosten"),ROUND(V1096*VLOOKUP(F1096,Tb_ProjectKosten[],MATCH(Tb_ProjectKosten[[#Headers],[Forfat_Percentage]],Tb_ProjectKosten[#Headers],0),0),2),AND(F1096="Arbeidskosten",G1096&lt;&gt;""),IFERROR(ROUND(V1096*VLOOKUP(G1096,Tb_KostenTypen[],3,0)*VLOOKUP(F1096,Tb_ProjectKosten[],MATCH(Tb_ProjectKosten[[#Headers],[Forfat_Percentage]],Tb_ProjectKosten[#Headers],0),0),2),""),V1096 &lt;=0,0),"")</f>
        <v/>
      </c>
      <c r="Y1096" s="262"/>
      <c r="Z1096" s="49"/>
      <c r="AA1096" s="37" t="str" cm="1">
        <f t="array" ref="AA1096">IFERROR(IF(INDEX(SubsidieTabel!$Q$1:$T$9,MATCH($F1096,SubsidieTabel!$Q$1:$Q$9,0),IFERROR(MATCH(Methode_Keuze,SubsidieTabel!$Q$1:$T$1,0),2))&lt;&gt;1=TRUE,"ja",""),"")</f>
        <v/>
      </c>
    </row>
    <row r="1097" spans="1:27" ht="15" customHeight="1" x14ac:dyDescent="0.25">
      <c r="A1097" s="87"/>
      <c r="B1097" s="219" t="str">
        <f>IF(A1097&lt;&gt;"",_xlfn.MAXIFS($B$1:B1096,$A$1:A1096,A1097)+1,"")</f>
        <v/>
      </c>
      <c r="C1097" s="50"/>
      <c r="D1097" s="50"/>
      <c r="E1097" s="50"/>
      <c r="F1097" s="50"/>
      <c r="G1097" s="283"/>
      <c r="H1097" s="296"/>
      <c r="I1097" s="295"/>
      <c r="J1097" s="295"/>
      <c r="K1097" s="202"/>
      <c r="L1097" s="202"/>
      <c r="M1097" s="91" t="str">
        <f>IFERROR(VLOOKUP(H1097,Lijsten!$H$1:$I$100,2,0),"")</f>
        <v/>
      </c>
      <c r="N1097" s="91" t="str" cm="1">
        <f t="array" ref="N1097">IFERROR(_xlfn.IFS(AND(LEFT(F1097,6)="Arbeid",RIGHT(F1097,3)&lt;&gt;"IKS"),IFERROR(VLOOKUP($G1097,Tb_KostenTypen[],2,0),"tarief"),RIGHT(F1097,3)="IKS","Uurtarief",LEFT(F1097,6)="Arbeid","Uurtarief",AND(LEFT(F1097,8)="Bijdrage",RIGHT(F1097,15)="(vrijwilligers)"),"Vast tarief"),"")</f>
        <v/>
      </c>
      <c r="O1097" s="92"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tarief",IF(LEFT(F1097,8)="Bijdrage",VLOOKUP($F1097,Tb_KostenTypen[],MATCH(Methode_Keuze,Tb_KostenTypen[#Headers],0),0),VLOOKUP($G1097,Lijsten!L:O,4,0))),""),"")</f>
        <v/>
      </c>
      <c r="P1097" s="92"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tarief",IF(LEFT(F1097,8)="Bijdrage",VLOOKUP($F1097,Tb_KostenTypen[],MATCH(Methode_Keuze,Tb_KostenTypen[#Headers],0),0),VLOOKUP($G1097,Lijsten!L:O,4,0))),""),"")</f>
        <v/>
      </c>
      <c r="Q1097" s="50"/>
      <c r="R1097" s="50"/>
      <c r="S1097" s="83"/>
      <c r="T1097" s="51"/>
      <c r="U1097" s="4" t="str" cm="1">
        <f t="array" ref="U1097">IF(AA1097&lt;&gt;"ja",_xlfn.IFNA(_xlfn.IFS(AND(O1097&lt;&gt;"",F1097&lt;&gt;"",RIGHT($N1097,6)="tarief"),O1097*Q1097,S1097&gt;0,IF(F1097&lt;&gt;"",S1097,"")),""),"")</f>
        <v/>
      </c>
      <c r="V1097" s="4" t="str" cm="1">
        <f t="array" ref="V1097">IF(AA1097&lt;&gt;"ja",_xlfn.IFNA(_xlfn.IFS(AND(P1097&lt;&gt;"",R1097&lt;&gt;"",RIGHT($N1097,6)="tarief"),P1097*R1097,T1097&gt;0,T1097),""),"")</f>
        <v/>
      </c>
      <c r="W1097" s="4" t="str" cm="1">
        <f t="array" ref="W1097">IFERROR(_xlfn.IFS(OR(F1097="",LEFT(Methode_Keuze,4)="Geen"),"",AND(U1097&lt;&gt;"",F1097&lt;&gt;"Arbeidskosten"),ROUND(U1097*VLOOKUP(F1097,Tb_ProjectKosten[],MATCH(Tb_ProjectKosten[[#Headers],[Forfat_Percentage]],Tb_ProjectKosten[#Headers],0),0),2),AND(F1097="Arbeidskosten",G1097&lt;&gt;""),IFERROR(ROUND(U1097*VLOOKUP(G1097,Tb_KostenTypen[],3,0)*VLOOKUP(F1097,Tb_ProjectKosten[],MATCH(Tb_ProjectKosten[[#Headers],[Forfat_Percentage]],Tb_ProjectKosten[#Headers],0),0),2),""),U1097 &lt;=0,0),"")</f>
        <v/>
      </c>
      <c r="X1097" s="4" t="str" cm="1">
        <f t="array" ref="X1097">IFERROR(_xlfn.IFS(OR(F1097="",LEFT(Methode_Keuze,4)="Geen"),"",AND(V1097&lt;&gt;"",F1097&lt;&gt;"Arbeidskosten"),ROUND(V1097*VLOOKUP(F1097,Tb_ProjectKosten[],MATCH(Tb_ProjectKosten[[#Headers],[Forfat_Percentage]],Tb_ProjectKosten[#Headers],0),0),2),AND(F1097="Arbeidskosten",G1097&lt;&gt;""),IFERROR(ROUND(V1097*VLOOKUP(G1097,Tb_KostenTypen[],3,0)*VLOOKUP(F1097,Tb_ProjectKosten[],MATCH(Tb_ProjectKosten[[#Headers],[Forfat_Percentage]],Tb_ProjectKosten[#Headers],0),0),2),""),V1097 &lt;=0,0),"")</f>
        <v/>
      </c>
      <c r="Y1097" s="262"/>
      <c r="Z1097" s="49"/>
      <c r="AA1097" s="37" t="str" cm="1">
        <f t="array" ref="AA1097">IFERROR(IF(INDEX(SubsidieTabel!$Q$1:$T$9,MATCH($F1097,SubsidieTabel!$Q$1:$Q$9,0),IFERROR(MATCH(Methode_Keuze,SubsidieTabel!$Q$1:$T$1,0),2))&lt;&gt;1=TRUE,"ja",""),"")</f>
        <v/>
      </c>
    </row>
    <row r="1098" spans="1:27" ht="15" customHeight="1" x14ac:dyDescent="0.25">
      <c r="A1098" s="87"/>
      <c r="B1098" s="219" t="str">
        <f>IF(A1098&lt;&gt;"",_xlfn.MAXIFS($B$1:B1097,$A$1:A1097,A1098)+1,"")</f>
        <v/>
      </c>
      <c r="C1098" s="50"/>
      <c r="D1098" s="50"/>
      <c r="E1098" s="50"/>
      <c r="F1098" s="50"/>
      <c r="G1098" s="283"/>
      <c r="H1098" s="296"/>
      <c r="I1098" s="295"/>
      <c r="J1098" s="295"/>
      <c r="K1098" s="202"/>
      <c r="L1098" s="202"/>
      <c r="M1098" s="91" t="str">
        <f>IFERROR(VLOOKUP(H1098,Lijsten!$H$1:$I$100,2,0),"")</f>
        <v/>
      </c>
      <c r="N1098" s="91" t="str" cm="1">
        <f t="array" ref="N1098">IFERROR(_xlfn.IFS(AND(LEFT(F1098,6)="Arbeid",RIGHT(F1098,3)&lt;&gt;"IKS"),IFERROR(VLOOKUP($G1098,Tb_KostenTypen[],2,0),"tarief"),RIGHT(F1098,3)="IKS","Uurtarief",LEFT(F1098,6)="Arbeid","Uurtarief",AND(LEFT(F1098,8)="Bijdrage",RIGHT(F1098,15)="(vrijwilligers)"),"Vast tarief"),"")</f>
        <v/>
      </c>
      <c r="O1098" s="92"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tarief",IF(LEFT(F1098,8)="Bijdrage",VLOOKUP($F1098,Tb_KostenTypen[],MATCH(Methode_Keuze,Tb_KostenTypen[#Headers],0),0),VLOOKUP($G1098,Lijsten!L:O,4,0))),""),"")</f>
        <v/>
      </c>
      <c r="P1098" s="92"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tarief",IF(LEFT(F1098,8)="Bijdrage",VLOOKUP($F1098,Tb_KostenTypen[],MATCH(Methode_Keuze,Tb_KostenTypen[#Headers],0),0),VLOOKUP($G1098,Lijsten!L:O,4,0))),""),"")</f>
        <v/>
      </c>
      <c r="Q1098" s="50"/>
      <c r="R1098" s="50"/>
      <c r="S1098" s="83"/>
      <c r="T1098" s="51"/>
      <c r="U1098" s="4" t="str" cm="1">
        <f t="array" ref="U1098">IF(AA1098&lt;&gt;"ja",_xlfn.IFNA(_xlfn.IFS(AND(O1098&lt;&gt;"",F1098&lt;&gt;"",RIGHT($N1098,6)="tarief"),O1098*Q1098,S1098&gt;0,IF(F1098&lt;&gt;"",S1098,"")),""),"")</f>
        <v/>
      </c>
      <c r="V1098" s="4" t="str" cm="1">
        <f t="array" ref="V1098">IF(AA1098&lt;&gt;"ja",_xlfn.IFNA(_xlfn.IFS(AND(P1098&lt;&gt;"",R1098&lt;&gt;"",RIGHT($N1098,6)="tarief"),P1098*R1098,T1098&gt;0,T1098),""),"")</f>
        <v/>
      </c>
      <c r="W1098" s="4" t="str" cm="1">
        <f t="array" ref="W1098">IFERROR(_xlfn.IFS(OR(F1098="",LEFT(Methode_Keuze,4)="Geen"),"",AND(U1098&lt;&gt;"",F1098&lt;&gt;"Arbeidskosten"),ROUND(U1098*VLOOKUP(F1098,Tb_ProjectKosten[],MATCH(Tb_ProjectKosten[[#Headers],[Forfat_Percentage]],Tb_ProjectKosten[#Headers],0),0),2),AND(F1098="Arbeidskosten",G1098&lt;&gt;""),IFERROR(ROUND(U1098*VLOOKUP(G1098,Tb_KostenTypen[],3,0)*VLOOKUP(F1098,Tb_ProjectKosten[],MATCH(Tb_ProjectKosten[[#Headers],[Forfat_Percentage]],Tb_ProjectKosten[#Headers],0),0),2),""),U1098 &lt;=0,0),"")</f>
        <v/>
      </c>
      <c r="X1098" s="4" t="str" cm="1">
        <f t="array" ref="X1098">IFERROR(_xlfn.IFS(OR(F1098="",LEFT(Methode_Keuze,4)="Geen"),"",AND(V1098&lt;&gt;"",F1098&lt;&gt;"Arbeidskosten"),ROUND(V1098*VLOOKUP(F1098,Tb_ProjectKosten[],MATCH(Tb_ProjectKosten[[#Headers],[Forfat_Percentage]],Tb_ProjectKosten[#Headers],0),0),2),AND(F1098="Arbeidskosten",G1098&lt;&gt;""),IFERROR(ROUND(V1098*VLOOKUP(G1098,Tb_KostenTypen[],3,0)*VLOOKUP(F1098,Tb_ProjectKosten[],MATCH(Tb_ProjectKosten[[#Headers],[Forfat_Percentage]],Tb_ProjectKosten[#Headers],0),0),2),""),V1098 &lt;=0,0),"")</f>
        <v/>
      </c>
      <c r="Y1098" s="262"/>
      <c r="Z1098" s="49"/>
      <c r="AA1098" s="37" t="str" cm="1">
        <f t="array" ref="AA1098">IFERROR(IF(INDEX(SubsidieTabel!$Q$1:$T$9,MATCH($F1098,SubsidieTabel!$Q$1:$Q$9,0),IFERROR(MATCH(Methode_Keuze,SubsidieTabel!$Q$1:$T$1,0),2))&lt;&gt;1=TRUE,"ja",""),"")</f>
        <v/>
      </c>
    </row>
    <row r="1099" spans="1:27" ht="15" customHeight="1" x14ac:dyDescent="0.25">
      <c r="A1099" s="87"/>
      <c r="B1099" s="219" t="str">
        <f>IF(A1099&lt;&gt;"",_xlfn.MAXIFS($B$1:B1098,$A$1:A1098,A1099)+1,"")</f>
        <v/>
      </c>
      <c r="C1099" s="50"/>
      <c r="D1099" s="50"/>
      <c r="E1099" s="50"/>
      <c r="F1099" s="50"/>
      <c r="G1099" s="283"/>
      <c r="H1099" s="296"/>
      <c r="I1099" s="295"/>
      <c r="J1099" s="295"/>
      <c r="K1099" s="202"/>
      <c r="L1099" s="202"/>
      <c r="M1099" s="91" t="str">
        <f>IFERROR(VLOOKUP(H1099,Lijsten!$H$1:$I$100,2,0),"")</f>
        <v/>
      </c>
      <c r="N1099" s="91" t="str" cm="1">
        <f t="array" ref="N1099">IFERROR(_xlfn.IFS(AND(LEFT(F1099,6)="Arbeid",RIGHT(F1099,3)&lt;&gt;"IKS"),IFERROR(VLOOKUP($G1099,Tb_KostenTypen[],2,0),"tarief"),RIGHT(F1099,3)="IKS","Uurtarief",LEFT(F1099,6)="Arbeid","Uurtarief",AND(LEFT(F1099,8)="Bijdrage",RIGHT(F1099,15)="(vrijwilligers)"),"Vast tarief"),"")</f>
        <v/>
      </c>
      <c r="O1099" s="92"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tarief",IF(LEFT(F1099,8)="Bijdrage",VLOOKUP($F1099,Tb_KostenTypen[],MATCH(Methode_Keuze,Tb_KostenTypen[#Headers],0),0),VLOOKUP($G1099,Lijsten!L:O,4,0))),""),"")</f>
        <v/>
      </c>
      <c r="P1099" s="92"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tarief",IF(LEFT(F1099,8)="Bijdrage",VLOOKUP($F1099,Tb_KostenTypen[],MATCH(Methode_Keuze,Tb_KostenTypen[#Headers],0),0),VLOOKUP($G1099,Lijsten!L:O,4,0))),""),"")</f>
        <v/>
      </c>
      <c r="Q1099" s="50"/>
      <c r="R1099" s="50"/>
      <c r="S1099" s="83"/>
      <c r="T1099" s="51"/>
      <c r="U1099" s="4" t="str" cm="1">
        <f t="array" ref="U1099">IF(AA1099&lt;&gt;"ja",_xlfn.IFNA(_xlfn.IFS(AND(O1099&lt;&gt;"",F1099&lt;&gt;"",RIGHT($N1099,6)="tarief"),O1099*Q1099,S1099&gt;0,IF(F1099&lt;&gt;"",S1099,"")),""),"")</f>
        <v/>
      </c>
      <c r="V1099" s="4" t="str" cm="1">
        <f t="array" ref="V1099">IF(AA1099&lt;&gt;"ja",_xlfn.IFNA(_xlfn.IFS(AND(P1099&lt;&gt;"",R1099&lt;&gt;"",RIGHT($N1099,6)="tarief"),P1099*R1099,T1099&gt;0,T1099),""),"")</f>
        <v/>
      </c>
      <c r="W1099" s="4" t="str" cm="1">
        <f t="array" ref="W1099">IFERROR(_xlfn.IFS(OR(F1099="",LEFT(Methode_Keuze,4)="Geen"),"",AND(U1099&lt;&gt;"",F1099&lt;&gt;"Arbeidskosten"),ROUND(U1099*VLOOKUP(F1099,Tb_ProjectKosten[],MATCH(Tb_ProjectKosten[[#Headers],[Forfat_Percentage]],Tb_ProjectKosten[#Headers],0),0),2),AND(F1099="Arbeidskosten",G1099&lt;&gt;""),IFERROR(ROUND(U1099*VLOOKUP(G1099,Tb_KostenTypen[],3,0)*VLOOKUP(F1099,Tb_ProjectKosten[],MATCH(Tb_ProjectKosten[[#Headers],[Forfat_Percentage]],Tb_ProjectKosten[#Headers],0),0),2),""),U1099 &lt;=0,0),"")</f>
        <v/>
      </c>
      <c r="X1099" s="4" t="str" cm="1">
        <f t="array" ref="X1099">IFERROR(_xlfn.IFS(OR(F1099="",LEFT(Methode_Keuze,4)="Geen"),"",AND(V1099&lt;&gt;"",F1099&lt;&gt;"Arbeidskosten"),ROUND(V1099*VLOOKUP(F1099,Tb_ProjectKosten[],MATCH(Tb_ProjectKosten[[#Headers],[Forfat_Percentage]],Tb_ProjectKosten[#Headers],0),0),2),AND(F1099="Arbeidskosten",G1099&lt;&gt;""),IFERROR(ROUND(V1099*VLOOKUP(G1099,Tb_KostenTypen[],3,0)*VLOOKUP(F1099,Tb_ProjectKosten[],MATCH(Tb_ProjectKosten[[#Headers],[Forfat_Percentage]],Tb_ProjectKosten[#Headers],0),0),2),""),V1099 &lt;=0,0),"")</f>
        <v/>
      </c>
      <c r="Y1099" s="262"/>
      <c r="Z1099" s="49"/>
      <c r="AA1099" s="37" t="str" cm="1">
        <f t="array" ref="AA1099">IFERROR(IF(INDEX(SubsidieTabel!$Q$1:$T$9,MATCH($F1099,SubsidieTabel!$Q$1:$Q$9,0),IFERROR(MATCH(Methode_Keuze,SubsidieTabel!$Q$1:$T$1,0),2))&lt;&gt;1=TRUE,"ja",""),"")</f>
        <v/>
      </c>
    </row>
    <row r="1100" spans="1:27" ht="15" customHeight="1" x14ac:dyDescent="0.25">
      <c r="A1100" s="87"/>
      <c r="B1100" s="219" t="str">
        <f>IF(A1100&lt;&gt;"",_xlfn.MAXIFS($B$1:B1099,$A$1:A1099,A1100)+1,"")</f>
        <v/>
      </c>
      <c r="C1100" s="50"/>
      <c r="D1100" s="50"/>
      <c r="E1100" s="50"/>
      <c r="F1100" s="50"/>
      <c r="G1100" s="283"/>
      <c r="H1100" s="296"/>
      <c r="I1100" s="295"/>
      <c r="J1100" s="295"/>
      <c r="K1100" s="202"/>
      <c r="L1100" s="202"/>
      <c r="M1100" s="91" t="str">
        <f>IFERROR(VLOOKUP(H1100,Lijsten!$H$1:$I$100,2,0),"")</f>
        <v/>
      </c>
      <c r="N1100" s="91" t="str" cm="1">
        <f t="array" ref="N1100">IFERROR(_xlfn.IFS(AND(LEFT(F1100,6)="Arbeid",RIGHT(F1100,3)&lt;&gt;"IKS"),IFERROR(VLOOKUP($G1100,Tb_KostenTypen[],2,0),"tarief"),RIGHT(F1100,3)="IKS","Uurtarief",LEFT(F1100,6)="Arbeid","Uurtarief",AND(LEFT(F1100,8)="Bijdrage",RIGHT(F1100,15)="(vrijwilligers)"),"Vast tarief"),"")</f>
        <v/>
      </c>
      <c r="O1100" s="92"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tarief",IF(LEFT(F1100,8)="Bijdrage",VLOOKUP($F1100,Tb_KostenTypen[],MATCH(Methode_Keuze,Tb_KostenTypen[#Headers],0),0),VLOOKUP($G1100,Lijsten!L:O,4,0))),""),"")</f>
        <v/>
      </c>
      <c r="P1100" s="92"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tarief",IF(LEFT(F1100,8)="Bijdrage",VLOOKUP($F1100,Tb_KostenTypen[],MATCH(Methode_Keuze,Tb_KostenTypen[#Headers],0),0),VLOOKUP($G1100,Lijsten!L:O,4,0))),""),"")</f>
        <v/>
      </c>
      <c r="Q1100" s="50"/>
      <c r="R1100" s="50"/>
      <c r="S1100" s="83"/>
      <c r="T1100" s="51"/>
      <c r="U1100" s="4" t="str" cm="1">
        <f t="array" ref="U1100">IF(AA1100&lt;&gt;"ja",_xlfn.IFNA(_xlfn.IFS(AND(O1100&lt;&gt;"",F1100&lt;&gt;"",RIGHT($N1100,6)="tarief"),O1100*Q1100,S1100&gt;0,IF(F1100&lt;&gt;"",S1100,"")),""),"")</f>
        <v/>
      </c>
      <c r="V1100" s="4" t="str" cm="1">
        <f t="array" ref="V1100">IF(AA1100&lt;&gt;"ja",_xlfn.IFNA(_xlfn.IFS(AND(P1100&lt;&gt;"",R1100&lt;&gt;"",RIGHT($N1100,6)="tarief"),P1100*R1100,T1100&gt;0,T1100),""),"")</f>
        <v/>
      </c>
      <c r="W1100" s="4" t="str" cm="1">
        <f t="array" ref="W1100">IFERROR(_xlfn.IFS(OR(F1100="",LEFT(Methode_Keuze,4)="Geen"),"",AND(U1100&lt;&gt;"",F1100&lt;&gt;"Arbeidskosten"),ROUND(U1100*VLOOKUP(F1100,Tb_ProjectKosten[],MATCH(Tb_ProjectKosten[[#Headers],[Forfat_Percentage]],Tb_ProjectKosten[#Headers],0),0),2),AND(F1100="Arbeidskosten",G1100&lt;&gt;""),IFERROR(ROUND(U1100*VLOOKUP(G1100,Tb_KostenTypen[],3,0)*VLOOKUP(F1100,Tb_ProjectKosten[],MATCH(Tb_ProjectKosten[[#Headers],[Forfat_Percentage]],Tb_ProjectKosten[#Headers],0),0),2),""),U1100 &lt;=0,0),"")</f>
        <v/>
      </c>
      <c r="X1100" s="4" t="str" cm="1">
        <f t="array" ref="X1100">IFERROR(_xlfn.IFS(OR(F1100="",LEFT(Methode_Keuze,4)="Geen"),"",AND(V1100&lt;&gt;"",F1100&lt;&gt;"Arbeidskosten"),ROUND(V1100*VLOOKUP(F1100,Tb_ProjectKosten[],MATCH(Tb_ProjectKosten[[#Headers],[Forfat_Percentage]],Tb_ProjectKosten[#Headers],0),0),2),AND(F1100="Arbeidskosten",G1100&lt;&gt;""),IFERROR(ROUND(V1100*VLOOKUP(G1100,Tb_KostenTypen[],3,0)*VLOOKUP(F1100,Tb_ProjectKosten[],MATCH(Tb_ProjectKosten[[#Headers],[Forfat_Percentage]],Tb_ProjectKosten[#Headers],0),0),2),""),V1100 &lt;=0,0),"")</f>
        <v/>
      </c>
      <c r="Y1100" s="262"/>
      <c r="Z1100" s="49"/>
      <c r="AA1100" s="37" t="str" cm="1">
        <f t="array" ref="AA1100">IFERROR(IF(INDEX(SubsidieTabel!$Q$1:$T$9,MATCH($F1100,SubsidieTabel!$Q$1:$Q$9,0),IFERROR(MATCH(Methode_Keuze,SubsidieTabel!$Q$1:$T$1,0),2))&lt;&gt;1=TRUE,"ja",""),"")</f>
        <v/>
      </c>
    </row>
    <row r="1101" spans="1:27" ht="15" customHeight="1" x14ac:dyDescent="0.25">
      <c r="A1101" s="87"/>
      <c r="B1101" s="219" t="str">
        <f>IF(A1101&lt;&gt;"",_xlfn.MAXIFS($B$1:B1100,$A$1:A1100,A1101)+1,"")</f>
        <v/>
      </c>
      <c r="C1101" s="50"/>
      <c r="D1101" s="50"/>
      <c r="E1101" s="50"/>
      <c r="F1101" s="50"/>
      <c r="G1101" s="283"/>
      <c r="H1101" s="296"/>
      <c r="I1101" s="295"/>
      <c r="J1101" s="295"/>
      <c r="K1101" s="202"/>
      <c r="L1101" s="202"/>
      <c r="M1101" s="91" t="str">
        <f>IFERROR(VLOOKUP(H1101,Lijsten!$H$1:$I$100,2,0),"")</f>
        <v/>
      </c>
      <c r="N1101" s="91" t="str" cm="1">
        <f t="array" ref="N1101">IFERROR(_xlfn.IFS(AND(LEFT(F1101,6)="Arbeid",RIGHT(F1101,3)&lt;&gt;"IKS"),IFERROR(VLOOKUP($G1101,Tb_KostenTypen[],2,0),"tarief"),RIGHT(F1101,3)="IKS","Uurtarief",LEFT(F1101,6)="Arbeid","Uurtarief",AND(LEFT(F1101,8)="Bijdrage",RIGHT(F1101,15)="(vrijwilligers)"),"Vast tarief"),"")</f>
        <v/>
      </c>
      <c r="O1101" s="92"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tarief",IF(LEFT(F1101,8)="Bijdrage",VLOOKUP($F1101,Tb_KostenTypen[],MATCH(Methode_Keuze,Tb_KostenTypen[#Headers],0),0),VLOOKUP($G1101,Lijsten!L:O,4,0))),""),"")</f>
        <v/>
      </c>
      <c r="P1101" s="92"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tarief",IF(LEFT(F1101,8)="Bijdrage",VLOOKUP($F1101,Tb_KostenTypen[],MATCH(Methode_Keuze,Tb_KostenTypen[#Headers],0),0),VLOOKUP($G1101,Lijsten!L:O,4,0))),""),"")</f>
        <v/>
      </c>
      <c r="Q1101" s="50"/>
      <c r="R1101" s="50"/>
      <c r="S1101" s="83"/>
      <c r="T1101" s="51"/>
      <c r="U1101" s="4" t="str" cm="1">
        <f t="array" ref="U1101">IF(AA1101&lt;&gt;"ja",_xlfn.IFNA(_xlfn.IFS(AND(O1101&lt;&gt;"",F1101&lt;&gt;"",RIGHT($N1101,6)="tarief"),O1101*Q1101,S1101&gt;0,IF(F1101&lt;&gt;"",S1101,"")),""),"")</f>
        <v/>
      </c>
      <c r="V1101" s="4" t="str" cm="1">
        <f t="array" ref="V1101">IF(AA1101&lt;&gt;"ja",_xlfn.IFNA(_xlfn.IFS(AND(P1101&lt;&gt;"",R1101&lt;&gt;"",RIGHT($N1101,6)="tarief"),P1101*R1101,T1101&gt;0,T1101),""),"")</f>
        <v/>
      </c>
      <c r="W1101" s="4" t="str" cm="1">
        <f t="array" ref="W1101">IFERROR(_xlfn.IFS(OR(F1101="",LEFT(Methode_Keuze,4)="Geen"),"",AND(U1101&lt;&gt;"",F1101&lt;&gt;"Arbeidskosten"),ROUND(U1101*VLOOKUP(F1101,Tb_ProjectKosten[],MATCH(Tb_ProjectKosten[[#Headers],[Forfat_Percentage]],Tb_ProjectKosten[#Headers],0),0),2),AND(F1101="Arbeidskosten",G1101&lt;&gt;""),IFERROR(ROUND(U1101*VLOOKUP(G1101,Tb_KostenTypen[],3,0)*VLOOKUP(F1101,Tb_ProjectKosten[],MATCH(Tb_ProjectKosten[[#Headers],[Forfat_Percentage]],Tb_ProjectKosten[#Headers],0),0),2),""),U1101 &lt;=0,0),"")</f>
        <v/>
      </c>
      <c r="X1101" s="4" t="str" cm="1">
        <f t="array" ref="X1101">IFERROR(_xlfn.IFS(OR(F1101="",LEFT(Methode_Keuze,4)="Geen"),"",AND(V1101&lt;&gt;"",F1101&lt;&gt;"Arbeidskosten"),ROUND(V1101*VLOOKUP(F1101,Tb_ProjectKosten[],MATCH(Tb_ProjectKosten[[#Headers],[Forfat_Percentage]],Tb_ProjectKosten[#Headers],0),0),2),AND(F1101="Arbeidskosten",G1101&lt;&gt;""),IFERROR(ROUND(V1101*VLOOKUP(G1101,Tb_KostenTypen[],3,0)*VLOOKUP(F1101,Tb_ProjectKosten[],MATCH(Tb_ProjectKosten[[#Headers],[Forfat_Percentage]],Tb_ProjectKosten[#Headers],0),0),2),""),V1101 &lt;=0,0),"")</f>
        <v/>
      </c>
      <c r="Y1101" s="262"/>
      <c r="Z1101" s="49"/>
      <c r="AA1101" s="37" t="str" cm="1">
        <f t="array" ref="AA1101">IFERROR(IF(INDEX(SubsidieTabel!$Q$1:$T$9,MATCH($F1101,SubsidieTabel!$Q$1:$Q$9,0),IFERROR(MATCH(Methode_Keuze,SubsidieTabel!$Q$1:$T$1,0),2))&lt;&gt;1=TRUE,"ja",""),"")</f>
        <v/>
      </c>
    </row>
    <row r="1102" spans="1:27" ht="15" customHeight="1" x14ac:dyDescent="0.25">
      <c r="A1102" s="87"/>
      <c r="B1102" s="219" t="str">
        <f>IF(A1102&lt;&gt;"",_xlfn.MAXIFS($B$1:B1101,$A$1:A1101,A1102)+1,"")</f>
        <v/>
      </c>
      <c r="C1102" s="50"/>
      <c r="D1102" s="50"/>
      <c r="E1102" s="50"/>
      <c r="F1102" s="50"/>
      <c r="G1102" s="283"/>
      <c r="H1102" s="296"/>
      <c r="I1102" s="295"/>
      <c r="J1102" s="295"/>
      <c r="K1102" s="202"/>
      <c r="L1102" s="202"/>
      <c r="M1102" s="91" t="str">
        <f>IFERROR(VLOOKUP(H1102,Lijsten!$H$1:$I$100,2,0),"")</f>
        <v/>
      </c>
      <c r="N1102" s="91" t="str" cm="1">
        <f t="array" ref="N1102">IFERROR(_xlfn.IFS(AND(LEFT(F1102,6)="Arbeid",RIGHT(F1102,3)&lt;&gt;"IKS"),IFERROR(VLOOKUP($G1102,Tb_KostenTypen[],2,0),"tarief"),RIGHT(F1102,3)="IKS","Uurtarief",LEFT(F1102,6)="Arbeid","Uurtarief",AND(LEFT(F1102,8)="Bijdrage",RIGHT(F1102,15)="(vrijwilligers)"),"Vast tarief"),"")</f>
        <v/>
      </c>
      <c r="O1102" s="92"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tarief",IF(LEFT(F1102,8)="Bijdrage",VLOOKUP($F1102,Tb_KostenTypen[],MATCH(Methode_Keuze,Tb_KostenTypen[#Headers],0),0),VLOOKUP($G1102,Lijsten!L:O,4,0))),""),"")</f>
        <v/>
      </c>
      <c r="P1102" s="92"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tarief",IF(LEFT(F1102,8)="Bijdrage",VLOOKUP($F1102,Tb_KostenTypen[],MATCH(Methode_Keuze,Tb_KostenTypen[#Headers],0),0),VLOOKUP($G1102,Lijsten!L:O,4,0))),""),"")</f>
        <v/>
      </c>
      <c r="Q1102" s="50"/>
      <c r="R1102" s="50"/>
      <c r="S1102" s="83"/>
      <c r="T1102" s="51"/>
      <c r="U1102" s="4" t="str" cm="1">
        <f t="array" ref="U1102">IF(AA1102&lt;&gt;"ja",_xlfn.IFNA(_xlfn.IFS(AND(O1102&lt;&gt;"",F1102&lt;&gt;"",RIGHT($N1102,6)="tarief"),O1102*Q1102,S1102&gt;0,IF(F1102&lt;&gt;"",S1102,"")),""),"")</f>
        <v/>
      </c>
      <c r="V1102" s="4" t="str" cm="1">
        <f t="array" ref="V1102">IF(AA1102&lt;&gt;"ja",_xlfn.IFNA(_xlfn.IFS(AND(P1102&lt;&gt;"",R1102&lt;&gt;"",RIGHT($N1102,6)="tarief"),P1102*R1102,T1102&gt;0,T1102),""),"")</f>
        <v/>
      </c>
      <c r="W1102" s="4" t="str" cm="1">
        <f t="array" ref="W1102">IFERROR(_xlfn.IFS(OR(F1102="",LEFT(Methode_Keuze,4)="Geen"),"",AND(U1102&lt;&gt;"",F1102&lt;&gt;"Arbeidskosten"),ROUND(U1102*VLOOKUP(F1102,Tb_ProjectKosten[],MATCH(Tb_ProjectKosten[[#Headers],[Forfat_Percentage]],Tb_ProjectKosten[#Headers],0),0),2),AND(F1102="Arbeidskosten",G1102&lt;&gt;""),IFERROR(ROUND(U1102*VLOOKUP(G1102,Tb_KostenTypen[],3,0)*VLOOKUP(F1102,Tb_ProjectKosten[],MATCH(Tb_ProjectKosten[[#Headers],[Forfat_Percentage]],Tb_ProjectKosten[#Headers],0),0),2),""),U1102 &lt;=0,0),"")</f>
        <v/>
      </c>
      <c r="X1102" s="4" t="str" cm="1">
        <f t="array" ref="X1102">IFERROR(_xlfn.IFS(OR(F1102="",LEFT(Methode_Keuze,4)="Geen"),"",AND(V1102&lt;&gt;"",F1102&lt;&gt;"Arbeidskosten"),ROUND(V1102*VLOOKUP(F1102,Tb_ProjectKosten[],MATCH(Tb_ProjectKosten[[#Headers],[Forfat_Percentage]],Tb_ProjectKosten[#Headers],0),0),2),AND(F1102="Arbeidskosten",G1102&lt;&gt;""),IFERROR(ROUND(V1102*VLOOKUP(G1102,Tb_KostenTypen[],3,0)*VLOOKUP(F1102,Tb_ProjectKosten[],MATCH(Tb_ProjectKosten[[#Headers],[Forfat_Percentage]],Tb_ProjectKosten[#Headers],0),0),2),""),V1102 &lt;=0,0),"")</f>
        <v/>
      </c>
      <c r="Y1102" s="262"/>
      <c r="Z1102" s="49"/>
      <c r="AA1102" s="37" t="str" cm="1">
        <f t="array" ref="AA1102">IFERROR(IF(INDEX(SubsidieTabel!$Q$1:$T$9,MATCH($F1102,SubsidieTabel!$Q$1:$Q$9,0),IFERROR(MATCH(Methode_Keuze,SubsidieTabel!$Q$1:$T$1,0),2))&lt;&gt;1=TRUE,"ja",""),"")</f>
        <v/>
      </c>
    </row>
    <row r="1103" spans="1:27" ht="15" customHeight="1" x14ac:dyDescent="0.25">
      <c r="A1103" s="87"/>
      <c r="B1103" s="219" t="str">
        <f>IF(A1103&lt;&gt;"",_xlfn.MAXIFS($B$1:B1102,$A$1:A1102,A1103)+1,"")</f>
        <v/>
      </c>
      <c r="C1103" s="50"/>
      <c r="D1103" s="50"/>
      <c r="E1103" s="50"/>
      <c r="F1103" s="50"/>
      <c r="G1103" s="283"/>
      <c r="H1103" s="296"/>
      <c r="I1103" s="295"/>
      <c r="J1103" s="295"/>
      <c r="K1103" s="202"/>
      <c r="L1103" s="202"/>
      <c r="M1103" s="91" t="str">
        <f>IFERROR(VLOOKUP(H1103,Lijsten!$H$1:$I$100,2,0),"")</f>
        <v/>
      </c>
      <c r="N1103" s="91" t="str" cm="1">
        <f t="array" ref="N1103">IFERROR(_xlfn.IFS(AND(LEFT(F1103,6)="Arbeid",RIGHT(F1103,3)&lt;&gt;"IKS"),IFERROR(VLOOKUP($G1103,Tb_KostenTypen[],2,0),"tarief"),RIGHT(F1103,3)="IKS","Uurtarief",LEFT(F1103,6)="Arbeid","Uurtarief",AND(LEFT(F1103,8)="Bijdrage",RIGHT(F1103,15)="(vrijwilligers)"),"Vast tarief"),"")</f>
        <v/>
      </c>
      <c r="O1103" s="92"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tarief",IF(LEFT(F1103,8)="Bijdrage",VLOOKUP($F1103,Tb_KostenTypen[],MATCH(Methode_Keuze,Tb_KostenTypen[#Headers],0),0),VLOOKUP($G1103,Lijsten!L:O,4,0))),""),"")</f>
        <v/>
      </c>
      <c r="P1103" s="92"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tarief",IF(LEFT(F1103,8)="Bijdrage",VLOOKUP($F1103,Tb_KostenTypen[],MATCH(Methode_Keuze,Tb_KostenTypen[#Headers],0),0),VLOOKUP($G1103,Lijsten!L:O,4,0))),""),"")</f>
        <v/>
      </c>
      <c r="Q1103" s="50"/>
      <c r="R1103" s="50"/>
      <c r="S1103" s="83"/>
      <c r="T1103" s="51"/>
      <c r="U1103" s="4" t="str" cm="1">
        <f t="array" ref="U1103">IF(AA1103&lt;&gt;"ja",_xlfn.IFNA(_xlfn.IFS(AND(O1103&lt;&gt;"",F1103&lt;&gt;"",RIGHT($N1103,6)="tarief"),O1103*Q1103,S1103&gt;0,IF(F1103&lt;&gt;"",S1103,"")),""),"")</f>
        <v/>
      </c>
      <c r="V1103" s="4" t="str" cm="1">
        <f t="array" ref="V1103">IF(AA1103&lt;&gt;"ja",_xlfn.IFNA(_xlfn.IFS(AND(P1103&lt;&gt;"",R1103&lt;&gt;"",RIGHT($N1103,6)="tarief"),P1103*R1103,T1103&gt;0,T1103),""),"")</f>
        <v/>
      </c>
      <c r="W1103" s="4" t="str" cm="1">
        <f t="array" ref="W1103">IFERROR(_xlfn.IFS(OR(F1103="",LEFT(Methode_Keuze,4)="Geen"),"",AND(U1103&lt;&gt;"",F1103&lt;&gt;"Arbeidskosten"),ROUND(U1103*VLOOKUP(F1103,Tb_ProjectKosten[],MATCH(Tb_ProjectKosten[[#Headers],[Forfat_Percentage]],Tb_ProjectKosten[#Headers],0),0),2),AND(F1103="Arbeidskosten",G1103&lt;&gt;""),IFERROR(ROUND(U1103*VLOOKUP(G1103,Tb_KostenTypen[],3,0)*VLOOKUP(F1103,Tb_ProjectKosten[],MATCH(Tb_ProjectKosten[[#Headers],[Forfat_Percentage]],Tb_ProjectKosten[#Headers],0),0),2),""),U1103 &lt;=0,0),"")</f>
        <v/>
      </c>
      <c r="X1103" s="4" t="str" cm="1">
        <f t="array" ref="X1103">IFERROR(_xlfn.IFS(OR(F1103="",LEFT(Methode_Keuze,4)="Geen"),"",AND(V1103&lt;&gt;"",F1103&lt;&gt;"Arbeidskosten"),ROUND(V1103*VLOOKUP(F1103,Tb_ProjectKosten[],MATCH(Tb_ProjectKosten[[#Headers],[Forfat_Percentage]],Tb_ProjectKosten[#Headers],0),0),2),AND(F1103="Arbeidskosten",G1103&lt;&gt;""),IFERROR(ROUND(V1103*VLOOKUP(G1103,Tb_KostenTypen[],3,0)*VLOOKUP(F1103,Tb_ProjectKosten[],MATCH(Tb_ProjectKosten[[#Headers],[Forfat_Percentage]],Tb_ProjectKosten[#Headers],0),0),2),""),V1103 &lt;=0,0),"")</f>
        <v/>
      </c>
      <c r="Y1103" s="262"/>
      <c r="Z1103" s="49"/>
      <c r="AA1103" s="37" t="str" cm="1">
        <f t="array" ref="AA1103">IFERROR(IF(INDEX(SubsidieTabel!$Q$1:$T$9,MATCH($F1103,SubsidieTabel!$Q$1:$Q$9,0),IFERROR(MATCH(Methode_Keuze,SubsidieTabel!$Q$1:$T$1,0),2))&lt;&gt;1=TRUE,"ja",""),"")</f>
        <v/>
      </c>
    </row>
    <row r="1104" spans="1:27" ht="15" customHeight="1" x14ac:dyDescent="0.25">
      <c r="A1104" s="87"/>
      <c r="B1104" s="219" t="str">
        <f>IF(A1104&lt;&gt;"",_xlfn.MAXIFS($B$1:B1103,$A$1:A1103,A1104)+1,"")</f>
        <v/>
      </c>
      <c r="C1104" s="50"/>
      <c r="D1104" s="50"/>
      <c r="E1104" s="50"/>
      <c r="F1104" s="50"/>
      <c r="G1104" s="283"/>
      <c r="H1104" s="296"/>
      <c r="I1104" s="295"/>
      <c r="J1104" s="295"/>
      <c r="K1104" s="202"/>
      <c r="L1104" s="202"/>
      <c r="M1104" s="91" t="str">
        <f>IFERROR(VLOOKUP(H1104,Lijsten!$H$1:$I$100,2,0),"")</f>
        <v/>
      </c>
      <c r="N1104" s="91" t="str" cm="1">
        <f t="array" ref="N1104">IFERROR(_xlfn.IFS(AND(LEFT(F1104,6)="Arbeid",RIGHT(F1104,3)&lt;&gt;"IKS"),IFERROR(VLOOKUP($G1104,Tb_KostenTypen[],2,0),"tarief"),RIGHT(F1104,3)="IKS","Uurtarief",LEFT(F1104,6)="Arbeid","Uurtarief",AND(LEFT(F1104,8)="Bijdrage",RIGHT(F1104,15)="(vrijwilligers)"),"Vast tarief"),"")</f>
        <v/>
      </c>
      <c r="O1104" s="92"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tarief",IF(LEFT(F1104,8)="Bijdrage",VLOOKUP($F1104,Tb_KostenTypen[],MATCH(Methode_Keuze,Tb_KostenTypen[#Headers],0),0),VLOOKUP($G1104,Lijsten!L:O,4,0))),""),"")</f>
        <v/>
      </c>
      <c r="P1104" s="92"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tarief",IF(LEFT(F1104,8)="Bijdrage",VLOOKUP($F1104,Tb_KostenTypen[],MATCH(Methode_Keuze,Tb_KostenTypen[#Headers],0),0),VLOOKUP($G1104,Lijsten!L:O,4,0))),""),"")</f>
        <v/>
      </c>
      <c r="Q1104" s="50"/>
      <c r="R1104" s="50"/>
      <c r="S1104" s="83"/>
      <c r="T1104" s="51"/>
      <c r="U1104" s="4" t="str" cm="1">
        <f t="array" ref="U1104">IF(AA1104&lt;&gt;"ja",_xlfn.IFNA(_xlfn.IFS(AND(O1104&lt;&gt;"",F1104&lt;&gt;"",RIGHT($N1104,6)="tarief"),O1104*Q1104,S1104&gt;0,IF(F1104&lt;&gt;"",S1104,"")),""),"")</f>
        <v/>
      </c>
      <c r="V1104" s="4" t="str" cm="1">
        <f t="array" ref="V1104">IF(AA1104&lt;&gt;"ja",_xlfn.IFNA(_xlfn.IFS(AND(P1104&lt;&gt;"",R1104&lt;&gt;"",RIGHT($N1104,6)="tarief"),P1104*R1104,T1104&gt;0,T1104),""),"")</f>
        <v/>
      </c>
      <c r="W1104" s="4" t="str" cm="1">
        <f t="array" ref="W1104">IFERROR(_xlfn.IFS(OR(F1104="",LEFT(Methode_Keuze,4)="Geen"),"",AND(U1104&lt;&gt;"",F1104&lt;&gt;"Arbeidskosten"),ROUND(U1104*VLOOKUP(F1104,Tb_ProjectKosten[],MATCH(Tb_ProjectKosten[[#Headers],[Forfat_Percentage]],Tb_ProjectKosten[#Headers],0),0),2),AND(F1104="Arbeidskosten",G1104&lt;&gt;""),IFERROR(ROUND(U1104*VLOOKUP(G1104,Tb_KostenTypen[],3,0)*VLOOKUP(F1104,Tb_ProjectKosten[],MATCH(Tb_ProjectKosten[[#Headers],[Forfat_Percentage]],Tb_ProjectKosten[#Headers],0),0),2),""),U1104 &lt;=0,0),"")</f>
        <v/>
      </c>
      <c r="X1104" s="4" t="str" cm="1">
        <f t="array" ref="X1104">IFERROR(_xlfn.IFS(OR(F1104="",LEFT(Methode_Keuze,4)="Geen"),"",AND(V1104&lt;&gt;"",F1104&lt;&gt;"Arbeidskosten"),ROUND(V1104*VLOOKUP(F1104,Tb_ProjectKosten[],MATCH(Tb_ProjectKosten[[#Headers],[Forfat_Percentage]],Tb_ProjectKosten[#Headers],0),0),2),AND(F1104="Arbeidskosten",G1104&lt;&gt;""),IFERROR(ROUND(V1104*VLOOKUP(G1104,Tb_KostenTypen[],3,0)*VLOOKUP(F1104,Tb_ProjectKosten[],MATCH(Tb_ProjectKosten[[#Headers],[Forfat_Percentage]],Tb_ProjectKosten[#Headers],0),0),2),""),V1104 &lt;=0,0),"")</f>
        <v/>
      </c>
      <c r="Y1104" s="262"/>
      <c r="Z1104" s="49"/>
      <c r="AA1104" s="37" t="str" cm="1">
        <f t="array" ref="AA1104">IFERROR(IF(INDEX(SubsidieTabel!$Q$1:$T$9,MATCH($F1104,SubsidieTabel!$Q$1:$Q$9,0),IFERROR(MATCH(Methode_Keuze,SubsidieTabel!$Q$1:$T$1,0),2))&lt;&gt;1=TRUE,"ja",""),"")</f>
        <v/>
      </c>
    </row>
    <row r="1105" spans="1:27" ht="15" customHeight="1" x14ac:dyDescent="0.25">
      <c r="A1105" s="87"/>
      <c r="B1105" s="219" t="str">
        <f>IF(A1105&lt;&gt;"",_xlfn.MAXIFS($B$1:B1104,$A$1:A1104,A1105)+1,"")</f>
        <v/>
      </c>
      <c r="C1105" s="50"/>
      <c r="D1105" s="50"/>
      <c r="E1105" s="50"/>
      <c r="F1105" s="50"/>
      <c r="G1105" s="283"/>
      <c r="H1105" s="296"/>
      <c r="I1105" s="295"/>
      <c r="J1105" s="295"/>
      <c r="K1105" s="202"/>
      <c r="L1105" s="202"/>
      <c r="M1105" s="91" t="str">
        <f>IFERROR(VLOOKUP(H1105,Lijsten!$H$1:$I$100,2,0),"")</f>
        <v/>
      </c>
      <c r="N1105" s="91" t="str" cm="1">
        <f t="array" ref="N1105">IFERROR(_xlfn.IFS(AND(LEFT(F1105,6)="Arbeid",RIGHT(F1105,3)&lt;&gt;"IKS"),IFERROR(VLOOKUP($G1105,Tb_KostenTypen[],2,0),"tarief"),RIGHT(F1105,3)="IKS","Uurtarief",LEFT(F1105,6)="Arbeid","Uurtarief",AND(LEFT(F1105,8)="Bijdrage",RIGHT(F1105,15)="(vrijwilligers)"),"Vast tarief"),"")</f>
        <v/>
      </c>
      <c r="O1105" s="92"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tarief",IF(LEFT(F1105,8)="Bijdrage",VLOOKUP($F1105,Tb_KostenTypen[],MATCH(Methode_Keuze,Tb_KostenTypen[#Headers],0),0),VLOOKUP($G1105,Lijsten!L:O,4,0))),""),"")</f>
        <v/>
      </c>
      <c r="P1105" s="92"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tarief",IF(LEFT(F1105,8)="Bijdrage",VLOOKUP($F1105,Tb_KostenTypen[],MATCH(Methode_Keuze,Tb_KostenTypen[#Headers],0),0),VLOOKUP($G1105,Lijsten!L:O,4,0))),""),"")</f>
        <v/>
      </c>
      <c r="Q1105" s="50"/>
      <c r="R1105" s="50"/>
      <c r="S1105" s="83"/>
      <c r="T1105" s="51"/>
      <c r="U1105" s="4" t="str" cm="1">
        <f t="array" ref="U1105">IF(AA1105&lt;&gt;"ja",_xlfn.IFNA(_xlfn.IFS(AND(O1105&lt;&gt;"",F1105&lt;&gt;"",RIGHT($N1105,6)="tarief"),O1105*Q1105,S1105&gt;0,IF(F1105&lt;&gt;"",S1105,"")),""),"")</f>
        <v/>
      </c>
      <c r="V1105" s="4" t="str" cm="1">
        <f t="array" ref="V1105">IF(AA1105&lt;&gt;"ja",_xlfn.IFNA(_xlfn.IFS(AND(P1105&lt;&gt;"",R1105&lt;&gt;"",RIGHT($N1105,6)="tarief"),P1105*R1105,T1105&gt;0,T1105),""),"")</f>
        <v/>
      </c>
      <c r="W1105" s="4" t="str" cm="1">
        <f t="array" ref="W1105">IFERROR(_xlfn.IFS(OR(F1105="",LEFT(Methode_Keuze,4)="Geen"),"",AND(U1105&lt;&gt;"",F1105&lt;&gt;"Arbeidskosten"),ROUND(U1105*VLOOKUP(F1105,Tb_ProjectKosten[],MATCH(Tb_ProjectKosten[[#Headers],[Forfat_Percentage]],Tb_ProjectKosten[#Headers],0),0),2),AND(F1105="Arbeidskosten",G1105&lt;&gt;""),IFERROR(ROUND(U1105*VLOOKUP(G1105,Tb_KostenTypen[],3,0)*VLOOKUP(F1105,Tb_ProjectKosten[],MATCH(Tb_ProjectKosten[[#Headers],[Forfat_Percentage]],Tb_ProjectKosten[#Headers],0),0),2),""),U1105 &lt;=0,0),"")</f>
        <v/>
      </c>
      <c r="X1105" s="4" t="str" cm="1">
        <f t="array" ref="X1105">IFERROR(_xlfn.IFS(OR(F1105="",LEFT(Methode_Keuze,4)="Geen"),"",AND(V1105&lt;&gt;"",F1105&lt;&gt;"Arbeidskosten"),ROUND(V1105*VLOOKUP(F1105,Tb_ProjectKosten[],MATCH(Tb_ProjectKosten[[#Headers],[Forfat_Percentage]],Tb_ProjectKosten[#Headers],0),0),2),AND(F1105="Arbeidskosten",G1105&lt;&gt;""),IFERROR(ROUND(V1105*VLOOKUP(G1105,Tb_KostenTypen[],3,0)*VLOOKUP(F1105,Tb_ProjectKosten[],MATCH(Tb_ProjectKosten[[#Headers],[Forfat_Percentage]],Tb_ProjectKosten[#Headers],0),0),2),""),V1105 &lt;=0,0),"")</f>
        <v/>
      </c>
      <c r="Y1105" s="262"/>
      <c r="Z1105" s="49"/>
      <c r="AA1105" s="37" t="str" cm="1">
        <f t="array" ref="AA1105">IFERROR(IF(INDEX(SubsidieTabel!$Q$1:$T$9,MATCH($F1105,SubsidieTabel!$Q$1:$Q$9,0),IFERROR(MATCH(Methode_Keuze,SubsidieTabel!$Q$1:$T$1,0),2))&lt;&gt;1=TRUE,"ja",""),"")</f>
        <v/>
      </c>
    </row>
    <row r="1106" spans="1:27" ht="15" customHeight="1" x14ac:dyDescent="0.25">
      <c r="A1106" s="87"/>
      <c r="B1106" s="219" t="str">
        <f>IF(A1106&lt;&gt;"",_xlfn.MAXIFS($B$1:B1105,$A$1:A1105,A1106)+1,"")</f>
        <v/>
      </c>
      <c r="C1106" s="50"/>
      <c r="D1106" s="50"/>
      <c r="E1106" s="50"/>
      <c r="F1106" s="50"/>
      <c r="G1106" s="283"/>
      <c r="H1106" s="296"/>
      <c r="I1106" s="295"/>
      <c r="J1106" s="295"/>
      <c r="K1106" s="202"/>
      <c r="L1106" s="202"/>
      <c r="M1106" s="91" t="str">
        <f>IFERROR(VLOOKUP(H1106,Lijsten!$H$1:$I$100,2,0),"")</f>
        <v/>
      </c>
      <c r="N1106" s="91" t="str" cm="1">
        <f t="array" ref="N1106">IFERROR(_xlfn.IFS(AND(LEFT(F1106,6)="Arbeid",RIGHT(F1106,3)&lt;&gt;"IKS"),IFERROR(VLOOKUP($G1106,Tb_KostenTypen[],2,0),"tarief"),RIGHT(F1106,3)="IKS","Uurtarief",LEFT(F1106,6)="Arbeid","Uurtarief",AND(LEFT(F1106,8)="Bijdrage",RIGHT(F1106,15)="(vrijwilligers)"),"Vast tarief"),"")</f>
        <v/>
      </c>
      <c r="O1106" s="92"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tarief",IF(LEFT(F1106,8)="Bijdrage",VLOOKUP($F1106,Tb_KostenTypen[],MATCH(Methode_Keuze,Tb_KostenTypen[#Headers],0),0),VLOOKUP($G1106,Lijsten!L:O,4,0))),""),"")</f>
        <v/>
      </c>
      <c r="P1106" s="92"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tarief",IF(LEFT(F1106,8)="Bijdrage",VLOOKUP($F1106,Tb_KostenTypen[],MATCH(Methode_Keuze,Tb_KostenTypen[#Headers],0),0),VLOOKUP($G1106,Lijsten!L:O,4,0))),""),"")</f>
        <v/>
      </c>
      <c r="Q1106" s="50"/>
      <c r="R1106" s="50"/>
      <c r="S1106" s="83"/>
      <c r="T1106" s="51"/>
      <c r="U1106" s="4" t="str" cm="1">
        <f t="array" ref="U1106">IF(AA1106&lt;&gt;"ja",_xlfn.IFNA(_xlfn.IFS(AND(O1106&lt;&gt;"",F1106&lt;&gt;"",RIGHT($N1106,6)="tarief"),O1106*Q1106,S1106&gt;0,IF(F1106&lt;&gt;"",S1106,"")),""),"")</f>
        <v/>
      </c>
      <c r="V1106" s="4" t="str" cm="1">
        <f t="array" ref="V1106">IF(AA1106&lt;&gt;"ja",_xlfn.IFNA(_xlfn.IFS(AND(P1106&lt;&gt;"",R1106&lt;&gt;"",RIGHT($N1106,6)="tarief"),P1106*R1106,T1106&gt;0,T1106),""),"")</f>
        <v/>
      </c>
      <c r="W1106" s="4" t="str" cm="1">
        <f t="array" ref="W1106">IFERROR(_xlfn.IFS(OR(F1106="",LEFT(Methode_Keuze,4)="Geen"),"",AND(U1106&lt;&gt;"",F1106&lt;&gt;"Arbeidskosten"),ROUND(U1106*VLOOKUP(F1106,Tb_ProjectKosten[],MATCH(Tb_ProjectKosten[[#Headers],[Forfat_Percentage]],Tb_ProjectKosten[#Headers],0),0),2),AND(F1106="Arbeidskosten",G1106&lt;&gt;""),IFERROR(ROUND(U1106*VLOOKUP(G1106,Tb_KostenTypen[],3,0)*VLOOKUP(F1106,Tb_ProjectKosten[],MATCH(Tb_ProjectKosten[[#Headers],[Forfat_Percentage]],Tb_ProjectKosten[#Headers],0),0),2),""),U1106 &lt;=0,0),"")</f>
        <v/>
      </c>
      <c r="X1106" s="4" t="str" cm="1">
        <f t="array" ref="X1106">IFERROR(_xlfn.IFS(OR(F1106="",LEFT(Methode_Keuze,4)="Geen"),"",AND(V1106&lt;&gt;"",F1106&lt;&gt;"Arbeidskosten"),ROUND(V1106*VLOOKUP(F1106,Tb_ProjectKosten[],MATCH(Tb_ProjectKosten[[#Headers],[Forfat_Percentage]],Tb_ProjectKosten[#Headers],0),0),2),AND(F1106="Arbeidskosten",G1106&lt;&gt;""),IFERROR(ROUND(V1106*VLOOKUP(G1106,Tb_KostenTypen[],3,0)*VLOOKUP(F1106,Tb_ProjectKosten[],MATCH(Tb_ProjectKosten[[#Headers],[Forfat_Percentage]],Tb_ProjectKosten[#Headers],0),0),2),""),V1106 &lt;=0,0),"")</f>
        <v/>
      </c>
      <c r="Y1106" s="262"/>
      <c r="Z1106" s="49"/>
      <c r="AA1106" s="37" t="str" cm="1">
        <f t="array" ref="AA1106">IFERROR(IF(INDEX(SubsidieTabel!$Q$1:$T$9,MATCH($F1106,SubsidieTabel!$Q$1:$Q$9,0),IFERROR(MATCH(Methode_Keuze,SubsidieTabel!$Q$1:$T$1,0),2))&lt;&gt;1=TRUE,"ja",""),"")</f>
        <v/>
      </c>
    </row>
    <row r="1107" spans="1:27" ht="15" customHeight="1" x14ac:dyDescent="0.25">
      <c r="A1107" s="87"/>
      <c r="B1107" s="219" t="str">
        <f>IF(A1107&lt;&gt;"",_xlfn.MAXIFS($B$1:B1106,$A$1:A1106,A1107)+1,"")</f>
        <v/>
      </c>
      <c r="C1107" s="50"/>
      <c r="D1107" s="50"/>
      <c r="E1107" s="50"/>
      <c r="F1107" s="50"/>
      <c r="G1107" s="283"/>
      <c r="H1107" s="296"/>
      <c r="I1107" s="295"/>
      <c r="J1107" s="295"/>
      <c r="K1107" s="202"/>
      <c r="L1107" s="202"/>
      <c r="M1107" s="91" t="str">
        <f>IFERROR(VLOOKUP(H1107,Lijsten!$H$1:$I$100,2,0),"")</f>
        <v/>
      </c>
      <c r="N1107" s="91" t="str" cm="1">
        <f t="array" ref="N1107">IFERROR(_xlfn.IFS(AND(LEFT(F1107,6)="Arbeid",RIGHT(F1107,3)&lt;&gt;"IKS"),IFERROR(VLOOKUP($G1107,Tb_KostenTypen[],2,0),"tarief"),RIGHT(F1107,3)="IKS","Uurtarief",LEFT(F1107,6)="Arbeid","Uurtarief",AND(LEFT(F1107,8)="Bijdrage",RIGHT(F1107,15)="(vrijwilligers)"),"Vast tarief"),"")</f>
        <v/>
      </c>
      <c r="O1107" s="92"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tarief",IF(LEFT(F1107,8)="Bijdrage",VLOOKUP($F1107,Tb_KostenTypen[],MATCH(Methode_Keuze,Tb_KostenTypen[#Headers],0),0),VLOOKUP($G1107,Lijsten!L:O,4,0))),""),"")</f>
        <v/>
      </c>
      <c r="P1107" s="92"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tarief",IF(LEFT(F1107,8)="Bijdrage",VLOOKUP($F1107,Tb_KostenTypen[],MATCH(Methode_Keuze,Tb_KostenTypen[#Headers],0),0),VLOOKUP($G1107,Lijsten!L:O,4,0))),""),"")</f>
        <v/>
      </c>
      <c r="Q1107" s="50"/>
      <c r="R1107" s="50"/>
      <c r="S1107" s="83"/>
      <c r="T1107" s="51"/>
      <c r="U1107" s="4" t="str" cm="1">
        <f t="array" ref="U1107">IF(AA1107&lt;&gt;"ja",_xlfn.IFNA(_xlfn.IFS(AND(O1107&lt;&gt;"",F1107&lt;&gt;"",RIGHT($N1107,6)="tarief"),O1107*Q1107,S1107&gt;0,IF(F1107&lt;&gt;"",S1107,"")),""),"")</f>
        <v/>
      </c>
      <c r="V1107" s="4" t="str" cm="1">
        <f t="array" ref="V1107">IF(AA1107&lt;&gt;"ja",_xlfn.IFNA(_xlfn.IFS(AND(P1107&lt;&gt;"",R1107&lt;&gt;"",RIGHT($N1107,6)="tarief"),P1107*R1107,T1107&gt;0,T1107),""),"")</f>
        <v/>
      </c>
      <c r="W1107" s="4" t="str" cm="1">
        <f t="array" ref="W1107">IFERROR(_xlfn.IFS(OR(F1107="",LEFT(Methode_Keuze,4)="Geen"),"",AND(U1107&lt;&gt;"",F1107&lt;&gt;"Arbeidskosten"),ROUND(U1107*VLOOKUP(F1107,Tb_ProjectKosten[],MATCH(Tb_ProjectKosten[[#Headers],[Forfat_Percentage]],Tb_ProjectKosten[#Headers],0),0),2),AND(F1107="Arbeidskosten",G1107&lt;&gt;""),IFERROR(ROUND(U1107*VLOOKUP(G1107,Tb_KostenTypen[],3,0)*VLOOKUP(F1107,Tb_ProjectKosten[],MATCH(Tb_ProjectKosten[[#Headers],[Forfat_Percentage]],Tb_ProjectKosten[#Headers],0),0),2),""),U1107 &lt;=0,0),"")</f>
        <v/>
      </c>
      <c r="X1107" s="4" t="str" cm="1">
        <f t="array" ref="X1107">IFERROR(_xlfn.IFS(OR(F1107="",LEFT(Methode_Keuze,4)="Geen"),"",AND(V1107&lt;&gt;"",F1107&lt;&gt;"Arbeidskosten"),ROUND(V1107*VLOOKUP(F1107,Tb_ProjectKosten[],MATCH(Tb_ProjectKosten[[#Headers],[Forfat_Percentage]],Tb_ProjectKosten[#Headers],0),0),2),AND(F1107="Arbeidskosten",G1107&lt;&gt;""),IFERROR(ROUND(V1107*VLOOKUP(G1107,Tb_KostenTypen[],3,0)*VLOOKUP(F1107,Tb_ProjectKosten[],MATCH(Tb_ProjectKosten[[#Headers],[Forfat_Percentage]],Tb_ProjectKosten[#Headers],0),0),2),""),V1107 &lt;=0,0),"")</f>
        <v/>
      </c>
      <c r="Y1107" s="262"/>
      <c r="Z1107" s="49"/>
      <c r="AA1107" s="37" t="str" cm="1">
        <f t="array" ref="AA1107">IFERROR(IF(INDEX(SubsidieTabel!$Q$1:$T$9,MATCH($F1107,SubsidieTabel!$Q$1:$Q$9,0),IFERROR(MATCH(Methode_Keuze,SubsidieTabel!$Q$1:$T$1,0),2))&lt;&gt;1=TRUE,"ja",""),"")</f>
        <v/>
      </c>
    </row>
    <row r="1108" spans="1:27" ht="15" customHeight="1" x14ac:dyDescent="0.25">
      <c r="A1108" s="87"/>
      <c r="B1108" s="219" t="str">
        <f>IF(A1108&lt;&gt;"",_xlfn.MAXIFS($B$1:B1107,$A$1:A1107,A1108)+1,"")</f>
        <v/>
      </c>
      <c r="C1108" s="50"/>
      <c r="D1108" s="50"/>
      <c r="E1108" s="50"/>
      <c r="F1108" s="50"/>
      <c r="G1108" s="283"/>
      <c r="H1108" s="296"/>
      <c r="I1108" s="295"/>
      <c r="J1108" s="295"/>
      <c r="K1108" s="202"/>
      <c r="L1108" s="202"/>
      <c r="M1108" s="91" t="str">
        <f>IFERROR(VLOOKUP(H1108,Lijsten!$H$1:$I$100,2,0),"")</f>
        <v/>
      </c>
      <c r="N1108" s="91" t="str" cm="1">
        <f t="array" ref="N1108">IFERROR(_xlfn.IFS(AND(LEFT(F1108,6)="Arbeid",RIGHT(F1108,3)&lt;&gt;"IKS"),IFERROR(VLOOKUP($G1108,Tb_KostenTypen[],2,0),"tarief"),RIGHT(F1108,3)="IKS","Uurtarief",LEFT(F1108,6)="Arbeid","Uurtarief",AND(LEFT(F1108,8)="Bijdrage",RIGHT(F1108,15)="(vrijwilligers)"),"Vast tarief"),"")</f>
        <v/>
      </c>
      <c r="O1108" s="92"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tarief",IF(LEFT(F1108,8)="Bijdrage",VLOOKUP($F1108,Tb_KostenTypen[],MATCH(Methode_Keuze,Tb_KostenTypen[#Headers],0),0),VLOOKUP($G1108,Lijsten!L:O,4,0))),""),"")</f>
        <v/>
      </c>
      <c r="P1108" s="92"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tarief",IF(LEFT(F1108,8)="Bijdrage",VLOOKUP($F1108,Tb_KostenTypen[],MATCH(Methode_Keuze,Tb_KostenTypen[#Headers],0),0),VLOOKUP($G1108,Lijsten!L:O,4,0))),""),"")</f>
        <v/>
      </c>
      <c r="Q1108" s="50"/>
      <c r="R1108" s="50"/>
      <c r="S1108" s="83"/>
      <c r="T1108" s="51"/>
      <c r="U1108" s="4" t="str" cm="1">
        <f t="array" ref="U1108">IF(AA1108&lt;&gt;"ja",_xlfn.IFNA(_xlfn.IFS(AND(O1108&lt;&gt;"",F1108&lt;&gt;"",RIGHT($N1108,6)="tarief"),O1108*Q1108,S1108&gt;0,IF(F1108&lt;&gt;"",S1108,"")),""),"")</f>
        <v/>
      </c>
      <c r="V1108" s="4" t="str" cm="1">
        <f t="array" ref="V1108">IF(AA1108&lt;&gt;"ja",_xlfn.IFNA(_xlfn.IFS(AND(P1108&lt;&gt;"",R1108&lt;&gt;"",RIGHT($N1108,6)="tarief"),P1108*R1108,T1108&gt;0,T1108),""),"")</f>
        <v/>
      </c>
      <c r="W1108" s="4" t="str" cm="1">
        <f t="array" ref="W1108">IFERROR(_xlfn.IFS(OR(F1108="",LEFT(Methode_Keuze,4)="Geen"),"",AND(U1108&lt;&gt;"",F1108&lt;&gt;"Arbeidskosten"),ROUND(U1108*VLOOKUP(F1108,Tb_ProjectKosten[],MATCH(Tb_ProjectKosten[[#Headers],[Forfat_Percentage]],Tb_ProjectKosten[#Headers],0),0),2),AND(F1108="Arbeidskosten",G1108&lt;&gt;""),IFERROR(ROUND(U1108*VLOOKUP(G1108,Tb_KostenTypen[],3,0)*VLOOKUP(F1108,Tb_ProjectKosten[],MATCH(Tb_ProjectKosten[[#Headers],[Forfat_Percentage]],Tb_ProjectKosten[#Headers],0),0),2),""),U1108 &lt;=0,0),"")</f>
        <v/>
      </c>
      <c r="X1108" s="4" t="str" cm="1">
        <f t="array" ref="X1108">IFERROR(_xlfn.IFS(OR(F1108="",LEFT(Methode_Keuze,4)="Geen"),"",AND(V1108&lt;&gt;"",F1108&lt;&gt;"Arbeidskosten"),ROUND(V1108*VLOOKUP(F1108,Tb_ProjectKosten[],MATCH(Tb_ProjectKosten[[#Headers],[Forfat_Percentage]],Tb_ProjectKosten[#Headers],0),0),2),AND(F1108="Arbeidskosten",G1108&lt;&gt;""),IFERROR(ROUND(V1108*VLOOKUP(G1108,Tb_KostenTypen[],3,0)*VLOOKUP(F1108,Tb_ProjectKosten[],MATCH(Tb_ProjectKosten[[#Headers],[Forfat_Percentage]],Tb_ProjectKosten[#Headers],0),0),2),""),V1108 &lt;=0,0),"")</f>
        <v/>
      </c>
      <c r="Y1108" s="262"/>
      <c r="Z1108" s="49"/>
      <c r="AA1108" s="37" t="str" cm="1">
        <f t="array" ref="AA1108">IFERROR(IF(INDEX(SubsidieTabel!$Q$1:$T$9,MATCH($F1108,SubsidieTabel!$Q$1:$Q$9,0),IFERROR(MATCH(Methode_Keuze,SubsidieTabel!$Q$1:$T$1,0),2))&lt;&gt;1=TRUE,"ja",""),"")</f>
        <v/>
      </c>
    </row>
    <row r="1109" spans="1:27" ht="15" customHeight="1" x14ac:dyDescent="0.25">
      <c r="A1109" s="87"/>
      <c r="B1109" s="219" t="str">
        <f>IF(A1109&lt;&gt;"",_xlfn.MAXIFS($B$1:B1108,$A$1:A1108,A1109)+1,"")</f>
        <v/>
      </c>
      <c r="C1109" s="50"/>
      <c r="D1109" s="50"/>
      <c r="E1109" s="50"/>
      <c r="F1109" s="50"/>
      <c r="G1109" s="283"/>
      <c r="H1109" s="296"/>
      <c r="I1109" s="295"/>
      <c r="J1109" s="295"/>
      <c r="K1109" s="202"/>
      <c r="L1109" s="202"/>
      <c r="M1109" s="91" t="str">
        <f>IFERROR(VLOOKUP(H1109,Lijsten!$H$1:$I$100,2,0),"")</f>
        <v/>
      </c>
      <c r="N1109" s="91" t="str" cm="1">
        <f t="array" ref="N1109">IFERROR(_xlfn.IFS(AND(LEFT(F1109,6)="Arbeid",RIGHT(F1109,3)&lt;&gt;"IKS"),IFERROR(VLOOKUP($G1109,Tb_KostenTypen[],2,0),"tarief"),RIGHT(F1109,3)="IKS","Uurtarief",LEFT(F1109,6)="Arbeid","Uurtarief",AND(LEFT(F1109,8)="Bijdrage",RIGHT(F1109,15)="(vrijwilligers)"),"Vast tarief"),"")</f>
        <v/>
      </c>
      <c r="O1109" s="92"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tarief",IF(LEFT(F1109,8)="Bijdrage",VLOOKUP($F1109,Tb_KostenTypen[],MATCH(Methode_Keuze,Tb_KostenTypen[#Headers],0),0),VLOOKUP($G1109,Lijsten!L:O,4,0))),""),"")</f>
        <v/>
      </c>
      <c r="P1109" s="92"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tarief",IF(LEFT(F1109,8)="Bijdrage",VLOOKUP($F1109,Tb_KostenTypen[],MATCH(Methode_Keuze,Tb_KostenTypen[#Headers],0),0),VLOOKUP($G1109,Lijsten!L:O,4,0))),""),"")</f>
        <v/>
      </c>
      <c r="Q1109" s="50"/>
      <c r="R1109" s="50"/>
      <c r="S1109" s="83"/>
      <c r="T1109" s="51"/>
      <c r="U1109" s="4" t="str" cm="1">
        <f t="array" ref="U1109">IF(AA1109&lt;&gt;"ja",_xlfn.IFNA(_xlfn.IFS(AND(O1109&lt;&gt;"",F1109&lt;&gt;"",RIGHT($N1109,6)="tarief"),O1109*Q1109,S1109&gt;0,IF(F1109&lt;&gt;"",S1109,"")),""),"")</f>
        <v/>
      </c>
      <c r="V1109" s="4" t="str" cm="1">
        <f t="array" ref="V1109">IF(AA1109&lt;&gt;"ja",_xlfn.IFNA(_xlfn.IFS(AND(P1109&lt;&gt;"",R1109&lt;&gt;"",RIGHT($N1109,6)="tarief"),P1109*R1109,T1109&gt;0,T1109),""),"")</f>
        <v/>
      </c>
      <c r="W1109" s="4" t="str" cm="1">
        <f t="array" ref="W1109">IFERROR(_xlfn.IFS(OR(F1109="",LEFT(Methode_Keuze,4)="Geen"),"",AND(U1109&lt;&gt;"",F1109&lt;&gt;"Arbeidskosten"),ROUND(U1109*VLOOKUP(F1109,Tb_ProjectKosten[],MATCH(Tb_ProjectKosten[[#Headers],[Forfat_Percentage]],Tb_ProjectKosten[#Headers],0),0),2),AND(F1109="Arbeidskosten",G1109&lt;&gt;""),IFERROR(ROUND(U1109*VLOOKUP(G1109,Tb_KostenTypen[],3,0)*VLOOKUP(F1109,Tb_ProjectKosten[],MATCH(Tb_ProjectKosten[[#Headers],[Forfat_Percentage]],Tb_ProjectKosten[#Headers],0),0),2),""),U1109 &lt;=0,0),"")</f>
        <v/>
      </c>
      <c r="X1109" s="4" t="str" cm="1">
        <f t="array" ref="X1109">IFERROR(_xlfn.IFS(OR(F1109="",LEFT(Methode_Keuze,4)="Geen"),"",AND(V1109&lt;&gt;"",F1109&lt;&gt;"Arbeidskosten"),ROUND(V1109*VLOOKUP(F1109,Tb_ProjectKosten[],MATCH(Tb_ProjectKosten[[#Headers],[Forfat_Percentage]],Tb_ProjectKosten[#Headers],0),0),2),AND(F1109="Arbeidskosten",G1109&lt;&gt;""),IFERROR(ROUND(V1109*VLOOKUP(G1109,Tb_KostenTypen[],3,0)*VLOOKUP(F1109,Tb_ProjectKosten[],MATCH(Tb_ProjectKosten[[#Headers],[Forfat_Percentage]],Tb_ProjectKosten[#Headers],0),0),2),""),V1109 &lt;=0,0),"")</f>
        <v/>
      </c>
      <c r="Y1109" s="262"/>
      <c r="Z1109" s="49"/>
      <c r="AA1109" s="37" t="str" cm="1">
        <f t="array" ref="AA1109">IFERROR(IF(INDEX(SubsidieTabel!$Q$1:$T$9,MATCH($F1109,SubsidieTabel!$Q$1:$Q$9,0),IFERROR(MATCH(Methode_Keuze,SubsidieTabel!$Q$1:$T$1,0),2))&lt;&gt;1=TRUE,"ja",""),"")</f>
        <v/>
      </c>
    </row>
    <row r="1110" spans="1:27" ht="15" customHeight="1" x14ac:dyDescent="0.25">
      <c r="A1110" s="87"/>
      <c r="B1110" s="219" t="str">
        <f>IF(A1110&lt;&gt;"",_xlfn.MAXIFS($B$1:B1109,$A$1:A1109,A1110)+1,"")</f>
        <v/>
      </c>
      <c r="C1110" s="50"/>
      <c r="D1110" s="50"/>
      <c r="E1110" s="50"/>
      <c r="F1110" s="50"/>
      <c r="G1110" s="283"/>
      <c r="H1110" s="296"/>
      <c r="I1110" s="295"/>
      <c r="J1110" s="295"/>
      <c r="K1110" s="202"/>
      <c r="L1110" s="202"/>
      <c r="M1110" s="91" t="str">
        <f>IFERROR(VLOOKUP(H1110,Lijsten!$H$1:$I$100,2,0),"")</f>
        <v/>
      </c>
      <c r="N1110" s="91" t="str" cm="1">
        <f t="array" ref="N1110">IFERROR(_xlfn.IFS(AND(LEFT(F1110,6)="Arbeid",RIGHT(F1110,3)&lt;&gt;"IKS"),IFERROR(VLOOKUP($G1110,Tb_KostenTypen[],2,0),"tarief"),RIGHT(F1110,3)="IKS","Uurtarief",LEFT(F1110,6)="Arbeid","Uurtarief",AND(LEFT(F1110,8)="Bijdrage",RIGHT(F1110,15)="(vrijwilligers)"),"Vast tarief"),"")</f>
        <v/>
      </c>
      <c r="O1110" s="92"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tarief",IF(LEFT(F1110,8)="Bijdrage",VLOOKUP($F1110,Tb_KostenTypen[],MATCH(Methode_Keuze,Tb_KostenTypen[#Headers],0),0),VLOOKUP($G1110,Lijsten!L:O,4,0))),""),"")</f>
        <v/>
      </c>
      <c r="P1110" s="92"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tarief",IF(LEFT(F1110,8)="Bijdrage",VLOOKUP($F1110,Tb_KostenTypen[],MATCH(Methode_Keuze,Tb_KostenTypen[#Headers],0),0),VLOOKUP($G1110,Lijsten!L:O,4,0))),""),"")</f>
        <v/>
      </c>
      <c r="Q1110" s="50"/>
      <c r="R1110" s="50"/>
      <c r="S1110" s="83"/>
      <c r="T1110" s="51"/>
      <c r="U1110" s="4" t="str" cm="1">
        <f t="array" ref="U1110">IF(AA1110&lt;&gt;"ja",_xlfn.IFNA(_xlfn.IFS(AND(O1110&lt;&gt;"",F1110&lt;&gt;"",RIGHT($N1110,6)="tarief"),O1110*Q1110,S1110&gt;0,IF(F1110&lt;&gt;"",S1110,"")),""),"")</f>
        <v/>
      </c>
      <c r="V1110" s="4" t="str" cm="1">
        <f t="array" ref="V1110">IF(AA1110&lt;&gt;"ja",_xlfn.IFNA(_xlfn.IFS(AND(P1110&lt;&gt;"",R1110&lt;&gt;"",RIGHT($N1110,6)="tarief"),P1110*R1110,T1110&gt;0,T1110),""),"")</f>
        <v/>
      </c>
      <c r="W1110" s="4" t="str" cm="1">
        <f t="array" ref="W1110">IFERROR(_xlfn.IFS(OR(F1110="",LEFT(Methode_Keuze,4)="Geen"),"",AND(U1110&lt;&gt;"",F1110&lt;&gt;"Arbeidskosten"),ROUND(U1110*VLOOKUP(F1110,Tb_ProjectKosten[],MATCH(Tb_ProjectKosten[[#Headers],[Forfat_Percentage]],Tb_ProjectKosten[#Headers],0),0),2),AND(F1110="Arbeidskosten",G1110&lt;&gt;""),IFERROR(ROUND(U1110*VLOOKUP(G1110,Tb_KostenTypen[],3,0)*VLOOKUP(F1110,Tb_ProjectKosten[],MATCH(Tb_ProjectKosten[[#Headers],[Forfat_Percentage]],Tb_ProjectKosten[#Headers],0),0),2),""),U1110 &lt;=0,0),"")</f>
        <v/>
      </c>
      <c r="X1110" s="4" t="str" cm="1">
        <f t="array" ref="X1110">IFERROR(_xlfn.IFS(OR(F1110="",LEFT(Methode_Keuze,4)="Geen"),"",AND(V1110&lt;&gt;"",F1110&lt;&gt;"Arbeidskosten"),ROUND(V1110*VLOOKUP(F1110,Tb_ProjectKosten[],MATCH(Tb_ProjectKosten[[#Headers],[Forfat_Percentage]],Tb_ProjectKosten[#Headers],0),0),2),AND(F1110="Arbeidskosten",G1110&lt;&gt;""),IFERROR(ROUND(V1110*VLOOKUP(G1110,Tb_KostenTypen[],3,0)*VLOOKUP(F1110,Tb_ProjectKosten[],MATCH(Tb_ProjectKosten[[#Headers],[Forfat_Percentage]],Tb_ProjectKosten[#Headers],0),0),2),""),V1110 &lt;=0,0),"")</f>
        <v/>
      </c>
      <c r="Y1110" s="262"/>
      <c r="Z1110" s="49"/>
      <c r="AA1110" s="37" t="str" cm="1">
        <f t="array" ref="AA1110">IFERROR(IF(INDEX(SubsidieTabel!$Q$1:$T$9,MATCH($F1110,SubsidieTabel!$Q$1:$Q$9,0),IFERROR(MATCH(Methode_Keuze,SubsidieTabel!$Q$1:$T$1,0),2))&lt;&gt;1=TRUE,"ja",""),"")</f>
        <v/>
      </c>
    </row>
    <row r="1111" spans="1:27" ht="15" customHeight="1" x14ac:dyDescent="0.25">
      <c r="A1111" s="87"/>
      <c r="B1111" s="219" t="str">
        <f>IF(A1111&lt;&gt;"",_xlfn.MAXIFS($B$1:B1110,$A$1:A1110,A1111)+1,"")</f>
        <v/>
      </c>
      <c r="C1111" s="50"/>
      <c r="D1111" s="50"/>
      <c r="E1111" s="50"/>
      <c r="F1111" s="50"/>
      <c r="G1111" s="283"/>
      <c r="H1111" s="296"/>
      <c r="I1111" s="295"/>
      <c r="J1111" s="295"/>
      <c r="K1111" s="202"/>
      <c r="L1111" s="202"/>
      <c r="M1111" s="91" t="str">
        <f>IFERROR(VLOOKUP(H1111,Lijsten!$H$1:$I$100,2,0),"")</f>
        <v/>
      </c>
      <c r="N1111" s="91" t="str" cm="1">
        <f t="array" ref="N1111">IFERROR(_xlfn.IFS(AND(LEFT(F1111,6)="Arbeid",RIGHT(F1111,3)&lt;&gt;"IKS"),IFERROR(VLOOKUP($G1111,Tb_KostenTypen[],2,0),"tarief"),RIGHT(F1111,3)="IKS","Uurtarief",LEFT(F1111,6)="Arbeid","Uurtarief",AND(LEFT(F1111,8)="Bijdrage",RIGHT(F1111,15)="(vrijwilligers)"),"Vast tarief"),"")</f>
        <v/>
      </c>
      <c r="O1111" s="92"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tarief",IF(LEFT(F1111,8)="Bijdrage",VLOOKUP($F1111,Tb_KostenTypen[],MATCH(Methode_Keuze,Tb_KostenTypen[#Headers],0),0),VLOOKUP($G1111,Lijsten!L:O,4,0))),""),"")</f>
        <v/>
      </c>
      <c r="P1111" s="92"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tarief",IF(LEFT(F1111,8)="Bijdrage",VLOOKUP($F1111,Tb_KostenTypen[],MATCH(Methode_Keuze,Tb_KostenTypen[#Headers],0),0),VLOOKUP($G1111,Lijsten!L:O,4,0))),""),"")</f>
        <v/>
      </c>
      <c r="Q1111" s="50"/>
      <c r="R1111" s="50"/>
      <c r="S1111" s="83"/>
      <c r="T1111" s="51"/>
      <c r="U1111" s="4" t="str" cm="1">
        <f t="array" ref="U1111">IF(AA1111&lt;&gt;"ja",_xlfn.IFNA(_xlfn.IFS(AND(O1111&lt;&gt;"",F1111&lt;&gt;"",RIGHT($N1111,6)="tarief"),O1111*Q1111,S1111&gt;0,IF(F1111&lt;&gt;"",S1111,"")),""),"")</f>
        <v/>
      </c>
      <c r="V1111" s="4" t="str" cm="1">
        <f t="array" ref="V1111">IF(AA1111&lt;&gt;"ja",_xlfn.IFNA(_xlfn.IFS(AND(P1111&lt;&gt;"",R1111&lt;&gt;"",RIGHT($N1111,6)="tarief"),P1111*R1111,T1111&gt;0,T1111),""),"")</f>
        <v/>
      </c>
      <c r="W1111" s="4" t="str" cm="1">
        <f t="array" ref="W1111">IFERROR(_xlfn.IFS(OR(F1111="",LEFT(Methode_Keuze,4)="Geen"),"",AND(U1111&lt;&gt;"",F1111&lt;&gt;"Arbeidskosten"),ROUND(U1111*VLOOKUP(F1111,Tb_ProjectKosten[],MATCH(Tb_ProjectKosten[[#Headers],[Forfat_Percentage]],Tb_ProjectKosten[#Headers],0),0),2),AND(F1111="Arbeidskosten",G1111&lt;&gt;""),IFERROR(ROUND(U1111*VLOOKUP(G1111,Tb_KostenTypen[],3,0)*VLOOKUP(F1111,Tb_ProjectKosten[],MATCH(Tb_ProjectKosten[[#Headers],[Forfat_Percentage]],Tb_ProjectKosten[#Headers],0),0),2),""),U1111 &lt;=0,0),"")</f>
        <v/>
      </c>
      <c r="X1111" s="4" t="str" cm="1">
        <f t="array" ref="X1111">IFERROR(_xlfn.IFS(OR(F1111="",LEFT(Methode_Keuze,4)="Geen"),"",AND(V1111&lt;&gt;"",F1111&lt;&gt;"Arbeidskosten"),ROUND(V1111*VLOOKUP(F1111,Tb_ProjectKosten[],MATCH(Tb_ProjectKosten[[#Headers],[Forfat_Percentage]],Tb_ProjectKosten[#Headers],0),0),2),AND(F1111="Arbeidskosten",G1111&lt;&gt;""),IFERROR(ROUND(V1111*VLOOKUP(G1111,Tb_KostenTypen[],3,0)*VLOOKUP(F1111,Tb_ProjectKosten[],MATCH(Tb_ProjectKosten[[#Headers],[Forfat_Percentage]],Tb_ProjectKosten[#Headers],0),0),2),""),V1111 &lt;=0,0),"")</f>
        <v/>
      </c>
      <c r="Y1111" s="262"/>
      <c r="Z1111" s="49"/>
      <c r="AA1111" s="37" t="str" cm="1">
        <f t="array" ref="AA1111">IFERROR(IF(INDEX(SubsidieTabel!$Q$1:$T$9,MATCH($F1111,SubsidieTabel!$Q$1:$Q$9,0),IFERROR(MATCH(Methode_Keuze,SubsidieTabel!$Q$1:$T$1,0),2))&lt;&gt;1=TRUE,"ja",""),"")</f>
        <v/>
      </c>
    </row>
    <row r="1112" spans="1:27" ht="15" customHeight="1" x14ac:dyDescent="0.25">
      <c r="A1112" s="87"/>
      <c r="B1112" s="219" t="str">
        <f>IF(A1112&lt;&gt;"",_xlfn.MAXIFS($B$1:B1111,$A$1:A1111,A1112)+1,"")</f>
        <v/>
      </c>
      <c r="C1112" s="50"/>
      <c r="D1112" s="50"/>
      <c r="E1112" s="50"/>
      <c r="F1112" s="50"/>
      <c r="G1112" s="283"/>
      <c r="H1112" s="296"/>
      <c r="I1112" s="295"/>
      <c r="J1112" s="295"/>
      <c r="K1112" s="202"/>
      <c r="L1112" s="202"/>
      <c r="M1112" s="91" t="str">
        <f>IFERROR(VLOOKUP(H1112,Lijsten!$H$1:$I$100,2,0),"")</f>
        <v/>
      </c>
      <c r="N1112" s="91" t="str" cm="1">
        <f t="array" ref="N1112">IFERROR(_xlfn.IFS(AND(LEFT(F1112,6)="Arbeid",RIGHT(F1112,3)&lt;&gt;"IKS"),IFERROR(VLOOKUP($G1112,Tb_KostenTypen[],2,0),"tarief"),RIGHT(F1112,3)="IKS","Uurtarief",LEFT(F1112,6)="Arbeid","Uurtarief",AND(LEFT(F1112,8)="Bijdrage",RIGHT(F1112,15)="(vrijwilligers)"),"Vast tarief"),"")</f>
        <v/>
      </c>
      <c r="O1112" s="92"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tarief",IF(LEFT(F1112,8)="Bijdrage",VLOOKUP($F1112,Tb_KostenTypen[],MATCH(Methode_Keuze,Tb_KostenTypen[#Headers],0),0),VLOOKUP($G1112,Lijsten!L:O,4,0))),""),"")</f>
        <v/>
      </c>
      <c r="P1112" s="92"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tarief",IF(LEFT(F1112,8)="Bijdrage",VLOOKUP($F1112,Tb_KostenTypen[],MATCH(Methode_Keuze,Tb_KostenTypen[#Headers],0),0),VLOOKUP($G1112,Lijsten!L:O,4,0))),""),"")</f>
        <v/>
      </c>
      <c r="Q1112" s="50"/>
      <c r="R1112" s="50"/>
      <c r="S1112" s="83"/>
      <c r="T1112" s="51"/>
      <c r="U1112" s="4" t="str" cm="1">
        <f t="array" ref="U1112">IF(AA1112&lt;&gt;"ja",_xlfn.IFNA(_xlfn.IFS(AND(O1112&lt;&gt;"",F1112&lt;&gt;"",RIGHT($N1112,6)="tarief"),O1112*Q1112,S1112&gt;0,IF(F1112&lt;&gt;"",S1112,"")),""),"")</f>
        <v/>
      </c>
      <c r="V1112" s="4" t="str" cm="1">
        <f t="array" ref="V1112">IF(AA1112&lt;&gt;"ja",_xlfn.IFNA(_xlfn.IFS(AND(P1112&lt;&gt;"",R1112&lt;&gt;"",RIGHT($N1112,6)="tarief"),P1112*R1112,T1112&gt;0,T1112),""),"")</f>
        <v/>
      </c>
      <c r="W1112" s="4" t="str" cm="1">
        <f t="array" ref="W1112">IFERROR(_xlfn.IFS(OR(F1112="",LEFT(Methode_Keuze,4)="Geen"),"",AND(U1112&lt;&gt;"",F1112&lt;&gt;"Arbeidskosten"),ROUND(U1112*VLOOKUP(F1112,Tb_ProjectKosten[],MATCH(Tb_ProjectKosten[[#Headers],[Forfat_Percentage]],Tb_ProjectKosten[#Headers],0),0),2),AND(F1112="Arbeidskosten",G1112&lt;&gt;""),IFERROR(ROUND(U1112*VLOOKUP(G1112,Tb_KostenTypen[],3,0)*VLOOKUP(F1112,Tb_ProjectKosten[],MATCH(Tb_ProjectKosten[[#Headers],[Forfat_Percentage]],Tb_ProjectKosten[#Headers],0),0),2),""),U1112 &lt;=0,0),"")</f>
        <v/>
      </c>
      <c r="X1112" s="4" t="str" cm="1">
        <f t="array" ref="X1112">IFERROR(_xlfn.IFS(OR(F1112="",LEFT(Methode_Keuze,4)="Geen"),"",AND(V1112&lt;&gt;"",F1112&lt;&gt;"Arbeidskosten"),ROUND(V1112*VLOOKUP(F1112,Tb_ProjectKosten[],MATCH(Tb_ProjectKosten[[#Headers],[Forfat_Percentage]],Tb_ProjectKosten[#Headers],0),0),2),AND(F1112="Arbeidskosten",G1112&lt;&gt;""),IFERROR(ROUND(V1112*VLOOKUP(G1112,Tb_KostenTypen[],3,0)*VLOOKUP(F1112,Tb_ProjectKosten[],MATCH(Tb_ProjectKosten[[#Headers],[Forfat_Percentage]],Tb_ProjectKosten[#Headers],0),0),2),""),V1112 &lt;=0,0),"")</f>
        <v/>
      </c>
      <c r="Y1112" s="262"/>
      <c r="Z1112" s="49"/>
      <c r="AA1112" s="37" t="str" cm="1">
        <f t="array" ref="AA1112">IFERROR(IF(INDEX(SubsidieTabel!$Q$1:$T$9,MATCH($F1112,SubsidieTabel!$Q$1:$Q$9,0),IFERROR(MATCH(Methode_Keuze,SubsidieTabel!$Q$1:$T$1,0),2))&lt;&gt;1=TRUE,"ja",""),"")</f>
        <v/>
      </c>
    </row>
    <row r="1113" spans="1:27" ht="15" customHeight="1" x14ac:dyDescent="0.25">
      <c r="A1113" s="87"/>
      <c r="B1113" s="219" t="str">
        <f>IF(A1113&lt;&gt;"",_xlfn.MAXIFS($B$1:B1112,$A$1:A1112,A1113)+1,"")</f>
        <v/>
      </c>
      <c r="C1113" s="50"/>
      <c r="D1113" s="50"/>
      <c r="E1113" s="50"/>
      <c r="F1113" s="50"/>
      <c r="G1113" s="283"/>
      <c r="H1113" s="296"/>
      <c r="I1113" s="295"/>
      <c r="J1113" s="295"/>
      <c r="K1113" s="202"/>
      <c r="L1113" s="202"/>
      <c r="M1113" s="91" t="str">
        <f>IFERROR(VLOOKUP(H1113,Lijsten!$H$1:$I$100,2,0),"")</f>
        <v/>
      </c>
      <c r="N1113" s="91" t="str" cm="1">
        <f t="array" ref="N1113">IFERROR(_xlfn.IFS(AND(LEFT(F1113,6)="Arbeid",RIGHT(F1113,3)&lt;&gt;"IKS"),IFERROR(VLOOKUP($G1113,Tb_KostenTypen[],2,0),"tarief"),RIGHT(F1113,3)="IKS","Uurtarief",LEFT(F1113,6)="Arbeid","Uurtarief",AND(LEFT(F1113,8)="Bijdrage",RIGHT(F1113,15)="(vrijwilligers)"),"Vast tarief"),"")</f>
        <v/>
      </c>
      <c r="O1113" s="92"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tarief",IF(LEFT(F1113,8)="Bijdrage",VLOOKUP($F1113,Tb_KostenTypen[],MATCH(Methode_Keuze,Tb_KostenTypen[#Headers],0),0),VLOOKUP($G1113,Lijsten!L:O,4,0))),""),"")</f>
        <v/>
      </c>
      <c r="P1113" s="92"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tarief",IF(LEFT(F1113,8)="Bijdrage",VLOOKUP($F1113,Tb_KostenTypen[],MATCH(Methode_Keuze,Tb_KostenTypen[#Headers],0),0),VLOOKUP($G1113,Lijsten!L:O,4,0))),""),"")</f>
        <v/>
      </c>
      <c r="Q1113" s="50"/>
      <c r="R1113" s="50"/>
      <c r="S1113" s="83"/>
      <c r="T1113" s="51"/>
      <c r="U1113" s="4" t="str" cm="1">
        <f t="array" ref="U1113">IF(AA1113&lt;&gt;"ja",_xlfn.IFNA(_xlfn.IFS(AND(O1113&lt;&gt;"",F1113&lt;&gt;"",RIGHT($N1113,6)="tarief"),O1113*Q1113,S1113&gt;0,IF(F1113&lt;&gt;"",S1113,"")),""),"")</f>
        <v/>
      </c>
      <c r="V1113" s="4" t="str" cm="1">
        <f t="array" ref="V1113">IF(AA1113&lt;&gt;"ja",_xlfn.IFNA(_xlfn.IFS(AND(P1113&lt;&gt;"",R1113&lt;&gt;"",RIGHT($N1113,6)="tarief"),P1113*R1113,T1113&gt;0,T1113),""),"")</f>
        <v/>
      </c>
      <c r="W1113" s="4" t="str" cm="1">
        <f t="array" ref="W1113">IFERROR(_xlfn.IFS(OR(F1113="",LEFT(Methode_Keuze,4)="Geen"),"",AND(U1113&lt;&gt;"",F1113&lt;&gt;"Arbeidskosten"),ROUND(U1113*VLOOKUP(F1113,Tb_ProjectKosten[],MATCH(Tb_ProjectKosten[[#Headers],[Forfat_Percentage]],Tb_ProjectKosten[#Headers],0),0),2),AND(F1113="Arbeidskosten",G1113&lt;&gt;""),IFERROR(ROUND(U1113*VLOOKUP(G1113,Tb_KostenTypen[],3,0)*VLOOKUP(F1113,Tb_ProjectKosten[],MATCH(Tb_ProjectKosten[[#Headers],[Forfat_Percentage]],Tb_ProjectKosten[#Headers],0),0),2),""),U1113 &lt;=0,0),"")</f>
        <v/>
      </c>
      <c r="X1113" s="4" t="str" cm="1">
        <f t="array" ref="X1113">IFERROR(_xlfn.IFS(OR(F1113="",LEFT(Methode_Keuze,4)="Geen"),"",AND(V1113&lt;&gt;"",F1113&lt;&gt;"Arbeidskosten"),ROUND(V1113*VLOOKUP(F1113,Tb_ProjectKosten[],MATCH(Tb_ProjectKosten[[#Headers],[Forfat_Percentage]],Tb_ProjectKosten[#Headers],0),0),2),AND(F1113="Arbeidskosten",G1113&lt;&gt;""),IFERROR(ROUND(V1113*VLOOKUP(G1113,Tb_KostenTypen[],3,0)*VLOOKUP(F1113,Tb_ProjectKosten[],MATCH(Tb_ProjectKosten[[#Headers],[Forfat_Percentage]],Tb_ProjectKosten[#Headers],0),0),2),""),V1113 &lt;=0,0),"")</f>
        <v/>
      </c>
      <c r="Y1113" s="262"/>
      <c r="Z1113" s="49"/>
      <c r="AA1113" s="37" t="str" cm="1">
        <f t="array" ref="AA1113">IFERROR(IF(INDEX(SubsidieTabel!$Q$1:$T$9,MATCH($F1113,SubsidieTabel!$Q$1:$Q$9,0),IFERROR(MATCH(Methode_Keuze,SubsidieTabel!$Q$1:$T$1,0),2))&lt;&gt;1=TRUE,"ja",""),"")</f>
        <v/>
      </c>
    </row>
    <row r="1114" spans="1:27" ht="15" customHeight="1" x14ac:dyDescent="0.25">
      <c r="A1114" s="87"/>
      <c r="B1114" s="219" t="str">
        <f>IF(A1114&lt;&gt;"",_xlfn.MAXIFS($B$1:B1113,$A$1:A1113,A1114)+1,"")</f>
        <v/>
      </c>
      <c r="C1114" s="50"/>
      <c r="D1114" s="50"/>
      <c r="E1114" s="50"/>
      <c r="F1114" s="50"/>
      <c r="G1114" s="283"/>
      <c r="H1114" s="296"/>
      <c r="I1114" s="295"/>
      <c r="J1114" s="295"/>
      <c r="K1114" s="202"/>
      <c r="L1114" s="202"/>
      <c r="M1114" s="91" t="str">
        <f>IFERROR(VLOOKUP(H1114,Lijsten!$H$1:$I$100,2,0),"")</f>
        <v/>
      </c>
      <c r="N1114" s="91" t="str" cm="1">
        <f t="array" ref="N1114">IFERROR(_xlfn.IFS(AND(LEFT(F1114,6)="Arbeid",RIGHT(F1114,3)&lt;&gt;"IKS"),IFERROR(VLOOKUP($G1114,Tb_KostenTypen[],2,0),"tarief"),RIGHT(F1114,3)="IKS","Uurtarief",LEFT(F1114,6)="Arbeid","Uurtarief",AND(LEFT(F1114,8)="Bijdrage",RIGHT(F1114,15)="(vrijwilligers)"),"Vast tarief"),"")</f>
        <v/>
      </c>
      <c r="O1114" s="92"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tarief",IF(LEFT(F1114,8)="Bijdrage",VLOOKUP($F1114,Tb_KostenTypen[],MATCH(Methode_Keuze,Tb_KostenTypen[#Headers],0),0),VLOOKUP($G1114,Lijsten!L:O,4,0))),""),"")</f>
        <v/>
      </c>
      <c r="P1114" s="92"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tarief",IF(LEFT(F1114,8)="Bijdrage",VLOOKUP($F1114,Tb_KostenTypen[],MATCH(Methode_Keuze,Tb_KostenTypen[#Headers],0),0),VLOOKUP($G1114,Lijsten!L:O,4,0))),""),"")</f>
        <v/>
      </c>
      <c r="Q1114" s="50"/>
      <c r="R1114" s="50"/>
      <c r="S1114" s="83"/>
      <c r="T1114" s="51"/>
      <c r="U1114" s="4" t="str" cm="1">
        <f t="array" ref="U1114">IF(AA1114&lt;&gt;"ja",_xlfn.IFNA(_xlfn.IFS(AND(O1114&lt;&gt;"",F1114&lt;&gt;"",RIGHT($N1114,6)="tarief"),O1114*Q1114,S1114&gt;0,IF(F1114&lt;&gt;"",S1114,"")),""),"")</f>
        <v/>
      </c>
      <c r="V1114" s="4" t="str" cm="1">
        <f t="array" ref="V1114">IF(AA1114&lt;&gt;"ja",_xlfn.IFNA(_xlfn.IFS(AND(P1114&lt;&gt;"",R1114&lt;&gt;"",RIGHT($N1114,6)="tarief"),P1114*R1114,T1114&gt;0,T1114),""),"")</f>
        <v/>
      </c>
      <c r="W1114" s="4" t="str" cm="1">
        <f t="array" ref="W1114">IFERROR(_xlfn.IFS(OR(F1114="",LEFT(Methode_Keuze,4)="Geen"),"",AND(U1114&lt;&gt;"",F1114&lt;&gt;"Arbeidskosten"),ROUND(U1114*VLOOKUP(F1114,Tb_ProjectKosten[],MATCH(Tb_ProjectKosten[[#Headers],[Forfat_Percentage]],Tb_ProjectKosten[#Headers],0),0),2),AND(F1114="Arbeidskosten",G1114&lt;&gt;""),IFERROR(ROUND(U1114*VLOOKUP(G1114,Tb_KostenTypen[],3,0)*VLOOKUP(F1114,Tb_ProjectKosten[],MATCH(Tb_ProjectKosten[[#Headers],[Forfat_Percentage]],Tb_ProjectKosten[#Headers],0),0),2),""),U1114 &lt;=0,0),"")</f>
        <v/>
      </c>
      <c r="X1114" s="4" t="str" cm="1">
        <f t="array" ref="X1114">IFERROR(_xlfn.IFS(OR(F1114="",LEFT(Methode_Keuze,4)="Geen"),"",AND(V1114&lt;&gt;"",F1114&lt;&gt;"Arbeidskosten"),ROUND(V1114*VLOOKUP(F1114,Tb_ProjectKosten[],MATCH(Tb_ProjectKosten[[#Headers],[Forfat_Percentage]],Tb_ProjectKosten[#Headers],0),0),2),AND(F1114="Arbeidskosten",G1114&lt;&gt;""),IFERROR(ROUND(V1114*VLOOKUP(G1114,Tb_KostenTypen[],3,0)*VLOOKUP(F1114,Tb_ProjectKosten[],MATCH(Tb_ProjectKosten[[#Headers],[Forfat_Percentage]],Tb_ProjectKosten[#Headers],0),0),2),""),V1114 &lt;=0,0),"")</f>
        <v/>
      </c>
      <c r="Y1114" s="262"/>
      <c r="Z1114" s="49"/>
      <c r="AA1114" s="37" t="str" cm="1">
        <f t="array" ref="AA1114">IFERROR(IF(INDEX(SubsidieTabel!$Q$1:$T$9,MATCH($F1114,SubsidieTabel!$Q$1:$Q$9,0),IFERROR(MATCH(Methode_Keuze,SubsidieTabel!$Q$1:$T$1,0),2))&lt;&gt;1=TRUE,"ja",""),"")</f>
        <v/>
      </c>
    </row>
    <row r="1115" spans="1:27" ht="15" customHeight="1" x14ac:dyDescent="0.25">
      <c r="A1115" s="87"/>
      <c r="B1115" s="219" t="str">
        <f>IF(A1115&lt;&gt;"",_xlfn.MAXIFS($B$1:B1114,$A$1:A1114,A1115)+1,"")</f>
        <v/>
      </c>
      <c r="C1115" s="50"/>
      <c r="D1115" s="50"/>
      <c r="E1115" s="50"/>
      <c r="F1115" s="50"/>
      <c r="G1115" s="283"/>
      <c r="H1115" s="296"/>
      <c r="I1115" s="295"/>
      <c r="J1115" s="295"/>
      <c r="K1115" s="202"/>
      <c r="L1115" s="202"/>
      <c r="M1115" s="91" t="str">
        <f>IFERROR(VLOOKUP(H1115,Lijsten!$H$1:$I$100,2,0),"")</f>
        <v/>
      </c>
      <c r="N1115" s="91" t="str" cm="1">
        <f t="array" ref="N1115">IFERROR(_xlfn.IFS(AND(LEFT(F1115,6)="Arbeid",RIGHT(F1115,3)&lt;&gt;"IKS"),IFERROR(VLOOKUP($G1115,Tb_KostenTypen[],2,0),"tarief"),RIGHT(F1115,3)="IKS","Uurtarief",LEFT(F1115,6)="Arbeid","Uurtarief",AND(LEFT(F1115,8)="Bijdrage",RIGHT(F1115,15)="(vrijwilligers)"),"Vast tarief"),"")</f>
        <v/>
      </c>
      <c r="O1115" s="92"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tarief",IF(LEFT(F1115,8)="Bijdrage",VLOOKUP($F1115,Tb_KostenTypen[],MATCH(Methode_Keuze,Tb_KostenTypen[#Headers],0),0),VLOOKUP($G1115,Lijsten!L:O,4,0))),""),"")</f>
        <v/>
      </c>
      <c r="P1115" s="92"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tarief",IF(LEFT(F1115,8)="Bijdrage",VLOOKUP($F1115,Tb_KostenTypen[],MATCH(Methode_Keuze,Tb_KostenTypen[#Headers],0),0),VLOOKUP($G1115,Lijsten!L:O,4,0))),""),"")</f>
        <v/>
      </c>
      <c r="Q1115" s="50"/>
      <c r="R1115" s="50"/>
      <c r="S1115" s="83"/>
      <c r="T1115" s="51"/>
      <c r="U1115" s="4" t="str" cm="1">
        <f t="array" ref="U1115">IF(AA1115&lt;&gt;"ja",_xlfn.IFNA(_xlfn.IFS(AND(O1115&lt;&gt;"",F1115&lt;&gt;"",RIGHT($N1115,6)="tarief"),O1115*Q1115,S1115&gt;0,IF(F1115&lt;&gt;"",S1115,"")),""),"")</f>
        <v/>
      </c>
      <c r="V1115" s="4" t="str" cm="1">
        <f t="array" ref="V1115">IF(AA1115&lt;&gt;"ja",_xlfn.IFNA(_xlfn.IFS(AND(P1115&lt;&gt;"",R1115&lt;&gt;"",RIGHT($N1115,6)="tarief"),P1115*R1115,T1115&gt;0,T1115),""),"")</f>
        <v/>
      </c>
      <c r="W1115" s="4" t="str" cm="1">
        <f t="array" ref="W1115">IFERROR(_xlfn.IFS(OR(F1115="",LEFT(Methode_Keuze,4)="Geen"),"",AND(U1115&lt;&gt;"",F1115&lt;&gt;"Arbeidskosten"),ROUND(U1115*VLOOKUP(F1115,Tb_ProjectKosten[],MATCH(Tb_ProjectKosten[[#Headers],[Forfat_Percentage]],Tb_ProjectKosten[#Headers],0),0),2),AND(F1115="Arbeidskosten",G1115&lt;&gt;""),IFERROR(ROUND(U1115*VLOOKUP(G1115,Tb_KostenTypen[],3,0)*VLOOKUP(F1115,Tb_ProjectKosten[],MATCH(Tb_ProjectKosten[[#Headers],[Forfat_Percentage]],Tb_ProjectKosten[#Headers],0),0),2),""),U1115 &lt;=0,0),"")</f>
        <v/>
      </c>
      <c r="X1115" s="4" t="str" cm="1">
        <f t="array" ref="X1115">IFERROR(_xlfn.IFS(OR(F1115="",LEFT(Methode_Keuze,4)="Geen"),"",AND(V1115&lt;&gt;"",F1115&lt;&gt;"Arbeidskosten"),ROUND(V1115*VLOOKUP(F1115,Tb_ProjectKosten[],MATCH(Tb_ProjectKosten[[#Headers],[Forfat_Percentage]],Tb_ProjectKosten[#Headers],0),0),2),AND(F1115="Arbeidskosten",G1115&lt;&gt;""),IFERROR(ROUND(V1115*VLOOKUP(G1115,Tb_KostenTypen[],3,0)*VLOOKUP(F1115,Tb_ProjectKosten[],MATCH(Tb_ProjectKosten[[#Headers],[Forfat_Percentage]],Tb_ProjectKosten[#Headers],0),0),2),""),V1115 &lt;=0,0),"")</f>
        <v/>
      </c>
      <c r="Y1115" s="262"/>
      <c r="Z1115" s="49"/>
      <c r="AA1115" s="37" t="str" cm="1">
        <f t="array" ref="AA1115">IFERROR(IF(INDEX(SubsidieTabel!$Q$1:$T$9,MATCH($F1115,SubsidieTabel!$Q$1:$Q$9,0),IFERROR(MATCH(Methode_Keuze,SubsidieTabel!$Q$1:$T$1,0),2))&lt;&gt;1=TRUE,"ja",""),"")</f>
        <v/>
      </c>
    </row>
    <row r="1116" spans="1:27" ht="15" customHeight="1" x14ac:dyDescent="0.25">
      <c r="A1116" s="87"/>
      <c r="B1116" s="219" t="str">
        <f>IF(A1116&lt;&gt;"",_xlfn.MAXIFS($B$1:B1115,$A$1:A1115,A1116)+1,"")</f>
        <v/>
      </c>
      <c r="C1116" s="50"/>
      <c r="D1116" s="50"/>
      <c r="E1116" s="50"/>
      <c r="F1116" s="50"/>
      <c r="G1116" s="283"/>
      <c r="H1116" s="296"/>
      <c r="I1116" s="295"/>
      <c r="J1116" s="295"/>
      <c r="K1116" s="202"/>
      <c r="L1116" s="202"/>
      <c r="M1116" s="91" t="str">
        <f>IFERROR(VLOOKUP(H1116,Lijsten!$H$1:$I$100,2,0),"")</f>
        <v/>
      </c>
      <c r="N1116" s="91" t="str" cm="1">
        <f t="array" ref="N1116">IFERROR(_xlfn.IFS(AND(LEFT(F1116,6)="Arbeid",RIGHT(F1116,3)&lt;&gt;"IKS"),IFERROR(VLOOKUP($G1116,Tb_KostenTypen[],2,0),"tarief"),RIGHT(F1116,3)="IKS","Uurtarief",LEFT(F1116,6)="Arbeid","Uurtarief",AND(LEFT(F1116,8)="Bijdrage",RIGHT(F1116,15)="(vrijwilligers)"),"Vast tarief"),"")</f>
        <v/>
      </c>
      <c r="O1116" s="92"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tarief",IF(LEFT(F1116,8)="Bijdrage",VLOOKUP($F1116,Tb_KostenTypen[],MATCH(Methode_Keuze,Tb_KostenTypen[#Headers],0),0),VLOOKUP($G1116,Lijsten!L:O,4,0))),""),"")</f>
        <v/>
      </c>
      <c r="P1116" s="92"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tarief",IF(LEFT(F1116,8)="Bijdrage",VLOOKUP($F1116,Tb_KostenTypen[],MATCH(Methode_Keuze,Tb_KostenTypen[#Headers],0),0),VLOOKUP($G1116,Lijsten!L:O,4,0))),""),"")</f>
        <v/>
      </c>
      <c r="Q1116" s="50"/>
      <c r="R1116" s="50"/>
      <c r="S1116" s="83"/>
      <c r="T1116" s="51"/>
      <c r="U1116" s="4" t="str" cm="1">
        <f t="array" ref="U1116">IF(AA1116&lt;&gt;"ja",_xlfn.IFNA(_xlfn.IFS(AND(O1116&lt;&gt;"",F1116&lt;&gt;"",RIGHT($N1116,6)="tarief"),O1116*Q1116,S1116&gt;0,IF(F1116&lt;&gt;"",S1116,"")),""),"")</f>
        <v/>
      </c>
      <c r="V1116" s="4" t="str" cm="1">
        <f t="array" ref="V1116">IF(AA1116&lt;&gt;"ja",_xlfn.IFNA(_xlfn.IFS(AND(P1116&lt;&gt;"",R1116&lt;&gt;"",RIGHT($N1116,6)="tarief"),P1116*R1116,T1116&gt;0,T1116),""),"")</f>
        <v/>
      </c>
      <c r="W1116" s="4" t="str" cm="1">
        <f t="array" ref="W1116">IFERROR(_xlfn.IFS(OR(F1116="",LEFT(Methode_Keuze,4)="Geen"),"",AND(U1116&lt;&gt;"",F1116&lt;&gt;"Arbeidskosten"),ROUND(U1116*VLOOKUP(F1116,Tb_ProjectKosten[],MATCH(Tb_ProjectKosten[[#Headers],[Forfat_Percentage]],Tb_ProjectKosten[#Headers],0),0),2),AND(F1116="Arbeidskosten",G1116&lt;&gt;""),IFERROR(ROUND(U1116*VLOOKUP(G1116,Tb_KostenTypen[],3,0)*VLOOKUP(F1116,Tb_ProjectKosten[],MATCH(Tb_ProjectKosten[[#Headers],[Forfat_Percentage]],Tb_ProjectKosten[#Headers],0),0),2),""),U1116 &lt;=0,0),"")</f>
        <v/>
      </c>
      <c r="X1116" s="4" t="str" cm="1">
        <f t="array" ref="X1116">IFERROR(_xlfn.IFS(OR(F1116="",LEFT(Methode_Keuze,4)="Geen"),"",AND(V1116&lt;&gt;"",F1116&lt;&gt;"Arbeidskosten"),ROUND(V1116*VLOOKUP(F1116,Tb_ProjectKosten[],MATCH(Tb_ProjectKosten[[#Headers],[Forfat_Percentage]],Tb_ProjectKosten[#Headers],0),0),2),AND(F1116="Arbeidskosten",G1116&lt;&gt;""),IFERROR(ROUND(V1116*VLOOKUP(G1116,Tb_KostenTypen[],3,0)*VLOOKUP(F1116,Tb_ProjectKosten[],MATCH(Tb_ProjectKosten[[#Headers],[Forfat_Percentage]],Tb_ProjectKosten[#Headers],0),0),2),""),V1116 &lt;=0,0),"")</f>
        <v/>
      </c>
      <c r="Y1116" s="262"/>
      <c r="Z1116" s="49"/>
      <c r="AA1116" s="37" t="str" cm="1">
        <f t="array" ref="AA1116">IFERROR(IF(INDEX(SubsidieTabel!$Q$1:$T$9,MATCH($F1116,SubsidieTabel!$Q$1:$Q$9,0),IFERROR(MATCH(Methode_Keuze,SubsidieTabel!$Q$1:$T$1,0),2))&lt;&gt;1=TRUE,"ja",""),"")</f>
        <v/>
      </c>
    </row>
    <row r="1117" spans="1:27" ht="15" customHeight="1" x14ac:dyDescent="0.25">
      <c r="A1117" s="87"/>
      <c r="B1117" s="219" t="str">
        <f>IF(A1117&lt;&gt;"",_xlfn.MAXIFS($B$1:B1116,$A$1:A1116,A1117)+1,"")</f>
        <v/>
      </c>
      <c r="C1117" s="50"/>
      <c r="D1117" s="50"/>
      <c r="E1117" s="50"/>
      <c r="F1117" s="50"/>
      <c r="G1117" s="283"/>
      <c r="H1117" s="296"/>
      <c r="I1117" s="295"/>
      <c r="J1117" s="295"/>
      <c r="K1117" s="202"/>
      <c r="L1117" s="202"/>
      <c r="M1117" s="91" t="str">
        <f>IFERROR(VLOOKUP(H1117,Lijsten!$H$1:$I$100,2,0),"")</f>
        <v/>
      </c>
      <c r="N1117" s="91" t="str" cm="1">
        <f t="array" ref="N1117">IFERROR(_xlfn.IFS(AND(LEFT(F1117,6)="Arbeid",RIGHT(F1117,3)&lt;&gt;"IKS"),IFERROR(VLOOKUP($G1117,Tb_KostenTypen[],2,0),"tarief"),RIGHT(F1117,3)="IKS","Uurtarief",LEFT(F1117,6)="Arbeid","Uurtarief",AND(LEFT(F1117,8)="Bijdrage",RIGHT(F1117,15)="(vrijwilligers)"),"Vast tarief"),"")</f>
        <v/>
      </c>
      <c r="O1117" s="92"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tarief",IF(LEFT(F1117,8)="Bijdrage",VLOOKUP($F1117,Tb_KostenTypen[],MATCH(Methode_Keuze,Tb_KostenTypen[#Headers],0),0),VLOOKUP($G1117,Lijsten!L:O,4,0))),""),"")</f>
        <v/>
      </c>
      <c r="P1117" s="92"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tarief",IF(LEFT(F1117,8)="Bijdrage",VLOOKUP($F1117,Tb_KostenTypen[],MATCH(Methode_Keuze,Tb_KostenTypen[#Headers],0),0),VLOOKUP($G1117,Lijsten!L:O,4,0))),""),"")</f>
        <v/>
      </c>
      <c r="Q1117" s="50"/>
      <c r="R1117" s="50"/>
      <c r="S1117" s="83"/>
      <c r="T1117" s="51"/>
      <c r="U1117" s="4" t="str" cm="1">
        <f t="array" ref="U1117">IF(AA1117&lt;&gt;"ja",_xlfn.IFNA(_xlfn.IFS(AND(O1117&lt;&gt;"",F1117&lt;&gt;"",RIGHT($N1117,6)="tarief"),O1117*Q1117,S1117&gt;0,IF(F1117&lt;&gt;"",S1117,"")),""),"")</f>
        <v/>
      </c>
      <c r="V1117" s="4" t="str" cm="1">
        <f t="array" ref="V1117">IF(AA1117&lt;&gt;"ja",_xlfn.IFNA(_xlfn.IFS(AND(P1117&lt;&gt;"",R1117&lt;&gt;"",RIGHT($N1117,6)="tarief"),P1117*R1117,T1117&gt;0,T1117),""),"")</f>
        <v/>
      </c>
      <c r="W1117" s="4" t="str" cm="1">
        <f t="array" ref="W1117">IFERROR(_xlfn.IFS(OR(F1117="",LEFT(Methode_Keuze,4)="Geen"),"",AND(U1117&lt;&gt;"",F1117&lt;&gt;"Arbeidskosten"),ROUND(U1117*VLOOKUP(F1117,Tb_ProjectKosten[],MATCH(Tb_ProjectKosten[[#Headers],[Forfat_Percentage]],Tb_ProjectKosten[#Headers],0),0),2),AND(F1117="Arbeidskosten",G1117&lt;&gt;""),IFERROR(ROUND(U1117*VLOOKUP(G1117,Tb_KostenTypen[],3,0)*VLOOKUP(F1117,Tb_ProjectKosten[],MATCH(Tb_ProjectKosten[[#Headers],[Forfat_Percentage]],Tb_ProjectKosten[#Headers],0),0),2),""),U1117 &lt;=0,0),"")</f>
        <v/>
      </c>
      <c r="X1117" s="4" t="str" cm="1">
        <f t="array" ref="X1117">IFERROR(_xlfn.IFS(OR(F1117="",LEFT(Methode_Keuze,4)="Geen"),"",AND(V1117&lt;&gt;"",F1117&lt;&gt;"Arbeidskosten"),ROUND(V1117*VLOOKUP(F1117,Tb_ProjectKosten[],MATCH(Tb_ProjectKosten[[#Headers],[Forfat_Percentage]],Tb_ProjectKosten[#Headers],0),0),2),AND(F1117="Arbeidskosten",G1117&lt;&gt;""),IFERROR(ROUND(V1117*VLOOKUP(G1117,Tb_KostenTypen[],3,0)*VLOOKUP(F1117,Tb_ProjectKosten[],MATCH(Tb_ProjectKosten[[#Headers],[Forfat_Percentage]],Tb_ProjectKosten[#Headers],0),0),2),""),V1117 &lt;=0,0),"")</f>
        <v/>
      </c>
      <c r="Y1117" s="262"/>
      <c r="Z1117" s="49"/>
      <c r="AA1117" s="37" t="str" cm="1">
        <f t="array" ref="AA1117">IFERROR(IF(INDEX(SubsidieTabel!$Q$1:$T$9,MATCH($F1117,SubsidieTabel!$Q$1:$Q$9,0),IFERROR(MATCH(Methode_Keuze,SubsidieTabel!$Q$1:$T$1,0),2))&lt;&gt;1=TRUE,"ja",""),"")</f>
        <v/>
      </c>
    </row>
    <row r="1118" spans="1:27" ht="15" customHeight="1" x14ac:dyDescent="0.25">
      <c r="A1118" s="87"/>
      <c r="B1118" s="219" t="str">
        <f>IF(A1118&lt;&gt;"",_xlfn.MAXIFS($B$1:B1117,$A$1:A1117,A1118)+1,"")</f>
        <v/>
      </c>
      <c r="C1118" s="50"/>
      <c r="D1118" s="50"/>
      <c r="E1118" s="50"/>
      <c r="F1118" s="50"/>
      <c r="G1118" s="283"/>
      <c r="H1118" s="296"/>
      <c r="I1118" s="295"/>
      <c r="J1118" s="295"/>
      <c r="K1118" s="202"/>
      <c r="L1118" s="202"/>
      <c r="M1118" s="91" t="str">
        <f>IFERROR(VLOOKUP(H1118,Lijsten!$H$1:$I$100,2,0),"")</f>
        <v/>
      </c>
      <c r="N1118" s="91" t="str" cm="1">
        <f t="array" ref="N1118">IFERROR(_xlfn.IFS(AND(LEFT(F1118,6)="Arbeid",RIGHT(F1118,3)&lt;&gt;"IKS"),IFERROR(VLOOKUP($G1118,Tb_KostenTypen[],2,0),"tarief"),RIGHT(F1118,3)="IKS","Uurtarief",LEFT(F1118,6)="Arbeid","Uurtarief",AND(LEFT(F1118,8)="Bijdrage",RIGHT(F1118,15)="(vrijwilligers)"),"Vast tarief"),"")</f>
        <v/>
      </c>
      <c r="O1118" s="92"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tarief",IF(LEFT(F1118,8)="Bijdrage",VLOOKUP($F1118,Tb_KostenTypen[],MATCH(Methode_Keuze,Tb_KostenTypen[#Headers],0),0),VLOOKUP($G1118,Lijsten!L:O,4,0))),""),"")</f>
        <v/>
      </c>
      <c r="P1118" s="92"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tarief",IF(LEFT(F1118,8)="Bijdrage",VLOOKUP($F1118,Tb_KostenTypen[],MATCH(Methode_Keuze,Tb_KostenTypen[#Headers],0),0),VLOOKUP($G1118,Lijsten!L:O,4,0))),""),"")</f>
        <v/>
      </c>
      <c r="Q1118" s="50"/>
      <c r="R1118" s="50"/>
      <c r="S1118" s="83"/>
      <c r="T1118" s="51"/>
      <c r="U1118" s="4" t="str" cm="1">
        <f t="array" ref="U1118">IF(AA1118&lt;&gt;"ja",_xlfn.IFNA(_xlfn.IFS(AND(O1118&lt;&gt;"",F1118&lt;&gt;"",RIGHT($N1118,6)="tarief"),O1118*Q1118,S1118&gt;0,IF(F1118&lt;&gt;"",S1118,"")),""),"")</f>
        <v/>
      </c>
      <c r="V1118" s="4" t="str" cm="1">
        <f t="array" ref="V1118">IF(AA1118&lt;&gt;"ja",_xlfn.IFNA(_xlfn.IFS(AND(P1118&lt;&gt;"",R1118&lt;&gt;"",RIGHT($N1118,6)="tarief"),P1118*R1118,T1118&gt;0,T1118),""),"")</f>
        <v/>
      </c>
      <c r="W1118" s="4" t="str" cm="1">
        <f t="array" ref="W1118">IFERROR(_xlfn.IFS(OR(F1118="",LEFT(Methode_Keuze,4)="Geen"),"",AND(U1118&lt;&gt;"",F1118&lt;&gt;"Arbeidskosten"),ROUND(U1118*VLOOKUP(F1118,Tb_ProjectKosten[],MATCH(Tb_ProjectKosten[[#Headers],[Forfat_Percentage]],Tb_ProjectKosten[#Headers],0),0),2),AND(F1118="Arbeidskosten",G1118&lt;&gt;""),IFERROR(ROUND(U1118*VLOOKUP(G1118,Tb_KostenTypen[],3,0)*VLOOKUP(F1118,Tb_ProjectKosten[],MATCH(Tb_ProjectKosten[[#Headers],[Forfat_Percentage]],Tb_ProjectKosten[#Headers],0),0),2),""),U1118 &lt;=0,0),"")</f>
        <v/>
      </c>
      <c r="X1118" s="4" t="str" cm="1">
        <f t="array" ref="X1118">IFERROR(_xlfn.IFS(OR(F1118="",LEFT(Methode_Keuze,4)="Geen"),"",AND(V1118&lt;&gt;"",F1118&lt;&gt;"Arbeidskosten"),ROUND(V1118*VLOOKUP(F1118,Tb_ProjectKosten[],MATCH(Tb_ProjectKosten[[#Headers],[Forfat_Percentage]],Tb_ProjectKosten[#Headers],0),0),2),AND(F1118="Arbeidskosten",G1118&lt;&gt;""),IFERROR(ROUND(V1118*VLOOKUP(G1118,Tb_KostenTypen[],3,0)*VLOOKUP(F1118,Tb_ProjectKosten[],MATCH(Tb_ProjectKosten[[#Headers],[Forfat_Percentage]],Tb_ProjectKosten[#Headers],0),0),2),""),V1118 &lt;=0,0),"")</f>
        <v/>
      </c>
      <c r="Y1118" s="262"/>
      <c r="Z1118" s="49"/>
      <c r="AA1118" s="37" t="str" cm="1">
        <f t="array" ref="AA1118">IFERROR(IF(INDEX(SubsidieTabel!$Q$1:$T$9,MATCH($F1118,SubsidieTabel!$Q$1:$Q$9,0),IFERROR(MATCH(Methode_Keuze,SubsidieTabel!$Q$1:$T$1,0),2))&lt;&gt;1=TRUE,"ja",""),"")</f>
        <v/>
      </c>
    </row>
    <row r="1119" spans="1:27" ht="15" customHeight="1" x14ac:dyDescent="0.25">
      <c r="A1119" s="87"/>
      <c r="B1119" s="219" t="str">
        <f>IF(A1119&lt;&gt;"",_xlfn.MAXIFS($B$1:B1118,$A$1:A1118,A1119)+1,"")</f>
        <v/>
      </c>
      <c r="C1119" s="50"/>
      <c r="D1119" s="50"/>
      <c r="E1119" s="50"/>
      <c r="F1119" s="50"/>
      <c r="G1119" s="283"/>
      <c r="H1119" s="296"/>
      <c r="I1119" s="295"/>
      <c r="J1119" s="295"/>
      <c r="K1119" s="202"/>
      <c r="L1119" s="202"/>
      <c r="M1119" s="91" t="str">
        <f>IFERROR(VLOOKUP(H1119,Lijsten!$H$1:$I$100,2,0),"")</f>
        <v/>
      </c>
      <c r="N1119" s="91" t="str" cm="1">
        <f t="array" ref="N1119">IFERROR(_xlfn.IFS(AND(LEFT(F1119,6)="Arbeid",RIGHT(F1119,3)&lt;&gt;"IKS"),IFERROR(VLOOKUP($G1119,Tb_KostenTypen[],2,0),"tarief"),RIGHT(F1119,3)="IKS","Uurtarief",LEFT(F1119,6)="Arbeid","Uurtarief",AND(LEFT(F1119,8)="Bijdrage",RIGHT(F1119,15)="(vrijwilligers)"),"Vast tarief"),"")</f>
        <v/>
      </c>
      <c r="O1119" s="92"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tarief",IF(LEFT(F1119,8)="Bijdrage",VLOOKUP($F1119,Tb_KostenTypen[],MATCH(Methode_Keuze,Tb_KostenTypen[#Headers],0),0),VLOOKUP($G1119,Lijsten!L:O,4,0))),""),"")</f>
        <v/>
      </c>
      <c r="P1119" s="92"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tarief",IF(LEFT(F1119,8)="Bijdrage",VLOOKUP($F1119,Tb_KostenTypen[],MATCH(Methode_Keuze,Tb_KostenTypen[#Headers],0),0),VLOOKUP($G1119,Lijsten!L:O,4,0))),""),"")</f>
        <v/>
      </c>
      <c r="Q1119" s="50"/>
      <c r="R1119" s="50"/>
      <c r="S1119" s="83"/>
      <c r="T1119" s="51"/>
      <c r="U1119" s="4" t="str" cm="1">
        <f t="array" ref="U1119">IF(AA1119&lt;&gt;"ja",_xlfn.IFNA(_xlfn.IFS(AND(O1119&lt;&gt;"",F1119&lt;&gt;"",RIGHT($N1119,6)="tarief"),O1119*Q1119,S1119&gt;0,IF(F1119&lt;&gt;"",S1119,"")),""),"")</f>
        <v/>
      </c>
      <c r="V1119" s="4" t="str" cm="1">
        <f t="array" ref="V1119">IF(AA1119&lt;&gt;"ja",_xlfn.IFNA(_xlfn.IFS(AND(P1119&lt;&gt;"",R1119&lt;&gt;"",RIGHT($N1119,6)="tarief"),P1119*R1119,T1119&gt;0,T1119),""),"")</f>
        <v/>
      </c>
      <c r="W1119" s="4" t="str" cm="1">
        <f t="array" ref="W1119">IFERROR(_xlfn.IFS(OR(F1119="",LEFT(Methode_Keuze,4)="Geen"),"",AND(U1119&lt;&gt;"",F1119&lt;&gt;"Arbeidskosten"),ROUND(U1119*VLOOKUP(F1119,Tb_ProjectKosten[],MATCH(Tb_ProjectKosten[[#Headers],[Forfat_Percentage]],Tb_ProjectKosten[#Headers],0),0),2),AND(F1119="Arbeidskosten",G1119&lt;&gt;""),IFERROR(ROUND(U1119*VLOOKUP(G1119,Tb_KostenTypen[],3,0)*VLOOKUP(F1119,Tb_ProjectKosten[],MATCH(Tb_ProjectKosten[[#Headers],[Forfat_Percentage]],Tb_ProjectKosten[#Headers],0),0),2),""),U1119 &lt;=0,0),"")</f>
        <v/>
      </c>
      <c r="X1119" s="4" t="str" cm="1">
        <f t="array" ref="X1119">IFERROR(_xlfn.IFS(OR(F1119="",LEFT(Methode_Keuze,4)="Geen"),"",AND(V1119&lt;&gt;"",F1119&lt;&gt;"Arbeidskosten"),ROUND(V1119*VLOOKUP(F1119,Tb_ProjectKosten[],MATCH(Tb_ProjectKosten[[#Headers],[Forfat_Percentage]],Tb_ProjectKosten[#Headers],0),0),2),AND(F1119="Arbeidskosten",G1119&lt;&gt;""),IFERROR(ROUND(V1119*VLOOKUP(G1119,Tb_KostenTypen[],3,0)*VLOOKUP(F1119,Tb_ProjectKosten[],MATCH(Tb_ProjectKosten[[#Headers],[Forfat_Percentage]],Tb_ProjectKosten[#Headers],0),0),2),""),V1119 &lt;=0,0),"")</f>
        <v/>
      </c>
      <c r="Y1119" s="262"/>
      <c r="Z1119" s="49"/>
      <c r="AA1119" s="37" t="str" cm="1">
        <f t="array" ref="AA1119">IFERROR(IF(INDEX(SubsidieTabel!$Q$1:$T$9,MATCH($F1119,SubsidieTabel!$Q$1:$Q$9,0),IFERROR(MATCH(Methode_Keuze,SubsidieTabel!$Q$1:$T$1,0),2))&lt;&gt;1=TRUE,"ja",""),"")</f>
        <v/>
      </c>
    </row>
    <row r="1120" spans="1:27" ht="15" customHeight="1" x14ac:dyDescent="0.25">
      <c r="A1120" s="87"/>
      <c r="B1120" s="219" t="str">
        <f>IF(A1120&lt;&gt;"",_xlfn.MAXIFS($B$1:B1119,$A$1:A1119,A1120)+1,"")</f>
        <v/>
      </c>
      <c r="C1120" s="50"/>
      <c r="D1120" s="50"/>
      <c r="E1120" s="50"/>
      <c r="F1120" s="50"/>
      <c r="G1120" s="283"/>
      <c r="H1120" s="296"/>
      <c r="I1120" s="295"/>
      <c r="J1120" s="295"/>
      <c r="K1120" s="202"/>
      <c r="L1120" s="202"/>
      <c r="M1120" s="91" t="str">
        <f>IFERROR(VLOOKUP(H1120,Lijsten!$H$1:$I$100,2,0),"")</f>
        <v/>
      </c>
      <c r="N1120" s="91" t="str" cm="1">
        <f t="array" ref="N1120">IFERROR(_xlfn.IFS(AND(LEFT(F1120,6)="Arbeid",RIGHT(F1120,3)&lt;&gt;"IKS"),IFERROR(VLOOKUP($G1120,Tb_KostenTypen[],2,0),"tarief"),RIGHT(F1120,3)="IKS","Uurtarief",LEFT(F1120,6)="Arbeid","Uurtarief",AND(LEFT(F1120,8)="Bijdrage",RIGHT(F1120,15)="(vrijwilligers)"),"Vast tarief"),"")</f>
        <v/>
      </c>
      <c r="O1120" s="92"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tarief",IF(LEFT(F1120,8)="Bijdrage",VLOOKUP($F1120,Tb_KostenTypen[],MATCH(Methode_Keuze,Tb_KostenTypen[#Headers],0),0),VLOOKUP($G1120,Lijsten!L:O,4,0))),""),"")</f>
        <v/>
      </c>
      <c r="P1120" s="92"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tarief",IF(LEFT(F1120,8)="Bijdrage",VLOOKUP($F1120,Tb_KostenTypen[],MATCH(Methode_Keuze,Tb_KostenTypen[#Headers],0),0),VLOOKUP($G1120,Lijsten!L:O,4,0))),""),"")</f>
        <v/>
      </c>
      <c r="Q1120" s="50"/>
      <c r="R1120" s="50"/>
      <c r="S1120" s="83"/>
      <c r="T1120" s="51"/>
      <c r="U1120" s="4" t="str" cm="1">
        <f t="array" ref="U1120">IF(AA1120&lt;&gt;"ja",_xlfn.IFNA(_xlfn.IFS(AND(O1120&lt;&gt;"",F1120&lt;&gt;"",RIGHT($N1120,6)="tarief"),O1120*Q1120,S1120&gt;0,IF(F1120&lt;&gt;"",S1120,"")),""),"")</f>
        <v/>
      </c>
      <c r="V1120" s="4" t="str" cm="1">
        <f t="array" ref="V1120">IF(AA1120&lt;&gt;"ja",_xlfn.IFNA(_xlfn.IFS(AND(P1120&lt;&gt;"",R1120&lt;&gt;"",RIGHT($N1120,6)="tarief"),P1120*R1120,T1120&gt;0,T1120),""),"")</f>
        <v/>
      </c>
      <c r="W1120" s="4" t="str" cm="1">
        <f t="array" ref="W1120">IFERROR(_xlfn.IFS(OR(F1120="",LEFT(Methode_Keuze,4)="Geen"),"",AND(U1120&lt;&gt;"",F1120&lt;&gt;"Arbeidskosten"),ROUND(U1120*VLOOKUP(F1120,Tb_ProjectKosten[],MATCH(Tb_ProjectKosten[[#Headers],[Forfat_Percentage]],Tb_ProjectKosten[#Headers],0),0),2),AND(F1120="Arbeidskosten",G1120&lt;&gt;""),IFERROR(ROUND(U1120*VLOOKUP(G1120,Tb_KostenTypen[],3,0)*VLOOKUP(F1120,Tb_ProjectKosten[],MATCH(Tb_ProjectKosten[[#Headers],[Forfat_Percentage]],Tb_ProjectKosten[#Headers],0),0),2),""),U1120 &lt;=0,0),"")</f>
        <v/>
      </c>
      <c r="X1120" s="4" t="str" cm="1">
        <f t="array" ref="X1120">IFERROR(_xlfn.IFS(OR(F1120="",LEFT(Methode_Keuze,4)="Geen"),"",AND(V1120&lt;&gt;"",F1120&lt;&gt;"Arbeidskosten"),ROUND(V1120*VLOOKUP(F1120,Tb_ProjectKosten[],MATCH(Tb_ProjectKosten[[#Headers],[Forfat_Percentage]],Tb_ProjectKosten[#Headers],0),0),2),AND(F1120="Arbeidskosten",G1120&lt;&gt;""),IFERROR(ROUND(V1120*VLOOKUP(G1120,Tb_KostenTypen[],3,0)*VLOOKUP(F1120,Tb_ProjectKosten[],MATCH(Tb_ProjectKosten[[#Headers],[Forfat_Percentage]],Tb_ProjectKosten[#Headers],0),0),2),""),V1120 &lt;=0,0),"")</f>
        <v/>
      </c>
      <c r="Y1120" s="262"/>
      <c r="Z1120" s="49"/>
      <c r="AA1120" s="37" t="str" cm="1">
        <f t="array" ref="AA1120">IFERROR(IF(INDEX(SubsidieTabel!$Q$1:$T$9,MATCH($F1120,SubsidieTabel!$Q$1:$Q$9,0),IFERROR(MATCH(Methode_Keuze,SubsidieTabel!$Q$1:$T$1,0),2))&lt;&gt;1=TRUE,"ja",""),"")</f>
        <v/>
      </c>
    </row>
    <row r="1121" spans="1:27" ht="15" customHeight="1" x14ac:dyDescent="0.25">
      <c r="A1121" s="87"/>
      <c r="B1121" s="219" t="str">
        <f>IF(A1121&lt;&gt;"",_xlfn.MAXIFS($B$1:B1120,$A$1:A1120,A1121)+1,"")</f>
        <v/>
      </c>
      <c r="C1121" s="50"/>
      <c r="D1121" s="50"/>
      <c r="E1121" s="50"/>
      <c r="F1121" s="50"/>
      <c r="G1121" s="283"/>
      <c r="H1121" s="296"/>
      <c r="I1121" s="295"/>
      <c r="J1121" s="295"/>
      <c r="K1121" s="202"/>
      <c r="L1121" s="202"/>
      <c r="M1121" s="91" t="str">
        <f>IFERROR(VLOOKUP(H1121,Lijsten!$H$1:$I$100,2,0),"")</f>
        <v/>
      </c>
      <c r="N1121" s="91" t="str" cm="1">
        <f t="array" ref="N1121">IFERROR(_xlfn.IFS(AND(LEFT(F1121,6)="Arbeid",RIGHT(F1121,3)&lt;&gt;"IKS"),IFERROR(VLOOKUP($G1121,Tb_KostenTypen[],2,0),"tarief"),RIGHT(F1121,3)="IKS","Uurtarief",LEFT(F1121,6)="Arbeid","Uurtarief",AND(LEFT(F1121,8)="Bijdrage",RIGHT(F1121,15)="(vrijwilligers)"),"Vast tarief"),"")</f>
        <v/>
      </c>
      <c r="O1121" s="92"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tarief",IF(LEFT(F1121,8)="Bijdrage",VLOOKUP($F1121,Tb_KostenTypen[],MATCH(Methode_Keuze,Tb_KostenTypen[#Headers],0),0),VLOOKUP($G1121,Lijsten!L:O,4,0))),""),"")</f>
        <v/>
      </c>
      <c r="P1121" s="92"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tarief",IF(LEFT(F1121,8)="Bijdrage",VLOOKUP($F1121,Tb_KostenTypen[],MATCH(Methode_Keuze,Tb_KostenTypen[#Headers],0),0),VLOOKUP($G1121,Lijsten!L:O,4,0))),""),"")</f>
        <v/>
      </c>
      <c r="Q1121" s="50"/>
      <c r="R1121" s="50"/>
      <c r="S1121" s="83"/>
      <c r="T1121" s="51"/>
      <c r="U1121" s="4" t="str" cm="1">
        <f t="array" ref="U1121">IF(AA1121&lt;&gt;"ja",_xlfn.IFNA(_xlfn.IFS(AND(O1121&lt;&gt;"",F1121&lt;&gt;"",RIGHT($N1121,6)="tarief"),O1121*Q1121,S1121&gt;0,IF(F1121&lt;&gt;"",S1121,"")),""),"")</f>
        <v/>
      </c>
      <c r="V1121" s="4" t="str" cm="1">
        <f t="array" ref="V1121">IF(AA1121&lt;&gt;"ja",_xlfn.IFNA(_xlfn.IFS(AND(P1121&lt;&gt;"",R1121&lt;&gt;"",RIGHT($N1121,6)="tarief"),P1121*R1121,T1121&gt;0,T1121),""),"")</f>
        <v/>
      </c>
      <c r="W1121" s="4" t="str" cm="1">
        <f t="array" ref="W1121">IFERROR(_xlfn.IFS(OR(F1121="",LEFT(Methode_Keuze,4)="Geen"),"",AND(U1121&lt;&gt;"",F1121&lt;&gt;"Arbeidskosten"),ROUND(U1121*VLOOKUP(F1121,Tb_ProjectKosten[],MATCH(Tb_ProjectKosten[[#Headers],[Forfat_Percentage]],Tb_ProjectKosten[#Headers],0),0),2),AND(F1121="Arbeidskosten",G1121&lt;&gt;""),IFERROR(ROUND(U1121*VLOOKUP(G1121,Tb_KostenTypen[],3,0)*VLOOKUP(F1121,Tb_ProjectKosten[],MATCH(Tb_ProjectKosten[[#Headers],[Forfat_Percentage]],Tb_ProjectKosten[#Headers],0),0),2),""),U1121 &lt;=0,0),"")</f>
        <v/>
      </c>
      <c r="X1121" s="4" t="str" cm="1">
        <f t="array" ref="X1121">IFERROR(_xlfn.IFS(OR(F1121="",LEFT(Methode_Keuze,4)="Geen"),"",AND(V1121&lt;&gt;"",F1121&lt;&gt;"Arbeidskosten"),ROUND(V1121*VLOOKUP(F1121,Tb_ProjectKosten[],MATCH(Tb_ProjectKosten[[#Headers],[Forfat_Percentage]],Tb_ProjectKosten[#Headers],0),0),2),AND(F1121="Arbeidskosten",G1121&lt;&gt;""),IFERROR(ROUND(V1121*VLOOKUP(G1121,Tb_KostenTypen[],3,0)*VLOOKUP(F1121,Tb_ProjectKosten[],MATCH(Tb_ProjectKosten[[#Headers],[Forfat_Percentage]],Tb_ProjectKosten[#Headers],0),0),2),""),V1121 &lt;=0,0),"")</f>
        <v/>
      </c>
      <c r="Y1121" s="262"/>
      <c r="Z1121" s="49"/>
      <c r="AA1121" s="37" t="str" cm="1">
        <f t="array" ref="AA1121">IFERROR(IF(INDEX(SubsidieTabel!$Q$1:$T$9,MATCH($F1121,SubsidieTabel!$Q$1:$Q$9,0),IFERROR(MATCH(Methode_Keuze,SubsidieTabel!$Q$1:$T$1,0),2))&lt;&gt;1=TRUE,"ja",""),"")</f>
        <v/>
      </c>
    </row>
    <row r="1122" spans="1:27" ht="15" customHeight="1" x14ac:dyDescent="0.25">
      <c r="A1122" s="87"/>
      <c r="B1122" s="219" t="str">
        <f>IF(A1122&lt;&gt;"",_xlfn.MAXIFS($B$1:B1121,$A$1:A1121,A1122)+1,"")</f>
        <v/>
      </c>
      <c r="C1122" s="50"/>
      <c r="D1122" s="50"/>
      <c r="E1122" s="50"/>
      <c r="F1122" s="50"/>
      <c r="G1122" s="283"/>
      <c r="H1122" s="296"/>
      <c r="I1122" s="295"/>
      <c r="J1122" s="295"/>
      <c r="K1122" s="202"/>
      <c r="L1122" s="202"/>
      <c r="M1122" s="91" t="str">
        <f>IFERROR(VLOOKUP(H1122,Lijsten!$H$1:$I$100,2,0),"")</f>
        <v/>
      </c>
      <c r="N1122" s="91" t="str" cm="1">
        <f t="array" ref="N1122">IFERROR(_xlfn.IFS(AND(LEFT(F1122,6)="Arbeid",RIGHT(F1122,3)&lt;&gt;"IKS"),IFERROR(VLOOKUP($G1122,Tb_KostenTypen[],2,0),"tarief"),RIGHT(F1122,3)="IKS","Uurtarief",LEFT(F1122,6)="Arbeid","Uurtarief",AND(LEFT(F1122,8)="Bijdrage",RIGHT(F1122,15)="(vrijwilligers)"),"Vast tarief"),"")</f>
        <v/>
      </c>
      <c r="O1122" s="92"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tarief",IF(LEFT(F1122,8)="Bijdrage",VLOOKUP($F1122,Tb_KostenTypen[],MATCH(Methode_Keuze,Tb_KostenTypen[#Headers],0),0),VLOOKUP($G1122,Lijsten!L:O,4,0))),""),"")</f>
        <v/>
      </c>
      <c r="P1122" s="92"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tarief",IF(LEFT(F1122,8)="Bijdrage",VLOOKUP($F1122,Tb_KostenTypen[],MATCH(Methode_Keuze,Tb_KostenTypen[#Headers],0),0),VLOOKUP($G1122,Lijsten!L:O,4,0))),""),"")</f>
        <v/>
      </c>
      <c r="Q1122" s="50"/>
      <c r="R1122" s="50"/>
      <c r="S1122" s="83"/>
      <c r="T1122" s="51"/>
      <c r="U1122" s="4" t="str" cm="1">
        <f t="array" ref="U1122">IF(AA1122&lt;&gt;"ja",_xlfn.IFNA(_xlfn.IFS(AND(O1122&lt;&gt;"",F1122&lt;&gt;"",RIGHT($N1122,6)="tarief"),O1122*Q1122,S1122&gt;0,IF(F1122&lt;&gt;"",S1122,"")),""),"")</f>
        <v/>
      </c>
      <c r="V1122" s="4" t="str" cm="1">
        <f t="array" ref="V1122">IF(AA1122&lt;&gt;"ja",_xlfn.IFNA(_xlfn.IFS(AND(P1122&lt;&gt;"",R1122&lt;&gt;"",RIGHT($N1122,6)="tarief"),P1122*R1122,T1122&gt;0,T1122),""),"")</f>
        <v/>
      </c>
      <c r="W1122" s="4" t="str" cm="1">
        <f t="array" ref="W1122">IFERROR(_xlfn.IFS(OR(F1122="",LEFT(Methode_Keuze,4)="Geen"),"",AND(U1122&lt;&gt;"",F1122&lt;&gt;"Arbeidskosten"),ROUND(U1122*VLOOKUP(F1122,Tb_ProjectKosten[],MATCH(Tb_ProjectKosten[[#Headers],[Forfat_Percentage]],Tb_ProjectKosten[#Headers],0),0),2),AND(F1122="Arbeidskosten",G1122&lt;&gt;""),IFERROR(ROUND(U1122*VLOOKUP(G1122,Tb_KostenTypen[],3,0)*VLOOKUP(F1122,Tb_ProjectKosten[],MATCH(Tb_ProjectKosten[[#Headers],[Forfat_Percentage]],Tb_ProjectKosten[#Headers],0),0),2),""),U1122 &lt;=0,0),"")</f>
        <v/>
      </c>
      <c r="X1122" s="4" t="str" cm="1">
        <f t="array" ref="X1122">IFERROR(_xlfn.IFS(OR(F1122="",LEFT(Methode_Keuze,4)="Geen"),"",AND(V1122&lt;&gt;"",F1122&lt;&gt;"Arbeidskosten"),ROUND(V1122*VLOOKUP(F1122,Tb_ProjectKosten[],MATCH(Tb_ProjectKosten[[#Headers],[Forfat_Percentage]],Tb_ProjectKosten[#Headers],0),0),2),AND(F1122="Arbeidskosten",G1122&lt;&gt;""),IFERROR(ROUND(V1122*VLOOKUP(G1122,Tb_KostenTypen[],3,0)*VLOOKUP(F1122,Tb_ProjectKosten[],MATCH(Tb_ProjectKosten[[#Headers],[Forfat_Percentage]],Tb_ProjectKosten[#Headers],0),0),2),""),V1122 &lt;=0,0),"")</f>
        <v/>
      </c>
      <c r="Y1122" s="262"/>
      <c r="Z1122" s="49"/>
      <c r="AA1122" s="37" t="str" cm="1">
        <f t="array" ref="AA1122">IFERROR(IF(INDEX(SubsidieTabel!$Q$1:$T$9,MATCH($F1122,SubsidieTabel!$Q$1:$Q$9,0),IFERROR(MATCH(Methode_Keuze,SubsidieTabel!$Q$1:$T$1,0),2))&lt;&gt;1=TRUE,"ja",""),"")</f>
        <v/>
      </c>
    </row>
    <row r="1123" spans="1:27" ht="15" customHeight="1" x14ac:dyDescent="0.25">
      <c r="A1123" s="87"/>
      <c r="B1123" s="219" t="str">
        <f>IF(A1123&lt;&gt;"",_xlfn.MAXIFS($B$1:B1122,$A$1:A1122,A1123)+1,"")</f>
        <v/>
      </c>
      <c r="C1123" s="50"/>
      <c r="D1123" s="50"/>
      <c r="E1123" s="50"/>
      <c r="F1123" s="50"/>
      <c r="G1123" s="283"/>
      <c r="H1123" s="296"/>
      <c r="I1123" s="295"/>
      <c r="J1123" s="295"/>
      <c r="K1123" s="202"/>
      <c r="L1123" s="202"/>
      <c r="M1123" s="91" t="str">
        <f>IFERROR(VLOOKUP(H1123,Lijsten!$H$1:$I$100,2,0),"")</f>
        <v/>
      </c>
      <c r="N1123" s="91" t="str" cm="1">
        <f t="array" ref="N1123">IFERROR(_xlfn.IFS(AND(LEFT(F1123,6)="Arbeid",RIGHT(F1123,3)&lt;&gt;"IKS"),IFERROR(VLOOKUP($G1123,Tb_KostenTypen[],2,0),"tarief"),RIGHT(F1123,3)="IKS","Uurtarief",LEFT(F1123,6)="Arbeid","Uurtarief",AND(LEFT(F1123,8)="Bijdrage",RIGHT(F1123,15)="(vrijwilligers)"),"Vast tarief"),"")</f>
        <v/>
      </c>
      <c r="O1123" s="92"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tarief",IF(LEFT(F1123,8)="Bijdrage",VLOOKUP($F1123,Tb_KostenTypen[],MATCH(Methode_Keuze,Tb_KostenTypen[#Headers],0),0),VLOOKUP($G1123,Lijsten!L:O,4,0))),""),"")</f>
        <v/>
      </c>
      <c r="P1123" s="92"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tarief",IF(LEFT(F1123,8)="Bijdrage",VLOOKUP($F1123,Tb_KostenTypen[],MATCH(Methode_Keuze,Tb_KostenTypen[#Headers],0),0),VLOOKUP($G1123,Lijsten!L:O,4,0))),""),"")</f>
        <v/>
      </c>
      <c r="Q1123" s="50"/>
      <c r="R1123" s="50"/>
      <c r="S1123" s="83"/>
      <c r="T1123" s="51"/>
      <c r="U1123" s="4" t="str" cm="1">
        <f t="array" ref="U1123">IF(AA1123&lt;&gt;"ja",_xlfn.IFNA(_xlfn.IFS(AND(O1123&lt;&gt;"",F1123&lt;&gt;"",RIGHT($N1123,6)="tarief"),O1123*Q1123,S1123&gt;0,IF(F1123&lt;&gt;"",S1123,"")),""),"")</f>
        <v/>
      </c>
      <c r="V1123" s="4" t="str" cm="1">
        <f t="array" ref="V1123">IF(AA1123&lt;&gt;"ja",_xlfn.IFNA(_xlfn.IFS(AND(P1123&lt;&gt;"",R1123&lt;&gt;"",RIGHT($N1123,6)="tarief"),P1123*R1123,T1123&gt;0,T1123),""),"")</f>
        <v/>
      </c>
      <c r="W1123" s="4" t="str" cm="1">
        <f t="array" ref="W1123">IFERROR(_xlfn.IFS(OR(F1123="",LEFT(Methode_Keuze,4)="Geen"),"",AND(U1123&lt;&gt;"",F1123&lt;&gt;"Arbeidskosten"),ROUND(U1123*VLOOKUP(F1123,Tb_ProjectKosten[],MATCH(Tb_ProjectKosten[[#Headers],[Forfat_Percentage]],Tb_ProjectKosten[#Headers],0),0),2),AND(F1123="Arbeidskosten",G1123&lt;&gt;""),IFERROR(ROUND(U1123*VLOOKUP(G1123,Tb_KostenTypen[],3,0)*VLOOKUP(F1123,Tb_ProjectKosten[],MATCH(Tb_ProjectKosten[[#Headers],[Forfat_Percentage]],Tb_ProjectKosten[#Headers],0),0),2),""),U1123 &lt;=0,0),"")</f>
        <v/>
      </c>
      <c r="X1123" s="4" t="str" cm="1">
        <f t="array" ref="X1123">IFERROR(_xlfn.IFS(OR(F1123="",LEFT(Methode_Keuze,4)="Geen"),"",AND(V1123&lt;&gt;"",F1123&lt;&gt;"Arbeidskosten"),ROUND(V1123*VLOOKUP(F1123,Tb_ProjectKosten[],MATCH(Tb_ProjectKosten[[#Headers],[Forfat_Percentage]],Tb_ProjectKosten[#Headers],0),0),2),AND(F1123="Arbeidskosten",G1123&lt;&gt;""),IFERROR(ROUND(V1123*VLOOKUP(G1123,Tb_KostenTypen[],3,0)*VLOOKUP(F1123,Tb_ProjectKosten[],MATCH(Tb_ProjectKosten[[#Headers],[Forfat_Percentage]],Tb_ProjectKosten[#Headers],0),0),2),""),V1123 &lt;=0,0),"")</f>
        <v/>
      </c>
      <c r="Y1123" s="262"/>
      <c r="Z1123" s="49"/>
      <c r="AA1123" s="37" t="str" cm="1">
        <f t="array" ref="AA1123">IFERROR(IF(INDEX(SubsidieTabel!$Q$1:$T$9,MATCH($F1123,SubsidieTabel!$Q$1:$Q$9,0),IFERROR(MATCH(Methode_Keuze,SubsidieTabel!$Q$1:$T$1,0),2))&lt;&gt;1=TRUE,"ja",""),"")</f>
        <v/>
      </c>
    </row>
    <row r="1124" spans="1:27" ht="15" customHeight="1" x14ac:dyDescent="0.25">
      <c r="A1124" s="87"/>
      <c r="B1124" s="219" t="str">
        <f>IF(A1124&lt;&gt;"",_xlfn.MAXIFS($B$1:B1123,$A$1:A1123,A1124)+1,"")</f>
        <v/>
      </c>
      <c r="C1124" s="50"/>
      <c r="D1124" s="50"/>
      <c r="E1124" s="50"/>
      <c r="F1124" s="50"/>
      <c r="G1124" s="283"/>
      <c r="H1124" s="296"/>
      <c r="I1124" s="295"/>
      <c r="J1124" s="295"/>
      <c r="K1124" s="202"/>
      <c r="L1124" s="202"/>
      <c r="M1124" s="91" t="str">
        <f>IFERROR(VLOOKUP(H1124,Lijsten!$H$1:$I$100,2,0),"")</f>
        <v/>
      </c>
      <c r="N1124" s="91" t="str" cm="1">
        <f t="array" ref="N1124">IFERROR(_xlfn.IFS(AND(LEFT(F1124,6)="Arbeid",RIGHT(F1124,3)&lt;&gt;"IKS"),IFERROR(VLOOKUP($G1124,Tb_KostenTypen[],2,0),"tarief"),RIGHT(F1124,3)="IKS","Uurtarief",LEFT(F1124,6)="Arbeid","Uurtarief",AND(LEFT(F1124,8)="Bijdrage",RIGHT(F1124,15)="(vrijwilligers)"),"Vast tarief"),"")</f>
        <v/>
      </c>
      <c r="O1124" s="92"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tarief",IF(LEFT(F1124,8)="Bijdrage",VLOOKUP($F1124,Tb_KostenTypen[],MATCH(Methode_Keuze,Tb_KostenTypen[#Headers],0),0),VLOOKUP($G1124,Lijsten!L:O,4,0))),""),"")</f>
        <v/>
      </c>
      <c r="P1124" s="92"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tarief",IF(LEFT(F1124,8)="Bijdrage",VLOOKUP($F1124,Tb_KostenTypen[],MATCH(Methode_Keuze,Tb_KostenTypen[#Headers],0),0),VLOOKUP($G1124,Lijsten!L:O,4,0))),""),"")</f>
        <v/>
      </c>
      <c r="Q1124" s="50"/>
      <c r="R1124" s="50"/>
      <c r="S1124" s="83"/>
      <c r="T1124" s="51"/>
      <c r="U1124" s="4" t="str" cm="1">
        <f t="array" ref="U1124">IF(AA1124&lt;&gt;"ja",_xlfn.IFNA(_xlfn.IFS(AND(O1124&lt;&gt;"",F1124&lt;&gt;"",RIGHT($N1124,6)="tarief"),O1124*Q1124,S1124&gt;0,IF(F1124&lt;&gt;"",S1124,"")),""),"")</f>
        <v/>
      </c>
      <c r="V1124" s="4" t="str" cm="1">
        <f t="array" ref="V1124">IF(AA1124&lt;&gt;"ja",_xlfn.IFNA(_xlfn.IFS(AND(P1124&lt;&gt;"",R1124&lt;&gt;"",RIGHT($N1124,6)="tarief"),P1124*R1124,T1124&gt;0,T1124),""),"")</f>
        <v/>
      </c>
      <c r="W1124" s="4" t="str" cm="1">
        <f t="array" ref="W1124">IFERROR(_xlfn.IFS(OR(F1124="",LEFT(Methode_Keuze,4)="Geen"),"",AND(U1124&lt;&gt;"",F1124&lt;&gt;"Arbeidskosten"),ROUND(U1124*VLOOKUP(F1124,Tb_ProjectKosten[],MATCH(Tb_ProjectKosten[[#Headers],[Forfat_Percentage]],Tb_ProjectKosten[#Headers],0),0),2),AND(F1124="Arbeidskosten",G1124&lt;&gt;""),IFERROR(ROUND(U1124*VLOOKUP(G1124,Tb_KostenTypen[],3,0)*VLOOKUP(F1124,Tb_ProjectKosten[],MATCH(Tb_ProjectKosten[[#Headers],[Forfat_Percentage]],Tb_ProjectKosten[#Headers],0),0),2),""),U1124 &lt;=0,0),"")</f>
        <v/>
      </c>
      <c r="X1124" s="4" t="str" cm="1">
        <f t="array" ref="X1124">IFERROR(_xlfn.IFS(OR(F1124="",LEFT(Methode_Keuze,4)="Geen"),"",AND(V1124&lt;&gt;"",F1124&lt;&gt;"Arbeidskosten"),ROUND(V1124*VLOOKUP(F1124,Tb_ProjectKosten[],MATCH(Tb_ProjectKosten[[#Headers],[Forfat_Percentage]],Tb_ProjectKosten[#Headers],0),0),2),AND(F1124="Arbeidskosten",G1124&lt;&gt;""),IFERROR(ROUND(V1124*VLOOKUP(G1124,Tb_KostenTypen[],3,0)*VLOOKUP(F1124,Tb_ProjectKosten[],MATCH(Tb_ProjectKosten[[#Headers],[Forfat_Percentage]],Tb_ProjectKosten[#Headers],0),0),2),""),V1124 &lt;=0,0),"")</f>
        <v/>
      </c>
      <c r="Y1124" s="262"/>
      <c r="Z1124" s="49"/>
      <c r="AA1124" s="37" t="str" cm="1">
        <f t="array" ref="AA1124">IFERROR(IF(INDEX(SubsidieTabel!$Q$1:$T$9,MATCH($F1124,SubsidieTabel!$Q$1:$Q$9,0),IFERROR(MATCH(Methode_Keuze,SubsidieTabel!$Q$1:$T$1,0),2))&lt;&gt;1=TRUE,"ja",""),"")</f>
        <v/>
      </c>
    </row>
    <row r="1125" spans="1:27" ht="15" customHeight="1" x14ac:dyDescent="0.25">
      <c r="A1125" s="87"/>
      <c r="B1125" s="219" t="str">
        <f>IF(A1125&lt;&gt;"",_xlfn.MAXIFS($B$1:B1124,$A$1:A1124,A1125)+1,"")</f>
        <v/>
      </c>
      <c r="C1125" s="50"/>
      <c r="D1125" s="50"/>
      <c r="E1125" s="50"/>
      <c r="F1125" s="50"/>
      <c r="G1125" s="283"/>
      <c r="H1125" s="296"/>
      <c r="I1125" s="295"/>
      <c r="J1125" s="295"/>
      <c r="K1125" s="202"/>
      <c r="L1125" s="202"/>
      <c r="M1125" s="91" t="str">
        <f>IFERROR(VLOOKUP(H1125,Lijsten!$H$1:$I$100,2,0),"")</f>
        <v/>
      </c>
      <c r="N1125" s="91" t="str" cm="1">
        <f t="array" ref="N1125">IFERROR(_xlfn.IFS(AND(LEFT(F1125,6)="Arbeid",RIGHT(F1125,3)&lt;&gt;"IKS"),IFERROR(VLOOKUP($G1125,Tb_KostenTypen[],2,0),"tarief"),RIGHT(F1125,3)="IKS","Uurtarief",LEFT(F1125,6)="Arbeid","Uurtarief",AND(LEFT(F1125,8)="Bijdrage",RIGHT(F1125,15)="(vrijwilligers)"),"Vast tarief"),"")</f>
        <v/>
      </c>
      <c r="O1125" s="92"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tarief",IF(LEFT(F1125,8)="Bijdrage",VLOOKUP($F1125,Tb_KostenTypen[],MATCH(Methode_Keuze,Tb_KostenTypen[#Headers],0),0),VLOOKUP($G1125,Lijsten!L:O,4,0))),""),"")</f>
        <v/>
      </c>
      <c r="P1125" s="92"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tarief",IF(LEFT(F1125,8)="Bijdrage",VLOOKUP($F1125,Tb_KostenTypen[],MATCH(Methode_Keuze,Tb_KostenTypen[#Headers],0),0),VLOOKUP($G1125,Lijsten!L:O,4,0))),""),"")</f>
        <v/>
      </c>
      <c r="Q1125" s="50"/>
      <c r="R1125" s="50"/>
      <c r="S1125" s="83"/>
      <c r="T1125" s="51"/>
      <c r="U1125" s="4" t="str" cm="1">
        <f t="array" ref="U1125">IF(AA1125&lt;&gt;"ja",_xlfn.IFNA(_xlfn.IFS(AND(O1125&lt;&gt;"",F1125&lt;&gt;"",RIGHT($N1125,6)="tarief"),O1125*Q1125,S1125&gt;0,IF(F1125&lt;&gt;"",S1125,"")),""),"")</f>
        <v/>
      </c>
      <c r="V1125" s="4" t="str" cm="1">
        <f t="array" ref="V1125">IF(AA1125&lt;&gt;"ja",_xlfn.IFNA(_xlfn.IFS(AND(P1125&lt;&gt;"",R1125&lt;&gt;"",RIGHT($N1125,6)="tarief"),P1125*R1125,T1125&gt;0,T1125),""),"")</f>
        <v/>
      </c>
      <c r="W1125" s="4" t="str" cm="1">
        <f t="array" ref="W1125">IFERROR(_xlfn.IFS(OR(F1125="",LEFT(Methode_Keuze,4)="Geen"),"",AND(U1125&lt;&gt;"",F1125&lt;&gt;"Arbeidskosten"),ROUND(U1125*VLOOKUP(F1125,Tb_ProjectKosten[],MATCH(Tb_ProjectKosten[[#Headers],[Forfat_Percentage]],Tb_ProjectKosten[#Headers],0),0),2),AND(F1125="Arbeidskosten",G1125&lt;&gt;""),IFERROR(ROUND(U1125*VLOOKUP(G1125,Tb_KostenTypen[],3,0)*VLOOKUP(F1125,Tb_ProjectKosten[],MATCH(Tb_ProjectKosten[[#Headers],[Forfat_Percentage]],Tb_ProjectKosten[#Headers],0),0),2),""),U1125 &lt;=0,0),"")</f>
        <v/>
      </c>
      <c r="X1125" s="4" t="str" cm="1">
        <f t="array" ref="X1125">IFERROR(_xlfn.IFS(OR(F1125="",LEFT(Methode_Keuze,4)="Geen"),"",AND(V1125&lt;&gt;"",F1125&lt;&gt;"Arbeidskosten"),ROUND(V1125*VLOOKUP(F1125,Tb_ProjectKosten[],MATCH(Tb_ProjectKosten[[#Headers],[Forfat_Percentage]],Tb_ProjectKosten[#Headers],0),0),2),AND(F1125="Arbeidskosten",G1125&lt;&gt;""),IFERROR(ROUND(V1125*VLOOKUP(G1125,Tb_KostenTypen[],3,0)*VLOOKUP(F1125,Tb_ProjectKosten[],MATCH(Tb_ProjectKosten[[#Headers],[Forfat_Percentage]],Tb_ProjectKosten[#Headers],0),0),2),""),V1125 &lt;=0,0),"")</f>
        <v/>
      </c>
      <c r="Y1125" s="262"/>
      <c r="Z1125" s="49"/>
      <c r="AA1125" s="37" t="str" cm="1">
        <f t="array" ref="AA1125">IFERROR(IF(INDEX(SubsidieTabel!$Q$1:$T$9,MATCH($F1125,SubsidieTabel!$Q$1:$Q$9,0),IFERROR(MATCH(Methode_Keuze,SubsidieTabel!$Q$1:$T$1,0),2))&lt;&gt;1=TRUE,"ja",""),"")</f>
        <v/>
      </c>
    </row>
    <row r="1126" spans="1:27" ht="15" customHeight="1" x14ac:dyDescent="0.25">
      <c r="A1126" s="87"/>
      <c r="B1126" s="219" t="str">
        <f>IF(A1126&lt;&gt;"",_xlfn.MAXIFS($B$1:B1125,$A$1:A1125,A1126)+1,"")</f>
        <v/>
      </c>
      <c r="C1126" s="50"/>
      <c r="D1126" s="50"/>
      <c r="E1126" s="50"/>
      <c r="F1126" s="50"/>
      <c r="G1126" s="283"/>
      <c r="H1126" s="296"/>
      <c r="I1126" s="295"/>
      <c r="J1126" s="295"/>
      <c r="K1126" s="202"/>
      <c r="L1126" s="202"/>
      <c r="M1126" s="91" t="str">
        <f>IFERROR(VLOOKUP(H1126,Lijsten!$H$1:$I$100,2,0),"")</f>
        <v/>
      </c>
      <c r="N1126" s="91" t="str" cm="1">
        <f t="array" ref="N1126">IFERROR(_xlfn.IFS(AND(LEFT(F1126,6)="Arbeid",RIGHT(F1126,3)&lt;&gt;"IKS"),IFERROR(VLOOKUP($G1126,Tb_KostenTypen[],2,0),"tarief"),RIGHT(F1126,3)="IKS","Uurtarief",LEFT(F1126,6)="Arbeid","Uurtarief",AND(LEFT(F1126,8)="Bijdrage",RIGHT(F1126,15)="(vrijwilligers)"),"Vast tarief"),"")</f>
        <v/>
      </c>
      <c r="O1126" s="92"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tarief",IF(LEFT(F1126,8)="Bijdrage",VLOOKUP($F1126,Tb_KostenTypen[],MATCH(Methode_Keuze,Tb_KostenTypen[#Headers],0),0),VLOOKUP($G1126,Lijsten!L:O,4,0))),""),"")</f>
        <v/>
      </c>
      <c r="P1126" s="92"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tarief",IF(LEFT(F1126,8)="Bijdrage",VLOOKUP($F1126,Tb_KostenTypen[],MATCH(Methode_Keuze,Tb_KostenTypen[#Headers],0),0),VLOOKUP($G1126,Lijsten!L:O,4,0))),""),"")</f>
        <v/>
      </c>
      <c r="Q1126" s="50"/>
      <c r="R1126" s="50"/>
      <c r="S1126" s="83"/>
      <c r="T1126" s="51"/>
      <c r="U1126" s="4" t="str" cm="1">
        <f t="array" ref="U1126">IF(AA1126&lt;&gt;"ja",_xlfn.IFNA(_xlfn.IFS(AND(O1126&lt;&gt;"",F1126&lt;&gt;"",RIGHT($N1126,6)="tarief"),O1126*Q1126,S1126&gt;0,IF(F1126&lt;&gt;"",S1126,"")),""),"")</f>
        <v/>
      </c>
      <c r="V1126" s="4" t="str" cm="1">
        <f t="array" ref="V1126">IF(AA1126&lt;&gt;"ja",_xlfn.IFNA(_xlfn.IFS(AND(P1126&lt;&gt;"",R1126&lt;&gt;"",RIGHT($N1126,6)="tarief"),P1126*R1126,T1126&gt;0,T1126),""),"")</f>
        <v/>
      </c>
      <c r="W1126" s="4" t="str" cm="1">
        <f t="array" ref="W1126">IFERROR(_xlfn.IFS(OR(F1126="",LEFT(Methode_Keuze,4)="Geen"),"",AND(U1126&lt;&gt;"",F1126&lt;&gt;"Arbeidskosten"),ROUND(U1126*VLOOKUP(F1126,Tb_ProjectKosten[],MATCH(Tb_ProjectKosten[[#Headers],[Forfat_Percentage]],Tb_ProjectKosten[#Headers],0),0),2),AND(F1126="Arbeidskosten",G1126&lt;&gt;""),IFERROR(ROUND(U1126*VLOOKUP(G1126,Tb_KostenTypen[],3,0)*VLOOKUP(F1126,Tb_ProjectKosten[],MATCH(Tb_ProjectKosten[[#Headers],[Forfat_Percentage]],Tb_ProjectKosten[#Headers],0),0),2),""),U1126 &lt;=0,0),"")</f>
        <v/>
      </c>
      <c r="X1126" s="4" t="str" cm="1">
        <f t="array" ref="X1126">IFERROR(_xlfn.IFS(OR(F1126="",LEFT(Methode_Keuze,4)="Geen"),"",AND(V1126&lt;&gt;"",F1126&lt;&gt;"Arbeidskosten"),ROUND(V1126*VLOOKUP(F1126,Tb_ProjectKosten[],MATCH(Tb_ProjectKosten[[#Headers],[Forfat_Percentage]],Tb_ProjectKosten[#Headers],0),0),2),AND(F1126="Arbeidskosten",G1126&lt;&gt;""),IFERROR(ROUND(V1126*VLOOKUP(G1126,Tb_KostenTypen[],3,0)*VLOOKUP(F1126,Tb_ProjectKosten[],MATCH(Tb_ProjectKosten[[#Headers],[Forfat_Percentage]],Tb_ProjectKosten[#Headers],0),0),2),""),V1126 &lt;=0,0),"")</f>
        <v/>
      </c>
      <c r="Y1126" s="262"/>
      <c r="Z1126" s="49"/>
      <c r="AA1126" s="37" t="str" cm="1">
        <f t="array" ref="AA1126">IFERROR(IF(INDEX(SubsidieTabel!$Q$1:$T$9,MATCH($F1126,SubsidieTabel!$Q$1:$Q$9,0),IFERROR(MATCH(Methode_Keuze,SubsidieTabel!$Q$1:$T$1,0),2))&lt;&gt;1=TRUE,"ja",""),"")</f>
        <v/>
      </c>
    </row>
    <row r="1127" spans="1:27" ht="15" customHeight="1" x14ac:dyDescent="0.25">
      <c r="A1127" s="87"/>
      <c r="B1127" s="219" t="str">
        <f>IF(A1127&lt;&gt;"",_xlfn.MAXIFS($B$1:B1126,$A$1:A1126,A1127)+1,"")</f>
        <v/>
      </c>
      <c r="C1127" s="50"/>
      <c r="D1127" s="50"/>
      <c r="E1127" s="50"/>
      <c r="F1127" s="50"/>
      <c r="G1127" s="283"/>
      <c r="H1127" s="296"/>
      <c r="I1127" s="295"/>
      <c r="J1127" s="295"/>
      <c r="K1127" s="202"/>
      <c r="L1127" s="202"/>
      <c r="M1127" s="91" t="str">
        <f>IFERROR(VLOOKUP(H1127,Lijsten!$H$1:$I$100,2,0),"")</f>
        <v/>
      </c>
      <c r="N1127" s="91" t="str" cm="1">
        <f t="array" ref="N1127">IFERROR(_xlfn.IFS(AND(LEFT(F1127,6)="Arbeid",RIGHT(F1127,3)&lt;&gt;"IKS"),IFERROR(VLOOKUP($G1127,Tb_KostenTypen[],2,0),"tarief"),RIGHT(F1127,3)="IKS","Uurtarief",LEFT(F1127,6)="Arbeid","Uurtarief",AND(LEFT(F1127,8)="Bijdrage",RIGHT(F1127,15)="(vrijwilligers)"),"Vast tarief"),"")</f>
        <v/>
      </c>
      <c r="O1127" s="92"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tarief",IF(LEFT(F1127,8)="Bijdrage",VLOOKUP($F1127,Tb_KostenTypen[],MATCH(Methode_Keuze,Tb_KostenTypen[#Headers],0),0),VLOOKUP($G1127,Lijsten!L:O,4,0))),""),"")</f>
        <v/>
      </c>
      <c r="P1127" s="92"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tarief",IF(LEFT(F1127,8)="Bijdrage",VLOOKUP($F1127,Tb_KostenTypen[],MATCH(Methode_Keuze,Tb_KostenTypen[#Headers],0),0),VLOOKUP($G1127,Lijsten!L:O,4,0))),""),"")</f>
        <v/>
      </c>
      <c r="Q1127" s="50"/>
      <c r="R1127" s="50"/>
      <c r="S1127" s="83"/>
      <c r="T1127" s="51"/>
      <c r="U1127" s="4" t="str" cm="1">
        <f t="array" ref="U1127">IF(AA1127&lt;&gt;"ja",_xlfn.IFNA(_xlfn.IFS(AND(O1127&lt;&gt;"",F1127&lt;&gt;"",RIGHT($N1127,6)="tarief"),O1127*Q1127,S1127&gt;0,IF(F1127&lt;&gt;"",S1127,"")),""),"")</f>
        <v/>
      </c>
      <c r="V1127" s="4" t="str" cm="1">
        <f t="array" ref="V1127">IF(AA1127&lt;&gt;"ja",_xlfn.IFNA(_xlfn.IFS(AND(P1127&lt;&gt;"",R1127&lt;&gt;"",RIGHT($N1127,6)="tarief"),P1127*R1127,T1127&gt;0,T1127),""),"")</f>
        <v/>
      </c>
      <c r="W1127" s="4" t="str" cm="1">
        <f t="array" ref="W1127">IFERROR(_xlfn.IFS(OR(F1127="",LEFT(Methode_Keuze,4)="Geen"),"",AND(U1127&lt;&gt;"",F1127&lt;&gt;"Arbeidskosten"),ROUND(U1127*VLOOKUP(F1127,Tb_ProjectKosten[],MATCH(Tb_ProjectKosten[[#Headers],[Forfat_Percentage]],Tb_ProjectKosten[#Headers],0),0),2),AND(F1127="Arbeidskosten",G1127&lt;&gt;""),IFERROR(ROUND(U1127*VLOOKUP(G1127,Tb_KostenTypen[],3,0)*VLOOKUP(F1127,Tb_ProjectKosten[],MATCH(Tb_ProjectKosten[[#Headers],[Forfat_Percentage]],Tb_ProjectKosten[#Headers],0),0),2),""),U1127 &lt;=0,0),"")</f>
        <v/>
      </c>
      <c r="X1127" s="4" t="str" cm="1">
        <f t="array" ref="X1127">IFERROR(_xlfn.IFS(OR(F1127="",LEFT(Methode_Keuze,4)="Geen"),"",AND(V1127&lt;&gt;"",F1127&lt;&gt;"Arbeidskosten"),ROUND(V1127*VLOOKUP(F1127,Tb_ProjectKosten[],MATCH(Tb_ProjectKosten[[#Headers],[Forfat_Percentage]],Tb_ProjectKosten[#Headers],0),0),2),AND(F1127="Arbeidskosten",G1127&lt;&gt;""),IFERROR(ROUND(V1127*VLOOKUP(G1127,Tb_KostenTypen[],3,0)*VLOOKUP(F1127,Tb_ProjectKosten[],MATCH(Tb_ProjectKosten[[#Headers],[Forfat_Percentage]],Tb_ProjectKosten[#Headers],0),0),2),""),V1127 &lt;=0,0),"")</f>
        <v/>
      </c>
      <c r="Y1127" s="262"/>
      <c r="Z1127" s="49"/>
      <c r="AA1127" s="37" t="str" cm="1">
        <f t="array" ref="AA1127">IFERROR(IF(INDEX(SubsidieTabel!$Q$1:$T$9,MATCH($F1127,SubsidieTabel!$Q$1:$Q$9,0),IFERROR(MATCH(Methode_Keuze,SubsidieTabel!$Q$1:$T$1,0),2))&lt;&gt;1=TRUE,"ja",""),"")</f>
        <v/>
      </c>
    </row>
    <row r="1128" spans="1:27" ht="15" customHeight="1" x14ac:dyDescent="0.25">
      <c r="A1128" s="87"/>
      <c r="B1128" s="219" t="str">
        <f>IF(A1128&lt;&gt;"",_xlfn.MAXIFS($B$1:B1127,$A$1:A1127,A1128)+1,"")</f>
        <v/>
      </c>
      <c r="C1128" s="50"/>
      <c r="D1128" s="50"/>
      <c r="E1128" s="50"/>
      <c r="F1128" s="50"/>
      <c r="G1128" s="283"/>
      <c r="H1128" s="296"/>
      <c r="I1128" s="295"/>
      <c r="J1128" s="295"/>
      <c r="K1128" s="202"/>
      <c r="L1128" s="202"/>
      <c r="M1128" s="91" t="str">
        <f>IFERROR(VLOOKUP(H1128,Lijsten!$H$1:$I$100,2,0),"")</f>
        <v/>
      </c>
      <c r="N1128" s="91" t="str" cm="1">
        <f t="array" ref="N1128">IFERROR(_xlfn.IFS(AND(LEFT(F1128,6)="Arbeid",RIGHT(F1128,3)&lt;&gt;"IKS"),IFERROR(VLOOKUP($G1128,Tb_KostenTypen[],2,0),"tarief"),RIGHT(F1128,3)="IKS","Uurtarief",LEFT(F1128,6)="Arbeid","Uurtarief",AND(LEFT(F1128,8)="Bijdrage",RIGHT(F1128,15)="(vrijwilligers)"),"Vast tarief"),"")</f>
        <v/>
      </c>
      <c r="O1128" s="92"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tarief",IF(LEFT(F1128,8)="Bijdrage",VLOOKUP($F1128,Tb_KostenTypen[],MATCH(Methode_Keuze,Tb_KostenTypen[#Headers],0),0),VLOOKUP($G1128,Lijsten!L:O,4,0))),""),"")</f>
        <v/>
      </c>
      <c r="P1128" s="92"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tarief",IF(LEFT(F1128,8)="Bijdrage",VLOOKUP($F1128,Tb_KostenTypen[],MATCH(Methode_Keuze,Tb_KostenTypen[#Headers],0),0),VLOOKUP($G1128,Lijsten!L:O,4,0))),""),"")</f>
        <v/>
      </c>
      <c r="Q1128" s="50"/>
      <c r="R1128" s="50"/>
      <c r="S1128" s="83"/>
      <c r="T1128" s="51"/>
      <c r="U1128" s="4" t="str" cm="1">
        <f t="array" ref="U1128">IF(AA1128&lt;&gt;"ja",_xlfn.IFNA(_xlfn.IFS(AND(O1128&lt;&gt;"",F1128&lt;&gt;"",RIGHT($N1128,6)="tarief"),O1128*Q1128,S1128&gt;0,IF(F1128&lt;&gt;"",S1128,"")),""),"")</f>
        <v/>
      </c>
      <c r="V1128" s="4" t="str" cm="1">
        <f t="array" ref="V1128">IF(AA1128&lt;&gt;"ja",_xlfn.IFNA(_xlfn.IFS(AND(P1128&lt;&gt;"",R1128&lt;&gt;"",RIGHT($N1128,6)="tarief"),P1128*R1128,T1128&gt;0,T1128),""),"")</f>
        <v/>
      </c>
      <c r="W1128" s="4" t="str" cm="1">
        <f t="array" ref="W1128">IFERROR(_xlfn.IFS(OR(F1128="",LEFT(Methode_Keuze,4)="Geen"),"",AND(U1128&lt;&gt;"",F1128&lt;&gt;"Arbeidskosten"),ROUND(U1128*VLOOKUP(F1128,Tb_ProjectKosten[],MATCH(Tb_ProjectKosten[[#Headers],[Forfat_Percentage]],Tb_ProjectKosten[#Headers],0),0),2),AND(F1128="Arbeidskosten",G1128&lt;&gt;""),IFERROR(ROUND(U1128*VLOOKUP(G1128,Tb_KostenTypen[],3,0)*VLOOKUP(F1128,Tb_ProjectKosten[],MATCH(Tb_ProjectKosten[[#Headers],[Forfat_Percentage]],Tb_ProjectKosten[#Headers],0),0),2),""),U1128 &lt;=0,0),"")</f>
        <v/>
      </c>
      <c r="X1128" s="4" t="str" cm="1">
        <f t="array" ref="X1128">IFERROR(_xlfn.IFS(OR(F1128="",LEFT(Methode_Keuze,4)="Geen"),"",AND(V1128&lt;&gt;"",F1128&lt;&gt;"Arbeidskosten"),ROUND(V1128*VLOOKUP(F1128,Tb_ProjectKosten[],MATCH(Tb_ProjectKosten[[#Headers],[Forfat_Percentage]],Tb_ProjectKosten[#Headers],0),0),2),AND(F1128="Arbeidskosten",G1128&lt;&gt;""),IFERROR(ROUND(V1128*VLOOKUP(G1128,Tb_KostenTypen[],3,0)*VLOOKUP(F1128,Tb_ProjectKosten[],MATCH(Tb_ProjectKosten[[#Headers],[Forfat_Percentage]],Tb_ProjectKosten[#Headers],0),0),2),""),V1128 &lt;=0,0),"")</f>
        <v/>
      </c>
      <c r="Y1128" s="262"/>
      <c r="Z1128" s="49"/>
      <c r="AA1128" s="37" t="str" cm="1">
        <f t="array" ref="AA1128">IFERROR(IF(INDEX(SubsidieTabel!$Q$1:$T$9,MATCH($F1128,SubsidieTabel!$Q$1:$Q$9,0),IFERROR(MATCH(Methode_Keuze,SubsidieTabel!$Q$1:$T$1,0),2))&lt;&gt;1=TRUE,"ja",""),"")</f>
        <v/>
      </c>
    </row>
    <row r="1129" spans="1:27" ht="15" customHeight="1" x14ac:dyDescent="0.25">
      <c r="A1129" s="87"/>
      <c r="B1129" s="219" t="str">
        <f>IF(A1129&lt;&gt;"",_xlfn.MAXIFS($B$1:B1128,$A$1:A1128,A1129)+1,"")</f>
        <v/>
      </c>
      <c r="C1129" s="50"/>
      <c r="D1129" s="50"/>
      <c r="E1129" s="50"/>
      <c r="F1129" s="50"/>
      <c r="G1129" s="283"/>
      <c r="H1129" s="296"/>
      <c r="I1129" s="295"/>
      <c r="J1129" s="295"/>
      <c r="K1129" s="202"/>
      <c r="L1129" s="202"/>
      <c r="M1129" s="91" t="str">
        <f>IFERROR(VLOOKUP(H1129,Lijsten!$H$1:$I$100,2,0),"")</f>
        <v/>
      </c>
      <c r="N1129" s="91" t="str" cm="1">
        <f t="array" ref="N1129">IFERROR(_xlfn.IFS(AND(LEFT(F1129,6)="Arbeid",RIGHT(F1129,3)&lt;&gt;"IKS"),IFERROR(VLOOKUP($G1129,Tb_KostenTypen[],2,0),"tarief"),RIGHT(F1129,3)="IKS","Uurtarief",LEFT(F1129,6)="Arbeid","Uurtarief",AND(LEFT(F1129,8)="Bijdrage",RIGHT(F1129,15)="(vrijwilligers)"),"Vast tarief"),"")</f>
        <v/>
      </c>
      <c r="O1129" s="92"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tarief",IF(LEFT(F1129,8)="Bijdrage",VLOOKUP($F1129,Tb_KostenTypen[],MATCH(Methode_Keuze,Tb_KostenTypen[#Headers],0),0),VLOOKUP($G1129,Lijsten!L:O,4,0))),""),"")</f>
        <v/>
      </c>
      <c r="P1129" s="92"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tarief",IF(LEFT(F1129,8)="Bijdrage",VLOOKUP($F1129,Tb_KostenTypen[],MATCH(Methode_Keuze,Tb_KostenTypen[#Headers],0),0),VLOOKUP($G1129,Lijsten!L:O,4,0))),""),"")</f>
        <v/>
      </c>
      <c r="Q1129" s="50"/>
      <c r="R1129" s="50"/>
      <c r="S1129" s="83"/>
      <c r="T1129" s="51"/>
      <c r="U1129" s="4" t="str" cm="1">
        <f t="array" ref="U1129">IF(AA1129&lt;&gt;"ja",_xlfn.IFNA(_xlfn.IFS(AND(O1129&lt;&gt;"",F1129&lt;&gt;"",RIGHT($N1129,6)="tarief"),O1129*Q1129,S1129&gt;0,IF(F1129&lt;&gt;"",S1129,"")),""),"")</f>
        <v/>
      </c>
      <c r="V1129" s="4" t="str" cm="1">
        <f t="array" ref="V1129">IF(AA1129&lt;&gt;"ja",_xlfn.IFNA(_xlfn.IFS(AND(P1129&lt;&gt;"",R1129&lt;&gt;"",RIGHT($N1129,6)="tarief"),P1129*R1129,T1129&gt;0,T1129),""),"")</f>
        <v/>
      </c>
      <c r="W1129" s="4" t="str" cm="1">
        <f t="array" ref="W1129">IFERROR(_xlfn.IFS(OR(F1129="",LEFT(Methode_Keuze,4)="Geen"),"",AND(U1129&lt;&gt;"",F1129&lt;&gt;"Arbeidskosten"),ROUND(U1129*VLOOKUP(F1129,Tb_ProjectKosten[],MATCH(Tb_ProjectKosten[[#Headers],[Forfat_Percentage]],Tb_ProjectKosten[#Headers],0),0),2),AND(F1129="Arbeidskosten",G1129&lt;&gt;""),IFERROR(ROUND(U1129*VLOOKUP(G1129,Tb_KostenTypen[],3,0)*VLOOKUP(F1129,Tb_ProjectKosten[],MATCH(Tb_ProjectKosten[[#Headers],[Forfat_Percentage]],Tb_ProjectKosten[#Headers],0),0),2),""),U1129 &lt;=0,0),"")</f>
        <v/>
      </c>
      <c r="X1129" s="4" t="str" cm="1">
        <f t="array" ref="X1129">IFERROR(_xlfn.IFS(OR(F1129="",LEFT(Methode_Keuze,4)="Geen"),"",AND(V1129&lt;&gt;"",F1129&lt;&gt;"Arbeidskosten"),ROUND(V1129*VLOOKUP(F1129,Tb_ProjectKosten[],MATCH(Tb_ProjectKosten[[#Headers],[Forfat_Percentage]],Tb_ProjectKosten[#Headers],0),0),2),AND(F1129="Arbeidskosten",G1129&lt;&gt;""),IFERROR(ROUND(V1129*VLOOKUP(G1129,Tb_KostenTypen[],3,0)*VLOOKUP(F1129,Tb_ProjectKosten[],MATCH(Tb_ProjectKosten[[#Headers],[Forfat_Percentage]],Tb_ProjectKosten[#Headers],0),0),2),""),V1129 &lt;=0,0),"")</f>
        <v/>
      </c>
      <c r="Y1129" s="262"/>
      <c r="Z1129" s="49"/>
      <c r="AA1129" s="37" t="str" cm="1">
        <f t="array" ref="AA1129">IFERROR(IF(INDEX(SubsidieTabel!$Q$1:$T$9,MATCH($F1129,SubsidieTabel!$Q$1:$Q$9,0),IFERROR(MATCH(Methode_Keuze,SubsidieTabel!$Q$1:$T$1,0),2))&lt;&gt;1=TRUE,"ja",""),"")</f>
        <v/>
      </c>
    </row>
    <row r="1130" spans="1:27" ht="15" customHeight="1" x14ac:dyDescent="0.25">
      <c r="A1130" s="87"/>
      <c r="B1130" s="219" t="str">
        <f>IF(A1130&lt;&gt;"",_xlfn.MAXIFS($B$1:B1129,$A$1:A1129,A1130)+1,"")</f>
        <v/>
      </c>
      <c r="C1130" s="50"/>
      <c r="D1130" s="50"/>
      <c r="E1130" s="50"/>
      <c r="F1130" s="50"/>
      <c r="G1130" s="283"/>
      <c r="H1130" s="296"/>
      <c r="I1130" s="295"/>
      <c r="J1130" s="295"/>
      <c r="K1130" s="202"/>
      <c r="L1130" s="202"/>
      <c r="M1130" s="91" t="str">
        <f>IFERROR(VLOOKUP(H1130,Lijsten!$H$1:$I$100,2,0),"")</f>
        <v/>
      </c>
      <c r="N1130" s="91" t="str" cm="1">
        <f t="array" ref="N1130">IFERROR(_xlfn.IFS(AND(LEFT(F1130,6)="Arbeid",RIGHT(F1130,3)&lt;&gt;"IKS"),IFERROR(VLOOKUP($G1130,Tb_KostenTypen[],2,0),"tarief"),RIGHT(F1130,3)="IKS","Uurtarief",LEFT(F1130,6)="Arbeid","Uurtarief",AND(LEFT(F1130,8)="Bijdrage",RIGHT(F1130,15)="(vrijwilligers)"),"Vast tarief"),"")</f>
        <v/>
      </c>
      <c r="O1130" s="92"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tarief",IF(LEFT(F1130,8)="Bijdrage",VLOOKUP($F1130,Tb_KostenTypen[],MATCH(Methode_Keuze,Tb_KostenTypen[#Headers],0),0),VLOOKUP($G1130,Lijsten!L:O,4,0))),""),"")</f>
        <v/>
      </c>
      <c r="P1130" s="92"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tarief",IF(LEFT(F1130,8)="Bijdrage",VLOOKUP($F1130,Tb_KostenTypen[],MATCH(Methode_Keuze,Tb_KostenTypen[#Headers],0),0),VLOOKUP($G1130,Lijsten!L:O,4,0))),""),"")</f>
        <v/>
      </c>
      <c r="Q1130" s="50"/>
      <c r="R1130" s="50"/>
      <c r="S1130" s="83"/>
      <c r="T1130" s="51"/>
      <c r="U1130" s="4" t="str" cm="1">
        <f t="array" ref="U1130">IF(AA1130&lt;&gt;"ja",_xlfn.IFNA(_xlfn.IFS(AND(O1130&lt;&gt;"",F1130&lt;&gt;"",RIGHT($N1130,6)="tarief"),O1130*Q1130,S1130&gt;0,IF(F1130&lt;&gt;"",S1130,"")),""),"")</f>
        <v/>
      </c>
      <c r="V1130" s="4" t="str" cm="1">
        <f t="array" ref="V1130">IF(AA1130&lt;&gt;"ja",_xlfn.IFNA(_xlfn.IFS(AND(P1130&lt;&gt;"",R1130&lt;&gt;"",RIGHT($N1130,6)="tarief"),P1130*R1130,T1130&gt;0,T1130),""),"")</f>
        <v/>
      </c>
      <c r="W1130" s="4" t="str" cm="1">
        <f t="array" ref="W1130">IFERROR(_xlfn.IFS(OR(F1130="",LEFT(Methode_Keuze,4)="Geen"),"",AND(U1130&lt;&gt;"",F1130&lt;&gt;"Arbeidskosten"),ROUND(U1130*VLOOKUP(F1130,Tb_ProjectKosten[],MATCH(Tb_ProjectKosten[[#Headers],[Forfat_Percentage]],Tb_ProjectKosten[#Headers],0),0),2),AND(F1130="Arbeidskosten",G1130&lt;&gt;""),IFERROR(ROUND(U1130*VLOOKUP(G1130,Tb_KostenTypen[],3,0)*VLOOKUP(F1130,Tb_ProjectKosten[],MATCH(Tb_ProjectKosten[[#Headers],[Forfat_Percentage]],Tb_ProjectKosten[#Headers],0),0),2),""),U1130 &lt;=0,0),"")</f>
        <v/>
      </c>
      <c r="X1130" s="4" t="str" cm="1">
        <f t="array" ref="X1130">IFERROR(_xlfn.IFS(OR(F1130="",LEFT(Methode_Keuze,4)="Geen"),"",AND(V1130&lt;&gt;"",F1130&lt;&gt;"Arbeidskosten"),ROUND(V1130*VLOOKUP(F1130,Tb_ProjectKosten[],MATCH(Tb_ProjectKosten[[#Headers],[Forfat_Percentage]],Tb_ProjectKosten[#Headers],0),0),2),AND(F1130="Arbeidskosten",G1130&lt;&gt;""),IFERROR(ROUND(V1130*VLOOKUP(G1130,Tb_KostenTypen[],3,0)*VLOOKUP(F1130,Tb_ProjectKosten[],MATCH(Tb_ProjectKosten[[#Headers],[Forfat_Percentage]],Tb_ProjectKosten[#Headers],0),0),2),""),V1130 &lt;=0,0),"")</f>
        <v/>
      </c>
      <c r="Y1130" s="262"/>
      <c r="Z1130" s="49"/>
      <c r="AA1130" s="37" t="str" cm="1">
        <f t="array" ref="AA1130">IFERROR(IF(INDEX(SubsidieTabel!$Q$1:$T$9,MATCH($F1130,SubsidieTabel!$Q$1:$Q$9,0),IFERROR(MATCH(Methode_Keuze,SubsidieTabel!$Q$1:$T$1,0),2))&lt;&gt;1=TRUE,"ja",""),"")</f>
        <v/>
      </c>
    </row>
    <row r="1131" spans="1:27" ht="15" customHeight="1" x14ac:dyDescent="0.25">
      <c r="A1131" s="87"/>
      <c r="B1131" s="219" t="str">
        <f>IF(A1131&lt;&gt;"",_xlfn.MAXIFS($B$1:B1130,$A$1:A1130,A1131)+1,"")</f>
        <v/>
      </c>
      <c r="C1131" s="50"/>
      <c r="D1131" s="50"/>
      <c r="E1131" s="50"/>
      <c r="F1131" s="50"/>
      <c r="G1131" s="283"/>
      <c r="H1131" s="296"/>
      <c r="I1131" s="295"/>
      <c r="J1131" s="295"/>
      <c r="K1131" s="202"/>
      <c r="L1131" s="202"/>
      <c r="M1131" s="91" t="str">
        <f>IFERROR(VLOOKUP(H1131,Lijsten!$H$1:$I$100,2,0),"")</f>
        <v/>
      </c>
      <c r="N1131" s="91" t="str" cm="1">
        <f t="array" ref="N1131">IFERROR(_xlfn.IFS(AND(LEFT(F1131,6)="Arbeid",RIGHT(F1131,3)&lt;&gt;"IKS"),IFERROR(VLOOKUP($G1131,Tb_KostenTypen[],2,0),"tarief"),RIGHT(F1131,3)="IKS","Uurtarief",LEFT(F1131,6)="Arbeid","Uurtarief",AND(LEFT(F1131,8)="Bijdrage",RIGHT(F1131,15)="(vrijwilligers)"),"Vast tarief"),"")</f>
        <v/>
      </c>
      <c r="O1131" s="92"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tarief",IF(LEFT(F1131,8)="Bijdrage",VLOOKUP($F1131,Tb_KostenTypen[],MATCH(Methode_Keuze,Tb_KostenTypen[#Headers],0),0),VLOOKUP($G1131,Lijsten!L:O,4,0))),""),"")</f>
        <v/>
      </c>
      <c r="P1131" s="92"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tarief",IF(LEFT(F1131,8)="Bijdrage",VLOOKUP($F1131,Tb_KostenTypen[],MATCH(Methode_Keuze,Tb_KostenTypen[#Headers],0),0),VLOOKUP($G1131,Lijsten!L:O,4,0))),""),"")</f>
        <v/>
      </c>
      <c r="Q1131" s="50"/>
      <c r="R1131" s="50"/>
      <c r="S1131" s="83"/>
      <c r="T1131" s="51"/>
      <c r="U1131" s="4" t="str" cm="1">
        <f t="array" ref="U1131">IF(AA1131&lt;&gt;"ja",_xlfn.IFNA(_xlfn.IFS(AND(O1131&lt;&gt;"",F1131&lt;&gt;"",RIGHT($N1131,6)="tarief"),O1131*Q1131,S1131&gt;0,IF(F1131&lt;&gt;"",S1131,"")),""),"")</f>
        <v/>
      </c>
      <c r="V1131" s="4" t="str" cm="1">
        <f t="array" ref="V1131">IF(AA1131&lt;&gt;"ja",_xlfn.IFNA(_xlfn.IFS(AND(P1131&lt;&gt;"",R1131&lt;&gt;"",RIGHT($N1131,6)="tarief"),P1131*R1131,T1131&gt;0,T1131),""),"")</f>
        <v/>
      </c>
      <c r="W1131" s="4" t="str" cm="1">
        <f t="array" ref="W1131">IFERROR(_xlfn.IFS(OR(F1131="",LEFT(Methode_Keuze,4)="Geen"),"",AND(U1131&lt;&gt;"",F1131&lt;&gt;"Arbeidskosten"),ROUND(U1131*VLOOKUP(F1131,Tb_ProjectKosten[],MATCH(Tb_ProjectKosten[[#Headers],[Forfat_Percentage]],Tb_ProjectKosten[#Headers],0),0),2),AND(F1131="Arbeidskosten",G1131&lt;&gt;""),IFERROR(ROUND(U1131*VLOOKUP(G1131,Tb_KostenTypen[],3,0)*VLOOKUP(F1131,Tb_ProjectKosten[],MATCH(Tb_ProjectKosten[[#Headers],[Forfat_Percentage]],Tb_ProjectKosten[#Headers],0),0),2),""),U1131 &lt;=0,0),"")</f>
        <v/>
      </c>
      <c r="X1131" s="4" t="str" cm="1">
        <f t="array" ref="X1131">IFERROR(_xlfn.IFS(OR(F1131="",LEFT(Methode_Keuze,4)="Geen"),"",AND(V1131&lt;&gt;"",F1131&lt;&gt;"Arbeidskosten"),ROUND(V1131*VLOOKUP(F1131,Tb_ProjectKosten[],MATCH(Tb_ProjectKosten[[#Headers],[Forfat_Percentage]],Tb_ProjectKosten[#Headers],0),0),2),AND(F1131="Arbeidskosten",G1131&lt;&gt;""),IFERROR(ROUND(V1131*VLOOKUP(G1131,Tb_KostenTypen[],3,0)*VLOOKUP(F1131,Tb_ProjectKosten[],MATCH(Tb_ProjectKosten[[#Headers],[Forfat_Percentage]],Tb_ProjectKosten[#Headers],0),0),2),""),V1131 &lt;=0,0),"")</f>
        <v/>
      </c>
      <c r="Y1131" s="262"/>
      <c r="Z1131" s="49"/>
      <c r="AA1131" s="37" t="str" cm="1">
        <f t="array" ref="AA1131">IFERROR(IF(INDEX(SubsidieTabel!$Q$1:$T$9,MATCH($F1131,SubsidieTabel!$Q$1:$Q$9,0),IFERROR(MATCH(Methode_Keuze,SubsidieTabel!$Q$1:$T$1,0),2))&lt;&gt;1=TRUE,"ja",""),"")</f>
        <v/>
      </c>
    </row>
    <row r="1132" spans="1:27" ht="15" customHeight="1" x14ac:dyDescent="0.25">
      <c r="A1132" s="87"/>
      <c r="B1132" s="219" t="str">
        <f>IF(A1132&lt;&gt;"",_xlfn.MAXIFS($B$1:B1131,$A$1:A1131,A1132)+1,"")</f>
        <v/>
      </c>
      <c r="C1132" s="50"/>
      <c r="D1132" s="50"/>
      <c r="E1132" s="50"/>
      <c r="F1132" s="50"/>
      <c r="G1132" s="283"/>
      <c r="H1132" s="296"/>
      <c r="I1132" s="295"/>
      <c r="J1132" s="295"/>
      <c r="K1132" s="202"/>
      <c r="L1132" s="202"/>
      <c r="M1132" s="91" t="str">
        <f>IFERROR(VLOOKUP(H1132,Lijsten!$H$1:$I$100,2,0),"")</f>
        <v/>
      </c>
      <c r="N1132" s="91" t="str" cm="1">
        <f t="array" ref="N1132">IFERROR(_xlfn.IFS(AND(LEFT(F1132,6)="Arbeid",RIGHT(F1132,3)&lt;&gt;"IKS"),IFERROR(VLOOKUP($G1132,Tb_KostenTypen[],2,0),"tarief"),RIGHT(F1132,3)="IKS","Uurtarief",LEFT(F1132,6)="Arbeid","Uurtarief",AND(LEFT(F1132,8)="Bijdrage",RIGHT(F1132,15)="(vrijwilligers)"),"Vast tarief"),"")</f>
        <v/>
      </c>
      <c r="O1132" s="92"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tarief",IF(LEFT(F1132,8)="Bijdrage",VLOOKUP($F1132,Tb_KostenTypen[],MATCH(Methode_Keuze,Tb_KostenTypen[#Headers],0),0),VLOOKUP($G1132,Lijsten!L:O,4,0))),""),"")</f>
        <v/>
      </c>
      <c r="P1132" s="92"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tarief",IF(LEFT(F1132,8)="Bijdrage",VLOOKUP($F1132,Tb_KostenTypen[],MATCH(Methode_Keuze,Tb_KostenTypen[#Headers],0),0),VLOOKUP($G1132,Lijsten!L:O,4,0))),""),"")</f>
        <v/>
      </c>
      <c r="Q1132" s="50"/>
      <c r="R1132" s="50"/>
      <c r="S1132" s="83"/>
      <c r="T1132" s="51"/>
      <c r="U1132" s="4" t="str" cm="1">
        <f t="array" ref="U1132">IF(AA1132&lt;&gt;"ja",_xlfn.IFNA(_xlfn.IFS(AND(O1132&lt;&gt;"",F1132&lt;&gt;"",RIGHT($N1132,6)="tarief"),O1132*Q1132,S1132&gt;0,IF(F1132&lt;&gt;"",S1132,"")),""),"")</f>
        <v/>
      </c>
      <c r="V1132" s="4" t="str" cm="1">
        <f t="array" ref="V1132">IF(AA1132&lt;&gt;"ja",_xlfn.IFNA(_xlfn.IFS(AND(P1132&lt;&gt;"",R1132&lt;&gt;"",RIGHT($N1132,6)="tarief"),P1132*R1132,T1132&gt;0,T1132),""),"")</f>
        <v/>
      </c>
      <c r="W1132" s="4" t="str" cm="1">
        <f t="array" ref="W1132">IFERROR(_xlfn.IFS(OR(F1132="",LEFT(Methode_Keuze,4)="Geen"),"",AND(U1132&lt;&gt;"",F1132&lt;&gt;"Arbeidskosten"),ROUND(U1132*VLOOKUP(F1132,Tb_ProjectKosten[],MATCH(Tb_ProjectKosten[[#Headers],[Forfat_Percentage]],Tb_ProjectKosten[#Headers],0),0),2),AND(F1132="Arbeidskosten",G1132&lt;&gt;""),IFERROR(ROUND(U1132*VLOOKUP(G1132,Tb_KostenTypen[],3,0)*VLOOKUP(F1132,Tb_ProjectKosten[],MATCH(Tb_ProjectKosten[[#Headers],[Forfat_Percentage]],Tb_ProjectKosten[#Headers],0),0),2),""),U1132 &lt;=0,0),"")</f>
        <v/>
      </c>
      <c r="X1132" s="4" t="str" cm="1">
        <f t="array" ref="X1132">IFERROR(_xlfn.IFS(OR(F1132="",LEFT(Methode_Keuze,4)="Geen"),"",AND(V1132&lt;&gt;"",F1132&lt;&gt;"Arbeidskosten"),ROUND(V1132*VLOOKUP(F1132,Tb_ProjectKosten[],MATCH(Tb_ProjectKosten[[#Headers],[Forfat_Percentage]],Tb_ProjectKosten[#Headers],0),0),2),AND(F1132="Arbeidskosten",G1132&lt;&gt;""),IFERROR(ROUND(V1132*VLOOKUP(G1132,Tb_KostenTypen[],3,0)*VLOOKUP(F1132,Tb_ProjectKosten[],MATCH(Tb_ProjectKosten[[#Headers],[Forfat_Percentage]],Tb_ProjectKosten[#Headers],0),0),2),""),V1132 &lt;=0,0),"")</f>
        <v/>
      </c>
      <c r="Y1132" s="262"/>
      <c r="Z1132" s="49"/>
      <c r="AA1132" s="37" t="str" cm="1">
        <f t="array" ref="AA1132">IFERROR(IF(INDEX(SubsidieTabel!$Q$1:$T$9,MATCH($F1132,SubsidieTabel!$Q$1:$Q$9,0),IFERROR(MATCH(Methode_Keuze,SubsidieTabel!$Q$1:$T$1,0),2))&lt;&gt;1=TRUE,"ja",""),"")</f>
        <v/>
      </c>
    </row>
    <row r="1133" spans="1:27" ht="15" customHeight="1" x14ac:dyDescent="0.25">
      <c r="A1133" s="87"/>
      <c r="B1133" s="219" t="str">
        <f>IF(A1133&lt;&gt;"",_xlfn.MAXIFS($B$1:B1132,$A$1:A1132,A1133)+1,"")</f>
        <v/>
      </c>
      <c r="C1133" s="50"/>
      <c r="D1133" s="50"/>
      <c r="E1133" s="50"/>
      <c r="F1133" s="50"/>
      <c r="G1133" s="283"/>
      <c r="H1133" s="296"/>
      <c r="I1133" s="295"/>
      <c r="J1133" s="295"/>
      <c r="K1133" s="202"/>
      <c r="L1133" s="202"/>
      <c r="M1133" s="91" t="str">
        <f>IFERROR(VLOOKUP(H1133,Lijsten!$H$1:$I$100,2,0),"")</f>
        <v/>
      </c>
      <c r="N1133" s="91" t="str" cm="1">
        <f t="array" ref="N1133">IFERROR(_xlfn.IFS(AND(LEFT(F1133,6)="Arbeid",RIGHT(F1133,3)&lt;&gt;"IKS"),IFERROR(VLOOKUP($G1133,Tb_KostenTypen[],2,0),"tarief"),RIGHT(F1133,3)="IKS","Uurtarief",LEFT(F1133,6)="Arbeid","Uurtarief",AND(LEFT(F1133,8)="Bijdrage",RIGHT(F1133,15)="(vrijwilligers)"),"Vast tarief"),"")</f>
        <v/>
      </c>
      <c r="O1133" s="92"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tarief",IF(LEFT(F1133,8)="Bijdrage",VLOOKUP($F1133,Tb_KostenTypen[],MATCH(Methode_Keuze,Tb_KostenTypen[#Headers],0),0),VLOOKUP($G1133,Lijsten!L:O,4,0))),""),"")</f>
        <v/>
      </c>
      <c r="P1133" s="92"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tarief",IF(LEFT(F1133,8)="Bijdrage",VLOOKUP($F1133,Tb_KostenTypen[],MATCH(Methode_Keuze,Tb_KostenTypen[#Headers],0),0),VLOOKUP($G1133,Lijsten!L:O,4,0))),""),"")</f>
        <v/>
      </c>
      <c r="Q1133" s="50"/>
      <c r="R1133" s="50"/>
      <c r="S1133" s="83"/>
      <c r="T1133" s="51"/>
      <c r="U1133" s="4" t="str" cm="1">
        <f t="array" ref="U1133">IF(AA1133&lt;&gt;"ja",_xlfn.IFNA(_xlfn.IFS(AND(O1133&lt;&gt;"",F1133&lt;&gt;"",RIGHT($N1133,6)="tarief"),O1133*Q1133,S1133&gt;0,IF(F1133&lt;&gt;"",S1133,"")),""),"")</f>
        <v/>
      </c>
      <c r="V1133" s="4" t="str" cm="1">
        <f t="array" ref="V1133">IF(AA1133&lt;&gt;"ja",_xlfn.IFNA(_xlfn.IFS(AND(P1133&lt;&gt;"",R1133&lt;&gt;"",RIGHT($N1133,6)="tarief"),P1133*R1133,T1133&gt;0,T1133),""),"")</f>
        <v/>
      </c>
      <c r="W1133" s="4" t="str" cm="1">
        <f t="array" ref="W1133">IFERROR(_xlfn.IFS(OR(F1133="",LEFT(Methode_Keuze,4)="Geen"),"",AND(U1133&lt;&gt;"",F1133&lt;&gt;"Arbeidskosten"),ROUND(U1133*VLOOKUP(F1133,Tb_ProjectKosten[],MATCH(Tb_ProjectKosten[[#Headers],[Forfat_Percentage]],Tb_ProjectKosten[#Headers],0),0),2),AND(F1133="Arbeidskosten",G1133&lt;&gt;""),IFERROR(ROUND(U1133*VLOOKUP(G1133,Tb_KostenTypen[],3,0)*VLOOKUP(F1133,Tb_ProjectKosten[],MATCH(Tb_ProjectKosten[[#Headers],[Forfat_Percentage]],Tb_ProjectKosten[#Headers],0),0),2),""),U1133 &lt;=0,0),"")</f>
        <v/>
      </c>
      <c r="X1133" s="4" t="str" cm="1">
        <f t="array" ref="X1133">IFERROR(_xlfn.IFS(OR(F1133="",LEFT(Methode_Keuze,4)="Geen"),"",AND(V1133&lt;&gt;"",F1133&lt;&gt;"Arbeidskosten"),ROUND(V1133*VLOOKUP(F1133,Tb_ProjectKosten[],MATCH(Tb_ProjectKosten[[#Headers],[Forfat_Percentage]],Tb_ProjectKosten[#Headers],0),0),2),AND(F1133="Arbeidskosten",G1133&lt;&gt;""),IFERROR(ROUND(V1133*VLOOKUP(G1133,Tb_KostenTypen[],3,0)*VLOOKUP(F1133,Tb_ProjectKosten[],MATCH(Tb_ProjectKosten[[#Headers],[Forfat_Percentage]],Tb_ProjectKosten[#Headers],0),0),2),""),V1133 &lt;=0,0),"")</f>
        <v/>
      </c>
      <c r="Y1133" s="262"/>
      <c r="Z1133" s="49"/>
      <c r="AA1133" s="37" t="str" cm="1">
        <f t="array" ref="AA1133">IFERROR(IF(INDEX(SubsidieTabel!$Q$1:$T$9,MATCH($F1133,SubsidieTabel!$Q$1:$Q$9,0),IFERROR(MATCH(Methode_Keuze,SubsidieTabel!$Q$1:$T$1,0),2))&lt;&gt;1=TRUE,"ja",""),"")</f>
        <v/>
      </c>
    </row>
    <row r="1134" spans="1:27" ht="15" customHeight="1" x14ac:dyDescent="0.25">
      <c r="A1134" s="87"/>
      <c r="B1134" s="219" t="str">
        <f>IF(A1134&lt;&gt;"",_xlfn.MAXIFS($B$1:B1133,$A$1:A1133,A1134)+1,"")</f>
        <v/>
      </c>
      <c r="C1134" s="50"/>
      <c r="D1134" s="50"/>
      <c r="E1134" s="50"/>
      <c r="F1134" s="50"/>
      <c r="G1134" s="283"/>
      <c r="H1134" s="296"/>
      <c r="I1134" s="295"/>
      <c r="J1134" s="295"/>
      <c r="K1134" s="202"/>
      <c r="L1134" s="202"/>
      <c r="M1134" s="91" t="str">
        <f>IFERROR(VLOOKUP(H1134,Lijsten!$H$1:$I$100,2,0),"")</f>
        <v/>
      </c>
      <c r="N1134" s="91" t="str" cm="1">
        <f t="array" ref="N1134">IFERROR(_xlfn.IFS(AND(LEFT(F1134,6)="Arbeid",RIGHT(F1134,3)&lt;&gt;"IKS"),IFERROR(VLOOKUP($G1134,Tb_KostenTypen[],2,0),"tarief"),RIGHT(F1134,3)="IKS","Uurtarief",LEFT(F1134,6)="Arbeid","Uurtarief",AND(LEFT(F1134,8)="Bijdrage",RIGHT(F1134,15)="(vrijwilligers)"),"Vast tarief"),"")</f>
        <v/>
      </c>
      <c r="O1134" s="92"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tarief",IF(LEFT(F1134,8)="Bijdrage",VLOOKUP($F1134,Tb_KostenTypen[],MATCH(Methode_Keuze,Tb_KostenTypen[#Headers],0),0),VLOOKUP($G1134,Lijsten!L:O,4,0))),""),"")</f>
        <v/>
      </c>
      <c r="P1134" s="92"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tarief",IF(LEFT(F1134,8)="Bijdrage",VLOOKUP($F1134,Tb_KostenTypen[],MATCH(Methode_Keuze,Tb_KostenTypen[#Headers],0),0),VLOOKUP($G1134,Lijsten!L:O,4,0))),""),"")</f>
        <v/>
      </c>
      <c r="Q1134" s="50"/>
      <c r="R1134" s="50"/>
      <c r="S1134" s="83"/>
      <c r="T1134" s="51"/>
      <c r="U1134" s="4" t="str" cm="1">
        <f t="array" ref="U1134">IF(AA1134&lt;&gt;"ja",_xlfn.IFNA(_xlfn.IFS(AND(O1134&lt;&gt;"",F1134&lt;&gt;"",RIGHT($N1134,6)="tarief"),O1134*Q1134,S1134&gt;0,IF(F1134&lt;&gt;"",S1134,"")),""),"")</f>
        <v/>
      </c>
      <c r="V1134" s="4" t="str" cm="1">
        <f t="array" ref="V1134">IF(AA1134&lt;&gt;"ja",_xlfn.IFNA(_xlfn.IFS(AND(P1134&lt;&gt;"",R1134&lt;&gt;"",RIGHT($N1134,6)="tarief"),P1134*R1134,T1134&gt;0,T1134),""),"")</f>
        <v/>
      </c>
      <c r="W1134" s="4" t="str" cm="1">
        <f t="array" ref="W1134">IFERROR(_xlfn.IFS(OR(F1134="",LEFT(Methode_Keuze,4)="Geen"),"",AND(U1134&lt;&gt;"",F1134&lt;&gt;"Arbeidskosten"),ROUND(U1134*VLOOKUP(F1134,Tb_ProjectKosten[],MATCH(Tb_ProjectKosten[[#Headers],[Forfat_Percentage]],Tb_ProjectKosten[#Headers],0),0),2),AND(F1134="Arbeidskosten",G1134&lt;&gt;""),IFERROR(ROUND(U1134*VLOOKUP(G1134,Tb_KostenTypen[],3,0)*VLOOKUP(F1134,Tb_ProjectKosten[],MATCH(Tb_ProjectKosten[[#Headers],[Forfat_Percentage]],Tb_ProjectKosten[#Headers],0),0),2),""),U1134 &lt;=0,0),"")</f>
        <v/>
      </c>
      <c r="X1134" s="4" t="str" cm="1">
        <f t="array" ref="X1134">IFERROR(_xlfn.IFS(OR(F1134="",LEFT(Methode_Keuze,4)="Geen"),"",AND(V1134&lt;&gt;"",F1134&lt;&gt;"Arbeidskosten"),ROUND(V1134*VLOOKUP(F1134,Tb_ProjectKosten[],MATCH(Tb_ProjectKosten[[#Headers],[Forfat_Percentage]],Tb_ProjectKosten[#Headers],0),0),2),AND(F1134="Arbeidskosten",G1134&lt;&gt;""),IFERROR(ROUND(V1134*VLOOKUP(G1134,Tb_KostenTypen[],3,0)*VLOOKUP(F1134,Tb_ProjectKosten[],MATCH(Tb_ProjectKosten[[#Headers],[Forfat_Percentage]],Tb_ProjectKosten[#Headers],0),0),2),""),V1134 &lt;=0,0),"")</f>
        <v/>
      </c>
      <c r="Y1134" s="262"/>
      <c r="Z1134" s="49"/>
      <c r="AA1134" s="37" t="str" cm="1">
        <f t="array" ref="AA1134">IFERROR(IF(INDEX(SubsidieTabel!$Q$1:$T$9,MATCH($F1134,SubsidieTabel!$Q$1:$Q$9,0),IFERROR(MATCH(Methode_Keuze,SubsidieTabel!$Q$1:$T$1,0),2))&lt;&gt;1=TRUE,"ja",""),"")</f>
        <v/>
      </c>
    </row>
    <row r="1135" spans="1:27" ht="15" customHeight="1" x14ac:dyDescent="0.25">
      <c r="A1135" s="87"/>
      <c r="B1135" s="219" t="str">
        <f>IF(A1135&lt;&gt;"",_xlfn.MAXIFS($B$1:B1134,$A$1:A1134,A1135)+1,"")</f>
        <v/>
      </c>
      <c r="C1135" s="50"/>
      <c r="D1135" s="50"/>
      <c r="E1135" s="50"/>
      <c r="F1135" s="50"/>
      <c r="G1135" s="283"/>
      <c r="H1135" s="296"/>
      <c r="I1135" s="295"/>
      <c r="J1135" s="295"/>
      <c r="K1135" s="202"/>
      <c r="L1135" s="202"/>
      <c r="M1135" s="91" t="str">
        <f>IFERROR(VLOOKUP(H1135,Lijsten!$H$1:$I$100,2,0),"")</f>
        <v/>
      </c>
      <c r="N1135" s="91" t="str" cm="1">
        <f t="array" ref="N1135">IFERROR(_xlfn.IFS(AND(LEFT(F1135,6)="Arbeid",RIGHT(F1135,3)&lt;&gt;"IKS"),IFERROR(VLOOKUP($G1135,Tb_KostenTypen[],2,0),"tarief"),RIGHT(F1135,3)="IKS","Uurtarief",LEFT(F1135,6)="Arbeid","Uurtarief",AND(LEFT(F1135,8)="Bijdrage",RIGHT(F1135,15)="(vrijwilligers)"),"Vast tarief"),"")</f>
        <v/>
      </c>
      <c r="O1135" s="92"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tarief",IF(LEFT(F1135,8)="Bijdrage",VLOOKUP($F1135,Tb_KostenTypen[],MATCH(Methode_Keuze,Tb_KostenTypen[#Headers],0),0),VLOOKUP($G1135,Lijsten!L:O,4,0))),""),"")</f>
        <v/>
      </c>
      <c r="P1135" s="92"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tarief",IF(LEFT(F1135,8)="Bijdrage",VLOOKUP($F1135,Tb_KostenTypen[],MATCH(Methode_Keuze,Tb_KostenTypen[#Headers],0),0),VLOOKUP($G1135,Lijsten!L:O,4,0))),""),"")</f>
        <v/>
      </c>
      <c r="Q1135" s="50"/>
      <c r="R1135" s="50"/>
      <c r="S1135" s="83"/>
      <c r="T1135" s="51"/>
      <c r="U1135" s="4" t="str" cm="1">
        <f t="array" ref="U1135">IF(AA1135&lt;&gt;"ja",_xlfn.IFNA(_xlfn.IFS(AND(O1135&lt;&gt;"",F1135&lt;&gt;"",RIGHT($N1135,6)="tarief"),O1135*Q1135,S1135&gt;0,IF(F1135&lt;&gt;"",S1135,"")),""),"")</f>
        <v/>
      </c>
      <c r="V1135" s="4" t="str" cm="1">
        <f t="array" ref="V1135">IF(AA1135&lt;&gt;"ja",_xlfn.IFNA(_xlfn.IFS(AND(P1135&lt;&gt;"",R1135&lt;&gt;"",RIGHT($N1135,6)="tarief"),P1135*R1135,T1135&gt;0,T1135),""),"")</f>
        <v/>
      </c>
      <c r="W1135" s="4" t="str" cm="1">
        <f t="array" ref="W1135">IFERROR(_xlfn.IFS(OR(F1135="",LEFT(Methode_Keuze,4)="Geen"),"",AND(U1135&lt;&gt;"",F1135&lt;&gt;"Arbeidskosten"),ROUND(U1135*VLOOKUP(F1135,Tb_ProjectKosten[],MATCH(Tb_ProjectKosten[[#Headers],[Forfat_Percentage]],Tb_ProjectKosten[#Headers],0),0),2),AND(F1135="Arbeidskosten",G1135&lt;&gt;""),IFERROR(ROUND(U1135*VLOOKUP(G1135,Tb_KostenTypen[],3,0)*VLOOKUP(F1135,Tb_ProjectKosten[],MATCH(Tb_ProjectKosten[[#Headers],[Forfat_Percentage]],Tb_ProjectKosten[#Headers],0),0),2),""),U1135 &lt;=0,0),"")</f>
        <v/>
      </c>
      <c r="X1135" s="4" t="str" cm="1">
        <f t="array" ref="X1135">IFERROR(_xlfn.IFS(OR(F1135="",LEFT(Methode_Keuze,4)="Geen"),"",AND(V1135&lt;&gt;"",F1135&lt;&gt;"Arbeidskosten"),ROUND(V1135*VLOOKUP(F1135,Tb_ProjectKosten[],MATCH(Tb_ProjectKosten[[#Headers],[Forfat_Percentage]],Tb_ProjectKosten[#Headers],0),0),2),AND(F1135="Arbeidskosten",G1135&lt;&gt;""),IFERROR(ROUND(V1135*VLOOKUP(G1135,Tb_KostenTypen[],3,0)*VLOOKUP(F1135,Tb_ProjectKosten[],MATCH(Tb_ProjectKosten[[#Headers],[Forfat_Percentage]],Tb_ProjectKosten[#Headers],0),0),2),""),V1135 &lt;=0,0),"")</f>
        <v/>
      </c>
      <c r="Y1135" s="262"/>
      <c r="Z1135" s="49"/>
      <c r="AA1135" s="37" t="str" cm="1">
        <f t="array" ref="AA1135">IFERROR(IF(INDEX(SubsidieTabel!$Q$1:$T$9,MATCH($F1135,SubsidieTabel!$Q$1:$Q$9,0),IFERROR(MATCH(Methode_Keuze,SubsidieTabel!$Q$1:$T$1,0),2))&lt;&gt;1=TRUE,"ja",""),"")</f>
        <v/>
      </c>
    </row>
    <row r="1136" spans="1:27" ht="15" customHeight="1" x14ac:dyDescent="0.25">
      <c r="A1136" s="87"/>
      <c r="B1136" s="219" t="str">
        <f>IF(A1136&lt;&gt;"",_xlfn.MAXIFS($B$1:B1135,$A$1:A1135,A1136)+1,"")</f>
        <v/>
      </c>
      <c r="C1136" s="50"/>
      <c r="D1136" s="50"/>
      <c r="E1136" s="50"/>
      <c r="F1136" s="50"/>
      <c r="G1136" s="283"/>
      <c r="H1136" s="296"/>
      <c r="I1136" s="295"/>
      <c r="J1136" s="295"/>
      <c r="K1136" s="202"/>
      <c r="L1136" s="202"/>
      <c r="M1136" s="91" t="str">
        <f>IFERROR(VLOOKUP(H1136,Lijsten!$H$1:$I$100,2,0),"")</f>
        <v/>
      </c>
      <c r="N1136" s="91" t="str" cm="1">
        <f t="array" ref="N1136">IFERROR(_xlfn.IFS(AND(LEFT(F1136,6)="Arbeid",RIGHT(F1136,3)&lt;&gt;"IKS"),IFERROR(VLOOKUP($G1136,Tb_KostenTypen[],2,0),"tarief"),RIGHT(F1136,3)="IKS","Uurtarief",LEFT(F1136,6)="Arbeid","Uurtarief",AND(LEFT(F1136,8)="Bijdrage",RIGHT(F1136,15)="(vrijwilligers)"),"Vast tarief"),"")</f>
        <v/>
      </c>
      <c r="O1136" s="92"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tarief",IF(LEFT(F1136,8)="Bijdrage",VLOOKUP($F1136,Tb_KostenTypen[],MATCH(Methode_Keuze,Tb_KostenTypen[#Headers],0),0),VLOOKUP($G1136,Lijsten!L:O,4,0))),""),"")</f>
        <v/>
      </c>
      <c r="P1136" s="92"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tarief",IF(LEFT(F1136,8)="Bijdrage",VLOOKUP($F1136,Tb_KostenTypen[],MATCH(Methode_Keuze,Tb_KostenTypen[#Headers],0),0),VLOOKUP($G1136,Lijsten!L:O,4,0))),""),"")</f>
        <v/>
      </c>
      <c r="Q1136" s="50"/>
      <c r="R1136" s="50"/>
      <c r="S1136" s="83"/>
      <c r="T1136" s="51"/>
      <c r="U1136" s="4" t="str" cm="1">
        <f t="array" ref="U1136">IF(AA1136&lt;&gt;"ja",_xlfn.IFNA(_xlfn.IFS(AND(O1136&lt;&gt;"",F1136&lt;&gt;"",RIGHT($N1136,6)="tarief"),O1136*Q1136,S1136&gt;0,IF(F1136&lt;&gt;"",S1136,"")),""),"")</f>
        <v/>
      </c>
      <c r="V1136" s="4" t="str" cm="1">
        <f t="array" ref="V1136">IF(AA1136&lt;&gt;"ja",_xlfn.IFNA(_xlfn.IFS(AND(P1136&lt;&gt;"",R1136&lt;&gt;"",RIGHT($N1136,6)="tarief"),P1136*R1136,T1136&gt;0,T1136),""),"")</f>
        <v/>
      </c>
      <c r="W1136" s="4" t="str" cm="1">
        <f t="array" ref="W1136">IFERROR(_xlfn.IFS(OR(F1136="",LEFT(Methode_Keuze,4)="Geen"),"",AND(U1136&lt;&gt;"",F1136&lt;&gt;"Arbeidskosten"),ROUND(U1136*VLOOKUP(F1136,Tb_ProjectKosten[],MATCH(Tb_ProjectKosten[[#Headers],[Forfat_Percentage]],Tb_ProjectKosten[#Headers],0),0),2),AND(F1136="Arbeidskosten",G1136&lt;&gt;""),IFERROR(ROUND(U1136*VLOOKUP(G1136,Tb_KostenTypen[],3,0)*VLOOKUP(F1136,Tb_ProjectKosten[],MATCH(Tb_ProjectKosten[[#Headers],[Forfat_Percentage]],Tb_ProjectKosten[#Headers],0),0),2),""),U1136 &lt;=0,0),"")</f>
        <v/>
      </c>
      <c r="X1136" s="4" t="str" cm="1">
        <f t="array" ref="X1136">IFERROR(_xlfn.IFS(OR(F1136="",LEFT(Methode_Keuze,4)="Geen"),"",AND(V1136&lt;&gt;"",F1136&lt;&gt;"Arbeidskosten"),ROUND(V1136*VLOOKUP(F1136,Tb_ProjectKosten[],MATCH(Tb_ProjectKosten[[#Headers],[Forfat_Percentage]],Tb_ProjectKosten[#Headers],0),0),2),AND(F1136="Arbeidskosten",G1136&lt;&gt;""),IFERROR(ROUND(V1136*VLOOKUP(G1136,Tb_KostenTypen[],3,0)*VLOOKUP(F1136,Tb_ProjectKosten[],MATCH(Tb_ProjectKosten[[#Headers],[Forfat_Percentage]],Tb_ProjectKosten[#Headers],0),0),2),""),V1136 &lt;=0,0),"")</f>
        <v/>
      </c>
      <c r="Y1136" s="262"/>
      <c r="Z1136" s="49"/>
      <c r="AA1136" s="37" t="str" cm="1">
        <f t="array" ref="AA1136">IFERROR(IF(INDEX(SubsidieTabel!$Q$1:$T$9,MATCH($F1136,SubsidieTabel!$Q$1:$Q$9,0),IFERROR(MATCH(Methode_Keuze,SubsidieTabel!$Q$1:$T$1,0),2))&lt;&gt;1=TRUE,"ja",""),"")</f>
        <v/>
      </c>
    </row>
    <row r="1137" spans="1:27" ht="15" customHeight="1" x14ac:dyDescent="0.25">
      <c r="A1137" s="87"/>
      <c r="B1137" s="219" t="str">
        <f>IF(A1137&lt;&gt;"",_xlfn.MAXIFS($B$1:B1136,$A$1:A1136,A1137)+1,"")</f>
        <v/>
      </c>
      <c r="C1137" s="50"/>
      <c r="D1137" s="50"/>
      <c r="E1137" s="50"/>
      <c r="F1137" s="50"/>
      <c r="G1137" s="283"/>
      <c r="H1137" s="296"/>
      <c r="I1137" s="295"/>
      <c r="J1137" s="295"/>
      <c r="K1137" s="202"/>
      <c r="L1137" s="202"/>
      <c r="M1137" s="91" t="str">
        <f>IFERROR(VLOOKUP(H1137,Lijsten!$H$1:$I$100,2,0),"")</f>
        <v/>
      </c>
      <c r="N1137" s="91" t="str" cm="1">
        <f t="array" ref="N1137">IFERROR(_xlfn.IFS(AND(LEFT(F1137,6)="Arbeid",RIGHT(F1137,3)&lt;&gt;"IKS"),IFERROR(VLOOKUP($G1137,Tb_KostenTypen[],2,0),"tarief"),RIGHT(F1137,3)="IKS","Uurtarief",LEFT(F1137,6)="Arbeid","Uurtarief",AND(LEFT(F1137,8)="Bijdrage",RIGHT(F1137,15)="(vrijwilligers)"),"Vast tarief"),"")</f>
        <v/>
      </c>
      <c r="O1137" s="92"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tarief",IF(LEFT(F1137,8)="Bijdrage",VLOOKUP($F1137,Tb_KostenTypen[],MATCH(Methode_Keuze,Tb_KostenTypen[#Headers],0),0),VLOOKUP($G1137,Lijsten!L:O,4,0))),""),"")</f>
        <v/>
      </c>
      <c r="P1137" s="92"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tarief",IF(LEFT(F1137,8)="Bijdrage",VLOOKUP($F1137,Tb_KostenTypen[],MATCH(Methode_Keuze,Tb_KostenTypen[#Headers],0),0),VLOOKUP($G1137,Lijsten!L:O,4,0))),""),"")</f>
        <v/>
      </c>
      <c r="Q1137" s="50"/>
      <c r="R1137" s="50"/>
      <c r="S1137" s="83"/>
      <c r="T1137" s="51"/>
      <c r="U1137" s="4" t="str" cm="1">
        <f t="array" ref="U1137">IF(AA1137&lt;&gt;"ja",_xlfn.IFNA(_xlfn.IFS(AND(O1137&lt;&gt;"",F1137&lt;&gt;"",RIGHT($N1137,6)="tarief"),O1137*Q1137,S1137&gt;0,IF(F1137&lt;&gt;"",S1137,"")),""),"")</f>
        <v/>
      </c>
      <c r="V1137" s="4" t="str" cm="1">
        <f t="array" ref="V1137">IF(AA1137&lt;&gt;"ja",_xlfn.IFNA(_xlfn.IFS(AND(P1137&lt;&gt;"",R1137&lt;&gt;"",RIGHT($N1137,6)="tarief"),P1137*R1137,T1137&gt;0,T1137),""),"")</f>
        <v/>
      </c>
      <c r="W1137" s="4" t="str" cm="1">
        <f t="array" ref="W1137">IFERROR(_xlfn.IFS(OR(F1137="",LEFT(Methode_Keuze,4)="Geen"),"",AND(U1137&lt;&gt;"",F1137&lt;&gt;"Arbeidskosten"),ROUND(U1137*VLOOKUP(F1137,Tb_ProjectKosten[],MATCH(Tb_ProjectKosten[[#Headers],[Forfat_Percentage]],Tb_ProjectKosten[#Headers],0),0),2),AND(F1137="Arbeidskosten",G1137&lt;&gt;""),IFERROR(ROUND(U1137*VLOOKUP(G1137,Tb_KostenTypen[],3,0)*VLOOKUP(F1137,Tb_ProjectKosten[],MATCH(Tb_ProjectKosten[[#Headers],[Forfat_Percentage]],Tb_ProjectKosten[#Headers],0),0),2),""),U1137 &lt;=0,0),"")</f>
        <v/>
      </c>
      <c r="X1137" s="4" t="str" cm="1">
        <f t="array" ref="X1137">IFERROR(_xlfn.IFS(OR(F1137="",LEFT(Methode_Keuze,4)="Geen"),"",AND(V1137&lt;&gt;"",F1137&lt;&gt;"Arbeidskosten"),ROUND(V1137*VLOOKUP(F1137,Tb_ProjectKosten[],MATCH(Tb_ProjectKosten[[#Headers],[Forfat_Percentage]],Tb_ProjectKosten[#Headers],0),0),2),AND(F1137="Arbeidskosten",G1137&lt;&gt;""),IFERROR(ROUND(V1137*VLOOKUP(G1137,Tb_KostenTypen[],3,0)*VLOOKUP(F1137,Tb_ProjectKosten[],MATCH(Tb_ProjectKosten[[#Headers],[Forfat_Percentage]],Tb_ProjectKosten[#Headers],0),0),2),""),V1137 &lt;=0,0),"")</f>
        <v/>
      </c>
      <c r="Y1137" s="262"/>
      <c r="Z1137" s="49"/>
      <c r="AA1137" s="37" t="str" cm="1">
        <f t="array" ref="AA1137">IFERROR(IF(INDEX(SubsidieTabel!$Q$1:$T$9,MATCH($F1137,SubsidieTabel!$Q$1:$Q$9,0),IFERROR(MATCH(Methode_Keuze,SubsidieTabel!$Q$1:$T$1,0),2))&lt;&gt;1=TRUE,"ja",""),"")</f>
        <v/>
      </c>
    </row>
    <row r="1138" spans="1:27" ht="15" customHeight="1" x14ac:dyDescent="0.25">
      <c r="A1138" s="87"/>
      <c r="B1138" s="219" t="str">
        <f>IF(A1138&lt;&gt;"",_xlfn.MAXIFS($B$1:B1137,$A$1:A1137,A1138)+1,"")</f>
        <v/>
      </c>
      <c r="C1138" s="50"/>
      <c r="D1138" s="50"/>
      <c r="E1138" s="50"/>
      <c r="F1138" s="50"/>
      <c r="G1138" s="283"/>
      <c r="H1138" s="296"/>
      <c r="I1138" s="295"/>
      <c r="J1138" s="295"/>
      <c r="K1138" s="202"/>
      <c r="L1138" s="202"/>
      <c r="M1138" s="91" t="str">
        <f>IFERROR(VLOOKUP(H1138,Lijsten!$H$1:$I$100,2,0),"")</f>
        <v/>
      </c>
      <c r="N1138" s="91" t="str" cm="1">
        <f t="array" ref="N1138">IFERROR(_xlfn.IFS(AND(LEFT(F1138,6)="Arbeid",RIGHT(F1138,3)&lt;&gt;"IKS"),IFERROR(VLOOKUP($G1138,Tb_KostenTypen[],2,0),"tarief"),RIGHT(F1138,3)="IKS","Uurtarief",LEFT(F1138,6)="Arbeid","Uurtarief",AND(LEFT(F1138,8)="Bijdrage",RIGHT(F1138,15)="(vrijwilligers)"),"Vast tarief"),"")</f>
        <v/>
      </c>
      <c r="O1138" s="92"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tarief",IF(LEFT(F1138,8)="Bijdrage",VLOOKUP($F1138,Tb_KostenTypen[],MATCH(Methode_Keuze,Tb_KostenTypen[#Headers],0),0),VLOOKUP($G1138,Lijsten!L:O,4,0))),""),"")</f>
        <v/>
      </c>
      <c r="P1138" s="92"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tarief",IF(LEFT(F1138,8)="Bijdrage",VLOOKUP($F1138,Tb_KostenTypen[],MATCH(Methode_Keuze,Tb_KostenTypen[#Headers],0),0),VLOOKUP($G1138,Lijsten!L:O,4,0))),""),"")</f>
        <v/>
      </c>
      <c r="Q1138" s="50"/>
      <c r="R1138" s="50"/>
      <c r="S1138" s="83"/>
      <c r="T1138" s="51"/>
      <c r="U1138" s="4" t="str" cm="1">
        <f t="array" ref="U1138">IF(AA1138&lt;&gt;"ja",_xlfn.IFNA(_xlfn.IFS(AND(O1138&lt;&gt;"",F1138&lt;&gt;"",RIGHT($N1138,6)="tarief"),O1138*Q1138,S1138&gt;0,IF(F1138&lt;&gt;"",S1138,"")),""),"")</f>
        <v/>
      </c>
      <c r="V1138" s="4" t="str" cm="1">
        <f t="array" ref="V1138">IF(AA1138&lt;&gt;"ja",_xlfn.IFNA(_xlfn.IFS(AND(P1138&lt;&gt;"",R1138&lt;&gt;"",RIGHT($N1138,6)="tarief"),P1138*R1138,T1138&gt;0,T1138),""),"")</f>
        <v/>
      </c>
      <c r="W1138" s="4" t="str" cm="1">
        <f t="array" ref="W1138">IFERROR(_xlfn.IFS(OR(F1138="",LEFT(Methode_Keuze,4)="Geen"),"",AND(U1138&lt;&gt;"",F1138&lt;&gt;"Arbeidskosten"),ROUND(U1138*VLOOKUP(F1138,Tb_ProjectKosten[],MATCH(Tb_ProjectKosten[[#Headers],[Forfat_Percentage]],Tb_ProjectKosten[#Headers],0),0),2),AND(F1138="Arbeidskosten",G1138&lt;&gt;""),IFERROR(ROUND(U1138*VLOOKUP(G1138,Tb_KostenTypen[],3,0)*VLOOKUP(F1138,Tb_ProjectKosten[],MATCH(Tb_ProjectKosten[[#Headers],[Forfat_Percentage]],Tb_ProjectKosten[#Headers],0),0),2),""),U1138 &lt;=0,0),"")</f>
        <v/>
      </c>
      <c r="X1138" s="4" t="str" cm="1">
        <f t="array" ref="X1138">IFERROR(_xlfn.IFS(OR(F1138="",LEFT(Methode_Keuze,4)="Geen"),"",AND(V1138&lt;&gt;"",F1138&lt;&gt;"Arbeidskosten"),ROUND(V1138*VLOOKUP(F1138,Tb_ProjectKosten[],MATCH(Tb_ProjectKosten[[#Headers],[Forfat_Percentage]],Tb_ProjectKosten[#Headers],0),0),2),AND(F1138="Arbeidskosten",G1138&lt;&gt;""),IFERROR(ROUND(V1138*VLOOKUP(G1138,Tb_KostenTypen[],3,0)*VLOOKUP(F1138,Tb_ProjectKosten[],MATCH(Tb_ProjectKosten[[#Headers],[Forfat_Percentage]],Tb_ProjectKosten[#Headers],0),0),2),""),V1138 &lt;=0,0),"")</f>
        <v/>
      </c>
      <c r="Y1138" s="262"/>
      <c r="Z1138" s="49"/>
      <c r="AA1138" s="37" t="str" cm="1">
        <f t="array" ref="AA1138">IFERROR(IF(INDEX(SubsidieTabel!$Q$1:$T$9,MATCH($F1138,SubsidieTabel!$Q$1:$Q$9,0),IFERROR(MATCH(Methode_Keuze,SubsidieTabel!$Q$1:$T$1,0),2))&lt;&gt;1=TRUE,"ja",""),"")</f>
        <v/>
      </c>
    </row>
    <row r="1139" spans="1:27" ht="15" customHeight="1" x14ac:dyDescent="0.25">
      <c r="A1139" s="87"/>
      <c r="B1139" s="219" t="str">
        <f>IF(A1139&lt;&gt;"",_xlfn.MAXIFS($B$1:B1138,$A$1:A1138,A1139)+1,"")</f>
        <v/>
      </c>
      <c r="C1139" s="50"/>
      <c r="D1139" s="50"/>
      <c r="E1139" s="50"/>
      <c r="F1139" s="50"/>
      <c r="G1139" s="283"/>
      <c r="H1139" s="296"/>
      <c r="I1139" s="295"/>
      <c r="J1139" s="295"/>
      <c r="K1139" s="202"/>
      <c r="L1139" s="202"/>
      <c r="M1139" s="91" t="str">
        <f>IFERROR(VLOOKUP(H1139,Lijsten!$H$1:$I$100,2,0),"")</f>
        <v/>
      </c>
      <c r="N1139" s="91" t="str" cm="1">
        <f t="array" ref="N1139">IFERROR(_xlfn.IFS(AND(LEFT(F1139,6)="Arbeid",RIGHT(F1139,3)&lt;&gt;"IKS"),IFERROR(VLOOKUP($G1139,Tb_KostenTypen[],2,0),"tarief"),RIGHT(F1139,3)="IKS","Uurtarief",LEFT(F1139,6)="Arbeid","Uurtarief",AND(LEFT(F1139,8)="Bijdrage",RIGHT(F1139,15)="(vrijwilligers)"),"Vast tarief"),"")</f>
        <v/>
      </c>
      <c r="O1139" s="92"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tarief",IF(LEFT(F1139,8)="Bijdrage",VLOOKUP($F1139,Tb_KostenTypen[],MATCH(Methode_Keuze,Tb_KostenTypen[#Headers],0),0),VLOOKUP($G1139,Lijsten!L:O,4,0))),""),"")</f>
        <v/>
      </c>
      <c r="P1139" s="92"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tarief",IF(LEFT(F1139,8)="Bijdrage",VLOOKUP($F1139,Tb_KostenTypen[],MATCH(Methode_Keuze,Tb_KostenTypen[#Headers],0),0),VLOOKUP($G1139,Lijsten!L:O,4,0))),""),"")</f>
        <v/>
      </c>
      <c r="Q1139" s="50"/>
      <c r="R1139" s="50"/>
      <c r="S1139" s="83"/>
      <c r="T1139" s="51"/>
      <c r="U1139" s="4" t="str" cm="1">
        <f t="array" ref="U1139">IF(AA1139&lt;&gt;"ja",_xlfn.IFNA(_xlfn.IFS(AND(O1139&lt;&gt;"",F1139&lt;&gt;"",RIGHT($N1139,6)="tarief"),O1139*Q1139,S1139&gt;0,IF(F1139&lt;&gt;"",S1139,"")),""),"")</f>
        <v/>
      </c>
      <c r="V1139" s="4" t="str" cm="1">
        <f t="array" ref="V1139">IF(AA1139&lt;&gt;"ja",_xlfn.IFNA(_xlfn.IFS(AND(P1139&lt;&gt;"",R1139&lt;&gt;"",RIGHT($N1139,6)="tarief"),P1139*R1139,T1139&gt;0,T1139),""),"")</f>
        <v/>
      </c>
      <c r="W1139" s="4" t="str" cm="1">
        <f t="array" ref="W1139">IFERROR(_xlfn.IFS(OR(F1139="",LEFT(Methode_Keuze,4)="Geen"),"",AND(U1139&lt;&gt;"",F1139&lt;&gt;"Arbeidskosten"),ROUND(U1139*VLOOKUP(F1139,Tb_ProjectKosten[],MATCH(Tb_ProjectKosten[[#Headers],[Forfat_Percentage]],Tb_ProjectKosten[#Headers],0),0),2),AND(F1139="Arbeidskosten",G1139&lt;&gt;""),IFERROR(ROUND(U1139*VLOOKUP(G1139,Tb_KostenTypen[],3,0)*VLOOKUP(F1139,Tb_ProjectKosten[],MATCH(Tb_ProjectKosten[[#Headers],[Forfat_Percentage]],Tb_ProjectKosten[#Headers],0),0),2),""),U1139 &lt;=0,0),"")</f>
        <v/>
      </c>
      <c r="X1139" s="4" t="str" cm="1">
        <f t="array" ref="X1139">IFERROR(_xlfn.IFS(OR(F1139="",LEFT(Methode_Keuze,4)="Geen"),"",AND(V1139&lt;&gt;"",F1139&lt;&gt;"Arbeidskosten"),ROUND(V1139*VLOOKUP(F1139,Tb_ProjectKosten[],MATCH(Tb_ProjectKosten[[#Headers],[Forfat_Percentage]],Tb_ProjectKosten[#Headers],0),0),2),AND(F1139="Arbeidskosten",G1139&lt;&gt;""),IFERROR(ROUND(V1139*VLOOKUP(G1139,Tb_KostenTypen[],3,0)*VLOOKUP(F1139,Tb_ProjectKosten[],MATCH(Tb_ProjectKosten[[#Headers],[Forfat_Percentage]],Tb_ProjectKosten[#Headers],0),0),2),""),V1139 &lt;=0,0),"")</f>
        <v/>
      </c>
      <c r="Y1139" s="262"/>
      <c r="Z1139" s="49"/>
      <c r="AA1139" s="37" t="str" cm="1">
        <f t="array" ref="AA1139">IFERROR(IF(INDEX(SubsidieTabel!$Q$1:$T$9,MATCH($F1139,SubsidieTabel!$Q$1:$Q$9,0),IFERROR(MATCH(Methode_Keuze,SubsidieTabel!$Q$1:$T$1,0),2))&lt;&gt;1=TRUE,"ja",""),"")</f>
        <v/>
      </c>
    </row>
    <row r="1140" spans="1:27" ht="15" customHeight="1" x14ac:dyDescent="0.25">
      <c r="A1140" s="87"/>
      <c r="B1140" s="219" t="str">
        <f>IF(A1140&lt;&gt;"",_xlfn.MAXIFS($B$1:B1139,$A$1:A1139,A1140)+1,"")</f>
        <v/>
      </c>
      <c r="C1140" s="50"/>
      <c r="D1140" s="50"/>
      <c r="E1140" s="50"/>
      <c r="F1140" s="50"/>
      <c r="G1140" s="283"/>
      <c r="H1140" s="296"/>
      <c r="I1140" s="295"/>
      <c r="J1140" s="295"/>
      <c r="K1140" s="202"/>
      <c r="L1140" s="202"/>
      <c r="M1140" s="91" t="str">
        <f>IFERROR(VLOOKUP(H1140,Lijsten!$H$1:$I$100,2,0),"")</f>
        <v/>
      </c>
      <c r="N1140" s="91" t="str" cm="1">
        <f t="array" ref="N1140">IFERROR(_xlfn.IFS(AND(LEFT(F1140,6)="Arbeid",RIGHT(F1140,3)&lt;&gt;"IKS"),IFERROR(VLOOKUP($G1140,Tb_KostenTypen[],2,0),"tarief"),RIGHT(F1140,3)="IKS","Uurtarief",LEFT(F1140,6)="Arbeid","Uurtarief",AND(LEFT(F1140,8)="Bijdrage",RIGHT(F1140,15)="(vrijwilligers)"),"Vast tarief"),"")</f>
        <v/>
      </c>
      <c r="O1140" s="92"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tarief",IF(LEFT(F1140,8)="Bijdrage",VLOOKUP($F1140,Tb_KostenTypen[],MATCH(Methode_Keuze,Tb_KostenTypen[#Headers],0),0),VLOOKUP($G1140,Lijsten!L:O,4,0))),""),"")</f>
        <v/>
      </c>
      <c r="P1140" s="92"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tarief",IF(LEFT(F1140,8)="Bijdrage",VLOOKUP($F1140,Tb_KostenTypen[],MATCH(Methode_Keuze,Tb_KostenTypen[#Headers],0),0),VLOOKUP($G1140,Lijsten!L:O,4,0))),""),"")</f>
        <v/>
      </c>
      <c r="Q1140" s="50"/>
      <c r="R1140" s="50"/>
      <c r="S1140" s="83"/>
      <c r="T1140" s="51"/>
      <c r="U1140" s="4" t="str" cm="1">
        <f t="array" ref="U1140">IF(AA1140&lt;&gt;"ja",_xlfn.IFNA(_xlfn.IFS(AND(O1140&lt;&gt;"",F1140&lt;&gt;"",RIGHT($N1140,6)="tarief"),O1140*Q1140,S1140&gt;0,IF(F1140&lt;&gt;"",S1140,"")),""),"")</f>
        <v/>
      </c>
      <c r="V1140" s="4" t="str" cm="1">
        <f t="array" ref="V1140">IF(AA1140&lt;&gt;"ja",_xlfn.IFNA(_xlfn.IFS(AND(P1140&lt;&gt;"",R1140&lt;&gt;"",RIGHT($N1140,6)="tarief"),P1140*R1140,T1140&gt;0,T1140),""),"")</f>
        <v/>
      </c>
      <c r="W1140" s="4" t="str" cm="1">
        <f t="array" ref="W1140">IFERROR(_xlfn.IFS(OR(F1140="",LEFT(Methode_Keuze,4)="Geen"),"",AND(U1140&lt;&gt;"",F1140&lt;&gt;"Arbeidskosten"),ROUND(U1140*VLOOKUP(F1140,Tb_ProjectKosten[],MATCH(Tb_ProjectKosten[[#Headers],[Forfat_Percentage]],Tb_ProjectKosten[#Headers],0),0),2),AND(F1140="Arbeidskosten",G1140&lt;&gt;""),IFERROR(ROUND(U1140*VLOOKUP(G1140,Tb_KostenTypen[],3,0)*VLOOKUP(F1140,Tb_ProjectKosten[],MATCH(Tb_ProjectKosten[[#Headers],[Forfat_Percentage]],Tb_ProjectKosten[#Headers],0),0),2),""),U1140 &lt;=0,0),"")</f>
        <v/>
      </c>
      <c r="X1140" s="4" t="str" cm="1">
        <f t="array" ref="X1140">IFERROR(_xlfn.IFS(OR(F1140="",LEFT(Methode_Keuze,4)="Geen"),"",AND(V1140&lt;&gt;"",F1140&lt;&gt;"Arbeidskosten"),ROUND(V1140*VLOOKUP(F1140,Tb_ProjectKosten[],MATCH(Tb_ProjectKosten[[#Headers],[Forfat_Percentage]],Tb_ProjectKosten[#Headers],0),0),2),AND(F1140="Arbeidskosten",G1140&lt;&gt;""),IFERROR(ROUND(V1140*VLOOKUP(G1140,Tb_KostenTypen[],3,0)*VLOOKUP(F1140,Tb_ProjectKosten[],MATCH(Tb_ProjectKosten[[#Headers],[Forfat_Percentage]],Tb_ProjectKosten[#Headers],0),0),2),""),V1140 &lt;=0,0),"")</f>
        <v/>
      </c>
      <c r="Y1140" s="262"/>
      <c r="Z1140" s="49"/>
      <c r="AA1140" s="37" t="str" cm="1">
        <f t="array" ref="AA1140">IFERROR(IF(INDEX(SubsidieTabel!$Q$1:$T$9,MATCH($F1140,SubsidieTabel!$Q$1:$Q$9,0),IFERROR(MATCH(Methode_Keuze,SubsidieTabel!$Q$1:$T$1,0),2))&lt;&gt;1=TRUE,"ja",""),"")</f>
        <v/>
      </c>
    </row>
    <row r="1141" spans="1:27" ht="15" customHeight="1" x14ac:dyDescent="0.25">
      <c r="A1141" s="87"/>
      <c r="B1141" s="219" t="str">
        <f>IF(A1141&lt;&gt;"",_xlfn.MAXIFS($B$1:B1140,$A$1:A1140,A1141)+1,"")</f>
        <v/>
      </c>
      <c r="C1141" s="50"/>
      <c r="D1141" s="50"/>
      <c r="E1141" s="50"/>
      <c r="F1141" s="50"/>
      <c r="G1141" s="283"/>
      <c r="H1141" s="296"/>
      <c r="I1141" s="295"/>
      <c r="J1141" s="295"/>
      <c r="K1141" s="202"/>
      <c r="L1141" s="202"/>
      <c r="M1141" s="91" t="str">
        <f>IFERROR(VLOOKUP(H1141,Lijsten!$H$1:$I$100,2,0),"")</f>
        <v/>
      </c>
      <c r="N1141" s="91" t="str" cm="1">
        <f t="array" ref="N1141">IFERROR(_xlfn.IFS(AND(LEFT(F1141,6)="Arbeid",RIGHT(F1141,3)&lt;&gt;"IKS"),IFERROR(VLOOKUP($G1141,Tb_KostenTypen[],2,0),"tarief"),RIGHT(F1141,3)="IKS","Uurtarief",LEFT(F1141,6)="Arbeid","Uurtarief",AND(LEFT(F1141,8)="Bijdrage",RIGHT(F1141,15)="(vrijwilligers)"),"Vast tarief"),"")</f>
        <v/>
      </c>
      <c r="O1141" s="92"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tarief",IF(LEFT(F1141,8)="Bijdrage",VLOOKUP($F1141,Tb_KostenTypen[],MATCH(Methode_Keuze,Tb_KostenTypen[#Headers],0),0),VLOOKUP($G1141,Lijsten!L:O,4,0))),""),"")</f>
        <v/>
      </c>
      <c r="P1141" s="92"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tarief",IF(LEFT(F1141,8)="Bijdrage",VLOOKUP($F1141,Tb_KostenTypen[],MATCH(Methode_Keuze,Tb_KostenTypen[#Headers],0),0),VLOOKUP($G1141,Lijsten!L:O,4,0))),""),"")</f>
        <v/>
      </c>
      <c r="Q1141" s="50"/>
      <c r="R1141" s="50"/>
      <c r="S1141" s="83"/>
      <c r="T1141" s="51"/>
      <c r="U1141" s="4" t="str" cm="1">
        <f t="array" ref="U1141">IF(AA1141&lt;&gt;"ja",_xlfn.IFNA(_xlfn.IFS(AND(O1141&lt;&gt;"",F1141&lt;&gt;"",RIGHT($N1141,6)="tarief"),O1141*Q1141,S1141&gt;0,IF(F1141&lt;&gt;"",S1141,"")),""),"")</f>
        <v/>
      </c>
      <c r="V1141" s="4" t="str" cm="1">
        <f t="array" ref="V1141">IF(AA1141&lt;&gt;"ja",_xlfn.IFNA(_xlfn.IFS(AND(P1141&lt;&gt;"",R1141&lt;&gt;"",RIGHT($N1141,6)="tarief"),P1141*R1141,T1141&gt;0,T1141),""),"")</f>
        <v/>
      </c>
      <c r="W1141" s="4" t="str" cm="1">
        <f t="array" ref="W1141">IFERROR(_xlfn.IFS(OR(F1141="",LEFT(Methode_Keuze,4)="Geen"),"",AND(U1141&lt;&gt;"",F1141&lt;&gt;"Arbeidskosten"),ROUND(U1141*VLOOKUP(F1141,Tb_ProjectKosten[],MATCH(Tb_ProjectKosten[[#Headers],[Forfat_Percentage]],Tb_ProjectKosten[#Headers],0),0),2),AND(F1141="Arbeidskosten",G1141&lt;&gt;""),IFERROR(ROUND(U1141*VLOOKUP(G1141,Tb_KostenTypen[],3,0)*VLOOKUP(F1141,Tb_ProjectKosten[],MATCH(Tb_ProjectKosten[[#Headers],[Forfat_Percentage]],Tb_ProjectKosten[#Headers],0),0),2),""),U1141 &lt;=0,0),"")</f>
        <v/>
      </c>
      <c r="X1141" s="4" t="str" cm="1">
        <f t="array" ref="X1141">IFERROR(_xlfn.IFS(OR(F1141="",LEFT(Methode_Keuze,4)="Geen"),"",AND(V1141&lt;&gt;"",F1141&lt;&gt;"Arbeidskosten"),ROUND(V1141*VLOOKUP(F1141,Tb_ProjectKosten[],MATCH(Tb_ProjectKosten[[#Headers],[Forfat_Percentage]],Tb_ProjectKosten[#Headers],0),0),2),AND(F1141="Arbeidskosten",G1141&lt;&gt;""),IFERROR(ROUND(V1141*VLOOKUP(G1141,Tb_KostenTypen[],3,0)*VLOOKUP(F1141,Tb_ProjectKosten[],MATCH(Tb_ProjectKosten[[#Headers],[Forfat_Percentage]],Tb_ProjectKosten[#Headers],0),0),2),""),V1141 &lt;=0,0),"")</f>
        <v/>
      </c>
      <c r="Y1141" s="262"/>
      <c r="Z1141" s="49"/>
      <c r="AA1141" s="37" t="str" cm="1">
        <f t="array" ref="AA1141">IFERROR(IF(INDEX(SubsidieTabel!$Q$1:$T$9,MATCH($F1141,SubsidieTabel!$Q$1:$Q$9,0),IFERROR(MATCH(Methode_Keuze,SubsidieTabel!$Q$1:$T$1,0),2))&lt;&gt;1=TRUE,"ja",""),"")</f>
        <v/>
      </c>
    </row>
    <row r="1142" spans="1:27" ht="15" customHeight="1" x14ac:dyDescent="0.25">
      <c r="A1142" s="87"/>
      <c r="B1142" s="219" t="str">
        <f>IF(A1142&lt;&gt;"",_xlfn.MAXIFS($B$1:B1141,$A$1:A1141,A1142)+1,"")</f>
        <v/>
      </c>
      <c r="C1142" s="50"/>
      <c r="D1142" s="50"/>
      <c r="E1142" s="50"/>
      <c r="F1142" s="50"/>
      <c r="G1142" s="283"/>
      <c r="H1142" s="296"/>
      <c r="I1142" s="295"/>
      <c r="J1142" s="295"/>
      <c r="K1142" s="202"/>
      <c r="L1142" s="202"/>
      <c r="M1142" s="91" t="str">
        <f>IFERROR(VLOOKUP(H1142,Lijsten!$H$1:$I$100,2,0),"")</f>
        <v/>
      </c>
      <c r="N1142" s="91" t="str" cm="1">
        <f t="array" ref="N1142">IFERROR(_xlfn.IFS(AND(LEFT(F1142,6)="Arbeid",RIGHT(F1142,3)&lt;&gt;"IKS"),IFERROR(VLOOKUP($G1142,Tb_KostenTypen[],2,0),"tarief"),RIGHT(F1142,3)="IKS","Uurtarief",LEFT(F1142,6)="Arbeid","Uurtarief",AND(LEFT(F1142,8)="Bijdrage",RIGHT(F1142,15)="(vrijwilligers)"),"Vast tarief"),"")</f>
        <v/>
      </c>
      <c r="O1142" s="92"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tarief",IF(LEFT(F1142,8)="Bijdrage",VLOOKUP($F1142,Tb_KostenTypen[],MATCH(Methode_Keuze,Tb_KostenTypen[#Headers],0),0),VLOOKUP($G1142,Lijsten!L:O,4,0))),""),"")</f>
        <v/>
      </c>
      <c r="P1142" s="92"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tarief",IF(LEFT(F1142,8)="Bijdrage",VLOOKUP($F1142,Tb_KostenTypen[],MATCH(Methode_Keuze,Tb_KostenTypen[#Headers],0),0),VLOOKUP($G1142,Lijsten!L:O,4,0))),""),"")</f>
        <v/>
      </c>
      <c r="Q1142" s="50"/>
      <c r="R1142" s="50"/>
      <c r="S1142" s="83"/>
      <c r="T1142" s="51"/>
      <c r="U1142" s="4" t="str" cm="1">
        <f t="array" ref="U1142">IF(AA1142&lt;&gt;"ja",_xlfn.IFNA(_xlfn.IFS(AND(O1142&lt;&gt;"",F1142&lt;&gt;"",RIGHT($N1142,6)="tarief"),O1142*Q1142,S1142&gt;0,IF(F1142&lt;&gt;"",S1142,"")),""),"")</f>
        <v/>
      </c>
      <c r="V1142" s="4" t="str" cm="1">
        <f t="array" ref="V1142">IF(AA1142&lt;&gt;"ja",_xlfn.IFNA(_xlfn.IFS(AND(P1142&lt;&gt;"",R1142&lt;&gt;"",RIGHT($N1142,6)="tarief"),P1142*R1142,T1142&gt;0,T1142),""),"")</f>
        <v/>
      </c>
      <c r="W1142" s="4" t="str" cm="1">
        <f t="array" ref="W1142">IFERROR(_xlfn.IFS(OR(F1142="",LEFT(Methode_Keuze,4)="Geen"),"",AND(U1142&lt;&gt;"",F1142&lt;&gt;"Arbeidskosten"),ROUND(U1142*VLOOKUP(F1142,Tb_ProjectKosten[],MATCH(Tb_ProjectKosten[[#Headers],[Forfat_Percentage]],Tb_ProjectKosten[#Headers],0),0),2),AND(F1142="Arbeidskosten",G1142&lt;&gt;""),IFERROR(ROUND(U1142*VLOOKUP(G1142,Tb_KostenTypen[],3,0)*VLOOKUP(F1142,Tb_ProjectKosten[],MATCH(Tb_ProjectKosten[[#Headers],[Forfat_Percentage]],Tb_ProjectKosten[#Headers],0),0),2),""),U1142 &lt;=0,0),"")</f>
        <v/>
      </c>
      <c r="X1142" s="4" t="str" cm="1">
        <f t="array" ref="X1142">IFERROR(_xlfn.IFS(OR(F1142="",LEFT(Methode_Keuze,4)="Geen"),"",AND(V1142&lt;&gt;"",F1142&lt;&gt;"Arbeidskosten"),ROUND(V1142*VLOOKUP(F1142,Tb_ProjectKosten[],MATCH(Tb_ProjectKosten[[#Headers],[Forfat_Percentage]],Tb_ProjectKosten[#Headers],0),0),2),AND(F1142="Arbeidskosten",G1142&lt;&gt;""),IFERROR(ROUND(V1142*VLOOKUP(G1142,Tb_KostenTypen[],3,0)*VLOOKUP(F1142,Tb_ProjectKosten[],MATCH(Tb_ProjectKosten[[#Headers],[Forfat_Percentage]],Tb_ProjectKosten[#Headers],0),0),2),""),V1142 &lt;=0,0),"")</f>
        <v/>
      </c>
      <c r="Y1142" s="262"/>
      <c r="Z1142" s="49"/>
      <c r="AA1142" s="37" t="str" cm="1">
        <f t="array" ref="AA1142">IFERROR(IF(INDEX(SubsidieTabel!$Q$1:$T$9,MATCH($F1142,SubsidieTabel!$Q$1:$Q$9,0),IFERROR(MATCH(Methode_Keuze,SubsidieTabel!$Q$1:$T$1,0),2))&lt;&gt;1=TRUE,"ja",""),"")</f>
        <v/>
      </c>
    </row>
    <row r="1143" spans="1:27" ht="15" customHeight="1" x14ac:dyDescent="0.25">
      <c r="A1143" s="87"/>
      <c r="B1143" s="219" t="str">
        <f>IF(A1143&lt;&gt;"",_xlfn.MAXIFS($B$1:B1142,$A$1:A1142,A1143)+1,"")</f>
        <v/>
      </c>
      <c r="C1143" s="50"/>
      <c r="D1143" s="50"/>
      <c r="E1143" s="50"/>
      <c r="F1143" s="50"/>
      <c r="G1143" s="283"/>
      <c r="H1143" s="296"/>
      <c r="I1143" s="295"/>
      <c r="J1143" s="295"/>
      <c r="K1143" s="202"/>
      <c r="L1143" s="202"/>
      <c r="M1143" s="91" t="str">
        <f>IFERROR(VLOOKUP(H1143,Lijsten!$H$1:$I$100,2,0),"")</f>
        <v/>
      </c>
      <c r="N1143" s="91" t="str" cm="1">
        <f t="array" ref="N1143">IFERROR(_xlfn.IFS(AND(LEFT(F1143,6)="Arbeid",RIGHT(F1143,3)&lt;&gt;"IKS"),IFERROR(VLOOKUP($G1143,Tb_KostenTypen[],2,0),"tarief"),RIGHT(F1143,3)="IKS","Uurtarief",LEFT(F1143,6)="Arbeid","Uurtarief",AND(LEFT(F1143,8)="Bijdrage",RIGHT(F1143,15)="(vrijwilligers)"),"Vast tarief"),"")</f>
        <v/>
      </c>
      <c r="O1143" s="92"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tarief",IF(LEFT(F1143,8)="Bijdrage",VLOOKUP($F1143,Tb_KostenTypen[],MATCH(Methode_Keuze,Tb_KostenTypen[#Headers],0),0),VLOOKUP($G1143,Lijsten!L:O,4,0))),""),"")</f>
        <v/>
      </c>
      <c r="P1143" s="92"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tarief",IF(LEFT(F1143,8)="Bijdrage",VLOOKUP($F1143,Tb_KostenTypen[],MATCH(Methode_Keuze,Tb_KostenTypen[#Headers],0),0),VLOOKUP($G1143,Lijsten!L:O,4,0))),""),"")</f>
        <v/>
      </c>
      <c r="Q1143" s="50"/>
      <c r="R1143" s="50"/>
      <c r="S1143" s="83"/>
      <c r="T1143" s="51"/>
      <c r="U1143" s="4" t="str" cm="1">
        <f t="array" ref="U1143">IF(AA1143&lt;&gt;"ja",_xlfn.IFNA(_xlfn.IFS(AND(O1143&lt;&gt;"",F1143&lt;&gt;"",RIGHT($N1143,6)="tarief"),O1143*Q1143,S1143&gt;0,IF(F1143&lt;&gt;"",S1143,"")),""),"")</f>
        <v/>
      </c>
      <c r="V1143" s="4" t="str" cm="1">
        <f t="array" ref="V1143">IF(AA1143&lt;&gt;"ja",_xlfn.IFNA(_xlfn.IFS(AND(P1143&lt;&gt;"",R1143&lt;&gt;"",RIGHT($N1143,6)="tarief"),P1143*R1143,T1143&gt;0,T1143),""),"")</f>
        <v/>
      </c>
      <c r="W1143" s="4" t="str" cm="1">
        <f t="array" ref="W1143">IFERROR(_xlfn.IFS(OR(F1143="",LEFT(Methode_Keuze,4)="Geen"),"",AND(U1143&lt;&gt;"",F1143&lt;&gt;"Arbeidskosten"),ROUND(U1143*VLOOKUP(F1143,Tb_ProjectKosten[],MATCH(Tb_ProjectKosten[[#Headers],[Forfat_Percentage]],Tb_ProjectKosten[#Headers],0),0),2),AND(F1143="Arbeidskosten",G1143&lt;&gt;""),IFERROR(ROUND(U1143*VLOOKUP(G1143,Tb_KostenTypen[],3,0)*VLOOKUP(F1143,Tb_ProjectKosten[],MATCH(Tb_ProjectKosten[[#Headers],[Forfat_Percentage]],Tb_ProjectKosten[#Headers],0),0),2),""),U1143 &lt;=0,0),"")</f>
        <v/>
      </c>
      <c r="X1143" s="4" t="str" cm="1">
        <f t="array" ref="X1143">IFERROR(_xlfn.IFS(OR(F1143="",LEFT(Methode_Keuze,4)="Geen"),"",AND(V1143&lt;&gt;"",F1143&lt;&gt;"Arbeidskosten"),ROUND(V1143*VLOOKUP(F1143,Tb_ProjectKosten[],MATCH(Tb_ProjectKosten[[#Headers],[Forfat_Percentage]],Tb_ProjectKosten[#Headers],0),0),2),AND(F1143="Arbeidskosten",G1143&lt;&gt;""),IFERROR(ROUND(V1143*VLOOKUP(G1143,Tb_KostenTypen[],3,0)*VLOOKUP(F1143,Tb_ProjectKosten[],MATCH(Tb_ProjectKosten[[#Headers],[Forfat_Percentage]],Tb_ProjectKosten[#Headers],0),0),2),""),V1143 &lt;=0,0),"")</f>
        <v/>
      </c>
      <c r="Y1143" s="262"/>
      <c r="Z1143" s="49"/>
      <c r="AA1143" s="37" t="str" cm="1">
        <f t="array" ref="AA1143">IFERROR(IF(INDEX(SubsidieTabel!$Q$1:$T$9,MATCH($F1143,SubsidieTabel!$Q$1:$Q$9,0),IFERROR(MATCH(Methode_Keuze,SubsidieTabel!$Q$1:$T$1,0),2))&lt;&gt;1=TRUE,"ja",""),"")</f>
        <v/>
      </c>
    </row>
    <row r="1144" spans="1:27" ht="15" customHeight="1" x14ac:dyDescent="0.25">
      <c r="A1144" s="87"/>
      <c r="B1144" s="219" t="str">
        <f>IF(A1144&lt;&gt;"",_xlfn.MAXIFS($B$1:B1143,$A$1:A1143,A1144)+1,"")</f>
        <v/>
      </c>
      <c r="C1144" s="50"/>
      <c r="D1144" s="50"/>
      <c r="E1144" s="50"/>
      <c r="F1144" s="50"/>
      <c r="G1144" s="283"/>
      <c r="H1144" s="296"/>
      <c r="I1144" s="295"/>
      <c r="J1144" s="295"/>
      <c r="K1144" s="202"/>
      <c r="L1144" s="202"/>
      <c r="M1144" s="91" t="str">
        <f>IFERROR(VLOOKUP(H1144,Lijsten!$H$1:$I$100,2,0),"")</f>
        <v/>
      </c>
      <c r="N1144" s="91" t="str" cm="1">
        <f t="array" ref="N1144">IFERROR(_xlfn.IFS(AND(LEFT(F1144,6)="Arbeid",RIGHT(F1144,3)&lt;&gt;"IKS"),IFERROR(VLOOKUP($G1144,Tb_KostenTypen[],2,0),"tarief"),RIGHT(F1144,3)="IKS","Uurtarief",LEFT(F1144,6)="Arbeid","Uurtarief",AND(LEFT(F1144,8)="Bijdrage",RIGHT(F1144,15)="(vrijwilligers)"),"Vast tarief"),"")</f>
        <v/>
      </c>
      <c r="O1144" s="92"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tarief",IF(LEFT(F1144,8)="Bijdrage",VLOOKUP($F1144,Tb_KostenTypen[],MATCH(Methode_Keuze,Tb_KostenTypen[#Headers],0),0),VLOOKUP($G1144,Lijsten!L:O,4,0))),""),"")</f>
        <v/>
      </c>
      <c r="P1144" s="92"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tarief",IF(LEFT(F1144,8)="Bijdrage",VLOOKUP($F1144,Tb_KostenTypen[],MATCH(Methode_Keuze,Tb_KostenTypen[#Headers],0),0),VLOOKUP($G1144,Lijsten!L:O,4,0))),""),"")</f>
        <v/>
      </c>
      <c r="Q1144" s="50"/>
      <c r="R1144" s="50"/>
      <c r="S1144" s="83"/>
      <c r="T1144" s="51"/>
      <c r="U1144" s="4" t="str" cm="1">
        <f t="array" ref="U1144">IF(AA1144&lt;&gt;"ja",_xlfn.IFNA(_xlfn.IFS(AND(O1144&lt;&gt;"",F1144&lt;&gt;"",RIGHT($N1144,6)="tarief"),O1144*Q1144,S1144&gt;0,IF(F1144&lt;&gt;"",S1144,"")),""),"")</f>
        <v/>
      </c>
      <c r="V1144" s="4" t="str" cm="1">
        <f t="array" ref="V1144">IF(AA1144&lt;&gt;"ja",_xlfn.IFNA(_xlfn.IFS(AND(P1144&lt;&gt;"",R1144&lt;&gt;"",RIGHT($N1144,6)="tarief"),P1144*R1144,T1144&gt;0,T1144),""),"")</f>
        <v/>
      </c>
      <c r="W1144" s="4" t="str" cm="1">
        <f t="array" ref="W1144">IFERROR(_xlfn.IFS(OR(F1144="",LEFT(Methode_Keuze,4)="Geen"),"",AND(U1144&lt;&gt;"",F1144&lt;&gt;"Arbeidskosten"),ROUND(U1144*VLOOKUP(F1144,Tb_ProjectKosten[],MATCH(Tb_ProjectKosten[[#Headers],[Forfat_Percentage]],Tb_ProjectKosten[#Headers],0),0),2),AND(F1144="Arbeidskosten",G1144&lt;&gt;""),IFERROR(ROUND(U1144*VLOOKUP(G1144,Tb_KostenTypen[],3,0)*VLOOKUP(F1144,Tb_ProjectKosten[],MATCH(Tb_ProjectKosten[[#Headers],[Forfat_Percentage]],Tb_ProjectKosten[#Headers],0),0),2),""),U1144 &lt;=0,0),"")</f>
        <v/>
      </c>
      <c r="X1144" s="4" t="str" cm="1">
        <f t="array" ref="X1144">IFERROR(_xlfn.IFS(OR(F1144="",LEFT(Methode_Keuze,4)="Geen"),"",AND(V1144&lt;&gt;"",F1144&lt;&gt;"Arbeidskosten"),ROUND(V1144*VLOOKUP(F1144,Tb_ProjectKosten[],MATCH(Tb_ProjectKosten[[#Headers],[Forfat_Percentage]],Tb_ProjectKosten[#Headers],0),0),2),AND(F1144="Arbeidskosten",G1144&lt;&gt;""),IFERROR(ROUND(V1144*VLOOKUP(G1144,Tb_KostenTypen[],3,0)*VLOOKUP(F1144,Tb_ProjectKosten[],MATCH(Tb_ProjectKosten[[#Headers],[Forfat_Percentage]],Tb_ProjectKosten[#Headers],0),0),2),""),V1144 &lt;=0,0),"")</f>
        <v/>
      </c>
      <c r="Y1144" s="262"/>
      <c r="Z1144" s="49"/>
      <c r="AA1144" s="37" t="str" cm="1">
        <f t="array" ref="AA1144">IFERROR(IF(INDEX(SubsidieTabel!$Q$1:$T$9,MATCH($F1144,SubsidieTabel!$Q$1:$Q$9,0),IFERROR(MATCH(Methode_Keuze,SubsidieTabel!$Q$1:$T$1,0),2))&lt;&gt;1=TRUE,"ja",""),"")</f>
        <v/>
      </c>
    </row>
    <row r="1145" spans="1:27" ht="15" customHeight="1" x14ac:dyDescent="0.25">
      <c r="A1145" s="87"/>
      <c r="B1145" s="219" t="str">
        <f>IF(A1145&lt;&gt;"",_xlfn.MAXIFS($B$1:B1144,$A$1:A1144,A1145)+1,"")</f>
        <v/>
      </c>
      <c r="C1145" s="50"/>
      <c r="D1145" s="50"/>
      <c r="E1145" s="50"/>
      <c r="F1145" s="50"/>
      <c r="G1145" s="283"/>
      <c r="H1145" s="296"/>
      <c r="I1145" s="295"/>
      <c r="J1145" s="295"/>
      <c r="K1145" s="202"/>
      <c r="L1145" s="202"/>
      <c r="M1145" s="91" t="str">
        <f>IFERROR(VLOOKUP(H1145,Lijsten!$H$1:$I$100,2,0),"")</f>
        <v/>
      </c>
      <c r="N1145" s="91" t="str" cm="1">
        <f t="array" ref="N1145">IFERROR(_xlfn.IFS(AND(LEFT(F1145,6)="Arbeid",RIGHT(F1145,3)&lt;&gt;"IKS"),IFERROR(VLOOKUP($G1145,Tb_KostenTypen[],2,0),"tarief"),RIGHT(F1145,3)="IKS","Uurtarief",LEFT(F1145,6)="Arbeid","Uurtarief",AND(LEFT(F1145,8)="Bijdrage",RIGHT(F1145,15)="(vrijwilligers)"),"Vast tarief"),"")</f>
        <v/>
      </c>
      <c r="O1145" s="92"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tarief",IF(LEFT(F1145,8)="Bijdrage",VLOOKUP($F1145,Tb_KostenTypen[],MATCH(Methode_Keuze,Tb_KostenTypen[#Headers],0),0),VLOOKUP($G1145,Lijsten!L:O,4,0))),""),"")</f>
        <v/>
      </c>
      <c r="P1145" s="92"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tarief",IF(LEFT(F1145,8)="Bijdrage",VLOOKUP($F1145,Tb_KostenTypen[],MATCH(Methode_Keuze,Tb_KostenTypen[#Headers],0),0),VLOOKUP($G1145,Lijsten!L:O,4,0))),""),"")</f>
        <v/>
      </c>
      <c r="Q1145" s="50"/>
      <c r="R1145" s="50"/>
      <c r="S1145" s="83"/>
      <c r="T1145" s="51"/>
      <c r="U1145" s="4" t="str" cm="1">
        <f t="array" ref="U1145">IF(AA1145&lt;&gt;"ja",_xlfn.IFNA(_xlfn.IFS(AND(O1145&lt;&gt;"",F1145&lt;&gt;"",RIGHT($N1145,6)="tarief"),O1145*Q1145,S1145&gt;0,IF(F1145&lt;&gt;"",S1145,"")),""),"")</f>
        <v/>
      </c>
      <c r="V1145" s="4" t="str" cm="1">
        <f t="array" ref="V1145">IF(AA1145&lt;&gt;"ja",_xlfn.IFNA(_xlfn.IFS(AND(P1145&lt;&gt;"",R1145&lt;&gt;"",RIGHT($N1145,6)="tarief"),P1145*R1145,T1145&gt;0,T1145),""),"")</f>
        <v/>
      </c>
      <c r="W1145" s="4" t="str" cm="1">
        <f t="array" ref="W1145">IFERROR(_xlfn.IFS(OR(F1145="",LEFT(Methode_Keuze,4)="Geen"),"",AND(U1145&lt;&gt;"",F1145&lt;&gt;"Arbeidskosten"),ROUND(U1145*VLOOKUP(F1145,Tb_ProjectKosten[],MATCH(Tb_ProjectKosten[[#Headers],[Forfat_Percentage]],Tb_ProjectKosten[#Headers],0),0),2),AND(F1145="Arbeidskosten",G1145&lt;&gt;""),IFERROR(ROUND(U1145*VLOOKUP(G1145,Tb_KostenTypen[],3,0)*VLOOKUP(F1145,Tb_ProjectKosten[],MATCH(Tb_ProjectKosten[[#Headers],[Forfat_Percentage]],Tb_ProjectKosten[#Headers],0),0),2),""),U1145 &lt;=0,0),"")</f>
        <v/>
      </c>
      <c r="X1145" s="4" t="str" cm="1">
        <f t="array" ref="X1145">IFERROR(_xlfn.IFS(OR(F1145="",LEFT(Methode_Keuze,4)="Geen"),"",AND(V1145&lt;&gt;"",F1145&lt;&gt;"Arbeidskosten"),ROUND(V1145*VLOOKUP(F1145,Tb_ProjectKosten[],MATCH(Tb_ProjectKosten[[#Headers],[Forfat_Percentage]],Tb_ProjectKosten[#Headers],0),0),2),AND(F1145="Arbeidskosten",G1145&lt;&gt;""),IFERROR(ROUND(V1145*VLOOKUP(G1145,Tb_KostenTypen[],3,0)*VLOOKUP(F1145,Tb_ProjectKosten[],MATCH(Tb_ProjectKosten[[#Headers],[Forfat_Percentage]],Tb_ProjectKosten[#Headers],0),0),2),""),V1145 &lt;=0,0),"")</f>
        <v/>
      </c>
      <c r="Y1145" s="262"/>
      <c r="Z1145" s="49"/>
      <c r="AA1145" s="37" t="str" cm="1">
        <f t="array" ref="AA1145">IFERROR(IF(INDEX(SubsidieTabel!$Q$1:$T$9,MATCH($F1145,SubsidieTabel!$Q$1:$Q$9,0),IFERROR(MATCH(Methode_Keuze,SubsidieTabel!$Q$1:$T$1,0),2))&lt;&gt;1=TRUE,"ja",""),"")</f>
        <v/>
      </c>
    </row>
    <row r="1146" spans="1:27" ht="15" customHeight="1" x14ac:dyDescent="0.25">
      <c r="A1146" s="87"/>
      <c r="B1146" s="219" t="str">
        <f>IF(A1146&lt;&gt;"",_xlfn.MAXIFS($B$1:B1145,$A$1:A1145,A1146)+1,"")</f>
        <v/>
      </c>
      <c r="C1146" s="50"/>
      <c r="D1146" s="50"/>
      <c r="E1146" s="50"/>
      <c r="F1146" s="50"/>
      <c r="G1146" s="283"/>
      <c r="H1146" s="296"/>
      <c r="I1146" s="295"/>
      <c r="J1146" s="295"/>
      <c r="K1146" s="202"/>
      <c r="L1146" s="202"/>
      <c r="M1146" s="91" t="str">
        <f>IFERROR(VLOOKUP(H1146,Lijsten!$H$1:$I$100,2,0),"")</f>
        <v/>
      </c>
      <c r="N1146" s="91" t="str" cm="1">
        <f t="array" ref="N1146">IFERROR(_xlfn.IFS(AND(LEFT(F1146,6)="Arbeid",RIGHT(F1146,3)&lt;&gt;"IKS"),IFERROR(VLOOKUP($G1146,Tb_KostenTypen[],2,0),"tarief"),RIGHT(F1146,3)="IKS","Uurtarief",LEFT(F1146,6)="Arbeid","Uurtarief",AND(LEFT(F1146,8)="Bijdrage",RIGHT(F1146,15)="(vrijwilligers)"),"Vast tarief"),"")</f>
        <v/>
      </c>
      <c r="O1146" s="92"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tarief",IF(LEFT(F1146,8)="Bijdrage",VLOOKUP($F1146,Tb_KostenTypen[],MATCH(Methode_Keuze,Tb_KostenTypen[#Headers],0),0),VLOOKUP($G1146,Lijsten!L:O,4,0))),""),"")</f>
        <v/>
      </c>
      <c r="P1146" s="92"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tarief",IF(LEFT(F1146,8)="Bijdrage",VLOOKUP($F1146,Tb_KostenTypen[],MATCH(Methode_Keuze,Tb_KostenTypen[#Headers],0),0),VLOOKUP($G1146,Lijsten!L:O,4,0))),""),"")</f>
        <v/>
      </c>
      <c r="Q1146" s="50"/>
      <c r="R1146" s="50"/>
      <c r="S1146" s="83"/>
      <c r="T1146" s="51"/>
      <c r="U1146" s="4" t="str" cm="1">
        <f t="array" ref="U1146">IF(AA1146&lt;&gt;"ja",_xlfn.IFNA(_xlfn.IFS(AND(O1146&lt;&gt;"",F1146&lt;&gt;"",RIGHT($N1146,6)="tarief"),O1146*Q1146,S1146&gt;0,IF(F1146&lt;&gt;"",S1146,"")),""),"")</f>
        <v/>
      </c>
      <c r="V1146" s="4" t="str" cm="1">
        <f t="array" ref="V1146">IF(AA1146&lt;&gt;"ja",_xlfn.IFNA(_xlfn.IFS(AND(P1146&lt;&gt;"",R1146&lt;&gt;"",RIGHT($N1146,6)="tarief"),P1146*R1146,T1146&gt;0,T1146),""),"")</f>
        <v/>
      </c>
      <c r="W1146" s="4" t="str" cm="1">
        <f t="array" ref="W1146">IFERROR(_xlfn.IFS(OR(F1146="",LEFT(Methode_Keuze,4)="Geen"),"",AND(U1146&lt;&gt;"",F1146&lt;&gt;"Arbeidskosten"),ROUND(U1146*VLOOKUP(F1146,Tb_ProjectKosten[],MATCH(Tb_ProjectKosten[[#Headers],[Forfat_Percentage]],Tb_ProjectKosten[#Headers],0),0),2),AND(F1146="Arbeidskosten",G1146&lt;&gt;""),IFERROR(ROUND(U1146*VLOOKUP(G1146,Tb_KostenTypen[],3,0)*VLOOKUP(F1146,Tb_ProjectKosten[],MATCH(Tb_ProjectKosten[[#Headers],[Forfat_Percentage]],Tb_ProjectKosten[#Headers],0),0),2),""),U1146 &lt;=0,0),"")</f>
        <v/>
      </c>
      <c r="X1146" s="4" t="str" cm="1">
        <f t="array" ref="X1146">IFERROR(_xlfn.IFS(OR(F1146="",LEFT(Methode_Keuze,4)="Geen"),"",AND(V1146&lt;&gt;"",F1146&lt;&gt;"Arbeidskosten"),ROUND(V1146*VLOOKUP(F1146,Tb_ProjectKosten[],MATCH(Tb_ProjectKosten[[#Headers],[Forfat_Percentage]],Tb_ProjectKosten[#Headers],0),0),2),AND(F1146="Arbeidskosten",G1146&lt;&gt;""),IFERROR(ROUND(V1146*VLOOKUP(G1146,Tb_KostenTypen[],3,0)*VLOOKUP(F1146,Tb_ProjectKosten[],MATCH(Tb_ProjectKosten[[#Headers],[Forfat_Percentage]],Tb_ProjectKosten[#Headers],0),0),2),""),V1146 &lt;=0,0),"")</f>
        <v/>
      </c>
      <c r="Y1146" s="262"/>
      <c r="Z1146" s="49"/>
      <c r="AA1146" s="37" t="str" cm="1">
        <f t="array" ref="AA1146">IFERROR(IF(INDEX(SubsidieTabel!$Q$1:$T$9,MATCH($F1146,SubsidieTabel!$Q$1:$Q$9,0),IFERROR(MATCH(Methode_Keuze,SubsidieTabel!$Q$1:$T$1,0),2))&lt;&gt;1=TRUE,"ja",""),"")</f>
        <v/>
      </c>
    </row>
    <row r="1147" spans="1:27" ht="15" customHeight="1" x14ac:dyDescent="0.25">
      <c r="A1147" s="87"/>
      <c r="B1147" s="219" t="str">
        <f>IF(A1147&lt;&gt;"",_xlfn.MAXIFS($B$1:B1146,$A$1:A1146,A1147)+1,"")</f>
        <v/>
      </c>
      <c r="C1147" s="50"/>
      <c r="D1147" s="50"/>
      <c r="E1147" s="50"/>
      <c r="F1147" s="50"/>
      <c r="G1147" s="283"/>
      <c r="H1147" s="296"/>
      <c r="I1147" s="295"/>
      <c r="J1147" s="295"/>
      <c r="K1147" s="202"/>
      <c r="L1147" s="202"/>
      <c r="M1147" s="91" t="str">
        <f>IFERROR(VLOOKUP(H1147,Lijsten!$H$1:$I$100,2,0),"")</f>
        <v/>
      </c>
      <c r="N1147" s="91" t="str" cm="1">
        <f t="array" ref="N1147">IFERROR(_xlfn.IFS(AND(LEFT(F1147,6)="Arbeid",RIGHT(F1147,3)&lt;&gt;"IKS"),IFERROR(VLOOKUP($G1147,Tb_KostenTypen[],2,0),"tarief"),RIGHT(F1147,3)="IKS","Uurtarief",LEFT(F1147,6)="Arbeid","Uurtarief",AND(LEFT(F1147,8)="Bijdrage",RIGHT(F1147,15)="(vrijwilligers)"),"Vast tarief"),"")</f>
        <v/>
      </c>
      <c r="O1147" s="92"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tarief",IF(LEFT(F1147,8)="Bijdrage",VLOOKUP($F1147,Tb_KostenTypen[],MATCH(Methode_Keuze,Tb_KostenTypen[#Headers],0),0),VLOOKUP($G1147,Lijsten!L:O,4,0))),""),"")</f>
        <v/>
      </c>
      <c r="P1147" s="92"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tarief",IF(LEFT(F1147,8)="Bijdrage",VLOOKUP($F1147,Tb_KostenTypen[],MATCH(Methode_Keuze,Tb_KostenTypen[#Headers],0),0),VLOOKUP($G1147,Lijsten!L:O,4,0))),""),"")</f>
        <v/>
      </c>
      <c r="Q1147" s="50"/>
      <c r="R1147" s="50"/>
      <c r="S1147" s="83"/>
      <c r="T1147" s="51"/>
      <c r="U1147" s="4" t="str" cm="1">
        <f t="array" ref="U1147">IF(AA1147&lt;&gt;"ja",_xlfn.IFNA(_xlfn.IFS(AND(O1147&lt;&gt;"",F1147&lt;&gt;"",RIGHT($N1147,6)="tarief"),O1147*Q1147,S1147&gt;0,IF(F1147&lt;&gt;"",S1147,"")),""),"")</f>
        <v/>
      </c>
      <c r="V1147" s="4" t="str" cm="1">
        <f t="array" ref="V1147">IF(AA1147&lt;&gt;"ja",_xlfn.IFNA(_xlfn.IFS(AND(P1147&lt;&gt;"",R1147&lt;&gt;"",RIGHT($N1147,6)="tarief"),P1147*R1147,T1147&gt;0,T1147),""),"")</f>
        <v/>
      </c>
      <c r="W1147" s="4" t="str" cm="1">
        <f t="array" ref="W1147">IFERROR(_xlfn.IFS(OR(F1147="",LEFT(Methode_Keuze,4)="Geen"),"",AND(U1147&lt;&gt;"",F1147&lt;&gt;"Arbeidskosten"),ROUND(U1147*VLOOKUP(F1147,Tb_ProjectKosten[],MATCH(Tb_ProjectKosten[[#Headers],[Forfat_Percentage]],Tb_ProjectKosten[#Headers],0),0),2),AND(F1147="Arbeidskosten",G1147&lt;&gt;""),IFERROR(ROUND(U1147*VLOOKUP(G1147,Tb_KostenTypen[],3,0)*VLOOKUP(F1147,Tb_ProjectKosten[],MATCH(Tb_ProjectKosten[[#Headers],[Forfat_Percentage]],Tb_ProjectKosten[#Headers],0),0),2),""),U1147 &lt;=0,0),"")</f>
        <v/>
      </c>
      <c r="X1147" s="4" t="str" cm="1">
        <f t="array" ref="X1147">IFERROR(_xlfn.IFS(OR(F1147="",LEFT(Methode_Keuze,4)="Geen"),"",AND(V1147&lt;&gt;"",F1147&lt;&gt;"Arbeidskosten"),ROUND(V1147*VLOOKUP(F1147,Tb_ProjectKosten[],MATCH(Tb_ProjectKosten[[#Headers],[Forfat_Percentage]],Tb_ProjectKosten[#Headers],0),0),2),AND(F1147="Arbeidskosten",G1147&lt;&gt;""),IFERROR(ROUND(V1147*VLOOKUP(G1147,Tb_KostenTypen[],3,0)*VLOOKUP(F1147,Tb_ProjectKosten[],MATCH(Tb_ProjectKosten[[#Headers],[Forfat_Percentage]],Tb_ProjectKosten[#Headers],0),0),2),""),V1147 &lt;=0,0),"")</f>
        <v/>
      </c>
      <c r="Y1147" s="262"/>
      <c r="Z1147" s="49"/>
      <c r="AA1147" s="37" t="str" cm="1">
        <f t="array" ref="AA1147">IFERROR(IF(INDEX(SubsidieTabel!$Q$1:$T$9,MATCH($F1147,SubsidieTabel!$Q$1:$Q$9,0),IFERROR(MATCH(Methode_Keuze,SubsidieTabel!$Q$1:$T$1,0),2))&lt;&gt;1=TRUE,"ja",""),"")</f>
        <v/>
      </c>
    </row>
    <row r="1148" spans="1:27" ht="15" customHeight="1" x14ac:dyDescent="0.25">
      <c r="A1148" s="87"/>
      <c r="B1148" s="219" t="str">
        <f>IF(A1148&lt;&gt;"",_xlfn.MAXIFS($B$1:B1147,$A$1:A1147,A1148)+1,"")</f>
        <v/>
      </c>
      <c r="C1148" s="50"/>
      <c r="D1148" s="50"/>
      <c r="E1148" s="50"/>
      <c r="F1148" s="50"/>
      <c r="G1148" s="283"/>
      <c r="H1148" s="296"/>
      <c r="I1148" s="295"/>
      <c r="J1148" s="295"/>
      <c r="K1148" s="202"/>
      <c r="L1148" s="202"/>
      <c r="M1148" s="91" t="str">
        <f>IFERROR(VLOOKUP(H1148,Lijsten!$H$1:$I$100,2,0),"")</f>
        <v/>
      </c>
      <c r="N1148" s="91" t="str" cm="1">
        <f t="array" ref="N1148">IFERROR(_xlfn.IFS(AND(LEFT(F1148,6)="Arbeid",RIGHT(F1148,3)&lt;&gt;"IKS"),IFERROR(VLOOKUP($G1148,Tb_KostenTypen[],2,0),"tarief"),RIGHT(F1148,3)="IKS","Uurtarief",LEFT(F1148,6)="Arbeid","Uurtarief",AND(LEFT(F1148,8)="Bijdrage",RIGHT(F1148,15)="(vrijwilligers)"),"Vast tarief"),"")</f>
        <v/>
      </c>
      <c r="O1148" s="92"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tarief",IF(LEFT(F1148,8)="Bijdrage",VLOOKUP($F1148,Tb_KostenTypen[],MATCH(Methode_Keuze,Tb_KostenTypen[#Headers],0),0),VLOOKUP($G1148,Lijsten!L:O,4,0))),""),"")</f>
        <v/>
      </c>
      <c r="P1148" s="92"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tarief",IF(LEFT(F1148,8)="Bijdrage",VLOOKUP($F1148,Tb_KostenTypen[],MATCH(Methode_Keuze,Tb_KostenTypen[#Headers],0),0),VLOOKUP($G1148,Lijsten!L:O,4,0))),""),"")</f>
        <v/>
      </c>
      <c r="Q1148" s="50"/>
      <c r="R1148" s="50"/>
      <c r="S1148" s="83"/>
      <c r="T1148" s="51"/>
      <c r="U1148" s="4" t="str" cm="1">
        <f t="array" ref="U1148">IF(AA1148&lt;&gt;"ja",_xlfn.IFNA(_xlfn.IFS(AND(O1148&lt;&gt;"",F1148&lt;&gt;"",RIGHT($N1148,6)="tarief"),O1148*Q1148,S1148&gt;0,IF(F1148&lt;&gt;"",S1148,"")),""),"")</f>
        <v/>
      </c>
      <c r="V1148" s="4" t="str" cm="1">
        <f t="array" ref="V1148">IF(AA1148&lt;&gt;"ja",_xlfn.IFNA(_xlfn.IFS(AND(P1148&lt;&gt;"",R1148&lt;&gt;"",RIGHT($N1148,6)="tarief"),P1148*R1148,T1148&gt;0,T1148),""),"")</f>
        <v/>
      </c>
      <c r="W1148" s="4" t="str" cm="1">
        <f t="array" ref="W1148">IFERROR(_xlfn.IFS(OR(F1148="",LEFT(Methode_Keuze,4)="Geen"),"",AND(U1148&lt;&gt;"",F1148&lt;&gt;"Arbeidskosten"),ROUND(U1148*VLOOKUP(F1148,Tb_ProjectKosten[],MATCH(Tb_ProjectKosten[[#Headers],[Forfat_Percentage]],Tb_ProjectKosten[#Headers],0),0),2),AND(F1148="Arbeidskosten",G1148&lt;&gt;""),IFERROR(ROUND(U1148*VLOOKUP(G1148,Tb_KostenTypen[],3,0)*VLOOKUP(F1148,Tb_ProjectKosten[],MATCH(Tb_ProjectKosten[[#Headers],[Forfat_Percentage]],Tb_ProjectKosten[#Headers],0),0),2),""),U1148 &lt;=0,0),"")</f>
        <v/>
      </c>
      <c r="X1148" s="4" t="str" cm="1">
        <f t="array" ref="X1148">IFERROR(_xlfn.IFS(OR(F1148="",LEFT(Methode_Keuze,4)="Geen"),"",AND(V1148&lt;&gt;"",F1148&lt;&gt;"Arbeidskosten"),ROUND(V1148*VLOOKUP(F1148,Tb_ProjectKosten[],MATCH(Tb_ProjectKosten[[#Headers],[Forfat_Percentage]],Tb_ProjectKosten[#Headers],0),0),2),AND(F1148="Arbeidskosten",G1148&lt;&gt;""),IFERROR(ROUND(V1148*VLOOKUP(G1148,Tb_KostenTypen[],3,0)*VLOOKUP(F1148,Tb_ProjectKosten[],MATCH(Tb_ProjectKosten[[#Headers],[Forfat_Percentage]],Tb_ProjectKosten[#Headers],0),0),2),""),V1148 &lt;=0,0),"")</f>
        <v/>
      </c>
      <c r="Y1148" s="262"/>
      <c r="Z1148" s="49"/>
      <c r="AA1148" s="37" t="str" cm="1">
        <f t="array" ref="AA1148">IFERROR(IF(INDEX(SubsidieTabel!$Q$1:$T$9,MATCH($F1148,SubsidieTabel!$Q$1:$Q$9,0),IFERROR(MATCH(Methode_Keuze,SubsidieTabel!$Q$1:$T$1,0),2))&lt;&gt;1=TRUE,"ja",""),"")</f>
        <v/>
      </c>
    </row>
    <row r="1149" spans="1:27" ht="15" customHeight="1" x14ac:dyDescent="0.25">
      <c r="A1149" s="87"/>
      <c r="B1149" s="219" t="str">
        <f>IF(A1149&lt;&gt;"",_xlfn.MAXIFS($B$1:B1148,$A$1:A1148,A1149)+1,"")</f>
        <v/>
      </c>
      <c r="C1149" s="50"/>
      <c r="D1149" s="50"/>
      <c r="E1149" s="50"/>
      <c r="F1149" s="50"/>
      <c r="G1149" s="283"/>
      <c r="H1149" s="296"/>
      <c r="I1149" s="295"/>
      <c r="J1149" s="295"/>
      <c r="K1149" s="202"/>
      <c r="L1149" s="202"/>
      <c r="M1149" s="91" t="str">
        <f>IFERROR(VLOOKUP(H1149,Lijsten!$H$1:$I$100,2,0),"")</f>
        <v/>
      </c>
      <c r="N1149" s="91" t="str" cm="1">
        <f t="array" ref="N1149">IFERROR(_xlfn.IFS(AND(LEFT(F1149,6)="Arbeid",RIGHT(F1149,3)&lt;&gt;"IKS"),IFERROR(VLOOKUP($G1149,Tb_KostenTypen[],2,0),"tarief"),RIGHT(F1149,3)="IKS","Uurtarief",LEFT(F1149,6)="Arbeid","Uurtarief",AND(LEFT(F1149,8)="Bijdrage",RIGHT(F1149,15)="(vrijwilligers)"),"Vast tarief"),"")</f>
        <v/>
      </c>
      <c r="O1149" s="92"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tarief",IF(LEFT(F1149,8)="Bijdrage",VLOOKUP($F1149,Tb_KostenTypen[],MATCH(Methode_Keuze,Tb_KostenTypen[#Headers],0),0),VLOOKUP($G1149,Lijsten!L:O,4,0))),""),"")</f>
        <v/>
      </c>
      <c r="P1149" s="92"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tarief",IF(LEFT(F1149,8)="Bijdrage",VLOOKUP($F1149,Tb_KostenTypen[],MATCH(Methode_Keuze,Tb_KostenTypen[#Headers],0),0),VLOOKUP($G1149,Lijsten!L:O,4,0))),""),"")</f>
        <v/>
      </c>
      <c r="Q1149" s="50"/>
      <c r="R1149" s="50"/>
      <c r="S1149" s="83"/>
      <c r="T1149" s="51"/>
      <c r="U1149" s="4" t="str" cm="1">
        <f t="array" ref="U1149">IF(AA1149&lt;&gt;"ja",_xlfn.IFNA(_xlfn.IFS(AND(O1149&lt;&gt;"",F1149&lt;&gt;"",RIGHT($N1149,6)="tarief"),O1149*Q1149,S1149&gt;0,IF(F1149&lt;&gt;"",S1149,"")),""),"")</f>
        <v/>
      </c>
      <c r="V1149" s="4" t="str" cm="1">
        <f t="array" ref="V1149">IF(AA1149&lt;&gt;"ja",_xlfn.IFNA(_xlfn.IFS(AND(P1149&lt;&gt;"",R1149&lt;&gt;"",RIGHT($N1149,6)="tarief"),P1149*R1149,T1149&gt;0,T1149),""),"")</f>
        <v/>
      </c>
      <c r="W1149" s="4" t="str" cm="1">
        <f t="array" ref="W1149">IFERROR(_xlfn.IFS(OR(F1149="",LEFT(Methode_Keuze,4)="Geen"),"",AND(U1149&lt;&gt;"",F1149&lt;&gt;"Arbeidskosten"),ROUND(U1149*VLOOKUP(F1149,Tb_ProjectKosten[],MATCH(Tb_ProjectKosten[[#Headers],[Forfat_Percentage]],Tb_ProjectKosten[#Headers],0),0),2),AND(F1149="Arbeidskosten",G1149&lt;&gt;""),IFERROR(ROUND(U1149*VLOOKUP(G1149,Tb_KostenTypen[],3,0)*VLOOKUP(F1149,Tb_ProjectKosten[],MATCH(Tb_ProjectKosten[[#Headers],[Forfat_Percentage]],Tb_ProjectKosten[#Headers],0),0),2),""),U1149 &lt;=0,0),"")</f>
        <v/>
      </c>
      <c r="X1149" s="4" t="str" cm="1">
        <f t="array" ref="X1149">IFERROR(_xlfn.IFS(OR(F1149="",LEFT(Methode_Keuze,4)="Geen"),"",AND(V1149&lt;&gt;"",F1149&lt;&gt;"Arbeidskosten"),ROUND(V1149*VLOOKUP(F1149,Tb_ProjectKosten[],MATCH(Tb_ProjectKosten[[#Headers],[Forfat_Percentage]],Tb_ProjectKosten[#Headers],0),0),2),AND(F1149="Arbeidskosten",G1149&lt;&gt;""),IFERROR(ROUND(V1149*VLOOKUP(G1149,Tb_KostenTypen[],3,0)*VLOOKUP(F1149,Tb_ProjectKosten[],MATCH(Tb_ProjectKosten[[#Headers],[Forfat_Percentage]],Tb_ProjectKosten[#Headers],0),0),2),""),V1149 &lt;=0,0),"")</f>
        <v/>
      </c>
      <c r="Y1149" s="262"/>
      <c r="Z1149" s="49"/>
      <c r="AA1149" s="37" t="str" cm="1">
        <f t="array" ref="AA1149">IFERROR(IF(INDEX(SubsidieTabel!$Q$1:$T$9,MATCH($F1149,SubsidieTabel!$Q$1:$Q$9,0),IFERROR(MATCH(Methode_Keuze,SubsidieTabel!$Q$1:$T$1,0),2))&lt;&gt;1=TRUE,"ja",""),"")</f>
        <v/>
      </c>
    </row>
    <row r="1150" spans="1:27" ht="15" customHeight="1" x14ac:dyDescent="0.25">
      <c r="A1150" s="87"/>
      <c r="B1150" s="219" t="str">
        <f>IF(A1150&lt;&gt;"",_xlfn.MAXIFS($B$1:B1149,$A$1:A1149,A1150)+1,"")</f>
        <v/>
      </c>
      <c r="C1150" s="50"/>
      <c r="D1150" s="50"/>
      <c r="E1150" s="50"/>
      <c r="F1150" s="50"/>
      <c r="G1150" s="283"/>
      <c r="H1150" s="296"/>
      <c r="I1150" s="295"/>
      <c r="J1150" s="295"/>
      <c r="K1150" s="202"/>
      <c r="L1150" s="202"/>
      <c r="M1150" s="91" t="str">
        <f>IFERROR(VLOOKUP(H1150,Lijsten!$H$1:$I$100,2,0),"")</f>
        <v/>
      </c>
      <c r="N1150" s="91" t="str" cm="1">
        <f t="array" ref="N1150">IFERROR(_xlfn.IFS(AND(LEFT(F1150,6)="Arbeid",RIGHT(F1150,3)&lt;&gt;"IKS"),IFERROR(VLOOKUP($G1150,Tb_KostenTypen[],2,0),"tarief"),RIGHT(F1150,3)="IKS","Uurtarief",LEFT(F1150,6)="Arbeid","Uurtarief",AND(LEFT(F1150,8)="Bijdrage",RIGHT(F1150,15)="(vrijwilligers)"),"Vast tarief"),"")</f>
        <v/>
      </c>
      <c r="O1150" s="92"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tarief",IF(LEFT(F1150,8)="Bijdrage",VLOOKUP($F1150,Tb_KostenTypen[],MATCH(Methode_Keuze,Tb_KostenTypen[#Headers],0),0),VLOOKUP($G1150,Lijsten!L:O,4,0))),""),"")</f>
        <v/>
      </c>
      <c r="P1150" s="92"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tarief",IF(LEFT(F1150,8)="Bijdrage",VLOOKUP($F1150,Tb_KostenTypen[],MATCH(Methode_Keuze,Tb_KostenTypen[#Headers],0),0),VLOOKUP($G1150,Lijsten!L:O,4,0))),""),"")</f>
        <v/>
      </c>
      <c r="Q1150" s="50"/>
      <c r="R1150" s="50"/>
      <c r="S1150" s="83"/>
      <c r="T1150" s="51"/>
      <c r="U1150" s="4" t="str" cm="1">
        <f t="array" ref="U1150">IF(AA1150&lt;&gt;"ja",_xlfn.IFNA(_xlfn.IFS(AND(O1150&lt;&gt;"",F1150&lt;&gt;"",RIGHT($N1150,6)="tarief"),O1150*Q1150,S1150&gt;0,IF(F1150&lt;&gt;"",S1150,"")),""),"")</f>
        <v/>
      </c>
      <c r="V1150" s="4" t="str" cm="1">
        <f t="array" ref="V1150">IF(AA1150&lt;&gt;"ja",_xlfn.IFNA(_xlfn.IFS(AND(P1150&lt;&gt;"",R1150&lt;&gt;"",RIGHT($N1150,6)="tarief"),P1150*R1150,T1150&gt;0,T1150),""),"")</f>
        <v/>
      </c>
      <c r="W1150" s="4" t="str" cm="1">
        <f t="array" ref="W1150">IFERROR(_xlfn.IFS(OR(F1150="",LEFT(Methode_Keuze,4)="Geen"),"",AND(U1150&lt;&gt;"",F1150&lt;&gt;"Arbeidskosten"),ROUND(U1150*VLOOKUP(F1150,Tb_ProjectKosten[],MATCH(Tb_ProjectKosten[[#Headers],[Forfat_Percentage]],Tb_ProjectKosten[#Headers],0),0),2),AND(F1150="Arbeidskosten",G1150&lt;&gt;""),IFERROR(ROUND(U1150*VLOOKUP(G1150,Tb_KostenTypen[],3,0)*VLOOKUP(F1150,Tb_ProjectKosten[],MATCH(Tb_ProjectKosten[[#Headers],[Forfat_Percentage]],Tb_ProjectKosten[#Headers],0),0),2),""),U1150 &lt;=0,0),"")</f>
        <v/>
      </c>
      <c r="X1150" s="4" t="str" cm="1">
        <f t="array" ref="X1150">IFERROR(_xlfn.IFS(OR(F1150="",LEFT(Methode_Keuze,4)="Geen"),"",AND(V1150&lt;&gt;"",F1150&lt;&gt;"Arbeidskosten"),ROUND(V1150*VLOOKUP(F1150,Tb_ProjectKosten[],MATCH(Tb_ProjectKosten[[#Headers],[Forfat_Percentage]],Tb_ProjectKosten[#Headers],0),0),2),AND(F1150="Arbeidskosten",G1150&lt;&gt;""),IFERROR(ROUND(V1150*VLOOKUP(G1150,Tb_KostenTypen[],3,0)*VLOOKUP(F1150,Tb_ProjectKosten[],MATCH(Tb_ProjectKosten[[#Headers],[Forfat_Percentage]],Tb_ProjectKosten[#Headers],0),0),2),""),V1150 &lt;=0,0),"")</f>
        <v/>
      </c>
      <c r="Y1150" s="262"/>
      <c r="Z1150" s="49"/>
      <c r="AA1150" s="37" t="str" cm="1">
        <f t="array" ref="AA1150">IFERROR(IF(INDEX(SubsidieTabel!$Q$1:$T$9,MATCH($F1150,SubsidieTabel!$Q$1:$Q$9,0),IFERROR(MATCH(Methode_Keuze,SubsidieTabel!$Q$1:$T$1,0),2))&lt;&gt;1=TRUE,"ja",""),"")</f>
        <v/>
      </c>
    </row>
    <row r="1151" spans="1:27" ht="15" customHeight="1" x14ac:dyDescent="0.25">
      <c r="A1151" s="87"/>
      <c r="B1151" s="219" t="str">
        <f>IF(A1151&lt;&gt;"",_xlfn.MAXIFS($B$1:B1150,$A$1:A1150,A1151)+1,"")</f>
        <v/>
      </c>
      <c r="C1151" s="50"/>
      <c r="D1151" s="50"/>
      <c r="E1151" s="50"/>
      <c r="F1151" s="50"/>
      <c r="G1151" s="283"/>
      <c r="H1151" s="296"/>
      <c r="I1151" s="295"/>
      <c r="J1151" s="295"/>
      <c r="K1151" s="202"/>
      <c r="L1151" s="202"/>
      <c r="M1151" s="91" t="str">
        <f>IFERROR(VLOOKUP(H1151,Lijsten!$H$1:$I$100,2,0),"")</f>
        <v/>
      </c>
      <c r="N1151" s="91" t="str" cm="1">
        <f t="array" ref="N1151">IFERROR(_xlfn.IFS(AND(LEFT(F1151,6)="Arbeid",RIGHT(F1151,3)&lt;&gt;"IKS"),IFERROR(VLOOKUP($G1151,Tb_KostenTypen[],2,0),"tarief"),RIGHT(F1151,3)="IKS","Uurtarief",LEFT(F1151,6)="Arbeid","Uurtarief",AND(LEFT(F1151,8)="Bijdrage",RIGHT(F1151,15)="(vrijwilligers)"),"Vast tarief"),"")</f>
        <v/>
      </c>
      <c r="O1151" s="92"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tarief",IF(LEFT(F1151,8)="Bijdrage",VLOOKUP($F1151,Tb_KostenTypen[],MATCH(Methode_Keuze,Tb_KostenTypen[#Headers],0),0),VLOOKUP($G1151,Lijsten!L:O,4,0))),""),"")</f>
        <v/>
      </c>
      <c r="P1151" s="92"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tarief",IF(LEFT(F1151,8)="Bijdrage",VLOOKUP($F1151,Tb_KostenTypen[],MATCH(Methode_Keuze,Tb_KostenTypen[#Headers],0),0),VLOOKUP($G1151,Lijsten!L:O,4,0))),""),"")</f>
        <v/>
      </c>
      <c r="Q1151" s="50"/>
      <c r="R1151" s="50"/>
      <c r="S1151" s="83"/>
      <c r="T1151" s="51"/>
      <c r="U1151" s="4" t="str" cm="1">
        <f t="array" ref="U1151">IF(AA1151&lt;&gt;"ja",_xlfn.IFNA(_xlfn.IFS(AND(O1151&lt;&gt;"",F1151&lt;&gt;"",RIGHT($N1151,6)="tarief"),O1151*Q1151,S1151&gt;0,IF(F1151&lt;&gt;"",S1151,"")),""),"")</f>
        <v/>
      </c>
      <c r="V1151" s="4" t="str" cm="1">
        <f t="array" ref="V1151">IF(AA1151&lt;&gt;"ja",_xlfn.IFNA(_xlfn.IFS(AND(P1151&lt;&gt;"",R1151&lt;&gt;"",RIGHT($N1151,6)="tarief"),P1151*R1151,T1151&gt;0,T1151),""),"")</f>
        <v/>
      </c>
      <c r="W1151" s="4" t="str" cm="1">
        <f t="array" ref="W1151">IFERROR(_xlfn.IFS(OR(F1151="",LEFT(Methode_Keuze,4)="Geen"),"",AND(U1151&lt;&gt;"",F1151&lt;&gt;"Arbeidskosten"),ROUND(U1151*VLOOKUP(F1151,Tb_ProjectKosten[],MATCH(Tb_ProjectKosten[[#Headers],[Forfat_Percentage]],Tb_ProjectKosten[#Headers],0),0),2),AND(F1151="Arbeidskosten",G1151&lt;&gt;""),IFERROR(ROUND(U1151*VLOOKUP(G1151,Tb_KostenTypen[],3,0)*VLOOKUP(F1151,Tb_ProjectKosten[],MATCH(Tb_ProjectKosten[[#Headers],[Forfat_Percentage]],Tb_ProjectKosten[#Headers],0),0),2),""),U1151 &lt;=0,0),"")</f>
        <v/>
      </c>
      <c r="X1151" s="4" t="str" cm="1">
        <f t="array" ref="X1151">IFERROR(_xlfn.IFS(OR(F1151="",LEFT(Methode_Keuze,4)="Geen"),"",AND(V1151&lt;&gt;"",F1151&lt;&gt;"Arbeidskosten"),ROUND(V1151*VLOOKUP(F1151,Tb_ProjectKosten[],MATCH(Tb_ProjectKosten[[#Headers],[Forfat_Percentage]],Tb_ProjectKosten[#Headers],0),0),2),AND(F1151="Arbeidskosten",G1151&lt;&gt;""),IFERROR(ROUND(V1151*VLOOKUP(G1151,Tb_KostenTypen[],3,0)*VLOOKUP(F1151,Tb_ProjectKosten[],MATCH(Tb_ProjectKosten[[#Headers],[Forfat_Percentage]],Tb_ProjectKosten[#Headers],0),0),2),""),V1151 &lt;=0,0),"")</f>
        <v/>
      </c>
      <c r="Y1151" s="262"/>
      <c r="Z1151" s="49"/>
      <c r="AA1151" s="37" t="str" cm="1">
        <f t="array" ref="AA1151">IFERROR(IF(INDEX(SubsidieTabel!$Q$1:$T$9,MATCH($F1151,SubsidieTabel!$Q$1:$Q$9,0),IFERROR(MATCH(Methode_Keuze,SubsidieTabel!$Q$1:$T$1,0),2))&lt;&gt;1=TRUE,"ja",""),"")</f>
        <v/>
      </c>
    </row>
    <row r="1152" spans="1:27" ht="15" customHeight="1" x14ac:dyDescent="0.25">
      <c r="A1152" s="87"/>
      <c r="B1152" s="219" t="str">
        <f>IF(A1152&lt;&gt;"",_xlfn.MAXIFS($B$1:B1151,$A$1:A1151,A1152)+1,"")</f>
        <v/>
      </c>
      <c r="C1152" s="50"/>
      <c r="D1152" s="50"/>
      <c r="E1152" s="50"/>
      <c r="F1152" s="50"/>
      <c r="G1152" s="283"/>
      <c r="H1152" s="296"/>
      <c r="I1152" s="295"/>
      <c r="J1152" s="295"/>
      <c r="K1152" s="202"/>
      <c r="L1152" s="202"/>
      <c r="M1152" s="91" t="str">
        <f>IFERROR(VLOOKUP(H1152,Lijsten!$H$1:$I$100,2,0),"")</f>
        <v/>
      </c>
      <c r="N1152" s="91" t="str" cm="1">
        <f t="array" ref="N1152">IFERROR(_xlfn.IFS(AND(LEFT(F1152,6)="Arbeid",RIGHT(F1152,3)&lt;&gt;"IKS"),IFERROR(VLOOKUP($G1152,Tb_KostenTypen[],2,0),"tarief"),RIGHT(F1152,3)="IKS","Uurtarief",LEFT(F1152,6)="Arbeid","Uurtarief",AND(LEFT(F1152,8)="Bijdrage",RIGHT(F1152,15)="(vrijwilligers)"),"Vast tarief"),"")</f>
        <v/>
      </c>
      <c r="O1152" s="92"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tarief",IF(LEFT(F1152,8)="Bijdrage",VLOOKUP($F1152,Tb_KostenTypen[],MATCH(Methode_Keuze,Tb_KostenTypen[#Headers],0),0),VLOOKUP($G1152,Lijsten!L:O,4,0))),""),"")</f>
        <v/>
      </c>
      <c r="P1152" s="92"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tarief",IF(LEFT(F1152,8)="Bijdrage",VLOOKUP($F1152,Tb_KostenTypen[],MATCH(Methode_Keuze,Tb_KostenTypen[#Headers],0),0),VLOOKUP($G1152,Lijsten!L:O,4,0))),""),"")</f>
        <v/>
      </c>
      <c r="Q1152" s="50"/>
      <c r="R1152" s="50"/>
      <c r="S1152" s="83"/>
      <c r="T1152" s="51"/>
      <c r="U1152" s="4" t="str" cm="1">
        <f t="array" ref="U1152">IF(AA1152&lt;&gt;"ja",_xlfn.IFNA(_xlfn.IFS(AND(O1152&lt;&gt;"",F1152&lt;&gt;"",RIGHT($N1152,6)="tarief"),O1152*Q1152,S1152&gt;0,IF(F1152&lt;&gt;"",S1152,"")),""),"")</f>
        <v/>
      </c>
      <c r="V1152" s="4" t="str" cm="1">
        <f t="array" ref="V1152">IF(AA1152&lt;&gt;"ja",_xlfn.IFNA(_xlfn.IFS(AND(P1152&lt;&gt;"",R1152&lt;&gt;"",RIGHT($N1152,6)="tarief"),P1152*R1152,T1152&gt;0,T1152),""),"")</f>
        <v/>
      </c>
      <c r="W1152" s="4" t="str" cm="1">
        <f t="array" ref="W1152">IFERROR(_xlfn.IFS(OR(F1152="",LEFT(Methode_Keuze,4)="Geen"),"",AND(U1152&lt;&gt;"",F1152&lt;&gt;"Arbeidskosten"),ROUND(U1152*VLOOKUP(F1152,Tb_ProjectKosten[],MATCH(Tb_ProjectKosten[[#Headers],[Forfat_Percentage]],Tb_ProjectKosten[#Headers],0),0),2),AND(F1152="Arbeidskosten",G1152&lt;&gt;""),IFERROR(ROUND(U1152*VLOOKUP(G1152,Tb_KostenTypen[],3,0)*VLOOKUP(F1152,Tb_ProjectKosten[],MATCH(Tb_ProjectKosten[[#Headers],[Forfat_Percentage]],Tb_ProjectKosten[#Headers],0),0),2),""),U1152 &lt;=0,0),"")</f>
        <v/>
      </c>
      <c r="X1152" s="4" t="str" cm="1">
        <f t="array" ref="X1152">IFERROR(_xlfn.IFS(OR(F1152="",LEFT(Methode_Keuze,4)="Geen"),"",AND(V1152&lt;&gt;"",F1152&lt;&gt;"Arbeidskosten"),ROUND(V1152*VLOOKUP(F1152,Tb_ProjectKosten[],MATCH(Tb_ProjectKosten[[#Headers],[Forfat_Percentage]],Tb_ProjectKosten[#Headers],0),0),2),AND(F1152="Arbeidskosten",G1152&lt;&gt;""),IFERROR(ROUND(V1152*VLOOKUP(G1152,Tb_KostenTypen[],3,0)*VLOOKUP(F1152,Tb_ProjectKosten[],MATCH(Tb_ProjectKosten[[#Headers],[Forfat_Percentage]],Tb_ProjectKosten[#Headers],0),0),2),""),V1152 &lt;=0,0),"")</f>
        <v/>
      </c>
      <c r="Y1152" s="262"/>
      <c r="Z1152" s="49"/>
      <c r="AA1152" s="37" t="str" cm="1">
        <f t="array" ref="AA1152">IFERROR(IF(INDEX(SubsidieTabel!$Q$1:$T$9,MATCH($F1152,SubsidieTabel!$Q$1:$Q$9,0),IFERROR(MATCH(Methode_Keuze,SubsidieTabel!$Q$1:$T$1,0),2))&lt;&gt;1=TRUE,"ja",""),"")</f>
        <v/>
      </c>
    </row>
    <row r="1153" spans="1:27" ht="15" customHeight="1" x14ac:dyDescent="0.25">
      <c r="A1153" s="87"/>
      <c r="B1153" s="219" t="str">
        <f>IF(A1153&lt;&gt;"",_xlfn.MAXIFS($B$1:B1152,$A$1:A1152,A1153)+1,"")</f>
        <v/>
      </c>
      <c r="C1153" s="50"/>
      <c r="D1153" s="50"/>
      <c r="E1153" s="50"/>
      <c r="F1153" s="50"/>
      <c r="G1153" s="283"/>
      <c r="H1153" s="296"/>
      <c r="I1153" s="295"/>
      <c r="J1153" s="295"/>
      <c r="K1153" s="202"/>
      <c r="L1153" s="202"/>
      <c r="M1153" s="91" t="str">
        <f>IFERROR(VLOOKUP(H1153,Lijsten!$H$1:$I$100,2,0),"")</f>
        <v/>
      </c>
      <c r="N1153" s="91" t="str" cm="1">
        <f t="array" ref="N1153">IFERROR(_xlfn.IFS(AND(LEFT(F1153,6)="Arbeid",RIGHT(F1153,3)&lt;&gt;"IKS"),IFERROR(VLOOKUP($G1153,Tb_KostenTypen[],2,0),"tarief"),RIGHT(F1153,3)="IKS","Uurtarief",LEFT(F1153,6)="Arbeid","Uurtarief",AND(LEFT(F1153,8)="Bijdrage",RIGHT(F1153,15)="(vrijwilligers)"),"Vast tarief"),"")</f>
        <v/>
      </c>
      <c r="O1153" s="92"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tarief",IF(LEFT(F1153,8)="Bijdrage",VLOOKUP($F1153,Tb_KostenTypen[],MATCH(Methode_Keuze,Tb_KostenTypen[#Headers],0),0),VLOOKUP($G1153,Lijsten!L:O,4,0))),""),"")</f>
        <v/>
      </c>
      <c r="P1153" s="92"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tarief",IF(LEFT(F1153,8)="Bijdrage",VLOOKUP($F1153,Tb_KostenTypen[],MATCH(Methode_Keuze,Tb_KostenTypen[#Headers],0),0),VLOOKUP($G1153,Lijsten!L:O,4,0))),""),"")</f>
        <v/>
      </c>
      <c r="Q1153" s="50"/>
      <c r="R1153" s="50"/>
      <c r="S1153" s="83"/>
      <c r="T1153" s="51"/>
      <c r="U1153" s="4" t="str" cm="1">
        <f t="array" ref="U1153">IF(AA1153&lt;&gt;"ja",_xlfn.IFNA(_xlfn.IFS(AND(O1153&lt;&gt;"",F1153&lt;&gt;"",RIGHT($N1153,6)="tarief"),O1153*Q1153,S1153&gt;0,IF(F1153&lt;&gt;"",S1153,"")),""),"")</f>
        <v/>
      </c>
      <c r="V1153" s="4" t="str" cm="1">
        <f t="array" ref="V1153">IF(AA1153&lt;&gt;"ja",_xlfn.IFNA(_xlfn.IFS(AND(P1153&lt;&gt;"",R1153&lt;&gt;"",RIGHT($N1153,6)="tarief"),P1153*R1153,T1153&gt;0,T1153),""),"")</f>
        <v/>
      </c>
      <c r="W1153" s="4" t="str" cm="1">
        <f t="array" ref="W1153">IFERROR(_xlfn.IFS(OR(F1153="",LEFT(Methode_Keuze,4)="Geen"),"",AND(U1153&lt;&gt;"",F1153&lt;&gt;"Arbeidskosten"),ROUND(U1153*VLOOKUP(F1153,Tb_ProjectKosten[],MATCH(Tb_ProjectKosten[[#Headers],[Forfat_Percentage]],Tb_ProjectKosten[#Headers],0),0),2),AND(F1153="Arbeidskosten",G1153&lt;&gt;""),IFERROR(ROUND(U1153*VLOOKUP(G1153,Tb_KostenTypen[],3,0)*VLOOKUP(F1153,Tb_ProjectKosten[],MATCH(Tb_ProjectKosten[[#Headers],[Forfat_Percentage]],Tb_ProjectKosten[#Headers],0),0),2),""),U1153 &lt;=0,0),"")</f>
        <v/>
      </c>
      <c r="X1153" s="4" t="str" cm="1">
        <f t="array" ref="X1153">IFERROR(_xlfn.IFS(OR(F1153="",LEFT(Methode_Keuze,4)="Geen"),"",AND(V1153&lt;&gt;"",F1153&lt;&gt;"Arbeidskosten"),ROUND(V1153*VLOOKUP(F1153,Tb_ProjectKosten[],MATCH(Tb_ProjectKosten[[#Headers],[Forfat_Percentage]],Tb_ProjectKosten[#Headers],0),0),2),AND(F1153="Arbeidskosten",G1153&lt;&gt;""),IFERROR(ROUND(V1153*VLOOKUP(G1153,Tb_KostenTypen[],3,0)*VLOOKUP(F1153,Tb_ProjectKosten[],MATCH(Tb_ProjectKosten[[#Headers],[Forfat_Percentage]],Tb_ProjectKosten[#Headers],0),0),2),""),V1153 &lt;=0,0),"")</f>
        <v/>
      </c>
      <c r="Y1153" s="262"/>
      <c r="Z1153" s="49"/>
      <c r="AA1153" s="37" t="str" cm="1">
        <f t="array" ref="AA1153">IFERROR(IF(INDEX(SubsidieTabel!$Q$1:$T$9,MATCH($F1153,SubsidieTabel!$Q$1:$Q$9,0),IFERROR(MATCH(Methode_Keuze,SubsidieTabel!$Q$1:$T$1,0),2))&lt;&gt;1=TRUE,"ja",""),"")</f>
        <v/>
      </c>
    </row>
    <row r="1154" spans="1:27" ht="15" customHeight="1" x14ac:dyDescent="0.25">
      <c r="A1154" s="87"/>
      <c r="B1154" s="219" t="str">
        <f>IF(A1154&lt;&gt;"",_xlfn.MAXIFS($B$1:B1153,$A$1:A1153,A1154)+1,"")</f>
        <v/>
      </c>
      <c r="C1154" s="50"/>
      <c r="D1154" s="50"/>
      <c r="E1154" s="50"/>
      <c r="F1154" s="50"/>
      <c r="G1154" s="283"/>
      <c r="H1154" s="296"/>
      <c r="I1154" s="295"/>
      <c r="J1154" s="295"/>
      <c r="K1154" s="202"/>
      <c r="L1154" s="202"/>
      <c r="M1154" s="91" t="str">
        <f>IFERROR(VLOOKUP(H1154,Lijsten!$H$1:$I$100,2,0),"")</f>
        <v/>
      </c>
      <c r="N1154" s="91" t="str" cm="1">
        <f t="array" ref="N1154">IFERROR(_xlfn.IFS(AND(LEFT(F1154,6)="Arbeid",RIGHT(F1154,3)&lt;&gt;"IKS"),IFERROR(VLOOKUP($G1154,Tb_KostenTypen[],2,0),"tarief"),RIGHT(F1154,3)="IKS","Uurtarief",LEFT(F1154,6)="Arbeid","Uurtarief",AND(LEFT(F1154,8)="Bijdrage",RIGHT(F1154,15)="(vrijwilligers)"),"Vast tarief"),"")</f>
        <v/>
      </c>
      <c r="O1154" s="92"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tarief",IF(LEFT(F1154,8)="Bijdrage",VLOOKUP($F1154,Tb_KostenTypen[],MATCH(Methode_Keuze,Tb_KostenTypen[#Headers],0),0),VLOOKUP($G1154,Lijsten!L:O,4,0))),""),"")</f>
        <v/>
      </c>
      <c r="P1154" s="92"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tarief",IF(LEFT(F1154,8)="Bijdrage",VLOOKUP($F1154,Tb_KostenTypen[],MATCH(Methode_Keuze,Tb_KostenTypen[#Headers],0),0),VLOOKUP($G1154,Lijsten!L:O,4,0))),""),"")</f>
        <v/>
      </c>
      <c r="Q1154" s="50"/>
      <c r="R1154" s="50"/>
      <c r="S1154" s="83"/>
      <c r="T1154" s="51"/>
      <c r="U1154" s="4" t="str" cm="1">
        <f t="array" ref="U1154">IF(AA1154&lt;&gt;"ja",_xlfn.IFNA(_xlfn.IFS(AND(O1154&lt;&gt;"",F1154&lt;&gt;"",RIGHT($N1154,6)="tarief"),O1154*Q1154,S1154&gt;0,IF(F1154&lt;&gt;"",S1154,"")),""),"")</f>
        <v/>
      </c>
      <c r="V1154" s="4" t="str" cm="1">
        <f t="array" ref="V1154">IF(AA1154&lt;&gt;"ja",_xlfn.IFNA(_xlfn.IFS(AND(P1154&lt;&gt;"",R1154&lt;&gt;"",RIGHT($N1154,6)="tarief"),P1154*R1154,T1154&gt;0,T1154),""),"")</f>
        <v/>
      </c>
      <c r="W1154" s="4" t="str" cm="1">
        <f t="array" ref="W1154">IFERROR(_xlfn.IFS(OR(F1154="",LEFT(Methode_Keuze,4)="Geen"),"",AND(U1154&lt;&gt;"",F1154&lt;&gt;"Arbeidskosten"),ROUND(U1154*VLOOKUP(F1154,Tb_ProjectKosten[],MATCH(Tb_ProjectKosten[[#Headers],[Forfat_Percentage]],Tb_ProjectKosten[#Headers],0),0),2),AND(F1154="Arbeidskosten",G1154&lt;&gt;""),IFERROR(ROUND(U1154*VLOOKUP(G1154,Tb_KostenTypen[],3,0)*VLOOKUP(F1154,Tb_ProjectKosten[],MATCH(Tb_ProjectKosten[[#Headers],[Forfat_Percentage]],Tb_ProjectKosten[#Headers],0),0),2),""),U1154 &lt;=0,0),"")</f>
        <v/>
      </c>
      <c r="X1154" s="4" t="str" cm="1">
        <f t="array" ref="X1154">IFERROR(_xlfn.IFS(OR(F1154="",LEFT(Methode_Keuze,4)="Geen"),"",AND(V1154&lt;&gt;"",F1154&lt;&gt;"Arbeidskosten"),ROUND(V1154*VLOOKUP(F1154,Tb_ProjectKosten[],MATCH(Tb_ProjectKosten[[#Headers],[Forfat_Percentage]],Tb_ProjectKosten[#Headers],0),0),2),AND(F1154="Arbeidskosten",G1154&lt;&gt;""),IFERROR(ROUND(V1154*VLOOKUP(G1154,Tb_KostenTypen[],3,0)*VLOOKUP(F1154,Tb_ProjectKosten[],MATCH(Tb_ProjectKosten[[#Headers],[Forfat_Percentage]],Tb_ProjectKosten[#Headers],0),0),2),""),V1154 &lt;=0,0),"")</f>
        <v/>
      </c>
      <c r="Y1154" s="262"/>
      <c r="Z1154" s="49"/>
      <c r="AA1154" s="37" t="str" cm="1">
        <f t="array" ref="AA1154">IFERROR(IF(INDEX(SubsidieTabel!$Q$1:$T$9,MATCH($F1154,SubsidieTabel!$Q$1:$Q$9,0),IFERROR(MATCH(Methode_Keuze,SubsidieTabel!$Q$1:$T$1,0),2))&lt;&gt;1=TRUE,"ja",""),"")</f>
        <v/>
      </c>
    </row>
    <row r="1155" spans="1:27" ht="15" customHeight="1" x14ac:dyDescent="0.25">
      <c r="A1155" s="87"/>
      <c r="B1155" s="219" t="str">
        <f>IF(A1155&lt;&gt;"",_xlfn.MAXIFS($B$1:B1154,$A$1:A1154,A1155)+1,"")</f>
        <v/>
      </c>
      <c r="C1155" s="50"/>
      <c r="D1155" s="50"/>
      <c r="E1155" s="50"/>
      <c r="F1155" s="50"/>
      <c r="G1155" s="283"/>
      <c r="H1155" s="296"/>
      <c r="I1155" s="295"/>
      <c r="J1155" s="295"/>
      <c r="K1155" s="202"/>
      <c r="L1155" s="202"/>
      <c r="M1155" s="91" t="str">
        <f>IFERROR(VLOOKUP(H1155,Lijsten!$H$1:$I$100,2,0),"")</f>
        <v/>
      </c>
      <c r="N1155" s="91" t="str" cm="1">
        <f t="array" ref="N1155">IFERROR(_xlfn.IFS(AND(LEFT(F1155,6)="Arbeid",RIGHT(F1155,3)&lt;&gt;"IKS"),IFERROR(VLOOKUP($G1155,Tb_KostenTypen[],2,0),"tarief"),RIGHT(F1155,3)="IKS","Uurtarief",LEFT(F1155,6)="Arbeid","Uurtarief",AND(LEFT(F1155,8)="Bijdrage",RIGHT(F1155,15)="(vrijwilligers)"),"Vast tarief"),"")</f>
        <v/>
      </c>
      <c r="O1155" s="92"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tarief",IF(LEFT(F1155,8)="Bijdrage",VLOOKUP($F1155,Tb_KostenTypen[],MATCH(Methode_Keuze,Tb_KostenTypen[#Headers],0),0),VLOOKUP($G1155,Lijsten!L:O,4,0))),""),"")</f>
        <v/>
      </c>
      <c r="P1155" s="92"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tarief",IF(LEFT(F1155,8)="Bijdrage",VLOOKUP($F1155,Tb_KostenTypen[],MATCH(Methode_Keuze,Tb_KostenTypen[#Headers],0),0),VLOOKUP($G1155,Lijsten!L:O,4,0))),""),"")</f>
        <v/>
      </c>
      <c r="Q1155" s="50"/>
      <c r="R1155" s="50"/>
      <c r="S1155" s="83"/>
      <c r="T1155" s="51"/>
      <c r="U1155" s="4" t="str" cm="1">
        <f t="array" ref="U1155">IF(AA1155&lt;&gt;"ja",_xlfn.IFNA(_xlfn.IFS(AND(O1155&lt;&gt;"",F1155&lt;&gt;"",RIGHT($N1155,6)="tarief"),O1155*Q1155,S1155&gt;0,IF(F1155&lt;&gt;"",S1155,"")),""),"")</f>
        <v/>
      </c>
      <c r="V1155" s="4" t="str" cm="1">
        <f t="array" ref="V1155">IF(AA1155&lt;&gt;"ja",_xlfn.IFNA(_xlfn.IFS(AND(P1155&lt;&gt;"",R1155&lt;&gt;"",RIGHT($N1155,6)="tarief"),P1155*R1155,T1155&gt;0,T1155),""),"")</f>
        <v/>
      </c>
      <c r="W1155" s="4" t="str" cm="1">
        <f t="array" ref="W1155">IFERROR(_xlfn.IFS(OR(F1155="",LEFT(Methode_Keuze,4)="Geen"),"",AND(U1155&lt;&gt;"",F1155&lt;&gt;"Arbeidskosten"),ROUND(U1155*VLOOKUP(F1155,Tb_ProjectKosten[],MATCH(Tb_ProjectKosten[[#Headers],[Forfat_Percentage]],Tb_ProjectKosten[#Headers],0),0),2),AND(F1155="Arbeidskosten",G1155&lt;&gt;""),IFERROR(ROUND(U1155*VLOOKUP(G1155,Tb_KostenTypen[],3,0)*VLOOKUP(F1155,Tb_ProjectKosten[],MATCH(Tb_ProjectKosten[[#Headers],[Forfat_Percentage]],Tb_ProjectKosten[#Headers],0),0),2),""),U1155 &lt;=0,0),"")</f>
        <v/>
      </c>
      <c r="X1155" s="4" t="str" cm="1">
        <f t="array" ref="X1155">IFERROR(_xlfn.IFS(OR(F1155="",LEFT(Methode_Keuze,4)="Geen"),"",AND(V1155&lt;&gt;"",F1155&lt;&gt;"Arbeidskosten"),ROUND(V1155*VLOOKUP(F1155,Tb_ProjectKosten[],MATCH(Tb_ProjectKosten[[#Headers],[Forfat_Percentage]],Tb_ProjectKosten[#Headers],0),0),2),AND(F1155="Arbeidskosten",G1155&lt;&gt;""),IFERROR(ROUND(V1155*VLOOKUP(G1155,Tb_KostenTypen[],3,0)*VLOOKUP(F1155,Tb_ProjectKosten[],MATCH(Tb_ProjectKosten[[#Headers],[Forfat_Percentage]],Tb_ProjectKosten[#Headers],0),0),2),""),V1155 &lt;=0,0),"")</f>
        <v/>
      </c>
      <c r="Y1155" s="262"/>
      <c r="Z1155" s="49"/>
      <c r="AA1155" s="37" t="str" cm="1">
        <f t="array" ref="AA1155">IFERROR(IF(INDEX(SubsidieTabel!$Q$1:$T$9,MATCH($F1155,SubsidieTabel!$Q$1:$Q$9,0),IFERROR(MATCH(Methode_Keuze,SubsidieTabel!$Q$1:$T$1,0),2))&lt;&gt;1=TRUE,"ja",""),"")</f>
        <v/>
      </c>
    </row>
    <row r="1156" spans="1:27" ht="15" customHeight="1" x14ac:dyDescent="0.25">
      <c r="A1156" s="87"/>
      <c r="B1156" s="219" t="str">
        <f>IF(A1156&lt;&gt;"",_xlfn.MAXIFS($B$1:B1155,$A$1:A1155,A1156)+1,"")</f>
        <v/>
      </c>
      <c r="C1156" s="50"/>
      <c r="D1156" s="50"/>
      <c r="E1156" s="50"/>
      <c r="F1156" s="50"/>
      <c r="G1156" s="283"/>
      <c r="H1156" s="296"/>
      <c r="I1156" s="295"/>
      <c r="J1156" s="295"/>
      <c r="K1156" s="202"/>
      <c r="L1156" s="202"/>
      <c r="M1156" s="91" t="str">
        <f>IFERROR(VLOOKUP(H1156,Lijsten!$H$1:$I$100,2,0),"")</f>
        <v/>
      </c>
      <c r="N1156" s="91" t="str" cm="1">
        <f t="array" ref="N1156">IFERROR(_xlfn.IFS(AND(LEFT(F1156,6)="Arbeid",RIGHT(F1156,3)&lt;&gt;"IKS"),IFERROR(VLOOKUP($G1156,Tb_KostenTypen[],2,0),"tarief"),RIGHT(F1156,3)="IKS","Uurtarief",LEFT(F1156,6)="Arbeid","Uurtarief",AND(LEFT(F1156,8)="Bijdrage",RIGHT(F1156,15)="(vrijwilligers)"),"Vast tarief"),"")</f>
        <v/>
      </c>
      <c r="O1156" s="92"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tarief",IF(LEFT(F1156,8)="Bijdrage",VLOOKUP($F1156,Tb_KostenTypen[],MATCH(Methode_Keuze,Tb_KostenTypen[#Headers],0),0),VLOOKUP($G1156,Lijsten!L:O,4,0))),""),"")</f>
        <v/>
      </c>
      <c r="P1156" s="92"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tarief",IF(LEFT(F1156,8)="Bijdrage",VLOOKUP($F1156,Tb_KostenTypen[],MATCH(Methode_Keuze,Tb_KostenTypen[#Headers],0),0),VLOOKUP($G1156,Lijsten!L:O,4,0))),""),"")</f>
        <v/>
      </c>
      <c r="Q1156" s="50"/>
      <c r="R1156" s="50"/>
      <c r="S1156" s="83"/>
      <c r="T1156" s="51"/>
      <c r="U1156" s="4" t="str" cm="1">
        <f t="array" ref="U1156">IF(AA1156&lt;&gt;"ja",_xlfn.IFNA(_xlfn.IFS(AND(O1156&lt;&gt;"",F1156&lt;&gt;"",RIGHT($N1156,6)="tarief"),O1156*Q1156,S1156&gt;0,IF(F1156&lt;&gt;"",S1156,"")),""),"")</f>
        <v/>
      </c>
      <c r="V1156" s="4" t="str" cm="1">
        <f t="array" ref="V1156">IF(AA1156&lt;&gt;"ja",_xlfn.IFNA(_xlfn.IFS(AND(P1156&lt;&gt;"",R1156&lt;&gt;"",RIGHT($N1156,6)="tarief"),P1156*R1156,T1156&gt;0,T1156),""),"")</f>
        <v/>
      </c>
      <c r="W1156" s="4" t="str" cm="1">
        <f t="array" ref="W1156">IFERROR(_xlfn.IFS(OR(F1156="",LEFT(Methode_Keuze,4)="Geen"),"",AND(U1156&lt;&gt;"",F1156&lt;&gt;"Arbeidskosten"),ROUND(U1156*VLOOKUP(F1156,Tb_ProjectKosten[],MATCH(Tb_ProjectKosten[[#Headers],[Forfat_Percentage]],Tb_ProjectKosten[#Headers],0),0),2),AND(F1156="Arbeidskosten",G1156&lt;&gt;""),IFERROR(ROUND(U1156*VLOOKUP(G1156,Tb_KostenTypen[],3,0)*VLOOKUP(F1156,Tb_ProjectKosten[],MATCH(Tb_ProjectKosten[[#Headers],[Forfat_Percentage]],Tb_ProjectKosten[#Headers],0),0),2),""),U1156 &lt;=0,0),"")</f>
        <v/>
      </c>
      <c r="X1156" s="4" t="str" cm="1">
        <f t="array" ref="X1156">IFERROR(_xlfn.IFS(OR(F1156="",LEFT(Methode_Keuze,4)="Geen"),"",AND(V1156&lt;&gt;"",F1156&lt;&gt;"Arbeidskosten"),ROUND(V1156*VLOOKUP(F1156,Tb_ProjectKosten[],MATCH(Tb_ProjectKosten[[#Headers],[Forfat_Percentage]],Tb_ProjectKosten[#Headers],0),0),2),AND(F1156="Arbeidskosten",G1156&lt;&gt;""),IFERROR(ROUND(V1156*VLOOKUP(G1156,Tb_KostenTypen[],3,0)*VLOOKUP(F1156,Tb_ProjectKosten[],MATCH(Tb_ProjectKosten[[#Headers],[Forfat_Percentage]],Tb_ProjectKosten[#Headers],0),0),2),""),V1156 &lt;=0,0),"")</f>
        <v/>
      </c>
      <c r="Y1156" s="262"/>
      <c r="Z1156" s="49"/>
      <c r="AA1156" s="37" t="str" cm="1">
        <f t="array" ref="AA1156">IFERROR(IF(INDEX(SubsidieTabel!$Q$1:$T$9,MATCH($F1156,SubsidieTabel!$Q$1:$Q$9,0),IFERROR(MATCH(Methode_Keuze,SubsidieTabel!$Q$1:$T$1,0),2))&lt;&gt;1=TRUE,"ja",""),"")</f>
        <v/>
      </c>
    </row>
    <row r="1157" spans="1:27" ht="15" customHeight="1" x14ac:dyDescent="0.25">
      <c r="A1157" s="87"/>
      <c r="B1157" s="219" t="str">
        <f>IF(A1157&lt;&gt;"",_xlfn.MAXIFS($B$1:B1156,$A$1:A1156,A1157)+1,"")</f>
        <v/>
      </c>
      <c r="C1157" s="50"/>
      <c r="D1157" s="50"/>
      <c r="E1157" s="50"/>
      <c r="F1157" s="50"/>
      <c r="G1157" s="283"/>
      <c r="H1157" s="296"/>
      <c r="I1157" s="295"/>
      <c r="J1157" s="295"/>
      <c r="K1157" s="202"/>
      <c r="L1157" s="202"/>
      <c r="M1157" s="91" t="str">
        <f>IFERROR(VLOOKUP(H1157,Lijsten!$H$1:$I$100,2,0),"")</f>
        <v/>
      </c>
      <c r="N1157" s="91" t="str" cm="1">
        <f t="array" ref="N1157">IFERROR(_xlfn.IFS(AND(LEFT(F1157,6)="Arbeid",RIGHT(F1157,3)&lt;&gt;"IKS"),IFERROR(VLOOKUP($G1157,Tb_KostenTypen[],2,0),"tarief"),RIGHT(F1157,3)="IKS","Uurtarief",LEFT(F1157,6)="Arbeid","Uurtarief",AND(LEFT(F1157,8)="Bijdrage",RIGHT(F1157,15)="(vrijwilligers)"),"Vast tarief"),"")</f>
        <v/>
      </c>
      <c r="O1157" s="92"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tarief",IF(LEFT(F1157,8)="Bijdrage",VLOOKUP($F1157,Tb_KostenTypen[],MATCH(Methode_Keuze,Tb_KostenTypen[#Headers],0),0),VLOOKUP($G1157,Lijsten!L:O,4,0))),""),"")</f>
        <v/>
      </c>
      <c r="P1157" s="92"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tarief",IF(LEFT(F1157,8)="Bijdrage",VLOOKUP($F1157,Tb_KostenTypen[],MATCH(Methode_Keuze,Tb_KostenTypen[#Headers],0),0),VLOOKUP($G1157,Lijsten!L:O,4,0))),""),"")</f>
        <v/>
      </c>
      <c r="Q1157" s="50"/>
      <c r="R1157" s="50"/>
      <c r="S1157" s="83"/>
      <c r="T1157" s="51"/>
      <c r="U1157" s="4" t="str" cm="1">
        <f t="array" ref="U1157">IF(AA1157&lt;&gt;"ja",_xlfn.IFNA(_xlfn.IFS(AND(O1157&lt;&gt;"",F1157&lt;&gt;"",RIGHT($N1157,6)="tarief"),O1157*Q1157,S1157&gt;0,IF(F1157&lt;&gt;"",S1157,"")),""),"")</f>
        <v/>
      </c>
      <c r="V1157" s="4" t="str" cm="1">
        <f t="array" ref="V1157">IF(AA1157&lt;&gt;"ja",_xlfn.IFNA(_xlfn.IFS(AND(P1157&lt;&gt;"",R1157&lt;&gt;"",RIGHT($N1157,6)="tarief"),P1157*R1157,T1157&gt;0,T1157),""),"")</f>
        <v/>
      </c>
      <c r="W1157" s="4" t="str" cm="1">
        <f t="array" ref="W1157">IFERROR(_xlfn.IFS(OR(F1157="",LEFT(Methode_Keuze,4)="Geen"),"",AND(U1157&lt;&gt;"",F1157&lt;&gt;"Arbeidskosten"),ROUND(U1157*VLOOKUP(F1157,Tb_ProjectKosten[],MATCH(Tb_ProjectKosten[[#Headers],[Forfat_Percentage]],Tb_ProjectKosten[#Headers],0),0),2),AND(F1157="Arbeidskosten",G1157&lt;&gt;""),IFERROR(ROUND(U1157*VLOOKUP(G1157,Tb_KostenTypen[],3,0)*VLOOKUP(F1157,Tb_ProjectKosten[],MATCH(Tb_ProjectKosten[[#Headers],[Forfat_Percentage]],Tb_ProjectKosten[#Headers],0),0),2),""),U1157 &lt;=0,0),"")</f>
        <v/>
      </c>
      <c r="X1157" s="4" t="str" cm="1">
        <f t="array" ref="X1157">IFERROR(_xlfn.IFS(OR(F1157="",LEFT(Methode_Keuze,4)="Geen"),"",AND(V1157&lt;&gt;"",F1157&lt;&gt;"Arbeidskosten"),ROUND(V1157*VLOOKUP(F1157,Tb_ProjectKosten[],MATCH(Tb_ProjectKosten[[#Headers],[Forfat_Percentage]],Tb_ProjectKosten[#Headers],0),0),2),AND(F1157="Arbeidskosten",G1157&lt;&gt;""),IFERROR(ROUND(V1157*VLOOKUP(G1157,Tb_KostenTypen[],3,0)*VLOOKUP(F1157,Tb_ProjectKosten[],MATCH(Tb_ProjectKosten[[#Headers],[Forfat_Percentage]],Tb_ProjectKosten[#Headers],0),0),2),""),V1157 &lt;=0,0),"")</f>
        <v/>
      </c>
      <c r="Y1157" s="262"/>
      <c r="Z1157" s="49"/>
      <c r="AA1157" s="37" t="str" cm="1">
        <f t="array" ref="AA1157">IFERROR(IF(INDEX(SubsidieTabel!$Q$1:$T$9,MATCH($F1157,SubsidieTabel!$Q$1:$Q$9,0),IFERROR(MATCH(Methode_Keuze,SubsidieTabel!$Q$1:$T$1,0),2))&lt;&gt;1=TRUE,"ja",""),"")</f>
        <v/>
      </c>
    </row>
    <row r="1158" spans="1:27" ht="15" customHeight="1" x14ac:dyDescent="0.25">
      <c r="A1158" s="87"/>
      <c r="B1158" s="219" t="str">
        <f>IF(A1158&lt;&gt;"",_xlfn.MAXIFS($B$1:B1157,$A$1:A1157,A1158)+1,"")</f>
        <v/>
      </c>
      <c r="C1158" s="50"/>
      <c r="D1158" s="50"/>
      <c r="E1158" s="50"/>
      <c r="F1158" s="50"/>
      <c r="G1158" s="283"/>
      <c r="H1158" s="296"/>
      <c r="I1158" s="295"/>
      <c r="J1158" s="295"/>
      <c r="K1158" s="202"/>
      <c r="L1158" s="202"/>
      <c r="M1158" s="91" t="str">
        <f>IFERROR(VLOOKUP(H1158,Lijsten!$H$1:$I$100,2,0),"")</f>
        <v/>
      </c>
      <c r="N1158" s="91" t="str" cm="1">
        <f t="array" ref="N1158">IFERROR(_xlfn.IFS(AND(LEFT(F1158,6)="Arbeid",RIGHT(F1158,3)&lt;&gt;"IKS"),IFERROR(VLOOKUP($G1158,Tb_KostenTypen[],2,0),"tarief"),RIGHT(F1158,3)="IKS","Uurtarief",LEFT(F1158,6)="Arbeid","Uurtarief",AND(LEFT(F1158,8)="Bijdrage",RIGHT(F1158,15)="(vrijwilligers)"),"Vast tarief"),"")</f>
        <v/>
      </c>
      <c r="O1158" s="92"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tarief",IF(LEFT(F1158,8)="Bijdrage",VLOOKUP($F1158,Tb_KostenTypen[],MATCH(Methode_Keuze,Tb_KostenTypen[#Headers],0),0),VLOOKUP($G1158,Lijsten!L:O,4,0))),""),"")</f>
        <v/>
      </c>
      <c r="P1158" s="92"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tarief",IF(LEFT(F1158,8)="Bijdrage",VLOOKUP($F1158,Tb_KostenTypen[],MATCH(Methode_Keuze,Tb_KostenTypen[#Headers],0),0),VLOOKUP($G1158,Lijsten!L:O,4,0))),""),"")</f>
        <v/>
      </c>
      <c r="Q1158" s="50"/>
      <c r="R1158" s="50"/>
      <c r="S1158" s="83"/>
      <c r="T1158" s="51"/>
      <c r="U1158" s="4" t="str" cm="1">
        <f t="array" ref="U1158">IF(AA1158&lt;&gt;"ja",_xlfn.IFNA(_xlfn.IFS(AND(O1158&lt;&gt;"",F1158&lt;&gt;"",RIGHT($N1158,6)="tarief"),O1158*Q1158,S1158&gt;0,IF(F1158&lt;&gt;"",S1158,"")),""),"")</f>
        <v/>
      </c>
      <c r="V1158" s="4" t="str" cm="1">
        <f t="array" ref="V1158">IF(AA1158&lt;&gt;"ja",_xlfn.IFNA(_xlfn.IFS(AND(P1158&lt;&gt;"",R1158&lt;&gt;"",RIGHT($N1158,6)="tarief"),P1158*R1158,T1158&gt;0,T1158),""),"")</f>
        <v/>
      </c>
      <c r="W1158" s="4" t="str" cm="1">
        <f t="array" ref="W1158">IFERROR(_xlfn.IFS(OR(F1158="",LEFT(Methode_Keuze,4)="Geen"),"",AND(U1158&lt;&gt;"",F1158&lt;&gt;"Arbeidskosten"),ROUND(U1158*VLOOKUP(F1158,Tb_ProjectKosten[],MATCH(Tb_ProjectKosten[[#Headers],[Forfat_Percentage]],Tb_ProjectKosten[#Headers],0),0),2),AND(F1158="Arbeidskosten",G1158&lt;&gt;""),IFERROR(ROUND(U1158*VLOOKUP(G1158,Tb_KostenTypen[],3,0)*VLOOKUP(F1158,Tb_ProjectKosten[],MATCH(Tb_ProjectKosten[[#Headers],[Forfat_Percentage]],Tb_ProjectKosten[#Headers],0),0),2),""),U1158 &lt;=0,0),"")</f>
        <v/>
      </c>
      <c r="X1158" s="4" t="str" cm="1">
        <f t="array" ref="X1158">IFERROR(_xlfn.IFS(OR(F1158="",LEFT(Methode_Keuze,4)="Geen"),"",AND(V1158&lt;&gt;"",F1158&lt;&gt;"Arbeidskosten"),ROUND(V1158*VLOOKUP(F1158,Tb_ProjectKosten[],MATCH(Tb_ProjectKosten[[#Headers],[Forfat_Percentage]],Tb_ProjectKosten[#Headers],0),0),2),AND(F1158="Arbeidskosten",G1158&lt;&gt;""),IFERROR(ROUND(V1158*VLOOKUP(G1158,Tb_KostenTypen[],3,0)*VLOOKUP(F1158,Tb_ProjectKosten[],MATCH(Tb_ProjectKosten[[#Headers],[Forfat_Percentage]],Tb_ProjectKosten[#Headers],0),0),2),""),V1158 &lt;=0,0),"")</f>
        <v/>
      </c>
      <c r="Y1158" s="262"/>
      <c r="Z1158" s="49"/>
      <c r="AA1158" s="37" t="str" cm="1">
        <f t="array" ref="AA1158">IFERROR(IF(INDEX(SubsidieTabel!$Q$1:$T$9,MATCH($F1158,SubsidieTabel!$Q$1:$Q$9,0),IFERROR(MATCH(Methode_Keuze,SubsidieTabel!$Q$1:$T$1,0),2))&lt;&gt;1=TRUE,"ja",""),"")</f>
        <v/>
      </c>
    </row>
    <row r="1159" spans="1:27" ht="15" customHeight="1" x14ac:dyDescent="0.25">
      <c r="A1159" s="87"/>
      <c r="B1159" s="219" t="str">
        <f>IF(A1159&lt;&gt;"",_xlfn.MAXIFS($B$1:B1158,$A$1:A1158,A1159)+1,"")</f>
        <v/>
      </c>
      <c r="C1159" s="50"/>
      <c r="D1159" s="50"/>
      <c r="E1159" s="50"/>
      <c r="F1159" s="50"/>
      <c r="G1159" s="283"/>
      <c r="H1159" s="296"/>
      <c r="I1159" s="295"/>
      <c r="J1159" s="295"/>
      <c r="K1159" s="202"/>
      <c r="L1159" s="202"/>
      <c r="M1159" s="91" t="str">
        <f>IFERROR(VLOOKUP(H1159,Lijsten!$H$1:$I$100,2,0),"")</f>
        <v/>
      </c>
      <c r="N1159" s="91" t="str" cm="1">
        <f t="array" ref="N1159">IFERROR(_xlfn.IFS(AND(LEFT(F1159,6)="Arbeid",RIGHT(F1159,3)&lt;&gt;"IKS"),IFERROR(VLOOKUP($G1159,Tb_KostenTypen[],2,0),"tarief"),RIGHT(F1159,3)="IKS","Uurtarief",LEFT(F1159,6)="Arbeid","Uurtarief",AND(LEFT(F1159,8)="Bijdrage",RIGHT(F1159,15)="(vrijwilligers)"),"Vast tarief"),"")</f>
        <v/>
      </c>
      <c r="O1159" s="92"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tarief",IF(LEFT(F1159,8)="Bijdrage",VLOOKUP($F1159,Tb_KostenTypen[],MATCH(Methode_Keuze,Tb_KostenTypen[#Headers],0),0),VLOOKUP($G1159,Lijsten!L:O,4,0))),""),"")</f>
        <v/>
      </c>
      <c r="P1159" s="92"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tarief",IF(LEFT(F1159,8)="Bijdrage",VLOOKUP($F1159,Tb_KostenTypen[],MATCH(Methode_Keuze,Tb_KostenTypen[#Headers],0),0),VLOOKUP($G1159,Lijsten!L:O,4,0))),""),"")</f>
        <v/>
      </c>
      <c r="Q1159" s="50"/>
      <c r="R1159" s="50"/>
      <c r="S1159" s="83"/>
      <c r="T1159" s="51"/>
      <c r="U1159" s="4" t="str" cm="1">
        <f t="array" ref="U1159">IF(AA1159&lt;&gt;"ja",_xlfn.IFNA(_xlfn.IFS(AND(O1159&lt;&gt;"",F1159&lt;&gt;"",RIGHT($N1159,6)="tarief"),O1159*Q1159,S1159&gt;0,IF(F1159&lt;&gt;"",S1159,"")),""),"")</f>
        <v/>
      </c>
      <c r="V1159" s="4" t="str" cm="1">
        <f t="array" ref="V1159">IF(AA1159&lt;&gt;"ja",_xlfn.IFNA(_xlfn.IFS(AND(P1159&lt;&gt;"",R1159&lt;&gt;"",RIGHT($N1159,6)="tarief"),P1159*R1159,T1159&gt;0,T1159),""),"")</f>
        <v/>
      </c>
      <c r="W1159" s="4" t="str" cm="1">
        <f t="array" ref="W1159">IFERROR(_xlfn.IFS(OR(F1159="",LEFT(Methode_Keuze,4)="Geen"),"",AND(U1159&lt;&gt;"",F1159&lt;&gt;"Arbeidskosten"),ROUND(U1159*VLOOKUP(F1159,Tb_ProjectKosten[],MATCH(Tb_ProjectKosten[[#Headers],[Forfat_Percentage]],Tb_ProjectKosten[#Headers],0),0),2),AND(F1159="Arbeidskosten",G1159&lt;&gt;""),IFERROR(ROUND(U1159*VLOOKUP(G1159,Tb_KostenTypen[],3,0)*VLOOKUP(F1159,Tb_ProjectKosten[],MATCH(Tb_ProjectKosten[[#Headers],[Forfat_Percentage]],Tb_ProjectKosten[#Headers],0),0),2),""),U1159 &lt;=0,0),"")</f>
        <v/>
      </c>
      <c r="X1159" s="4" t="str" cm="1">
        <f t="array" ref="X1159">IFERROR(_xlfn.IFS(OR(F1159="",LEFT(Methode_Keuze,4)="Geen"),"",AND(V1159&lt;&gt;"",F1159&lt;&gt;"Arbeidskosten"),ROUND(V1159*VLOOKUP(F1159,Tb_ProjectKosten[],MATCH(Tb_ProjectKosten[[#Headers],[Forfat_Percentage]],Tb_ProjectKosten[#Headers],0),0),2),AND(F1159="Arbeidskosten",G1159&lt;&gt;""),IFERROR(ROUND(V1159*VLOOKUP(G1159,Tb_KostenTypen[],3,0)*VLOOKUP(F1159,Tb_ProjectKosten[],MATCH(Tb_ProjectKosten[[#Headers],[Forfat_Percentage]],Tb_ProjectKosten[#Headers],0),0),2),""),V1159 &lt;=0,0),"")</f>
        <v/>
      </c>
      <c r="Y1159" s="262"/>
      <c r="Z1159" s="49"/>
      <c r="AA1159" s="37" t="str" cm="1">
        <f t="array" ref="AA1159">IFERROR(IF(INDEX(SubsidieTabel!$Q$1:$T$9,MATCH($F1159,SubsidieTabel!$Q$1:$Q$9,0),IFERROR(MATCH(Methode_Keuze,SubsidieTabel!$Q$1:$T$1,0),2))&lt;&gt;1=TRUE,"ja",""),"")</f>
        <v/>
      </c>
    </row>
    <row r="1160" spans="1:27" ht="15" customHeight="1" x14ac:dyDescent="0.25">
      <c r="A1160" s="87"/>
      <c r="B1160" s="219" t="str">
        <f>IF(A1160&lt;&gt;"",_xlfn.MAXIFS($B$1:B1159,$A$1:A1159,A1160)+1,"")</f>
        <v/>
      </c>
      <c r="C1160" s="50"/>
      <c r="D1160" s="50"/>
      <c r="E1160" s="50"/>
      <c r="F1160" s="50"/>
      <c r="G1160" s="283"/>
      <c r="H1160" s="296"/>
      <c r="I1160" s="295"/>
      <c r="J1160" s="295"/>
      <c r="K1160" s="202"/>
      <c r="L1160" s="202"/>
      <c r="M1160" s="91" t="str">
        <f>IFERROR(VLOOKUP(H1160,Lijsten!$H$1:$I$100,2,0),"")</f>
        <v/>
      </c>
      <c r="N1160" s="91" t="str" cm="1">
        <f t="array" ref="N1160">IFERROR(_xlfn.IFS(AND(LEFT(F1160,6)="Arbeid",RIGHT(F1160,3)&lt;&gt;"IKS"),IFERROR(VLOOKUP($G1160,Tb_KostenTypen[],2,0),"tarief"),RIGHT(F1160,3)="IKS","Uurtarief",LEFT(F1160,6)="Arbeid","Uurtarief",AND(LEFT(F1160,8)="Bijdrage",RIGHT(F1160,15)="(vrijwilligers)"),"Vast tarief"),"")</f>
        <v/>
      </c>
      <c r="O1160" s="92"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tarief",IF(LEFT(F1160,8)="Bijdrage",VLOOKUP($F1160,Tb_KostenTypen[],MATCH(Methode_Keuze,Tb_KostenTypen[#Headers],0),0),VLOOKUP($G1160,Lijsten!L:O,4,0))),""),"")</f>
        <v/>
      </c>
      <c r="P1160" s="92"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tarief",IF(LEFT(F1160,8)="Bijdrage",VLOOKUP($F1160,Tb_KostenTypen[],MATCH(Methode_Keuze,Tb_KostenTypen[#Headers],0),0),VLOOKUP($G1160,Lijsten!L:O,4,0))),""),"")</f>
        <v/>
      </c>
      <c r="Q1160" s="50"/>
      <c r="R1160" s="50"/>
      <c r="S1160" s="83"/>
      <c r="T1160" s="51"/>
      <c r="U1160" s="4" t="str" cm="1">
        <f t="array" ref="U1160">IF(AA1160&lt;&gt;"ja",_xlfn.IFNA(_xlfn.IFS(AND(O1160&lt;&gt;"",F1160&lt;&gt;"",RIGHT($N1160,6)="tarief"),O1160*Q1160,S1160&gt;0,IF(F1160&lt;&gt;"",S1160,"")),""),"")</f>
        <v/>
      </c>
      <c r="V1160" s="4" t="str" cm="1">
        <f t="array" ref="V1160">IF(AA1160&lt;&gt;"ja",_xlfn.IFNA(_xlfn.IFS(AND(P1160&lt;&gt;"",R1160&lt;&gt;"",RIGHT($N1160,6)="tarief"),P1160*R1160,T1160&gt;0,T1160),""),"")</f>
        <v/>
      </c>
      <c r="W1160" s="4" t="str" cm="1">
        <f t="array" ref="W1160">IFERROR(_xlfn.IFS(OR(F1160="",LEFT(Methode_Keuze,4)="Geen"),"",AND(U1160&lt;&gt;"",F1160&lt;&gt;"Arbeidskosten"),ROUND(U1160*VLOOKUP(F1160,Tb_ProjectKosten[],MATCH(Tb_ProjectKosten[[#Headers],[Forfat_Percentage]],Tb_ProjectKosten[#Headers],0),0),2),AND(F1160="Arbeidskosten",G1160&lt;&gt;""),IFERROR(ROUND(U1160*VLOOKUP(G1160,Tb_KostenTypen[],3,0)*VLOOKUP(F1160,Tb_ProjectKosten[],MATCH(Tb_ProjectKosten[[#Headers],[Forfat_Percentage]],Tb_ProjectKosten[#Headers],0),0),2),""),U1160 &lt;=0,0),"")</f>
        <v/>
      </c>
      <c r="X1160" s="4" t="str" cm="1">
        <f t="array" ref="X1160">IFERROR(_xlfn.IFS(OR(F1160="",LEFT(Methode_Keuze,4)="Geen"),"",AND(V1160&lt;&gt;"",F1160&lt;&gt;"Arbeidskosten"),ROUND(V1160*VLOOKUP(F1160,Tb_ProjectKosten[],MATCH(Tb_ProjectKosten[[#Headers],[Forfat_Percentage]],Tb_ProjectKosten[#Headers],0),0),2),AND(F1160="Arbeidskosten",G1160&lt;&gt;""),IFERROR(ROUND(V1160*VLOOKUP(G1160,Tb_KostenTypen[],3,0)*VLOOKUP(F1160,Tb_ProjectKosten[],MATCH(Tb_ProjectKosten[[#Headers],[Forfat_Percentage]],Tb_ProjectKosten[#Headers],0),0),2),""),V1160 &lt;=0,0),"")</f>
        <v/>
      </c>
      <c r="Y1160" s="262"/>
      <c r="Z1160" s="49"/>
      <c r="AA1160" s="37" t="str" cm="1">
        <f t="array" ref="AA1160">IFERROR(IF(INDEX(SubsidieTabel!$Q$1:$T$9,MATCH($F1160,SubsidieTabel!$Q$1:$Q$9,0),IFERROR(MATCH(Methode_Keuze,SubsidieTabel!$Q$1:$T$1,0),2))&lt;&gt;1=TRUE,"ja",""),"")</f>
        <v/>
      </c>
    </row>
    <row r="1161" spans="1:27" ht="15" customHeight="1" x14ac:dyDescent="0.25">
      <c r="A1161" s="87"/>
      <c r="B1161" s="219" t="str">
        <f>IF(A1161&lt;&gt;"",_xlfn.MAXIFS($B$1:B1160,$A$1:A1160,A1161)+1,"")</f>
        <v/>
      </c>
      <c r="C1161" s="50"/>
      <c r="D1161" s="50"/>
      <c r="E1161" s="50"/>
      <c r="F1161" s="50"/>
      <c r="G1161" s="283"/>
      <c r="H1161" s="296"/>
      <c r="I1161" s="295"/>
      <c r="J1161" s="295"/>
      <c r="K1161" s="202"/>
      <c r="L1161" s="202"/>
      <c r="M1161" s="91" t="str">
        <f>IFERROR(VLOOKUP(H1161,Lijsten!$H$1:$I$100,2,0),"")</f>
        <v/>
      </c>
      <c r="N1161" s="91" t="str" cm="1">
        <f t="array" ref="N1161">IFERROR(_xlfn.IFS(AND(LEFT(F1161,6)="Arbeid",RIGHT(F1161,3)&lt;&gt;"IKS"),IFERROR(VLOOKUP($G1161,Tb_KostenTypen[],2,0),"tarief"),RIGHT(F1161,3)="IKS","Uurtarief",LEFT(F1161,6)="Arbeid","Uurtarief",AND(LEFT(F1161,8)="Bijdrage",RIGHT(F1161,15)="(vrijwilligers)"),"Vast tarief"),"")</f>
        <v/>
      </c>
      <c r="O1161" s="92"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tarief",IF(LEFT(F1161,8)="Bijdrage",VLOOKUP($F1161,Tb_KostenTypen[],MATCH(Methode_Keuze,Tb_KostenTypen[#Headers],0),0),VLOOKUP($G1161,Lijsten!L:O,4,0))),""),"")</f>
        <v/>
      </c>
      <c r="P1161" s="92"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tarief",IF(LEFT(F1161,8)="Bijdrage",VLOOKUP($F1161,Tb_KostenTypen[],MATCH(Methode_Keuze,Tb_KostenTypen[#Headers],0),0),VLOOKUP($G1161,Lijsten!L:O,4,0))),""),"")</f>
        <v/>
      </c>
      <c r="Q1161" s="50"/>
      <c r="R1161" s="50"/>
      <c r="S1161" s="83"/>
      <c r="T1161" s="51"/>
      <c r="U1161" s="4" t="str" cm="1">
        <f t="array" ref="U1161">IF(AA1161&lt;&gt;"ja",_xlfn.IFNA(_xlfn.IFS(AND(O1161&lt;&gt;"",F1161&lt;&gt;"",RIGHT($N1161,6)="tarief"),O1161*Q1161,S1161&gt;0,IF(F1161&lt;&gt;"",S1161,"")),""),"")</f>
        <v/>
      </c>
      <c r="V1161" s="4" t="str" cm="1">
        <f t="array" ref="V1161">IF(AA1161&lt;&gt;"ja",_xlfn.IFNA(_xlfn.IFS(AND(P1161&lt;&gt;"",R1161&lt;&gt;"",RIGHT($N1161,6)="tarief"),P1161*R1161,T1161&gt;0,T1161),""),"")</f>
        <v/>
      </c>
      <c r="W1161" s="4" t="str" cm="1">
        <f t="array" ref="W1161">IFERROR(_xlfn.IFS(OR(F1161="",LEFT(Methode_Keuze,4)="Geen"),"",AND(U1161&lt;&gt;"",F1161&lt;&gt;"Arbeidskosten"),ROUND(U1161*VLOOKUP(F1161,Tb_ProjectKosten[],MATCH(Tb_ProjectKosten[[#Headers],[Forfat_Percentage]],Tb_ProjectKosten[#Headers],0),0),2),AND(F1161="Arbeidskosten",G1161&lt;&gt;""),IFERROR(ROUND(U1161*VLOOKUP(G1161,Tb_KostenTypen[],3,0)*VLOOKUP(F1161,Tb_ProjectKosten[],MATCH(Tb_ProjectKosten[[#Headers],[Forfat_Percentage]],Tb_ProjectKosten[#Headers],0),0),2),""),U1161 &lt;=0,0),"")</f>
        <v/>
      </c>
      <c r="X1161" s="4" t="str" cm="1">
        <f t="array" ref="X1161">IFERROR(_xlfn.IFS(OR(F1161="",LEFT(Methode_Keuze,4)="Geen"),"",AND(V1161&lt;&gt;"",F1161&lt;&gt;"Arbeidskosten"),ROUND(V1161*VLOOKUP(F1161,Tb_ProjectKosten[],MATCH(Tb_ProjectKosten[[#Headers],[Forfat_Percentage]],Tb_ProjectKosten[#Headers],0),0),2),AND(F1161="Arbeidskosten",G1161&lt;&gt;""),IFERROR(ROUND(V1161*VLOOKUP(G1161,Tb_KostenTypen[],3,0)*VLOOKUP(F1161,Tb_ProjectKosten[],MATCH(Tb_ProjectKosten[[#Headers],[Forfat_Percentage]],Tb_ProjectKosten[#Headers],0),0),2),""),V1161 &lt;=0,0),"")</f>
        <v/>
      </c>
      <c r="Y1161" s="262"/>
      <c r="Z1161" s="49"/>
      <c r="AA1161" s="37" t="str" cm="1">
        <f t="array" ref="AA1161">IFERROR(IF(INDEX(SubsidieTabel!$Q$1:$T$9,MATCH($F1161,SubsidieTabel!$Q$1:$Q$9,0),IFERROR(MATCH(Methode_Keuze,SubsidieTabel!$Q$1:$T$1,0),2))&lt;&gt;1=TRUE,"ja",""),"")</f>
        <v/>
      </c>
    </row>
    <row r="1162" spans="1:27" ht="15" customHeight="1" x14ac:dyDescent="0.25">
      <c r="A1162" s="87"/>
      <c r="B1162" s="219" t="str">
        <f>IF(A1162&lt;&gt;"",_xlfn.MAXIFS($B$1:B1161,$A$1:A1161,A1162)+1,"")</f>
        <v/>
      </c>
      <c r="C1162" s="50"/>
      <c r="D1162" s="50"/>
      <c r="E1162" s="50"/>
      <c r="F1162" s="50"/>
      <c r="G1162" s="283"/>
      <c r="H1162" s="296"/>
      <c r="I1162" s="295"/>
      <c r="J1162" s="295"/>
      <c r="K1162" s="202"/>
      <c r="L1162" s="202"/>
      <c r="M1162" s="91" t="str">
        <f>IFERROR(VLOOKUP(H1162,Lijsten!$H$1:$I$100,2,0),"")</f>
        <v/>
      </c>
      <c r="N1162" s="91" t="str" cm="1">
        <f t="array" ref="N1162">IFERROR(_xlfn.IFS(AND(LEFT(F1162,6)="Arbeid",RIGHT(F1162,3)&lt;&gt;"IKS"),IFERROR(VLOOKUP($G1162,Tb_KostenTypen[],2,0),"tarief"),RIGHT(F1162,3)="IKS","Uurtarief",LEFT(F1162,6)="Arbeid","Uurtarief",AND(LEFT(F1162,8)="Bijdrage",RIGHT(F1162,15)="(vrijwilligers)"),"Vast tarief"),"")</f>
        <v/>
      </c>
      <c r="O1162" s="92"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tarief",IF(LEFT(F1162,8)="Bijdrage",VLOOKUP($F1162,Tb_KostenTypen[],MATCH(Methode_Keuze,Tb_KostenTypen[#Headers],0),0),VLOOKUP($G1162,Lijsten!L:O,4,0))),""),"")</f>
        <v/>
      </c>
      <c r="P1162" s="92"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tarief",IF(LEFT(F1162,8)="Bijdrage",VLOOKUP($F1162,Tb_KostenTypen[],MATCH(Methode_Keuze,Tb_KostenTypen[#Headers],0),0),VLOOKUP($G1162,Lijsten!L:O,4,0))),""),"")</f>
        <v/>
      </c>
      <c r="Q1162" s="50"/>
      <c r="R1162" s="50"/>
      <c r="S1162" s="83"/>
      <c r="T1162" s="51"/>
      <c r="U1162" s="4" t="str" cm="1">
        <f t="array" ref="U1162">IF(AA1162&lt;&gt;"ja",_xlfn.IFNA(_xlfn.IFS(AND(O1162&lt;&gt;"",F1162&lt;&gt;"",RIGHT($N1162,6)="tarief"),O1162*Q1162,S1162&gt;0,IF(F1162&lt;&gt;"",S1162,"")),""),"")</f>
        <v/>
      </c>
      <c r="V1162" s="4" t="str" cm="1">
        <f t="array" ref="V1162">IF(AA1162&lt;&gt;"ja",_xlfn.IFNA(_xlfn.IFS(AND(P1162&lt;&gt;"",R1162&lt;&gt;"",RIGHT($N1162,6)="tarief"),P1162*R1162,T1162&gt;0,T1162),""),"")</f>
        <v/>
      </c>
      <c r="W1162" s="4" t="str" cm="1">
        <f t="array" ref="W1162">IFERROR(_xlfn.IFS(OR(F1162="",LEFT(Methode_Keuze,4)="Geen"),"",AND(U1162&lt;&gt;"",F1162&lt;&gt;"Arbeidskosten"),ROUND(U1162*VLOOKUP(F1162,Tb_ProjectKosten[],MATCH(Tb_ProjectKosten[[#Headers],[Forfat_Percentage]],Tb_ProjectKosten[#Headers],0),0),2),AND(F1162="Arbeidskosten",G1162&lt;&gt;""),IFERROR(ROUND(U1162*VLOOKUP(G1162,Tb_KostenTypen[],3,0)*VLOOKUP(F1162,Tb_ProjectKosten[],MATCH(Tb_ProjectKosten[[#Headers],[Forfat_Percentage]],Tb_ProjectKosten[#Headers],0),0),2),""),U1162 &lt;=0,0),"")</f>
        <v/>
      </c>
      <c r="X1162" s="4" t="str" cm="1">
        <f t="array" ref="X1162">IFERROR(_xlfn.IFS(OR(F1162="",LEFT(Methode_Keuze,4)="Geen"),"",AND(V1162&lt;&gt;"",F1162&lt;&gt;"Arbeidskosten"),ROUND(V1162*VLOOKUP(F1162,Tb_ProjectKosten[],MATCH(Tb_ProjectKosten[[#Headers],[Forfat_Percentage]],Tb_ProjectKosten[#Headers],0),0),2),AND(F1162="Arbeidskosten",G1162&lt;&gt;""),IFERROR(ROUND(V1162*VLOOKUP(G1162,Tb_KostenTypen[],3,0)*VLOOKUP(F1162,Tb_ProjectKosten[],MATCH(Tb_ProjectKosten[[#Headers],[Forfat_Percentage]],Tb_ProjectKosten[#Headers],0),0),2),""),V1162 &lt;=0,0),"")</f>
        <v/>
      </c>
      <c r="Y1162" s="262"/>
      <c r="Z1162" s="49"/>
      <c r="AA1162" s="37" t="str" cm="1">
        <f t="array" ref="AA1162">IFERROR(IF(INDEX(SubsidieTabel!$Q$1:$T$9,MATCH($F1162,SubsidieTabel!$Q$1:$Q$9,0),IFERROR(MATCH(Methode_Keuze,SubsidieTabel!$Q$1:$T$1,0),2))&lt;&gt;1=TRUE,"ja",""),"")</f>
        <v/>
      </c>
    </row>
    <row r="1163" spans="1:27" ht="15" customHeight="1" x14ac:dyDescent="0.25">
      <c r="A1163" s="87"/>
      <c r="B1163" s="219" t="str">
        <f>IF(A1163&lt;&gt;"",_xlfn.MAXIFS($B$1:B1162,$A$1:A1162,A1163)+1,"")</f>
        <v/>
      </c>
      <c r="C1163" s="50"/>
      <c r="D1163" s="50"/>
      <c r="E1163" s="50"/>
      <c r="F1163" s="50"/>
      <c r="G1163" s="283"/>
      <c r="H1163" s="296"/>
      <c r="I1163" s="295"/>
      <c r="J1163" s="295"/>
      <c r="K1163" s="202"/>
      <c r="L1163" s="202"/>
      <c r="M1163" s="91" t="str">
        <f>IFERROR(VLOOKUP(H1163,Lijsten!$H$1:$I$100,2,0),"")</f>
        <v/>
      </c>
      <c r="N1163" s="91" t="str" cm="1">
        <f t="array" ref="N1163">IFERROR(_xlfn.IFS(AND(LEFT(F1163,6)="Arbeid",RIGHT(F1163,3)&lt;&gt;"IKS"),IFERROR(VLOOKUP($G1163,Tb_KostenTypen[],2,0),"tarief"),RIGHT(F1163,3)="IKS","Uurtarief",LEFT(F1163,6)="Arbeid","Uurtarief",AND(LEFT(F1163,8)="Bijdrage",RIGHT(F1163,15)="(vrijwilligers)"),"Vast tarief"),"")</f>
        <v/>
      </c>
      <c r="O1163" s="92"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tarief",IF(LEFT(F1163,8)="Bijdrage",VLOOKUP($F1163,Tb_KostenTypen[],MATCH(Methode_Keuze,Tb_KostenTypen[#Headers],0),0),VLOOKUP($G1163,Lijsten!L:O,4,0))),""),"")</f>
        <v/>
      </c>
      <c r="P1163" s="92"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tarief",IF(LEFT(F1163,8)="Bijdrage",VLOOKUP($F1163,Tb_KostenTypen[],MATCH(Methode_Keuze,Tb_KostenTypen[#Headers],0),0),VLOOKUP($G1163,Lijsten!L:O,4,0))),""),"")</f>
        <v/>
      </c>
      <c r="Q1163" s="50"/>
      <c r="R1163" s="50"/>
      <c r="S1163" s="83"/>
      <c r="T1163" s="51"/>
      <c r="U1163" s="4" t="str" cm="1">
        <f t="array" ref="U1163">IF(AA1163&lt;&gt;"ja",_xlfn.IFNA(_xlfn.IFS(AND(O1163&lt;&gt;"",F1163&lt;&gt;"",RIGHT($N1163,6)="tarief"),O1163*Q1163,S1163&gt;0,IF(F1163&lt;&gt;"",S1163,"")),""),"")</f>
        <v/>
      </c>
      <c r="V1163" s="4" t="str" cm="1">
        <f t="array" ref="V1163">IF(AA1163&lt;&gt;"ja",_xlfn.IFNA(_xlfn.IFS(AND(P1163&lt;&gt;"",R1163&lt;&gt;"",RIGHT($N1163,6)="tarief"),P1163*R1163,T1163&gt;0,T1163),""),"")</f>
        <v/>
      </c>
      <c r="W1163" s="4" t="str" cm="1">
        <f t="array" ref="W1163">IFERROR(_xlfn.IFS(OR(F1163="",LEFT(Methode_Keuze,4)="Geen"),"",AND(U1163&lt;&gt;"",F1163&lt;&gt;"Arbeidskosten"),ROUND(U1163*VLOOKUP(F1163,Tb_ProjectKosten[],MATCH(Tb_ProjectKosten[[#Headers],[Forfat_Percentage]],Tb_ProjectKosten[#Headers],0),0),2),AND(F1163="Arbeidskosten",G1163&lt;&gt;""),IFERROR(ROUND(U1163*VLOOKUP(G1163,Tb_KostenTypen[],3,0)*VLOOKUP(F1163,Tb_ProjectKosten[],MATCH(Tb_ProjectKosten[[#Headers],[Forfat_Percentage]],Tb_ProjectKosten[#Headers],0),0),2),""),U1163 &lt;=0,0),"")</f>
        <v/>
      </c>
      <c r="X1163" s="4" t="str" cm="1">
        <f t="array" ref="X1163">IFERROR(_xlfn.IFS(OR(F1163="",LEFT(Methode_Keuze,4)="Geen"),"",AND(V1163&lt;&gt;"",F1163&lt;&gt;"Arbeidskosten"),ROUND(V1163*VLOOKUP(F1163,Tb_ProjectKosten[],MATCH(Tb_ProjectKosten[[#Headers],[Forfat_Percentage]],Tb_ProjectKosten[#Headers],0),0),2),AND(F1163="Arbeidskosten",G1163&lt;&gt;""),IFERROR(ROUND(V1163*VLOOKUP(G1163,Tb_KostenTypen[],3,0)*VLOOKUP(F1163,Tb_ProjectKosten[],MATCH(Tb_ProjectKosten[[#Headers],[Forfat_Percentage]],Tb_ProjectKosten[#Headers],0),0),2),""),V1163 &lt;=0,0),"")</f>
        <v/>
      </c>
      <c r="Y1163" s="262"/>
      <c r="Z1163" s="49"/>
      <c r="AA1163" s="37" t="str" cm="1">
        <f t="array" ref="AA1163">IFERROR(IF(INDEX(SubsidieTabel!$Q$1:$T$9,MATCH($F1163,SubsidieTabel!$Q$1:$Q$9,0),IFERROR(MATCH(Methode_Keuze,SubsidieTabel!$Q$1:$T$1,0),2))&lt;&gt;1=TRUE,"ja",""),"")</f>
        <v/>
      </c>
    </row>
    <row r="1164" spans="1:27" ht="15" customHeight="1" x14ac:dyDescent="0.25">
      <c r="A1164" s="87"/>
      <c r="B1164" s="219" t="str">
        <f>IF(A1164&lt;&gt;"",_xlfn.MAXIFS($B$1:B1163,$A$1:A1163,A1164)+1,"")</f>
        <v/>
      </c>
      <c r="C1164" s="50"/>
      <c r="D1164" s="50"/>
      <c r="E1164" s="50"/>
      <c r="F1164" s="50"/>
      <c r="G1164" s="283"/>
      <c r="H1164" s="296"/>
      <c r="I1164" s="295"/>
      <c r="J1164" s="295"/>
      <c r="K1164" s="202"/>
      <c r="L1164" s="202"/>
      <c r="M1164" s="91" t="str">
        <f>IFERROR(VLOOKUP(H1164,Lijsten!$H$1:$I$100,2,0),"")</f>
        <v/>
      </c>
      <c r="N1164" s="91" t="str" cm="1">
        <f t="array" ref="N1164">IFERROR(_xlfn.IFS(AND(LEFT(F1164,6)="Arbeid",RIGHT(F1164,3)&lt;&gt;"IKS"),IFERROR(VLOOKUP($G1164,Tb_KostenTypen[],2,0),"tarief"),RIGHT(F1164,3)="IKS","Uurtarief",LEFT(F1164,6)="Arbeid","Uurtarief",AND(LEFT(F1164,8)="Bijdrage",RIGHT(F1164,15)="(vrijwilligers)"),"Vast tarief"),"")</f>
        <v/>
      </c>
      <c r="O1164" s="92"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tarief",IF(LEFT(F1164,8)="Bijdrage",VLOOKUP($F1164,Tb_KostenTypen[],MATCH(Methode_Keuze,Tb_KostenTypen[#Headers],0),0),VLOOKUP($G1164,Lijsten!L:O,4,0))),""),"")</f>
        <v/>
      </c>
      <c r="P1164" s="92"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tarief",IF(LEFT(F1164,8)="Bijdrage",VLOOKUP($F1164,Tb_KostenTypen[],MATCH(Methode_Keuze,Tb_KostenTypen[#Headers],0),0),VLOOKUP($G1164,Lijsten!L:O,4,0))),""),"")</f>
        <v/>
      </c>
      <c r="Q1164" s="50"/>
      <c r="R1164" s="50"/>
      <c r="S1164" s="83"/>
      <c r="T1164" s="51"/>
      <c r="U1164" s="4" t="str" cm="1">
        <f t="array" ref="U1164">IF(AA1164&lt;&gt;"ja",_xlfn.IFNA(_xlfn.IFS(AND(O1164&lt;&gt;"",F1164&lt;&gt;"",RIGHT($N1164,6)="tarief"),O1164*Q1164,S1164&gt;0,IF(F1164&lt;&gt;"",S1164,"")),""),"")</f>
        <v/>
      </c>
      <c r="V1164" s="4" t="str" cm="1">
        <f t="array" ref="V1164">IF(AA1164&lt;&gt;"ja",_xlfn.IFNA(_xlfn.IFS(AND(P1164&lt;&gt;"",R1164&lt;&gt;"",RIGHT($N1164,6)="tarief"),P1164*R1164,T1164&gt;0,T1164),""),"")</f>
        <v/>
      </c>
      <c r="W1164" s="4" t="str" cm="1">
        <f t="array" ref="W1164">IFERROR(_xlfn.IFS(OR(F1164="",LEFT(Methode_Keuze,4)="Geen"),"",AND(U1164&lt;&gt;"",F1164&lt;&gt;"Arbeidskosten"),ROUND(U1164*VLOOKUP(F1164,Tb_ProjectKosten[],MATCH(Tb_ProjectKosten[[#Headers],[Forfat_Percentage]],Tb_ProjectKosten[#Headers],0),0),2),AND(F1164="Arbeidskosten",G1164&lt;&gt;""),IFERROR(ROUND(U1164*VLOOKUP(G1164,Tb_KostenTypen[],3,0)*VLOOKUP(F1164,Tb_ProjectKosten[],MATCH(Tb_ProjectKosten[[#Headers],[Forfat_Percentage]],Tb_ProjectKosten[#Headers],0),0),2),""),U1164 &lt;=0,0),"")</f>
        <v/>
      </c>
      <c r="X1164" s="4" t="str" cm="1">
        <f t="array" ref="X1164">IFERROR(_xlfn.IFS(OR(F1164="",LEFT(Methode_Keuze,4)="Geen"),"",AND(V1164&lt;&gt;"",F1164&lt;&gt;"Arbeidskosten"),ROUND(V1164*VLOOKUP(F1164,Tb_ProjectKosten[],MATCH(Tb_ProjectKosten[[#Headers],[Forfat_Percentage]],Tb_ProjectKosten[#Headers],0),0),2),AND(F1164="Arbeidskosten",G1164&lt;&gt;""),IFERROR(ROUND(V1164*VLOOKUP(G1164,Tb_KostenTypen[],3,0)*VLOOKUP(F1164,Tb_ProjectKosten[],MATCH(Tb_ProjectKosten[[#Headers],[Forfat_Percentage]],Tb_ProjectKosten[#Headers],0),0),2),""),V1164 &lt;=0,0),"")</f>
        <v/>
      </c>
      <c r="Y1164" s="262"/>
      <c r="Z1164" s="49"/>
      <c r="AA1164" s="37" t="str" cm="1">
        <f t="array" ref="AA1164">IFERROR(IF(INDEX(SubsidieTabel!$Q$1:$T$9,MATCH($F1164,SubsidieTabel!$Q$1:$Q$9,0),IFERROR(MATCH(Methode_Keuze,SubsidieTabel!$Q$1:$T$1,0),2))&lt;&gt;1=TRUE,"ja",""),"")</f>
        <v/>
      </c>
    </row>
    <row r="1165" spans="1:27" ht="15" customHeight="1" x14ac:dyDescent="0.25">
      <c r="A1165" s="87"/>
      <c r="B1165" s="219" t="str">
        <f>IF(A1165&lt;&gt;"",_xlfn.MAXIFS($B$1:B1164,$A$1:A1164,A1165)+1,"")</f>
        <v/>
      </c>
      <c r="C1165" s="50"/>
      <c r="D1165" s="50"/>
      <c r="E1165" s="50"/>
      <c r="F1165" s="50"/>
      <c r="G1165" s="283"/>
      <c r="H1165" s="296"/>
      <c r="I1165" s="295"/>
      <c r="J1165" s="295"/>
      <c r="K1165" s="202"/>
      <c r="L1165" s="202"/>
      <c r="M1165" s="91" t="str">
        <f>IFERROR(VLOOKUP(H1165,Lijsten!$H$1:$I$100,2,0),"")</f>
        <v/>
      </c>
      <c r="N1165" s="91" t="str" cm="1">
        <f t="array" ref="N1165">IFERROR(_xlfn.IFS(AND(LEFT(F1165,6)="Arbeid",RIGHT(F1165,3)&lt;&gt;"IKS"),IFERROR(VLOOKUP($G1165,Tb_KostenTypen[],2,0),"tarief"),RIGHT(F1165,3)="IKS","Uurtarief",LEFT(F1165,6)="Arbeid","Uurtarief",AND(LEFT(F1165,8)="Bijdrage",RIGHT(F1165,15)="(vrijwilligers)"),"Vast tarief"),"")</f>
        <v/>
      </c>
      <c r="O1165" s="92"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tarief",IF(LEFT(F1165,8)="Bijdrage",VLOOKUP($F1165,Tb_KostenTypen[],MATCH(Methode_Keuze,Tb_KostenTypen[#Headers],0),0),VLOOKUP($G1165,Lijsten!L:O,4,0))),""),"")</f>
        <v/>
      </c>
      <c r="P1165" s="92"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tarief",IF(LEFT(F1165,8)="Bijdrage",VLOOKUP($F1165,Tb_KostenTypen[],MATCH(Methode_Keuze,Tb_KostenTypen[#Headers],0),0),VLOOKUP($G1165,Lijsten!L:O,4,0))),""),"")</f>
        <v/>
      </c>
      <c r="Q1165" s="50"/>
      <c r="R1165" s="50"/>
      <c r="S1165" s="83"/>
      <c r="T1165" s="51"/>
      <c r="U1165" s="4" t="str" cm="1">
        <f t="array" ref="U1165">IF(AA1165&lt;&gt;"ja",_xlfn.IFNA(_xlfn.IFS(AND(O1165&lt;&gt;"",F1165&lt;&gt;"",RIGHT($N1165,6)="tarief"),O1165*Q1165,S1165&gt;0,IF(F1165&lt;&gt;"",S1165,"")),""),"")</f>
        <v/>
      </c>
      <c r="V1165" s="4" t="str" cm="1">
        <f t="array" ref="V1165">IF(AA1165&lt;&gt;"ja",_xlfn.IFNA(_xlfn.IFS(AND(P1165&lt;&gt;"",R1165&lt;&gt;"",RIGHT($N1165,6)="tarief"),P1165*R1165,T1165&gt;0,T1165),""),"")</f>
        <v/>
      </c>
      <c r="W1165" s="4" t="str" cm="1">
        <f t="array" ref="W1165">IFERROR(_xlfn.IFS(OR(F1165="",LEFT(Methode_Keuze,4)="Geen"),"",AND(U1165&lt;&gt;"",F1165&lt;&gt;"Arbeidskosten"),ROUND(U1165*VLOOKUP(F1165,Tb_ProjectKosten[],MATCH(Tb_ProjectKosten[[#Headers],[Forfat_Percentage]],Tb_ProjectKosten[#Headers],0),0),2),AND(F1165="Arbeidskosten",G1165&lt;&gt;""),IFERROR(ROUND(U1165*VLOOKUP(G1165,Tb_KostenTypen[],3,0)*VLOOKUP(F1165,Tb_ProjectKosten[],MATCH(Tb_ProjectKosten[[#Headers],[Forfat_Percentage]],Tb_ProjectKosten[#Headers],0),0),2),""),U1165 &lt;=0,0),"")</f>
        <v/>
      </c>
      <c r="X1165" s="4" t="str" cm="1">
        <f t="array" ref="X1165">IFERROR(_xlfn.IFS(OR(F1165="",LEFT(Methode_Keuze,4)="Geen"),"",AND(V1165&lt;&gt;"",F1165&lt;&gt;"Arbeidskosten"),ROUND(V1165*VLOOKUP(F1165,Tb_ProjectKosten[],MATCH(Tb_ProjectKosten[[#Headers],[Forfat_Percentage]],Tb_ProjectKosten[#Headers],0),0),2),AND(F1165="Arbeidskosten",G1165&lt;&gt;""),IFERROR(ROUND(V1165*VLOOKUP(G1165,Tb_KostenTypen[],3,0)*VLOOKUP(F1165,Tb_ProjectKosten[],MATCH(Tb_ProjectKosten[[#Headers],[Forfat_Percentage]],Tb_ProjectKosten[#Headers],0),0),2),""),V1165 &lt;=0,0),"")</f>
        <v/>
      </c>
      <c r="Y1165" s="262"/>
      <c r="Z1165" s="49"/>
      <c r="AA1165" s="37" t="str" cm="1">
        <f t="array" ref="AA1165">IFERROR(IF(INDEX(SubsidieTabel!$Q$1:$T$9,MATCH($F1165,SubsidieTabel!$Q$1:$Q$9,0),IFERROR(MATCH(Methode_Keuze,SubsidieTabel!$Q$1:$T$1,0),2))&lt;&gt;1=TRUE,"ja",""),"")</f>
        <v/>
      </c>
    </row>
    <row r="1166" spans="1:27" ht="15" customHeight="1" x14ac:dyDescent="0.25">
      <c r="A1166" s="87"/>
      <c r="B1166" s="219" t="str">
        <f>IF(A1166&lt;&gt;"",_xlfn.MAXIFS($B$1:B1165,$A$1:A1165,A1166)+1,"")</f>
        <v/>
      </c>
      <c r="C1166" s="50"/>
      <c r="D1166" s="50"/>
      <c r="E1166" s="50"/>
      <c r="F1166" s="50"/>
      <c r="G1166" s="283"/>
      <c r="H1166" s="296"/>
      <c r="I1166" s="295"/>
      <c r="J1166" s="295"/>
      <c r="K1166" s="202"/>
      <c r="L1166" s="202"/>
      <c r="M1166" s="91" t="str">
        <f>IFERROR(VLOOKUP(H1166,Lijsten!$H$1:$I$100,2,0),"")</f>
        <v/>
      </c>
      <c r="N1166" s="91" t="str" cm="1">
        <f t="array" ref="N1166">IFERROR(_xlfn.IFS(AND(LEFT(F1166,6)="Arbeid",RIGHT(F1166,3)&lt;&gt;"IKS"),IFERROR(VLOOKUP($G1166,Tb_KostenTypen[],2,0),"tarief"),RIGHT(F1166,3)="IKS","Uurtarief",LEFT(F1166,6)="Arbeid","Uurtarief",AND(LEFT(F1166,8)="Bijdrage",RIGHT(F1166,15)="(vrijwilligers)"),"Vast tarief"),"")</f>
        <v/>
      </c>
      <c r="O1166" s="92"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tarief",IF(LEFT(F1166,8)="Bijdrage",VLOOKUP($F1166,Tb_KostenTypen[],MATCH(Methode_Keuze,Tb_KostenTypen[#Headers],0),0),VLOOKUP($G1166,Lijsten!L:O,4,0))),""),"")</f>
        <v/>
      </c>
      <c r="P1166" s="92"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tarief",IF(LEFT(F1166,8)="Bijdrage",VLOOKUP($F1166,Tb_KostenTypen[],MATCH(Methode_Keuze,Tb_KostenTypen[#Headers],0),0),VLOOKUP($G1166,Lijsten!L:O,4,0))),""),"")</f>
        <v/>
      </c>
      <c r="Q1166" s="50"/>
      <c r="R1166" s="50"/>
      <c r="S1166" s="83"/>
      <c r="T1166" s="51"/>
      <c r="U1166" s="4" t="str" cm="1">
        <f t="array" ref="U1166">IF(AA1166&lt;&gt;"ja",_xlfn.IFNA(_xlfn.IFS(AND(O1166&lt;&gt;"",F1166&lt;&gt;"",RIGHT($N1166,6)="tarief"),O1166*Q1166,S1166&gt;0,IF(F1166&lt;&gt;"",S1166,"")),""),"")</f>
        <v/>
      </c>
      <c r="V1166" s="4" t="str" cm="1">
        <f t="array" ref="V1166">IF(AA1166&lt;&gt;"ja",_xlfn.IFNA(_xlfn.IFS(AND(P1166&lt;&gt;"",R1166&lt;&gt;"",RIGHT($N1166,6)="tarief"),P1166*R1166,T1166&gt;0,T1166),""),"")</f>
        <v/>
      </c>
      <c r="W1166" s="4" t="str" cm="1">
        <f t="array" ref="W1166">IFERROR(_xlfn.IFS(OR(F1166="",LEFT(Methode_Keuze,4)="Geen"),"",AND(U1166&lt;&gt;"",F1166&lt;&gt;"Arbeidskosten"),ROUND(U1166*VLOOKUP(F1166,Tb_ProjectKosten[],MATCH(Tb_ProjectKosten[[#Headers],[Forfat_Percentage]],Tb_ProjectKosten[#Headers],0),0),2),AND(F1166="Arbeidskosten",G1166&lt;&gt;""),IFERROR(ROUND(U1166*VLOOKUP(G1166,Tb_KostenTypen[],3,0)*VLOOKUP(F1166,Tb_ProjectKosten[],MATCH(Tb_ProjectKosten[[#Headers],[Forfat_Percentage]],Tb_ProjectKosten[#Headers],0),0),2),""),U1166 &lt;=0,0),"")</f>
        <v/>
      </c>
      <c r="X1166" s="4" t="str" cm="1">
        <f t="array" ref="X1166">IFERROR(_xlfn.IFS(OR(F1166="",LEFT(Methode_Keuze,4)="Geen"),"",AND(V1166&lt;&gt;"",F1166&lt;&gt;"Arbeidskosten"),ROUND(V1166*VLOOKUP(F1166,Tb_ProjectKosten[],MATCH(Tb_ProjectKosten[[#Headers],[Forfat_Percentage]],Tb_ProjectKosten[#Headers],0),0),2),AND(F1166="Arbeidskosten",G1166&lt;&gt;""),IFERROR(ROUND(V1166*VLOOKUP(G1166,Tb_KostenTypen[],3,0)*VLOOKUP(F1166,Tb_ProjectKosten[],MATCH(Tb_ProjectKosten[[#Headers],[Forfat_Percentage]],Tb_ProjectKosten[#Headers],0),0),2),""),V1166 &lt;=0,0),"")</f>
        <v/>
      </c>
      <c r="Y1166" s="262"/>
      <c r="Z1166" s="49"/>
      <c r="AA1166" s="37" t="str" cm="1">
        <f t="array" ref="AA1166">IFERROR(IF(INDEX(SubsidieTabel!$Q$1:$T$9,MATCH($F1166,SubsidieTabel!$Q$1:$Q$9,0),IFERROR(MATCH(Methode_Keuze,SubsidieTabel!$Q$1:$T$1,0),2))&lt;&gt;1=TRUE,"ja",""),"")</f>
        <v/>
      </c>
    </row>
    <row r="1167" spans="1:27" ht="15" customHeight="1" x14ac:dyDescent="0.25">
      <c r="A1167" s="87"/>
      <c r="B1167" s="219" t="str">
        <f>IF(A1167&lt;&gt;"",_xlfn.MAXIFS($B$1:B1166,$A$1:A1166,A1167)+1,"")</f>
        <v/>
      </c>
      <c r="C1167" s="50"/>
      <c r="D1167" s="50"/>
      <c r="E1167" s="50"/>
      <c r="F1167" s="50"/>
      <c r="G1167" s="283"/>
      <c r="H1167" s="296"/>
      <c r="I1167" s="295"/>
      <c r="J1167" s="295"/>
      <c r="K1167" s="202"/>
      <c r="L1167" s="202"/>
      <c r="M1167" s="91" t="str">
        <f>IFERROR(VLOOKUP(H1167,Lijsten!$H$1:$I$100,2,0),"")</f>
        <v/>
      </c>
      <c r="N1167" s="91" t="str" cm="1">
        <f t="array" ref="N1167">IFERROR(_xlfn.IFS(AND(LEFT(F1167,6)="Arbeid",RIGHT(F1167,3)&lt;&gt;"IKS"),IFERROR(VLOOKUP($G1167,Tb_KostenTypen[],2,0),"tarief"),RIGHT(F1167,3)="IKS","Uurtarief",LEFT(F1167,6)="Arbeid","Uurtarief",AND(LEFT(F1167,8)="Bijdrage",RIGHT(F1167,15)="(vrijwilligers)"),"Vast tarief"),"")</f>
        <v/>
      </c>
      <c r="O1167" s="92"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tarief",IF(LEFT(F1167,8)="Bijdrage",VLOOKUP($F1167,Tb_KostenTypen[],MATCH(Methode_Keuze,Tb_KostenTypen[#Headers],0),0),VLOOKUP($G1167,Lijsten!L:O,4,0))),""),"")</f>
        <v/>
      </c>
      <c r="P1167" s="92"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tarief",IF(LEFT(F1167,8)="Bijdrage",VLOOKUP($F1167,Tb_KostenTypen[],MATCH(Methode_Keuze,Tb_KostenTypen[#Headers],0),0),VLOOKUP($G1167,Lijsten!L:O,4,0))),""),"")</f>
        <v/>
      </c>
      <c r="Q1167" s="50"/>
      <c r="R1167" s="50"/>
      <c r="S1167" s="83"/>
      <c r="T1167" s="51"/>
      <c r="U1167" s="4" t="str" cm="1">
        <f t="array" ref="U1167">IF(AA1167&lt;&gt;"ja",_xlfn.IFNA(_xlfn.IFS(AND(O1167&lt;&gt;"",F1167&lt;&gt;"",RIGHT($N1167,6)="tarief"),O1167*Q1167,S1167&gt;0,IF(F1167&lt;&gt;"",S1167,"")),""),"")</f>
        <v/>
      </c>
      <c r="V1167" s="4" t="str" cm="1">
        <f t="array" ref="V1167">IF(AA1167&lt;&gt;"ja",_xlfn.IFNA(_xlfn.IFS(AND(P1167&lt;&gt;"",R1167&lt;&gt;"",RIGHT($N1167,6)="tarief"),P1167*R1167,T1167&gt;0,T1167),""),"")</f>
        <v/>
      </c>
      <c r="W1167" s="4" t="str" cm="1">
        <f t="array" ref="W1167">IFERROR(_xlfn.IFS(OR(F1167="",LEFT(Methode_Keuze,4)="Geen"),"",AND(U1167&lt;&gt;"",F1167&lt;&gt;"Arbeidskosten"),ROUND(U1167*VLOOKUP(F1167,Tb_ProjectKosten[],MATCH(Tb_ProjectKosten[[#Headers],[Forfat_Percentage]],Tb_ProjectKosten[#Headers],0),0),2),AND(F1167="Arbeidskosten",G1167&lt;&gt;""),IFERROR(ROUND(U1167*VLOOKUP(G1167,Tb_KostenTypen[],3,0)*VLOOKUP(F1167,Tb_ProjectKosten[],MATCH(Tb_ProjectKosten[[#Headers],[Forfat_Percentage]],Tb_ProjectKosten[#Headers],0),0),2),""),U1167 &lt;=0,0),"")</f>
        <v/>
      </c>
      <c r="X1167" s="4" t="str" cm="1">
        <f t="array" ref="X1167">IFERROR(_xlfn.IFS(OR(F1167="",LEFT(Methode_Keuze,4)="Geen"),"",AND(V1167&lt;&gt;"",F1167&lt;&gt;"Arbeidskosten"),ROUND(V1167*VLOOKUP(F1167,Tb_ProjectKosten[],MATCH(Tb_ProjectKosten[[#Headers],[Forfat_Percentage]],Tb_ProjectKosten[#Headers],0),0),2),AND(F1167="Arbeidskosten",G1167&lt;&gt;""),IFERROR(ROUND(V1167*VLOOKUP(G1167,Tb_KostenTypen[],3,0)*VLOOKUP(F1167,Tb_ProjectKosten[],MATCH(Tb_ProjectKosten[[#Headers],[Forfat_Percentage]],Tb_ProjectKosten[#Headers],0),0),2),""),V1167 &lt;=0,0),"")</f>
        <v/>
      </c>
      <c r="Y1167" s="262"/>
      <c r="Z1167" s="49"/>
      <c r="AA1167" s="37" t="str" cm="1">
        <f t="array" ref="AA1167">IFERROR(IF(INDEX(SubsidieTabel!$Q$1:$T$9,MATCH($F1167,SubsidieTabel!$Q$1:$Q$9,0),IFERROR(MATCH(Methode_Keuze,SubsidieTabel!$Q$1:$T$1,0),2))&lt;&gt;1=TRUE,"ja",""),"")</f>
        <v/>
      </c>
    </row>
    <row r="1168" spans="1:27" ht="15" customHeight="1" x14ac:dyDescent="0.25">
      <c r="A1168" s="87"/>
      <c r="B1168" s="219" t="str">
        <f>IF(A1168&lt;&gt;"",_xlfn.MAXIFS($B$1:B1167,$A$1:A1167,A1168)+1,"")</f>
        <v/>
      </c>
      <c r="C1168" s="50"/>
      <c r="D1168" s="50"/>
      <c r="E1168" s="50"/>
      <c r="F1168" s="50"/>
      <c r="G1168" s="283"/>
      <c r="H1168" s="296"/>
      <c r="I1168" s="295"/>
      <c r="J1168" s="295"/>
      <c r="K1168" s="202"/>
      <c r="L1168" s="202"/>
      <c r="M1168" s="91" t="str">
        <f>IFERROR(VLOOKUP(H1168,Lijsten!$H$1:$I$100,2,0),"")</f>
        <v/>
      </c>
      <c r="N1168" s="91" t="str" cm="1">
        <f t="array" ref="N1168">IFERROR(_xlfn.IFS(AND(LEFT(F1168,6)="Arbeid",RIGHT(F1168,3)&lt;&gt;"IKS"),IFERROR(VLOOKUP($G1168,Tb_KostenTypen[],2,0),"tarief"),RIGHT(F1168,3)="IKS","Uurtarief",LEFT(F1168,6)="Arbeid","Uurtarief",AND(LEFT(F1168,8)="Bijdrage",RIGHT(F1168,15)="(vrijwilligers)"),"Vast tarief"),"")</f>
        <v/>
      </c>
      <c r="O1168" s="92"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tarief",IF(LEFT(F1168,8)="Bijdrage",VLOOKUP($F1168,Tb_KostenTypen[],MATCH(Methode_Keuze,Tb_KostenTypen[#Headers],0),0),VLOOKUP($G1168,Lijsten!L:O,4,0))),""),"")</f>
        <v/>
      </c>
      <c r="P1168" s="92"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tarief",IF(LEFT(F1168,8)="Bijdrage",VLOOKUP($F1168,Tb_KostenTypen[],MATCH(Methode_Keuze,Tb_KostenTypen[#Headers],0),0),VLOOKUP($G1168,Lijsten!L:O,4,0))),""),"")</f>
        <v/>
      </c>
      <c r="Q1168" s="50"/>
      <c r="R1168" s="50"/>
      <c r="S1168" s="83"/>
      <c r="T1168" s="51"/>
      <c r="U1168" s="4" t="str" cm="1">
        <f t="array" ref="U1168">IF(AA1168&lt;&gt;"ja",_xlfn.IFNA(_xlfn.IFS(AND(O1168&lt;&gt;"",F1168&lt;&gt;"",RIGHT($N1168,6)="tarief"),O1168*Q1168,S1168&gt;0,IF(F1168&lt;&gt;"",S1168,"")),""),"")</f>
        <v/>
      </c>
      <c r="V1168" s="4" t="str" cm="1">
        <f t="array" ref="V1168">IF(AA1168&lt;&gt;"ja",_xlfn.IFNA(_xlfn.IFS(AND(P1168&lt;&gt;"",R1168&lt;&gt;"",RIGHT($N1168,6)="tarief"),P1168*R1168,T1168&gt;0,T1168),""),"")</f>
        <v/>
      </c>
      <c r="W1168" s="4" t="str" cm="1">
        <f t="array" ref="W1168">IFERROR(_xlfn.IFS(OR(F1168="",LEFT(Methode_Keuze,4)="Geen"),"",AND(U1168&lt;&gt;"",F1168&lt;&gt;"Arbeidskosten"),ROUND(U1168*VLOOKUP(F1168,Tb_ProjectKosten[],MATCH(Tb_ProjectKosten[[#Headers],[Forfat_Percentage]],Tb_ProjectKosten[#Headers],0),0),2),AND(F1168="Arbeidskosten",G1168&lt;&gt;""),IFERROR(ROUND(U1168*VLOOKUP(G1168,Tb_KostenTypen[],3,0)*VLOOKUP(F1168,Tb_ProjectKosten[],MATCH(Tb_ProjectKosten[[#Headers],[Forfat_Percentage]],Tb_ProjectKosten[#Headers],0),0),2),""),U1168 &lt;=0,0),"")</f>
        <v/>
      </c>
      <c r="X1168" s="4" t="str" cm="1">
        <f t="array" ref="X1168">IFERROR(_xlfn.IFS(OR(F1168="",LEFT(Methode_Keuze,4)="Geen"),"",AND(V1168&lt;&gt;"",F1168&lt;&gt;"Arbeidskosten"),ROUND(V1168*VLOOKUP(F1168,Tb_ProjectKosten[],MATCH(Tb_ProjectKosten[[#Headers],[Forfat_Percentage]],Tb_ProjectKosten[#Headers],0),0),2),AND(F1168="Arbeidskosten",G1168&lt;&gt;""),IFERROR(ROUND(V1168*VLOOKUP(G1168,Tb_KostenTypen[],3,0)*VLOOKUP(F1168,Tb_ProjectKosten[],MATCH(Tb_ProjectKosten[[#Headers],[Forfat_Percentage]],Tb_ProjectKosten[#Headers],0),0),2),""),V1168 &lt;=0,0),"")</f>
        <v/>
      </c>
      <c r="Y1168" s="262"/>
      <c r="Z1168" s="49"/>
      <c r="AA1168" s="37" t="str" cm="1">
        <f t="array" ref="AA1168">IFERROR(IF(INDEX(SubsidieTabel!$Q$1:$T$9,MATCH($F1168,SubsidieTabel!$Q$1:$Q$9,0),IFERROR(MATCH(Methode_Keuze,SubsidieTabel!$Q$1:$T$1,0),2))&lt;&gt;1=TRUE,"ja",""),"")</f>
        <v/>
      </c>
    </row>
    <row r="1169" spans="1:27" ht="15" customHeight="1" x14ac:dyDescent="0.25">
      <c r="A1169" s="87"/>
      <c r="B1169" s="219" t="str">
        <f>IF(A1169&lt;&gt;"",_xlfn.MAXIFS($B$1:B1168,$A$1:A1168,A1169)+1,"")</f>
        <v/>
      </c>
      <c r="C1169" s="50"/>
      <c r="D1169" s="50"/>
      <c r="E1169" s="50"/>
      <c r="F1169" s="50"/>
      <c r="G1169" s="283"/>
      <c r="H1169" s="296"/>
      <c r="I1169" s="295"/>
      <c r="J1169" s="295"/>
      <c r="K1169" s="202"/>
      <c r="L1169" s="202"/>
      <c r="M1169" s="91" t="str">
        <f>IFERROR(VLOOKUP(H1169,Lijsten!$H$1:$I$100,2,0),"")</f>
        <v/>
      </c>
      <c r="N1169" s="91" t="str" cm="1">
        <f t="array" ref="N1169">IFERROR(_xlfn.IFS(AND(LEFT(F1169,6)="Arbeid",RIGHT(F1169,3)&lt;&gt;"IKS"),IFERROR(VLOOKUP($G1169,Tb_KostenTypen[],2,0),"tarief"),RIGHT(F1169,3)="IKS","Uurtarief",LEFT(F1169,6)="Arbeid","Uurtarief",AND(LEFT(F1169,8)="Bijdrage",RIGHT(F1169,15)="(vrijwilligers)"),"Vast tarief"),"")</f>
        <v/>
      </c>
      <c r="O1169" s="92"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tarief",IF(LEFT(F1169,8)="Bijdrage",VLOOKUP($F1169,Tb_KostenTypen[],MATCH(Methode_Keuze,Tb_KostenTypen[#Headers],0),0),VLOOKUP($G1169,Lijsten!L:O,4,0))),""),"")</f>
        <v/>
      </c>
      <c r="P1169" s="92"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tarief",IF(LEFT(F1169,8)="Bijdrage",VLOOKUP($F1169,Tb_KostenTypen[],MATCH(Methode_Keuze,Tb_KostenTypen[#Headers],0),0),VLOOKUP($G1169,Lijsten!L:O,4,0))),""),"")</f>
        <v/>
      </c>
      <c r="Q1169" s="50"/>
      <c r="R1169" s="50"/>
      <c r="S1169" s="83"/>
      <c r="T1169" s="51"/>
      <c r="U1169" s="4" t="str" cm="1">
        <f t="array" ref="U1169">IF(AA1169&lt;&gt;"ja",_xlfn.IFNA(_xlfn.IFS(AND(O1169&lt;&gt;"",F1169&lt;&gt;"",RIGHT($N1169,6)="tarief"),O1169*Q1169,S1169&gt;0,IF(F1169&lt;&gt;"",S1169,"")),""),"")</f>
        <v/>
      </c>
      <c r="V1169" s="4" t="str" cm="1">
        <f t="array" ref="V1169">IF(AA1169&lt;&gt;"ja",_xlfn.IFNA(_xlfn.IFS(AND(P1169&lt;&gt;"",R1169&lt;&gt;"",RIGHT($N1169,6)="tarief"),P1169*R1169,T1169&gt;0,T1169),""),"")</f>
        <v/>
      </c>
      <c r="W1169" s="4" t="str" cm="1">
        <f t="array" ref="W1169">IFERROR(_xlfn.IFS(OR(F1169="",LEFT(Methode_Keuze,4)="Geen"),"",AND(U1169&lt;&gt;"",F1169&lt;&gt;"Arbeidskosten"),ROUND(U1169*VLOOKUP(F1169,Tb_ProjectKosten[],MATCH(Tb_ProjectKosten[[#Headers],[Forfat_Percentage]],Tb_ProjectKosten[#Headers],0),0),2),AND(F1169="Arbeidskosten",G1169&lt;&gt;""),IFERROR(ROUND(U1169*VLOOKUP(G1169,Tb_KostenTypen[],3,0)*VLOOKUP(F1169,Tb_ProjectKosten[],MATCH(Tb_ProjectKosten[[#Headers],[Forfat_Percentage]],Tb_ProjectKosten[#Headers],0),0),2),""),U1169 &lt;=0,0),"")</f>
        <v/>
      </c>
      <c r="X1169" s="4" t="str" cm="1">
        <f t="array" ref="X1169">IFERROR(_xlfn.IFS(OR(F1169="",LEFT(Methode_Keuze,4)="Geen"),"",AND(V1169&lt;&gt;"",F1169&lt;&gt;"Arbeidskosten"),ROUND(V1169*VLOOKUP(F1169,Tb_ProjectKosten[],MATCH(Tb_ProjectKosten[[#Headers],[Forfat_Percentage]],Tb_ProjectKosten[#Headers],0),0),2),AND(F1169="Arbeidskosten",G1169&lt;&gt;""),IFERROR(ROUND(V1169*VLOOKUP(G1169,Tb_KostenTypen[],3,0)*VLOOKUP(F1169,Tb_ProjectKosten[],MATCH(Tb_ProjectKosten[[#Headers],[Forfat_Percentage]],Tb_ProjectKosten[#Headers],0),0),2),""),V1169 &lt;=0,0),"")</f>
        <v/>
      </c>
      <c r="Y1169" s="262"/>
      <c r="Z1169" s="49"/>
      <c r="AA1169" s="37" t="str" cm="1">
        <f t="array" ref="AA1169">IFERROR(IF(INDEX(SubsidieTabel!$Q$1:$T$9,MATCH($F1169,SubsidieTabel!$Q$1:$Q$9,0),IFERROR(MATCH(Methode_Keuze,SubsidieTabel!$Q$1:$T$1,0),2))&lt;&gt;1=TRUE,"ja",""),"")</f>
        <v/>
      </c>
    </row>
    <row r="1170" spans="1:27" ht="15" customHeight="1" x14ac:dyDescent="0.25">
      <c r="A1170" s="87"/>
      <c r="B1170" s="219" t="str">
        <f>IF(A1170&lt;&gt;"",_xlfn.MAXIFS($B$1:B1169,$A$1:A1169,A1170)+1,"")</f>
        <v/>
      </c>
      <c r="C1170" s="50"/>
      <c r="D1170" s="50"/>
      <c r="E1170" s="50"/>
      <c r="F1170" s="50"/>
      <c r="G1170" s="283"/>
      <c r="H1170" s="296"/>
      <c r="I1170" s="295"/>
      <c r="J1170" s="295"/>
      <c r="K1170" s="202"/>
      <c r="L1170" s="202"/>
      <c r="M1170" s="91" t="str">
        <f>IFERROR(VLOOKUP(H1170,Lijsten!$H$1:$I$100,2,0),"")</f>
        <v/>
      </c>
      <c r="N1170" s="91" t="str" cm="1">
        <f t="array" ref="N1170">IFERROR(_xlfn.IFS(AND(LEFT(F1170,6)="Arbeid",RIGHT(F1170,3)&lt;&gt;"IKS"),IFERROR(VLOOKUP($G1170,Tb_KostenTypen[],2,0),"tarief"),RIGHT(F1170,3)="IKS","Uurtarief",LEFT(F1170,6)="Arbeid","Uurtarief",AND(LEFT(F1170,8)="Bijdrage",RIGHT(F1170,15)="(vrijwilligers)"),"Vast tarief"),"")</f>
        <v/>
      </c>
      <c r="O1170" s="92"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tarief",IF(LEFT(F1170,8)="Bijdrage",VLOOKUP($F1170,Tb_KostenTypen[],MATCH(Methode_Keuze,Tb_KostenTypen[#Headers],0),0),VLOOKUP($G1170,Lijsten!L:O,4,0))),""),"")</f>
        <v/>
      </c>
      <c r="P1170" s="92"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tarief",IF(LEFT(F1170,8)="Bijdrage",VLOOKUP($F1170,Tb_KostenTypen[],MATCH(Methode_Keuze,Tb_KostenTypen[#Headers],0),0),VLOOKUP($G1170,Lijsten!L:O,4,0))),""),"")</f>
        <v/>
      </c>
      <c r="Q1170" s="50"/>
      <c r="R1170" s="50"/>
      <c r="S1170" s="83"/>
      <c r="T1170" s="51"/>
      <c r="U1170" s="4" t="str" cm="1">
        <f t="array" ref="U1170">IF(AA1170&lt;&gt;"ja",_xlfn.IFNA(_xlfn.IFS(AND(O1170&lt;&gt;"",F1170&lt;&gt;"",RIGHT($N1170,6)="tarief"),O1170*Q1170,S1170&gt;0,IF(F1170&lt;&gt;"",S1170,"")),""),"")</f>
        <v/>
      </c>
      <c r="V1170" s="4" t="str" cm="1">
        <f t="array" ref="V1170">IF(AA1170&lt;&gt;"ja",_xlfn.IFNA(_xlfn.IFS(AND(P1170&lt;&gt;"",R1170&lt;&gt;"",RIGHT($N1170,6)="tarief"),P1170*R1170,T1170&gt;0,T1170),""),"")</f>
        <v/>
      </c>
      <c r="W1170" s="4" t="str" cm="1">
        <f t="array" ref="W1170">IFERROR(_xlfn.IFS(OR(F1170="",LEFT(Methode_Keuze,4)="Geen"),"",AND(U1170&lt;&gt;"",F1170&lt;&gt;"Arbeidskosten"),ROUND(U1170*VLOOKUP(F1170,Tb_ProjectKosten[],MATCH(Tb_ProjectKosten[[#Headers],[Forfat_Percentage]],Tb_ProjectKosten[#Headers],0),0),2),AND(F1170="Arbeidskosten",G1170&lt;&gt;""),IFERROR(ROUND(U1170*VLOOKUP(G1170,Tb_KostenTypen[],3,0)*VLOOKUP(F1170,Tb_ProjectKosten[],MATCH(Tb_ProjectKosten[[#Headers],[Forfat_Percentage]],Tb_ProjectKosten[#Headers],0),0),2),""),U1170 &lt;=0,0),"")</f>
        <v/>
      </c>
      <c r="X1170" s="4" t="str" cm="1">
        <f t="array" ref="X1170">IFERROR(_xlfn.IFS(OR(F1170="",LEFT(Methode_Keuze,4)="Geen"),"",AND(V1170&lt;&gt;"",F1170&lt;&gt;"Arbeidskosten"),ROUND(V1170*VLOOKUP(F1170,Tb_ProjectKosten[],MATCH(Tb_ProjectKosten[[#Headers],[Forfat_Percentage]],Tb_ProjectKosten[#Headers],0),0),2),AND(F1170="Arbeidskosten",G1170&lt;&gt;""),IFERROR(ROUND(V1170*VLOOKUP(G1170,Tb_KostenTypen[],3,0)*VLOOKUP(F1170,Tb_ProjectKosten[],MATCH(Tb_ProjectKosten[[#Headers],[Forfat_Percentage]],Tb_ProjectKosten[#Headers],0),0),2),""),V1170 &lt;=0,0),"")</f>
        <v/>
      </c>
      <c r="Y1170" s="262"/>
      <c r="Z1170" s="49"/>
      <c r="AA1170" s="37" t="str" cm="1">
        <f t="array" ref="AA1170">IFERROR(IF(INDEX(SubsidieTabel!$Q$1:$T$9,MATCH($F1170,SubsidieTabel!$Q$1:$Q$9,0),IFERROR(MATCH(Methode_Keuze,SubsidieTabel!$Q$1:$T$1,0),2))&lt;&gt;1=TRUE,"ja",""),"")</f>
        <v/>
      </c>
    </row>
    <row r="1171" spans="1:27" ht="15" customHeight="1" x14ac:dyDescent="0.25">
      <c r="A1171" s="87"/>
      <c r="B1171" s="219" t="str">
        <f>IF(A1171&lt;&gt;"",_xlfn.MAXIFS($B$1:B1170,$A$1:A1170,A1171)+1,"")</f>
        <v/>
      </c>
      <c r="C1171" s="50"/>
      <c r="D1171" s="50"/>
      <c r="E1171" s="50"/>
      <c r="F1171" s="50"/>
      <c r="G1171" s="283"/>
      <c r="H1171" s="296"/>
      <c r="I1171" s="295"/>
      <c r="J1171" s="295"/>
      <c r="K1171" s="202"/>
      <c r="L1171" s="202"/>
      <c r="M1171" s="91" t="str">
        <f>IFERROR(VLOOKUP(H1171,Lijsten!$H$1:$I$100,2,0),"")</f>
        <v/>
      </c>
      <c r="N1171" s="91" t="str" cm="1">
        <f t="array" ref="N1171">IFERROR(_xlfn.IFS(AND(LEFT(F1171,6)="Arbeid",RIGHT(F1171,3)&lt;&gt;"IKS"),IFERROR(VLOOKUP($G1171,Tb_KostenTypen[],2,0),"tarief"),RIGHT(F1171,3)="IKS","Uurtarief",LEFT(F1171,6)="Arbeid","Uurtarief",AND(LEFT(F1171,8)="Bijdrage",RIGHT(F1171,15)="(vrijwilligers)"),"Vast tarief"),"")</f>
        <v/>
      </c>
      <c r="O1171" s="92"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tarief",IF(LEFT(F1171,8)="Bijdrage",VLOOKUP($F1171,Tb_KostenTypen[],MATCH(Methode_Keuze,Tb_KostenTypen[#Headers],0),0),VLOOKUP($G1171,Lijsten!L:O,4,0))),""),"")</f>
        <v/>
      </c>
      <c r="P1171" s="92"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tarief",IF(LEFT(F1171,8)="Bijdrage",VLOOKUP($F1171,Tb_KostenTypen[],MATCH(Methode_Keuze,Tb_KostenTypen[#Headers],0),0),VLOOKUP($G1171,Lijsten!L:O,4,0))),""),"")</f>
        <v/>
      </c>
      <c r="Q1171" s="50"/>
      <c r="R1171" s="50"/>
      <c r="S1171" s="83"/>
      <c r="T1171" s="51"/>
      <c r="U1171" s="4" t="str" cm="1">
        <f t="array" ref="U1171">IF(AA1171&lt;&gt;"ja",_xlfn.IFNA(_xlfn.IFS(AND(O1171&lt;&gt;"",F1171&lt;&gt;"",RIGHT($N1171,6)="tarief"),O1171*Q1171,S1171&gt;0,IF(F1171&lt;&gt;"",S1171,"")),""),"")</f>
        <v/>
      </c>
      <c r="V1171" s="4" t="str" cm="1">
        <f t="array" ref="V1171">IF(AA1171&lt;&gt;"ja",_xlfn.IFNA(_xlfn.IFS(AND(P1171&lt;&gt;"",R1171&lt;&gt;"",RIGHT($N1171,6)="tarief"),P1171*R1171,T1171&gt;0,T1171),""),"")</f>
        <v/>
      </c>
      <c r="W1171" s="4" t="str" cm="1">
        <f t="array" ref="W1171">IFERROR(_xlfn.IFS(OR(F1171="",LEFT(Methode_Keuze,4)="Geen"),"",AND(U1171&lt;&gt;"",F1171&lt;&gt;"Arbeidskosten"),ROUND(U1171*VLOOKUP(F1171,Tb_ProjectKosten[],MATCH(Tb_ProjectKosten[[#Headers],[Forfat_Percentage]],Tb_ProjectKosten[#Headers],0),0),2),AND(F1171="Arbeidskosten",G1171&lt;&gt;""),IFERROR(ROUND(U1171*VLOOKUP(G1171,Tb_KostenTypen[],3,0)*VLOOKUP(F1171,Tb_ProjectKosten[],MATCH(Tb_ProjectKosten[[#Headers],[Forfat_Percentage]],Tb_ProjectKosten[#Headers],0),0),2),""),U1171 &lt;=0,0),"")</f>
        <v/>
      </c>
      <c r="X1171" s="4" t="str" cm="1">
        <f t="array" ref="X1171">IFERROR(_xlfn.IFS(OR(F1171="",LEFT(Methode_Keuze,4)="Geen"),"",AND(V1171&lt;&gt;"",F1171&lt;&gt;"Arbeidskosten"),ROUND(V1171*VLOOKUP(F1171,Tb_ProjectKosten[],MATCH(Tb_ProjectKosten[[#Headers],[Forfat_Percentage]],Tb_ProjectKosten[#Headers],0),0),2),AND(F1171="Arbeidskosten",G1171&lt;&gt;""),IFERROR(ROUND(V1171*VLOOKUP(G1171,Tb_KostenTypen[],3,0)*VLOOKUP(F1171,Tb_ProjectKosten[],MATCH(Tb_ProjectKosten[[#Headers],[Forfat_Percentage]],Tb_ProjectKosten[#Headers],0),0),2),""),V1171 &lt;=0,0),"")</f>
        <v/>
      </c>
      <c r="Y1171" s="262"/>
      <c r="Z1171" s="49"/>
      <c r="AA1171" s="37" t="str" cm="1">
        <f t="array" ref="AA1171">IFERROR(IF(INDEX(SubsidieTabel!$Q$1:$T$9,MATCH($F1171,SubsidieTabel!$Q$1:$Q$9,0),IFERROR(MATCH(Methode_Keuze,SubsidieTabel!$Q$1:$T$1,0),2))&lt;&gt;1=TRUE,"ja",""),"")</f>
        <v/>
      </c>
    </row>
    <row r="1172" spans="1:27" ht="15" customHeight="1" x14ac:dyDescent="0.25">
      <c r="A1172" s="87"/>
      <c r="B1172" s="219" t="str">
        <f>IF(A1172&lt;&gt;"",_xlfn.MAXIFS($B$1:B1171,$A$1:A1171,A1172)+1,"")</f>
        <v/>
      </c>
      <c r="C1172" s="50"/>
      <c r="D1172" s="50"/>
      <c r="E1172" s="50"/>
      <c r="F1172" s="50"/>
      <c r="G1172" s="283"/>
      <c r="H1172" s="296"/>
      <c r="I1172" s="295"/>
      <c r="J1172" s="295"/>
      <c r="K1172" s="202"/>
      <c r="L1172" s="202"/>
      <c r="M1172" s="91" t="str">
        <f>IFERROR(VLOOKUP(H1172,Lijsten!$H$1:$I$100,2,0),"")</f>
        <v/>
      </c>
      <c r="N1172" s="91" t="str" cm="1">
        <f t="array" ref="N1172">IFERROR(_xlfn.IFS(AND(LEFT(F1172,6)="Arbeid",RIGHT(F1172,3)&lt;&gt;"IKS"),IFERROR(VLOOKUP($G1172,Tb_KostenTypen[],2,0),"tarief"),RIGHT(F1172,3)="IKS","Uurtarief",LEFT(F1172,6)="Arbeid","Uurtarief",AND(LEFT(F1172,8)="Bijdrage",RIGHT(F1172,15)="(vrijwilligers)"),"Vast tarief"),"")</f>
        <v/>
      </c>
      <c r="O1172" s="92"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tarief",IF(LEFT(F1172,8)="Bijdrage",VLOOKUP($F1172,Tb_KostenTypen[],MATCH(Methode_Keuze,Tb_KostenTypen[#Headers],0),0),VLOOKUP($G1172,Lijsten!L:O,4,0))),""),"")</f>
        <v/>
      </c>
      <c r="P1172" s="92"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tarief",IF(LEFT(F1172,8)="Bijdrage",VLOOKUP($F1172,Tb_KostenTypen[],MATCH(Methode_Keuze,Tb_KostenTypen[#Headers],0),0),VLOOKUP($G1172,Lijsten!L:O,4,0))),""),"")</f>
        <v/>
      </c>
      <c r="Q1172" s="50"/>
      <c r="R1172" s="50"/>
      <c r="S1172" s="83"/>
      <c r="T1172" s="51"/>
      <c r="U1172" s="4" t="str" cm="1">
        <f t="array" ref="U1172">IF(AA1172&lt;&gt;"ja",_xlfn.IFNA(_xlfn.IFS(AND(O1172&lt;&gt;"",F1172&lt;&gt;"",RIGHT($N1172,6)="tarief"),O1172*Q1172,S1172&gt;0,IF(F1172&lt;&gt;"",S1172,"")),""),"")</f>
        <v/>
      </c>
      <c r="V1172" s="4" t="str" cm="1">
        <f t="array" ref="V1172">IF(AA1172&lt;&gt;"ja",_xlfn.IFNA(_xlfn.IFS(AND(P1172&lt;&gt;"",R1172&lt;&gt;"",RIGHT($N1172,6)="tarief"),P1172*R1172,T1172&gt;0,T1172),""),"")</f>
        <v/>
      </c>
      <c r="W1172" s="4" t="str" cm="1">
        <f t="array" ref="W1172">IFERROR(_xlfn.IFS(OR(F1172="",LEFT(Methode_Keuze,4)="Geen"),"",AND(U1172&lt;&gt;"",F1172&lt;&gt;"Arbeidskosten"),ROUND(U1172*VLOOKUP(F1172,Tb_ProjectKosten[],MATCH(Tb_ProjectKosten[[#Headers],[Forfat_Percentage]],Tb_ProjectKosten[#Headers],0),0),2),AND(F1172="Arbeidskosten",G1172&lt;&gt;""),IFERROR(ROUND(U1172*VLOOKUP(G1172,Tb_KostenTypen[],3,0)*VLOOKUP(F1172,Tb_ProjectKosten[],MATCH(Tb_ProjectKosten[[#Headers],[Forfat_Percentage]],Tb_ProjectKosten[#Headers],0),0),2),""),U1172 &lt;=0,0),"")</f>
        <v/>
      </c>
      <c r="X1172" s="4" t="str" cm="1">
        <f t="array" ref="X1172">IFERROR(_xlfn.IFS(OR(F1172="",LEFT(Methode_Keuze,4)="Geen"),"",AND(V1172&lt;&gt;"",F1172&lt;&gt;"Arbeidskosten"),ROUND(V1172*VLOOKUP(F1172,Tb_ProjectKosten[],MATCH(Tb_ProjectKosten[[#Headers],[Forfat_Percentage]],Tb_ProjectKosten[#Headers],0),0),2),AND(F1172="Arbeidskosten",G1172&lt;&gt;""),IFERROR(ROUND(V1172*VLOOKUP(G1172,Tb_KostenTypen[],3,0)*VLOOKUP(F1172,Tb_ProjectKosten[],MATCH(Tb_ProjectKosten[[#Headers],[Forfat_Percentage]],Tb_ProjectKosten[#Headers],0),0),2),""),V1172 &lt;=0,0),"")</f>
        <v/>
      </c>
      <c r="Y1172" s="262"/>
      <c r="Z1172" s="49"/>
      <c r="AA1172" s="37" t="str" cm="1">
        <f t="array" ref="AA1172">IFERROR(IF(INDEX(SubsidieTabel!$Q$1:$T$9,MATCH($F1172,SubsidieTabel!$Q$1:$Q$9,0),IFERROR(MATCH(Methode_Keuze,SubsidieTabel!$Q$1:$T$1,0),2))&lt;&gt;1=TRUE,"ja",""),"")</f>
        <v/>
      </c>
    </row>
    <row r="1173" spans="1:27" ht="15" customHeight="1" x14ac:dyDescent="0.25">
      <c r="A1173" s="87"/>
      <c r="B1173" s="219" t="str">
        <f>IF(A1173&lt;&gt;"",_xlfn.MAXIFS($B$1:B1172,$A$1:A1172,A1173)+1,"")</f>
        <v/>
      </c>
      <c r="C1173" s="50"/>
      <c r="D1173" s="50"/>
      <c r="E1173" s="50"/>
      <c r="F1173" s="50"/>
      <c r="G1173" s="283"/>
      <c r="H1173" s="296"/>
      <c r="I1173" s="295"/>
      <c r="J1173" s="295"/>
      <c r="K1173" s="202"/>
      <c r="L1173" s="202"/>
      <c r="M1173" s="91" t="str">
        <f>IFERROR(VLOOKUP(H1173,Lijsten!$H$1:$I$100,2,0),"")</f>
        <v/>
      </c>
      <c r="N1173" s="91" t="str" cm="1">
        <f t="array" ref="N1173">IFERROR(_xlfn.IFS(AND(LEFT(F1173,6)="Arbeid",RIGHT(F1173,3)&lt;&gt;"IKS"),IFERROR(VLOOKUP($G1173,Tb_KostenTypen[],2,0),"tarief"),RIGHT(F1173,3)="IKS","Uurtarief",LEFT(F1173,6)="Arbeid","Uurtarief",AND(LEFT(F1173,8)="Bijdrage",RIGHT(F1173,15)="(vrijwilligers)"),"Vast tarief"),"")</f>
        <v/>
      </c>
      <c r="O1173" s="92"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tarief",IF(LEFT(F1173,8)="Bijdrage",VLOOKUP($F1173,Tb_KostenTypen[],MATCH(Methode_Keuze,Tb_KostenTypen[#Headers],0),0),VLOOKUP($G1173,Lijsten!L:O,4,0))),""),"")</f>
        <v/>
      </c>
      <c r="P1173" s="92"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tarief",IF(LEFT(F1173,8)="Bijdrage",VLOOKUP($F1173,Tb_KostenTypen[],MATCH(Methode_Keuze,Tb_KostenTypen[#Headers],0),0),VLOOKUP($G1173,Lijsten!L:O,4,0))),""),"")</f>
        <v/>
      </c>
      <c r="Q1173" s="50"/>
      <c r="R1173" s="50"/>
      <c r="S1173" s="83"/>
      <c r="T1173" s="51"/>
      <c r="U1173" s="4" t="str" cm="1">
        <f t="array" ref="U1173">IF(AA1173&lt;&gt;"ja",_xlfn.IFNA(_xlfn.IFS(AND(O1173&lt;&gt;"",F1173&lt;&gt;"",RIGHT($N1173,6)="tarief"),O1173*Q1173,S1173&gt;0,IF(F1173&lt;&gt;"",S1173,"")),""),"")</f>
        <v/>
      </c>
      <c r="V1173" s="4" t="str" cm="1">
        <f t="array" ref="V1173">IF(AA1173&lt;&gt;"ja",_xlfn.IFNA(_xlfn.IFS(AND(P1173&lt;&gt;"",R1173&lt;&gt;"",RIGHT($N1173,6)="tarief"),P1173*R1173,T1173&gt;0,T1173),""),"")</f>
        <v/>
      </c>
      <c r="W1173" s="4" t="str" cm="1">
        <f t="array" ref="W1173">IFERROR(_xlfn.IFS(OR(F1173="",LEFT(Methode_Keuze,4)="Geen"),"",AND(U1173&lt;&gt;"",F1173&lt;&gt;"Arbeidskosten"),ROUND(U1173*VLOOKUP(F1173,Tb_ProjectKosten[],MATCH(Tb_ProjectKosten[[#Headers],[Forfat_Percentage]],Tb_ProjectKosten[#Headers],0),0),2),AND(F1173="Arbeidskosten",G1173&lt;&gt;""),IFERROR(ROUND(U1173*VLOOKUP(G1173,Tb_KostenTypen[],3,0)*VLOOKUP(F1173,Tb_ProjectKosten[],MATCH(Tb_ProjectKosten[[#Headers],[Forfat_Percentage]],Tb_ProjectKosten[#Headers],0),0),2),""),U1173 &lt;=0,0),"")</f>
        <v/>
      </c>
      <c r="X1173" s="4" t="str" cm="1">
        <f t="array" ref="X1173">IFERROR(_xlfn.IFS(OR(F1173="",LEFT(Methode_Keuze,4)="Geen"),"",AND(V1173&lt;&gt;"",F1173&lt;&gt;"Arbeidskosten"),ROUND(V1173*VLOOKUP(F1173,Tb_ProjectKosten[],MATCH(Tb_ProjectKosten[[#Headers],[Forfat_Percentage]],Tb_ProjectKosten[#Headers],0),0),2),AND(F1173="Arbeidskosten",G1173&lt;&gt;""),IFERROR(ROUND(V1173*VLOOKUP(G1173,Tb_KostenTypen[],3,0)*VLOOKUP(F1173,Tb_ProjectKosten[],MATCH(Tb_ProjectKosten[[#Headers],[Forfat_Percentage]],Tb_ProjectKosten[#Headers],0),0),2),""),V1173 &lt;=0,0),"")</f>
        <v/>
      </c>
      <c r="Y1173" s="262"/>
      <c r="Z1173" s="49"/>
      <c r="AA1173" s="37" t="str" cm="1">
        <f t="array" ref="AA1173">IFERROR(IF(INDEX(SubsidieTabel!$Q$1:$T$9,MATCH($F1173,SubsidieTabel!$Q$1:$Q$9,0),IFERROR(MATCH(Methode_Keuze,SubsidieTabel!$Q$1:$T$1,0),2))&lt;&gt;1=TRUE,"ja",""),"")</f>
        <v/>
      </c>
    </row>
    <row r="1174" spans="1:27" ht="15" customHeight="1" x14ac:dyDescent="0.25">
      <c r="A1174" s="87"/>
      <c r="B1174" s="219" t="str">
        <f>IF(A1174&lt;&gt;"",_xlfn.MAXIFS($B$1:B1173,$A$1:A1173,A1174)+1,"")</f>
        <v/>
      </c>
      <c r="C1174" s="50"/>
      <c r="D1174" s="50"/>
      <c r="E1174" s="50"/>
      <c r="F1174" s="50"/>
      <c r="G1174" s="283"/>
      <c r="H1174" s="296"/>
      <c r="I1174" s="295"/>
      <c r="J1174" s="295"/>
      <c r="K1174" s="202"/>
      <c r="L1174" s="202"/>
      <c r="M1174" s="91" t="str">
        <f>IFERROR(VLOOKUP(H1174,Lijsten!$H$1:$I$100,2,0),"")</f>
        <v/>
      </c>
      <c r="N1174" s="91" t="str" cm="1">
        <f t="array" ref="N1174">IFERROR(_xlfn.IFS(AND(LEFT(F1174,6)="Arbeid",RIGHT(F1174,3)&lt;&gt;"IKS"),IFERROR(VLOOKUP($G1174,Tb_KostenTypen[],2,0),"tarief"),RIGHT(F1174,3)="IKS","Uurtarief",LEFT(F1174,6)="Arbeid","Uurtarief",AND(LEFT(F1174,8)="Bijdrage",RIGHT(F1174,15)="(vrijwilligers)"),"Vast tarief"),"")</f>
        <v/>
      </c>
      <c r="O1174" s="92"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tarief",IF(LEFT(F1174,8)="Bijdrage",VLOOKUP($F1174,Tb_KostenTypen[],MATCH(Methode_Keuze,Tb_KostenTypen[#Headers],0),0),VLOOKUP($G1174,Lijsten!L:O,4,0))),""),"")</f>
        <v/>
      </c>
      <c r="P1174" s="92"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tarief",IF(LEFT(F1174,8)="Bijdrage",VLOOKUP($F1174,Tb_KostenTypen[],MATCH(Methode_Keuze,Tb_KostenTypen[#Headers],0),0),VLOOKUP($G1174,Lijsten!L:O,4,0))),""),"")</f>
        <v/>
      </c>
      <c r="Q1174" s="50"/>
      <c r="R1174" s="50"/>
      <c r="S1174" s="83"/>
      <c r="T1174" s="51"/>
      <c r="U1174" s="4" t="str" cm="1">
        <f t="array" ref="U1174">IF(AA1174&lt;&gt;"ja",_xlfn.IFNA(_xlfn.IFS(AND(O1174&lt;&gt;"",F1174&lt;&gt;"",RIGHT($N1174,6)="tarief"),O1174*Q1174,S1174&gt;0,IF(F1174&lt;&gt;"",S1174,"")),""),"")</f>
        <v/>
      </c>
      <c r="V1174" s="4" t="str" cm="1">
        <f t="array" ref="V1174">IF(AA1174&lt;&gt;"ja",_xlfn.IFNA(_xlfn.IFS(AND(P1174&lt;&gt;"",R1174&lt;&gt;"",RIGHT($N1174,6)="tarief"),P1174*R1174,T1174&gt;0,T1174),""),"")</f>
        <v/>
      </c>
      <c r="W1174" s="4" t="str" cm="1">
        <f t="array" ref="W1174">IFERROR(_xlfn.IFS(OR(F1174="",LEFT(Methode_Keuze,4)="Geen"),"",AND(U1174&lt;&gt;"",F1174&lt;&gt;"Arbeidskosten"),ROUND(U1174*VLOOKUP(F1174,Tb_ProjectKosten[],MATCH(Tb_ProjectKosten[[#Headers],[Forfat_Percentage]],Tb_ProjectKosten[#Headers],0),0),2),AND(F1174="Arbeidskosten",G1174&lt;&gt;""),IFERROR(ROUND(U1174*VLOOKUP(G1174,Tb_KostenTypen[],3,0)*VLOOKUP(F1174,Tb_ProjectKosten[],MATCH(Tb_ProjectKosten[[#Headers],[Forfat_Percentage]],Tb_ProjectKosten[#Headers],0),0),2),""),U1174 &lt;=0,0),"")</f>
        <v/>
      </c>
      <c r="X1174" s="4" t="str" cm="1">
        <f t="array" ref="X1174">IFERROR(_xlfn.IFS(OR(F1174="",LEFT(Methode_Keuze,4)="Geen"),"",AND(V1174&lt;&gt;"",F1174&lt;&gt;"Arbeidskosten"),ROUND(V1174*VLOOKUP(F1174,Tb_ProjectKosten[],MATCH(Tb_ProjectKosten[[#Headers],[Forfat_Percentage]],Tb_ProjectKosten[#Headers],0),0),2),AND(F1174="Arbeidskosten",G1174&lt;&gt;""),IFERROR(ROUND(V1174*VLOOKUP(G1174,Tb_KostenTypen[],3,0)*VLOOKUP(F1174,Tb_ProjectKosten[],MATCH(Tb_ProjectKosten[[#Headers],[Forfat_Percentage]],Tb_ProjectKosten[#Headers],0),0),2),""),V1174 &lt;=0,0),"")</f>
        <v/>
      </c>
      <c r="Y1174" s="262"/>
      <c r="Z1174" s="49"/>
      <c r="AA1174" s="37" t="str" cm="1">
        <f t="array" ref="AA1174">IFERROR(IF(INDEX(SubsidieTabel!$Q$1:$T$9,MATCH($F1174,SubsidieTabel!$Q$1:$Q$9,0),IFERROR(MATCH(Methode_Keuze,SubsidieTabel!$Q$1:$T$1,0),2))&lt;&gt;1=TRUE,"ja",""),"")</f>
        <v/>
      </c>
    </row>
    <row r="1175" spans="1:27" ht="15" customHeight="1" x14ac:dyDescent="0.25">
      <c r="A1175" s="87"/>
      <c r="B1175" s="219" t="str">
        <f>IF(A1175&lt;&gt;"",_xlfn.MAXIFS($B$1:B1174,$A$1:A1174,A1175)+1,"")</f>
        <v/>
      </c>
      <c r="C1175" s="50"/>
      <c r="D1175" s="50"/>
      <c r="E1175" s="50"/>
      <c r="F1175" s="50"/>
      <c r="G1175" s="283"/>
      <c r="H1175" s="296"/>
      <c r="I1175" s="295"/>
      <c r="J1175" s="295"/>
      <c r="K1175" s="202"/>
      <c r="L1175" s="202"/>
      <c r="M1175" s="91" t="str">
        <f>IFERROR(VLOOKUP(H1175,Lijsten!$H$1:$I$100,2,0),"")</f>
        <v/>
      </c>
      <c r="N1175" s="91" t="str" cm="1">
        <f t="array" ref="N1175">IFERROR(_xlfn.IFS(AND(LEFT(F1175,6)="Arbeid",RIGHT(F1175,3)&lt;&gt;"IKS"),IFERROR(VLOOKUP($G1175,Tb_KostenTypen[],2,0),"tarief"),RIGHT(F1175,3)="IKS","Uurtarief",LEFT(F1175,6)="Arbeid","Uurtarief",AND(LEFT(F1175,8)="Bijdrage",RIGHT(F1175,15)="(vrijwilligers)"),"Vast tarief"),"")</f>
        <v/>
      </c>
      <c r="O1175" s="92"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tarief",IF(LEFT(F1175,8)="Bijdrage",VLOOKUP($F1175,Tb_KostenTypen[],MATCH(Methode_Keuze,Tb_KostenTypen[#Headers],0),0),VLOOKUP($G1175,Lijsten!L:O,4,0))),""),"")</f>
        <v/>
      </c>
      <c r="P1175" s="92"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tarief",IF(LEFT(F1175,8)="Bijdrage",VLOOKUP($F1175,Tb_KostenTypen[],MATCH(Methode_Keuze,Tb_KostenTypen[#Headers],0),0),VLOOKUP($G1175,Lijsten!L:O,4,0))),""),"")</f>
        <v/>
      </c>
      <c r="Q1175" s="50"/>
      <c r="R1175" s="50"/>
      <c r="S1175" s="83"/>
      <c r="T1175" s="51"/>
      <c r="U1175" s="4" t="str" cm="1">
        <f t="array" ref="U1175">IF(AA1175&lt;&gt;"ja",_xlfn.IFNA(_xlfn.IFS(AND(O1175&lt;&gt;"",F1175&lt;&gt;"",RIGHT($N1175,6)="tarief"),O1175*Q1175,S1175&gt;0,IF(F1175&lt;&gt;"",S1175,"")),""),"")</f>
        <v/>
      </c>
      <c r="V1175" s="4" t="str" cm="1">
        <f t="array" ref="V1175">IF(AA1175&lt;&gt;"ja",_xlfn.IFNA(_xlfn.IFS(AND(P1175&lt;&gt;"",R1175&lt;&gt;"",RIGHT($N1175,6)="tarief"),P1175*R1175,T1175&gt;0,T1175),""),"")</f>
        <v/>
      </c>
      <c r="W1175" s="4" t="str" cm="1">
        <f t="array" ref="W1175">IFERROR(_xlfn.IFS(OR(F1175="",LEFT(Methode_Keuze,4)="Geen"),"",AND(U1175&lt;&gt;"",F1175&lt;&gt;"Arbeidskosten"),ROUND(U1175*VLOOKUP(F1175,Tb_ProjectKosten[],MATCH(Tb_ProjectKosten[[#Headers],[Forfat_Percentage]],Tb_ProjectKosten[#Headers],0),0),2),AND(F1175="Arbeidskosten",G1175&lt;&gt;""),IFERROR(ROUND(U1175*VLOOKUP(G1175,Tb_KostenTypen[],3,0)*VLOOKUP(F1175,Tb_ProjectKosten[],MATCH(Tb_ProjectKosten[[#Headers],[Forfat_Percentage]],Tb_ProjectKosten[#Headers],0),0),2),""),U1175 &lt;=0,0),"")</f>
        <v/>
      </c>
      <c r="X1175" s="4" t="str" cm="1">
        <f t="array" ref="X1175">IFERROR(_xlfn.IFS(OR(F1175="",LEFT(Methode_Keuze,4)="Geen"),"",AND(V1175&lt;&gt;"",F1175&lt;&gt;"Arbeidskosten"),ROUND(V1175*VLOOKUP(F1175,Tb_ProjectKosten[],MATCH(Tb_ProjectKosten[[#Headers],[Forfat_Percentage]],Tb_ProjectKosten[#Headers],0),0),2),AND(F1175="Arbeidskosten",G1175&lt;&gt;""),IFERROR(ROUND(V1175*VLOOKUP(G1175,Tb_KostenTypen[],3,0)*VLOOKUP(F1175,Tb_ProjectKosten[],MATCH(Tb_ProjectKosten[[#Headers],[Forfat_Percentage]],Tb_ProjectKosten[#Headers],0),0),2),""),V1175 &lt;=0,0),"")</f>
        <v/>
      </c>
      <c r="Y1175" s="262"/>
      <c r="Z1175" s="49"/>
      <c r="AA1175" s="37" t="str" cm="1">
        <f t="array" ref="AA1175">IFERROR(IF(INDEX(SubsidieTabel!$Q$1:$T$9,MATCH($F1175,SubsidieTabel!$Q$1:$Q$9,0),IFERROR(MATCH(Methode_Keuze,SubsidieTabel!$Q$1:$T$1,0),2))&lt;&gt;1=TRUE,"ja",""),"")</f>
        <v/>
      </c>
    </row>
    <row r="1176" spans="1:27" ht="15" customHeight="1" x14ac:dyDescent="0.25">
      <c r="A1176" s="87"/>
      <c r="B1176" s="219" t="str">
        <f>IF(A1176&lt;&gt;"",_xlfn.MAXIFS($B$1:B1175,$A$1:A1175,A1176)+1,"")</f>
        <v/>
      </c>
      <c r="C1176" s="50"/>
      <c r="D1176" s="50"/>
      <c r="E1176" s="50"/>
      <c r="F1176" s="50"/>
      <c r="G1176" s="283"/>
      <c r="H1176" s="296"/>
      <c r="I1176" s="295"/>
      <c r="J1176" s="295"/>
      <c r="K1176" s="202"/>
      <c r="L1176" s="202"/>
      <c r="M1176" s="91" t="str">
        <f>IFERROR(VLOOKUP(H1176,Lijsten!$H$1:$I$100,2,0),"")</f>
        <v/>
      </c>
      <c r="N1176" s="91" t="str" cm="1">
        <f t="array" ref="N1176">IFERROR(_xlfn.IFS(AND(LEFT(F1176,6)="Arbeid",RIGHT(F1176,3)&lt;&gt;"IKS"),IFERROR(VLOOKUP($G1176,Tb_KostenTypen[],2,0),"tarief"),RIGHT(F1176,3)="IKS","Uurtarief",LEFT(F1176,6)="Arbeid","Uurtarief",AND(LEFT(F1176,8)="Bijdrage",RIGHT(F1176,15)="(vrijwilligers)"),"Vast tarief"),"")</f>
        <v/>
      </c>
      <c r="O1176" s="92"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tarief",IF(LEFT(F1176,8)="Bijdrage",VLOOKUP($F1176,Tb_KostenTypen[],MATCH(Methode_Keuze,Tb_KostenTypen[#Headers],0),0),VLOOKUP($G1176,Lijsten!L:O,4,0))),""),"")</f>
        <v/>
      </c>
      <c r="P1176" s="92"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tarief",IF(LEFT(F1176,8)="Bijdrage",VLOOKUP($F1176,Tb_KostenTypen[],MATCH(Methode_Keuze,Tb_KostenTypen[#Headers],0),0),VLOOKUP($G1176,Lijsten!L:O,4,0))),""),"")</f>
        <v/>
      </c>
      <c r="Q1176" s="50"/>
      <c r="R1176" s="50"/>
      <c r="S1176" s="83"/>
      <c r="T1176" s="51"/>
      <c r="U1176" s="4" t="str" cm="1">
        <f t="array" ref="U1176">IF(AA1176&lt;&gt;"ja",_xlfn.IFNA(_xlfn.IFS(AND(O1176&lt;&gt;"",F1176&lt;&gt;"",RIGHT($N1176,6)="tarief"),O1176*Q1176,S1176&gt;0,IF(F1176&lt;&gt;"",S1176,"")),""),"")</f>
        <v/>
      </c>
      <c r="V1176" s="4" t="str" cm="1">
        <f t="array" ref="V1176">IF(AA1176&lt;&gt;"ja",_xlfn.IFNA(_xlfn.IFS(AND(P1176&lt;&gt;"",R1176&lt;&gt;"",RIGHT($N1176,6)="tarief"),P1176*R1176,T1176&gt;0,T1176),""),"")</f>
        <v/>
      </c>
      <c r="W1176" s="4" t="str" cm="1">
        <f t="array" ref="W1176">IFERROR(_xlfn.IFS(OR(F1176="",LEFT(Methode_Keuze,4)="Geen"),"",AND(U1176&lt;&gt;"",F1176&lt;&gt;"Arbeidskosten"),ROUND(U1176*VLOOKUP(F1176,Tb_ProjectKosten[],MATCH(Tb_ProjectKosten[[#Headers],[Forfat_Percentage]],Tb_ProjectKosten[#Headers],0),0),2),AND(F1176="Arbeidskosten",G1176&lt;&gt;""),IFERROR(ROUND(U1176*VLOOKUP(G1176,Tb_KostenTypen[],3,0)*VLOOKUP(F1176,Tb_ProjectKosten[],MATCH(Tb_ProjectKosten[[#Headers],[Forfat_Percentage]],Tb_ProjectKosten[#Headers],0),0),2),""),U1176 &lt;=0,0),"")</f>
        <v/>
      </c>
      <c r="X1176" s="4" t="str" cm="1">
        <f t="array" ref="X1176">IFERROR(_xlfn.IFS(OR(F1176="",LEFT(Methode_Keuze,4)="Geen"),"",AND(V1176&lt;&gt;"",F1176&lt;&gt;"Arbeidskosten"),ROUND(V1176*VLOOKUP(F1176,Tb_ProjectKosten[],MATCH(Tb_ProjectKosten[[#Headers],[Forfat_Percentage]],Tb_ProjectKosten[#Headers],0),0),2),AND(F1176="Arbeidskosten",G1176&lt;&gt;""),IFERROR(ROUND(V1176*VLOOKUP(G1176,Tb_KostenTypen[],3,0)*VLOOKUP(F1176,Tb_ProjectKosten[],MATCH(Tb_ProjectKosten[[#Headers],[Forfat_Percentage]],Tb_ProjectKosten[#Headers],0),0),2),""),V1176 &lt;=0,0),"")</f>
        <v/>
      </c>
      <c r="Y1176" s="262"/>
      <c r="Z1176" s="49"/>
      <c r="AA1176" s="37" t="str" cm="1">
        <f t="array" ref="AA1176">IFERROR(IF(INDEX(SubsidieTabel!$Q$1:$T$9,MATCH($F1176,SubsidieTabel!$Q$1:$Q$9,0),IFERROR(MATCH(Methode_Keuze,SubsidieTabel!$Q$1:$T$1,0),2))&lt;&gt;1=TRUE,"ja",""),"")</f>
        <v/>
      </c>
    </row>
    <row r="1177" spans="1:27" ht="15" customHeight="1" x14ac:dyDescent="0.25">
      <c r="A1177" s="87"/>
      <c r="B1177" s="219" t="str">
        <f>IF(A1177&lt;&gt;"",_xlfn.MAXIFS($B$1:B1176,$A$1:A1176,A1177)+1,"")</f>
        <v/>
      </c>
      <c r="C1177" s="50"/>
      <c r="D1177" s="50"/>
      <c r="E1177" s="50"/>
      <c r="F1177" s="50"/>
      <c r="G1177" s="283"/>
      <c r="H1177" s="296"/>
      <c r="I1177" s="295"/>
      <c r="J1177" s="295"/>
      <c r="K1177" s="202"/>
      <c r="L1177" s="202"/>
      <c r="M1177" s="91" t="str">
        <f>IFERROR(VLOOKUP(H1177,Lijsten!$H$1:$I$100,2,0),"")</f>
        <v/>
      </c>
      <c r="N1177" s="91" t="str" cm="1">
        <f t="array" ref="N1177">IFERROR(_xlfn.IFS(AND(LEFT(F1177,6)="Arbeid",RIGHT(F1177,3)&lt;&gt;"IKS"),IFERROR(VLOOKUP($G1177,Tb_KostenTypen[],2,0),"tarief"),RIGHT(F1177,3)="IKS","Uurtarief",LEFT(F1177,6)="Arbeid","Uurtarief",AND(LEFT(F1177,8)="Bijdrage",RIGHT(F1177,15)="(vrijwilligers)"),"Vast tarief"),"")</f>
        <v/>
      </c>
      <c r="O1177" s="92"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tarief",IF(LEFT(F1177,8)="Bijdrage",VLOOKUP($F1177,Tb_KostenTypen[],MATCH(Methode_Keuze,Tb_KostenTypen[#Headers],0),0),VLOOKUP($G1177,Lijsten!L:O,4,0))),""),"")</f>
        <v/>
      </c>
      <c r="P1177" s="92"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tarief",IF(LEFT(F1177,8)="Bijdrage",VLOOKUP($F1177,Tb_KostenTypen[],MATCH(Methode_Keuze,Tb_KostenTypen[#Headers],0),0),VLOOKUP($G1177,Lijsten!L:O,4,0))),""),"")</f>
        <v/>
      </c>
      <c r="Q1177" s="50"/>
      <c r="R1177" s="50"/>
      <c r="S1177" s="83"/>
      <c r="T1177" s="51"/>
      <c r="U1177" s="4" t="str" cm="1">
        <f t="array" ref="U1177">IF(AA1177&lt;&gt;"ja",_xlfn.IFNA(_xlfn.IFS(AND(O1177&lt;&gt;"",F1177&lt;&gt;"",RIGHT($N1177,6)="tarief"),O1177*Q1177,S1177&gt;0,IF(F1177&lt;&gt;"",S1177,"")),""),"")</f>
        <v/>
      </c>
      <c r="V1177" s="4" t="str" cm="1">
        <f t="array" ref="V1177">IF(AA1177&lt;&gt;"ja",_xlfn.IFNA(_xlfn.IFS(AND(P1177&lt;&gt;"",R1177&lt;&gt;"",RIGHT($N1177,6)="tarief"),P1177*R1177,T1177&gt;0,T1177),""),"")</f>
        <v/>
      </c>
      <c r="W1177" s="4" t="str" cm="1">
        <f t="array" ref="W1177">IFERROR(_xlfn.IFS(OR(F1177="",LEFT(Methode_Keuze,4)="Geen"),"",AND(U1177&lt;&gt;"",F1177&lt;&gt;"Arbeidskosten"),ROUND(U1177*VLOOKUP(F1177,Tb_ProjectKosten[],MATCH(Tb_ProjectKosten[[#Headers],[Forfat_Percentage]],Tb_ProjectKosten[#Headers],0),0),2),AND(F1177="Arbeidskosten",G1177&lt;&gt;""),IFERROR(ROUND(U1177*VLOOKUP(G1177,Tb_KostenTypen[],3,0)*VLOOKUP(F1177,Tb_ProjectKosten[],MATCH(Tb_ProjectKosten[[#Headers],[Forfat_Percentage]],Tb_ProjectKosten[#Headers],0),0),2),""),U1177 &lt;=0,0),"")</f>
        <v/>
      </c>
      <c r="X1177" s="4" t="str" cm="1">
        <f t="array" ref="X1177">IFERROR(_xlfn.IFS(OR(F1177="",LEFT(Methode_Keuze,4)="Geen"),"",AND(V1177&lt;&gt;"",F1177&lt;&gt;"Arbeidskosten"),ROUND(V1177*VLOOKUP(F1177,Tb_ProjectKosten[],MATCH(Tb_ProjectKosten[[#Headers],[Forfat_Percentage]],Tb_ProjectKosten[#Headers],0),0),2),AND(F1177="Arbeidskosten",G1177&lt;&gt;""),IFERROR(ROUND(V1177*VLOOKUP(G1177,Tb_KostenTypen[],3,0)*VLOOKUP(F1177,Tb_ProjectKosten[],MATCH(Tb_ProjectKosten[[#Headers],[Forfat_Percentage]],Tb_ProjectKosten[#Headers],0),0),2),""),V1177 &lt;=0,0),"")</f>
        <v/>
      </c>
      <c r="Y1177" s="262"/>
      <c r="Z1177" s="49"/>
      <c r="AA1177" s="37" t="str" cm="1">
        <f t="array" ref="AA1177">IFERROR(IF(INDEX(SubsidieTabel!$Q$1:$T$9,MATCH($F1177,SubsidieTabel!$Q$1:$Q$9,0),IFERROR(MATCH(Methode_Keuze,SubsidieTabel!$Q$1:$T$1,0),2))&lt;&gt;1=TRUE,"ja",""),"")</f>
        <v/>
      </c>
    </row>
    <row r="1178" spans="1:27" ht="15" customHeight="1" x14ac:dyDescent="0.25">
      <c r="A1178" s="87"/>
      <c r="B1178" s="219" t="str">
        <f>IF(A1178&lt;&gt;"",_xlfn.MAXIFS($B$1:B1177,$A$1:A1177,A1178)+1,"")</f>
        <v/>
      </c>
      <c r="C1178" s="50"/>
      <c r="D1178" s="50"/>
      <c r="E1178" s="50"/>
      <c r="F1178" s="50"/>
      <c r="G1178" s="283"/>
      <c r="H1178" s="296"/>
      <c r="I1178" s="295"/>
      <c r="J1178" s="295"/>
      <c r="K1178" s="202"/>
      <c r="L1178" s="202"/>
      <c r="M1178" s="91" t="str">
        <f>IFERROR(VLOOKUP(H1178,Lijsten!$H$1:$I$100,2,0),"")</f>
        <v/>
      </c>
      <c r="N1178" s="91" t="str" cm="1">
        <f t="array" ref="N1178">IFERROR(_xlfn.IFS(AND(LEFT(F1178,6)="Arbeid",RIGHT(F1178,3)&lt;&gt;"IKS"),IFERROR(VLOOKUP($G1178,Tb_KostenTypen[],2,0),"tarief"),RIGHT(F1178,3)="IKS","Uurtarief",LEFT(F1178,6)="Arbeid","Uurtarief",AND(LEFT(F1178,8)="Bijdrage",RIGHT(F1178,15)="(vrijwilligers)"),"Vast tarief"),"")</f>
        <v/>
      </c>
      <c r="O1178" s="92"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tarief",IF(LEFT(F1178,8)="Bijdrage",VLOOKUP($F1178,Tb_KostenTypen[],MATCH(Methode_Keuze,Tb_KostenTypen[#Headers],0),0),VLOOKUP($G1178,Lijsten!L:O,4,0))),""),"")</f>
        <v/>
      </c>
      <c r="P1178" s="92"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tarief",IF(LEFT(F1178,8)="Bijdrage",VLOOKUP($F1178,Tb_KostenTypen[],MATCH(Methode_Keuze,Tb_KostenTypen[#Headers],0),0),VLOOKUP($G1178,Lijsten!L:O,4,0))),""),"")</f>
        <v/>
      </c>
      <c r="Q1178" s="50"/>
      <c r="R1178" s="50"/>
      <c r="S1178" s="83"/>
      <c r="T1178" s="51"/>
      <c r="U1178" s="4" t="str" cm="1">
        <f t="array" ref="U1178">IF(AA1178&lt;&gt;"ja",_xlfn.IFNA(_xlfn.IFS(AND(O1178&lt;&gt;"",F1178&lt;&gt;"",RIGHT($N1178,6)="tarief"),O1178*Q1178,S1178&gt;0,IF(F1178&lt;&gt;"",S1178,"")),""),"")</f>
        <v/>
      </c>
      <c r="V1178" s="4" t="str" cm="1">
        <f t="array" ref="V1178">IF(AA1178&lt;&gt;"ja",_xlfn.IFNA(_xlfn.IFS(AND(P1178&lt;&gt;"",R1178&lt;&gt;"",RIGHT($N1178,6)="tarief"),P1178*R1178,T1178&gt;0,T1178),""),"")</f>
        <v/>
      </c>
      <c r="W1178" s="4" t="str" cm="1">
        <f t="array" ref="W1178">IFERROR(_xlfn.IFS(OR(F1178="",LEFT(Methode_Keuze,4)="Geen"),"",AND(U1178&lt;&gt;"",F1178&lt;&gt;"Arbeidskosten"),ROUND(U1178*VLOOKUP(F1178,Tb_ProjectKosten[],MATCH(Tb_ProjectKosten[[#Headers],[Forfat_Percentage]],Tb_ProjectKosten[#Headers],0),0),2),AND(F1178="Arbeidskosten",G1178&lt;&gt;""),IFERROR(ROUND(U1178*VLOOKUP(G1178,Tb_KostenTypen[],3,0)*VLOOKUP(F1178,Tb_ProjectKosten[],MATCH(Tb_ProjectKosten[[#Headers],[Forfat_Percentage]],Tb_ProjectKosten[#Headers],0),0),2),""),U1178 &lt;=0,0),"")</f>
        <v/>
      </c>
      <c r="X1178" s="4" t="str" cm="1">
        <f t="array" ref="X1178">IFERROR(_xlfn.IFS(OR(F1178="",LEFT(Methode_Keuze,4)="Geen"),"",AND(V1178&lt;&gt;"",F1178&lt;&gt;"Arbeidskosten"),ROUND(V1178*VLOOKUP(F1178,Tb_ProjectKosten[],MATCH(Tb_ProjectKosten[[#Headers],[Forfat_Percentage]],Tb_ProjectKosten[#Headers],0),0),2),AND(F1178="Arbeidskosten",G1178&lt;&gt;""),IFERROR(ROUND(V1178*VLOOKUP(G1178,Tb_KostenTypen[],3,0)*VLOOKUP(F1178,Tb_ProjectKosten[],MATCH(Tb_ProjectKosten[[#Headers],[Forfat_Percentage]],Tb_ProjectKosten[#Headers],0),0),2),""),V1178 &lt;=0,0),"")</f>
        <v/>
      </c>
      <c r="Y1178" s="262"/>
      <c r="Z1178" s="49"/>
      <c r="AA1178" s="37" t="str" cm="1">
        <f t="array" ref="AA1178">IFERROR(IF(INDEX(SubsidieTabel!$Q$1:$T$9,MATCH($F1178,SubsidieTabel!$Q$1:$Q$9,0),IFERROR(MATCH(Methode_Keuze,SubsidieTabel!$Q$1:$T$1,0),2))&lt;&gt;1=TRUE,"ja",""),"")</f>
        <v/>
      </c>
    </row>
    <row r="1179" spans="1:27" ht="15" customHeight="1" x14ac:dyDescent="0.25">
      <c r="A1179" s="87"/>
      <c r="B1179" s="219" t="str">
        <f>IF(A1179&lt;&gt;"",_xlfn.MAXIFS($B$1:B1178,$A$1:A1178,A1179)+1,"")</f>
        <v/>
      </c>
      <c r="C1179" s="50"/>
      <c r="D1179" s="50"/>
      <c r="E1179" s="50"/>
      <c r="F1179" s="50"/>
      <c r="G1179" s="283"/>
      <c r="H1179" s="296"/>
      <c r="I1179" s="295"/>
      <c r="J1179" s="295"/>
      <c r="K1179" s="202"/>
      <c r="L1179" s="202"/>
      <c r="M1179" s="91" t="str">
        <f>IFERROR(VLOOKUP(H1179,Lijsten!$H$1:$I$100,2,0),"")</f>
        <v/>
      </c>
      <c r="N1179" s="91" t="str" cm="1">
        <f t="array" ref="N1179">IFERROR(_xlfn.IFS(AND(LEFT(F1179,6)="Arbeid",RIGHT(F1179,3)&lt;&gt;"IKS"),IFERROR(VLOOKUP($G1179,Tb_KostenTypen[],2,0),"tarief"),RIGHT(F1179,3)="IKS","Uurtarief",LEFT(F1179,6)="Arbeid","Uurtarief",AND(LEFT(F1179,8)="Bijdrage",RIGHT(F1179,15)="(vrijwilligers)"),"Vast tarief"),"")</f>
        <v/>
      </c>
      <c r="O1179" s="92"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tarief",IF(LEFT(F1179,8)="Bijdrage",VLOOKUP($F1179,Tb_KostenTypen[],MATCH(Methode_Keuze,Tb_KostenTypen[#Headers],0),0),VLOOKUP($G1179,Lijsten!L:O,4,0))),""),"")</f>
        <v/>
      </c>
      <c r="P1179" s="92"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tarief",IF(LEFT(F1179,8)="Bijdrage",VLOOKUP($F1179,Tb_KostenTypen[],MATCH(Methode_Keuze,Tb_KostenTypen[#Headers],0),0),VLOOKUP($G1179,Lijsten!L:O,4,0))),""),"")</f>
        <v/>
      </c>
      <c r="Q1179" s="50"/>
      <c r="R1179" s="50"/>
      <c r="S1179" s="83"/>
      <c r="T1179" s="51"/>
      <c r="U1179" s="4" t="str" cm="1">
        <f t="array" ref="U1179">IF(AA1179&lt;&gt;"ja",_xlfn.IFNA(_xlfn.IFS(AND(O1179&lt;&gt;"",F1179&lt;&gt;"",RIGHT($N1179,6)="tarief"),O1179*Q1179,S1179&gt;0,IF(F1179&lt;&gt;"",S1179,"")),""),"")</f>
        <v/>
      </c>
      <c r="V1179" s="4" t="str" cm="1">
        <f t="array" ref="V1179">IF(AA1179&lt;&gt;"ja",_xlfn.IFNA(_xlfn.IFS(AND(P1179&lt;&gt;"",R1179&lt;&gt;"",RIGHT($N1179,6)="tarief"),P1179*R1179,T1179&gt;0,T1179),""),"")</f>
        <v/>
      </c>
      <c r="W1179" s="4" t="str" cm="1">
        <f t="array" ref="W1179">IFERROR(_xlfn.IFS(OR(F1179="",LEFT(Methode_Keuze,4)="Geen"),"",AND(U1179&lt;&gt;"",F1179&lt;&gt;"Arbeidskosten"),ROUND(U1179*VLOOKUP(F1179,Tb_ProjectKosten[],MATCH(Tb_ProjectKosten[[#Headers],[Forfat_Percentage]],Tb_ProjectKosten[#Headers],0),0),2),AND(F1179="Arbeidskosten",G1179&lt;&gt;""),IFERROR(ROUND(U1179*VLOOKUP(G1179,Tb_KostenTypen[],3,0)*VLOOKUP(F1179,Tb_ProjectKosten[],MATCH(Tb_ProjectKosten[[#Headers],[Forfat_Percentage]],Tb_ProjectKosten[#Headers],0),0),2),""),U1179 &lt;=0,0),"")</f>
        <v/>
      </c>
      <c r="X1179" s="4" t="str" cm="1">
        <f t="array" ref="X1179">IFERROR(_xlfn.IFS(OR(F1179="",LEFT(Methode_Keuze,4)="Geen"),"",AND(V1179&lt;&gt;"",F1179&lt;&gt;"Arbeidskosten"),ROUND(V1179*VLOOKUP(F1179,Tb_ProjectKosten[],MATCH(Tb_ProjectKosten[[#Headers],[Forfat_Percentage]],Tb_ProjectKosten[#Headers],0),0),2),AND(F1179="Arbeidskosten",G1179&lt;&gt;""),IFERROR(ROUND(V1179*VLOOKUP(G1179,Tb_KostenTypen[],3,0)*VLOOKUP(F1179,Tb_ProjectKosten[],MATCH(Tb_ProjectKosten[[#Headers],[Forfat_Percentage]],Tb_ProjectKosten[#Headers],0),0),2),""),V1179 &lt;=0,0),"")</f>
        <v/>
      </c>
      <c r="Y1179" s="262"/>
      <c r="Z1179" s="49"/>
      <c r="AA1179" s="37" t="str" cm="1">
        <f t="array" ref="AA1179">IFERROR(IF(INDEX(SubsidieTabel!$Q$1:$T$9,MATCH($F1179,SubsidieTabel!$Q$1:$Q$9,0),IFERROR(MATCH(Methode_Keuze,SubsidieTabel!$Q$1:$T$1,0),2))&lt;&gt;1=TRUE,"ja",""),"")</f>
        <v/>
      </c>
    </row>
    <row r="1180" spans="1:27" ht="15" customHeight="1" x14ac:dyDescent="0.25">
      <c r="A1180" s="87"/>
      <c r="B1180" s="219" t="str">
        <f>IF(A1180&lt;&gt;"",_xlfn.MAXIFS($B$1:B1179,$A$1:A1179,A1180)+1,"")</f>
        <v/>
      </c>
      <c r="C1180" s="50"/>
      <c r="D1180" s="50"/>
      <c r="E1180" s="50"/>
      <c r="F1180" s="50"/>
      <c r="G1180" s="283"/>
      <c r="H1180" s="296"/>
      <c r="I1180" s="295"/>
      <c r="J1180" s="295"/>
      <c r="K1180" s="202"/>
      <c r="L1180" s="202"/>
      <c r="M1180" s="91" t="str">
        <f>IFERROR(VLOOKUP(H1180,Lijsten!$H$1:$I$100,2,0),"")</f>
        <v/>
      </c>
      <c r="N1180" s="91" t="str" cm="1">
        <f t="array" ref="N1180">IFERROR(_xlfn.IFS(AND(LEFT(F1180,6)="Arbeid",RIGHT(F1180,3)&lt;&gt;"IKS"),IFERROR(VLOOKUP($G1180,Tb_KostenTypen[],2,0),"tarief"),RIGHT(F1180,3)="IKS","Uurtarief",LEFT(F1180,6)="Arbeid","Uurtarief",AND(LEFT(F1180,8)="Bijdrage",RIGHT(F1180,15)="(vrijwilligers)"),"Vast tarief"),"")</f>
        <v/>
      </c>
      <c r="O1180" s="92"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tarief",IF(LEFT(F1180,8)="Bijdrage",VLOOKUP($F1180,Tb_KostenTypen[],MATCH(Methode_Keuze,Tb_KostenTypen[#Headers],0),0),VLOOKUP($G1180,Lijsten!L:O,4,0))),""),"")</f>
        <v/>
      </c>
      <c r="P1180" s="92"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tarief",IF(LEFT(F1180,8)="Bijdrage",VLOOKUP($F1180,Tb_KostenTypen[],MATCH(Methode_Keuze,Tb_KostenTypen[#Headers],0),0),VLOOKUP($G1180,Lijsten!L:O,4,0))),""),"")</f>
        <v/>
      </c>
      <c r="Q1180" s="50"/>
      <c r="R1180" s="50"/>
      <c r="S1180" s="83"/>
      <c r="T1180" s="51"/>
      <c r="U1180" s="4" t="str" cm="1">
        <f t="array" ref="U1180">IF(AA1180&lt;&gt;"ja",_xlfn.IFNA(_xlfn.IFS(AND(O1180&lt;&gt;"",F1180&lt;&gt;"",RIGHT($N1180,6)="tarief"),O1180*Q1180,S1180&gt;0,IF(F1180&lt;&gt;"",S1180,"")),""),"")</f>
        <v/>
      </c>
      <c r="V1180" s="4" t="str" cm="1">
        <f t="array" ref="V1180">IF(AA1180&lt;&gt;"ja",_xlfn.IFNA(_xlfn.IFS(AND(P1180&lt;&gt;"",R1180&lt;&gt;"",RIGHT($N1180,6)="tarief"),P1180*R1180,T1180&gt;0,T1180),""),"")</f>
        <v/>
      </c>
      <c r="W1180" s="4" t="str" cm="1">
        <f t="array" ref="W1180">IFERROR(_xlfn.IFS(OR(F1180="",LEFT(Methode_Keuze,4)="Geen"),"",AND(U1180&lt;&gt;"",F1180&lt;&gt;"Arbeidskosten"),ROUND(U1180*VLOOKUP(F1180,Tb_ProjectKosten[],MATCH(Tb_ProjectKosten[[#Headers],[Forfat_Percentage]],Tb_ProjectKosten[#Headers],0),0),2),AND(F1180="Arbeidskosten",G1180&lt;&gt;""),IFERROR(ROUND(U1180*VLOOKUP(G1180,Tb_KostenTypen[],3,0)*VLOOKUP(F1180,Tb_ProjectKosten[],MATCH(Tb_ProjectKosten[[#Headers],[Forfat_Percentage]],Tb_ProjectKosten[#Headers],0),0),2),""),U1180 &lt;=0,0),"")</f>
        <v/>
      </c>
      <c r="X1180" s="4" t="str" cm="1">
        <f t="array" ref="X1180">IFERROR(_xlfn.IFS(OR(F1180="",LEFT(Methode_Keuze,4)="Geen"),"",AND(V1180&lt;&gt;"",F1180&lt;&gt;"Arbeidskosten"),ROUND(V1180*VLOOKUP(F1180,Tb_ProjectKosten[],MATCH(Tb_ProjectKosten[[#Headers],[Forfat_Percentage]],Tb_ProjectKosten[#Headers],0),0),2),AND(F1180="Arbeidskosten",G1180&lt;&gt;""),IFERROR(ROUND(V1180*VLOOKUP(G1180,Tb_KostenTypen[],3,0)*VLOOKUP(F1180,Tb_ProjectKosten[],MATCH(Tb_ProjectKosten[[#Headers],[Forfat_Percentage]],Tb_ProjectKosten[#Headers],0),0),2),""),V1180 &lt;=0,0),"")</f>
        <v/>
      </c>
      <c r="Y1180" s="262"/>
      <c r="Z1180" s="49"/>
      <c r="AA1180" s="37" t="str" cm="1">
        <f t="array" ref="AA1180">IFERROR(IF(INDEX(SubsidieTabel!$Q$1:$T$9,MATCH($F1180,SubsidieTabel!$Q$1:$Q$9,0),IFERROR(MATCH(Methode_Keuze,SubsidieTabel!$Q$1:$T$1,0),2))&lt;&gt;1=TRUE,"ja",""),"")</f>
        <v/>
      </c>
    </row>
    <row r="1181" spans="1:27" ht="15" customHeight="1" x14ac:dyDescent="0.25">
      <c r="A1181" s="87"/>
      <c r="B1181" s="219" t="str">
        <f>IF(A1181&lt;&gt;"",_xlfn.MAXIFS($B$1:B1180,$A$1:A1180,A1181)+1,"")</f>
        <v/>
      </c>
      <c r="C1181" s="50"/>
      <c r="D1181" s="50"/>
      <c r="E1181" s="50"/>
      <c r="F1181" s="50"/>
      <c r="G1181" s="283"/>
      <c r="H1181" s="296"/>
      <c r="I1181" s="295"/>
      <c r="J1181" s="295"/>
      <c r="K1181" s="202"/>
      <c r="L1181" s="202"/>
      <c r="M1181" s="91" t="str">
        <f>IFERROR(VLOOKUP(H1181,Lijsten!$H$1:$I$100,2,0),"")</f>
        <v/>
      </c>
      <c r="N1181" s="91" t="str" cm="1">
        <f t="array" ref="N1181">IFERROR(_xlfn.IFS(AND(LEFT(F1181,6)="Arbeid",RIGHT(F1181,3)&lt;&gt;"IKS"),IFERROR(VLOOKUP($G1181,Tb_KostenTypen[],2,0),"tarief"),RIGHT(F1181,3)="IKS","Uurtarief",LEFT(F1181,6)="Arbeid","Uurtarief",AND(LEFT(F1181,8)="Bijdrage",RIGHT(F1181,15)="(vrijwilligers)"),"Vast tarief"),"")</f>
        <v/>
      </c>
      <c r="O1181" s="92"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tarief",IF(LEFT(F1181,8)="Bijdrage",VLOOKUP($F1181,Tb_KostenTypen[],MATCH(Methode_Keuze,Tb_KostenTypen[#Headers],0),0),VLOOKUP($G1181,Lijsten!L:O,4,0))),""),"")</f>
        <v/>
      </c>
      <c r="P1181" s="92"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tarief",IF(LEFT(F1181,8)="Bijdrage",VLOOKUP($F1181,Tb_KostenTypen[],MATCH(Methode_Keuze,Tb_KostenTypen[#Headers],0),0),VLOOKUP($G1181,Lijsten!L:O,4,0))),""),"")</f>
        <v/>
      </c>
      <c r="Q1181" s="50"/>
      <c r="R1181" s="50"/>
      <c r="S1181" s="83"/>
      <c r="T1181" s="51"/>
      <c r="U1181" s="4" t="str" cm="1">
        <f t="array" ref="U1181">IF(AA1181&lt;&gt;"ja",_xlfn.IFNA(_xlfn.IFS(AND(O1181&lt;&gt;"",F1181&lt;&gt;"",RIGHT($N1181,6)="tarief"),O1181*Q1181,S1181&gt;0,IF(F1181&lt;&gt;"",S1181,"")),""),"")</f>
        <v/>
      </c>
      <c r="V1181" s="4" t="str" cm="1">
        <f t="array" ref="V1181">IF(AA1181&lt;&gt;"ja",_xlfn.IFNA(_xlfn.IFS(AND(P1181&lt;&gt;"",R1181&lt;&gt;"",RIGHT($N1181,6)="tarief"),P1181*R1181,T1181&gt;0,T1181),""),"")</f>
        <v/>
      </c>
      <c r="W1181" s="4" t="str" cm="1">
        <f t="array" ref="W1181">IFERROR(_xlfn.IFS(OR(F1181="",LEFT(Methode_Keuze,4)="Geen"),"",AND(U1181&lt;&gt;"",F1181&lt;&gt;"Arbeidskosten"),ROUND(U1181*VLOOKUP(F1181,Tb_ProjectKosten[],MATCH(Tb_ProjectKosten[[#Headers],[Forfat_Percentage]],Tb_ProjectKosten[#Headers],0),0),2),AND(F1181="Arbeidskosten",G1181&lt;&gt;""),IFERROR(ROUND(U1181*VLOOKUP(G1181,Tb_KostenTypen[],3,0)*VLOOKUP(F1181,Tb_ProjectKosten[],MATCH(Tb_ProjectKosten[[#Headers],[Forfat_Percentage]],Tb_ProjectKosten[#Headers],0),0),2),""),U1181 &lt;=0,0),"")</f>
        <v/>
      </c>
      <c r="X1181" s="4" t="str" cm="1">
        <f t="array" ref="X1181">IFERROR(_xlfn.IFS(OR(F1181="",LEFT(Methode_Keuze,4)="Geen"),"",AND(V1181&lt;&gt;"",F1181&lt;&gt;"Arbeidskosten"),ROUND(V1181*VLOOKUP(F1181,Tb_ProjectKosten[],MATCH(Tb_ProjectKosten[[#Headers],[Forfat_Percentage]],Tb_ProjectKosten[#Headers],0),0),2),AND(F1181="Arbeidskosten",G1181&lt;&gt;""),IFERROR(ROUND(V1181*VLOOKUP(G1181,Tb_KostenTypen[],3,0)*VLOOKUP(F1181,Tb_ProjectKosten[],MATCH(Tb_ProjectKosten[[#Headers],[Forfat_Percentage]],Tb_ProjectKosten[#Headers],0),0),2),""),V1181 &lt;=0,0),"")</f>
        <v/>
      </c>
      <c r="Y1181" s="262"/>
      <c r="Z1181" s="49"/>
      <c r="AA1181" s="37" t="str" cm="1">
        <f t="array" ref="AA1181">IFERROR(IF(INDEX(SubsidieTabel!$Q$1:$T$9,MATCH($F1181,SubsidieTabel!$Q$1:$Q$9,0),IFERROR(MATCH(Methode_Keuze,SubsidieTabel!$Q$1:$T$1,0),2))&lt;&gt;1=TRUE,"ja",""),"")</f>
        <v/>
      </c>
    </row>
    <row r="1182" spans="1:27" ht="15" customHeight="1" x14ac:dyDescent="0.25">
      <c r="A1182" s="87"/>
      <c r="B1182" s="219" t="str">
        <f>IF(A1182&lt;&gt;"",_xlfn.MAXIFS($B$1:B1181,$A$1:A1181,A1182)+1,"")</f>
        <v/>
      </c>
      <c r="C1182" s="50"/>
      <c r="D1182" s="50"/>
      <c r="E1182" s="50"/>
      <c r="F1182" s="50"/>
      <c r="G1182" s="283"/>
      <c r="H1182" s="296"/>
      <c r="I1182" s="295"/>
      <c r="J1182" s="295"/>
      <c r="K1182" s="202"/>
      <c r="L1182" s="202"/>
      <c r="M1182" s="91" t="str">
        <f>IFERROR(VLOOKUP(H1182,Lijsten!$H$1:$I$100,2,0),"")</f>
        <v/>
      </c>
      <c r="N1182" s="91" t="str" cm="1">
        <f t="array" ref="N1182">IFERROR(_xlfn.IFS(AND(LEFT(F1182,6)="Arbeid",RIGHT(F1182,3)&lt;&gt;"IKS"),IFERROR(VLOOKUP($G1182,Tb_KostenTypen[],2,0),"tarief"),RIGHT(F1182,3)="IKS","Uurtarief",LEFT(F1182,6)="Arbeid","Uurtarief",AND(LEFT(F1182,8)="Bijdrage",RIGHT(F1182,15)="(vrijwilligers)"),"Vast tarief"),"")</f>
        <v/>
      </c>
      <c r="O1182" s="92"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tarief",IF(LEFT(F1182,8)="Bijdrage",VLOOKUP($F1182,Tb_KostenTypen[],MATCH(Methode_Keuze,Tb_KostenTypen[#Headers],0),0),VLOOKUP($G1182,Lijsten!L:O,4,0))),""),"")</f>
        <v/>
      </c>
      <c r="P1182" s="92"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tarief",IF(LEFT(F1182,8)="Bijdrage",VLOOKUP($F1182,Tb_KostenTypen[],MATCH(Methode_Keuze,Tb_KostenTypen[#Headers],0),0),VLOOKUP($G1182,Lijsten!L:O,4,0))),""),"")</f>
        <v/>
      </c>
      <c r="Q1182" s="50"/>
      <c r="R1182" s="50"/>
      <c r="S1182" s="83"/>
      <c r="T1182" s="51"/>
      <c r="U1182" s="4" t="str" cm="1">
        <f t="array" ref="U1182">IF(AA1182&lt;&gt;"ja",_xlfn.IFNA(_xlfn.IFS(AND(O1182&lt;&gt;"",F1182&lt;&gt;"",RIGHT($N1182,6)="tarief"),O1182*Q1182,S1182&gt;0,IF(F1182&lt;&gt;"",S1182,"")),""),"")</f>
        <v/>
      </c>
      <c r="V1182" s="4" t="str" cm="1">
        <f t="array" ref="V1182">IF(AA1182&lt;&gt;"ja",_xlfn.IFNA(_xlfn.IFS(AND(P1182&lt;&gt;"",R1182&lt;&gt;"",RIGHT($N1182,6)="tarief"),P1182*R1182,T1182&gt;0,T1182),""),"")</f>
        <v/>
      </c>
      <c r="W1182" s="4" t="str" cm="1">
        <f t="array" ref="W1182">IFERROR(_xlfn.IFS(OR(F1182="",LEFT(Methode_Keuze,4)="Geen"),"",AND(U1182&lt;&gt;"",F1182&lt;&gt;"Arbeidskosten"),ROUND(U1182*VLOOKUP(F1182,Tb_ProjectKosten[],MATCH(Tb_ProjectKosten[[#Headers],[Forfat_Percentage]],Tb_ProjectKosten[#Headers],0),0),2),AND(F1182="Arbeidskosten",G1182&lt;&gt;""),IFERROR(ROUND(U1182*VLOOKUP(G1182,Tb_KostenTypen[],3,0)*VLOOKUP(F1182,Tb_ProjectKosten[],MATCH(Tb_ProjectKosten[[#Headers],[Forfat_Percentage]],Tb_ProjectKosten[#Headers],0),0),2),""),U1182 &lt;=0,0),"")</f>
        <v/>
      </c>
      <c r="X1182" s="4" t="str" cm="1">
        <f t="array" ref="X1182">IFERROR(_xlfn.IFS(OR(F1182="",LEFT(Methode_Keuze,4)="Geen"),"",AND(V1182&lt;&gt;"",F1182&lt;&gt;"Arbeidskosten"),ROUND(V1182*VLOOKUP(F1182,Tb_ProjectKosten[],MATCH(Tb_ProjectKosten[[#Headers],[Forfat_Percentage]],Tb_ProjectKosten[#Headers],0),0),2),AND(F1182="Arbeidskosten",G1182&lt;&gt;""),IFERROR(ROUND(V1182*VLOOKUP(G1182,Tb_KostenTypen[],3,0)*VLOOKUP(F1182,Tb_ProjectKosten[],MATCH(Tb_ProjectKosten[[#Headers],[Forfat_Percentage]],Tb_ProjectKosten[#Headers],0),0),2),""),V1182 &lt;=0,0),"")</f>
        <v/>
      </c>
      <c r="Y1182" s="262"/>
      <c r="Z1182" s="49"/>
      <c r="AA1182" s="37" t="str" cm="1">
        <f t="array" ref="AA1182">IFERROR(IF(INDEX(SubsidieTabel!$Q$1:$T$9,MATCH($F1182,SubsidieTabel!$Q$1:$Q$9,0),IFERROR(MATCH(Methode_Keuze,SubsidieTabel!$Q$1:$T$1,0),2))&lt;&gt;1=TRUE,"ja",""),"")</f>
        <v/>
      </c>
    </row>
    <row r="1183" spans="1:27" ht="15" customHeight="1" x14ac:dyDescent="0.25">
      <c r="A1183" s="87"/>
      <c r="B1183" s="219" t="str">
        <f>IF(A1183&lt;&gt;"",_xlfn.MAXIFS($B$1:B1182,$A$1:A1182,A1183)+1,"")</f>
        <v/>
      </c>
      <c r="C1183" s="50"/>
      <c r="D1183" s="50"/>
      <c r="E1183" s="50"/>
      <c r="F1183" s="50"/>
      <c r="G1183" s="283"/>
      <c r="H1183" s="296"/>
      <c r="I1183" s="295"/>
      <c r="J1183" s="295"/>
      <c r="K1183" s="202"/>
      <c r="L1183" s="202"/>
      <c r="M1183" s="91" t="str">
        <f>IFERROR(VLOOKUP(H1183,Lijsten!$H$1:$I$100,2,0),"")</f>
        <v/>
      </c>
      <c r="N1183" s="91" t="str" cm="1">
        <f t="array" ref="N1183">IFERROR(_xlfn.IFS(AND(LEFT(F1183,6)="Arbeid",RIGHT(F1183,3)&lt;&gt;"IKS"),IFERROR(VLOOKUP($G1183,Tb_KostenTypen[],2,0),"tarief"),RIGHT(F1183,3)="IKS","Uurtarief",LEFT(F1183,6)="Arbeid","Uurtarief",AND(LEFT(F1183,8)="Bijdrage",RIGHT(F1183,15)="(vrijwilligers)"),"Vast tarief"),"")</f>
        <v/>
      </c>
      <c r="O1183" s="92"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tarief",IF(LEFT(F1183,8)="Bijdrage",VLOOKUP($F1183,Tb_KostenTypen[],MATCH(Methode_Keuze,Tb_KostenTypen[#Headers],0),0),VLOOKUP($G1183,Lijsten!L:O,4,0))),""),"")</f>
        <v/>
      </c>
      <c r="P1183" s="92"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tarief",IF(LEFT(F1183,8)="Bijdrage",VLOOKUP($F1183,Tb_KostenTypen[],MATCH(Methode_Keuze,Tb_KostenTypen[#Headers],0),0),VLOOKUP($G1183,Lijsten!L:O,4,0))),""),"")</f>
        <v/>
      </c>
      <c r="Q1183" s="50"/>
      <c r="R1183" s="50"/>
      <c r="S1183" s="83"/>
      <c r="T1183" s="51"/>
      <c r="U1183" s="4" t="str" cm="1">
        <f t="array" ref="U1183">IF(AA1183&lt;&gt;"ja",_xlfn.IFNA(_xlfn.IFS(AND(O1183&lt;&gt;"",F1183&lt;&gt;"",RIGHT($N1183,6)="tarief"),O1183*Q1183,S1183&gt;0,IF(F1183&lt;&gt;"",S1183,"")),""),"")</f>
        <v/>
      </c>
      <c r="V1183" s="4" t="str" cm="1">
        <f t="array" ref="V1183">IF(AA1183&lt;&gt;"ja",_xlfn.IFNA(_xlfn.IFS(AND(P1183&lt;&gt;"",R1183&lt;&gt;"",RIGHT($N1183,6)="tarief"),P1183*R1183,T1183&gt;0,T1183),""),"")</f>
        <v/>
      </c>
      <c r="W1183" s="4" t="str" cm="1">
        <f t="array" ref="W1183">IFERROR(_xlfn.IFS(OR(F1183="",LEFT(Methode_Keuze,4)="Geen"),"",AND(U1183&lt;&gt;"",F1183&lt;&gt;"Arbeidskosten"),ROUND(U1183*VLOOKUP(F1183,Tb_ProjectKosten[],MATCH(Tb_ProjectKosten[[#Headers],[Forfat_Percentage]],Tb_ProjectKosten[#Headers],0),0),2),AND(F1183="Arbeidskosten",G1183&lt;&gt;""),IFERROR(ROUND(U1183*VLOOKUP(G1183,Tb_KostenTypen[],3,0)*VLOOKUP(F1183,Tb_ProjectKosten[],MATCH(Tb_ProjectKosten[[#Headers],[Forfat_Percentage]],Tb_ProjectKosten[#Headers],0),0),2),""),U1183 &lt;=0,0),"")</f>
        <v/>
      </c>
      <c r="X1183" s="4" t="str" cm="1">
        <f t="array" ref="X1183">IFERROR(_xlfn.IFS(OR(F1183="",LEFT(Methode_Keuze,4)="Geen"),"",AND(V1183&lt;&gt;"",F1183&lt;&gt;"Arbeidskosten"),ROUND(V1183*VLOOKUP(F1183,Tb_ProjectKosten[],MATCH(Tb_ProjectKosten[[#Headers],[Forfat_Percentage]],Tb_ProjectKosten[#Headers],0),0),2),AND(F1183="Arbeidskosten",G1183&lt;&gt;""),IFERROR(ROUND(V1183*VLOOKUP(G1183,Tb_KostenTypen[],3,0)*VLOOKUP(F1183,Tb_ProjectKosten[],MATCH(Tb_ProjectKosten[[#Headers],[Forfat_Percentage]],Tb_ProjectKosten[#Headers],0),0),2),""),V1183 &lt;=0,0),"")</f>
        <v/>
      </c>
      <c r="Y1183" s="262"/>
      <c r="Z1183" s="49"/>
      <c r="AA1183" s="37" t="str" cm="1">
        <f t="array" ref="AA1183">IFERROR(IF(INDEX(SubsidieTabel!$Q$1:$T$9,MATCH($F1183,SubsidieTabel!$Q$1:$Q$9,0),IFERROR(MATCH(Methode_Keuze,SubsidieTabel!$Q$1:$T$1,0),2))&lt;&gt;1=TRUE,"ja",""),"")</f>
        <v/>
      </c>
    </row>
    <row r="1184" spans="1:27" ht="15" customHeight="1" x14ac:dyDescent="0.25">
      <c r="A1184" s="87"/>
      <c r="B1184" s="219" t="str">
        <f>IF(A1184&lt;&gt;"",_xlfn.MAXIFS($B$1:B1183,$A$1:A1183,A1184)+1,"")</f>
        <v/>
      </c>
      <c r="C1184" s="50"/>
      <c r="D1184" s="50"/>
      <c r="E1184" s="50"/>
      <c r="F1184" s="50"/>
      <c r="G1184" s="283"/>
      <c r="H1184" s="296"/>
      <c r="I1184" s="295"/>
      <c r="J1184" s="295"/>
      <c r="K1184" s="202"/>
      <c r="L1184" s="202"/>
      <c r="M1184" s="91" t="str">
        <f>IFERROR(VLOOKUP(H1184,Lijsten!$H$1:$I$100,2,0),"")</f>
        <v/>
      </c>
      <c r="N1184" s="91" t="str" cm="1">
        <f t="array" ref="N1184">IFERROR(_xlfn.IFS(AND(LEFT(F1184,6)="Arbeid",RIGHT(F1184,3)&lt;&gt;"IKS"),IFERROR(VLOOKUP($G1184,Tb_KostenTypen[],2,0),"tarief"),RIGHT(F1184,3)="IKS","Uurtarief",LEFT(F1184,6)="Arbeid","Uurtarief",AND(LEFT(F1184,8)="Bijdrage",RIGHT(F1184,15)="(vrijwilligers)"),"Vast tarief"),"")</f>
        <v/>
      </c>
      <c r="O1184" s="92"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tarief",IF(LEFT(F1184,8)="Bijdrage",VLOOKUP($F1184,Tb_KostenTypen[],MATCH(Methode_Keuze,Tb_KostenTypen[#Headers],0),0),VLOOKUP($G1184,Lijsten!L:O,4,0))),""),"")</f>
        <v/>
      </c>
      <c r="P1184" s="92"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tarief",IF(LEFT(F1184,8)="Bijdrage",VLOOKUP($F1184,Tb_KostenTypen[],MATCH(Methode_Keuze,Tb_KostenTypen[#Headers],0),0),VLOOKUP($G1184,Lijsten!L:O,4,0))),""),"")</f>
        <v/>
      </c>
      <c r="Q1184" s="50"/>
      <c r="R1184" s="50"/>
      <c r="S1184" s="83"/>
      <c r="T1184" s="51"/>
      <c r="U1184" s="4" t="str" cm="1">
        <f t="array" ref="U1184">IF(AA1184&lt;&gt;"ja",_xlfn.IFNA(_xlfn.IFS(AND(O1184&lt;&gt;"",F1184&lt;&gt;"",RIGHT($N1184,6)="tarief"),O1184*Q1184,S1184&gt;0,IF(F1184&lt;&gt;"",S1184,"")),""),"")</f>
        <v/>
      </c>
      <c r="V1184" s="4" t="str" cm="1">
        <f t="array" ref="V1184">IF(AA1184&lt;&gt;"ja",_xlfn.IFNA(_xlfn.IFS(AND(P1184&lt;&gt;"",R1184&lt;&gt;"",RIGHT($N1184,6)="tarief"),P1184*R1184,T1184&gt;0,T1184),""),"")</f>
        <v/>
      </c>
      <c r="W1184" s="4" t="str" cm="1">
        <f t="array" ref="W1184">IFERROR(_xlfn.IFS(OR(F1184="",LEFT(Methode_Keuze,4)="Geen"),"",AND(U1184&lt;&gt;"",F1184&lt;&gt;"Arbeidskosten"),ROUND(U1184*VLOOKUP(F1184,Tb_ProjectKosten[],MATCH(Tb_ProjectKosten[[#Headers],[Forfat_Percentage]],Tb_ProjectKosten[#Headers],0),0),2),AND(F1184="Arbeidskosten",G1184&lt;&gt;""),IFERROR(ROUND(U1184*VLOOKUP(G1184,Tb_KostenTypen[],3,0)*VLOOKUP(F1184,Tb_ProjectKosten[],MATCH(Tb_ProjectKosten[[#Headers],[Forfat_Percentage]],Tb_ProjectKosten[#Headers],0),0),2),""),U1184 &lt;=0,0),"")</f>
        <v/>
      </c>
      <c r="X1184" s="4" t="str" cm="1">
        <f t="array" ref="X1184">IFERROR(_xlfn.IFS(OR(F1184="",LEFT(Methode_Keuze,4)="Geen"),"",AND(V1184&lt;&gt;"",F1184&lt;&gt;"Arbeidskosten"),ROUND(V1184*VLOOKUP(F1184,Tb_ProjectKosten[],MATCH(Tb_ProjectKosten[[#Headers],[Forfat_Percentage]],Tb_ProjectKosten[#Headers],0),0),2),AND(F1184="Arbeidskosten",G1184&lt;&gt;""),IFERROR(ROUND(V1184*VLOOKUP(G1184,Tb_KostenTypen[],3,0)*VLOOKUP(F1184,Tb_ProjectKosten[],MATCH(Tb_ProjectKosten[[#Headers],[Forfat_Percentage]],Tb_ProjectKosten[#Headers],0),0),2),""),V1184 &lt;=0,0),"")</f>
        <v/>
      </c>
      <c r="Y1184" s="262"/>
      <c r="Z1184" s="49"/>
      <c r="AA1184" s="37" t="str" cm="1">
        <f t="array" ref="AA1184">IFERROR(IF(INDEX(SubsidieTabel!$Q$1:$T$9,MATCH($F1184,SubsidieTabel!$Q$1:$Q$9,0),IFERROR(MATCH(Methode_Keuze,SubsidieTabel!$Q$1:$T$1,0),2))&lt;&gt;1=TRUE,"ja",""),"")</f>
        <v/>
      </c>
    </row>
    <row r="1185" spans="1:27" ht="15" customHeight="1" x14ac:dyDescent="0.25">
      <c r="A1185" s="87"/>
      <c r="B1185" s="219" t="str">
        <f>IF(A1185&lt;&gt;"",_xlfn.MAXIFS($B$1:B1184,$A$1:A1184,A1185)+1,"")</f>
        <v/>
      </c>
      <c r="C1185" s="50"/>
      <c r="D1185" s="50"/>
      <c r="E1185" s="50"/>
      <c r="F1185" s="50"/>
      <c r="G1185" s="283"/>
      <c r="H1185" s="296"/>
      <c r="I1185" s="295"/>
      <c r="J1185" s="295"/>
      <c r="K1185" s="202"/>
      <c r="L1185" s="202"/>
      <c r="M1185" s="91" t="str">
        <f>IFERROR(VLOOKUP(H1185,Lijsten!$H$1:$I$100,2,0),"")</f>
        <v/>
      </c>
      <c r="N1185" s="91" t="str" cm="1">
        <f t="array" ref="N1185">IFERROR(_xlfn.IFS(AND(LEFT(F1185,6)="Arbeid",RIGHT(F1185,3)&lt;&gt;"IKS"),IFERROR(VLOOKUP($G1185,Tb_KostenTypen[],2,0),"tarief"),RIGHT(F1185,3)="IKS","Uurtarief",LEFT(F1185,6)="Arbeid","Uurtarief",AND(LEFT(F1185,8)="Bijdrage",RIGHT(F1185,15)="(vrijwilligers)"),"Vast tarief"),"")</f>
        <v/>
      </c>
      <c r="O1185" s="92"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tarief",IF(LEFT(F1185,8)="Bijdrage",VLOOKUP($F1185,Tb_KostenTypen[],MATCH(Methode_Keuze,Tb_KostenTypen[#Headers],0),0),VLOOKUP($G1185,Lijsten!L:O,4,0))),""),"")</f>
        <v/>
      </c>
      <c r="P1185" s="92"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tarief",IF(LEFT(F1185,8)="Bijdrage",VLOOKUP($F1185,Tb_KostenTypen[],MATCH(Methode_Keuze,Tb_KostenTypen[#Headers],0),0),VLOOKUP($G1185,Lijsten!L:O,4,0))),""),"")</f>
        <v/>
      </c>
      <c r="Q1185" s="50"/>
      <c r="R1185" s="50"/>
      <c r="S1185" s="83"/>
      <c r="T1185" s="51"/>
      <c r="U1185" s="4" t="str" cm="1">
        <f t="array" ref="U1185">IF(AA1185&lt;&gt;"ja",_xlfn.IFNA(_xlfn.IFS(AND(O1185&lt;&gt;"",F1185&lt;&gt;"",RIGHT($N1185,6)="tarief"),O1185*Q1185,S1185&gt;0,IF(F1185&lt;&gt;"",S1185,"")),""),"")</f>
        <v/>
      </c>
      <c r="V1185" s="4" t="str" cm="1">
        <f t="array" ref="V1185">IF(AA1185&lt;&gt;"ja",_xlfn.IFNA(_xlfn.IFS(AND(P1185&lt;&gt;"",R1185&lt;&gt;"",RIGHT($N1185,6)="tarief"),P1185*R1185,T1185&gt;0,T1185),""),"")</f>
        <v/>
      </c>
      <c r="W1185" s="4" t="str" cm="1">
        <f t="array" ref="W1185">IFERROR(_xlfn.IFS(OR(F1185="",LEFT(Methode_Keuze,4)="Geen"),"",AND(U1185&lt;&gt;"",F1185&lt;&gt;"Arbeidskosten"),ROUND(U1185*VLOOKUP(F1185,Tb_ProjectKosten[],MATCH(Tb_ProjectKosten[[#Headers],[Forfat_Percentage]],Tb_ProjectKosten[#Headers],0),0),2),AND(F1185="Arbeidskosten",G1185&lt;&gt;""),IFERROR(ROUND(U1185*VLOOKUP(G1185,Tb_KostenTypen[],3,0)*VLOOKUP(F1185,Tb_ProjectKosten[],MATCH(Tb_ProjectKosten[[#Headers],[Forfat_Percentage]],Tb_ProjectKosten[#Headers],0),0),2),""),U1185 &lt;=0,0),"")</f>
        <v/>
      </c>
      <c r="X1185" s="4" t="str" cm="1">
        <f t="array" ref="X1185">IFERROR(_xlfn.IFS(OR(F1185="",LEFT(Methode_Keuze,4)="Geen"),"",AND(V1185&lt;&gt;"",F1185&lt;&gt;"Arbeidskosten"),ROUND(V1185*VLOOKUP(F1185,Tb_ProjectKosten[],MATCH(Tb_ProjectKosten[[#Headers],[Forfat_Percentage]],Tb_ProjectKosten[#Headers],0),0),2),AND(F1185="Arbeidskosten",G1185&lt;&gt;""),IFERROR(ROUND(V1185*VLOOKUP(G1185,Tb_KostenTypen[],3,0)*VLOOKUP(F1185,Tb_ProjectKosten[],MATCH(Tb_ProjectKosten[[#Headers],[Forfat_Percentage]],Tb_ProjectKosten[#Headers],0),0),2),""),V1185 &lt;=0,0),"")</f>
        <v/>
      </c>
      <c r="Y1185" s="262"/>
      <c r="Z1185" s="49"/>
      <c r="AA1185" s="37" t="str" cm="1">
        <f t="array" ref="AA1185">IFERROR(IF(INDEX(SubsidieTabel!$Q$1:$T$9,MATCH($F1185,SubsidieTabel!$Q$1:$Q$9,0),IFERROR(MATCH(Methode_Keuze,SubsidieTabel!$Q$1:$T$1,0),2))&lt;&gt;1=TRUE,"ja",""),"")</f>
        <v/>
      </c>
    </row>
    <row r="1186" spans="1:27" ht="15" customHeight="1" x14ac:dyDescent="0.25">
      <c r="A1186" s="87"/>
      <c r="B1186" s="219" t="str">
        <f>IF(A1186&lt;&gt;"",_xlfn.MAXIFS($B$1:B1185,$A$1:A1185,A1186)+1,"")</f>
        <v/>
      </c>
      <c r="C1186" s="50"/>
      <c r="D1186" s="50"/>
      <c r="E1186" s="50"/>
      <c r="F1186" s="50"/>
      <c r="G1186" s="283"/>
      <c r="H1186" s="296"/>
      <c r="I1186" s="295"/>
      <c r="J1186" s="295"/>
      <c r="K1186" s="202"/>
      <c r="L1186" s="202"/>
      <c r="M1186" s="91" t="str">
        <f>IFERROR(VLOOKUP(H1186,Lijsten!$H$1:$I$100,2,0),"")</f>
        <v/>
      </c>
      <c r="N1186" s="91" t="str" cm="1">
        <f t="array" ref="N1186">IFERROR(_xlfn.IFS(AND(LEFT(F1186,6)="Arbeid",RIGHT(F1186,3)&lt;&gt;"IKS"),IFERROR(VLOOKUP($G1186,Tb_KostenTypen[],2,0),"tarief"),RIGHT(F1186,3)="IKS","Uurtarief",LEFT(F1186,6)="Arbeid","Uurtarief",AND(LEFT(F1186,8)="Bijdrage",RIGHT(F1186,15)="(vrijwilligers)"),"Vast tarief"),"")</f>
        <v/>
      </c>
      <c r="O1186" s="92"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tarief",IF(LEFT(F1186,8)="Bijdrage",VLOOKUP($F1186,Tb_KostenTypen[],MATCH(Methode_Keuze,Tb_KostenTypen[#Headers],0),0),VLOOKUP($G1186,Lijsten!L:O,4,0))),""),"")</f>
        <v/>
      </c>
      <c r="P1186" s="92"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tarief",IF(LEFT(F1186,8)="Bijdrage",VLOOKUP($F1186,Tb_KostenTypen[],MATCH(Methode_Keuze,Tb_KostenTypen[#Headers],0),0),VLOOKUP($G1186,Lijsten!L:O,4,0))),""),"")</f>
        <v/>
      </c>
      <c r="Q1186" s="50"/>
      <c r="R1186" s="50"/>
      <c r="S1186" s="83"/>
      <c r="T1186" s="51"/>
      <c r="U1186" s="4" t="str" cm="1">
        <f t="array" ref="U1186">IF(AA1186&lt;&gt;"ja",_xlfn.IFNA(_xlfn.IFS(AND(O1186&lt;&gt;"",F1186&lt;&gt;"",RIGHT($N1186,6)="tarief"),O1186*Q1186,S1186&gt;0,IF(F1186&lt;&gt;"",S1186,"")),""),"")</f>
        <v/>
      </c>
      <c r="V1186" s="4" t="str" cm="1">
        <f t="array" ref="V1186">IF(AA1186&lt;&gt;"ja",_xlfn.IFNA(_xlfn.IFS(AND(P1186&lt;&gt;"",R1186&lt;&gt;"",RIGHT($N1186,6)="tarief"),P1186*R1186,T1186&gt;0,T1186),""),"")</f>
        <v/>
      </c>
      <c r="W1186" s="4" t="str" cm="1">
        <f t="array" ref="W1186">IFERROR(_xlfn.IFS(OR(F1186="",LEFT(Methode_Keuze,4)="Geen"),"",AND(U1186&lt;&gt;"",F1186&lt;&gt;"Arbeidskosten"),ROUND(U1186*VLOOKUP(F1186,Tb_ProjectKosten[],MATCH(Tb_ProjectKosten[[#Headers],[Forfat_Percentage]],Tb_ProjectKosten[#Headers],0),0),2),AND(F1186="Arbeidskosten",G1186&lt;&gt;""),IFERROR(ROUND(U1186*VLOOKUP(G1186,Tb_KostenTypen[],3,0)*VLOOKUP(F1186,Tb_ProjectKosten[],MATCH(Tb_ProjectKosten[[#Headers],[Forfat_Percentage]],Tb_ProjectKosten[#Headers],0),0),2),""),U1186 &lt;=0,0),"")</f>
        <v/>
      </c>
      <c r="X1186" s="4" t="str" cm="1">
        <f t="array" ref="X1186">IFERROR(_xlfn.IFS(OR(F1186="",LEFT(Methode_Keuze,4)="Geen"),"",AND(V1186&lt;&gt;"",F1186&lt;&gt;"Arbeidskosten"),ROUND(V1186*VLOOKUP(F1186,Tb_ProjectKosten[],MATCH(Tb_ProjectKosten[[#Headers],[Forfat_Percentage]],Tb_ProjectKosten[#Headers],0),0),2),AND(F1186="Arbeidskosten",G1186&lt;&gt;""),IFERROR(ROUND(V1186*VLOOKUP(G1186,Tb_KostenTypen[],3,0)*VLOOKUP(F1186,Tb_ProjectKosten[],MATCH(Tb_ProjectKosten[[#Headers],[Forfat_Percentage]],Tb_ProjectKosten[#Headers],0),0),2),""),V1186 &lt;=0,0),"")</f>
        <v/>
      </c>
      <c r="Y1186" s="262"/>
      <c r="Z1186" s="49"/>
      <c r="AA1186" s="37" t="str" cm="1">
        <f t="array" ref="AA1186">IFERROR(IF(INDEX(SubsidieTabel!$Q$1:$T$9,MATCH($F1186,SubsidieTabel!$Q$1:$Q$9,0),IFERROR(MATCH(Methode_Keuze,SubsidieTabel!$Q$1:$T$1,0),2))&lt;&gt;1=TRUE,"ja",""),"")</f>
        <v/>
      </c>
    </row>
    <row r="1187" spans="1:27" ht="15" customHeight="1" x14ac:dyDescent="0.25">
      <c r="A1187" s="87"/>
      <c r="B1187" s="219" t="str">
        <f>IF(A1187&lt;&gt;"",_xlfn.MAXIFS($B$1:B1186,$A$1:A1186,A1187)+1,"")</f>
        <v/>
      </c>
      <c r="C1187" s="50"/>
      <c r="D1187" s="50"/>
      <c r="E1187" s="50"/>
      <c r="F1187" s="50"/>
      <c r="G1187" s="283"/>
      <c r="H1187" s="296"/>
      <c r="I1187" s="295"/>
      <c r="J1187" s="295"/>
      <c r="K1187" s="202"/>
      <c r="L1187" s="202"/>
      <c r="M1187" s="91" t="str">
        <f>IFERROR(VLOOKUP(H1187,Lijsten!$H$1:$I$100,2,0),"")</f>
        <v/>
      </c>
      <c r="N1187" s="91" t="str" cm="1">
        <f t="array" ref="N1187">IFERROR(_xlfn.IFS(AND(LEFT(F1187,6)="Arbeid",RIGHT(F1187,3)&lt;&gt;"IKS"),IFERROR(VLOOKUP($G1187,Tb_KostenTypen[],2,0),"tarief"),RIGHT(F1187,3)="IKS","Uurtarief",LEFT(F1187,6)="Arbeid","Uurtarief",AND(LEFT(F1187,8)="Bijdrage",RIGHT(F1187,15)="(vrijwilligers)"),"Vast tarief"),"")</f>
        <v/>
      </c>
      <c r="O1187" s="92"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tarief",IF(LEFT(F1187,8)="Bijdrage",VLOOKUP($F1187,Tb_KostenTypen[],MATCH(Methode_Keuze,Tb_KostenTypen[#Headers],0),0),VLOOKUP($G1187,Lijsten!L:O,4,0))),""),"")</f>
        <v/>
      </c>
      <c r="P1187" s="92"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tarief",IF(LEFT(F1187,8)="Bijdrage",VLOOKUP($F1187,Tb_KostenTypen[],MATCH(Methode_Keuze,Tb_KostenTypen[#Headers],0),0),VLOOKUP($G1187,Lijsten!L:O,4,0))),""),"")</f>
        <v/>
      </c>
      <c r="Q1187" s="50"/>
      <c r="R1187" s="50"/>
      <c r="S1187" s="83"/>
      <c r="T1187" s="51"/>
      <c r="U1187" s="4" t="str" cm="1">
        <f t="array" ref="U1187">IF(AA1187&lt;&gt;"ja",_xlfn.IFNA(_xlfn.IFS(AND(O1187&lt;&gt;"",F1187&lt;&gt;"",RIGHT($N1187,6)="tarief"),O1187*Q1187,S1187&gt;0,IF(F1187&lt;&gt;"",S1187,"")),""),"")</f>
        <v/>
      </c>
      <c r="V1187" s="4" t="str" cm="1">
        <f t="array" ref="V1187">IF(AA1187&lt;&gt;"ja",_xlfn.IFNA(_xlfn.IFS(AND(P1187&lt;&gt;"",R1187&lt;&gt;"",RIGHT($N1187,6)="tarief"),P1187*R1187,T1187&gt;0,T1187),""),"")</f>
        <v/>
      </c>
      <c r="W1187" s="4" t="str" cm="1">
        <f t="array" ref="W1187">IFERROR(_xlfn.IFS(OR(F1187="",LEFT(Methode_Keuze,4)="Geen"),"",AND(U1187&lt;&gt;"",F1187&lt;&gt;"Arbeidskosten"),ROUND(U1187*VLOOKUP(F1187,Tb_ProjectKosten[],MATCH(Tb_ProjectKosten[[#Headers],[Forfat_Percentage]],Tb_ProjectKosten[#Headers],0),0),2),AND(F1187="Arbeidskosten",G1187&lt;&gt;""),IFERROR(ROUND(U1187*VLOOKUP(G1187,Tb_KostenTypen[],3,0)*VLOOKUP(F1187,Tb_ProjectKosten[],MATCH(Tb_ProjectKosten[[#Headers],[Forfat_Percentage]],Tb_ProjectKosten[#Headers],0),0),2),""),U1187 &lt;=0,0),"")</f>
        <v/>
      </c>
      <c r="X1187" s="4" t="str" cm="1">
        <f t="array" ref="X1187">IFERROR(_xlfn.IFS(OR(F1187="",LEFT(Methode_Keuze,4)="Geen"),"",AND(V1187&lt;&gt;"",F1187&lt;&gt;"Arbeidskosten"),ROUND(V1187*VLOOKUP(F1187,Tb_ProjectKosten[],MATCH(Tb_ProjectKosten[[#Headers],[Forfat_Percentage]],Tb_ProjectKosten[#Headers],0),0),2),AND(F1187="Arbeidskosten",G1187&lt;&gt;""),IFERROR(ROUND(V1187*VLOOKUP(G1187,Tb_KostenTypen[],3,0)*VLOOKUP(F1187,Tb_ProjectKosten[],MATCH(Tb_ProjectKosten[[#Headers],[Forfat_Percentage]],Tb_ProjectKosten[#Headers],0),0),2),""),V1187 &lt;=0,0),"")</f>
        <v/>
      </c>
      <c r="Y1187" s="262"/>
      <c r="Z1187" s="49"/>
      <c r="AA1187" s="37" t="str" cm="1">
        <f t="array" ref="AA1187">IFERROR(IF(INDEX(SubsidieTabel!$Q$1:$T$9,MATCH($F1187,SubsidieTabel!$Q$1:$Q$9,0),IFERROR(MATCH(Methode_Keuze,SubsidieTabel!$Q$1:$T$1,0),2))&lt;&gt;1=TRUE,"ja",""),"")</f>
        <v/>
      </c>
    </row>
    <row r="1188" spans="1:27" ht="15" customHeight="1" x14ac:dyDescent="0.25">
      <c r="A1188" s="87"/>
      <c r="B1188" s="219" t="str">
        <f>IF(A1188&lt;&gt;"",_xlfn.MAXIFS($B$1:B1187,$A$1:A1187,A1188)+1,"")</f>
        <v/>
      </c>
      <c r="C1188" s="50"/>
      <c r="D1188" s="50"/>
      <c r="E1188" s="50"/>
      <c r="F1188" s="50"/>
      <c r="G1188" s="283"/>
      <c r="H1188" s="296"/>
      <c r="I1188" s="295"/>
      <c r="J1188" s="295"/>
      <c r="K1188" s="202"/>
      <c r="L1188" s="202"/>
      <c r="M1188" s="91" t="str">
        <f>IFERROR(VLOOKUP(H1188,Lijsten!$H$1:$I$100,2,0),"")</f>
        <v/>
      </c>
      <c r="N1188" s="91" t="str" cm="1">
        <f t="array" ref="N1188">IFERROR(_xlfn.IFS(AND(LEFT(F1188,6)="Arbeid",RIGHT(F1188,3)&lt;&gt;"IKS"),IFERROR(VLOOKUP($G1188,Tb_KostenTypen[],2,0),"tarief"),RIGHT(F1188,3)="IKS","Uurtarief",LEFT(F1188,6)="Arbeid","Uurtarief",AND(LEFT(F1188,8)="Bijdrage",RIGHT(F1188,15)="(vrijwilligers)"),"Vast tarief"),"")</f>
        <v/>
      </c>
      <c r="O1188" s="92"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tarief",IF(LEFT(F1188,8)="Bijdrage",VLOOKUP($F1188,Tb_KostenTypen[],MATCH(Methode_Keuze,Tb_KostenTypen[#Headers],0),0),VLOOKUP($G1188,Lijsten!L:O,4,0))),""),"")</f>
        <v/>
      </c>
      <c r="P1188" s="92"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tarief",IF(LEFT(F1188,8)="Bijdrage",VLOOKUP($F1188,Tb_KostenTypen[],MATCH(Methode_Keuze,Tb_KostenTypen[#Headers],0),0),VLOOKUP($G1188,Lijsten!L:O,4,0))),""),"")</f>
        <v/>
      </c>
      <c r="Q1188" s="50"/>
      <c r="R1188" s="50"/>
      <c r="S1188" s="83"/>
      <c r="T1188" s="51"/>
      <c r="U1188" s="4" t="str" cm="1">
        <f t="array" ref="U1188">IF(AA1188&lt;&gt;"ja",_xlfn.IFNA(_xlfn.IFS(AND(O1188&lt;&gt;"",F1188&lt;&gt;"",RIGHT($N1188,6)="tarief"),O1188*Q1188,S1188&gt;0,IF(F1188&lt;&gt;"",S1188,"")),""),"")</f>
        <v/>
      </c>
      <c r="V1188" s="4" t="str" cm="1">
        <f t="array" ref="V1188">IF(AA1188&lt;&gt;"ja",_xlfn.IFNA(_xlfn.IFS(AND(P1188&lt;&gt;"",R1188&lt;&gt;"",RIGHT($N1188,6)="tarief"),P1188*R1188,T1188&gt;0,T1188),""),"")</f>
        <v/>
      </c>
      <c r="W1188" s="4" t="str" cm="1">
        <f t="array" ref="W1188">IFERROR(_xlfn.IFS(OR(F1188="",LEFT(Methode_Keuze,4)="Geen"),"",AND(U1188&lt;&gt;"",F1188&lt;&gt;"Arbeidskosten"),ROUND(U1188*VLOOKUP(F1188,Tb_ProjectKosten[],MATCH(Tb_ProjectKosten[[#Headers],[Forfat_Percentage]],Tb_ProjectKosten[#Headers],0),0),2),AND(F1188="Arbeidskosten",G1188&lt;&gt;""),IFERROR(ROUND(U1188*VLOOKUP(G1188,Tb_KostenTypen[],3,0)*VLOOKUP(F1188,Tb_ProjectKosten[],MATCH(Tb_ProjectKosten[[#Headers],[Forfat_Percentage]],Tb_ProjectKosten[#Headers],0),0),2),""),U1188 &lt;=0,0),"")</f>
        <v/>
      </c>
      <c r="X1188" s="4" t="str" cm="1">
        <f t="array" ref="X1188">IFERROR(_xlfn.IFS(OR(F1188="",LEFT(Methode_Keuze,4)="Geen"),"",AND(V1188&lt;&gt;"",F1188&lt;&gt;"Arbeidskosten"),ROUND(V1188*VLOOKUP(F1188,Tb_ProjectKosten[],MATCH(Tb_ProjectKosten[[#Headers],[Forfat_Percentage]],Tb_ProjectKosten[#Headers],0),0),2),AND(F1188="Arbeidskosten",G1188&lt;&gt;""),IFERROR(ROUND(V1188*VLOOKUP(G1188,Tb_KostenTypen[],3,0)*VLOOKUP(F1188,Tb_ProjectKosten[],MATCH(Tb_ProjectKosten[[#Headers],[Forfat_Percentage]],Tb_ProjectKosten[#Headers],0),0),2),""),V1188 &lt;=0,0),"")</f>
        <v/>
      </c>
      <c r="Y1188" s="262"/>
      <c r="Z1188" s="49"/>
      <c r="AA1188" s="37" t="str" cm="1">
        <f t="array" ref="AA1188">IFERROR(IF(INDEX(SubsidieTabel!$Q$1:$T$9,MATCH($F1188,SubsidieTabel!$Q$1:$Q$9,0),IFERROR(MATCH(Methode_Keuze,SubsidieTabel!$Q$1:$T$1,0),2))&lt;&gt;1=TRUE,"ja",""),"")</f>
        <v/>
      </c>
    </row>
    <row r="1189" spans="1:27" ht="15" customHeight="1" x14ac:dyDescent="0.25">
      <c r="A1189" s="87"/>
      <c r="B1189" s="219" t="str">
        <f>IF(A1189&lt;&gt;"",_xlfn.MAXIFS($B$1:B1188,$A$1:A1188,A1189)+1,"")</f>
        <v/>
      </c>
      <c r="C1189" s="50"/>
      <c r="D1189" s="50"/>
      <c r="E1189" s="50"/>
      <c r="F1189" s="50"/>
      <c r="G1189" s="283"/>
      <c r="H1189" s="296"/>
      <c r="I1189" s="295"/>
      <c r="J1189" s="295"/>
      <c r="K1189" s="202"/>
      <c r="L1189" s="202"/>
      <c r="M1189" s="91" t="str">
        <f>IFERROR(VLOOKUP(H1189,Lijsten!$H$1:$I$100,2,0),"")</f>
        <v/>
      </c>
      <c r="N1189" s="91" t="str" cm="1">
        <f t="array" ref="N1189">IFERROR(_xlfn.IFS(AND(LEFT(F1189,6)="Arbeid",RIGHT(F1189,3)&lt;&gt;"IKS"),IFERROR(VLOOKUP($G1189,Tb_KostenTypen[],2,0),"tarief"),RIGHT(F1189,3)="IKS","Uurtarief",LEFT(F1189,6)="Arbeid","Uurtarief",AND(LEFT(F1189,8)="Bijdrage",RIGHT(F1189,15)="(vrijwilligers)"),"Vast tarief"),"")</f>
        <v/>
      </c>
      <c r="O1189" s="92"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tarief",IF(LEFT(F1189,8)="Bijdrage",VLOOKUP($F1189,Tb_KostenTypen[],MATCH(Methode_Keuze,Tb_KostenTypen[#Headers],0),0),VLOOKUP($G1189,Lijsten!L:O,4,0))),""),"")</f>
        <v/>
      </c>
      <c r="P1189" s="92"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tarief",IF(LEFT(F1189,8)="Bijdrage",VLOOKUP($F1189,Tb_KostenTypen[],MATCH(Methode_Keuze,Tb_KostenTypen[#Headers],0),0),VLOOKUP($G1189,Lijsten!L:O,4,0))),""),"")</f>
        <v/>
      </c>
      <c r="Q1189" s="50"/>
      <c r="R1189" s="50"/>
      <c r="S1189" s="83"/>
      <c r="T1189" s="51"/>
      <c r="U1189" s="4" t="str" cm="1">
        <f t="array" ref="U1189">IF(AA1189&lt;&gt;"ja",_xlfn.IFNA(_xlfn.IFS(AND(O1189&lt;&gt;"",F1189&lt;&gt;"",RIGHT($N1189,6)="tarief"),O1189*Q1189,S1189&gt;0,IF(F1189&lt;&gt;"",S1189,"")),""),"")</f>
        <v/>
      </c>
      <c r="V1189" s="4" t="str" cm="1">
        <f t="array" ref="V1189">IF(AA1189&lt;&gt;"ja",_xlfn.IFNA(_xlfn.IFS(AND(P1189&lt;&gt;"",R1189&lt;&gt;"",RIGHT($N1189,6)="tarief"),P1189*R1189,T1189&gt;0,T1189),""),"")</f>
        <v/>
      </c>
      <c r="W1189" s="4" t="str" cm="1">
        <f t="array" ref="W1189">IFERROR(_xlfn.IFS(OR(F1189="",LEFT(Methode_Keuze,4)="Geen"),"",AND(U1189&lt;&gt;"",F1189&lt;&gt;"Arbeidskosten"),ROUND(U1189*VLOOKUP(F1189,Tb_ProjectKosten[],MATCH(Tb_ProjectKosten[[#Headers],[Forfat_Percentage]],Tb_ProjectKosten[#Headers],0),0),2),AND(F1189="Arbeidskosten",G1189&lt;&gt;""),IFERROR(ROUND(U1189*VLOOKUP(G1189,Tb_KostenTypen[],3,0)*VLOOKUP(F1189,Tb_ProjectKosten[],MATCH(Tb_ProjectKosten[[#Headers],[Forfat_Percentage]],Tb_ProjectKosten[#Headers],0),0),2),""),U1189 &lt;=0,0),"")</f>
        <v/>
      </c>
      <c r="X1189" s="4" t="str" cm="1">
        <f t="array" ref="X1189">IFERROR(_xlfn.IFS(OR(F1189="",LEFT(Methode_Keuze,4)="Geen"),"",AND(V1189&lt;&gt;"",F1189&lt;&gt;"Arbeidskosten"),ROUND(V1189*VLOOKUP(F1189,Tb_ProjectKosten[],MATCH(Tb_ProjectKosten[[#Headers],[Forfat_Percentage]],Tb_ProjectKosten[#Headers],0),0),2),AND(F1189="Arbeidskosten",G1189&lt;&gt;""),IFERROR(ROUND(V1189*VLOOKUP(G1189,Tb_KostenTypen[],3,0)*VLOOKUP(F1189,Tb_ProjectKosten[],MATCH(Tb_ProjectKosten[[#Headers],[Forfat_Percentage]],Tb_ProjectKosten[#Headers],0),0),2),""),V1189 &lt;=0,0),"")</f>
        <v/>
      </c>
      <c r="Y1189" s="262"/>
      <c r="Z1189" s="49"/>
      <c r="AA1189" s="37" t="str" cm="1">
        <f t="array" ref="AA1189">IFERROR(IF(INDEX(SubsidieTabel!$Q$1:$T$9,MATCH($F1189,SubsidieTabel!$Q$1:$Q$9,0),IFERROR(MATCH(Methode_Keuze,SubsidieTabel!$Q$1:$T$1,0),2))&lt;&gt;1=TRUE,"ja",""),"")</f>
        <v/>
      </c>
    </row>
    <row r="1190" spans="1:27" ht="15" customHeight="1" x14ac:dyDescent="0.25">
      <c r="A1190" s="87"/>
      <c r="B1190" s="219" t="str">
        <f>IF(A1190&lt;&gt;"",_xlfn.MAXIFS($B$1:B1189,$A$1:A1189,A1190)+1,"")</f>
        <v/>
      </c>
      <c r="C1190" s="50"/>
      <c r="D1190" s="50"/>
      <c r="E1190" s="50"/>
      <c r="F1190" s="50"/>
      <c r="G1190" s="283"/>
      <c r="H1190" s="296"/>
      <c r="I1190" s="295"/>
      <c r="J1190" s="295"/>
      <c r="K1190" s="202"/>
      <c r="L1190" s="202"/>
      <c r="M1190" s="91" t="str">
        <f>IFERROR(VLOOKUP(H1190,Lijsten!$H$1:$I$100,2,0),"")</f>
        <v/>
      </c>
      <c r="N1190" s="91" t="str" cm="1">
        <f t="array" ref="N1190">IFERROR(_xlfn.IFS(AND(LEFT(F1190,6)="Arbeid",RIGHT(F1190,3)&lt;&gt;"IKS"),IFERROR(VLOOKUP($G1190,Tb_KostenTypen[],2,0),"tarief"),RIGHT(F1190,3)="IKS","Uurtarief",LEFT(F1190,6)="Arbeid","Uurtarief",AND(LEFT(F1190,8)="Bijdrage",RIGHT(F1190,15)="(vrijwilligers)"),"Vast tarief"),"")</f>
        <v/>
      </c>
      <c r="O1190" s="92"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tarief",IF(LEFT(F1190,8)="Bijdrage",VLOOKUP($F1190,Tb_KostenTypen[],MATCH(Methode_Keuze,Tb_KostenTypen[#Headers],0),0),VLOOKUP($G1190,Lijsten!L:O,4,0))),""),"")</f>
        <v/>
      </c>
      <c r="P1190" s="92"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tarief",IF(LEFT(F1190,8)="Bijdrage",VLOOKUP($F1190,Tb_KostenTypen[],MATCH(Methode_Keuze,Tb_KostenTypen[#Headers],0),0),VLOOKUP($G1190,Lijsten!L:O,4,0))),""),"")</f>
        <v/>
      </c>
      <c r="Q1190" s="50"/>
      <c r="R1190" s="50"/>
      <c r="S1190" s="83"/>
      <c r="T1190" s="51"/>
      <c r="U1190" s="4" t="str" cm="1">
        <f t="array" ref="U1190">IF(AA1190&lt;&gt;"ja",_xlfn.IFNA(_xlfn.IFS(AND(O1190&lt;&gt;"",F1190&lt;&gt;"",RIGHT($N1190,6)="tarief"),O1190*Q1190,S1190&gt;0,IF(F1190&lt;&gt;"",S1190,"")),""),"")</f>
        <v/>
      </c>
      <c r="V1190" s="4" t="str" cm="1">
        <f t="array" ref="V1190">IF(AA1190&lt;&gt;"ja",_xlfn.IFNA(_xlfn.IFS(AND(P1190&lt;&gt;"",R1190&lt;&gt;"",RIGHT($N1190,6)="tarief"),P1190*R1190,T1190&gt;0,T1190),""),"")</f>
        <v/>
      </c>
      <c r="W1190" s="4" t="str" cm="1">
        <f t="array" ref="W1190">IFERROR(_xlfn.IFS(OR(F1190="",LEFT(Methode_Keuze,4)="Geen"),"",AND(U1190&lt;&gt;"",F1190&lt;&gt;"Arbeidskosten"),ROUND(U1190*VLOOKUP(F1190,Tb_ProjectKosten[],MATCH(Tb_ProjectKosten[[#Headers],[Forfat_Percentage]],Tb_ProjectKosten[#Headers],0),0),2),AND(F1190="Arbeidskosten",G1190&lt;&gt;""),IFERROR(ROUND(U1190*VLOOKUP(G1190,Tb_KostenTypen[],3,0)*VLOOKUP(F1190,Tb_ProjectKosten[],MATCH(Tb_ProjectKosten[[#Headers],[Forfat_Percentage]],Tb_ProjectKosten[#Headers],0),0),2),""),U1190 &lt;=0,0),"")</f>
        <v/>
      </c>
      <c r="X1190" s="4" t="str" cm="1">
        <f t="array" ref="X1190">IFERROR(_xlfn.IFS(OR(F1190="",LEFT(Methode_Keuze,4)="Geen"),"",AND(V1190&lt;&gt;"",F1190&lt;&gt;"Arbeidskosten"),ROUND(V1190*VLOOKUP(F1190,Tb_ProjectKosten[],MATCH(Tb_ProjectKosten[[#Headers],[Forfat_Percentage]],Tb_ProjectKosten[#Headers],0),0),2),AND(F1190="Arbeidskosten",G1190&lt;&gt;""),IFERROR(ROUND(V1190*VLOOKUP(G1190,Tb_KostenTypen[],3,0)*VLOOKUP(F1190,Tb_ProjectKosten[],MATCH(Tb_ProjectKosten[[#Headers],[Forfat_Percentage]],Tb_ProjectKosten[#Headers],0),0),2),""),V1190 &lt;=0,0),"")</f>
        <v/>
      </c>
      <c r="Y1190" s="262"/>
      <c r="Z1190" s="49"/>
      <c r="AA1190" s="37" t="str" cm="1">
        <f t="array" ref="AA1190">IFERROR(IF(INDEX(SubsidieTabel!$Q$1:$T$9,MATCH($F1190,SubsidieTabel!$Q$1:$Q$9,0),IFERROR(MATCH(Methode_Keuze,SubsidieTabel!$Q$1:$T$1,0),2))&lt;&gt;1=TRUE,"ja",""),"")</f>
        <v/>
      </c>
    </row>
    <row r="1191" spans="1:27" ht="15" customHeight="1" x14ac:dyDescent="0.25">
      <c r="A1191" s="87"/>
      <c r="B1191" s="219" t="str">
        <f>IF(A1191&lt;&gt;"",_xlfn.MAXIFS($B$1:B1190,$A$1:A1190,A1191)+1,"")</f>
        <v/>
      </c>
      <c r="C1191" s="50"/>
      <c r="D1191" s="50"/>
      <c r="E1191" s="50"/>
      <c r="F1191" s="50"/>
      <c r="G1191" s="283"/>
      <c r="H1191" s="296"/>
      <c r="I1191" s="295"/>
      <c r="J1191" s="295"/>
      <c r="K1191" s="202"/>
      <c r="L1191" s="202"/>
      <c r="M1191" s="91" t="str">
        <f>IFERROR(VLOOKUP(H1191,Lijsten!$H$1:$I$100,2,0),"")</f>
        <v/>
      </c>
      <c r="N1191" s="91" t="str" cm="1">
        <f t="array" ref="N1191">IFERROR(_xlfn.IFS(AND(LEFT(F1191,6)="Arbeid",RIGHT(F1191,3)&lt;&gt;"IKS"),IFERROR(VLOOKUP($G1191,Tb_KostenTypen[],2,0),"tarief"),RIGHT(F1191,3)="IKS","Uurtarief",LEFT(F1191,6)="Arbeid","Uurtarief",AND(LEFT(F1191,8)="Bijdrage",RIGHT(F1191,15)="(vrijwilligers)"),"Vast tarief"),"")</f>
        <v/>
      </c>
      <c r="O1191" s="92"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tarief",IF(LEFT(F1191,8)="Bijdrage",VLOOKUP($F1191,Tb_KostenTypen[],MATCH(Methode_Keuze,Tb_KostenTypen[#Headers],0),0),VLOOKUP($G1191,Lijsten!L:O,4,0))),""),"")</f>
        <v/>
      </c>
      <c r="P1191" s="92"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tarief",IF(LEFT(F1191,8)="Bijdrage",VLOOKUP($F1191,Tb_KostenTypen[],MATCH(Methode_Keuze,Tb_KostenTypen[#Headers],0),0),VLOOKUP($G1191,Lijsten!L:O,4,0))),""),"")</f>
        <v/>
      </c>
      <c r="Q1191" s="50"/>
      <c r="R1191" s="50"/>
      <c r="S1191" s="83"/>
      <c r="T1191" s="51"/>
      <c r="U1191" s="4" t="str" cm="1">
        <f t="array" ref="U1191">IF(AA1191&lt;&gt;"ja",_xlfn.IFNA(_xlfn.IFS(AND(O1191&lt;&gt;"",F1191&lt;&gt;"",RIGHT($N1191,6)="tarief"),O1191*Q1191,S1191&gt;0,IF(F1191&lt;&gt;"",S1191,"")),""),"")</f>
        <v/>
      </c>
      <c r="V1191" s="4" t="str" cm="1">
        <f t="array" ref="V1191">IF(AA1191&lt;&gt;"ja",_xlfn.IFNA(_xlfn.IFS(AND(P1191&lt;&gt;"",R1191&lt;&gt;"",RIGHT($N1191,6)="tarief"),P1191*R1191,T1191&gt;0,T1191),""),"")</f>
        <v/>
      </c>
      <c r="W1191" s="4" t="str" cm="1">
        <f t="array" ref="W1191">IFERROR(_xlfn.IFS(OR(F1191="",LEFT(Methode_Keuze,4)="Geen"),"",AND(U1191&lt;&gt;"",F1191&lt;&gt;"Arbeidskosten"),ROUND(U1191*VLOOKUP(F1191,Tb_ProjectKosten[],MATCH(Tb_ProjectKosten[[#Headers],[Forfat_Percentage]],Tb_ProjectKosten[#Headers],0),0),2),AND(F1191="Arbeidskosten",G1191&lt;&gt;""),IFERROR(ROUND(U1191*VLOOKUP(G1191,Tb_KostenTypen[],3,0)*VLOOKUP(F1191,Tb_ProjectKosten[],MATCH(Tb_ProjectKosten[[#Headers],[Forfat_Percentage]],Tb_ProjectKosten[#Headers],0),0),2),""),U1191 &lt;=0,0),"")</f>
        <v/>
      </c>
      <c r="X1191" s="4" t="str" cm="1">
        <f t="array" ref="X1191">IFERROR(_xlfn.IFS(OR(F1191="",LEFT(Methode_Keuze,4)="Geen"),"",AND(V1191&lt;&gt;"",F1191&lt;&gt;"Arbeidskosten"),ROUND(V1191*VLOOKUP(F1191,Tb_ProjectKosten[],MATCH(Tb_ProjectKosten[[#Headers],[Forfat_Percentage]],Tb_ProjectKosten[#Headers],0),0),2),AND(F1191="Arbeidskosten",G1191&lt;&gt;""),IFERROR(ROUND(V1191*VLOOKUP(G1191,Tb_KostenTypen[],3,0)*VLOOKUP(F1191,Tb_ProjectKosten[],MATCH(Tb_ProjectKosten[[#Headers],[Forfat_Percentage]],Tb_ProjectKosten[#Headers],0),0),2),""),V1191 &lt;=0,0),"")</f>
        <v/>
      </c>
      <c r="Y1191" s="262"/>
      <c r="Z1191" s="49"/>
      <c r="AA1191" s="37" t="str" cm="1">
        <f t="array" ref="AA1191">IFERROR(IF(INDEX(SubsidieTabel!$Q$1:$T$9,MATCH($F1191,SubsidieTabel!$Q$1:$Q$9,0),IFERROR(MATCH(Methode_Keuze,SubsidieTabel!$Q$1:$T$1,0),2))&lt;&gt;1=TRUE,"ja",""),"")</f>
        <v/>
      </c>
    </row>
    <row r="1192" spans="1:27" ht="15" customHeight="1" x14ac:dyDescent="0.25">
      <c r="A1192" s="87"/>
      <c r="B1192" s="219" t="str">
        <f>IF(A1192&lt;&gt;"",_xlfn.MAXIFS($B$1:B1191,$A$1:A1191,A1192)+1,"")</f>
        <v/>
      </c>
      <c r="C1192" s="50"/>
      <c r="D1192" s="50"/>
      <c r="E1192" s="50"/>
      <c r="F1192" s="50"/>
      <c r="G1192" s="283"/>
      <c r="H1192" s="296"/>
      <c r="I1192" s="295"/>
      <c r="J1192" s="295"/>
      <c r="K1192" s="202"/>
      <c r="L1192" s="202"/>
      <c r="M1192" s="91" t="str">
        <f>IFERROR(VLOOKUP(H1192,Lijsten!$H$1:$I$100,2,0),"")</f>
        <v/>
      </c>
      <c r="N1192" s="91" t="str" cm="1">
        <f t="array" ref="N1192">IFERROR(_xlfn.IFS(AND(LEFT(F1192,6)="Arbeid",RIGHT(F1192,3)&lt;&gt;"IKS"),IFERROR(VLOOKUP($G1192,Tb_KostenTypen[],2,0),"tarief"),RIGHT(F1192,3)="IKS","Uurtarief",LEFT(F1192,6)="Arbeid","Uurtarief",AND(LEFT(F1192,8)="Bijdrage",RIGHT(F1192,15)="(vrijwilligers)"),"Vast tarief"),"")</f>
        <v/>
      </c>
      <c r="O1192" s="92"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tarief",IF(LEFT(F1192,8)="Bijdrage",VLOOKUP($F1192,Tb_KostenTypen[],MATCH(Methode_Keuze,Tb_KostenTypen[#Headers],0),0),VLOOKUP($G1192,Lijsten!L:O,4,0))),""),"")</f>
        <v/>
      </c>
      <c r="P1192" s="92"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tarief",IF(LEFT(F1192,8)="Bijdrage",VLOOKUP($F1192,Tb_KostenTypen[],MATCH(Methode_Keuze,Tb_KostenTypen[#Headers],0),0),VLOOKUP($G1192,Lijsten!L:O,4,0))),""),"")</f>
        <v/>
      </c>
      <c r="Q1192" s="50"/>
      <c r="R1192" s="50"/>
      <c r="S1192" s="83"/>
      <c r="T1192" s="51"/>
      <c r="U1192" s="4" t="str" cm="1">
        <f t="array" ref="U1192">IF(AA1192&lt;&gt;"ja",_xlfn.IFNA(_xlfn.IFS(AND(O1192&lt;&gt;"",F1192&lt;&gt;"",RIGHT($N1192,6)="tarief"),O1192*Q1192,S1192&gt;0,IF(F1192&lt;&gt;"",S1192,"")),""),"")</f>
        <v/>
      </c>
      <c r="V1192" s="4" t="str" cm="1">
        <f t="array" ref="V1192">IF(AA1192&lt;&gt;"ja",_xlfn.IFNA(_xlfn.IFS(AND(P1192&lt;&gt;"",R1192&lt;&gt;"",RIGHT($N1192,6)="tarief"),P1192*R1192,T1192&gt;0,T1192),""),"")</f>
        <v/>
      </c>
      <c r="W1192" s="4" t="str" cm="1">
        <f t="array" ref="W1192">IFERROR(_xlfn.IFS(OR(F1192="",LEFT(Methode_Keuze,4)="Geen"),"",AND(U1192&lt;&gt;"",F1192&lt;&gt;"Arbeidskosten"),ROUND(U1192*VLOOKUP(F1192,Tb_ProjectKosten[],MATCH(Tb_ProjectKosten[[#Headers],[Forfat_Percentage]],Tb_ProjectKosten[#Headers],0),0),2),AND(F1192="Arbeidskosten",G1192&lt;&gt;""),IFERROR(ROUND(U1192*VLOOKUP(G1192,Tb_KostenTypen[],3,0)*VLOOKUP(F1192,Tb_ProjectKosten[],MATCH(Tb_ProjectKosten[[#Headers],[Forfat_Percentage]],Tb_ProjectKosten[#Headers],0),0),2),""),U1192 &lt;=0,0),"")</f>
        <v/>
      </c>
      <c r="X1192" s="4" t="str" cm="1">
        <f t="array" ref="X1192">IFERROR(_xlfn.IFS(OR(F1192="",LEFT(Methode_Keuze,4)="Geen"),"",AND(V1192&lt;&gt;"",F1192&lt;&gt;"Arbeidskosten"),ROUND(V1192*VLOOKUP(F1192,Tb_ProjectKosten[],MATCH(Tb_ProjectKosten[[#Headers],[Forfat_Percentage]],Tb_ProjectKosten[#Headers],0),0),2),AND(F1192="Arbeidskosten",G1192&lt;&gt;""),IFERROR(ROUND(V1192*VLOOKUP(G1192,Tb_KostenTypen[],3,0)*VLOOKUP(F1192,Tb_ProjectKosten[],MATCH(Tb_ProjectKosten[[#Headers],[Forfat_Percentage]],Tb_ProjectKosten[#Headers],0),0),2),""),V1192 &lt;=0,0),"")</f>
        <v/>
      </c>
      <c r="Y1192" s="262"/>
      <c r="Z1192" s="49"/>
      <c r="AA1192" s="37" t="str" cm="1">
        <f t="array" ref="AA1192">IFERROR(IF(INDEX(SubsidieTabel!$Q$1:$T$9,MATCH($F1192,SubsidieTabel!$Q$1:$Q$9,0),IFERROR(MATCH(Methode_Keuze,SubsidieTabel!$Q$1:$T$1,0),2))&lt;&gt;1=TRUE,"ja",""),"")</f>
        <v/>
      </c>
    </row>
    <row r="1193" spans="1:27" ht="15" customHeight="1" x14ac:dyDescent="0.25">
      <c r="A1193" s="87"/>
      <c r="B1193" s="219" t="str">
        <f>IF(A1193&lt;&gt;"",_xlfn.MAXIFS($B$1:B1192,$A$1:A1192,A1193)+1,"")</f>
        <v/>
      </c>
      <c r="C1193" s="50"/>
      <c r="D1193" s="50"/>
      <c r="E1193" s="50"/>
      <c r="F1193" s="50"/>
      <c r="G1193" s="283"/>
      <c r="H1193" s="296"/>
      <c r="I1193" s="295"/>
      <c r="J1193" s="295"/>
      <c r="K1193" s="202"/>
      <c r="L1193" s="202"/>
      <c r="M1193" s="91" t="str">
        <f>IFERROR(VLOOKUP(H1193,Lijsten!$H$1:$I$100,2,0),"")</f>
        <v/>
      </c>
      <c r="N1193" s="91" t="str" cm="1">
        <f t="array" ref="N1193">IFERROR(_xlfn.IFS(AND(LEFT(F1193,6)="Arbeid",RIGHT(F1193,3)&lt;&gt;"IKS"),IFERROR(VLOOKUP($G1193,Tb_KostenTypen[],2,0),"tarief"),RIGHT(F1193,3)="IKS","Uurtarief",LEFT(F1193,6)="Arbeid","Uurtarief",AND(LEFT(F1193,8)="Bijdrage",RIGHT(F1193,15)="(vrijwilligers)"),"Vast tarief"),"")</f>
        <v/>
      </c>
      <c r="O1193" s="92"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tarief",IF(LEFT(F1193,8)="Bijdrage",VLOOKUP($F1193,Tb_KostenTypen[],MATCH(Methode_Keuze,Tb_KostenTypen[#Headers],0),0),VLOOKUP($G1193,Lijsten!L:O,4,0))),""),"")</f>
        <v/>
      </c>
      <c r="P1193" s="92"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tarief",IF(LEFT(F1193,8)="Bijdrage",VLOOKUP($F1193,Tb_KostenTypen[],MATCH(Methode_Keuze,Tb_KostenTypen[#Headers],0),0),VLOOKUP($G1193,Lijsten!L:O,4,0))),""),"")</f>
        <v/>
      </c>
      <c r="Q1193" s="50"/>
      <c r="R1193" s="50"/>
      <c r="S1193" s="83"/>
      <c r="T1193" s="51"/>
      <c r="U1193" s="4" t="str" cm="1">
        <f t="array" ref="U1193">IF(AA1193&lt;&gt;"ja",_xlfn.IFNA(_xlfn.IFS(AND(O1193&lt;&gt;"",F1193&lt;&gt;"",RIGHT($N1193,6)="tarief"),O1193*Q1193,S1193&gt;0,IF(F1193&lt;&gt;"",S1193,"")),""),"")</f>
        <v/>
      </c>
      <c r="V1193" s="4" t="str" cm="1">
        <f t="array" ref="V1193">IF(AA1193&lt;&gt;"ja",_xlfn.IFNA(_xlfn.IFS(AND(P1193&lt;&gt;"",R1193&lt;&gt;"",RIGHT($N1193,6)="tarief"),P1193*R1193,T1193&gt;0,T1193),""),"")</f>
        <v/>
      </c>
      <c r="W1193" s="4" t="str" cm="1">
        <f t="array" ref="W1193">IFERROR(_xlfn.IFS(OR(F1193="",LEFT(Methode_Keuze,4)="Geen"),"",AND(U1193&lt;&gt;"",F1193&lt;&gt;"Arbeidskosten"),ROUND(U1193*VLOOKUP(F1193,Tb_ProjectKosten[],MATCH(Tb_ProjectKosten[[#Headers],[Forfat_Percentage]],Tb_ProjectKosten[#Headers],0),0),2),AND(F1193="Arbeidskosten",G1193&lt;&gt;""),IFERROR(ROUND(U1193*VLOOKUP(G1193,Tb_KostenTypen[],3,0)*VLOOKUP(F1193,Tb_ProjectKosten[],MATCH(Tb_ProjectKosten[[#Headers],[Forfat_Percentage]],Tb_ProjectKosten[#Headers],0),0),2),""),U1193 &lt;=0,0),"")</f>
        <v/>
      </c>
      <c r="X1193" s="4" t="str" cm="1">
        <f t="array" ref="X1193">IFERROR(_xlfn.IFS(OR(F1193="",LEFT(Methode_Keuze,4)="Geen"),"",AND(V1193&lt;&gt;"",F1193&lt;&gt;"Arbeidskosten"),ROUND(V1193*VLOOKUP(F1193,Tb_ProjectKosten[],MATCH(Tb_ProjectKosten[[#Headers],[Forfat_Percentage]],Tb_ProjectKosten[#Headers],0),0),2),AND(F1193="Arbeidskosten",G1193&lt;&gt;""),IFERROR(ROUND(V1193*VLOOKUP(G1193,Tb_KostenTypen[],3,0)*VLOOKUP(F1193,Tb_ProjectKosten[],MATCH(Tb_ProjectKosten[[#Headers],[Forfat_Percentage]],Tb_ProjectKosten[#Headers],0),0),2),""),V1193 &lt;=0,0),"")</f>
        <v/>
      </c>
      <c r="Y1193" s="262"/>
      <c r="Z1193" s="49"/>
      <c r="AA1193" s="37" t="str" cm="1">
        <f t="array" ref="AA1193">IFERROR(IF(INDEX(SubsidieTabel!$Q$1:$T$9,MATCH($F1193,SubsidieTabel!$Q$1:$Q$9,0),IFERROR(MATCH(Methode_Keuze,SubsidieTabel!$Q$1:$T$1,0),2))&lt;&gt;1=TRUE,"ja",""),"")</f>
        <v/>
      </c>
    </row>
    <row r="1194" spans="1:27" ht="15" customHeight="1" x14ac:dyDescent="0.25">
      <c r="A1194" s="87"/>
      <c r="B1194" s="219" t="str">
        <f>IF(A1194&lt;&gt;"",_xlfn.MAXIFS($B$1:B1193,$A$1:A1193,A1194)+1,"")</f>
        <v/>
      </c>
      <c r="C1194" s="50"/>
      <c r="D1194" s="50"/>
      <c r="E1194" s="50"/>
      <c r="F1194" s="50"/>
      <c r="G1194" s="283"/>
      <c r="H1194" s="296"/>
      <c r="I1194" s="295"/>
      <c r="J1194" s="295"/>
      <c r="K1194" s="202"/>
      <c r="L1194" s="202"/>
      <c r="M1194" s="91" t="str">
        <f>IFERROR(VLOOKUP(H1194,Lijsten!$H$1:$I$100,2,0),"")</f>
        <v/>
      </c>
      <c r="N1194" s="91" t="str" cm="1">
        <f t="array" ref="N1194">IFERROR(_xlfn.IFS(AND(LEFT(F1194,6)="Arbeid",RIGHT(F1194,3)&lt;&gt;"IKS"),IFERROR(VLOOKUP($G1194,Tb_KostenTypen[],2,0),"tarief"),RIGHT(F1194,3)="IKS","Uurtarief",LEFT(F1194,6)="Arbeid","Uurtarief",AND(LEFT(F1194,8)="Bijdrage",RIGHT(F1194,15)="(vrijwilligers)"),"Vast tarief"),"")</f>
        <v/>
      </c>
      <c r="O1194" s="92"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tarief",IF(LEFT(F1194,8)="Bijdrage",VLOOKUP($F1194,Tb_KostenTypen[],MATCH(Methode_Keuze,Tb_KostenTypen[#Headers],0),0),VLOOKUP($G1194,Lijsten!L:O,4,0))),""),"")</f>
        <v/>
      </c>
      <c r="P1194" s="92"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tarief",IF(LEFT(F1194,8)="Bijdrage",VLOOKUP($F1194,Tb_KostenTypen[],MATCH(Methode_Keuze,Tb_KostenTypen[#Headers],0),0),VLOOKUP($G1194,Lijsten!L:O,4,0))),""),"")</f>
        <v/>
      </c>
      <c r="Q1194" s="50"/>
      <c r="R1194" s="50"/>
      <c r="S1194" s="83"/>
      <c r="T1194" s="51"/>
      <c r="U1194" s="4" t="str" cm="1">
        <f t="array" ref="U1194">IF(AA1194&lt;&gt;"ja",_xlfn.IFNA(_xlfn.IFS(AND(O1194&lt;&gt;"",F1194&lt;&gt;"",RIGHT($N1194,6)="tarief"),O1194*Q1194,S1194&gt;0,IF(F1194&lt;&gt;"",S1194,"")),""),"")</f>
        <v/>
      </c>
      <c r="V1194" s="4" t="str" cm="1">
        <f t="array" ref="V1194">IF(AA1194&lt;&gt;"ja",_xlfn.IFNA(_xlfn.IFS(AND(P1194&lt;&gt;"",R1194&lt;&gt;"",RIGHT($N1194,6)="tarief"),P1194*R1194,T1194&gt;0,T1194),""),"")</f>
        <v/>
      </c>
      <c r="W1194" s="4" t="str" cm="1">
        <f t="array" ref="W1194">IFERROR(_xlfn.IFS(OR(F1194="",LEFT(Methode_Keuze,4)="Geen"),"",AND(U1194&lt;&gt;"",F1194&lt;&gt;"Arbeidskosten"),ROUND(U1194*VLOOKUP(F1194,Tb_ProjectKosten[],MATCH(Tb_ProjectKosten[[#Headers],[Forfat_Percentage]],Tb_ProjectKosten[#Headers],0),0),2),AND(F1194="Arbeidskosten",G1194&lt;&gt;""),IFERROR(ROUND(U1194*VLOOKUP(G1194,Tb_KostenTypen[],3,0)*VLOOKUP(F1194,Tb_ProjectKosten[],MATCH(Tb_ProjectKosten[[#Headers],[Forfat_Percentage]],Tb_ProjectKosten[#Headers],0),0),2),""),U1194 &lt;=0,0),"")</f>
        <v/>
      </c>
      <c r="X1194" s="4" t="str" cm="1">
        <f t="array" ref="X1194">IFERROR(_xlfn.IFS(OR(F1194="",LEFT(Methode_Keuze,4)="Geen"),"",AND(V1194&lt;&gt;"",F1194&lt;&gt;"Arbeidskosten"),ROUND(V1194*VLOOKUP(F1194,Tb_ProjectKosten[],MATCH(Tb_ProjectKosten[[#Headers],[Forfat_Percentage]],Tb_ProjectKosten[#Headers],0),0),2),AND(F1194="Arbeidskosten",G1194&lt;&gt;""),IFERROR(ROUND(V1194*VLOOKUP(G1194,Tb_KostenTypen[],3,0)*VLOOKUP(F1194,Tb_ProjectKosten[],MATCH(Tb_ProjectKosten[[#Headers],[Forfat_Percentage]],Tb_ProjectKosten[#Headers],0),0),2),""),V1194 &lt;=0,0),"")</f>
        <v/>
      </c>
      <c r="Y1194" s="262"/>
      <c r="Z1194" s="49"/>
      <c r="AA1194" s="37" t="str" cm="1">
        <f t="array" ref="AA1194">IFERROR(IF(INDEX(SubsidieTabel!$Q$1:$T$9,MATCH($F1194,SubsidieTabel!$Q$1:$Q$9,0),IFERROR(MATCH(Methode_Keuze,SubsidieTabel!$Q$1:$T$1,0),2))&lt;&gt;1=TRUE,"ja",""),"")</f>
        <v/>
      </c>
    </row>
    <row r="1195" spans="1:27" ht="15" customHeight="1" x14ac:dyDescent="0.25">
      <c r="A1195" s="87"/>
      <c r="B1195" s="219" t="str">
        <f>IF(A1195&lt;&gt;"",_xlfn.MAXIFS($B$1:B1194,$A$1:A1194,A1195)+1,"")</f>
        <v/>
      </c>
      <c r="C1195" s="50"/>
      <c r="D1195" s="50"/>
      <c r="E1195" s="50"/>
      <c r="F1195" s="50"/>
      <c r="G1195" s="283"/>
      <c r="H1195" s="296"/>
      <c r="I1195" s="295"/>
      <c r="J1195" s="295"/>
      <c r="K1195" s="202"/>
      <c r="L1195" s="202"/>
      <c r="M1195" s="91" t="str">
        <f>IFERROR(VLOOKUP(H1195,Lijsten!$H$1:$I$100,2,0),"")</f>
        <v/>
      </c>
      <c r="N1195" s="91" t="str" cm="1">
        <f t="array" ref="N1195">IFERROR(_xlfn.IFS(AND(LEFT(F1195,6)="Arbeid",RIGHT(F1195,3)&lt;&gt;"IKS"),IFERROR(VLOOKUP($G1195,Tb_KostenTypen[],2,0),"tarief"),RIGHT(F1195,3)="IKS","Uurtarief",LEFT(F1195,6)="Arbeid","Uurtarief",AND(LEFT(F1195,8)="Bijdrage",RIGHT(F1195,15)="(vrijwilligers)"),"Vast tarief"),"")</f>
        <v/>
      </c>
      <c r="O1195" s="92"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tarief",IF(LEFT(F1195,8)="Bijdrage",VLOOKUP($F1195,Tb_KostenTypen[],MATCH(Methode_Keuze,Tb_KostenTypen[#Headers],0),0),VLOOKUP($G1195,Lijsten!L:O,4,0))),""),"")</f>
        <v/>
      </c>
      <c r="P1195" s="92"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tarief",IF(LEFT(F1195,8)="Bijdrage",VLOOKUP($F1195,Tb_KostenTypen[],MATCH(Methode_Keuze,Tb_KostenTypen[#Headers],0),0),VLOOKUP($G1195,Lijsten!L:O,4,0))),""),"")</f>
        <v/>
      </c>
      <c r="Q1195" s="50"/>
      <c r="R1195" s="50"/>
      <c r="S1195" s="83"/>
      <c r="T1195" s="51"/>
      <c r="U1195" s="4" t="str" cm="1">
        <f t="array" ref="U1195">IF(AA1195&lt;&gt;"ja",_xlfn.IFNA(_xlfn.IFS(AND(O1195&lt;&gt;"",F1195&lt;&gt;"",RIGHT($N1195,6)="tarief"),O1195*Q1195,S1195&gt;0,IF(F1195&lt;&gt;"",S1195,"")),""),"")</f>
        <v/>
      </c>
      <c r="V1195" s="4" t="str" cm="1">
        <f t="array" ref="V1195">IF(AA1195&lt;&gt;"ja",_xlfn.IFNA(_xlfn.IFS(AND(P1195&lt;&gt;"",R1195&lt;&gt;"",RIGHT($N1195,6)="tarief"),P1195*R1195,T1195&gt;0,T1195),""),"")</f>
        <v/>
      </c>
      <c r="W1195" s="4" t="str" cm="1">
        <f t="array" ref="W1195">IFERROR(_xlfn.IFS(OR(F1195="",LEFT(Methode_Keuze,4)="Geen"),"",AND(U1195&lt;&gt;"",F1195&lt;&gt;"Arbeidskosten"),ROUND(U1195*VLOOKUP(F1195,Tb_ProjectKosten[],MATCH(Tb_ProjectKosten[[#Headers],[Forfat_Percentage]],Tb_ProjectKosten[#Headers],0),0),2),AND(F1195="Arbeidskosten",G1195&lt;&gt;""),IFERROR(ROUND(U1195*VLOOKUP(G1195,Tb_KostenTypen[],3,0)*VLOOKUP(F1195,Tb_ProjectKosten[],MATCH(Tb_ProjectKosten[[#Headers],[Forfat_Percentage]],Tb_ProjectKosten[#Headers],0),0),2),""),U1195 &lt;=0,0),"")</f>
        <v/>
      </c>
      <c r="X1195" s="4" t="str" cm="1">
        <f t="array" ref="X1195">IFERROR(_xlfn.IFS(OR(F1195="",LEFT(Methode_Keuze,4)="Geen"),"",AND(V1195&lt;&gt;"",F1195&lt;&gt;"Arbeidskosten"),ROUND(V1195*VLOOKUP(F1195,Tb_ProjectKosten[],MATCH(Tb_ProjectKosten[[#Headers],[Forfat_Percentage]],Tb_ProjectKosten[#Headers],0),0),2),AND(F1195="Arbeidskosten",G1195&lt;&gt;""),IFERROR(ROUND(V1195*VLOOKUP(G1195,Tb_KostenTypen[],3,0)*VLOOKUP(F1195,Tb_ProjectKosten[],MATCH(Tb_ProjectKosten[[#Headers],[Forfat_Percentage]],Tb_ProjectKosten[#Headers],0),0),2),""),V1195 &lt;=0,0),"")</f>
        <v/>
      </c>
      <c r="Y1195" s="262"/>
      <c r="Z1195" s="49"/>
      <c r="AA1195" s="37" t="str" cm="1">
        <f t="array" ref="AA1195">IFERROR(IF(INDEX(SubsidieTabel!$Q$1:$T$9,MATCH($F1195,SubsidieTabel!$Q$1:$Q$9,0),IFERROR(MATCH(Methode_Keuze,SubsidieTabel!$Q$1:$T$1,0),2))&lt;&gt;1=TRUE,"ja",""),"")</f>
        <v/>
      </c>
    </row>
    <row r="1196" spans="1:27" ht="15" customHeight="1" x14ac:dyDescent="0.25">
      <c r="A1196" s="87"/>
      <c r="B1196" s="219" t="str">
        <f>IF(A1196&lt;&gt;"",_xlfn.MAXIFS($B$1:B1195,$A$1:A1195,A1196)+1,"")</f>
        <v/>
      </c>
      <c r="C1196" s="50"/>
      <c r="D1196" s="50"/>
      <c r="E1196" s="50"/>
      <c r="F1196" s="50"/>
      <c r="G1196" s="283"/>
      <c r="H1196" s="296"/>
      <c r="I1196" s="295"/>
      <c r="J1196" s="295"/>
      <c r="K1196" s="202"/>
      <c r="L1196" s="202"/>
      <c r="M1196" s="91" t="str">
        <f>IFERROR(VLOOKUP(H1196,Lijsten!$H$1:$I$100,2,0),"")</f>
        <v/>
      </c>
      <c r="N1196" s="91" t="str" cm="1">
        <f t="array" ref="N1196">IFERROR(_xlfn.IFS(AND(LEFT(F1196,6)="Arbeid",RIGHT(F1196,3)&lt;&gt;"IKS"),IFERROR(VLOOKUP($G1196,Tb_KostenTypen[],2,0),"tarief"),RIGHT(F1196,3)="IKS","Uurtarief",LEFT(F1196,6)="Arbeid","Uurtarief",AND(LEFT(F1196,8)="Bijdrage",RIGHT(F1196,15)="(vrijwilligers)"),"Vast tarief"),"")</f>
        <v/>
      </c>
      <c r="O1196" s="92"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tarief",IF(LEFT(F1196,8)="Bijdrage",VLOOKUP($F1196,Tb_KostenTypen[],MATCH(Methode_Keuze,Tb_KostenTypen[#Headers],0),0),VLOOKUP($G1196,Lijsten!L:O,4,0))),""),"")</f>
        <v/>
      </c>
      <c r="P1196" s="92"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tarief",IF(LEFT(F1196,8)="Bijdrage",VLOOKUP($F1196,Tb_KostenTypen[],MATCH(Methode_Keuze,Tb_KostenTypen[#Headers],0),0),VLOOKUP($G1196,Lijsten!L:O,4,0))),""),"")</f>
        <v/>
      </c>
      <c r="Q1196" s="50"/>
      <c r="R1196" s="50"/>
      <c r="S1196" s="83"/>
      <c r="T1196" s="51"/>
      <c r="U1196" s="4" t="str" cm="1">
        <f t="array" ref="U1196">IF(AA1196&lt;&gt;"ja",_xlfn.IFNA(_xlfn.IFS(AND(O1196&lt;&gt;"",F1196&lt;&gt;"",RIGHT($N1196,6)="tarief"),O1196*Q1196,S1196&gt;0,IF(F1196&lt;&gt;"",S1196,"")),""),"")</f>
        <v/>
      </c>
      <c r="V1196" s="4" t="str" cm="1">
        <f t="array" ref="V1196">IF(AA1196&lt;&gt;"ja",_xlfn.IFNA(_xlfn.IFS(AND(P1196&lt;&gt;"",R1196&lt;&gt;"",RIGHT($N1196,6)="tarief"),P1196*R1196,T1196&gt;0,T1196),""),"")</f>
        <v/>
      </c>
      <c r="W1196" s="4" t="str" cm="1">
        <f t="array" ref="W1196">IFERROR(_xlfn.IFS(OR(F1196="",LEFT(Methode_Keuze,4)="Geen"),"",AND(U1196&lt;&gt;"",F1196&lt;&gt;"Arbeidskosten"),ROUND(U1196*VLOOKUP(F1196,Tb_ProjectKosten[],MATCH(Tb_ProjectKosten[[#Headers],[Forfat_Percentage]],Tb_ProjectKosten[#Headers],0),0),2),AND(F1196="Arbeidskosten",G1196&lt;&gt;""),IFERROR(ROUND(U1196*VLOOKUP(G1196,Tb_KostenTypen[],3,0)*VLOOKUP(F1196,Tb_ProjectKosten[],MATCH(Tb_ProjectKosten[[#Headers],[Forfat_Percentage]],Tb_ProjectKosten[#Headers],0),0),2),""),U1196 &lt;=0,0),"")</f>
        <v/>
      </c>
      <c r="X1196" s="4" t="str" cm="1">
        <f t="array" ref="X1196">IFERROR(_xlfn.IFS(OR(F1196="",LEFT(Methode_Keuze,4)="Geen"),"",AND(V1196&lt;&gt;"",F1196&lt;&gt;"Arbeidskosten"),ROUND(V1196*VLOOKUP(F1196,Tb_ProjectKosten[],MATCH(Tb_ProjectKosten[[#Headers],[Forfat_Percentage]],Tb_ProjectKosten[#Headers],0),0),2),AND(F1196="Arbeidskosten",G1196&lt;&gt;""),IFERROR(ROUND(V1196*VLOOKUP(G1196,Tb_KostenTypen[],3,0)*VLOOKUP(F1196,Tb_ProjectKosten[],MATCH(Tb_ProjectKosten[[#Headers],[Forfat_Percentage]],Tb_ProjectKosten[#Headers],0),0),2),""),V1196 &lt;=0,0),"")</f>
        <v/>
      </c>
      <c r="Y1196" s="262"/>
      <c r="Z1196" s="49"/>
      <c r="AA1196" s="37" t="str" cm="1">
        <f t="array" ref="AA1196">IFERROR(IF(INDEX(SubsidieTabel!$Q$1:$T$9,MATCH($F1196,SubsidieTabel!$Q$1:$Q$9,0),IFERROR(MATCH(Methode_Keuze,SubsidieTabel!$Q$1:$T$1,0),2))&lt;&gt;1=TRUE,"ja",""),"")</f>
        <v/>
      </c>
    </row>
    <row r="1197" spans="1:27" ht="15" customHeight="1" x14ac:dyDescent="0.25">
      <c r="A1197" s="87"/>
      <c r="B1197" s="219" t="str">
        <f>IF(A1197&lt;&gt;"",_xlfn.MAXIFS($B$1:B1196,$A$1:A1196,A1197)+1,"")</f>
        <v/>
      </c>
      <c r="C1197" s="50"/>
      <c r="D1197" s="50"/>
      <c r="E1197" s="50"/>
      <c r="F1197" s="50"/>
      <c r="G1197" s="283"/>
      <c r="H1197" s="296"/>
      <c r="I1197" s="295"/>
      <c r="J1197" s="295"/>
      <c r="K1197" s="202"/>
      <c r="L1197" s="202"/>
      <c r="M1197" s="91" t="str">
        <f>IFERROR(VLOOKUP(H1197,Lijsten!$H$1:$I$100,2,0),"")</f>
        <v/>
      </c>
      <c r="N1197" s="91" t="str" cm="1">
        <f t="array" ref="N1197">IFERROR(_xlfn.IFS(AND(LEFT(F1197,6)="Arbeid",RIGHT(F1197,3)&lt;&gt;"IKS"),IFERROR(VLOOKUP($G1197,Tb_KostenTypen[],2,0),"tarief"),RIGHT(F1197,3)="IKS","Uurtarief",LEFT(F1197,6)="Arbeid","Uurtarief",AND(LEFT(F1197,8)="Bijdrage",RIGHT(F1197,15)="(vrijwilligers)"),"Vast tarief"),"")</f>
        <v/>
      </c>
      <c r="O1197" s="92"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tarief",IF(LEFT(F1197,8)="Bijdrage",VLOOKUP($F1197,Tb_KostenTypen[],MATCH(Methode_Keuze,Tb_KostenTypen[#Headers],0),0),VLOOKUP($G1197,Lijsten!L:O,4,0))),""),"")</f>
        <v/>
      </c>
      <c r="P1197" s="92"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tarief",IF(LEFT(F1197,8)="Bijdrage",VLOOKUP($F1197,Tb_KostenTypen[],MATCH(Methode_Keuze,Tb_KostenTypen[#Headers],0),0),VLOOKUP($G1197,Lijsten!L:O,4,0))),""),"")</f>
        <v/>
      </c>
      <c r="Q1197" s="50"/>
      <c r="R1197" s="50"/>
      <c r="S1197" s="83"/>
      <c r="T1197" s="51"/>
      <c r="U1197" s="4" t="str" cm="1">
        <f t="array" ref="U1197">IF(AA1197&lt;&gt;"ja",_xlfn.IFNA(_xlfn.IFS(AND(O1197&lt;&gt;"",F1197&lt;&gt;"",RIGHT($N1197,6)="tarief"),O1197*Q1197,S1197&gt;0,IF(F1197&lt;&gt;"",S1197,"")),""),"")</f>
        <v/>
      </c>
      <c r="V1197" s="4" t="str" cm="1">
        <f t="array" ref="V1197">IF(AA1197&lt;&gt;"ja",_xlfn.IFNA(_xlfn.IFS(AND(P1197&lt;&gt;"",R1197&lt;&gt;"",RIGHT($N1197,6)="tarief"),P1197*R1197,T1197&gt;0,T1197),""),"")</f>
        <v/>
      </c>
      <c r="W1197" s="4" t="str" cm="1">
        <f t="array" ref="W1197">IFERROR(_xlfn.IFS(OR(F1197="",LEFT(Methode_Keuze,4)="Geen"),"",AND(U1197&lt;&gt;"",F1197&lt;&gt;"Arbeidskosten"),ROUND(U1197*VLOOKUP(F1197,Tb_ProjectKosten[],MATCH(Tb_ProjectKosten[[#Headers],[Forfat_Percentage]],Tb_ProjectKosten[#Headers],0),0),2),AND(F1197="Arbeidskosten",G1197&lt;&gt;""),IFERROR(ROUND(U1197*VLOOKUP(G1197,Tb_KostenTypen[],3,0)*VLOOKUP(F1197,Tb_ProjectKosten[],MATCH(Tb_ProjectKosten[[#Headers],[Forfat_Percentage]],Tb_ProjectKosten[#Headers],0),0),2),""),U1197 &lt;=0,0),"")</f>
        <v/>
      </c>
      <c r="X1197" s="4" t="str" cm="1">
        <f t="array" ref="X1197">IFERROR(_xlfn.IFS(OR(F1197="",LEFT(Methode_Keuze,4)="Geen"),"",AND(V1197&lt;&gt;"",F1197&lt;&gt;"Arbeidskosten"),ROUND(V1197*VLOOKUP(F1197,Tb_ProjectKosten[],MATCH(Tb_ProjectKosten[[#Headers],[Forfat_Percentage]],Tb_ProjectKosten[#Headers],0),0),2),AND(F1197="Arbeidskosten",G1197&lt;&gt;""),IFERROR(ROUND(V1197*VLOOKUP(G1197,Tb_KostenTypen[],3,0)*VLOOKUP(F1197,Tb_ProjectKosten[],MATCH(Tb_ProjectKosten[[#Headers],[Forfat_Percentage]],Tb_ProjectKosten[#Headers],0),0),2),""),V1197 &lt;=0,0),"")</f>
        <v/>
      </c>
      <c r="Y1197" s="262"/>
      <c r="Z1197" s="49"/>
      <c r="AA1197" s="37" t="str" cm="1">
        <f t="array" ref="AA1197">IFERROR(IF(INDEX(SubsidieTabel!$Q$1:$T$9,MATCH($F1197,SubsidieTabel!$Q$1:$Q$9,0),IFERROR(MATCH(Methode_Keuze,SubsidieTabel!$Q$1:$T$1,0),2))&lt;&gt;1=TRUE,"ja",""),"")</f>
        <v/>
      </c>
    </row>
    <row r="1198" spans="1:27" ht="15" customHeight="1" x14ac:dyDescent="0.25">
      <c r="A1198" s="87"/>
      <c r="B1198" s="219" t="str">
        <f>IF(A1198&lt;&gt;"",_xlfn.MAXIFS($B$1:B1197,$A$1:A1197,A1198)+1,"")</f>
        <v/>
      </c>
      <c r="C1198" s="50"/>
      <c r="D1198" s="50"/>
      <c r="E1198" s="50"/>
      <c r="F1198" s="50"/>
      <c r="G1198" s="283"/>
      <c r="H1198" s="296"/>
      <c r="I1198" s="295"/>
      <c r="J1198" s="295"/>
      <c r="K1198" s="202"/>
      <c r="L1198" s="202"/>
      <c r="M1198" s="91" t="str">
        <f>IFERROR(VLOOKUP(H1198,Lijsten!$H$1:$I$100,2,0),"")</f>
        <v/>
      </c>
      <c r="N1198" s="91" t="str" cm="1">
        <f t="array" ref="N1198">IFERROR(_xlfn.IFS(AND(LEFT(F1198,6)="Arbeid",RIGHT(F1198,3)&lt;&gt;"IKS"),IFERROR(VLOOKUP($G1198,Tb_KostenTypen[],2,0),"tarief"),RIGHT(F1198,3)="IKS","Uurtarief",LEFT(F1198,6)="Arbeid","Uurtarief",AND(LEFT(F1198,8)="Bijdrage",RIGHT(F1198,15)="(vrijwilligers)"),"Vast tarief"),"")</f>
        <v/>
      </c>
      <c r="O1198" s="92"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tarief",IF(LEFT(F1198,8)="Bijdrage",VLOOKUP($F1198,Tb_KostenTypen[],MATCH(Methode_Keuze,Tb_KostenTypen[#Headers],0),0),VLOOKUP($G1198,Lijsten!L:O,4,0))),""),"")</f>
        <v/>
      </c>
      <c r="P1198" s="92"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tarief",IF(LEFT(F1198,8)="Bijdrage",VLOOKUP($F1198,Tb_KostenTypen[],MATCH(Methode_Keuze,Tb_KostenTypen[#Headers],0),0),VLOOKUP($G1198,Lijsten!L:O,4,0))),""),"")</f>
        <v/>
      </c>
      <c r="Q1198" s="50"/>
      <c r="R1198" s="50"/>
      <c r="S1198" s="83"/>
      <c r="T1198" s="51"/>
      <c r="U1198" s="4" t="str" cm="1">
        <f t="array" ref="U1198">IF(AA1198&lt;&gt;"ja",_xlfn.IFNA(_xlfn.IFS(AND(O1198&lt;&gt;"",F1198&lt;&gt;"",RIGHT($N1198,6)="tarief"),O1198*Q1198,S1198&gt;0,IF(F1198&lt;&gt;"",S1198,"")),""),"")</f>
        <v/>
      </c>
      <c r="V1198" s="4" t="str" cm="1">
        <f t="array" ref="V1198">IF(AA1198&lt;&gt;"ja",_xlfn.IFNA(_xlfn.IFS(AND(P1198&lt;&gt;"",R1198&lt;&gt;"",RIGHT($N1198,6)="tarief"),P1198*R1198,T1198&gt;0,T1198),""),"")</f>
        <v/>
      </c>
      <c r="W1198" s="4" t="str" cm="1">
        <f t="array" ref="W1198">IFERROR(_xlfn.IFS(OR(F1198="",LEFT(Methode_Keuze,4)="Geen"),"",AND(U1198&lt;&gt;"",F1198&lt;&gt;"Arbeidskosten"),ROUND(U1198*VLOOKUP(F1198,Tb_ProjectKosten[],MATCH(Tb_ProjectKosten[[#Headers],[Forfat_Percentage]],Tb_ProjectKosten[#Headers],0),0),2),AND(F1198="Arbeidskosten",G1198&lt;&gt;""),IFERROR(ROUND(U1198*VLOOKUP(G1198,Tb_KostenTypen[],3,0)*VLOOKUP(F1198,Tb_ProjectKosten[],MATCH(Tb_ProjectKosten[[#Headers],[Forfat_Percentage]],Tb_ProjectKosten[#Headers],0),0),2),""),U1198 &lt;=0,0),"")</f>
        <v/>
      </c>
      <c r="X1198" s="4" t="str" cm="1">
        <f t="array" ref="X1198">IFERROR(_xlfn.IFS(OR(F1198="",LEFT(Methode_Keuze,4)="Geen"),"",AND(V1198&lt;&gt;"",F1198&lt;&gt;"Arbeidskosten"),ROUND(V1198*VLOOKUP(F1198,Tb_ProjectKosten[],MATCH(Tb_ProjectKosten[[#Headers],[Forfat_Percentage]],Tb_ProjectKosten[#Headers],0),0),2),AND(F1198="Arbeidskosten",G1198&lt;&gt;""),IFERROR(ROUND(V1198*VLOOKUP(G1198,Tb_KostenTypen[],3,0)*VLOOKUP(F1198,Tb_ProjectKosten[],MATCH(Tb_ProjectKosten[[#Headers],[Forfat_Percentage]],Tb_ProjectKosten[#Headers],0),0),2),""),V1198 &lt;=0,0),"")</f>
        <v/>
      </c>
      <c r="Y1198" s="262"/>
      <c r="Z1198" s="49"/>
      <c r="AA1198" s="37" t="str" cm="1">
        <f t="array" ref="AA1198">IFERROR(IF(INDEX(SubsidieTabel!$Q$1:$T$9,MATCH($F1198,SubsidieTabel!$Q$1:$Q$9,0),IFERROR(MATCH(Methode_Keuze,SubsidieTabel!$Q$1:$T$1,0),2))&lt;&gt;1=TRUE,"ja",""),"")</f>
        <v/>
      </c>
    </row>
    <row r="1199" spans="1:27" ht="15" customHeight="1" x14ac:dyDescent="0.25">
      <c r="A1199" s="87"/>
      <c r="B1199" s="219" t="str">
        <f>IF(A1199&lt;&gt;"",_xlfn.MAXIFS($B$1:B1198,$A$1:A1198,A1199)+1,"")</f>
        <v/>
      </c>
      <c r="C1199" s="50"/>
      <c r="D1199" s="50"/>
      <c r="E1199" s="50"/>
      <c r="F1199" s="50"/>
      <c r="G1199" s="283"/>
      <c r="H1199" s="296"/>
      <c r="I1199" s="295"/>
      <c r="J1199" s="295"/>
      <c r="K1199" s="202"/>
      <c r="L1199" s="202"/>
      <c r="M1199" s="91" t="str">
        <f>IFERROR(VLOOKUP(H1199,Lijsten!$H$1:$I$100,2,0),"")</f>
        <v/>
      </c>
      <c r="N1199" s="91" t="str" cm="1">
        <f t="array" ref="N1199">IFERROR(_xlfn.IFS(AND(LEFT(F1199,6)="Arbeid",RIGHT(F1199,3)&lt;&gt;"IKS"),IFERROR(VLOOKUP($G1199,Tb_KostenTypen[],2,0),"tarief"),RIGHT(F1199,3)="IKS","Uurtarief",LEFT(F1199,6)="Arbeid","Uurtarief",AND(LEFT(F1199,8)="Bijdrage",RIGHT(F1199,15)="(vrijwilligers)"),"Vast tarief"),"")</f>
        <v/>
      </c>
      <c r="O1199" s="92"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tarief",IF(LEFT(F1199,8)="Bijdrage",VLOOKUP($F1199,Tb_KostenTypen[],MATCH(Methode_Keuze,Tb_KostenTypen[#Headers],0),0),VLOOKUP($G1199,Lijsten!L:O,4,0))),""),"")</f>
        <v/>
      </c>
      <c r="P1199" s="92"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tarief",IF(LEFT(F1199,8)="Bijdrage",VLOOKUP($F1199,Tb_KostenTypen[],MATCH(Methode_Keuze,Tb_KostenTypen[#Headers],0),0),VLOOKUP($G1199,Lijsten!L:O,4,0))),""),"")</f>
        <v/>
      </c>
      <c r="Q1199" s="50"/>
      <c r="R1199" s="50"/>
      <c r="S1199" s="83"/>
      <c r="T1199" s="51"/>
      <c r="U1199" s="4" t="str" cm="1">
        <f t="array" ref="U1199">IF(AA1199&lt;&gt;"ja",_xlfn.IFNA(_xlfn.IFS(AND(O1199&lt;&gt;"",F1199&lt;&gt;"",RIGHT($N1199,6)="tarief"),O1199*Q1199,S1199&gt;0,IF(F1199&lt;&gt;"",S1199,"")),""),"")</f>
        <v/>
      </c>
      <c r="V1199" s="4" t="str" cm="1">
        <f t="array" ref="V1199">IF(AA1199&lt;&gt;"ja",_xlfn.IFNA(_xlfn.IFS(AND(P1199&lt;&gt;"",R1199&lt;&gt;"",RIGHT($N1199,6)="tarief"),P1199*R1199,T1199&gt;0,T1199),""),"")</f>
        <v/>
      </c>
      <c r="W1199" s="4" t="str" cm="1">
        <f t="array" ref="W1199">IFERROR(_xlfn.IFS(OR(F1199="",LEFT(Methode_Keuze,4)="Geen"),"",AND(U1199&lt;&gt;"",F1199&lt;&gt;"Arbeidskosten"),ROUND(U1199*VLOOKUP(F1199,Tb_ProjectKosten[],MATCH(Tb_ProjectKosten[[#Headers],[Forfat_Percentage]],Tb_ProjectKosten[#Headers],0),0),2),AND(F1199="Arbeidskosten",G1199&lt;&gt;""),IFERROR(ROUND(U1199*VLOOKUP(G1199,Tb_KostenTypen[],3,0)*VLOOKUP(F1199,Tb_ProjectKosten[],MATCH(Tb_ProjectKosten[[#Headers],[Forfat_Percentage]],Tb_ProjectKosten[#Headers],0),0),2),""),U1199 &lt;=0,0),"")</f>
        <v/>
      </c>
      <c r="X1199" s="4" t="str" cm="1">
        <f t="array" ref="X1199">IFERROR(_xlfn.IFS(OR(F1199="",LEFT(Methode_Keuze,4)="Geen"),"",AND(V1199&lt;&gt;"",F1199&lt;&gt;"Arbeidskosten"),ROUND(V1199*VLOOKUP(F1199,Tb_ProjectKosten[],MATCH(Tb_ProjectKosten[[#Headers],[Forfat_Percentage]],Tb_ProjectKosten[#Headers],0),0),2),AND(F1199="Arbeidskosten",G1199&lt;&gt;""),IFERROR(ROUND(V1199*VLOOKUP(G1199,Tb_KostenTypen[],3,0)*VLOOKUP(F1199,Tb_ProjectKosten[],MATCH(Tb_ProjectKosten[[#Headers],[Forfat_Percentage]],Tb_ProjectKosten[#Headers],0),0),2),""),V1199 &lt;=0,0),"")</f>
        <v/>
      </c>
      <c r="Y1199" s="262"/>
      <c r="Z1199" s="49"/>
      <c r="AA1199" s="37" t="str" cm="1">
        <f t="array" ref="AA1199">IFERROR(IF(INDEX(SubsidieTabel!$Q$1:$T$9,MATCH($F1199,SubsidieTabel!$Q$1:$Q$9,0),IFERROR(MATCH(Methode_Keuze,SubsidieTabel!$Q$1:$T$1,0),2))&lt;&gt;1=TRUE,"ja",""),"")</f>
        <v/>
      </c>
    </row>
    <row r="1200" spans="1:27" ht="15" customHeight="1" x14ac:dyDescent="0.25">
      <c r="A1200" s="87"/>
      <c r="B1200" s="219" t="str">
        <f>IF(A1200&lt;&gt;"",_xlfn.MAXIFS($B$1:B1199,$A$1:A1199,A1200)+1,"")</f>
        <v/>
      </c>
      <c r="C1200" s="50"/>
      <c r="D1200" s="50"/>
      <c r="E1200" s="50"/>
      <c r="F1200" s="50"/>
      <c r="G1200" s="283"/>
      <c r="H1200" s="296"/>
      <c r="I1200" s="295"/>
      <c r="J1200" s="295"/>
      <c r="K1200" s="202"/>
      <c r="L1200" s="202"/>
      <c r="M1200" s="91" t="str">
        <f>IFERROR(VLOOKUP(H1200,Lijsten!$H$1:$I$100,2,0),"")</f>
        <v/>
      </c>
      <c r="N1200" s="91" t="str" cm="1">
        <f t="array" ref="N1200">IFERROR(_xlfn.IFS(AND(LEFT(F1200,6)="Arbeid",RIGHT(F1200,3)&lt;&gt;"IKS"),IFERROR(VLOOKUP($G1200,Tb_KostenTypen[],2,0),"tarief"),RIGHT(F1200,3)="IKS","Uurtarief",LEFT(F1200,6)="Arbeid","Uurtarief",AND(LEFT(F1200,8)="Bijdrage",RIGHT(F1200,15)="(vrijwilligers)"),"Vast tarief"),"")</f>
        <v/>
      </c>
      <c r="O1200" s="92"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tarief",IF(LEFT(F1200,8)="Bijdrage",VLOOKUP($F1200,Tb_KostenTypen[],MATCH(Methode_Keuze,Tb_KostenTypen[#Headers],0),0),VLOOKUP($G1200,Lijsten!L:O,4,0))),""),"")</f>
        <v/>
      </c>
      <c r="P1200" s="92"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tarief",IF(LEFT(F1200,8)="Bijdrage",VLOOKUP($F1200,Tb_KostenTypen[],MATCH(Methode_Keuze,Tb_KostenTypen[#Headers],0),0),VLOOKUP($G1200,Lijsten!L:O,4,0))),""),"")</f>
        <v/>
      </c>
      <c r="Q1200" s="50"/>
      <c r="R1200" s="50"/>
      <c r="S1200" s="83"/>
      <c r="T1200" s="51"/>
      <c r="U1200" s="4" t="str" cm="1">
        <f t="array" ref="U1200">IF(AA1200&lt;&gt;"ja",_xlfn.IFNA(_xlfn.IFS(AND(O1200&lt;&gt;"",F1200&lt;&gt;"",RIGHT($N1200,6)="tarief"),O1200*Q1200,S1200&gt;0,IF(F1200&lt;&gt;"",S1200,"")),""),"")</f>
        <v/>
      </c>
      <c r="V1200" s="4" t="str" cm="1">
        <f t="array" ref="V1200">IF(AA1200&lt;&gt;"ja",_xlfn.IFNA(_xlfn.IFS(AND(P1200&lt;&gt;"",R1200&lt;&gt;"",RIGHT($N1200,6)="tarief"),P1200*R1200,T1200&gt;0,T1200),""),"")</f>
        <v/>
      </c>
      <c r="W1200" s="4" t="str" cm="1">
        <f t="array" ref="W1200">IFERROR(_xlfn.IFS(OR(F1200="",LEFT(Methode_Keuze,4)="Geen"),"",AND(U1200&lt;&gt;"",F1200&lt;&gt;"Arbeidskosten"),ROUND(U1200*VLOOKUP(F1200,Tb_ProjectKosten[],MATCH(Tb_ProjectKosten[[#Headers],[Forfat_Percentage]],Tb_ProjectKosten[#Headers],0),0),2),AND(F1200="Arbeidskosten",G1200&lt;&gt;""),IFERROR(ROUND(U1200*VLOOKUP(G1200,Tb_KostenTypen[],3,0)*VLOOKUP(F1200,Tb_ProjectKosten[],MATCH(Tb_ProjectKosten[[#Headers],[Forfat_Percentage]],Tb_ProjectKosten[#Headers],0),0),2),""),U1200 &lt;=0,0),"")</f>
        <v/>
      </c>
      <c r="X1200" s="4" t="str" cm="1">
        <f t="array" ref="X1200">IFERROR(_xlfn.IFS(OR(F1200="",LEFT(Methode_Keuze,4)="Geen"),"",AND(V1200&lt;&gt;"",F1200&lt;&gt;"Arbeidskosten"),ROUND(V1200*VLOOKUP(F1200,Tb_ProjectKosten[],MATCH(Tb_ProjectKosten[[#Headers],[Forfat_Percentage]],Tb_ProjectKosten[#Headers],0),0),2),AND(F1200="Arbeidskosten",G1200&lt;&gt;""),IFERROR(ROUND(V1200*VLOOKUP(G1200,Tb_KostenTypen[],3,0)*VLOOKUP(F1200,Tb_ProjectKosten[],MATCH(Tb_ProjectKosten[[#Headers],[Forfat_Percentage]],Tb_ProjectKosten[#Headers],0),0),2),""),V1200 &lt;=0,0),"")</f>
        <v/>
      </c>
      <c r="Y1200" s="262"/>
      <c r="Z1200" s="49"/>
      <c r="AA1200" s="37" t="str" cm="1">
        <f t="array" ref="AA1200">IFERROR(IF(INDEX(SubsidieTabel!$Q$1:$T$9,MATCH($F1200,SubsidieTabel!$Q$1:$Q$9,0),IFERROR(MATCH(Methode_Keuze,SubsidieTabel!$Q$1:$T$1,0),2))&lt;&gt;1=TRUE,"ja",""),"")</f>
        <v/>
      </c>
    </row>
    <row r="1201" spans="1:27" ht="15" customHeight="1" x14ac:dyDescent="0.25">
      <c r="A1201" s="87"/>
      <c r="B1201" s="219" t="str">
        <f>IF(A1201&lt;&gt;"",_xlfn.MAXIFS($B$1:B1200,$A$1:A1200,A1201)+1,"")</f>
        <v/>
      </c>
      <c r="C1201" s="50"/>
      <c r="D1201" s="50"/>
      <c r="E1201" s="50"/>
      <c r="F1201" s="50"/>
      <c r="G1201" s="283"/>
      <c r="H1201" s="296"/>
      <c r="I1201" s="295"/>
      <c r="J1201" s="295"/>
      <c r="K1201" s="202"/>
      <c r="L1201" s="202"/>
      <c r="M1201" s="91" t="str">
        <f>IFERROR(VLOOKUP(H1201,Lijsten!$H$1:$I$100,2,0),"")</f>
        <v/>
      </c>
      <c r="N1201" s="91" t="str" cm="1">
        <f t="array" ref="N1201">IFERROR(_xlfn.IFS(AND(LEFT(F1201,6)="Arbeid",RIGHT(F1201,3)&lt;&gt;"IKS"),IFERROR(VLOOKUP($G1201,Tb_KostenTypen[],2,0),"tarief"),RIGHT(F1201,3)="IKS","Uurtarief",LEFT(F1201,6)="Arbeid","Uurtarief",AND(LEFT(F1201,8)="Bijdrage",RIGHT(F1201,15)="(vrijwilligers)"),"Vast tarief"),"")</f>
        <v/>
      </c>
      <c r="O1201" s="92"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tarief",IF(LEFT(F1201,8)="Bijdrage",VLOOKUP($F1201,Tb_KostenTypen[],MATCH(Methode_Keuze,Tb_KostenTypen[#Headers],0),0),VLOOKUP($G1201,Lijsten!L:O,4,0))),""),"")</f>
        <v/>
      </c>
      <c r="P1201" s="92"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tarief",IF(LEFT(F1201,8)="Bijdrage",VLOOKUP($F1201,Tb_KostenTypen[],MATCH(Methode_Keuze,Tb_KostenTypen[#Headers],0),0),VLOOKUP($G1201,Lijsten!L:O,4,0))),""),"")</f>
        <v/>
      </c>
      <c r="Q1201" s="50"/>
      <c r="R1201" s="50"/>
      <c r="S1201" s="83"/>
      <c r="T1201" s="51"/>
      <c r="U1201" s="4" t="str" cm="1">
        <f t="array" ref="U1201">IF(AA1201&lt;&gt;"ja",_xlfn.IFNA(_xlfn.IFS(AND(O1201&lt;&gt;"",F1201&lt;&gt;"",RIGHT($N1201,6)="tarief"),O1201*Q1201,S1201&gt;0,IF(F1201&lt;&gt;"",S1201,"")),""),"")</f>
        <v/>
      </c>
      <c r="V1201" s="4" t="str" cm="1">
        <f t="array" ref="V1201">IF(AA1201&lt;&gt;"ja",_xlfn.IFNA(_xlfn.IFS(AND(P1201&lt;&gt;"",R1201&lt;&gt;"",RIGHT($N1201,6)="tarief"),P1201*R1201,T1201&gt;0,T1201),""),"")</f>
        <v/>
      </c>
      <c r="W1201" s="4" t="str" cm="1">
        <f t="array" ref="W1201">IFERROR(_xlfn.IFS(OR(F1201="",LEFT(Methode_Keuze,4)="Geen"),"",AND(U1201&lt;&gt;"",F1201&lt;&gt;"Arbeidskosten"),ROUND(U1201*VLOOKUP(F1201,Tb_ProjectKosten[],MATCH(Tb_ProjectKosten[[#Headers],[Forfat_Percentage]],Tb_ProjectKosten[#Headers],0),0),2),AND(F1201="Arbeidskosten",G1201&lt;&gt;""),IFERROR(ROUND(U1201*VLOOKUP(G1201,Tb_KostenTypen[],3,0)*VLOOKUP(F1201,Tb_ProjectKosten[],MATCH(Tb_ProjectKosten[[#Headers],[Forfat_Percentage]],Tb_ProjectKosten[#Headers],0),0),2),""),U1201 &lt;=0,0),"")</f>
        <v/>
      </c>
      <c r="X1201" s="4" t="str" cm="1">
        <f t="array" ref="X1201">IFERROR(_xlfn.IFS(OR(F1201="",LEFT(Methode_Keuze,4)="Geen"),"",AND(V1201&lt;&gt;"",F1201&lt;&gt;"Arbeidskosten"),ROUND(V1201*VLOOKUP(F1201,Tb_ProjectKosten[],MATCH(Tb_ProjectKosten[[#Headers],[Forfat_Percentage]],Tb_ProjectKosten[#Headers],0),0),2),AND(F1201="Arbeidskosten",G1201&lt;&gt;""),IFERROR(ROUND(V1201*VLOOKUP(G1201,Tb_KostenTypen[],3,0)*VLOOKUP(F1201,Tb_ProjectKosten[],MATCH(Tb_ProjectKosten[[#Headers],[Forfat_Percentage]],Tb_ProjectKosten[#Headers],0),0),2),""),V1201 &lt;=0,0),"")</f>
        <v/>
      </c>
      <c r="Y1201" s="262"/>
      <c r="Z1201" s="49"/>
      <c r="AA1201" s="37" t="str" cm="1">
        <f t="array" ref="AA1201">IFERROR(IF(INDEX(SubsidieTabel!$Q$1:$T$9,MATCH($F1201,SubsidieTabel!$Q$1:$Q$9,0),IFERROR(MATCH(Methode_Keuze,SubsidieTabel!$Q$1:$T$1,0),2))&lt;&gt;1=TRUE,"ja",""),"")</f>
        <v/>
      </c>
    </row>
    <row r="1202" spans="1:27" ht="15" customHeight="1" x14ac:dyDescent="0.25">
      <c r="A1202" s="87"/>
      <c r="B1202" s="219" t="str">
        <f>IF(A1202&lt;&gt;"",_xlfn.MAXIFS($B$1:B1201,$A$1:A1201,A1202)+1,"")</f>
        <v/>
      </c>
      <c r="C1202" s="50"/>
      <c r="D1202" s="50"/>
      <c r="E1202" s="50"/>
      <c r="F1202" s="50"/>
      <c r="G1202" s="283"/>
      <c r="H1202" s="296"/>
      <c r="I1202" s="295"/>
      <c r="J1202" s="295"/>
      <c r="K1202" s="202"/>
      <c r="L1202" s="202"/>
      <c r="M1202" s="91" t="str">
        <f>IFERROR(VLOOKUP(H1202,Lijsten!$H$1:$I$100,2,0),"")</f>
        <v/>
      </c>
      <c r="N1202" s="91" t="str" cm="1">
        <f t="array" ref="N1202">IFERROR(_xlfn.IFS(AND(LEFT(F1202,6)="Arbeid",RIGHT(F1202,3)&lt;&gt;"IKS"),IFERROR(VLOOKUP($G1202,Tb_KostenTypen[],2,0),"tarief"),RIGHT(F1202,3)="IKS","Uurtarief",LEFT(F1202,6)="Arbeid","Uurtarief",AND(LEFT(F1202,8)="Bijdrage",RIGHT(F1202,15)="(vrijwilligers)"),"Vast tarief"),"")</f>
        <v/>
      </c>
      <c r="O1202" s="92"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tarief",IF(LEFT(F1202,8)="Bijdrage",VLOOKUP($F1202,Tb_KostenTypen[],MATCH(Methode_Keuze,Tb_KostenTypen[#Headers],0),0),VLOOKUP($G1202,Lijsten!L:O,4,0))),""),"")</f>
        <v/>
      </c>
      <c r="P1202" s="92"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tarief",IF(LEFT(F1202,8)="Bijdrage",VLOOKUP($F1202,Tb_KostenTypen[],MATCH(Methode_Keuze,Tb_KostenTypen[#Headers],0),0),VLOOKUP($G1202,Lijsten!L:O,4,0))),""),"")</f>
        <v/>
      </c>
      <c r="Q1202" s="50"/>
      <c r="R1202" s="50"/>
      <c r="S1202" s="83"/>
      <c r="T1202" s="51"/>
      <c r="U1202" s="4" t="str" cm="1">
        <f t="array" ref="U1202">IF(AA1202&lt;&gt;"ja",_xlfn.IFNA(_xlfn.IFS(AND(O1202&lt;&gt;"",F1202&lt;&gt;"",RIGHT($N1202,6)="tarief"),O1202*Q1202,S1202&gt;0,IF(F1202&lt;&gt;"",S1202,"")),""),"")</f>
        <v/>
      </c>
      <c r="V1202" s="4" t="str" cm="1">
        <f t="array" ref="V1202">IF(AA1202&lt;&gt;"ja",_xlfn.IFNA(_xlfn.IFS(AND(P1202&lt;&gt;"",R1202&lt;&gt;"",RIGHT($N1202,6)="tarief"),P1202*R1202,T1202&gt;0,T1202),""),"")</f>
        <v/>
      </c>
      <c r="W1202" s="4" t="str" cm="1">
        <f t="array" ref="W1202">IFERROR(_xlfn.IFS(OR(F1202="",LEFT(Methode_Keuze,4)="Geen"),"",AND(U1202&lt;&gt;"",F1202&lt;&gt;"Arbeidskosten"),ROUND(U1202*VLOOKUP(F1202,Tb_ProjectKosten[],MATCH(Tb_ProjectKosten[[#Headers],[Forfat_Percentage]],Tb_ProjectKosten[#Headers],0),0),2),AND(F1202="Arbeidskosten",G1202&lt;&gt;""),IFERROR(ROUND(U1202*VLOOKUP(G1202,Tb_KostenTypen[],3,0)*VLOOKUP(F1202,Tb_ProjectKosten[],MATCH(Tb_ProjectKosten[[#Headers],[Forfat_Percentage]],Tb_ProjectKosten[#Headers],0),0),2),""),U1202 &lt;=0,0),"")</f>
        <v/>
      </c>
      <c r="X1202" s="4" t="str" cm="1">
        <f t="array" ref="X1202">IFERROR(_xlfn.IFS(OR(F1202="",LEFT(Methode_Keuze,4)="Geen"),"",AND(V1202&lt;&gt;"",F1202&lt;&gt;"Arbeidskosten"),ROUND(V1202*VLOOKUP(F1202,Tb_ProjectKosten[],MATCH(Tb_ProjectKosten[[#Headers],[Forfat_Percentage]],Tb_ProjectKosten[#Headers],0),0),2),AND(F1202="Arbeidskosten",G1202&lt;&gt;""),IFERROR(ROUND(V1202*VLOOKUP(G1202,Tb_KostenTypen[],3,0)*VLOOKUP(F1202,Tb_ProjectKosten[],MATCH(Tb_ProjectKosten[[#Headers],[Forfat_Percentage]],Tb_ProjectKosten[#Headers],0),0),2),""),V1202 &lt;=0,0),"")</f>
        <v/>
      </c>
      <c r="Y1202" s="262"/>
      <c r="Z1202" s="49"/>
      <c r="AA1202" s="37" t="str" cm="1">
        <f t="array" ref="AA1202">IFERROR(IF(INDEX(SubsidieTabel!$Q$1:$T$9,MATCH($F1202,SubsidieTabel!$Q$1:$Q$9,0),IFERROR(MATCH(Methode_Keuze,SubsidieTabel!$Q$1:$T$1,0),2))&lt;&gt;1=TRUE,"ja",""),"")</f>
        <v/>
      </c>
    </row>
    <row r="1203" spans="1:27" ht="15" customHeight="1" x14ac:dyDescent="0.25">
      <c r="A1203" s="87"/>
      <c r="B1203" s="219" t="str">
        <f>IF(A1203&lt;&gt;"",_xlfn.MAXIFS($B$1:B1202,$A$1:A1202,A1203)+1,"")</f>
        <v/>
      </c>
      <c r="C1203" s="50"/>
      <c r="D1203" s="50"/>
      <c r="E1203" s="50"/>
      <c r="F1203" s="50"/>
      <c r="G1203" s="283"/>
      <c r="H1203" s="296"/>
      <c r="I1203" s="295"/>
      <c r="J1203" s="295"/>
      <c r="K1203" s="202"/>
      <c r="L1203" s="202"/>
      <c r="M1203" s="91" t="str">
        <f>IFERROR(VLOOKUP(H1203,Lijsten!$H$1:$I$100,2,0),"")</f>
        <v/>
      </c>
      <c r="N1203" s="91" t="str" cm="1">
        <f t="array" ref="N1203">IFERROR(_xlfn.IFS(AND(LEFT(F1203,6)="Arbeid",RIGHT(F1203,3)&lt;&gt;"IKS"),IFERROR(VLOOKUP($G1203,Tb_KostenTypen[],2,0),"tarief"),RIGHT(F1203,3)="IKS","Uurtarief",LEFT(F1203,6)="Arbeid","Uurtarief",AND(LEFT(F1203,8)="Bijdrage",RIGHT(F1203,15)="(vrijwilligers)"),"Vast tarief"),"")</f>
        <v/>
      </c>
      <c r="O1203" s="92"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tarief",IF(LEFT(F1203,8)="Bijdrage",VLOOKUP($F1203,Tb_KostenTypen[],MATCH(Methode_Keuze,Tb_KostenTypen[#Headers],0),0),VLOOKUP($G1203,Lijsten!L:O,4,0))),""),"")</f>
        <v/>
      </c>
      <c r="P1203" s="92"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tarief",IF(LEFT(F1203,8)="Bijdrage",VLOOKUP($F1203,Tb_KostenTypen[],MATCH(Methode_Keuze,Tb_KostenTypen[#Headers],0),0),VLOOKUP($G1203,Lijsten!L:O,4,0))),""),"")</f>
        <v/>
      </c>
      <c r="Q1203" s="50"/>
      <c r="R1203" s="50"/>
      <c r="S1203" s="83"/>
      <c r="T1203" s="51"/>
      <c r="U1203" s="4" t="str" cm="1">
        <f t="array" ref="U1203">IF(AA1203&lt;&gt;"ja",_xlfn.IFNA(_xlfn.IFS(AND(O1203&lt;&gt;"",F1203&lt;&gt;"",RIGHT($N1203,6)="tarief"),O1203*Q1203,S1203&gt;0,IF(F1203&lt;&gt;"",S1203,"")),""),"")</f>
        <v/>
      </c>
      <c r="V1203" s="4" t="str" cm="1">
        <f t="array" ref="V1203">IF(AA1203&lt;&gt;"ja",_xlfn.IFNA(_xlfn.IFS(AND(P1203&lt;&gt;"",R1203&lt;&gt;"",RIGHT($N1203,6)="tarief"),P1203*R1203,T1203&gt;0,T1203),""),"")</f>
        <v/>
      </c>
      <c r="W1203" s="4" t="str" cm="1">
        <f t="array" ref="W1203">IFERROR(_xlfn.IFS(OR(F1203="",LEFT(Methode_Keuze,4)="Geen"),"",AND(U1203&lt;&gt;"",F1203&lt;&gt;"Arbeidskosten"),ROUND(U1203*VLOOKUP(F1203,Tb_ProjectKosten[],MATCH(Tb_ProjectKosten[[#Headers],[Forfat_Percentage]],Tb_ProjectKosten[#Headers],0),0),2),AND(F1203="Arbeidskosten",G1203&lt;&gt;""),IFERROR(ROUND(U1203*VLOOKUP(G1203,Tb_KostenTypen[],3,0)*VLOOKUP(F1203,Tb_ProjectKosten[],MATCH(Tb_ProjectKosten[[#Headers],[Forfat_Percentage]],Tb_ProjectKosten[#Headers],0),0),2),""),U1203 &lt;=0,0),"")</f>
        <v/>
      </c>
      <c r="X1203" s="4" t="str" cm="1">
        <f t="array" ref="X1203">IFERROR(_xlfn.IFS(OR(F1203="",LEFT(Methode_Keuze,4)="Geen"),"",AND(V1203&lt;&gt;"",F1203&lt;&gt;"Arbeidskosten"),ROUND(V1203*VLOOKUP(F1203,Tb_ProjectKosten[],MATCH(Tb_ProjectKosten[[#Headers],[Forfat_Percentage]],Tb_ProjectKosten[#Headers],0),0),2),AND(F1203="Arbeidskosten",G1203&lt;&gt;""),IFERROR(ROUND(V1203*VLOOKUP(G1203,Tb_KostenTypen[],3,0)*VLOOKUP(F1203,Tb_ProjectKosten[],MATCH(Tb_ProjectKosten[[#Headers],[Forfat_Percentage]],Tb_ProjectKosten[#Headers],0),0),2),""),V1203 &lt;=0,0),"")</f>
        <v/>
      </c>
      <c r="Y1203" s="262"/>
      <c r="Z1203" s="49"/>
      <c r="AA1203" s="37" t="str" cm="1">
        <f t="array" ref="AA1203">IFERROR(IF(INDEX(SubsidieTabel!$Q$1:$T$9,MATCH($F1203,SubsidieTabel!$Q$1:$Q$9,0),IFERROR(MATCH(Methode_Keuze,SubsidieTabel!$Q$1:$T$1,0),2))&lt;&gt;1=TRUE,"ja",""),"")</f>
        <v/>
      </c>
    </row>
    <row r="1204" spans="1:27" ht="15" customHeight="1" x14ac:dyDescent="0.25">
      <c r="A1204" s="87"/>
      <c r="B1204" s="219" t="str">
        <f>IF(A1204&lt;&gt;"",_xlfn.MAXIFS($B$1:B1203,$A$1:A1203,A1204)+1,"")</f>
        <v/>
      </c>
      <c r="C1204" s="50"/>
      <c r="D1204" s="50"/>
      <c r="E1204" s="50"/>
      <c r="F1204" s="50"/>
      <c r="G1204" s="283"/>
      <c r="H1204" s="296"/>
      <c r="I1204" s="295"/>
      <c r="J1204" s="295"/>
      <c r="K1204" s="202"/>
      <c r="L1204" s="202"/>
      <c r="M1204" s="91" t="str">
        <f>IFERROR(VLOOKUP(H1204,Lijsten!$H$1:$I$100,2,0),"")</f>
        <v/>
      </c>
      <c r="N1204" s="91" t="str" cm="1">
        <f t="array" ref="N1204">IFERROR(_xlfn.IFS(AND(LEFT(F1204,6)="Arbeid",RIGHT(F1204,3)&lt;&gt;"IKS"),IFERROR(VLOOKUP($G1204,Tb_KostenTypen[],2,0),"tarief"),RIGHT(F1204,3)="IKS","Uurtarief",LEFT(F1204,6)="Arbeid","Uurtarief",AND(LEFT(F1204,8)="Bijdrage",RIGHT(F1204,15)="(vrijwilligers)"),"Vast tarief"),"")</f>
        <v/>
      </c>
      <c r="O1204" s="92"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tarief",IF(LEFT(F1204,8)="Bijdrage",VLOOKUP($F1204,Tb_KostenTypen[],MATCH(Methode_Keuze,Tb_KostenTypen[#Headers],0),0),VLOOKUP($G1204,Lijsten!L:O,4,0))),""),"")</f>
        <v/>
      </c>
      <c r="P1204" s="92"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tarief",IF(LEFT(F1204,8)="Bijdrage",VLOOKUP($F1204,Tb_KostenTypen[],MATCH(Methode_Keuze,Tb_KostenTypen[#Headers],0),0),VLOOKUP($G1204,Lijsten!L:O,4,0))),""),"")</f>
        <v/>
      </c>
      <c r="Q1204" s="50"/>
      <c r="R1204" s="50"/>
      <c r="S1204" s="83"/>
      <c r="T1204" s="51"/>
      <c r="U1204" s="4" t="str" cm="1">
        <f t="array" ref="U1204">IF(AA1204&lt;&gt;"ja",_xlfn.IFNA(_xlfn.IFS(AND(O1204&lt;&gt;"",F1204&lt;&gt;"",RIGHT($N1204,6)="tarief"),O1204*Q1204,S1204&gt;0,IF(F1204&lt;&gt;"",S1204,"")),""),"")</f>
        <v/>
      </c>
      <c r="V1204" s="4" t="str" cm="1">
        <f t="array" ref="V1204">IF(AA1204&lt;&gt;"ja",_xlfn.IFNA(_xlfn.IFS(AND(P1204&lt;&gt;"",R1204&lt;&gt;"",RIGHT($N1204,6)="tarief"),P1204*R1204,T1204&gt;0,T1204),""),"")</f>
        <v/>
      </c>
      <c r="W1204" s="4" t="str" cm="1">
        <f t="array" ref="W1204">IFERROR(_xlfn.IFS(OR(F1204="",LEFT(Methode_Keuze,4)="Geen"),"",AND(U1204&lt;&gt;"",F1204&lt;&gt;"Arbeidskosten"),ROUND(U1204*VLOOKUP(F1204,Tb_ProjectKosten[],MATCH(Tb_ProjectKosten[[#Headers],[Forfat_Percentage]],Tb_ProjectKosten[#Headers],0),0),2),AND(F1204="Arbeidskosten",G1204&lt;&gt;""),IFERROR(ROUND(U1204*VLOOKUP(G1204,Tb_KostenTypen[],3,0)*VLOOKUP(F1204,Tb_ProjectKosten[],MATCH(Tb_ProjectKosten[[#Headers],[Forfat_Percentage]],Tb_ProjectKosten[#Headers],0),0),2),""),U1204 &lt;=0,0),"")</f>
        <v/>
      </c>
      <c r="X1204" s="4" t="str" cm="1">
        <f t="array" ref="X1204">IFERROR(_xlfn.IFS(OR(F1204="",LEFT(Methode_Keuze,4)="Geen"),"",AND(V1204&lt;&gt;"",F1204&lt;&gt;"Arbeidskosten"),ROUND(V1204*VLOOKUP(F1204,Tb_ProjectKosten[],MATCH(Tb_ProjectKosten[[#Headers],[Forfat_Percentage]],Tb_ProjectKosten[#Headers],0),0),2),AND(F1204="Arbeidskosten",G1204&lt;&gt;""),IFERROR(ROUND(V1204*VLOOKUP(G1204,Tb_KostenTypen[],3,0)*VLOOKUP(F1204,Tb_ProjectKosten[],MATCH(Tb_ProjectKosten[[#Headers],[Forfat_Percentage]],Tb_ProjectKosten[#Headers],0),0),2),""),V1204 &lt;=0,0),"")</f>
        <v/>
      </c>
      <c r="Y1204" s="262"/>
      <c r="Z1204" s="49"/>
      <c r="AA1204" s="37" t="str" cm="1">
        <f t="array" ref="AA1204">IFERROR(IF(INDEX(SubsidieTabel!$Q$1:$T$9,MATCH($F1204,SubsidieTabel!$Q$1:$Q$9,0),IFERROR(MATCH(Methode_Keuze,SubsidieTabel!$Q$1:$T$1,0),2))&lt;&gt;1=TRUE,"ja",""),"")</f>
        <v/>
      </c>
    </row>
    <row r="1205" spans="1:27" ht="15" customHeight="1" x14ac:dyDescent="0.25">
      <c r="A1205" s="87"/>
      <c r="B1205" s="219" t="str">
        <f>IF(A1205&lt;&gt;"",_xlfn.MAXIFS($B$1:B1204,$A$1:A1204,A1205)+1,"")</f>
        <v/>
      </c>
      <c r="C1205" s="50"/>
      <c r="D1205" s="50"/>
      <c r="E1205" s="50"/>
      <c r="F1205" s="50"/>
      <c r="G1205" s="283"/>
      <c r="H1205" s="296"/>
      <c r="I1205" s="295"/>
      <c r="J1205" s="295"/>
      <c r="K1205" s="202"/>
      <c r="L1205" s="202"/>
      <c r="M1205" s="91" t="str">
        <f>IFERROR(VLOOKUP(H1205,Lijsten!$H$1:$I$100,2,0),"")</f>
        <v/>
      </c>
      <c r="N1205" s="91" t="str" cm="1">
        <f t="array" ref="N1205">IFERROR(_xlfn.IFS(AND(LEFT(F1205,6)="Arbeid",RIGHT(F1205,3)&lt;&gt;"IKS"),IFERROR(VLOOKUP($G1205,Tb_KostenTypen[],2,0),"tarief"),RIGHT(F1205,3)="IKS","Uurtarief",LEFT(F1205,6)="Arbeid","Uurtarief",AND(LEFT(F1205,8)="Bijdrage",RIGHT(F1205,15)="(vrijwilligers)"),"Vast tarief"),"")</f>
        <v/>
      </c>
      <c r="O1205" s="92"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tarief",IF(LEFT(F1205,8)="Bijdrage",VLOOKUP($F1205,Tb_KostenTypen[],MATCH(Methode_Keuze,Tb_KostenTypen[#Headers],0),0),VLOOKUP($G1205,Lijsten!L:O,4,0))),""),"")</f>
        <v/>
      </c>
      <c r="P1205" s="92"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tarief",IF(LEFT(F1205,8)="Bijdrage",VLOOKUP($F1205,Tb_KostenTypen[],MATCH(Methode_Keuze,Tb_KostenTypen[#Headers],0),0),VLOOKUP($G1205,Lijsten!L:O,4,0))),""),"")</f>
        <v/>
      </c>
      <c r="Q1205" s="50"/>
      <c r="R1205" s="50"/>
      <c r="S1205" s="83"/>
      <c r="T1205" s="51"/>
      <c r="U1205" s="4" t="str" cm="1">
        <f t="array" ref="U1205">IF(AA1205&lt;&gt;"ja",_xlfn.IFNA(_xlfn.IFS(AND(O1205&lt;&gt;"",F1205&lt;&gt;"",RIGHT($N1205,6)="tarief"),O1205*Q1205,S1205&gt;0,IF(F1205&lt;&gt;"",S1205,"")),""),"")</f>
        <v/>
      </c>
      <c r="V1205" s="4" t="str" cm="1">
        <f t="array" ref="V1205">IF(AA1205&lt;&gt;"ja",_xlfn.IFNA(_xlfn.IFS(AND(P1205&lt;&gt;"",R1205&lt;&gt;"",RIGHT($N1205,6)="tarief"),P1205*R1205,T1205&gt;0,T1205),""),"")</f>
        <v/>
      </c>
      <c r="W1205" s="4" t="str" cm="1">
        <f t="array" ref="W1205">IFERROR(_xlfn.IFS(OR(F1205="",LEFT(Methode_Keuze,4)="Geen"),"",AND(U1205&lt;&gt;"",F1205&lt;&gt;"Arbeidskosten"),ROUND(U1205*VLOOKUP(F1205,Tb_ProjectKosten[],MATCH(Tb_ProjectKosten[[#Headers],[Forfat_Percentage]],Tb_ProjectKosten[#Headers],0),0),2),AND(F1205="Arbeidskosten",G1205&lt;&gt;""),IFERROR(ROUND(U1205*VLOOKUP(G1205,Tb_KostenTypen[],3,0)*VLOOKUP(F1205,Tb_ProjectKosten[],MATCH(Tb_ProjectKosten[[#Headers],[Forfat_Percentage]],Tb_ProjectKosten[#Headers],0),0),2),""),U1205 &lt;=0,0),"")</f>
        <v/>
      </c>
      <c r="X1205" s="4" t="str" cm="1">
        <f t="array" ref="X1205">IFERROR(_xlfn.IFS(OR(F1205="",LEFT(Methode_Keuze,4)="Geen"),"",AND(V1205&lt;&gt;"",F1205&lt;&gt;"Arbeidskosten"),ROUND(V1205*VLOOKUP(F1205,Tb_ProjectKosten[],MATCH(Tb_ProjectKosten[[#Headers],[Forfat_Percentage]],Tb_ProjectKosten[#Headers],0),0),2),AND(F1205="Arbeidskosten",G1205&lt;&gt;""),IFERROR(ROUND(V1205*VLOOKUP(G1205,Tb_KostenTypen[],3,0)*VLOOKUP(F1205,Tb_ProjectKosten[],MATCH(Tb_ProjectKosten[[#Headers],[Forfat_Percentage]],Tb_ProjectKosten[#Headers],0),0),2),""),V1205 &lt;=0,0),"")</f>
        <v/>
      </c>
      <c r="Y1205" s="262"/>
      <c r="Z1205" s="49"/>
      <c r="AA1205" s="37" t="str" cm="1">
        <f t="array" ref="AA1205">IFERROR(IF(INDEX(SubsidieTabel!$Q$1:$T$9,MATCH($F1205,SubsidieTabel!$Q$1:$Q$9,0),IFERROR(MATCH(Methode_Keuze,SubsidieTabel!$Q$1:$T$1,0),2))&lt;&gt;1=TRUE,"ja",""),"")</f>
        <v/>
      </c>
    </row>
    <row r="1206" spans="1:27" ht="15" customHeight="1" x14ac:dyDescent="0.25">
      <c r="A1206" s="87"/>
      <c r="B1206" s="219" t="str">
        <f>IF(A1206&lt;&gt;"",_xlfn.MAXIFS($B$1:B1205,$A$1:A1205,A1206)+1,"")</f>
        <v/>
      </c>
      <c r="C1206" s="50"/>
      <c r="D1206" s="50"/>
      <c r="E1206" s="50"/>
      <c r="F1206" s="50"/>
      <c r="G1206" s="283"/>
      <c r="H1206" s="296"/>
      <c r="I1206" s="295"/>
      <c r="J1206" s="295"/>
      <c r="K1206" s="202"/>
      <c r="L1206" s="202"/>
      <c r="M1206" s="91" t="str">
        <f>IFERROR(VLOOKUP(H1206,Lijsten!$H$1:$I$100,2,0),"")</f>
        <v/>
      </c>
      <c r="N1206" s="91" t="str" cm="1">
        <f t="array" ref="N1206">IFERROR(_xlfn.IFS(AND(LEFT(F1206,6)="Arbeid",RIGHT(F1206,3)&lt;&gt;"IKS"),IFERROR(VLOOKUP($G1206,Tb_KostenTypen[],2,0),"tarief"),RIGHT(F1206,3)="IKS","Uurtarief",LEFT(F1206,6)="Arbeid","Uurtarief",AND(LEFT(F1206,8)="Bijdrage",RIGHT(F1206,15)="(vrijwilligers)"),"Vast tarief"),"")</f>
        <v/>
      </c>
      <c r="O1206" s="92"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tarief",IF(LEFT(F1206,8)="Bijdrage",VLOOKUP($F1206,Tb_KostenTypen[],MATCH(Methode_Keuze,Tb_KostenTypen[#Headers],0),0),VLOOKUP($G1206,Lijsten!L:O,4,0))),""),"")</f>
        <v/>
      </c>
      <c r="P1206" s="92"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tarief",IF(LEFT(F1206,8)="Bijdrage",VLOOKUP($F1206,Tb_KostenTypen[],MATCH(Methode_Keuze,Tb_KostenTypen[#Headers],0),0),VLOOKUP($G1206,Lijsten!L:O,4,0))),""),"")</f>
        <v/>
      </c>
      <c r="Q1206" s="50"/>
      <c r="R1206" s="50"/>
      <c r="S1206" s="83"/>
      <c r="T1206" s="51"/>
      <c r="U1206" s="4" t="str" cm="1">
        <f t="array" ref="U1206">IF(AA1206&lt;&gt;"ja",_xlfn.IFNA(_xlfn.IFS(AND(O1206&lt;&gt;"",F1206&lt;&gt;"",RIGHT($N1206,6)="tarief"),O1206*Q1206,S1206&gt;0,IF(F1206&lt;&gt;"",S1206,"")),""),"")</f>
        <v/>
      </c>
      <c r="V1206" s="4" t="str" cm="1">
        <f t="array" ref="V1206">IF(AA1206&lt;&gt;"ja",_xlfn.IFNA(_xlfn.IFS(AND(P1206&lt;&gt;"",R1206&lt;&gt;"",RIGHT($N1206,6)="tarief"),P1206*R1206,T1206&gt;0,T1206),""),"")</f>
        <v/>
      </c>
      <c r="W1206" s="4" t="str" cm="1">
        <f t="array" ref="W1206">IFERROR(_xlfn.IFS(OR(F1206="",LEFT(Methode_Keuze,4)="Geen"),"",AND(U1206&lt;&gt;"",F1206&lt;&gt;"Arbeidskosten"),ROUND(U1206*VLOOKUP(F1206,Tb_ProjectKosten[],MATCH(Tb_ProjectKosten[[#Headers],[Forfat_Percentage]],Tb_ProjectKosten[#Headers],0),0),2),AND(F1206="Arbeidskosten",G1206&lt;&gt;""),IFERROR(ROUND(U1206*VLOOKUP(G1206,Tb_KostenTypen[],3,0)*VLOOKUP(F1206,Tb_ProjectKosten[],MATCH(Tb_ProjectKosten[[#Headers],[Forfat_Percentage]],Tb_ProjectKosten[#Headers],0),0),2),""),U1206 &lt;=0,0),"")</f>
        <v/>
      </c>
      <c r="X1206" s="4" t="str" cm="1">
        <f t="array" ref="X1206">IFERROR(_xlfn.IFS(OR(F1206="",LEFT(Methode_Keuze,4)="Geen"),"",AND(V1206&lt;&gt;"",F1206&lt;&gt;"Arbeidskosten"),ROUND(V1206*VLOOKUP(F1206,Tb_ProjectKosten[],MATCH(Tb_ProjectKosten[[#Headers],[Forfat_Percentage]],Tb_ProjectKosten[#Headers],0),0),2),AND(F1206="Arbeidskosten",G1206&lt;&gt;""),IFERROR(ROUND(V1206*VLOOKUP(G1206,Tb_KostenTypen[],3,0)*VLOOKUP(F1206,Tb_ProjectKosten[],MATCH(Tb_ProjectKosten[[#Headers],[Forfat_Percentage]],Tb_ProjectKosten[#Headers],0),0),2),""),V1206 &lt;=0,0),"")</f>
        <v/>
      </c>
      <c r="Y1206" s="262"/>
      <c r="Z1206" s="49"/>
      <c r="AA1206" s="37" t="str" cm="1">
        <f t="array" ref="AA1206">IFERROR(IF(INDEX(SubsidieTabel!$Q$1:$T$9,MATCH($F1206,SubsidieTabel!$Q$1:$Q$9,0),IFERROR(MATCH(Methode_Keuze,SubsidieTabel!$Q$1:$T$1,0),2))&lt;&gt;1=TRUE,"ja",""),"")</f>
        <v/>
      </c>
    </row>
    <row r="1207" spans="1:27" ht="15" customHeight="1" x14ac:dyDescent="0.25">
      <c r="A1207" s="87"/>
      <c r="B1207" s="219" t="str">
        <f>IF(A1207&lt;&gt;"",_xlfn.MAXIFS($B$1:B1206,$A$1:A1206,A1207)+1,"")</f>
        <v/>
      </c>
      <c r="C1207" s="50"/>
      <c r="D1207" s="50"/>
      <c r="E1207" s="50"/>
      <c r="F1207" s="50"/>
      <c r="G1207" s="283"/>
      <c r="H1207" s="296"/>
      <c r="I1207" s="295"/>
      <c r="J1207" s="295"/>
      <c r="K1207" s="202"/>
      <c r="L1207" s="202"/>
      <c r="M1207" s="91" t="str">
        <f>IFERROR(VLOOKUP(H1207,Lijsten!$H$1:$I$100,2,0),"")</f>
        <v/>
      </c>
      <c r="N1207" s="91" t="str" cm="1">
        <f t="array" ref="N1207">IFERROR(_xlfn.IFS(AND(LEFT(F1207,6)="Arbeid",RIGHT(F1207,3)&lt;&gt;"IKS"),IFERROR(VLOOKUP($G1207,Tb_KostenTypen[],2,0),"tarief"),RIGHT(F1207,3)="IKS","Uurtarief",LEFT(F1207,6)="Arbeid","Uurtarief",AND(LEFT(F1207,8)="Bijdrage",RIGHT(F1207,15)="(vrijwilligers)"),"Vast tarief"),"")</f>
        <v/>
      </c>
      <c r="O1207" s="92"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tarief",IF(LEFT(F1207,8)="Bijdrage",VLOOKUP($F1207,Tb_KostenTypen[],MATCH(Methode_Keuze,Tb_KostenTypen[#Headers],0),0),VLOOKUP($G1207,Lijsten!L:O,4,0))),""),"")</f>
        <v/>
      </c>
      <c r="P1207" s="92"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tarief",IF(LEFT(F1207,8)="Bijdrage",VLOOKUP($F1207,Tb_KostenTypen[],MATCH(Methode_Keuze,Tb_KostenTypen[#Headers],0),0),VLOOKUP($G1207,Lijsten!L:O,4,0))),""),"")</f>
        <v/>
      </c>
      <c r="Q1207" s="50"/>
      <c r="R1207" s="50"/>
      <c r="S1207" s="83"/>
      <c r="T1207" s="51"/>
      <c r="U1207" s="4" t="str" cm="1">
        <f t="array" ref="U1207">IF(AA1207&lt;&gt;"ja",_xlfn.IFNA(_xlfn.IFS(AND(O1207&lt;&gt;"",F1207&lt;&gt;"",RIGHT($N1207,6)="tarief"),O1207*Q1207,S1207&gt;0,IF(F1207&lt;&gt;"",S1207,"")),""),"")</f>
        <v/>
      </c>
      <c r="V1207" s="4" t="str" cm="1">
        <f t="array" ref="V1207">IF(AA1207&lt;&gt;"ja",_xlfn.IFNA(_xlfn.IFS(AND(P1207&lt;&gt;"",R1207&lt;&gt;"",RIGHT($N1207,6)="tarief"),P1207*R1207,T1207&gt;0,T1207),""),"")</f>
        <v/>
      </c>
      <c r="W1207" s="4" t="str" cm="1">
        <f t="array" ref="W1207">IFERROR(_xlfn.IFS(OR(F1207="",LEFT(Methode_Keuze,4)="Geen"),"",AND(U1207&lt;&gt;"",F1207&lt;&gt;"Arbeidskosten"),ROUND(U1207*VLOOKUP(F1207,Tb_ProjectKosten[],MATCH(Tb_ProjectKosten[[#Headers],[Forfat_Percentage]],Tb_ProjectKosten[#Headers],0),0),2),AND(F1207="Arbeidskosten",G1207&lt;&gt;""),IFERROR(ROUND(U1207*VLOOKUP(G1207,Tb_KostenTypen[],3,0)*VLOOKUP(F1207,Tb_ProjectKosten[],MATCH(Tb_ProjectKosten[[#Headers],[Forfat_Percentage]],Tb_ProjectKosten[#Headers],0),0),2),""),U1207 &lt;=0,0),"")</f>
        <v/>
      </c>
      <c r="X1207" s="4" t="str" cm="1">
        <f t="array" ref="X1207">IFERROR(_xlfn.IFS(OR(F1207="",LEFT(Methode_Keuze,4)="Geen"),"",AND(V1207&lt;&gt;"",F1207&lt;&gt;"Arbeidskosten"),ROUND(V1207*VLOOKUP(F1207,Tb_ProjectKosten[],MATCH(Tb_ProjectKosten[[#Headers],[Forfat_Percentage]],Tb_ProjectKosten[#Headers],0),0),2),AND(F1207="Arbeidskosten",G1207&lt;&gt;""),IFERROR(ROUND(V1207*VLOOKUP(G1207,Tb_KostenTypen[],3,0)*VLOOKUP(F1207,Tb_ProjectKosten[],MATCH(Tb_ProjectKosten[[#Headers],[Forfat_Percentage]],Tb_ProjectKosten[#Headers],0),0),2),""),V1207 &lt;=0,0),"")</f>
        <v/>
      </c>
      <c r="Y1207" s="262"/>
      <c r="Z1207" s="49"/>
      <c r="AA1207" s="37" t="str" cm="1">
        <f t="array" ref="AA1207">IFERROR(IF(INDEX(SubsidieTabel!$Q$1:$T$9,MATCH($F1207,SubsidieTabel!$Q$1:$Q$9,0),IFERROR(MATCH(Methode_Keuze,SubsidieTabel!$Q$1:$T$1,0),2))&lt;&gt;1=TRUE,"ja",""),"")</f>
        <v/>
      </c>
    </row>
    <row r="1208" spans="1:27" ht="15" customHeight="1" x14ac:dyDescent="0.25">
      <c r="A1208" s="87"/>
      <c r="B1208" s="219" t="str">
        <f>IF(A1208&lt;&gt;"",_xlfn.MAXIFS($B$1:B1207,$A$1:A1207,A1208)+1,"")</f>
        <v/>
      </c>
      <c r="C1208" s="50"/>
      <c r="D1208" s="50"/>
      <c r="E1208" s="50"/>
      <c r="F1208" s="50"/>
      <c r="G1208" s="283"/>
      <c r="H1208" s="296"/>
      <c r="I1208" s="295"/>
      <c r="J1208" s="295"/>
      <c r="K1208" s="202"/>
      <c r="L1208" s="202"/>
      <c r="M1208" s="91" t="str">
        <f>IFERROR(VLOOKUP(H1208,Lijsten!$H$1:$I$100,2,0),"")</f>
        <v/>
      </c>
      <c r="N1208" s="91" t="str" cm="1">
        <f t="array" ref="N1208">IFERROR(_xlfn.IFS(AND(LEFT(F1208,6)="Arbeid",RIGHT(F1208,3)&lt;&gt;"IKS"),IFERROR(VLOOKUP($G1208,Tb_KostenTypen[],2,0),"tarief"),RIGHT(F1208,3)="IKS","Uurtarief",LEFT(F1208,6)="Arbeid","Uurtarief",AND(LEFT(F1208,8)="Bijdrage",RIGHT(F1208,15)="(vrijwilligers)"),"Vast tarief"),"")</f>
        <v/>
      </c>
      <c r="O1208" s="92"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tarief",IF(LEFT(F1208,8)="Bijdrage",VLOOKUP($F1208,Tb_KostenTypen[],MATCH(Methode_Keuze,Tb_KostenTypen[#Headers],0),0),VLOOKUP($G1208,Lijsten!L:O,4,0))),""),"")</f>
        <v/>
      </c>
      <c r="P1208" s="92"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tarief",IF(LEFT(F1208,8)="Bijdrage",VLOOKUP($F1208,Tb_KostenTypen[],MATCH(Methode_Keuze,Tb_KostenTypen[#Headers],0),0),VLOOKUP($G1208,Lijsten!L:O,4,0))),""),"")</f>
        <v/>
      </c>
      <c r="Q1208" s="50"/>
      <c r="R1208" s="50"/>
      <c r="S1208" s="83"/>
      <c r="T1208" s="51"/>
      <c r="U1208" s="4" t="str" cm="1">
        <f t="array" ref="U1208">IF(AA1208&lt;&gt;"ja",_xlfn.IFNA(_xlfn.IFS(AND(O1208&lt;&gt;"",F1208&lt;&gt;"",RIGHT($N1208,6)="tarief"),O1208*Q1208,S1208&gt;0,IF(F1208&lt;&gt;"",S1208,"")),""),"")</f>
        <v/>
      </c>
      <c r="V1208" s="4" t="str" cm="1">
        <f t="array" ref="V1208">IF(AA1208&lt;&gt;"ja",_xlfn.IFNA(_xlfn.IFS(AND(P1208&lt;&gt;"",R1208&lt;&gt;"",RIGHT($N1208,6)="tarief"),P1208*R1208,T1208&gt;0,T1208),""),"")</f>
        <v/>
      </c>
      <c r="W1208" s="4" t="str" cm="1">
        <f t="array" ref="W1208">IFERROR(_xlfn.IFS(OR(F1208="",LEFT(Methode_Keuze,4)="Geen"),"",AND(U1208&lt;&gt;"",F1208&lt;&gt;"Arbeidskosten"),ROUND(U1208*VLOOKUP(F1208,Tb_ProjectKosten[],MATCH(Tb_ProjectKosten[[#Headers],[Forfat_Percentage]],Tb_ProjectKosten[#Headers],0),0),2),AND(F1208="Arbeidskosten",G1208&lt;&gt;""),IFERROR(ROUND(U1208*VLOOKUP(G1208,Tb_KostenTypen[],3,0)*VLOOKUP(F1208,Tb_ProjectKosten[],MATCH(Tb_ProjectKosten[[#Headers],[Forfat_Percentage]],Tb_ProjectKosten[#Headers],0),0),2),""),U1208 &lt;=0,0),"")</f>
        <v/>
      </c>
      <c r="X1208" s="4" t="str" cm="1">
        <f t="array" ref="X1208">IFERROR(_xlfn.IFS(OR(F1208="",LEFT(Methode_Keuze,4)="Geen"),"",AND(V1208&lt;&gt;"",F1208&lt;&gt;"Arbeidskosten"),ROUND(V1208*VLOOKUP(F1208,Tb_ProjectKosten[],MATCH(Tb_ProjectKosten[[#Headers],[Forfat_Percentage]],Tb_ProjectKosten[#Headers],0),0),2),AND(F1208="Arbeidskosten",G1208&lt;&gt;""),IFERROR(ROUND(V1208*VLOOKUP(G1208,Tb_KostenTypen[],3,0)*VLOOKUP(F1208,Tb_ProjectKosten[],MATCH(Tb_ProjectKosten[[#Headers],[Forfat_Percentage]],Tb_ProjectKosten[#Headers],0),0),2),""),V1208 &lt;=0,0),"")</f>
        <v/>
      </c>
      <c r="Y1208" s="262"/>
      <c r="Z1208" s="49"/>
      <c r="AA1208" s="37" t="str" cm="1">
        <f t="array" ref="AA1208">IFERROR(IF(INDEX(SubsidieTabel!$Q$1:$T$9,MATCH($F1208,SubsidieTabel!$Q$1:$Q$9,0),IFERROR(MATCH(Methode_Keuze,SubsidieTabel!$Q$1:$T$1,0),2))&lt;&gt;1=TRUE,"ja",""),"")</f>
        <v/>
      </c>
    </row>
    <row r="1209" spans="1:27" ht="15" customHeight="1" x14ac:dyDescent="0.25">
      <c r="A1209" s="87"/>
      <c r="B1209" s="219" t="str">
        <f>IF(A1209&lt;&gt;"",_xlfn.MAXIFS($B$1:B1208,$A$1:A1208,A1209)+1,"")</f>
        <v/>
      </c>
      <c r="C1209" s="50"/>
      <c r="D1209" s="50"/>
      <c r="E1209" s="50"/>
      <c r="F1209" s="50"/>
      <c r="G1209" s="283"/>
      <c r="H1209" s="296"/>
      <c r="I1209" s="295"/>
      <c r="J1209" s="295"/>
      <c r="K1209" s="202"/>
      <c r="L1209" s="202"/>
      <c r="M1209" s="91" t="str">
        <f>IFERROR(VLOOKUP(H1209,Lijsten!$H$1:$I$100,2,0),"")</f>
        <v/>
      </c>
      <c r="N1209" s="91" t="str" cm="1">
        <f t="array" ref="N1209">IFERROR(_xlfn.IFS(AND(LEFT(F1209,6)="Arbeid",RIGHT(F1209,3)&lt;&gt;"IKS"),IFERROR(VLOOKUP($G1209,Tb_KostenTypen[],2,0),"tarief"),RIGHT(F1209,3)="IKS","Uurtarief",LEFT(F1209,6)="Arbeid","Uurtarief",AND(LEFT(F1209,8)="Bijdrage",RIGHT(F1209,15)="(vrijwilligers)"),"Vast tarief"),"")</f>
        <v/>
      </c>
      <c r="O1209" s="92"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tarief",IF(LEFT(F1209,8)="Bijdrage",VLOOKUP($F1209,Tb_KostenTypen[],MATCH(Methode_Keuze,Tb_KostenTypen[#Headers],0),0),VLOOKUP($G1209,Lijsten!L:O,4,0))),""),"")</f>
        <v/>
      </c>
      <c r="P1209" s="92"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tarief",IF(LEFT(F1209,8)="Bijdrage",VLOOKUP($F1209,Tb_KostenTypen[],MATCH(Methode_Keuze,Tb_KostenTypen[#Headers],0),0),VLOOKUP($G1209,Lijsten!L:O,4,0))),""),"")</f>
        <v/>
      </c>
      <c r="Q1209" s="50"/>
      <c r="R1209" s="50"/>
      <c r="S1209" s="83"/>
      <c r="T1209" s="51"/>
      <c r="U1209" s="4" t="str" cm="1">
        <f t="array" ref="U1209">IF(AA1209&lt;&gt;"ja",_xlfn.IFNA(_xlfn.IFS(AND(O1209&lt;&gt;"",F1209&lt;&gt;"",RIGHT($N1209,6)="tarief"),O1209*Q1209,S1209&gt;0,IF(F1209&lt;&gt;"",S1209,"")),""),"")</f>
        <v/>
      </c>
      <c r="V1209" s="4" t="str" cm="1">
        <f t="array" ref="V1209">IF(AA1209&lt;&gt;"ja",_xlfn.IFNA(_xlfn.IFS(AND(P1209&lt;&gt;"",R1209&lt;&gt;"",RIGHT($N1209,6)="tarief"),P1209*R1209,T1209&gt;0,T1209),""),"")</f>
        <v/>
      </c>
      <c r="W1209" s="4" t="str" cm="1">
        <f t="array" ref="W1209">IFERROR(_xlfn.IFS(OR(F1209="",LEFT(Methode_Keuze,4)="Geen"),"",AND(U1209&lt;&gt;"",F1209&lt;&gt;"Arbeidskosten"),ROUND(U1209*VLOOKUP(F1209,Tb_ProjectKosten[],MATCH(Tb_ProjectKosten[[#Headers],[Forfat_Percentage]],Tb_ProjectKosten[#Headers],0),0),2),AND(F1209="Arbeidskosten",G1209&lt;&gt;""),IFERROR(ROUND(U1209*VLOOKUP(G1209,Tb_KostenTypen[],3,0)*VLOOKUP(F1209,Tb_ProjectKosten[],MATCH(Tb_ProjectKosten[[#Headers],[Forfat_Percentage]],Tb_ProjectKosten[#Headers],0),0),2),""),U1209 &lt;=0,0),"")</f>
        <v/>
      </c>
      <c r="X1209" s="4" t="str" cm="1">
        <f t="array" ref="X1209">IFERROR(_xlfn.IFS(OR(F1209="",LEFT(Methode_Keuze,4)="Geen"),"",AND(V1209&lt;&gt;"",F1209&lt;&gt;"Arbeidskosten"),ROUND(V1209*VLOOKUP(F1209,Tb_ProjectKosten[],MATCH(Tb_ProjectKosten[[#Headers],[Forfat_Percentage]],Tb_ProjectKosten[#Headers],0),0),2),AND(F1209="Arbeidskosten",G1209&lt;&gt;""),IFERROR(ROUND(V1209*VLOOKUP(G1209,Tb_KostenTypen[],3,0)*VLOOKUP(F1209,Tb_ProjectKosten[],MATCH(Tb_ProjectKosten[[#Headers],[Forfat_Percentage]],Tb_ProjectKosten[#Headers],0),0),2),""),V1209 &lt;=0,0),"")</f>
        <v/>
      </c>
      <c r="Y1209" s="262"/>
      <c r="Z1209" s="49"/>
      <c r="AA1209" s="37" t="str" cm="1">
        <f t="array" ref="AA1209">IFERROR(IF(INDEX(SubsidieTabel!$Q$1:$T$9,MATCH($F1209,SubsidieTabel!$Q$1:$Q$9,0),IFERROR(MATCH(Methode_Keuze,SubsidieTabel!$Q$1:$T$1,0),2))&lt;&gt;1=TRUE,"ja",""),"")</f>
        <v/>
      </c>
    </row>
    <row r="1210" spans="1:27" ht="15" customHeight="1" x14ac:dyDescent="0.25">
      <c r="A1210" s="87"/>
      <c r="B1210" s="219" t="str">
        <f>IF(A1210&lt;&gt;"",_xlfn.MAXIFS($B$1:B1209,$A$1:A1209,A1210)+1,"")</f>
        <v/>
      </c>
      <c r="C1210" s="50"/>
      <c r="D1210" s="50"/>
      <c r="E1210" s="50"/>
      <c r="F1210" s="50"/>
      <c r="G1210" s="283"/>
      <c r="H1210" s="296"/>
      <c r="I1210" s="295"/>
      <c r="J1210" s="295"/>
      <c r="K1210" s="202"/>
      <c r="L1210" s="202"/>
      <c r="M1210" s="91" t="str">
        <f>IFERROR(VLOOKUP(H1210,Lijsten!$H$1:$I$100,2,0),"")</f>
        <v/>
      </c>
      <c r="N1210" s="91" t="str" cm="1">
        <f t="array" ref="N1210">IFERROR(_xlfn.IFS(AND(LEFT(F1210,6)="Arbeid",RIGHT(F1210,3)&lt;&gt;"IKS"),IFERROR(VLOOKUP($G1210,Tb_KostenTypen[],2,0),"tarief"),RIGHT(F1210,3)="IKS","Uurtarief",LEFT(F1210,6)="Arbeid","Uurtarief",AND(LEFT(F1210,8)="Bijdrage",RIGHT(F1210,15)="(vrijwilligers)"),"Vast tarief"),"")</f>
        <v/>
      </c>
      <c r="O1210" s="92"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tarief",IF(LEFT(F1210,8)="Bijdrage",VLOOKUP($F1210,Tb_KostenTypen[],MATCH(Methode_Keuze,Tb_KostenTypen[#Headers],0),0),VLOOKUP($G1210,Lijsten!L:O,4,0))),""),"")</f>
        <v/>
      </c>
      <c r="P1210" s="92"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tarief",IF(LEFT(F1210,8)="Bijdrage",VLOOKUP($F1210,Tb_KostenTypen[],MATCH(Methode_Keuze,Tb_KostenTypen[#Headers],0),0),VLOOKUP($G1210,Lijsten!L:O,4,0))),""),"")</f>
        <v/>
      </c>
      <c r="Q1210" s="50"/>
      <c r="R1210" s="50"/>
      <c r="S1210" s="83"/>
      <c r="T1210" s="51"/>
      <c r="U1210" s="4" t="str" cm="1">
        <f t="array" ref="U1210">IF(AA1210&lt;&gt;"ja",_xlfn.IFNA(_xlfn.IFS(AND(O1210&lt;&gt;"",F1210&lt;&gt;"",RIGHT($N1210,6)="tarief"),O1210*Q1210,S1210&gt;0,IF(F1210&lt;&gt;"",S1210,"")),""),"")</f>
        <v/>
      </c>
      <c r="V1210" s="4" t="str" cm="1">
        <f t="array" ref="V1210">IF(AA1210&lt;&gt;"ja",_xlfn.IFNA(_xlfn.IFS(AND(P1210&lt;&gt;"",R1210&lt;&gt;"",RIGHT($N1210,6)="tarief"),P1210*R1210,T1210&gt;0,T1210),""),"")</f>
        <v/>
      </c>
      <c r="W1210" s="4" t="str" cm="1">
        <f t="array" ref="W1210">IFERROR(_xlfn.IFS(OR(F1210="",LEFT(Methode_Keuze,4)="Geen"),"",AND(U1210&lt;&gt;"",F1210&lt;&gt;"Arbeidskosten"),ROUND(U1210*VLOOKUP(F1210,Tb_ProjectKosten[],MATCH(Tb_ProjectKosten[[#Headers],[Forfat_Percentage]],Tb_ProjectKosten[#Headers],0),0),2),AND(F1210="Arbeidskosten",G1210&lt;&gt;""),IFERROR(ROUND(U1210*VLOOKUP(G1210,Tb_KostenTypen[],3,0)*VLOOKUP(F1210,Tb_ProjectKosten[],MATCH(Tb_ProjectKosten[[#Headers],[Forfat_Percentage]],Tb_ProjectKosten[#Headers],0),0),2),""),U1210 &lt;=0,0),"")</f>
        <v/>
      </c>
      <c r="X1210" s="4" t="str" cm="1">
        <f t="array" ref="X1210">IFERROR(_xlfn.IFS(OR(F1210="",LEFT(Methode_Keuze,4)="Geen"),"",AND(V1210&lt;&gt;"",F1210&lt;&gt;"Arbeidskosten"),ROUND(V1210*VLOOKUP(F1210,Tb_ProjectKosten[],MATCH(Tb_ProjectKosten[[#Headers],[Forfat_Percentage]],Tb_ProjectKosten[#Headers],0),0),2),AND(F1210="Arbeidskosten",G1210&lt;&gt;""),IFERROR(ROUND(V1210*VLOOKUP(G1210,Tb_KostenTypen[],3,0)*VLOOKUP(F1210,Tb_ProjectKosten[],MATCH(Tb_ProjectKosten[[#Headers],[Forfat_Percentage]],Tb_ProjectKosten[#Headers],0),0),2),""),V1210 &lt;=0,0),"")</f>
        <v/>
      </c>
      <c r="Y1210" s="262"/>
      <c r="Z1210" s="49"/>
      <c r="AA1210" s="37" t="str" cm="1">
        <f t="array" ref="AA1210">IFERROR(IF(INDEX(SubsidieTabel!$Q$1:$T$9,MATCH($F1210,SubsidieTabel!$Q$1:$Q$9,0),IFERROR(MATCH(Methode_Keuze,SubsidieTabel!$Q$1:$T$1,0),2))&lt;&gt;1=TRUE,"ja",""),"")</f>
        <v/>
      </c>
    </row>
    <row r="1211" spans="1:27" ht="15" customHeight="1" x14ac:dyDescent="0.25">
      <c r="A1211" s="87"/>
      <c r="B1211" s="219" t="str">
        <f>IF(A1211&lt;&gt;"",_xlfn.MAXIFS($B$1:B1210,$A$1:A1210,A1211)+1,"")</f>
        <v/>
      </c>
      <c r="C1211" s="50"/>
      <c r="D1211" s="50"/>
      <c r="E1211" s="50"/>
      <c r="F1211" s="50"/>
      <c r="G1211" s="283"/>
      <c r="H1211" s="296"/>
      <c r="I1211" s="295"/>
      <c r="J1211" s="295"/>
      <c r="K1211" s="202"/>
      <c r="L1211" s="202"/>
      <c r="M1211" s="91" t="str">
        <f>IFERROR(VLOOKUP(H1211,Lijsten!$H$1:$I$100,2,0),"")</f>
        <v/>
      </c>
      <c r="N1211" s="91" t="str" cm="1">
        <f t="array" ref="N1211">IFERROR(_xlfn.IFS(AND(LEFT(F1211,6)="Arbeid",RIGHT(F1211,3)&lt;&gt;"IKS"),IFERROR(VLOOKUP($G1211,Tb_KostenTypen[],2,0),"tarief"),RIGHT(F1211,3)="IKS","Uurtarief",LEFT(F1211,6)="Arbeid","Uurtarief",AND(LEFT(F1211,8)="Bijdrage",RIGHT(F1211,15)="(vrijwilligers)"),"Vast tarief"),"")</f>
        <v/>
      </c>
      <c r="O1211" s="92"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tarief",IF(LEFT(F1211,8)="Bijdrage",VLOOKUP($F1211,Tb_KostenTypen[],MATCH(Methode_Keuze,Tb_KostenTypen[#Headers],0),0),VLOOKUP($G1211,Lijsten!L:O,4,0))),""),"")</f>
        <v/>
      </c>
      <c r="P1211" s="92"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tarief",IF(LEFT(F1211,8)="Bijdrage",VLOOKUP($F1211,Tb_KostenTypen[],MATCH(Methode_Keuze,Tb_KostenTypen[#Headers],0),0),VLOOKUP($G1211,Lijsten!L:O,4,0))),""),"")</f>
        <v/>
      </c>
      <c r="Q1211" s="50"/>
      <c r="R1211" s="50"/>
      <c r="S1211" s="83"/>
      <c r="T1211" s="51"/>
      <c r="U1211" s="4" t="str" cm="1">
        <f t="array" ref="U1211">IF(AA1211&lt;&gt;"ja",_xlfn.IFNA(_xlfn.IFS(AND(O1211&lt;&gt;"",F1211&lt;&gt;"",RIGHT($N1211,6)="tarief"),O1211*Q1211,S1211&gt;0,IF(F1211&lt;&gt;"",S1211,"")),""),"")</f>
        <v/>
      </c>
      <c r="V1211" s="4" t="str" cm="1">
        <f t="array" ref="V1211">IF(AA1211&lt;&gt;"ja",_xlfn.IFNA(_xlfn.IFS(AND(P1211&lt;&gt;"",R1211&lt;&gt;"",RIGHT($N1211,6)="tarief"),P1211*R1211,T1211&gt;0,T1211),""),"")</f>
        <v/>
      </c>
      <c r="W1211" s="4" t="str" cm="1">
        <f t="array" ref="W1211">IFERROR(_xlfn.IFS(OR(F1211="",LEFT(Methode_Keuze,4)="Geen"),"",AND(U1211&lt;&gt;"",F1211&lt;&gt;"Arbeidskosten"),ROUND(U1211*VLOOKUP(F1211,Tb_ProjectKosten[],MATCH(Tb_ProjectKosten[[#Headers],[Forfat_Percentage]],Tb_ProjectKosten[#Headers],0),0),2),AND(F1211="Arbeidskosten",G1211&lt;&gt;""),IFERROR(ROUND(U1211*VLOOKUP(G1211,Tb_KostenTypen[],3,0)*VLOOKUP(F1211,Tb_ProjectKosten[],MATCH(Tb_ProjectKosten[[#Headers],[Forfat_Percentage]],Tb_ProjectKosten[#Headers],0),0),2),""),U1211 &lt;=0,0),"")</f>
        <v/>
      </c>
      <c r="X1211" s="4" t="str" cm="1">
        <f t="array" ref="X1211">IFERROR(_xlfn.IFS(OR(F1211="",LEFT(Methode_Keuze,4)="Geen"),"",AND(V1211&lt;&gt;"",F1211&lt;&gt;"Arbeidskosten"),ROUND(V1211*VLOOKUP(F1211,Tb_ProjectKosten[],MATCH(Tb_ProjectKosten[[#Headers],[Forfat_Percentage]],Tb_ProjectKosten[#Headers],0),0),2),AND(F1211="Arbeidskosten",G1211&lt;&gt;""),IFERROR(ROUND(V1211*VLOOKUP(G1211,Tb_KostenTypen[],3,0)*VLOOKUP(F1211,Tb_ProjectKosten[],MATCH(Tb_ProjectKosten[[#Headers],[Forfat_Percentage]],Tb_ProjectKosten[#Headers],0),0),2),""),V1211 &lt;=0,0),"")</f>
        <v/>
      </c>
      <c r="Y1211" s="262"/>
      <c r="Z1211" s="49"/>
      <c r="AA1211" s="37" t="str" cm="1">
        <f t="array" ref="AA1211">IFERROR(IF(INDEX(SubsidieTabel!$Q$1:$T$9,MATCH($F1211,SubsidieTabel!$Q$1:$Q$9,0),IFERROR(MATCH(Methode_Keuze,SubsidieTabel!$Q$1:$T$1,0),2))&lt;&gt;1=TRUE,"ja",""),"")</f>
        <v/>
      </c>
    </row>
    <row r="1212" spans="1:27" ht="15" customHeight="1" x14ac:dyDescent="0.25">
      <c r="A1212" s="87"/>
      <c r="B1212" s="219" t="str">
        <f>IF(A1212&lt;&gt;"",_xlfn.MAXIFS($B$1:B1211,$A$1:A1211,A1212)+1,"")</f>
        <v/>
      </c>
      <c r="C1212" s="50"/>
      <c r="D1212" s="50"/>
      <c r="E1212" s="50"/>
      <c r="F1212" s="50"/>
      <c r="G1212" s="283"/>
      <c r="H1212" s="296"/>
      <c r="I1212" s="295"/>
      <c r="J1212" s="295"/>
      <c r="K1212" s="202"/>
      <c r="L1212" s="202"/>
      <c r="M1212" s="91" t="str">
        <f>IFERROR(VLOOKUP(H1212,Lijsten!$H$1:$I$100,2,0),"")</f>
        <v/>
      </c>
      <c r="N1212" s="91" t="str" cm="1">
        <f t="array" ref="N1212">IFERROR(_xlfn.IFS(AND(LEFT(F1212,6)="Arbeid",RIGHT(F1212,3)&lt;&gt;"IKS"),IFERROR(VLOOKUP($G1212,Tb_KostenTypen[],2,0),"tarief"),RIGHT(F1212,3)="IKS","Uurtarief",LEFT(F1212,6)="Arbeid","Uurtarief",AND(LEFT(F1212,8)="Bijdrage",RIGHT(F1212,15)="(vrijwilligers)"),"Vast tarief"),"")</f>
        <v/>
      </c>
      <c r="O1212" s="92"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tarief",IF(LEFT(F1212,8)="Bijdrage",VLOOKUP($F1212,Tb_KostenTypen[],MATCH(Methode_Keuze,Tb_KostenTypen[#Headers],0),0),VLOOKUP($G1212,Lijsten!L:O,4,0))),""),"")</f>
        <v/>
      </c>
      <c r="P1212" s="92"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tarief",IF(LEFT(F1212,8)="Bijdrage",VLOOKUP($F1212,Tb_KostenTypen[],MATCH(Methode_Keuze,Tb_KostenTypen[#Headers],0),0),VLOOKUP($G1212,Lijsten!L:O,4,0))),""),"")</f>
        <v/>
      </c>
      <c r="Q1212" s="50"/>
      <c r="R1212" s="50"/>
      <c r="S1212" s="83"/>
      <c r="T1212" s="51"/>
      <c r="U1212" s="4" t="str" cm="1">
        <f t="array" ref="U1212">IF(AA1212&lt;&gt;"ja",_xlfn.IFNA(_xlfn.IFS(AND(O1212&lt;&gt;"",F1212&lt;&gt;"",RIGHT($N1212,6)="tarief"),O1212*Q1212,S1212&gt;0,IF(F1212&lt;&gt;"",S1212,"")),""),"")</f>
        <v/>
      </c>
      <c r="V1212" s="4" t="str" cm="1">
        <f t="array" ref="V1212">IF(AA1212&lt;&gt;"ja",_xlfn.IFNA(_xlfn.IFS(AND(P1212&lt;&gt;"",R1212&lt;&gt;"",RIGHT($N1212,6)="tarief"),P1212*R1212,T1212&gt;0,T1212),""),"")</f>
        <v/>
      </c>
      <c r="W1212" s="4" t="str" cm="1">
        <f t="array" ref="W1212">IFERROR(_xlfn.IFS(OR(F1212="",LEFT(Methode_Keuze,4)="Geen"),"",AND(U1212&lt;&gt;"",F1212&lt;&gt;"Arbeidskosten"),ROUND(U1212*VLOOKUP(F1212,Tb_ProjectKosten[],MATCH(Tb_ProjectKosten[[#Headers],[Forfat_Percentage]],Tb_ProjectKosten[#Headers],0),0),2),AND(F1212="Arbeidskosten",G1212&lt;&gt;""),IFERROR(ROUND(U1212*VLOOKUP(G1212,Tb_KostenTypen[],3,0)*VLOOKUP(F1212,Tb_ProjectKosten[],MATCH(Tb_ProjectKosten[[#Headers],[Forfat_Percentage]],Tb_ProjectKosten[#Headers],0),0),2),""),U1212 &lt;=0,0),"")</f>
        <v/>
      </c>
      <c r="X1212" s="4" t="str" cm="1">
        <f t="array" ref="X1212">IFERROR(_xlfn.IFS(OR(F1212="",LEFT(Methode_Keuze,4)="Geen"),"",AND(V1212&lt;&gt;"",F1212&lt;&gt;"Arbeidskosten"),ROUND(V1212*VLOOKUP(F1212,Tb_ProjectKosten[],MATCH(Tb_ProjectKosten[[#Headers],[Forfat_Percentage]],Tb_ProjectKosten[#Headers],0),0),2),AND(F1212="Arbeidskosten",G1212&lt;&gt;""),IFERROR(ROUND(V1212*VLOOKUP(G1212,Tb_KostenTypen[],3,0)*VLOOKUP(F1212,Tb_ProjectKosten[],MATCH(Tb_ProjectKosten[[#Headers],[Forfat_Percentage]],Tb_ProjectKosten[#Headers],0),0),2),""),V1212 &lt;=0,0),"")</f>
        <v/>
      </c>
      <c r="Y1212" s="262"/>
      <c r="Z1212" s="49"/>
      <c r="AA1212" s="37" t="str" cm="1">
        <f t="array" ref="AA1212">IFERROR(IF(INDEX(SubsidieTabel!$Q$1:$T$9,MATCH($F1212,SubsidieTabel!$Q$1:$Q$9,0),IFERROR(MATCH(Methode_Keuze,SubsidieTabel!$Q$1:$T$1,0),2))&lt;&gt;1=TRUE,"ja",""),"")</f>
        <v/>
      </c>
    </row>
    <row r="1213" spans="1:27" ht="15" customHeight="1" x14ac:dyDescent="0.25">
      <c r="A1213" s="87"/>
      <c r="B1213" s="219" t="str">
        <f>IF(A1213&lt;&gt;"",_xlfn.MAXIFS($B$1:B1212,$A$1:A1212,A1213)+1,"")</f>
        <v/>
      </c>
      <c r="C1213" s="50"/>
      <c r="D1213" s="50"/>
      <c r="E1213" s="50"/>
      <c r="F1213" s="50"/>
      <c r="G1213" s="283"/>
      <c r="H1213" s="296"/>
      <c r="I1213" s="295"/>
      <c r="J1213" s="295"/>
      <c r="K1213" s="202"/>
      <c r="L1213" s="202"/>
      <c r="M1213" s="91" t="str">
        <f>IFERROR(VLOOKUP(H1213,Lijsten!$H$1:$I$100,2,0),"")</f>
        <v/>
      </c>
      <c r="N1213" s="91" t="str" cm="1">
        <f t="array" ref="N1213">IFERROR(_xlfn.IFS(AND(LEFT(F1213,6)="Arbeid",RIGHT(F1213,3)&lt;&gt;"IKS"),IFERROR(VLOOKUP($G1213,Tb_KostenTypen[],2,0),"tarief"),RIGHT(F1213,3)="IKS","Uurtarief",LEFT(F1213,6)="Arbeid","Uurtarief",AND(LEFT(F1213,8)="Bijdrage",RIGHT(F1213,15)="(vrijwilligers)"),"Vast tarief"),"")</f>
        <v/>
      </c>
      <c r="O1213" s="92"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tarief",IF(LEFT(F1213,8)="Bijdrage",VLOOKUP($F1213,Tb_KostenTypen[],MATCH(Methode_Keuze,Tb_KostenTypen[#Headers],0),0),VLOOKUP($G1213,Lijsten!L:O,4,0))),""),"")</f>
        <v/>
      </c>
      <c r="P1213" s="92"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tarief",IF(LEFT(F1213,8)="Bijdrage",VLOOKUP($F1213,Tb_KostenTypen[],MATCH(Methode_Keuze,Tb_KostenTypen[#Headers],0),0),VLOOKUP($G1213,Lijsten!L:O,4,0))),""),"")</f>
        <v/>
      </c>
      <c r="Q1213" s="50"/>
      <c r="R1213" s="50"/>
      <c r="S1213" s="83"/>
      <c r="T1213" s="51"/>
      <c r="U1213" s="4" t="str" cm="1">
        <f t="array" ref="U1213">IF(AA1213&lt;&gt;"ja",_xlfn.IFNA(_xlfn.IFS(AND(O1213&lt;&gt;"",F1213&lt;&gt;"",RIGHT($N1213,6)="tarief"),O1213*Q1213,S1213&gt;0,IF(F1213&lt;&gt;"",S1213,"")),""),"")</f>
        <v/>
      </c>
      <c r="V1213" s="4" t="str" cm="1">
        <f t="array" ref="V1213">IF(AA1213&lt;&gt;"ja",_xlfn.IFNA(_xlfn.IFS(AND(P1213&lt;&gt;"",R1213&lt;&gt;"",RIGHT($N1213,6)="tarief"),P1213*R1213,T1213&gt;0,T1213),""),"")</f>
        <v/>
      </c>
      <c r="W1213" s="4" t="str" cm="1">
        <f t="array" ref="W1213">IFERROR(_xlfn.IFS(OR(F1213="",LEFT(Methode_Keuze,4)="Geen"),"",AND(U1213&lt;&gt;"",F1213&lt;&gt;"Arbeidskosten"),ROUND(U1213*VLOOKUP(F1213,Tb_ProjectKosten[],MATCH(Tb_ProjectKosten[[#Headers],[Forfat_Percentage]],Tb_ProjectKosten[#Headers],0),0),2),AND(F1213="Arbeidskosten",G1213&lt;&gt;""),IFERROR(ROUND(U1213*VLOOKUP(G1213,Tb_KostenTypen[],3,0)*VLOOKUP(F1213,Tb_ProjectKosten[],MATCH(Tb_ProjectKosten[[#Headers],[Forfat_Percentage]],Tb_ProjectKosten[#Headers],0),0),2),""),U1213 &lt;=0,0),"")</f>
        <v/>
      </c>
      <c r="X1213" s="4" t="str" cm="1">
        <f t="array" ref="X1213">IFERROR(_xlfn.IFS(OR(F1213="",LEFT(Methode_Keuze,4)="Geen"),"",AND(V1213&lt;&gt;"",F1213&lt;&gt;"Arbeidskosten"),ROUND(V1213*VLOOKUP(F1213,Tb_ProjectKosten[],MATCH(Tb_ProjectKosten[[#Headers],[Forfat_Percentage]],Tb_ProjectKosten[#Headers],0),0),2),AND(F1213="Arbeidskosten",G1213&lt;&gt;""),IFERROR(ROUND(V1213*VLOOKUP(G1213,Tb_KostenTypen[],3,0)*VLOOKUP(F1213,Tb_ProjectKosten[],MATCH(Tb_ProjectKosten[[#Headers],[Forfat_Percentage]],Tb_ProjectKosten[#Headers],0),0),2),""),V1213 &lt;=0,0),"")</f>
        <v/>
      </c>
      <c r="Y1213" s="262"/>
      <c r="Z1213" s="49"/>
      <c r="AA1213" s="37" t="str" cm="1">
        <f t="array" ref="AA1213">IFERROR(IF(INDEX(SubsidieTabel!$Q$1:$T$9,MATCH($F1213,SubsidieTabel!$Q$1:$Q$9,0),IFERROR(MATCH(Methode_Keuze,SubsidieTabel!$Q$1:$T$1,0),2))&lt;&gt;1=TRUE,"ja",""),"")</f>
        <v/>
      </c>
    </row>
    <row r="1214" spans="1:27" ht="15" customHeight="1" x14ac:dyDescent="0.25">
      <c r="A1214" s="87"/>
      <c r="B1214" s="219" t="str">
        <f>IF(A1214&lt;&gt;"",_xlfn.MAXIFS($B$1:B1213,$A$1:A1213,A1214)+1,"")</f>
        <v/>
      </c>
      <c r="C1214" s="50"/>
      <c r="D1214" s="50"/>
      <c r="E1214" s="50"/>
      <c r="F1214" s="50"/>
      <c r="G1214" s="283"/>
      <c r="H1214" s="296"/>
      <c r="I1214" s="295"/>
      <c r="J1214" s="295"/>
      <c r="K1214" s="202"/>
      <c r="L1214" s="202"/>
      <c r="M1214" s="91" t="str">
        <f>IFERROR(VLOOKUP(H1214,Lijsten!$H$1:$I$100,2,0),"")</f>
        <v/>
      </c>
      <c r="N1214" s="91" t="str" cm="1">
        <f t="array" ref="N1214">IFERROR(_xlfn.IFS(AND(LEFT(F1214,6)="Arbeid",RIGHT(F1214,3)&lt;&gt;"IKS"),IFERROR(VLOOKUP($G1214,Tb_KostenTypen[],2,0),"tarief"),RIGHT(F1214,3)="IKS","Uurtarief",LEFT(F1214,6)="Arbeid","Uurtarief",AND(LEFT(F1214,8)="Bijdrage",RIGHT(F1214,15)="(vrijwilligers)"),"Vast tarief"),"")</f>
        <v/>
      </c>
      <c r="O1214" s="92"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tarief",IF(LEFT(F1214,8)="Bijdrage",VLOOKUP($F1214,Tb_KostenTypen[],MATCH(Methode_Keuze,Tb_KostenTypen[#Headers],0),0),VLOOKUP($G1214,Lijsten!L:O,4,0))),""),"")</f>
        <v/>
      </c>
      <c r="P1214" s="92"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tarief",IF(LEFT(F1214,8)="Bijdrage",VLOOKUP($F1214,Tb_KostenTypen[],MATCH(Methode_Keuze,Tb_KostenTypen[#Headers],0),0),VLOOKUP($G1214,Lijsten!L:O,4,0))),""),"")</f>
        <v/>
      </c>
      <c r="Q1214" s="50"/>
      <c r="R1214" s="50"/>
      <c r="S1214" s="83"/>
      <c r="T1214" s="51"/>
      <c r="U1214" s="4" t="str" cm="1">
        <f t="array" ref="U1214">IF(AA1214&lt;&gt;"ja",_xlfn.IFNA(_xlfn.IFS(AND(O1214&lt;&gt;"",F1214&lt;&gt;"",RIGHT($N1214,6)="tarief"),O1214*Q1214,S1214&gt;0,IF(F1214&lt;&gt;"",S1214,"")),""),"")</f>
        <v/>
      </c>
      <c r="V1214" s="4" t="str" cm="1">
        <f t="array" ref="V1214">IF(AA1214&lt;&gt;"ja",_xlfn.IFNA(_xlfn.IFS(AND(P1214&lt;&gt;"",R1214&lt;&gt;"",RIGHT($N1214,6)="tarief"),P1214*R1214,T1214&gt;0,T1214),""),"")</f>
        <v/>
      </c>
      <c r="W1214" s="4" t="str" cm="1">
        <f t="array" ref="W1214">IFERROR(_xlfn.IFS(OR(F1214="",LEFT(Methode_Keuze,4)="Geen"),"",AND(U1214&lt;&gt;"",F1214&lt;&gt;"Arbeidskosten"),ROUND(U1214*VLOOKUP(F1214,Tb_ProjectKosten[],MATCH(Tb_ProjectKosten[[#Headers],[Forfat_Percentage]],Tb_ProjectKosten[#Headers],0),0),2),AND(F1214="Arbeidskosten",G1214&lt;&gt;""),IFERROR(ROUND(U1214*VLOOKUP(G1214,Tb_KostenTypen[],3,0)*VLOOKUP(F1214,Tb_ProjectKosten[],MATCH(Tb_ProjectKosten[[#Headers],[Forfat_Percentage]],Tb_ProjectKosten[#Headers],0),0),2),""),U1214 &lt;=0,0),"")</f>
        <v/>
      </c>
      <c r="X1214" s="4" t="str" cm="1">
        <f t="array" ref="X1214">IFERROR(_xlfn.IFS(OR(F1214="",LEFT(Methode_Keuze,4)="Geen"),"",AND(V1214&lt;&gt;"",F1214&lt;&gt;"Arbeidskosten"),ROUND(V1214*VLOOKUP(F1214,Tb_ProjectKosten[],MATCH(Tb_ProjectKosten[[#Headers],[Forfat_Percentage]],Tb_ProjectKosten[#Headers],0),0),2),AND(F1214="Arbeidskosten",G1214&lt;&gt;""),IFERROR(ROUND(V1214*VLOOKUP(G1214,Tb_KostenTypen[],3,0)*VLOOKUP(F1214,Tb_ProjectKosten[],MATCH(Tb_ProjectKosten[[#Headers],[Forfat_Percentage]],Tb_ProjectKosten[#Headers],0),0),2),""),V1214 &lt;=0,0),"")</f>
        <v/>
      </c>
      <c r="Y1214" s="262"/>
      <c r="Z1214" s="49"/>
      <c r="AA1214" s="37" t="str" cm="1">
        <f t="array" ref="AA1214">IFERROR(IF(INDEX(SubsidieTabel!$Q$1:$T$9,MATCH($F1214,SubsidieTabel!$Q$1:$Q$9,0),IFERROR(MATCH(Methode_Keuze,SubsidieTabel!$Q$1:$T$1,0),2))&lt;&gt;1=TRUE,"ja",""),"")</f>
        <v/>
      </c>
    </row>
    <row r="1215" spans="1:27" ht="15" customHeight="1" x14ac:dyDescent="0.25">
      <c r="A1215" s="87"/>
      <c r="B1215" s="219" t="str">
        <f>IF(A1215&lt;&gt;"",_xlfn.MAXIFS($B$1:B1214,$A$1:A1214,A1215)+1,"")</f>
        <v/>
      </c>
      <c r="C1215" s="50"/>
      <c r="D1215" s="50"/>
      <c r="E1215" s="50"/>
      <c r="F1215" s="50"/>
      <c r="G1215" s="283"/>
      <c r="H1215" s="296"/>
      <c r="I1215" s="295"/>
      <c r="J1215" s="295"/>
      <c r="K1215" s="202"/>
      <c r="L1215" s="202"/>
      <c r="M1215" s="91" t="str">
        <f>IFERROR(VLOOKUP(H1215,Lijsten!$H$1:$I$100,2,0),"")</f>
        <v/>
      </c>
      <c r="N1215" s="91" t="str" cm="1">
        <f t="array" ref="N1215">IFERROR(_xlfn.IFS(AND(LEFT(F1215,6)="Arbeid",RIGHT(F1215,3)&lt;&gt;"IKS"),IFERROR(VLOOKUP($G1215,Tb_KostenTypen[],2,0),"tarief"),RIGHT(F1215,3)="IKS","Uurtarief",LEFT(F1215,6)="Arbeid","Uurtarief",AND(LEFT(F1215,8)="Bijdrage",RIGHT(F1215,15)="(vrijwilligers)"),"Vast tarief"),"")</f>
        <v/>
      </c>
      <c r="O1215" s="92"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tarief",IF(LEFT(F1215,8)="Bijdrage",VLOOKUP($F1215,Tb_KostenTypen[],MATCH(Methode_Keuze,Tb_KostenTypen[#Headers],0),0),VLOOKUP($G1215,Lijsten!L:O,4,0))),""),"")</f>
        <v/>
      </c>
      <c r="P1215" s="92"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tarief",IF(LEFT(F1215,8)="Bijdrage",VLOOKUP($F1215,Tb_KostenTypen[],MATCH(Methode_Keuze,Tb_KostenTypen[#Headers],0),0),VLOOKUP($G1215,Lijsten!L:O,4,0))),""),"")</f>
        <v/>
      </c>
      <c r="Q1215" s="50"/>
      <c r="R1215" s="50"/>
      <c r="S1215" s="83"/>
      <c r="T1215" s="51"/>
      <c r="U1215" s="4" t="str" cm="1">
        <f t="array" ref="U1215">IF(AA1215&lt;&gt;"ja",_xlfn.IFNA(_xlfn.IFS(AND(O1215&lt;&gt;"",F1215&lt;&gt;"",RIGHT($N1215,6)="tarief"),O1215*Q1215,S1215&gt;0,IF(F1215&lt;&gt;"",S1215,"")),""),"")</f>
        <v/>
      </c>
      <c r="V1215" s="4" t="str" cm="1">
        <f t="array" ref="V1215">IF(AA1215&lt;&gt;"ja",_xlfn.IFNA(_xlfn.IFS(AND(P1215&lt;&gt;"",R1215&lt;&gt;"",RIGHT($N1215,6)="tarief"),P1215*R1215,T1215&gt;0,T1215),""),"")</f>
        <v/>
      </c>
      <c r="W1215" s="4" t="str" cm="1">
        <f t="array" ref="W1215">IFERROR(_xlfn.IFS(OR(F1215="",LEFT(Methode_Keuze,4)="Geen"),"",AND(U1215&lt;&gt;"",F1215&lt;&gt;"Arbeidskosten"),ROUND(U1215*VLOOKUP(F1215,Tb_ProjectKosten[],MATCH(Tb_ProjectKosten[[#Headers],[Forfat_Percentage]],Tb_ProjectKosten[#Headers],0),0),2),AND(F1215="Arbeidskosten",G1215&lt;&gt;""),IFERROR(ROUND(U1215*VLOOKUP(G1215,Tb_KostenTypen[],3,0)*VLOOKUP(F1215,Tb_ProjectKosten[],MATCH(Tb_ProjectKosten[[#Headers],[Forfat_Percentage]],Tb_ProjectKosten[#Headers],0),0),2),""),U1215 &lt;=0,0),"")</f>
        <v/>
      </c>
      <c r="X1215" s="4" t="str" cm="1">
        <f t="array" ref="X1215">IFERROR(_xlfn.IFS(OR(F1215="",LEFT(Methode_Keuze,4)="Geen"),"",AND(V1215&lt;&gt;"",F1215&lt;&gt;"Arbeidskosten"),ROUND(V1215*VLOOKUP(F1215,Tb_ProjectKosten[],MATCH(Tb_ProjectKosten[[#Headers],[Forfat_Percentage]],Tb_ProjectKosten[#Headers],0),0),2),AND(F1215="Arbeidskosten",G1215&lt;&gt;""),IFERROR(ROUND(V1215*VLOOKUP(G1215,Tb_KostenTypen[],3,0)*VLOOKUP(F1215,Tb_ProjectKosten[],MATCH(Tb_ProjectKosten[[#Headers],[Forfat_Percentage]],Tb_ProjectKosten[#Headers],0),0),2),""),V1215 &lt;=0,0),"")</f>
        <v/>
      </c>
      <c r="Y1215" s="262"/>
      <c r="Z1215" s="49"/>
      <c r="AA1215" s="37" t="str" cm="1">
        <f t="array" ref="AA1215">IFERROR(IF(INDEX(SubsidieTabel!$Q$1:$T$9,MATCH($F1215,SubsidieTabel!$Q$1:$Q$9,0),IFERROR(MATCH(Methode_Keuze,SubsidieTabel!$Q$1:$T$1,0),2))&lt;&gt;1=TRUE,"ja",""),"")</f>
        <v/>
      </c>
    </row>
    <row r="1216" spans="1:27" ht="15" customHeight="1" x14ac:dyDescent="0.25">
      <c r="A1216" s="87"/>
      <c r="B1216" s="219" t="str">
        <f>IF(A1216&lt;&gt;"",_xlfn.MAXIFS($B$1:B1215,$A$1:A1215,A1216)+1,"")</f>
        <v/>
      </c>
      <c r="C1216" s="50"/>
      <c r="D1216" s="50"/>
      <c r="E1216" s="50"/>
      <c r="F1216" s="50"/>
      <c r="G1216" s="283"/>
      <c r="H1216" s="296"/>
      <c r="I1216" s="295"/>
      <c r="J1216" s="295"/>
      <c r="K1216" s="202"/>
      <c r="L1216" s="202"/>
      <c r="M1216" s="91" t="str">
        <f>IFERROR(VLOOKUP(H1216,Lijsten!$H$1:$I$100,2,0),"")</f>
        <v/>
      </c>
      <c r="N1216" s="91" t="str" cm="1">
        <f t="array" ref="N1216">IFERROR(_xlfn.IFS(AND(LEFT(F1216,6)="Arbeid",RIGHT(F1216,3)&lt;&gt;"IKS"),IFERROR(VLOOKUP($G1216,Tb_KostenTypen[],2,0),"tarief"),RIGHT(F1216,3)="IKS","Uurtarief",LEFT(F1216,6)="Arbeid","Uurtarief",AND(LEFT(F1216,8)="Bijdrage",RIGHT(F1216,15)="(vrijwilligers)"),"Vast tarief"),"")</f>
        <v/>
      </c>
      <c r="O1216" s="92"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tarief",IF(LEFT(F1216,8)="Bijdrage",VLOOKUP($F1216,Tb_KostenTypen[],MATCH(Methode_Keuze,Tb_KostenTypen[#Headers],0),0),VLOOKUP($G1216,Lijsten!L:O,4,0))),""),"")</f>
        <v/>
      </c>
      <c r="P1216" s="92"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tarief",IF(LEFT(F1216,8)="Bijdrage",VLOOKUP($F1216,Tb_KostenTypen[],MATCH(Methode_Keuze,Tb_KostenTypen[#Headers],0),0),VLOOKUP($G1216,Lijsten!L:O,4,0))),""),"")</f>
        <v/>
      </c>
      <c r="Q1216" s="50"/>
      <c r="R1216" s="50"/>
      <c r="S1216" s="83"/>
      <c r="T1216" s="51"/>
      <c r="U1216" s="4" t="str" cm="1">
        <f t="array" ref="U1216">IF(AA1216&lt;&gt;"ja",_xlfn.IFNA(_xlfn.IFS(AND(O1216&lt;&gt;"",F1216&lt;&gt;"",RIGHT($N1216,6)="tarief"),O1216*Q1216,S1216&gt;0,IF(F1216&lt;&gt;"",S1216,"")),""),"")</f>
        <v/>
      </c>
      <c r="V1216" s="4" t="str" cm="1">
        <f t="array" ref="V1216">IF(AA1216&lt;&gt;"ja",_xlfn.IFNA(_xlfn.IFS(AND(P1216&lt;&gt;"",R1216&lt;&gt;"",RIGHT($N1216,6)="tarief"),P1216*R1216,T1216&gt;0,T1216),""),"")</f>
        <v/>
      </c>
      <c r="W1216" s="4" t="str" cm="1">
        <f t="array" ref="W1216">IFERROR(_xlfn.IFS(OR(F1216="",LEFT(Methode_Keuze,4)="Geen"),"",AND(U1216&lt;&gt;"",F1216&lt;&gt;"Arbeidskosten"),ROUND(U1216*VLOOKUP(F1216,Tb_ProjectKosten[],MATCH(Tb_ProjectKosten[[#Headers],[Forfat_Percentage]],Tb_ProjectKosten[#Headers],0),0),2),AND(F1216="Arbeidskosten",G1216&lt;&gt;""),IFERROR(ROUND(U1216*VLOOKUP(G1216,Tb_KostenTypen[],3,0)*VLOOKUP(F1216,Tb_ProjectKosten[],MATCH(Tb_ProjectKosten[[#Headers],[Forfat_Percentage]],Tb_ProjectKosten[#Headers],0),0),2),""),U1216 &lt;=0,0),"")</f>
        <v/>
      </c>
      <c r="X1216" s="4" t="str" cm="1">
        <f t="array" ref="X1216">IFERROR(_xlfn.IFS(OR(F1216="",LEFT(Methode_Keuze,4)="Geen"),"",AND(V1216&lt;&gt;"",F1216&lt;&gt;"Arbeidskosten"),ROUND(V1216*VLOOKUP(F1216,Tb_ProjectKosten[],MATCH(Tb_ProjectKosten[[#Headers],[Forfat_Percentage]],Tb_ProjectKosten[#Headers],0),0),2),AND(F1216="Arbeidskosten",G1216&lt;&gt;""),IFERROR(ROUND(V1216*VLOOKUP(G1216,Tb_KostenTypen[],3,0)*VLOOKUP(F1216,Tb_ProjectKosten[],MATCH(Tb_ProjectKosten[[#Headers],[Forfat_Percentage]],Tb_ProjectKosten[#Headers],0),0),2),""),V1216 &lt;=0,0),"")</f>
        <v/>
      </c>
      <c r="Y1216" s="262"/>
      <c r="Z1216" s="49"/>
      <c r="AA1216" s="37" t="str" cm="1">
        <f t="array" ref="AA1216">IFERROR(IF(INDEX(SubsidieTabel!$Q$1:$T$9,MATCH($F1216,SubsidieTabel!$Q$1:$Q$9,0),IFERROR(MATCH(Methode_Keuze,SubsidieTabel!$Q$1:$T$1,0),2))&lt;&gt;1=TRUE,"ja",""),"")</f>
        <v/>
      </c>
    </row>
    <row r="1217" spans="1:27" ht="15" customHeight="1" x14ac:dyDescent="0.25">
      <c r="A1217" s="87"/>
      <c r="B1217" s="219" t="str">
        <f>IF(A1217&lt;&gt;"",_xlfn.MAXIFS($B$1:B1216,$A$1:A1216,A1217)+1,"")</f>
        <v/>
      </c>
      <c r="C1217" s="50"/>
      <c r="D1217" s="50"/>
      <c r="E1217" s="50"/>
      <c r="F1217" s="50"/>
      <c r="G1217" s="283"/>
      <c r="H1217" s="296"/>
      <c r="I1217" s="295"/>
      <c r="J1217" s="295"/>
      <c r="K1217" s="202"/>
      <c r="L1217" s="202"/>
      <c r="M1217" s="91" t="str">
        <f>IFERROR(VLOOKUP(H1217,Lijsten!$H$1:$I$100,2,0),"")</f>
        <v/>
      </c>
      <c r="N1217" s="91" t="str" cm="1">
        <f t="array" ref="N1217">IFERROR(_xlfn.IFS(AND(LEFT(F1217,6)="Arbeid",RIGHT(F1217,3)&lt;&gt;"IKS"),IFERROR(VLOOKUP($G1217,Tb_KostenTypen[],2,0),"tarief"),RIGHT(F1217,3)="IKS","Uurtarief",LEFT(F1217,6)="Arbeid","Uurtarief",AND(LEFT(F1217,8)="Bijdrage",RIGHT(F1217,15)="(vrijwilligers)"),"Vast tarief"),"")</f>
        <v/>
      </c>
      <c r="O1217" s="92"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tarief",IF(LEFT(F1217,8)="Bijdrage",VLOOKUP($F1217,Tb_KostenTypen[],MATCH(Methode_Keuze,Tb_KostenTypen[#Headers],0),0),VLOOKUP($G1217,Lijsten!L:O,4,0))),""),"")</f>
        <v/>
      </c>
      <c r="P1217" s="92"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tarief",IF(LEFT(F1217,8)="Bijdrage",VLOOKUP($F1217,Tb_KostenTypen[],MATCH(Methode_Keuze,Tb_KostenTypen[#Headers],0),0),VLOOKUP($G1217,Lijsten!L:O,4,0))),""),"")</f>
        <v/>
      </c>
      <c r="Q1217" s="50"/>
      <c r="R1217" s="50"/>
      <c r="S1217" s="83"/>
      <c r="T1217" s="51"/>
      <c r="U1217" s="4" t="str" cm="1">
        <f t="array" ref="U1217">IF(AA1217&lt;&gt;"ja",_xlfn.IFNA(_xlfn.IFS(AND(O1217&lt;&gt;"",F1217&lt;&gt;"",RIGHT($N1217,6)="tarief"),O1217*Q1217,S1217&gt;0,IF(F1217&lt;&gt;"",S1217,"")),""),"")</f>
        <v/>
      </c>
      <c r="V1217" s="4" t="str" cm="1">
        <f t="array" ref="V1217">IF(AA1217&lt;&gt;"ja",_xlfn.IFNA(_xlfn.IFS(AND(P1217&lt;&gt;"",R1217&lt;&gt;"",RIGHT($N1217,6)="tarief"),P1217*R1217,T1217&gt;0,T1217),""),"")</f>
        <v/>
      </c>
      <c r="W1217" s="4" t="str" cm="1">
        <f t="array" ref="W1217">IFERROR(_xlfn.IFS(OR(F1217="",LEFT(Methode_Keuze,4)="Geen"),"",AND(U1217&lt;&gt;"",F1217&lt;&gt;"Arbeidskosten"),ROUND(U1217*VLOOKUP(F1217,Tb_ProjectKosten[],MATCH(Tb_ProjectKosten[[#Headers],[Forfat_Percentage]],Tb_ProjectKosten[#Headers],0),0),2),AND(F1217="Arbeidskosten",G1217&lt;&gt;""),IFERROR(ROUND(U1217*VLOOKUP(G1217,Tb_KostenTypen[],3,0)*VLOOKUP(F1217,Tb_ProjectKosten[],MATCH(Tb_ProjectKosten[[#Headers],[Forfat_Percentage]],Tb_ProjectKosten[#Headers],0),0),2),""),U1217 &lt;=0,0),"")</f>
        <v/>
      </c>
      <c r="X1217" s="4" t="str" cm="1">
        <f t="array" ref="X1217">IFERROR(_xlfn.IFS(OR(F1217="",LEFT(Methode_Keuze,4)="Geen"),"",AND(V1217&lt;&gt;"",F1217&lt;&gt;"Arbeidskosten"),ROUND(V1217*VLOOKUP(F1217,Tb_ProjectKosten[],MATCH(Tb_ProjectKosten[[#Headers],[Forfat_Percentage]],Tb_ProjectKosten[#Headers],0),0),2),AND(F1217="Arbeidskosten",G1217&lt;&gt;""),IFERROR(ROUND(V1217*VLOOKUP(G1217,Tb_KostenTypen[],3,0)*VLOOKUP(F1217,Tb_ProjectKosten[],MATCH(Tb_ProjectKosten[[#Headers],[Forfat_Percentage]],Tb_ProjectKosten[#Headers],0),0),2),""),V1217 &lt;=0,0),"")</f>
        <v/>
      </c>
      <c r="Y1217" s="262"/>
      <c r="Z1217" s="49"/>
      <c r="AA1217" s="37" t="str" cm="1">
        <f t="array" ref="AA1217">IFERROR(IF(INDEX(SubsidieTabel!$Q$1:$T$9,MATCH($F1217,SubsidieTabel!$Q$1:$Q$9,0),IFERROR(MATCH(Methode_Keuze,SubsidieTabel!$Q$1:$T$1,0),2))&lt;&gt;1=TRUE,"ja",""),"")</f>
        <v/>
      </c>
    </row>
    <row r="1218" spans="1:27" ht="15" customHeight="1" x14ac:dyDescent="0.25">
      <c r="A1218" s="87"/>
      <c r="B1218" s="219" t="str">
        <f>IF(A1218&lt;&gt;"",_xlfn.MAXIFS($B$1:B1217,$A$1:A1217,A1218)+1,"")</f>
        <v/>
      </c>
      <c r="C1218" s="50"/>
      <c r="D1218" s="50"/>
      <c r="E1218" s="50"/>
      <c r="F1218" s="50"/>
      <c r="G1218" s="283"/>
      <c r="H1218" s="296"/>
      <c r="I1218" s="295"/>
      <c r="J1218" s="295"/>
      <c r="K1218" s="202"/>
      <c r="L1218" s="202"/>
      <c r="M1218" s="91" t="str">
        <f>IFERROR(VLOOKUP(H1218,Lijsten!$H$1:$I$100,2,0),"")</f>
        <v/>
      </c>
      <c r="N1218" s="91" t="str" cm="1">
        <f t="array" ref="N1218">IFERROR(_xlfn.IFS(AND(LEFT(F1218,6)="Arbeid",RIGHT(F1218,3)&lt;&gt;"IKS"),IFERROR(VLOOKUP($G1218,Tb_KostenTypen[],2,0),"tarief"),RIGHT(F1218,3)="IKS","Uurtarief",LEFT(F1218,6)="Arbeid","Uurtarief",AND(LEFT(F1218,8)="Bijdrage",RIGHT(F1218,15)="(vrijwilligers)"),"Vast tarief"),"")</f>
        <v/>
      </c>
      <c r="O1218" s="92"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tarief",IF(LEFT(F1218,8)="Bijdrage",VLOOKUP($F1218,Tb_KostenTypen[],MATCH(Methode_Keuze,Tb_KostenTypen[#Headers],0),0),VLOOKUP($G1218,Lijsten!L:O,4,0))),""),"")</f>
        <v/>
      </c>
      <c r="P1218" s="92"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tarief",IF(LEFT(F1218,8)="Bijdrage",VLOOKUP($F1218,Tb_KostenTypen[],MATCH(Methode_Keuze,Tb_KostenTypen[#Headers],0),0),VLOOKUP($G1218,Lijsten!L:O,4,0))),""),"")</f>
        <v/>
      </c>
      <c r="Q1218" s="50"/>
      <c r="R1218" s="50"/>
      <c r="S1218" s="83"/>
      <c r="T1218" s="51"/>
      <c r="U1218" s="4" t="str" cm="1">
        <f t="array" ref="U1218">IF(AA1218&lt;&gt;"ja",_xlfn.IFNA(_xlfn.IFS(AND(O1218&lt;&gt;"",F1218&lt;&gt;"",RIGHT($N1218,6)="tarief"),O1218*Q1218,S1218&gt;0,IF(F1218&lt;&gt;"",S1218,"")),""),"")</f>
        <v/>
      </c>
      <c r="V1218" s="4" t="str" cm="1">
        <f t="array" ref="V1218">IF(AA1218&lt;&gt;"ja",_xlfn.IFNA(_xlfn.IFS(AND(P1218&lt;&gt;"",R1218&lt;&gt;"",RIGHT($N1218,6)="tarief"),P1218*R1218,T1218&gt;0,T1218),""),"")</f>
        <v/>
      </c>
      <c r="W1218" s="4" t="str" cm="1">
        <f t="array" ref="W1218">IFERROR(_xlfn.IFS(OR(F1218="",LEFT(Methode_Keuze,4)="Geen"),"",AND(U1218&lt;&gt;"",F1218&lt;&gt;"Arbeidskosten"),ROUND(U1218*VLOOKUP(F1218,Tb_ProjectKosten[],MATCH(Tb_ProjectKosten[[#Headers],[Forfat_Percentage]],Tb_ProjectKosten[#Headers],0),0),2),AND(F1218="Arbeidskosten",G1218&lt;&gt;""),IFERROR(ROUND(U1218*VLOOKUP(G1218,Tb_KostenTypen[],3,0)*VLOOKUP(F1218,Tb_ProjectKosten[],MATCH(Tb_ProjectKosten[[#Headers],[Forfat_Percentage]],Tb_ProjectKosten[#Headers],0),0),2),""),U1218 &lt;=0,0),"")</f>
        <v/>
      </c>
      <c r="X1218" s="4" t="str" cm="1">
        <f t="array" ref="X1218">IFERROR(_xlfn.IFS(OR(F1218="",LEFT(Methode_Keuze,4)="Geen"),"",AND(V1218&lt;&gt;"",F1218&lt;&gt;"Arbeidskosten"),ROUND(V1218*VLOOKUP(F1218,Tb_ProjectKosten[],MATCH(Tb_ProjectKosten[[#Headers],[Forfat_Percentage]],Tb_ProjectKosten[#Headers],0),0),2),AND(F1218="Arbeidskosten",G1218&lt;&gt;""),IFERROR(ROUND(V1218*VLOOKUP(G1218,Tb_KostenTypen[],3,0)*VLOOKUP(F1218,Tb_ProjectKosten[],MATCH(Tb_ProjectKosten[[#Headers],[Forfat_Percentage]],Tb_ProjectKosten[#Headers],0),0),2),""),V1218 &lt;=0,0),"")</f>
        <v/>
      </c>
      <c r="Y1218" s="262"/>
      <c r="Z1218" s="49"/>
      <c r="AA1218" s="37" t="str" cm="1">
        <f t="array" ref="AA1218">IFERROR(IF(INDEX(SubsidieTabel!$Q$1:$T$9,MATCH($F1218,SubsidieTabel!$Q$1:$Q$9,0),IFERROR(MATCH(Methode_Keuze,SubsidieTabel!$Q$1:$T$1,0),2))&lt;&gt;1=TRUE,"ja",""),"")</f>
        <v/>
      </c>
    </row>
    <row r="1219" spans="1:27" ht="15" customHeight="1" x14ac:dyDescent="0.25">
      <c r="A1219" s="87"/>
      <c r="B1219" s="219" t="str">
        <f>IF(A1219&lt;&gt;"",_xlfn.MAXIFS($B$1:B1218,$A$1:A1218,A1219)+1,"")</f>
        <v/>
      </c>
      <c r="C1219" s="50"/>
      <c r="D1219" s="50"/>
      <c r="E1219" s="50"/>
      <c r="F1219" s="50"/>
      <c r="G1219" s="283"/>
      <c r="H1219" s="296"/>
      <c r="I1219" s="295"/>
      <c r="J1219" s="295"/>
      <c r="K1219" s="202"/>
      <c r="L1219" s="202"/>
      <c r="M1219" s="91" t="str">
        <f>IFERROR(VLOOKUP(H1219,Lijsten!$H$1:$I$100,2,0),"")</f>
        <v/>
      </c>
      <c r="N1219" s="91" t="str" cm="1">
        <f t="array" ref="N1219">IFERROR(_xlfn.IFS(AND(LEFT(F1219,6)="Arbeid",RIGHT(F1219,3)&lt;&gt;"IKS"),IFERROR(VLOOKUP($G1219,Tb_KostenTypen[],2,0),"tarief"),RIGHT(F1219,3)="IKS","Uurtarief",LEFT(F1219,6)="Arbeid","Uurtarief",AND(LEFT(F1219,8)="Bijdrage",RIGHT(F1219,15)="(vrijwilligers)"),"Vast tarief"),"")</f>
        <v/>
      </c>
      <c r="O1219" s="92"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tarief",IF(LEFT(F1219,8)="Bijdrage",VLOOKUP($F1219,Tb_KostenTypen[],MATCH(Methode_Keuze,Tb_KostenTypen[#Headers],0),0),VLOOKUP($G1219,Lijsten!L:O,4,0))),""),"")</f>
        <v/>
      </c>
      <c r="P1219" s="92"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tarief",IF(LEFT(F1219,8)="Bijdrage",VLOOKUP($F1219,Tb_KostenTypen[],MATCH(Methode_Keuze,Tb_KostenTypen[#Headers],0),0),VLOOKUP($G1219,Lijsten!L:O,4,0))),""),"")</f>
        <v/>
      </c>
      <c r="Q1219" s="50"/>
      <c r="R1219" s="50"/>
      <c r="S1219" s="83"/>
      <c r="T1219" s="51"/>
      <c r="U1219" s="4" t="str" cm="1">
        <f t="array" ref="U1219">IF(AA1219&lt;&gt;"ja",_xlfn.IFNA(_xlfn.IFS(AND(O1219&lt;&gt;"",F1219&lt;&gt;"",RIGHT($N1219,6)="tarief"),O1219*Q1219,S1219&gt;0,IF(F1219&lt;&gt;"",S1219,"")),""),"")</f>
        <v/>
      </c>
      <c r="V1219" s="4" t="str" cm="1">
        <f t="array" ref="V1219">IF(AA1219&lt;&gt;"ja",_xlfn.IFNA(_xlfn.IFS(AND(P1219&lt;&gt;"",R1219&lt;&gt;"",RIGHT($N1219,6)="tarief"),P1219*R1219,T1219&gt;0,T1219),""),"")</f>
        <v/>
      </c>
      <c r="W1219" s="4" t="str" cm="1">
        <f t="array" ref="W1219">IFERROR(_xlfn.IFS(OR(F1219="",LEFT(Methode_Keuze,4)="Geen"),"",AND(U1219&lt;&gt;"",F1219&lt;&gt;"Arbeidskosten"),ROUND(U1219*VLOOKUP(F1219,Tb_ProjectKosten[],MATCH(Tb_ProjectKosten[[#Headers],[Forfat_Percentage]],Tb_ProjectKosten[#Headers],0),0),2),AND(F1219="Arbeidskosten",G1219&lt;&gt;""),IFERROR(ROUND(U1219*VLOOKUP(G1219,Tb_KostenTypen[],3,0)*VLOOKUP(F1219,Tb_ProjectKosten[],MATCH(Tb_ProjectKosten[[#Headers],[Forfat_Percentage]],Tb_ProjectKosten[#Headers],0),0),2),""),U1219 &lt;=0,0),"")</f>
        <v/>
      </c>
      <c r="X1219" s="4" t="str" cm="1">
        <f t="array" ref="X1219">IFERROR(_xlfn.IFS(OR(F1219="",LEFT(Methode_Keuze,4)="Geen"),"",AND(V1219&lt;&gt;"",F1219&lt;&gt;"Arbeidskosten"),ROUND(V1219*VLOOKUP(F1219,Tb_ProjectKosten[],MATCH(Tb_ProjectKosten[[#Headers],[Forfat_Percentage]],Tb_ProjectKosten[#Headers],0),0),2),AND(F1219="Arbeidskosten",G1219&lt;&gt;""),IFERROR(ROUND(V1219*VLOOKUP(G1219,Tb_KostenTypen[],3,0)*VLOOKUP(F1219,Tb_ProjectKosten[],MATCH(Tb_ProjectKosten[[#Headers],[Forfat_Percentage]],Tb_ProjectKosten[#Headers],0),0),2),""),V1219 &lt;=0,0),"")</f>
        <v/>
      </c>
      <c r="Y1219" s="262"/>
      <c r="Z1219" s="49"/>
      <c r="AA1219" s="37" t="str" cm="1">
        <f t="array" ref="AA1219">IFERROR(IF(INDEX(SubsidieTabel!$Q$1:$T$9,MATCH($F1219,SubsidieTabel!$Q$1:$Q$9,0),IFERROR(MATCH(Methode_Keuze,SubsidieTabel!$Q$1:$T$1,0),2))&lt;&gt;1=TRUE,"ja",""),"")</f>
        <v/>
      </c>
    </row>
    <row r="1220" spans="1:27" ht="15" customHeight="1" x14ac:dyDescent="0.25">
      <c r="A1220" s="87"/>
      <c r="B1220" s="219" t="str">
        <f>IF(A1220&lt;&gt;"",_xlfn.MAXIFS($B$1:B1219,$A$1:A1219,A1220)+1,"")</f>
        <v/>
      </c>
      <c r="C1220" s="50"/>
      <c r="D1220" s="50"/>
      <c r="E1220" s="50"/>
      <c r="F1220" s="50"/>
      <c r="G1220" s="283"/>
      <c r="H1220" s="296"/>
      <c r="I1220" s="295"/>
      <c r="J1220" s="295"/>
      <c r="K1220" s="202"/>
      <c r="L1220" s="202"/>
      <c r="M1220" s="91" t="str">
        <f>IFERROR(VLOOKUP(H1220,Lijsten!$H$1:$I$100,2,0),"")</f>
        <v/>
      </c>
      <c r="N1220" s="91" t="str" cm="1">
        <f t="array" ref="N1220">IFERROR(_xlfn.IFS(AND(LEFT(F1220,6)="Arbeid",RIGHT(F1220,3)&lt;&gt;"IKS"),IFERROR(VLOOKUP($G1220,Tb_KostenTypen[],2,0),"tarief"),RIGHT(F1220,3)="IKS","Uurtarief",LEFT(F1220,6)="Arbeid","Uurtarief",AND(LEFT(F1220,8)="Bijdrage",RIGHT(F1220,15)="(vrijwilligers)"),"Vast tarief"),"")</f>
        <v/>
      </c>
      <c r="O1220" s="92"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tarief",IF(LEFT(F1220,8)="Bijdrage",VLOOKUP($F1220,Tb_KostenTypen[],MATCH(Methode_Keuze,Tb_KostenTypen[#Headers],0),0),VLOOKUP($G1220,Lijsten!L:O,4,0))),""),"")</f>
        <v/>
      </c>
      <c r="P1220" s="92"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tarief",IF(LEFT(F1220,8)="Bijdrage",VLOOKUP($F1220,Tb_KostenTypen[],MATCH(Methode_Keuze,Tb_KostenTypen[#Headers],0),0),VLOOKUP($G1220,Lijsten!L:O,4,0))),""),"")</f>
        <v/>
      </c>
      <c r="Q1220" s="50"/>
      <c r="R1220" s="50"/>
      <c r="S1220" s="83"/>
      <c r="T1220" s="51"/>
      <c r="U1220" s="4" t="str" cm="1">
        <f t="array" ref="U1220">IF(AA1220&lt;&gt;"ja",_xlfn.IFNA(_xlfn.IFS(AND(O1220&lt;&gt;"",F1220&lt;&gt;"",RIGHT($N1220,6)="tarief"),O1220*Q1220,S1220&gt;0,IF(F1220&lt;&gt;"",S1220,"")),""),"")</f>
        <v/>
      </c>
      <c r="V1220" s="4" t="str" cm="1">
        <f t="array" ref="V1220">IF(AA1220&lt;&gt;"ja",_xlfn.IFNA(_xlfn.IFS(AND(P1220&lt;&gt;"",R1220&lt;&gt;"",RIGHT($N1220,6)="tarief"),P1220*R1220,T1220&gt;0,T1220),""),"")</f>
        <v/>
      </c>
      <c r="W1220" s="4" t="str" cm="1">
        <f t="array" ref="W1220">IFERROR(_xlfn.IFS(OR(F1220="",LEFT(Methode_Keuze,4)="Geen"),"",AND(U1220&lt;&gt;"",F1220&lt;&gt;"Arbeidskosten"),ROUND(U1220*VLOOKUP(F1220,Tb_ProjectKosten[],MATCH(Tb_ProjectKosten[[#Headers],[Forfat_Percentage]],Tb_ProjectKosten[#Headers],0),0),2),AND(F1220="Arbeidskosten",G1220&lt;&gt;""),IFERROR(ROUND(U1220*VLOOKUP(G1220,Tb_KostenTypen[],3,0)*VLOOKUP(F1220,Tb_ProjectKosten[],MATCH(Tb_ProjectKosten[[#Headers],[Forfat_Percentage]],Tb_ProjectKosten[#Headers],0),0),2),""),U1220 &lt;=0,0),"")</f>
        <v/>
      </c>
      <c r="X1220" s="4" t="str" cm="1">
        <f t="array" ref="X1220">IFERROR(_xlfn.IFS(OR(F1220="",LEFT(Methode_Keuze,4)="Geen"),"",AND(V1220&lt;&gt;"",F1220&lt;&gt;"Arbeidskosten"),ROUND(V1220*VLOOKUP(F1220,Tb_ProjectKosten[],MATCH(Tb_ProjectKosten[[#Headers],[Forfat_Percentage]],Tb_ProjectKosten[#Headers],0),0),2),AND(F1220="Arbeidskosten",G1220&lt;&gt;""),IFERROR(ROUND(V1220*VLOOKUP(G1220,Tb_KostenTypen[],3,0)*VLOOKUP(F1220,Tb_ProjectKosten[],MATCH(Tb_ProjectKosten[[#Headers],[Forfat_Percentage]],Tb_ProjectKosten[#Headers],0),0),2),""),V1220 &lt;=0,0),"")</f>
        <v/>
      </c>
      <c r="Y1220" s="262"/>
      <c r="Z1220" s="49"/>
      <c r="AA1220" s="37" t="str" cm="1">
        <f t="array" ref="AA1220">IFERROR(IF(INDEX(SubsidieTabel!$Q$1:$T$9,MATCH($F1220,SubsidieTabel!$Q$1:$Q$9,0),IFERROR(MATCH(Methode_Keuze,SubsidieTabel!$Q$1:$T$1,0),2))&lt;&gt;1=TRUE,"ja",""),"")</f>
        <v/>
      </c>
    </row>
    <row r="1221" spans="1:27" ht="15" customHeight="1" x14ac:dyDescent="0.25">
      <c r="A1221" s="87"/>
      <c r="B1221" s="219" t="str">
        <f>IF(A1221&lt;&gt;"",_xlfn.MAXIFS($B$1:B1220,$A$1:A1220,A1221)+1,"")</f>
        <v/>
      </c>
      <c r="C1221" s="50"/>
      <c r="D1221" s="50"/>
      <c r="E1221" s="50"/>
      <c r="F1221" s="50"/>
      <c r="G1221" s="283"/>
      <c r="H1221" s="296"/>
      <c r="I1221" s="295"/>
      <c r="J1221" s="295"/>
      <c r="K1221" s="202"/>
      <c r="L1221" s="202"/>
      <c r="M1221" s="91" t="str">
        <f>IFERROR(VLOOKUP(H1221,Lijsten!$H$1:$I$100,2,0),"")</f>
        <v/>
      </c>
      <c r="N1221" s="91" t="str" cm="1">
        <f t="array" ref="N1221">IFERROR(_xlfn.IFS(AND(LEFT(F1221,6)="Arbeid",RIGHT(F1221,3)&lt;&gt;"IKS"),IFERROR(VLOOKUP($G1221,Tb_KostenTypen[],2,0),"tarief"),RIGHT(F1221,3)="IKS","Uurtarief",LEFT(F1221,6)="Arbeid","Uurtarief",AND(LEFT(F1221,8)="Bijdrage",RIGHT(F1221,15)="(vrijwilligers)"),"Vast tarief"),"")</f>
        <v/>
      </c>
      <c r="O1221" s="92"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tarief",IF(LEFT(F1221,8)="Bijdrage",VLOOKUP($F1221,Tb_KostenTypen[],MATCH(Methode_Keuze,Tb_KostenTypen[#Headers],0),0),VLOOKUP($G1221,Lijsten!L:O,4,0))),""),"")</f>
        <v/>
      </c>
      <c r="P1221" s="92"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tarief",IF(LEFT(F1221,8)="Bijdrage",VLOOKUP($F1221,Tb_KostenTypen[],MATCH(Methode_Keuze,Tb_KostenTypen[#Headers],0),0),VLOOKUP($G1221,Lijsten!L:O,4,0))),""),"")</f>
        <v/>
      </c>
      <c r="Q1221" s="50"/>
      <c r="R1221" s="50"/>
      <c r="S1221" s="83"/>
      <c r="T1221" s="51"/>
      <c r="U1221" s="4" t="str" cm="1">
        <f t="array" ref="U1221">IF(AA1221&lt;&gt;"ja",_xlfn.IFNA(_xlfn.IFS(AND(O1221&lt;&gt;"",F1221&lt;&gt;"",RIGHT($N1221,6)="tarief"),O1221*Q1221,S1221&gt;0,IF(F1221&lt;&gt;"",S1221,"")),""),"")</f>
        <v/>
      </c>
      <c r="V1221" s="4" t="str" cm="1">
        <f t="array" ref="V1221">IF(AA1221&lt;&gt;"ja",_xlfn.IFNA(_xlfn.IFS(AND(P1221&lt;&gt;"",R1221&lt;&gt;"",RIGHT($N1221,6)="tarief"),P1221*R1221,T1221&gt;0,T1221),""),"")</f>
        <v/>
      </c>
      <c r="W1221" s="4" t="str" cm="1">
        <f t="array" ref="W1221">IFERROR(_xlfn.IFS(OR(F1221="",LEFT(Methode_Keuze,4)="Geen"),"",AND(U1221&lt;&gt;"",F1221&lt;&gt;"Arbeidskosten"),ROUND(U1221*VLOOKUP(F1221,Tb_ProjectKosten[],MATCH(Tb_ProjectKosten[[#Headers],[Forfat_Percentage]],Tb_ProjectKosten[#Headers],0),0),2),AND(F1221="Arbeidskosten",G1221&lt;&gt;""),IFERROR(ROUND(U1221*VLOOKUP(G1221,Tb_KostenTypen[],3,0)*VLOOKUP(F1221,Tb_ProjectKosten[],MATCH(Tb_ProjectKosten[[#Headers],[Forfat_Percentage]],Tb_ProjectKosten[#Headers],0),0),2),""),U1221 &lt;=0,0),"")</f>
        <v/>
      </c>
      <c r="X1221" s="4" t="str" cm="1">
        <f t="array" ref="X1221">IFERROR(_xlfn.IFS(OR(F1221="",LEFT(Methode_Keuze,4)="Geen"),"",AND(V1221&lt;&gt;"",F1221&lt;&gt;"Arbeidskosten"),ROUND(V1221*VLOOKUP(F1221,Tb_ProjectKosten[],MATCH(Tb_ProjectKosten[[#Headers],[Forfat_Percentage]],Tb_ProjectKosten[#Headers],0),0),2),AND(F1221="Arbeidskosten",G1221&lt;&gt;""),IFERROR(ROUND(V1221*VLOOKUP(G1221,Tb_KostenTypen[],3,0)*VLOOKUP(F1221,Tb_ProjectKosten[],MATCH(Tb_ProjectKosten[[#Headers],[Forfat_Percentage]],Tb_ProjectKosten[#Headers],0),0),2),""),V1221 &lt;=0,0),"")</f>
        <v/>
      </c>
      <c r="Y1221" s="262"/>
      <c r="Z1221" s="49"/>
      <c r="AA1221" s="37" t="str" cm="1">
        <f t="array" ref="AA1221">IFERROR(IF(INDEX(SubsidieTabel!$Q$1:$T$9,MATCH($F1221,SubsidieTabel!$Q$1:$Q$9,0),IFERROR(MATCH(Methode_Keuze,SubsidieTabel!$Q$1:$T$1,0),2))&lt;&gt;1=TRUE,"ja",""),"")</f>
        <v/>
      </c>
    </row>
    <row r="1222" spans="1:27" ht="15" customHeight="1" x14ac:dyDescent="0.25">
      <c r="A1222" s="87"/>
      <c r="B1222" s="219" t="str">
        <f>IF(A1222&lt;&gt;"",_xlfn.MAXIFS($B$1:B1221,$A$1:A1221,A1222)+1,"")</f>
        <v/>
      </c>
      <c r="C1222" s="50"/>
      <c r="D1222" s="50"/>
      <c r="E1222" s="50"/>
      <c r="F1222" s="50"/>
      <c r="G1222" s="283"/>
      <c r="H1222" s="296"/>
      <c r="I1222" s="295"/>
      <c r="J1222" s="295"/>
      <c r="K1222" s="202"/>
      <c r="L1222" s="202"/>
      <c r="M1222" s="91" t="str">
        <f>IFERROR(VLOOKUP(H1222,Lijsten!$H$1:$I$100,2,0),"")</f>
        <v/>
      </c>
      <c r="N1222" s="91" t="str" cm="1">
        <f t="array" ref="N1222">IFERROR(_xlfn.IFS(AND(LEFT(F1222,6)="Arbeid",RIGHT(F1222,3)&lt;&gt;"IKS"),IFERROR(VLOOKUP($G1222,Tb_KostenTypen[],2,0),"tarief"),RIGHT(F1222,3)="IKS","Uurtarief",LEFT(F1222,6)="Arbeid","Uurtarief",AND(LEFT(F1222,8)="Bijdrage",RIGHT(F1222,15)="(vrijwilligers)"),"Vast tarief"),"")</f>
        <v/>
      </c>
      <c r="O1222" s="92"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tarief",IF(LEFT(F1222,8)="Bijdrage",VLOOKUP($F1222,Tb_KostenTypen[],MATCH(Methode_Keuze,Tb_KostenTypen[#Headers],0),0),VLOOKUP($G1222,Lijsten!L:O,4,0))),""),"")</f>
        <v/>
      </c>
      <c r="P1222" s="92"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tarief",IF(LEFT(F1222,8)="Bijdrage",VLOOKUP($F1222,Tb_KostenTypen[],MATCH(Methode_Keuze,Tb_KostenTypen[#Headers],0),0),VLOOKUP($G1222,Lijsten!L:O,4,0))),""),"")</f>
        <v/>
      </c>
      <c r="Q1222" s="50"/>
      <c r="R1222" s="50"/>
      <c r="S1222" s="83"/>
      <c r="T1222" s="51"/>
      <c r="U1222" s="4" t="str" cm="1">
        <f t="array" ref="U1222">IF(AA1222&lt;&gt;"ja",_xlfn.IFNA(_xlfn.IFS(AND(O1222&lt;&gt;"",F1222&lt;&gt;"",RIGHT($N1222,6)="tarief"),O1222*Q1222,S1222&gt;0,IF(F1222&lt;&gt;"",S1222,"")),""),"")</f>
        <v/>
      </c>
      <c r="V1222" s="4" t="str" cm="1">
        <f t="array" ref="V1222">IF(AA1222&lt;&gt;"ja",_xlfn.IFNA(_xlfn.IFS(AND(P1222&lt;&gt;"",R1222&lt;&gt;"",RIGHT($N1222,6)="tarief"),P1222*R1222,T1222&gt;0,T1222),""),"")</f>
        <v/>
      </c>
      <c r="W1222" s="4" t="str" cm="1">
        <f t="array" ref="W1222">IFERROR(_xlfn.IFS(OR(F1222="",LEFT(Methode_Keuze,4)="Geen"),"",AND(U1222&lt;&gt;"",F1222&lt;&gt;"Arbeidskosten"),ROUND(U1222*VLOOKUP(F1222,Tb_ProjectKosten[],MATCH(Tb_ProjectKosten[[#Headers],[Forfat_Percentage]],Tb_ProjectKosten[#Headers],0),0),2),AND(F1222="Arbeidskosten",G1222&lt;&gt;""),IFERROR(ROUND(U1222*VLOOKUP(G1222,Tb_KostenTypen[],3,0)*VLOOKUP(F1222,Tb_ProjectKosten[],MATCH(Tb_ProjectKosten[[#Headers],[Forfat_Percentage]],Tb_ProjectKosten[#Headers],0),0),2),""),U1222 &lt;=0,0),"")</f>
        <v/>
      </c>
      <c r="X1222" s="4" t="str" cm="1">
        <f t="array" ref="X1222">IFERROR(_xlfn.IFS(OR(F1222="",LEFT(Methode_Keuze,4)="Geen"),"",AND(V1222&lt;&gt;"",F1222&lt;&gt;"Arbeidskosten"),ROUND(V1222*VLOOKUP(F1222,Tb_ProjectKosten[],MATCH(Tb_ProjectKosten[[#Headers],[Forfat_Percentage]],Tb_ProjectKosten[#Headers],0),0),2),AND(F1222="Arbeidskosten",G1222&lt;&gt;""),IFERROR(ROUND(V1222*VLOOKUP(G1222,Tb_KostenTypen[],3,0)*VLOOKUP(F1222,Tb_ProjectKosten[],MATCH(Tb_ProjectKosten[[#Headers],[Forfat_Percentage]],Tb_ProjectKosten[#Headers],0),0),2),""),V1222 &lt;=0,0),"")</f>
        <v/>
      </c>
      <c r="Y1222" s="262"/>
      <c r="Z1222" s="49"/>
      <c r="AA1222" s="37" t="str" cm="1">
        <f t="array" ref="AA1222">IFERROR(IF(INDEX(SubsidieTabel!$Q$1:$T$9,MATCH($F1222,SubsidieTabel!$Q$1:$Q$9,0),IFERROR(MATCH(Methode_Keuze,SubsidieTabel!$Q$1:$T$1,0),2))&lt;&gt;1=TRUE,"ja",""),"")</f>
        <v/>
      </c>
    </row>
    <row r="1223" spans="1:27" ht="15" customHeight="1" x14ac:dyDescent="0.25">
      <c r="A1223" s="87"/>
      <c r="B1223" s="219" t="str">
        <f>IF(A1223&lt;&gt;"",_xlfn.MAXIFS($B$1:B1222,$A$1:A1222,A1223)+1,"")</f>
        <v/>
      </c>
      <c r="C1223" s="50"/>
      <c r="D1223" s="50"/>
      <c r="E1223" s="50"/>
      <c r="F1223" s="50"/>
      <c r="G1223" s="283"/>
      <c r="H1223" s="296"/>
      <c r="I1223" s="295"/>
      <c r="J1223" s="295"/>
      <c r="K1223" s="202"/>
      <c r="L1223" s="202"/>
      <c r="M1223" s="91" t="str">
        <f>IFERROR(VLOOKUP(H1223,Lijsten!$H$1:$I$100,2,0),"")</f>
        <v/>
      </c>
      <c r="N1223" s="91" t="str" cm="1">
        <f t="array" ref="N1223">IFERROR(_xlfn.IFS(AND(LEFT(F1223,6)="Arbeid",RIGHT(F1223,3)&lt;&gt;"IKS"),IFERROR(VLOOKUP($G1223,Tb_KostenTypen[],2,0),"tarief"),RIGHT(F1223,3)="IKS","Uurtarief",LEFT(F1223,6)="Arbeid","Uurtarief",AND(LEFT(F1223,8)="Bijdrage",RIGHT(F1223,15)="(vrijwilligers)"),"Vast tarief"),"")</f>
        <v/>
      </c>
      <c r="O1223" s="92"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tarief",IF(LEFT(F1223,8)="Bijdrage",VLOOKUP($F1223,Tb_KostenTypen[],MATCH(Methode_Keuze,Tb_KostenTypen[#Headers],0),0),VLOOKUP($G1223,Lijsten!L:O,4,0))),""),"")</f>
        <v/>
      </c>
      <c r="P1223" s="92"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tarief",IF(LEFT(F1223,8)="Bijdrage",VLOOKUP($F1223,Tb_KostenTypen[],MATCH(Methode_Keuze,Tb_KostenTypen[#Headers],0),0),VLOOKUP($G1223,Lijsten!L:O,4,0))),""),"")</f>
        <v/>
      </c>
      <c r="Q1223" s="50"/>
      <c r="R1223" s="50"/>
      <c r="S1223" s="83"/>
      <c r="T1223" s="51"/>
      <c r="U1223" s="4" t="str" cm="1">
        <f t="array" ref="U1223">IF(AA1223&lt;&gt;"ja",_xlfn.IFNA(_xlfn.IFS(AND(O1223&lt;&gt;"",F1223&lt;&gt;"",RIGHT($N1223,6)="tarief"),O1223*Q1223,S1223&gt;0,IF(F1223&lt;&gt;"",S1223,"")),""),"")</f>
        <v/>
      </c>
      <c r="V1223" s="4" t="str" cm="1">
        <f t="array" ref="V1223">IF(AA1223&lt;&gt;"ja",_xlfn.IFNA(_xlfn.IFS(AND(P1223&lt;&gt;"",R1223&lt;&gt;"",RIGHT($N1223,6)="tarief"),P1223*R1223,T1223&gt;0,T1223),""),"")</f>
        <v/>
      </c>
      <c r="W1223" s="4" t="str" cm="1">
        <f t="array" ref="W1223">IFERROR(_xlfn.IFS(OR(F1223="",LEFT(Methode_Keuze,4)="Geen"),"",AND(U1223&lt;&gt;"",F1223&lt;&gt;"Arbeidskosten"),ROUND(U1223*VLOOKUP(F1223,Tb_ProjectKosten[],MATCH(Tb_ProjectKosten[[#Headers],[Forfat_Percentage]],Tb_ProjectKosten[#Headers],0),0),2),AND(F1223="Arbeidskosten",G1223&lt;&gt;""),IFERROR(ROUND(U1223*VLOOKUP(G1223,Tb_KostenTypen[],3,0)*VLOOKUP(F1223,Tb_ProjectKosten[],MATCH(Tb_ProjectKosten[[#Headers],[Forfat_Percentage]],Tb_ProjectKosten[#Headers],0),0),2),""),U1223 &lt;=0,0),"")</f>
        <v/>
      </c>
      <c r="X1223" s="4" t="str" cm="1">
        <f t="array" ref="X1223">IFERROR(_xlfn.IFS(OR(F1223="",LEFT(Methode_Keuze,4)="Geen"),"",AND(V1223&lt;&gt;"",F1223&lt;&gt;"Arbeidskosten"),ROUND(V1223*VLOOKUP(F1223,Tb_ProjectKosten[],MATCH(Tb_ProjectKosten[[#Headers],[Forfat_Percentage]],Tb_ProjectKosten[#Headers],0),0),2),AND(F1223="Arbeidskosten",G1223&lt;&gt;""),IFERROR(ROUND(V1223*VLOOKUP(G1223,Tb_KostenTypen[],3,0)*VLOOKUP(F1223,Tb_ProjectKosten[],MATCH(Tb_ProjectKosten[[#Headers],[Forfat_Percentage]],Tb_ProjectKosten[#Headers],0),0),2),""),V1223 &lt;=0,0),"")</f>
        <v/>
      </c>
      <c r="Y1223" s="262"/>
      <c r="Z1223" s="49"/>
      <c r="AA1223" s="37" t="str" cm="1">
        <f t="array" ref="AA1223">IFERROR(IF(INDEX(SubsidieTabel!$Q$1:$T$9,MATCH($F1223,SubsidieTabel!$Q$1:$Q$9,0),IFERROR(MATCH(Methode_Keuze,SubsidieTabel!$Q$1:$T$1,0),2))&lt;&gt;1=TRUE,"ja",""),"")</f>
        <v/>
      </c>
    </row>
    <row r="1224" spans="1:27" ht="15" customHeight="1" x14ac:dyDescent="0.25">
      <c r="A1224" s="87"/>
      <c r="B1224" s="219" t="str">
        <f>IF(A1224&lt;&gt;"",_xlfn.MAXIFS($B$1:B1223,$A$1:A1223,A1224)+1,"")</f>
        <v/>
      </c>
      <c r="C1224" s="50"/>
      <c r="D1224" s="50"/>
      <c r="E1224" s="50"/>
      <c r="F1224" s="50"/>
      <c r="G1224" s="283"/>
      <c r="H1224" s="296"/>
      <c r="I1224" s="295"/>
      <c r="J1224" s="295"/>
      <c r="K1224" s="202"/>
      <c r="L1224" s="202"/>
      <c r="M1224" s="91" t="str">
        <f>IFERROR(VLOOKUP(H1224,Lijsten!$H$1:$I$100,2,0),"")</f>
        <v/>
      </c>
      <c r="N1224" s="91" t="str" cm="1">
        <f t="array" ref="N1224">IFERROR(_xlfn.IFS(AND(LEFT(F1224,6)="Arbeid",RIGHT(F1224,3)&lt;&gt;"IKS"),IFERROR(VLOOKUP($G1224,Tb_KostenTypen[],2,0),"tarief"),RIGHT(F1224,3)="IKS","Uurtarief",LEFT(F1224,6)="Arbeid","Uurtarief",AND(LEFT(F1224,8)="Bijdrage",RIGHT(F1224,15)="(vrijwilligers)"),"Vast tarief"),"")</f>
        <v/>
      </c>
      <c r="O1224" s="92"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tarief",IF(LEFT(F1224,8)="Bijdrage",VLOOKUP($F1224,Tb_KostenTypen[],MATCH(Methode_Keuze,Tb_KostenTypen[#Headers],0),0),VLOOKUP($G1224,Lijsten!L:O,4,0))),""),"")</f>
        <v/>
      </c>
      <c r="P1224" s="92"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tarief",IF(LEFT(F1224,8)="Bijdrage",VLOOKUP($F1224,Tb_KostenTypen[],MATCH(Methode_Keuze,Tb_KostenTypen[#Headers],0),0),VLOOKUP($G1224,Lijsten!L:O,4,0))),""),"")</f>
        <v/>
      </c>
      <c r="Q1224" s="50"/>
      <c r="R1224" s="50"/>
      <c r="S1224" s="83"/>
      <c r="T1224" s="51"/>
      <c r="U1224" s="4" t="str" cm="1">
        <f t="array" ref="U1224">IF(AA1224&lt;&gt;"ja",_xlfn.IFNA(_xlfn.IFS(AND(O1224&lt;&gt;"",F1224&lt;&gt;"",RIGHT($N1224,6)="tarief"),O1224*Q1224,S1224&gt;0,IF(F1224&lt;&gt;"",S1224,"")),""),"")</f>
        <v/>
      </c>
      <c r="V1224" s="4" t="str" cm="1">
        <f t="array" ref="V1224">IF(AA1224&lt;&gt;"ja",_xlfn.IFNA(_xlfn.IFS(AND(P1224&lt;&gt;"",R1224&lt;&gt;"",RIGHT($N1224,6)="tarief"),P1224*R1224,T1224&gt;0,T1224),""),"")</f>
        <v/>
      </c>
      <c r="W1224" s="4" t="str" cm="1">
        <f t="array" ref="W1224">IFERROR(_xlfn.IFS(OR(F1224="",LEFT(Methode_Keuze,4)="Geen"),"",AND(U1224&lt;&gt;"",F1224&lt;&gt;"Arbeidskosten"),ROUND(U1224*VLOOKUP(F1224,Tb_ProjectKosten[],MATCH(Tb_ProjectKosten[[#Headers],[Forfat_Percentage]],Tb_ProjectKosten[#Headers],0),0),2),AND(F1224="Arbeidskosten",G1224&lt;&gt;""),IFERROR(ROUND(U1224*VLOOKUP(G1224,Tb_KostenTypen[],3,0)*VLOOKUP(F1224,Tb_ProjectKosten[],MATCH(Tb_ProjectKosten[[#Headers],[Forfat_Percentage]],Tb_ProjectKosten[#Headers],0),0),2),""),U1224 &lt;=0,0),"")</f>
        <v/>
      </c>
      <c r="X1224" s="4" t="str" cm="1">
        <f t="array" ref="X1224">IFERROR(_xlfn.IFS(OR(F1224="",LEFT(Methode_Keuze,4)="Geen"),"",AND(V1224&lt;&gt;"",F1224&lt;&gt;"Arbeidskosten"),ROUND(V1224*VLOOKUP(F1224,Tb_ProjectKosten[],MATCH(Tb_ProjectKosten[[#Headers],[Forfat_Percentage]],Tb_ProjectKosten[#Headers],0),0),2),AND(F1224="Arbeidskosten",G1224&lt;&gt;""),IFERROR(ROUND(V1224*VLOOKUP(G1224,Tb_KostenTypen[],3,0)*VLOOKUP(F1224,Tb_ProjectKosten[],MATCH(Tb_ProjectKosten[[#Headers],[Forfat_Percentage]],Tb_ProjectKosten[#Headers],0),0),2),""),V1224 &lt;=0,0),"")</f>
        <v/>
      </c>
      <c r="Y1224" s="262"/>
      <c r="Z1224" s="49"/>
      <c r="AA1224" s="37" t="str" cm="1">
        <f t="array" ref="AA1224">IFERROR(IF(INDEX(SubsidieTabel!$Q$1:$T$9,MATCH($F1224,SubsidieTabel!$Q$1:$Q$9,0),IFERROR(MATCH(Methode_Keuze,SubsidieTabel!$Q$1:$T$1,0),2))&lt;&gt;1=TRUE,"ja",""),"")</f>
        <v/>
      </c>
    </row>
    <row r="1225" spans="1:27" ht="15" customHeight="1" x14ac:dyDescent="0.25">
      <c r="A1225" s="87"/>
      <c r="B1225" s="219" t="str">
        <f>IF(A1225&lt;&gt;"",_xlfn.MAXIFS($B$1:B1224,$A$1:A1224,A1225)+1,"")</f>
        <v/>
      </c>
      <c r="C1225" s="50"/>
      <c r="D1225" s="50"/>
      <c r="E1225" s="50"/>
      <c r="F1225" s="50"/>
      <c r="G1225" s="283"/>
      <c r="H1225" s="296"/>
      <c r="I1225" s="295"/>
      <c r="J1225" s="295"/>
      <c r="K1225" s="202"/>
      <c r="L1225" s="202"/>
      <c r="M1225" s="91" t="str">
        <f>IFERROR(VLOOKUP(H1225,Lijsten!$H$1:$I$100,2,0),"")</f>
        <v/>
      </c>
      <c r="N1225" s="91" t="str" cm="1">
        <f t="array" ref="N1225">IFERROR(_xlfn.IFS(AND(LEFT(F1225,6)="Arbeid",RIGHT(F1225,3)&lt;&gt;"IKS"),IFERROR(VLOOKUP($G1225,Tb_KostenTypen[],2,0),"tarief"),RIGHT(F1225,3)="IKS","Uurtarief",LEFT(F1225,6)="Arbeid","Uurtarief",AND(LEFT(F1225,8)="Bijdrage",RIGHT(F1225,15)="(vrijwilligers)"),"Vast tarief"),"")</f>
        <v/>
      </c>
      <c r="O1225" s="92"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tarief",IF(LEFT(F1225,8)="Bijdrage",VLOOKUP($F1225,Tb_KostenTypen[],MATCH(Methode_Keuze,Tb_KostenTypen[#Headers],0),0),VLOOKUP($G1225,Lijsten!L:O,4,0))),""),"")</f>
        <v/>
      </c>
      <c r="P1225" s="92"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tarief",IF(LEFT(F1225,8)="Bijdrage",VLOOKUP($F1225,Tb_KostenTypen[],MATCH(Methode_Keuze,Tb_KostenTypen[#Headers],0),0),VLOOKUP($G1225,Lijsten!L:O,4,0))),""),"")</f>
        <v/>
      </c>
      <c r="Q1225" s="50"/>
      <c r="R1225" s="50"/>
      <c r="S1225" s="83"/>
      <c r="T1225" s="51"/>
      <c r="U1225" s="4" t="str" cm="1">
        <f t="array" ref="U1225">IF(AA1225&lt;&gt;"ja",_xlfn.IFNA(_xlfn.IFS(AND(O1225&lt;&gt;"",F1225&lt;&gt;"",RIGHT($N1225,6)="tarief"),O1225*Q1225,S1225&gt;0,IF(F1225&lt;&gt;"",S1225,"")),""),"")</f>
        <v/>
      </c>
      <c r="V1225" s="4" t="str" cm="1">
        <f t="array" ref="V1225">IF(AA1225&lt;&gt;"ja",_xlfn.IFNA(_xlfn.IFS(AND(P1225&lt;&gt;"",R1225&lt;&gt;"",RIGHT($N1225,6)="tarief"),P1225*R1225,T1225&gt;0,T1225),""),"")</f>
        <v/>
      </c>
      <c r="W1225" s="4" t="str" cm="1">
        <f t="array" ref="W1225">IFERROR(_xlfn.IFS(OR(F1225="",LEFT(Methode_Keuze,4)="Geen"),"",AND(U1225&lt;&gt;"",F1225&lt;&gt;"Arbeidskosten"),ROUND(U1225*VLOOKUP(F1225,Tb_ProjectKosten[],MATCH(Tb_ProjectKosten[[#Headers],[Forfat_Percentage]],Tb_ProjectKosten[#Headers],0),0),2),AND(F1225="Arbeidskosten",G1225&lt;&gt;""),IFERROR(ROUND(U1225*VLOOKUP(G1225,Tb_KostenTypen[],3,0)*VLOOKUP(F1225,Tb_ProjectKosten[],MATCH(Tb_ProjectKosten[[#Headers],[Forfat_Percentage]],Tb_ProjectKosten[#Headers],0),0),2),""),U1225 &lt;=0,0),"")</f>
        <v/>
      </c>
      <c r="X1225" s="4" t="str" cm="1">
        <f t="array" ref="X1225">IFERROR(_xlfn.IFS(OR(F1225="",LEFT(Methode_Keuze,4)="Geen"),"",AND(V1225&lt;&gt;"",F1225&lt;&gt;"Arbeidskosten"),ROUND(V1225*VLOOKUP(F1225,Tb_ProjectKosten[],MATCH(Tb_ProjectKosten[[#Headers],[Forfat_Percentage]],Tb_ProjectKosten[#Headers],0),0),2),AND(F1225="Arbeidskosten",G1225&lt;&gt;""),IFERROR(ROUND(V1225*VLOOKUP(G1225,Tb_KostenTypen[],3,0)*VLOOKUP(F1225,Tb_ProjectKosten[],MATCH(Tb_ProjectKosten[[#Headers],[Forfat_Percentage]],Tb_ProjectKosten[#Headers],0),0),2),""),V1225 &lt;=0,0),"")</f>
        <v/>
      </c>
      <c r="Y1225" s="262"/>
      <c r="Z1225" s="49"/>
      <c r="AA1225" s="37" t="str" cm="1">
        <f t="array" ref="AA1225">IFERROR(IF(INDEX(SubsidieTabel!$Q$1:$T$9,MATCH($F1225,SubsidieTabel!$Q$1:$Q$9,0),IFERROR(MATCH(Methode_Keuze,SubsidieTabel!$Q$1:$T$1,0),2))&lt;&gt;1=TRUE,"ja",""),"")</f>
        <v/>
      </c>
    </row>
    <row r="1226" spans="1:27" ht="15" customHeight="1" x14ac:dyDescent="0.25">
      <c r="A1226" s="87"/>
      <c r="B1226" s="219" t="str">
        <f>IF(A1226&lt;&gt;"",_xlfn.MAXIFS($B$1:B1225,$A$1:A1225,A1226)+1,"")</f>
        <v/>
      </c>
      <c r="C1226" s="50"/>
      <c r="D1226" s="50"/>
      <c r="E1226" s="50"/>
      <c r="F1226" s="50"/>
      <c r="G1226" s="283"/>
      <c r="H1226" s="296"/>
      <c r="I1226" s="295"/>
      <c r="J1226" s="295"/>
      <c r="K1226" s="202"/>
      <c r="L1226" s="202"/>
      <c r="M1226" s="91" t="str">
        <f>IFERROR(VLOOKUP(H1226,Lijsten!$H$1:$I$100,2,0),"")</f>
        <v/>
      </c>
      <c r="N1226" s="91" t="str" cm="1">
        <f t="array" ref="N1226">IFERROR(_xlfn.IFS(AND(LEFT(F1226,6)="Arbeid",RIGHT(F1226,3)&lt;&gt;"IKS"),IFERROR(VLOOKUP($G1226,Tb_KostenTypen[],2,0),"tarief"),RIGHT(F1226,3)="IKS","Uurtarief",LEFT(F1226,6)="Arbeid","Uurtarief",AND(LEFT(F1226,8)="Bijdrage",RIGHT(F1226,15)="(vrijwilligers)"),"Vast tarief"),"")</f>
        <v/>
      </c>
      <c r="O1226" s="92"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tarief",IF(LEFT(F1226,8)="Bijdrage",VLOOKUP($F1226,Tb_KostenTypen[],MATCH(Methode_Keuze,Tb_KostenTypen[#Headers],0),0),VLOOKUP($G1226,Lijsten!L:O,4,0))),""),"")</f>
        <v/>
      </c>
      <c r="P1226" s="92"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tarief",IF(LEFT(F1226,8)="Bijdrage",VLOOKUP($F1226,Tb_KostenTypen[],MATCH(Methode_Keuze,Tb_KostenTypen[#Headers],0),0),VLOOKUP($G1226,Lijsten!L:O,4,0))),""),"")</f>
        <v/>
      </c>
      <c r="Q1226" s="50"/>
      <c r="R1226" s="50"/>
      <c r="S1226" s="83"/>
      <c r="T1226" s="51"/>
      <c r="U1226" s="4" t="str" cm="1">
        <f t="array" ref="U1226">IF(AA1226&lt;&gt;"ja",_xlfn.IFNA(_xlfn.IFS(AND(O1226&lt;&gt;"",F1226&lt;&gt;"",RIGHT($N1226,6)="tarief"),O1226*Q1226,S1226&gt;0,IF(F1226&lt;&gt;"",S1226,"")),""),"")</f>
        <v/>
      </c>
      <c r="V1226" s="4" t="str" cm="1">
        <f t="array" ref="V1226">IF(AA1226&lt;&gt;"ja",_xlfn.IFNA(_xlfn.IFS(AND(P1226&lt;&gt;"",R1226&lt;&gt;"",RIGHT($N1226,6)="tarief"),P1226*R1226,T1226&gt;0,T1226),""),"")</f>
        <v/>
      </c>
      <c r="W1226" s="4" t="str" cm="1">
        <f t="array" ref="W1226">IFERROR(_xlfn.IFS(OR(F1226="",LEFT(Methode_Keuze,4)="Geen"),"",AND(U1226&lt;&gt;"",F1226&lt;&gt;"Arbeidskosten"),ROUND(U1226*VLOOKUP(F1226,Tb_ProjectKosten[],MATCH(Tb_ProjectKosten[[#Headers],[Forfat_Percentage]],Tb_ProjectKosten[#Headers],0),0),2),AND(F1226="Arbeidskosten",G1226&lt;&gt;""),IFERROR(ROUND(U1226*VLOOKUP(G1226,Tb_KostenTypen[],3,0)*VLOOKUP(F1226,Tb_ProjectKosten[],MATCH(Tb_ProjectKosten[[#Headers],[Forfat_Percentage]],Tb_ProjectKosten[#Headers],0),0),2),""),U1226 &lt;=0,0),"")</f>
        <v/>
      </c>
      <c r="X1226" s="4" t="str" cm="1">
        <f t="array" ref="X1226">IFERROR(_xlfn.IFS(OR(F1226="",LEFT(Methode_Keuze,4)="Geen"),"",AND(V1226&lt;&gt;"",F1226&lt;&gt;"Arbeidskosten"),ROUND(V1226*VLOOKUP(F1226,Tb_ProjectKosten[],MATCH(Tb_ProjectKosten[[#Headers],[Forfat_Percentage]],Tb_ProjectKosten[#Headers],0),0),2),AND(F1226="Arbeidskosten",G1226&lt;&gt;""),IFERROR(ROUND(V1226*VLOOKUP(G1226,Tb_KostenTypen[],3,0)*VLOOKUP(F1226,Tb_ProjectKosten[],MATCH(Tb_ProjectKosten[[#Headers],[Forfat_Percentage]],Tb_ProjectKosten[#Headers],0),0),2),""),V1226 &lt;=0,0),"")</f>
        <v/>
      </c>
      <c r="Y1226" s="262"/>
      <c r="Z1226" s="49"/>
      <c r="AA1226" s="37" t="str" cm="1">
        <f t="array" ref="AA1226">IFERROR(IF(INDEX(SubsidieTabel!$Q$1:$T$9,MATCH($F1226,SubsidieTabel!$Q$1:$Q$9,0),IFERROR(MATCH(Methode_Keuze,SubsidieTabel!$Q$1:$T$1,0),2))&lt;&gt;1=TRUE,"ja",""),"")</f>
        <v/>
      </c>
    </row>
    <row r="1227" spans="1:27" ht="15" customHeight="1" x14ac:dyDescent="0.25">
      <c r="A1227" s="87"/>
      <c r="B1227" s="219" t="str">
        <f>IF(A1227&lt;&gt;"",_xlfn.MAXIFS($B$1:B1226,$A$1:A1226,A1227)+1,"")</f>
        <v/>
      </c>
      <c r="C1227" s="50"/>
      <c r="D1227" s="50"/>
      <c r="E1227" s="50"/>
      <c r="F1227" s="50"/>
      <c r="G1227" s="283"/>
      <c r="H1227" s="296"/>
      <c r="I1227" s="295"/>
      <c r="J1227" s="295"/>
      <c r="K1227" s="202"/>
      <c r="L1227" s="202"/>
      <c r="M1227" s="91" t="str">
        <f>IFERROR(VLOOKUP(H1227,Lijsten!$H$1:$I$100,2,0),"")</f>
        <v/>
      </c>
      <c r="N1227" s="91" t="str" cm="1">
        <f t="array" ref="N1227">IFERROR(_xlfn.IFS(AND(LEFT(F1227,6)="Arbeid",RIGHT(F1227,3)&lt;&gt;"IKS"),IFERROR(VLOOKUP($G1227,Tb_KostenTypen[],2,0),"tarief"),RIGHT(F1227,3)="IKS","Uurtarief",LEFT(F1227,6)="Arbeid","Uurtarief",AND(LEFT(F1227,8)="Bijdrage",RIGHT(F1227,15)="(vrijwilligers)"),"Vast tarief"),"")</f>
        <v/>
      </c>
      <c r="O1227" s="92"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tarief",IF(LEFT(F1227,8)="Bijdrage",VLOOKUP($F1227,Tb_KostenTypen[],MATCH(Methode_Keuze,Tb_KostenTypen[#Headers],0),0),VLOOKUP($G1227,Lijsten!L:O,4,0))),""),"")</f>
        <v/>
      </c>
      <c r="P1227" s="92"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tarief",IF(LEFT(F1227,8)="Bijdrage",VLOOKUP($F1227,Tb_KostenTypen[],MATCH(Methode_Keuze,Tb_KostenTypen[#Headers],0),0),VLOOKUP($G1227,Lijsten!L:O,4,0))),""),"")</f>
        <v/>
      </c>
      <c r="Q1227" s="50"/>
      <c r="R1227" s="50"/>
      <c r="S1227" s="83"/>
      <c r="T1227" s="51"/>
      <c r="U1227" s="4" t="str" cm="1">
        <f t="array" ref="U1227">IF(AA1227&lt;&gt;"ja",_xlfn.IFNA(_xlfn.IFS(AND(O1227&lt;&gt;"",F1227&lt;&gt;"",RIGHT($N1227,6)="tarief"),O1227*Q1227,S1227&gt;0,IF(F1227&lt;&gt;"",S1227,"")),""),"")</f>
        <v/>
      </c>
      <c r="V1227" s="4" t="str" cm="1">
        <f t="array" ref="V1227">IF(AA1227&lt;&gt;"ja",_xlfn.IFNA(_xlfn.IFS(AND(P1227&lt;&gt;"",R1227&lt;&gt;"",RIGHT($N1227,6)="tarief"),P1227*R1227,T1227&gt;0,T1227),""),"")</f>
        <v/>
      </c>
      <c r="W1227" s="4" t="str" cm="1">
        <f t="array" ref="W1227">IFERROR(_xlfn.IFS(OR(F1227="",LEFT(Methode_Keuze,4)="Geen"),"",AND(U1227&lt;&gt;"",F1227&lt;&gt;"Arbeidskosten"),ROUND(U1227*VLOOKUP(F1227,Tb_ProjectKosten[],MATCH(Tb_ProjectKosten[[#Headers],[Forfat_Percentage]],Tb_ProjectKosten[#Headers],0),0),2),AND(F1227="Arbeidskosten",G1227&lt;&gt;""),IFERROR(ROUND(U1227*VLOOKUP(G1227,Tb_KostenTypen[],3,0)*VLOOKUP(F1227,Tb_ProjectKosten[],MATCH(Tb_ProjectKosten[[#Headers],[Forfat_Percentage]],Tb_ProjectKosten[#Headers],0),0),2),""),U1227 &lt;=0,0),"")</f>
        <v/>
      </c>
      <c r="X1227" s="4" t="str" cm="1">
        <f t="array" ref="X1227">IFERROR(_xlfn.IFS(OR(F1227="",LEFT(Methode_Keuze,4)="Geen"),"",AND(V1227&lt;&gt;"",F1227&lt;&gt;"Arbeidskosten"),ROUND(V1227*VLOOKUP(F1227,Tb_ProjectKosten[],MATCH(Tb_ProjectKosten[[#Headers],[Forfat_Percentage]],Tb_ProjectKosten[#Headers],0),0),2),AND(F1227="Arbeidskosten",G1227&lt;&gt;""),IFERROR(ROUND(V1227*VLOOKUP(G1227,Tb_KostenTypen[],3,0)*VLOOKUP(F1227,Tb_ProjectKosten[],MATCH(Tb_ProjectKosten[[#Headers],[Forfat_Percentage]],Tb_ProjectKosten[#Headers],0),0),2),""),V1227 &lt;=0,0),"")</f>
        <v/>
      </c>
      <c r="Y1227" s="262"/>
      <c r="Z1227" s="49"/>
      <c r="AA1227" s="37" t="str" cm="1">
        <f t="array" ref="AA1227">IFERROR(IF(INDEX(SubsidieTabel!$Q$1:$T$9,MATCH($F1227,SubsidieTabel!$Q$1:$Q$9,0),IFERROR(MATCH(Methode_Keuze,SubsidieTabel!$Q$1:$T$1,0),2))&lt;&gt;1=TRUE,"ja",""),"")</f>
        <v/>
      </c>
    </row>
    <row r="1228" spans="1:27" ht="15" customHeight="1" x14ac:dyDescent="0.25">
      <c r="A1228" s="87"/>
      <c r="B1228" s="219" t="str">
        <f>IF(A1228&lt;&gt;"",_xlfn.MAXIFS($B$1:B1227,$A$1:A1227,A1228)+1,"")</f>
        <v/>
      </c>
      <c r="C1228" s="50"/>
      <c r="D1228" s="50"/>
      <c r="E1228" s="50"/>
      <c r="F1228" s="50"/>
      <c r="G1228" s="283"/>
      <c r="H1228" s="296"/>
      <c r="I1228" s="295"/>
      <c r="J1228" s="295"/>
      <c r="K1228" s="202"/>
      <c r="L1228" s="202"/>
      <c r="M1228" s="91" t="str">
        <f>IFERROR(VLOOKUP(H1228,Lijsten!$H$1:$I$100,2,0),"")</f>
        <v/>
      </c>
      <c r="N1228" s="91" t="str" cm="1">
        <f t="array" ref="N1228">IFERROR(_xlfn.IFS(AND(LEFT(F1228,6)="Arbeid",RIGHT(F1228,3)&lt;&gt;"IKS"),IFERROR(VLOOKUP($G1228,Tb_KostenTypen[],2,0),"tarief"),RIGHT(F1228,3)="IKS","Uurtarief",LEFT(F1228,6)="Arbeid","Uurtarief",AND(LEFT(F1228,8)="Bijdrage",RIGHT(F1228,15)="(vrijwilligers)"),"Vast tarief"),"")</f>
        <v/>
      </c>
      <c r="O1228" s="92"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tarief",IF(LEFT(F1228,8)="Bijdrage",VLOOKUP($F1228,Tb_KostenTypen[],MATCH(Methode_Keuze,Tb_KostenTypen[#Headers],0),0),VLOOKUP($G1228,Lijsten!L:O,4,0))),""),"")</f>
        <v/>
      </c>
      <c r="P1228" s="92"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tarief",IF(LEFT(F1228,8)="Bijdrage",VLOOKUP($F1228,Tb_KostenTypen[],MATCH(Methode_Keuze,Tb_KostenTypen[#Headers],0),0),VLOOKUP($G1228,Lijsten!L:O,4,0))),""),"")</f>
        <v/>
      </c>
      <c r="Q1228" s="50"/>
      <c r="R1228" s="50"/>
      <c r="S1228" s="83"/>
      <c r="T1228" s="51"/>
      <c r="U1228" s="4" t="str" cm="1">
        <f t="array" ref="U1228">IF(AA1228&lt;&gt;"ja",_xlfn.IFNA(_xlfn.IFS(AND(O1228&lt;&gt;"",F1228&lt;&gt;"",RIGHT($N1228,6)="tarief"),O1228*Q1228,S1228&gt;0,IF(F1228&lt;&gt;"",S1228,"")),""),"")</f>
        <v/>
      </c>
      <c r="V1228" s="4" t="str" cm="1">
        <f t="array" ref="V1228">IF(AA1228&lt;&gt;"ja",_xlfn.IFNA(_xlfn.IFS(AND(P1228&lt;&gt;"",R1228&lt;&gt;"",RIGHT($N1228,6)="tarief"),P1228*R1228,T1228&gt;0,T1228),""),"")</f>
        <v/>
      </c>
      <c r="W1228" s="4" t="str" cm="1">
        <f t="array" ref="W1228">IFERROR(_xlfn.IFS(OR(F1228="",LEFT(Methode_Keuze,4)="Geen"),"",AND(U1228&lt;&gt;"",F1228&lt;&gt;"Arbeidskosten"),ROUND(U1228*VLOOKUP(F1228,Tb_ProjectKosten[],MATCH(Tb_ProjectKosten[[#Headers],[Forfat_Percentage]],Tb_ProjectKosten[#Headers],0),0),2),AND(F1228="Arbeidskosten",G1228&lt;&gt;""),IFERROR(ROUND(U1228*VLOOKUP(G1228,Tb_KostenTypen[],3,0)*VLOOKUP(F1228,Tb_ProjectKosten[],MATCH(Tb_ProjectKosten[[#Headers],[Forfat_Percentage]],Tb_ProjectKosten[#Headers],0),0),2),""),U1228 &lt;=0,0),"")</f>
        <v/>
      </c>
      <c r="X1228" s="4" t="str" cm="1">
        <f t="array" ref="X1228">IFERROR(_xlfn.IFS(OR(F1228="",LEFT(Methode_Keuze,4)="Geen"),"",AND(V1228&lt;&gt;"",F1228&lt;&gt;"Arbeidskosten"),ROUND(V1228*VLOOKUP(F1228,Tb_ProjectKosten[],MATCH(Tb_ProjectKosten[[#Headers],[Forfat_Percentage]],Tb_ProjectKosten[#Headers],0),0),2),AND(F1228="Arbeidskosten",G1228&lt;&gt;""),IFERROR(ROUND(V1228*VLOOKUP(G1228,Tb_KostenTypen[],3,0)*VLOOKUP(F1228,Tb_ProjectKosten[],MATCH(Tb_ProjectKosten[[#Headers],[Forfat_Percentage]],Tb_ProjectKosten[#Headers],0),0),2),""),V1228 &lt;=0,0),"")</f>
        <v/>
      </c>
      <c r="Y1228" s="262"/>
      <c r="Z1228" s="49"/>
      <c r="AA1228" s="37" t="str" cm="1">
        <f t="array" ref="AA1228">IFERROR(IF(INDEX(SubsidieTabel!$Q$1:$T$9,MATCH($F1228,SubsidieTabel!$Q$1:$Q$9,0),IFERROR(MATCH(Methode_Keuze,SubsidieTabel!$Q$1:$T$1,0),2))&lt;&gt;1=TRUE,"ja",""),"")</f>
        <v/>
      </c>
    </row>
    <row r="1229" spans="1:27" ht="15" customHeight="1" x14ac:dyDescent="0.25">
      <c r="A1229" s="87"/>
      <c r="B1229" s="219" t="str">
        <f>IF(A1229&lt;&gt;"",_xlfn.MAXIFS($B$1:B1228,$A$1:A1228,A1229)+1,"")</f>
        <v/>
      </c>
      <c r="C1229" s="50"/>
      <c r="D1229" s="50"/>
      <c r="E1229" s="50"/>
      <c r="F1229" s="50"/>
      <c r="G1229" s="283"/>
      <c r="H1229" s="296"/>
      <c r="I1229" s="295"/>
      <c r="J1229" s="295"/>
      <c r="K1229" s="202"/>
      <c r="L1229" s="202"/>
      <c r="M1229" s="91" t="str">
        <f>IFERROR(VLOOKUP(H1229,Lijsten!$H$1:$I$100,2,0),"")</f>
        <v/>
      </c>
      <c r="N1229" s="91" t="str" cm="1">
        <f t="array" ref="N1229">IFERROR(_xlfn.IFS(AND(LEFT(F1229,6)="Arbeid",RIGHT(F1229,3)&lt;&gt;"IKS"),IFERROR(VLOOKUP($G1229,Tb_KostenTypen[],2,0),"tarief"),RIGHT(F1229,3)="IKS","Uurtarief",LEFT(F1229,6)="Arbeid","Uurtarief",AND(LEFT(F1229,8)="Bijdrage",RIGHT(F1229,15)="(vrijwilligers)"),"Vast tarief"),"")</f>
        <v/>
      </c>
      <c r="O1229" s="92"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tarief",IF(LEFT(F1229,8)="Bijdrage",VLOOKUP($F1229,Tb_KostenTypen[],MATCH(Methode_Keuze,Tb_KostenTypen[#Headers],0),0),VLOOKUP($G1229,Lijsten!L:O,4,0))),""),"")</f>
        <v/>
      </c>
      <c r="P1229" s="92"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tarief",IF(LEFT(F1229,8)="Bijdrage",VLOOKUP($F1229,Tb_KostenTypen[],MATCH(Methode_Keuze,Tb_KostenTypen[#Headers],0),0),VLOOKUP($G1229,Lijsten!L:O,4,0))),""),"")</f>
        <v/>
      </c>
      <c r="Q1229" s="50"/>
      <c r="R1229" s="50"/>
      <c r="S1229" s="83"/>
      <c r="T1229" s="51"/>
      <c r="U1229" s="4" t="str" cm="1">
        <f t="array" ref="U1229">IF(AA1229&lt;&gt;"ja",_xlfn.IFNA(_xlfn.IFS(AND(O1229&lt;&gt;"",F1229&lt;&gt;"",RIGHT($N1229,6)="tarief"),O1229*Q1229,S1229&gt;0,IF(F1229&lt;&gt;"",S1229,"")),""),"")</f>
        <v/>
      </c>
      <c r="V1229" s="4" t="str" cm="1">
        <f t="array" ref="V1229">IF(AA1229&lt;&gt;"ja",_xlfn.IFNA(_xlfn.IFS(AND(P1229&lt;&gt;"",R1229&lt;&gt;"",RIGHT($N1229,6)="tarief"),P1229*R1229,T1229&gt;0,T1229),""),"")</f>
        <v/>
      </c>
      <c r="W1229" s="4" t="str" cm="1">
        <f t="array" ref="W1229">IFERROR(_xlfn.IFS(OR(F1229="",LEFT(Methode_Keuze,4)="Geen"),"",AND(U1229&lt;&gt;"",F1229&lt;&gt;"Arbeidskosten"),ROUND(U1229*VLOOKUP(F1229,Tb_ProjectKosten[],MATCH(Tb_ProjectKosten[[#Headers],[Forfat_Percentage]],Tb_ProjectKosten[#Headers],0),0),2),AND(F1229="Arbeidskosten",G1229&lt;&gt;""),IFERROR(ROUND(U1229*VLOOKUP(G1229,Tb_KostenTypen[],3,0)*VLOOKUP(F1229,Tb_ProjectKosten[],MATCH(Tb_ProjectKosten[[#Headers],[Forfat_Percentage]],Tb_ProjectKosten[#Headers],0),0),2),""),U1229 &lt;=0,0),"")</f>
        <v/>
      </c>
      <c r="X1229" s="4" t="str" cm="1">
        <f t="array" ref="X1229">IFERROR(_xlfn.IFS(OR(F1229="",LEFT(Methode_Keuze,4)="Geen"),"",AND(V1229&lt;&gt;"",F1229&lt;&gt;"Arbeidskosten"),ROUND(V1229*VLOOKUP(F1229,Tb_ProjectKosten[],MATCH(Tb_ProjectKosten[[#Headers],[Forfat_Percentage]],Tb_ProjectKosten[#Headers],0),0),2),AND(F1229="Arbeidskosten",G1229&lt;&gt;""),IFERROR(ROUND(V1229*VLOOKUP(G1229,Tb_KostenTypen[],3,0)*VLOOKUP(F1229,Tb_ProjectKosten[],MATCH(Tb_ProjectKosten[[#Headers],[Forfat_Percentage]],Tb_ProjectKosten[#Headers],0),0),2),""),V1229 &lt;=0,0),"")</f>
        <v/>
      </c>
      <c r="Y1229" s="262"/>
      <c r="Z1229" s="49"/>
      <c r="AA1229" s="37" t="str" cm="1">
        <f t="array" ref="AA1229">IFERROR(IF(INDEX(SubsidieTabel!$Q$1:$T$9,MATCH($F1229,SubsidieTabel!$Q$1:$Q$9,0),IFERROR(MATCH(Methode_Keuze,SubsidieTabel!$Q$1:$T$1,0),2))&lt;&gt;1=TRUE,"ja",""),"")</f>
        <v/>
      </c>
    </row>
    <row r="1230" spans="1:27" ht="15" customHeight="1" x14ac:dyDescent="0.25">
      <c r="A1230" s="87"/>
      <c r="B1230" s="219" t="str">
        <f>IF(A1230&lt;&gt;"",_xlfn.MAXIFS($B$1:B1229,$A$1:A1229,A1230)+1,"")</f>
        <v/>
      </c>
      <c r="C1230" s="50"/>
      <c r="D1230" s="50"/>
      <c r="E1230" s="50"/>
      <c r="F1230" s="50"/>
      <c r="G1230" s="283"/>
      <c r="H1230" s="296"/>
      <c r="I1230" s="295"/>
      <c r="J1230" s="295"/>
      <c r="K1230" s="202"/>
      <c r="L1230" s="202"/>
      <c r="M1230" s="91" t="str">
        <f>IFERROR(VLOOKUP(H1230,Lijsten!$H$1:$I$100,2,0),"")</f>
        <v/>
      </c>
      <c r="N1230" s="91" t="str" cm="1">
        <f t="array" ref="N1230">IFERROR(_xlfn.IFS(AND(LEFT(F1230,6)="Arbeid",RIGHT(F1230,3)&lt;&gt;"IKS"),IFERROR(VLOOKUP($G1230,Tb_KostenTypen[],2,0),"tarief"),RIGHT(F1230,3)="IKS","Uurtarief",LEFT(F1230,6)="Arbeid","Uurtarief",AND(LEFT(F1230,8)="Bijdrage",RIGHT(F1230,15)="(vrijwilligers)"),"Vast tarief"),"")</f>
        <v/>
      </c>
      <c r="O1230" s="92"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tarief",IF(LEFT(F1230,8)="Bijdrage",VLOOKUP($F1230,Tb_KostenTypen[],MATCH(Methode_Keuze,Tb_KostenTypen[#Headers],0),0),VLOOKUP($G1230,Lijsten!L:O,4,0))),""),"")</f>
        <v/>
      </c>
      <c r="P1230" s="92"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tarief",IF(LEFT(F1230,8)="Bijdrage",VLOOKUP($F1230,Tb_KostenTypen[],MATCH(Methode_Keuze,Tb_KostenTypen[#Headers],0),0),VLOOKUP($G1230,Lijsten!L:O,4,0))),""),"")</f>
        <v/>
      </c>
      <c r="Q1230" s="50"/>
      <c r="R1230" s="50"/>
      <c r="S1230" s="83"/>
      <c r="T1230" s="51"/>
      <c r="U1230" s="4" t="str" cm="1">
        <f t="array" ref="U1230">IF(AA1230&lt;&gt;"ja",_xlfn.IFNA(_xlfn.IFS(AND(O1230&lt;&gt;"",F1230&lt;&gt;"",RIGHT($N1230,6)="tarief"),O1230*Q1230,S1230&gt;0,IF(F1230&lt;&gt;"",S1230,"")),""),"")</f>
        <v/>
      </c>
      <c r="V1230" s="4" t="str" cm="1">
        <f t="array" ref="V1230">IF(AA1230&lt;&gt;"ja",_xlfn.IFNA(_xlfn.IFS(AND(P1230&lt;&gt;"",R1230&lt;&gt;"",RIGHT($N1230,6)="tarief"),P1230*R1230,T1230&gt;0,T1230),""),"")</f>
        <v/>
      </c>
      <c r="W1230" s="4" t="str" cm="1">
        <f t="array" ref="W1230">IFERROR(_xlfn.IFS(OR(F1230="",LEFT(Methode_Keuze,4)="Geen"),"",AND(U1230&lt;&gt;"",F1230&lt;&gt;"Arbeidskosten"),ROUND(U1230*VLOOKUP(F1230,Tb_ProjectKosten[],MATCH(Tb_ProjectKosten[[#Headers],[Forfat_Percentage]],Tb_ProjectKosten[#Headers],0),0),2),AND(F1230="Arbeidskosten",G1230&lt;&gt;""),IFERROR(ROUND(U1230*VLOOKUP(G1230,Tb_KostenTypen[],3,0)*VLOOKUP(F1230,Tb_ProjectKosten[],MATCH(Tb_ProjectKosten[[#Headers],[Forfat_Percentage]],Tb_ProjectKosten[#Headers],0),0),2),""),U1230 &lt;=0,0),"")</f>
        <v/>
      </c>
      <c r="X1230" s="4" t="str" cm="1">
        <f t="array" ref="X1230">IFERROR(_xlfn.IFS(OR(F1230="",LEFT(Methode_Keuze,4)="Geen"),"",AND(V1230&lt;&gt;"",F1230&lt;&gt;"Arbeidskosten"),ROUND(V1230*VLOOKUP(F1230,Tb_ProjectKosten[],MATCH(Tb_ProjectKosten[[#Headers],[Forfat_Percentage]],Tb_ProjectKosten[#Headers],0),0),2),AND(F1230="Arbeidskosten",G1230&lt;&gt;""),IFERROR(ROUND(V1230*VLOOKUP(G1230,Tb_KostenTypen[],3,0)*VLOOKUP(F1230,Tb_ProjectKosten[],MATCH(Tb_ProjectKosten[[#Headers],[Forfat_Percentage]],Tb_ProjectKosten[#Headers],0),0),2),""),V1230 &lt;=0,0),"")</f>
        <v/>
      </c>
      <c r="Y1230" s="262"/>
      <c r="Z1230" s="49"/>
      <c r="AA1230" s="37" t="str" cm="1">
        <f t="array" ref="AA1230">IFERROR(IF(INDEX(SubsidieTabel!$Q$1:$T$9,MATCH($F1230,SubsidieTabel!$Q$1:$Q$9,0),IFERROR(MATCH(Methode_Keuze,SubsidieTabel!$Q$1:$T$1,0),2))&lt;&gt;1=TRUE,"ja",""),"")</f>
        <v/>
      </c>
    </row>
    <row r="1231" spans="1:27" ht="15" customHeight="1" x14ac:dyDescent="0.25">
      <c r="A1231" s="87"/>
      <c r="B1231" s="219" t="str">
        <f>IF(A1231&lt;&gt;"",_xlfn.MAXIFS($B$1:B1230,$A$1:A1230,A1231)+1,"")</f>
        <v/>
      </c>
      <c r="C1231" s="50"/>
      <c r="D1231" s="50"/>
      <c r="E1231" s="50"/>
      <c r="F1231" s="50"/>
      <c r="G1231" s="283"/>
      <c r="H1231" s="296"/>
      <c r="I1231" s="295"/>
      <c r="J1231" s="295"/>
      <c r="K1231" s="202"/>
      <c r="L1231" s="202"/>
      <c r="M1231" s="91" t="str">
        <f>IFERROR(VLOOKUP(H1231,Lijsten!$H$1:$I$100,2,0),"")</f>
        <v/>
      </c>
      <c r="N1231" s="91" t="str" cm="1">
        <f t="array" ref="N1231">IFERROR(_xlfn.IFS(AND(LEFT(F1231,6)="Arbeid",RIGHT(F1231,3)&lt;&gt;"IKS"),IFERROR(VLOOKUP($G1231,Tb_KostenTypen[],2,0),"tarief"),RIGHT(F1231,3)="IKS","Uurtarief",LEFT(F1231,6)="Arbeid","Uurtarief",AND(LEFT(F1231,8)="Bijdrage",RIGHT(F1231,15)="(vrijwilligers)"),"Vast tarief"),"")</f>
        <v/>
      </c>
      <c r="O1231" s="92"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tarief",IF(LEFT(F1231,8)="Bijdrage",VLOOKUP($F1231,Tb_KostenTypen[],MATCH(Methode_Keuze,Tb_KostenTypen[#Headers],0),0),VLOOKUP($G1231,Lijsten!L:O,4,0))),""),"")</f>
        <v/>
      </c>
      <c r="P1231" s="92"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tarief",IF(LEFT(F1231,8)="Bijdrage",VLOOKUP($F1231,Tb_KostenTypen[],MATCH(Methode_Keuze,Tb_KostenTypen[#Headers],0),0),VLOOKUP($G1231,Lijsten!L:O,4,0))),""),"")</f>
        <v/>
      </c>
      <c r="Q1231" s="50"/>
      <c r="R1231" s="50"/>
      <c r="S1231" s="83"/>
      <c r="T1231" s="51"/>
      <c r="U1231" s="4" t="str" cm="1">
        <f t="array" ref="U1231">IF(AA1231&lt;&gt;"ja",_xlfn.IFNA(_xlfn.IFS(AND(O1231&lt;&gt;"",F1231&lt;&gt;"",RIGHT($N1231,6)="tarief"),O1231*Q1231,S1231&gt;0,IF(F1231&lt;&gt;"",S1231,"")),""),"")</f>
        <v/>
      </c>
      <c r="V1231" s="4" t="str" cm="1">
        <f t="array" ref="V1231">IF(AA1231&lt;&gt;"ja",_xlfn.IFNA(_xlfn.IFS(AND(P1231&lt;&gt;"",R1231&lt;&gt;"",RIGHT($N1231,6)="tarief"),P1231*R1231,T1231&gt;0,T1231),""),"")</f>
        <v/>
      </c>
      <c r="W1231" s="4" t="str" cm="1">
        <f t="array" ref="W1231">IFERROR(_xlfn.IFS(OR(F1231="",LEFT(Methode_Keuze,4)="Geen"),"",AND(U1231&lt;&gt;"",F1231&lt;&gt;"Arbeidskosten"),ROUND(U1231*VLOOKUP(F1231,Tb_ProjectKosten[],MATCH(Tb_ProjectKosten[[#Headers],[Forfat_Percentage]],Tb_ProjectKosten[#Headers],0),0),2),AND(F1231="Arbeidskosten",G1231&lt;&gt;""),IFERROR(ROUND(U1231*VLOOKUP(G1231,Tb_KostenTypen[],3,0)*VLOOKUP(F1231,Tb_ProjectKosten[],MATCH(Tb_ProjectKosten[[#Headers],[Forfat_Percentage]],Tb_ProjectKosten[#Headers],0),0),2),""),U1231 &lt;=0,0),"")</f>
        <v/>
      </c>
      <c r="X1231" s="4" t="str" cm="1">
        <f t="array" ref="X1231">IFERROR(_xlfn.IFS(OR(F1231="",LEFT(Methode_Keuze,4)="Geen"),"",AND(V1231&lt;&gt;"",F1231&lt;&gt;"Arbeidskosten"),ROUND(V1231*VLOOKUP(F1231,Tb_ProjectKosten[],MATCH(Tb_ProjectKosten[[#Headers],[Forfat_Percentage]],Tb_ProjectKosten[#Headers],0),0),2),AND(F1231="Arbeidskosten",G1231&lt;&gt;""),IFERROR(ROUND(V1231*VLOOKUP(G1231,Tb_KostenTypen[],3,0)*VLOOKUP(F1231,Tb_ProjectKosten[],MATCH(Tb_ProjectKosten[[#Headers],[Forfat_Percentage]],Tb_ProjectKosten[#Headers],0),0),2),""),V1231 &lt;=0,0),"")</f>
        <v/>
      </c>
      <c r="Y1231" s="262"/>
      <c r="Z1231" s="49"/>
      <c r="AA1231" s="37" t="str" cm="1">
        <f t="array" ref="AA1231">IFERROR(IF(INDEX(SubsidieTabel!$Q$1:$T$9,MATCH($F1231,SubsidieTabel!$Q$1:$Q$9,0),IFERROR(MATCH(Methode_Keuze,SubsidieTabel!$Q$1:$T$1,0),2))&lt;&gt;1=TRUE,"ja",""),"")</f>
        <v/>
      </c>
    </row>
    <row r="1232" spans="1:27" ht="15" customHeight="1" x14ac:dyDescent="0.25">
      <c r="A1232" s="87"/>
      <c r="B1232" s="219" t="str">
        <f>IF(A1232&lt;&gt;"",_xlfn.MAXIFS($B$1:B1231,$A$1:A1231,A1232)+1,"")</f>
        <v/>
      </c>
      <c r="C1232" s="50"/>
      <c r="D1232" s="50"/>
      <c r="E1232" s="50"/>
      <c r="F1232" s="50"/>
      <c r="G1232" s="283"/>
      <c r="H1232" s="296"/>
      <c r="I1232" s="295"/>
      <c r="J1232" s="295"/>
      <c r="K1232" s="202"/>
      <c r="L1232" s="202"/>
      <c r="M1232" s="91" t="str">
        <f>IFERROR(VLOOKUP(H1232,Lijsten!$H$1:$I$100,2,0),"")</f>
        <v/>
      </c>
      <c r="N1232" s="91" t="str" cm="1">
        <f t="array" ref="N1232">IFERROR(_xlfn.IFS(AND(LEFT(F1232,6)="Arbeid",RIGHT(F1232,3)&lt;&gt;"IKS"),IFERROR(VLOOKUP($G1232,Tb_KostenTypen[],2,0),"tarief"),RIGHT(F1232,3)="IKS","Uurtarief",LEFT(F1232,6)="Arbeid","Uurtarief",AND(LEFT(F1232,8)="Bijdrage",RIGHT(F1232,15)="(vrijwilligers)"),"Vast tarief"),"")</f>
        <v/>
      </c>
      <c r="O1232" s="92"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tarief",IF(LEFT(F1232,8)="Bijdrage",VLOOKUP($F1232,Tb_KostenTypen[],MATCH(Methode_Keuze,Tb_KostenTypen[#Headers],0),0),VLOOKUP($G1232,Lijsten!L:O,4,0))),""),"")</f>
        <v/>
      </c>
      <c r="P1232" s="92"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tarief",IF(LEFT(F1232,8)="Bijdrage",VLOOKUP($F1232,Tb_KostenTypen[],MATCH(Methode_Keuze,Tb_KostenTypen[#Headers],0),0),VLOOKUP($G1232,Lijsten!L:O,4,0))),""),"")</f>
        <v/>
      </c>
      <c r="Q1232" s="50"/>
      <c r="R1232" s="50"/>
      <c r="S1232" s="83"/>
      <c r="T1232" s="51"/>
      <c r="U1232" s="4" t="str" cm="1">
        <f t="array" ref="U1232">IF(AA1232&lt;&gt;"ja",_xlfn.IFNA(_xlfn.IFS(AND(O1232&lt;&gt;"",F1232&lt;&gt;"",RIGHT($N1232,6)="tarief"),O1232*Q1232,S1232&gt;0,IF(F1232&lt;&gt;"",S1232,"")),""),"")</f>
        <v/>
      </c>
      <c r="V1232" s="4" t="str" cm="1">
        <f t="array" ref="V1232">IF(AA1232&lt;&gt;"ja",_xlfn.IFNA(_xlfn.IFS(AND(P1232&lt;&gt;"",R1232&lt;&gt;"",RIGHT($N1232,6)="tarief"),P1232*R1232,T1232&gt;0,T1232),""),"")</f>
        <v/>
      </c>
      <c r="W1232" s="4" t="str" cm="1">
        <f t="array" ref="W1232">IFERROR(_xlfn.IFS(OR(F1232="",LEFT(Methode_Keuze,4)="Geen"),"",AND(U1232&lt;&gt;"",F1232&lt;&gt;"Arbeidskosten"),ROUND(U1232*VLOOKUP(F1232,Tb_ProjectKosten[],MATCH(Tb_ProjectKosten[[#Headers],[Forfat_Percentage]],Tb_ProjectKosten[#Headers],0),0),2),AND(F1232="Arbeidskosten",G1232&lt;&gt;""),IFERROR(ROUND(U1232*VLOOKUP(G1232,Tb_KostenTypen[],3,0)*VLOOKUP(F1232,Tb_ProjectKosten[],MATCH(Tb_ProjectKosten[[#Headers],[Forfat_Percentage]],Tb_ProjectKosten[#Headers],0),0),2),""),U1232 &lt;=0,0),"")</f>
        <v/>
      </c>
      <c r="X1232" s="4" t="str" cm="1">
        <f t="array" ref="X1232">IFERROR(_xlfn.IFS(OR(F1232="",LEFT(Methode_Keuze,4)="Geen"),"",AND(V1232&lt;&gt;"",F1232&lt;&gt;"Arbeidskosten"),ROUND(V1232*VLOOKUP(F1232,Tb_ProjectKosten[],MATCH(Tb_ProjectKosten[[#Headers],[Forfat_Percentage]],Tb_ProjectKosten[#Headers],0),0),2),AND(F1232="Arbeidskosten",G1232&lt;&gt;""),IFERROR(ROUND(V1232*VLOOKUP(G1232,Tb_KostenTypen[],3,0)*VLOOKUP(F1232,Tb_ProjectKosten[],MATCH(Tb_ProjectKosten[[#Headers],[Forfat_Percentage]],Tb_ProjectKosten[#Headers],0),0),2),""),V1232 &lt;=0,0),"")</f>
        <v/>
      </c>
      <c r="Y1232" s="262"/>
      <c r="Z1232" s="49"/>
      <c r="AA1232" s="37" t="str" cm="1">
        <f t="array" ref="AA1232">IFERROR(IF(INDEX(SubsidieTabel!$Q$1:$T$9,MATCH($F1232,SubsidieTabel!$Q$1:$Q$9,0),IFERROR(MATCH(Methode_Keuze,SubsidieTabel!$Q$1:$T$1,0),2))&lt;&gt;1=TRUE,"ja",""),"")</f>
        <v/>
      </c>
    </row>
    <row r="1233" spans="1:27" ht="15" customHeight="1" x14ac:dyDescent="0.25">
      <c r="A1233" s="87"/>
      <c r="B1233" s="219" t="str">
        <f>IF(A1233&lt;&gt;"",_xlfn.MAXIFS($B$1:B1232,$A$1:A1232,A1233)+1,"")</f>
        <v/>
      </c>
      <c r="C1233" s="50"/>
      <c r="D1233" s="50"/>
      <c r="E1233" s="50"/>
      <c r="F1233" s="50"/>
      <c r="G1233" s="283"/>
      <c r="H1233" s="296"/>
      <c r="I1233" s="295"/>
      <c r="J1233" s="295"/>
      <c r="K1233" s="202"/>
      <c r="L1233" s="202"/>
      <c r="M1233" s="91" t="str">
        <f>IFERROR(VLOOKUP(H1233,Lijsten!$H$1:$I$100,2,0),"")</f>
        <v/>
      </c>
      <c r="N1233" s="91" t="str" cm="1">
        <f t="array" ref="N1233">IFERROR(_xlfn.IFS(AND(LEFT(F1233,6)="Arbeid",RIGHT(F1233,3)&lt;&gt;"IKS"),IFERROR(VLOOKUP($G1233,Tb_KostenTypen[],2,0),"tarief"),RIGHT(F1233,3)="IKS","Uurtarief",LEFT(F1233,6)="Arbeid","Uurtarief",AND(LEFT(F1233,8)="Bijdrage",RIGHT(F1233,15)="(vrijwilligers)"),"Vast tarief"),"")</f>
        <v/>
      </c>
      <c r="O1233" s="92"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tarief",IF(LEFT(F1233,8)="Bijdrage",VLOOKUP($F1233,Tb_KostenTypen[],MATCH(Methode_Keuze,Tb_KostenTypen[#Headers],0),0),VLOOKUP($G1233,Lijsten!L:O,4,0))),""),"")</f>
        <v/>
      </c>
      <c r="P1233" s="92"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tarief",IF(LEFT(F1233,8)="Bijdrage",VLOOKUP($F1233,Tb_KostenTypen[],MATCH(Methode_Keuze,Tb_KostenTypen[#Headers],0),0),VLOOKUP($G1233,Lijsten!L:O,4,0))),""),"")</f>
        <v/>
      </c>
      <c r="Q1233" s="50"/>
      <c r="R1233" s="50"/>
      <c r="S1233" s="83"/>
      <c r="T1233" s="51"/>
      <c r="U1233" s="4" t="str" cm="1">
        <f t="array" ref="U1233">IF(AA1233&lt;&gt;"ja",_xlfn.IFNA(_xlfn.IFS(AND(O1233&lt;&gt;"",F1233&lt;&gt;"",RIGHT($N1233,6)="tarief"),O1233*Q1233,S1233&gt;0,IF(F1233&lt;&gt;"",S1233,"")),""),"")</f>
        <v/>
      </c>
      <c r="V1233" s="4" t="str" cm="1">
        <f t="array" ref="V1233">IF(AA1233&lt;&gt;"ja",_xlfn.IFNA(_xlfn.IFS(AND(P1233&lt;&gt;"",R1233&lt;&gt;"",RIGHT($N1233,6)="tarief"),P1233*R1233,T1233&gt;0,T1233),""),"")</f>
        <v/>
      </c>
      <c r="W1233" s="4" t="str" cm="1">
        <f t="array" ref="W1233">IFERROR(_xlfn.IFS(OR(F1233="",LEFT(Methode_Keuze,4)="Geen"),"",AND(U1233&lt;&gt;"",F1233&lt;&gt;"Arbeidskosten"),ROUND(U1233*VLOOKUP(F1233,Tb_ProjectKosten[],MATCH(Tb_ProjectKosten[[#Headers],[Forfat_Percentage]],Tb_ProjectKosten[#Headers],0),0),2),AND(F1233="Arbeidskosten",G1233&lt;&gt;""),IFERROR(ROUND(U1233*VLOOKUP(G1233,Tb_KostenTypen[],3,0)*VLOOKUP(F1233,Tb_ProjectKosten[],MATCH(Tb_ProjectKosten[[#Headers],[Forfat_Percentage]],Tb_ProjectKosten[#Headers],0),0),2),""),U1233 &lt;=0,0),"")</f>
        <v/>
      </c>
      <c r="X1233" s="4" t="str" cm="1">
        <f t="array" ref="X1233">IFERROR(_xlfn.IFS(OR(F1233="",LEFT(Methode_Keuze,4)="Geen"),"",AND(V1233&lt;&gt;"",F1233&lt;&gt;"Arbeidskosten"),ROUND(V1233*VLOOKUP(F1233,Tb_ProjectKosten[],MATCH(Tb_ProjectKosten[[#Headers],[Forfat_Percentage]],Tb_ProjectKosten[#Headers],0),0),2),AND(F1233="Arbeidskosten",G1233&lt;&gt;""),IFERROR(ROUND(V1233*VLOOKUP(G1233,Tb_KostenTypen[],3,0)*VLOOKUP(F1233,Tb_ProjectKosten[],MATCH(Tb_ProjectKosten[[#Headers],[Forfat_Percentage]],Tb_ProjectKosten[#Headers],0),0),2),""),V1233 &lt;=0,0),"")</f>
        <v/>
      </c>
      <c r="Y1233" s="262"/>
      <c r="Z1233" s="49"/>
      <c r="AA1233" s="37" t="str" cm="1">
        <f t="array" ref="AA1233">IFERROR(IF(INDEX(SubsidieTabel!$Q$1:$T$9,MATCH($F1233,SubsidieTabel!$Q$1:$Q$9,0),IFERROR(MATCH(Methode_Keuze,SubsidieTabel!$Q$1:$T$1,0),2))&lt;&gt;1=TRUE,"ja",""),"")</f>
        <v/>
      </c>
    </row>
    <row r="1234" spans="1:27" ht="15" customHeight="1" x14ac:dyDescent="0.25">
      <c r="A1234" s="87"/>
      <c r="B1234" s="219" t="str">
        <f>IF(A1234&lt;&gt;"",_xlfn.MAXIFS($B$1:B1233,$A$1:A1233,A1234)+1,"")</f>
        <v/>
      </c>
      <c r="C1234" s="50"/>
      <c r="D1234" s="50"/>
      <c r="E1234" s="50"/>
      <c r="F1234" s="50"/>
      <c r="G1234" s="283"/>
      <c r="H1234" s="296"/>
      <c r="I1234" s="295"/>
      <c r="J1234" s="295"/>
      <c r="K1234" s="202"/>
      <c r="L1234" s="202"/>
      <c r="M1234" s="91" t="str">
        <f>IFERROR(VLOOKUP(H1234,Lijsten!$H$1:$I$100,2,0),"")</f>
        <v/>
      </c>
      <c r="N1234" s="91" t="str" cm="1">
        <f t="array" ref="N1234">IFERROR(_xlfn.IFS(AND(LEFT(F1234,6)="Arbeid",RIGHT(F1234,3)&lt;&gt;"IKS"),IFERROR(VLOOKUP($G1234,Tb_KostenTypen[],2,0),"tarief"),RIGHT(F1234,3)="IKS","Uurtarief",LEFT(F1234,6)="Arbeid","Uurtarief",AND(LEFT(F1234,8)="Bijdrage",RIGHT(F1234,15)="(vrijwilligers)"),"Vast tarief"),"")</f>
        <v/>
      </c>
      <c r="O1234" s="92"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tarief",IF(LEFT(F1234,8)="Bijdrage",VLOOKUP($F1234,Tb_KostenTypen[],MATCH(Methode_Keuze,Tb_KostenTypen[#Headers],0),0),VLOOKUP($G1234,Lijsten!L:O,4,0))),""),"")</f>
        <v/>
      </c>
      <c r="P1234" s="92"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tarief",IF(LEFT(F1234,8)="Bijdrage",VLOOKUP($F1234,Tb_KostenTypen[],MATCH(Methode_Keuze,Tb_KostenTypen[#Headers],0),0),VLOOKUP($G1234,Lijsten!L:O,4,0))),""),"")</f>
        <v/>
      </c>
      <c r="Q1234" s="50"/>
      <c r="R1234" s="50"/>
      <c r="S1234" s="83"/>
      <c r="T1234" s="51"/>
      <c r="U1234" s="4" t="str" cm="1">
        <f t="array" ref="U1234">IF(AA1234&lt;&gt;"ja",_xlfn.IFNA(_xlfn.IFS(AND(O1234&lt;&gt;"",F1234&lt;&gt;"",RIGHT($N1234,6)="tarief"),O1234*Q1234,S1234&gt;0,IF(F1234&lt;&gt;"",S1234,"")),""),"")</f>
        <v/>
      </c>
      <c r="V1234" s="4" t="str" cm="1">
        <f t="array" ref="V1234">IF(AA1234&lt;&gt;"ja",_xlfn.IFNA(_xlfn.IFS(AND(P1234&lt;&gt;"",R1234&lt;&gt;"",RIGHT($N1234,6)="tarief"),P1234*R1234,T1234&gt;0,T1234),""),"")</f>
        <v/>
      </c>
      <c r="W1234" s="4" t="str" cm="1">
        <f t="array" ref="W1234">IFERROR(_xlfn.IFS(OR(F1234="",LEFT(Methode_Keuze,4)="Geen"),"",AND(U1234&lt;&gt;"",F1234&lt;&gt;"Arbeidskosten"),ROUND(U1234*VLOOKUP(F1234,Tb_ProjectKosten[],MATCH(Tb_ProjectKosten[[#Headers],[Forfat_Percentage]],Tb_ProjectKosten[#Headers],0),0),2),AND(F1234="Arbeidskosten",G1234&lt;&gt;""),IFERROR(ROUND(U1234*VLOOKUP(G1234,Tb_KostenTypen[],3,0)*VLOOKUP(F1234,Tb_ProjectKosten[],MATCH(Tb_ProjectKosten[[#Headers],[Forfat_Percentage]],Tb_ProjectKosten[#Headers],0),0),2),""),U1234 &lt;=0,0),"")</f>
        <v/>
      </c>
      <c r="X1234" s="4" t="str" cm="1">
        <f t="array" ref="X1234">IFERROR(_xlfn.IFS(OR(F1234="",LEFT(Methode_Keuze,4)="Geen"),"",AND(V1234&lt;&gt;"",F1234&lt;&gt;"Arbeidskosten"),ROUND(V1234*VLOOKUP(F1234,Tb_ProjectKosten[],MATCH(Tb_ProjectKosten[[#Headers],[Forfat_Percentage]],Tb_ProjectKosten[#Headers],0),0),2),AND(F1234="Arbeidskosten",G1234&lt;&gt;""),IFERROR(ROUND(V1234*VLOOKUP(G1234,Tb_KostenTypen[],3,0)*VLOOKUP(F1234,Tb_ProjectKosten[],MATCH(Tb_ProjectKosten[[#Headers],[Forfat_Percentage]],Tb_ProjectKosten[#Headers],0),0),2),""),V1234 &lt;=0,0),"")</f>
        <v/>
      </c>
      <c r="Y1234" s="262"/>
      <c r="Z1234" s="49"/>
      <c r="AA1234" s="37" t="str" cm="1">
        <f t="array" ref="AA1234">IFERROR(IF(INDEX(SubsidieTabel!$Q$1:$T$9,MATCH($F1234,SubsidieTabel!$Q$1:$Q$9,0),IFERROR(MATCH(Methode_Keuze,SubsidieTabel!$Q$1:$T$1,0),2))&lt;&gt;1=TRUE,"ja",""),"")</f>
        <v/>
      </c>
    </row>
    <row r="1235" spans="1:27" ht="15" customHeight="1" x14ac:dyDescent="0.25">
      <c r="A1235" s="87"/>
      <c r="B1235" s="219" t="str">
        <f>IF(A1235&lt;&gt;"",_xlfn.MAXIFS($B$1:B1234,$A$1:A1234,A1235)+1,"")</f>
        <v/>
      </c>
      <c r="C1235" s="50"/>
      <c r="D1235" s="50"/>
      <c r="E1235" s="50"/>
      <c r="F1235" s="50"/>
      <c r="G1235" s="283"/>
      <c r="H1235" s="296"/>
      <c r="I1235" s="295"/>
      <c r="J1235" s="295"/>
      <c r="K1235" s="202"/>
      <c r="L1235" s="202"/>
      <c r="M1235" s="91" t="str">
        <f>IFERROR(VLOOKUP(H1235,Lijsten!$H$1:$I$100,2,0),"")</f>
        <v/>
      </c>
      <c r="N1235" s="91" t="str" cm="1">
        <f t="array" ref="N1235">IFERROR(_xlfn.IFS(AND(LEFT(F1235,6)="Arbeid",RIGHT(F1235,3)&lt;&gt;"IKS"),IFERROR(VLOOKUP($G1235,Tb_KostenTypen[],2,0),"tarief"),RIGHT(F1235,3)="IKS","Uurtarief",LEFT(F1235,6)="Arbeid","Uurtarief",AND(LEFT(F1235,8)="Bijdrage",RIGHT(F1235,15)="(vrijwilligers)"),"Vast tarief"),"")</f>
        <v/>
      </c>
      <c r="O1235" s="92"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tarief",IF(LEFT(F1235,8)="Bijdrage",VLOOKUP($F1235,Tb_KostenTypen[],MATCH(Methode_Keuze,Tb_KostenTypen[#Headers],0),0),VLOOKUP($G1235,Lijsten!L:O,4,0))),""),"")</f>
        <v/>
      </c>
      <c r="P1235" s="92"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tarief",IF(LEFT(F1235,8)="Bijdrage",VLOOKUP($F1235,Tb_KostenTypen[],MATCH(Methode_Keuze,Tb_KostenTypen[#Headers],0),0),VLOOKUP($G1235,Lijsten!L:O,4,0))),""),"")</f>
        <v/>
      </c>
      <c r="Q1235" s="50"/>
      <c r="R1235" s="50"/>
      <c r="S1235" s="83"/>
      <c r="T1235" s="51"/>
      <c r="U1235" s="4" t="str" cm="1">
        <f t="array" ref="U1235">IF(AA1235&lt;&gt;"ja",_xlfn.IFNA(_xlfn.IFS(AND(O1235&lt;&gt;"",F1235&lt;&gt;"",RIGHT($N1235,6)="tarief"),O1235*Q1235,S1235&gt;0,IF(F1235&lt;&gt;"",S1235,"")),""),"")</f>
        <v/>
      </c>
      <c r="V1235" s="4" t="str" cm="1">
        <f t="array" ref="V1235">IF(AA1235&lt;&gt;"ja",_xlfn.IFNA(_xlfn.IFS(AND(P1235&lt;&gt;"",R1235&lt;&gt;"",RIGHT($N1235,6)="tarief"),P1235*R1235,T1235&gt;0,T1235),""),"")</f>
        <v/>
      </c>
      <c r="W1235" s="4" t="str" cm="1">
        <f t="array" ref="W1235">IFERROR(_xlfn.IFS(OR(F1235="",LEFT(Methode_Keuze,4)="Geen"),"",AND(U1235&lt;&gt;"",F1235&lt;&gt;"Arbeidskosten"),ROUND(U1235*VLOOKUP(F1235,Tb_ProjectKosten[],MATCH(Tb_ProjectKosten[[#Headers],[Forfat_Percentage]],Tb_ProjectKosten[#Headers],0),0),2),AND(F1235="Arbeidskosten",G1235&lt;&gt;""),IFERROR(ROUND(U1235*VLOOKUP(G1235,Tb_KostenTypen[],3,0)*VLOOKUP(F1235,Tb_ProjectKosten[],MATCH(Tb_ProjectKosten[[#Headers],[Forfat_Percentage]],Tb_ProjectKosten[#Headers],0),0),2),""),U1235 &lt;=0,0),"")</f>
        <v/>
      </c>
      <c r="X1235" s="4" t="str" cm="1">
        <f t="array" ref="X1235">IFERROR(_xlfn.IFS(OR(F1235="",LEFT(Methode_Keuze,4)="Geen"),"",AND(V1235&lt;&gt;"",F1235&lt;&gt;"Arbeidskosten"),ROUND(V1235*VLOOKUP(F1235,Tb_ProjectKosten[],MATCH(Tb_ProjectKosten[[#Headers],[Forfat_Percentage]],Tb_ProjectKosten[#Headers],0),0),2),AND(F1235="Arbeidskosten",G1235&lt;&gt;""),IFERROR(ROUND(V1235*VLOOKUP(G1235,Tb_KostenTypen[],3,0)*VLOOKUP(F1235,Tb_ProjectKosten[],MATCH(Tb_ProjectKosten[[#Headers],[Forfat_Percentage]],Tb_ProjectKosten[#Headers],0),0),2),""),V1235 &lt;=0,0),"")</f>
        <v/>
      </c>
      <c r="Y1235" s="262"/>
      <c r="Z1235" s="49"/>
      <c r="AA1235" s="37" t="str" cm="1">
        <f t="array" ref="AA1235">IFERROR(IF(INDEX(SubsidieTabel!$Q$1:$T$9,MATCH($F1235,SubsidieTabel!$Q$1:$Q$9,0),IFERROR(MATCH(Methode_Keuze,SubsidieTabel!$Q$1:$T$1,0),2))&lt;&gt;1=TRUE,"ja",""),"")</f>
        <v/>
      </c>
    </row>
    <row r="1236" spans="1:27" ht="15" customHeight="1" x14ac:dyDescent="0.25">
      <c r="A1236" s="87"/>
      <c r="B1236" s="219" t="str">
        <f>IF(A1236&lt;&gt;"",_xlfn.MAXIFS($B$1:B1235,$A$1:A1235,A1236)+1,"")</f>
        <v/>
      </c>
      <c r="C1236" s="50"/>
      <c r="D1236" s="50"/>
      <c r="E1236" s="50"/>
      <c r="F1236" s="50"/>
      <c r="G1236" s="283"/>
      <c r="H1236" s="296"/>
      <c r="I1236" s="295"/>
      <c r="J1236" s="295"/>
      <c r="K1236" s="202"/>
      <c r="L1236" s="202"/>
      <c r="M1236" s="91" t="str">
        <f>IFERROR(VLOOKUP(H1236,Lijsten!$H$1:$I$100,2,0),"")</f>
        <v/>
      </c>
      <c r="N1236" s="91" t="str" cm="1">
        <f t="array" ref="N1236">IFERROR(_xlfn.IFS(AND(LEFT(F1236,6)="Arbeid",RIGHT(F1236,3)&lt;&gt;"IKS"),IFERROR(VLOOKUP($G1236,Tb_KostenTypen[],2,0),"tarief"),RIGHT(F1236,3)="IKS","Uurtarief",LEFT(F1236,6)="Arbeid","Uurtarief",AND(LEFT(F1236,8)="Bijdrage",RIGHT(F1236,15)="(vrijwilligers)"),"Vast tarief"),"")</f>
        <v/>
      </c>
      <c r="O1236" s="92"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tarief",IF(LEFT(F1236,8)="Bijdrage",VLOOKUP($F1236,Tb_KostenTypen[],MATCH(Methode_Keuze,Tb_KostenTypen[#Headers],0),0),VLOOKUP($G1236,Lijsten!L:O,4,0))),""),"")</f>
        <v/>
      </c>
      <c r="P1236" s="92"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tarief",IF(LEFT(F1236,8)="Bijdrage",VLOOKUP($F1236,Tb_KostenTypen[],MATCH(Methode_Keuze,Tb_KostenTypen[#Headers],0),0),VLOOKUP($G1236,Lijsten!L:O,4,0))),""),"")</f>
        <v/>
      </c>
      <c r="Q1236" s="50"/>
      <c r="R1236" s="50"/>
      <c r="S1236" s="83"/>
      <c r="T1236" s="51"/>
      <c r="U1236" s="4" t="str" cm="1">
        <f t="array" ref="U1236">IF(AA1236&lt;&gt;"ja",_xlfn.IFNA(_xlfn.IFS(AND(O1236&lt;&gt;"",F1236&lt;&gt;"",RIGHT($N1236,6)="tarief"),O1236*Q1236,S1236&gt;0,IF(F1236&lt;&gt;"",S1236,"")),""),"")</f>
        <v/>
      </c>
      <c r="V1236" s="4" t="str" cm="1">
        <f t="array" ref="V1236">IF(AA1236&lt;&gt;"ja",_xlfn.IFNA(_xlfn.IFS(AND(P1236&lt;&gt;"",R1236&lt;&gt;"",RIGHT($N1236,6)="tarief"),P1236*R1236,T1236&gt;0,T1236),""),"")</f>
        <v/>
      </c>
      <c r="W1236" s="4" t="str" cm="1">
        <f t="array" ref="W1236">IFERROR(_xlfn.IFS(OR(F1236="",LEFT(Methode_Keuze,4)="Geen"),"",AND(U1236&lt;&gt;"",F1236&lt;&gt;"Arbeidskosten"),ROUND(U1236*VLOOKUP(F1236,Tb_ProjectKosten[],MATCH(Tb_ProjectKosten[[#Headers],[Forfat_Percentage]],Tb_ProjectKosten[#Headers],0),0),2),AND(F1236="Arbeidskosten",G1236&lt;&gt;""),IFERROR(ROUND(U1236*VLOOKUP(G1236,Tb_KostenTypen[],3,0)*VLOOKUP(F1236,Tb_ProjectKosten[],MATCH(Tb_ProjectKosten[[#Headers],[Forfat_Percentage]],Tb_ProjectKosten[#Headers],0),0),2),""),U1236 &lt;=0,0),"")</f>
        <v/>
      </c>
      <c r="X1236" s="4" t="str" cm="1">
        <f t="array" ref="X1236">IFERROR(_xlfn.IFS(OR(F1236="",LEFT(Methode_Keuze,4)="Geen"),"",AND(V1236&lt;&gt;"",F1236&lt;&gt;"Arbeidskosten"),ROUND(V1236*VLOOKUP(F1236,Tb_ProjectKosten[],MATCH(Tb_ProjectKosten[[#Headers],[Forfat_Percentage]],Tb_ProjectKosten[#Headers],0),0),2),AND(F1236="Arbeidskosten",G1236&lt;&gt;""),IFERROR(ROUND(V1236*VLOOKUP(G1236,Tb_KostenTypen[],3,0)*VLOOKUP(F1236,Tb_ProjectKosten[],MATCH(Tb_ProjectKosten[[#Headers],[Forfat_Percentage]],Tb_ProjectKosten[#Headers],0),0),2),""),V1236 &lt;=0,0),"")</f>
        <v/>
      </c>
      <c r="Y1236" s="262"/>
      <c r="Z1236" s="49"/>
      <c r="AA1236" s="37" t="str" cm="1">
        <f t="array" ref="AA1236">IFERROR(IF(INDEX(SubsidieTabel!$Q$1:$T$9,MATCH($F1236,SubsidieTabel!$Q$1:$Q$9,0),IFERROR(MATCH(Methode_Keuze,SubsidieTabel!$Q$1:$T$1,0),2))&lt;&gt;1=TRUE,"ja",""),"")</f>
        <v/>
      </c>
    </row>
    <row r="1237" spans="1:27" ht="15" customHeight="1" x14ac:dyDescent="0.25">
      <c r="A1237" s="87"/>
      <c r="B1237" s="219" t="str">
        <f>IF(A1237&lt;&gt;"",_xlfn.MAXIFS($B$1:B1236,$A$1:A1236,A1237)+1,"")</f>
        <v/>
      </c>
      <c r="C1237" s="50"/>
      <c r="D1237" s="50"/>
      <c r="E1237" s="50"/>
      <c r="F1237" s="50"/>
      <c r="G1237" s="283"/>
      <c r="H1237" s="296"/>
      <c r="I1237" s="295"/>
      <c r="J1237" s="295"/>
      <c r="K1237" s="202"/>
      <c r="L1237" s="202"/>
      <c r="M1237" s="91" t="str">
        <f>IFERROR(VLOOKUP(H1237,Lijsten!$H$1:$I$100,2,0),"")</f>
        <v/>
      </c>
      <c r="N1237" s="91" t="str" cm="1">
        <f t="array" ref="N1237">IFERROR(_xlfn.IFS(AND(LEFT(F1237,6)="Arbeid",RIGHT(F1237,3)&lt;&gt;"IKS"),IFERROR(VLOOKUP($G1237,Tb_KostenTypen[],2,0),"tarief"),RIGHT(F1237,3)="IKS","Uurtarief",LEFT(F1237,6)="Arbeid","Uurtarief",AND(LEFT(F1237,8)="Bijdrage",RIGHT(F1237,15)="(vrijwilligers)"),"Vast tarief"),"")</f>
        <v/>
      </c>
      <c r="O1237" s="92"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tarief",IF(LEFT(F1237,8)="Bijdrage",VLOOKUP($F1237,Tb_KostenTypen[],MATCH(Methode_Keuze,Tb_KostenTypen[#Headers],0),0),VLOOKUP($G1237,Lijsten!L:O,4,0))),""),"")</f>
        <v/>
      </c>
      <c r="P1237" s="92"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tarief",IF(LEFT(F1237,8)="Bijdrage",VLOOKUP($F1237,Tb_KostenTypen[],MATCH(Methode_Keuze,Tb_KostenTypen[#Headers],0),0),VLOOKUP($G1237,Lijsten!L:O,4,0))),""),"")</f>
        <v/>
      </c>
      <c r="Q1237" s="50"/>
      <c r="R1237" s="50"/>
      <c r="S1237" s="83"/>
      <c r="T1237" s="51"/>
      <c r="U1237" s="4" t="str" cm="1">
        <f t="array" ref="U1237">IF(AA1237&lt;&gt;"ja",_xlfn.IFNA(_xlfn.IFS(AND(O1237&lt;&gt;"",F1237&lt;&gt;"",RIGHT($N1237,6)="tarief"),O1237*Q1237,S1237&gt;0,IF(F1237&lt;&gt;"",S1237,"")),""),"")</f>
        <v/>
      </c>
      <c r="V1237" s="4" t="str" cm="1">
        <f t="array" ref="V1237">IF(AA1237&lt;&gt;"ja",_xlfn.IFNA(_xlfn.IFS(AND(P1237&lt;&gt;"",R1237&lt;&gt;"",RIGHT($N1237,6)="tarief"),P1237*R1237,T1237&gt;0,T1237),""),"")</f>
        <v/>
      </c>
      <c r="W1237" s="4" t="str" cm="1">
        <f t="array" ref="W1237">IFERROR(_xlfn.IFS(OR(F1237="",LEFT(Methode_Keuze,4)="Geen"),"",AND(U1237&lt;&gt;"",F1237&lt;&gt;"Arbeidskosten"),ROUND(U1237*VLOOKUP(F1237,Tb_ProjectKosten[],MATCH(Tb_ProjectKosten[[#Headers],[Forfat_Percentage]],Tb_ProjectKosten[#Headers],0),0),2),AND(F1237="Arbeidskosten",G1237&lt;&gt;""),IFERROR(ROUND(U1237*VLOOKUP(G1237,Tb_KostenTypen[],3,0)*VLOOKUP(F1237,Tb_ProjectKosten[],MATCH(Tb_ProjectKosten[[#Headers],[Forfat_Percentage]],Tb_ProjectKosten[#Headers],0),0),2),""),U1237 &lt;=0,0),"")</f>
        <v/>
      </c>
      <c r="X1237" s="4" t="str" cm="1">
        <f t="array" ref="X1237">IFERROR(_xlfn.IFS(OR(F1237="",LEFT(Methode_Keuze,4)="Geen"),"",AND(V1237&lt;&gt;"",F1237&lt;&gt;"Arbeidskosten"),ROUND(V1237*VLOOKUP(F1237,Tb_ProjectKosten[],MATCH(Tb_ProjectKosten[[#Headers],[Forfat_Percentage]],Tb_ProjectKosten[#Headers],0),0),2),AND(F1237="Arbeidskosten",G1237&lt;&gt;""),IFERROR(ROUND(V1237*VLOOKUP(G1237,Tb_KostenTypen[],3,0)*VLOOKUP(F1237,Tb_ProjectKosten[],MATCH(Tb_ProjectKosten[[#Headers],[Forfat_Percentage]],Tb_ProjectKosten[#Headers],0),0),2),""),V1237 &lt;=0,0),"")</f>
        <v/>
      </c>
      <c r="Y1237" s="262"/>
      <c r="Z1237" s="49"/>
      <c r="AA1237" s="37" t="str" cm="1">
        <f t="array" ref="AA1237">IFERROR(IF(INDEX(SubsidieTabel!$Q$1:$T$9,MATCH($F1237,SubsidieTabel!$Q$1:$Q$9,0),IFERROR(MATCH(Methode_Keuze,SubsidieTabel!$Q$1:$T$1,0),2))&lt;&gt;1=TRUE,"ja",""),"")</f>
        <v/>
      </c>
    </row>
    <row r="1238" spans="1:27" ht="15" customHeight="1" x14ac:dyDescent="0.25">
      <c r="A1238" s="87"/>
      <c r="B1238" s="219" t="str">
        <f>IF(A1238&lt;&gt;"",_xlfn.MAXIFS($B$1:B1237,$A$1:A1237,A1238)+1,"")</f>
        <v/>
      </c>
      <c r="C1238" s="50"/>
      <c r="D1238" s="50"/>
      <c r="E1238" s="50"/>
      <c r="F1238" s="50"/>
      <c r="G1238" s="283"/>
      <c r="H1238" s="296"/>
      <c r="I1238" s="295"/>
      <c r="J1238" s="295"/>
      <c r="K1238" s="202"/>
      <c r="L1238" s="202"/>
      <c r="M1238" s="91" t="str">
        <f>IFERROR(VLOOKUP(H1238,Lijsten!$H$1:$I$100,2,0),"")</f>
        <v/>
      </c>
      <c r="N1238" s="91" t="str" cm="1">
        <f t="array" ref="N1238">IFERROR(_xlfn.IFS(AND(LEFT(F1238,6)="Arbeid",RIGHT(F1238,3)&lt;&gt;"IKS"),IFERROR(VLOOKUP($G1238,Tb_KostenTypen[],2,0),"tarief"),RIGHT(F1238,3)="IKS","Uurtarief",LEFT(F1238,6)="Arbeid","Uurtarief",AND(LEFT(F1238,8)="Bijdrage",RIGHT(F1238,15)="(vrijwilligers)"),"Vast tarief"),"")</f>
        <v/>
      </c>
      <c r="O1238" s="92"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tarief",IF(LEFT(F1238,8)="Bijdrage",VLOOKUP($F1238,Tb_KostenTypen[],MATCH(Methode_Keuze,Tb_KostenTypen[#Headers],0),0),VLOOKUP($G1238,Lijsten!L:O,4,0))),""),"")</f>
        <v/>
      </c>
      <c r="P1238" s="92"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tarief",IF(LEFT(F1238,8)="Bijdrage",VLOOKUP($F1238,Tb_KostenTypen[],MATCH(Methode_Keuze,Tb_KostenTypen[#Headers],0),0),VLOOKUP($G1238,Lijsten!L:O,4,0))),""),"")</f>
        <v/>
      </c>
      <c r="Q1238" s="50"/>
      <c r="R1238" s="50"/>
      <c r="S1238" s="83"/>
      <c r="T1238" s="51"/>
      <c r="U1238" s="4" t="str" cm="1">
        <f t="array" ref="U1238">IF(AA1238&lt;&gt;"ja",_xlfn.IFNA(_xlfn.IFS(AND(O1238&lt;&gt;"",F1238&lt;&gt;"",RIGHT($N1238,6)="tarief"),O1238*Q1238,S1238&gt;0,IF(F1238&lt;&gt;"",S1238,"")),""),"")</f>
        <v/>
      </c>
      <c r="V1238" s="4" t="str" cm="1">
        <f t="array" ref="V1238">IF(AA1238&lt;&gt;"ja",_xlfn.IFNA(_xlfn.IFS(AND(P1238&lt;&gt;"",R1238&lt;&gt;"",RIGHT($N1238,6)="tarief"),P1238*R1238,T1238&gt;0,T1238),""),"")</f>
        <v/>
      </c>
      <c r="W1238" s="4" t="str" cm="1">
        <f t="array" ref="W1238">IFERROR(_xlfn.IFS(OR(F1238="",LEFT(Methode_Keuze,4)="Geen"),"",AND(U1238&lt;&gt;"",F1238&lt;&gt;"Arbeidskosten"),ROUND(U1238*VLOOKUP(F1238,Tb_ProjectKosten[],MATCH(Tb_ProjectKosten[[#Headers],[Forfat_Percentage]],Tb_ProjectKosten[#Headers],0),0),2),AND(F1238="Arbeidskosten",G1238&lt;&gt;""),IFERROR(ROUND(U1238*VLOOKUP(G1238,Tb_KostenTypen[],3,0)*VLOOKUP(F1238,Tb_ProjectKosten[],MATCH(Tb_ProjectKosten[[#Headers],[Forfat_Percentage]],Tb_ProjectKosten[#Headers],0),0),2),""),U1238 &lt;=0,0),"")</f>
        <v/>
      </c>
      <c r="X1238" s="4" t="str" cm="1">
        <f t="array" ref="X1238">IFERROR(_xlfn.IFS(OR(F1238="",LEFT(Methode_Keuze,4)="Geen"),"",AND(V1238&lt;&gt;"",F1238&lt;&gt;"Arbeidskosten"),ROUND(V1238*VLOOKUP(F1238,Tb_ProjectKosten[],MATCH(Tb_ProjectKosten[[#Headers],[Forfat_Percentage]],Tb_ProjectKosten[#Headers],0),0),2),AND(F1238="Arbeidskosten",G1238&lt;&gt;""),IFERROR(ROUND(V1238*VLOOKUP(G1238,Tb_KostenTypen[],3,0)*VLOOKUP(F1238,Tb_ProjectKosten[],MATCH(Tb_ProjectKosten[[#Headers],[Forfat_Percentage]],Tb_ProjectKosten[#Headers],0),0),2),""),V1238 &lt;=0,0),"")</f>
        <v/>
      </c>
      <c r="Y1238" s="262"/>
      <c r="Z1238" s="49"/>
      <c r="AA1238" s="37" t="str" cm="1">
        <f t="array" ref="AA1238">IFERROR(IF(INDEX(SubsidieTabel!$Q$1:$T$9,MATCH($F1238,SubsidieTabel!$Q$1:$Q$9,0),IFERROR(MATCH(Methode_Keuze,SubsidieTabel!$Q$1:$T$1,0),2))&lt;&gt;1=TRUE,"ja",""),"")</f>
        <v/>
      </c>
    </row>
    <row r="1239" spans="1:27" ht="15" customHeight="1" x14ac:dyDescent="0.25">
      <c r="A1239" s="87"/>
      <c r="B1239" s="219" t="str">
        <f>IF(A1239&lt;&gt;"",_xlfn.MAXIFS($B$1:B1238,$A$1:A1238,A1239)+1,"")</f>
        <v/>
      </c>
      <c r="C1239" s="50"/>
      <c r="D1239" s="50"/>
      <c r="E1239" s="50"/>
      <c r="F1239" s="50"/>
      <c r="G1239" s="283"/>
      <c r="H1239" s="296"/>
      <c r="I1239" s="295"/>
      <c r="J1239" s="295"/>
      <c r="K1239" s="202"/>
      <c r="L1239" s="202"/>
      <c r="M1239" s="91" t="str">
        <f>IFERROR(VLOOKUP(H1239,Lijsten!$H$1:$I$100,2,0),"")</f>
        <v/>
      </c>
      <c r="N1239" s="91" t="str" cm="1">
        <f t="array" ref="N1239">IFERROR(_xlfn.IFS(AND(LEFT(F1239,6)="Arbeid",RIGHT(F1239,3)&lt;&gt;"IKS"),IFERROR(VLOOKUP($G1239,Tb_KostenTypen[],2,0),"tarief"),RIGHT(F1239,3)="IKS","Uurtarief",LEFT(F1239,6)="Arbeid","Uurtarief",AND(LEFT(F1239,8)="Bijdrage",RIGHT(F1239,15)="(vrijwilligers)"),"Vast tarief"),"")</f>
        <v/>
      </c>
      <c r="O1239" s="92"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tarief",IF(LEFT(F1239,8)="Bijdrage",VLOOKUP($F1239,Tb_KostenTypen[],MATCH(Methode_Keuze,Tb_KostenTypen[#Headers],0),0),VLOOKUP($G1239,Lijsten!L:O,4,0))),""),"")</f>
        <v/>
      </c>
      <c r="P1239" s="92"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tarief",IF(LEFT(F1239,8)="Bijdrage",VLOOKUP($F1239,Tb_KostenTypen[],MATCH(Methode_Keuze,Tb_KostenTypen[#Headers],0),0),VLOOKUP($G1239,Lijsten!L:O,4,0))),""),"")</f>
        <v/>
      </c>
      <c r="Q1239" s="50"/>
      <c r="R1239" s="50"/>
      <c r="S1239" s="83"/>
      <c r="T1239" s="51"/>
      <c r="U1239" s="4" t="str" cm="1">
        <f t="array" ref="U1239">IF(AA1239&lt;&gt;"ja",_xlfn.IFNA(_xlfn.IFS(AND(O1239&lt;&gt;"",F1239&lt;&gt;"",RIGHT($N1239,6)="tarief"),O1239*Q1239,S1239&gt;0,IF(F1239&lt;&gt;"",S1239,"")),""),"")</f>
        <v/>
      </c>
      <c r="V1239" s="4" t="str" cm="1">
        <f t="array" ref="V1239">IF(AA1239&lt;&gt;"ja",_xlfn.IFNA(_xlfn.IFS(AND(P1239&lt;&gt;"",R1239&lt;&gt;"",RIGHT($N1239,6)="tarief"),P1239*R1239,T1239&gt;0,T1239),""),"")</f>
        <v/>
      </c>
      <c r="W1239" s="4" t="str" cm="1">
        <f t="array" ref="W1239">IFERROR(_xlfn.IFS(OR(F1239="",LEFT(Methode_Keuze,4)="Geen"),"",AND(U1239&lt;&gt;"",F1239&lt;&gt;"Arbeidskosten"),ROUND(U1239*VLOOKUP(F1239,Tb_ProjectKosten[],MATCH(Tb_ProjectKosten[[#Headers],[Forfat_Percentage]],Tb_ProjectKosten[#Headers],0),0),2),AND(F1239="Arbeidskosten",G1239&lt;&gt;""),IFERROR(ROUND(U1239*VLOOKUP(G1239,Tb_KostenTypen[],3,0)*VLOOKUP(F1239,Tb_ProjectKosten[],MATCH(Tb_ProjectKosten[[#Headers],[Forfat_Percentage]],Tb_ProjectKosten[#Headers],0),0),2),""),U1239 &lt;=0,0),"")</f>
        <v/>
      </c>
      <c r="X1239" s="4" t="str" cm="1">
        <f t="array" ref="X1239">IFERROR(_xlfn.IFS(OR(F1239="",LEFT(Methode_Keuze,4)="Geen"),"",AND(V1239&lt;&gt;"",F1239&lt;&gt;"Arbeidskosten"),ROUND(V1239*VLOOKUP(F1239,Tb_ProjectKosten[],MATCH(Tb_ProjectKosten[[#Headers],[Forfat_Percentage]],Tb_ProjectKosten[#Headers],0),0),2),AND(F1239="Arbeidskosten",G1239&lt;&gt;""),IFERROR(ROUND(V1239*VLOOKUP(G1239,Tb_KostenTypen[],3,0)*VLOOKUP(F1239,Tb_ProjectKosten[],MATCH(Tb_ProjectKosten[[#Headers],[Forfat_Percentage]],Tb_ProjectKosten[#Headers],0),0),2),""),V1239 &lt;=0,0),"")</f>
        <v/>
      </c>
      <c r="Y1239" s="262"/>
      <c r="Z1239" s="49"/>
      <c r="AA1239" s="37" t="str" cm="1">
        <f t="array" ref="AA1239">IFERROR(IF(INDEX(SubsidieTabel!$Q$1:$T$9,MATCH($F1239,SubsidieTabel!$Q$1:$Q$9,0),IFERROR(MATCH(Methode_Keuze,SubsidieTabel!$Q$1:$T$1,0),2))&lt;&gt;1=TRUE,"ja",""),"")</f>
        <v/>
      </c>
    </row>
    <row r="1240" spans="1:27" ht="15" customHeight="1" x14ac:dyDescent="0.25">
      <c r="A1240" s="87"/>
      <c r="B1240" s="219" t="str">
        <f>IF(A1240&lt;&gt;"",_xlfn.MAXIFS($B$1:B1239,$A$1:A1239,A1240)+1,"")</f>
        <v/>
      </c>
      <c r="C1240" s="50"/>
      <c r="D1240" s="50"/>
      <c r="E1240" s="50"/>
      <c r="F1240" s="50"/>
      <c r="G1240" s="283"/>
      <c r="H1240" s="296"/>
      <c r="I1240" s="295"/>
      <c r="J1240" s="295"/>
      <c r="K1240" s="202"/>
      <c r="L1240" s="202"/>
      <c r="M1240" s="91" t="str">
        <f>IFERROR(VLOOKUP(H1240,Lijsten!$H$1:$I$100,2,0),"")</f>
        <v/>
      </c>
      <c r="N1240" s="91" t="str" cm="1">
        <f t="array" ref="N1240">IFERROR(_xlfn.IFS(AND(LEFT(F1240,6)="Arbeid",RIGHT(F1240,3)&lt;&gt;"IKS"),IFERROR(VLOOKUP($G1240,Tb_KostenTypen[],2,0),"tarief"),RIGHT(F1240,3)="IKS","Uurtarief",LEFT(F1240,6)="Arbeid","Uurtarief",AND(LEFT(F1240,8)="Bijdrage",RIGHT(F1240,15)="(vrijwilligers)"),"Vast tarief"),"")</f>
        <v/>
      </c>
      <c r="O1240" s="92"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tarief",IF(LEFT(F1240,8)="Bijdrage",VLOOKUP($F1240,Tb_KostenTypen[],MATCH(Methode_Keuze,Tb_KostenTypen[#Headers],0),0),VLOOKUP($G1240,Lijsten!L:O,4,0))),""),"")</f>
        <v/>
      </c>
      <c r="P1240" s="92"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tarief",IF(LEFT(F1240,8)="Bijdrage",VLOOKUP($F1240,Tb_KostenTypen[],MATCH(Methode_Keuze,Tb_KostenTypen[#Headers],0),0),VLOOKUP($G1240,Lijsten!L:O,4,0))),""),"")</f>
        <v/>
      </c>
      <c r="Q1240" s="50"/>
      <c r="R1240" s="50"/>
      <c r="S1240" s="83"/>
      <c r="T1240" s="51"/>
      <c r="U1240" s="4" t="str" cm="1">
        <f t="array" ref="U1240">IF(AA1240&lt;&gt;"ja",_xlfn.IFNA(_xlfn.IFS(AND(O1240&lt;&gt;"",F1240&lt;&gt;"",RIGHT($N1240,6)="tarief"),O1240*Q1240,S1240&gt;0,IF(F1240&lt;&gt;"",S1240,"")),""),"")</f>
        <v/>
      </c>
      <c r="V1240" s="4" t="str" cm="1">
        <f t="array" ref="V1240">IF(AA1240&lt;&gt;"ja",_xlfn.IFNA(_xlfn.IFS(AND(P1240&lt;&gt;"",R1240&lt;&gt;"",RIGHT($N1240,6)="tarief"),P1240*R1240,T1240&gt;0,T1240),""),"")</f>
        <v/>
      </c>
      <c r="W1240" s="4" t="str" cm="1">
        <f t="array" ref="W1240">IFERROR(_xlfn.IFS(OR(F1240="",LEFT(Methode_Keuze,4)="Geen"),"",AND(U1240&lt;&gt;"",F1240&lt;&gt;"Arbeidskosten"),ROUND(U1240*VLOOKUP(F1240,Tb_ProjectKosten[],MATCH(Tb_ProjectKosten[[#Headers],[Forfat_Percentage]],Tb_ProjectKosten[#Headers],0),0),2),AND(F1240="Arbeidskosten",G1240&lt;&gt;""),IFERROR(ROUND(U1240*VLOOKUP(G1240,Tb_KostenTypen[],3,0)*VLOOKUP(F1240,Tb_ProjectKosten[],MATCH(Tb_ProjectKosten[[#Headers],[Forfat_Percentage]],Tb_ProjectKosten[#Headers],0),0),2),""),U1240 &lt;=0,0),"")</f>
        <v/>
      </c>
      <c r="X1240" s="4" t="str" cm="1">
        <f t="array" ref="X1240">IFERROR(_xlfn.IFS(OR(F1240="",LEFT(Methode_Keuze,4)="Geen"),"",AND(V1240&lt;&gt;"",F1240&lt;&gt;"Arbeidskosten"),ROUND(V1240*VLOOKUP(F1240,Tb_ProjectKosten[],MATCH(Tb_ProjectKosten[[#Headers],[Forfat_Percentage]],Tb_ProjectKosten[#Headers],0),0),2),AND(F1240="Arbeidskosten",G1240&lt;&gt;""),IFERROR(ROUND(V1240*VLOOKUP(G1240,Tb_KostenTypen[],3,0)*VLOOKUP(F1240,Tb_ProjectKosten[],MATCH(Tb_ProjectKosten[[#Headers],[Forfat_Percentage]],Tb_ProjectKosten[#Headers],0),0),2),""),V1240 &lt;=0,0),"")</f>
        <v/>
      </c>
      <c r="Y1240" s="262"/>
      <c r="Z1240" s="49"/>
      <c r="AA1240" s="37" t="str" cm="1">
        <f t="array" ref="AA1240">IFERROR(IF(INDEX(SubsidieTabel!$Q$1:$T$9,MATCH($F1240,SubsidieTabel!$Q$1:$Q$9,0),IFERROR(MATCH(Methode_Keuze,SubsidieTabel!$Q$1:$T$1,0),2))&lt;&gt;1=TRUE,"ja",""),"")</f>
        <v/>
      </c>
    </row>
    <row r="1241" spans="1:27" ht="15" customHeight="1" x14ac:dyDescent="0.25">
      <c r="A1241" s="87"/>
      <c r="B1241" s="219" t="str">
        <f>IF(A1241&lt;&gt;"",_xlfn.MAXIFS($B$1:B1240,$A$1:A1240,A1241)+1,"")</f>
        <v/>
      </c>
      <c r="C1241" s="50"/>
      <c r="D1241" s="50"/>
      <c r="E1241" s="50"/>
      <c r="F1241" s="50"/>
      <c r="G1241" s="283"/>
      <c r="H1241" s="296"/>
      <c r="I1241" s="295"/>
      <c r="J1241" s="295"/>
      <c r="K1241" s="202"/>
      <c r="L1241" s="202"/>
      <c r="M1241" s="91" t="str">
        <f>IFERROR(VLOOKUP(H1241,Lijsten!$H$1:$I$100,2,0),"")</f>
        <v/>
      </c>
      <c r="N1241" s="91" t="str" cm="1">
        <f t="array" ref="N1241">IFERROR(_xlfn.IFS(AND(LEFT(F1241,6)="Arbeid",RIGHT(F1241,3)&lt;&gt;"IKS"),IFERROR(VLOOKUP($G1241,Tb_KostenTypen[],2,0),"tarief"),RIGHT(F1241,3)="IKS","Uurtarief",LEFT(F1241,6)="Arbeid","Uurtarief",AND(LEFT(F1241,8)="Bijdrage",RIGHT(F1241,15)="(vrijwilligers)"),"Vast tarief"),"")</f>
        <v/>
      </c>
      <c r="O1241" s="92"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tarief",IF(LEFT(F1241,8)="Bijdrage",VLOOKUP($F1241,Tb_KostenTypen[],MATCH(Methode_Keuze,Tb_KostenTypen[#Headers],0),0),VLOOKUP($G1241,Lijsten!L:O,4,0))),""),"")</f>
        <v/>
      </c>
      <c r="P1241" s="92"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tarief",IF(LEFT(F1241,8)="Bijdrage",VLOOKUP($F1241,Tb_KostenTypen[],MATCH(Methode_Keuze,Tb_KostenTypen[#Headers],0),0),VLOOKUP($G1241,Lijsten!L:O,4,0))),""),"")</f>
        <v/>
      </c>
      <c r="Q1241" s="50"/>
      <c r="R1241" s="50"/>
      <c r="S1241" s="83"/>
      <c r="T1241" s="51"/>
      <c r="U1241" s="4" t="str" cm="1">
        <f t="array" ref="U1241">IF(AA1241&lt;&gt;"ja",_xlfn.IFNA(_xlfn.IFS(AND(O1241&lt;&gt;"",F1241&lt;&gt;"",RIGHT($N1241,6)="tarief"),O1241*Q1241,S1241&gt;0,IF(F1241&lt;&gt;"",S1241,"")),""),"")</f>
        <v/>
      </c>
      <c r="V1241" s="4" t="str" cm="1">
        <f t="array" ref="V1241">IF(AA1241&lt;&gt;"ja",_xlfn.IFNA(_xlfn.IFS(AND(P1241&lt;&gt;"",R1241&lt;&gt;"",RIGHT($N1241,6)="tarief"),P1241*R1241,T1241&gt;0,T1241),""),"")</f>
        <v/>
      </c>
      <c r="W1241" s="4" t="str" cm="1">
        <f t="array" ref="W1241">IFERROR(_xlfn.IFS(OR(F1241="",LEFT(Methode_Keuze,4)="Geen"),"",AND(U1241&lt;&gt;"",F1241&lt;&gt;"Arbeidskosten"),ROUND(U1241*VLOOKUP(F1241,Tb_ProjectKosten[],MATCH(Tb_ProjectKosten[[#Headers],[Forfat_Percentage]],Tb_ProjectKosten[#Headers],0),0),2),AND(F1241="Arbeidskosten",G1241&lt;&gt;""),IFERROR(ROUND(U1241*VLOOKUP(G1241,Tb_KostenTypen[],3,0)*VLOOKUP(F1241,Tb_ProjectKosten[],MATCH(Tb_ProjectKosten[[#Headers],[Forfat_Percentage]],Tb_ProjectKosten[#Headers],0),0),2),""),U1241 &lt;=0,0),"")</f>
        <v/>
      </c>
      <c r="X1241" s="4" t="str" cm="1">
        <f t="array" ref="X1241">IFERROR(_xlfn.IFS(OR(F1241="",LEFT(Methode_Keuze,4)="Geen"),"",AND(V1241&lt;&gt;"",F1241&lt;&gt;"Arbeidskosten"),ROUND(V1241*VLOOKUP(F1241,Tb_ProjectKosten[],MATCH(Tb_ProjectKosten[[#Headers],[Forfat_Percentage]],Tb_ProjectKosten[#Headers],0),0),2),AND(F1241="Arbeidskosten",G1241&lt;&gt;""),IFERROR(ROUND(V1241*VLOOKUP(G1241,Tb_KostenTypen[],3,0)*VLOOKUP(F1241,Tb_ProjectKosten[],MATCH(Tb_ProjectKosten[[#Headers],[Forfat_Percentage]],Tb_ProjectKosten[#Headers],0),0),2),""),V1241 &lt;=0,0),"")</f>
        <v/>
      </c>
      <c r="Y1241" s="262"/>
      <c r="Z1241" s="49"/>
      <c r="AA1241" s="37" t="str" cm="1">
        <f t="array" ref="AA1241">IFERROR(IF(INDEX(SubsidieTabel!$Q$1:$T$9,MATCH($F1241,SubsidieTabel!$Q$1:$Q$9,0),IFERROR(MATCH(Methode_Keuze,SubsidieTabel!$Q$1:$T$1,0),2))&lt;&gt;1=TRUE,"ja",""),"")</f>
        <v/>
      </c>
    </row>
    <row r="1242" spans="1:27" ht="15" customHeight="1" x14ac:dyDescent="0.25">
      <c r="A1242" s="87"/>
      <c r="B1242" s="219" t="str">
        <f>IF(A1242&lt;&gt;"",_xlfn.MAXIFS($B$1:B1241,$A$1:A1241,A1242)+1,"")</f>
        <v/>
      </c>
      <c r="C1242" s="50"/>
      <c r="D1242" s="50"/>
      <c r="E1242" s="50"/>
      <c r="F1242" s="50"/>
      <c r="G1242" s="283"/>
      <c r="H1242" s="296"/>
      <c r="I1242" s="295"/>
      <c r="J1242" s="295"/>
      <c r="K1242" s="202"/>
      <c r="L1242" s="202"/>
      <c r="M1242" s="91" t="str">
        <f>IFERROR(VLOOKUP(H1242,Lijsten!$H$1:$I$100,2,0),"")</f>
        <v/>
      </c>
      <c r="N1242" s="91" t="str" cm="1">
        <f t="array" ref="N1242">IFERROR(_xlfn.IFS(AND(LEFT(F1242,6)="Arbeid",RIGHT(F1242,3)&lt;&gt;"IKS"),IFERROR(VLOOKUP($G1242,Tb_KostenTypen[],2,0),"tarief"),RIGHT(F1242,3)="IKS","Uurtarief",LEFT(F1242,6)="Arbeid","Uurtarief",AND(LEFT(F1242,8)="Bijdrage",RIGHT(F1242,15)="(vrijwilligers)"),"Vast tarief"),"")</f>
        <v/>
      </c>
      <c r="O1242" s="92"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tarief",IF(LEFT(F1242,8)="Bijdrage",VLOOKUP($F1242,Tb_KostenTypen[],MATCH(Methode_Keuze,Tb_KostenTypen[#Headers],0),0),VLOOKUP($G1242,Lijsten!L:O,4,0))),""),"")</f>
        <v/>
      </c>
      <c r="P1242" s="92"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tarief",IF(LEFT(F1242,8)="Bijdrage",VLOOKUP($F1242,Tb_KostenTypen[],MATCH(Methode_Keuze,Tb_KostenTypen[#Headers],0),0),VLOOKUP($G1242,Lijsten!L:O,4,0))),""),"")</f>
        <v/>
      </c>
      <c r="Q1242" s="50"/>
      <c r="R1242" s="50"/>
      <c r="S1242" s="83"/>
      <c r="T1242" s="51"/>
      <c r="U1242" s="4" t="str" cm="1">
        <f t="array" ref="U1242">IF(AA1242&lt;&gt;"ja",_xlfn.IFNA(_xlfn.IFS(AND(O1242&lt;&gt;"",F1242&lt;&gt;"",RIGHT($N1242,6)="tarief"),O1242*Q1242,S1242&gt;0,IF(F1242&lt;&gt;"",S1242,"")),""),"")</f>
        <v/>
      </c>
      <c r="V1242" s="4" t="str" cm="1">
        <f t="array" ref="V1242">IF(AA1242&lt;&gt;"ja",_xlfn.IFNA(_xlfn.IFS(AND(P1242&lt;&gt;"",R1242&lt;&gt;"",RIGHT($N1242,6)="tarief"),P1242*R1242,T1242&gt;0,T1242),""),"")</f>
        <v/>
      </c>
      <c r="W1242" s="4" t="str" cm="1">
        <f t="array" ref="W1242">IFERROR(_xlfn.IFS(OR(F1242="",LEFT(Methode_Keuze,4)="Geen"),"",AND(U1242&lt;&gt;"",F1242&lt;&gt;"Arbeidskosten"),ROUND(U1242*VLOOKUP(F1242,Tb_ProjectKosten[],MATCH(Tb_ProjectKosten[[#Headers],[Forfat_Percentage]],Tb_ProjectKosten[#Headers],0),0),2),AND(F1242="Arbeidskosten",G1242&lt;&gt;""),IFERROR(ROUND(U1242*VLOOKUP(G1242,Tb_KostenTypen[],3,0)*VLOOKUP(F1242,Tb_ProjectKosten[],MATCH(Tb_ProjectKosten[[#Headers],[Forfat_Percentage]],Tb_ProjectKosten[#Headers],0),0),2),""),U1242 &lt;=0,0),"")</f>
        <v/>
      </c>
      <c r="X1242" s="4" t="str" cm="1">
        <f t="array" ref="X1242">IFERROR(_xlfn.IFS(OR(F1242="",LEFT(Methode_Keuze,4)="Geen"),"",AND(V1242&lt;&gt;"",F1242&lt;&gt;"Arbeidskosten"),ROUND(V1242*VLOOKUP(F1242,Tb_ProjectKosten[],MATCH(Tb_ProjectKosten[[#Headers],[Forfat_Percentage]],Tb_ProjectKosten[#Headers],0),0),2),AND(F1242="Arbeidskosten",G1242&lt;&gt;""),IFERROR(ROUND(V1242*VLOOKUP(G1242,Tb_KostenTypen[],3,0)*VLOOKUP(F1242,Tb_ProjectKosten[],MATCH(Tb_ProjectKosten[[#Headers],[Forfat_Percentage]],Tb_ProjectKosten[#Headers],0),0),2),""),V1242 &lt;=0,0),"")</f>
        <v/>
      </c>
      <c r="Y1242" s="262"/>
      <c r="Z1242" s="49"/>
      <c r="AA1242" s="37" t="str" cm="1">
        <f t="array" ref="AA1242">IFERROR(IF(INDEX(SubsidieTabel!$Q$1:$T$9,MATCH($F1242,SubsidieTabel!$Q$1:$Q$9,0),IFERROR(MATCH(Methode_Keuze,SubsidieTabel!$Q$1:$T$1,0),2))&lt;&gt;1=TRUE,"ja",""),"")</f>
        <v/>
      </c>
    </row>
    <row r="1243" spans="1:27" ht="15" customHeight="1" x14ac:dyDescent="0.25">
      <c r="A1243" s="87"/>
      <c r="B1243" s="219" t="str">
        <f>IF(A1243&lt;&gt;"",_xlfn.MAXIFS($B$1:B1242,$A$1:A1242,A1243)+1,"")</f>
        <v/>
      </c>
      <c r="C1243" s="50"/>
      <c r="D1243" s="50"/>
      <c r="E1243" s="50"/>
      <c r="F1243" s="50"/>
      <c r="G1243" s="283"/>
      <c r="H1243" s="296"/>
      <c r="I1243" s="295"/>
      <c r="J1243" s="295"/>
      <c r="K1243" s="202"/>
      <c r="L1243" s="202"/>
      <c r="M1243" s="91" t="str">
        <f>IFERROR(VLOOKUP(H1243,Lijsten!$H$1:$I$100,2,0),"")</f>
        <v/>
      </c>
      <c r="N1243" s="91" t="str" cm="1">
        <f t="array" ref="N1243">IFERROR(_xlfn.IFS(AND(LEFT(F1243,6)="Arbeid",RIGHT(F1243,3)&lt;&gt;"IKS"),IFERROR(VLOOKUP($G1243,Tb_KostenTypen[],2,0),"tarief"),RIGHT(F1243,3)="IKS","Uurtarief",LEFT(F1243,6)="Arbeid","Uurtarief",AND(LEFT(F1243,8)="Bijdrage",RIGHT(F1243,15)="(vrijwilligers)"),"Vast tarief"),"")</f>
        <v/>
      </c>
      <c r="O1243" s="92"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tarief",IF(LEFT(F1243,8)="Bijdrage",VLOOKUP($F1243,Tb_KostenTypen[],MATCH(Methode_Keuze,Tb_KostenTypen[#Headers],0),0),VLOOKUP($G1243,Lijsten!L:O,4,0))),""),"")</f>
        <v/>
      </c>
      <c r="P1243" s="92"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tarief",IF(LEFT(F1243,8)="Bijdrage",VLOOKUP($F1243,Tb_KostenTypen[],MATCH(Methode_Keuze,Tb_KostenTypen[#Headers],0),0),VLOOKUP($G1243,Lijsten!L:O,4,0))),""),"")</f>
        <v/>
      </c>
      <c r="Q1243" s="50"/>
      <c r="R1243" s="50"/>
      <c r="S1243" s="83"/>
      <c r="T1243" s="51"/>
      <c r="U1243" s="4" t="str" cm="1">
        <f t="array" ref="U1243">IF(AA1243&lt;&gt;"ja",_xlfn.IFNA(_xlfn.IFS(AND(O1243&lt;&gt;"",F1243&lt;&gt;"",RIGHT($N1243,6)="tarief"),O1243*Q1243,S1243&gt;0,IF(F1243&lt;&gt;"",S1243,"")),""),"")</f>
        <v/>
      </c>
      <c r="V1243" s="4" t="str" cm="1">
        <f t="array" ref="V1243">IF(AA1243&lt;&gt;"ja",_xlfn.IFNA(_xlfn.IFS(AND(P1243&lt;&gt;"",R1243&lt;&gt;"",RIGHT($N1243,6)="tarief"),P1243*R1243,T1243&gt;0,T1243),""),"")</f>
        <v/>
      </c>
      <c r="W1243" s="4" t="str" cm="1">
        <f t="array" ref="W1243">IFERROR(_xlfn.IFS(OR(F1243="",LEFT(Methode_Keuze,4)="Geen"),"",AND(U1243&lt;&gt;"",F1243&lt;&gt;"Arbeidskosten"),ROUND(U1243*VLOOKUP(F1243,Tb_ProjectKosten[],MATCH(Tb_ProjectKosten[[#Headers],[Forfat_Percentage]],Tb_ProjectKosten[#Headers],0),0),2),AND(F1243="Arbeidskosten",G1243&lt;&gt;""),IFERROR(ROUND(U1243*VLOOKUP(G1243,Tb_KostenTypen[],3,0)*VLOOKUP(F1243,Tb_ProjectKosten[],MATCH(Tb_ProjectKosten[[#Headers],[Forfat_Percentage]],Tb_ProjectKosten[#Headers],0),0),2),""),U1243 &lt;=0,0),"")</f>
        <v/>
      </c>
      <c r="X1243" s="4" t="str" cm="1">
        <f t="array" ref="X1243">IFERROR(_xlfn.IFS(OR(F1243="",LEFT(Methode_Keuze,4)="Geen"),"",AND(V1243&lt;&gt;"",F1243&lt;&gt;"Arbeidskosten"),ROUND(V1243*VLOOKUP(F1243,Tb_ProjectKosten[],MATCH(Tb_ProjectKosten[[#Headers],[Forfat_Percentage]],Tb_ProjectKosten[#Headers],0),0),2),AND(F1243="Arbeidskosten",G1243&lt;&gt;""),IFERROR(ROUND(V1243*VLOOKUP(G1243,Tb_KostenTypen[],3,0)*VLOOKUP(F1243,Tb_ProjectKosten[],MATCH(Tb_ProjectKosten[[#Headers],[Forfat_Percentage]],Tb_ProjectKosten[#Headers],0),0),2),""),V1243 &lt;=0,0),"")</f>
        <v/>
      </c>
      <c r="Y1243" s="262"/>
      <c r="Z1243" s="49"/>
      <c r="AA1243" s="37" t="str" cm="1">
        <f t="array" ref="AA1243">IFERROR(IF(INDEX(SubsidieTabel!$Q$1:$T$9,MATCH($F1243,SubsidieTabel!$Q$1:$Q$9,0),IFERROR(MATCH(Methode_Keuze,SubsidieTabel!$Q$1:$T$1,0),2))&lt;&gt;1=TRUE,"ja",""),"")</f>
        <v/>
      </c>
    </row>
    <row r="1244" spans="1:27" ht="15" customHeight="1" x14ac:dyDescent="0.25">
      <c r="A1244" s="87"/>
      <c r="B1244" s="219" t="str">
        <f>IF(A1244&lt;&gt;"",_xlfn.MAXIFS($B$1:B1243,$A$1:A1243,A1244)+1,"")</f>
        <v/>
      </c>
      <c r="C1244" s="50"/>
      <c r="D1244" s="50"/>
      <c r="E1244" s="50"/>
      <c r="F1244" s="50"/>
      <c r="G1244" s="283"/>
      <c r="H1244" s="296"/>
      <c r="I1244" s="295"/>
      <c r="J1244" s="295"/>
      <c r="K1244" s="202"/>
      <c r="L1244" s="202"/>
      <c r="M1244" s="91" t="str">
        <f>IFERROR(VLOOKUP(H1244,Lijsten!$H$1:$I$100,2,0),"")</f>
        <v/>
      </c>
      <c r="N1244" s="91" t="str" cm="1">
        <f t="array" ref="N1244">IFERROR(_xlfn.IFS(AND(LEFT(F1244,6)="Arbeid",RIGHT(F1244,3)&lt;&gt;"IKS"),IFERROR(VLOOKUP($G1244,Tb_KostenTypen[],2,0),"tarief"),RIGHT(F1244,3)="IKS","Uurtarief",LEFT(F1244,6)="Arbeid","Uurtarief",AND(LEFT(F1244,8)="Bijdrage",RIGHT(F1244,15)="(vrijwilligers)"),"Vast tarief"),"")</f>
        <v/>
      </c>
      <c r="O1244" s="92"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tarief",IF(LEFT(F1244,8)="Bijdrage",VLOOKUP($F1244,Tb_KostenTypen[],MATCH(Methode_Keuze,Tb_KostenTypen[#Headers],0),0),VLOOKUP($G1244,Lijsten!L:O,4,0))),""),"")</f>
        <v/>
      </c>
      <c r="P1244" s="92"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tarief",IF(LEFT(F1244,8)="Bijdrage",VLOOKUP($F1244,Tb_KostenTypen[],MATCH(Methode_Keuze,Tb_KostenTypen[#Headers],0),0),VLOOKUP($G1244,Lijsten!L:O,4,0))),""),"")</f>
        <v/>
      </c>
      <c r="Q1244" s="50"/>
      <c r="R1244" s="50"/>
      <c r="S1244" s="83"/>
      <c r="T1244" s="51"/>
      <c r="U1244" s="4" t="str" cm="1">
        <f t="array" ref="U1244">IF(AA1244&lt;&gt;"ja",_xlfn.IFNA(_xlfn.IFS(AND(O1244&lt;&gt;"",F1244&lt;&gt;"",RIGHT($N1244,6)="tarief"),O1244*Q1244,S1244&gt;0,IF(F1244&lt;&gt;"",S1244,"")),""),"")</f>
        <v/>
      </c>
      <c r="V1244" s="4" t="str" cm="1">
        <f t="array" ref="V1244">IF(AA1244&lt;&gt;"ja",_xlfn.IFNA(_xlfn.IFS(AND(P1244&lt;&gt;"",R1244&lt;&gt;"",RIGHT($N1244,6)="tarief"),P1244*R1244,T1244&gt;0,T1244),""),"")</f>
        <v/>
      </c>
      <c r="W1244" s="4" t="str" cm="1">
        <f t="array" ref="W1244">IFERROR(_xlfn.IFS(OR(F1244="",LEFT(Methode_Keuze,4)="Geen"),"",AND(U1244&lt;&gt;"",F1244&lt;&gt;"Arbeidskosten"),ROUND(U1244*VLOOKUP(F1244,Tb_ProjectKosten[],MATCH(Tb_ProjectKosten[[#Headers],[Forfat_Percentage]],Tb_ProjectKosten[#Headers],0),0),2),AND(F1244="Arbeidskosten",G1244&lt;&gt;""),IFERROR(ROUND(U1244*VLOOKUP(G1244,Tb_KostenTypen[],3,0)*VLOOKUP(F1244,Tb_ProjectKosten[],MATCH(Tb_ProjectKosten[[#Headers],[Forfat_Percentage]],Tb_ProjectKosten[#Headers],0),0),2),""),U1244 &lt;=0,0),"")</f>
        <v/>
      </c>
      <c r="X1244" s="4" t="str" cm="1">
        <f t="array" ref="X1244">IFERROR(_xlfn.IFS(OR(F1244="",LEFT(Methode_Keuze,4)="Geen"),"",AND(V1244&lt;&gt;"",F1244&lt;&gt;"Arbeidskosten"),ROUND(V1244*VLOOKUP(F1244,Tb_ProjectKosten[],MATCH(Tb_ProjectKosten[[#Headers],[Forfat_Percentage]],Tb_ProjectKosten[#Headers],0),0),2),AND(F1244="Arbeidskosten",G1244&lt;&gt;""),IFERROR(ROUND(V1244*VLOOKUP(G1244,Tb_KostenTypen[],3,0)*VLOOKUP(F1244,Tb_ProjectKosten[],MATCH(Tb_ProjectKosten[[#Headers],[Forfat_Percentage]],Tb_ProjectKosten[#Headers],0),0),2),""),V1244 &lt;=0,0),"")</f>
        <v/>
      </c>
      <c r="Y1244" s="262"/>
      <c r="Z1244" s="49"/>
      <c r="AA1244" s="37" t="str" cm="1">
        <f t="array" ref="AA1244">IFERROR(IF(INDEX(SubsidieTabel!$Q$1:$T$9,MATCH($F1244,SubsidieTabel!$Q$1:$Q$9,0),IFERROR(MATCH(Methode_Keuze,SubsidieTabel!$Q$1:$T$1,0),2))&lt;&gt;1=TRUE,"ja",""),"")</f>
        <v/>
      </c>
    </row>
    <row r="1245" spans="1:27" ht="15" customHeight="1" x14ac:dyDescent="0.25">
      <c r="A1245" s="87"/>
      <c r="B1245" s="219" t="str">
        <f>IF(A1245&lt;&gt;"",_xlfn.MAXIFS($B$1:B1244,$A$1:A1244,A1245)+1,"")</f>
        <v/>
      </c>
      <c r="C1245" s="50"/>
      <c r="D1245" s="50"/>
      <c r="E1245" s="50"/>
      <c r="F1245" s="50"/>
      <c r="G1245" s="283"/>
      <c r="H1245" s="296"/>
      <c r="I1245" s="295"/>
      <c r="J1245" s="295"/>
      <c r="K1245" s="202"/>
      <c r="L1245" s="202"/>
      <c r="M1245" s="91" t="str">
        <f>IFERROR(VLOOKUP(H1245,Lijsten!$H$1:$I$100,2,0),"")</f>
        <v/>
      </c>
      <c r="N1245" s="91" t="str" cm="1">
        <f t="array" ref="N1245">IFERROR(_xlfn.IFS(AND(LEFT(F1245,6)="Arbeid",RIGHT(F1245,3)&lt;&gt;"IKS"),IFERROR(VLOOKUP($G1245,Tb_KostenTypen[],2,0),"tarief"),RIGHT(F1245,3)="IKS","Uurtarief",LEFT(F1245,6)="Arbeid","Uurtarief",AND(LEFT(F1245,8)="Bijdrage",RIGHT(F1245,15)="(vrijwilligers)"),"Vast tarief"),"")</f>
        <v/>
      </c>
      <c r="O1245" s="92"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tarief",IF(LEFT(F1245,8)="Bijdrage",VLOOKUP($F1245,Tb_KostenTypen[],MATCH(Methode_Keuze,Tb_KostenTypen[#Headers],0),0),VLOOKUP($G1245,Lijsten!L:O,4,0))),""),"")</f>
        <v/>
      </c>
      <c r="P1245" s="92"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tarief",IF(LEFT(F1245,8)="Bijdrage",VLOOKUP($F1245,Tb_KostenTypen[],MATCH(Methode_Keuze,Tb_KostenTypen[#Headers],0),0),VLOOKUP($G1245,Lijsten!L:O,4,0))),""),"")</f>
        <v/>
      </c>
      <c r="Q1245" s="50"/>
      <c r="R1245" s="50"/>
      <c r="S1245" s="83"/>
      <c r="T1245" s="51"/>
      <c r="U1245" s="4" t="str" cm="1">
        <f t="array" ref="U1245">IF(AA1245&lt;&gt;"ja",_xlfn.IFNA(_xlfn.IFS(AND(O1245&lt;&gt;"",F1245&lt;&gt;"",RIGHT($N1245,6)="tarief"),O1245*Q1245,S1245&gt;0,IF(F1245&lt;&gt;"",S1245,"")),""),"")</f>
        <v/>
      </c>
      <c r="V1245" s="4" t="str" cm="1">
        <f t="array" ref="V1245">IF(AA1245&lt;&gt;"ja",_xlfn.IFNA(_xlfn.IFS(AND(P1245&lt;&gt;"",R1245&lt;&gt;"",RIGHT($N1245,6)="tarief"),P1245*R1245,T1245&gt;0,T1245),""),"")</f>
        <v/>
      </c>
      <c r="W1245" s="4" t="str" cm="1">
        <f t="array" ref="W1245">IFERROR(_xlfn.IFS(OR(F1245="",LEFT(Methode_Keuze,4)="Geen"),"",AND(U1245&lt;&gt;"",F1245&lt;&gt;"Arbeidskosten"),ROUND(U1245*VLOOKUP(F1245,Tb_ProjectKosten[],MATCH(Tb_ProjectKosten[[#Headers],[Forfat_Percentage]],Tb_ProjectKosten[#Headers],0),0),2),AND(F1245="Arbeidskosten",G1245&lt;&gt;""),IFERROR(ROUND(U1245*VLOOKUP(G1245,Tb_KostenTypen[],3,0)*VLOOKUP(F1245,Tb_ProjectKosten[],MATCH(Tb_ProjectKosten[[#Headers],[Forfat_Percentage]],Tb_ProjectKosten[#Headers],0),0),2),""),U1245 &lt;=0,0),"")</f>
        <v/>
      </c>
      <c r="X1245" s="4" t="str" cm="1">
        <f t="array" ref="X1245">IFERROR(_xlfn.IFS(OR(F1245="",LEFT(Methode_Keuze,4)="Geen"),"",AND(V1245&lt;&gt;"",F1245&lt;&gt;"Arbeidskosten"),ROUND(V1245*VLOOKUP(F1245,Tb_ProjectKosten[],MATCH(Tb_ProjectKosten[[#Headers],[Forfat_Percentage]],Tb_ProjectKosten[#Headers],0),0),2),AND(F1245="Arbeidskosten",G1245&lt;&gt;""),IFERROR(ROUND(V1245*VLOOKUP(G1245,Tb_KostenTypen[],3,0)*VLOOKUP(F1245,Tb_ProjectKosten[],MATCH(Tb_ProjectKosten[[#Headers],[Forfat_Percentage]],Tb_ProjectKosten[#Headers],0),0),2),""),V1245 &lt;=0,0),"")</f>
        <v/>
      </c>
      <c r="Y1245" s="262"/>
      <c r="Z1245" s="49"/>
      <c r="AA1245" s="37" t="str" cm="1">
        <f t="array" ref="AA1245">IFERROR(IF(INDEX(SubsidieTabel!$Q$1:$T$9,MATCH($F1245,SubsidieTabel!$Q$1:$Q$9,0),IFERROR(MATCH(Methode_Keuze,SubsidieTabel!$Q$1:$T$1,0),2))&lt;&gt;1=TRUE,"ja",""),"")</f>
        <v/>
      </c>
    </row>
    <row r="1246" spans="1:27" ht="15" customHeight="1" x14ac:dyDescent="0.25">
      <c r="A1246" s="87"/>
      <c r="B1246" s="219" t="str">
        <f>IF(A1246&lt;&gt;"",_xlfn.MAXIFS($B$1:B1245,$A$1:A1245,A1246)+1,"")</f>
        <v/>
      </c>
      <c r="C1246" s="50"/>
      <c r="D1246" s="50"/>
      <c r="E1246" s="50"/>
      <c r="F1246" s="50"/>
      <c r="G1246" s="283"/>
      <c r="H1246" s="296"/>
      <c r="I1246" s="295"/>
      <c r="J1246" s="295"/>
      <c r="K1246" s="202"/>
      <c r="L1246" s="202"/>
      <c r="M1246" s="91" t="str">
        <f>IFERROR(VLOOKUP(H1246,Lijsten!$H$1:$I$100,2,0),"")</f>
        <v/>
      </c>
      <c r="N1246" s="91" t="str" cm="1">
        <f t="array" ref="N1246">IFERROR(_xlfn.IFS(AND(LEFT(F1246,6)="Arbeid",RIGHT(F1246,3)&lt;&gt;"IKS"),IFERROR(VLOOKUP($G1246,Tb_KostenTypen[],2,0),"tarief"),RIGHT(F1246,3)="IKS","Uurtarief",LEFT(F1246,6)="Arbeid","Uurtarief",AND(LEFT(F1246,8)="Bijdrage",RIGHT(F1246,15)="(vrijwilligers)"),"Vast tarief"),"")</f>
        <v/>
      </c>
      <c r="O1246" s="92"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tarief",IF(LEFT(F1246,8)="Bijdrage",VLOOKUP($F1246,Tb_KostenTypen[],MATCH(Methode_Keuze,Tb_KostenTypen[#Headers],0),0),VLOOKUP($G1246,Lijsten!L:O,4,0))),""),"")</f>
        <v/>
      </c>
      <c r="P1246" s="92"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tarief",IF(LEFT(F1246,8)="Bijdrage",VLOOKUP($F1246,Tb_KostenTypen[],MATCH(Methode_Keuze,Tb_KostenTypen[#Headers],0),0),VLOOKUP($G1246,Lijsten!L:O,4,0))),""),"")</f>
        <v/>
      </c>
      <c r="Q1246" s="50"/>
      <c r="R1246" s="50"/>
      <c r="S1246" s="83"/>
      <c r="T1246" s="51"/>
      <c r="U1246" s="4" t="str" cm="1">
        <f t="array" ref="U1246">IF(AA1246&lt;&gt;"ja",_xlfn.IFNA(_xlfn.IFS(AND(O1246&lt;&gt;"",F1246&lt;&gt;"",RIGHT($N1246,6)="tarief"),O1246*Q1246,S1246&gt;0,IF(F1246&lt;&gt;"",S1246,"")),""),"")</f>
        <v/>
      </c>
      <c r="V1246" s="4" t="str" cm="1">
        <f t="array" ref="V1246">IF(AA1246&lt;&gt;"ja",_xlfn.IFNA(_xlfn.IFS(AND(P1246&lt;&gt;"",R1246&lt;&gt;"",RIGHT($N1246,6)="tarief"),P1246*R1246,T1246&gt;0,T1246),""),"")</f>
        <v/>
      </c>
      <c r="W1246" s="4" t="str" cm="1">
        <f t="array" ref="W1246">IFERROR(_xlfn.IFS(OR(F1246="",LEFT(Methode_Keuze,4)="Geen"),"",AND(U1246&lt;&gt;"",F1246&lt;&gt;"Arbeidskosten"),ROUND(U1246*VLOOKUP(F1246,Tb_ProjectKosten[],MATCH(Tb_ProjectKosten[[#Headers],[Forfat_Percentage]],Tb_ProjectKosten[#Headers],0),0),2),AND(F1246="Arbeidskosten",G1246&lt;&gt;""),IFERROR(ROUND(U1246*VLOOKUP(G1246,Tb_KostenTypen[],3,0)*VLOOKUP(F1246,Tb_ProjectKosten[],MATCH(Tb_ProjectKosten[[#Headers],[Forfat_Percentage]],Tb_ProjectKosten[#Headers],0),0),2),""),U1246 &lt;=0,0),"")</f>
        <v/>
      </c>
      <c r="X1246" s="4" t="str" cm="1">
        <f t="array" ref="X1246">IFERROR(_xlfn.IFS(OR(F1246="",LEFT(Methode_Keuze,4)="Geen"),"",AND(V1246&lt;&gt;"",F1246&lt;&gt;"Arbeidskosten"),ROUND(V1246*VLOOKUP(F1246,Tb_ProjectKosten[],MATCH(Tb_ProjectKosten[[#Headers],[Forfat_Percentage]],Tb_ProjectKosten[#Headers],0),0),2),AND(F1246="Arbeidskosten",G1246&lt;&gt;""),IFERROR(ROUND(V1246*VLOOKUP(G1246,Tb_KostenTypen[],3,0)*VLOOKUP(F1246,Tb_ProjectKosten[],MATCH(Tb_ProjectKosten[[#Headers],[Forfat_Percentage]],Tb_ProjectKosten[#Headers],0),0),2),""),V1246 &lt;=0,0),"")</f>
        <v/>
      </c>
      <c r="Y1246" s="262"/>
      <c r="Z1246" s="49"/>
      <c r="AA1246" s="37" t="str" cm="1">
        <f t="array" ref="AA1246">IFERROR(IF(INDEX(SubsidieTabel!$Q$1:$T$9,MATCH($F1246,SubsidieTabel!$Q$1:$Q$9,0),IFERROR(MATCH(Methode_Keuze,SubsidieTabel!$Q$1:$T$1,0),2))&lt;&gt;1=TRUE,"ja",""),"")</f>
        <v/>
      </c>
    </row>
    <row r="1247" spans="1:27" ht="15" customHeight="1" x14ac:dyDescent="0.25">
      <c r="A1247" s="87"/>
      <c r="B1247" s="219" t="str">
        <f>IF(A1247&lt;&gt;"",_xlfn.MAXIFS($B$1:B1246,$A$1:A1246,A1247)+1,"")</f>
        <v/>
      </c>
      <c r="C1247" s="50"/>
      <c r="D1247" s="50"/>
      <c r="E1247" s="50"/>
      <c r="F1247" s="50"/>
      <c r="G1247" s="283"/>
      <c r="H1247" s="296"/>
      <c r="I1247" s="295"/>
      <c r="J1247" s="295"/>
      <c r="K1247" s="202"/>
      <c r="L1247" s="202"/>
      <c r="M1247" s="91" t="str">
        <f>IFERROR(VLOOKUP(H1247,Lijsten!$H$1:$I$100,2,0),"")</f>
        <v/>
      </c>
      <c r="N1247" s="91" t="str" cm="1">
        <f t="array" ref="N1247">IFERROR(_xlfn.IFS(AND(LEFT(F1247,6)="Arbeid",RIGHT(F1247,3)&lt;&gt;"IKS"),IFERROR(VLOOKUP($G1247,Tb_KostenTypen[],2,0),"tarief"),RIGHT(F1247,3)="IKS","Uurtarief",LEFT(F1247,6)="Arbeid","Uurtarief",AND(LEFT(F1247,8)="Bijdrage",RIGHT(F1247,15)="(vrijwilligers)"),"Vast tarief"),"")</f>
        <v/>
      </c>
      <c r="O1247" s="92"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tarief",IF(LEFT(F1247,8)="Bijdrage",VLOOKUP($F1247,Tb_KostenTypen[],MATCH(Methode_Keuze,Tb_KostenTypen[#Headers],0),0),VLOOKUP($G1247,Lijsten!L:O,4,0))),""),"")</f>
        <v/>
      </c>
      <c r="P1247" s="92"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tarief",IF(LEFT(F1247,8)="Bijdrage",VLOOKUP($F1247,Tb_KostenTypen[],MATCH(Methode_Keuze,Tb_KostenTypen[#Headers],0),0),VLOOKUP($G1247,Lijsten!L:O,4,0))),""),"")</f>
        <v/>
      </c>
      <c r="Q1247" s="50"/>
      <c r="R1247" s="50"/>
      <c r="S1247" s="83"/>
      <c r="T1247" s="51"/>
      <c r="U1247" s="4" t="str" cm="1">
        <f t="array" ref="U1247">IF(AA1247&lt;&gt;"ja",_xlfn.IFNA(_xlfn.IFS(AND(O1247&lt;&gt;"",F1247&lt;&gt;"",RIGHT($N1247,6)="tarief"),O1247*Q1247,S1247&gt;0,IF(F1247&lt;&gt;"",S1247,"")),""),"")</f>
        <v/>
      </c>
      <c r="V1247" s="4" t="str" cm="1">
        <f t="array" ref="V1247">IF(AA1247&lt;&gt;"ja",_xlfn.IFNA(_xlfn.IFS(AND(P1247&lt;&gt;"",R1247&lt;&gt;"",RIGHT($N1247,6)="tarief"),P1247*R1247,T1247&gt;0,T1247),""),"")</f>
        <v/>
      </c>
      <c r="W1247" s="4" t="str" cm="1">
        <f t="array" ref="W1247">IFERROR(_xlfn.IFS(OR(F1247="",LEFT(Methode_Keuze,4)="Geen"),"",AND(U1247&lt;&gt;"",F1247&lt;&gt;"Arbeidskosten"),ROUND(U1247*VLOOKUP(F1247,Tb_ProjectKosten[],MATCH(Tb_ProjectKosten[[#Headers],[Forfat_Percentage]],Tb_ProjectKosten[#Headers],0),0),2),AND(F1247="Arbeidskosten",G1247&lt;&gt;""),IFERROR(ROUND(U1247*VLOOKUP(G1247,Tb_KostenTypen[],3,0)*VLOOKUP(F1247,Tb_ProjectKosten[],MATCH(Tb_ProjectKosten[[#Headers],[Forfat_Percentage]],Tb_ProjectKosten[#Headers],0),0),2),""),U1247 &lt;=0,0),"")</f>
        <v/>
      </c>
      <c r="X1247" s="4" t="str" cm="1">
        <f t="array" ref="X1247">IFERROR(_xlfn.IFS(OR(F1247="",LEFT(Methode_Keuze,4)="Geen"),"",AND(V1247&lt;&gt;"",F1247&lt;&gt;"Arbeidskosten"),ROUND(V1247*VLOOKUP(F1247,Tb_ProjectKosten[],MATCH(Tb_ProjectKosten[[#Headers],[Forfat_Percentage]],Tb_ProjectKosten[#Headers],0),0),2),AND(F1247="Arbeidskosten",G1247&lt;&gt;""),IFERROR(ROUND(V1247*VLOOKUP(G1247,Tb_KostenTypen[],3,0)*VLOOKUP(F1247,Tb_ProjectKosten[],MATCH(Tb_ProjectKosten[[#Headers],[Forfat_Percentage]],Tb_ProjectKosten[#Headers],0),0),2),""),V1247 &lt;=0,0),"")</f>
        <v/>
      </c>
      <c r="Y1247" s="262"/>
      <c r="Z1247" s="49"/>
      <c r="AA1247" s="37" t="str" cm="1">
        <f t="array" ref="AA1247">IFERROR(IF(INDEX(SubsidieTabel!$Q$1:$T$9,MATCH($F1247,SubsidieTabel!$Q$1:$Q$9,0),IFERROR(MATCH(Methode_Keuze,SubsidieTabel!$Q$1:$T$1,0),2))&lt;&gt;1=TRUE,"ja",""),"")</f>
        <v/>
      </c>
    </row>
    <row r="1248" spans="1:27" ht="15" customHeight="1" x14ac:dyDescent="0.25">
      <c r="A1248" s="87"/>
      <c r="B1248" s="219" t="str">
        <f>IF(A1248&lt;&gt;"",_xlfn.MAXIFS($B$1:B1247,$A$1:A1247,A1248)+1,"")</f>
        <v/>
      </c>
      <c r="C1248" s="50"/>
      <c r="D1248" s="50"/>
      <c r="E1248" s="50"/>
      <c r="F1248" s="50"/>
      <c r="G1248" s="283"/>
      <c r="H1248" s="296"/>
      <c r="I1248" s="295"/>
      <c r="J1248" s="295"/>
      <c r="K1248" s="202"/>
      <c r="L1248" s="202"/>
      <c r="M1248" s="91" t="str">
        <f>IFERROR(VLOOKUP(H1248,Lijsten!$H$1:$I$100,2,0),"")</f>
        <v/>
      </c>
      <c r="N1248" s="91" t="str" cm="1">
        <f t="array" ref="N1248">IFERROR(_xlfn.IFS(AND(LEFT(F1248,6)="Arbeid",RIGHT(F1248,3)&lt;&gt;"IKS"),IFERROR(VLOOKUP($G1248,Tb_KostenTypen[],2,0),"tarief"),RIGHT(F1248,3)="IKS","Uurtarief",LEFT(F1248,6)="Arbeid","Uurtarief",AND(LEFT(F1248,8)="Bijdrage",RIGHT(F1248,15)="(vrijwilligers)"),"Vast tarief"),"")</f>
        <v/>
      </c>
      <c r="O1248" s="92"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tarief",IF(LEFT(F1248,8)="Bijdrage",VLOOKUP($F1248,Tb_KostenTypen[],MATCH(Methode_Keuze,Tb_KostenTypen[#Headers],0),0),VLOOKUP($G1248,Lijsten!L:O,4,0))),""),"")</f>
        <v/>
      </c>
      <c r="P1248" s="92"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tarief",IF(LEFT(F1248,8)="Bijdrage",VLOOKUP($F1248,Tb_KostenTypen[],MATCH(Methode_Keuze,Tb_KostenTypen[#Headers],0),0),VLOOKUP($G1248,Lijsten!L:O,4,0))),""),"")</f>
        <v/>
      </c>
      <c r="Q1248" s="50"/>
      <c r="R1248" s="50"/>
      <c r="S1248" s="83"/>
      <c r="T1248" s="51"/>
      <c r="U1248" s="4" t="str" cm="1">
        <f t="array" ref="U1248">IF(AA1248&lt;&gt;"ja",_xlfn.IFNA(_xlfn.IFS(AND(O1248&lt;&gt;"",F1248&lt;&gt;"",RIGHT($N1248,6)="tarief"),O1248*Q1248,S1248&gt;0,IF(F1248&lt;&gt;"",S1248,"")),""),"")</f>
        <v/>
      </c>
      <c r="V1248" s="4" t="str" cm="1">
        <f t="array" ref="V1248">IF(AA1248&lt;&gt;"ja",_xlfn.IFNA(_xlfn.IFS(AND(P1248&lt;&gt;"",R1248&lt;&gt;"",RIGHT($N1248,6)="tarief"),P1248*R1248,T1248&gt;0,T1248),""),"")</f>
        <v/>
      </c>
      <c r="W1248" s="4" t="str" cm="1">
        <f t="array" ref="W1248">IFERROR(_xlfn.IFS(OR(F1248="",LEFT(Methode_Keuze,4)="Geen"),"",AND(U1248&lt;&gt;"",F1248&lt;&gt;"Arbeidskosten"),ROUND(U1248*VLOOKUP(F1248,Tb_ProjectKosten[],MATCH(Tb_ProjectKosten[[#Headers],[Forfat_Percentage]],Tb_ProjectKosten[#Headers],0),0),2),AND(F1248="Arbeidskosten",G1248&lt;&gt;""),IFERROR(ROUND(U1248*VLOOKUP(G1248,Tb_KostenTypen[],3,0)*VLOOKUP(F1248,Tb_ProjectKosten[],MATCH(Tb_ProjectKosten[[#Headers],[Forfat_Percentage]],Tb_ProjectKosten[#Headers],0),0),2),""),U1248 &lt;=0,0),"")</f>
        <v/>
      </c>
      <c r="X1248" s="4" t="str" cm="1">
        <f t="array" ref="X1248">IFERROR(_xlfn.IFS(OR(F1248="",LEFT(Methode_Keuze,4)="Geen"),"",AND(V1248&lt;&gt;"",F1248&lt;&gt;"Arbeidskosten"),ROUND(V1248*VLOOKUP(F1248,Tb_ProjectKosten[],MATCH(Tb_ProjectKosten[[#Headers],[Forfat_Percentage]],Tb_ProjectKosten[#Headers],0),0),2),AND(F1248="Arbeidskosten",G1248&lt;&gt;""),IFERROR(ROUND(V1248*VLOOKUP(G1248,Tb_KostenTypen[],3,0)*VLOOKUP(F1248,Tb_ProjectKosten[],MATCH(Tb_ProjectKosten[[#Headers],[Forfat_Percentage]],Tb_ProjectKosten[#Headers],0),0),2),""),V1248 &lt;=0,0),"")</f>
        <v/>
      </c>
      <c r="Y1248" s="262"/>
      <c r="Z1248" s="49"/>
      <c r="AA1248" s="37" t="str" cm="1">
        <f t="array" ref="AA1248">IFERROR(IF(INDEX(SubsidieTabel!$Q$1:$T$9,MATCH($F1248,SubsidieTabel!$Q$1:$Q$9,0),IFERROR(MATCH(Methode_Keuze,SubsidieTabel!$Q$1:$T$1,0),2))&lt;&gt;1=TRUE,"ja",""),"")</f>
        <v/>
      </c>
    </row>
    <row r="1249" spans="1:27" ht="15" customHeight="1" x14ac:dyDescent="0.25">
      <c r="A1249" s="87"/>
      <c r="B1249" s="219" t="str">
        <f>IF(A1249&lt;&gt;"",_xlfn.MAXIFS($B$1:B1248,$A$1:A1248,A1249)+1,"")</f>
        <v/>
      </c>
      <c r="C1249" s="50"/>
      <c r="D1249" s="50"/>
      <c r="E1249" s="50"/>
      <c r="F1249" s="50"/>
      <c r="G1249" s="283"/>
      <c r="H1249" s="296"/>
      <c r="I1249" s="295"/>
      <c r="J1249" s="295"/>
      <c r="K1249" s="202"/>
      <c r="L1249" s="202"/>
      <c r="M1249" s="91" t="str">
        <f>IFERROR(VLOOKUP(H1249,Lijsten!$H$1:$I$100,2,0),"")</f>
        <v/>
      </c>
      <c r="N1249" s="91" t="str" cm="1">
        <f t="array" ref="N1249">IFERROR(_xlfn.IFS(AND(LEFT(F1249,6)="Arbeid",RIGHT(F1249,3)&lt;&gt;"IKS"),IFERROR(VLOOKUP($G1249,Tb_KostenTypen[],2,0),"tarief"),RIGHT(F1249,3)="IKS","Uurtarief",LEFT(F1249,6)="Arbeid","Uurtarief",AND(LEFT(F1249,8)="Bijdrage",RIGHT(F1249,15)="(vrijwilligers)"),"Vast tarief"),"")</f>
        <v/>
      </c>
      <c r="O1249" s="92"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tarief",IF(LEFT(F1249,8)="Bijdrage",VLOOKUP($F1249,Tb_KostenTypen[],MATCH(Methode_Keuze,Tb_KostenTypen[#Headers],0),0),VLOOKUP($G1249,Lijsten!L:O,4,0))),""),"")</f>
        <v/>
      </c>
      <c r="P1249" s="92"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tarief",IF(LEFT(F1249,8)="Bijdrage",VLOOKUP($F1249,Tb_KostenTypen[],MATCH(Methode_Keuze,Tb_KostenTypen[#Headers],0),0),VLOOKUP($G1249,Lijsten!L:O,4,0))),""),"")</f>
        <v/>
      </c>
      <c r="Q1249" s="50"/>
      <c r="R1249" s="50"/>
      <c r="S1249" s="83"/>
      <c r="T1249" s="51"/>
      <c r="U1249" s="4" t="str" cm="1">
        <f t="array" ref="U1249">IF(AA1249&lt;&gt;"ja",_xlfn.IFNA(_xlfn.IFS(AND(O1249&lt;&gt;"",F1249&lt;&gt;"",RIGHT($N1249,6)="tarief"),O1249*Q1249,S1249&gt;0,IF(F1249&lt;&gt;"",S1249,"")),""),"")</f>
        <v/>
      </c>
      <c r="V1249" s="4" t="str" cm="1">
        <f t="array" ref="V1249">IF(AA1249&lt;&gt;"ja",_xlfn.IFNA(_xlfn.IFS(AND(P1249&lt;&gt;"",R1249&lt;&gt;"",RIGHT($N1249,6)="tarief"),P1249*R1249,T1249&gt;0,T1249),""),"")</f>
        <v/>
      </c>
      <c r="W1249" s="4" t="str" cm="1">
        <f t="array" ref="W1249">IFERROR(_xlfn.IFS(OR(F1249="",LEFT(Methode_Keuze,4)="Geen"),"",AND(U1249&lt;&gt;"",F1249&lt;&gt;"Arbeidskosten"),ROUND(U1249*VLOOKUP(F1249,Tb_ProjectKosten[],MATCH(Tb_ProjectKosten[[#Headers],[Forfat_Percentage]],Tb_ProjectKosten[#Headers],0),0),2),AND(F1249="Arbeidskosten",G1249&lt;&gt;""),IFERROR(ROUND(U1249*VLOOKUP(G1249,Tb_KostenTypen[],3,0)*VLOOKUP(F1249,Tb_ProjectKosten[],MATCH(Tb_ProjectKosten[[#Headers],[Forfat_Percentage]],Tb_ProjectKosten[#Headers],0),0),2),""),U1249 &lt;=0,0),"")</f>
        <v/>
      </c>
      <c r="X1249" s="4" t="str" cm="1">
        <f t="array" ref="X1249">IFERROR(_xlfn.IFS(OR(F1249="",LEFT(Methode_Keuze,4)="Geen"),"",AND(V1249&lt;&gt;"",F1249&lt;&gt;"Arbeidskosten"),ROUND(V1249*VLOOKUP(F1249,Tb_ProjectKosten[],MATCH(Tb_ProjectKosten[[#Headers],[Forfat_Percentage]],Tb_ProjectKosten[#Headers],0),0),2),AND(F1249="Arbeidskosten",G1249&lt;&gt;""),IFERROR(ROUND(V1249*VLOOKUP(G1249,Tb_KostenTypen[],3,0)*VLOOKUP(F1249,Tb_ProjectKosten[],MATCH(Tb_ProjectKosten[[#Headers],[Forfat_Percentage]],Tb_ProjectKosten[#Headers],0),0),2),""),V1249 &lt;=0,0),"")</f>
        <v/>
      </c>
      <c r="Y1249" s="262"/>
      <c r="Z1249" s="49"/>
      <c r="AA1249" s="37" t="str" cm="1">
        <f t="array" ref="AA1249">IFERROR(IF(INDEX(SubsidieTabel!$Q$1:$T$9,MATCH($F1249,SubsidieTabel!$Q$1:$Q$9,0),IFERROR(MATCH(Methode_Keuze,SubsidieTabel!$Q$1:$T$1,0),2))&lt;&gt;1=TRUE,"ja",""),"")</f>
        <v/>
      </c>
    </row>
    <row r="1250" spans="1:27" ht="15" customHeight="1" x14ac:dyDescent="0.25">
      <c r="A1250" s="87"/>
      <c r="B1250" s="219" t="str">
        <f>IF(A1250&lt;&gt;"",_xlfn.MAXIFS($B$1:B1249,$A$1:A1249,A1250)+1,"")</f>
        <v/>
      </c>
      <c r="C1250" s="50"/>
      <c r="D1250" s="50"/>
      <c r="E1250" s="50"/>
      <c r="F1250" s="50"/>
      <c r="G1250" s="283"/>
      <c r="H1250" s="296"/>
      <c r="I1250" s="295"/>
      <c r="J1250" s="295"/>
      <c r="K1250" s="202"/>
      <c r="L1250" s="202"/>
      <c r="M1250" s="91" t="str">
        <f>IFERROR(VLOOKUP(H1250,Lijsten!$H$1:$I$100,2,0),"")</f>
        <v/>
      </c>
      <c r="N1250" s="91" t="str" cm="1">
        <f t="array" ref="N1250">IFERROR(_xlfn.IFS(AND(LEFT(F1250,6)="Arbeid",RIGHT(F1250,3)&lt;&gt;"IKS"),IFERROR(VLOOKUP($G1250,Tb_KostenTypen[],2,0),"tarief"),RIGHT(F1250,3)="IKS","Uurtarief",LEFT(F1250,6)="Arbeid","Uurtarief",AND(LEFT(F1250,8)="Bijdrage",RIGHT(F1250,15)="(vrijwilligers)"),"Vast tarief"),"")</f>
        <v/>
      </c>
      <c r="O1250" s="92"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tarief",IF(LEFT(F1250,8)="Bijdrage",VLOOKUP($F1250,Tb_KostenTypen[],MATCH(Methode_Keuze,Tb_KostenTypen[#Headers],0),0),VLOOKUP($G1250,Lijsten!L:O,4,0))),""),"")</f>
        <v/>
      </c>
      <c r="P1250" s="92"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tarief",IF(LEFT(F1250,8)="Bijdrage",VLOOKUP($F1250,Tb_KostenTypen[],MATCH(Methode_Keuze,Tb_KostenTypen[#Headers],0),0),VLOOKUP($G1250,Lijsten!L:O,4,0))),""),"")</f>
        <v/>
      </c>
      <c r="Q1250" s="50"/>
      <c r="R1250" s="50"/>
      <c r="S1250" s="83"/>
      <c r="T1250" s="51"/>
      <c r="U1250" s="4" t="str" cm="1">
        <f t="array" ref="U1250">IF(AA1250&lt;&gt;"ja",_xlfn.IFNA(_xlfn.IFS(AND(O1250&lt;&gt;"",F1250&lt;&gt;"",RIGHT($N1250,6)="tarief"),O1250*Q1250,S1250&gt;0,IF(F1250&lt;&gt;"",S1250,"")),""),"")</f>
        <v/>
      </c>
      <c r="V1250" s="4" t="str" cm="1">
        <f t="array" ref="V1250">IF(AA1250&lt;&gt;"ja",_xlfn.IFNA(_xlfn.IFS(AND(P1250&lt;&gt;"",R1250&lt;&gt;"",RIGHT($N1250,6)="tarief"),P1250*R1250,T1250&gt;0,T1250),""),"")</f>
        <v/>
      </c>
      <c r="W1250" s="4" t="str" cm="1">
        <f t="array" ref="W1250">IFERROR(_xlfn.IFS(OR(F1250="",LEFT(Methode_Keuze,4)="Geen"),"",AND(U1250&lt;&gt;"",F1250&lt;&gt;"Arbeidskosten"),ROUND(U1250*VLOOKUP(F1250,Tb_ProjectKosten[],MATCH(Tb_ProjectKosten[[#Headers],[Forfat_Percentage]],Tb_ProjectKosten[#Headers],0),0),2),AND(F1250="Arbeidskosten",G1250&lt;&gt;""),IFERROR(ROUND(U1250*VLOOKUP(G1250,Tb_KostenTypen[],3,0)*VLOOKUP(F1250,Tb_ProjectKosten[],MATCH(Tb_ProjectKosten[[#Headers],[Forfat_Percentage]],Tb_ProjectKosten[#Headers],0),0),2),""),U1250 &lt;=0,0),"")</f>
        <v/>
      </c>
      <c r="X1250" s="4" t="str" cm="1">
        <f t="array" ref="X1250">IFERROR(_xlfn.IFS(OR(F1250="",LEFT(Methode_Keuze,4)="Geen"),"",AND(V1250&lt;&gt;"",F1250&lt;&gt;"Arbeidskosten"),ROUND(V1250*VLOOKUP(F1250,Tb_ProjectKosten[],MATCH(Tb_ProjectKosten[[#Headers],[Forfat_Percentage]],Tb_ProjectKosten[#Headers],0),0),2),AND(F1250="Arbeidskosten",G1250&lt;&gt;""),IFERROR(ROUND(V1250*VLOOKUP(G1250,Tb_KostenTypen[],3,0)*VLOOKUP(F1250,Tb_ProjectKosten[],MATCH(Tb_ProjectKosten[[#Headers],[Forfat_Percentage]],Tb_ProjectKosten[#Headers],0),0),2),""),V1250 &lt;=0,0),"")</f>
        <v/>
      </c>
      <c r="Y1250" s="262"/>
      <c r="Z1250" s="49"/>
      <c r="AA1250" s="37" t="str" cm="1">
        <f t="array" ref="AA1250">IFERROR(IF(INDEX(SubsidieTabel!$Q$1:$T$9,MATCH($F1250,SubsidieTabel!$Q$1:$Q$9,0),IFERROR(MATCH(Methode_Keuze,SubsidieTabel!$Q$1:$T$1,0),2))&lt;&gt;1=TRUE,"ja",""),"")</f>
        <v/>
      </c>
    </row>
    <row r="1251" spans="1:27" ht="15" customHeight="1" x14ac:dyDescent="0.25">
      <c r="A1251" s="87"/>
      <c r="B1251" s="219" t="str">
        <f>IF(A1251&lt;&gt;"",_xlfn.MAXIFS($B$1:B1250,$A$1:A1250,A1251)+1,"")</f>
        <v/>
      </c>
      <c r="C1251" s="50"/>
      <c r="D1251" s="50"/>
      <c r="E1251" s="50"/>
      <c r="F1251" s="50"/>
      <c r="G1251" s="283"/>
      <c r="H1251" s="296"/>
      <c r="I1251" s="295"/>
      <c r="J1251" s="295"/>
      <c r="K1251" s="202"/>
      <c r="L1251" s="202"/>
      <c r="M1251" s="91" t="str">
        <f>IFERROR(VLOOKUP(H1251,Lijsten!$H$1:$I$100,2,0),"")</f>
        <v/>
      </c>
      <c r="N1251" s="91" t="str" cm="1">
        <f t="array" ref="N1251">IFERROR(_xlfn.IFS(AND(LEFT(F1251,6)="Arbeid",RIGHT(F1251,3)&lt;&gt;"IKS"),IFERROR(VLOOKUP($G1251,Tb_KostenTypen[],2,0),"tarief"),RIGHT(F1251,3)="IKS","Uurtarief",LEFT(F1251,6)="Arbeid","Uurtarief",AND(LEFT(F1251,8)="Bijdrage",RIGHT(F1251,15)="(vrijwilligers)"),"Vast tarief"),"")</f>
        <v/>
      </c>
      <c r="O1251" s="92"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tarief",IF(LEFT(F1251,8)="Bijdrage",VLOOKUP($F1251,Tb_KostenTypen[],MATCH(Methode_Keuze,Tb_KostenTypen[#Headers],0),0),VLOOKUP($G1251,Lijsten!L:O,4,0))),""),"")</f>
        <v/>
      </c>
      <c r="P1251" s="92"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tarief",IF(LEFT(F1251,8)="Bijdrage",VLOOKUP($F1251,Tb_KostenTypen[],MATCH(Methode_Keuze,Tb_KostenTypen[#Headers],0),0),VLOOKUP($G1251,Lijsten!L:O,4,0))),""),"")</f>
        <v/>
      </c>
      <c r="Q1251" s="50"/>
      <c r="R1251" s="50"/>
      <c r="S1251" s="83"/>
      <c r="T1251" s="51"/>
      <c r="U1251" s="4" t="str" cm="1">
        <f t="array" ref="U1251">IF(AA1251&lt;&gt;"ja",_xlfn.IFNA(_xlfn.IFS(AND(O1251&lt;&gt;"",F1251&lt;&gt;"",RIGHT($N1251,6)="tarief"),O1251*Q1251,S1251&gt;0,IF(F1251&lt;&gt;"",S1251,"")),""),"")</f>
        <v/>
      </c>
      <c r="V1251" s="4" t="str" cm="1">
        <f t="array" ref="V1251">IF(AA1251&lt;&gt;"ja",_xlfn.IFNA(_xlfn.IFS(AND(P1251&lt;&gt;"",R1251&lt;&gt;"",RIGHT($N1251,6)="tarief"),P1251*R1251,T1251&gt;0,T1251),""),"")</f>
        <v/>
      </c>
      <c r="W1251" s="4" t="str" cm="1">
        <f t="array" ref="W1251">IFERROR(_xlfn.IFS(OR(F1251="",LEFT(Methode_Keuze,4)="Geen"),"",AND(U1251&lt;&gt;"",F1251&lt;&gt;"Arbeidskosten"),ROUND(U1251*VLOOKUP(F1251,Tb_ProjectKosten[],MATCH(Tb_ProjectKosten[[#Headers],[Forfat_Percentage]],Tb_ProjectKosten[#Headers],0),0),2),AND(F1251="Arbeidskosten",G1251&lt;&gt;""),IFERROR(ROUND(U1251*VLOOKUP(G1251,Tb_KostenTypen[],3,0)*VLOOKUP(F1251,Tb_ProjectKosten[],MATCH(Tb_ProjectKosten[[#Headers],[Forfat_Percentage]],Tb_ProjectKosten[#Headers],0),0),2),""),U1251 &lt;=0,0),"")</f>
        <v/>
      </c>
      <c r="X1251" s="4" t="str" cm="1">
        <f t="array" ref="X1251">IFERROR(_xlfn.IFS(OR(F1251="",LEFT(Methode_Keuze,4)="Geen"),"",AND(V1251&lt;&gt;"",F1251&lt;&gt;"Arbeidskosten"),ROUND(V1251*VLOOKUP(F1251,Tb_ProjectKosten[],MATCH(Tb_ProjectKosten[[#Headers],[Forfat_Percentage]],Tb_ProjectKosten[#Headers],0),0),2),AND(F1251="Arbeidskosten",G1251&lt;&gt;""),IFERROR(ROUND(V1251*VLOOKUP(G1251,Tb_KostenTypen[],3,0)*VLOOKUP(F1251,Tb_ProjectKosten[],MATCH(Tb_ProjectKosten[[#Headers],[Forfat_Percentage]],Tb_ProjectKosten[#Headers],0),0),2),""),V1251 &lt;=0,0),"")</f>
        <v/>
      </c>
      <c r="Y1251" s="262"/>
      <c r="Z1251" s="49"/>
      <c r="AA1251" s="37" t="str" cm="1">
        <f t="array" ref="AA1251">IFERROR(IF(INDEX(SubsidieTabel!$Q$1:$T$9,MATCH($F1251,SubsidieTabel!$Q$1:$Q$9,0),IFERROR(MATCH(Methode_Keuze,SubsidieTabel!$Q$1:$T$1,0),2))&lt;&gt;1=TRUE,"ja",""),"")</f>
        <v/>
      </c>
    </row>
    <row r="1252" spans="1:27" ht="15" customHeight="1" x14ac:dyDescent="0.25">
      <c r="A1252" s="87"/>
      <c r="B1252" s="219" t="str">
        <f>IF(A1252&lt;&gt;"",_xlfn.MAXIFS($B$1:B1251,$A$1:A1251,A1252)+1,"")</f>
        <v/>
      </c>
      <c r="C1252" s="50"/>
      <c r="D1252" s="50"/>
      <c r="E1252" s="50"/>
      <c r="F1252" s="50"/>
      <c r="G1252" s="283"/>
      <c r="H1252" s="296"/>
      <c r="I1252" s="295"/>
      <c r="J1252" s="295"/>
      <c r="K1252" s="202"/>
      <c r="L1252" s="202"/>
      <c r="M1252" s="91" t="str">
        <f>IFERROR(VLOOKUP(H1252,Lijsten!$H$1:$I$100,2,0),"")</f>
        <v/>
      </c>
      <c r="N1252" s="91" t="str" cm="1">
        <f t="array" ref="N1252">IFERROR(_xlfn.IFS(AND(LEFT(F1252,6)="Arbeid",RIGHT(F1252,3)&lt;&gt;"IKS"),IFERROR(VLOOKUP($G1252,Tb_KostenTypen[],2,0),"tarief"),RIGHT(F1252,3)="IKS","Uurtarief",LEFT(F1252,6)="Arbeid","Uurtarief",AND(LEFT(F1252,8)="Bijdrage",RIGHT(F1252,15)="(vrijwilligers)"),"Vast tarief"),"")</f>
        <v/>
      </c>
      <c r="O1252" s="92"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tarief",IF(LEFT(F1252,8)="Bijdrage",VLOOKUP($F1252,Tb_KostenTypen[],MATCH(Methode_Keuze,Tb_KostenTypen[#Headers],0),0),VLOOKUP($G1252,Lijsten!L:O,4,0))),""),"")</f>
        <v/>
      </c>
      <c r="P1252" s="92"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tarief",IF(LEFT(F1252,8)="Bijdrage",VLOOKUP($F1252,Tb_KostenTypen[],MATCH(Methode_Keuze,Tb_KostenTypen[#Headers],0),0),VLOOKUP($G1252,Lijsten!L:O,4,0))),""),"")</f>
        <v/>
      </c>
      <c r="Q1252" s="50"/>
      <c r="R1252" s="50"/>
      <c r="S1252" s="83"/>
      <c r="T1252" s="51"/>
      <c r="U1252" s="4" t="str" cm="1">
        <f t="array" ref="U1252">IF(AA1252&lt;&gt;"ja",_xlfn.IFNA(_xlfn.IFS(AND(O1252&lt;&gt;"",F1252&lt;&gt;"",RIGHT($N1252,6)="tarief"),O1252*Q1252,S1252&gt;0,IF(F1252&lt;&gt;"",S1252,"")),""),"")</f>
        <v/>
      </c>
      <c r="V1252" s="4" t="str" cm="1">
        <f t="array" ref="V1252">IF(AA1252&lt;&gt;"ja",_xlfn.IFNA(_xlfn.IFS(AND(P1252&lt;&gt;"",R1252&lt;&gt;"",RIGHT($N1252,6)="tarief"),P1252*R1252,T1252&gt;0,T1252),""),"")</f>
        <v/>
      </c>
      <c r="W1252" s="4" t="str" cm="1">
        <f t="array" ref="W1252">IFERROR(_xlfn.IFS(OR(F1252="",LEFT(Methode_Keuze,4)="Geen"),"",AND(U1252&lt;&gt;"",F1252&lt;&gt;"Arbeidskosten"),ROUND(U1252*VLOOKUP(F1252,Tb_ProjectKosten[],MATCH(Tb_ProjectKosten[[#Headers],[Forfat_Percentage]],Tb_ProjectKosten[#Headers],0),0),2),AND(F1252="Arbeidskosten",G1252&lt;&gt;""),IFERROR(ROUND(U1252*VLOOKUP(G1252,Tb_KostenTypen[],3,0)*VLOOKUP(F1252,Tb_ProjectKosten[],MATCH(Tb_ProjectKosten[[#Headers],[Forfat_Percentage]],Tb_ProjectKosten[#Headers],0),0),2),""),U1252 &lt;=0,0),"")</f>
        <v/>
      </c>
      <c r="X1252" s="4" t="str" cm="1">
        <f t="array" ref="X1252">IFERROR(_xlfn.IFS(OR(F1252="",LEFT(Methode_Keuze,4)="Geen"),"",AND(V1252&lt;&gt;"",F1252&lt;&gt;"Arbeidskosten"),ROUND(V1252*VLOOKUP(F1252,Tb_ProjectKosten[],MATCH(Tb_ProjectKosten[[#Headers],[Forfat_Percentage]],Tb_ProjectKosten[#Headers],0),0),2),AND(F1252="Arbeidskosten",G1252&lt;&gt;""),IFERROR(ROUND(V1252*VLOOKUP(G1252,Tb_KostenTypen[],3,0)*VLOOKUP(F1252,Tb_ProjectKosten[],MATCH(Tb_ProjectKosten[[#Headers],[Forfat_Percentage]],Tb_ProjectKosten[#Headers],0),0),2),""),V1252 &lt;=0,0),"")</f>
        <v/>
      </c>
      <c r="Y1252" s="262"/>
      <c r="Z1252" s="49"/>
      <c r="AA1252" s="37" t="str" cm="1">
        <f t="array" ref="AA1252">IFERROR(IF(INDEX(SubsidieTabel!$Q$1:$T$9,MATCH($F1252,SubsidieTabel!$Q$1:$Q$9,0),IFERROR(MATCH(Methode_Keuze,SubsidieTabel!$Q$1:$T$1,0),2))&lt;&gt;1=TRUE,"ja",""),"")</f>
        <v/>
      </c>
    </row>
    <row r="1253" spans="1:27" ht="15" customHeight="1" x14ac:dyDescent="0.25">
      <c r="A1253" s="87"/>
      <c r="B1253" s="219" t="str">
        <f>IF(A1253&lt;&gt;"",_xlfn.MAXIFS($B$1:B1252,$A$1:A1252,A1253)+1,"")</f>
        <v/>
      </c>
      <c r="C1253" s="50"/>
      <c r="D1253" s="50"/>
      <c r="E1253" s="50"/>
      <c r="F1253" s="50"/>
      <c r="G1253" s="283"/>
      <c r="H1253" s="296"/>
      <c r="I1253" s="295"/>
      <c r="J1253" s="295"/>
      <c r="K1253" s="202"/>
      <c r="L1253" s="202"/>
      <c r="M1253" s="91" t="str">
        <f>IFERROR(VLOOKUP(H1253,Lijsten!$H$1:$I$100,2,0),"")</f>
        <v/>
      </c>
      <c r="N1253" s="91" t="str" cm="1">
        <f t="array" ref="N1253">IFERROR(_xlfn.IFS(AND(LEFT(F1253,6)="Arbeid",RIGHT(F1253,3)&lt;&gt;"IKS"),IFERROR(VLOOKUP($G1253,Tb_KostenTypen[],2,0),"tarief"),RIGHT(F1253,3)="IKS","Uurtarief",LEFT(F1253,6)="Arbeid","Uurtarief",AND(LEFT(F1253,8)="Bijdrage",RIGHT(F1253,15)="(vrijwilligers)"),"Vast tarief"),"")</f>
        <v/>
      </c>
      <c r="O1253" s="92"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tarief",IF(LEFT(F1253,8)="Bijdrage",VLOOKUP($F1253,Tb_KostenTypen[],MATCH(Methode_Keuze,Tb_KostenTypen[#Headers],0),0),VLOOKUP($G1253,Lijsten!L:O,4,0))),""),"")</f>
        <v/>
      </c>
      <c r="P1253" s="92"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tarief",IF(LEFT(F1253,8)="Bijdrage",VLOOKUP($F1253,Tb_KostenTypen[],MATCH(Methode_Keuze,Tb_KostenTypen[#Headers],0),0),VLOOKUP($G1253,Lijsten!L:O,4,0))),""),"")</f>
        <v/>
      </c>
      <c r="Q1253" s="50"/>
      <c r="R1253" s="50"/>
      <c r="S1253" s="83"/>
      <c r="T1253" s="51"/>
      <c r="U1253" s="4" t="str" cm="1">
        <f t="array" ref="U1253">IF(AA1253&lt;&gt;"ja",_xlfn.IFNA(_xlfn.IFS(AND(O1253&lt;&gt;"",F1253&lt;&gt;"",RIGHT($N1253,6)="tarief"),O1253*Q1253,S1253&gt;0,IF(F1253&lt;&gt;"",S1253,"")),""),"")</f>
        <v/>
      </c>
      <c r="V1253" s="4" t="str" cm="1">
        <f t="array" ref="V1253">IF(AA1253&lt;&gt;"ja",_xlfn.IFNA(_xlfn.IFS(AND(P1253&lt;&gt;"",R1253&lt;&gt;"",RIGHT($N1253,6)="tarief"),P1253*R1253,T1253&gt;0,T1253),""),"")</f>
        <v/>
      </c>
      <c r="W1253" s="4" t="str" cm="1">
        <f t="array" ref="W1253">IFERROR(_xlfn.IFS(OR(F1253="",LEFT(Methode_Keuze,4)="Geen"),"",AND(U1253&lt;&gt;"",F1253&lt;&gt;"Arbeidskosten"),ROUND(U1253*VLOOKUP(F1253,Tb_ProjectKosten[],MATCH(Tb_ProjectKosten[[#Headers],[Forfat_Percentage]],Tb_ProjectKosten[#Headers],0),0),2),AND(F1253="Arbeidskosten",G1253&lt;&gt;""),IFERROR(ROUND(U1253*VLOOKUP(G1253,Tb_KostenTypen[],3,0)*VLOOKUP(F1253,Tb_ProjectKosten[],MATCH(Tb_ProjectKosten[[#Headers],[Forfat_Percentage]],Tb_ProjectKosten[#Headers],0),0),2),""),U1253 &lt;=0,0),"")</f>
        <v/>
      </c>
      <c r="X1253" s="4" t="str" cm="1">
        <f t="array" ref="X1253">IFERROR(_xlfn.IFS(OR(F1253="",LEFT(Methode_Keuze,4)="Geen"),"",AND(V1253&lt;&gt;"",F1253&lt;&gt;"Arbeidskosten"),ROUND(V1253*VLOOKUP(F1253,Tb_ProjectKosten[],MATCH(Tb_ProjectKosten[[#Headers],[Forfat_Percentage]],Tb_ProjectKosten[#Headers],0),0),2),AND(F1253="Arbeidskosten",G1253&lt;&gt;""),IFERROR(ROUND(V1253*VLOOKUP(G1253,Tb_KostenTypen[],3,0)*VLOOKUP(F1253,Tb_ProjectKosten[],MATCH(Tb_ProjectKosten[[#Headers],[Forfat_Percentage]],Tb_ProjectKosten[#Headers],0),0),2),""),V1253 &lt;=0,0),"")</f>
        <v/>
      </c>
      <c r="Y1253" s="262"/>
      <c r="Z1253" s="49"/>
      <c r="AA1253" s="37" t="str" cm="1">
        <f t="array" ref="AA1253">IFERROR(IF(INDEX(SubsidieTabel!$Q$1:$T$9,MATCH($F1253,SubsidieTabel!$Q$1:$Q$9,0),IFERROR(MATCH(Methode_Keuze,SubsidieTabel!$Q$1:$T$1,0),2))&lt;&gt;1=TRUE,"ja",""),"")</f>
        <v/>
      </c>
    </row>
    <row r="1254" spans="1:27" ht="15" customHeight="1" x14ac:dyDescent="0.25">
      <c r="A1254" s="87"/>
      <c r="B1254" s="219" t="str">
        <f>IF(A1254&lt;&gt;"",_xlfn.MAXIFS($B$1:B1253,$A$1:A1253,A1254)+1,"")</f>
        <v/>
      </c>
      <c r="C1254" s="50"/>
      <c r="D1254" s="50"/>
      <c r="E1254" s="50"/>
      <c r="F1254" s="50"/>
      <c r="G1254" s="283"/>
      <c r="H1254" s="296"/>
      <c r="I1254" s="295"/>
      <c r="J1254" s="295"/>
      <c r="K1254" s="202"/>
      <c r="L1254" s="202"/>
      <c r="M1254" s="91" t="str">
        <f>IFERROR(VLOOKUP(H1254,Lijsten!$H$1:$I$100,2,0),"")</f>
        <v/>
      </c>
      <c r="N1254" s="91" t="str" cm="1">
        <f t="array" ref="N1254">IFERROR(_xlfn.IFS(AND(LEFT(F1254,6)="Arbeid",RIGHT(F1254,3)&lt;&gt;"IKS"),IFERROR(VLOOKUP($G1254,Tb_KostenTypen[],2,0),"tarief"),RIGHT(F1254,3)="IKS","Uurtarief",LEFT(F1254,6)="Arbeid","Uurtarief",AND(LEFT(F1254,8)="Bijdrage",RIGHT(F1254,15)="(vrijwilligers)"),"Vast tarief"),"")</f>
        <v/>
      </c>
      <c r="O1254" s="92"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tarief",IF(LEFT(F1254,8)="Bijdrage",VLOOKUP($F1254,Tb_KostenTypen[],MATCH(Methode_Keuze,Tb_KostenTypen[#Headers],0),0),VLOOKUP($G1254,Lijsten!L:O,4,0))),""),"")</f>
        <v/>
      </c>
      <c r="P1254" s="92"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tarief",IF(LEFT(F1254,8)="Bijdrage",VLOOKUP($F1254,Tb_KostenTypen[],MATCH(Methode_Keuze,Tb_KostenTypen[#Headers],0),0),VLOOKUP($G1254,Lijsten!L:O,4,0))),""),"")</f>
        <v/>
      </c>
      <c r="Q1254" s="50"/>
      <c r="R1254" s="50"/>
      <c r="S1254" s="83"/>
      <c r="T1254" s="51"/>
      <c r="U1254" s="4" t="str" cm="1">
        <f t="array" ref="U1254">IF(AA1254&lt;&gt;"ja",_xlfn.IFNA(_xlfn.IFS(AND(O1254&lt;&gt;"",F1254&lt;&gt;"",RIGHT($N1254,6)="tarief"),O1254*Q1254,S1254&gt;0,IF(F1254&lt;&gt;"",S1254,"")),""),"")</f>
        <v/>
      </c>
      <c r="V1254" s="4" t="str" cm="1">
        <f t="array" ref="V1254">IF(AA1254&lt;&gt;"ja",_xlfn.IFNA(_xlfn.IFS(AND(P1254&lt;&gt;"",R1254&lt;&gt;"",RIGHT($N1254,6)="tarief"),P1254*R1254,T1254&gt;0,T1254),""),"")</f>
        <v/>
      </c>
      <c r="W1254" s="4" t="str" cm="1">
        <f t="array" ref="W1254">IFERROR(_xlfn.IFS(OR(F1254="",LEFT(Methode_Keuze,4)="Geen"),"",AND(U1254&lt;&gt;"",F1254&lt;&gt;"Arbeidskosten"),ROUND(U1254*VLOOKUP(F1254,Tb_ProjectKosten[],MATCH(Tb_ProjectKosten[[#Headers],[Forfat_Percentage]],Tb_ProjectKosten[#Headers],0),0),2),AND(F1254="Arbeidskosten",G1254&lt;&gt;""),IFERROR(ROUND(U1254*VLOOKUP(G1254,Tb_KostenTypen[],3,0)*VLOOKUP(F1254,Tb_ProjectKosten[],MATCH(Tb_ProjectKosten[[#Headers],[Forfat_Percentage]],Tb_ProjectKosten[#Headers],0),0),2),""),U1254 &lt;=0,0),"")</f>
        <v/>
      </c>
      <c r="X1254" s="4" t="str" cm="1">
        <f t="array" ref="X1254">IFERROR(_xlfn.IFS(OR(F1254="",LEFT(Methode_Keuze,4)="Geen"),"",AND(V1254&lt;&gt;"",F1254&lt;&gt;"Arbeidskosten"),ROUND(V1254*VLOOKUP(F1254,Tb_ProjectKosten[],MATCH(Tb_ProjectKosten[[#Headers],[Forfat_Percentage]],Tb_ProjectKosten[#Headers],0),0),2),AND(F1254="Arbeidskosten",G1254&lt;&gt;""),IFERROR(ROUND(V1254*VLOOKUP(G1254,Tb_KostenTypen[],3,0)*VLOOKUP(F1254,Tb_ProjectKosten[],MATCH(Tb_ProjectKosten[[#Headers],[Forfat_Percentage]],Tb_ProjectKosten[#Headers],0),0),2),""),V1254 &lt;=0,0),"")</f>
        <v/>
      </c>
      <c r="Y1254" s="262"/>
      <c r="Z1254" s="49"/>
      <c r="AA1254" s="37" t="str" cm="1">
        <f t="array" ref="AA1254">IFERROR(IF(INDEX(SubsidieTabel!$Q$1:$T$9,MATCH($F1254,SubsidieTabel!$Q$1:$Q$9,0),IFERROR(MATCH(Methode_Keuze,SubsidieTabel!$Q$1:$T$1,0),2))&lt;&gt;1=TRUE,"ja",""),"")</f>
        <v/>
      </c>
    </row>
    <row r="1255" spans="1:27" ht="15" customHeight="1" x14ac:dyDescent="0.25">
      <c r="A1255" s="87"/>
      <c r="B1255" s="219" t="str">
        <f>IF(A1255&lt;&gt;"",_xlfn.MAXIFS($B$1:B1254,$A$1:A1254,A1255)+1,"")</f>
        <v/>
      </c>
      <c r="C1255" s="50"/>
      <c r="D1255" s="50"/>
      <c r="E1255" s="50"/>
      <c r="F1255" s="50"/>
      <c r="G1255" s="283"/>
      <c r="H1255" s="296"/>
      <c r="I1255" s="295"/>
      <c r="J1255" s="295"/>
      <c r="K1255" s="202"/>
      <c r="L1255" s="202"/>
      <c r="M1255" s="91" t="str">
        <f>IFERROR(VLOOKUP(H1255,Lijsten!$H$1:$I$100,2,0),"")</f>
        <v/>
      </c>
      <c r="N1255" s="91" t="str" cm="1">
        <f t="array" ref="N1255">IFERROR(_xlfn.IFS(AND(LEFT(F1255,6)="Arbeid",RIGHT(F1255,3)&lt;&gt;"IKS"),IFERROR(VLOOKUP($G1255,Tb_KostenTypen[],2,0),"tarief"),RIGHT(F1255,3)="IKS","Uurtarief",LEFT(F1255,6)="Arbeid","Uurtarief",AND(LEFT(F1255,8)="Bijdrage",RIGHT(F1255,15)="(vrijwilligers)"),"Vast tarief"),"")</f>
        <v/>
      </c>
      <c r="O1255" s="92"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tarief",IF(LEFT(F1255,8)="Bijdrage",VLOOKUP($F1255,Tb_KostenTypen[],MATCH(Methode_Keuze,Tb_KostenTypen[#Headers],0),0),VLOOKUP($G1255,Lijsten!L:O,4,0))),""),"")</f>
        <v/>
      </c>
      <c r="P1255" s="92"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tarief",IF(LEFT(F1255,8)="Bijdrage",VLOOKUP($F1255,Tb_KostenTypen[],MATCH(Methode_Keuze,Tb_KostenTypen[#Headers],0),0),VLOOKUP($G1255,Lijsten!L:O,4,0))),""),"")</f>
        <v/>
      </c>
      <c r="Q1255" s="50"/>
      <c r="R1255" s="50"/>
      <c r="S1255" s="83"/>
      <c r="T1255" s="51"/>
      <c r="U1255" s="4" t="str" cm="1">
        <f t="array" ref="U1255">IF(AA1255&lt;&gt;"ja",_xlfn.IFNA(_xlfn.IFS(AND(O1255&lt;&gt;"",F1255&lt;&gt;"",RIGHT($N1255,6)="tarief"),O1255*Q1255,S1255&gt;0,IF(F1255&lt;&gt;"",S1255,"")),""),"")</f>
        <v/>
      </c>
      <c r="V1255" s="4" t="str" cm="1">
        <f t="array" ref="V1255">IF(AA1255&lt;&gt;"ja",_xlfn.IFNA(_xlfn.IFS(AND(P1255&lt;&gt;"",R1255&lt;&gt;"",RIGHT($N1255,6)="tarief"),P1255*R1255,T1255&gt;0,T1255),""),"")</f>
        <v/>
      </c>
      <c r="W1255" s="4" t="str" cm="1">
        <f t="array" ref="W1255">IFERROR(_xlfn.IFS(OR(F1255="",LEFT(Methode_Keuze,4)="Geen"),"",AND(U1255&lt;&gt;"",F1255&lt;&gt;"Arbeidskosten"),ROUND(U1255*VLOOKUP(F1255,Tb_ProjectKosten[],MATCH(Tb_ProjectKosten[[#Headers],[Forfat_Percentage]],Tb_ProjectKosten[#Headers],0),0),2),AND(F1255="Arbeidskosten",G1255&lt;&gt;""),IFERROR(ROUND(U1255*VLOOKUP(G1255,Tb_KostenTypen[],3,0)*VLOOKUP(F1255,Tb_ProjectKosten[],MATCH(Tb_ProjectKosten[[#Headers],[Forfat_Percentage]],Tb_ProjectKosten[#Headers],0),0),2),""),U1255 &lt;=0,0),"")</f>
        <v/>
      </c>
      <c r="X1255" s="4" t="str" cm="1">
        <f t="array" ref="X1255">IFERROR(_xlfn.IFS(OR(F1255="",LEFT(Methode_Keuze,4)="Geen"),"",AND(V1255&lt;&gt;"",F1255&lt;&gt;"Arbeidskosten"),ROUND(V1255*VLOOKUP(F1255,Tb_ProjectKosten[],MATCH(Tb_ProjectKosten[[#Headers],[Forfat_Percentage]],Tb_ProjectKosten[#Headers],0),0),2),AND(F1255="Arbeidskosten",G1255&lt;&gt;""),IFERROR(ROUND(V1255*VLOOKUP(G1255,Tb_KostenTypen[],3,0)*VLOOKUP(F1255,Tb_ProjectKosten[],MATCH(Tb_ProjectKosten[[#Headers],[Forfat_Percentage]],Tb_ProjectKosten[#Headers],0),0),2),""),V1255 &lt;=0,0),"")</f>
        <v/>
      </c>
      <c r="Y1255" s="262"/>
      <c r="Z1255" s="49"/>
      <c r="AA1255" s="37" t="str" cm="1">
        <f t="array" ref="AA1255">IFERROR(IF(INDEX(SubsidieTabel!$Q$1:$T$9,MATCH($F1255,SubsidieTabel!$Q$1:$Q$9,0),IFERROR(MATCH(Methode_Keuze,SubsidieTabel!$Q$1:$T$1,0),2))&lt;&gt;1=TRUE,"ja",""),"")</f>
        <v/>
      </c>
    </row>
    <row r="1256" spans="1:27" ht="15" customHeight="1" x14ac:dyDescent="0.25">
      <c r="A1256" s="87"/>
      <c r="B1256" s="219" t="str">
        <f>IF(A1256&lt;&gt;"",_xlfn.MAXIFS($B$1:B1255,$A$1:A1255,A1256)+1,"")</f>
        <v/>
      </c>
      <c r="C1256" s="50"/>
      <c r="D1256" s="50"/>
      <c r="E1256" s="50"/>
      <c r="F1256" s="50"/>
      <c r="G1256" s="283"/>
      <c r="H1256" s="296"/>
      <c r="I1256" s="295"/>
      <c r="J1256" s="295"/>
      <c r="K1256" s="202"/>
      <c r="L1256" s="202"/>
      <c r="M1256" s="91" t="str">
        <f>IFERROR(VLOOKUP(H1256,Lijsten!$H$1:$I$100,2,0),"")</f>
        <v/>
      </c>
      <c r="N1256" s="91" t="str" cm="1">
        <f t="array" ref="N1256">IFERROR(_xlfn.IFS(AND(LEFT(F1256,6)="Arbeid",RIGHT(F1256,3)&lt;&gt;"IKS"),IFERROR(VLOOKUP($G1256,Tb_KostenTypen[],2,0),"tarief"),RIGHT(F1256,3)="IKS","Uurtarief",LEFT(F1256,6)="Arbeid","Uurtarief",AND(LEFT(F1256,8)="Bijdrage",RIGHT(F1256,15)="(vrijwilligers)"),"Vast tarief"),"")</f>
        <v/>
      </c>
      <c r="O1256" s="92"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tarief",IF(LEFT(F1256,8)="Bijdrage",VLOOKUP($F1256,Tb_KostenTypen[],MATCH(Methode_Keuze,Tb_KostenTypen[#Headers],0),0),VLOOKUP($G1256,Lijsten!L:O,4,0))),""),"")</f>
        <v/>
      </c>
      <c r="P1256" s="92"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tarief",IF(LEFT(F1256,8)="Bijdrage",VLOOKUP($F1256,Tb_KostenTypen[],MATCH(Methode_Keuze,Tb_KostenTypen[#Headers],0),0),VLOOKUP($G1256,Lijsten!L:O,4,0))),""),"")</f>
        <v/>
      </c>
      <c r="Q1256" s="50"/>
      <c r="R1256" s="50"/>
      <c r="S1256" s="83"/>
      <c r="T1256" s="51"/>
      <c r="U1256" s="4" t="str" cm="1">
        <f t="array" ref="U1256">IF(AA1256&lt;&gt;"ja",_xlfn.IFNA(_xlfn.IFS(AND(O1256&lt;&gt;"",F1256&lt;&gt;"",RIGHT($N1256,6)="tarief"),O1256*Q1256,S1256&gt;0,IF(F1256&lt;&gt;"",S1256,"")),""),"")</f>
        <v/>
      </c>
      <c r="V1256" s="4" t="str" cm="1">
        <f t="array" ref="V1256">IF(AA1256&lt;&gt;"ja",_xlfn.IFNA(_xlfn.IFS(AND(P1256&lt;&gt;"",R1256&lt;&gt;"",RIGHT($N1256,6)="tarief"),P1256*R1256,T1256&gt;0,T1256),""),"")</f>
        <v/>
      </c>
      <c r="W1256" s="4" t="str" cm="1">
        <f t="array" ref="W1256">IFERROR(_xlfn.IFS(OR(F1256="",LEFT(Methode_Keuze,4)="Geen"),"",AND(U1256&lt;&gt;"",F1256&lt;&gt;"Arbeidskosten"),ROUND(U1256*VLOOKUP(F1256,Tb_ProjectKosten[],MATCH(Tb_ProjectKosten[[#Headers],[Forfat_Percentage]],Tb_ProjectKosten[#Headers],0),0),2),AND(F1256="Arbeidskosten",G1256&lt;&gt;""),IFERROR(ROUND(U1256*VLOOKUP(G1256,Tb_KostenTypen[],3,0)*VLOOKUP(F1256,Tb_ProjectKosten[],MATCH(Tb_ProjectKosten[[#Headers],[Forfat_Percentage]],Tb_ProjectKosten[#Headers],0),0),2),""),U1256 &lt;=0,0),"")</f>
        <v/>
      </c>
      <c r="X1256" s="4" t="str" cm="1">
        <f t="array" ref="X1256">IFERROR(_xlfn.IFS(OR(F1256="",LEFT(Methode_Keuze,4)="Geen"),"",AND(V1256&lt;&gt;"",F1256&lt;&gt;"Arbeidskosten"),ROUND(V1256*VLOOKUP(F1256,Tb_ProjectKosten[],MATCH(Tb_ProjectKosten[[#Headers],[Forfat_Percentage]],Tb_ProjectKosten[#Headers],0),0),2),AND(F1256="Arbeidskosten",G1256&lt;&gt;""),IFERROR(ROUND(V1256*VLOOKUP(G1256,Tb_KostenTypen[],3,0)*VLOOKUP(F1256,Tb_ProjectKosten[],MATCH(Tb_ProjectKosten[[#Headers],[Forfat_Percentage]],Tb_ProjectKosten[#Headers],0),0),2),""),V1256 &lt;=0,0),"")</f>
        <v/>
      </c>
      <c r="Y1256" s="262"/>
      <c r="Z1256" s="49"/>
      <c r="AA1256" s="37" t="str" cm="1">
        <f t="array" ref="AA1256">IFERROR(IF(INDEX(SubsidieTabel!$Q$1:$T$9,MATCH($F1256,SubsidieTabel!$Q$1:$Q$9,0),IFERROR(MATCH(Methode_Keuze,SubsidieTabel!$Q$1:$T$1,0),2))&lt;&gt;1=TRUE,"ja",""),"")</f>
        <v/>
      </c>
    </row>
    <row r="1257" spans="1:27" ht="15" customHeight="1" x14ac:dyDescent="0.25">
      <c r="A1257" s="87"/>
      <c r="B1257" s="219" t="str">
        <f>IF(A1257&lt;&gt;"",_xlfn.MAXIFS($B$1:B1256,$A$1:A1256,A1257)+1,"")</f>
        <v/>
      </c>
      <c r="C1257" s="50"/>
      <c r="D1257" s="50"/>
      <c r="E1257" s="50"/>
      <c r="F1257" s="50"/>
      <c r="G1257" s="283"/>
      <c r="H1257" s="296"/>
      <c r="I1257" s="295"/>
      <c r="J1257" s="295"/>
      <c r="K1257" s="202"/>
      <c r="L1257" s="202"/>
      <c r="M1257" s="91" t="str">
        <f>IFERROR(VLOOKUP(H1257,Lijsten!$H$1:$I$100,2,0),"")</f>
        <v/>
      </c>
      <c r="N1257" s="91" t="str" cm="1">
        <f t="array" ref="N1257">IFERROR(_xlfn.IFS(AND(LEFT(F1257,6)="Arbeid",RIGHT(F1257,3)&lt;&gt;"IKS"),IFERROR(VLOOKUP($G1257,Tb_KostenTypen[],2,0),"tarief"),RIGHT(F1257,3)="IKS","Uurtarief",LEFT(F1257,6)="Arbeid","Uurtarief",AND(LEFT(F1257,8)="Bijdrage",RIGHT(F1257,15)="(vrijwilligers)"),"Vast tarief"),"")</f>
        <v/>
      </c>
      <c r="O1257" s="92"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tarief",IF(LEFT(F1257,8)="Bijdrage",VLOOKUP($F1257,Tb_KostenTypen[],MATCH(Methode_Keuze,Tb_KostenTypen[#Headers],0),0),VLOOKUP($G1257,Lijsten!L:O,4,0))),""),"")</f>
        <v/>
      </c>
      <c r="P1257" s="92"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tarief",IF(LEFT(F1257,8)="Bijdrage",VLOOKUP($F1257,Tb_KostenTypen[],MATCH(Methode_Keuze,Tb_KostenTypen[#Headers],0),0),VLOOKUP($G1257,Lijsten!L:O,4,0))),""),"")</f>
        <v/>
      </c>
      <c r="Q1257" s="50"/>
      <c r="R1257" s="50"/>
      <c r="S1257" s="83"/>
      <c r="T1257" s="51"/>
      <c r="U1257" s="4" t="str" cm="1">
        <f t="array" ref="U1257">IF(AA1257&lt;&gt;"ja",_xlfn.IFNA(_xlfn.IFS(AND(O1257&lt;&gt;"",F1257&lt;&gt;"",RIGHT($N1257,6)="tarief"),O1257*Q1257,S1257&gt;0,IF(F1257&lt;&gt;"",S1257,"")),""),"")</f>
        <v/>
      </c>
      <c r="V1257" s="4" t="str" cm="1">
        <f t="array" ref="V1257">IF(AA1257&lt;&gt;"ja",_xlfn.IFNA(_xlfn.IFS(AND(P1257&lt;&gt;"",R1257&lt;&gt;"",RIGHT($N1257,6)="tarief"),P1257*R1257,T1257&gt;0,T1257),""),"")</f>
        <v/>
      </c>
      <c r="W1257" s="4" t="str" cm="1">
        <f t="array" ref="W1257">IFERROR(_xlfn.IFS(OR(F1257="",LEFT(Methode_Keuze,4)="Geen"),"",AND(U1257&lt;&gt;"",F1257&lt;&gt;"Arbeidskosten"),ROUND(U1257*VLOOKUP(F1257,Tb_ProjectKosten[],MATCH(Tb_ProjectKosten[[#Headers],[Forfat_Percentage]],Tb_ProjectKosten[#Headers],0),0),2),AND(F1257="Arbeidskosten",G1257&lt;&gt;""),IFERROR(ROUND(U1257*VLOOKUP(G1257,Tb_KostenTypen[],3,0)*VLOOKUP(F1257,Tb_ProjectKosten[],MATCH(Tb_ProjectKosten[[#Headers],[Forfat_Percentage]],Tb_ProjectKosten[#Headers],0),0),2),""),U1257 &lt;=0,0),"")</f>
        <v/>
      </c>
      <c r="X1257" s="4" t="str" cm="1">
        <f t="array" ref="X1257">IFERROR(_xlfn.IFS(OR(F1257="",LEFT(Methode_Keuze,4)="Geen"),"",AND(V1257&lt;&gt;"",F1257&lt;&gt;"Arbeidskosten"),ROUND(V1257*VLOOKUP(F1257,Tb_ProjectKosten[],MATCH(Tb_ProjectKosten[[#Headers],[Forfat_Percentage]],Tb_ProjectKosten[#Headers],0),0),2),AND(F1257="Arbeidskosten",G1257&lt;&gt;""),IFERROR(ROUND(V1257*VLOOKUP(G1257,Tb_KostenTypen[],3,0)*VLOOKUP(F1257,Tb_ProjectKosten[],MATCH(Tb_ProjectKosten[[#Headers],[Forfat_Percentage]],Tb_ProjectKosten[#Headers],0),0),2),""),V1257 &lt;=0,0),"")</f>
        <v/>
      </c>
      <c r="Y1257" s="262"/>
      <c r="Z1257" s="49"/>
      <c r="AA1257" s="37" t="str" cm="1">
        <f t="array" ref="AA1257">IFERROR(IF(INDEX(SubsidieTabel!$Q$1:$T$9,MATCH($F1257,SubsidieTabel!$Q$1:$Q$9,0),IFERROR(MATCH(Methode_Keuze,SubsidieTabel!$Q$1:$T$1,0),2))&lt;&gt;1=TRUE,"ja",""),"")</f>
        <v/>
      </c>
    </row>
    <row r="1258" spans="1:27" ht="15" customHeight="1" x14ac:dyDescent="0.25">
      <c r="A1258" s="87"/>
      <c r="B1258" s="219" t="str">
        <f>IF(A1258&lt;&gt;"",_xlfn.MAXIFS($B$1:B1257,$A$1:A1257,A1258)+1,"")</f>
        <v/>
      </c>
      <c r="C1258" s="50"/>
      <c r="D1258" s="50"/>
      <c r="E1258" s="50"/>
      <c r="F1258" s="50"/>
      <c r="G1258" s="283"/>
      <c r="H1258" s="296"/>
      <c r="I1258" s="295"/>
      <c r="J1258" s="295"/>
      <c r="K1258" s="202"/>
      <c r="L1258" s="202"/>
      <c r="M1258" s="91" t="str">
        <f>IFERROR(VLOOKUP(H1258,Lijsten!$H$1:$I$100,2,0),"")</f>
        <v/>
      </c>
      <c r="N1258" s="91" t="str" cm="1">
        <f t="array" ref="N1258">IFERROR(_xlfn.IFS(AND(LEFT(F1258,6)="Arbeid",RIGHT(F1258,3)&lt;&gt;"IKS"),IFERROR(VLOOKUP($G1258,Tb_KostenTypen[],2,0),"tarief"),RIGHT(F1258,3)="IKS","Uurtarief",LEFT(F1258,6)="Arbeid","Uurtarief",AND(LEFT(F1258,8)="Bijdrage",RIGHT(F1258,15)="(vrijwilligers)"),"Vast tarief"),"")</f>
        <v/>
      </c>
      <c r="O1258" s="92"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tarief",IF(LEFT(F1258,8)="Bijdrage",VLOOKUP($F1258,Tb_KostenTypen[],MATCH(Methode_Keuze,Tb_KostenTypen[#Headers],0),0),VLOOKUP($G1258,Lijsten!L:O,4,0))),""),"")</f>
        <v/>
      </c>
      <c r="P1258" s="92"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tarief",IF(LEFT(F1258,8)="Bijdrage",VLOOKUP($F1258,Tb_KostenTypen[],MATCH(Methode_Keuze,Tb_KostenTypen[#Headers],0),0),VLOOKUP($G1258,Lijsten!L:O,4,0))),""),"")</f>
        <v/>
      </c>
      <c r="Q1258" s="50"/>
      <c r="R1258" s="50"/>
      <c r="S1258" s="83"/>
      <c r="T1258" s="51"/>
      <c r="U1258" s="4" t="str" cm="1">
        <f t="array" ref="U1258">IF(AA1258&lt;&gt;"ja",_xlfn.IFNA(_xlfn.IFS(AND(O1258&lt;&gt;"",F1258&lt;&gt;"",RIGHT($N1258,6)="tarief"),O1258*Q1258,S1258&gt;0,IF(F1258&lt;&gt;"",S1258,"")),""),"")</f>
        <v/>
      </c>
      <c r="V1258" s="4" t="str" cm="1">
        <f t="array" ref="V1258">IF(AA1258&lt;&gt;"ja",_xlfn.IFNA(_xlfn.IFS(AND(P1258&lt;&gt;"",R1258&lt;&gt;"",RIGHT($N1258,6)="tarief"),P1258*R1258,T1258&gt;0,T1258),""),"")</f>
        <v/>
      </c>
      <c r="W1258" s="4" t="str" cm="1">
        <f t="array" ref="W1258">IFERROR(_xlfn.IFS(OR(F1258="",LEFT(Methode_Keuze,4)="Geen"),"",AND(U1258&lt;&gt;"",F1258&lt;&gt;"Arbeidskosten"),ROUND(U1258*VLOOKUP(F1258,Tb_ProjectKosten[],MATCH(Tb_ProjectKosten[[#Headers],[Forfat_Percentage]],Tb_ProjectKosten[#Headers],0),0),2),AND(F1258="Arbeidskosten",G1258&lt;&gt;""),IFERROR(ROUND(U1258*VLOOKUP(G1258,Tb_KostenTypen[],3,0)*VLOOKUP(F1258,Tb_ProjectKosten[],MATCH(Tb_ProjectKosten[[#Headers],[Forfat_Percentage]],Tb_ProjectKosten[#Headers],0),0),2),""),U1258 &lt;=0,0),"")</f>
        <v/>
      </c>
      <c r="X1258" s="4" t="str" cm="1">
        <f t="array" ref="X1258">IFERROR(_xlfn.IFS(OR(F1258="",LEFT(Methode_Keuze,4)="Geen"),"",AND(V1258&lt;&gt;"",F1258&lt;&gt;"Arbeidskosten"),ROUND(V1258*VLOOKUP(F1258,Tb_ProjectKosten[],MATCH(Tb_ProjectKosten[[#Headers],[Forfat_Percentage]],Tb_ProjectKosten[#Headers],0),0),2),AND(F1258="Arbeidskosten",G1258&lt;&gt;""),IFERROR(ROUND(V1258*VLOOKUP(G1258,Tb_KostenTypen[],3,0)*VLOOKUP(F1258,Tb_ProjectKosten[],MATCH(Tb_ProjectKosten[[#Headers],[Forfat_Percentage]],Tb_ProjectKosten[#Headers],0),0),2),""),V1258 &lt;=0,0),"")</f>
        <v/>
      </c>
      <c r="Y1258" s="262"/>
      <c r="Z1258" s="49"/>
      <c r="AA1258" s="37" t="str" cm="1">
        <f t="array" ref="AA1258">IFERROR(IF(INDEX(SubsidieTabel!$Q$1:$T$9,MATCH($F1258,SubsidieTabel!$Q$1:$Q$9,0),IFERROR(MATCH(Methode_Keuze,SubsidieTabel!$Q$1:$T$1,0),2))&lt;&gt;1=TRUE,"ja",""),"")</f>
        <v/>
      </c>
    </row>
    <row r="1259" spans="1:27" ht="15" customHeight="1" x14ac:dyDescent="0.25">
      <c r="A1259" s="87"/>
      <c r="B1259" s="219" t="str">
        <f>IF(A1259&lt;&gt;"",_xlfn.MAXIFS($B$1:B1258,$A$1:A1258,A1259)+1,"")</f>
        <v/>
      </c>
      <c r="C1259" s="50"/>
      <c r="D1259" s="50"/>
      <c r="E1259" s="50"/>
      <c r="F1259" s="50"/>
      <c r="G1259" s="283"/>
      <c r="H1259" s="296"/>
      <c r="I1259" s="295"/>
      <c r="J1259" s="295"/>
      <c r="K1259" s="202"/>
      <c r="L1259" s="202"/>
      <c r="M1259" s="91" t="str">
        <f>IFERROR(VLOOKUP(H1259,Lijsten!$H$1:$I$100,2,0),"")</f>
        <v/>
      </c>
      <c r="N1259" s="91" t="str" cm="1">
        <f t="array" ref="N1259">IFERROR(_xlfn.IFS(AND(LEFT(F1259,6)="Arbeid",RIGHT(F1259,3)&lt;&gt;"IKS"),IFERROR(VLOOKUP($G1259,Tb_KostenTypen[],2,0),"tarief"),RIGHT(F1259,3)="IKS","Uurtarief",LEFT(F1259,6)="Arbeid","Uurtarief",AND(LEFT(F1259,8)="Bijdrage",RIGHT(F1259,15)="(vrijwilligers)"),"Vast tarief"),"")</f>
        <v/>
      </c>
      <c r="O1259" s="92"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tarief",IF(LEFT(F1259,8)="Bijdrage",VLOOKUP($F1259,Tb_KostenTypen[],MATCH(Methode_Keuze,Tb_KostenTypen[#Headers],0),0),VLOOKUP($G1259,Lijsten!L:O,4,0))),""),"")</f>
        <v/>
      </c>
      <c r="P1259" s="92"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tarief",IF(LEFT(F1259,8)="Bijdrage",VLOOKUP($F1259,Tb_KostenTypen[],MATCH(Methode_Keuze,Tb_KostenTypen[#Headers],0),0),VLOOKUP($G1259,Lijsten!L:O,4,0))),""),"")</f>
        <v/>
      </c>
      <c r="Q1259" s="50"/>
      <c r="R1259" s="50"/>
      <c r="S1259" s="83"/>
      <c r="T1259" s="51"/>
      <c r="U1259" s="4" t="str" cm="1">
        <f t="array" ref="U1259">IF(AA1259&lt;&gt;"ja",_xlfn.IFNA(_xlfn.IFS(AND(O1259&lt;&gt;"",F1259&lt;&gt;"",RIGHT($N1259,6)="tarief"),O1259*Q1259,S1259&gt;0,IF(F1259&lt;&gt;"",S1259,"")),""),"")</f>
        <v/>
      </c>
      <c r="V1259" s="4" t="str" cm="1">
        <f t="array" ref="V1259">IF(AA1259&lt;&gt;"ja",_xlfn.IFNA(_xlfn.IFS(AND(P1259&lt;&gt;"",R1259&lt;&gt;"",RIGHT($N1259,6)="tarief"),P1259*R1259,T1259&gt;0,T1259),""),"")</f>
        <v/>
      </c>
      <c r="W1259" s="4" t="str" cm="1">
        <f t="array" ref="W1259">IFERROR(_xlfn.IFS(OR(F1259="",LEFT(Methode_Keuze,4)="Geen"),"",AND(U1259&lt;&gt;"",F1259&lt;&gt;"Arbeidskosten"),ROUND(U1259*VLOOKUP(F1259,Tb_ProjectKosten[],MATCH(Tb_ProjectKosten[[#Headers],[Forfat_Percentage]],Tb_ProjectKosten[#Headers],0),0),2),AND(F1259="Arbeidskosten",G1259&lt;&gt;""),IFERROR(ROUND(U1259*VLOOKUP(G1259,Tb_KostenTypen[],3,0)*VLOOKUP(F1259,Tb_ProjectKosten[],MATCH(Tb_ProjectKosten[[#Headers],[Forfat_Percentage]],Tb_ProjectKosten[#Headers],0),0),2),""),U1259 &lt;=0,0),"")</f>
        <v/>
      </c>
      <c r="X1259" s="4" t="str" cm="1">
        <f t="array" ref="X1259">IFERROR(_xlfn.IFS(OR(F1259="",LEFT(Methode_Keuze,4)="Geen"),"",AND(V1259&lt;&gt;"",F1259&lt;&gt;"Arbeidskosten"),ROUND(V1259*VLOOKUP(F1259,Tb_ProjectKosten[],MATCH(Tb_ProjectKosten[[#Headers],[Forfat_Percentage]],Tb_ProjectKosten[#Headers],0),0),2),AND(F1259="Arbeidskosten",G1259&lt;&gt;""),IFERROR(ROUND(V1259*VLOOKUP(G1259,Tb_KostenTypen[],3,0)*VLOOKUP(F1259,Tb_ProjectKosten[],MATCH(Tb_ProjectKosten[[#Headers],[Forfat_Percentage]],Tb_ProjectKosten[#Headers],0),0),2),""),V1259 &lt;=0,0),"")</f>
        <v/>
      </c>
      <c r="Y1259" s="262"/>
      <c r="Z1259" s="49"/>
      <c r="AA1259" s="37" t="str" cm="1">
        <f t="array" ref="AA1259">IFERROR(IF(INDEX(SubsidieTabel!$Q$1:$T$9,MATCH($F1259,SubsidieTabel!$Q$1:$Q$9,0),IFERROR(MATCH(Methode_Keuze,SubsidieTabel!$Q$1:$T$1,0),2))&lt;&gt;1=TRUE,"ja",""),"")</f>
        <v/>
      </c>
    </row>
    <row r="1260" spans="1:27" ht="15" customHeight="1" x14ac:dyDescent="0.25">
      <c r="A1260" s="87"/>
      <c r="B1260" s="219" t="str">
        <f>IF(A1260&lt;&gt;"",_xlfn.MAXIFS($B$1:B1259,$A$1:A1259,A1260)+1,"")</f>
        <v/>
      </c>
      <c r="C1260" s="50"/>
      <c r="D1260" s="50"/>
      <c r="E1260" s="50"/>
      <c r="F1260" s="50"/>
      <c r="G1260" s="283"/>
      <c r="H1260" s="296"/>
      <c r="I1260" s="295"/>
      <c r="J1260" s="295"/>
      <c r="K1260" s="202"/>
      <c r="L1260" s="202"/>
      <c r="M1260" s="91" t="str">
        <f>IFERROR(VLOOKUP(H1260,Lijsten!$H$1:$I$100,2,0),"")</f>
        <v/>
      </c>
      <c r="N1260" s="91" t="str" cm="1">
        <f t="array" ref="N1260">IFERROR(_xlfn.IFS(AND(LEFT(F1260,6)="Arbeid",RIGHT(F1260,3)&lt;&gt;"IKS"),IFERROR(VLOOKUP($G1260,Tb_KostenTypen[],2,0),"tarief"),RIGHT(F1260,3)="IKS","Uurtarief",LEFT(F1260,6)="Arbeid","Uurtarief",AND(LEFT(F1260,8)="Bijdrage",RIGHT(F1260,15)="(vrijwilligers)"),"Vast tarief"),"")</f>
        <v/>
      </c>
      <c r="O1260" s="92"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tarief",IF(LEFT(F1260,8)="Bijdrage",VLOOKUP($F1260,Tb_KostenTypen[],MATCH(Methode_Keuze,Tb_KostenTypen[#Headers],0),0),VLOOKUP($G1260,Lijsten!L:O,4,0))),""),"")</f>
        <v/>
      </c>
      <c r="P1260" s="92"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tarief",IF(LEFT(F1260,8)="Bijdrage",VLOOKUP($F1260,Tb_KostenTypen[],MATCH(Methode_Keuze,Tb_KostenTypen[#Headers],0),0),VLOOKUP($G1260,Lijsten!L:O,4,0))),""),"")</f>
        <v/>
      </c>
      <c r="Q1260" s="50"/>
      <c r="R1260" s="50"/>
      <c r="S1260" s="83"/>
      <c r="T1260" s="51"/>
      <c r="U1260" s="4" t="str" cm="1">
        <f t="array" ref="U1260">IF(AA1260&lt;&gt;"ja",_xlfn.IFNA(_xlfn.IFS(AND(O1260&lt;&gt;"",F1260&lt;&gt;"",RIGHT($N1260,6)="tarief"),O1260*Q1260,S1260&gt;0,IF(F1260&lt;&gt;"",S1260,"")),""),"")</f>
        <v/>
      </c>
      <c r="V1260" s="4" t="str" cm="1">
        <f t="array" ref="V1260">IF(AA1260&lt;&gt;"ja",_xlfn.IFNA(_xlfn.IFS(AND(P1260&lt;&gt;"",R1260&lt;&gt;"",RIGHT($N1260,6)="tarief"),P1260*R1260,T1260&gt;0,T1260),""),"")</f>
        <v/>
      </c>
      <c r="W1260" s="4" t="str" cm="1">
        <f t="array" ref="W1260">IFERROR(_xlfn.IFS(OR(F1260="",LEFT(Methode_Keuze,4)="Geen"),"",AND(U1260&lt;&gt;"",F1260&lt;&gt;"Arbeidskosten"),ROUND(U1260*VLOOKUP(F1260,Tb_ProjectKosten[],MATCH(Tb_ProjectKosten[[#Headers],[Forfat_Percentage]],Tb_ProjectKosten[#Headers],0),0),2),AND(F1260="Arbeidskosten",G1260&lt;&gt;""),IFERROR(ROUND(U1260*VLOOKUP(G1260,Tb_KostenTypen[],3,0)*VLOOKUP(F1260,Tb_ProjectKosten[],MATCH(Tb_ProjectKosten[[#Headers],[Forfat_Percentage]],Tb_ProjectKosten[#Headers],0),0),2),""),U1260 &lt;=0,0),"")</f>
        <v/>
      </c>
      <c r="X1260" s="4" t="str" cm="1">
        <f t="array" ref="X1260">IFERROR(_xlfn.IFS(OR(F1260="",LEFT(Methode_Keuze,4)="Geen"),"",AND(V1260&lt;&gt;"",F1260&lt;&gt;"Arbeidskosten"),ROUND(V1260*VLOOKUP(F1260,Tb_ProjectKosten[],MATCH(Tb_ProjectKosten[[#Headers],[Forfat_Percentage]],Tb_ProjectKosten[#Headers],0),0),2),AND(F1260="Arbeidskosten",G1260&lt;&gt;""),IFERROR(ROUND(V1260*VLOOKUP(G1260,Tb_KostenTypen[],3,0)*VLOOKUP(F1260,Tb_ProjectKosten[],MATCH(Tb_ProjectKosten[[#Headers],[Forfat_Percentage]],Tb_ProjectKosten[#Headers],0),0),2),""),V1260 &lt;=0,0),"")</f>
        <v/>
      </c>
      <c r="Y1260" s="262"/>
      <c r="Z1260" s="49"/>
      <c r="AA1260" s="37" t="str" cm="1">
        <f t="array" ref="AA1260">IFERROR(IF(INDEX(SubsidieTabel!$Q$1:$T$9,MATCH($F1260,SubsidieTabel!$Q$1:$Q$9,0),IFERROR(MATCH(Methode_Keuze,SubsidieTabel!$Q$1:$T$1,0),2))&lt;&gt;1=TRUE,"ja",""),"")</f>
        <v/>
      </c>
    </row>
    <row r="1261" spans="1:27" ht="15" customHeight="1" x14ac:dyDescent="0.25">
      <c r="A1261" s="87"/>
      <c r="B1261" s="219" t="str">
        <f>IF(A1261&lt;&gt;"",_xlfn.MAXIFS($B$1:B1260,$A$1:A1260,A1261)+1,"")</f>
        <v/>
      </c>
      <c r="C1261" s="50"/>
      <c r="D1261" s="50"/>
      <c r="E1261" s="50"/>
      <c r="F1261" s="50"/>
      <c r="G1261" s="283"/>
      <c r="H1261" s="296"/>
      <c r="I1261" s="295"/>
      <c r="J1261" s="295"/>
      <c r="K1261" s="202"/>
      <c r="L1261" s="202"/>
      <c r="M1261" s="91" t="str">
        <f>IFERROR(VLOOKUP(H1261,Lijsten!$H$1:$I$100,2,0),"")</f>
        <v/>
      </c>
      <c r="N1261" s="91" t="str" cm="1">
        <f t="array" ref="N1261">IFERROR(_xlfn.IFS(AND(LEFT(F1261,6)="Arbeid",RIGHT(F1261,3)&lt;&gt;"IKS"),IFERROR(VLOOKUP($G1261,Tb_KostenTypen[],2,0),"tarief"),RIGHT(F1261,3)="IKS","Uurtarief",LEFT(F1261,6)="Arbeid","Uurtarief",AND(LEFT(F1261,8)="Bijdrage",RIGHT(F1261,15)="(vrijwilligers)"),"Vast tarief"),"")</f>
        <v/>
      </c>
      <c r="O1261" s="92"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tarief",IF(LEFT(F1261,8)="Bijdrage",VLOOKUP($F1261,Tb_KostenTypen[],MATCH(Methode_Keuze,Tb_KostenTypen[#Headers],0),0),VLOOKUP($G1261,Lijsten!L:O,4,0))),""),"")</f>
        <v/>
      </c>
      <c r="P1261" s="92"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tarief",IF(LEFT(F1261,8)="Bijdrage",VLOOKUP($F1261,Tb_KostenTypen[],MATCH(Methode_Keuze,Tb_KostenTypen[#Headers],0),0),VLOOKUP($G1261,Lijsten!L:O,4,0))),""),"")</f>
        <v/>
      </c>
      <c r="Q1261" s="50"/>
      <c r="R1261" s="50"/>
      <c r="S1261" s="83"/>
      <c r="T1261" s="51"/>
      <c r="U1261" s="4" t="str" cm="1">
        <f t="array" ref="U1261">IF(AA1261&lt;&gt;"ja",_xlfn.IFNA(_xlfn.IFS(AND(O1261&lt;&gt;"",F1261&lt;&gt;"",RIGHT($N1261,6)="tarief"),O1261*Q1261,S1261&gt;0,IF(F1261&lt;&gt;"",S1261,"")),""),"")</f>
        <v/>
      </c>
      <c r="V1261" s="4" t="str" cm="1">
        <f t="array" ref="V1261">IF(AA1261&lt;&gt;"ja",_xlfn.IFNA(_xlfn.IFS(AND(P1261&lt;&gt;"",R1261&lt;&gt;"",RIGHT($N1261,6)="tarief"),P1261*R1261,T1261&gt;0,T1261),""),"")</f>
        <v/>
      </c>
      <c r="W1261" s="4" t="str" cm="1">
        <f t="array" ref="W1261">IFERROR(_xlfn.IFS(OR(F1261="",LEFT(Methode_Keuze,4)="Geen"),"",AND(U1261&lt;&gt;"",F1261&lt;&gt;"Arbeidskosten"),ROUND(U1261*VLOOKUP(F1261,Tb_ProjectKosten[],MATCH(Tb_ProjectKosten[[#Headers],[Forfat_Percentage]],Tb_ProjectKosten[#Headers],0),0),2),AND(F1261="Arbeidskosten",G1261&lt;&gt;""),IFERROR(ROUND(U1261*VLOOKUP(G1261,Tb_KostenTypen[],3,0)*VLOOKUP(F1261,Tb_ProjectKosten[],MATCH(Tb_ProjectKosten[[#Headers],[Forfat_Percentage]],Tb_ProjectKosten[#Headers],0),0),2),""),U1261 &lt;=0,0),"")</f>
        <v/>
      </c>
      <c r="X1261" s="4" t="str" cm="1">
        <f t="array" ref="X1261">IFERROR(_xlfn.IFS(OR(F1261="",LEFT(Methode_Keuze,4)="Geen"),"",AND(V1261&lt;&gt;"",F1261&lt;&gt;"Arbeidskosten"),ROUND(V1261*VLOOKUP(F1261,Tb_ProjectKosten[],MATCH(Tb_ProjectKosten[[#Headers],[Forfat_Percentage]],Tb_ProjectKosten[#Headers],0),0),2),AND(F1261="Arbeidskosten",G1261&lt;&gt;""),IFERROR(ROUND(V1261*VLOOKUP(G1261,Tb_KostenTypen[],3,0)*VLOOKUP(F1261,Tb_ProjectKosten[],MATCH(Tb_ProjectKosten[[#Headers],[Forfat_Percentage]],Tb_ProjectKosten[#Headers],0),0),2),""),V1261 &lt;=0,0),"")</f>
        <v/>
      </c>
      <c r="Y1261" s="262"/>
      <c r="Z1261" s="49"/>
      <c r="AA1261" s="37" t="str" cm="1">
        <f t="array" ref="AA1261">IFERROR(IF(INDEX(SubsidieTabel!$Q$1:$T$9,MATCH($F1261,SubsidieTabel!$Q$1:$Q$9,0),IFERROR(MATCH(Methode_Keuze,SubsidieTabel!$Q$1:$T$1,0),2))&lt;&gt;1=TRUE,"ja",""),"")</f>
        <v/>
      </c>
    </row>
    <row r="1262" spans="1:27" ht="15" customHeight="1" x14ac:dyDescent="0.25">
      <c r="A1262" s="87"/>
      <c r="B1262" s="219" t="str">
        <f>IF(A1262&lt;&gt;"",_xlfn.MAXIFS($B$1:B1261,$A$1:A1261,A1262)+1,"")</f>
        <v/>
      </c>
      <c r="C1262" s="50"/>
      <c r="D1262" s="50"/>
      <c r="E1262" s="50"/>
      <c r="F1262" s="50"/>
      <c r="G1262" s="283"/>
      <c r="H1262" s="296"/>
      <c r="I1262" s="295"/>
      <c r="J1262" s="295"/>
      <c r="K1262" s="202"/>
      <c r="L1262" s="202"/>
      <c r="M1262" s="91" t="str">
        <f>IFERROR(VLOOKUP(H1262,Lijsten!$H$1:$I$100,2,0),"")</f>
        <v/>
      </c>
      <c r="N1262" s="91" t="str" cm="1">
        <f t="array" ref="N1262">IFERROR(_xlfn.IFS(AND(LEFT(F1262,6)="Arbeid",RIGHT(F1262,3)&lt;&gt;"IKS"),IFERROR(VLOOKUP($G1262,Tb_KostenTypen[],2,0),"tarief"),RIGHT(F1262,3)="IKS","Uurtarief",LEFT(F1262,6)="Arbeid","Uurtarief",AND(LEFT(F1262,8)="Bijdrage",RIGHT(F1262,15)="(vrijwilligers)"),"Vast tarief"),"")</f>
        <v/>
      </c>
      <c r="O1262" s="92"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tarief",IF(LEFT(F1262,8)="Bijdrage",VLOOKUP($F1262,Tb_KostenTypen[],MATCH(Methode_Keuze,Tb_KostenTypen[#Headers],0),0),VLOOKUP($G1262,Lijsten!L:O,4,0))),""),"")</f>
        <v/>
      </c>
      <c r="P1262" s="92"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tarief",IF(LEFT(F1262,8)="Bijdrage",VLOOKUP($F1262,Tb_KostenTypen[],MATCH(Methode_Keuze,Tb_KostenTypen[#Headers],0),0),VLOOKUP($G1262,Lijsten!L:O,4,0))),""),"")</f>
        <v/>
      </c>
      <c r="Q1262" s="50"/>
      <c r="R1262" s="50"/>
      <c r="S1262" s="83"/>
      <c r="T1262" s="51"/>
      <c r="U1262" s="4" t="str" cm="1">
        <f t="array" ref="U1262">IF(AA1262&lt;&gt;"ja",_xlfn.IFNA(_xlfn.IFS(AND(O1262&lt;&gt;"",F1262&lt;&gt;"",RIGHT($N1262,6)="tarief"),O1262*Q1262,S1262&gt;0,IF(F1262&lt;&gt;"",S1262,"")),""),"")</f>
        <v/>
      </c>
      <c r="V1262" s="4" t="str" cm="1">
        <f t="array" ref="V1262">IF(AA1262&lt;&gt;"ja",_xlfn.IFNA(_xlfn.IFS(AND(P1262&lt;&gt;"",R1262&lt;&gt;"",RIGHT($N1262,6)="tarief"),P1262*R1262,T1262&gt;0,T1262),""),"")</f>
        <v/>
      </c>
      <c r="W1262" s="4" t="str" cm="1">
        <f t="array" ref="W1262">IFERROR(_xlfn.IFS(OR(F1262="",LEFT(Methode_Keuze,4)="Geen"),"",AND(U1262&lt;&gt;"",F1262&lt;&gt;"Arbeidskosten"),ROUND(U1262*VLOOKUP(F1262,Tb_ProjectKosten[],MATCH(Tb_ProjectKosten[[#Headers],[Forfat_Percentage]],Tb_ProjectKosten[#Headers],0),0),2),AND(F1262="Arbeidskosten",G1262&lt;&gt;""),IFERROR(ROUND(U1262*VLOOKUP(G1262,Tb_KostenTypen[],3,0)*VLOOKUP(F1262,Tb_ProjectKosten[],MATCH(Tb_ProjectKosten[[#Headers],[Forfat_Percentage]],Tb_ProjectKosten[#Headers],0),0),2),""),U1262 &lt;=0,0),"")</f>
        <v/>
      </c>
      <c r="X1262" s="4" t="str" cm="1">
        <f t="array" ref="X1262">IFERROR(_xlfn.IFS(OR(F1262="",LEFT(Methode_Keuze,4)="Geen"),"",AND(V1262&lt;&gt;"",F1262&lt;&gt;"Arbeidskosten"),ROUND(V1262*VLOOKUP(F1262,Tb_ProjectKosten[],MATCH(Tb_ProjectKosten[[#Headers],[Forfat_Percentage]],Tb_ProjectKosten[#Headers],0),0),2),AND(F1262="Arbeidskosten",G1262&lt;&gt;""),IFERROR(ROUND(V1262*VLOOKUP(G1262,Tb_KostenTypen[],3,0)*VLOOKUP(F1262,Tb_ProjectKosten[],MATCH(Tb_ProjectKosten[[#Headers],[Forfat_Percentage]],Tb_ProjectKosten[#Headers],0),0),2),""),V1262 &lt;=0,0),"")</f>
        <v/>
      </c>
      <c r="Y1262" s="262"/>
      <c r="Z1262" s="49"/>
      <c r="AA1262" s="37" t="str" cm="1">
        <f t="array" ref="AA1262">IFERROR(IF(INDEX(SubsidieTabel!$Q$1:$T$9,MATCH($F1262,SubsidieTabel!$Q$1:$Q$9,0),IFERROR(MATCH(Methode_Keuze,SubsidieTabel!$Q$1:$T$1,0),2))&lt;&gt;1=TRUE,"ja",""),"")</f>
        <v/>
      </c>
    </row>
    <row r="1263" spans="1:27" ht="15" customHeight="1" x14ac:dyDescent="0.25">
      <c r="A1263" s="87"/>
      <c r="B1263" s="219" t="str">
        <f>IF(A1263&lt;&gt;"",_xlfn.MAXIFS($B$1:B1262,$A$1:A1262,A1263)+1,"")</f>
        <v/>
      </c>
      <c r="C1263" s="50"/>
      <c r="D1263" s="50"/>
      <c r="E1263" s="50"/>
      <c r="F1263" s="50"/>
      <c r="G1263" s="283"/>
      <c r="H1263" s="296"/>
      <c r="I1263" s="295"/>
      <c r="J1263" s="295"/>
      <c r="K1263" s="202"/>
      <c r="L1263" s="202"/>
      <c r="M1263" s="91" t="str">
        <f>IFERROR(VLOOKUP(H1263,Lijsten!$H$1:$I$100,2,0),"")</f>
        <v/>
      </c>
      <c r="N1263" s="91" t="str" cm="1">
        <f t="array" ref="N1263">IFERROR(_xlfn.IFS(AND(LEFT(F1263,6)="Arbeid",RIGHT(F1263,3)&lt;&gt;"IKS"),IFERROR(VLOOKUP($G1263,Tb_KostenTypen[],2,0),"tarief"),RIGHT(F1263,3)="IKS","Uurtarief",LEFT(F1263,6)="Arbeid","Uurtarief",AND(LEFT(F1263,8)="Bijdrage",RIGHT(F1263,15)="(vrijwilligers)"),"Vast tarief"),"")</f>
        <v/>
      </c>
      <c r="O1263" s="92"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tarief",IF(LEFT(F1263,8)="Bijdrage",VLOOKUP($F1263,Tb_KostenTypen[],MATCH(Methode_Keuze,Tb_KostenTypen[#Headers],0),0),VLOOKUP($G1263,Lijsten!L:O,4,0))),""),"")</f>
        <v/>
      </c>
      <c r="P1263" s="92"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tarief",IF(LEFT(F1263,8)="Bijdrage",VLOOKUP($F1263,Tb_KostenTypen[],MATCH(Methode_Keuze,Tb_KostenTypen[#Headers],0),0),VLOOKUP($G1263,Lijsten!L:O,4,0))),""),"")</f>
        <v/>
      </c>
      <c r="Q1263" s="50"/>
      <c r="R1263" s="50"/>
      <c r="S1263" s="83"/>
      <c r="T1263" s="51"/>
      <c r="U1263" s="4" t="str" cm="1">
        <f t="array" ref="U1263">IF(AA1263&lt;&gt;"ja",_xlfn.IFNA(_xlfn.IFS(AND(O1263&lt;&gt;"",F1263&lt;&gt;"",RIGHT($N1263,6)="tarief"),O1263*Q1263,S1263&gt;0,IF(F1263&lt;&gt;"",S1263,"")),""),"")</f>
        <v/>
      </c>
      <c r="V1263" s="4" t="str" cm="1">
        <f t="array" ref="V1263">IF(AA1263&lt;&gt;"ja",_xlfn.IFNA(_xlfn.IFS(AND(P1263&lt;&gt;"",R1263&lt;&gt;"",RIGHT($N1263,6)="tarief"),P1263*R1263,T1263&gt;0,T1263),""),"")</f>
        <v/>
      </c>
      <c r="W1263" s="4" t="str" cm="1">
        <f t="array" ref="W1263">IFERROR(_xlfn.IFS(OR(F1263="",LEFT(Methode_Keuze,4)="Geen"),"",AND(U1263&lt;&gt;"",F1263&lt;&gt;"Arbeidskosten"),ROUND(U1263*VLOOKUP(F1263,Tb_ProjectKosten[],MATCH(Tb_ProjectKosten[[#Headers],[Forfat_Percentage]],Tb_ProjectKosten[#Headers],0),0),2),AND(F1263="Arbeidskosten",G1263&lt;&gt;""),IFERROR(ROUND(U1263*VLOOKUP(G1263,Tb_KostenTypen[],3,0)*VLOOKUP(F1263,Tb_ProjectKosten[],MATCH(Tb_ProjectKosten[[#Headers],[Forfat_Percentage]],Tb_ProjectKosten[#Headers],0),0),2),""),U1263 &lt;=0,0),"")</f>
        <v/>
      </c>
      <c r="X1263" s="4" t="str" cm="1">
        <f t="array" ref="X1263">IFERROR(_xlfn.IFS(OR(F1263="",LEFT(Methode_Keuze,4)="Geen"),"",AND(V1263&lt;&gt;"",F1263&lt;&gt;"Arbeidskosten"),ROUND(V1263*VLOOKUP(F1263,Tb_ProjectKosten[],MATCH(Tb_ProjectKosten[[#Headers],[Forfat_Percentage]],Tb_ProjectKosten[#Headers],0),0),2),AND(F1263="Arbeidskosten",G1263&lt;&gt;""),IFERROR(ROUND(V1263*VLOOKUP(G1263,Tb_KostenTypen[],3,0)*VLOOKUP(F1263,Tb_ProjectKosten[],MATCH(Tb_ProjectKosten[[#Headers],[Forfat_Percentage]],Tb_ProjectKosten[#Headers],0),0),2),""),V1263 &lt;=0,0),"")</f>
        <v/>
      </c>
      <c r="Y1263" s="262"/>
      <c r="Z1263" s="49"/>
      <c r="AA1263" s="37" t="str" cm="1">
        <f t="array" ref="AA1263">IFERROR(IF(INDEX(SubsidieTabel!$Q$1:$T$9,MATCH($F1263,SubsidieTabel!$Q$1:$Q$9,0),IFERROR(MATCH(Methode_Keuze,SubsidieTabel!$Q$1:$T$1,0),2))&lt;&gt;1=TRUE,"ja",""),"")</f>
        <v/>
      </c>
    </row>
    <row r="1264" spans="1:27" ht="15" customHeight="1" x14ac:dyDescent="0.25">
      <c r="A1264" s="87"/>
      <c r="B1264" s="219" t="str">
        <f>IF(A1264&lt;&gt;"",_xlfn.MAXIFS($B$1:B1263,$A$1:A1263,A1264)+1,"")</f>
        <v/>
      </c>
      <c r="C1264" s="50"/>
      <c r="D1264" s="50"/>
      <c r="E1264" s="50"/>
      <c r="F1264" s="50"/>
      <c r="G1264" s="283"/>
      <c r="H1264" s="296"/>
      <c r="I1264" s="295"/>
      <c r="J1264" s="295"/>
      <c r="K1264" s="202"/>
      <c r="L1264" s="202"/>
      <c r="M1264" s="91" t="str">
        <f>IFERROR(VLOOKUP(H1264,Lijsten!$H$1:$I$100,2,0),"")</f>
        <v/>
      </c>
      <c r="N1264" s="91" t="str" cm="1">
        <f t="array" ref="N1264">IFERROR(_xlfn.IFS(AND(LEFT(F1264,6)="Arbeid",RIGHT(F1264,3)&lt;&gt;"IKS"),IFERROR(VLOOKUP($G1264,Tb_KostenTypen[],2,0),"tarief"),RIGHT(F1264,3)="IKS","Uurtarief",LEFT(F1264,6)="Arbeid","Uurtarief",AND(LEFT(F1264,8)="Bijdrage",RIGHT(F1264,15)="(vrijwilligers)"),"Vast tarief"),"")</f>
        <v/>
      </c>
      <c r="O1264" s="92"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tarief",IF(LEFT(F1264,8)="Bijdrage",VLOOKUP($F1264,Tb_KostenTypen[],MATCH(Methode_Keuze,Tb_KostenTypen[#Headers],0),0),VLOOKUP($G1264,Lijsten!L:O,4,0))),""),"")</f>
        <v/>
      </c>
      <c r="P1264" s="92"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tarief",IF(LEFT(F1264,8)="Bijdrage",VLOOKUP($F1264,Tb_KostenTypen[],MATCH(Methode_Keuze,Tb_KostenTypen[#Headers],0),0),VLOOKUP($G1264,Lijsten!L:O,4,0))),""),"")</f>
        <v/>
      </c>
      <c r="Q1264" s="50"/>
      <c r="R1264" s="50"/>
      <c r="S1264" s="83"/>
      <c r="T1264" s="51"/>
      <c r="U1264" s="4" t="str" cm="1">
        <f t="array" ref="U1264">IF(AA1264&lt;&gt;"ja",_xlfn.IFNA(_xlfn.IFS(AND(O1264&lt;&gt;"",F1264&lt;&gt;"",RIGHT($N1264,6)="tarief"),O1264*Q1264,S1264&gt;0,IF(F1264&lt;&gt;"",S1264,"")),""),"")</f>
        <v/>
      </c>
      <c r="V1264" s="4" t="str" cm="1">
        <f t="array" ref="V1264">IF(AA1264&lt;&gt;"ja",_xlfn.IFNA(_xlfn.IFS(AND(P1264&lt;&gt;"",R1264&lt;&gt;"",RIGHT($N1264,6)="tarief"),P1264*R1264,T1264&gt;0,T1264),""),"")</f>
        <v/>
      </c>
      <c r="W1264" s="4" t="str" cm="1">
        <f t="array" ref="W1264">IFERROR(_xlfn.IFS(OR(F1264="",LEFT(Methode_Keuze,4)="Geen"),"",AND(U1264&lt;&gt;"",F1264&lt;&gt;"Arbeidskosten"),ROUND(U1264*VLOOKUP(F1264,Tb_ProjectKosten[],MATCH(Tb_ProjectKosten[[#Headers],[Forfat_Percentage]],Tb_ProjectKosten[#Headers],0),0),2),AND(F1264="Arbeidskosten",G1264&lt;&gt;""),IFERROR(ROUND(U1264*VLOOKUP(G1264,Tb_KostenTypen[],3,0)*VLOOKUP(F1264,Tb_ProjectKosten[],MATCH(Tb_ProjectKosten[[#Headers],[Forfat_Percentage]],Tb_ProjectKosten[#Headers],0),0),2),""),U1264 &lt;=0,0),"")</f>
        <v/>
      </c>
      <c r="X1264" s="4" t="str" cm="1">
        <f t="array" ref="X1264">IFERROR(_xlfn.IFS(OR(F1264="",LEFT(Methode_Keuze,4)="Geen"),"",AND(V1264&lt;&gt;"",F1264&lt;&gt;"Arbeidskosten"),ROUND(V1264*VLOOKUP(F1264,Tb_ProjectKosten[],MATCH(Tb_ProjectKosten[[#Headers],[Forfat_Percentage]],Tb_ProjectKosten[#Headers],0),0),2),AND(F1264="Arbeidskosten",G1264&lt;&gt;""),IFERROR(ROUND(V1264*VLOOKUP(G1264,Tb_KostenTypen[],3,0)*VLOOKUP(F1264,Tb_ProjectKosten[],MATCH(Tb_ProjectKosten[[#Headers],[Forfat_Percentage]],Tb_ProjectKosten[#Headers],0),0),2),""),V1264 &lt;=0,0),"")</f>
        <v/>
      </c>
      <c r="Y1264" s="262"/>
      <c r="Z1264" s="49"/>
      <c r="AA1264" s="37" t="str" cm="1">
        <f t="array" ref="AA1264">IFERROR(IF(INDEX(SubsidieTabel!$Q$1:$T$9,MATCH($F1264,SubsidieTabel!$Q$1:$Q$9,0),IFERROR(MATCH(Methode_Keuze,SubsidieTabel!$Q$1:$T$1,0),2))&lt;&gt;1=TRUE,"ja",""),"")</f>
        <v/>
      </c>
    </row>
    <row r="1265" spans="1:27" ht="15" customHeight="1" x14ac:dyDescent="0.25">
      <c r="A1265" s="87"/>
      <c r="B1265" s="219" t="str">
        <f>IF(A1265&lt;&gt;"",_xlfn.MAXIFS($B$1:B1264,$A$1:A1264,A1265)+1,"")</f>
        <v/>
      </c>
      <c r="C1265" s="50"/>
      <c r="D1265" s="50"/>
      <c r="E1265" s="50"/>
      <c r="F1265" s="50"/>
      <c r="G1265" s="283"/>
      <c r="H1265" s="296"/>
      <c r="I1265" s="295"/>
      <c r="J1265" s="295"/>
      <c r="K1265" s="202"/>
      <c r="L1265" s="202"/>
      <c r="M1265" s="91" t="str">
        <f>IFERROR(VLOOKUP(H1265,Lijsten!$H$1:$I$100,2,0),"")</f>
        <v/>
      </c>
      <c r="N1265" s="91" t="str" cm="1">
        <f t="array" ref="N1265">IFERROR(_xlfn.IFS(AND(LEFT(F1265,6)="Arbeid",RIGHT(F1265,3)&lt;&gt;"IKS"),IFERROR(VLOOKUP($G1265,Tb_KostenTypen[],2,0),"tarief"),RIGHT(F1265,3)="IKS","Uurtarief",LEFT(F1265,6)="Arbeid","Uurtarief",AND(LEFT(F1265,8)="Bijdrage",RIGHT(F1265,15)="(vrijwilligers)"),"Vast tarief"),"")</f>
        <v/>
      </c>
      <c r="O1265" s="92"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tarief",IF(LEFT(F1265,8)="Bijdrage",VLOOKUP($F1265,Tb_KostenTypen[],MATCH(Methode_Keuze,Tb_KostenTypen[#Headers],0),0),VLOOKUP($G1265,Lijsten!L:O,4,0))),""),"")</f>
        <v/>
      </c>
      <c r="P1265" s="92"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tarief",IF(LEFT(F1265,8)="Bijdrage",VLOOKUP($F1265,Tb_KostenTypen[],MATCH(Methode_Keuze,Tb_KostenTypen[#Headers],0),0),VLOOKUP($G1265,Lijsten!L:O,4,0))),""),"")</f>
        <v/>
      </c>
      <c r="Q1265" s="50"/>
      <c r="R1265" s="50"/>
      <c r="S1265" s="83"/>
      <c r="T1265" s="51"/>
      <c r="U1265" s="4" t="str" cm="1">
        <f t="array" ref="U1265">IF(AA1265&lt;&gt;"ja",_xlfn.IFNA(_xlfn.IFS(AND(O1265&lt;&gt;"",F1265&lt;&gt;"",RIGHT($N1265,6)="tarief"),O1265*Q1265,S1265&gt;0,IF(F1265&lt;&gt;"",S1265,"")),""),"")</f>
        <v/>
      </c>
      <c r="V1265" s="4" t="str" cm="1">
        <f t="array" ref="V1265">IF(AA1265&lt;&gt;"ja",_xlfn.IFNA(_xlfn.IFS(AND(P1265&lt;&gt;"",R1265&lt;&gt;"",RIGHT($N1265,6)="tarief"),P1265*R1265,T1265&gt;0,T1265),""),"")</f>
        <v/>
      </c>
      <c r="W1265" s="4" t="str" cm="1">
        <f t="array" ref="W1265">IFERROR(_xlfn.IFS(OR(F1265="",LEFT(Methode_Keuze,4)="Geen"),"",AND(U1265&lt;&gt;"",F1265&lt;&gt;"Arbeidskosten"),ROUND(U1265*VLOOKUP(F1265,Tb_ProjectKosten[],MATCH(Tb_ProjectKosten[[#Headers],[Forfat_Percentage]],Tb_ProjectKosten[#Headers],0),0),2),AND(F1265="Arbeidskosten",G1265&lt;&gt;""),IFERROR(ROUND(U1265*VLOOKUP(G1265,Tb_KostenTypen[],3,0)*VLOOKUP(F1265,Tb_ProjectKosten[],MATCH(Tb_ProjectKosten[[#Headers],[Forfat_Percentage]],Tb_ProjectKosten[#Headers],0),0),2),""),U1265 &lt;=0,0),"")</f>
        <v/>
      </c>
      <c r="X1265" s="4" t="str" cm="1">
        <f t="array" ref="X1265">IFERROR(_xlfn.IFS(OR(F1265="",LEFT(Methode_Keuze,4)="Geen"),"",AND(V1265&lt;&gt;"",F1265&lt;&gt;"Arbeidskosten"),ROUND(V1265*VLOOKUP(F1265,Tb_ProjectKosten[],MATCH(Tb_ProjectKosten[[#Headers],[Forfat_Percentage]],Tb_ProjectKosten[#Headers],0),0),2),AND(F1265="Arbeidskosten",G1265&lt;&gt;""),IFERROR(ROUND(V1265*VLOOKUP(G1265,Tb_KostenTypen[],3,0)*VLOOKUP(F1265,Tb_ProjectKosten[],MATCH(Tb_ProjectKosten[[#Headers],[Forfat_Percentage]],Tb_ProjectKosten[#Headers],0),0),2),""),V1265 &lt;=0,0),"")</f>
        <v/>
      </c>
      <c r="Y1265" s="262"/>
      <c r="Z1265" s="49"/>
      <c r="AA1265" s="37" t="str" cm="1">
        <f t="array" ref="AA1265">IFERROR(IF(INDEX(SubsidieTabel!$Q$1:$T$9,MATCH($F1265,SubsidieTabel!$Q$1:$Q$9,0),IFERROR(MATCH(Methode_Keuze,SubsidieTabel!$Q$1:$T$1,0),2))&lt;&gt;1=TRUE,"ja",""),"")</f>
        <v/>
      </c>
    </row>
    <row r="1266" spans="1:27" ht="15" customHeight="1" x14ac:dyDescent="0.25">
      <c r="A1266" s="87"/>
      <c r="B1266" s="219" t="str">
        <f>IF(A1266&lt;&gt;"",_xlfn.MAXIFS($B$1:B1265,$A$1:A1265,A1266)+1,"")</f>
        <v/>
      </c>
      <c r="C1266" s="50"/>
      <c r="D1266" s="50"/>
      <c r="E1266" s="50"/>
      <c r="F1266" s="50"/>
      <c r="G1266" s="283"/>
      <c r="H1266" s="296"/>
      <c r="I1266" s="295"/>
      <c r="J1266" s="295"/>
      <c r="K1266" s="202"/>
      <c r="L1266" s="202"/>
      <c r="M1266" s="91" t="str">
        <f>IFERROR(VLOOKUP(H1266,Lijsten!$H$1:$I$100,2,0),"")</f>
        <v/>
      </c>
      <c r="N1266" s="91" t="str" cm="1">
        <f t="array" ref="N1266">IFERROR(_xlfn.IFS(AND(LEFT(F1266,6)="Arbeid",RIGHT(F1266,3)&lt;&gt;"IKS"),IFERROR(VLOOKUP($G1266,Tb_KostenTypen[],2,0),"tarief"),RIGHT(F1266,3)="IKS","Uurtarief",LEFT(F1266,6)="Arbeid","Uurtarief",AND(LEFT(F1266,8)="Bijdrage",RIGHT(F1266,15)="(vrijwilligers)"),"Vast tarief"),"")</f>
        <v/>
      </c>
      <c r="O1266" s="92"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tarief",IF(LEFT(F1266,8)="Bijdrage",VLOOKUP($F1266,Tb_KostenTypen[],MATCH(Methode_Keuze,Tb_KostenTypen[#Headers],0),0),VLOOKUP($G1266,Lijsten!L:O,4,0))),""),"")</f>
        <v/>
      </c>
      <c r="P1266" s="92"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tarief",IF(LEFT(F1266,8)="Bijdrage",VLOOKUP($F1266,Tb_KostenTypen[],MATCH(Methode_Keuze,Tb_KostenTypen[#Headers],0),0),VLOOKUP($G1266,Lijsten!L:O,4,0))),""),"")</f>
        <v/>
      </c>
      <c r="Q1266" s="50"/>
      <c r="R1266" s="50"/>
      <c r="S1266" s="83"/>
      <c r="T1266" s="51"/>
      <c r="U1266" s="4" t="str" cm="1">
        <f t="array" ref="U1266">IF(AA1266&lt;&gt;"ja",_xlfn.IFNA(_xlfn.IFS(AND(O1266&lt;&gt;"",F1266&lt;&gt;"",RIGHT($N1266,6)="tarief"),O1266*Q1266,S1266&gt;0,IF(F1266&lt;&gt;"",S1266,"")),""),"")</f>
        <v/>
      </c>
      <c r="V1266" s="4" t="str" cm="1">
        <f t="array" ref="V1266">IF(AA1266&lt;&gt;"ja",_xlfn.IFNA(_xlfn.IFS(AND(P1266&lt;&gt;"",R1266&lt;&gt;"",RIGHT($N1266,6)="tarief"),P1266*R1266,T1266&gt;0,T1266),""),"")</f>
        <v/>
      </c>
      <c r="W1266" s="4" t="str" cm="1">
        <f t="array" ref="W1266">IFERROR(_xlfn.IFS(OR(F1266="",LEFT(Methode_Keuze,4)="Geen"),"",AND(U1266&lt;&gt;"",F1266&lt;&gt;"Arbeidskosten"),ROUND(U1266*VLOOKUP(F1266,Tb_ProjectKosten[],MATCH(Tb_ProjectKosten[[#Headers],[Forfat_Percentage]],Tb_ProjectKosten[#Headers],0),0),2),AND(F1266="Arbeidskosten",G1266&lt;&gt;""),IFERROR(ROUND(U1266*VLOOKUP(G1266,Tb_KostenTypen[],3,0)*VLOOKUP(F1266,Tb_ProjectKosten[],MATCH(Tb_ProjectKosten[[#Headers],[Forfat_Percentage]],Tb_ProjectKosten[#Headers],0),0),2),""),U1266 &lt;=0,0),"")</f>
        <v/>
      </c>
      <c r="X1266" s="4" t="str" cm="1">
        <f t="array" ref="X1266">IFERROR(_xlfn.IFS(OR(F1266="",LEFT(Methode_Keuze,4)="Geen"),"",AND(V1266&lt;&gt;"",F1266&lt;&gt;"Arbeidskosten"),ROUND(V1266*VLOOKUP(F1266,Tb_ProjectKosten[],MATCH(Tb_ProjectKosten[[#Headers],[Forfat_Percentage]],Tb_ProjectKosten[#Headers],0),0),2),AND(F1266="Arbeidskosten",G1266&lt;&gt;""),IFERROR(ROUND(V1266*VLOOKUP(G1266,Tb_KostenTypen[],3,0)*VLOOKUP(F1266,Tb_ProjectKosten[],MATCH(Tb_ProjectKosten[[#Headers],[Forfat_Percentage]],Tb_ProjectKosten[#Headers],0),0),2),""),V1266 &lt;=0,0),"")</f>
        <v/>
      </c>
      <c r="Y1266" s="262"/>
      <c r="Z1266" s="49"/>
      <c r="AA1266" s="37" t="str" cm="1">
        <f t="array" ref="AA1266">IFERROR(IF(INDEX(SubsidieTabel!$Q$1:$T$9,MATCH($F1266,SubsidieTabel!$Q$1:$Q$9,0),IFERROR(MATCH(Methode_Keuze,SubsidieTabel!$Q$1:$T$1,0),2))&lt;&gt;1=TRUE,"ja",""),"")</f>
        <v/>
      </c>
    </row>
    <row r="1267" spans="1:27" ht="15" customHeight="1" x14ac:dyDescent="0.25">
      <c r="A1267" s="87"/>
      <c r="B1267" s="219" t="str">
        <f>IF(A1267&lt;&gt;"",_xlfn.MAXIFS($B$1:B1266,$A$1:A1266,A1267)+1,"")</f>
        <v/>
      </c>
      <c r="C1267" s="50"/>
      <c r="D1267" s="50"/>
      <c r="E1267" s="50"/>
      <c r="F1267" s="50"/>
      <c r="G1267" s="283"/>
      <c r="H1267" s="296"/>
      <c r="I1267" s="295"/>
      <c r="J1267" s="295"/>
      <c r="K1267" s="202"/>
      <c r="L1267" s="202"/>
      <c r="M1267" s="91" t="str">
        <f>IFERROR(VLOOKUP(H1267,Lijsten!$H$1:$I$100,2,0),"")</f>
        <v/>
      </c>
      <c r="N1267" s="91" t="str" cm="1">
        <f t="array" ref="N1267">IFERROR(_xlfn.IFS(AND(LEFT(F1267,6)="Arbeid",RIGHT(F1267,3)&lt;&gt;"IKS"),IFERROR(VLOOKUP($G1267,Tb_KostenTypen[],2,0),"tarief"),RIGHT(F1267,3)="IKS","Uurtarief",LEFT(F1267,6)="Arbeid","Uurtarief",AND(LEFT(F1267,8)="Bijdrage",RIGHT(F1267,15)="(vrijwilligers)"),"Vast tarief"),"")</f>
        <v/>
      </c>
      <c r="O1267" s="92"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tarief",IF(LEFT(F1267,8)="Bijdrage",VLOOKUP($F1267,Tb_KostenTypen[],MATCH(Methode_Keuze,Tb_KostenTypen[#Headers],0),0),VLOOKUP($G1267,Lijsten!L:O,4,0))),""),"")</f>
        <v/>
      </c>
      <c r="P1267" s="92"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tarief",IF(LEFT(F1267,8)="Bijdrage",VLOOKUP($F1267,Tb_KostenTypen[],MATCH(Methode_Keuze,Tb_KostenTypen[#Headers],0),0),VLOOKUP($G1267,Lijsten!L:O,4,0))),""),"")</f>
        <v/>
      </c>
      <c r="Q1267" s="50"/>
      <c r="R1267" s="50"/>
      <c r="S1267" s="83"/>
      <c r="T1267" s="51"/>
      <c r="U1267" s="4" t="str" cm="1">
        <f t="array" ref="U1267">IF(AA1267&lt;&gt;"ja",_xlfn.IFNA(_xlfn.IFS(AND(O1267&lt;&gt;"",F1267&lt;&gt;"",RIGHT($N1267,6)="tarief"),O1267*Q1267,S1267&gt;0,IF(F1267&lt;&gt;"",S1267,"")),""),"")</f>
        <v/>
      </c>
      <c r="V1267" s="4" t="str" cm="1">
        <f t="array" ref="V1267">IF(AA1267&lt;&gt;"ja",_xlfn.IFNA(_xlfn.IFS(AND(P1267&lt;&gt;"",R1267&lt;&gt;"",RIGHT($N1267,6)="tarief"),P1267*R1267,T1267&gt;0,T1267),""),"")</f>
        <v/>
      </c>
      <c r="W1267" s="4" t="str" cm="1">
        <f t="array" ref="W1267">IFERROR(_xlfn.IFS(OR(F1267="",LEFT(Methode_Keuze,4)="Geen"),"",AND(U1267&lt;&gt;"",F1267&lt;&gt;"Arbeidskosten"),ROUND(U1267*VLOOKUP(F1267,Tb_ProjectKosten[],MATCH(Tb_ProjectKosten[[#Headers],[Forfat_Percentage]],Tb_ProjectKosten[#Headers],0),0),2),AND(F1267="Arbeidskosten",G1267&lt;&gt;""),IFERROR(ROUND(U1267*VLOOKUP(G1267,Tb_KostenTypen[],3,0)*VLOOKUP(F1267,Tb_ProjectKosten[],MATCH(Tb_ProjectKosten[[#Headers],[Forfat_Percentage]],Tb_ProjectKosten[#Headers],0),0),2),""),U1267 &lt;=0,0),"")</f>
        <v/>
      </c>
      <c r="X1267" s="4" t="str" cm="1">
        <f t="array" ref="X1267">IFERROR(_xlfn.IFS(OR(F1267="",LEFT(Methode_Keuze,4)="Geen"),"",AND(V1267&lt;&gt;"",F1267&lt;&gt;"Arbeidskosten"),ROUND(V1267*VLOOKUP(F1267,Tb_ProjectKosten[],MATCH(Tb_ProjectKosten[[#Headers],[Forfat_Percentage]],Tb_ProjectKosten[#Headers],0),0),2),AND(F1267="Arbeidskosten",G1267&lt;&gt;""),IFERROR(ROUND(V1267*VLOOKUP(G1267,Tb_KostenTypen[],3,0)*VLOOKUP(F1267,Tb_ProjectKosten[],MATCH(Tb_ProjectKosten[[#Headers],[Forfat_Percentage]],Tb_ProjectKosten[#Headers],0),0),2),""),V1267 &lt;=0,0),"")</f>
        <v/>
      </c>
      <c r="Y1267" s="262"/>
      <c r="Z1267" s="49"/>
      <c r="AA1267" s="37" t="str" cm="1">
        <f t="array" ref="AA1267">IFERROR(IF(INDEX(SubsidieTabel!$Q$1:$T$9,MATCH($F1267,SubsidieTabel!$Q$1:$Q$9,0),IFERROR(MATCH(Methode_Keuze,SubsidieTabel!$Q$1:$T$1,0),2))&lt;&gt;1=TRUE,"ja",""),"")</f>
        <v/>
      </c>
    </row>
    <row r="1268" spans="1:27" ht="15" customHeight="1" x14ac:dyDescent="0.25">
      <c r="A1268" s="87"/>
      <c r="B1268" s="219" t="str">
        <f>IF(A1268&lt;&gt;"",_xlfn.MAXIFS($B$1:B1267,$A$1:A1267,A1268)+1,"")</f>
        <v/>
      </c>
      <c r="C1268" s="50"/>
      <c r="D1268" s="50"/>
      <c r="E1268" s="50"/>
      <c r="F1268" s="50"/>
      <c r="G1268" s="283"/>
      <c r="H1268" s="296"/>
      <c r="I1268" s="295"/>
      <c r="J1268" s="295"/>
      <c r="K1268" s="202"/>
      <c r="L1268" s="202"/>
      <c r="M1268" s="91" t="str">
        <f>IFERROR(VLOOKUP(H1268,Lijsten!$H$1:$I$100,2,0),"")</f>
        <v/>
      </c>
      <c r="N1268" s="91" t="str" cm="1">
        <f t="array" ref="N1268">IFERROR(_xlfn.IFS(AND(LEFT(F1268,6)="Arbeid",RIGHT(F1268,3)&lt;&gt;"IKS"),IFERROR(VLOOKUP($G1268,Tb_KostenTypen[],2,0),"tarief"),RIGHT(F1268,3)="IKS","Uurtarief",LEFT(F1268,6)="Arbeid","Uurtarief",AND(LEFT(F1268,8)="Bijdrage",RIGHT(F1268,15)="(vrijwilligers)"),"Vast tarief"),"")</f>
        <v/>
      </c>
      <c r="O1268" s="92"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tarief",IF(LEFT(F1268,8)="Bijdrage",VLOOKUP($F1268,Tb_KostenTypen[],MATCH(Methode_Keuze,Tb_KostenTypen[#Headers],0),0),VLOOKUP($G1268,Lijsten!L:O,4,0))),""),"")</f>
        <v/>
      </c>
      <c r="P1268" s="92"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tarief",IF(LEFT(F1268,8)="Bijdrage",VLOOKUP($F1268,Tb_KostenTypen[],MATCH(Methode_Keuze,Tb_KostenTypen[#Headers],0),0),VLOOKUP($G1268,Lijsten!L:O,4,0))),""),"")</f>
        <v/>
      </c>
      <c r="Q1268" s="50"/>
      <c r="R1268" s="50"/>
      <c r="S1268" s="83"/>
      <c r="T1268" s="51"/>
      <c r="U1268" s="4" t="str" cm="1">
        <f t="array" ref="U1268">IF(AA1268&lt;&gt;"ja",_xlfn.IFNA(_xlfn.IFS(AND(O1268&lt;&gt;"",F1268&lt;&gt;"",RIGHT($N1268,6)="tarief"),O1268*Q1268,S1268&gt;0,IF(F1268&lt;&gt;"",S1268,"")),""),"")</f>
        <v/>
      </c>
      <c r="V1268" s="4" t="str" cm="1">
        <f t="array" ref="V1268">IF(AA1268&lt;&gt;"ja",_xlfn.IFNA(_xlfn.IFS(AND(P1268&lt;&gt;"",R1268&lt;&gt;"",RIGHT($N1268,6)="tarief"),P1268*R1268,T1268&gt;0,T1268),""),"")</f>
        <v/>
      </c>
      <c r="W1268" s="4" t="str" cm="1">
        <f t="array" ref="W1268">IFERROR(_xlfn.IFS(OR(F1268="",LEFT(Methode_Keuze,4)="Geen"),"",AND(U1268&lt;&gt;"",F1268&lt;&gt;"Arbeidskosten"),ROUND(U1268*VLOOKUP(F1268,Tb_ProjectKosten[],MATCH(Tb_ProjectKosten[[#Headers],[Forfat_Percentage]],Tb_ProjectKosten[#Headers],0),0),2),AND(F1268="Arbeidskosten",G1268&lt;&gt;""),IFERROR(ROUND(U1268*VLOOKUP(G1268,Tb_KostenTypen[],3,0)*VLOOKUP(F1268,Tb_ProjectKosten[],MATCH(Tb_ProjectKosten[[#Headers],[Forfat_Percentage]],Tb_ProjectKosten[#Headers],0),0),2),""),U1268 &lt;=0,0),"")</f>
        <v/>
      </c>
      <c r="X1268" s="4" t="str" cm="1">
        <f t="array" ref="X1268">IFERROR(_xlfn.IFS(OR(F1268="",LEFT(Methode_Keuze,4)="Geen"),"",AND(V1268&lt;&gt;"",F1268&lt;&gt;"Arbeidskosten"),ROUND(V1268*VLOOKUP(F1268,Tb_ProjectKosten[],MATCH(Tb_ProjectKosten[[#Headers],[Forfat_Percentage]],Tb_ProjectKosten[#Headers],0),0),2),AND(F1268="Arbeidskosten",G1268&lt;&gt;""),IFERROR(ROUND(V1268*VLOOKUP(G1268,Tb_KostenTypen[],3,0)*VLOOKUP(F1268,Tb_ProjectKosten[],MATCH(Tb_ProjectKosten[[#Headers],[Forfat_Percentage]],Tb_ProjectKosten[#Headers],0),0),2),""),V1268 &lt;=0,0),"")</f>
        <v/>
      </c>
      <c r="Y1268" s="262"/>
      <c r="Z1268" s="49"/>
      <c r="AA1268" s="37" t="str" cm="1">
        <f t="array" ref="AA1268">IFERROR(IF(INDEX(SubsidieTabel!$Q$1:$T$9,MATCH($F1268,SubsidieTabel!$Q$1:$Q$9,0),IFERROR(MATCH(Methode_Keuze,SubsidieTabel!$Q$1:$T$1,0),2))&lt;&gt;1=TRUE,"ja",""),"")</f>
        <v/>
      </c>
    </row>
    <row r="1269" spans="1:27" ht="15" customHeight="1" x14ac:dyDescent="0.25">
      <c r="A1269" s="87"/>
      <c r="B1269" s="219" t="str">
        <f>IF(A1269&lt;&gt;"",_xlfn.MAXIFS($B$1:B1268,$A$1:A1268,A1269)+1,"")</f>
        <v/>
      </c>
      <c r="C1269" s="50"/>
      <c r="D1269" s="50"/>
      <c r="E1269" s="50"/>
      <c r="F1269" s="50"/>
      <c r="G1269" s="283"/>
      <c r="H1269" s="296"/>
      <c r="I1269" s="295"/>
      <c r="J1269" s="295"/>
      <c r="K1269" s="202"/>
      <c r="L1269" s="202"/>
      <c r="M1269" s="91" t="str">
        <f>IFERROR(VLOOKUP(H1269,Lijsten!$H$1:$I$100,2,0),"")</f>
        <v/>
      </c>
      <c r="N1269" s="91" t="str" cm="1">
        <f t="array" ref="N1269">IFERROR(_xlfn.IFS(AND(LEFT(F1269,6)="Arbeid",RIGHT(F1269,3)&lt;&gt;"IKS"),IFERROR(VLOOKUP($G1269,Tb_KostenTypen[],2,0),"tarief"),RIGHT(F1269,3)="IKS","Uurtarief",LEFT(F1269,6)="Arbeid","Uurtarief",AND(LEFT(F1269,8)="Bijdrage",RIGHT(F1269,15)="(vrijwilligers)"),"Vast tarief"),"")</f>
        <v/>
      </c>
      <c r="O1269" s="92"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tarief",IF(LEFT(F1269,8)="Bijdrage",VLOOKUP($F1269,Tb_KostenTypen[],MATCH(Methode_Keuze,Tb_KostenTypen[#Headers],0),0),VLOOKUP($G1269,Lijsten!L:O,4,0))),""),"")</f>
        <v/>
      </c>
      <c r="P1269" s="92"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tarief",IF(LEFT(F1269,8)="Bijdrage",VLOOKUP($F1269,Tb_KostenTypen[],MATCH(Methode_Keuze,Tb_KostenTypen[#Headers],0),0),VLOOKUP($G1269,Lijsten!L:O,4,0))),""),"")</f>
        <v/>
      </c>
      <c r="Q1269" s="50"/>
      <c r="R1269" s="50"/>
      <c r="S1269" s="83"/>
      <c r="T1269" s="51"/>
      <c r="U1269" s="4" t="str" cm="1">
        <f t="array" ref="U1269">IF(AA1269&lt;&gt;"ja",_xlfn.IFNA(_xlfn.IFS(AND(O1269&lt;&gt;"",F1269&lt;&gt;"",RIGHT($N1269,6)="tarief"),O1269*Q1269,S1269&gt;0,IF(F1269&lt;&gt;"",S1269,"")),""),"")</f>
        <v/>
      </c>
      <c r="V1269" s="4" t="str" cm="1">
        <f t="array" ref="V1269">IF(AA1269&lt;&gt;"ja",_xlfn.IFNA(_xlfn.IFS(AND(P1269&lt;&gt;"",R1269&lt;&gt;"",RIGHT($N1269,6)="tarief"),P1269*R1269,T1269&gt;0,T1269),""),"")</f>
        <v/>
      </c>
      <c r="W1269" s="4" t="str" cm="1">
        <f t="array" ref="W1269">IFERROR(_xlfn.IFS(OR(F1269="",LEFT(Methode_Keuze,4)="Geen"),"",AND(U1269&lt;&gt;"",F1269&lt;&gt;"Arbeidskosten"),ROUND(U1269*VLOOKUP(F1269,Tb_ProjectKosten[],MATCH(Tb_ProjectKosten[[#Headers],[Forfat_Percentage]],Tb_ProjectKosten[#Headers],0),0),2),AND(F1269="Arbeidskosten",G1269&lt;&gt;""),IFERROR(ROUND(U1269*VLOOKUP(G1269,Tb_KostenTypen[],3,0)*VLOOKUP(F1269,Tb_ProjectKosten[],MATCH(Tb_ProjectKosten[[#Headers],[Forfat_Percentage]],Tb_ProjectKosten[#Headers],0),0),2),""),U1269 &lt;=0,0),"")</f>
        <v/>
      </c>
      <c r="X1269" s="4" t="str" cm="1">
        <f t="array" ref="X1269">IFERROR(_xlfn.IFS(OR(F1269="",LEFT(Methode_Keuze,4)="Geen"),"",AND(V1269&lt;&gt;"",F1269&lt;&gt;"Arbeidskosten"),ROUND(V1269*VLOOKUP(F1269,Tb_ProjectKosten[],MATCH(Tb_ProjectKosten[[#Headers],[Forfat_Percentage]],Tb_ProjectKosten[#Headers],0),0),2),AND(F1269="Arbeidskosten",G1269&lt;&gt;""),IFERROR(ROUND(V1269*VLOOKUP(G1269,Tb_KostenTypen[],3,0)*VLOOKUP(F1269,Tb_ProjectKosten[],MATCH(Tb_ProjectKosten[[#Headers],[Forfat_Percentage]],Tb_ProjectKosten[#Headers],0),0),2),""),V1269 &lt;=0,0),"")</f>
        <v/>
      </c>
      <c r="Y1269" s="262"/>
      <c r="Z1269" s="49"/>
      <c r="AA1269" s="37" t="str" cm="1">
        <f t="array" ref="AA1269">IFERROR(IF(INDEX(SubsidieTabel!$Q$1:$T$9,MATCH($F1269,SubsidieTabel!$Q$1:$Q$9,0),IFERROR(MATCH(Methode_Keuze,SubsidieTabel!$Q$1:$T$1,0),2))&lt;&gt;1=TRUE,"ja",""),"")</f>
        <v/>
      </c>
    </row>
    <row r="1270" spans="1:27" ht="15" customHeight="1" x14ac:dyDescent="0.25">
      <c r="A1270" s="87"/>
      <c r="B1270" s="219" t="str">
        <f>IF(A1270&lt;&gt;"",_xlfn.MAXIFS($B$1:B1269,$A$1:A1269,A1270)+1,"")</f>
        <v/>
      </c>
      <c r="C1270" s="50"/>
      <c r="D1270" s="50"/>
      <c r="E1270" s="50"/>
      <c r="F1270" s="50"/>
      <c r="G1270" s="283"/>
      <c r="H1270" s="296"/>
      <c r="I1270" s="295"/>
      <c r="J1270" s="295"/>
      <c r="K1270" s="202"/>
      <c r="L1270" s="202"/>
      <c r="M1270" s="91" t="str">
        <f>IFERROR(VLOOKUP(H1270,Lijsten!$H$1:$I$100,2,0),"")</f>
        <v/>
      </c>
      <c r="N1270" s="91" t="str" cm="1">
        <f t="array" ref="N1270">IFERROR(_xlfn.IFS(AND(LEFT(F1270,6)="Arbeid",RIGHT(F1270,3)&lt;&gt;"IKS"),IFERROR(VLOOKUP($G1270,Tb_KostenTypen[],2,0),"tarief"),RIGHT(F1270,3)="IKS","Uurtarief",LEFT(F1270,6)="Arbeid","Uurtarief",AND(LEFT(F1270,8)="Bijdrage",RIGHT(F1270,15)="(vrijwilligers)"),"Vast tarief"),"")</f>
        <v/>
      </c>
      <c r="O1270" s="92"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tarief",IF(LEFT(F1270,8)="Bijdrage",VLOOKUP($F1270,Tb_KostenTypen[],MATCH(Methode_Keuze,Tb_KostenTypen[#Headers],0),0),VLOOKUP($G1270,Lijsten!L:O,4,0))),""),"")</f>
        <v/>
      </c>
      <c r="P1270" s="92"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tarief",IF(LEFT(F1270,8)="Bijdrage",VLOOKUP($F1270,Tb_KostenTypen[],MATCH(Methode_Keuze,Tb_KostenTypen[#Headers],0),0),VLOOKUP($G1270,Lijsten!L:O,4,0))),""),"")</f>
        <v/>
      </c>
      <c r="Q1270" s="50"/>
      <c r="R1270" s="50"/>
      <c r="S1270" s="83"/>
      <c r="T1270" s="51"/>
      <c r="U1270" s="4" t="str" cm="1">
        <f t="array" ref="U1270">IF(AA1270&lt;&gt;"ja",_xlfn.IFNA(_xlfn.IFS(AND(O1270&lt;&gt;"",F1270&lt;&gt;"",RIGHT($N1270,6)="tarief"),O1270*Q1270,S1270&gt;0,IF(F1270&lt;&gt;"",S1270,"")),""),"")</f>
        <v/>
      </c>
      <c r="V1270" s="4" t="str" cm="1">
        <f t="array" ref="V1270">IF(AA1270&lt;&gt;"ja",_xlfn.IFNA(_xlfn.IFS(AND(P1270&lt;&gt;"",R1270&lt;&gt;"",RIGHT($N1270,6)="tarief"),P1270*R1270,T1270&gt;0,T1270),""),"")</f>
        <v/>
      </c>
      <c r="W1270" s="4" t="str" cm="1">
        <f t="array" ref="W1270">IFERROR(_xlfn.IFS(OR(F1270="",LEFT(Methode_Keuze,4)="Geen"),"",AND(U1270&lt;&gt;"",F1270&lt;&gt;"Arbeidskosten"),ROUND(U1270*VLOOKUP(F1270,Tb_ProjectKosten[],MATCH(Tb_ProjectKosten[[#Headers],[Forfat_Percentage]],Tb_ProjectKosten[#Headers],0),0),2),AND(F1270="Arbeidskosten",G1270&lt;&gt;""),IFERROR(ROUND(U1270*VLOOKUP(G1270,Tb_KostenTypen[],3,0)*VLOOKUP(F1270,Tb_ProjectKosten[],MATCH(Tb_ProjectKosten[[#Headers],[Forfat_Percentage]],Tb_ProjectKosten[#Headers],0),0),2),""),U1270 &lt;=0,0),"")</f>
        <v/>
      </c>
      <c r="X1270" s="4" t="str" cm="1">
        <f t="array" ref="X1270">IFERROR(_xlfn.IFS(OR(F1270="",LEFT(Methode_Keuze,4)="Geen"),"",AND(V1270&lt;&gt;"",F1270&lt;&gt;"Arbeidskosten"),ROUND(V1270*VLOOKUP(F1270,Tb_ProjectKosten[],MATCH(Tb_ProjectKosten[[#Headers],[Forfat_Percentage]],Tb_ProjectKosten[#Headers],0),0),2),AND(F1270="Arbeidskosten",G1270&lt;&gt;""),IFERROR(ROUND(V1270*VLOOKUP(G1270,Tb_KostenTypen[],3,0)*VLOOKUP(F1270,Tb_ProjectKosten[],MATCH(Tb_ProjectKosten[[#Headers],[Forfat_Percentage]],Tb_ProjectKosten[#Headers],0),0),2),""),V1270 &lt;=0,0),"")</f>
        <v/>
      </c>
      <c r="Y1270" s="262"/>
      <c r="Z1270" s="49"/>
      <c r="AA1270" s="37" t="str" cm="1">
        <f t="array" ref="AA1270">IFERROR(IF(INDEX(SubsidieTabel!$Q$1:$T$9,MATCH($F1270,SubsidieTabel!$Q$1:$Q$9,0),IFERROR(MATCH(Methode_Keuze,SubsidieTabel!$Q$1:$T$1,0),2))&lt;&gt;1=TRUE,"ja",""),"")</f>
        <v/>
      </c>
    </row>
    <row r="1271" spans="1:27" ht="15" customHeight="1" x14ac:dyDescent="0.25">
      <c r="A1271" s="87"/>
      <c r="B1271" s="219" t="str">
        <f>IF(A1271&lt;&gt;"",_xlfn.MAXIFS($B$1:B1270,$A$1:A1270,A1271)+1,"")</f>
        <v/>
      </c>
      <c r="C1271" s="50"/>
      <c r="D1271" s="50"/>
      <c r="E1271" s="50"/>
      <c r="F1271" s="50"/>
      <c r="G1271" s="283"/>
      <c r="H1271" s="296"/>
      <c r="I1271" s="295"/>
      <c r="J1271" s="295"/>
      <c r="K1271" s="202"/>
      <c r="L1271" s="202"/>
      <c r="M1271" s="91" t="str">
        <f>IFERROR(VLOOKUP(H1271,Lijsten!$H$1:$I$100,2,0),"")</f>
        <v/>
      </c>
      <c r="N1271" s="91" t="str" cm="1">
        <f t="array" ref="N1271">IFERROR(_xlfn.IFS(AND(LEFT(F1271,6)="Arbeid",RIGHT(F1271,3)&lt;&gt;"IKS"),IFERROR(VLOOKUP($G1271,Tb_KostenTypen[],2,0),"tarief"),RIGHT(F1271,3)="IKS","Uurtarief",LEFT(F1271,6)="Arbeid","Uurtarief",AND(LEFT(F1271,8)="Bijdrage",RIGHT(F1271,15)="(vrijwilligers)"),"Vast tarief"),"")</f>
        <v/>
      </c>
      <c r="O1271" s="92"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tarief",IF(LEFT(F1271,8)="Bijdrage",VLOOKUP($F1271,Tb_KostenTypen[],MATCH(Methode_Keuze,Tb_KostenTypen[#Headers],0),0),VLOOKUP($G1271,Lijsten!L:O,4,0))),""),"")</f>
        <v/>
      </c>
      <c r="P1271" s="92"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tarief",IF(LEFT(F1271,8)="Bijdrage",VLOOKUP($F1271,Tb_KostenTypen[],MATCH(Methode_Keuze,Tb_KostenTypen[#Headers],0),0),VLOOKUP($G1271,Lijsten!L:O,4,0))),""),"")</f>
        <v/>
      </c>
      <c r="Q1271" s="50"/>
      <c r="R1271" s="50"/>
      <c r="S1271" s="83"/>
      <c r="T1271" s="51"/>
      <c r="U1271" s="4" t="str" cm="1">
        <f t="array" ref="U1271">IF(AA1271&lt;&gt;"ja",_xlfn.IFNA(_xlfn.IFS(AND(O1271&lt;&gt;"",F1271&lt;&gt;"",RIGHT($N1271,6)="tarief"),O1271*Q1271,S1271&gt;0,IF(F1271&lt;&gt;"",S1271,"")),""),"")</f>
        <v/>
      </c>
      <c r="V1271" s="4" t="str" cm="1">
        <f t="array" ref="V1271">IF(AA1271&lt;&gt;"ja",_xlfn.IFNA(_xlfn.IFS(AND(P1271&lt;&gt;"",R1271&lt;&gt;"",RIGHT($N1271,6)="tarief"),P1271*R1271,T1271&gt;0,T1271),""),"")</f>
        <v/>
      </c>
      <c r="W1271" s="4" t="str" cm="1">
        <f t="array" ref="W1271">IFERROR(_xlfn.IFS(OR(F1271="",LEFT(Methode_Keuze,4)="Geen"),"",AND(U1271&lt;&gt;"",F1271&lt;&gt;"Arbeidskosten"),ROUND(U1271*VLOOKUP(F1271,Tb_ProjectKosten[],MATCH(Tb_ProjectKosten[[#Headers],[Forfat_Percentage]],Tb_ProjectKosten[#Headers],0),0),2),AND(F1271="Arbeidskosten",G1271&lt;&gt;""),IFERROR(ROUND(U1271*VLOOKUP(G1271,Tb_KostenTypen[],3,0)*VLOOKUP(F1271,Tb_ProjectKosten[],MATCH(Tb_ProjectKosten[[#Headers],[Forfat_Percentage]],Tb_ProjectKosten[#Headers],0),0),2),""),U1271 &lt;=0,0),"")</f>
        <v/>
      </c>
      <c r="X1271" s="4" t="str" cm="1">
        <f t="array" ref="X1271">IFERROR(_xlfn.IFS(OR(F1271="",LEFT(Methode_Keuze,4)="Geen"),"",AND(V1271&lt;&gt;"",F1271&lt;&gt;"Arbeidskosten"),ROUND(V1271*VLOOKUP(F1271,Tb_ProjectKosten[],MATCH(Tb_ProjectKosten[[#Headers],[Forfat_Percentage]],Tb_ProjectKosten[#Headers],0),0),2),AND(F1271="Arbeidskosten",G1271&lt;&gt;""),IFERROR(ROUND(V1271*VLOOKUP(G1271,Tb_KostenTypen[],3,0)*VLOOKUP(F1271,Tb_ProjectKosten[],MATCH(Tb_ProjectKosten[[#Headers],[Forfat_Percentage]],Tb_ProjectKosten[#Headers],0),0),2),""),V1271 &lt;=0,0),"")</f>
        <v/>
      </c>
      <c r="Y1271" s="262"/>
      <c r="Z1271" s="49"/>
      <c r="AA1271" s="37" t="str" cm="1">
        <f t="array" ref="AA1271">IFERROR(IF(INDEX(SubsidieTabel!$Q$1:$T$9,MATCH($F1271,SubsidieTabel!$Q$1:$Q$9,0),IFERROR(MATCH(Methode_Keuze,SubsidieTabel!$Q$1:$T$1,0),2))&lt;&gt;1=TRUE,"ja",""),"")</f>
        <v/>
      </c>
    </row>
    <row r="1272" spans="1:27" ht="15" customHeight="1" x14ac:dyDescent="0.25">
      <c r="A1272" s="87"/>
      <c r="B1272" s="219" t="str">
        <f>IF(A1272&lt;&gt;"",_xlfn.MAXIFS($B$1:B1271,$A$1:A1271,A1272)+1,"")</f>
        <v/>
      </c>
      <c r="C1272" s="50"/>
      <c r="D1272" s="50"/>
      <c r="E1272" s="50"/>
      <c r="F1272" s="50"/>
      <c r="G1272" s="283"/>
      <c r="H1272" s="296"/>
      <c r="I1272" s="295"/>
      <c r="J1272" s="295"/>
      <c r="K1272" s="202"/>
      <c r="L1272" s="202"/>
      <c r="M1272" s="91" t="str">
        <f>IFERROR(VLOOKUP(H1272,Lijsten!$H$1:$I$100,2,0),"")</f>
        <v/>
      </c>
      <c r="N1272" s="91" t="str" cm="1">
        <f t="array" ref="N1272">IFERROR(_xlfn.IFS(AND(LEFT(F1272,6)="Arbeid",RIGHT(F1272,3)&lt;&gt;"IKS"),IFERROR(VLOOKUP($G1272,Tb_KostenTypen[],2,0),"tarief"),RIGHT(F1272,3)="IKS","Uurtarief",LEFT(F1272,6)="Arbeid","Uurtarief",AND(LEFT(F1272,8)="Bijdrage",RIGHT(F1272,15)="(vrijwilligers)"),"Vast tarief"),"")</f>
        <v/>
      </c>
      <c r="O1272" s="92"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tarief",IF(LEFT(F1272,8)="Bijdrage",VLOOKUP($F1272,Tb_KostenTypen[],MATCH(Methode_Keuze,Tb_KostenTypen[#Headers],0),0),VLOOKUP($G1272,Lijsten!L:O,4,0))),""),"")</f>
        <v/>
      </c>
      <c r="P1272" s="92"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tarief",IF(LEFT(F1272,8)="Bijdrage",VLOOKUP($F1272,Tb_KostenTypen[],MATCH(Methode_Keuze,Tb_KostenTypen[#Headers],0),0),VLOOKUP($G1272,Lijsten!L:O,4,0))),""),"")</f>
        <v/>
      </c>
      <c r="Q1272" s="50"/>
      <c r="R1272" s="50"/>
      <c r="S1272" s="83"/>
      <c r="T1272" s="51"/>
      <c r="U1272" s="4" t="str" cm="1">
        <f t="array" ref="U1272">IF(AA1272&lt;&gt;"ja",_xlfn.IFNA(_xlfn.IFS(AND(O1272&lt;&gt;"",F1272&lt;&gt;"",RIGHT($N1272,6)="tarief"),O1272*Q1272,S1272&gt;0,IF(F1272&lt;&gt;"",S1272,"")),""),"")</f>
        <v/>
      </c>
      <c r="V1272" s="4" t="str" cm="1">
        <f t="array" ref="V1272">IF(AA1272&lt;&gt;"ja",_xlfn.IFNA(_xlfn.IFS(AND(P1272&lt;&gt;"",R1272&lt;&gt;"",RIGHT($N1272,6)="tarief"),P1272*R1272,T1272&gt;0,T1272),""),"")</f>
        <v/>
      </c>
      <c r="W1272" s="4" t="str" cm="1">
        <f t="array" ref="W1272">IFERROR(_xlfn.IFS(OR(F1272="",LEFT(Methode_Keuze,4)="Geen"),"",AND(U1272&lt;&gt;"",F1272&lt;&gt;"Arbeidskosten"),ROUND(U1272*VLOOKUP(F1272,Tb_ProjectKosten[],MATCH(Tb_ProjectKosten[[#Headers],[Forfat_Percentage]],Tb_ProjectKosten[#Headers],0),0),2),AND(F1272="Arbeidskosten",G1272&lt;&gt;""),IFERROR(ROUND(U1272*VLOOKUP(G1272,Tb_KostenTypen[],3,0)*VLOOKUP(F1272,Tb_ProjectKosten[],MATCH(Tb_ProjectKosten[[#Headers],[Forfat_Percentage]],Tb_ProjectKosten[#Headers],0),0),2),""),U1272 &lt;=0,0),"")</f>
        <v/>
      </c>
      <c r="X1272" s="4" t="str" cm="1">
        <f t="array" ref="X1272">IFERROR(_xlfn.IFS(OR(F1272="",LEFT(Methode_Keuze,4)="Geen"),"",AND(V1272&lt;&gt;"",F1272&lt;&gt;"Arbeidskosten"),ROUND(V1272*VLOOKUP(F1272,Tb_ProjectKosten[],MATCH(Tb_ProjectKosten[[#Headers],[Forfat_Percentage]],Tb_ProjectKosten[#Headers],0),0),2),AND(F1272="Arbeidskosten",G1272&lt;&gt;""),IFERROR(ROUND(V1272*VLOOKUP(G1272,Tb_KostenTypen[],3,0)*VLOOKUP(F1272,Tb_ProjectKosten[],MATCH(Tb_ProjectKosten[[#Headers],[Forfat_Percentage]],Tb_ProjectKosten[#Headers],0),0),2),""),V1272 &lt;=0,0),"")</f>
        <v/>
      </c>
      <c r="Y1272" s="262"/>
      <c r="Z1272" s="49"/>
      <c r="AA1272" s="37" t="str" cm="1">
        <f t="array" ref="AA1272">IFERROR(IF(INDEX(SubsidieTabel!$Q$1:$T$9,MATCH($F1272,SubsidieTabel!$Q$1:$Q$9,0),IFERROR(MATCH(Methode_Keuze,SubsidieTabel!$Q$1:$T$1,0),2))&lt;&gt;1=TRUE,"ja",""),"")</f>
        <v/>
      </c>
    </row>
    <row r="1273" spans="1:27" ht="15" customHeight="1" x14ac:dyDescent="0.25">
      <c r="A1273" s="87"/>
      <c r="B1273" s="219" t="str">
        <f>IF(A1273&lt;&gt;"",_xlfn.MAXIFS($B$1:B1272,$A$1:A1272,A1273)+1,"")</f>
        <v/>
      </c>
      <c r="C1273" s="50"/>
      <c r="D1273" s="50"/>
      <c r="E1273" s="50"/>
      <c r="F1273" s="50"/>
      <c r="G1273" s="283"/>
      <c r="H1273" s="296"/>
      <c r="I1273" s="295"/>
      <c r="J1273" s="295"/>
      <c r="K1273" s="202"/>
      <c r="L1273" s="202"/>
      <c r="M1273" s="91" t="str">
        <f>IFERROR(VLOOKUP(H1273,Lijsten!$H$1:$I$100,2,0),"")</f>
        <v/>
      </c>
      <c r="N1273" s="91" t="str" cm="1">
        <f t="array" ref="N1273">IFERROR(_xlfn.IFS(AND(LEFT(F1273,6)="Arbeid",RIGHT(F1273,3)&lt;&gt;"IKS"),IFERROR(VLOOKUP($G1273,Tb_KostenTypen[],2,0),"tarief"),RIGHT(F1273,3)="IKS","Uurtarief",LEFT(F1273,6)="Arbeid","Uurtarief",AND(LEFT(F1273,8)="Bijdrage",RIGHT(F1273,15)="(vrijwilligers)"),"Vast tarief"),"")</f>
        <v/>
      </c>
      <c r="O1273" s="92"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tarief",IF(LEFT(F1273,8)="Bijdrage",VLOOKUP($F1273,Tb_KostenTypen[],MATCH(Methode_Keuze,Tb_KostenTypen[#Headers],0),0),VLOOKUP($G1273,Lijsten!L:O,4,0))),""),"")</f>
        <v/>
      </c>
      <c r="P1273" s="92"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tarief",IF(LEFT(F1273,8)="Bijdrage",VLOOKUP($F1273,Tb_KostenTypen[],MATCH(Methode_Keuze,Tb_KostenTypen[#Headers],0),0),VLOOKUP($G1273,Lijsten!L:O,4,0))),""),"")</f>
        <v/>
      </c>
      <c r="Q1273" s="50"/>
      <c r="R1273" s="50"/>
      <c r="S1273" s="83"/>
      <c r="T1273" s="51"/>
      <c r="U1273" s="4" t="str" cm="1">
        <f t="array" ref="U1273">IF(AA1273&lt;&gt;"ja",_xlfn.IFNA(_xlfn.IFS(AND(O1273&lt;&gt;"",F1273&lt;&gt;"",RIGHT($N1273,6)="tarief"),O1273*Q1273,S1273&gt;0,IF(F1273&lt;&gt;"",S1273,"")),""),"")</f>
        <v/>
      </c>
      <c r="V1273" s="4" t="str" cm="1">
        <f t="array" ref="V1273">IF(AA1273&lt;&gt;"ja",_xlfn.IFNA(_xlfn.IFS(AND(P1273&lt;&gt;"",R1273&lt;&gt;"",RIGHT($N1273,6)="tarief"),P1273*R1273,T1273&gt;0,T1273),""),"")</f>
        <v/>
      </c>
      <c r="W1273" s="4" t="str" cm="1">
        <f t="array" ref="W1273">IFERROR(_xlfn.IFS(OR(F1273="",LEFT(Methode_Keuze,4)="Geen"),"",AND(U1273&lt;&gt;"",F1273&lt;&gt;"Arbeidskosten"),ROUND(U1273*VLOOKUP(F1273,Tb_ProjectKosten[],MATCH(Tb_ProjectKosten[[#Headers],[Forfat_Percentage]],Tb_ProjectKosten[#Headers],0),0),2),AND(F1273="Arbeidskosten",G1273&lt;&gt;""),IFERROR(ROUND(U1273*VLOOKUP(G1273,Tb_KostenTypen[],3,0)*VLOOKUP(F1273,Tb_ProjectKosten[],MATCH(Tb_ProjectKosten[[#Headers],[Forfat_Percentage]],Tb_ProjectKosten[#Headers],0),0),2),""),U1273 &lt;=0,0),"")</f>
        <v/>
      </c>
      <c r="X1273" s="4" t="str" cm="1">
        <f t="array" ref="X1273">IFERROR(_xlfn.IFS(OR(F1273="",LEFT(Methode_Keuze,4)="Geen"),"",AND(V1273&lt;&gt;"",F1273&lt;&gt;"Arbeidskosten"),ROUND(V1273*VLOOKUP(F1273,Tb_ProjectKosten[],MATCH(Tb_ProjectKosten[[#Headers],[Forfat_Percentage]],Tb_ProjectKosten[#Headers],0),0),2),AND(F1273="Arbeidskosten",G1273&lt;&gt;""),IFERROR(ROUND(V1273*VLOOKUP(G1273,Tb_KostenTypen[],3,0)*VLOOKUP(F1273,Tb_ProjectKosten[],MATCH(Tb_ProjectKosten[[#Headers],[Forfat_Percentage]],Tb_ProjectKosten[#Headers],0),0),2),""),V1273 &lt;=0,0),"")</f>
        <v/>
      </c>
      <c r="Y1273" s="262"/>
      <c r="Z1273" s="49"/>
      <c r="AA1273" s="37" t="str" cm="1">
        <f t="array" ref="AA1273">IFERROR(IF(INDEX(SubsidieTabel!$Q$1:$T$9,MATCH($F1273,SubsidieTabel!$Q$1:$Q$9,0),IFERROR(MATCH(Methode_Keuze,SubsidieTabel!$Q$1:$T$1,0),2))&lt;&gt;1=TRUE,"ja",""),"")</f>
        <v/>
      </c>
    </row>
    <row r="1274" spans="1:27" ht="15" customHeight="1" x14ac:dyDescent="0.25">
      <c r="A1274" s="87"/>
      <c r="B1274" s="219" t="str">
        <f>IF(A1274&lt;&gt;"",_xlfn.MAXIFS($B$1:B1273,$A$1:A1273,A1274)+1,"")</f>
        <v/>
      </c>
      <c r="C1274" s="50"/>
      <c r="D1274" s="50"/>
      <c r="E1274" s="50"/>
      <c r="F1274" s="50"/>
      <c r="G1274" s="283"/>
      <c r="H1274" s="296"/>
      <c r="I1274" s="295"/>
      <c r="J1274" s="295"/>
      <c r="K1274" s="202"/>
      <c r="L1274" s="202"/>
      <c r="M1274" s="91" t="str">
        <f>IFERROR(VLOOKUP(H1274,Lijsten!$H$1:$I$100,2,0),"")</f>
        <v/>
      </c>
      <c r="N1274" s="91" t="str" cm="1">
        <f t="array" ref="N1274">IFERROR(_xlfn.IFS(AND(LEFT(F1274,6)="Arbeid",RIGHT(F1274,3)&lt;&gt;"IKS"),IFERROR(VLOOKUP($G1274,Tb_KostenTypen[],2,0),"tarief"),RIGHT(F1274,3)="IKS","Uurtarief",LEFT(F1274,6)="Arbeid","Uurtarief",AND(LEFT(F1274,8)="Bijdrage",RIGHT(F1274,15)="(vrijwilligers)"),"Vast tarief"),"")</f>
        <v/>
      </c>
      <c r="O1274" s="92"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tarief",IF(LEFT(F1274,8)="Bijdrage",VLOOKUP($F1274,Tb_KostenTypen[],MATCH(Methode_Keuze,Tb_KostenTypen[#Headers],0),0),VLOOKUP($G1274,Lijsten!L:O,4,0))),""),"")</f>
        <v/>
      </c>
      <c r="P1274" s="92"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tarief",IF(LEFT(F1274,8)="Bijdrage",VLOOKUP($F1274,Tb_KostenTypen[],MATCH(Methode_Keuze,Tb_KostenTypen[#Headers],0),0),VLOOKUP($G1274,Lijsten!L:O,4,0))),""),"")</f>
        <v/>
      </c>
      <c r="Q1274" s="50"/>
      <c r="R1274" s="50"/>
      <c r="S1274" s="83"/>
      <c r="T1274" s="51"/>
      <c r="U1274" s="4" t="str" cm="1">
        <f t="array" ref="U1274">IF(AA1274&lt;&gt;"ja",_xlfn.IFNA(_xlfn.IFS(AND(O1274&lt;&gt;"",F1274&lt;&gt;"",RIGHT($N1274,6)="tarief"),O1274*Q1274,S1274&gt;0,IF(F1274&lt;&gt;"",S1274,"")),""),"")</f>
        <v/>
      </c>
      <c r="V1274" s="4" t="str" cm="1">
        <f t="array" ref="V1274">IF(AA1274&lt;&gt;"ja",_xlfn.IFNA(_xlfn.IFS(AND(P1274&lt;&gt;"",R1274&lt;&gt;"",RIGHT($N1274,6)="tarief"),P1274*R1274,T1274&gt;0,T1274),""),"")</f>
        <v/>
      </c>
      <c r="W1274" s="4" t="str" cm="1">
        <f t="array" ref="W1274">IFERROR(_xlfn.IFS(OR(F1274="",LEFT(Methode_Keuze,4)="Geen"),"",AND(U1274&lt;&gt;"",F1274&lt;&gt;"Arbeidskosten"),ROUND(U1274*VLOOKUP(F1274,Tb_ProjectKosten[],MATCH(Tb_ProjectKosten[[#Headers],[Forfat_Percentage]],Tb_ProjectKosten[#Headers],0),0),2),AND(F1274="Arbeidskosten",G1274&lt;&gt;""),IFERROR(ROUND(U1274*VLOOKUP(G1274,Tb_KostenTypen[],3,0)*VLOOKUP(F1274,Tb_ProjectKosten[],MATCH(Tb_ProjectKosten[[#Headers],[Forfat_Percentage]],Tb_ProjectKosten[#Headers],0),0),2),""),U1274 &lt;=0,0),"")</f>
        <v/>
      </c>
      <c r="X1274" s="4" t="str" cm="1">
        <f t="array" ref="X1274">IFERROR(_xlfn.IFS(OR(F1274="",LEFT(Methode_Keuze,4)="Geen"),"",AND(V1274&lt;&gt;"",F1274&lt;&gt;"Arbeidskosten"),ROUND(V1274*VLOOKUP(F1274,Tb_ProjectKosten[],MATCH(Tb_ProjectKosten[[#Headers],[Forfat_Percentage]],Tb_ProjectKosten[#Headers],0),0),2),AND(F1274="Arbeidskosten",G1274&lt;&gt;""),IFERROR(ROUND(V1274*VLOOKUP(G1274,Tb_KostenTypen[],3,0)*VLOOKUP(F1274,Tb_ProjectKosten[],MATCH(Tb_ProjectKosten[[#Headers],[Forfat_Percentage]],Tb_ProjectKosten[#Headers],0),0),2),""),V1274 &lt;=0,0),"")</f>
        <v/>
      </c>
      <c r="Y1274" s="262"/>
      <c r="Z1274" s="49"/>
      <c r="AA1274" s="37" t="str" cm="1">
        <f t="array" ref="AA1274">IFERROR(IF(INDEX(SubsidieTabel!$Q$1:$T$9,MATCH($F1274,SubsidieTabel!$Q$1:$Q$9,0),IFERROR(MATCH(Methode_Keuze,SubsidieTabel!$Q$1:$T$1,0),2))&lt;&gt;1=TRUE,"ja",""),"")</f>
        <v/>
      </c>
    </row>
    <row r="1275" spans="1:27" ht="15" customHeight="1" x14ac:dyDescent="0.25">
      <c r="A1275" s="87"/>
      <c r="B1275" s="219" t="str">
        <f>IF(A1275&lt;&gt;"",_xlfn.MAXIFS($B$1:B1274,$A$1:A1274,A1275)+1,"")</f>
        <v/>
      </c>
      <c r="C1275" s="50"/>
      <c r="D1275" s="50"/>
      <c r="E1275" s="50"/>
      <c r="F1275" s="50"/>
      <c r="G1275" s="283"/>
      <c r="H1275" s="296"/>
      <c r="I1275" s="295"/>
      <c r="J1275" s="295"/>
      <c r="K1275" s="202"/>
      <c r="L1275" s="202"/>
      <c r="M1275" s="91" t="str">
        <f>IFERROR(VLOOKUP(H1275,Lijsten!$H$1:$I$100,2,0),"")</f>
        <v/>
      </c>
      <c r="N1275" s="91" t="str" cm="1">
        <f t="array" ref="N1275">IFERROR(_xlfn.IFS(AND(LEFT(F1275,6)="Arbeid",RIGHT(F1275,3)&lt;&gt;"IKS"),IFERROR(VLOOKUP($G1275,Tb_KostenTypen[],2,0),"tarief"),RIGHT(F1275,3)="IKS","Uurtarief",LEFT(F1275,6)="Arbeid","Uurtarief",AND(LEFT(F1275,8)="Bijdrage",RIGHT(F1275,15)="(vrijwilligers)"),"Vast tarief"),"")</f>
        <v/>
      </c>
      <c r="O1275" s="92"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tarief",IF(LEFT(F1275,8)="Bijdrage",VLOOKUP($F1275,Tb_KostenTypen[],MATCH(Methode_Keuze,Tb_KostenTypen[#Headers],0),0),VLOOKUP($G1275,Lijsten!L:O,4,0))),""),"")</f>
        <v/>
      </c>
      <c r="P1275" s="92"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tarief",IF(LEFT(F1275,8)="Bijdrage",VLOOKUP($F1275,Tb_KostenTypen[],MATCH(Methode_Keuze,Tb_KostenTypen[#Headers],0),0),VLOOKUP($G1275,Lijsten!L:O,4,0))),""),"")</f>
        <v/>
      </c>
      <c r="Q1275" s="50"/>
      <c r="R1275" s="50"/>
      <c r="S1275" s="83"/>
      <c r="T1275" s="51"/>
      <c r="U1275" s="4" t="str" cm="1">
        <f t="array" ref="U1275">IF(AA1275&lt;&gt;"ja",_xlfn.IFNA(_xlfn.IFS(AND(O1275&lt;&gt;"",F1275&lt;&gt;"",RIGHT($N1275,6)="tarief"),O1275*Q1275,S1275&gt;0,IF(F1275&lt;&gt;"",S1275,"")),""),"")</f>
        <v/>
      </c>
      <c r="V1275" s="4" t="str" cm="1">
        <f t="array" ref="V1275">IF(AA1275&lt;&gt;"ja",_xlfn.IFNA(_xlfn.IFS(AND(P1275&lt;&gt;"",R1275&lt;&gt;"",RIGHT($N1275,6)="tarief"),P1275*R1275,T1275&gt;0,T1275),""),"")</f>
        <v/>
      </c>
      <c r="W1275" s="4" t="str" cm="1">
        <f t="array" ref="W1275">IFERROR(_xlfn.IFS(OR(F1275="",LEFT(Methode_Keuze,4)="Geen"),"",AND(U1275&lt;&gt;"",F1275&lt;&gt;"Arbeidskosten"),ROUND(U1275*VLOOKUP(F1275,Tb_ProjectKosten[],MATCH(Tb_ProjectKosten[[#Headers],[Forfat_Percentage]],Tb_ProjectKosten[#Headers],0),0),2),AND(F1275="Arbeidskosten",G1275&lt;&gt;""),IFERROR(ROUND(U1275*VLOOKUP(G1275,Tb_KostenTypen[],3,0)*VLOOKUP(F1275,Tb_ProjectKosten[],MATCH(Tb_ProjectKosten[[#Headers],[Forfat_Percentage]],Tb_ProjectKosten[#Headers],0),0),2),""),U1275 &lt;=0,0),"")</f>
        <v/>
      </c>
      <c r="X1275" s="4" t="str" cm="1">
        <f t="array" ref="X1275">IFERROR(_xlfn.IFS(OR(F1275="",LEFT(Methode_Keuze,4)="Geen"),"",AND(V1275&lt;&gt;"",F1275&lt;&gt;"Arbeidskosten"),ROUND(V1275*VLOOKUP(F1275,Tb_ProjectKosten[],MATCH(Tb_ProjectKosten[[#Headers],[Forfat_Percentage]],Tb_ProjectKosten[#Headers],0),0),2),AND(F1275="Arbeidskosten",G1275&lt;&gt;""),IFERROR(ROUND(V1275*VLOOKUP(G1275,Tb_KostenTypen[],3,0)*VLOOKUP(F1275,Tb_ProjectKosten[],MATCH(Tb_ProjectKosten[[#Headers],[Forfat_Percentage]],Tb_ProjectKosten[#Headers],0),0),2),""),V1275 &lt;=0,0),"")</f>
        <v/>
      </c>
      <c r="Y1275" s="262"/>
      <c r="Z1275" s="49"/>
      <c r="AA1275" s="37" t="str" cm="1">
        <f t="array" ref="AA1275">IFERROR(IF(INDEX(SubsidieTabel!$Q$1:$T$9,MATCH($F1275,SubsidieTabel!$Q$1:$Q$9,0),IFERROR(MATCH(Methode_Keuze,SubsidieTabel!$Q$1:$T$1,0),2))&lt;&gt;1=TRUE,"ja",""),"")</f>
        <v/>
      </c>
    </row>
    <row r="1276" spans="1:27" ht="15" customHeight="1" x14ac:dyDescent="0.25">
      <c r="A1276" s="87"/>
      <c r="B1276" s="219" t="str">
        <f>IF(A1276&lt;&gt;"",_xlfn.MAXIFS($B$1:B1275,$A$1:A1275,A1276)+1,"")</f>
        <v/>
      </c>
      <c r="C1276" s="50"/>
      <c r="D1276" s="50"/>
      <c r="E1276" s="50"/>
      <c r="F1276" s="50"/>
      <c r="G1276" s="283"/>
      <c r="H1276" s="296"/>
      <c r="I1276" s="295"/>
      <c r="J1276" s="295"/>
      <c r="K1276" s="202"/>
      <c r="L1276" s="202"/>
      <c r="M1276" s="91" t="str">
        <f>IFERROR(VLOOKUP(H1276,Lijsten!$H$1:$I$100,2,0),"")</f>
        <v/>
      </c>
      <c r="N1276" s="91" t="str" cm="1">
        <f t="array" ref="N1276">IFERROR(_xlfn.IFS(AND(LEFT(F1276,6)="Arbeid",RIGHT(F1276,3)&lt;&gt;"IKS"),IFERROR(VLOOKUP($G1276,Tb_KostenTypen[],2,0),"tarief"),RIGHT(F1276,3)="IKS","Uurtarief",LEFT(F1276,6)="Arbeid","Uurtarief",AND(LEFT(F1276,8)="Bijdrage",RIGHT(F1276,15)="(vrijwilligers)"),"Vast tarief"),"")</f>
        <v/>
      </c>
      <c r="O1276" s="92"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tarief",IF(LEFT(F1276,8)="Bijdrage",VLOOKUP($F1276,Tb_KostenTypen[],MATCH(Methode_Keuze,Tb_KostenTypen[#Headers],0),0),VLOOKUP($G1276,Lijsten!L:O,4,0))),""),"")</f>
        <v/>
      </c>
      <c r="P1276" s="92"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tarief",IF(LEFT(F1276,8)="Bijdrage",VLOOKUP($F1276,Tb_KostenTypen[],MATCH(Methode_Keuze,Tb_KostenTypen[#Headers],0),0),VLOOKUP($G1276,Lijsten!L:O,4,0))),""),"")</f>
        <v/>
      </c>
      <c r="Q1276" s="50"/>
      <c r="R1276" s="50"/>
      <c r="S1276" s="83"/>
      <c r="T1276" s="51"/>
      <c r="U1276" s="4" t="str" cm="1">
        <f t="array" ref="U1276">IF(AA1276&lt;&gt;"ja",_xlfn.IFNA(_xlfn.IFS(AND(O1276&lt;&gt;"",F1276&lt;&gt;"",RIGHT($N1276,6)="tarief"),O1276*Q1276,S1276&gt;0,IF(F1276&lt;&gt;"",S1276,"")),""),"")</f>
        <v/>
      </c>
      <c r="V1276" s="4" t="str" cm="1">
        <f t="array" ref="V1276">IF(AA1276&lt;&gt;"ja",_xlfn.IFNA(_xlfn.IFS(AND(P1276&lt;&gt;"",R1276&lt;&gt;"",RIGHT($N1276,6)="tarief"),P1276*R1276,T1276&gt;0,T1276),""),"")</f>
        <v/>
      </c>
      <c r="W1276" s="4" t="str" cm="1">
        <f t="array" ref="W1276">IFERROR(_xlfn.IFS(OR(F1276="",LEFT(Methode_Keuze,4)="Geen"),"",AND(U1276&lt;&gt;"",F1276&lt;&gt;"Arbeidskosten"),ROUND(U1276*VLOOKUP(F1276,Tb_ProjectKosten[],MATCH(Tb_ProjectKosten[[#Headers],[Forfat_Percentage]],Tb_ProjectKosten[#Headers],0),0),2),AND(F1276="Arbeidskosten",G1276&lt;&gt;""),IFERROR(ROUND(U1276*VLOOKUP(G1276,Tb_KostenTypen[],3,0)*VLOOKUP(F1276,Tb_ProjectKosten[],MATCH(Tb_ProjectKosten[[#Headers],[Forfat_Percentage]],Tb_ProjectKosten[#Headers],0),0),2),""),U1276 &lt;=0,0),"")</f>
        <v/>
      </c>
      <c r="X1276" s="4" t="str" cm="1">
        <f t="array" ref="X1276">IFERROR(_xlfn.IFS(OR(F1276="",LEFT(Methode_Keuze,4)="Geen"),"",AND(V1276&lt;&gt;"",F1276&lt;&gt;"Arbeidskosten"),ROUND(V1276*VLOOKUP(F1276,Tb_ProjectKosten[],MATCH(Tb_ProjectKosten[[#Headers],[Forfat_Percentage]],Tb_ProjectKosten[#Headers],0),0),2),AND(F1276="Arbeidskosten",G1276&lt;&gt;""),IFERROR(ROUND(V1276*VLOOKUP(G1276,Tb_KostenTypen[],3,0)*VLOOKUP(F1276,Tb_ProjectKosten[],MATCH(Tb_ProjectKosten[[#Headers],[Forfat_Percentage]],Tb_ProjectKosten[#Headers],0),0),2),""),V1276 &lt;=0,0),"")</f>
        <v/>
      </c>
      <c r="Y1276" s="262"/>
      <c r="Z1276" s="49"/>
      <c r="AA1276" s="37" t="str" cm="1">
        <f t="array" ref="AA1276">IFERROR(IF(INDEX(SubsidieTabel!$Q$1:$T$9,MATCH($F1276,SubsidieTabel!$Q$1:$Q$9,0),IFERROR(MATCH(Methode_Keuze,SubsidieTabel!$Q$1:$T$1,0),2))&lt;&gt;1=TRUE,"ja",""),"")</f>
        <v/>
      </c>
    </row>
    <row r="1277" spans="1:27" ht="15" customHeight="1" x14ac:dyDescent="0.25">
      <c r="A1277" s="87"/>
      <c r="B1277" s="219" t="str">
        <f>IF(A1277&lt;&gt;"",_xlfn.MAXIFS($B$1:B1276,$A$1:A1276,A1277)+1,"")</f>
        <v/>
      </c>
      <c r="C1277" s="50"/>
      <c r="D1277" s="50"/>
      <c r="E1277" s="50"/>
      <c r="F1277" s="50"/>
      <c r="G1277" s="283"/>
      <c r="H1277" s="296"/>
      <c r="I1277" s="295"/>
      <c r="J1277" s="295"/>
      <c r="K1277" s="202"/>
      <c r="L1277" s="202"/>
      <c r="M1277" s="91" t="str">
        <f>IFERROR(VLOOKUP(H1277,Lijsten!$H$1:$I$100,2,0),"")</f>
        <v/>
      </c>
      <c r="N1277" s="91" t="str" cm="1">
        <f t="array" ref="N1277">IFERROR(_xlfn.IFS(AND(LEFT(F1277,6)="Arbeid",RIGHT(F1277,3)&lt;&gt;"IKS"),IFERROR(VLOOKUP($G1277,Tb_KostenTypen[],2,0),"tarief"),RIGHT(F1277,3)="IKS","Uurtarief",LEFT(F1277,6)="Arbeid","Uurtarief",AND(LEFT(F1277,8)="Bijdrage",RIGHT(F1277,15)="(vrijwilligers)"),"Vast tarief"),"")</f>
        <v/>
      </c>
      <c r="O1277" s="92"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tarief",IF(LEFT(F1277,8)="Bijdrage",VLOOKUP($F1277,Tb_KostenTypen[],MATCH(Methode_Keuze,Tb_KostenTypen[#Headers],0),0),VLOOKUP($G1277,Lijsten!L:O,4,0))),""),"")</f>
        <v/>
      </c>
      <c r="P1277" s="92"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tarief",IF(LEFT(F1277,8)="Bijdrage",VLOOKUP($F1277,Tb_KostenTypen[],MATCH(Methode_Keuze,Tb_KostenTypen[#Headers],0),0),VLOOKUP($G1277,Lijsten!L:O,4,0))),""),"")</f>
        <v/>
      </c>
      <c r="Q1277" s="50"/>
      <c r="R1277" s="50"/>
      <c r="S1277" s="83"/>
      <c r="T1277" s="51"/>
      <c r="U1277" s="4" t="str" cm="1">
        <f t="array" ref="U1277">IF(AA1277&lt;&gt;"ja",_xlfn.IFNA(_xlfn.IFS(AND(O1277&lt;&gt;"",F1277&lt;&gt;"",RIGHT($N1277,6)="tarief"),O1277*Q1277,S1277&gt;0,IF(F1277&lt;&gt;"",S1277,"")),""),"")</f>
        <v/>
      </c>
      <c r="V1277" s="4" t="str" cm="1">
        <f t="array" ref="V1277">IF(AA1277&lt;&gt;"ja",_xlfn.IFNA(_xlfn.IFS(AND(P1277&lt;&gt;"",R1277&lt;&gt;"",RIGHT($N1277,6)="tarief"),P1277*R1277,T1277&gt;0,T1277),""),"")</f>
        <v/>
      </c>
      <c r="W1277" s="4" t="str" cm="1">
        <f t="array" ref="W1277">IFERROR(_xlfn.IFS(OR(F1277="",LEFT(Methode_Keuze,4)="Geen"),"",AND(U1277&lt;&gt;"",F1277&lt;&gt;"Arbeidskosten"),ROUND(U1277*VLOOKUP(F1277,Tb_ProjectKosten[],MATCH(Tb_ProjectKosten[[#Headers],[Forfat_Percentage]],Tb_ProjectKosten[#Headers],0),0),2),AND(F1277="Arbeidskosten",G1277&lt;&gt;""),IFERROR(ROUND(U1277*VLOOKUP(G1277,Tb_KostenTypen[],3,0)*VLOOKUP(F1277,Tb_ProjectKosten[],MATCH(Tb_ProjectKosten[[#Headers],[Forfat_Percentage]],Tb_ProjectKosten[#Headers],0),0),2),""),U1277 &lt;=0,0),"")</f>
        <v/>
      </c>
      <c r="X1277" s="4" t="str" cm="1">
        <f t="array" ref="X1277">IFERROR(_xlfn.IFS(OR(F1277="",LEFT(Methode_Keuze,4)="Geen"),"",AND(V1277&lt;&gt;"",F1277&lt;&gt;"Arbeidskosten"),ROUND(V1277*VLOOKUP(F1277,Tb_ProjectKosten[],MATCH(Tb_ProjectKosten[[#Headers],[Forfat_Percentage]],Tb_ProjectKosten[#Headers],0),0),2),AND(F1277="Arbeidskosten",G1277&lt;&gt;""),IFERROR(ROUND(V1277*VLOOKUP(G1277,Tb_KostenTypen[],3,0)*VLOOKUP(F1277,Tb_ProjectKosten[],MATCH(Tb_ProjectKosten[[#Headers],[Forfat_Percentage]],Tb_ProjectKosten[#Headers],0),0),2),""),V1277 &lt;=0,0),"")</f>
        <v/>
      </c>
      <c r="Y1277" s="262"/>
      <c r="Z1277" s="49"/>
      <c r="AA1277" s="37" t="str" cm="1">
        <f t="array" ref="AA1277">IFERROR(IF(INDEX(SubsidieTabel!$Q$1:$T$9,MATCH($F1277,SubsidieTabel!$Q$1:$Q$9,0),IFERROR(MATCH(Methode_Keuze,SubsidieTabel!$Q$1:$T$1,0),2))&lt;&gt;1=TRUE,"ja",""),"")</f>
        <v/>
      </c>
    </row>
    <row r="1278" spans="1:27" ht="15" customHeight="1" x14ac:dyDescent="0.25">
      <c r="A1278" s="87"/>
      <c r="B1278" s="219" t="str">
        <f>IF(A1278&lt;&gt;"",_xlfn.MAXIFS($B$1:B1277,$A$1:A1277,A1278)+1,"")</f>
        <v/>
      </c>
      <c r="C1278" s="50"/>
      <c r="D1278" s="50"/>
      <c r="E1278" s="50"/>
      <c r="F1278" s="50"/>
      <c r="G1278" s="283"/>
      <c r="H1278" s="296"/>
      <c r="I1278" s="295"/>
      <c r="J1278" s="295"/>
      <c r="K1278" s="202"/>
      <c r="L1278" s="202"/>
      <c r="M1278" s="91" t="str">
        <f>IFERROR(VLOOKUP(H1278,Lijsten!$H$1:$I$100,2,0),"")</f>
        <v/>
      </c>
      <c r="N1278" s="91" t="str" cm="1">
        <f t="array" ref="N1278">IFERROR(_xlfn.IFS(AND(LEFT(F1278,6)="Arbeid",RIGHT(F1278,3)&lt;&gt;"IKS"),IFERROR(VLOOKUP($G1278,Tb_KostenTypen[],2,0),"tarief"),RIGHT(F1278,3)="IKS","Uurtarief",LEFT(F1278,6)="Arbeid","Uurtarief",AND(LEFT(F1278,8)="Bijdrage",RIGHT(F1278,15)="(vrijwilligers)"),"Vast tarief"),"")</f>
        <v/>
      </c>
      <c r="O1278" s="92"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tarief",IF(LEFT(F1278,8)="Bijdrage",VLOOKUP($F1278,Tb_KostenTypen[],MATCH(Methode_Keuze,Tb_KostenTypen[#Headers],0),0),VLOOKUP($G1278,Lijsten!L:O,4,0))),""),"")</f>
        <v/>
      </c>
      <c r="P1278" s="92"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tarief",IF(LEFT(F1278,8)="Bijdrage",VLOOKUP($F1278,Tb_KostenTypen[],MATCH(Methode_Keuze,Tb_KostenTypen[#Headers],0),0),VLOOKUP($G1278,Lijsten!L:O,4,0))),""),"")</f>
        <v/>
      </c>
      <c r="Q1278" s="50"/>
      <c r="R1278" s="50"/>
      <c r="S1278" s="83"/>
      <c r="T1278" s="51"/>
      <c r="U1278" s="4" t="str" cm="1">
        <f t="array" ref="U1278">IF(AA1278&lt;&gt;"ja",_xlfn.IFNA(_xlfn.IFS(AND(O1278&lt;&gt;"",F1278&lt;&gt;"",RIGHT($N1278,6)="tarief"),O1278*Q1278,S1278&gt;0,IF(F1278&lt;&gt;"",S1278,"")),""),"")</f>
        <v/>
      </c>
      <c r="V1278" s="4" t="str" cm="1">
        <f t="array" ref="V1278">IF(AA1278&lt;&gt;"ja",_xlfn.IFNA(_xlfn.IFS(AND(P1278&lt;&gt;"",R1278&lt;&gt;"",RIGHT($N1278,6)="tarief"),P1278*R1278,T1278&gt;0,T1278),""),"")</f>
        <v/>
      </c>
      <c r="W1278" s="4" t="str" cm="1">
        <f t="array" ref="W1278">IFERROR(_xlfn.IFS(OR(F1278="",LEFT(Methode_Keuze,4)="Geen"),"",AND(U1278&lt;&gt;"",F1278&lt;&gt;"Arbeidskosten"),ROUND(U1278*VLOOKUP(F1278,Tb_ProjectKosten[],MATCH(Tb_ProjectKosten[[#Headers],[Forfat_Percentage]],Tb_ProjectKosten[#Headers],0),0),2),AND(F1278="Arbeidskosten",G1278&lt;&gt;""),IFERROR(ROUND(U1278*VLOOKUP(G1278,Tb_KostenTypen[],3,0)*VLOOKUP(F1278,Tb_ProjectKosten[],MATCH(Tb_ProjectKosten[[#Headers],[Forfat_Percentage]],Tb_ProjectKosten[#Headers],0),0),2),""),U1278 &lt;=0,0),"")</f>
        <v/>
      </c>
      <c r="X1278" s="4" t="str" cm="1">
        <f t="array" ref="X1278">IFERROR(_xlfn.IFS(OR(F1278="",LEFT(Methode_Keuze,4)="Geen"),"",AND(V1278&lt;&gt;"",F1278&lt;&gt;"Arbeidskosten"),ROUND(V1278*VLOOKUP(F1278,Tb_ProjectKosten[],MATCH(Tb_ProjectKosten[[#Headers],[Forfat_Percentage]],Tb_ProjectKosten[#Headers],0),0),2),AND(F1278="Arbeidskosten",G1278&lt;&gt;""),IFERROR(ROUND(V1278*VLOOKUP(G1278,Tb_KostenTypen[],3,0)*VLOOKUP(F1278,Tb_ProjectKosten[],MATCH(Tb_ProjectKosten[[#Headers],[Forfat_Percentage]],Tb_ProjectKosten[#Headers],0),0),2),""),V1278 &lt;=0,0),"")</f>
        <v/>
      </c>
      <c r="Y1278" s="262"/>
      <c r="Z1278" s="49"/>
      <c r="AA1278" s="37" t="str" cm="1">
        <f t="array" ref="AA1278">IFERROR(IF(INDEX(SubsidieTabel!$Q$1:$T$9,MATCH($F1278,SubsidieTabel!$Q$1:$Q$9,0),IFERROR(MATCH(Methode_Keuze,SubsidieTabel!$Q$1:$T$1,0),2))&lt;&gt;1=TRUE,"ja",""),"")</f>
        <v/>
      </c>
    </row>
    <row r="1279" spans="1:27" ht="15" customHeight="1" x14ac:dyDescent="0.25">
      <c r="A1279" s="87"/>
      <c r="B1279" s="219" t="str">
        <f>IF(A1279&lt;&gt;"",_xlfn.MAXIFS($B$1:B1278,$A$1:A1278,A1279)+1,"")</f>
        <v/>
      </c>
      <c r="C1279" s="50"/>
      <c r="D1279" s="50"/>
      <c r="E1279" s="50"/>
      <c r="F1279" s="50"/>
      <c r="G1279" s="283"/>
      <c r="H1279" s="296"/>
      <c r="I1279" s="295"/>
      <c r="J1279" s="295"/>
      <c r="K1279" s="202"/>
      <c r="L1279" s="202"/>
      <c r="M1279" s="91" t="str">
        <f>IFERROR(VLOOKUP(H1279,Lijsten!$H$1:$I$100,2,0),"")</f>
        <v/>
      </c>
      <c r="N1279" s="91" t="str" cm="1">
        <f t="array" ref="N1279">IFERROR(_xlfn.IFS(AND(LEFT(F1279,6)="Arbeid",RIGHT(F1279,3)&lt;&gt;"IKS"),IFERROR(VLOOKUP($G1279,Tb_KostenTypen[],2,0),"tarief"),RIGHT(F1279,3)="IKS","Uurtarief",LEFT(F1279,6)="Arbeid","Uurtarief",AND(LEFT(F1279,8)="Bijdrage",RIGHT(F1279,15)="(vrijwilligers)"),"Vast tarief"),"")</f>
        <v/>
      </c>
      <c r="O1279" s="92"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tarief",IF(LEFT(F1279,8)="Bijdrage",VLOOKUP($F1279,Tb_KostenTypen[],MATCH(Methode_Keuze,Tb_KostenTypen[#Headers],0),0),VLOOKUP($G1279,Lijsten!L:O,4,0))),""),"")</f>
        <v/>
      </c>
      <c r="P1279" s="92"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tarief",IF(LEFT(F1279,8)="Bijdrage",VLOOKUP($F1279,Tb_KostenTypen[],MATCH(Methode_Keuze,Tb_KostenTypen[#Headers],0),0),VLOOKUP($G1279,Lijsten!L:O,4,0))),""),"")</f>
        <v/>
      </c>
      <c r="Q1279" s="50"/>
      <c r="R1279" s="50"/>
      <c r="S1279" s="83"/>
      <c r="T1279" s="51"/>
      <c r="U1279" s="4" t="str" cm="1">
        <f t="array" ref="U1279">IF(AA1279&lt;&gt;"ja",_xlfn.IFNA(_xlfn.IFS(AND(O1279&lt;&gt;"",F1279&lt;&gt;"",RIGHT($N1279,6)="tarief"),O1279*Q1279,S1279&gt;0,IF(F1279&lt;&gt;"",S1279,"")),""),"")</f>
        <v/>
      </c>
      <c r="V1279" s="4" t="str" cm="1">
        <f t="array" ref="V1279">IF(AA1279&lt;&gt;"ja",_xlfn.IFNA(_xlfn.IFS(AND(P1279&lt;&gt;"",R1279&lt;&gt;"",RIGHT($N1279,6)="tarief"),P1279*R1279,T1279&gt;0,T1279),""),"")</f>
        <v/>
      </c>
      <c r="W1279" s="4" t="str" cm="1">
        <f t="array" ref="W1279">IFERROR(_xlfn.IFS(OR(F1279="",LEFT(Methode_Keuze,4)="Geen"),"",AND(U1279&lt;&gt;"",F1279&lt;&gt;"Arbeidskosten"),ROUND(U1279*VLOOKUP(F1279,Tb_ProjectKosten[],MATCH(Tb_ProjectKosten[[#Headers],[Forfat_Percentage]],Tb_ProjectKosten[#Headers],0),0),2),AND(F1279="Arbeidskosten",G1279&lt;&gt;""),IFERROR(ROUND(U1279*VLOOKUP(G1279,Tb_KostenTypen[],3,0)*VLOOKUP(F1279,Tb_ProjectKosten[],MATCH(Tb_ProjectKosten[[#Headers],[Forfat_Percentage]],Tb_ProjectKosten[#Headers],0),0),2),""),U1279 &lt;=0,0),"")</f>
        <v/>
      </c>
      <c r="X1279" s="4" t="str" cm="1">
        <f t="array" ref="X1279">IFERROR(_xlfn.IFS(OR(F1279="",LEFT(Methode_Keuze,4)="Geen"),"",AND(V1279&lt;&gt;"",F1279&lt;&gt;"Arbeidskosten"),ROUND(V1279*VLOOKUP(F1279,Tb_ProjectKosten[],MATCH(Tb_ProjectKosten[[#Headers],[Forfat_Percentage]],Tb_ProjectKosten[#Headers],0),0),2),AND(F1279="Arbeidskosten",G1279&lt;&gt;""),IFERROR(ROUND(V1279*VLOOKUP(G1279,Tb_KostenTypen[],3,0)*VLOOKUP(F1279,Tb_ProjectKosten[],MATCH(Tb_ProjectKosten[[#Headers],[Forfat_Percentage]],Tb_ProjectKosten[#Headers],0),0),2),""),V1279 &lt;=0,0),"")</f>
        <v/>
      </c>
      <c r="Y1279" s="262"/>
      <c r="Z1279" s="49"/>
      <c r="AA1279" s="37" t="str" cm="1">
        <f t="array" ref="AA1279">IFERROR(IF(INDEX(SubsidieTabel!$Q$1:$T$9,MATCH($F1279,SubsidieTabel!$Q$1:$Q$9,0),IFERROR(MATCH(Methode_Keuze,SubsidieTabel!$Q$1:$T$1,0),2))&lt;&gt;1=TRUE,"ja",""),"")</f>
        <v/>
      </c>
    </row>
    <row r="1280" spans="1:27" ht="15" customHeight="1" x14ac:dyDescent="0.25">
      <c r="A1280" s="87"/>
      <c r="B1280" s="219" t="str">
        <f>IF(A1280&lt;&gt;"",_xlfn.MAXIFS($B$1:B1279,$A$1:A1279,A1280)+1,"")</f>
        <v/>
      </c>
      <c r="C1280" s="50"/>
      <c r="D1280" s="50"/>
      <c r="E1280" s="50"/>
      <c r="F1280" s="50"/>
      <c r="G1280" s="283"/>
      <c r="H1280" s="296"/>
      <c r="I1280" s="295"/>
      <c r="J1280" s="295"/>
      <c r="K1280" s="202"/>
      <c r="L1280" s="202"/>
      <c r="M1280" s="91" t="str">
        <f>IFERROR(VLOOKUP(H1280,Lijsten!$H$1:$I$100,2,0),"")</f>
        <v/>
      </c>
      <c r="N1280" s="91" t="str" cm="1">
        <f t="array" ref="N1280">IFERROR(_xlfn.IFS(AND(LEFT(F1280,6)="Arbeid",RIGHT(F1280,3)&lt;&gt;"IKS"),IFERROR(VLOOKUP($G1280,Tb_KostenTypen[],2,0),"tarief"),RIGHT(F1280,3)="IKS","Uurtarief",LEFT(F1280,6)="Arbeid","Uurtarief",AND(LEFT(F1280,8)="Bijdrage",RIGHT(F1280,15)="(vrijwilligers)"),"Vast tarief"),"")</f>
        <v/>
      </c>
      <c r="O1280" s="92"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tarief",IF(LEFT(F1280,8)="Bijdrage",VLOOKUP($F1280,Tb_KostenTypen[],MATCH(Methode_Keuze,Tb_KostenTypen[#Headers],0),0),VLOOKUP($G1280,Lijsten!L:O,4,0))),""),"")</f>
        <v/>
      </c>
      <c r="P1280" s="92"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tarief",IF(LEFT(F1280,8)="Bijdrage",VLOOKUP($F1280,Tb_KostenTypen[],MATCH(Methode_Keuze,Tb_KostenTypen[#Headers],0),0),VLOOKUP($G1280,Lijsten!L:O,4,0))),""),"")</f>
        <v/>
      </c>
      <c r="Q1280" s="50"/>
      <c r="R1280" s="50"/>
      <c r="S1280" s="83"/>
      <c r="T1280" s="51"/>
      <c r="U1280" s="4" t="str" cm="1">
        <f t="array" ref="U1280">IF(AA1280&lt;&gt;"ja",_xlfn.IFNA(_xlfn.IFS(AND(O1280&lt;&gt;"",F1280&lt;&gt;"",RIGHT($N1280,6)="tarief"),O1280*Q1280,S1280&gt;0,IF(F1280&lt;&gt;"",S1280,"")),""),"")</f>
        <v/>
      </c>
      <c r="V1280" s="4" t="str" cm="1">
        <f t="array" ref="V1280">IF(AA1280&lt;&gt;"ja",_xlfn.IFNA(_xlfn.IFS(AND(P1280&lt;&gt;"",R1280&lt;&gt;"",RIGHT($N1280,6)="tarief"),P1280*R1280,T1280&gt;0,T1280),""),"")</f>
        <v/>
      </c>
      <c r="W1280" s="4" t="str" cm="1">
        <f t="array" ref="W1280">IFERROR(_xlfn.IFS(OR(F1280="",LEFT(Methode_Keuze,4)="Geen"),"",AND(U1280&lt;&gt;"",F1280&lt;&gt;"Arbeidskosten"),ROUND(U1280*VLOOKUP(F1280,Tb_ProjectKosten[],MATCH(Tb_ProjectKosten[[#Headers],[Forfat_Percentage]],Tb_ProjectKosten[#Headers],0),0),2),AND(F1280="Arbeidskosten",G1280&lt;&gt;""),IFERROR(ROUND(U1280*VLOOKUP(G1280,Tb_KostenTypen[],3,0)*VLOOKUP(F1280,Tb_ProjectKosten[],MATCH(Tb_ProjectKosten[[#Headers],[Forfat_Percentage]],Tb_ProjectKosten[#Headers],0),0),2),""),U1280 &lt;=0,0),"")</f>
        <v/>
      </c>
      <c r="X1280" s="4" t="str" cm="1">
        <f t="array" ref="X1280">IFERROR(_xlfn.IFS(OR(F1280="",LEFT(Methode_Keuze,4)="Geen"),"",AND(V1280&lt;&gt;"",F1280&lt;&gt;"Arbeidskosten"),ROUND(V1280*VLOOKUP(F1280,Tb_ProjectKosten[],MATCH(Tb_ProjectKosten[[#Headers],[Forfat_Percentage]],Tb_ProjectKosten[#Headers],0),0),2),AND(F1280="Arbeidskosten",G1280&lt;&gt;""),IFERROR(ROUND(V1280*VLOOKUP(G1280,Tb_KostenTypen[],3,0)*VLOOKUP(F1280,Tb_ProjectKosten[],MATCH(Tb_ProjectKosten[[#Headers],[Forfat_Percentage]],Tb_ProjectKosten[#Headers],0),0),2),""),V1280 &lt;=0,0),"")</f>
        <v/>
      </c>
      <c r="Y1280" s="262"/>
      <c r="Z1280" s="49"/>
      <c r="AA1280" s="37" t="str" cm="1">
        <f t="array" ref="AA1280">IFERROR(IF(INDEX(SubsidieTabel!$Q$1:$T$9,MATCH($F1280,SubsidieTabel!$Q$1:$Q$9,0),IFERROR(MATCH(Methode_Keuze,SubsidieTabel!$Q$1:$T$1,0),2))&lt;&gt;1=TRUE,"ja",""),"")</f>
        <v/>
      </c>
    </row>
    <row r="1281" spans="1:27" ht="15" customHeight="1" x14ac:dyDescent="0.25">
      <c r="A1281" s="87"/>
      <c r="B1281" s="219" t="str">
        <f>IF(A1281&lt;&gt;"",_xlfn.MAXIFS($B$1:B1280,$A$1:A1280,A1281)+1,"")</f>
        <v/>
      </c>
      <c r="C1281" s="50"/>
      <c r="D1281" s="50"/>
      <c r="E1281" s="50"/>
      <c r="F1281" s="50"/>
      <c r="G1281" s="283"/>
      <c r="H1281" s="296"/>
      <c r="I1281" s="295"/>
      <c r="J1281" s="295"/>
      <c r="K1281" s="202"/>
      <c r="L1281" s="202"/>
      <c r="M1281" s="91" t="str">
        <f>IFERROR(VLOOKUP(H1281,Lijsten!$H$1:$I$100,2,0),"")</f>
        <v/>
      </c>
      <c r="N1281" s="91" t="str" cm="1">
        <f t="array" ref="N1281">IFERROR(_xlfn.IFS(AND(LEFT(F1281,6)="Arbeid",RIGHT(F1281,3)&lt;&gt;"IKS"),IFERROR(VLOOKUP($G1281,Tb_KostenTypen[],2,0),"tarief"),RIGHT(F1281,3)="IKS","Uurtarief",LEFT(F1281,6)="Arbeid","Uurtarief",AND(LEFT(F1281,8)="Bijdrage",RIGHT(F1281,15)="(vrijwilligers)"),"Vast tarief"),"")</f>
        <v/>
      </c>
      <c r="O1281" s="92"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tarief",IF(LEFT(F1281,8)="Bijdrage",VLOOKUP($F1281,Tb_KostenTypen[],MATCH(Methode_Keuze,Tb_KostenTypen[#Headers],0),0),VLOOKUP($G1281,Lijsten!L:O,4,0))),""),"")</f>
        <v/>
      </c>
      <c r="P1281" s="92"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tarief",IF(LEFT(F1281,8)="Bijdrage",VLOOKUP($F1281,Tb_KostenTypen[],MATCH(Methode_Keuze,Tb_KostenTypen[#Headers],0),0),VLOOKUP($G1281,Lijsten!L:O,4,0))),""),"")</f>
        <v/>
      </c>
      <c r="Q1281" s="50"/>
      <c r="R1281" s="50"/>
      <c r="S1281" s="83"/>
      <c r="T1281" s="51"/>
      <c r="U1281" s="4" t="str" cm="1">
        <f t="array" ref="U1281">IF(AA1281&lt;&gt;"ja",_xlfn.IFNA(_xlfn.IFS(AND(O1281&lt;&gt;"",F1281&lt;&gt;"",RIGHT($N1281,6)="tarief"),O1281*Q1281,S1281&gt;0,IF(F1281&lt;&gt;"",S1281,"")),""),"")</f>
        <v/>
      </c>
      <c r="V1281" s="4" t="str" cm="1">
        <f t="array" ref="V1281">IF(AA1281&lt;&gt;"ja",_xlfn.IFNA(_xlfn.IFS(AND(P1281&lt;&gt;"",R1281&lt;&gt;"",RIGHT($N1281,6)="tarief"),P1281*R1281,T1281&gt;0,T1281),""),"")</f>
        <v/>
      </c>
      <c r="W1281" s="4" t="str" cm="1">
        <f t="array" ref="W1281">IFERROR(_xlfn.IFS(OR(F1281="",LEFT(Methode_Keuze,4)="Geen"),"",AND(U1281&lt;&gt;"",F1281&lt;&gt;"Arbeidskosten"),ROUND(U1281*VLOOKUP(F1281,Tb_ProjectKosten[],MATCH(Tb_ProjectKosten[[#Headers],[Forfat_Percentage]],Tb_ProjectKosten[#Headers],0),0),2),AND(F1281="Arbeidskosten",G1281&lt;&gt;""),IFERROR(ROUND(U1281*VLOOKUP(G1281,Tb_KostenTypen[],3,0)*VLOOKUP(F1281,Tb_ProjectKosten[],MATCH(Tb_ProjectKosten[[#Headers],[Forfat_Percentage]],Tb_ProjectKosten[#Headers],0),0),2),""),U1281 &lt;=0,0),"")</f>
        <v/>
      </c>
      <c r="X1281" s="4" t="str" cm="1">
        <f t="array" ref="X1281">IFERROR(_xlfn.IFS(OR(F1281="",LEFT(Methode_Keuze,4)="Geen"),"",AND(V1281&lt;&gt;"",F1281&lt;&gt;"Arbeidskosten"),ROUND(V1281*VLOOKUP(F1281,Tb_ProjectKosten[],MATCH(Tb_ProjectKosten[[#Headers],[Forfat_Percentage]],Tb_ProjectKosten[#Headers],0),0),2),AND(F1281="Arbeidskosten",G1281&lt;&gt;""),IFERROR(ROUND(V1281*VLOOKUP(G1281,Tb_KostenTypen[],3,0)*VLOOKUP(F1281,Tb_ProjectKosten[],MATCH(Tb_ProjectKosten[[#Headers],[Forfat_Percentage]],Tb_ProjectKosten[#Headers],0),0),2),""),V1281 &lt;=0,0),"")</f>
        <v/>
      </c>
      <c r="Y1281" s="262"/>
      <c r="Z1281" s="49"/>
      <c r="AA1281" s="37" t="str" cm="1">
        <f t="array" ref="AA1281">IFERROR(IF(INDEX(SubsidieTabel!$Q$1:$T$9,MATCH($F1281,SubsidieTabel!$Q$1:$Q$9,0),IFERROR(MATCH(Methode_Keuze,SubsidieTabel!$Q$1:$T$1,0),2))&lt;&gt;1=TRUE,"ja",""),"")</f>
        <v/>
      </c>
    </row>
    <row r="1282" spans="1:27" ht="15" customHeight="1" x14ac:dyDescent="0.25">
      <c r="A1282" s="87"/>
      <c r="B1282" s="219" t="str">
        <f>IF(A1282&lt;&gt;"",_xlfn.MAXIFS($B$1:B1281,$A$1:A1281,A1282)+1,"")</f>
        <v/>
      </c>
      <c r="C1282" s="50"/>
      <c r="D1282" s="50"/>
      <c r="E1282" s="50"/>
      <c r="F1282" s="50"/>
      <c r="G1282" s="283"/>
      <c r="H1282" s="296"/>
      <c r="I1282" s="295"/>
      <c r="J1282" s="295"/>
      <c r="K1282" s="202"/>
      <c r="L1282" s="202"/>
      <c r="M1282" s="91" t="str">
        <f>IFERROR(VLOOKUP(H1282,Lijsten!$H$1:$I$100,2,0),"")</f>
        <v/>
      </c>
      <c r="N1282" s="91" t="str" cm="1">
        <f t="array" ref="N1282">IFERROR(_xlfn.IFS(AND(LEFT(F1282,6)="Arbeid",RIGHT(F1282,3)&lt;&gt;"IKS"),IFERROR(VLOOKUP($G1282,Tb_KostenTypen[],2,0),"tarief"),RIGHT(F1282,3)="IKS","Uurtarief",LEFT(F1282,6)="Arbeid","Uurtarief",AND(LEFT(F1282,8)="Bijdrage",RIGHT(F1282,15)="(vrijwilligers)"),"Vast tarief"),"")</f>
        <v/>
      </c>
      <c r="O1282" s="92"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tarief",IF(LEFT(F1282,8)="Bijdrage",VLOOKUP($F1282,Tb_KostenTypen[],MATCH(Methode_Keuze,Tb_KostenTypen[#Headers],0),0),VLOOKUP($G1282,Lijsten!L:O,4,0))),""),"")</f>
        <v/>
      </c>
      <c r="P1282" s="92"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tarief",IF(LEFT(F1282,8)="Bijdrage",VLOOKUP($F1282,Tb_KostenTypen[],MATCH(Methode_Keuze,Tb_KostenTypen[#Headers],0),0),VLOOKUP($G1282,Lijsten!L:O,4,0))),""),"")</f>
        <v/>
      </c>
      <c r="Q1282" s="50"/>
      <c r="R1282" s="50"/>
      <c r="S1282" s="83"/>
      <c r="T1282" s="51"/>
      <c r="U1282" s="4" t="str" cm="1">
        <f t="array" ref="U1282">IF(AA1282&lt;&gt;"ja",_xlfn.IFNA(_xlfn.IFS(AND(O1282&lt;&gt;"",F1282&lt;&gt;"",RIGHT($N1282,6)="tarief"),O1282*Q1282,S1282&gt;0,IF(F1282&lt;&gt;"",S1282,"")),""),"")</f>
        <v/>
      </c>
      <c r="V1282" s="4" t="str" cm="1">
        <f t="array" ref="V1282">IF(AA1282&lt;&gt;"ja",_xlfn.IFNA(_xlfn.IFS(AND(P1282&lt;&gt;"",R1282&lt;&gt;"",RIGHT($N1282,6)="tarief"),P1282*R1282,T1282&gt;0,T1282),""),"")</f>
        <v/>
      </c>
      <c r="W1282" s="4" t="str" cm="1">
        <f t="array" ref="W1282">IFERROR(_xlfn.IFS(OR(F1282="",LEFT(Methode_Keuze,4)="Geen"),"",AND(U1282&lt;&gt;"",F1282&lt;&gt;"Arbeidskosten"),ROUND(U1282*VLOOKUP(F1282,Tb_ProjectKosten[],MATCH(Tb_ProjectKosten[[#Headers],[Forfat_Percentage]],Tb_ProjectKosten[#Headers],0),0),2),AND(F1282="Arbeidskosten",G1282&lt;&gt;""),IFERROR(ROUND(U1282*VLOOKUP(G1282,Tb_KostenTypen[],3,0)*VLOOKUP(F1282,Tb_ProjectKosten[],MATCH(Tb_ProjectKosten[[#Headers],[Forfat_Percentage]],Tb_ProjectKosten[#Headers],0),0),2),""),U1282 &lt;=0,0),"")</f>
        <v/>
      </c>
      <c r="X1282" s="4" t="str" cm="1">
        <f t="array" ref="X1282">IFERROR(_xlfn.IFS(OR(F1282="",LEFT(Methode_Keuze,4)="Geen"),"",AND(V1282&lt;&gt;"",F1282&lt;&gt;"Arbeidskosten"),ROUND(V1282*VLOOKUP(F1282,Tb_ProjectKosten[],MATCH(Tb_ProjectKosten[[#Headers],[Forfat_Percentage]],Tb_ProjectKosten[#Headers],0),0),2),AND(F1282="Arbeidskosten",G1282&lt;&gt;""),IFERROR(ROUND(V1282*VLOOKUP(G1282,Tb_KostenTypen[],3,0)*VLOOKUP(F1282,Tb_ProjectKosten[],MATCH(Tb_ProjectKosten[[#Headers],[Forfat_Percentage]],Tb_ProjectKosten[#Headers],0),0),2),""),V1282 &lt;=0,0),"")</f>
        <v/>
      </c>
      <c r="Y1282" s="262"/>
      <c r="Z1282" s="49"/>
      <c r="AA1282" s="37" t="str" cm="1">
        <f t="array" ref="AA1282">IFERROR(IF(INDEX(SubsidieTabel!$Q$1:$T$9,MATCH($F1282,SubsidieTabel!$Q$1:$Q$9,0),IFERROR(MATCH(Methode_Keuze,SubsidieTabel!$Q$1:$T$1,0),2))&lt;&gt;1=TRUE,"ja",""),"")</f>
        <v/>
      </c>
    </row>
    <row r="1283" spans="1:27" ht="15" customHeight="1" x14ac:dyDescent="0.25">
      <c r="A1283" s="87"/>
      <c r="B1283" s="219" t="str">
        <f>IF(A1283&lt;&gt;"",_xlfn.MAXIFS($B$1:B1282,$A$1:A1282,A1283)+1,"")</f>
        <v/>
      </c>
      <c r="C1283" s="50"/>
      <c r="D1283" s="50"/>
      <c r="E1283" s="50"/>
      <c r="F1283" s="50"/>
      <c r="G1283" s="283"/>
      <c r="H1283" s="296"/>
      <c r="I1283" s="295"/>
      <c r="J1283" s="295"/>
      <c r="K1283" s="202"/>
      <c r="L1283" s="202"/>
      <c r="M1283" s="91" t="str">
        <f>IFERROR(VLOOKUP(H1283,Lijsten!$H$1:$I$100,2,0),"")</f>
        <v/>
      </c>
      <c r="N1283" s="91" t="str" cm="1">
        <f t="array" ref="N1283">IFERROR(_xlfn.IFS(AND(LEFT(F1283,6)="Arbeid",RIGHT(F1283,3)&lt;&gt;"IKS"),IFERROR(VLOOKUP($G1283,Tb_KostenTypen[],2,0),"tarief"),RIGHT(F1283,3)="IKS","Uurtarief",LEFT(F1283,6)="Arbeid","Uurtarief",AND(LEFT(F1283,8)="Bijdrage",RIGHT(F1283,15)="(vrijwilligers)"),"Vast tarief"),"")</f>
        <v/>
      </c>
      <c r="O1283" s="92"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tarief",IF(LEFT(F1283,8)="Bijdrage",VLOOKUP($F1283,Tb_KostenTypen[],MATCH(Methode_Keuze,Tb_KostenTypen[#Headers],0),0),VLOOKUP($G1283,Lijsten!L:O,4,0))),""),"")</f>
        <v/>
      </c>
      <c r="P1283" s="92"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tarief",IF(LEFT(F1283,8)="Bijdrage",VLOOKUP($F1283,Tb_KostenTypen[],MATCH(Methode_Keuze,Tb_KostenTypen[#Headers],0),0),VLOOKUP($G1283,Lijsten!L:O,4,0))),""),"")</f>
        <v/>
      </c>
      <c r="Q1283" s="50"/>
      <c r="R1283" s="50"/>
      <c r="S1283" s="83"/>
      <c r="T1283" s="51"/>
      <c r="U1283" s="4" t="str" cm="1">
        <f t="array" ref="U1283">IF(AA1283&lt;&gt;"ja",_xlfn.IFNA(_xlfn.IFS(AND(O1283&lt;&gt;"",F1283&lt;&gt;"",RIGHT($N1283,6)="tarief"),O1283*Q1283,S1283&gt;0,IF(F1283&lt;&gt;"",S1283,"")),""),"")</f>
        <v/>
      </c>
      <c r="V1283" s="4" t="str" cm="1">
        <f t="array" ref="V1283">IF(AA1283&lt;&gt;"ja",_xlfn.IFNA(_xlfn.IFS(AND(P1283&lt;&gt;"",R1283&lt;&gt;"",RIGHT($N1283,6)="tarief"),P1283*R1283,T1283&gt;0,T1283),""),"")</f>
        <v/>
      </c>
      <c r="W1283" s="4" t="str" cm="1">
        <f t="array" ref="W1283">IFERROR(_xlfn.IFS(OR(F1283="",LEFT(Methode_Keuze,4)="Geen"),"",AND(U1283&lt;&gt;"",F1283&lt;&gt;"Arbeidskosten"),ROUND(U1283*VLOOKUP(F1283,Tb_ProjectKosten[],MATCH(Tb_ProjectKosten[[#Headers],[Forfat_Percentage]],Tb_ProjectKosten[#Headers],0),0),2),AND(F1283="Arbeidskosten",G1283&lt;&gt;""),IFERROR(ROUND(U1283*VLOOKUP(G1283,Tb_KostenTypen[],3,0)*VLOOKUP(F1283,Tb_ProjectKosten[],MATCH(Tb_ProjectKosten[[#Headers],[Forfat_Percentage]],Tb_ProjectKosten[#Headers],0),0),2),""),U1283 &lt;=0,0),"")</f>
        <v/>
      </c>
      <c r="X1283" s="4" t="str" cm="1">
        <f t="array" ref="X1283">IFERROR(_xlfn.IFS(OR(F1283="",LEFT(Methode_Keuze,4)="Geen"),"",AND(V1283&lt;&gt;"",F1283&lt;&gt;"Arbeidskosten"),ROUND(V1283*VLOOKUP(F1283,Tb_ProjectKosten[],MATCH(Tb_ProjectKosten[[#Headers],[Forfat_Percentage]],Tb_ProjectKosten[#Headers],0),0),2),AND(F1283="Arbeidskosten",G1283&lt;&gt;""),IFERROR(ROUND(V1283*VLOOKUP(G1283,Tb_KostenTypen[],3,0)*VLOOKUP(F1283,Tb_ProjectKosten[],MATCH(Tb_ProjectKosten[[#Headers],[Forfat_Percentage]],Tb_ProjectKosten[#Headers],0),0),2),""),V1283 &lt;=0,0),"")</f>
        <v/>
      </c>
      <c r="Y1283" s="262"/>
      <c r="Z1283" s="49"/>
      <c r="AA1283" s="37" t="str" cm="1">
        <f t="array" ref="AA1283">IFERROR(IF(INDEX(SubsidieTabel!$Q$1:$T$9,MATCH($F1283,SubsidieTabel!$Q$1:$Q$9,0),IFERROR(MATCH(Methode_Keuze,SubsidieTabel!$Q$1:$T$1,0),2))&lt;&gt;1=TRUE,"ja",""),"")</f>
        <v/>
      </c>
    </row>
    <row r="1284" spans="1:27" ht="15" customHeight="1" x14ac:dyDescent="0.25">
      <c r="A1284" s="87"/>
      <c r="B1284" s="219" t="str">
        <f>IF(A1284&lt;&gt;"",_xlfn.MAXIFS($B$1:B1283,$A$1:A1283,A1284)+1,"")</f>
        <v/>
      </c>
      <c r="C1284" s="50"/>
      <c r="D1284" s="50"/>
      <c r="E1284" s="50"/>
      <c r="F1284" s="50"/>
      <c r="G1284" s="283"/>
      <c r="H1284" s="296"/>
      <c r="I1284" s="295"/>
      <c r="J1284" s="295"/>
      <c r="K1284" s="202"/>
      <c r="L1284" s="202"/>
      <c r="M1284" s="91" t="str">
        <f>IFERROR(VLOOKUP(H1284,Lijsten!$H$1:$I$100,2,0),"")</f>
        <v/>
      </c>
      <c r="N1284" s="91" t="str" cm="1">
        <f t="array" ref="N1284">IFERROR(_xlfn.IFS(AND(LEFT(F1284,6)="Arbeid",RIGHT(F1284,3)&lt;&gt;"IKS"),IFERROR(VLOOKUP($G1284,Tb_KostenTypen[],2,0),"tarief"),RIGHT(F1284,3)="IKS","Uurtarief",LEFT(F1284,6)="Arbeid","Uurtarief",AND(LEFT(F1284,8)="Bijdrage",RIGHT(F1284,15)="(vrijwilligers)"),"Vast tarief"),"")</f>
        <v/>
      </c>
      <c r="O1284" s="92"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tarief",IF(LEFT(F1284,8)="Bijdrage",VLOOKUP($F1284,Tb_KostenTypen[],MATCH(Methode_Keuze,Tb_KostenTypen[#Headers],0),0),VLOOKUP($G1284,Lijsten!L:O,4,0))),""),"")</f>
        <v/>
      </c>
      <c r="P1284" s="92"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tarief",IF(LEFT(F1284,8)="Bijdrage",VLOOKUP($F1284,Tb_KostenTypen[],MATCH(Methode_Keuze,Tb_KostenTypen[#Headers],0),0),VLOOKUP($G1284,Lijsten!L:O,4,0))),""),"")</f>
        <v/>
      </c>
      <c r="Q1284" s="50"/>
      <c r="R1284" s="50"/>
      <c r="S1284" s="83"/>
      <c r="T1284" s="51"/>
      <c r="U1284" s="4" t="str" cm="1">
        <f t="array" ref="U1284">IF(AA1284&lt;&gt;"ja",_xlfn.IFNA(_xlfn.IFS(AND(O1284&lt;&gt;"",F1284&lt;&gt;"",RIGHT($N1284,6)="tarief"),O1284*Q1284,S1284&gt;0,IF(F1284&lt;&gt;"",S1284,"")),""),"")</f>
        <v/>
      </c>
      <c r="V1284" s="4" t="str" cm="1">
        <f t="array" ref="V1284">IF(AA1284&lt;&gt;"ja",_xlfn.IFNA(_xlfn.IFS(AND(P1284&lt;&gt;"",R1284&lt;&gt;"",RIGHT($N1284,6)="tarief"),P1284*R1284,T1284&gt;0,T1284),""),"")</f>
        <v/>
      </c>
      <c r="W1284" s="4" t="str" cm="1">
        <f t="array" ref="W1284">IFERROR(_xlfn.IFS(OR(F1284="",LEFT(Methode_Keuze,4)="Geen"),"",AND(U1284&lt;&gt;"",F1284&lt;&gt;"Arbeidskosten"),ROUND(U1284*VLOOKUP(F1284,Tb_ProjectKosten[],MATCH(Tb_ProjectKosten[[#Headers],[Forfat_Percentage]],Tb_ProjectKosten[#Headers],0),0),2),AND(F1284="Arbeidskosten",G1284&lt;&gt;""),IFERROR(ROUND(U1284*VLOOKUP(G1284,Tb_KostenTypen[],3,0)*VLOOKUP(F1284,Tb_ProjectKosten[],MATCH(Tb_ProjectKosten[[#Headers],[Forfat_Percentage]],Tb_ProjectKosten[#Headers],0),0),2),""),U1284 &lt;=0,0),"")</f>
        <v/>
      </c>
      <c r="X1284" s="4" t="str" cm="1">
        <f t="array" ref="X1284">IFERROR(_xlfn.IFS(OR(F1284="",LEFT(Methode_Keuze,4)="Geen"),"",AND(V1284&lt;&gt;"",F1284&lt;&gt;"Arbeidskosten"),ROUND(V1284*VLOOKUP(F1284,Tb_ProjectKosten[],MATCH(Tb_ProjectKosten[[#Headers],[Forfat_Percentage]],Tb_ProjectKosten[#Headers],0),0),2),AND(F1284="Arbeidskosten",G1284&lt;&gt;""),IFERROR(ROUND(V1284*VLOOKUP(G1284,Tb_KostenTypen[],3,0)*VLOOKUP(F1284,Tb_ProjectKosten[],MATCH(Tb_ProjectKosten[[#Headers],[Forfat_Percentage]],Tb_ProjectKosten[#Headers],0),0),2),""),V1284 &lt;=0,0),"")</f>
        <v/>
      </c>
      <c r="Y1284" s="262"/>
      <c r="Z1284" s="49"/>
      <c r="AA1284" s="37" t="str" cm="1">
        <f t="array" ref="AA1284">IFERROR(IF(INDEX(SubsidieTabel!$Q$1:$T$9,MATCH($F1284,SubsidieTabel!$Q$1:$Q$9,0),IFERROR(MATCH(Methode_Keuze,SubsidieTabel!$Q$1:$T$1,0),2))&lt;&gt;1=TRUE,"ja",""),"")</f>
        <v/>
      </c>
    </row>
    <row r="1285" spans="1:27" ht="15" customHeight="1" x14ac:dyDescent="0.25">
      <c r="A1285" s="87"/>
      <c r="B1285" s="219" t="str">
        <f>IF(A1285&lt;&gt;"",_xlfn.MAXIFS($B$1:B1284,$A$1:A1284,A1285)+1,"")</f>
        <v/>
      </c>
      <c r="C1285" s="50"/>
      <c r="D1285" s="50"/>
      <c r="E1285" s="50"/>
      <c r="F1285" s="50"/>
      <c r="G1285" s="283"/>
      <c r="H1285" s="296"/>
      <c r="I1285" s="295"/>
      <c r="J1285" s="295"/>
      <c r="K1285" s="202"/>
      <c r="L1285" s="202"/>
      <c r="M1285" s="91" t="str">
        <f>IFERROR(VLOOKUP(H1285,Lijsten!$H$1:$I$100,2,0),"")</f>
        <v/>
      </c>
      <c r="N1285" s="91" t="str" cm="1">
        <f t="array" ref="N1285">IFERROR(_xlfn.IFS(AND(LEFT(F1285,6)="Arbeid",RIGHT(F1285,3)&lt;&gt;"IKS"),IFERROR(VLOOKUP($G1285,Tb_KostenTypen[],2,0),"tarief"),RIGHT(F1285,3)="IKS","Uurtarief",LEFT(F1285,6)="Arbeid","Uurtarief",AND(LEFT(F1285,8)="Bijdrage",RIGHT(F1285,15)="(vrijwilligers)"),"Vast tarief"),"")</f>
        <v/>
      </c>
      <c r="O1285" s="92"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tarief",IF(LEFT(F1285,8)="Bijdrage",VLOOKUP($F1285,Tb_KostenTypen[],MATCH(Methode_Keuze,Tb_KostenTypen[#Headers],0),0),VLOOKUP($G1285,Lijsten!L:O,4,0))),""),"")</f>
        <v/>
      </c>
      <c r="P1285" s="92"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tarief",IF(LEFT(F1285,8)="Bijdrage",VLOOKUP($F1285,Tb_KostenTypen[],MATCH(Methode_Keuze,Tb_KostenTypen[#Headers],0),0),VLOOKUP($G1285,Lijsten!L:O,4,0))),""),"")</f>
        <v/>
      </c>
      <c r="Q1285" s="50"/>
      <c r="R1285" s="50"/>
      <c r="S1285" s="83"/>
      <c r="T1285" s="51"/>
      <c r="U1285" s="4" t="str" cm="1">
        <f t="array" ref="U1285">IF(AA1285&lt;&gt;"ja",_xlfn.IFNA(_xlfn.IFS(AND(O1285&lt;&gt;"",F1285&lt;&gt;"",RIGHT($N1285,6)="tarief"),O1285*Q1285,S1285&gt;0,IF(F1285&lt;&gt;"",S1285,"")),""),"")</f>
        <v/>
      </c>
      <c r="V1285" s="4" t="str" cm="1">
        <f t="array" ref="V1285">IF(AA1285&lt;&gt;"ja",_xlfn.IFNA(_xlfn.IFS(AND(P1285&lt;&gt;"",R1285&lt;&gt;"",RIGHT($N1285,6)="tarief"),P1285*R1285,T1285&gt;0,T1285),""),"")</f>
        <v/>
      </c>
      <c r="W1285" s="4" t="str" cm="1">
        <f t="array" ref="W1285">IFERROR(_xlfn.IFS(OR(F1285="",LEFT(Methode_Keuze,4)="Geen"),"",AND(U1285&lt;&gt;"",F1285&lt;&gt;"Arbeidskosten"),ROUND(U1285*VLOOKUP(F1285,Tb_ProjectKosten[],MATCH(Tb_ProjectKosten[[#Headers],[Forfat_Percentage]],Tb_ProjectKosten[#Headers],0),0),2),AND(F1285="Arbeidskosten",G1285&lt;&gt;""),IFERROR(ROUND(U1285*VLOOKUP(G1285,Tb_KostenTypen[],3,0)*VLOOKUP(F1285,Tb_ProjectKosten[],MATCH(Tb_ProjectKosten[[#Headers],[Forfat_Percentage]],Tb_ProjectKosten[#Headers],0),0),2),""),U1285 &lt;=0,0),"")</f>
        <v/>
      </c>
      <c r="X1285" s="4" t="str" cm="1">
        <f t="array" ref="X1285">IFERROR(_xlfn.IFS(OR(F1285="",LEFT(Methode_Keuze,4)="Geen"),"",AND(V1285&lt;&gt;"",F1285&lt;&gt;"Arbeidskosten"),ROUND(V1285*VLOOKUP(F1285,Tb_ProjectKosten[],MATCH(Tb_ProjectKosten[[#Headers],[Forfat_Percentage]],Tb_ProjectKosten[#Headers],0),0),2),AND(F1285="Arbeidskosten",G1285&lt;&gt;""),IFERROR(ROUND(V1285*VLOOKUP(G1285,Tb_KostenTypen[],3,0)*VLOOKUP(F1285,Tb_ProjectKosten[],MATCH(Tb_ProjectKosten[[#Headers],[Forfat_Percentage]],Tb_ProjectKosten[#Headers],0),0),2),""),V1285 &lt;=0,0),"")</f>
        <v/>
      </c>
      <c r="Y1285" s="262"/>
      <c r="Z1285" s="49"/>
      <c r="AA1285" s="37" t="str" cm="1">
        <f t="array" ref="AA1285">IFERROR(IF(INDEX(SubsidieTabel!$Q$1:$T$9,MATCH($F1285,SubsidieTabel!$Q$1:$Q$9,0),IFERROR(MATCH(Methode_Keuze,SubsidieTabel!$Q$1:$T$1,0),2))&lt;&gt;1=TRUE,"ja",""),"")</f>
        <v/>
      </c>
    </row>
    <row r="1286" spans="1:27" ht="15" customHeight="1" x14ac:dyDescent="0.25">
      <c r="A1286" s="87"/>
      <c r="B1286" s="219" t="str">
        <f>IF(A1286&lt;&gt;"",_xlfn.MAXIFS($B$1:B1285,$A$1:A1285,A1286)+1,"")</f>
        <v/>
      </c>
      <c r="C1286" s="50"/>
      <c r="D1286" s="50"/>
      <c r="E1286" s="50"/>
      <c r="F1286" s="50"/>
      <c r="G1286" s="283"/>
      <c r="H1286" s="296"/>
      <c r="I1286" s="295"/>
      <c r="J1286" s="295"/>
      <c r="K1286" s="202"/>
      <c r="L1286" s="202"/>
      <c r="M1286" s="91" t="str">
        <f>IFERROR(VLOOKUP(H1286,Lijsten!$H$1:$I$100,2,0),"")</f>
        <v/>
      </c>
      <c r="N1286" s="91" t="str" cm="1">
        <f t="array" ref="N1286">IFERROR(_xlfn.IFS(AND(LEFT(F1286,6)="Arbeid",RIGHT(F1286,3)&lt;&gt;"IKS"),IFERROR(VLOOKUP($G1286,Tb_KostenTypen[],2,0),"tarief"),RIGHT(F1286,3)="IKS","Uurtarief",LEFT(F1286,6)="Arbeid","Uurtarief",AND(LEFT(F1286,8)="Bijdrage",RIGHT(F1286,15)="(vrijwilligers)"),"Vast tarief"),"")</f>
        <v/>
      </c>
      <c r="O1286" s="92"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tarief",IF(LEFT(F1286,8)="Bijdrage",VLOOKUP($F1286,Tb_KostenTypen[],MATCH(Methode_Keuze,Tb_KostenTypen[#Headers],0),0),VLOOKUP($G1286,Lijsten!L:O,4,0))),""),"")</f>
        <v/>
      </c>
      <c r="P1286" s="92"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tarief",IF(LEFT(F1286,8)="Bijdrage",VLOOKUP($F1286,Tb_KostenTypen[],MATCH(Methode_Keuze,Tb_KostenTypen[#Headers],0),0),VLOOKUP($G1286,Lijsten!L:O,4,0))),""),"")</f>
        <v/>
      </c>
      <c r="Q1286" s="50"/>
      <c r="R1286" s="50"/>
      <c r="S1286" s="83"/>
      <c r="T1286" s="51"/>
      <c r="U1286" s="4" t="str" cm="1">
        <f t="array" ref="U1286">IF(AA1286&lt;&gt;"ja",_xlfn.IFNA(_xlfn.IFS(AND(O1286&lt;&gt;"",F1286&lt;&gt;"",RIGHT($N1286,6)="tarief"),O1286*Q1286,S1286&gt;0,IF(F1286&lt;&gt;"",S1286,"")),""),"")</f>
        <v/>
      </c>
      <c r="V1286" s="4" t="str" cm="1">
        <f t="array" ref="V1286">IF(AA1286&lt;&gt;"ja",_xlfn.IFNA(_xlfn.IFS(AND(P1286&lt;&gt;"",R1286&lt;&gt;"",RIGHT($N1286,6)="tarief"),P1286*R1286,T1286&gt;0,T1286),""),"")</f>
        <v/>
      </c>
      <c r="W1286" s="4" t="str" cm="1">
        <f t="array" ref="W1286">IFERROR(_xlfn.IFS(OR(F1286="",LEFT(Methode_Keuze,4)="Geen"),"",AND(U1286&lt;&gt;"",F1286&lt;&gt;"Arbeidskosten"),ROUND(U1286*VLOOKUP(F1286,Tb_ProjectKosten[],MATCH(Tb_ProjectKosten[[#Headers],[Forfat_Percentage]],Tb_ProjectKosten[#Headers],0),0),2),AND(F1286="Arbeidskosten",G1286&lt;&gt;""),IFERROR(ROUND(U1286*VLOOKUP(G1286,Tb_KostenTypen[],3,0)*VLOOKUP(F1286,Tb_ProjectKosten[],MATCH(Tb_ProjectKosten[[#Headers],[Forfat_Percentage]],Tb_ProjectKosten[#Headers],0),0),2),""),U1286 &lt;=0,0),"")</f>
        <v/>
      </c>
      <c r="X1286" s="4" t="str" cm="1">
        <f t="array" ref="X1286">IFERROR(_xlfn.IFS(OR(F1286="",LEFT(Methode_Keuze,4)="Geen"),"",AND(V1286&lt;&gt;"",F1286&lt;&gt;"Arbeidskosten"),ROUND(V1286*VLOOKUP(F1286,Tb_ProjectKosten[],MATCH(Tb_ProjectKosten[[#Headers],[Forfat_Percentage]],Tb_ProjectKosten[#Headers],0),0),2),AND(F1286="Arbeidskosten",G1286&lt;&gt;""),IFERROR(ROUND(V1286*VLOOKUP(G1286,Tb_KostenTypen[],3,0)*VLOOKUP(F1286,Tb_ProjectKosten[],MATCH(Tb_ProjectKosten[[#Headers],[Forfat_Percentage]],Tb_ProjectKosten[#Headers],0),0),2),""),V1286 &lt;=0,0),"")</f>
        <v/>
      </c>
      <c r="Y1286" s="262"/>
      <c r="Z1286" s="49"/>
      <c r="AA1286" s="37" t="str" cm="1">
        <f t="array" ref="AA1286">IFERROR(IF(INDEX(SubsidieTabel!$Q$1:$T$9,MATCH($F1286,SubsidieTabel!$Q$1:$Q$9,0),IFERROR(MATCH(Methode_Keuze,SubsidieTabel!$Q$1:$T$1,0),2))&lt;&gt;1=TRUE,"ja",""),"")</f>
        <v/>
      </c>
    </row>
    <row r="1287" spans="1:27" ht="15" customHeight="1" x14ac:dyDescent="0.25">
      <c r="A1287" s="87"/>
      <c r="B1287" s="219" t="str">
        <f>IF(A1287&lt;&gt;"",_xlfn.MAXIFS($B$1:B1286,$A$1:A1286,A1287)+1,"")</f>
        <v/>
      </c>
      <c r="C1287" s="50"/>
      <c r="D1287" s="50"/>
      <c r="E1287" s="50"/>
      <c r="F1287" s="50"/>
      <c r="G1287" s="283"/>
      <c r="H1287" s="296"/>
      <c r="I1287" s="295"/>
      <c r="J1287" s="295"/>
      <c r="K1287" s="202"/>
      <c r="L1287" s="202"/>
      <c r="M1287" s="91" t="str">
        <f>IFERROR(VLOOKUP(H1287,Lijsten!$H$1:$I$100,2,0),"")</f>
        <v/>
      </c>
      <c r="N1287" s="91" t="str" cm="1">
        <f t="array" ref="N1287">IFERROR(_xlfn.IFS(AND(LEFT(F1287,6)="Arbeid",RIGHT(F1287,3)&lt;&gt;"IKS"),IFERROR(VLOOKUP($G1287,Tb_KostenTypen[],2,0),"tarief"),RIGHT(F1287,3)="IKS","Uurtarief",LEFT(F1287,6)="Arbeid","Uurtarief",AND(LEFT(F1287,8)="Bijdrage",RIGHT(F1287,15)="(vrijwilligers)"),"Vast tarief"),"")</f>
        <v/>
      </c>
      <c r="O1287" s="92"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tarief",IF(LEFT(F1287,8)="Bijdrage",VLOOKUP($F1287,Tb_KostenTypen[],MATCH(Methode_Keuze,Tb_KostenTypen[#Headers],0),0),VLOOKUP($G1287,Lijsten!L:O,4,0))),""),"")</f>
        <v/>
      </c>
      <c r="P1287" s="92"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tarief",IF(LEFT(F1287,8)="Bijdrage",VLOOKUP($F1287,Tb_KostenTypen[],MATCH(Methode_Keuze,Tb_KostenTypen[#Headers],0),0),VLOOKUP($G1287,Lijsten!L:O,4,0))),""),"")</f>
        <v/>
      </c>
      <c r="Q1287" s="50"/>
      <c r="R1287" s="50"/>
      <c r="S1287" s="83"/>
      <c r="T1287" s="51"/>
      <c r="U1287" s="4" t="str" cm="1">
        <f t="array" ref="U1287">IF(AA1287&lt;&gt;"ja",_xlfn.IFNA(_xlfn.IFS(AND(O1287&lt;&gt;"",F1287&lt;&gt;"",RIGHT($N1287,6)="tarief"),O1287*Q1287,S1287&gt;0,IF(F1287&lt;&gt;"",S1287,"")),""),"")</f>
        <v/>
      </c>
      <c r="V1287" s="4" t="str" cm="1">
        <f t="array" ref="V1287">IF(AA1287&lt;&gt;"ja",_xlfn.IFNA(_xlfn.IFS(AND(P1287&lt;&gt;"",R1287&lt;&gt;"",RIGHT($N1287,6)="tarief"),P1287*R1287,T1287&gt;0,T1287),""),"")</f>
        <v/>
      </c>
      <c r="W1287" s="4" t="str" cm="1">
        <f t="array" ref="W1287">IFERROR(_xlfn.IFS(OR(F1287="",LEFT(Methode_Keuze,4)="Geen"),"",AND(U1287&lt;&gt;"",F1287&lt;&gt;"Arbeidskosten"),ROUND(U1287*VLOOKUP(F1287,Tb_ProjectKosten[],MATCH(Tb_ProjectKosten[[#Headers],[Forfat_Percentage]],Tb_ProjectKosten[#Headers],0),0),2),AND(F1287="Arbeidskosten",G1287&lt;&gt;""),IFERROR(ROUND(U1287*VLOOKUP(G1287,Tb_KostenTypen[],3,0)*VLOOKUP(F1287,Tb_ProjectKosten[],MATCH(Tb_ProjectKosten[[#Headers],[Forfat_Percentage]],Tb_ProjectKosten[#Headers],0),0),2),""),U1287 &lt;=0,0),"")</f>
        <v/>
      </c>
      <c r="X1287" s="4" t="str" cm="1">
        <f t="array" ref="X1287">IFERROR(_xlfn.IFS(OR(F1287="",LEFT(Methode_Keuze,4)="Geen"),"",AND(V1287&lt;&gt;"",F1287&lt;&gt;"Arbeidskosten"),ROUND(V1287*VLOOKUP(F1287,Tb_ProjectKosten[],MATCH(Tb_ProjectKosten[[#Headers],[Forfat_Percentage]],Tb_ProjectKosten[#Headers],0),0),2),AND(F1287="Arbeidskosten",G1287&lt;&gt;""),IFERROR(ROUND(V1287*VLOOKUP(G1287,Tb_KostenTypen[],3,0)*VLOOKUP(F1287,Tb_ProjectKosten[],MATCH(Tb_ProjectKosten[[#Headers],[Forfat_Percentage]],Tb_ProjectKosten[#Headers],0),0),2),""),V1287 &lt;=0,0),"")</f>
        <v/>
      </c>
      <c r="Y1287" s="262"/>
      <c r="Z1287" s="49"/>
      <c r="AA1287" s="37" t="str" cm="1">
        <f t="array" ref="AA1287">IFERROR(IF(INDEX(SubsidieTabel!$Q$1:$T$9,MATCH($F1287,SubsidieTabel!$Q$1:$Q$9,0),IFERROR(MATCH(Methode_Keuze,SubsidieTabel!$Q$1:$T$1,0),2))&lt;&gt;1=TRUE,"ja",""),"")</f>
        <v/>
      </c>
    </row>
    <row r="1288" spans="1:27" ht="15" customHeight="1" x14ac:dyDescent="0.25">
      <c r="A1288" s="87"/>
      <c r="B1288" s="219" t="str">
        <f>IF(A1288&lt;&gt;"",_xlfn.MAXIFS($B$1:B1287,$A$1:A1287,A1288)+1,"")</f>
        <v/>
      </c>
      <c r="C1288" s="50"/>
      <c r="D1288" s="50"/>
      <c r="E1288" s="50"/>
      <c r="F1288" s="50"/>
      <c r="G1288" s="283"/>
      <c r="H1288" s="296"/>
      <c r="I1288" s="295"/>
      <c r="J1288" s="295"/>
      <c r="K1288" s="202"/>
      <c r="L1288" s="202"/>
      <c r="M1288" s="91" t="str">
        <f>IFERROR(VLOOKUP(H1288,Lijsten!$H$1:$I$100,2,0),"")</f>
        <v/>
      </c>
      <c r="N1288" s="91" t="str" cm="1">
        <f t="array" ref="N1288">IFERROR(_xlfn.IFS(AND(LEFT(F1288,6)="Arbeid",RIGHT(F1288,3)&lt;&gt;"IKS"),IFERROR(VLOOKUP($G1288,Tb_KostenTypen[],2,0),"tarief"),RIGHT(F1288,3)="IKS","Uurtarief",LEFT(F1288,6)="Arbeid","Uurtarief",AND(LEFT(F1288,8)="Bijdrage",RIGHT(F1288,15)="(vrijwilligers)"),"Vast tarief"),"")</f>
        <v/>
      </c>
      <c r="O1288" s="92"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tarief",IF(LEFT(F1288,8)="Bijdrage",VLOOKUP($F1288,Tb_KostenTypen[],MATCH(Methode_Keuze,Tb_KostenTypen[#Headers],0),0),VLOOKUP($G1288,Lijsten!L:O,4,0))),""),"")</f>
        <v/>
      </c>
      <c r="P1288" s="92"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tarief",IF(LEFT(F1288,8)="Bijdrage",VLOOKUP($F1288,Tb_KostenTypen[],MATCH(Methode_Keuze,Tb_KostenTypen[#Headers],0),0),VLOOKUP($G1288,Lijsten!L:O,4,0))),""),"")</f>
        <v/>
      </c>
      <c r="Q1288" s="50"/>
      <c r="R1288" s="50"/>
      <c r="S1288" s="83"/>
      <c r="T1288" s="51"/>
      <c r="U1288" s="4" t="str" cm="1">
        <f t="array" ref="U1288">IF(AA1288&lt;&gt;"ja",_xlfn.IFNA(_xlfn.IFS(AND(O1288&lt;&gt;"",F1288&lt;&gt;"",RIGHT($N1288,6)="tarief"),O1288*Q1288,S1288&gt;0,IF(F1288&lt;&gt;"",S1288,"")),""),"")</f>
        <v/>
      </c>
      <c r="V1288" s="4" t="str" cm="1">
        <f t="array" ref="V1288">IF(AA1288&lt;&gt;"ja",_xlfn.IFNA(_xlfn.IFS(AND(P1288&lt;&gt;"",R1288&lt;&gt;"",RIGHT($N1288,6)="tarief"),P1288*R1288,T1288&gt;0,T1288),""),"")</f>
        <v/>
      </c>
      <c r="W1288" s="4" t="str" cm="1">
        <f t="array" ref="W1288">IFERROR(_xlfn.IFS(OR(F1288="",LEFT(Methode_Keuze,4)="Geen"),"",AND(U1288&lt;&gt;"",F1288&lt;&gt;"Arbeidskosten"),ROUND(U1288*VLOOKUP(F1288,Tb_ProjectKosten[],MATCH(Tb_ProjectKosten[[#Headers],[Forfat_Percentage]],Tb_ProjectKosten[#Headers],0),0),2),AND(F1288="Arbeidskosten",G1288&lt;&gt;""),IFERROR(ROUND(U1288*VLOOKUP(G1288,Tb_KostenTypen[],3,0)*VLOOKUP(F1288,Tb_ProjectKosten[],MATCH(Tb_ProjectKosten[[#Headers],[Forfat_Percentage]],Tb_ProjectKosten[#Headers],0),0),2),""),U1288 &lt;=0,0),"")</f>
        <v/>
      </c>
      <c r="X1288" s="4" t="str" cm="1">
        <f t="array" ref="X1288">IFERROR(_xlfn.IFS(OR(F1288="",LEFT(Methode_Keuze,4)="Geen"),"",AND(V1288&lt;&gt;"",F1288&lt;&gt;"Arbeidskosten"),ROUND(V1288*VLOOKUP(F1288,Tb_ProjectKosten[],MATCH(Tb_ProjectKosten[[#Headers],[Forfat_Percentage]],Tb_ProjectKosten[#Headers],0),0),2),AND(F1288="Arbeidskosten",G1288&lt;&gt;""),IFERROR(ROUND(V1288*VLOOKUP(G1288,Tb_KostenTypen[],3,0)*VLOOKUP(F1288,Tb_ProjectKosten[],MATCH(Tb_ProjectKosten[[#Headers],[Forfat_Percentage]],Tb_ProjectKosten[#Headers],0),0),2),""),V1288 &lt;=0,0),"")</f>
        <v/>
      </c>
      <c r="Y1288" s="262"/>
      <c r="Z1288" s="49"/>
      <c r="AA1288" s="37" t="str" cm="1">
        <f t="array" ref="AA1288">IFERROR(IF(INDEX(SubsidieTabel!$Q$1:$T$9,MATCH($F1288,SubsidieTabel!$Q$1:$Q$9,0),IFERROR(MATCH(Methode_Keuze,SubsidieTabel!$Q$1:$T$1,0),2))&lt;&gt;1=TRUE,"ja",""),"")</f>
        <v/>
      </c>
    </row>
    <row r="1289" spans="1:27" ht="15" customHeight="1" x14ac:dyDescent="0.25">
      <c r="A1289" s="87"/>
      <c r="B1289" s="219" t="str">
        <f>IF(A1289&lt;&gt;"",_xlfn.MAXIFS($B$1:B1288,$A$1:A1288,A1289)+1,"")</f>
        <v/>
      </c>
      <c r="C1289" s="50"/>
      <c r="D1289" s="50"/>
      <c r="E1289" s="50"/>
      <c r="F1289" s="50"/>
      <c r="G1289" s="283"/>
      <c r="H1289" s="296"/>
      <c r="I1289" s="295"/>
      <c r="J1289" s="295"/>
      <c r="K1289" s="202"/>
      <c r="L1289" s="202"/>
      <c r="M1289" s="91" t="str">
        <f>IFERROR(VLOOKUP(H1289,Lijsten!$H$1:$I$100,2,0),"")</f>
        <v/>
      </c>
      <c r="N1289" s="91" t="str" cm="1">
        <f t="array" ref="N1289">IFERROR(_xlfn.IFS(AND(LEFT(F1289,6)="Arbeid",RIGHT(F1289,3)&lt;&gt;"IKS"),IFERROR(VLOOKUP($G1289,Tb_KostenTypen[],2,0),"tarief"),RIGHT(F1289,3)="IKS","Uurtarief",LEFT(F1289,6)="Arbeid","Uurtarief",AND(LEFT(F1289,8)="Bijdrage",RIGHT(F1289,15)="(vrijwilligers)"),"Vast tarief"),"")</f>
        <v/>
      </c>
      <c r="O1289" s="92"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tarief",IF(LEFT(F1289,8)="Bijdrage",VLOOKUP($F1289,Tb_KostenTypen[],MATCH(Methode_Keuze,Tb_KostenTypen[#Headers],0),0),VLOOKUP($G1289,Lijsten!L:O,4,0))),""),"")</f>
        <v/>
      </c>
      <c r="P1289" s="92"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tarief",IF(LEFT(F1289,8)="Bijdrage",VLOOKUP($F1289,Tb_KostenTypen[],MATCH(Methode_Keuze,Tb_KostenTypen[#Headers],0),0),VLOOKUP($G1289,Lijsten!L:O,4,0))),""),"")</f>
        <v/>
      </c>
      <c r="Q1289" s="50"/>
      <c r="R1289" s="50"/>
      <c r="S1289" s="83"/>
      <c r="T1289" s="51"/>
      <c r="U1289" s="4" t="str" cm="1">
        <f t="array" ref="U1289">IF(AA1289&lt;&gt;"ja",_xlfn.IFNA(_xlfn.IFS(AND(O1289&lt;&gt;"",F1289&lt;&gt;"",RIGHT($N1289,6)="tarief"),O1289*Q1289,S1289&gt;0,IF(F1289&lt;&gt;"",S1289,"")),""),"")</f>
        <v/>
      </c>
      <c r="V1289" s="4" t="str" cm="1">
        <f t="array" ref="V1289">IF(AA1289&lt;&gt;"ja",_xlfn.IFNA(_xlfn.IFS(AND(P1289&lt;&gt;"",R1289&lt;&gt;"",RIGHT($N1289,6)="tarief"),P1289*R1289,T1289&gt;0,T1289),""),"")</f>
        <v/>
      </c>
      <c r="W1289" s="4" t="str" cm="1">
        <f t="array" ref="W1289">IFERROR(_xlfn.IFS(OR(F1289="",LEFT(Methode_Keuze,4)="Geen"),"",AND(U1289&lt;&gt;"",F1289&lt;&gt;"Arbeidskosten"),ROUND(U1289*VLOOKUP(F1289,Tb_ProjectKosten[],MATCH(Tb_ProjectKosten[[#Headers],[Forfat_Percentage]],Tb_ProjectKosten[#Headers],0),0),2),AND(F1289="Arbeidskosten",G1289&lt;&gt;""),IFERROR(ROUND(U1289*VLOOKUP(G1289,Tb_KostenTypen[],3,0)*VLOOKUP(F1289,Tb_ProjectKosten[],MATCH(Tb_ProjectKosten[[#Headers],[Forfat_Percentage]],Tb_ProjectKosten[#Headers],0),0),2),""),U1289 &lt;=0,0),"")</f>
        <v/>
      </c>
      <c r="X1289" s="4" t="str" cm="1">
        <f t="array" ref="X1289">IFERROR(_xlfn.IFS(OR(F1289="",LEFT(Methode_Keuze,4)="Geen"),"",AND(V1289&lt;&gt;"",F1289&lt;&gt;"Arbeidskosten"),ROUND(V1289*VLOOKUP(F1289,Tb_ProjectKosten[],MATCH(Tb_ProjectKosten[[#Headers],[Forfat_Percentage]],Tb_ProjectKosten[#Headers],0),0),2),AND(F1289="Arbeidskosten",G1289&lt;&gt;""),IFERROR(ROUND(V1289*VLOOKUP(G1289,Tb_KostenTypen[],3,0)*VLOOKUP(F1289,Tb_ProjectKosten[],MATCH(Tb_ProjectKosten[[#Headers],[Forfat_Percentage]],Tb_ProjectKosten[#Headers],0),0),2),""),V1289 &lt;=0,0),"")</f>
        <v/>
      </c>
      <c r="Y1289" s="262"/>
      <c r="Z1289" s="49"/>
      <c r="AA1289" s="37" t="str" cm="1">
        <f t="array" ref="AA1289">IFERROR(IF(INDEX(SubsidieTabel!$Q$1:$T$9,MATCH($F1289,SubsidieTabel!$Q$1:$Q$9,0),IFERROR(MATCH(Methode_Keuze,SubsidieTabel!$Q$1:$T$1,0),2))&lt;&gt;1=TRUE,"ja",""),"")</f>
        <v/>
      </c>
    </row>
    <row r="1290" spans="1:27" ht="15" customHeight="1" x14ac:dyDescent="0.25">
      <c r="A1290" s="87"/>
      <c r="B1290" s="219" t="str">
        <f>IF(A1290&lt;&gt;"",_xlfn.MAXIFS($B$1:B1289,$A$1:A1289,A1290)+1,"")</f>
        <v/>
      </c>
      <c r="C1290" s="50"/>
      <c r="D1290" s="50"/>
      <c r="E1290" s="50"/>
      <c r="F1290" s="50"/>
      <c r="G1290" s="283"/>
      <c r="H1290" s="296"/>
      <c r="I1290" s="295"/>
      <c r="J1290" s="295"/>
      <c r="K1290" s="202"/>
      <c r="L1290" s="202"/>
      <c r="M1290" s="91" t="str">
        <f>IFERROR(VLOOKUP(H1290,Lijsten!$H$1:$I$100,2,0),"")</f>
        <v/>
      </c>
      <c r="N1290" s="91" t="str" cm="1">
        <f t="array" ref="N1290">IFERROR(_xlfn.IFS(AND(LEFT(F1290,6)="Arbeid",RIGHT(F1290,3)&lt;&gt;"IKS"),IFERROR(VLOOKUP($G1290,Tb_KostenTypen[],2,0),"tarief"),RIGHT(F1290,3)="IKS","Uurtarief",LEFT(F1290,6)="Arbeid","Uurtarief",AND(LEFT(F1290,8)="Bijdrage",RIGHT(F1290,15)="(vrijwilligers)"),"Vast tarief"),"")</f>
        <v/>
      </c>
      <c r="O1290" s="92"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tarief",IF(LEFT(F1290,8)="Bijdrage",VLOOKUP($F1290,Tb_KostenTypen[],MATCH(Methode_Keuze,Tb_KostenTypen[#Headers],0),0),VLOOKUP($G1290,Lijsten!L:O,4,0))),""),"")</f>
        <v/>
      </c>
      <c r="P1290" s="92"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tarief",IF(LEFT(F1290,8)="Bijdrage",VLOOKUP($F1290,Tb_KostenTypen[],MATCH(Methode_Keuze,Tb_KostenTypen[#Headers],0),0),VLOOKUP($G1290,Lijsten!L:O,4,0))),""),"")</f>
        <v/>
      </c>
      <c r="Q1290" s="50"/>
      <c r="R1290" s="50"/>
      <c r="S1290" s="83"/>
      <c r="T1290" s="51"/>
      <c r="U1290" s="4" t="str" cm="1">
        <f t="array" ref="U1290">IF(AA1290&lt;&gt;"ja",_xlfn.IFNA(_xlfn.IFS(AND(O1290&lt;&gt;"",F1290&lt;&gt;"",RIGHT($N1290,6)="tarief"),O1290*Q1290,S1290&gt;0,IF(F1290&lt;&gt;"",S1290,"")),""),"")</f>
        <v/>
      </c>
      <c r="V1290" s="4" t="str" cm="1">
        <f t="array" ref="V1290">IF(AA1290&lt;&gt;"ja",_xlfn.IFNA(_xlfn.IFS(AND(P1290&lt;&gt;"",R1290&lt;&gt;"",RIGHT($N1290,6)="tarief"),P1290*R1290,T1290&gt;0,T1290),""),"")</f>
        <v/>
      </c>
      <c r="W1290" s="4" t="str" cm="1">
        <f t="array" ref="W1290">IFERROR(_xlfn.IFS(OR(F1290="",LEFT(Methode_Keuze,4)="Geen"),"",AND(U1290&lt;&gt;"",F1290&lt;&gt;"Arbeidskosten"),ROUND(U1290*VLOOKUP(F1290,Tb_ProjectKosten[],MATCH(Tb_ProjectKosten[[#Headers],[Forfat_Percentage]],Tb_ProjectKosten[#Headers],0),0),2),AND(F1290="Arbeidskosten",G1290&lt;&gt;""),IFERROR(ROUND(U1290*VLOOKUP(G1290,Tb_KostenTypen[],3,0)*VLOOKUP(F1290,Tb_ProjectKosten[],MATCH(Tb_ProjectKosten[[#Headers],[Forfat_Percentage]],Tb_ProjectKosten[#Headers],0),0),2),""),U1290 &lt;=0,0),"")</f>
        <v/>
      </c>
      <c r="X1290" s="4" t="str" cm="1">
        <f t="array" ref="X1290">IFERROR(_xlfn.IFS(OR(F1290="",LEFT(Methode_Keuze,4)="Geen"),"",AND(V1290&lt;&gt;"",F1290&lt;&gt;"Arbeidskosten"),ROUND(V1290*VLOOKUP(F1290,Tb_ProjectKosten[],MATCH(Tb_ProjectKosten[[#Headers],[Forfat_Percentage]],Tb_ProjectKosten[#Headers],0),0),2),AND(F1290="Arbeidskosten",G1290&lt;&gt;""),IFERROR(ROUND(V1290*VLOOKUP(G1290,Tb_KostenTypen[],3,0)*VLOOKUP(F1290,Tb_ProjectKosten[],MATCH(Tb_ProjectKosten[[#Headers],[Forfat_Percentage]],Tb_ProjectKosten[#Headers],0),0),2),""),V1290 &lt;=0,0),"")</f>
        <v/>
      </c>
      <c r="Y1290" s="262"/>
      <c r="Z1290" s="49"/>
      <c r="AA1290" s="37" t="str" cm="1">
        <f t="array" ref="AA1290">IFERROR(IF(INDEX(SubsidieTabel!$Q$1:$T$9,MATCH($F1290,SubsidieTabel!$Q$1:$Q$9,0),IFERROR(MATCH(Methode_Keuze,SubsidieTabel!$Q$1:$T$1,0),2))&lt;&gt;1=TRUE,"ja",""),"")</f>
        <v/>
      </c>
    </row>
    <row r="1291" spans="1:27" ht="15" customHeight="1" x14ac:dyDescent="0.25">
      <c r="A1291" s="87"/>
      <c r="B1291" s="219" t="str">
        <f>IF(A1291&lt;&gt;"",_xlfn.MAXIFS($B$1:B1290,$A$1:A1290,A1291)+1,"")</f>
        <v/>
      </c>
      <c r="C1291" s="50"/>
      <c r="D1291" s="50"/>
      <c r="E1291" s="50"/>
      <c r="F1291" s="50"/>
      <c r="G1291" s="283"/>
      <c r="H1291" s="296"/>
      <c r="I1291" s="295"/>
      <c r="J1291" s="295"/>
      <c r="K1291" s="202"/>
      <c r="L1291" s="202"/>
      <c r="M1291" s="91" t="str">
        <f>IFERROR(VLOOKUP(H1291,Lijsten!$H$1:$I$100,2,0),"")</f>
        <v/>
      </c>
      <c r="N1291" s="91" t="str" cm="1">
        <f t="array" ref="N1291">IFERROR(_xlfn.IFS(AND(LEFT(F1291,6)="Arbeid",RIGHT(F1291,3)&lt;&gt;"IKS"),IFERROR(VLOOKUP($G1291,Tb_KostenTypen[],2,0),"tarief"),RIGHT(F1291,3)="IKS","Uurtarief",LEFT(F1291,6)="Arbeid","Uurtarief",AND(LEFT(F1291,8)="Bijdrage",RIGHT(F1291,15)="(vrijwilligers)"),"Vast tarief"),"")</f>
        <v/>
      </c>
      <c r="O1291" s="92"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tarief",IF(LEFT(F1291,8)="Bijdrage",VLOOKUP($F1291,Tb_KostenTypen[],MATCH(Methode_Keuze,Tb_KostenTypen[#Headers],0),0),VLOOKUP($G1291,Lijsten!L:O,4,0))),""),"")</f>
        <v/>
      </c>
      <c r="P1291" s="92"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tarief",IF(LEFT(F1291,8)="Bijdrage",VLOOKUP($F1291,Tb_KostenTypen[],MATCH(Methode_Keuze,Tb_KostenTypen[#Headers],0),0),VLOOKUP($G1291,Lijsten!L:O,4,0))),""),"")</f>
        <v/>
      </c>
      <c r="Q1291" s="50"/>
      <c r="R1291" s="50"/>
      <c r="S1291" s="83"/>
      <c r="T1291" s="51"/>
      <c r="U1291" s="4" t="str" cm="1">
        <f t="array" ref="U1291">IF(AA1291&lt;&gt;"ja",_xlfn.IFNA(_xlfn.IFS(AND(O1291&lt;&gt;"",F1291&lt;&gt;"",RIGHT($N1291,6)="tarief"),O1291*Q1291,S1291&gt;0,IF(F1291&lt;&gt;"",S1291,"")),""),"")</f>
        <v/>
      </c>
      <c r="V1291" s="4" t="str" cm="1">
        <f t="array" ref="V1291">IF(AA1291&lt;&gt;"ja",_xlfn.IFNA(_xlfn.IFS(AND(P1291&lt;&gt;"",R1291&lt;&gt;"",RIGHT($N1291,6)="tarief"),P1291*R1291,T1291&gt;0,T1291),""),"")</f>
        <v/>
      </c>
      <c r="W1291" s="4" t="str" cm="1">
        <f t="array" ref="W1291">IFERROR(_xlfn.IFS(OR(F1291="",LEFT(Methode_Keuze,4)="Geen"),"",AND(U1291&lt;&gt;"",F1291&lt;&gt;"Arbeidskosten"),ROUND(U1291*VLOOKUP(F1291,Tb_ProjectKosten[],MATCH(Tb_ProjectKosten[[#Headers],[Forfat_Percentage]],Tb_ProjectKosten[#Headers],0),0),2),AND(F1291="Arbeidskosten",G1291&lt;&gt;""),IFERROR(ROUND(U1291*VLOOKUP(G1291,Tb_KostenTypen[],3,0)*VLOOKUP(F1291,Tb_ProjectKosten[],MATCH(Tb_ProjectKosten[[#Headers],[Forfat_Percentage]],Tb_ProjectKosten[#Headers],0),0),2),""),U1291 &lt;=0,0),"")</f>
        <v/>
      </c>
      <c r="X1291" s="4" t="str" cm="1">
        <f t="array" ref="X1291">IFERROR(_xlfn.IFS(OR(F1291="",LEFT(Methode_Keuze,4)="Geen"),"",AND(V1291&lt;&gt;"",F1291&lt;&gt;"Arbeidskosten"),ROUND(V1291*VLOOKUP(F1291,Tb_ProjectKosten[],MATCH(Tb_ProjectKosten[[#Headers],[Forfat_Percentage]],Tb_ProjectKosten[#Headers],0),0),2),AND(F1291="Arbeidskosten",G1291&lt;&gt;""),IFERROR(ROUND(V1291*VLOOKUP(G1291,Tb_KostenTypen[],3,0)*VLOOKUP(F1291,Tb_ProjectKosten[],MATCH(Tb_ProjectKosten[[#Headers],[Forfat_Percentage]],Tb_ProjectKosten[#Headers],0),0),2),""),V1291 &lt;=0,0),"")</f>
        <v/>
      </c>
      <c r="Y1291" s="262"/>
      <c r="Z1291" s="49"/>
      <c r="AA1291" s="37" t="str" cm="1">
        <f t="array" ref="AA1291">IFERROR(IF(INDEX(SubsidieTabel!$Q$1:$T$9,MATCH($F1291,SubsidieTabel!$Q$1:$Q$9,0),IFERROR(MATCH(Methode_Keuze,SubsidieTabel!$Q$1:$T$1,0),2))&lt;&gt;1=TRUE,"ja",""),"")</f>
        <v/>
      </c>
    </row>
    <row r="1292" spans="1:27" ht="15" customHeight="1" x14ac:dyDescent="0.25">
      <c r="A1292" s="87"/>
      <c r="B1292" s="219" t="str">
        <f>IF(A1292&lt;&gt;"",_xlfn.MAXIFS($B$1:B1291,$A$1:A1291,A1292)+1,"")</f>
        <v/>
      </c>
      <c r="C1292" s="50"/>
      <c r="D1292" s="50"/>
      <c r="E1292" s="50"/>
      <c r="F1292" s="50"/>
      <c r="G1292" s="283"/>
      <c r="H1292" s="296"/>
      <c r="I1292" s="295"/>
      <c r="J1292" s="295"/>
      <c r="K1292" s="202"/>
      <c r="L1292" s="202"/>
      <c r="M1292" s="91" t="str">
        <f>IFERROR(VLOOKUP(H1292,Lijsten!$H$1:$I$100,2,0),"")</f>
        <v/>
      </c>
      <c r="N1292" s="91" t="str" cm="1">
        <f t="array" ref="N1292">IFERROR(_xlfn.IFS(AND(LEFT(F1292,6)="Arbeid",RIGHT(F1292,3)&lt;&gt;"IKS"),IFERROR(VLOOKUP($G1292,Tb_KostenTypen[],2,0),"tarief"),RIGHT(F1292,3)="IKS","Uurtarief",LEFT(F1292,6)="Arbeid","Uurtarief",AND(LEFT(F1292,8)="Bijdrage",RIGHT(F1292,15)="(vrijwilligers)"),"Vast tarief"),"")</f>
        <v/>
      </c>
      <c r="O1292" s="92"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tarief",IF(LEFT(F1292,8)="Bijdrage",VLOOKUP($F1292,Tb_KostenTypen[],MATCH(Methode_Keuze,Tb_KostenTypen[#Headers],0),0),VLOOKUP($G1292,Lijsten!L:O,4,0))),""),"")</f>
        <v/>
      </c>
      <c r="P1292" s="92"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tarief",IF(LEFT(F1292,8)="Bijdrage",VLOOKUP($F1292,Tb_KostenTypen[],MATCH(Methode_Keuze,Tb_KostenTypen[#Headers],0),0),VLOOKUP($G1292,Lijsten!L:O,4,0))),""),"")</f>
        <v/>
      </c>
      <c r="Q1292" s="50"/>
      <c r="R1292" s="50"/>
      <c r="S1292" s="83"/>
      <c r="T1292" s="51"/>
      <c r="U1292" s="4" t="str" cm="1">
        <f t="array" ref="U1292">IF(AA1292&lt;&gt;"ja",_xlfn.IFNA(_xlfn.IFS(AND(O1292&lt;&gt;"",F1292&lt;&gt;"",RIGHT($N1292,6)="tarief"),O1292*Q1292,S1292&gt;0,IF(F1292&lt;&gt;"",S1292,"")),""),"")</f>
        <v/>
      </c>
      <c r="V1292" s="4" t="str" cm="1">
        <f t="array" ref="V1292">IF(AA1292&lt;&gt;"ja",_xlfn.IFNA(_xlfn.IFS(AND(P1292&lt;&gt;"",R1292&lt;&gt;"",RIGHT($N1292,6)="tarief"),P1292*R1292,T1292&gt;0,T1292),""),"")</f>
        <v/>
      </c>
      <c r="W1292" s="4" t="str" cm="1">
        <f t="array" ref="W1292">IFERROR(_xlfn.IFS(OR(F1292="",LEFT(Methode_Keuze,4)="Geen"),"",AND(U1292&lt;&gt;"",F1292&lt;&gt;"Arbeidskosten"),ROUND(U1292*VLOOKUP(F1292,Tb_ProjectKosten[],MATCH(Tb_ProjectKosten[[#Headers],[Forfat_Percentage]],Tb_ProjectKosten[#Headers],0),0),2),AND(F1292="Arbeidskosten",G1292&lt;&gt;""),IFERROR(ROUND(U1292*VLOOKUP(G1292,Tb_KostenTypen[],3,0)*VLOOKUP(F1292,Tb_ProjectKosten[],MATCH(Tb_ProjectKosten[[#Headers],[Forfat_Percentage]],Tb_ProjectKosten[#Headers],0),0),2),""),U1292 &lt;=0,0),"")</f>
        <v/>
      </c>
      <c r="X1292" s="4" t="str" cm="1">
        <f t="array" ref="X1292">IFERROR(_xlfn.IFS(OR(F1292="",LEFT(Methode_Keuze,4)="Geen"),"",AND(V1292&lt;&gt;"",F1292&lt;&gt;"Arbeidskosten"),ROUND(V1292*VLOOKUP(F1292,Tb_ProjectKosten[],MATCH(Tb_ProjectKosten[[#Headers],[Forfat_Percentage]],Tb_ProjectKosten[#Headers],0),0),2),AND(F1292="Arbeidskosten",G1292&lt;&gt;""),IFERROR(ROUND(V1292*VLOOKUP(G1292,Tb_KostenTypen[],3,0)*VLOOKUP(F1292,Tb_ProjectKosten[],MATCH(Tb_ProjectKosten[[#Headers],[Forfat_Percentage]],Tb_ProjectKosten[#Headers],0),0),2),""),V1292 &lt;=0,0),"")</f>
        <v/>
      </c>
      <c r="Y1292" s="262"/>
      <c r="Z1292" s="49"/>
      <c r="AA1292" s="37" t="str" cm="1">
        <f t="array" ref="AA1292">IFERROR(IF(INDEX(SubsidieTabel!$Q$1:$T$9,MATCH($F1292,SubsidieTabel!$Q$1:$Q$9,0),IFERROR(MATCH(Methode_Keuze,SubsidieTabel!$Q$1:$T$1,0),2))&lt;&gt;1=TRUE,"ja",""),"")</f>
        <v/>
      </c>
    </row>
    <row r="1293" spans="1:27" ht="15" customHeight="1" x14ac:dyDescent="0.25">
      <c r="A1293" s="87"/>
      <c r="B1293" s="219" t="str">
        <f>IF(A1293&lt;&gt;"",_xlfn.MAXIFS($B$1:B1292,$A$1:A1292,A1293)+1,"")</f>
        <v/>
      </c>
      <c r="C1293" s="50"/>
      <c r="D1293" s="50"/>
      <c r="E1293" s="50"/>
      <c r="F1293" s="50"/>
      <c r="G1293" s="283"/>
      <c r="H1293" s="296"/>
      <c r="I1293" s="295"/>
      <c r="J1293" s="295"/>
      <c r="K1293" s="202"/>
      <c r="L1293" s="202"/>
      <c r="M1293" s="91" t="str">
        <f>IFERROR(VLOOKUP(H1293,Lijsten!$H$1:$I$100,2,0),"")</f>
        <v/>
      </c>
      <c r="N1293" s="91" t="str" cm="1">
        <f t="array" ref="N1293">IFERROR(_xlfn.IFS(AND(LEFT(F1293,6)="Arbeid",RIGHT(F1293,3)&lt;&gt;"IKS"),IFERROR(VLOOKUP($G1293,Tb_KostenTypen[],2,0),"tarief"),RIGHT(F1293,3)="IKS","Uurtarief",LEFT(F1293,6)="Arbeid","Uurtarief",AND(LEFT(F1293,8)="Bijdrage",RIGHT(F1293,15)="(vrijwilligers)"),"Vast tarief"),"")</f>
        <v/>
      </c>
      <c r="O1293" s="92"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tarief",IF(LEFT(F1293,8)="Bijdrage",VLOOKUP($F1293,Tb_KostenTypen[],MATCH(Methode_Keuze,Tb_KostenTypen[#Headers],0),0),VLOOKUP($G1293,Lijsten!L:O,4,0))),""),"")</f>
        <v/>
      </c>
      <c r="P1293" s="92"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tarief",IF(LEFT(F1293,8)="Bijdrage",VLOOKUP($F1293,Tb_KostenTypen[],MATCH(Methode_Keuze,Tb_KostenTypen[#Headers],0),0),VLOOKUP($G1293,Lijsten!L:O,4,0))),""),"")</f>
        <v/>
      </c>
      <c r="Q1293" s="50"/>
      <c r="R1293" s="50"/>
      <c r="S1293" s="83"/>
      <c r="T1293" s="51"/>
      <c r="U1293" s="4" t="str" cm="1">
        <f t="array" ref="U1293">IF(AA1293&lt;&gt;"ja",_xlfn.IFNA(_xlfn.IFS(AND(O1293&lt;&gt;"",F1293&lt;&gt;"",RIGHT($N1293,6)="tarief"),O1293*Q1293,S1293&gt;0,IF(F1293&lt;&gt;"",S1293,"")),""),"")</f>
        <v/>
      </c>
      <c r="V1293" s="4" t="str" cm="1">
        <f t="array" ref="V1293">IF(AA1293&lt;&gt;"ja",_xlfn.IFNA(_xlfn.IFS(AND(P1293&lt;&gt;"",R1293&lt;&gt;"",RIGHT($N1293,6)="tarief"),P1293*R1293,T1293&gt;0,T1293),""),"")</f>
        <v/>
      </c>
      <c r="W1293" s="4" t="str" cm="1">
        <f t="array" ref="W1293">IFERROR(_xlfn.IFS(OR(F1293="",LEFT(Methode_Keuze,4)="Geen"),"",AND(U1293&lt;&gt;"",F1293&lt;&gt;"Arbeidskosten"),ROUND(U1293*VLOOKUP(F1293,Tb_ProjectKosten[],MATCH(Tb_ProjectKosten[[#Headers],[Forfat_Percentage]],Tb_ProjectKosten[#Headers],0),0),2),AND(F1293="Arbeidskosten",G1293&lt;&gt;""),IFERROR(ROUND(U1293*VLOOKUP(G1293,Tb_KostenTypen[],3,0)*VLOOKUP(F1293,Tb_ProjectKosten[],MATCH(Tb_ProjectKosten[[#Headers],[Forfat_Percentage]],Tb_ProjectKosten[#Headers],0),0),2),""),U1293 &lt;=0,0),"")</f>
        <v/>
      </c>
      <c r="X1293" s="4" t="str" cm="1">
        <f t="array" ref="X1293">IFERROR(_xlfn.IFS(OR(F1293="",LEFT(Methode_Keuze,4)="Geen"),"",AND(V1293&lt;&gt;"",F1293&lt;&gt;"Arbeidskosten"),ROUND(V1293*VLOOKUP(F1293,Tb_ProjectKosten[],MATCH(Tb_ProjectKosten[[#Headers],[Forfat_Percentage]],Tb_ProjectKosten[#Headers],0),0),2),AND(F1293="Arbeidskosten",G1293&lt;&gt;""),IFERROR(ROUND(V1293*VLOOKUP(G1293,Tb_KostenTypen[],3,0)*VLOOKUP(F1293,Tb_ProjectKosten[],MATCH(Tb_ProjectKosten[[#Headers],[Forfat_Percentage]],Tb_ProjectKosten[#Headers],0),0),2),""),V1293 &lt;=0,0),"")</f>
        <v/>
      </c>
      <c r="Y1293" s="262"/>
      <c r="Z1293" s="49"/>
      <c r="AA1293" s="37" t="str" cm="1">
        <f t="array" ref="AA1293">IFERROR(IF(INDEX(SubsidieTabel!$Q$1:$T$9,MATCH($F1293,SubsidieTabel!$Q$1:$Q$9,0),IFERROR(MATCH(Methode_Keuze,SubsidieTabel!$Q$1:$T$1,0),2))&lt;&gt;1=TRUE,"ja",""),"")</f>
        <v/>
      </c>
    </row>
    <row r="1294" spans="1:27" ht="15" customHeight="1" x14ac:dyDescent="0.25">
      <c r="A1294" s="87"/>
      <c r="B1294" s="219" t="str">
        <f>IF(A1294&lt;&gt;"",_xlfn.MAXIFS($B$1:B1293,$A$1:A1293,A1294)+1,"")</f>
        <v/>
      </c>
      <c r="C1294" s="50"/>
      <c r="D1294" s="50"/>
      <c r="E1294" s="50"/>
      <c r="F1294" s="50"/>
      <c r="G1294" s="283"/>
      <c r="H1294" s="296"/>
      <c r="I1294" s="295"/>
      <c r="J1294" s="295"/>
      <c r="K1294" s="202"/>
      <c r="L1294" s="202"/>
      <c r="M1294" s="91" t="str">
        <f>IFERROR(VLOOKUP(H1294,Lijsten!$H$1:$I$100,2,0),"")</f>
        <v/>
      </c>
      <c r="N1294" s="91" t="str" cm="1">
        <f t="array" ref="N1294">IFERROR(_xlfn.IFS(AND(LEFT(F1294,6)="Arbeid",RIGHT(F1294,3)&lt;&gt;"IKS"),IFERROR(VLOOKUP($G1294,Tb_KostenTypen[],2,0),"tarief"),RIGHT(F1294,3)="IKS","Uurtarief",LEFT(F1294,6)="Arbeid","Uurtarief",AND(LEFT(F1294,8)="Bijdrage",RIGHT(F1294,15)="(vrijwilligers)"),"Vast tarief"),"")</f>
        <v/>
      </c>
      <c r="O1294" s="92"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tarief",IF(LEFT(F1294,8)="Bijdrage",VLOOKUP($F1294,Tb_KostenTypen[],MATCH(Methode_Keuze,Tb_KostenTypen[#Headers],0),0),VLOOKUP($G1294,Lijsten!L:O,4,0))),""),"")</f>
        <v/>
      </c>
      <c r="P1294" s="92"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tarief",IF(LEFT(F1294,8)="Bijdrage",VLOOKUP($F1294,Tb_KostenTypen[],MATCH(Methode_Keuze,Tb_KostenTypen[#Headers],0),0),VLOOKUP($G1294,Lijsten!L:O,4,0))),""),"")</f>
        <v/>
      </c>
      <c r="Q1294" s="50"/>
      <c r="R1294" s="50"/>
      <c r="S1294" s="83"/>
      <c r="T1294" s="51"/>
      <c r="U1294" s="4" t="str" cm="1">
        <f t="array" ref="U1294">IF(AA1294&lt;&gt;"ja",_xlfn.IFNA(_xlfn.IFS(AND(O1294&lt;&gt;"",F1294&lt;&gt;"",RIGHT($N1294,6)="tarief"),O1294*Q1294,S1294&gt;0,IF(F1294&lt;&gt;"",S1294,"")),""),"")</f>
        <v/>
      </c>
      <c r="V1294" s="4" t="str" cm="1">
        <f t="array" ref="V1294">IF(AA1294&lt;&gt;"ja",_xlfn.IFNA(_xlfn.IFS(AND(P1294&lt;&gt;"",R1294&lt;&gt;"",RIGHT($N1294,6)="tarief"),P1294*R1294,T1294&gt;0,T1294),""),"")</f>
        <v/>
      </c>
      <c r="W1294" s="4" t="str" cm="1">
        <f t="array" ref="W1294">IFERROR(_xlfn.IFS(OR(F1294="",LEFT(Methode_Keuze,4)="Geen"),"",AND(U1294&lt;&gt;"",F1294&lt;&gt;"Arbeidskosten"),ROUND(U1294*VLOOKUP(F1294,Tb_ProjectKosten[],MATCH(Tb_ProjectKosten[[#Headers],[Forfat_Percentage]],Tb_ProjectKosten[#Headers],0),0),2),AND(F1294="Arbeidskosten",G1294&lt;&gt;""),IFERROR(ROUND(U1294*VLOOKUP(G1294,Tb_KostenTypen[],3,0)*VLOOKUP(F1294,Tb_ProjectKosten[],MATCH(Tb_ProjectKosten[[#Headers],[Forfat_Percentage]],Tb_ProjectKosten[#Headers],0),0),2),""),U1294 &lt;=0,0),"")</f>
        <v/>
      </c>
      <c r="X1294" s="4" t="str" cm="1">
        <f t="array" ref="X1294">IFERROR(_xlfn.IFS(OR(F1294="",LEFT(Methode_Keuze,4)="Geen"),"",AND(V1294&lt;&gt;"",F1294&lt;&gt;"Arbeidskosten"),ROUND(V1294*VLOOKUP(F1294,Tb_ProjectKosten[],MATCH(Tb_ProjectKosten[[#Headers],[Forfat_Percentage]],Tb_ProjectKosten[#Headers],0),0),2),AND(F1294="Arbeidskosten",G1294&lt;&gt;""),IFERROR(ROUND(V1294*VLOOKUP(G1294,Tb_KostenTypen[],3,0)*VLOOKUP(F1294,Tb_ProjectKosten[],MATCH(Tb_ProjectKosten[[#Headers],[Forfat_Percentage]],Tb_ProjectKosten[#Headers],0),0),2),""),V1294 &lt;=0,0),"")</f>
        <v/>
      </c>
      <c r="Y1294" s="262"/>
      <c r="Z1294" s="49"/>
      <c r="AA1294" s="37" t="str" cm="1">
        <f t="array" ref="AA1294">IFERROR(IF(INDEX(SubsidieTabel!$Q$1:$T$9,MATCH($F1294,SubsidieTabel!$Q$1:$Q$9,0),IFERROR(MATCH(Methode_Keuze,SubsidieTabel!$Q$1:$T$1,0),2))&lt;&gt;1=TRUE,"ja",""),"")</f>
        <v/>
      </c>
    </row>
    <row r="1295" spans="1:27" ht="15" customHeight="1" x14ac:dyDescent="0.25">
      <c r="A1295" s="87"/>
      <c r="B1295" s="219" t="str">
        <f>IF(A1295&lt;&gt;"",_xlfn.MAXIFS($B$1:B1294,$A$1:A1294,A1295)+1,"")</f>
        <v/>
      </c>
      <c r="C1295" s="50"/>
      <c r="D1295" s="50"/>
      <c r="E1295" s="50"/>
      <c r="F1295" s="50"/>
      <c r="G1295" s="283"/>
      <c r="H1295" s="296"/>
      <c r="I1295" s="295"/>
      <c r="J1295" s="295"/>
      <c r="K1295" s="202"/>
      <c r="L1295" s="202"/>
      <c r="M1295" s="91" t="str">
        <f>IFERROR(VLOOKUP(H1295,Lijsten!$H$1:$I$100,2,0),"")</f>
        <v/>
      </c>
      <c r="N1295" s="91" t="str" cm="1">
        <f t="array" ref="N1295">IFERROR(_xlfn.IFS(AND(LEFT(F1295,6)="Arbeid",RIGHT(F1295,3)&lt;&gt;"IKS"),IFERROR(VLOOKUP($G1295,Tb_KostenTypen[],2,0),"tarief"),RIGHT(F1295,3)="IKS","Uurtarief",LEFT(F1295,6)="Arbeid","Uurtarief",AND(LEFT(F1295,8)="Bijdrage",RIGHT(F1295,15)="(vrijwilligers)"),"Vast tarief"),"")</f>
        <v/>
      </c>
      <c r="O1295" s="92"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tarief",IF(LEFT(F1295,8)="Bijdrage",VLOOKUP($F1295,Tb_KostenTypen[],MATCH(Methode_Keuze,Tb_KostenTypen[#Headers],0),0),VLOOKUP($G1295,Lijsten!L:O,4,0))),""),"")</f>
        <v/>
      </c>
      <c r="P1295" s="92"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tarief",IF(LEFT(F1295,8)="Bijdrage",VLOOKUP($F1295,Tb_KostenTypen[],MATCH(Methode_Keuze,Tb_KostenTypen[#Headers],0),0),VLOOKUP($G1295,Lijsten!L:O,4,0))),""),"")</f>
        <v/>
      </c>
      <c r="Q1295" s="50"/>
      <c r="R1295" s="50"/>
      <c r="S1295" s="83"/>
      <c r="T1295" s="51"/>
      <c r="U1295" s="4" t="str" cm="1">
        <f t="array" ref="U1295">IF(AA1295&lt;&gt;"ja",_xlfn.IFNA(_xlfn.IFS(AND(O1295&lt;&gt;"",F1295&lt;&gt;"",RIGHT($N1295,6)="tarief"),O1295*Q1295,S1295&gt;0,IF(F1295&lt;&gt;"",S1295,"")),""),"")</f>
        <v/>
      </c>
      <c r="V1295" s="4" t="str" cm="1">
        <f t="array" ref="V1295">IF(AA1295&lt;&gt;"ja",_xlfn.IFNA(_xlfn.IFS(AND(P1295&lt;&gt;"",R1295&lt;&gt;"",RIGHT($N1295,6)="tarief"),P1295*R1295,T1295&gt;0,T1295),""),"")</f>
        <v/>
      </c>
      <c r="W1295" s="4" t="str" cm="1">
        <f t="array" ref="W1295">IFERROR(_xlfn.IFS(OR(F1295="",LEFT(Methode_Keuze,4)="Geen"),"",AND(U1295&lt;&gt;"",F1295&lt;&gt;"Arbeidskosten"),ROUND(U1295*VLOOKUP(F1295,Tb_ProjectKosten[],MATCH(Tb_ProjectKosten[[#Headers],[Forfat_Percentage]],Tb_ProjectKosten[#Headers],0),0),2),AND(F1295="Arbeidskosten",G1295&lt;&gt;""),IFERROR(ROUND(U1295*VLOOKUP(G1295,Tb_KostenTypen[],3,0)*VLOOKUP(F1295,Tb_ProjectKosten[],MATCH(Tb_ProjectKosten[[#Headers],[Forfat_Percentage]],Tb_ProjectKosten[#Headers],0),0),2),""),U1295 &lt;=0,0),"")</f>
        <v/>
      </c>
      <c r="X1295" s="4" t="str" cm="1">
        <f t="array" ref="X1295">IFERROR(_xlfn.IFS(OR(F1295="",LEFT(Methode_Keuze,4)="Geen"),"",AND(V1295&lt;&gt;"",F1295&lt;&gt;"Arbeidskosten"),ROUND(V1295*VLOOKUP(F1295,Tb_ProjectKosten[],MATCH(Tb_ProjectKosten[[#Headers],[Forfat_Percentage]],Tb_ProjectKosten[#Headers],0),0),2),AND(F1295="Arbeidskosten",G1295&lt;&gt;""),IFERROR(ROUND(V1295*VLOOKUP(G1295,Tb_KostenTypen[],3,0)*VLOOKUP(F1295,Tb_ProjectKosten[],MATCH(Tb_ProjectKosten[[#Headers],[Forfat_Percentage]],Tb_ProjectKosten[#Headers],0),0),2),""),V1295 &lt;=0,0),"")</f>
        <v/>
      </c>
      <c r="Y1295" s="262"/>
      <c r="Z1295" s="49"/>
      <c r="AA1295" s="37" t="str" cm="1">
        <f t="array" ref="AA1295">IFERROR(IF(INDEX(SubsidieTabel!$Q$1:$T$9,MATCH($F1295,SubsidieTabel!$Q$1:$Q$9,0),IFERROR(MATCH(Methode_Keuze,SubsidieTabel!$Q$1:$T$1,0),2))&lt;&gt;1=TRUE,"ja",""),"")</f>
        <v/>
      </c>
    </row>
    <row r="1296" spans="1:27" ht="15" customHeight="1" x14ac:dyDescent="0.25">
      <c r="A1296" s="87"/>
      <c r="B1296" s="219" t="str">
        <f>IF(A1296&lt;&gt;"",_xlfn.MAXIFS($B$1:B1295,$A$1:A1295,A1296)+1,"")</f>
        <v/>
      </c>
      <c r="C1296" s="50"/>
      <c r="D1296" s="50"/>
      <c r="E1296" s="50"/>
      <c r="F1296" s="50"/>
      <c r="G1296" s="283"/>
      <c r="H1296" s="296"/>
      <c r="I1296" s="295"/>
      <c r="J1296" s="295"/>
      <c r="K1296" s="202"/>
      <c r="L1296" s="202"/>
      <c r="M1296" s="91" t="str">
        <f>IFERROR(VLOOKUP(H1296,Lijsten!$H$1:$I$100,2,0),"")</f>
        <v/>
      </c>
      <c r="N1296" s="91" t="str" cm="1">
        <f t="array" ref="N1296">IFERROR(_xlfn.IFS(AND(LEFT(F1296,6)="Arbeid",RIGHT(F1296,3)&lt;&gt;"IKS"),IFERROR(VLOOKUP($G1296,Tb_KostenTypen[],2,0),"tarief"),RIGHT(F1296,3)="IKS","Uurtarief",LEFT(F1296,6)="Arbeid","Uurtarief",AND(LEFT(F1296,8)="Bijdrage",RIGHT(F1296,15)="(vrijwilligers)"),"Vast tarief"),"")</f>
        <v/>
      </c>
      <c r="O1296" s="92"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tarief",IF(LEFT(F1296,8)="Bijdrage",VLOOKUP($F1296,Tb_KostenTypen[],MATCH(Methode_Keuze,Tb_KostenTypen[#Headers],0),0),VLOOKUP($G1296,Lijsten!L:O,4,0))),""),"")</f>
        <v/>
      </c>
      <c r="P1296" s="92"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tarief",IF(LEFT(F1296,8)="Bijdrage",VLOOKUP($F1296,Tb_KostenTypen[],MATCH(Methode_Keuze,Tb_KostenTypen[#Headers],0),0),VLOOKUP($G1296,Lijsten!L:O,4,0))),""),"")</f>
        <v/>
      </c>
      <c r="Q1296" s="50"/>
      <c r="R1296" s="50"/>
      <c r="S1296" s="83"/>
      <c r="T1296" s="51"/>
      <c r="U1296" s="4" t="str" cm="1">
        <f t="array" ref="U1296">IF(AA1296&lt;&gt;"ja",_xlfn.IFNA(_xlfn.IFS(AND(O1296&lt;&gt;"",F1296&lt;&gt;"",RIGHT($N1296,6)="tarief"),O1296*Q1296,S1296&gt;0,IF(F1296&lt;&gt;"",S1296,"")),""),"")</f>
        <v/>
      </c>
      <c r="V1296" s="4" t="str" cm="1">
        <f t="array" ref="V1296">IF(AA1296&lt;&gt;"ja",_xlfn.IFNA(_xlfn.IFS(AND(P1296&lt;&gt;"",R1296&lt;&gt;"",RIGHT($N1296,6)="tarief"),P1296*R1296,T1296&gt;0,T1296),""),"")</f>
        <v/>
      </c>
      <c r="W1296" s="4" t="str" cm="1">
        <f t="array" ref="W1296">IFERROR(_xlfn.IFS(OR(F1296="",LEFT(Methode_Keuze,4)="Geen"),"",AND(U1296&lt;&gt;"",F1296&lt;&gt;"Arbeidskosten"),ROUND(U1296*VLOOKUP(F1296,Tb_ProjectKosten[],MATCH(Tb_ProjectKosten[[#Headers],[Forfat_Percentage]],Tb_ProjectKosten[#Headers],0),0),2),AND(F1296="Arbeidskosten",G1296&lt;&gt;""),IFERROR(ROUND(U1296*VLOOKUP(G1296,Tb_KostenTypen[],3,0)*VLOOKUP(F1296,Tb_ProjectKosten[],MATCH(Tb_ProjectKosten[[#Headers],[Forfat_Percentage]],Tb_ProjectKosten[#Headers],0),0),2),""),U1296 &lt;=0,0),"")</f>
        <v/>
      </c>
      <c r="X1296" s="4" t="str" cm="1">
        <f t="array" ref="X1296">IFERROR(_xlfn.IFS(OR(F1296="",LEFT(Methode_Keuze,4)="Geen"),"",AND(V1296&lt;&gt;"",F1296&lt;&gt;"Arbeidskosten"),ROUND(V1296*VLOOKUP(F1296,Tb_ProjectKosten[],MATCH(Tb_ProjectKosten[[#Headers],[Forfat_Percentage]],Tb_ProjectKosten[#Headers],0),0),2),AND(F1296="Arbeidskosten",G1296&lt;&gt;""),IFERROR(ROUND(V1296*VLOOKUP(G1296,Tb_KostenTypen[],3,0)*VLOOKUP(F1296,Tb_ProjectKosten[],MATCH(Tb_ProjectKosten[[#Headers],[Forfat_Percentage]],Tb_ProjectKosten[#Headers],0),0),2),""),V1296 &lt;=0,0),"")</f>
        <v/>
      </c>
      <c r="Y1296" s="262"/>
      <c r="Z1296" s="49"/>
      <c r="AA1296" s="37" t="str" cm="1">
        <f t="array" ref="AA1296">IFERROR(IF(INDEX(SubsidieTabel!$Q$1:$T$9,MATCH($F1296,SubsidieTabel!$Q$1:$Q$9,0),IFERROR(MATCH(Methode_Keuze,SubsidieTabel!$Q$1:$T$1,0),2))&lt;&gt;1=TRUE,"ja",""),"")</f>
        <v/>
      </c>
    </row>
    <row r="1297" spans="1:27" ht="15" customHeight="1" x14ac:dyDescent="0.25">
      <c r="A1297" s="87"/>
      <c r="B1297" s="219" t="str">
        <f>IF(A1297&lt;&gt;"",_xlfn.MAXIFS($B$1:B1296,$A$1:A1296,A1297)+1,"")</f>
        <v/>
      </c>
      <c r="C1297" s="50"/>
      <c r="D1297" s="50"/>
      <c r="E1297" s="50"/>
      <c r="F1297" s="50"/>
      <c r="G1297" s="283"/>
      <c r="H1297" s="296"/>
      <c r="I1297" s="295"/>
      <c r="J1297" s="295"/>
      <c r="K1297" s="202"/>
      <c r="L1297" s="202"/>
      <c r="M1297" s="91" t="str">
        <f>IFERROR(VLOOKUP(H1297,Lijsten!$H$1:$I$100,2,0),"")</f>
        <v/>
      </c>
      <c r="N1297" s="91" t="str" cm="1">
        <f t="array" ref="N1297">IFERROR(_xlfn.IFS(AND(LEFT(F1297,6)="Arbeid",RIGHT(F1297,3)&lt;&gt;"IKS"),IFERROR(VLOOKUP($G1297,Tb_KostenTypen[],2,0),"tarief"),RIGHT(F1297,3)="IKS","Uurtarief",LEFT(F1297,6)="Arbeid","Uurtarief",AND(LEFT(F1297,8)="Bijdrage",RIGHT(F1297,15)="(vrijwilligers)"),"Vast tarief"),"")</f>
        <v/>
      </c>
      <c r="O1297" s="92"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tarief",IF(LEFT(F1297,8)="Bijdrage",VLOOKUP($F1297,Tb_KostenTypen[],MATCH(Methode_Keuze,Tb_KostenTypen[#Headers],0),0),VLOOKUP($G1297,Lijsten!L:O,4,0))),""),"")</f>
        <v/>
      </c>
      <c r="P1297" s="92"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tarief",IF(LEFT(F1297,8)="Bijdrage",VLOOKUP($F1297,Tb_KostenTypen[],MATCH(Methode_Keuze,Tb_KostenTypen[#Headers],0),0),VLOOKUP($G1297,Lijsten!L:O,4,0))),""),"")</f>
        <v/>
      </c>
      <c r="Q1297" s="50"/>
      <c r="R1297" s="50"/>
      <c r="S1297" s="83"/>
      <c r="T1297" s="51"/>
      <c r="U1297" s="4" t="str" cm="1">
        <f t="array" ref="U1297">IF(AA1297&lt;&gt;"ja",_xlfn.IFNA(_xlfn.IFS(AND(O1297&lt;&gt;"",F1297&lt;&gt;"",RIGHT($N1297,6)="tarief"),O1297*Q1297,S1297&gt;0,IF(F1297&lt;&gt;"",S1297,"")),""),"")</f>
        <v/>
      </c>
      <c r="V1297" s="4" t="str" cm="1">
        <f t="array" ref="V1297">IF(AA1297&lt;&gt;"ja",_xlfn.IFNA(_xlfn.IFS(AND(P1297&lt;&gt;"",R1297&lt;&gt;"",RIGHT($N1297,6)="tarief"),P1297*R1297,T1297&gt;0,T1297),""),"")</f>
        <v/>
      </c>
      <c r="W1297" s="4" t="str" cm="1">
        <f t="array" ref="W1297">IFERROR(_xlfn.IFS(OR(F1297="",LEFT(Methode_Keuze,4)="Geen"),"",AND(U1297&lt;&gt;"",F1297&lt;&gt;"Arbeidskosten"),ROUND(U1297*VLOOKUP(F1297,Tb_ProjectKosten[],MATCH(Tb_ProjectKosten[[#Headers],[Forfat_Percentage]],Tb_ProjectKosten[#Headers],0),0),2),AND(F1297="Arbeidskosten",G1297&lt;&gt;""),IFERROR(ROUND(U1297*VLOOKUP(G1297,Tb_KostenTypen[],3,0)*VLOOKUP(F1297,Tb_ProjectKosten[],MATCH(Tb_ProjectKosten[[#Headers],[Forfat_Percentage]],Tb_ProjectKosten[#Headers],0),0),2),""),U1297 &lt;=0,0),"")</f>
        <v/>
      </c>
      <c r="X1297" s="4" t="str" cm="1">
        <f t="array" ref="X1297">IFERROR(_xlfn.IFS(OR(F1297="",LEFT(Methode_Keuze,4)="Geen"),"",AND(V1297&lt;&gt;"",F1297&lt;&gt;"Arbeidskosten"),ROUND(V1297*VLOOKUP(F1297,Tb_ProjectKosten[],MATCH(Tb_ProjectKosten[[#Headers],[Forfat_Percentage]],Tb_ProjectKosten[#Headers],0),0),2),AND(F1297="Arbeidskosten",G1297&lt;&gt;""),IFERROR(ROUND(V1297*VLOOKUP(G1297,Tb_KostenTypen[],3,0)*VLOOKUP(F1297,Tb_ProjectKosten[],MATCH(Tb_ProjectKosten[[#Headers],[Forfat_Percentage]],Tb_ProjectKosten[#Headers],0),0),2),""),V1297 &lt;=0,0),"")</f>
        <v/>
      </c>
      <c r="Y1297" s="262"/>
      <c r="Z1297" s="49"/>
      <c r="AA1297" s="37" t="str" cm="1">
        <f t="array" ref="AA1297">IFERROR(IF(INDEX(SubsidieTabel!$Q$1:$T$9,MATCH($F1297,SubsidieTabel!$Q$1:$Q$9,0),IFERROR(MATCH(Methode_Keuze,SubsidieTabel!$Q$1:$T$1,0),2))&lt;&gt;1=TRUE,"ja",""),"")</f>
        <v/>
      </c>
    </row>
    <row r="1298" spans="1:27" ht="15" customHeight="1" x14ac:dyDescent="0.25">
      <c r="A1298" s="87"/>
      <c r="B1298" s="219" t="str">
        <f>IF(A1298&lt;&gt;"",_xlfn.MAXIFS($B$1:B1297,$A$1:A1297,A1298)+1,"")</f>
        <v/>
      </c>
      <c r="C1298" s="50"/>
      <c r="D1298" s="50"/>
      <c r="E1298" s="50"/>
      <c r="F1298" s="50"/>
      <c r="G1298" s="283"/>
      <c r="H1298" s="296"/>
      <c r="I1298" s="295"/>
      <c r="J1298" s="295"/>
      <c r="K1298" s="202"/>
      <c r="L1298" s="202"/>
      <c r="M1298" s="91" t="str">
        <f>IFERROR(VLOOKUP(H1298,Lijsten!$H$1:$I$100,2,0),"")</f>
        <v/>
      </c>
      <c r="N1298" s="91" t="str" cm="1">
        <f t="array" ref="N1298">IFERROR(_xlfn.IFS(AND(LEFT(F1298,6)="Arbeid",RIGHT(F1298,3)&lt;&gt;"IKS"),IFERROR(VLOOKUP($G1298,Tb_KostenTypen[],2,0),"tarief"),RIGHT(F1298,3)="IKS","Uurtarief",LEFT(F1298,6)="Arbeid","Uurtarief",AND(LEFT(F1298,8)="Bijdrage",RIGHT(F1298,15)="(vrijwilligers)"),"Vast tarief"),"")</f>
        <v/>
      </c>
      <c r="O1298" s="92"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tarief",IF(LEFT(F1298,8)="Bijdrage",VLOOKUP($F1298,Tb_KostenTypen[],MATCH(Methode_Keuze,Tb_KostenTypen[#Headers],0),0),VLOOKUP($G1298,Lijsten!L:O,4,0))),""),"")</f>
        <v/>
      </c>
      <c r="P1298" s="92"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tarief",IF(LEFT(F1298,8)="Bijdrage",VLOOKUP($F1298,Tb_KostenTypen[],MATCH(Methode_Keuze,Tb_KostenTypen[#Headers],0),0),VLOOKUP($G1298,Lijsten!L:O,4,0))),""),"")</f>
        <v/>
      </c>
      <c r="Q1298" s="50"/>
      <c r="R1298" s="50"/>
      <c r="S1298" s="83"/>
      <c r="T1298" s="51"/>
      <c r="U1298" s="4" t="str" cm="1">
        <f t="array" ref="U1298">IF(AA1298&lt;&gt;"ja",_xlfn.IFNA(_xlfn.IFS(AND(O1298&lt;&gt;"",F1298&lt;&gt;"",RIGHT($N1298,6)="tarief"),O1298*Q1298,S1298&gt;0,IF(F1298&lt;&gt;"",S1298,"")),""),"")</f>
        <v/>
      </c>
      <c r="V1298" s="4" t="str" cm="1">
        <f t="array" ref="V1298">IF(AA1298&lt;&gt;"ja",_xlfn.IFNA(_xlfn.IFS(AND(P1298&lt;&gt;"",R1298&lt;&gt;"",RIGHT($N1298,6)="tarief"),P1298*R1298,T1298&gt;0,T1298),""),"")</f>
        <v/>
      </c>
      <c r="W1298" s="4" t="str" cm="1">
        <f t="array" ref="W1298">IFERROR(_xlfn.IFS(OR(F1298="",LEFT(Methode_Keuze,4)="Geen"),"",AND(U1298&lt;&gt;"",F1298&lt;&gt;"Arbeidskosten"),ROUND(U1298*VLOOKUP(F1298,Tb_ProjectKosten[],MATCH(Tb_ProjectKosten[[#Headers],[Forfat_Percentage]],Tb_ProjectKosten[#Headers],0),0),2),AND(F1298="Arbeidskosten",G1298&lt;&gt;""),IFERROR(ROUND(U1298*VLOOKUP(G1298,Tb_KostenTypen[],3,0)*VLOOKUP(F1298,Tb_ProjectKosten[],MATCH(Tb_ProjectKosten[[#Headers],[Forfat_Percentage]],Tb_ProjectKosten[#Headers],0),0),2),""),U1298 &lt;=0,0),"")</f>
        <v/>
      </c>
      <c r="X1298" s="4" t="str" cm="1">
        <f t="array" ref="X1298">IFERROR(_xlfn.IFS(OR(F1298="",LEFT(Methode_Keuze,4)="Geen"),"",AND(V1298&lt;&gt;"",F1298&lt;&gt;"Arbeidskosten"),ROUND(V1298*VLOOKUP(F1298,Tb_ProjectKosten[],MATCH(Tb_ProjectKosten[[#Headers],[Forfat_Percentage]],Tb_ProjectKosten[#Headers],0),0),2),AND(F1298="Arbeidskosten",G1298&lt;&gt;""),IFERROR(ROUND(V1298*VLOOKUP(G1298,Tb_KostenTypen[],3,0)*VLOOKUP(F1298,Tb_ProjectKosten[],MATCH(Tb_ProjectKosten[[#Headers],[Forfat_Percentage]],Tb_ProjectKosten[#Headers],0),0),2),""),V1298 &lt;=0,0),"")</f>
        <v/>
      </c>
      <c r="Y1298" s="262"/>
      <c r="Z1298" s="49"/>
      <c r="AA1298" s="37" t="str" cm="1">
        <f t="array" ref="AA1298">IFERROR(IF(INDEX(SubsidieTabel!$Q$1:$T$9,MATCH($F1298,SubsidieTabel!$Q$1:$Q$9,0),IFERROR(MATCH(Methode_Keuze,SubsidieTabel!$Q$1:$T$1,0),2))&lt;&gt;1=TRUE,"ja",""),"")</f>
        <v/>
      </c>
    </row>
    <row r="1299" spans="1:27" ht="15" customHeight="1" x14ac:dyDescent="0.25">
      <c r="A1299" s="87"/>
      <c r="B1299" s="219" t="str">
        <f>IF(A1299&lt;&gt;"",_xlfn.MAXIFS($B$1:B1298,$A$1:A1298,A1299)+1,"")</f>
        <v/>
      </c>
      <c r="C1299" s="50"/>
      <c r="D1299" s="50"/>
      <c r="E1299" s="50"/>
      <c r="F1299" s="50"/>
      <c r="G1299" s="283"/>
      <c r="H1299" s="296"/>
      <c r="I1299" s="295"/>
      <c r="J1299" s="295"/>
      <c r="K1299" s="202"/>
      <c r="L1299" s="202"/>
      <c r="M1299" s="91" t="str">
        <f>IFERROR(VLOOKUP(H1299,Lijsten!$H$1:$I$100,2,0),"")</f>
        <v/>
      </c>
      <c r="N1299" s="91" t="str" cm="1">
        <f t="array" ref="N1299">IFERROR(_xlfn.IFS(AND(LEFT(F1299,6)="Arbeid",RIGHT(F1299,3)&lt;&gt;"IKS"),IFERROR(VLOOKUP($G1299,Tb_KostenTypen[],2,0),"tarief"),RIGHT(F1299,3)="IKS","Uurtarief",LEFT(F1299,6)="Arbeid","Uurtarief",AND(LEFT(F1299,8)="Bijdrage",RIGHT(F1299,15)="(vrijwilligers)"),"Vast tarief"),"")</f>
        <v/>
      </c>
      <c r="O1299" s="92"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tarief",IF(LEFT(F1299,8)="Bijdrage",VLOOKUP($F1299,Tb_KostenTypen[],MATCH(Methode_Keuze,Tb_KostenTypen[#Headers],0),0),VLOOKUP($G1299,Lijsten!L:O,4,0))),""),"")</f>
        <v/>
      </c>
      <c r="P1299" s="92"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tarief",IF(LEFT(F1299,8)="Bijdrage",VLOOKUP($F1299,Tb_KostenTypen[],MATCH(Methode_Keuze,Tb_KostenTypen[#Headers],0),0),VLOOKUP($G1299,Lijsten!L:O,4,0))),""),"")</f>
        <v/>
      </c>
      <c r="Q1299" s="50"/>
      <c r="R1299" s="50"/>
      <c r="S1299" s="83"/>
      <c r="T1299" s="51"/>
      <c r="U1299" s="4" t="str" cm="1">
        <f t="array" ref="U1299">IF(AA1299&lt;&gt;"ja",_xlfn.IFNA(_xlfn.IFS(AND(O1299&lt;&gt;"",F1299&lt;&gt;"",RIGHT($N1299,6)="tarief"),O1299*Q1299,S1299&gt;0,IF(F1299&lt;&gt;"",S1299,"")),""),"")</f>
        <v/>
      </c>
      <c r="V1299" s="4" t="str" cm="1">
        <f t="array" ref="V1299">IF(AA1299&lt;&gt;"ja",_xlfn.IFNA(_xlfn.IFS(AND(P1299&lt;&gt;"",R1299&lt;&gt;"",RIGHT($N1299,6)="tarief"),P1299*R1299,T1299&gt;0,T1299),""),"")</f>
        <v/>
      </c>
      <c r="W1299" s="4" t="str" cm="1">
        <f t="array" ref="W1299">IFERROR(_xlfn.IFS(OR(F1299="",LEFT(Methode_Keuze,4)="Geen"),"",AND(U1299&lt;&gt;"",F1299&lt;&gt;"Arbeidskosten"),ROUND(U1299*VLOOKUP(F1299,Tb_ProjectKosten[],MATCH(Tb_ProjectKosten[[#Headers],[Forfat_Percentage]],Tb_ProjectKosten[#Headers],0),0),2),AND(F1299="Arbeidskosten",G1299&lt;&gt;""),IFERROR(ROUND(U1299*VLOOKUP(G1299,Tb_KostenTypen[],3,0)*VLOOKUP(F1299,Tb_ProjectKosten[],MATCH(Tb_ProjectKosten[[#Headers],[Forfat_Percentage]],Tb_ProjectKosten[#Headers],0),0),2),""),U1299 &lt;=0,0),"")</f>
        <v/>
      </c>
      <c r="X1299" s="4" t="str" cm="1">
        <f t="array" ref="X1299">IFERROR(_xlfn.IFS(OR(F1299="",LEFT(Methode_Keuze,4)="Geen"),"",AND(V1299&lt;&gt;"",F1299&lt;&gt;"Arbeidskosten"),ROUND(V1299*VLOOKUP(F1299,Tb_ProjectKosten[],MATCH(Tb_ProjectKosten[[#Headers],[Forfat_Percentage]],Tb_ProjectKosten[#Headers],0),0),2),AND(F1299="Arbeidskosten",G1299&lt;&gt;""),IFERROR(ROUND(V1299*VLOOKUP(G1299,Tb_KostenTypen[],3,0)*VLOOKUP(F1299,Tb_ProjectKosten[],MATCH(Tb_ProjectKosten[[#Headers],[Forfat_Percentage]],Tb_ProjectKosten[#Headers],0),0),2),""),V1299 &lt;=0,0),"")</f>
        <v/>
      </c>
      <c r="Y1299" s="262"/>
      <c r="Z1299" s="49"/>
      <c r="AA1299" s="37" t="str" cm="1">
        <f t="array" ref="AA1299">IFERROR(IF(INDEX(SubsidieTabel!$Q$1:$T$9,MATCH($F1299,SubsidieTabel!$Q$1:$Q$9,0),IFERROR(MATCH(Methode_Keuze,SubsidieTabel!$Q$1:$T$1,0),2))&lt;&gt;1=TRUE,"ja",""),"")</f>
        <v/>
      </c>
    </row>
    <row r="1300" spans="1:27" ht="15" customHeight="1" x14ac:dyDescent="0.25">
      <c r="A1300" s="87"/>
      <c r="B1300" s="219" t="str">
        <f>IF(A1300&lt;&gt;"",_xlfn.MAXIFS($B$1:B1299,$A$1:A1299,A1300)+1,"")</f>
        <v/>
      </c>
      <c r="C1300" s="50"/>
      <c r="D1300" s="50"/>
      <c r="E1300" s="50"/>
      <c r="F1300" s="50"/>
      <c r="G1300" s="283"/>
      <c r="H1300" s="296"/>
      <c r="I1300" s="295"/>
      <c r="J1300" s="295"/>
      <c r="K1300" s="202"/>
      <c r="L1300" s="202"/>
      <c r="M1300" s="91" t="str">
        <f>IFERROR(VLOOKUP(H1300,Lijsten!$H$1:$I$100,2,0),"")</f>
        <v/>
      </c>
      <c r="N1300" s="91" t="str" cm="1">
        <f t="array" ref="N1300">IFERROR(_xlfn.IFS(AND(LEFT(F1300,6)="Arbeid",RIGHT(F1300,3)&lt;&gt;"IKS"),IFERROR(VLOOKUP($G1300,Tb_KostenTypen[],2,0),"tarief"),RIGHT(F1300,3)="IKS","Uurtarief",LEFT(F1300,6)="Arbeid","Uurtarief",AND(LEFT(F1300,8)="Bijdrage",RIGHT(F1300,15)="(vrijwilligers)"),"Vast tarief"),"")</f>
        <v/>
      </c>
      <c r="O1300" s="92"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tarief",IF(LEFT(F1300,8)="Bijdrage",VLOOKUP($F1300,Tb_KostenTypen[],MATCH(Methode_Keuze,Tb_KostenTypen[#Headers],0),0),VLOOKUP($G1300,Lijsten!L:O,4,0))),""),"")</f>
        <v/>
      </c>
      <c r="P1300" s="92"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tarief",IF(LEFT(F1300,8)="Bijdrage",VLOOKUP($F1300,Tb_KostenTypen[],MATCH(Methode_Keuze,Tb_KostenTypen[#Headers],0),0),VLOOKUP($G1300,Lijsten!L:O,4,0))),""),"")</f>
        <v/>
      </c>
      <c r="Q1300" s="50"/>
      <c r="R1300" s="50"/>
      <c r="S1300" s="83"/>
      <c r="T1300" s="51"/>
      <c r="U1300" s="4" t="str" cm="1">
        <f t="array" ref="U1300">IF(AA1300&lt;&gt;"ja",_xlfn.IFNA(_xlfn.IFS(AND(O1300&lt;&gt;"",F1300&lt;&gt;"",RIGHT($N1300,6)="tarief"),O1300*Q1300,S1300&gt;0,IF(F1300&lt;&gt;"",S1300,"")),""),"")</f>
        <v/>
      </c>
      <c r="V1300" s="4" t="str" cm="1">
        <f t="array" ref="V1300">IF(AA1300&lt;&gt;"ja",_xlfn.IFNA(_xlfn.IFS(AND(P1300&lt;&gt;"",R1300&lt;&gt;"",RIGHT($N1300,6)="tarief"),P1300*R1300,T1300&gt;0,T1300),""),"")</f>
        <v/>
      </c>
      <c r="W1300" s="4" t="str" cm="1">
        <f t="array" ref="W1300">IFERROR(_xlfn.IFS(OR(F1300="",LEFT(Methode_Keuze,4)="Geen"),"",AND(U1300&lt;&gt;"",F1300&lt;&gt;"Arbeidskosten"),ROUND(U1300*VLOOKUP(F1300,Tb_ProjectKosten[],MATCH(Tb_ProjectKosten[[#Headers],[Forfat_Percentage]],Tb_ProjectKosten[#Headers],0),0),2),AND(F1300="Arbeidskosten",G1300&lt;&gt;""),IFERROR(ROUND(U1300*VLOOKUP(G1300,Tb_KostenTypen[],3,0)*VLOOKUP(F1300,Tb_ProjectKosten[],MATCH(Tb_ProjectKosten[[#Headers],[Forfat_Percentage]],Tb_ProjectKosten[#Headers],0),0),2),""),U1300 &lt;=0,0),"")</f>
        <v/>
      </c>
      <c r="X1300" s="4" t="str" cm="1">
        <f t="array" ref="X1300">IFERROR(_xlfn.IFS(OR(F1300="",LEFT(Methode_Keuze,4)="Geen"),"",AND(V1300&lt;&gt;"",F1300&lt;&gt;"Arbeidskosten"),ROUND(V1300*VLOOKUP(F1300,Tb_ProjectKosten[],MATCH(Tb_ProjectKosten[[#Headers],[Forfat_Percentage]],Tb_ProjectKosten[#Headers],0),0),2),AND(F1300="Arbeidskosten",G1300&lt;&gt;""),IFERROR(ROUND(V1300*VLOOKUP(G1300,Tb_KostenTypen[],3,0)*VLOOKUP(F1300,Tb_ProjectKosten[],MATCH(Tb_ProjectKosten[[#Headers],[Forfat_Percentage]],Tb_ProjectKosten[#Headers],0),0),2),""),V1300 &lt;=0,0),"")</f>
        <v/>
      </c>
      <c r="Y1300" s="262"/>
      <c r="Z1300" s="49"/>
      <c r="AA1300" s="37" t="str" cm="1">
        <f t="array" ref="AA1300">IFERROR(IF(INDEX(SubsidieTabel!$Q$1:$T$9,MATCH($F1300,SubsidieTabel!$Q$1:$Q$9,0),IFERROR(MATCH(Methode_Keuze,SubsidieTabel!$Q$1:$T$1,0),2))&lt;&gt;1=TRUE,"ja",""),"")</f>
        <v/>
      </c>
    </row>
    <row r="1301" spans="1:27" ht="15" customHeight="1" x14ac:dyDescent="0.25">
      <c r="A1301" s="87"/>
      <c r="B1301" s="219" t="str">
        <f>IF(A1301&lt;&gt;"",_xlfn.MAXIFS($B$1:B1300,$A$1:A1300,A1301)+1,"")</f>
        <v/>
      </c>
      <c r="C1301" s="50"/>
      <c r="D1301" s="50"/>
      <c r="E1301" s="50"/>
      <c r="F1301" s="50"/>
      <c r="G1301" s="283"/>
      <c r="H1301" s="296"/>
      <c r="I1301" s="295"/>
      <c r="J1301" s="295"/>
      <c r="K1301" s="202"/>
      <c r="L1301" s="202"/>
      <c r="M1301" s="91" t="str">
        <f>IFERROR(VLOOKUP(H1301,Lijsten!$H$1:$I$100,2,0),"")</f>
        <v/>
      </c>
      <c r="N1301" s="91" t="str" cm="1">
        <f t="array" ref="N1301">IFERROR(_xlfn.IFS(AND(LEFT(F1301,6)="Arbeid",RIGHT(F1301,3)&lt;&gt;"IKS"),IFERROR(VLOOKUP($G1301,Tb_KostenTypen[],2,0),"tarief"),RIGHT(F1301,3)="IKS","Uurtarief",LEFT(F1301,6)="Arbeid","Uurtarief",AND(LEFT(F1301,8)="Bijdrage",RIGHT(F1301,15)="(vrijwilligers)"),"Vast tarief"),"")</f>
        <v/>
      </c>
      <c r="O1301" s="92"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tarief",IF(LEFT(F1301,8)="Bijdrage",VLOOKUP($F1301,Tb_KostenTypen[],MATCH(Methode_Keuze,Tb_KostenTypen[#Headers],0),0),VLOOKUP($G1301,Lijsten!L:O,4,0))),""),"")</f>
        <v/>
      </c>
      <c r="P1301" s="92"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tarief",IF(LEFT(F1301,8)="Bijdrage",VLOOKUP($F1301,Tb_KostenTypen[],MATCH(Methode_Keuze,Tb_KostenTypen[#Headers],0),0),VLOOKUP($G1301,Lijsten!L:O,4,0))),""),"")</f>
        <v/>
      </c>
      <c r="Q1301" s="50"/>
      <c r="R1301" s="50"/>
      <c r="S1301" s="83"/>
      <c r="T1301" s="51"/>
      <c r="U1301" s="4" t="str" cm="1">
        <f t="array" ref="U1301">IF(AA1301&lt;&gt;"ja",_xlfn.IFNA(_xlfn.IFS(AND(O1301&lt;&gt;"",F1301&lt;&gt;"",RIGHT($N1301,6)="tarief"),O1301*Q1301,S1301&gt;0,IF(F1301&lt;&gt;"",S1301,"")),""),"")</f>
        <v/>
      </c>
      <c r="V1301" s="4" t="str" cm="1">
        <f t="array" ref="V1301">IF(AA1301&lt;&gt;"ja",_xlfn.IFNA(_xlfn.IFS(AND(P1301&lt;&gt;"",R1301&lt;&gt;"",RIGHT($N1301,6)="tarief"),P1301*R1301,T1301&gt;0,T1301),""),"")</f>
        <v/>
      </c>
      <c r="W1301" s="4" t="str" cm="1">
        <f t="array" ref="W1301">IFERROR(_xlfn.IFS(OR(F1301="",LEFT(Methode_Keuze,4)="Geen"),"",AND(U1301&lt;&gt;"",F1301&lt;&gt;"Arbeidskosten"),ROUND(U1301*VLOOKUP(F1301,Tb_ProjectKosten[],MATCH(Tb_ProjectKosten[[#Headers],[Forfat_Percentage]],Tb_ProjectKosten[#Headers],0),0),2),AND(F1301="Arbeidskosten",G1301&lt;&gt;""),IFERROR(ROUND(U1301*VLOOKUP(G1301,Tb_KostenTypen[],3,0)*VLOOKUP(F1301,Tb_ProjectKosten[],MATCH(Tb_ProjectKosten[[#Headers],[Forfat_Percentage]],Tb_ProjectKosten[#Headers],0),0),2),""),U1301 &lt;=0,0),"")</f>
        <v/>
      </c>
      <c r="X1301" s="4" t="str" cm="1">
        <f t="array" ref="X1301">IFERROR(_xlfn.IFS(OR(F1301="",LEFT(Methode_Keuze,4)="Geen"),"",AND(V1301&lt;&gt;"",F1301&lt;&gt;"Arbeidskosten"),ROUND(V1301*VLOOKUP(F1301,Tb_ProjectKosten[],MATCH(Tb_ProjectKosten[[#Headers],[Forfat_Percentage]],Tb_ProjectKosten[#Headers],0),0),2),AND(F1301="Arbeidskosten",G1301&lt;&gt;""),IFERROR(ROUND(V1301*VLOOKUP(G1301,Tb_KostenTypen[],3,0)*VLOOKUP(F1301,Tb_ProjectKosten[],MATCH(Tb_ProjectKosten[[#Headers],[Forfat_Percentage]],Tb_ProjectKosten[#Headers],0),0),2),""),V1301 &lt;=0,0),"")</f>
        <v/>
      </c>
      <c r="Y1301" s="262"/>
      <c r="Z1301" s="49"/>
      <c r="AA1301" s="37" t="str" cm="1">
        <f t="array" ref="AA1301">IFERROR(IF(INDEX(SubsidieTabel!$Q$1:$T$9,MATCH($F1301,SubsidieTabel!$Q$1:$Q$9,0),IFERROR(MATCH(Methode_Keuze,SubsidieTabel!$Q$1:$T$1,0),2))&lt;&gt;1=TRUE,"ja",""),"")</f>
        <v/>
      </c>
    </row>
    <row r="1302" spans="1:27" ht="15" customHeight="1" x14ac:dyDescent="0.25">
      <c r="A1302" s="87"/>
      <c r="B1302" s="219" t="str">
        <f>IF(A1302&lt;&gt;"",_xlfn.MAXIFS($B$1:B1301,$A$1:A1301,A1302)+1,"")</f>
        <v/>
      </c>
      <c r="C1302" s="50"/>
      <c r="D1302" s="50"/>
      <c r="E1302" s="50"/>
      <c r="F1302" s="50"/>
      <c r="G1302" s="283"/>
      <c r="H1302" s="296"/>
      <c r="I1302" s="295"/>
      <c r="J1302" s="295"/>
      <c r="K1302" s="202"/>
      <c r="L1302" s="202"/>
      <c r="M1302" s="91" t="str">
        <f>IFERROR(VLOOKUP(H1302,Lijsten!$H$1:$I$100,2,0),"")</f>
        <v/>
      </c>
      <c r="N1302" s="91" t="str" cm="1">
        <f t="array" ref="N1302">IFERROR(_xlfn.IFS(AND(LEFT(F1302,6)="Arbeid",RIGHT(F1302,3)&lt;&gt;"IKS"),IFERROR(VLOOKUP($G1302,Tb_KostenTypen[],2,0),"tarief"),RIGHT(F1302,3)="IKS","Uurtarief",LEFT(F1302,6)="Arbeid","Uurtarief",AND(LEFT(F1302,8)="Bijdrage",RIGHT(F1302,15)="(vrijwilligers)"),"Vast tarief"),"")</f>
        <v/>
      </c>
      <c r="O1302" s="92"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tarief",IF(LEFT(F1302,8)="Bijdrage",VLOOKUP($F1302,Tb_KostenTypen[],MATCH(Methode_Keuze,Tb_KostenTypen[#Headers],0),0),VLOOKUP($G1302,Lijsten!L:O,4,0))),""),"")</f>
        <v/>
      </c>
      <c r="P1302" s="92"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tarief",IF(LEFT(F1302,8)="Bijdrage",VLOOKUP($F1302,Tb_KostenTypen[],MATCH(Methode_Keuze,Tb_KostenTypen[#Headers],0),0),VLOOKUP($G1302,Lijsten!L:O,4,0))),""),"")</f>
        <v/>
      </c>
      <c r="Q1302" s="50"/>
      <c r="R1302" s="50"/>
      <c r="S1302" s="83"/>
      <c r="T1302" s="51"/>
      <c r="U1302" s="4" t="str" cm="1">
        <f t="array" ref="U1302">IF(AA1302&lt;&gt;"ja",_xlfn.IFNA(_xlfn.IFS(AND(O1302&lt;&gt;"",F1302&lt;&gt;"",RIGHT($N1302,6)="tarief"),O1302*Q1302,S1302&gt;0,IF(F1302&lt;&gt;"",S1302,"")),""),"")</f>
        <v/>
      </c>
      <c r="V1302" s="4" t="str" cm="1">
        <f t="array" ref="V1302">IF(AA1302&lt;&gt;"ja",_xlfn.IFNA(_xlfn.IFS(AND(P1302&lt;&gt;"",R1302&lt;&gt;"",RIGHT($N1302,6)="tarief"),P1302*R1302,T1302&gt;0,T1302),""),"")</f>
        <v/>
      </c>
      <c r="W1302" s="4" t="str" cm="1">
        <f t="array" ref="W1302">IFERROR(_xlfn.IFS(OR(F1302="",LEFT(Methode_Keuze,4)="Geen"),"",AND(U1302&lt;&gt;"",F1302&lt;&gt;"Arbeidskosten"),ROUND(U1302*VLOOKUP(F1302,Tb_ProjectKosten[],MATCH(Tb_ProjectKosten[[#Headers],[Forfat_Percentage]],Tb_ProjectKosten[#Headers],0),0),2),AND(F1302="Arbeidskosten",G1302&lt;&gt;""),IFERROR(ROUND(U1302*VLOOKUP(G1302,Tb_KostenTypen[],3,0)*VLOOKUP(F1302,Tb_ProjectKosten[],MATCH(Tb_ProjectKosten[[#Headers],[Forfat_Percentage]],Tb_ProjectKosten[#Headers],0),0),2),""),U1302 &lt;=0,0),"")</f>
        <v/>
      </c>
      <c r="X1302" s="4" t="str" cm="1">
        <f t="array" ref="X1302">IFERROR(_xlfn.IFS(OR(F1302="",LEFT(Methode_Keuze,4)="Geen"),"",AND(V1302&lt;&gt;"",F1302&lt;&gt;"Arbeidskosten"),ROUND(V1302*VLOOKUP(F1302,Tb_ProjectKosten[],MATCH(Tb_ProjectKosten[[#Headers],[Forfat_Percentage]],Tb_ProjectKosten[#Headers],0),0),2),AND(F1302="Arbeidskosten",G1302&lt;&gt;""),IFERROR(ROUND(V1302*VLOOKUP(G1302,Tb_KostenTypen[],3,0)*VLOOKUP(F1302,Tb_ProjectKosten[],MATCH(Tb_ProjectKosten[[#Headers],[Forfat_Percentage]],Tb_ProjectKosten[#Headers],0),0),2),""),V1302 &lt;=0,0),"")</f>
        <v/>
      </c>
      <c r="Y1302" s="262"/>
      <c r="Z1302" s="49"/>
      <c r="AA1302" s="37" t="str" cm="1">
        <f t="array" ref="AA1302">IFERROR(IF(INDEX(SubsidieTabel!$Q$1:$T$9,MATCH($F1302,SubsidieTabel!$Q$1:$Q$9,0),IFERROR(MATCH(Methode_Keuze,SubsidieTabel!$Q$1:$T$1,0),2))&lt;&gt;1=TRUE,"ja",""),"")</f>
        <v/>
      </c>
    </row>
    <row r="1303" spans="1:27" ht="15" customHeight="1" x14ac:dyDescent="0.25">
      <c r="A1303" s="87"/>
      <c r="B1303" s="219" t="str">
        <f>IF(A1303&lt;&gt;"",_xlfn.MAXIFS($B$1:B1302,$A$1:A1302,A1303)+1,"")</f>
        <v/>
      </c>
      <c r="C1303" s="50"/>
      <c r="D1303" s="50"/>
      <c r="E1303" s="50"/>
      <c r="F1303" s="50"/>
      <c r="G1303" s="283"/>
      <c r="H1303" s="296"/>
      <c r="I1303" s="295"/>
      <c r="J1303" s="295"/>
      <c r="K1303" s="202"/>
      <c r="L1303" s="202"/>
      <c r="M1303" s="91" t="str">
        <f>IFERROR(VLOOKUP(H1303,Lijsten!$H$1:$I$100,2,0),"")</f>
        <v/>
      </c>
      <c r="N1303" s="91" t="str" cm="1">
        <f t="array" ref="N1303">IFERROR(_xlfn.IFS(AND(LEFT(F1303,6)="Arbeid",RIGHT(F1303,3)&lt;&gt;"IKS"),IFERROR(VLOOKUP($G1303,Tb_KostenTypen[],2,0),"tarief"),RIGHT(F1303,3)="IKS","Uurtarief",LEFT(F1303,6)="Arbeid","Uurtarief",AND(LEFT(F1303,8)="Bijdrage",RIGHT(F1303,15)="(vrijwilligers)"),"Vast tarief"),"")</f>
        <v/>
      </c>
      <c r="O1303" s="92"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tarief",IF(LEFT(F1303,8)="Bijdrage",VLOOKUP($F1303,Tb_KostenTypen[],MATCH(Methode_Keuze,Tb_KostenTypen[#Headers],0),0),VLOOKUP($G1303,Lijsten!L:O,4,0))),""),"")</f>
        <v/>
      </c>
      <c r="P1303" s="92"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tarief",IF(LEFT(F1303,8)="Bijdrage",VLOOKUP($F1303,Tb_KostenTypen[],MATCH(Methode_Keuze,Tb_KostenTypen[#Headers],0),0),VLOOKUP($G1303,Lijsten!L:O,4,0))),""),"")</f>
        <v/>
      </c>
      <c r="Q1303" s="50"/>
      <c r="R1303" s="50"/>
      <c r="S1303" s="83"/>
      <c r="T1303" s="51"/>
      <c r="U1303" s="4" t="str" cm="1">
        <f t="array" ref="U1303">IF(AA1303&lt;&gt;"ja",_xlfn.IFNA(_xlfn.IFS(AND(O1303&lt;&gt;"",F1303&lt;&gt;"",RIGHT($N1303,6)="tarief"),O1303*Q1303,S1303&gt;0,IF(F1303&lt;&gt;"",S1303,"")),""),"")</f>
        <v/>
      </c>
      <c r="V1303" s="4" t="str" cm="1">
        <f t="array" ref="V1303">IF(AA1303&lt;&gt;"ja",_xlfn.IFNA(_xlfn.IFS(AND(P1303&lt;&gt;"",R1303&lt;&gt;"",RIGHT($N1303,6)="tarief"),P1303*R1303,T1303&gt;0,T1303),""),"")</f>
        <v/>
      </c>
      <c r="W1303" s="4" t="str" cm="1">
        <f t="array" ref="W1303">IFERROR(_xlfn.IFS(OR(F1303="",LEFT(Methode_Keuze,4)="Geen"),"",AND(U1303&lt;&gt;"",F1303&lt;&gt;"Arbeidskosten"),ROUND(U1303*VLOOKUP(F1303,Tb_ProjectKosten[],MATCH(Tb_ProjectKosten[[#Headers],[Forfat_Percentage]],Tb_ProjectKosten[#Headers],0),0),2),AND(F1303="Arbeidskosten",G1303&lt;&gt;""),IFERROR(ROUND(U1303*VLOOKUP(G1303,Tb_KostenTypen[],3,0)*VLOOKUP(F1303,Tb_ProjectKosten[],MATCH(Tb_ProjectKosten[[#Headers],[Forfat_Percentage]],Tb_ProjectKosten[#Headers],0),0),2),""),U1303 &lt;=0,0),"")</f>
        <v/>
      </c>
      <c r="X1303" s="4" t="str" cm="1">
        <f t="array" ref="X1303">IFERROR(_xlfn.IFS(OR(F1303="",LEFT(Methode_Keuze,4)="Geen"),"",AND(V1303&lt;&gt;"",F1303&lt;&gt;"Arbeidskosten"),ROUND(V1303*VLOOKUP(F1303,Tb_ProjectKosten[],MATCH(Tb_ProjectKosten[[#Headers],[Forfat_Percentage]],Tb_ProjectKosten[#Headers],0),0),2),AND(F1303="Arbeidskosten",G1303&lt;&gt;""),IFERROR(ROUND(V1303*VLOOKUP(G1303,Tb_KostenTypen[],3,0)*VLOOKUP(F1303,Tb_ProjectKosten[],MATCH(Tb_ProjectKosten[[#Headers],[Forfat_Percentage]],Tb_ProjectKosten[#Headers],0),0),2),""),V1303 &lt;=0,0),"")</f>
        <v/>
      </c>
      <c r="Y1303" s="262"/>
      <c r="Z1303" s="49"/>
      <c r="AA1303" s="37" t="str" cm="1">
        <f t="array" ref="AA1303">IFERROR(IF(INDEX(SubsidieTabel!$Q$1:$T$9,MATCH($F1303,SubsidieTabel!$Q$1:$Q$9,0),IFERROR(MATCH(Methode_Keuze,SubsidieTabel!$Q$1:$T$1,0),2))&lt;&gt;1=TRUE,"ja",""),"")</f>
        <v/>
      </c>
    </row>
    <row r="1304" spans="1:27" ht="15" customHeight="1" x14ac:dyDescent="0.25">
      <c r="A1304" s="87"/>
      <c r="B1304" s="219" t="str">
        <f>IF(A1304&lt;&gt;"",_xlfn.MAXIFS($B$1:B1303,$A$1:A1303,A1304)+1,"")</f>
        <v/>
      </c>
      <c r="C1304" s="50"/>
      <c r="D1304" s="50"/>
      <c r="E1304" s="50"/>
      <c r="F1304" s="50"/>
      <c r="G1304" s="283"/>
      <c r="H1304" s="296"/>
      <c r="I1304" s="295"/>
      <c r="J1304" s="295"/>
      <c r="K1304" s="202"/>
      <c r="L1304" s="202"/>
      <c r="M1304" s="91" t="str">
        <f>IFERROR(VLOOKUP(H1304,Lijsten!$H$1:$I$100,2,0),"")</f>
        <v/>
      </c>
      <c r="N1304" s="91" t="str" cm="1">
        <f t="array" ref="N1304">IFERROR(_xlfn.IFS(AND(LEFT(F1304,6)="Arbeid",RIGHT(F1304,3)&lt;&gt;"IKS"),IFERROR(VLOOKUP($G1304,Tb_KostenTypen[],2,0),"tarief"),RIGHT(F1304,3)="IKS","Uurtarief",LEFT(F1304,6)="Arbeid","Uurtarief",AND(LEFT(F1304,8)="Bijdrage",RIGHT(F1304,15)="(vrijwilligers)"),"Vast tarief"),"")</f>
        <v/>
      </c>
      <c r="O1304" s="92"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tarief",IF(LEFT(F1304,8)="Bijdrage",VLOOKUP($F1304,Tb_KostenTypen[],MATCH(Methode_Keuze,Tb_KostenTypen[#Headers],0),0),VLOOKUP($G1304,Lijsten!L:O,4,0))),""),"")</f>
        <v/>
      </c>
      <c r="P1304" s="92"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tarief",IF(LEFT(F1304,8)="Bijdrage",VLOOKUP($F1304,Tb_KostenTypen[],MATCH(Methode_Keuze,Tb_KostenTypen[#Headers],0),0),VLOOKUP($G1304,Lijsten!L:O,4,0))),""),"")</f>
        <v/>
      </c>
      <c r="Q1304" s="50"/>
      <c r="R1304" s="50"/>
      <c r="S1304" s="83"/>
      <c r="T1304" s="51"/>
      <c r="U1304" s="4" t="str" cm="1">
        <f t="array" ref="U1304">IF(AA1304&lt;&gt;"ja",_xlfn.IFNA(_xlfn.IFS(AND(O1304&lt;&gt;"",F1304&lt;&gt;"",RIGHT($N1304,6)="tarief"),O1304*Q1304,S1304&gt;0,IF(F1304&lt;&gt;"",S1304,"")),""),"")</f>
        <v/>
      </c>
      <c r="V1304" s="4" t="str" cm="1">
        <f t="array" ref="V1304">IF(AA1304&lt;&gt;"ja",_xlfn.IFNA(_xlfn.IFS(AND(P1304&lt;&gt;"",R1304&lt;&gt;"",RIGHT($N1304,6)="tarief"),P1304*R1304,T1304&gt;0,T1304),""),"")</f>
        <v/>
      </c>
      <c r="W1304" s="4" t="str" cm="1">
        <f t="array" ref="W1304">IFERROR(_xlfn.IFS(OR(F1304="",LEFT(Methode_Keuze,4)="Geen"),"",AND(U1304&lt;&gt;"",F1304&lt;&gt;"Arbeidskosten"),ROUND(U1304*VLOOKUP(F1304,Tb_ProjectKosten[],MATCH(Tb_ProjectKosten[[#Headers],[Forfat_Percentage]],Tb_ProjectKosten[#Headers],0),0),2),AND(F1304="Arbeidskosten",G1304&lt;&gt;""),IFERROR(ROUND(U1304*VLOOKUP(G1304,Tb_KostenTypen[],3,0)*VLOOKUP(F1304,Tb_ProjectKosten[],MATCH(Tb_ProjectKosten[[#Headers],[Forfat_Percentage]],Tb_ProjectKosten[#Headers],0),0),2),""),U1304 &lt;=0,0),"")</f>
        <v/>
      </c>
      <c r="X1304" s="4" t="str" cm="1">
        <f t="array" ref="X1304">IFERROR(_xlfn.IFS(OR(F1304="",LEFT(Methode_Keuze,4)="Geen"),"",AND(V1304&lt;&gt;"",F1304&lt;&gt;"Arbeidskosten"),ROUND(V1304*VLOOKUP(F1304,Tb_ProjectKosten[],MATCH(Tb_ProjectKosten[[#Headers],[Forfat_Percentage]],Tb_ProjectKosten[#Headers],0),0),2),AND(F1304="Arbeidskosten",G1304&lt;&gt;""),IFERROR(ROUND(V1304*VLOOKUP(G1304,Tb_KostenTypen[],3,0)*VLOOKUP(F1304,Tb_ProjectKosten[],MATCH(Tb_ProjectKosten[[#Headers],[Forfat_Percentage]],Tb_ProjectKosten[#Headers],0),0),2),""),V1304 &lt;=0,0),"")</f>
        <v/>
      </c>
      <c r="Y1304" s="262"/>
      <c r="Z1304" s="49"/>
      <c r="AA1304" s="37" t="str" cm="1">
        <f t="array" ref="AA1304">IFERROR(IF(INDEX(SubsidieTabel!$Q$1:$T$9,MATCH($F1304,SubsidieTabel!$Q$1:$Q$9,0),IFERROR(MATCH(Methode_Keuze,SubsidieTabel!$Q$1:$T$1,0),2))&lt;&gt;1=TRUE,"ja",""),"")</f>
        <v/>
      </c>
    </row>
    <row r="1305" spans="1:27" ht="15" customHeight="1" x14ac:dyDescent="0.25">
      <c r="A1305" s="87"/>
      <c r="B1305" s="219" t="str">
        <f>IF(A1305&lt;&gt;"",_xlfn.MAXIFS($B$1:B1304,$A$1:A1304,A1305)+1,"")</f>
        <v/>
      </c>
      <c r="C1305" s="50"/>
      <c r="D1305" s="50"/>
      <c r="E1305" s="50"/>
      <c r="F1305" s="50"/>
      <c r="G1305" s="283"/>
      <c r="H1305" s="296"/>
      <c r="I1305" s="295"/>
      <c r="J1305" s="295"/>
      <c r="K1305" s="202"/>
      <c r="L1305" s="202"/>
      <c r="M1305" s="91" t="str">
        <f>IFERROR(VLOOKUP(H1305,Lijsten!$H$1:$I$100,2,0),"")</f>
        <v/>
      </c>
      <c r="N1305" s="91" t="str" cm="1">
        <f t="array" ref="N1305">IFERROR(_xlfn.IFS(AND(LEFT(F1305,6)="Arbeid",RIGHT(F1305,3)&lt;&gt;"IKS"),IFERROR(VLOOKUP($G1305,Tb_KostenTypen[],2,0),"tarief"),RIGHT(F1305,3)="IKS","Uurtarief",LEFT(F1305,6)="Arbeid","Uurtarief",AND(LEFT(F1305,8)="Bijdrage",RIGHT(F1305,15)="(vrijwilligers)"),"Vast tarief"),"")</f>
        <v/>
      </c>
      <c r="O1305" s="92"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tarief",IF(LEFT(F1305,8)="Bijdrage",VLOOKUP($F1305,Tb_KostenTypen[],MATCH(Methode_Keuze,Tb_KostenTypen[#Headers],0),0),VLOOKUP($G1305,Lijsten!L:O,4,0))),""),"")</f>
        <v/>
      </c>
      <c r="P1305" s="92"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tarief",IF(LEFT(F1305,8)="Bijdrage",VLOOKUP($F1305,Tb_KostenTypen[],MATCH(Methode_Keuze,Tb_KostenTypen[#Headers],0),0),VLOOKUP($G1305,Lijsten!L:O,4,0))),""),"")</f>
        <v/>
      </c>
      <c r="Q1305" s="50"/>
      <c r="R1305" s="50"/>
      <c r="S1305" s="83"/>
      <c r="T1305" s="51"/>
      <c r="U1305" s="4" t="str" cm="1">
        <f t="array" ref="U1305">IF(AA1305&lt;&gt;"ja",_xlfn.IFNA(_xlfn.IFS(AND(O1305&lt;&gt;"",F1305&lt;&gt;"",RIGHT($N1305,6)="tarief"),O1305*Q1305,S1305&gt;0,IF(F1305&lt;&gt;"",S1305,"")),""),"")</f>
        <v/>
      </c>
      <c r="V1305" s="4" t="str" cm="1">
        <f t="array" ref="V1305">IF(AA1305&lt;&gt;"ja",_xlfn.IFNA(_xlfn.IFS(AND(P1305&lt;&gt;"",R1305&lt;&gt;"",RIGHT($N1305,6)="tarief"),P1305*R1305,T1305&gt;0,T1305),""),"")</f>
        <v/>
      </c>
      <c r="W1305" s="4" t="str" cm="1">
        <f t="array" ref="W1305">IFERROR(_xlfn.IFS(OR(F1305="",LEFT(Methode_Keuze,4)="Geen"),"",AND(U1305&lt;&gt;"",F1305&lt;&gt;"Arbeidskosten"),ROUND(U1305*VLOOKUP(F1305,Tb_ProjectKosten[],MATCH(Tb_ProjectKosten[[#Headers],[Forfat_Percentage]],Tb_ProjectKosten[#Headers],0),0),2),AND(F1305="Arbeidskosten",G1305&lt;&gt;""),IFERROR(ROUND(U1305*VLOOKUP(G1305,Tb_KostenTypen[],3,0)*VLOOKUP(F1305,Tb_ProjectKosten[],MATCH(Tb_ProjectKosten[[#Headers],[Forfat_Percentage]],Tb_ProjectKosten[#Headers],0),0),2),""),U1305 &lt;=0,0),"")</f>
        <v/>
      </c>
      <c r="X1305" s="4" t="str" cm="1">
        <f t="array" ref="X1305">IFERROR(_xlfn.IFS(OR(F1305="",LEFT(Methode_Keuze,4)="Geen"),"",AND(V1305&lt;&gt;"",F1305&lt;&gt;"Arbeidskosten"),ROUND(V1305*VLOOKUP(F1305,Tb_ProjectKosten[],MATCH(Tb_ProjectKosten[[#Headers],[Forfat_Percentage]],Tb_ProjectKosten[#Headers],0),0),2),AND(F1305="Arbeidskosten",G1305&lt;&gt;""),IFERROR(ROUND(V1305*VLOOKUP(G1305,Tb_KostenTypen[],3,0)*VLOOKUP(F1305,Tb_ProjectKosten[],MATCH(Tb_ProjectKosten[[#Headers],[Forfat_Percentage]],Tb_ProjectKosten[#Headers],0),0),2),""),V1305 &lt;=0,0),"")</f>
        <v/>
      </c>
      <c r="Y1305" s="262"/>
      <c r="Z1305" s="49"/>
      <c r="AA1305" s="37" t="str" cm="1">
        <f t="array" ref="AA1305">IFERROR(IF(INDEX(SubsidieTabel!$Q$1:$T$9,MATCH($F1305,SubsidieTabel!$Q$1:$Q$9,0),IFERROR(MATCH(Methode_Keuze,SubsidieTabel!$Q$1:$T$1,0),2))&lt;&gt;1=TRUE,"ja",""),"")</f>
        <v/>
      </c>
    </row>
    <row r="1306" spans="1:27" ht="15" customHeight="1" x14ac:dyDescent="0.25">
      <c r="A1306" s="87"/>
      <c r="B1306" s="219" t="str">
        <f>IF(A1306&lt;&gt;"",_xlfn.MAXIFS($B$1:B1305,$A$1:A1305,A1306)+1,"")</f>
        <v/>
      </c>
      <c r="C1306" s="50"/>
      <c r="D1306" s="50"/>
      <c r="E1306" s="50"/>
      <c r="F1306" s="50"/>
      <c r="G1306" s="283"/>
      <c r="H1306" s="296"/>
      <c r="I1306" s="295"/>
      <c r="J1306" s="295"/>
      <c r="K1306" s="202"/>
      <c r="L1306" s="202"/>
      <c r="M1306" s="91" t="str">
        <f>IFERROR(VLOOKUP(H1306,Lijsten!$H$1:$I$100,2,0),"")</f>
        <v/>
      </c>
      <c r="N1306" s="91" t="str" cm="1">
        <f t="array" ref="N1306">IFERROR(_xlfn.IFS(AND(LEFT(F1306,6)="Arbeid",RIGHT(F1306,3)&lt;&gt;"IKS"),IFERROR(VLOOKUP($G1306,Tb_KostenTypen[],2,0),"tarief"),RIGHT(F1306,3)="IKS","Uurtarief",LEFT(F1306,6)="Arbeid","Uurtarief",AND(LEFT(F1306,8)="Bijdrage",RIGHT(F1306,15)="(vrijwilligers)"),"Vast tarief"),"")</f>
        <v/>
      </c>
      <c r="O1306" s="92"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tarief",IF(LEFT(F1306,8)="Bijdrage",VLOOKUP($F1306,Tb_KostenTypen[],MATCH(Methode_Keuze,Tb_KostenTypen[#Headers],0),0),VLOOKUP($G1306,Lijsten!L:O,4,0))),""),"")</f>
        <v/>
      </c>
      <c r="P1306" s="92"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tarief",IF(LEFT(F1306,8)="Bijdrage",VLOOKUP($F1306,Tb_KostenTypen[],MATCH(Methode_Keuze,Tb_KostenTypen[#Headers],0),0),VLOOKUP($G1306,Lijsten!L:O,4,0))),""),"")</f>
        <v/>
      </c>
      <c r="Q1306" s="50"/>
      <c r="R1306" s="50"/>
      <c r="S1306" s="83"/>
      <c r="T1306" s="51"/>
      <c r="U1306" s="4" t="str" cm="1">
        <f t="array" ref="U1306">IF(AA1306&lt;&gt;"ja",_xlfn.IFNA(_xlfn.IFS(AND(O1306&lt;&gt;"",F1306&lt;&gt;"",RIGHT($N1306,6)="tarief"),O1306*Q1306,S1306&gt;0,IF(F1306&lt;&gt;"",S1306,"")),""),"")</f>
        <v/>
      </c>
      <c r="V1306" s="4" t="str" cm="1">
        <f t="array" ref="V1306">IF(AA1306&lt;&gt;"ja",_xlfn.IFNA(_xlfn.IFS(AND(P1306&lt;&gt;"",R1306&lt;&gt;"",RIGHT($N1306,6)="tarief"),P1306*R1306,T1306&gt;0,T1306),""),"")</f>
        <v/>
      </c>
      <c r="W1306" s="4" t="str" cm="1">
        <f t="array" ref="W1306">IFERROR(_xlfn.IFS(OR(F1306="",LEFT(Methode_Keuze,4)="Geen"),"",AND(U1306&lt;&gt;"",F1306&lt;&gt;"Arbeidskosten"),ROUND(U1306*VLOOKUP(F1306,Tb_ProjectKosten[],MATCH(Tb_ProjectKosten[[#Headers],[Forfat_Percentage]],Tb_ProjectKosten[#Headers],0),0),2),AND(F1306="Arbeidskosten",G1306&lt;&gt;""),IFERROR(ROUND(U1306*VLOOKUP(G1306,Tb_KostenTypen[],3,0)*VLOOKUP(F1306,Tb_ProjectKosten[],MATCH(Tb_ProjectKosten[[#Headers],[Forfat_Percentage]],Tb_ProjectKosten[#Headers],0),0),2),""),U1306 &lt;=0,0),"")</f>
        <v/>
      </c>
      <c r="X1306" s="4" t="str" cm="1">
        <f t="array" ref="X1306">IFERROR(_xlfn.IFS(OR(F1306="",LEFT(Methode_Keuze,4)="Geen"),"",AND(V1306&lt;&gt;"",F1306&lt;&gt;"Arbeidskosten"),ROUND(V1306*VLOOKUP(F1306,Tb_ProjectKosten[],MATCH(Tb_ProjectKosten[[#Headers],[Forfat_Percentage]],Tb_ProjectKosten[#Headers],0),0),2),AND(F1306="Arbeidskosten",G1306&lt;&gt;""),IFERROR(ROUND(V1306*VLOOKUP(G1306,Tb_KostenTypen[],3,0)*VLOOKUP(F1306,Tb_ProjectKosten[],MATCH(Tb_ProjectKosten[[#Headers],[Forfat_Percentage]],Tb_ProjectKosten[#Headers],0),0),2),""),V1306 &lt;=0,0),"")</f>
        <v/>
      </c>
      <c r="Y1306" s="262"/>
      <c r="Z1306" s="49"/>
      <c r="AA1306" s="37" t="str" cm="1">
        <f t="array" ref="AA1306">IFERROR(IF(INDEX(SubsidieTabel!$Q$1:$T$9,MATCH($F1306,SubsidieTabel!$Q$1:$Q$9,0),IFERROR(MATCH(Methode_Keuze,SubsidieTabel!$Q$1:$T$1,0),2))&lt;&gt;1=TRUE,"ja",""),"")</f>
        <v/>
      </c>
    </row>
    <row r="1307" spans="1:27" ht="15" customHeight="1" x14ac:dyDescent="0.25">
      <c r="A1307" s="87"/>
      <c r="B1307" s="219" t="str">
        <f>IF(A1307&lt;&gt;"",_xlfn.MAXIFS($B$1:B1306,$A$1:A1306,A1307)+1,"")</f>
        <v/>
      </c>
      <c r="C1307" s="50"/>
      <c r="D1307" s="50"/>
      <c r="E1307" s="50"/>
      <c r="F1307" s="50"/>
      <c r="G1307" s="283"/>
      <c r="H1307" s="296"/>
      <c r="I1307" s="295"/>
      <c r="J1307" s="295"/>
      <c r="K1307" s="202"/>
      <c r="L1307" s="202"/>
      <c r="M1307" s="91" t="str">
        <f>IFERROR(VLOOKUP(H1307,Lijsten!$H$1:$I$100,2,0),"")</f>
        <v/>
      </c>
      <c r="N1307" s="91" t="str" cm="1">
        <f t="array" ref="N1307">IFERROR(_xlfn.IFS(AND(LEFT(F1307,6)="Arbeid",RIGHT(F1307,3)&lt;&gt;"IKS"),IFERROR(VLOOKUP($G1307,Tb_KostenTypen[],2,0),"tarief"),RIGHT(F1307,3)="IKS","Uurtarief",LEFT(F1307,6)="Arbeid","Uurtarief",AND(LEFT(F1307,8)="Bijdrage",RIGHT(F1307,15)="(vrijwilligers)"),"Vast tarief"),"")</f>
        <v/>
      </c>
      <c r="O1307" s="92"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tarief",IF(LEFT(F1307,8)="Bijdrage",VLOOKUP($F1307,Tb_KostenTypen[],MATCH(Methode_Keuze,Tb_KostenTypen[#Headers],0),0),VLOOKUP($G1307,Lijsten!L:O,4,0))),""),"")</f>
        <v/>
      </c>
      <c r="P1307" s="92"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tarief",IF(LEFT(F1307,8)="Bijdrage",VLOOKUP($F1307,Tb_KostenTypen[],MATCH(Methode_Keuze,Tb_KostenTypen[#Headers],0),0),VLOOKUP($G1307,Lijsten!L:O,4,0))),""),"")</f>
        <v/>
      </c>
      <c r="Q1307" s="50"/>
      <c r="R1307" s="50"/>
      <c r="S1307" s="83"/>
      <c r="T1307" s="51"/>
      <c r="U1307" s="4" t="str" cm="1">
        <f t="array" ref="U1307">IF(AA1307&lt;&gt;"ja",_xlfn.IFNA(_xlfn.IFS(AND(O1307&lt;&gt;"",F1307&lt;&gt;"",RIGHT($N1307,6)="tarief"),O1307*Q1307,S1307&gt;0,IF(F1307&lt;&gt;"",S1307,"")),""),"")</f>
        <v/>
      </c>
      <c r="V1307" s="4" t="str" cm="1">
        <f t="array" ref="V1307">IF(AA1307&lt;&gt;"ja",_xlfn.IFNA(_xlfn.IFS(AND(P1307&lt;&gt;"",R1307&lt;&gt;"",RIGHT($N1307,6)="tarief"),P1307*R1307,T1307&gt;0,T1307),""),"")</f>
        <v/>
      </c>
      <c r="W1307" s="4" t="str" cm="1">
        <f t="array" ref="W1307">IFERROR(_xlfn.IFS(OR(F1307="",LEFT(Methode_Keuze,4)="Geen"),"",AND(U1307&lt;&gt;"",F1307&lt;&gt;"Arbeidskosten"),ROUND(U1307*VLOOKUP(F1307,Tb_ProjectKosten[],MATCH(Tb_ProjectKosten[[#Headers],[Forfat_Percentage]],Tb_ProjectKosten[#Headers],0),0),2),AND(F1307="Arbeidskosten",G1307&lt;&gt;""),IFERROR(ROUND(U1307*VLOOKUP(G1307,Tb_KostenTypen[],3,0)*VLOOKUP(F1307,Tb_ProjectKosten[],MATCH(Tb_ProjectKosten[[#Headers],[Forfat_Percentage]],Tb_ProjectKosten[#Headers],0),0),2),""),U1307 &lt;=0,0),"")</f>
        <v/>
      </c>
      <c r="X1307" s="4" t="str" cm="1">
        <f t="array" ref="X1307">IFERROR(_xlfn.IFS(OR(F1307="",LEFT(Methode_Keuze,4)="Geen"),"",AND(V1307&lt;&gt;"",F1307&lt;&gt;"Arbeidskosten"),ROUND(V1307*VLOOKUP(F1307,Tb_ProjectKosten[],MATCH(Tb_ProjectKosten[[#Headers],[Forfat_Percentage]],Tb_ProjectKosten[#Headers],0),0),2),AND(F1307="Arbeidskosten",G1307&lt;&gt;""),IFERROR(ROUND(V1307*VLOOKUP(G1307,Tb_KostenTypen[],3,0)*VLOOKUP(F1307,Tb_ProjectKosten[],MATCH(Tb_ProjectKosten[[#Headers],[Forfat_Percentage]],Tb_ProjectKosten[#Headers],0),0),2),""),V1307 &lt;=0,0),"")</f>
        <v/>
      </c>
      <c r="Y1307" s="262"/>
      <c r="Z1307" s="49"/>
      <c r="AA1307" s="37" t="str" cm="1">
        <f t="array" ref="AA1307">IFERROR(IF(INDEX(SubsidieTabel!$Q$1:$T$9,MATCH($F1307,SubsidieTabel!$Q$1:$Q$9,0),IFERROR(MATCH(Methode_Keuze,SubsidieTabel!$Q$1:$T$1,0),2))&lt;&gt;1=TRUE,"ja",""),"")</f>
        <v/>
      </c>
    </row>
    <row r="1308" spans="1:27" ht="15" customHeight="1" x14ac:dyDescent="0.25">
      <c r="A1308" s="87"/>
      <c r="B1308" s="219" t="str">
        <f>IF(A1308&lt;&gt;"",_xlfn.MAXIFS($B$1:B1307,$A$1:A1307,A1308)+1,"")</f>
        <v/>
      </c>
      <c r="C1308" s="50"/>
      <c r="D1308" s="50"/>
      <c r="E1308" s="50"/>
      <c r="F1308" s="50"/>
      <c r="G1308" s="283"/>
      <c r="H1308" s="296"/>
      <c r="I1308" s="295"/>
      <c r="J1308" s="295"/>
      <c r="K1308" s="202"/>
      <c r="L1308" s="202"/>
      <c r="M1308" s="91" t="str">
        <f>IFERROR(VLOOKUP(H1308,Lijsten!$H$1:$I$100,2,0),"")</f>
        <v/>
      </c>
      <c r="N1308" s="91" t="str" cm="1">
        <f t="array" ref="N1308">IFERROR(_xlfn.IFS(AND(LEFT(F1308,6)="Arbeid",RIGHT(F1308,3)&lt;&gt;"IKS"),IFERROR(VLOOKUP($G1308,Tb_KostenTypen[],2,0),"tarief"),RIGHT(F1308,3)="IKS","Uurtarief",LEFT(F1308,6)="Arbeid","Uurtarief",AND(LEFT(F1308,8)="Bijdrage",RIGHT(F1308,15)="(vrijwilligers)"),"Vast tarief"),"")</f>
        <v/>
      </c>
      <c r="O1308" s="92"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tarief",IF(LEFT(F1308,8)="Bijdrage",VLOOKUP($F1308,Tb_KostenTypen[],MATCH(Methode_Keuze,Tb_KostenTypen[#Headers],0),0),VLOOKUP($G1308,Lijsten!L:O,4,0))),""),"")</f>
        <v/>
      </c>
      <c r="P1308" s="92"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tarief",IF(LEFT(F1308,8)="Bijdrage",VLOOKUP($F1308,Tb_KostenTypen[],MATCH(Methode_Keuze,Tb_KostenTypen[#Headers],0),0),VLOOKUP($G1308,Lijsten!L:O,4,0))),""),"")</f>
        <v/>
      </c>
      <c r="Q1308" s="50"/>
      <c r="R1308" s="50"/>
      <c r="S1308" s="83"/>
      <c r="T1308" s="51"/>
      <c r="U1308" s="4" t="str" cm="1">
        <f t="array" ref="U1308">IF(AA1308&lt;&gt;"ja",_xlfn.IFNA(_xlfn.IFS(AND(O1308&lt;&gt;"",F1308&lt;&gt;"",RIGHT($N1308,6)="tarief"),O1308*Q1308,S1308&gt;0,IF(F1308&lt;&gt;"",S1308,"")),""),"")</f>
        <v/>
      </c>
      <c r="V1308" s="4" t="str" cm="1">
        <f t="array" ref="V1308">IF(AA1308&lt;&gt;"ja",_xlfn.IFNA(_xlfn.IFS(AND(P1308&lt;&gt;"",R1308&lt;&gt;"",RIGHT($N1308,6)="tarief"),P1308*R1308,T1308&gt;0,T1308),""),"")</f>
        <v/>
      </c>
      <c r="W1308" s="4" t="str" cm="1">
        <f t="array" ref="W1308">IFERROR(_xlfn.IFS(OR(F1308="",LEFT(Methode_Keuze,4)="Geen"),"",AND(U1308&lt;&gt;"",F1308&lt;&gt;"Arbeidskosten"),ROUND(U1308*VLOOKUP(F1308,Tb_ProjectKosten[],MATCH(Tb_ProjectKosten[[#Headers],[Forfat_Percentage]],Tb_ProjectKosten[#Headers],0),0),2),AND(F1308="Arbeidskosten",G1308&lt;&gt;""),IFERROR(ROUND(U1308*VLOOKUP(G1308,Tb_KostenTypen[],3,0)*VLOOKUP(F1308,Tb_ProjectKosten[],MATCH(Tb_ProjectKosten[[#Headers],[Forfat_Percentage]],Tb_ProjectKosten[#Headers],0),0),2),""),U1308 &lt;=0,0),"")</f>
        <v/>
      </c>
      <c r="X1308" s="4" t="str" cm="1">
        <f t="array" ref="X1308">IFERROR(_xlfn.IFS(OR(F1308="",LEFT(Methode_Keuze,4)="Geen"),"",AND(V1308&lt;&gt;"",F1308&lt;&gt;"Arbeidskosten"),ROUND(V1308*VLOOKUP(F1308,Tb_ProjectKosten[],MATCH(Tb_ProjectKosten[[#Headers],[Forfat_Percentage]],Tb_ProjectKosten[#Headers],0),0),2),AND(F1308="Arbeidskosten",G1308&lt;&gt;""),IFERROR(ROUND(V1308*VLOOKUP(G1308,Tb_KostenTypen[],3,0)*VLOOKUP(F1308,Tb_ProjectKosten[],MATCH(Tb_ProjectKosten[[#Headers],[Forfat_Percentage]],Tb_ProjectKosten[#Headers],0),0),2),""),V1308 &lt;=0,0),"")</f>
        <v/>
      </c>
      <c r="Y1308" s="262"/>
      <c r="Z1308" s="49"/>
      <c r="AA1308" s="37" t="str" cm="1">
        <f t="array" ref="AA1308">IFERROR(IF(INDEX(SubsidieTabel!$Q$1:$T$9,MATCH($F1308,SubsidieTabel!$Q$1:$Q$9,0),IFERROR(MATCH(Methode_Keuze,SubsidieTabel!$Q$1:$T$1,0),2))&lt;&gt;1=TRUE,"ja",""),"")</f>
        <v/>
      </c>
    </row>
    <row r="1309" spans="1:27" ht="15" customHeight="1" x14ac:dyDescent="0.25">
      <c r="A1309" s="87"/>
      <c r="B1309" s="219" t="str">
        <f>IF(A1309&lt;&gt;"",_xlfn.MAXIFS($B$1:B1308,$A$1:A1308,A1309)+1,"")</f>
        <v/>
      </c>
      <c r="C1309" s="50"/>
      <c r="D1309" s="50"/>
      <c r="E1309" s="50"/>
      <c r="F1309" s="50"/>
      <c r="G1309" s="283"/>
      <c r="H1309" s="296"/>
      <c r="I1309" s="295"/>
      <c r="J1309" s="295"/>
      <c r="K1309" s="202"/>
      <c r="L1309" s="202"/>
      <c r="M1309" s="91" t="str">
        <f>IFERROR(VLOOKUP(H1309,Lijsten!$H$1:$I$100,2,0),"")</f>
        <v/>
      </c>
      <c r="N1309" s="91" t="str" cm="1">
        <f t="array" ref="N1309">IFERROR(_xlfn.IFS(AND(LEFT(F1309,6)="Arbeid",RIGHT(F1309,3)&lt;&gt;"IKS"),IFERROR(VLOOKUP($G1309,Tb_KostenTypen[],2,0),"tarief"),RIGHT(F1309,3)="IKS","Uurtarief",LEFT(F1309,6)="Arbeid","Uurtarief",AND(LEFT(F1309,8)="Bijdrage",RIGHT(F1309,15)="(vrijwilligers)"),"Vast tarief"),"")</f>
        <v/>
      </c>
      <c r="O1309" s="92"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tarief",IF(LEFT(F1309,8)="Bijdrage",VLOOKUP($F1309,Tb_KostenTypen[],MATCH(Methode_Keuze,Tb_KostenTypen[#Headers],0),0),VLOOKUP($G1309,Lijsten!L:O,4,0))),""),"")</f>
        <v/>
      </c>
      <c r="P1309" s="92"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tarief",IF(LEFT(F1309,8)="Bijdrage",VLOOKUP($F1309,Tb_KostenTypen[],MATCH(Methode_Keuze,Tb_KostenTypen[#Headers],0),0),VLOOKUP($G1309,Lijsten!L:O,4,0))),""),"")</f>
        <v/>
      </c>
      <c r="Q1309" s="50"/>
      <c r="R1309" s="50"/>
      <c r="S1309" s="83"/>
      <c r="T1309" s="51"/>
      <c r="U1309" s="4" t="str" cm="1">
        <f t="array" ref="U1309">IF(AA1309&lt;&gt;"ja",_xlfn.IFNA(_xlfn.IFS(AND(O1309&lt;&gt;"",F1309&lt;&gt;"",RIGHT($N1309,6)="tarief"),O1309*Q1309,S1309&gt;0,IF(F1309&lt;&gt;"",S1309,"")),""),"")</f>
        <v/>
      </c>
      <c r="V1309" s="4" t="str" cm="1">
        <f t="array" ref="V1309">IF(AA1309&lt;&gt;"ja",_xlfn.IFNA(_xlfn.IFS(AND(P1309&lt;&gt;"",R1309&lt;&gt;"",RIGHT($N1309,6)="tarief"),P1309*R1309,T1309&gt;0,T1309),""),"")</f>
        <v/>
      </c>
      <c r="W1309" s="4" t="str" cm="1">
        <f t="array" ref="W1309">IFERROR(_xlfn.IFS(OR(F1309="",LEFT(Methode_Keuze,4)="Geen"),"",AND(U1309&lt;&gt;"",F1309&lt;&gt;"Arbeidskosten"),ROUND(U1309*VLOOKUP(F1309,Tb_ProjectKosten[],MATCH(Tb_ProjectKosten[[#Headers],[Forfat_Percentage]],Tb_ProjectKosten[#Headers],0),0),2),AND(F1309="Arbeidskosten",G1309&lt;&gt;""),IFERROR(ROUND(U1309*VLOOKUP(G1309,Tb_KostenTypen[],3,0)*VLOOKUP(F1309,Tb_ProjectKosten[],MATCH(Tb_ProjectKosten[[#Headers],[Forfat_Percentage]],Tb_ProjectKosten[#Headers],0),0),2),""),U1309 &lt;=0,0),"")</f>
        <v/>
      </c>
      <c r="X1309" s="4" t="str" cm="1">
        <f t="array" ref="X1309">IFERROR(_xlfn.IFS(OR(F1309="",LEFT(Methode_Keuze,4)="Geen"),"",AND(V1309&lt;&gt;"",F1309&lt;&gt;"Arbeidskosten"),ROUND(V1309*VLOOKUP(F1309,Tb_ProjectKosten[],MATCH(Tb_ProjectKosten[[#Headers],[Forfat_Percentage]],Tb_ProjectKosten[#Headers],0),0),2),AND(F1309="Arbeidskosten",G1309&lt;&gt;""),IFERROR(ROUND(V1309*VLOOKUP(G1309,Tb_KostenTypen[],3,0)*VLOOKUP(F1309,Tb_ProjectKosten[],MATCH(Tb_ProjectKosten[[#Headers],[Forfat_Percentage]],Tb_ProjectKosten[#Headers],0),0),2),""),V1309 &lt;=0,0),"")</f>
        <v/>
      </c>
      <c r="Y1309" s="262"/>
      <c r="Z1309" s="49"/>
      <c r="AA1309" s="37" t="str" cm="1">
        <f t="array" ref="AA1309">IFERROR(IF(INDEX(SubsidieTabel!$Q$1:$T$9,MATCH($F1309,SubsidieTabel!$Q$1:$Q$9,0),IFERROR(MATCH(Methode_Keuze,SubsidieTabel!$Q$1:$T$1,0),2))&lt;&gt;1=TRUE,"ja",""),"")</f>
        <v/>
      </c>
    </row>
    <row r="1310" spans="1:27" ht="15" customHeight="1" x14ac:dyDescent="0.25">
      <c r="A1310" s="87"/>
      <c r="B1310" s="219" t="str">
        <f>IF(A1310&lt;&gt;"",_xlfn.MAXIFS($B$1:B1309,$A$1:A1309,A1310)+1,"")</f>
        <v/>
      </c>
      <c r="C1310" s="50"/>
      <c r="D1310" s="50"/>
      <c r="E1310" s="50"/>
      <c r="F1310" s="50"/>
      <c r="G1310" s="283"/>
      <c r="H1310" s="296"/>
      <c r="I1310" s="295"/>
      <c r="J1310" s="295"/>
      <c r="K1310" s="202"/>
      <c r="L1310" s="202"/>
      <c r="M1310" s="91" t="str">
        <f>IFERROR(VLOOKUP(H1310,Lijsten!$H$1:$I$100,2,0),"")</f>
        <v/>
      </c>
      <c r="N1310" s="91" t="str" cm="1">
        <f t="array" ref="N1310">IFERROR(_xlfn.IFS(AND(LEFT(F1310,6)="Arbeid",RIGHT(F1310,3)&lt;&gt;"IKS"),IFERROR(VLOOKUP($G1310,Tb_KostenTypen[],2,0),"tarief"),RIGHT(F1310,3)="IKS","Uurtarief",LEFT(F1310,6)="Arbeid","Uurtarief",AND(LEFT(F1310,8)="Bijdrage",RIGHT(F1310,15)="(vrijwilligers)"),"Vast tarief"),"")</f>
        <v/>
      </c>
      <c r="O1310" s="92"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tarief",IF(LEFT(F1310,8)="Bijdrage",VLOOKUP($F1310,Tb_KostenTypen[],MATCH(Methode_Keuze,Tb_KostenTypen[#Headers],0),0),VLOOKUP($G1310,Lijsten!L:O,4,0))),""),"")</f>
        <v/>
      </c>
      <c r="P1310" s="92"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tarief",IF(LEFT(F1310,8)="Bijdrage",VLOOKUP($F1310,Tb_KostenTypen[],MATCH(Methode_Keuze,Tb_KostenTypen[#Headers],0),0),VLOOKUP($G1310,Lijsten!L:O,4,0))),""),"")</f>
        <v/>
      </c>
      <c r="Q1310" s="50"/>
      <c r="R1310" s="50"/>
      <c r="S1310" s="83"/>
      <c r="T1310" s="51"/>
      <c r="U1310" s="4" t="str" cm="1">
        <f t="array" ref="U1310">IF(AA1310&lt;&gt;"ja",_xlfn.IFNA(_xlfn.IFS(AND(O1310&lt;&gt;"",F1310&lt;&gt;"",RIGHT($N1310,6)="tarief"),O1310*Q1310,S1310&gt;0,IF(F1310&lt;&gt;"",S1310,"")),""),"")</f>
        <v/>
      </c>
      <c r="V1310" s="4" t="str" cm="1">
        <f t="array" ref="V1310">IF(AA1310&lt;&gt;"ja",_xlfn.IFNA(_xlfn.IFS(AND(P1310&lt;&gt;"",R1310&lt;&gt;"",RIGHT($N1310,6)="tarief"),P1310*R1310,T1310&gt;0,T1310),""),"")</f>
        <v/>
      </c>
      <c r="W1310" s="4" t="str" cm="1">
        <f t="array" ref="W1310">IFERROR(_xlfn.IFS(OR(F1310="",LEFT(Methode_Keuze,4)="Geen"),"",AND(U1310&lt;&gt;"",F1310&lt;&gt;"Arbeidskosten"),ROUND(U1310*VLOOKUP(F1310,Tb_ProjectKosten[],MATCH(Tb_ProjectKosten[[#Headers],[Forfat_Percentage]],Tb_ProjectKosten[#Headers],0),0),2),AND(F1310="Arbeidskosten",G1310&lt;&gt;""),IFERROR(ROUND(U1310*VLOOKUP(G1310,Tb_KostenTypen[],3,0)*VLOOKUP(F1310,Tb_ProjectKosten[],MATCH(Tb_ProjectKosten[[#Headers],[Forfat_Percentage]],Tb_ProjectKosten[#Headers],0),0),2),""),U1310 &lt;=0,0),"")</f>
        <v/>
      </c>
      <c r="X1310" s="4" t="str" cm="1">
        <f t="array" ref="X1310">IFERROR(_xlfn.IFS(OR(F1310="",LEFT(Methode_Keuze,4)="Geen"),"",AND(V1310&lt;&gt;"",F1310&lt;&gt;"Arbeidskosten"),ROUND(V1310*VLOOKUP(F1310,Tb_ProjectKosten[],MATCH(Tb_ProjectKosten[[#Headers],[Forfat_Percentage]],Tb_ProjectKosten[#Headers],0),0),2),AND(F1310="Arbeidskosten",G1310&lt;&gt;""),IFERROR(ROUND(V1310*VLOOKUP(G1310,Tb_KostenTypen[],3,0)*VLOOKUP(F1310,Tb_ProjectKosten[],MATCH(Tb_ProjectKosten[[#Headers],[Forfat_Percentage]],Tb_ProjectKosten[#Headers],0),0),2),""),V1310 &lt;=0,0),"")</f>
        <v/>
      </c>
      <c r="Y1310" s="262"/>
      <c r="Z1310" s="49"/>
      <c r="AA1310" s="37" t="str" cm="1">
        <f t="array" ref="AA1310">IFERROR(IF(INDEX(SubsidieTabel!$Q$1:$T$9,MATCH($F1310,SubsidieTabel!$Q$1:$Q$9,0),IFERROR(MATCH(Methode_Keuze,SubsidieTabel!$Q$1:$T$1,0),2))&lt;&gt;1=TRUE,"ja",""),"")</f>
        <v/>
      </c>
    </row>
    <row r="1311" spans="1:27" ht="15" customHeight="1" x14ac:dyDescent="0.25">
      <c r="A1311" s="87"/>
      <c r="B1311" s="219" t="str">
        <f>IF(A1311&lt;&gt;"",_xlfn.MAXIFS($B$1:B1310,$A$1:A1310,A1311)+1,"")</f>
        <v/>
      </c>
      <c r="C1311" s="50"/>
      <c r="D1311" s="50"/>
      <c r="E1311" s="50"/>
      <c r="F1311" s="50"/>
      <c r="G1311" s="283"/>
      <c r="H1311" s="296"/>
      <c r="I1311" s="295"/>
      <c r="J1311" s="295"/>
      <c r="K1311" s="202"/>
      <c r="L1311" s="202"/>
      <c r="M1311" s="91" t="str">
        <f>IFERROR(VLOOKUP(H1311,Lijsten!$H$1:$I$100,2,0),"")</f>
        <v/>
      </c>
      <c r="N1311" s="91" t="str" cm="1">
        <f t="array" ref="N1311">IFERROR(_xlfn.IFS(AND(LEFT(F1311,6)="Arbeid",RIGHT(F1311,3)&lt;&gt;"IKS"),IFERROR(VLOOKUP($G1311,Tb_KostenTypen[],2,0),"tarief"),RIGHT(F1311,3)="IKS","Uurtarief",LEFT(F1311,6)="Arbeid","Uurtarief",AND(LEFT(F1311,8)="Bijdrage",RIGHT(F1311,15)="(vrijwilligers)"),"Vast tarief"),"")</f>
        <v/>
      </c>
      <c r="O1311" s="92"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tarief",IF(LEFT(F1311,8)="Bijdrage",VLOOKUP($F1311,Tb_KostenTypen[],MATCH(Methode_Keuze,Tb_KostenTypen[#Headers],0),0),VLOOKUP($G1311,Lijsten!L:O,4,0))),""),"")</f>
        <v/>
      </c>
      <c r="P1311" s="92"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tarief",IF(LEFT(F1311,8)="Bijdrage",VLOOKUP($F1311,Tb_KostenTypen[],MATCH(Methode_Keuze,Tb_KostenTypen[#Headers],0),0),VLOOKUP($G1311,Lijsten!L:O,4,0))),""),"")</f>
        <v/>
      </c>
      <c r="Q1311" s="50"/>
      <c r="R1311" s="50"/>
      <c r="S1311" s="83"/>
      <c r="T1311" s="51"/>
      <c r="U1311" s="4" t="str" cm="1">
        <f t="array" ref="U1311">IF(AA1311&lt;&gt;"ja",_xlfn.IFNA(_xlfn.IFS(AND(O1311&lt;&gt;"",F1311&lt;&gt;"",RIGHT($N1311,6)="tarief"),O1311*Q1311,S1311&gt;0,IF(F1311&lt;&gt;"",S1311,"")),""),"")</f>
        <v/>
      </c>
      <c r="V1311" s="4" t="str" cm="1">
        <f t="array" ref="V1311">IF(AA1311&lt;&gt;"ja",_xlfn.IFNA(_xlfn.IFS(AND(P1311&lt;&gt;"",R1311&lt;&gt;"",RIGHT($N1311,6)="tarief"),P1311*R1311,T1311&gt;0,T1311),""),"")</f>
        <v/>
      </c>
      <c r="W1311" s="4" t="str" cm="1">
        <f t="array" ref="W1311">IFERROR(_xlfn.IFS(OR(F1311="",LEFT(Methode_Keuze,4)="Geen"),"",AND(U1311&lt;&gt;"",F1311&lt;&gt;"Arbeidskosten"),ROUND(U1311*VLOOKUP(F1311,Tb_ProjectKosten[],MATCH(Tb_ProjectKosten[[#Headers],[Forfat_Percentage]],Tb_ProjectKosten[#Headers],0),0),2),AND(F1311="Arbeidskosten",G1311&lt;&gt;""),IFERROR(ROUND(U1311*VLOOKUP(G1311,Tb_KostenTypen[],3,0)*VLOOKUP(F1311,Tb_ProjectKosten[],MATCH(Tb_ProjectKosten[[#Headers],[Forfat_Percentage]],Tb_ProjectKosten[#Headers],0),0),2),""),U1311 &lt;=0,0),"")</f>
        <v/>
      </c>
      <c r="X1311" s="4" t="str" cm="1">
        <f t="array" ref="X1311">IFERROR(_xlfn.IFS(OR(F1311="",LEFT(Methode_Keuze,4)="Geen"),"",AND(V1311&lt;&gt;"",F1311&lt;&gt;"Arbeidskosten"),ROUND(V1311*VLOOKUP(F1311,Tb_ProjectKosten[],MATCH(Tb_ProjectKosten[[#Headers],[Forfat_Percentage]],Tb_ProjectKosten[#Headers],0),0),2),AND(F1311="Arbeidskosten",G1311&lt;&gt;""),IFERROR(ROUND(V1311*VLOOKUP(G1311,Tb_KostenTypen[],3,0)*VLOOKUP(F1311,Tb_ProjectKosten[],MATCH(Tb_ProjectKosten[[#Headers],[Forfat_Percentage]],Tb_ProjectKosten[#Headers],0),0),2),""),V1311 &lt;=0,0),"")</f>
        <v/>
      </c>
      <c r="Y1311" s="262"/>
      <c r="Z1311" s="49"/>
      <c r="AA1311" s="37" t="str" cm="1">
        <f t="array" ref="AA1311">IFERROR(IF(INDEX(SubsidieTabel!$Q$1:$T$9,MATCH($F1311,SubsidieTabel!$Q$1:$Q$9,0),IFERROR(MATCH(Methode_Keuze,SubsidieTabel!$Q$1:$T$1,0),2))&lt;&gt;1=TRUE,"ja",""),"")</f>
        <v/>
      </c>
    </row>
    <row r="1312" spans="1:27" ht="15" customHeight="1" x14ac:dyDescent="0.25">
      <c r="A1312" s="87"/>
      <c r="B1312" s="219" t="str">
        <f>IF(A1312&lt;&gt;"",_xlfn.MAXIFS($B$1:B1311,$A$1:A1311,A1312)+1,"")</f>
        <v/>
      </c>
      <c r="C1312" s="50"/>
      <c r="D1312" s="50"/>
      <c r="E1312" s="50"/>
      <c r="F1312" s="50"/>
      <c r="G1312" s="283"/>
      <c r="H1312" s="296"/>
      <c r="I1312" s="295"/>
      <c r="J1312" s="295"/>
      <c r="K1312" s="202"/>
      <c r="L1312" s="202"/>
      <c r="M1312" s="91" t="str">
        <f>IFERROR(VLOOKUP(H1312,Lijsten!$H$1:$I$100,2,0),"")</f>
        <v/>
      </c>
      <c r="N1312" s="91" t="str" cm="1">
        <f t="array" ref="N1312">IFERROR(_xlfn.IFS(AND(LEFT(F1312,6)="Arbeid",RIGHT(F1312,3)&lt;&gt;"IKS"),IFERROR(VLOOKUP($G1312,Tb_KostenTypen[],2,0),"tarief"),RIGHT(F1312,3)="IKS","Uurtarief",LEFT(F1312,6)="Arbeid","Uurtarief",AND(LEFT(F1312,8)="Bijdrage",RIGHT(F1312,15)="(vrijwilligers)"),"Vast tarief"),"")</f>
        <v/>
      </c>
      <c r="O1312" s="92"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tarief",IF(LEFT(F1312,8)="Bijdrage",VLOOKUP($F1312,Tb_KostenTypen[],MATCH(Methode_Keuze,Tb_KostenTypen[#Headers],0),0),VLOOKUP($G1312,Lijsten!L:O,4,0))),""),"")</f>
        <v/>
      </c>
      <c r="P1312" s="92"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tarief",IF(LEFT(F1312,8)="Bijdrage",VLOOKUP($F1312,Tb_KostenTypen[],MATCH(Methode_Keuze,Tb_KostenTypen[#Headers],0),0),VLOOKUP($G1312,Lijsten!L:O,4,0))),""),"")</f>
        <v/>
      </c>
      <c r="Q1312" s="50"/>
      <c r="R1312" s="50"/>
      <c r="S1312" s="83"/>
      <c r="T1312" s="51"/>
      <c r="U1312" s="4" t="str" cm="1">
        <f t="array" ref="U1312">IF(AA1312&lt;&gt;"ja",_xlfn.IFNA(_xlfn.IFS(AND(O1312&lt;&gt;"",F1312&lt;&gt;"",RIGHT($N1312,6)="tarief"),O1312*Q1312,S1312&gt;0,IF(F1312&lt;&gt;"",S1312,"")),""),"")</f>
        <v/>
      </c>
      <c r="V1312" s="4" t="str" cm="1">
        <f t="array" ref="V1312">IF(AA1312&lt;&gt;"ja",_xlfn.IFNA(_xlfn.IFS(AND(P1312&lt;&gt;"",R1312&lt;&gt;"",RIGHT($N1312,6)="tarief"),P1312*R1312,T1312&gt;0,T1312),""),"")</f>
        <v/>
      </c>
      <c r="W1312" s="4" t="str" cm="1">
        <f t="array" ref="W1312">IFERROR(_xlfn.IFS(OR(F1312="",LEFT(Methode_Keuze,4)="Geen"),"",AND(U1312&lt;&gt;"",F1312&lt;&gt;"Arbeidskosten"),ROUND(U1312*VLOOKUP(F1312,Tb_ProjectKosten[],MATCH(Tb_ProjectKosten[[#Headers],[Forfat_Percentage]],Tb_ProjectKosten[#Headers],0),0),2),AND(F1312="Arbeidskosten",G1312&lt;&gt;""),IFERROR(ROUND(U1312*VLOOKUP(G1312,Tb_KostenTypen[],3,0)*VLOOKUP(F1312,Tb_ProjectKosten[],MATCH(Tb_ProjectKosten[[#Headers],[Forfat_Percentage]],Tb_ProjectKosten[#Headers],0),0),2),""),U1312 &lt;=0,0),"")</f>
        <v/>
      </c>
      <c r="X1312" s="4" t="str" cm="1">
        <f t="array" ref="X1312">IFERROR(_xlfn.IFS(OR(F1312="",LEFT(Methode_Keuze,4)="Geen"),"",AND(V1312&lt;&gt;"",F1312&lt;&gt;"Arbeidskosten"),ROUND(V1312*VLOOKUP(F1312,Tb_ProjectKosten[],MATCH(Tb_ProjectKosten[[#Headers],[Forfat_Percentage]],Tb_ProjectKosten[#Headers],0),0),2),AND(F1312="Arbeidskosten",G1312&lt;&gt;""),IFERROR(ROUND(V1312*VLOOKUP(G1312,Tb_KostenTypen[],3,0)*VLOOKUP(F1312,Tb_ProjectKosten[],MATCH(Tb_ProjectKosten[[#Headers],[Forfat_Percentage]],Tb_ProjectKosten[#Headers],0),0),2),""),V1312 &lt;=0,0),"")</f>
        <v/>
      </c>
      <c r="Y1312" s="262"/>
      <c r="Z1312" s="49"/>
      <c r="AA1312" s="37" t="str" cm="1">
        <f t="array" ref="AA1312">IFERROR(IF(INDEX(SubsidieTabel!$Q$1:$T$9,MATCH($F1312,SubsidieTabel!$Q$1:$Q$9,0),IFERROR(MATCH(Methode_Keuze,SubsidieTabel!$Q$1:$T$1,0),2))&lt;&gt;1=TRUE,"ja",""),"")</f>
        <v/>
      </c>
    </row>
    <row r="1313" spans="1:27" ht="15" customHeight="1" x14ac:dyDescent="0.25">
      <c r="A1313" s="87"/>
      <c r="B1313" s="219" t="str">
        <f>IF(A1313&lt;&gt;"",_xlfn.MAXIFS($B$1:B1312,$A$1:A1312,A1313)+1,"")</f>
        <v/>
      </c>
      <c r="C1313" s="50"/>
      <c r="D1313" s="50"/>
      <c r="E1313" s="50"/>
      <c r="F1313" s="50"/>
      <c r="G1313" s="283"/>
      <c r="H1313" s="296"/>
      <c r="I1313" s="295"/>
      <c r="J1313" s="295"/>
      <c r="K1313" s="202"/>
      <c r="L1313" s="202"/>
      <c r="M1313" s="91" t="str">
        <f>IFERROR(VLOOKUP(H1313,Lijsten!$H$1:$I$100,2,0),"")</f>
        <v/>
      </c>
      <c r="N1313" s="91" t="str" cm="1">
        <f t="array" ref="N1313">IFERROR(_xlfn.IFS(AND(LEFT(F1313,6)="Arbeid",RIGHT(F1313,3)&lt;&gt;"IKS"),IFERROR(VLOOKUP($G1313,Tb_KostenTypen[],2,0),"tarief"),RIGHT(F1313,3)="IKS","Uurtarief",LEFT(F1313,6)="Arbeid","Uurtarief",AND(LEFT(F1313,8)="Bijdrage",RIGHT(F1313,15)="(vrijwilligers)"),"Vast tarief"),"")</f>
        <v/>
      </c>
      <c r="O1313" s="92"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tarief",IF(LEFT(F1313,8)="Bijdrage",VLOOKUP($F1313,Tb_KostenTypen[],MATCH(Methode_Keuze,Tb_KostenTypen[#Headers],0),0),VLOOKUP($G1313,Lijsten!L:O,4,0))),""),"")</f>
        <v/>
      </c>
      <c r="P1313" s="92"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tarief",IF(LEFT(F1313,8)="Bijdrage",VLOOKUP($F1313,Tb_KostenTypen[],MATCH(Methode_Keuze,Tb_KostenTypen[#Headers],0),0),VLOOKUP($G1313,Lijsten!L:O,4,0))),""),"")</f>
        <v/>
      </c>
      <c r="Q1313" s="50"/>
      <c r="R1313" s="50"/>
      <c r="S1313" s="83"/>
      <c r="T1313" s="51"/>
      <c r="U1313" s="4" t="str" cm="1">
        <f t="array" ref="U1313">IF(AA1313&lt;&gt;"ja",_xlfn.IFNA(_xlfn.IFS(AND(O1313&lt;&gt;"",F1313&lt;&gt;"",RIGHT($N1313,6)="tarief"),O1313*Q1313,S1313&gt;0,IF(F1313&lt;&gt;"",S1313,"")),""),"")</f>
        <v/>
      </c>
      <c r="V1313" s="4" t="str" cm="1">
        <f t="array" ref="V1313">IF(AA1313&lt;&gt;"ja",_xlfn.IFNA(_xlfn.IFS(AND(P1313&lt;&gt;"",R1313&lt;&gt;"",RIGHT($N1313,6)="tarief"),P1313*R1313,T1313&gt;0,T1313),""),"")</f>
        <v/>
      </c>
      <c r="W1313" s="4" t="str" cm="1">
        <f t="array" ref="W1313">IFERROR(_xlfn.IFS(OR(F1313="",LEFT(Methode_Keuze,4)="Geen"),"",AND(U1313&lt;&gt;"",F1313&lt;&gt;"Arbeidskosten"),ROUND(U1313*VLOOKUP(F1313,Tb_ProjectKosten[],MATCH(Tb_ProjectKosten[[#Headers],[Forfat_Percentage]],Tb_ProjectKosten[#Headers],0),0),2),AND(F1313="Arbeidskosten",G1313&lt;&gt;""),IFERROR(ROUND(U1313*VLOOKUP(G1313,Tb_KostenTypen[],3,0)*VLOOKUP(F1313,Tb_ProjectKosten[],MATCH(Tb_ProjectKosten[[#Headers],[Forfat_Percentage]],Tb_ProjectKosten[#Headers],0),0),2),""),U1313 &lt;=0,0),"")</f>
        <v/>
      </c>
      <c r="X1313" s="4" t="str" cm="1">
        <f t="array" ref="X1313">IFERROR(_xlfn.IFS(OR(F1313="",LEFT(Methode_Keuze,4)="Geen"),"",AND(V1313&lt;&gt;"",F1313&lt;&gt;"Arbeidskosten"),ROUND(V1313*VLOOKUP(F1313,Tb_ProjectKosten[],MATCH(Tb_ProjectKosten[[#Headers],[Forfat_Percentage]],Tb_ProjectKosten[#Headers],0),0),2),AND(F1313="Arbeidskosten",G1313&lt;&gt;""),IFERROR(ROUND(V1313*VLOOKUP(G1313,Tb_KostenTypen[],3,0)*VLOOKUP(F1313,Tb_ProjectKosten[],MATCH(Tb_ProjectKosten[[#Headers],[Forfat_Percentage]],Tb_ProjectKosten[#Headers],0),0),2),""),V1313 &lt;=0,0),"")</f>
        <v/>
      </c>
      <c r="Y1313" s="262"/>
      <c r="Z1313" s="49"/>
      <c r="AA1313" s="37" t="str" cm="1">
        <f t="array" ref="AA1313">IFERROR(IF(INDEX(SubsidieTabel!$Q$1:$T$9,MATCH($F1313,SubsidieTabel!$Q$1:$Q$9,0),IFERROR(MATCH(Methode_Keuze,SubsidieTabel!$Q$1:$T$1,0),2))&lt;&gt;1=TRUE,"ja",""),"")</f>
        <v/>
      </c>
    </row>
    <row r="1314" spans="1:27" ht="15" customHeight="1" x14ac:dyDescent="0.25">
      <c r="A1314" s="87"/>
      <c r="B1314" s="219" t="str">
        <f>IF(A1314&lt;&gt;"",_xlfn.MAXIFS($B$1:B1313,$A$1:A1313,A1314)+1,"")</f>
        <v/>
      </c>
      <c r="C1314" s="50"/>
      <c r="D1314" s="50"/>
      <c r="E1314" s="50"/>
      <c r="F1314" s="50"/>
      <c r="G1314" s="283"/>
      <c r="H1314" s="296"/>
      <c r="I1314" s="295"/>
      <c r="J1314" s="295"/>
      <c r="K1314" s="202"/>
      <c r="L1314" s="202"/>
      <c r="M1314" s="91" t="str">
        <f>IFERROR(VLOOKUP(H1314,Lijsten!$H$1:$I$100,2,0),"")</f>
        <v/>
      </c>
      <c r="N1314" s="91" t="str" cm="1">
        <f t="array" ref="N1314">IFERROR(_xlfn.IFS(AND(LEFT(F1314,6)="Arbeid",RIGHT(F1314,3)&lt;&gt;"IKS"),IFERROR(VLOOKUP($G1314,Tb_KostenTypen[],2,0),"tarief"),RIGHT(F1314,3)="IKS","Uurtarief",LEFT(F1314,6)="Arbeid","Uurtarief",AND(LEFT(F1314,8)="Bijdrage",RIGHT(F1314,15)="(vrijwilligers)"),"Vast tarief"),"")</f>
        <v/>
      </c>
      <c r="O1314" s="92"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tarief",IF(LEFT(F1314,8)="Bijdrage",VLOOKUP($F1314,Tb_KostenTypen[],MATCH(Methode_Keuze,Tb_KostenTypen[#Headers],0),0),VLOOKUP($G1314,Lijsten!L:O,4,0))),""),"")</f>
        <v/>
      </c>
      <c r="P1314" s="92"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tarief",IF(LEFT(F1314,8)="Bijdrage",VLOOKUP($F1314,Tb_KostenTypen[],MATCH(Methode_Keuze,Tb_KostenTypen[#Headers],0),0),VLOOKUP($G1314,Lijsten!L:O,4,0))),""),"")</f>
        <v/>
      </c>
      <c r="Q1314" s="50"/>
      <c r="R1314" s="50"/>
      <c r="S1314" s="83"/>
      <c r="T1314" s="51"/>
      <c r="U1314" s="4" t="str" cm="1">
        <f t="array" ref="U1314">IF(AA1314&lt;&gt;"ja",_xlfn.IFNA(_xlfn.IFS(AND(O1314&lt;&gt;"",F1314&lt;&gt;"",RIGHT($N1314,6)="tarief"),O1314*Q1314,S1314&gt;0,IF(F1314&lt;&gt;"",S1314,"")),""),"")</f>
        <v/>
      </c>
      <c r="V1314" s="4" t="str" cm="1">
        <f t="array" ref="V1314">IF(AA1314&lt;&gt;"ja",_xlfn.IFNA(_xlfn.IFS(AND(P1314&lt;&gt;"",R1314&lt;&gt;"",RIGHT($N1314,6)="tarief"),P1314*R1314,T1314&gt;0,T1314),""),"")</f>
        <v/>
      </c>
      <c r="W1314" s="4" t="str" cm="1">
        <f t="array" ref="W1314">IFERROR(_xlfn.IFS(OR(F1314="",LEFT(Methode_Keuze,4)="Geen"),"",AND(U1314&lt;&gt;"",F1314&lt;&gt;"Arbeidskosten"),ROUND(U1314*VLOOKUP(F1314,Tb_ProjectKosten[],MATCH(Tb_ProjectKosten[[#Headers],[Forfat_Percentage]],Tb_ProjectKosten[#Headers],0),0),2),AND(F1314="Arbeidskosten",G1314&lt;&gt;""),IFERROR(ROUND(U1314*VLOOKUP(G1314,Tb_KostenTypen[],3,0)*VLOOKUP(F1314,Tb_ProjectKosten[],MATCH(Tb_ProjectKosten[[#Headers],[Forfat_Percentage]],Tb_ProjectKosten[#Headers],0),0),2),""),U1314 &lt;=0,0),"")</f>
        <v/>
      </c>
      <c r="X1314" s="4" t="str" cm="1">
        <f t="array" ref="X1314">IFERROR(_xlfn.IFS(OR(F1314="",LEFT(Methode_Keuze,4)="Geen"),"",AND(V1314&lt;&gt;"",F1314&lt;&gt;"Arbeidskosten"),ROUND(V1314*VLOOKUP(F1314,Tb_ProjectKosten[],MATCH(Tb_ProjectKosten[[#Headers],[Forfat_Percentage]],Tb_ProjectKosten[#Headers],0),0),2),AND(F1314="Arbeidskosten",G1314&lt;&gt;""),IFERROR(ROUND(V1314*VLOOKUP(G1314,Tb_KostenTypen[],3,0)*VLOOKUP(F1314,Tb_ProjectKosten[],MATCH(Tb_ProjectKosten[[#Headers],[Forfat_Percentage]],Tb_ProjectKosten[#Headers],0),0),2),""),V1314 &lt;=0,0),"")</f>
        <v/>
      </c>
      <c r="Y1314" s="262"/>
      <c r="Z1314" s="49"/>
      <c r="AA1314" s="37" t="str" cm="1">
        <f t="array" ref="AA1314">IFERROR(IF(INDEX(SubsidieTabel!$Q$1:$T$9,MATCH($F1314,SubsidieTabel!$Q$1:$Q$9,0),IFERROR(MATCH(Methode_Keuze,SubsidieTabel!$Q$1:$T$1,0),2))&lt;&gt;1=TRUE,"ja",""),"")</f>
        <v/>
      </c>
    </row>
    <row r="1315" spans="1:27" ht="15" customHeight="1" x14ac:dyDescent="0.25">
      <c r="A1315" s="87"/>
      <c r="B1315" s="219" t="str">
        <f>IF(A1315&lt;&gt;"",_xlfn.MAXIFS($B$1:B1314,$A$1:A1314,A1315)+1,"")</f>
        <v/>
      </c>
      <c r="C1315" s="50"/>
      <c r="D1315" s="50"/>
      <c r="E1315" s="50"/>
      <c r="F1315" s="50"/>
      <c r="G1315" s="283"/>
      <c r="H1315" s="296"/>
      <c r="I1315" s="295"/>
      <c r="J1315" s="295"/>
      <c r="K1315" s="202"/>
      <c r="L1315" s="202"/>
      <c r="M1315" s="91" t="str">
        <f>IFERROR(VLOOKUP(H1315,Lijsten!$H$1:$I$100,2,0),"")</f>
        <v/>
      </c>
      <c r="N1315" s="91" t="str" cm="1">
        <f t="array" ref="N1315">IFERROR(_xlfn.IFS(AND(LEFT(F1315,6)="Arbeid",RIGHT(F1315,3)&lt;&gt;"IKS"),IFERROR(VLOOKUP($G1315,Tb_KostenTypen[],2,0),"tarief"),RIGHT(F1315,3)="IKS","Uurtarief",LEFT(F1315,6)="Arbeid","Uurtarief",AND(LEFT(F1315,8)="Bijdrage",RIGHT(F1315,15)="(vrijwilligers)"),"Vast tarief"),"")</f>
        <v/>
      </c>
      <c r="O1315" s="92"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tarief",IF(LEFT(F1315,8)="Bijdrage",VLOOKUP($F1315,Tb_KostenTypen[],MATCH(Methode_Keuze,Tb_KostenTypen[#Headers],0),0),VLOOKUP($G1315,Lijsten!L:O,4,0))),""),"")</f>
        <v/>
      </c>
      <c r="P1315" s="92"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tarief",IF(LEFT(F1315,8)="Bijdrage",VLOOKUP($F1315,Tb_KostenTypen[],MATCH(Methode_Keuze,Tb_KostenTypen[#Headers],0),0),VLOOKUP($G1315,Lijsten!L:O,4,0))),""),"")</f>
        <v/>
      </c>
      <c r="Q1315" s="50"/>
      <c r="R1315" s="50"/>
      <c r="S1315" s="83"/>
      <c r="T1315" s="51"/>
      <c r="U1315" s="4" t="str" cm="1">
        <f t="array" ref="U1315">IF(AA1315&lt;&gt;"ja",_xlfn.IFNA(_xlfn.IFS(AND(O1315&lt;&gt;"",F1315&lt;&gt;"",RIGHT($N1315,6)="tarief"),O1315*Q1315,S1315&gt;0,IF(F1315&lt;&gt;"",S1315,"")),""),"")</f>
        <v/>
      </c>
      <c r="V1315" s="4" t="str" cm="1">
        <f t="array" ref="V1315">IF(AA1315&lt;&gt;"ja",_xlfn.IFNA(_xlfn.IFS(AND(P1315&lt;&gt;"",R1315&lt;&gt;"",RIGHT($N1315,6)="tarief"),P1315*R1315,T1315&gt;0,T1315),""),"")</f>
        <v/>
      </c>
      <c r="W1315" s="4" t="str" cm="1">
        <f t="array" ref="W1315">IFERROR(_xlfn.IFS(OR(F1315="",LEFT(Methode_Keuze,4)="Geen"),"",AND(U1315&lt;&gt;"",F1315&lt;&gt;"Arbeidskosten"),ROUND(U1315*VLOOKUP(F1315,Tb_ProjectKosten[],MATCH(Tb_ProjectKosten[[#Headers],[Forfat_Percentage]],Tb_ProjectKosten[#Headers],0),0),2),AND(F1315="Arbeidskosten",G1315&lt;&gt;""),IFERROR(ROUND(U1315*VLOOKUP(G1315,Tb_KostenTypen[],3,0)*VLOOKUP(F1315,Tb_ProjectKosten[],MATCH(Tb_ProjectKosten[[#Headers],[Forfat_Percentage]],Tb_ProjectKosten[#Headers],0),0),2),""),U1315 &lt;=0,0),"")</f>
        <v/>
      </c>
      <c r="X1315" s="4" t="str" cm="1">
        <f t="array" ref="X1315">IFERROR(_xlfn.IFS(OR(F1315="",LEFT(Methode_Keuze,4)="Geen"),"",AND(V1315&lt;&gt;"",F1315&lt;&gt;"Arbeidskosten"),ROUND(V1315*VLOOKUP(F1315,Tb_ProjectKosten[],MATCH(Tb_ProjectKosten[[#Headers],[Forfat_Percentage]],Tb_ProjectKosten[#Headers],0),0),2),AND(F1315="Arbeidskosten",G1315&lt;&gt;""),IFERROR(ROUND(V1315*VLOOKUP(G1315,Tb_KostenTypen[],3,0)*VLOOKUP(F1315,Tb_ProjectKosten[],MATCH(Tb_ProjectKosten[[#Headers],[Forfat_Percentage]],Tb_ProjectKosten[#Headers],0),0),2),""),V1315 &lt;=0,0),"")</f>
        <v/>
      </c>
      <c r="Y1315" s="262"/>
      <c r="Z1315" s="49"/>
      <c r="AA1315" s="37" t="str" cm="1">
        <f t="array" ref="AA1315">IFERROR(IF(INDEX(SubsidieTabel!$Q$1:$T$9,MATCH($F1315,SubsidieTabel!$Q$1:$Q$9,0),IFERROR(MATCH(Methode_Keuze,SubsidieTabel!$Q$1:$T$1,0),2))&lt;&gt;1=TRUE,"ja",""),"")</f>
        <v/>
      </c>
    </row>
    <row r="1316" spans="1:27" ht="15" customHeight="1" x14ac:dyDescent="0.25">
      <c r="A1316" s="87"/>
      <c r="B1316" s="219" t="str">
        <f>IF(A1316&lt;&gt;"",_xlfn.MAXIFS($B$1:B1315,$A$1:A1315,A1316)+1,"")</f>
        <v/>
      </c>
      <c r="C1316" s="50"/>
      <c r="D1316" s="50"/>
      <c r="E1316" s="50"/>
      <c r="F1316" s="50"/>
      <c r="G1316" s="283"/>
      <c r="H1316" s="296"/>
      <c r="I1316" s="295"/>
      <c r="J1316" s="295"/>
      <c r="K1316" s="202"/>
      <c r="L1316" s="202"/>
      <c r="M1316" s="91" t="str">
        <f>IFERROR(VLOOKUP(H1316,Lijsten!$H$1:$I$100,2,0),"")</f>
        <v/>
      </c>
      <c r="N1316" s="91" t="str" cm="1">
        <f t="array" ref="N1316">IFERROR(_xlfn.IFS(AND(LEFT(F1316,6)="Arbeid",RIGHT(F1316,3)&lt;&gt;"IKS"),IFERROR(VLOOKUP($G1316,Tb_KostenTypen[],2,0),"tarief"),RIGHT(F1316,3)="IKS","Uurtarief",LEFT(F1316,6)="Arbeid","Uurtarief",AND(LEFT(F1316,8)="Bijdrage",RIGHT(F1316,15)="(vrijwilligers)"),"Vast tarief"),"")</f>
        <v/>
      </c>
      <c r="O1316" s="92"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tarief",IF(LEFT(F1316,8)="Bijdrage",VLOOKUP($F1316,Tb_KostenTypen[],MATCH(Methode_Keuze,Tb_KostenTypen[#Headers],0),0),VLOOKUP($G1316,Lijsten!L:O,4,0))),""),"")</f>
        <v/>
      </c>
      <c r="P1316" s="92"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tarief",IF(LEFT(F1316,8)="Bijdrage",VLOOKUP($F1316,Tb_KostenTypen[],MATCH(Methode_Keuze,Tb_KostenTypen[#Headers],0),0),VLOOKUP($G1316,Lijsten!L:O,4,0))),""),"")</f>
        <v/>
      </c>
      <c r="Q1316" s="50"/>
      <c r="R1316" s="50"/>
      <c r="S1316" s="83"/>
      <c r="T1316" s="51"/>
      <c r="U1316" s="4" t="str" cm="1">
        <f t="array" ref="U1316">IF(AA1316&lt;&gt;"ja",_xlfn.IFNA(_xlfn.IFS(AND(O1316&lt;&gt;"",F1316&lt;&gt;"",RIGHT($N1316,6)="tarief"),O1316*Q1316,S1316&gt;0,IF(F1316&lt;&gt;"",S1316,"")),""),"")</f>
        <v/>
      </c>
      <c r="V1316" s="4" t="str" cm="1">
        <f t="array" ref="V1316">IF(AA1316&lt;&gt;"ja",_xlfn.IFNA(_xlfn.IFS(AND(P1316&lt;&gt;"",R1316&lt;&gt;"",RIGHT($N1316,6)="tarief"),P1316*R1316,T1316&gt;0,T1316),""),"")</f>
        <v/>
      </c>
      <c r="W1316" s="4" t="str" cm="1">
        <f t="array" ref="W1316">IFERROR(_xlfn.IFS(OR(F1316="",LEFT(Methode_Keuze,4)="Geen"),"",AND(U1316&lt;&gt;"",F1316&lt;&gt;"Arbeidskosten"),ROUND(U1316*VLOOKUP(F1316,Tb_ProjectKosten[],MATCH(Tb_ProjectKosten[[#Headers],[Forfat_Percentage]],Tb_ProjectKosten[#Headers],0),0),2),AND(F1316="Arbeidskosten",G1316&lt;&gt;""),IFERROR(ROUND(U1316*VLOOKUP(G1316,Tb_KostenTypen[],3,0)*VLOOKUP(F1316,Tb_ProjectKosten[],MATCH(Tb_ProjectKosten[[#Headers],[Forfat_Percentage]],Tb_ProjectKosten[#Headers],0),0),2),""),U1316 &lt;=0,0),"")</f>
        <v/>
      </c>
      <c r="X1316" s="4" t="str" cm="1">
        <f t="array" ref="X1316">IFERROR(_xlfn.IFS(OR(F1316="",LEFT(Methode_Keuze,4)="Geen"),"",AND(V1316&lt;&gt;"",F1316&lt;&gt;"Arbeidskosten"),ROUND(V1316*VLOOKUP(F1316,Tb_ProjectKosten[],MATCH(Tb_ProjectKosten[[#Headers],[Forfat_Percentage]],Tb_ProjectKosten[#Headers],0),0),2),AND(F1316="Arbeidskosten",G1316&lt;&gt;""),IFERROR(ROUND(V1316*VLOOKUP(G1316,Tb_KostenTypen[],3,0)*VLOOKUP(F1316,Tb_ProjectKosten[],MATCH(Tb_ProjectKosten[[#Headers],[Forfat_Percentage]],Tb_ProjectKosten[#Headers],0),0),2),""),V1316 &lt;=0,0),"")</f>
        <v/>
      </c>
      <c r="Y1316" s="262"/>
      <c r="Z1316" s="49"/>
      <c r="AA1316" s="37" t="str" cm="1">
        <f t="array" ref="AA1316">IFERROR(IF(INDEX(SubsidieTabel!$Q$1:$T$9,MATCH($F1316,SubsidieTabel!$Q$1:$Q$9,0),IFERROR(MATCH(Methode_Keuze,SubsidieTabel!$Q$1:$T$1,0),2))&lt;&gt;1=TRUE,"ja",""),"")</f>
        <v/>
      </c>
    </row>
    <row r="1317" spans="1:27" ht="15" customHeight="1" x14ac:dyDescent="0.25">
      <c r="A1317" s="87"/>
      <c r="B1317" s="219" t="str">
        <f>IF(A1317&lt;&gt;"",_xlfn.MAXIFS($B$1:B1316,$A$1:A1316,A1317)+1,"")</f>
        <v/>
      </c>
      <c r="C1317" s="50"/>
      <c r="D1317" s="50"/>
      <c r="E1317" s="50"/>
      <c r="F1317" s="50"/>
      <c r="G1317" s="283"/>
      <c r="H1317" s="296"/>
      <c r="I1317" s="295"/>
      <c r="J1317" s="295"/>
      <c r="K1317" s="202"/>
      <c r="L1317" s="202"/>
      <c r="M1317" s="91" t="str">
        <f>IFERROR(VLOOKUP(H1317,Lijsten!$H$1:$I$100,2,0),"")</f>
        <v/>
      </c>
      <c r="N1317" s="91" t="str" cm="1">
        <f t="array" ref="N1317">IFERROR(_xlfn.IFS(AND(LEFT(F1317,6)="Arbeid",RIGHT(F1317,3)&lt;&gt;"IKS"),IFERROR(VLOOKUP($G1317,Tb_KostenTypen[],2,0),"tarief"),RIGHT(F1317,3)="IKS","Uurtarief",LEFT(F1317,6)="Arbeid","Uurtarief",AND(LEFT(F1317,8)="Bijdrage",RIGHT(F1317,15)="(vrijwilligers)"),"Vast tarief"),"")</f>
        <v/>
      </c>
      <c r="O1317" s="92"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tarief",IF(LEFT(F1317,8)="Bijdrage",VLOOKUP($F1317,Tb_KostenTypen[],MATCH(Methode_Keuze,Tb_KostenTypen[#Headers],0),0),VLOOKUP($G1317,Lijsten!L:O,4,0))),""),"")</f>
        <v/>
      </c>
      <c r="P1317" s="92"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tarief",IF(LEFT(F1317,8)="Bijdrage",VLOOKUP($F1317,Tb_KostenTypen[],MATCH(Methode_Keuze,Tb_KostenTypen[#Headers],0),0),VLOOKUP($G1317,Lijsten!L:O,4,0))),""),"")</f>
        <v/>
      </c>
      <c r="Q1317" s="50"/>
      <c r="R1317" s="50"/>
      <c r="S1317" s="83"/>
      <c r="T1317" s="51"/>
      <c r="U1317" s="4" t="str" cm="1">
        <f t="array" ref="U1317">IF(AA1317&lt;&gt;"ja",_xlfn.IFNA(_xlfn.IFS(AND(O1317&lt;&gt;"",F1317&lt;&gt;"",RIGHT($N1317,6)="tarief"),O1317*Q1317,S1317&gt;0,IF(F1317&lt;&gt;"",S1317,"")),""),"")</f>
        <v/>
      </c>
      <c r="V1317" s="4" t="str" cm="1">
        <f t="array" ref="V1317">IF(AA1317&lt;&gt;"ja",_xlfn.IFNA(_xlfn.IFS(AND(P1317&lt;&gt;"",R1317&lt;&gt;"",RIGHT($N1317,6)="tarief"),P1317*R1317,T1317&gt;0,T1317),""),"")</f>
        <v/>
      </c>
      <c r="W1317" s="4" t="str" cm="1">
        <f t="array" ref="W1317">IFERROR(_xlfn.IFS(OR(F1317="",LEFT(Methode_Keuze,4)="Geen"),"",AND(U1317&lt;&gt;"",F1317&lt;&gt;"Arbeidskosten"),ROUND(U1317*VLOOKUP(F1317,Tb_ProjectKosten[],MATCH(Tb_ProjectKosten[[#Headers],[Forfat_Percentage]],Tb_ProjectKosten[#Headers],0),0),2),AND(F1317="Arbeidskosten",G1317&lt;&gt;""),IFERROR(ROUND(U1317*VLOOKUP(G1317,Tb_KostenTypen[],3,0)*VLOOKUP(F1317,Tb_ProjectKosten[],MATCH(Tb_ProjectKosten[[#Headers],[Forfat_Percentage]],Tb_ProjectKosten[#Headers],0),0),2),""),U1317 &lt;=0,0),"")</f>
        <v/>
      </c>
      <c r="X1317" s="4" t="str" cm="1">
        <f t="array" ref="X1317">IFERROR(_xlfn.IFS(OR(F1317="",LEFT(Methode_Keuze,4)="Geen"),"",AND(V1317&lt;&gt;"",F1317&lt;&gt;"Arbeidskosten"),ROUND(V1317*VLOOKUP(F1317,Tb_ProjectKosten[],MATCH(Tb_ProjectKosten[[#Headers],[Forfat_Percentage]],Tb_ProjectKosten[#Headers],0),0),2),AND(F1317="Arbeidskosten",G1317&lt;&gt;""),IFERROR(ROUND(V1317*VLOOKUP(G1317,Tb_KostenTypen[],3,0)*VLOOKUP(F1317,Tb_ProjectKosten[],MATCH(Tb_ProjectKosten[[#Headers],[Forfat_Percentage]],Tb_ProjectKosten[#Headers],0),0),2),""),V1317 &lt;=0,0),"")</f>
        <v/>
      </c>
      <c r="Y1317" s="262"/>
      <c r="Z1317" s="49"/>
      <c r="AA1317" s="37" t="str" cm="1">
        <f t="array" ref="AA1317">IFERROR(IF(INDEX(SubsidieTabel!$Q$1:$T$9,MATCH($F1317,SubsidieTabel!$Q$1:$Q$9,0),IFERROR(MATCH(Methode_Keuze,SubsidieTabel!$Q$1:$T$1,0),2))&lt;&gt;1=TRUE,"ja",""),"")</f>
        <v/>
      </c>
    </row>
    <row r="1318" spans="1:27" ht="15" customHeight="1" x14ac:dyDescent="0.25">
      <c r="A1318" s="87"/>
      <c r="B1318" s="219" t="str">
        <f>IF(A1318&lt;&gt;"",_xlfn.MAXIFS($B$1:B1317,$A$1:A1317,A1318)+1,"")</f>
        <v/>
      </c>
      <c r="C1318" s="50"/>
      <c r="D1318" s="50"/>
      <c r="E1318" s="50"/>
      <c r="F1318" s="50"/>
      <c r="G1318" s="283"/>
      <c r="H1318" s="296"/>
      <c r="I1318" s="295"/>
      <c r="J1318" s="295"/>
      <c r="K1318" s="202"/>
      <c r="L1318" s="202"/>
      <c r="M1318" s="91" t="str">
        <f>IFERROR(VLOOKUP(H1318,Lijsten!$H$1:$I$100,2,0),"")</f>
        <v/>
      </c>
      <c r="N1318" s="91" t="str" cm="1">
        <f t="array" ref="N1318">IFERROR(_xlfn.IFS(AND(LEFT(F1318,6)="Arbeid",RIGHT(F1318,3)&lt;&gt;"IKS"),IFERROR(VLOOKUP($G1318,Tb_KostenTypen[],2,0),"tarief"),RIGHT(F1318,3)="IKS","Uurtarief",LEFT(F1318,6)="Arbeid","Uurtarief",AND(LEFT(F1318,8)="Bijdrage",RIGHT(F1318,15)="(vrijwilligers)"),"Vast tarief"),"")</f>
        <v/>
      </c>
      <c r="O1318" s="92"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tarief",IF(LEFT(F1318,8)="Bijdrage",VLOOKUP($F1318,Tb_KostenTypen[],MATCH(Methode_Keuze,Tb_KostenTypen[#Headers],0),0),VLOOKUP($G1318,Lijsten!L:O,4,0))),""),"")</f>
        <v/>
      </c>
      <c r="P1318" s="92"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tarief",IF(LEFT(F1318,8)="Bijdrage",VLOOKUP($F1318,Tb_KostenTypen[],MATCH(Methode_Keuze,Tb_KostenTypen[#Headers],0),0),VLOOKUP($G1318,Lijsten!L:O,4,0))),""),"")</f>
        <v/>
      </c>
      <c r="Q1318" s="50"/>
      <c r="R1318" s="50"/>
      <c r="S1318" s="83"/>
      <c r="T1318" s="51"/>
      <c r="U1318" s="4" t="str" cm="1">
        <f t="array" ref="U1318">IF(AA1318&lt;&gt;"ja",_xlfn.IFNA(_xlfn.IFS(AND(O1318&lt;&gt;"",F1318&lt;&gt;"",RIGHT($N1318,6)="tarief"),O1318*Q1318,S1318&gt;0,IF(F1318&lt;&gt;"",S1318,"")),""),"")</f>
        <v/>
      </c>
      <c r="V1318" s="4" t="str" cm="1">
        <f t="array" ref="V1318">IF(AA1318&lt;&gt;"ja",_xlfn.IFNA(_xlfn.IFS(AND(P1318&lt;&gt;"",R1318&lt;&gt;"",RIGHT($N1318,6)="tarief"),P1318*R1318,T1318&gt;0,T1318),""),"")</f>
        <v/>
      </c>
      <c r="W1318" s="4" t="str" cm="1">
        <f t="array" ref="W1318">IFERROR(_xlfn.IFS(OR(F1318="",LEFT(Methode_Keuze,4)="Geen"),"",AND(U1318&lt;&gt;"",F1318&lt;&gt;"Arbeidskosten"),ROUND(U1318*VLOOKUP(F1318,Tb_ProjectKosten[],MATCH(Tb_ProjectKosten[[#Headers],[Forfat_Percentage]],Tb_ProjectKosten[#Headers],0),0),2),AND(F1318="Arbeidskosten",G1318&lt;&gt;""),IFERROR(ROUND(U1318*VLOOKUP(G1318,Tb_KostenTypen[],3,0)*VLOOKUP(F1318,Tb_ProjectKosten[],MATCH(Tb_ProjectKosten[[#Headers],[Forfat_Percentage]],Tb_ProjectKosten[#Headers],0),0),2),""),U1318 &lt;=0,0),"")</f>
        <v/>
      </c>
      <c r="X1318" s="4" t="str" cm="1">
        <f t="array" ref="X1318">IFERROR(_xlfn.IFS(OR(F1318="",LEFT(Methode_Keuze,4)="Geen"),"",AND(V1318&lt;&gt;"",F1318&lt;&gt;"Arbeidskosten"),ROUND(V1318*VLOOKUP(F1318,Tb_ProjectKosten[],MATCH(Tb_ProjectKosten[[#Headers],[Forfat_Percentage]],Tb_ProjectKosten[#Headers],0),0),2),AND(F1318="Arbeidskosten",G1318&lt;&gt;""),IFERROR(ROUND(V1318*VLOOKUP(G1318,Tb_KostenTypen[],3,0)*VLOOKUP(F1318,Tb_ProjectKosten[],MATCH(Tb_ProjectKosten[[#Headers],[Forfat_Percentage]],Tb_ProjectKosten[#Headers],0),0),2),""),V1318 &lt;=0,0),"")</f>
        <v/>
      </c>
      <c r="Y1318" s="262"/>
      <c r="Z1318" s="49"/>
      <c r="AA1318" s="37" t="str" cm="1">
        <f t="array" ref="AA1318">IFERROR(IF(INDEX(SubsidieTabel!$Q$1:$T$9,MATCH($F1318,SubsidieTabel!$Q$1:$Q$9,0),IFERROR(MATCH(Methode_Keuze,SubsidieTabel!$Q$1:$T$1,0),2))&lt;&gt;1=TRUE,"ja",""),"")</f>
        <v/>
      </c>
    </row>
    <row r="1319" spans="1:27" ht="15" customHeight="1" x14ac:dyDescent="0.25">
      <c r="A1319" s="87"/>
      <c r="B1319" s="219" t="str">
        <f>IF(A1319&lt;&gt;"",_xlfn.MAXIFS($B$1:B1318,$A$1:A1318,A1319)+1,"")</f>
        <v/>
      </c>
      <c r="C1319" s="50"/>
      <c r="D1319" s="50"/>
      <c r="E1319" s="50"/>
      <c r="F1319" s="50"/>
      <c r="G1319" s="283"/>
      <c r="H1319" s="296"/>
      <c r="I1319" s="295"/>
      <c r="J1319" s="295"/>
      <c r="K1319" s="202"/>
      <c r="L1319" s="202"/>
      <c r="M1319" s="91" t="str">
        <f>IFERROR(VLOOKUP(H1319,Lijsten!$H$1:$I$100,2,0),"")</f>
        <v/>
      </c>
      <c r="N1319" s="91" t="str" cm="1">
        <f t="array" ref="N1319">IFERROR(_xlfn.IFS(AND(LEFT(F1319,6)="Arbeid",RIGHT(F1319,3)&lt;&gt;"IKS"),IFERROR(VLOOKUP($G1319,Tb_KostenTypen[],2,0),"tarief"),RIGHT(F1319,3)="IKS","Uurtarief",LEFT(F1319,6)="Arbeid","Uurtarief",AND(LEFT(F1319,8)="Bijdrage",RIGHT(F1319,15)="(vrijwilligers)"),"Vast tarief"),"")</f>
        <v/>
      </c>
      <c r="O1319" s="92"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tarief",IF(LEFT(F1319,8)="Bijdrage",VLOOKUP($F1319,Tb_KostenTypen[],MATCH(Methode_Keuze,Tb_KostenTypen[#Headers],0),0),VLOOKUP($G1319,Lijsten!L:O,4,0))),""),"")</f>
        <v/>
      </c>
      <c r="P1319" s="92"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tarief",IF(LEFT(F1319,8)="Bijdrage",VLOOKUP($F1319,Tb_KostenTypen[],MATCH(Methode_Keuze,Tb_KostenTypen[#Headers],0),0),VLOOKUP($G1319,Lijsten!L:O,4,0))),""),"")</f>
        <v/>
      </c>
      <c r="Q1319" s="50"/>
      <c r="R1319" s="50"/>
      <c r="S1319" s="83"/>
      <c r="T1319" s="51"/>
      <c r="U1319" s="4" t="str" cm="1">
        <f t="array" ref="U1319">IF(AA1319&lt;&gt;"ja",_xlfn.IFNA(_xlfn.IFS(AND(O1319&lt;&gt;"",F1319&lt;&gt;"",RIGHT($N1319,6)="tarief"),O1319*Q1319,S1319&gt;0,IF(F1319&lt;&gt;"",S1319,"")),""),"")</f>
        <v/>
      </c>
      <c r="V1319" s="4" t="str" cm="1">
        <f t="array" ref="V1319">IF(AA1319&lt;&gt;"ja",_xlfn.IFNA(_xlfn.IFS(AND(P1319&lt;&gt;"",R1319&lt;&gt;"",RIGHT($N1319,6)="tarief"),P1319*R1319,T1319&gt;0,T1319),""),"")</f>
        <v/>
      </c>
      <c r="W1319" s="4" t="str" cm="1">
        <f t="array" ref="W1319">IFERROR(_xlfn.IFS(OR(F1319="",LEFT(Methode_Keuze,4)="Geen"),"",AND(U1319&lt;&gt;"",F1319&lt;&gt;"Arbeidskosten"),ROUND(U1319*VLOOKUP(F1319,Tb_ProjectKosten[],MATCH(Tb_ProjectKosten[[#Headers],[Forfat_Percentage]],Tb_ProjectKosten[#Headers],0),0),2),AND(F1319="Arbeidskosten",G1319&lt;&gt;""),IFERROR(ROUND(U1319*VLOOKUP(G1319,Tb_KostenTypen[],3,0)*VLOOKUP(F1319,Tb_ProjectKosten[],MATCH(Tb_ProjectKosten[[#Headers],[Forfat_Percentage]],Tb_ProjectKosten[#Headers],0),0),2),""),U1319 &lt;=0,0),"")</f>
        <v/>
      </c>
      <c r="X1319" s="4" t="str" cm="1">
        <f t="array" ref="X1319">IFERROR(_xlfn.IFS(OR(F1319="",LEFT(Methode_Keuze,4)="Geen"),"",AND(V1319&lt;&gt;"",F1319&lt;&gt;"Arbeidskosten"),ROUND(V1319*VLOOKUP(F1319,Tb_ProjectKosten[],MATCH(Tb_ProjectKosten[[#Headers],[Forfat_Percentage]],Tb_ProjectKosten[#Headers],0),0),2),AND(F1319="Arbeidskosten",G1319&lt;&gt;""),IFERROR(ROUND(V1319*VLOOKUP(G1319,Tb_KostenTypen[],3,0)*VLOOKUP(F1319,Tb_ProjectKosten[],MATCH(Tb_ProjectKosten[[#Headers],[Forfat_Percentage]],Tb_ProjectKosten[#Headers],0),0),2),""),V1319 &lt;=0,0),"")</f>
        <v/>
      </c>
      <c r="Y1319" s="262"/>
      <c r="Z1319" s="49"/>
      <c r="AA1319" s="37" t="str" cm="1">
        <f t="array" ref="AA1319">IFERROR(IF(INDEX(SubsidieTabel!$Q$1:$T$9,MATCH($F1319,SubsidieTabel!$Q$1:$Q$9,0),IFERROR(MATCH(Methode_Keuze,SubsidieTabel!$Q$1:$T$1,0),2))&lt;&gt;1=TRUE,"ja",""),"")</f>
        <v/>
      </c>
    </row>
    <row r="1320" spans="1:27" ht="15" customHeight="1" x14ac:dyDescent="0.25">
      <c r="A1320" s="87"/>
      <c r="B1320" s="219" t="str">
        <f>IF(A1320&lt;&gt;"",_xlfn.MAXIFS($B$1:B1319,$A$1:A1319,A1320)+1,"")</f>
        <v/>
      </c>
      <c r="C1320" s="50"/>
      <c r="D1320" s="50"/>
      <c r="E1320" s="50"/>
      <c r="F1320" s="50"/>
      <c r="G1320" s="283"/>
      <c r="H1320" s="296"/>
      <c r="I1320" s="295"/>
      <c r="J1320" s="295"/>
      <c r="K1320" s="202"/>
      <c r="L1320" s="202"/>
      <c r="M1320" s="91" t="str">
        <f>IFERROR(VLOOKUP(H1320,Lijsten!$H$1:$I$100,2,0),"")</f>
        <v/>
      </c>
      <c r="N1320" s="91" t="str" cm="1">
        <f t="array" ref="N1320">IFERROR(_xlfn.IFS(AND(LEFT(F1320,6)="Arbeid",RIGHT(F1320,3)&lt;&gt;"IKS"),IFERROR(VLOOKUP($G1320,Tb_KostenTypen[],2,0),"tarief"),RIGHT(F1320,3)="IKS","Uurtarief",LEFT(F1320,6)="Arbeid","Uurtarief",AND(LEFT(F1320,8)="Bijdrage",RIGHT(F1320,15)="(vrijwilligers)"),"Vast tarief"),"")</f>
        <v/>
      </c>
      <c r="O1320" s="92"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tarief",IF(LEFT(F1320,8)="Bijdrage",VLOOKUP($F1320,Tb_KostenTypen[],MATCH(Methode_Keuze,Tb_KostenTypen[#Headers],0),0),VLOOKUP($G1320,Lijsten!L:O,4,0))),""),"")</f>
        <v/>
      </c>
      <c r="P1320" s="92"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tarief",IF(LEFT(F1320,8)="Bijdrage",VLOOKUP($F1320,Tb_KostenTypen[],MATCH(Methode_Keuze,Tb_KostenTypen[#Headers],0),0),VLOOKUP($G1320,Lijsten!L:O,4,0))),""),"")</f>
        <v/>
      </c>
      <c r="Q1320" s="50"/>
      <c r="R1320" s="50"/>
      <c r="S1320" s="83"/>
      <c r="T1320" s="51"/>
      <c r="U1320" s="4" t="str" cm="1">
        <f t="array" ref="U1320">IF(AA1320&lt;&gt;"ja",_xlfn.IFNA(_xlfn.IFS(AND(O1320&lt;&gt;"",F1320&lt;&gt;"",RIGHT($N1320,6)="tarief"),O1320*Q1320,S1320&gt;0,IF(F1320&lt;&gt;"",S1320,"")),""),"")</f>
        <v/>
      </c>
      <c r="V1320" s="4" t="str" cm="1">
        <f t="array" ref="V1320">IF(AA1320&lt;&gt;"ja",_xlfn.IFNA(_xlfn.IFS(AND(P1320&lt;&gt;"",R1320&lt;&gt;"",RIGHT($N1320,6)="tarief"),P1320*R1320,T1320&gt;0,T1320),""),"")</f>
        <v/>
      </c>
      <c r="W1320" s="4" t="str" cm="1">
        <f t="array" ref="W1320">IFERROR(_xlfn.IFS(OR(F1320="",LEFT(Methode_Keuze,4)="Geen"),"",AND(U1320&lt;&gt;"",F1320&lt;&gt;"Arbeidskosten"),ROUND(U1320*VLOOKUP(F1320,Tb_ProjectKosten[],MATCH(Tb_ProjectKosten[[#Headers],[Forfat_Percentage]],Tb_ProjectKosten[#Headers],0),0),2),AND(F1320="Arbeidskosten",G1320&lt;&gt;""),IFERROR(ROUND(U1320*VLOOKUP(G1320,Tb_KostenTypen[],3,0)*VLOOKUP(F1320,Tb_ProjectKosten[],MATCH(Tb_ProjectKosten[[#Headers],[Forfat_Percentage]],Tb_ProjectKosten[#Headers],0),0),2),""),U1320 &lt;=0,0),"")</f>
        <v/>
      </c>
      <c r="X1320" s="4" t="str" cm="1">
        <f t="array" ref="X1320">IFERROR(_xlfn.IFS(OR(F1320="",LEFT(Methode_Keuze,4)="Geen"),"",AND(V1320&lt;&gt;"",F1320&lt;&gt;"Arbeidskosten"),ROUND(V1320*VLOOKUP(F1320,Tb_ProjectKosten[],MATCH(Tb_ProjectKosten[[#Headers],[Forfat_Percentage]],Tb_ProjectKosten[#Headers],0),0),2),AND(F1320="Arbeidskosten",G1320&lt;&gt;""),IFERROR(ROUND(V1320*VLOOKUP(G1320,Tb_KostenTypen[],3,0)*VLOOKUP(F1320,Tb_ProjectKosten[],MATCH(Tb_ProjectKosten[[#Headers],[Forfat_Percentage]],Tb_ProjectKosten[#Headers],0),0),2),""),V1320 &lt;=0,0),"")</f>
        <v/>
      </c>
      <c r="Y1320" s="262"/>
      <c r="Z1320" s="49"/>
      <c r="AA1320" s="37" t="str" cm="1">
        <f t="array" ref="AA1320">IFERROR(IF(INDEX(SubsidieTabel!$Q$1:$T$9,MATCH($F1320,SubsidieTabel!$Q$1:$Q$9,0),IFERROR(MATCH(Methode_Keuze,SubsidieTabel!$Q$1:$T$1,0),2))&lt;&gt;1=TRUE,"ja",""),"")</f>
        <v/>
      </c>
    </row>
    <row r="1321" spans="1:27" ht="15" customHeight="1" x14ac:dyDescent="0.25">
      <c r="A1321" s="87"/>
      <c r="B1321" s="219" t="str">
        <f>IF(A1321&lt;&gt;"",_xlfn.MAXIFS($B$1:B1320,$A$1:A1320,A1321)+1,"")</f>
        <v/>
      </c>
      <c r="C1321" s="50"/>
      <c r="D1321" s="50"/>
      <c r="E1321" s="50"/>
      <c r="F1321" s="50"/>
      <c r="G1321" s="283"/>
      <c r="H1321" s="296"/>
      <c r="I1321" s="295"/>
      <c r="J1321" s="295"/>
      <c r="K1321" s="202"/>
      <c r="L1321" s="202"/>
      <c r="M1321" s="91" t="str">
        <f>IFERROR(VLOOKUP(H1321,Lijsten!$H$1:$I$100,2,0),"")</f>
        <v/>
      </c>
      <c r="N1321" s="91" t="str" cm="1">
        <f t="array" ref="N1321">IFERROR(_xlfn.IFS(AND(LEFT(F1321,6)="Arbeid",RIGHT(F1321,3)&lt;&gt;"IKS"),IFERROR(VLOOKUP($G1321,Tb_KostenTypen[],2,0),"tarief"),RIGHT(F1321,3)="IKS","Uurtarief",LEFT(F1321,6)="Arbeid","Uurtarief",AND(LEFT(F1321,8)="Bijdrage",RIGHT(F1321,15)="(vrijwilligers)"),"Vast tarief"),"")</f>
        <v/>
      </c>
      <c r="O1321" s="92"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tarief",IF(LEFT(F1321,8)="Bijdrage",VLOOKUP($F1321,Tb_KostenTypen[],MATCH(Methode_Keuze,Tb_KostenTypen[#Headers],0),0),VLOOKUP($G1321,Lijsten!L:O,4,0))),""),"")</f>
        <v/>
      </c>
      <c r="P1321" s="92"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tarief",IF(LEFT(F1321,8)="Bijdrage",VLOOKUP($F1321,Tb_KostenTypen[],MATCH(Methode_Keuze,Tb_KostenTypen[#Headers],0),0),VLOOKUP($G1321,Lijsten!L:O,4,0))),""),"")</f>
        <v/>
      </c>
      <c r="Q1321" s="50"/>
      <c r="R1321" s="50"/>
      <c r="S1321" s="83"/>
      <c r="T1321" s="51"/>
      <c r="U1321" s="4" t="str" cm="1">
        <f t="array" ref="U1321">IF(AA1321&lt;&gt;"ja",_xlfn.IFNA(_xlfn.IFS(AND(O1321&lt;&gt;"",F1321&lt;&gt;"",RIGHT($N1321,6)="tarief"),O1321*Q1321,S1321&gt;0,IF(F1321&lt;&gt;"",S1321,"")),""),"")</f>
        <v/>
      </c>
      <c r="V1321" s="4" t="str" cm="1">
        <f t="array" ref="V1321">IF(AA1321&lt;&gt;"ja",_xlfn.IFNA(_xlfn.IFS(AND(P1321&lt;&gt;"",R1321&lt;&gt;"",RIGHT($N1321,6)="tarief"),P1321*R1321,T1321&gt;0,T1321),""),"")</f>
        <v/>
      </c>
      <c r="W1321" s="4" t="str" cm="1">
        <f t="array" ref="W1321">IFERROR(_xlfn.IFS(OR(F1321="",LEFT(Methode_Keuze,4)="Geen"),"",AND(U1321&lt;&gt;"",F1321&lt;&gt;"Arbeidskosten"),ROUND(U1321*VLOOKUP(F1321,Tb_ProjectKosten[],MATCH(Tb_ProjectKosten[[#Headers],[Forfat_Percentage]],Tb_ProjectKosten[#Headers],0),0),2),AND(F1321="Arbeidskosten",G1321&lt;&gt;""),IFERROR(ROUND(U1321*VLOOKUP(G1321,Tb_KostenTypen[],3,0)*VLOOKUP(F1321,Tb_ProjectKosten[],MATCH(Tb_ProjectKosten[[#Headers],[Forfat_Percentage]],Tb_ProjectKosten[#Headers],0),0),2),""),U1321 &lt;=0,0),"")</f>
        <v/>
      </c>
      <c r="X1321" s="4" t="str" cm="1">
        <f t="array" ref="X1321">IFERROR(_xlfn.IFS(OR(F1321="",LEFT(Methode_Keuze,4)="Geen"),"",AND(V1321&lt;&gt;"",F1321&lt;&gt;"Arbeidskosten"),ROUND(V1321*VLOOKUP(F1321,Tb_ProjectKosten[],MATCH(Tb_ProjectKosten[[#Headers],[Forfat_Percentage]],Tb_ProjectKosten[#Headers],0),0),2),AND(F1321="Arbeidskosten",G1321&lt;&gt;""),IFERROR(ROUND(V1321*VLOOKUP(G1321,Tb_KostenTypen[],3,0)*VLOOKUP(F1321,Tb_ProjectKosten[],MATCH(Tb_ProjectKosten[[#Headers],[Forfat_Percentage]],Tb_ProjectKosten[#Headers],0),0),2),""),V1321 &lt;=0,0),"")</f>
        <v/>
      </c>
      <c r="Y1321" s="262"/>
      <c r="Z1321" s="49"/>
      <c r="AA1321" s="37" t="str" cm="1">
        <f t="array" ref="AA1321">IFERROR(IF(INDEX(SubsidieTabel!$Q$1:$T$9,MATCH($F1321,SubsidieTabel!$Q$1:$Q$9,0),IFERROR(MATCH(Methode_Keuze,SubsidieTabel!$Q$1:$T$1,0),2))&lt;&gt;1=TRUE,"ja",""),"")</f>
        <v/>
      </c>
    </row>
    <row r="1322" spans="1:27" ht="15" customHeight="1" x14ac:dyDescent="0.25">
      <c r="A1322" s="87"/>
      <c r="B1322" s="219" t="str">
        <f>IF(A1322&lt;&gt;"",_xlfn.MAXIFS($B$1:B1321,$A$1:A1321,A1322)+1,"")</f>
        <v/>
      </c>
      <c r="C1322" s="50"/>
      <c r="D1322" s="50"/>
      <c r="E1322" s="50"/>
      <c r="F1322" s="50"/>
      <c r="G1322" s="283"/>
      <c r="H1322" s="296"/>
      <c r="I1322" s="295"/>
      <c r="J1322" s="295"/>
      <c r="K1322" s="202"/>
      <c r="L1322" s="202"/>
      <c r="M1322" s="91" t="str">
        <f>IFERROR(VLOOKUP(H1322,Lijsten!$H$1:$I$100,2,0),"")</f>
        <v/>
      </c>
      <c r="N1322" s="91" t="str" cm="1">
        <f t="array" ref="N1322">IFERROR(_xlfn.IFS(AND(LEFT(F1322,6)="Arbeid",RIGHT(F1322,3)&lt;&gt;"IKS"),IFERROR(VLOOKUP($G1322,Tb_KostenTypen[],2,0),"tarief"),RIGHT(F1322,3)="IKS","Uurtarief",LEFT(F1322,6)="Arbeid","Uurtarief",AND(LEFT(F1322,8)="Bijdrage",RIGHT(F1322,15)="(vrijwilligers)"),"Vast tarief"),"")</f>
        <v/>
      </c>
      <c r="O1322" s="92"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tarief",IF(LEFT(F1322,8)="Bijdrage",VLOOKUP($F1322,Tb_KostenTypen[],MATCH(Methode_Keuze,Tb_KostenTypen[#Headers],0),0),VLOOKUP($G1322,Lijsten!L:O,4,0))),""),"")</f>
        <v/>
      </c>
      <c r="P1322" s="92"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tarief",IF(LEFT(F1322,8)="Bijdrage",VLOOKUP($F1322,Tb_KostenTypen[],MATCH(Methode_Keuze,Tb_KostenTypen[#Headers],0),0),VLOOKUP($G1322,Lijsten!L:O,4,0))),""),"")</f>
        <v/>
      </c>
      <c r="Q1322" s="50"/>
      <c r="R1322" s="50"/>
      <c r="S1322" s="83"/>
      <c r="T1322" s="51"/>
      <c r="U1322" s="4" t="str" cm="1">
        <f t="array" ref="U1322">IF(AA1322&lt;&gt;"ja",_xlfn.IFNA(_xlfn.IFS(AND(O1322&lt;&gt;"",F1322&lt;&gt;"",RIGHT($N1322,6)="tarief"),O1322*Q1322,S1322&gt;0,IF(F1322&lt;&gt;"",S1322,"")),""),"")</f>
        <v/>
      </c>
      <c r="V1322" s="4" t="str" cm="1">
        <f t="array" ref="V1322">IF(AA1322&lt;&gt;"ja",_xlfn.IFNA(_xlfn.IFS(AND(P1322&lt;&gt;"",R1322&lt;&gt;"",RIGHT($N1322,6)="tarief"),P1322*R1322,T1322&gt;0,T1322),""),"")</f>
        <v/>
      </c>
      <c r="W1322" s="4" t="str" cm="1">
        <f t="array" ref="W1322">IFERROR(_xlfn.IFS(OR(F1322="",LEFT(Methode_Keuze,4)="Geen"),"",AND(U1322&lt;&gt;"",F1322&lt;&gt;"Arbeidskosten"),ROUND(U1322*VLOOKUP(F1322,Tb_ProjectKosten[],MATCH(Tb_ProjectKosten[[#Headers],[Forfat_Percentage]],Tb_ProjectKosten[#Headers],0),0),2),AND(F1322="Arbeidskosten",G1322&lt;&gt;""),IFERROR(ROUND(U1322*VLOOKUP(G1322,Tb_KostenTypen[],3,0)*VLOOKUP(F1322,Tb_ProjectKosten[],MATCH(Tb_ProjectKosten[[#Headers],[Forfat_Percentage]],Tb_ProjectKosten[#Headers],0),0),2),""),U1322 &lt;=0,0),"")</f>
        <v/>
      </c>
      <c r="X1322" s="4" t="str" cm="1">
        <f t="array" ref="X1322">IFERROR(_xlfn.IFS(OR(F1322="",LEFT(Methode_Keuze,4)="Geen"),"",AND(V1322&lt;&gt;"",F1322&lt;&gt;"Arbeidskosten"),ROUND(V1322*VLOOKUP(F1322,Tb_ProjectKosten[],MATCH(Tb_ProjectKosten[[#Headers],[Forfat_Percentage]],Tb_ProjectKosten[#Headers],0),0),2),AND(F1322="Arbeidskosten",G1322&lt;&gt;""),IFERROR(ROUND(V1322*VLOOKUP(G1322,Tb_KostenTypen[],3,0)*VLOOKUP(F1322,Tb_ProjectKosten[],MATCH(Tb_ProjectKosten[[#Headers],[Forfat_Percentage]],Tb_ProjectKosten[#Headers],0),0),2),""),V1322 &lt;=0,0),"")</f>
        <v/>
      </c>
      <c r="Y1322" s="262"/>
      <c r="Z1322" s="49"/>
      <c r="AA1322" s="37" t="str" cm="1">
        <f t="array" ref="AA1322">IFERROR(IF(INDEX(SubsidieTabel!$Q$1:$T$9,MATCH($F1322,SubsidieTabel!$Q$1:$Q$9,0),IFERROR(MATCH(Methode_Keuze,SubsidieTabel!$Q$1:$T$1,0),2))&lt;&gt;1=TRUE,"ja",""),"")</f>
        <v/>
      </c>
    </row>
    <row r="1323" spans="1:27" ht="15" customHeight="1" x14ac:dyDescent="0.25">
      <c r="A1323" s="87"/>
      <c r="B1323" s="219" t="str">
        <f>IF(A1323&lt;&gt;"",_xlfn.MAXIFS($B$1:B1322,$A$1:A1322,A1323)+1,"")</f>
        <v/>
      </c>
      <c r="C1323" s="50"/>
      <c r="D1323" s="50"/>
      <c r="E1323" s="50"/>
      <c r="F1323" s="50"/>
      <c r="G1323" s="283"/>
      <c r="H1323" s="296"/>
      <c r="I1323" s="295"/>
      <c r="J1323" s="295"/>
      <c r="K1323" s="202"/>
      <c r="L1323" s="202"/>
      <c r="M1323" s="91" t="str">
        <f>IFERROR(VLOOKUP(H1323,Lijsten!$H$1:$I$100,2,0),"")</f>
        <v/>
      </c>
      <c r="N1323" s="91" t="str" cm="1">
        <f t="array" ref="N1323">IFERROR(_xlfn.IFS(AND(LEFT(F1323,6)="Arbeid",RIGHT(F1323,3)&lt;&gt;"IKS"),IFERROR(VLOOKUP($G1323,Tb_KostenTypen[],2,0),"tarief"),RIGHT(F1323,3)="IKS","Uurtarief",LEFT(F1323,6)="Arbeid","Uurtarief",AND(LEFT(F1323,8)="Bijdrage",RIGHT(F1323,15)="(vrijwilligers)"),"Vast tarief"),"")</f>
        <v/>
      </c>
      <c r="O1323" s="92"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tarief",IF(LEFT(F1323,8)="Bijdrage",VLOOKUP($F1323,Tb_KostenTypen[],MATCH(Methode_Keuze,Tb_KostenTypen[#Headers],0),0),VLOOKUP($G1323,Lijsten!L:O,4,0))),""),"")</f>
        <v/>
      </c>
      <c r="P1323" s="92"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tarief",IF(LEFT(F1323,8)="Bijdrage",VLOOKUP($F1323,Tb_KostenTypen[],MATCH(Methode_Keuze,Tb_KostenTypen[#Headers],0),0),VLOOKUP($G1323,Lijsten!L:O,4,0))),""),"")</f>
        <v/>
      </c>
      <c r="Q1323" s="50"/>
      <c r="R1323" s="50"/>
      <c r="S1323" s="83"/>
      <c r="T1323" s="51"/>
      <c r="U1323" s="4" t="str" cm="1">
        <f t="array" ref="U1323">IF(AA1323&lt;&gt;"ja",_xlfn.IFNA(_xlfn.IFS(AND(O1323&lt;&gt;"",F1323&lt;&gt;"",RIGHT($N1323,6)="tarief"),O1323*Q1323,S1323&gt;0,IF(F1323&lt;&gt;"",S1323,"")),""),"")</f>
        <v/>
      </c>
      <c r="V1323" s="4" t="str" cm="1">
        <f t="array" ref="V1323">IF(AA1323&lt;&gt;"ja",_xlfn.IFNA(_xlfn.IFS(AND(P1323&lt;&gt;"",R1323&lt;&gt;"",RIGHT($N1323,6)="tarief"),P1323*R1323,T1323&gt;0,T1323),""),"")</f>
        <v/>
      </c>
      <c r="W1323" s="4" t="str" cm="1">
        <f t="array" ref="W1323">IFERROR(_xlfn.IFS(OR(F1323="",LEFT(Methode_Keuze,4)="Geen"),"",AND(U1323&lt;&gt;"",F1323&lt;&gt;"Arbeidskosten"),ROUND(U1323*VLOOKUP(F1323,Tb_ProjectKosten[],MATCH(Tb_ProjectKosten[[#Headers],[Forfat_Percentage]],Tb_ProjectKosten[#Headers],0),0),2),AND(F1323="Arbeidskosten",G1323&lt;&gt;""),IFERROR(ROUND(U1323*VLOOKUP(G1323,Tb_KostenTypen[],3,0)*VLOOKUP(F1323,Tb_ProjectKosten[],MATCH(Tb_ProjectKosten[[#Headers],[Forfat_Percentage]],Tb_ProjectKosten[#Headers],0),0),2),""),U1323 &lt;=0,0),"")</f>
        <v/>
      </c>
      <c r="X1323" s="4" t="str" cm="1">
        <f t="array" ref="X1323">IFERROR(_xlfn.IFS(OR(F1323="",LEFT(Methode_Keuze,4)="Geen"),"",AND(V1323&lt;&gt;"",F1323&lt;&gt;"Arbeidskosten"),ROUND(V1323*VLOOKUP(F1323,Tb_ProjectKosten[],MATCH(Tb_ProjectKosten[[#Headers],[Forfat_Percentage]],Tb_ProjectKosten[#Headers],0),0),2),AND(F1323="Arbeidskosten",G1323&lt;&gt;""),IFERROR(ROUND(V1323*VLOOKUP(G1323,Tb_KostenTypen[],3,0)*VLOOKUP(F1323,Tb_ProjectKosten[],MATCH(Tb_ProjectKosten[[#Headers],[Forfat_Percentage]],Tb_ProjectKosten[#Headers],0),0),2),""),V1323 &lt;=0,0),"")</f>
        <v/>
      </c>
      <c r="Y1323" s="262"/>
      <c r="Z1323" s="49"/>
      <c r="AA1323" s="37" t="str" cm="1">
        <f t="array" ref="AA1323">IFERROR(IF(INDEX(SubsidieTabel!$Q$1:$T$9,MATCH($F1323,SubsidieTabel!$Q$1:$Q$9,0),IFERROR(MATCH(Methode_Keuze,SubsidieTabel!$Q$1:$T$1,0),2))&lt;&gt;1=TRUE,"ja",""),"")</f>
        <v/>
      </c>
    </row>
    <row r="1324" spans="1:27" ht="15" customHeight="1" x14ac:dyDescent="0.25">
      <c r="A1324" s="87"/>
      <c r="B1324" s="219" t="str">
        <f>IF(A1324&lt;&gt;"",_xlfn.MAXIFS($B$1:B1323,$A$1:A1323,A1324)+1,"")</f>
        <v/>
      </c>
      <c r="C1324" s="50"/>
      <c r="D1324" s="50"/>
      <c r="E1324" s="50"/>
      <c r="F1324" s="50"/>
      <c r="G1324" s="283"/>
      <c r="H1324" s="296"/>
      <c r="I1324" s="295"/>
      <c r="J1324" s="295"/>
      <c r="K1324" s="202"/>
      <c r="L1324" s="202"/>
      <c r="M1324" s="91" t="str">
        <f>IFERROR(VLOOKUP(H1324,Lijsten!$H$1:$I$100,2,0),"")</f>
        <v/>
      </c>
      <c r="N1324" s="91" t="str" cm="1">
        <f t="array" ref="N1324">IFERROR(_xlfn.IFS(AND(LEFT(F1324,6)="Arbeid",RIGHT(F1324,3)&lt;&gt;"IKS"),IFERROR(VLOOKUP($G1324,Tb_KostenTypen[],2,0),"tarief"),RIGHT(F1324,3)="IKS","Uurtarief",LEFT(F1324,6)="Arbeid","Uurtarief",AND(LEFT(F1324,8)="Bijdrage",RIGHT(F1324,15)="(vrijwilligers)"),"Vast tarief"),"")</f>
        <v/>
      </c>
      <c r="O1324" s="92"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tarief",IF(LEFT(F1324,8)="Bijdrage",VLOOKUP($F1324,Tb_KostenTypen[],MATCH(Methode_Keuze,Tb_KostenTypen[#Headers],0),0),VLOOKUP($G1324,Lijsten!L:O,4,0))),""),"")</f>
        <v/>
      </c>
      <c r="P1324" s="92"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tarief",IF(LEFT(F1324,8)="Bijdrage",VLOOKUP($F1324,Tb_KostenTypen[],MATCH(Methode_Keuze,Tb_KostenTypen[#Headers],0),0),VLOOKUP($G1324,Lijsten!L:O,4,0))),""),"")</f>
        <v/>
      </c>
      <c r="Q1324" s="50"/>
      <c r="R1324" s="50"/>
      <c r="S1324" s="83"/>
      <c r="T1324" s="51"/>
      <c r="U1324" s="4" t="str" cm="1">
        <f t="array" ref="U1324">IF(AA1324&lt;&gt;"ja",_xlfn.IFNA(_xlfn.IFS(AND(O1324&lt;&gt;"",F1324&lt;&gt;"",RIGHT($N1324,6)="tarief"),O1324*Q1324,S1324&gt;0,IF(F1324&lt;&gt;"",S1324,"")),""),"")</f>
        <v/>
      </c>
      <c r="V1324" s="4" t="str" cm="1">
        <f t="array" ref="V1324">IF(AA1324&lt;&gt;"ja",_xlfn.IFNA(_xlfn.IFS(AND(P1324&lt;&gt;"",R1324&lt;&gt;"",RIGHT($N1324,6)="tarief"),P1324*R1324,T1324&gt;0,T1324),""),"")</f>
        <v/>
      </c>
      <c r="W1324" s="4" t="str" cm="1">
        <f t="array" ref="W1324">IFERROR(_xlfn.IFS(OR(F1324="",LEFT(Methode_Keuze,4)="Geen"),"",AND(U1324&lt;&gt;"",F1324&lt;&gt;"Arbeidskosten"),ROUND(U1324*VLOOKUP(F1324,Tb_ProjectKosten[],MATCH(Tb_ProjectKosten[[#Headers],[Forfat_Percentage]],Tb_ProjectKosten[#Headers],0),0),2),AND(F1324="Arbeidskosten",G1324&lt;&gt;""),IFERROR(ROUND(U1324*VLOOKUP(G1324,Tb_KostenTypen[],3,0)*VLOOKUP(F1324,Tb_ProjectKosten[],MATCH(Tb_ProjectKosten[[#Headers],[Forfat_Percentage]],Tb_ProjectKosten[#Headers],0),0),2),""),U1324 &lt;=0,0),"")</f>
        <v/>
      </c>
      <c r="X1324" s="4" t="str" cm="1">
        <f t="array" ref="X1324">IFERROR(_xlfn.IFS(OR(F1324="",LEFT(Methode_Keuze,4)="Geen"),"",AND(V1324&lt;&gt;"",F1324&lt;&gt;"Arbeidskosten"),ROUND(V1324*VLOOKUP(F1324,Tb_ProjectKosten[],MATCH(Tb_ProjectKosten[[#Headers],[Forfat_Percentage]],Tb_ProjectKosten[#Headers],0),0),2),AND(F1324="Arbeidskosten",G1324&lt;&gt;""),IFERROR(ROUND(V1324*VLOOKUP(G1324,Tb_KostenTypen[],3,0)*VLOOKUP(F1324,Tb_ProjectKosten[],MATCH(Tb_ProjectKosten[[#Headers],[Forfat_Percentage]],Tb_ProjectKosten[#Headers],0),0),2),""),V1324 &lt;=0,0),"")</f>
        <v/>
      </c>
      <c r="Y1324" s="262"/>
      <c r="Z1324" s="49"/>
      <c r="AA1324" s="37" t="str" cm="1">
        <f t="array" ref="AA1324">IFERROR(IF(INDEX(SubsidieTabel!$Q$1:$T$9,MATCH($F1324,SubsidieTabel!$Q$1:$Q$9,0),IFERROR(MATCH(Methode_Keuze,SubsidieTabel!$Q$1:$T$1,0),2))&lt;&gt;1=TRUE,"ja",""),"")</f>
        <v/>
      </c>
    </row>
    <row r="1325" spans="1:27" ht="15" customHeight="1" x14ac:dyDescent="0.25">
      <c r="A1325" s="87"/>
      <c r="B1325" s="219" t="str">
        <f>IF(A1325&lt;&gt;"",_xlfn.MAXIFS($B$1:B1324,$A$1:A1324,A1325)+1,"")</f>
        <v/>
      </c>
      <c r="C1325" s="50"/>
      <c r="D1325" s="50"/>
      <c r="E1325" s="50"/>
      <c r="F1325" s="50"/>
      <c r="G1325" s="283"/>
      <c r="H1325" s="296"/>
      <c r="I1325" s="295"/>
      <c r="J1325" s="295"/>
      <c r="K1325" s="202"/>
      <c r="L1325" s="202"/>
      <c r="M1325" s="91" t="str">
        <f>IFERROR(VLOOKUP(H1325,Lijsten!$H$1:$I$100,2,0),"")</f>
        <v/>
      </c>
      <c r="N1325" s="91" t="str" cm="1">
        <f t="array" ref="N1325">IFERROR(_xlfn.IFS(AND(LEFT(F1325,6)="Arbeid",RIGHT(F1325,3)&lt;&gt;"IKS"),IFERROR(VLOOKUP($G1325,Tb_KostenTypen[],2,0),"tarief"),RIGHT(F1325,3)="IKS","Uurtarief",LEFT(F1325,6)="Arbeid","Uurtarief",AND(LEFT(F1325,8)="Bijdrage",RIGHT(F1325,15)="(vrijwilligers)"),"Vast tarief"),"")</f>
        <v/>
      </c>
      <c r="O1325" s="92"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tarief",IF(LEFT(F1325,8)="Bijdrage",VLOOKUP($F1325,Tb_KostenTypen[],MATCH(Methode_Keuze,Tb_KostenTypen[#Headers],0),0),VLOOKUP($G1325,Lijsten!L:O,4,0))),""),"")</f>
        <v/>
      </c>
      <c r="P1325" s="92"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tarief",IF(LEFT(F1325,8)="Bijdrage",VLOOKUP($F1325,Tb_KostenTypen[],MATCH(Methode_Keuze,Tb_KostenTypen[#Headers],0),0),VLOOKUP($G1325,Lijsten!L:O,4,0))),""),"")</f>
        <v/>
      </c>
      <c r="Q1325" s="50"/>
      <c r="R1325" s="50"/>
      <c r="S1325" s="83"/>
      <c r="T1325" s="51"/>
      <c r="U1325" s="4" t="str" cm="1">
        <f t="array" ref="U1325">IF(AA1325&lt;&gt;"ja",_xlfn.IFNA(_xlfn.IFS(AND(O1325&lt;&gt;"",F1325&lt;&gt;"",RIGHT($N1325,6)="tarief"),O1325*Q1325,S1325&gt;0,IF(F1325&lt;&gt;"",S1325,"")),""),"")</f>
        <v/>
      </c>
      <c r="V1325" s="4" t="str" cm="1">
        <f t="array" ref="V1325">IF(AA1325&lt;&gt;"ja",_xlfn.IFNA(_xlfn.IFS(AND(P1325&lt;&gt;"",R1325&lt;&gt;"",RIGHT($N1325,6)="tarief"),P1325*R1325,T1325&gt;0,T1325),""),"")</f>
        <v/>
      </c>
      <c r="W1325" s="4" t="str" cm="1">
        <f t="array" ref="W1325">IFERROR(_xlfn.IFS(OR(F1325="",LEFT(Methode_Keuze,4)="Geen"),"",AND(U1325&lt;&gt;"",F1325&lt;&gt;"Arbeidskosten"),ROUND(U1325*VLOOKUP(F1325,Tb_ProjectKosten[],MATCH(Tb_ProjectKosten[[#Headers],[Forfat_Percentage]],Tb_ProjectKosten[#Headers],0),0),2),AND(F1325="Arbeidskosten",G1325&lt;&gt;""),IFERROR(ROUND(U1325*VLOOKUP(G1325,Tb_KostenTypen[],3,0)*VLOOKUP(F1325,Tb_ProjectKosten[],MATCH(Tb_ProjectKosten[[#Headers],[Forfat_Percentage]],Tb_ProjectKosten[#Headers],0),0),2),""),U1325 &lt;=0,0),"")</f>
        <v/>
      </c>
      <c r="X1325" s="4" t="str" cm="1">
        <f t="array" ref="X1325">IFERROR(_xlfn.IFS(OR(F1325="",LEFT(Methode_Keuze,4)="Geen"),"",AND(V1325&lt;&gt;"",F1325&lt;&gt;"Arbeidskosten"),ROUND(V1325*VLOOKUP(F1325,Tb_ProjectKosten[],MATCH(Tb_ProjectKosten[[#Headers],[Forfat_Percentage]],Tb_ProjectKosten[#Headers],0),0),2),AND(F1325="Arbeidskosten",G1325&lt;&gt;""),IFERROR(ROUND(V1325*VLOOKUP(G1325,Tb_KostenTypen[],3,0)*VLOOKUP(F1325,Tb_ProjectKosten[],MATCH(Tb_ProjectKosten[[#Headers],[Forfat_Percentage]],Tb_ProjectKosten[#Headers],0),0),2),""),V1325 &lt;=0,0),"")</f>
        <v/>
      </c>
      <c r="Y1325" s="262"/>
      <c r="Z1325" s="49"/>
      <c r="AA1325" s="37" t="str" cm="1">
        <f t="array" ref="AA1325">IFERROR(IF(INDEX(SubsidieTabel!$Q$1:$T$9,MATCH($F1325,SubsidieTabel!$Q$1:$Q$9,0),IFERROR(MATCH(Methode_Keuze,SubsidieTabel!$Q$1:$T$1,0),2))&lt;&gt;1=TRUE,"ja",""),"")</f>
        <v/>
      </c>
    </row>
    <row r="1326" spans="1:27" ht="15" customHeight="1" x14ac:dyDescent="0.25">
      <c r="A1326" s="87"/>
      <c r="B1326" s="219" t="str">
        <f>IF(A1326&lt;&gt;"",_xlfn.MAXIFS($B$1:B1325,$A$1:A1325,A1326)+1,"")</f>
        <v/>
      </c>
      <c r="C1326" s="50"/>
      <c r="D1326" s="50"/>
      <c r="E1326" s="50"/>
      <c r="F1326" s="50"/>
      <c r="G1326" s="283"/>
      <c r="H1326" s="296"/>
      <c r="I1326" s="295"/>
      <c r="J1326" s="295"/>
      <c r="K1326" s="202"/>
      <c r="L1326" s="202"/>
      <c r="M1326" s="91" t="str">
        <f>IFERROR(VLOOKUP(H1326,Lijsten!$H$1:$I$100,2,0),"")</f>
        <v/>
      </c>
      <c r="N1326" s="91" t="str" cm="1">
        <f t="array" ref="N1326">IFERROR(_xlfn.IFS(AND(LEFT(F1326,6)="Arbeid",RIGHT(F1326,3)&lt;&gt;"IKS"),IFERROR(VLOOKUP($G1326,Tb_KostenTypen[],2,0),"tarief"),RIGHT(F1326,3)="IKS","Uurtarief",LEFT(F1326,6)="Arbeid","Uurtarief",AND(LEFT(F1326,8)="Bijdrage",RIGHT(F1326,15)="(vrijwilligers)"),"Vast tarief"),"")</f>
        <v/>
      </c>
      <c r="O1326" s="92"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tarief",IF(LEFT(F1326,8)="Bijdrage",VLOOKUP($F1326,Tb_KostenTypen[],MATCH(Methode_Keuze,Tb_KostenTypen[#Headers],0),0),VLOOKUP($G1326,Lijsten!L:O,4,0))),""),"")</f>
        <v/>
      </c>
      <c r="P1326" s="92"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tarief",IF(LEFT(F1326,8)="Bijdrage",VLOOKUP($F1326,Tb_KostenTypen[],MATCH(Methode_Keuze,Tb_KostenTypen[#Headers],0),0),VLOOKUP($G1326,Lijsten!L:O,4,0))),""),"")</f>
        <v/>
      </c>
      <c r="Q1326" s="50"/>
      <c r="R1326" s="50"/>
      <c r="S1326" s="83"/>
      <c r="T1326" s="51"/>
      <c r="U1326" s="4" t="str" cm="1">
        <f t="array" ref="U1326">IF(AA1326&lt;&gt;"ja",_xlfn.IFNA(_xlfn.IFS(AND(O1326&lt;&gt;"",F1326&lt;&gt;"",RIGHT($N1326,6)="tarief"),O1326*Q1326,S1326&gt;0,IF(F1326&lt;&gt;"",S1326,"")),""),"")</f>
        <v/>
      </c>
      <c r="V1326" s="4" t="str" cm="1">
        <f t="array" ref="V1326">IF(AA1326&lt;&gt;"ja",_xlfn.IFNA(_xlfn.IFS(AND(P1326&lt;&gt;"",R1326&lt;&gt;"",RIGHT($N1326,6)="tarief"),P1326*R1326,T1326&gt;0,T1326),""),"")</f>
        <v/>
      </c>
      <c r="W1326" s="4" t="str" cm="1">
        <f t="array" ref="W1326">IFERROR(_xlfn.IFS(OR(F1326="",LEFT(Methode_Keuze,4)="Geen"),"",AND(U1326&lt;&gt;"",F1326&lt;&gt;"Arbeidskosten"),ROUND(U1326*VLOOKUP(F1326,Tb_ProjectKosten[],MATCH(Tb_ProjectKosten[[#Headers],[Forfat_Percentage]],Tb_ProjectKosten[#Headers],0),0),2),AND(F1326="Arbeidskosten",G1326&lt;&gt;""),IFERROR(ROUND(U1326*VLOOKUP(G1326,Tb_KostenTypen[],3,0)*VLOOKUP(F1326,Tb_ProjectKosten[],MATCH(Tb_ProjectKosten[[#Headers],[Forfat_Percentage]],Tb_ProjectKosten[#Headers],0),0),2),""),U1326 &lt;=0,0),"")</f>
        <v/>
      </c>
      <c r="X1326" s="4" t="str" cm="1">
        <f t="array" ref="X1326">IFERROR(_xlfn.IFS(OR(F1326="",LEFT(Methode_Keuze,4)="Geen"),"",AND(V1326&lt;&gt;"",F1326&lt;&gt;"Arbeidskosten"),ROUND(V1326*VLOOKUP(F1326,Tb_ProjectKosten[],MATCH(Tb_ProjectKosten[[#Headers],[Forfat_Percentage]],Tb_ProjectKosten[#Headers],0),0),2),AND(F1326="Arbeidskosten",G1326&lt;&gt;""),IFERROR(ROUND(V1326*VLOOKUP(G1326,Tb_KostenTypen[],3,0)*VLOOKUP(F1326,Tb_ProjectKosten[],MATCH(Tb_ProjectKosten[[#Headers],[Forfat_Percentage]],Tb_ProjectKosten[#Headers],0),0),2),""),V1326 &lt;=0,0),"")</f>
        <v/>
      </c>
      <c r="Y1326" s="262"/>
      <c r="Z1326" s="49"/>
      <c r="AA1326" s="37" t="str" cm="1">
        <f t="array" ref="AA1326">IFERROR(IF(INDEX(SubsidieTabel!$Q$1:$T$9,MATCH($F1326,SubsidieTabel!$Q$1:$Q$9,0),IFERROR(MATCH(Methode_Keuze,SubsidieTabel!$Q$1:$T$1,0),2))&lt;&gt;1=TRUE,"ja",""),"")</f>
        <v/>
      </c>
    </row>
    <row r="1327" spans="1:27" ht="15" customHeight="1" x14ac:dyDescent="0.25">
      <c r="A1327" s="87"/>
      <c r="B1327" s="219" t="str">
        <f>IF(A1327&lt;&gt;"",_xlfn.MAXIFS($B$1:B1326,$A$1:A1326,A1327)+1,"")</f>
        <v/>
      </c>
      <c r="C1327" s="50"/>
      <c r="D1327" s="50"/>
      <c r="E1327" s="50"/>
      <c r="F1327" s="50"/>
      <c r="G1327" s="283"/>
      <c r="H1327" s="296"/>
      <c r="I1327" s="295"/>
      <c r="J1327" s="295"/>
      <c r="K1327" s="202"/>
      <c r="L1327" s="202"/>
      <c r="M1327" s="91" t="str">
        <f>IFERROR(VLOOKUP(H1327,Lijsten!$H$1:$I$100,2,0),"")</f>
        <v/>
      </c>
      <c r="N1327" s="91" t="str" cm="1">
        <f t="array" ref="N1327">IFERROR(_xlfn.IFS(AND(LEFT(F1327,6)="Arbeid",RIGHT(F1327,3)&lt;&gt;"IKS"),IFERROR(VLOOKUP($G1327,Tb_KostenTypen[],2,0),"tarief"),RIGHT(F1327,3)="IKS","Uurtarief",LEFT(F1327,6)="Arbeid","Uurtarief",AND(LEFT(F1327,8)="Bijdrage",RIGHT(F1327,15)="(vrijwilligers)"),"Vast tarief"),"")</f>
        <v/>
      </c>
      <c r="O1327" s="92"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tarief",IF(LEFT(F1327,8)="Bijdrage",VLOOKUP($F1327,Tb_KostenTypen[],MATCH(Methode_Keuze,Tb_KostenTypen[#Headers],0),0),VLOOKUP($G1327,Lijsten!L:O,4,0))),""),"")</f>
        <v/>
      </c>
      <c r="P1327" s="92"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tarief",IF(LEFT(F1327,8)="Bijdrage",VLOOKUP($F1327,Tb_KostenTypen[],MATCH(Methode_Keuze,Tb_KostenTypen[#Headers],0),0),VLOOKUP($G1327,Lijsten!L:O,4,0))),""),"")</f>
        <v/>
      </c>
      <c r="Q1327" s="50"/>
      <c r="R1327" s="50"/>
      <c r="S1327" s="83"/>
      <c r="T1327" s="51"/>
      <c r="U1327" s="4" t="str" cm="1">
        <f t="array" ref="U1327">IF(AA1327&lt;&gt;"ja",_xlfn.IFNA(_xlfn.IFS(AND(O1327&lt;&gt;"",F1327&lt;&gt;"",RIGHT($N1327,6)="tarief"),O1327*Q1327,S1327&gt;0,IF(F1327&lt;&gt;"",S1327,"")),""),"")</f>
        <v/>
      </c>
      <c r="V1327" s="4" t="str" cm="1">
        <f t="array" ref="V1327">IF(AA1327&lt;&gt;"ja",_xlfn.IFNA(_xlfn.IFS(AND(P1327&lt;&gt;"",R1327&lt;&gt;"",RIGHT($N1327,6)="tarief"),P1327*R1327,T1327&gt;0,T1327),""),"")</f>
        <v/>
      </c>
      <c r="W1327" s="4" t="str" cm="1">
        <f t="array" ref="W1327">IFERROR(_xlfn.IFS(OR(F1327="",LEFT(Methode_Keuze,4)="Geen"),"",AND(U1327&lt;&gt;"",F1327&lt;&gt;"Arbeidskosten"),ROUND(U1327*VLOOKUP(F1327,Tb_ProjectKosten[],MATCH(Tb_ProjectKosten[[#Headers],[Forfat_Percentage]],Tb_ProjectKosten[#Headers],0),0),2),AND(F1327="Arbeidskosten",G1327&lt;&gt;""),IFERROR(ROUND(U1327*VLOOKUP(G1327,Tb_KostenTypen[],3,0)*VLOOKUP(F1327,Tb_ProjectKosten[],MATCH(Tb_ProjectKosten[[#Headers],[Forfat_Percentage]],Tb_ProjectKosten[#Headers],0),0),2),""),U1327 &lt;=0,0),"")</f>
        <v/>
      </c>
      <c r="X1327" s="4" t="str" cm="1">
        <f t="array" ref="X1327">IFERROR(_xlfn.IFS(OR(F1327="",LEFT(Methode_Keuze,4)="Geen"),"",AND(V1327&lt;&gt;"",F1327&lt;&gt;"Arbeidskosten"),ROUND(V1327*VLOOKUP(F1327,Tb_ProjectKosten[],MATCH(Tb_ProjectKosten[[#Headers],[Forfat_Percentage]],Tb_ProjectKosten[#Headers],0),0),2),AND(F1327="Arbeidskosten",G1327&lt;&gt;""),IFERROR(ROUND(V1327*VLOOKUP(G1327,Tb_KostenTypen[],3,0)*VLOOKUP(F1327,Tb_ProjectKosten[],MATCH(Tb_ProjectKosten[[#Headers],[Forfat_Percentage]],Tb_ProjectKosten[#Headers],0),0),2),""),V1327 &lt;=0,0),"")</f>
        <v/>
      </c>
      <c r="Y1327" s="262"/>
      <c r="Z1327" s="49"/>
      <c r="AA1327" s="37" t="str" cm="1">
        <f t="array" ref="AA1327">IFERROR(IF(INDEX(SubsidieTabel!$Q$1:$T$9,MATCH($F1327,SubsidieTabel!$Q$1:$Q$9,0),IFERROR(MATCH(Methode_Keuze,SubsidieTabel!$Q$1:$T$1,0),2))&lt;&gt;1=TRUE,"ja",""),"")</f>
        <v/>
      </c>
    </row>
    <row r="1328" spans="1:27" ht="15" customHeight="1" x14ac:dyDescent="0.25">
      <c r="A1328" s="87"/>
      <c r="B1328" s="219" t="str">
        <f>IF(A1328&lt;&gt;"",_xlfn.MAXIFS($B$1:B1327,$A$1:A1327,A1328)+1,"")</f>
        <v/>
      </c>
      <c r="C1328" s="50"/>
      <c r="D1328" s="50"/>
      <c r="E1328" s="50"/>
      <c r="F1328" s="50"/>
      <c r="G1328" s="283"/>
      <c r="H1328" s="296"/>
      <c r="I1328" s="295"/>
      <c r="J1328" s="295"/>
      <c r="K1328" s="202"/>
      <c r="L1328" s="202"/>
      <c r="M1328" s="91" t="str">
        <f>IFERROR(VLOOKUP(H1328,Lijsten!$H$1:$I$100,2,0),"")</f>
        <v/>
      </c>
      <c r="N1328" s="91" t="str" cm="1">
        <f t="array" ref="N1328">IFERROR(_xlfn.IFS(AND(LEFT(F1328,6)="Arbeid",RIGHT(F1328,3)&lt;&gt;"IKS"),IFERROR(VLOOKUP($G1328,Tb_KostenTypen[],2,0),"tarief"),RIGHT(F1328,3)="IKS","Uurtarief",LEFT(F1328,6)="Arbeid","Uurtarief",AND(LEFT(F1328,8)="Bijdrage",RIGHT(F1328,15)="(vrijwilligers)"),"Vast tarief"),"")</f>
        <v/>
      </c>
      <c r="O1328" s="92"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tarief",IF(LEFT(F1328,8)="Bijdrage",VLOOKUP($F1328,Tb_KostenTypen[],MATCH(Methode_Keuze,Tb_KostenTypen[#Headers],0),0),VLOOKUP($G1328,Lijsten!L:O,4,0))),""),"")</f>
        <v/>
      </c>
      <c r="P1328" s="92"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tarief",IF(LEFT(F1328,8)="Bijdrage",VLOOKUP($F1328,Tb_KostenTypen[],MATCH(Methode_Keuze,Tb_KostenTypen[#Headers],0),0),VLOOKUP($G1328,Lijsten!L:O,4,0))),""),"")</f>
        <v/>
      </c>
      <c r="Q1328" s="50"/>
      <c r="R1328" s="50"/>
      <c r="S1328" s="83"/>
      <c r="T1328" s="51"/>
      <c r="U1328" s="4" t="str" cm="1">
        <f t="array" ref="U1328">IF(AA1328&lt;&gt;"ja",_xlfn.IFNA(_xlfn.IFS(AND(O1328&lt;&gt;"",F1328&lt;&gt;"",RIGHT($N1328,6)="tarief"),O1328*Q1328,S1328&gt;0,IF(F1328&lt;&gt;"",S1328,"")),""),"")</f>
        <v/>
      </c>
      <c r="V1328" s="4" t="str" cm="1">
        <f t="array" ref="V1328">IF(AA1328&lt;&gt;"ja",_xlfn.IFNA(_xlfn.IFS(AND(P1328&lt;&gt;"",R1328&lt;&gt;"",RIGHT($N1328,6)="tarief"),P1328*R1328,T1328&gt;0,T1328),""),"")</f>
        <v/>
      </c>
      <c r="W1328" s="4" t="str" cm="1">
        <f t="array" ref="W1328">IFERROR(_xlfn.IFS(OR(F1328="",LEFT(Methode_Keuze,4)="Geen"),"",AND(U1328&lt;&gt;"",F1328&lt;&gt;"Arbeidskosten"),ROUND(U1328*VLOOKUP(F1328,Tb_ProjectKosten[],MATCH(Tb_ProjectKosten[[#Headers],[Forfat_Percentage]],Tb_ProjectKosten[#Headers],0),0),2),AND(F1328="Arbeidskosten",G1328&lt;&gt;""),IFERROR(ROUND(U1328*VLOOKUP(G1328,Tb_KostenTypen[],3,0)*VLOOKUP(F1328,Tb_ProjectKosten[],MATCH(Tb_ProjectKosten[[#Headers],[Forfat_Percentage]],Tb_ProjectKosten[#Headers],0),0),2),""),U1328 &lt;=0,0),"")</f>
        <v/>
      </c>
      <c r="X1328" s="4" t="str" cm="1">
        <f t="array" ref="X1328">IFERROR(_xlfn.IFS(OR(F1328="",LEFT(Methode_Keuze,4)="Geen"),"",AND(V1328&lt;&gt;"",F1328&lt;&gt;"Arbeidskosten"),ROUND(V1328*VLOOKUP(F1328,Tb_ProjectKosten[],MATCH(Tb_ProjectKosten[[#Headers],[Forfat_Percentage]],Tb_ProjectKosten[#Headers],0),0),2),AND(F1328="Arbeidskosten",G1328&lt;&gt;""),IFERROR(ROUND(V1328*VLOOKUP(G1328,Tb_KostenTypen[],3,0)*VLOOKUP(F1328,Tb_ProjectKosten[],MATCH(Tb_ProjectKosten[[#Headers],[Forfat_Percentage]],Tb_ProjectKosten[#Headers],0),0),2),""),V1328 &lt;=0,0),"")</f>
        <v/>
      </c>
      <c r="Y1328" s="262"/>
      <c r="Z1328" s="49"/>
      <c r="AA1328" s="37" t="str" cm="1">
        <f t="array" ref="AA1328">IFERROR(IF(INDEX(SubsidieTabel!$Q$1:$T$9,MATCH($F1328,SubsidieTabel!$Q$1:$Q$9,0),IFERROR(MATCH(Methode_Keuze,SubsidieTabel!$Q$1:$T$1,0),2))&lt;&gt;1=TRUE,"ja",""),"")</f>
        <v/>
      </c>
    </row>
    <row r="1329" spans="1:27" ht="15" customHeight="1" x14ac:dyDescent="0.25">
      <c r="A1329" s="87"/>
      <c r="B1329" s="219" t="str">
        <f>IF(A1329&lt;&gt;"",_xlfn.MAXIFS($B$1:B1328,$A$1:A1328,A1329)+1,"")</f>
        <v/>
      </c>
      <c r="C1329" s="50"/>
      <c r="D1329" s="50"/>
      <c r="E1329" s="50"/>
      <c r="F1329" s="50"/>
      <c r="G1329" s="283"/>
      <c r="H1329" s="296"/>
      <c r="I1329" s="295"/>
      <c r="J1329" s="295"/>
      <c r="K1329" s="202"/>
      <c r="L1329" s="202"/>
      <c r="M1329" s="91" t="str">
        <f>IFERROR(VLOOKUP(H1329,Lijsten!$H$1:$I$100,2,0),"")</f>
        <v/>
      </c>
      <c r="N1329" s="91" t="str" cm="1">
        <f t="array" ref="N1329">IFERROR(_xlfn.IFS(AND(LEFT(F1329,6)="Arbeid",RIGHT(F1329,3)&lt;&gt;"IKS"),IFERROR(VLOOKUP($G1329,Tb_KostenTypen[],2,0),"tarief"),RIGHT(F1329,3)="IKS","Uurtarief",LEFT(F1329,6)="Arbeid","Uurtarief",AND(LEFT(F1329,8)="Bijdrage",RIGHT(F1329,15)="(vrijwilligers)"),"Vast tarief"),"")</f>
        <v/>
      </c>
      <c r="O1329" s="92"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tarief",IF(LEFT(F1329,8)="Bijdrage",VLOOKUP($F1329,Tb_KostenTypen[],MATCH(Methode_Keuze,Tb_KostenTypen[#Headers],0),0),VLOOKUP($G1329,Lijsten!L:O,4,0))),""),"")</f>
        <v/>
      </c>
      <c r="P1329" s="92"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tarief",IF(LEFT(F1329,8)="Bijdrage",VLOOKUP($F1329,Tb_KostenTypen[],MATCH(Methode_Keuze,Tb_KostenTypen[#Headers],0),0),VLOOKUP($G1329,Lijsten!L:O,4,0))),""),"")</f>
        <v/>
      </c>
      <c r="Q1329" s="50"/>
      <c r="R1329" s="50"/>
      <c r="S1329" s="83"/>
      <c r="T1329" s="51"/>
      <c r="U1329" s="4" t="str" cm="1">
        <f t="array" ref="U1329">IF(AA1329&lt;&gt;"ja",_xlfn.IFNA(_xlfn.IFS(AND(O1329&lt;&gt;"",F1329&lt;&gt;"",RIGHT($N1329,6)="tarief"),O1329*Q1329,S1329&gt;0,IF(F1329&lt;&gt;"",S1329,"")),""),"")</f>
        <v/>
      </c>
      <c r="V1329" s="4" t="str" cm="1">
        <f t="array" ref="V1329">IF(AA1329&lt;&gt;"ja",_xlfn.IFNA(_xlfn.IFS(AND(P1329&lt;&gt;"",R1329&lt;&gt;"",RIGHT($N1329,6)="tarief"),P1329*R1329,T1329&gt;0,T1329),""),"")</f>
        <v/>
      </c>
      <c r="W1329" s="4" t="str" cm="1">
        <f t="array" ref="W1329">IFERROR(_xlfn.IFS(OR(F1329="",LEFT(Methode_Keuze,4)="Geen"),"",AND(U1329&lt;&gt;"",F1329&lt;&gt;"Arbeidskosten"),ROUND(U1329*VLOOKUP(F1329,Tb_ProjectKosten[],MATCH(Tb_ProjectKosten[[#Headers],[Forfat_Percentage]],Tb_ProjectKosten[#Headers],0),0),2),AND(F1329="Arbeidskosten",G1329&lt;&gt;""),IFERROR(ROUND(U1329*VLOOKUP(G1329,Tb_KostenTypen[],3,0)*VLOOKUP(F1329,Tb_ProjectKosten[],MATCH(Tb_ProjectKosten[[#Headers],[Forfat_Percentage]],Tb_ProjectKosten[#Headers],0),0),2),""),U1329 &lt;=0,0),"")</f>
        <v/>
      </c>
      <c r="X1329" s="4" t="str" cm="1">
        <f t="array" ref="X1329">IFERROR(_xlfn.IFS(OR(F1329="",LEFT(Methode_Keuze,4)="Geen"),"",AND(V1329&lt;&gt;"",F1329&lt;&gt;"Arbeidskosten"),ROUND(V1329*VLOOKUP(F1329,Tb_ProjectKosten[],MATCH(Tb_ProjectKosten[[#Headers],[Forfat_Percentage]],Tb_ProjectKosten[#Headers],0),0),2),AND(F1329="Arbeidskosten",G1329&lt;&gt;""),IFERROR(ROUND(V1329*VLOOKUP(G1329,Tb_KostenTypen[],3,0)*VLOOKUP(F1329,Tb_ProjectKosten[],MATCH(Tb_ProjectKosten[[#Headers],[Forfat_Percentage]],Tb_ProjectKosten[#Headers],0),0),2),""),V1329 &lt;=0,0),"")</f>
        <v/>
      </c>
      <c r="Y1329" s="262"/>
      <c r="Z1329" s="49"/>
      <c r="AA1329" s="37" t="str" cm="1">
        <f t="array" ref="AA1329">IFERROR(IF(INDEX(SubsidieTabel!$Q$1:$T$9,MATCH($F1329,SubsidieTabel!$Q$1:$Q$9,0),IFERROR(MATCH(Methode_Keuze,SubsidieTabel!$Q$1:$T$1,0),2))&lt;&gt;1=TRUE,"ja",""),"")</f>
        <v/>
      </c>
    </row>
    <row r="1330" spans="1:27" ht="15" customHeight="1" x14ac:dyDescent="0.25">
      <c r="A1330" s="87"/>
      <c r="B1330" s="219" t="str">
        <f>IF(A1330&lt;&gt;"",_xlfn.MAXIFS($B$1:B1329,$A$1:A1329,A1330)+1,"")</f>
        <v/>
      </c>
      <c r="C1330" s="50"/>
      <c r="D1330" s="50"/>
      <c r="E1330" s="50"/>
      <c r="F1330" s="50"/>
      <c r="G1330" s="283"/>
      <c r="H1330" s="296"/>
      <c r="I1330" s="295"/>
      <c r="J1330" s="295"/>
      <c r="K1330" s="202"/>
      <c r="L1330" s="202"/>
      <c r="M1330" s="91" t="str">
        <f>IFERROR(VLOOKUP(H1330,Lijsten!$H$1:$I$100,2,0),"")</f>
        <v/>
      </c>
      <c r="N1330" s="91" t="str" cm="1">
        <f t="array" ref="N1330">IFERROR(_xlfn.IFS(AND(LEFT(F1330,6)="Arbeid",RIGHT(F1330,3)&lt;&gt;"IKS"),IFERROR(VLOOKUP($G1330,Tb_KostenTypen[],2,0),"tarief"),RIGHT(F1330,3)="IKS","Uurtarief",LEFT(F1330,6)="Arbeid","Uurtarief",AND(LEFT(F1330,8)="Bijdrage",RIGHT(F1330,15)="(vrijwilligers)"),"Vast tarief"),"")</f>
        <v/>
      </c>
      <c r="O1330" s="92"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tarief",IF(LEFT(F1330,8)="Bijdrage",VLOOKUP($F1330,Tb_KostenTypen[],MATCH(Methode_Keuze,Tb_KostenTypen[#Headers],0),0),VLOOKUP($G1330,Lijsten!L:O,4,0))),""),"")</f>
        <v/>
      </c>
      <c r="P1330" s="92"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tarief",IF(LEFT(F1330,8)="Bijdrage",VLOOKUP($F1330,Tb_KostenTypen[],MATCH(Methode_Keuze,Tb_KostenTypen[#Headers],0),0),VLOOKUP($G1330,Lijsten!L:O,4,0))),""),"")</f>
        <v/>
      </c>
      <c r="Q1330" s="50"/>
      <c r="R1330" s="50"/>
      <c r="S1330" s="83"/>
      <c r="T1330" s="51"/>
      <c r="U1330" s="4" t="str" cm="1">
        <f t="array" ref="U1330">IF(AA1330&lt;&gt;"ja",_xlfn.IFNA(_xlfn.IFS(AND(O1330&lt;&gt;"",F1330&lt;&gt;"",RIGHT($N1330,6)="tarief"),O1330*Q1330,S1330&gt;0,IF(F1330&lt;&gt;"",S1330,"")),""),"")</f>
        <v/>
      </c>
      <c r="V1330" s="4" t="str" cm="1">
        <f t="array" ref="V1330">IF(AA1330&lt;&gt;"ja",_xlfn.IFNA(_xlfn.IFS(AND(P1330&lt;&gt;"",R1330&lt;&gt;"",RIGHT($N1330,6)="tarief"),P1330*R1330,T1330&gt;0,T1330),""),"")</f>
        <v/>
      </c>
      <c r="W1330" s="4" t="str" cm="1">
        <f t="array" ref="W1330">IFERROR(_xlfn.IFS(OR(F1330="",LEFT(Methode_Keuze,4)="Geen"),"",AND(U1330&lt;&gt;"",F1330&lt;&gt;"Arbeidskosten"),ROUND(U1330*VLOOKUP(F1330,Tb_ProjectKosten[],MATCH(Tb_ProjectKosten[[#Headers],[Forfat_Percentage]],Tb_ProjectKosten[#Headers],0),0),2),AND(F1330="Arbeidskosten",G1330&lt;&gt;""),IFERROR(ROUND(U1330*VLOOKUP(G1330,Tb_KostenTypen[],3,0)*VLOOKUP(F1330,Tb_ProjectKosten[],MATCH(Tb_ProjectKosten[[#Headers],[Forfat_Percentage]],Tb_ProjectKosten[#Headers],0),0),2),""),U1330 &lt;=0,0),"")</f>
        <v/>
      </c>
      <c r="X1330" s="4" t="str" cm="1">
        <f t="array" ref="X1330">IFERROR(_xlfn.IFS(OR(F1330="",LEFT(Methode_Keuze,4)="Geen"),"",AND(V1330&lt;&gt;"",F1330&lt;&gt;"Arbeidskosten"),ROUND(V1330*VLOOKUP(F1330,Tb_ProjectKosten[],MATCH(Tb_ProjectKosten[[#Headers],[Forfat_Percentage]],Tb_ProjectKosten[#Headers],0),0),2),AND(F1330="Arbeidskosten",G1330&lt;&gt;""),IFERROR(ROUND(V1330*VLOOKUP(G1330,Tb_KostenTypen[],3,0)*VLOOKUP(F1330,Tb_ProjectKosten[],MATCH(Tb_ProjectKosten[[#Headers],[Forfat_Percentage]],Tb_ProjectKosten[#Headers],0),0),2),""),V1330 &lt;=0,0),"")</f>
        <v/>
      </c>
      <c r="Y1330" s="262"/>
      <c r="Z1330" s="49"/>
      <c r="AA1330" s="37" t="str" cm="1">
        <f t="array" ref="AA1330">IFERROR(IF(INDEX(SubsidieTabel!$Q$1:$T$9,MATCH($F1330,SubsidieTabel!$Q$1:$Q$9,0),IFERROR(MATCH(Methode_Keuze,SubsidieTabel!$Q$1:$T$1,0),2))&lt;&gt;1=TRUE,"ja",""),"")</f>
        <v/>
      </c>
    </row>
    <row r="1331" spans="1:27" ht="15" customHeight="1" x14ac:dyDescent="0.25">
      <c r="A1331" s="87"/>
      <c r="B1331" s="219" t="str">
        <f>IF(A1331&lt;&gt;"",_xlfn.MAXIFS($B$1:B1330,$A$1:A1330,A1331)+1,"")</f>
        <v/>
      </c>
      <c r="C1331" s="50"/>
      <c r="D1331" s="50"/>
      <c r="E1331" s="50"/>
      <c r="F1331" s="50"/>
      <c r="G1331" s="283"/>
      <c r="H1331" s="296"/>
      <c r="I1331" s="295"/>
      <c r="J1331" s="295"/>
      <c r="K1331" s="202"/>
      <c r="L1331" s="202"/>
      <c r="M1331" s="91" t="str">
        <f>IFERROR(VLOOKUP(H1331,Lijsten!$H$1:$I$100,2,0),"")</f>
        <v/>
      </c>
      <c r="N1331" s="91" t="str" cm="1">
        <f t="array" ref="N1331">IFERROR(_xlfn.IFS(AND(LEFT(F1331,6)="Arbeid",RIGHT(F1331,3)&lt;&gt;"IKS"),IFERROR(VLOOKUP($G1331,Tb_KostenTypen[],2,0),"tarief"),RIGHT(F1331,3)="IKS","Uurtarief",LEFT(F1331,6)="Arbeid","Uurtarief",AND(LEFT(F1331,8)="Bijdrage",RIGHT(F1331,15)="(vrijwilligers)"),"Vast tarief"),"")</f>
        <v/>
      </c>
      <c r="O1331" s="92"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tarief",IF(LEFT(F1331,8)="Bijdrage",VLOOKUP($F1331,Tb_KostenTypen[],MATCH(Methode_Keuze,Tb_KostenTypen[#Headers],0),0),VLOOKUP($G1331,Lijsten!L:O,4,0))),""),"")</f>
        <v/>
      </c>
      <c r="P1331" s="92"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tarief",IF(LEFT(F1331,8)="Bijdrage",VLOOKUP($F1331,Tb_KostenTypen[],MATCH(Methode_Keuze,Tb_KostenTypen[#Headers],0),0),VLOOKUP($G1331,Lijsten!L:O,4,0))),""),"")</f>
        <v/>
      </c>
      <c r="Q1331" s="50"/>
      <c r="R1331" s="50"/>
      <c r="S1331" s="83"/>
      <c r="T1331" s="51"/>
      <c r="U1331" s="4" t="str" cm="1">
        <f t="array" ref="U1331">IF(AA1331&lt;&gt;"ja",_xlfn.IFNA(_xlfn.IFS(AND(O1331&lt;&gt;"",F1331&lt;&gt;"",RIGHT($N1331,6)="tarief"),O1331*Q1331,S1331&gt;0,IF(F1331&lt;&gt;"",S1331,"")),""),"")</f>
        <v/>
      </c>
      <c r="V1331" s="4" t="str" cm="1">
        <f t="array" ref="V1331">IF(AA1331&lt;&gt;"ja",_xlfn.IFNA(_xlfn.IFS(AND(P1331&lt;&gt;"",R1331&lt;&gt;"",RIGHT($N1331,6)="tarief"),P1331*R1331,T1331&gt;0,T1331),""),"")</f>
        <v/>
      </c>
      <c r="W1331" s="4" t="str" cm="1">
        <f t="array" ref="W1331">IFERROR(_xlfn.IFS(OR(F1331="",LEFT(Methode_Keuze,4)="Geen"),"",AND(U1331&lt;&gt;"",F1331&lt;&gt;"Arbeidskosten"),ROUND(U1331*VLOOKUP(F1331,Tb_ProjectKosten[],MATCH(Tb_ProjectKosten[[#Headers],[Forfat_Percentage]],Tb_ProjectKosten[#Headers],0),0),2),AND(F1331="Arbeidskosten",G1331&lt;&gt;""),IFERROR(ROUND(U1331*VLOOKUP(G1331,Tb_KostenTypen[],3,0)*VLOOKUP(F1331,Tb_ProjectKosten[],MATCH(Tb_ProjectKosten[[#Headers],[Forfat_Percentage]],Tb_ProjectKosten[#Headers],0),0),2),""),U1331 &lt;=0,0),"")</f>
        <v/>
      </c>
      <c r="X1331" s="4" t="str" cm="1">
        <f t="array" ref="X1331">IFERROR(_xlfn.IFS(OR(F1331="",LEFT(Methode_Keuze,4)="Geen"),"",AND(V1331&lt;&gt;"",F1331&lt;&gt;"Arbeidskosten"),ROUND(V1331*VLOOKUP(F1331,Tb_ProjectKosten[],MATCH(Tb_ProjectKosten[[#Headers],[Forfat_Percentage]],Tb_ProjectKosten[#Headers],0),0),2),AND(F1331="Arbeidskosten",G1331&lt;&gt;""),IFERROR(ROUND(V1331*VLOOKUP(G1331,Tb_KostenTypen[],3,0)*VLOOKUP(F1331,Tb_ProjectKosten[],MATCH(Tb_ProjectKosten[[#Headers],[Forfat_Percentage]],Tb_ProjectKosten[#Headers],0),0),2),""),V1331 &lt;=0,0),"")</f>
        <v/>
      </c>
      <c r="Y1331" s="262"/>
      <c r="Z1331" s="49"/>
      <c r="AA1331" s="37" t="str" cm="1">
        <f t="array" ref="AA1331">IFERROR(IF(INDEX(SubsidieTabel!$Q$1:$T$9,MATCH($F1331,SubsidieTabel!$Q$1:$Q$9,0),IFERROR(MATCH(Methode_Keuze,SubsidieTabel!$Q$1:$T$1,0),2))&lt;&gt;1=TRUE,"ja",""),"")</f>
        <v/>
      </c>
    </row>
    <row r="1332" spans="1:27" ht="15" customHeight="1" x14ac:dyDescent="0.25">
      <c r="A1332" s="87"/>
      <c r="B1332" s="219" t="str">
        <f>IF(A1332&lt;&gt;"",_xlfn.MAXIFS($B$1:B1331,$A$1:A1331,A1332)+1,"")</f>
        <v/>
      </c>
      <c r="C1332" s="50"/>
      <c r="D1332" s="50"/>
      <c r="E1332" s="50"/>
      <c r="F1332" s="50"/>
      <c r="G1332" s="283"/>
      <c r="H1332" s="296"/>
      <c r="I1332" s="295"/>
      <c r="J1332" s="295"/>
      <c r="K1332" s="202"/>
      <c r="L1332" s="202"/>
      <c r="M1332" s="91" t="str">
        <f>IFERROR(VLOOKUP(H1332,Lijsten!$H$1:$I$100,2,0),"")</f>
        <v/>
      </c>
      <c r="N1332" s="91" t="str" cm="1">
        <f t="array" ref="N1332">IFERROR(_xlfn.IFS(AND(LEFT(F1332,6)="Arbeid",RIGHT(F1332,3)&lt;&gt;"IKS"),IFERROR(VLOOKUP($G1332,Tb_KostenTypen[],2,0),"tarief"),RIGHT(F1332,3)="IKS","Uurtarief",LEFT(F1332,6)="Arbeid","Uurtarief",AND(LEFT(F1332,8)="Bijdrage",RIGHT(F1332,15)="(vrijwilligers)"),"Vast tarief"),"")</f>
        <v/>
      </c>
      <c r="O1332" s="92"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tarief",IF(LEFT(F1332,8)="Bijdrage",VLOOKUP($F1332,Tb_KostenTypen[],MATCH(Methode_Keuze,Tb_KostenTypen[#Headers],0),0),VLOOKUP($G1332,Lijsten!L:O,4,0))),""),"")</f>
        <v/>
      </c>
      <c r="P1332" s="92"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tarief",IF(LEFT(F1332,8)="Bijdrage",VLOOKUP($F1332,Tb_KostenTypen[],MATCH(Methode_Keuze,Tb_KostenTypen[#Headers],0),0),VLOOKUP($G1332,Lijsten!L:O,4,0))),""),"")</f>
        <v/>
      </c>
      <c r="Q1332" s="50"/>
      <c r="R1332" s="50"/>
      <c r="S1332" s="83"/>
      <c r="T1332" s="51"/>
      <c r="U1332" s="4" t="str" cm="1">
        <f t="array" ref="U1332">IF(AA1332&lt;&gt;"ja",_xlfn.IFNA(_xlfn.IFS(AND(O1332&lt;&gt;"",F1332&lt;&gt;"",RIGHT($N1332,6)="tarief"),O1332*Q1332,S1332&gt;0,IF(F1332&lt;&gt;"",S1332,"")),""),"")</f>
        <v/>
      </c>
      <c r="V1332" s="4" t="str" cm="1">
        <f t="array" ref="V1332">IF(AA1332&lt;&gt;"ja",_xlfn.IFNA(_xlfn.IFS(AND(P1332&lt;&gt;"",R1332&lt;&gt;"",RIGHT($N1332,6)="tarief"),P1332*R1332,T1332&gt;0,T1332),""),"")</f>
        <v/>
      </c>
      <c r="W1332" s="4" t="str" cm="1">
        <f t="array" ref="W1332">IFERROR(_xlfn.IFS(OR(F1332="",LEFT(Methode_Keuze,4)="Geen"),"",AND(U1332&lt;&gt;"",F1332&lt;&gt;"Arbeidskosten"),ROUND(U1332*VLOOKUP(F1332,Tb_ProjectKosten[],MATCH(Tb_ProjectKosten[[#Headers],[Forfat_Percentage]],Tb_ProjectKosten[#Headers],0),0),2),AND(F1332="Arbeidskosten",G1332&lt;&gt;""),IFERROR(ROUND(U1332*VLOOKUP(G1332,Tb_KostenTypen[],3,0)*VLOOKUP(F1332,Tb_ProjectKosten[],MATCH(Tb_ProjectKosten[[#Headers],[Forfat_Percentage]],Tb_ProjectKosten[#Headers],0),0),2),""),U1332 &lt;=0,0),"")</f>
        <v/>
      </c>
      <c r="X1332" s="4" t="str" cm="1">
        <f t="array" ref="X1332">IFERROR(_xlfn.IFS(OR(F1332="",LEFT(Methode_Keuze,4)="Geen"),"",AND(V1332&lt;&gt;"",F1332&lt;&gt;"Arbeidskosten"),ROUND(V1332*VLOOKUP(F1332,Tb_ProjectKosten[],MATCH(Tb_ProjectKosten[[#Headers],[Forfat_Percentage]],Tb_ProjectKosten[#Headers],0),0),2),AND(F1332="Arbeidskosten",G1332&lt;&gt;""),IFERROR(ROUND(V1332*VLOOKUP(G1332,Tb_KostenTypen[],3,0)*VLOOKUP(F1332,Tb_ProjectKosten[],MATCH(Tb_ProjectKosten[[#Headers],[Forfat_Percentage]],Tb_ProjectKosten[#Headers],0),0),2),""),V1332 &lt;=0,0),"")</f>
        <v/>
      </c>
      <c r="Y1332" s="262"/>
      <c r="Z1332" s="49"/>
      <c r="AA1332" s="37" t="str" cm="1">
        <f t="array" ref="AA1332">IFERROR(IF(INDEX(SubsidieTabel!$Q$1:$T$9,MATCH($F1332,SubsidieTabel!$Q$1:$Q$9,0),IFERROR(MATCH(Methode_Keuze,SubsidieTabel!$Q$1:$T$1,0),2))&lt;&gt;1=TRUE,"ja",""),"")</f>
        <v/>
      </c>
    </row>
    <row r="1333" spans="1:27" ht="15" customHeight="1" x14ac:dyDescent="0.25">
      <c r="A1333" s="87"/>
      <c r="B1333" s="219" t="str">
        <f>IF(A1333&lt;&gt;"",_xlfn.MAXIFS($B$1:B1332,$A$1:A1332,A1333)+1,"")</f>
        <v/>
      </c>
      <c r="C1333" s="50"/>
      <c r="D1333" s="50"/>
      <c r="E1333" s="50"/>
      <c r="F1333" s="50"/>
      <c r="G1333" s="283"/>
      <c r="H1333" s="296"/>
      <c r="I1333" s="295"/>
      <c r="J1333" s="295"/>
      <c r="K1333" s="202"/>
      <c r="L1333" s="202"/>
      <c r="M1333" s="91" t="str">
        <f>IFERROR(VLOOKUP(H1333,Lijsten!$H$1:$I$100,2,0),"")</f>
        <v/>
      </c>
      <c r="N1333" s="91" t="str" cm="1">
        <f t="array" ref="N1333">IFERROR(_xlfn.IFS(AND(LEFT(F1333,6)="Arbeid",RIGHT(F1333,3)&lt;&gt;"IKS"),IFERROR(VLOOKUP($G1333,Tb_KostenTypen[],2,0),"tarief"),RIGHT(F1333,3)="IKS","Uurtarief",LEFT(F1333,6)="Arbeid","Uurtarief",AND(LEFT(F1333,8)="Bijdrage",RIGHT(F1333,15)="(vrijwilligers)"),"Vast tarief"),"")</f>
        <v/>
      </c>
      <c r="O1333" s="92"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tarief",IF(LEFT(F1333,8)="Bijdrage",VLOOKUP($F1333,Tb_KostenTypen[],MATCH(Methode_Keuze,Tb_KostenTypen[#Headers],0),0),VLOOKUP($G1333,Lijsten!L:O,4,0))),""),"")</f>
        <v/>
      </c>
      <c r="P1333" s="92"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tarief",IF(LEFT(F1333,8)="Bijdrage",VLOOKUP($F1333,Tb_KostenTypen[],MATCH(Methode_Keuze,Tb_KostenTypen[#Headers],0),0),VLOOKUP($G1333,Lijsten!L:O,4,0))),""),"")</f>
        <v/>
      </c>
      <c r="Q1333" s="50"/>
      <c r="R1333" s="50"/>
      <c r="S1333" s="83"/>
      <c r="T1333" s="51"/>
      <c r="U1333" s="4" t="str" cm="1">
        <f t="array" ref="U1333">IF(AA1333&lt;&gt;"ja",_xlfn.IFNA(_xlfn.IFS(AND(O1333&lt;&gt;"",F1333&lt;&gt;"",RIGHT($N1333,6)="tarief"),O1333*Q1333,S1333&gt;0,IF(F1333&lt;&gt;"",S1333,"")),""),"")</f>
        <v/>
      </c>
      <c r="V1333" s="4" t="str" cm="1">
        <f t="array" ref="V1333">IF(AA1333&lt;&gt;"ja",_xlfn.IFNA(_xlfn.IFS(AND(P1333&lt;&gt;"",R1333&lt;&gt;"",RIGHT($N1333,6)="tarief"),P1333*R1333,T1333&gt;0,T1333),""),"")</f>
        <v/>
      </c>
      <c r="W1333" s="4" t="str" cm="1">
        <f t="array" ref="W1333">IFERROR(_xlfn.IFS(OR(F1333="",LEFT(Methode_Keuze,4)="Geen"),"",AND(U1333&lt;&gt;"",F1333&lt;&gt;"Arbeidskosten"),ROUND(U1333*VLOOKUP(F1333,Tb_ProjectKosten[],MATCH(Tb_ProjectKosten[[#Headers],[Forfat_Percentage]],Tb_ProjectKosten[#Headers],0),0),2),AND(F1333="Arbeidskosten",G1333&lt;&gt;""),IFERROR(ROUND(U1333*VLOOKUP(G1333,Tb_KostenTypen[],3,0)*VLOOKUP(F1333,Tb_ProjectKosten[],MATCH(Tb_ProjectKosten[[#Headers],[Forfat_Percentage]],Tb_ProjectKosten[#Headers],0),0),2),""),U1333 &lt;=0,0),"")</f>
        <v/>
      </c>
      <c r="X1333" s="4" t="str" cm="1">
        <f t="array" ref="X1333">IFERROR(_xlfn.IFS(OR(F1333="",LEFT(Methode_Keuze,4)="Geen"),"",AND(V1333&lt;&gt;"",F1333&lt;&gt;"Arbeidskosten"),ROUND(V1333*VLOOKUP(F1333,Tb_ProjectKosten[],MATCH(Tb_ProjectKosten[[#Headers],[Forfat_Percentage]],Tb_ProjectKosten[#Headers],0),0),2),AND(F1333="Arbeidskosten",G1333&lt;&gt;""),IFERROR(ROUND(V1333*VLOOKUP(G1333,Tb_KostenTypen[],3,0)*VLOOKUP(F1333,Tb_ProjectKosten[],MATCH(Tb_ProjectKosten[[#Headers],[Forfat_Percentage]],Tb_ProjectKosten[#Headers],0),0),2),""),V1333 &lt;=0,0),"")</f>
        <v/>
      </c>
      <c r="Y1333" s="262"/>
      <c r="Z1333" s="49"/>
      <c r="AA1333" s="37" t="str" cm="1">
        <f t="array" ref="AA1333">IFERROR(IF(INDEX(SubsidieTabel!$Q$1:$T$9,MATCH($F1333,SubsidieTabel!$Q$1:$Q$9,0),IFERROR(MATCH(Methode_Keuze,SubsidieTabel!$Q$1:$T$1,0),2))&lt;&gt;1=TRUE,"ja",""),"")</f>
        <v/>
      </c>
    </row>
    <row r="1334" spans="1:27" ht="15" customHeight="1" x14ac:dyDescent="0.25">
      <c r="A1334" s="87"/>
      <c r="B1334" s="219" t="str">
        <f>IF(A1334&lt;&gt;"",_xlfn.MAXIFS($B$1:B1333,$A$1:A1333,A1334)+1,"")</f>
        <v/>
      </c>
      <c r="C1334" s="50"/>
      <c r="D1334" s="50"/>
      <c r="E1334" s="50"/>
      <c r="F1334" s="50"/>
      <c r="G1334" s="283"/>
      <c r="H1334" s="296"/>
      <c r="I1334" s="295"/>
      <c r="J1334" s="295"/>
      <c r="K1334" s="202"/>
      <c r="L1334" s="202"/>
      <c r="M1334" s="91" t="str">
        <f>IFERROR(VLOOKUP(H1334,Lijsten!$H$1:$I$100,2,0),"")</f>
        <v/>
      </c>
      <c r="N1334" s="91" t="str" cm="1">
        <f t="array" ref="N1334">IFERROR(_xlfn.IFS(AND(LEFT(F1334,6)="Arbeid",RIGHT(F1334,3)&lt;&gt;"IKS"),IFERROR(VLOOKUP($G1334,Tb_KostenTypen[],2,0),"tarief"),RIGHT(F1334,3)="IKS","Uurtarief",LEFT(F1334,6)="Arbeid","Uurtarief",AND(LEFT(F1334,8)="Bijdrage",RIGHT(F1334,15)="(vrijwilligers)"),"Vast tarief"),"")</f>
        <v/>
      </c>
      <c r="O1334" s="92"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tarief",IF(LEFT(F1334,8)="Bijdrage",VLOOKUP($F1334,Tb_KostenTypen[],MATCH(Methode_Keuze,Tb_KostenTypen[#Headers],0),0),VLOOKUP($G1334,Lijsten!L:O,4,0))),""),"")</f>
        <v/>
      </c>
      <c r="P1334" s="92"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tarief",IF(LEFT(F1334,8)="Bijdrage",VLOOKUP($F1334,Tb_KostenTypen[],MATCH(Methode_Keuze,Tb_KostenTypen[#Headers],0),0),VLOOKUP($G1334,Lijsten!L:O,4,0))),""),"")</f>
        <v/>
      </c>
      <c r="Q1334" s="50"/>
      <c r="R1334" s="50"/>
      <c r="S1334" s="83"/>
      <c r="T1334" s="51"/>
      <c r="U1334" s="4" t="str" cm="1">
        <f t="array" ref="U1334">IF(AA1334&lt;&gt;"ja",_xlfn.IFNA(_xlfn.IFS(AND(O1334&lt;&gt;"",F1334&lt;&gt;"",RIGHT($N1334,6)="tarief"),O1334*Q1334,S1334&gt;0,IF(F1334&lt;&gt;"",S1334,"")),""),"")</f>
        <v/>
      </c>
      <c r="V1334" s="4" t="str" cm="1">
        <f t="array" ref="V1334">IF(AA1334&lt;&gt;"ja",_xlfn.IFNA(_xlfn.IFS(AND(P1334&lt;&gt;"",R1334&lt;&gt;"",RIGHT($N1334,6)="tarief"),P1334*R1334,T1334&gt;0,T1334),""),"")</f>
        <v/>
      </c>
      <c r="W1334" s="4" t="str" cm="1">
        <f t="array" ref="W1334">IFERROR(_xlfn.IFS(OR(F1334="",LEFT(Methode_Keuze,4)="Geen"),"",AND(U1334&lt;&gt;"",F1334&lt;&gt;"Arbeidskosten"),ROUND(U1334*VLOOKUP(F1334,Tb_ProjectKosten[],MATCH(Tb_ProjectKosten[[#Headers],[Forfat_Percentage]],Tb_ProjectKosten[#Headers],0),0),2),AND(F1334="Arbeidskosten",G1334&lt;&gt;""),IFERROR(ROUND(U1334*VLOOKUP(G1334,Tb_KostenTypen[],3,0)*VLOOKUP(F1334,Tb_ProjectKosten[],MATCH(Tb_ProjectKosten[[#Headers],[Forfat_Percentage]],Tb_ProjectKosten[#Headers],0),0),2),""),U1334 &lt;=0,0),"")</f>
        <v/>
      </c>
      <c r="X1334" s="4" t="str" cm="1">
        <f t="array" ref="X1334">IFERROR(_xlfn.IFS(OR(F1334="",LEFT(Methode_Keuze,4)="Geen"),"",AND(V1334&lt;&gt;"",F1334&lt;&gt;"Arbeidskosten"),ROUND(V1334*VLOOKUP(F1334,Tb_ProjectKosten[],MATCH(Tb_ProjectKosten[[#Headers],[Forfat_Percentage]],Tb_ProjectKosten[#Headers],0),0),2),AND(F1334="Arbeidskosten",G1334&lt;&gt;""),IFERROR(ROUND(V1334*VLOOKUP(G1334,Tb_KostenTypen[],3,0)*VLOOKUP(F1334,Tb_ProjectKosten[],MATCH(Tb_ProjectKosten[[#Headers],[Forfat_Percentage]],Tb_ProjectKosten[#Headers],0),0),2),""),V1334 &lt;=0,0),"")</f>
        <v/>
      </c>
      <c r="Y1334" s="262"/>
      <c r="Z1334" s="49"/>
      <c r="AA1334" s="37" t="str" cm="1">
        <f t="array" ref="AA1334">IFERROR(IF(INDEX(SubsidieTabel!$Q$1:$T$9,MATCH($F1334,SubsidieTabel!$Q$1:$Q$9,0),IFERROR(MATCH(Methode_Keuze,SubsidieTabel!$Q$1:$T$1,0),2))&lt;&gt;1=TRUE,"ja",""),"")</f>
        <v/>
      </c>
    </row>
    <row r="1335" spans="1:27" ht="15" customHeight="1" x14ac:dyDescent="0.25">
      <c r="A1335" s="87"/>
      <c r="B1335" s="219" t="str">
        <f>IF(A1335&lt;&gt;"",_xlfn.MAXIFS($B$1:B1334,$A$1:A1334,A1335)+1,"")</f>
        <v/>
      </c>
      <c r="C1335" s="50"/>
      <c r="D1335" s="50"/>
      <c r="E1335" s="50"/>
      <c r="F1335" s="50"/>
      <c r="G1335" s="283"/>
      <c r="H1335" s="296"/>
      <c r="I1335" s="295"/>
      <c r="J1335" s="295"/>
      <c r="K1335" s="202"/>
      <c r="L1335" s="202"/>
      <c r="M1335" s="91" t="str">
        <f>IFERROR(VLOOKUP(H1335,Lijsten!$H$1:$I$100,2,0),"")</f>
        <v/>
      </c>
      <c r="N1335" s="91" t="str" cm="1">
        <f t="array" ref="N1335">IFERROR(_xlfn.IFS(AND(LEFT(F1335,6)="Arbeid",RIGHT(F1335,3)&lt;&gt;"IKS"),IFERROR(VLOOKUP($G1335,Tb_KostenTypen[],2,0),"tarief"),RIGHT(F1335,3)="IKS","Uurtarief",LEFT(F1335,6)="Arbeid","Uurtarief",AND(LEFT(F1335,8)="Bijdrage",RIGHT(F1335,15)="(vrijwilligers)"),"Vast tarief"),"")</f>
        <v/>
      </c>
      <c r="O1335" s="92"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tarief",IF(LEFT(F1335,8)="Bijdrage",VLOOKUP($F1335,Tb_KostenTypen[],MATCH(Methode_Keuze,Tb_KostenTypen[#Headers],0),0),VLOOKUP($G1335,Lijsten!L:O,4,0))),""),"")</f>
        <v/>
      </c>
      <c r="P1335" s="92"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tarief",IF(LEFT(F1335,8)="Bijdrage",VLOOKUP($F1335,Tb_KostenTypen[],MATCH(Methode_Keuze,Tb_KostenTypen[#Headers],0),0),VLOOKUP($G1335,Lijsten!L:O,4,0))),""),"")</f>
        <v/>
      </c>
      <c r="Q1335" s="50"/>
      <c r="R1335" s="50"/>
      <c r="S1335" s="83"/>
      <c r="T1335" s="51"/>
      <c r="U1335" s="4" t="str" cm="1">
        <f t="array" ref="U1335">IF(AA1335&lt;&gt;"ja",_xlfn.IFNA(_xlfn.IFS(AND(O1335&lt;&gt;"",F1335&lt;&gt;"",RIGHT($N1335,6)="tarief"),O1335*Q1335,S1335&gt;0,IF(F1335&lt;&gt;"",S1335,"")),""),"")</f>
        <v/>
      </c>
      <c r="V1335" s="4" t="str" cm="1">
        <f t="array" ref="V1335">IF(AA1335&lt;&gt;"ja",_xlfn.IFNA(_xlfn.IFS(AND(P1335&lt;&gt;"",R1335&lt;&gt;"",RIGHT($N1335,6)="tarief"),P1335*R1335,T1335&gt;0,T1335),""),"")</f>
        <v/>
      </c>
      <c r="W1335" s="4" t="str" cm="1">
        <f t="array" ref="W1335">IFERROR(_xlfn.IFS(OR(F1335="",LEFT(Methode_Keuze,4)="Geen"),"",AND(U1335&lt;&gt;"",F1335&lt;&gt;"Arbeidskosten"),ROUND(U1335*VLOOKUP(F1335,Tb_ProjectKosten[],MATCH(Tb_ProjectKosten[[#Headers],[Forfat_Percentage]],Tb_ProjectKosten[#Headers],0),0),2),AND(F1335="Arbeidskosten",G1335&lt;&gt;""),IFERROR(ROUND(U1335*VLOOKUP(G1335,Tb_KostenTypen[],3,0)*VLOOKUP(F1335,Tb_ProjectKosten[],MATCH(Tb_ProjectKosten[[#Headers],[Forfat_Percentage]],Tb_ProjectKosten[#Headers],0),0),2),""),U1335 &lt;=0,0),"")</f>
        <v/>
      </c>
      <c r="X1335" s="4" t="str" cm="1">
        <f t="array" ref="X1335">IFERROR(_xlfn.IFS(OR(F1335="",LEFT(Methode_Keuze,4)="Geen"),"",AND(V1335&lt;&gt;"",F1335&lt;&gt;"Arbeidskosten"),ROUND(V1335*VLOOKUP(F1335,Tb_ProjectKosten[],MATCH(Tb_ProjectKosten[[#Headers],[Forfat_Percentage]],Tb_ProjectKosten[#Headers],0),0),2),AND(F1335="Arbeidskosten",G1335&lt;&gt;""),IFERROR(ROUND(V1335*VLOOKUP(G1335,Tb_KostenTypen[],3,0)*VLOOKUP(F1335,Tb_ProjectKosten[],MATCH(Tb_ProjectKosten[[#Headers],[Forfat_Percentage]],Tb_ProjectKosten[#Headers],0),0),2),""),V1335 &lt;=0,0),"")</f>
        <v/>
      </c>
      <c r="Y1335" s="262"/>
      <c r="Z1335" s="49"/>
      <c r="AA1335" s="37" t="str" cm="1">
        <f t="array" ref="AA1335">IFERROR(IF(INDEX(SubsidieTabel!$Q$1:$T$9,MATCH($F1335,SubsidieTabel!$Q$1:$Q$9,0),IFERROR(MATCH(Methode_Keuze,SubsidieTabel!$Q$1:$T$1,0),2))&lt;&gt;1=TRUE,"ja",""),"")</f>
        <v/>
      </c>
    </row>
    <row r="1336" spans="1:27" ht="15" customHeight="1" x14ac:dyDescent="0.25">
      <c r="A1336" s="87"/>
      <c r="B1336" s="219" t="str">
        <f>IF(A1336&lt;&gt;"",_xlfn.MAXIFS($B$1:B1335,$A$1:A1335,A1336)+1,"")</f>
        <v/>
      </c>
      <c r="C1336" s="50"/>
      <c r="D1336" s="50"/>
      <c r="E1336" s="50"/>
      <c r="F1336" s="50"/>
      <c r="G1336" s="283"/>
      <c r="H1336" s="296"/>
      <c r="I1336" s="295"/>
      <c r="J1336" s="295"/>
      <c r="K1336" s="202"/>
      <c r="L1336" s="202"/>
      <c r="M1336" s="91" t="str">
        <f>IFERROR(VLOOKUP(H1336,Lijsten!$H$1:$I$100,2,0),"")</f>
        <v/>
      </c>
      <c r="N1336" s="91" t="str" cm="1">
        <f t="array" ref="N1336">IFERROR(_xlfn.IFS(AND(LEFT(F1336,6)="Arbeid",RIGHT(F1336,3)&lt;&gt;"IKS"),IFERROR(VLOOKUP($G1336,Tb_KostenTypen[],2,0),"tarief"),RIGHT(F1336,3)="IKS","Uurtarief",LEFT(F1336,6)="Arbeid","Uurtarief",AND(LEFT(F1336,8)="Bijdrage",RIGHT(F1336,15)="(vrijwilligers)"),"Vast tarief"),"")</f>
        <v/>
      </c>
      <c r="O1336" s="92"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tarief",IF(LEFT(F1336,8)="Bijdrage",VLOOKUP($F1336,Tb_KostenTypen[],MATCH(Methode_Keuze,Tb_KostenTypen[#Headers],0),0),VLOOKUP($G1336,Lijsten!L:O,4,0))),""),"")</f>
        <v/>
      </c>
      <c r="P1336" s="92"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tarief",IF(LEFT(F1336,8)="Bijdrage",VLOOKUP($F1336,Tb_KostenTypen[],MATCH(Methode_Keuze,Tb_KostenTypen[#Headers],0),0),VLOOKUP($G1336,Lijsten!L:O,4,0))),""),"")</f>
        <v/>
      </c>
      <c r="Q1336" s="50"/>
      <c r="R1336" s="50"/>
      <c r="S1336" s="83"/>
      <c r="T1336" s="51"/>
      <c r="U1336" s="4" t="str" cm="1">
        <f t="array" ref="U1336">IF(AA1336&lt;&gt;"ja",_xlfn.IFNA(_xlfn.IFS(AND(O1336&lt;&gt;"",F1336&lt;&gt;"",RIGHT($N1336,6)="tarief"),O1336*Q1336,S1336&gt;0,IF(F1336&lt;&gt;"",S1336,"")),""),"")</f>
        <v/>
      </c>
      <c r="V1336" s="4" t="str" cm="1">
        <f t="array" ref="V1336">IF(AA1336&lt;&gt;"ja",_xlfn.IFNA(_xlfn.IFS(AND(P1336&lt;&gt;"",R1336&lt;&gt;"",RIGHT($N1336,6)="tarief"),P1336*R1336,T1336&gt;0,T1336),""),"")</f>
        <v/>
      </c>
      <c r="W1336" s="4" t="str" cm="1">
        <f t="array" ref="W1336">IFERROR(_xlfn.IFS(OR(F1336="",LEFT(Methode_Keuze,4)="Geen"),"",AND(U1336&lt;&gt;"",F1336&lt;&gt;"Arbeidskosten"),ROUND(U1336*VLOOKUP(F1336,Tb_ProjectKosten[],MATCH(Tb_ProjectKosten[[#Headers],[Forfat_Percentage]],Tb_ProjectKosten[#Headers],0),0),2),AND(F1336="Arbeidskosten",G1336&lt;&gt;""),IFERROR(ROUND(U1336*VLOOKUP(G1336,Tb_KostenTypen[],3,0)*VLOOKUP(F1336,Tb_ProjectKosten[],MATCH(Tb_ProjectKosten[[#Headers],[Forfat_Percentage]],Tb_ProjectKosten[#Headers],0),0),2),""),U1336 &lt;=0,0),"")</f>
        <v/>
      </c>
      <c r="X1336" s="4" t="str" cm="1">
        <f t="array" ref="X1336">IFERROR(_xlfn.IFS(OR(F1336="",LEFT(Methode_Keuze,4)="Geen"),"",AND(V1336&lt;&gt;"",F1336&lt;&gt;"Arbeidskosten"),ROUND(V1336*VLOOKUP(F1336,Tb_ProjectKosten[],MATCH(Tb_ProjectKosten[[#Headers],[Forfat_Percentage]],Tb_ProjectKosten[#Headers],0),0),2),AND(F1336="Arbeidskosten",G1336&lt;&gt;""),IFERROR(ROUND(V1336*VLOOKUP(G1336,Tb_KostenTypen[],3,0)*VLOOKUP(F1336,Tb_ProjectKosten[],MATCH(Tb_ProjectKosten[[#Headers],[Forfat_Percentage]],Tb_ProjectKosten[#Headers],0),0),2),""),V1336 &lt;=0,0),"")</f>
        <v/>
      </c>
      <c r="Y1336" s="262"/>
      <c r="Z1336" s="49"/>
      <c r="AA1336" s="37" t="str" cm="1">
        <f t="array" ref="AA1336">IFERROR(IF(INDEX(SubsidieTabel!$Q$1:$T$9,MATCH($F1336,SubsidieTabel!$Q$1:$Q$9,0),IFERROR(MATCH(Methode_Keuze,SubsidieTabel!$Q$1:$T$1,0),2))&lt;&gt;1=TRUE,"ja",""),"")</f>
        <v/>
      </c>
    </row>
    <row r="1337" spans="1:27" ht="15" customHeight="1" x14ac:dyDescent="0.25">
      <c r="A1337" s="87"/>
      <c r="B1337" s="219" t="str">
        <f>IF(A1337&lt;&gt;"",_xlfn.MAXIFS($B$1:B1336,$A$1:A1336,A1337)+1,"")</f>
        <v/>
      </c>
      <c r="C1337" s="50"/>
      <c r="D1337" s="50"/>
      <c r="E1337" s="50"/>
      <c r="F1337" s="50"/>
      <c r="G1337" s="283"/>
      <c r="H1337" s="296"/>
      <c r="I1337" s="295"/>
      <c r="J1337" s="295"/>
      <c r="K1337" s="202"/>
      <c r="L1337" s="202"/>
      <c r="M1337" s="91" t="str">
        <f>IFERROR(VLOOKUP(H1337,Lijsten!$H$1:$I$100,2,0),"")</f>
        <v/>
      </c>
      <c r="N1337" s="91" t="str" cm="1">
        <f t="array" ref="N1337">IFERROR(_xlfn.IFS(AND(LEFT(F1337,6)="Arbeid",RIGHT(F1337,3)&lt;&gt;"IKS"),IFERROR(VLOOKUP($G1337,Tb_KostenTypen[],2,0),"tarief"),RIGHT(F1337,3)="IKS","Uurtarief",LEFT(F1337,6)="Arbeid","Uurtarief",AND(LEFT(F1337,8)="Bijdrage",RIGHT(F1337,15)="(vrijwilligers)"),"Vast tarief"),"")</f>
        <v/>
      </c>
      <c r="O1337" s="92"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tarief",IF(LEFT(F1337,8)="Bijdrage",VLOOKUP($F1337,Tb_KostenTypen[],MATCH(Methode_Keuze,Tb_KostenTypen[#Headers],0),0),VLOOKUP($G1337,Lijsten!L:O,4,0))),""),"")</f>
        <v/>
      </c>
      <c r="P1337" s="92"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tarief",IF(LEFT(F1337,8)="Bijdrage",VLOOKUP($F1337,Tb_KostenTypen[],MATCH(Methode_Keuze,Tb_KostenTypen[#Headers],0),0),VLOOKUP($G1337,Lijsten!L:O,4,0))),""),"")</f>
        <v/>
      </c>
      <c r="Q1337" s="50"/>
      <c r="R1337" s="50"/>
      <c r="S1337" s="83"/>
      <c r="T1337" s="51"/>
      <c r="U1337" s="4" t="str" cm="1">
        <f t="array" ref="U1337">IF(AA1337&lt;&gt;"ja",_xlfn.IFNA(_xlfn.IFS(AND(O1337&lt;&gt;"",F1337&lt;&gt;"",RIGHT($N1337,6)="tarief"),O1337*Q1337,S1337&gt;0,IF(F1337&lt;&gt;"",S1337,"")),""),"")</f>
        <v/>
      </c>
      <c r="V1337" s="4" t="str" cm="1">
        <f t="array" ref="V1337">IF(AA1337&lt;&gt;"ja",_xlfn.IFNA(_xlfn.IFS(AND(P1337&lt;&gt;"",R1337&lt;&gt;"",RIGHT($N1337,6)="tarief"),P1337*R1337,T1337&gt;0,T1337),""),"")</f>
        <v/>
      </c>
      <c r="W1337" s="4" t="str" cm="1">
        <f t="array" ref="W1337">IFERROR(_xlfn.IFS(OR(F1337="",LEFT(Methode_Keuze,4)="Geen"),"",AND(U1337&lt;&gt;"",F1337&lt;&gt;"Arbeidskosten"),ROUND(U1337*VLOOKUP(F1337,Tb_ProjectKosten[],MATCH(Tb_ProjectKosten[[#Headers],[Forfat_Percentage]],Tb_ProjectKosten[#Headers],0),0),2),AND(F1337="Arbeidskosten",G1337&lt;&gt;""),IFERROR(ROUND(U1337*VLOOKUP(G1337,Tb_KostenTypen[],3,0)*VLOOKUP(F1337,Tb_ProjectKosten[],MATCH(Tb_ProjectKosten[[#Headers],[Forfat_Percentage]],Tb_ProjectKosten[#Headers],0),0),2),""),U1337 &lt;=0,0),"")</f>
        <v/>
      </c>
      <c r="X1337" s="4" t="str" cm="1">
        <f t="array" ref="X1337">IFERROR(_xlfn.IFS(OR(F1337="",LEFT(Methode_Keuze,4)="Geen"),"",AND(V1337&lt;&gt;"",F1337&lt;&gt;"Arbeidskosten"),ROUND(V1337*VLOOKUP(F1337,Tb_ProjectKosten[],MATCH(Tb_ProjectKosten[[#Headers],[Forfat_Percentage]],Tb_ProjectKosten[#Headers],0),0),2),AND(F1337="Arbeidskosten",G1337&lt;&gt;""),IFERROR(ROUND(V1337*VLOOKUP(G1337,Tb_KostenTypen[],3,0)*VLOOKUP(F1337,Tb_ProjectKosten[],MATCH(Tb_ProjectKosten[[#Headers],[Forfat_Percentage]],Tb_ProjectKosten[#Headers],0),0),2),""),V1337 &lt;=0,0),"")</f>
        <v/>
      </c>
      <c r="Y1337" s="262"/>
      <c r="Z1337" s="49"/>
      <c r="AA1337" s="37" t="str" cm="1">
        <f t="array" ref="AA1337">IFERROR(IF(INDEX(SubsidieTabel!$Q$1:$T$9,MATCH($F1337,SubsidieTabel!$Q$1:$Q$9,0),IFERROR(MATCH(Methode_Keuze,SubsidieTabel!$Q$1:$T$1,0),2))&lt;&gt;1=TRUE,"ja",""),"")</f>
        <v/>
      </c>
    </row>
    <row r="1338" spans="1:27" ht="15" customHeight="1" x14ac:dyDescent="0.25">
      <c r="A1338" s="87"/>
      <c r="B1338" s="219" t="str">
        <f>IF(A1338&lt;&gt;"",_xlfn.MAXIFS($B$1:B1337,$A$1:A1337,A1338)+1,"")</f>
        <v/>
      </c>
      <c r="C1338" s="50"/>
      <c r="D1338" s="50"/>
      <c r="E1338" s="50"/>
      <c r="F1338" s="50"/>
      <c r="G1338" s="283"/>
      <c r="H1338" s="296"/>
      <c r="I1338" s="295"/>
      <c r="J1338" s="295"/>
      <c r="K1338" s="202"/>
      <c r="L1338" s="202"/>
      <c r="M1338" s="91" t="str">
        <f>IFERROR(VLOOKUP(H1338,Lijsten!$H$1:$I$100,2,0),"")</f>
        <v/>
      </c>
      <c r="N1338" s="91" t="str" cm="1">
        <f t="array" ref="N1338">IFERROR(_xlfn.IFS(AND(LEFT(F1338,6)="Arbeid",RIGHT(F1338,3)&lt;&gt;"IKS"),IFERROR(VLOOKUP($G1338,Tb_KostenTypen[],2,0),"tarief"),RIGHT(F1338,3)="IKS","Uurtarief",LEFT(F1338,6)="Arbeid","Uurtarief",AND(LEFT(F1338,8)="Bijdrage",RIGHT(F1338,15)="(vrijwilligers)"),"Vast tarief"),"")</f>
        <v/>
      </c>
      <c r="O1338" s="92"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tarief",IF(LEFT(F1338,8)="Bijdrage",VLOOKUP($F1338,Tb_KostenTypen[],MATCH(Methode_Keuze,Tb_KostenTypen[#Headers],0),0),VLOOKUP($G1338,Lijsten!L:O,4,0))),""),"")</f>
        <v/>
      </c>
      <c r="P1338" s="92"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tarief",IF(LEFT(F1338,8)="Bijdrage",VLOOKUP($F1338,Tb_KostenTypen[],MATCH(Methode_Keuze,Tb_KostenTypen[#Headers],0),0),VLOOKUP($G1338,Lijsten!L:O,4,0))),""),"")</f>
        <v/>
      </c>
      <c r="Q1338" s="50"/>
      <c r="R1338" s="50"/>
      <c r="S1338" s="83"/>
      <c r="T1338" s="51"/>
      <c r="U1338" s="4" t="str" cm="1">
        <f t="array" ref="U1338">IF(AA1338&lt;&gt;"ja",_xlfn.IFNA(_xlfn.IFS(AND(O1338&lt;&gt;"",F1338&lt;&gt;"",RIGHT($N1338,6)="tarief"),O1338*Q1338,S1338&gt;0,IF(F1338&lt;&gt;"",S1338,"")),""),"")</f>
        <v/>
      </c>
      <c r="V1338" s="4" t="str" cm="1">
        <f t="array" ref="V1338">IF(AA1338&lt;&gt;"ja",_xlfn.IFNA(_xlfn.IFS(AND(P1338&lt;&gt;"",R1338&lt;&gt;"",RIGHT($N1338,6)="tarief"),P1338*R1338,T1338&gt;0,T1338),""),"")</f>
        <v/>
      </c>
      <c r="W1338" s="4" t="str" cm="1">
        <f t="array" ref="W1338">IFERROR(_xlfn.IFS(OR(F1338="",LEFT(Methode_Keuze,4)="Geen"),"",AND(U1338&lt;&gt;"",F1338&lt;&gt;"Arbeidskosten"),ROUND(U1338*VLOOKUP(F1338,Tb_ProjectKosten[],MATCH(Tb_ProjectKosten[[#Headers],[Forfat_Percentage]],Tb_ProjectKosten[#Headers],0),0),2),AND(F1338="Arbeidskosten",G1338&lt;&gt;""),IFERROR(ROUND(U1338*VLOOKUP(G1338,Tb_KostenTypen[],3,0)*VLOOKUP(F1338,Tb_ProjectKosten[],MATCH(Tb_ProjectKosten[[#Headers],[Forfat_Percentage]],Tb_ProjectKosten[#Headers],0),0),2),""),U1338 &lt;=0,0),"")</f>
        <v/>
      </c>
      <c r="X1338" s="4" t="str" cm="1">
        <f t="array" ref="X1338">IFERROR(_xlfn.IFS(OR(F1338="",LEFT(Methode_Keuze,4)="Geen"),"",AND(V1338&lt;&gt;"",F1338&lt;&gt;"Arbeidskosten"),ROUND(V1338*VLOOKUP(F1338,Tb_ProjectKosten[],MATCH(Tb_ProjectKosten[[#Headers],[Forfat_Percentage]],Tb_ProjectKosten[#Headers],0),0),2),AND(F1338="Arbeidskosten",G1338&lt;&gt;""),IFERROR(ROUND(V1338*VLOOKUP(G1338,Tb_KostenTypen[],3,0)*VLOOKUP(F1338,Tb_ProjectKosten[],MATCH(Tb_ProjectKosten[[#Headers],[Forfat_Percentage]],Tb_ProjectKosten[#Headers],0),0),2),""),V1338 &lt;=0,0),"")</f>
        <v/>
      </c>
      <c r="Y1338" s="262"/>
      <c r="Z1338" s="49"/>
      <c r="AA1338" s="37" t="str" cm="1">
        <f t="array" ref="AA1338">IFERROR(IF(INDEX(SubsidieTabel!$Q$1:$T$9,MATCH($F1338,SubsidieTabel!$Q$1:$Q$9,0),IFERROR(MATCH(Methode_Keuze,SubsidieTabel!$Q$1:$T$1,0),2))&lt;&gt;1=TRUE,"ja",""),"")</f>
        <v/>
      </c>
    </row>
    <row r="1339" spans="1:27" ht="15" customHeight="1" x14ac:dyDescent="0.25">
      <c r="A1339" s="87"/>
      <c r="B1339" s="219" t="str">
        <f>IF(A1339&lt;&gt;"",_xlfn.MAXIFS($B$1:B1338,$A$1:A1338,A1339)+1,"")</f>
        <v/>
      </c>
      <c r="C1339" s="50"/>
      <c r="D1339" s="50"/>
      <c r="E1339" s="50"/>
      <c r="F1339" s="50"/>
      <c r="G1339" s="283"/>
      <c r="H1339" s="296"/>
      <c r="I1339" s="295"/>
      <c r="J1339" s="295"/>
      <c r="K1339" s="202"/>
      <c r="L1339" s="202"/>
      <c r="M1339" s="91" t="str">
        <f>IFERROR(VLOOKUP(H1339,Lijsten!$H$1:$I$100,2,0),"")</f>
        <v/>
      </c>
      <c r="N1339" s="91" t="str" cm="1">
        <f t="array" ref="N1339">IFERROR(_xlfn.IFS(AND(LEFT(F1339,6)="Arbeid",RIGHT(F1339,3)&lt;&gt;"IKS"),IFERROR(VLOOKUP($G1339,Tb_KostenTypen[],2,0),"tarief"),RIGHT(F1339,3)="IKS","Uurtarief",LEFT(F1339,6)="Arbeid","Uurtarief",AND(LEFT(F1339,8)="Bijdrage",RIGHT(F1339,15)="(vrijwilligers)"),"Vast tarief"),"")</f>
        <v/>
      </c>
      <c r="O1339" s="92"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tarief",IF(LEFT(F1339,8)="Bijdrage",VLOOKUP($F1339,Tb_KostenTypen[],MATCH(Methode_Keuze,Tb_KostenTypen[#Headers],0),0),VLOOKUP($G1339,Lijsten!L:O,4,0))),""),"")</f>
        <v/>
      </c>
      <c r="P1339" s="92"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tarief",IF(LEFT(F1339,8)="Bijdrage",VLOOKUP($F1339,Tb_KostenTypen[],MATCH(Methode_Keuze,Tb_KostenTypen[#Headers],0),0),VLOOKUP($G1339,Lijsten!L:O,4,0))),""),"")</f>
        <v/>
      </c>
      <c r="Q1339" s="50"/>
      <c r="R1339" s="50"/>
      <c r="S1339" s="83"/>
      <c r="T1339" s="51"/>
      <c r="U1339" s="4" t="str" cm="1">
        <f t="array" ref="U1339">IF(AA1339&lt;&gt;"ja",_xlfn.IFNA(_xlfn.IFS(AND(O1339&lt;&gt;"",F1339&lt;&gt;"",RIGHT($N1339,6)="tarief"),O1339*Q1339,S1339&gt;0,IF(F1339&lt;&gt;"",S1339,"")),""),"")</f>
        <v/>
      </c>
      <c r="V1339" s="4" t="str" cm="1">
        <f t="array" ref="V1339">IF(AA1339&lt;&gt;"ja",_xlfn.IFNA(_xlfn.IFS(AND(P1339&lt;&gt;"",R1339&lt;&gt;"",RIGHT($N1339,6)="tarief"),P1339*R1339,T1339&gt;0,T1339),""),"")</f>
        <v/>
      </c>
      <c r="W1339" s="4" t="str" cm="1">
        <f t="array" ref="W1339">IFERROR(_xlfn.IFS(OR(F1339="",LEFT(Methode_Keuze,4)="Geen"),"",AND(U1339&lt;&gt;"",F1339&lt;&gt;"Arbeidskosten"),ROUND(U1339*VLOOKUP(F1339,Tb_ProjectKosten[],MATCH(Tb_ProjectKosten[[#Headers],[Forfat_Percentage]],Tb_ProjectKosten[#Headers],0),0),2),AND(F1339="Arbeidskosten",G1339&lt;&gt;""),IFERROR(ROUND(U1339*VLOOKUP(G1339,Tb_KostenTypen[],3,0)*VLOOKUP(F1339,Tb_ProjectKosten[],MATCH(Tb_ProjectKosten[[#Headers],[Forfat_Percentage]],Tb_ProjectKosten[#Headers],0),0),2),""),U1339 &lt;=0,0),"")</f>
        <v/>
      </c>
      <c r="X1339" s="4" t="str" cm="1">
        <f t="array" ref="X1339">IFERROR(_xlfn.IFS(OR(F1339="",LEFT(Methode_Keuze,4)="Geen"),"",AND(V1339&lt;&gt;"",F1339&lt;&gt;"Arbeidskosten"),ROUND(V1339*VLOOKUP(F1339,Tb_ProjectKosten[],MATCH(Tb_ProjectKosten[[#Headers],[Forfat_Percentage]],Tb_ProjectKosten[#Headers],0),0),2),AND(F1339="Arbeidskosten",G1339&lt;&gt;""),IFERROR(ROUND(V1339*VLOOKUP(G1339,Tb_KostenTypen[],3,0)*VLOOKUP(F1339,Tb_ProjectKosten[],MATCH(Tb_ProjectKosten[[#Headers],[Forfat_Percentage]],Tb_ProjectKosten[#Headers],0),0),2),""),V1339 &lt;=0,0),"")</f>
        <v/>
      </c>
      <c r="Y1339" s="262"/>
      <c r="Z1339" s="49"/>
      <c r="AA1339" s="37" t="str" cm="1">
        <f t="array" ref="AA1339">IFERROR(IF(INDEX(SubsidieTabel!$Q$1:$T$9,MATCH($F1339,SubsidieTabel!$Q$1:$Q$9,0),IFERROR(MATCH(Methode_Keuze,SubsidieTabel!$Q$1:$T$1,0),2))&lt;&gt;1=TRUE,"ja",""),"")</f>
        <v/>
      </c>
    </row>
    <row r="1340" spans="1:27" ht="15" customHeight="1" x14ac:dyDescent="0.25">
      <c r="A1340" s="87"/>
      <c r="B1340" s="219" t="str">
        <f>IF(A1340&lt;&gt;"",_xlfn.MAXIFS($B$1:B1339,$A$1:A1339,A1340)+1,"")</f>
        <v/>
      </c>
      <c r="C1340" s="50"/>
      <c r="D1340" s="50"/>
      <c r="E1340" s="50"/>
      <c r="F1340" s="50"/>
      <c r="G1340" s="283"/>
      <c r="H1340" s="296"/>
      <c r="I1340" s="295"/>
      <c r="J1340" s="295"/>
      <c r="K1340" s="202"/>
      <c r="L1340" s="202"/>
      <c r="M1340" s="91" t="str">
        <f>IFERROR(VLOOKUP(H1340,Lijsten!$H$1:$I$100,2,0),"")</f>
        <v/>
      </c>
      <c r="N1340" s="91" t="str" cm="1">
        <f t="array" ref="N1340">IFERROR(_xlfn.IFS(AND(LEFT(F1340,6)="Arbeid",RIGHT(F1340,3)&lt;&gt;"IKS"),IFERROR(VLOOKUP($G1340,Tb_KostenTypen[],2,0),"tarief"),RIGHT(F1340,3)="IKS","Uurtarief",LEFT(F1340,6)="Arbeid","Uurtarief",AND(LEFT(F1340,8)="Bijdrage",RIGHT(F1340,15)="(vrijwilligers)"),"Vast tarief"),"")</f>
        <v/>
      </c>
      <c r="O1340" s="92"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tarief",IF(LEFT(F1340,8)="Bijdrage",VLOOKUP($F1340,Tb_KostenTypen[],MATCH(Methode_Keuze,Tb_KostenTypen[#Headers],0),0),VLOOKUP($G1340,Lijsten!L:O,4,0))),""),"")</f>
        <v/>
      </c>
      <c r="P1340" s="92"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tarief",IF(LEFT(F1340,8)="Bijdrage",VLOOKUP($F1340,Tb_KostenTypen[],MATCH(Methode_Keuze,Tb_KostenTypen[#Headers],0),0),VLOOKUP($G1340,Lijsten!L:O,4,0))),""),"")</f>
        <v/>
      </c>
      <c r="Q1340" s="50"/>
      <c r="R1340" s="50"/>
      <c r="S1340" s="83"/>
      <c r="T1340" s="51"/>
      <c r="U1340" s="4" t="str" cm="1">
        <f t="array" ref="U1340">IF(AA1340&lt;&gt;"ja",_xlfn.IFNA(_xlfn.IFS(AND(O1340&lt;&gt;"",F1340&lt;&gt;"",RIGHT($N1340,6)="tarief"),O1340*Q1340,S1340&gt;0,IF(F1340&lt;&gt;"",S1340,"")),""),"")</f>
        <v/>
      </c>
      <c r="V1340" s="4" t="str" cm="1">
        <f t="array" ref="V1340">IF(AA1340&lt;&gt;"ja",_xlfn.IFNA(_xlfn.IFS(AND(P1340&lt;&gt;"",R1340&lt;&gt;"",RIGHT($N1340,6)="tarief"),P1340*R1340,T1340&gt;0,T1340),""),"")</f>
        <v/>
      </c>
      <c r="W1340" s="4" t="str" cm="1">
        <f t="array" ref="W1340">IFERROR(_xlfn.IFS(OR(F1340="",LEFT(Methode_Keuze,4)="Geen"),"",AND(U1340&lt;&gt;"",F1340&lt;&gt;"Arbeidskosten"),ROUND(U1340*VLOOKUP(F1340,Tb_ProjectKosten[],MATCH(Tb_ProjectKosten[[#Headers],[Forfat_Percentage]],Tb_ProjectKosten[#Headers],0),0),2),AND(F1340="Arbeidskosten",G1340&lt;&gt;""),IFERROR(ROUND(U1340*VLOOKUP(G1340,Tb_KostenTypen[],3,0)*VLOOKUP(F1340,Tb_ProjectKosten[],MATCH(Tb_ProjectKosten[[#Headers],[Forfat_Percentage]],Tb_ProjectKosten[#Headers],0),0),2),""),U1340 &lt;=0,0),"")</f>
        <v/>
      </c>
      <c r="X1340" s="4" t="str" cm="1">
        <f t="array" ref="X1340">IFERROR(_xlfn.IFS(OR(F1340="",LEFT(Methode_Keuze,4)="Geen"),"",AND(V1340&lt;&gt;"",F1340&lt;&gt;"Arbeidskosten"),ROUND(V1340*VLOOKUP(F1340,Tb_ProjectKosten[],MATCH(Tb_ProjectKosten[[#Headers],[Forfat_Percentage]],Tb_ProjectKosten[#Headers],0),0),2),AND(F1340="Arbeidskosten",G1340&lt;&gt;""),IFERROR(ROUND(V1340*VLOOKUP(G1340,Tb_KostenTypen[],3,0)*VLOOKUP(F1340,Tb_ProjectKosten[],MATCH(Tb_ProjectKosten[[#Headers],[Forfat_Percentage]],Tb_ProjectKosten[#Headers],0),0),2),""),V1340 &lt;=0,0),"")</f>
        <v/>
      </c>
      <c r="Y1340" s="262"/>
      <c r="Z1340" s="49"/>
      <c r="AA1340" s="37" t="str" cm="1">
        <f t="array" ref="AA1340">IFERROR(IF(INDEX(SubsidieTabel!$Q$1:$T$9,MATCH($F1340,SubsidieTabel!$Q$1:$Q$9,0),IFERROR(MATCH(Methode_Keuze,SubsidieTabel!$Q$1:$T$1,0),2))&lt;&gt;1=TRUE,"ja",""),"")</f>
        <v/>
      </c>
    </row>
    <row r="1341" spans="1:27" ht="15" customHeight="1" x14ac:dyDescent="0.25">
      <c r="A1341" s="87"/>
      <c r="B1341" s="219" t="str">
        <f>IF(A1341&lt;&gt;"",_xlfn.MAXIFS($B$1:B1340,$A$1:A1340,A1341)+1,"")</f>
        <v/>
      </c>
      <c r="C1341" s="50"/>
      <c r="D1341" s="50"/>
      <c r="E1341" s="50"/>
      <c r="F1341" s="50"/>
      <c r="G1341" s="283"/>
      <c r="H1341" s="296"/>
      <c r="I1341" s="295"/>
      <c r="J1341" s="295"/>
      <c r="K1341" s="202"/>
      <c r="L1341" s="202"/>
      <c r="M1341" s="91" t="str">
        <f>IFERROR(VLOOKUP(H1341,Lijsten!$H$1:$I$100,2,0),"")</f>
        <v/>
      </c>
      <c r="N1341" s="91" t="str" cm="1">
        <f t="array" ref="N1341">IFERROR(_xlfn.IFS(AND(LEFT(F1341,6)="Arbeid",RIGHT(F1341,3)&lt;&gt;"IKS"),IFERROR(VLOOKUP($G1341,Tb_KostenTypen[],2,0),"tarief"),RIGHT(F1341,3)="IKS","Uurtarief",LEFT(F1341,6)="Arbeid","Uurtarief",AND(LEFT(F1341,8)="Bijdrage",RIGHT(F1341,15)="(vrijwilligers)"),"Vast tarief"),"")</f>
        <v/>
      </c>
      <c r="O1341" s="92"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tarief",IF(LEFT(F1341,8)="Bijdrage",VLOOKUP($F1341,Tb_KostenTypen[],MATCH(Methode_Keuze,Tb_KostenTypen[#Headers],0),0),VLOOKUP($G1341,Lijsten!L:O,4,0))),""),"")</f>
        <v/>
      </c>
      <c r="P1341" s="92"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tarief",IF(LEFT(F1341,8)="Bijdrage",VLOOKUP($F1341,Tb_KostenTypen[],MATCH(Methode_Keuze,Tb_KostenTypen[#Headers],0),0),VLOOKUP($G1341,Lijsten!L:O,4,0))),""),"")</f>
        <v/>
      </c>
      <c r="Q1341" s="50"/>
      <c r="R1341" s="50"/>
      <c r="S1341" s="83"/>
      <c r="T1341" s="51"/>
      <c r="U1341" s="4" t="str" cm="1">
        <f t="array" ref="U1341">IF(AA1341&lt;&gt;"ja",_xlfn.IFNA(_xlfn.IFS(AND(O1341&lt;&gt;"",F1341&lt;&gt;"",RIGHT($N1341,6)="tarief"),O1341*Q1341,S1341&gt;0,IF(F1341&lt;&gt;"",S1341,"")),""),"")</f>
        <v/>
      </c>
      <c r="V1341" s="4" t="str" cm="1">
        <f t="array" ref="V1341">IF(AA1341&lt;&gt;"ja",_xlfn.IFNA(_xlfn.IFS(AND(P1341&lt;&gt;"",R1341&lt;&gt;"",RIGHT($N1341,6)="tarief"),P1341*R1341,T1341&gt;0,T1341),""),"")</f>
        <v/>
      </c>
      <c r="W1341" s="4" t="str" cm="1">
        <f t="array" ref="W1341">IFERROR(_xlfn.IFS(OR(F1341="",LEFT(Methode_Keuze,4)="Geen"),"",AND(U1341&lt;&gt;"",F1341&lt;&gt;"Arbeidskosten"),ROUND(U1341*VLOOKUP(F1341,Tb_ProjectKosten[],MATCH(Tb_ProjectKosten[[#Headers],[Forfat_Percentage]],Tb_ProjectKosten[#Headers],0),0),2),AND(F1341="Arbeidskosten",G1341&lt;&gt;""),IFERROR(ROUND(U1341*VLOOKUP(G1341,Tb_KostenTypen[],3,0)*VLOOKUP(F1341,Tb_ProjectKosten[],MATCH(Tb_ProjectKosten[[#Headers],[Forfat_Percentage]],Tb_ProjectKosten[#Headers],0),0),2),""),U1341 &lt;=0,0),"")</f>
        <v/>
      </c>
      <c r="X1341" s="4" t="str" cm="1">
        <f t="array" ref="X1341">IFERROR(_xlfn.IFS(OR(F1341="",LEFT(Methode_Keuze,4)="Geen"),"",AND(V1341&lt;&gt;"",F1341&lt;&gt;"Arbeidskosten"),ROUND(V1341*VLOOKUP(F1341,Tb_ProjectKosten[],MATCH(Tb_ProjectKosten[[#Headers],[Forfat_Percentage]],Tb_ProjectKosten[#Headers],0),0),2),AND(F1341="Arbeidskosten",G1341&lt;&gt;""),IFERROR(ROUND(V1341*VLOOKUP(G1341,Tb_KostenTypen[],3,0)*VLOOKUP(F1341,Tb_ProjectKosten[],MATCH(Tb_ProjectKosten[[#Headers],[Forfat_Percentage]],Tb_ProjectKosten[#Headers],0),0),2),""),V1341 &lt;=0,0),"")</f>
        <v/>
      </c>
      <c r="Y1341" s="262"/>
      <c r="Z1341" s="49"/>
      <c r="AA1341" s="37" t="str" cm="1">
        <f t="array" ref="AA1341">IFERROR(IF(INDEX(SubsidieTabel!$Q$1:$T$9,MATCH($F1341,SubsidieTabel!$Q$1:$Q$9,0),IFERROR(MATCH(Methode_Keuze,SubsidieTabel!$Q$1:$T$1,0),2))&lt;&gt;1=TRUE,"ja",""),"")</f>
        <v/>
      </c>
    </row>
    <row r="1342" spans="1:27" ht="15" customHeight="1" x14ac:dyDescent="0.25">
      <c r="A1342" s="87"/>
      <c r="B1342" s="219" t="str">
        <f>IF(A1342&lt;&gt;"",_xlfn.MAXIFS($B$1:B1341,$A$1:A1341,A1342)+1,"")</f>
        <v/>
      </c>
      <c r="C1342" s="50"/>
      <c r="D1342" s="50"/>
      <c r="E1342" s="50"/>
      <c r="F1342" s="50"/>
      <c r="G1342" s="283"/>
      <c r="H1342" s="296"/>
      <c r="I1342" s="295"/>
      <c r="J1342" s="295"/>
      <c r="K1342" s="202"/>
      <c r="L1342" s="202"/>
      <c r="M1342" s="91" t="str">
        <f>IFERROR(VLOOKUP(H1342,Lijsten!$H$1:$I$100,2,0),"")</f>
        <v/>
      </c>
      <c r="N1342" s="91" t="str" cm="1">
        <f t="array" ref="N1342">IFERROR(_xlfn.IFS(AND(LEFT(F1342,6)="Arbeid",RIGHT(F1342,3)&lt;&gt;"IKS"),IFERROR(VLOOKUP($G1342,Tb_KostenTypen[],2,0),"tarief"),RIGHT(F1342,3)="IKS","Uurtarief",LEFT(F1342,6)="Arbeid","Uurtarief",AND(LEFT(F1342,8)="Bijdrage",RIGHT(F1342,15)="(vrijwilligers)"),"Vast tarief"),"")</f>
        <v/>
      </c>
      <c r="O1342" s="92"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tarief",IF(LEFT(F1342,8)="Bijdrage",VLOOKUP($F1342,Tb_KostenTypen[],MATCH(Methode_Keuze,Tb_KostenTypen[#Headers],0),0),VLOOKUP($G1342,Lijsten!L:O,4,0))),""),"")</f>
        <v/>
      </c>
      <c r="P1342" s="92"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tarief",IF(LEFT(F1342,8)="Bijdrage",VLOOKUP($F1342,Tb_KostenTypen[],MATCH(Methode_Keuze,Tb_KostenTypen[#Headers],0),0),VLOOKUP($G1342,Lijsten!L:O,4,0))),""),"")</f>
        <v/>
      </c>
      <c r="Q1342" s="50"/>
      <c r="R1342" s="50"/>
      <c r="S1342" s="83"/>
      <c r="T1342" s="51"/>
      <c r="U1342" s="4" t="str" cm="1">
        <f t="array" ref="U1342">IF(AA1342&lt;&gt;"ja",_xlfn.IFNA(_xlfn.IFS(AND(O1342&lt;&gt;"",F1342&lt;&gt;"",RIGHT($N1342,6)="tarief"),O1342*Q1342,S1342&gt;0,IF(F1342&lt;&gt;"",S1342,"")),""),"")</f>
        <v/>
      </c>
      <c r="V1342" s="4" t="str" cm="1">
        <f t="array" ref="V1342">IF(AA1342&lt;&gt;"ja",_xlfn.IFNA(_xlfn.IFS(AND(P1342&lt;&gt;"",R1342&lt;&gt;"",RIGHT($N1342,6)="tarief"),P1342*R1342,T1342&gt;0,T1342),""),"")</f>
        <v/>
      </c>
      <c r="W1342" s="4" t="str" cm="1">
        <f t="array" ref="W1342">IFERROR(_xlfn.IFS(OR(F1342="",LEFT(Methode_Keuze,4)="Geen"),"",AND(U1342&lt;&gt;"",F1342&lt;&gt;"Arbeidskosten"),ROUND(U1342*VLOOKUP(F1342,Tb_ProjectKosten[],MATCH(Tb_ProjectKosten[[#Headers],[Forfat_Percentage]],Tb_ProjectKosten[#Headers],0),0),2),AND(F1342="Arbeidskosten",G1342&lt;&gt;""),IFERROR(ROUND(U1342*VLOOKUP(G1342,Tb_KostenTypen[],3,0)*VLOOKUP(F1342,Tb_ProjectKosten[],MATCH(Tb_ProjectKosten[[#Headers],[Forfat_Percentage]],Tb_ProjectKosten[#Headers],0),0),2),""),U1342 &lt;=0,0),"")</f>
        <v/>
      </c>
      <c r="X1342" s="4" t="str" cm="1">
        <f t="array" ref="X1342">IFERROR(_xlfn.IFS(OR(F1342="",LEFT(Methode_Keuze,4)="Geen"),"",AND(V1342&lt;&gt;"",F1342&lt;&gt;"Arbeidskosten"),ROUND(V1342*VLOOKUP(F1342,Tb_ProjectKosten[],MATCH(Tb_ProjectKosten[[#Headers],[Forfat_Percentage]],Tb_ProjectKosten[#Headers],0),0),2),AND(F1342="Arbeidskosten",G1342&lt;&gt;""),IFERROR(ROUND(V1342*VLOOKUP(G1342,Tb_KostenTypen[],3,0)*VLOOKUP(F1342,Tb_ProjectKosten[],MATCH(Tb_ProjectKosten[[#Headers],[Forfat_Percentage]],Tb_ProjectKosten[#Headers],0),0),2),""),V1342 &lt;=0,0),"")</f>
        <v/>
      </c>
      <c r="Y1342" s="262"/>
      <c r="Z1342" s="49"/>
      <c r="AA1342" s="37" t="str" cm="1">
        <f t="array" ref="AA1342">IFERROR(IF(INDEX(SubsidieTabel!$Q$1:$T$9,MATCH($F1342,SubsidieTabel!$Q$1:$Q$9,0),IFERROR(MATCH(Methode_Keuze,SubsidieTabel!$Q$1:$T$1,0),2))&lt;&gt;1=TRUE,"ja",""),"")</f>
        <v/>
      </c>
    </row>
    <row r="1343" spans="1:27" ht="15" customHeight="1" x14ac:dyDescent="0.25">
      <c r="A1343" s="87"/>
      <c r="B1343" s="219" t="str">
        <f>IF(A1343&lt;&gt;"",_xlfn.MAXIFS($B$1:B1342,$A$1:A1342,A1343)+1,"")</f>
        <v/>
      </c>
      <c r="C1343" s="50"/>
      <c r="D1343" s="50"/>
      <c r="E1343" s="50"/>
      <c r="F1343" s="50"/>
      <c r="G1343" s="283"/>
      <c r="H1343" s="296"/>
      <c r="I1343" s="295"/>
      <c r="J1343" s="295"/>
      <c r="K1343" s="202"/>
      <c r="L1343" s="202"/>
      <c r="M1343" s="91" t="str">
        <f>IFERROR(VLOOKUP(H1343,Lijsten!$H$1:$I$100,2,0),"")</f>
        <v/>
      </c>
      <c r="N1343" s="91" t="str" cm="1">
        <f t="array" ref="N1343">IFERROR(_xlfn.IFS(AND(LEFT(F1343,6)="Arbeid",RIGHT(F1343,3)&lt;&gt;"IKS"),IFERROR(VLOOKUP($G1343,Tb_KostenTypen[],2,0),"tarief"),RIGHT(F1343,3)="IKS","Uurtarief",LEFT(F1343,6)="Arbeid","Uurtarief",AND(LEFT(F1343,8)="Bijdrage",RIGHT(F1343,15)="(vrijwilligers)"),"Vast tarief"),"")</f>
        <v/>
      </c>
      <c r="O1343" s="92"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tarief",IF(LEFT(F1343,8)="Bijdrage",VLOOKUP($F1343,Tb_KostenTypen[],MATCH(Methode_Keuze,Tb_KostenTypen[#Headers],0),0),VLOOKUP($G1343,Lijsten!L:O,4,0))),""),"")</f>
        <v/>
      </c>
      <c r="P1343" s="92"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tarief",IF(LEFT(F1343,8)="Bijdrage",VLOOKUP($F1343,Tb_KostenTypen[],MATCH(Methode_Keuze,Tb_KostenTypen[#Headers],0),0),VLOOKUP($G1343,Lijsten!L:O,4,0))),""),"")</f>
        <v/>
      </c>
      <c r="Q1343" s="50"/>
      <c r="R1343" s="50"/>
      <c r="S1343" s="83"/>
      <c r="T1343" s="51"/>
      <c r="U1343" s="4" t="str" cm="1">
        <f t="array" ref="U1343">IF(AA1343&lt;&gt;"ja",_xlfn.IFNA(_xlfn.IFS(AND(O1343&lt;&gt;"",F1343&lt;&gt;"",RIGHT($N1343,6)="tarief"),O1343*Q1343,S1343&gt;0,IF(F1343&lt;&gt;"",S1343,"")),""),"")</f>
        <v/>
      </c>
      <c r="V1343" s="4" t="str" cm="1">
        <f t="array" ref="V1343">IF(AA1343&lt;&gt;"ja",_xlfn.IFNA(_xlfn.IFS(AND(P1343&lt;&gt;"",R1343&lt;&gt;"",RIGHT($N1343,6)="tarief"),P1343*R1343,T1343&gt;0,T1343),""),"")</f>
        <v/>
      </c>
      <c r="W1343" s="4" t="str" cm="1">
        <f t="array" ref="W1343">IFERROR(_xlfn.IFS(OR(F1343="",LEFT(Methode_Keuze,4)="Geen"),"",AND(U1343&lt;&gt;"",F1343&lt;&gt;"Arbeidskosten"),ROUND(U1343*VLOOKUP(F1343,Tb_ProjectKosten[],MATCH(Tb_ProjectKosten[[#Headers],[Forfat_Percentage]],Tb_ProjectKosten[#Headers],0),0),2),AND(F1343="Arbeidskosten",G1343&lt;&gt;""),IFERROR(ROUND(U1343*VLOOKUP(G1343,Tb_KostenTypen[],3,0)*VLOOKUP(F1343,Tb_ProjectKosten[],MATCH(Tb_ProjectKosten[[#Headers],[Forfat_Percentage]],Tb_ProjectKosten[#Headers],0),0),2),""),U1343 &lt;=0,0),"")</f>
        <v/>
      </c>
      <c r="X1343" s="4" t="str" cm="1">
        <f t="array" ref="X1343">IFERROR(_xlfn.IFS(OR(F1343="",LEFT(Methode_Keuze,4)="Geen"),"",AND(V1343&lt;&gt;"",F1343&lt;&gt;"Arbeidskosten"),ROUND(V1343*VLOOKUP(F1343,Tb_ProjectKosten[],MATCH(Tb_ProjectKosten[[#Headers],[Forfat_Percentage]],Tb_ProjectKosten[#Headers],0),0),2),AND(F1343="Arbeidskosten",G1343&lt;&gt;""),IFERROR(ROUND(V1343*VLOOKUP(G1343,Tb_KostenTypen[],3,0)*VLOOKUP(F1343,Tb_ProjectKosten[],MATCH(Tb_ProjectKosten[[#Headers],[Forfat_Percentage]],Tb_ProjectKosten[#Headers],0),0),2),""),V1343 &lt;=0,0),"")</f>
        <v/>
      </c>
      <c r="Y1343" s="262"/>
      <c r="Z1343" s="49"/>
      <c r="AA1343" s="37" t="str" cm="1">
        <f t="array" ref="AA1343">IFERROR(IF(INDEX(SubsidieTabel!$Q$1:$T$9,MATCH($F1343,SubsidieTabel!$Q$1:$Q$9,0),IFERROR(MATCH(Methode_Keuze,SubsidieTabel!$Q$1:$T$1,0),2))&lt;&gt;1=TRUE,"ja",""),"")</f>
        <v/>
      </c>
    </row>
    <row r="1344" spans="1:27" ht="15" customHeight="1" x14ac:dyDescent="0.25">
      <c r="A1344" s="87"/>
      <c r="B1344" s="219" t="str">
        <f>IF(A1344&lt;&gt;"",_xlfn.MAXIFS($B$1:B1343,$A$1:A1343,A1344)+1,"")</f>
        <v/>
      </c>
      <c r="C1344" s="50"/>
      <c r="D1344" s="50"/>
      <c r="E1344" s="50"/>
      <c r="F1344" s="50"/>
      <c r="G1344" s="283"/>
      <c r="H1344" s="296"/>
      <c r="I1344" s="295"/>
      <c r="J1344" s="295"/>
      <c r="K1344" s="202"/>
      <c r="L1344" s="202"/>
      <c r="M1344" s="91" t="str">
        <f>IFERROR(VLOOKUP(H1344,Lijsten!$H$1:$I$100,2,0),"")</f>
        <v/>
      </c>
      <c r="N1344" s="91" t="str" cm="1">
        <f t="array" ref="N1344">IFERROR(_xlfn.IFS(AND(LEFT(F1344,6)="Arbeid",RIGHT(F1344,3)&lt;&gt;"IKS"),IFERROR(VLOOKUP($G1344,Tb_KostenTypen[],2,0),"tarief"),RIGHT(F1344,3)="IKS","Uurtarief",LEFT(F1344,6)="Arbeid","Uurtarief",AND(LEFT(F1344,8)="Bijdrage",RIGHT(F1344,15)="(vrijwilligers)"),"Vast tarief"),"")</f>
        <v/>
      </c>
      <c r="O1344" s="92"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tarief",IF(LEFT(F1344,8)="Bijdrage",VLOOKUP($F1344,Tb_KostenTypen[],MATCH(Methode_Keuze,Tb_KostenTypen[#Headers],0),0),VLOOKUP($G1344,Lijsten!L:O,4,0))),""),"")</f>
        <v/>
      </c>
      <c r="P1344" s="92"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tarief",IF(LEFT(F1344,8)="Bijdrage",VLOOKUP($F1344,Tb_KostenTypen[],MATCH(Methode_Keuze,Tb_KostenTypen[#Headers],0),0),VLOOKUP($G1344,Lijsten!L:O,4,0))),""),"")</f>
        <v/>
      </c>
      <c r="Q1344" s="50"/>
      <c r="R1344" s="50"/>
      <c r="S1344" s="83"/>
      <c r="T1344" s="51"/>
      <c r="U1344" s="4" t="str" cm="1">
        <f t="array" ref="U1344">IF(AA1344&lt;&gt;"ja",_xlfn.IFNA(_xlfn.IFS(AND(O1344&lt;&gt;"",F1344&lt;&gt;"",RIGHT($N1344,6)="tarief"),O1344*Q1344,S1344&gt;0,IF(F1344&lt;&gt;"",S1344,"")),""),"")</f>
        <v/>
      </c>
      <c r="V1344" s="4" t="str" cm="1">
        <f t="array" ref="V1344">IF(AA1344&lt;&gt;"ja",_xlfn.IFNA(_xlfn.IFS(AND(P1344&lt;&gt;"",R1344&lt;&gt;"",RIGHT($N1344,6)="tarief"),P1344*R1344,T1344&gt;0,T1344),""),"")</f>
        <v/>
      </c>
      <c r="W1344" s="4" t="str" cm="1">
        <f t="array" ref="W1344">IFERROR(_xlfn.IFS(OR(F1344="",LEFT(Methode_Keuze,4)="Geen"),"",AND(U1344&lt;&gt;"",F1344&lt;&gt;"Arbeidskosten"),ROUND(U1344*VLOOKUP(F1344,Tb_ProjectKosten[],MATCH(Tb_ProjectKosten[[#Headers],[Forfat_Percentage]],Tb_ProjectKosten[#Headers],0),0),2),AND(F1344="Arbeidskosten",G1344&lt;&gt;""),IFERROR(ROUND(U1344*VLOOKUP(G1344,Tb_KostenTypen[],3,0)*VLOOKUP(F1344,Tb_ProjectKosten[],MATCH(Tb_ProjectKosten[[#Headers],[Forfat_Percentage]],Tb_ProjectKosten[#Headers],0),0),2),""),U1344 &lt;=0,0),"")</f>
        <v/>
      </c>
      <c r="X1344" s="4" t="str" cm="1">
        <f t="array" ref="X1344">IFERROR(_xlfn.IFS(OR(F1344="",LEFT(Methode_Keuze,4)="Geen"),"",AND(V1344&lt;&gt;"",F1344&lt;&gt;"Arbeidskosten"),ROUND(V1344*VLOOKUP(F1344,Tb_ProjectKosten[],MATCH(Tb_ProjectKosten[[#Headers],[Forfat_Percentage]],Tb_ProjectKosten[#Headers],0),0),2),AND(F1344="Arbeidskosten",G1344&lt;&gt;""),IFERROR(ROUND(V1344*VLOOKUP(G1344,Tb_KostenTypen[],3,0)*VLOOKUP(F1344,Tb_ProjectKosten[],MATCH(Tb_ProjectKosten[[#Headers],[Forfat_Percentage]],Tb_ProjectKosten[#Headers],0),0),2),""),V1344 &lt;=0,0),"")</f>
        <v/>
      </c>
      <c r="Y1344" s="262"/>
      <c r="Z1344" s="49"/>
      <c r="AA1344" s="37" t="str" cm="1">
        <f t="array" ref="AA1344">IFERROR(IF(INDEX(SubsidieTabel!$Q$1:$T$9,MATCH($F1344,SubsidieTabel!$Q$1:$Q$9,0),IFERROR(MATCH(Methode_Keuze,SubsidieTabel!$Q$1:$T$1,0),2))&lt;&gt;1=TRUE,"ja",""),"")</f>
        <v/>
      </c>
    </row>
    <row r="1345" spans="1:27" ht="15" customHeight="1" x14ac:dyDescent="0.25">
      <c r="A1345" s="87"/>
      <c r="B1345" s="219" t="str">
        <f>IF(A1345&lt;&gt;"",_xlfn.MAXIFS($B$1:B1344,$A$1:A1344,A1345)+1,"")</f>
        <v/>
      </c>
      <c r="C1345" s="50"/>
      <c r="D1345" s="50"/>
      <c r="E1345" s="50"/>
      <c r="F1345" s="50"/>
      <c r="G1345" s="283"/>
      <c r="H1345" s="296"/>
      <c r="I1345" s="295"/>
      <c r="J1345" s="295"/>
      <c r="K1345" s="202"/>
      <c r="L1345" s="202"/>
      <c r="M1345" s="91" t="str">
        <f>IFERROR(VLOOKUP(H1345,Lijsten!$H$1:$I$100,2,0),"")</f>
        <v/>
      </c>
      <c r="N1345" s="91" t="str" cm="1">
        <f t="array" ref="N1345">IFERROR(_xlfn.IFS(AND(LEFT(F1345,6)="Arbeid",RIGHT(F1345,3)&lt;&gt;"IKS"),IFERROR(VLOOKUP($G1345,Tb_KostenTypen[],2,0),"tarief"),RIGHT(F1345,3)="IKS","Uurtarief",LEFT(F1345,6)="Arbeid","Uurtarief",AND(LEFT(F1345,8)="Bijdrage",RIGHT(F1345,15)="(vrijwilligers)"),"Vast tarief"),"")</f>
        <v/>
      </c>
      <c r="O1345" s="92"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tarief",IF(LEFT(F1345,8)="Bijdrage",VLOOKUP($F1345,Tb_KostenTypen[],MATCH(Methode_Keuze,Tb_KostenTypen[#Headers],0),0),VLOOKUP($G1345,Lijsten!L:O,4,0))),""),"")</f>
        <v/>
      </c>
      <c r="P1345" s="92"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tarief",IF(LEFT(F1345,8)="Bijdrage",VLOOKUP($F1345,Tb_KostenTypen[],MATCH(Methode_Keuze,Tb_KostenTypen[#Headers],0),0),VLOOKUP($G1345,Lijsten!L:O,4,0))),""),"")</f>
        <v/>
      </c>
      <c r="Q1345" s="50"/>
      <c r="R1345" s="50"/>
      <c r="S1345" s="83"/>
      <c r="T1345" s="51"/>
      <c r="U1345" s="4" t="str" cm="1">
        <f t="array" ref="U1345">IF(AA1345&lt;&gt;"ja",_xlfn.IFNA(_xlfn.IFS(AND(O1345&lt;&gt;"",F1345&lt;&gt;"",RIGHT($N1345,6)="tarief"),O1345*Q1345,S1345&gt;0,IF(F1345&lt;&gt;"",S1345,"")),""),"")</f>
        <v/>
      </c>
      <c r="V1345" s="4" t="str" cm="1">
        <f t="array" ref="V1345">IF(AA1345&lt;&gt;"ja",_xlfn.IFNA(_xlfn.IFS(AND(P1345&lt;&gt;"",R1345&lt;&gt;"",RIGHT($N1345,6)="tarief"),P1345*R1345,T1345&gt;0,T1345),""),"")</f>
        <v/>
      </c>
      <c r="W1345" s="4" t="str" cm="1">
        <f t="array" ref="W1345">IFERROR(_xlfn.IFS(OR(F1345="",LEFT(Methode_Keuze,4)="Geen"),"",AND(U1345&lt;&gt;"",F1345&lt;&gt;"Arbeidskosten"),ROUND(U1345*VLOOKUP(F1345,Tb_ProjectKosten[],MATCH(Tb_ProjectKosten[[#Headers],[Forfat_Percentage]],Tb_ProjectKosten[#Headers],0),0),2),AND(F1345="Arbeidskosten",G1345&lt;&gt;""),IFERROR(ROUND(U1345*VLOOKUP(G1345,Tb_KostenTypen[],3,0)*VLOOKUP(F1345,Tb_ProjectKosten[],MATCH(Tb_ProjectKosten[[#Headers],[Forfat_Percentage]],Tb_ProjectKosten[#Headers],0),0),2),""),U1345 &lt;=0,0),"")</f>
        <v/>
      </c>
      <c r="X1345" s="4" t="str" cm="1">
        <f t="array" ref="X1345">IFERROR(_xlfn.IFS(OR(F1345="",LEFT(Methode_Keuze,4)="Geen"),"",AND(V1345&lt;&gt;"",F1345&lt;&gt;"Arbeidskosten"),ROUND(V1345*VLOOKUP(F1345,Tb_ProjectKosten[],MATCH(Tb_ProjectKosten[[#Headers],[Forfat_Percentage]],Tb_ProjectKosten[#Headers],0),0),2),AND(F1345="Arbeidskosten",G1345&lt;&gt;""),IFERROR(ROUND(V1345*VLOOKUP(G1345,Tb_KostenTypen[],3,0)*VLOOKUP(F1345,Tb_ProjectKosten[],MATCH(Tb_ProjectKosten[[#Headers],[Forfat_Percentage]],Tb_ProjectKosten[#Headers],0),0),2),""),V1345 &lt;=0,0),"")</f>
        <v/>
      </c>
      <c r="Y1345" s="262"/>
      <c r="Z1345" s="49"/>
      <c r="AA1345" s="37" t="str" cm="1">
        <f t="array" ref="AA1345">IFERROR(IF(INDEX(SubsidieTabel!$Q$1:$T$9,MATCH($F1345,SubsidieTabel!$Q$1:$Q$9,0),IFERROR(MATCH(Methode_Keuze,SubsidieTabel!$Q$1:$T$1,0),2))&lt;&gt;1=TRUE,"ja",""),"")</f>
        <v/>
      </c>
    </row>
    <row r="1346" spans="1:27" ht="15" customHeight="1" x14ac:dyDescent="0.25">
      <c r="A1346" s="87"/>
      <c r="B1346" s="219" t="str">
        <f>IF(A1346&lt;&gt;"",_xlfn.MAXIFS($B$1:B1345,$A$1:A1345,A1346)+1,"")</f>
        <v/>
      </c>
      <c r="C1346" s="50"/>
      <c r="D1346" s="50"/>
      <c r="E1346" s="50"/>
      <c r="F1346" s="50"/>
      <c r="G1346" s="283"/>
      <c r="H1346" s="296"/>
      <c r="I1346" s="295"/>
      <c r="J1346" s="295"/>
      <c r="K1346" s="202"/>
      <c r="L1346" s="202"/>
      <c r="M1346" s="91" t="str">
        <f>IFERROR(VLOOKUP(H1346,Lijsten!$H$1:$I$100,2,0),"")</f>
        <v/>
      </c>
      <c r="N1346" s="91" t="str" cm="1">
        <f t="array" ref="N1346">IFERROR(_xlfn.IFS(AND(LEFT(F1346,6)="Arbeid",RIGHT(F1346,3)&lt;&gt;"IKS"),IFERROR(VLOOKUP($G1346,Tb_KostenTypen[],2,0),"tarief"),RIGHT(F1346,3)="IKS","Uurtarief",LEFT(F1346,6)="Arbeid","Uurtarief",AND(LEFT(F1346,8)="Bijdrage",RIGHT(F1346,15)="(vrijwilligers)"),"Vast tarief"),"")</f>
        <v/>
      </c>
      <c r="O1346" s="92"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tarief",IF(LEFT(F1346,8)="Bijdrage",VLOOKUP($F1346,Tb_KostenTypen[],MATCH(Methode_Keuze,Tb_KostenTypen[#Headers],0),0),VLOOKUP($G1346,Lijsten!L:O,4,0))),""),"")</f>
        <v/>
      </c>
      <c r="P1346" s="92"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tarief",IF(LEFT(F1346,8)="Bijdrage",VLOOKUP($F1346,Tb_KostenTypen[],MATCH(Methode_Keuze,Tb_KostenTypen[#Headers],0),0),VLOOKUP($G1346,Lijsten!L:O,4,0))),""),"")</f>
        <v/>
      </c>
      <c r="Q1346" s="50"/>
      <c r="R1346" s="50"/>
      <c r="S1346" s="83"/>
      <c r="T1346" s="51"/>
      <c r="U1346" s="4" t="str" cm="1">
        <f t="array" ref="U1346">IF(AA1346&lt;&gt;"ja",_xlfn.IFNA(_xlfn.IFS(AND(O1346&lt;&gt;"",F1346&lt;&gt;"",RIGHT($N1346,6)="tarief"),O1346*Q1346,S1346&gt;0,IF(F1346&lt;&gt;"",S1346,"")),""),"")</f>
        <v/>
      </c>
      <c r="V1346" s="4" t="str" cm="1">
        <f t="array" ref="V1346">IF(AA1346&lt;&gt;"ja",_xlfn.IFNA(_xlfn.IFS(AND(P1346&lt;&gt;"",R1346&lt;&gt;"",RIGHT($N1346,6)="tarief"),P1346*R1346,T1346&gt;0,T1346),""),"")</f>
        <v/>
      </c>
      <c r="W1346" s="4" t="str" cm="1">
        <f t="array" ref="W1346">IFERROR(_xlfn.IFS(OR(F1346="",LEFT(Methode_Keuze,4)="Geen"),"",AND(U1346&lt;&gt;"",F1346&lt;&gt;"Arbeidskosten"),ROUND(U1346*VLOOKUP(F1346,Tb_ProjectKosten[],MATCH(Tb_ProjectKosten[[#Headers],[Forfat_Percentage]],Tb_ProjectKosten[#Headers],0),0),2),AND(F1346="Arbeidskosten",G1346&lt;&gt;""),IFERROR(ROUND(U1346*VLOOKUP(G1346,Tb_KostenTypen[],3,0)*VLOOKUP(F1346,Tb_ProjectKosten[],MATCH(Tb_ProjectKosten[[#Headers],[Forfat_Percentage]],Tb_ProjectKosten[#Headers],0),0),2),""),U1346 &lt;=0,0),"")</f>
        <v/>
      </c>
      <c r="X1346" s="4" t="str" cm="1">
        <f t="array" ref="X1346">IFERROR(_xlfn.IFS(OR(F1346="",LEFT(Methode_Keuze,4)="Geen"),"",AND(V1346&lt;&gt;"",F1346&lt;&gt;"Arbeidskosten"),ROUND(V1346*VLOOKUP(F1346,Tb_ProjectKosten[],MATCH(Tb_ProjectKosten[[#Headers],[Forfat_Percentage]],Tb_ProjectKosten[#Headers],0),0),2),AND(F1346="Arbeidskosten",G1346&lt;&gt;""),IFERROR(ROUND(V1346*VLOOKUP(G1346,Tb_KostenTypen[],3,0)*VLOOKUP(F1346,Tb_ProjectKosten[],MATCH(Tb_ProjectKosten[[#Headers],[Forfat_Percentage]],Tb_ProjectKosten[#Headers],0),0),2),""),V1346 &lt;=0,0),"")</f>
        <v/>
      </c>
      <c r="Y1346" s="262"/>
      <c r="Z1346" s="49"/>
      <c r="AA1346" s="37" t="str" cm="1">
        <f t="array" ref="AA1346">IFERROR(IF(INDEX(SubsidieTabel!$Q$1:$T$9,MATCH($F1346,SubsidieTabel!$Q$1:$Q$9,0),IFERROR(MATCH(Methode_Keuze,SubsidieTabel!$Q$1:$T$1,0),2))&lt;&gt;1=TRUE,"ja",""),"")</f>
        <v/>
      </c>
    </row>
    <row r="1347" spans="1:27" ht="15" customHeight="1" x14ac:dyDescent="0.25">
      <c r="A1347" s="87"/>
      <c r="B1347" s="219" t="str">
        <f>IF(A1347&lt;&gt;"",_xlfn.MAXIFS($B$1:B1346,$A$1:A1346,A1347)+1,"")</f>
        <v/>
      </c>
      <c r="C1347" s="50"/>
      <c r="D1347" s="50"/>
      <c r="E1347" s="50"/>
      <c r="F1347" s="50"/>
      <c r="G1347" s="283"/>
      <c r="H1347" s="296"/>
      <c r="I1347" s="295"/>
      <c r="J1347" s="295"/>
      <c r="K1347" s="202"/>
      <c r="L1347" s="202"/>
      <c r="M1347" s="91" t="str">
        <f>IFERROR(VLOOKUP(H1347,Lijsten!$H$1:$I$100,2,0),"")</f>
        <v/>
      </c>
      <c r="N1347" s="91" t="str" cm="1">
        <f t="array" ref="N1347">IFERROR(_xlfn.IFS(AND(LEFT(F1347,6)="Arbeid",RIGHT(F1347,3)&lt;&gt;"IKS"),IFERROR(VLOOKUP($G1347,Tb_KostenTypen[],2,0),"tarief"),RIGHT(F1347,3)="IKS","Uurtarief",LEFT(F1347,6)="Arbeid","Uurtarief",AND(LEFT(F1347,8)="Bijdrage",RIGHT(F1347,15)="(vrijwilligers)"),"Vast tarief"),"")</f>
        <v/>
      </c>
      <c r="O1347" s="92"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tarief",IF(LEFT(F1347,8)="Bijdrage",VLOOKUP($F1347,Tb_KostenTypen[],MATCH(Methode_Keuze,Tb_KostenTypen[#Headers],0),0),VLOOKUP($G1347,Lijsten!L:O,4,0))),""),"")</f>
        <v/>
      </c>
      <c r="P1347" s="92"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tarief",IF(LEFT(F1347,8)="Bijdrage",VLOOKUP($F1347,Tb_KostenTypen[],MATCH(Methode_Keuze,Tb_KostenTypen[#Headers],0),0),VLOOKUP($G1347,Lijsten!L:O,4,0))),""),"")</f>
        <v/>
      </c>
      <c r="Q1347" s="50"/>
      <c r="R1347" s="50"/>
      <c r="S1347" s="83"/>
      <c r="T1347" s="51"/>
      <c r="U1347" s="4" t="str" cm="1">
        <f t="array" ref="U1347">IF(AA1347&lt;&gt;"ja",_xlfn.IFNA(_xlfn.IFS(AND(O1347&lt;&gt;"",F1347&lt;&gt;"",RIGHT($N1347,6)="tarief"),O1347*Q1347,S1347&gt;0,IF(F1347&lt;&gt;"",S1347,"")),""),"")</f>
        <v/>
      </c>
      <c r="V1347" s="4" t="str" cm="1">
        <f t="array" ref="V1347">IF(AA1347&lt;&gt;"ja",_xlfn.IFNA(_xlfn.IFS(AND(P1347&lt;&gt;"",R1347&lt;&gt;"",RIGHT($N1347,6)="tarief"),P1347*R1347,T1347&gt;0,T1347),""),"")</f>
        <v/>
      </c>
      <c r="W1347" s="4" t="str" cm="1">
        <f t="array" ref="W1347">IFERROR(_xlfn.IFS(OR(F1347="",LEFT(Methode_Keuze,4)="Geen"),"",AND(U1347&lt;&gt;"",F1347&lt;&gt;"Arbeidskosten"),ROUND(U1347*VLOOKUP(F1347,Tb_ProjectKosten[],MATCH(Tb_ProjectKosten[[#Headers],[Forfat_Percentage]],Tb_ProjectKosten[#Headers],0),0),2),AND(F1347="Arbeidskosten",G1347&lt;&gt;""),IFERROR(ROUND(U1347*VLOOKUP(G1347,Tb_KostenTypen[],3,0)*VLOOKUP(F1347,Tb_ProjectKosten[],MATCH(Tb_ProjectKosten[[#Headers],[Forfat_Percentage]],Tb_ProjectKosten[#Headers],0),0),2),""),U1347 &lt;=0,0),"")</f>
        <v/>
      </c>
      <c r="X1347" s="4" t="str" cm="1">
        <f t="array" ref="X1347">IFERROR(_xlfn.IFS(OR(F1347="",LEFT(Methode_Keuze,4)="Geen"),"",AND(V1347&lt;&gt;"",F1347&lt;&gt;"Arbeidskosten"),ROUND(V1347*VLOOKUP(F1347,Tb_ProjectKosten[],MATCH(Tb_ProjectKosten[[#Headers],[Forfat_Percentage]],Tb_ProjectKosten[#Headers],0),0),2),AND(F1347="Arbeidskosten",G1347&lt;&gt;""),IFERROR(ROUND(V1347*VLOOKUP(G1347,Tb_KostenTypen[],3,0)*VLOOKUP(F1347,Tb_ProjectKosten[],MATCH(Tb_ProjectKosten[[#Headers],[Forfat_Percentage]],Tb_ProjectKosten[#Headers],0),0),2),""),V1347 &lt;=0,0),"")</f>
        <v/>
      </c>
      <c r="Y1347" s="262"/>
      <c r="Z1347" s="49"/>
      <c r="AA1347" s="37" t="str" cm="1">
        <f t="array" ref="AA1347">IFERROR(IF(INDEX(SubsidieTabel!$Q$1:$T$9,MATCH($F1347,SubsidieTabel!$Q$1:$Q$9,0),IFERROR(MATCH(Methode_Keuze,SubsidieTabel!$Q$1:$T$1,0),2))&lt;&gt;1=TRUE,"ja",""),"")</f>
        <v/>
      </c>
    </row>
    <row r="1348" spans="1:27" ht="15" customHeight="1" x14ac:dyDescent="0.25">
      <c r="A1348" s="87"/>
      <c r="B1348" s="219" t="str">
        <f>IF(A1348&lt;&gt;"",_xlfn.MAXIFS($B$1:B1347,$A$1:A1347,A1348)+1,"")</f>
        <v/>
      </c>
      <c r="C1348" s="50"/>
      <c r="D1348" s="50"/>
      <c r="E1348" s="50"/>
      <c r="F1348" s="50"/>
      <c r="G1348" s="283"/>
      <c r="H1348" s="296"/>
      <c r="I1348" s="295"/>
      <c r="J1348" s="295"/>
      <c r="K1348" s="202"/>
      <c r="L1348" s="202"/>
      <c r="M1348" s="91" t="str">
        <f>IFERROR(VLOOKUP(H1348,Lijsten!$H$1:$I$100,2,0),"")</f>
        <v/>
      </c>
      <c r="N1348" s="91" t="str" cm="1">
        <f t="array" ref="N1348">IFERROR(_xlfn.IFS(AND(LEFT(F1348,6)="Arbeid",RIGHT(F1348,3)&lt;&gt;"IKS"),IFERROR(VLOOKUP($G1348,Tb_KostenTypen[],2,0),"tarief"),RIGHT(F1348,3)="IKS","Uurtarief",LEFT(F1348,6)="Arbeid","Uurtarief",AND(LEFT(F1348,8)="Bijdrage",RIGHT(F1348,15)="(vrijwilligers)"),"Vast tarief"),"")</f>
        <v/>
      </c>
      <c r="O1348" s="92"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tarief",IF(LEFT(F1348,8)="Bijdrage",VLOOKUP($F1348,Tb_KostenTypen[],MATCH(Methode_Keuze,Tb_KostenTypen[#Headers],0),0),VLOOKUP($G1348,Lijsten!L:O,4,0))),""),"")</f>
        <v/>
      </c>
      <c r="P1348" s="92"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tarief",IF(LEFT(F1348,8)="Bijdrage",VLOOKUP($F1348,Tb_KostenTypen[],MATCH(Methode_Keuze,Tb_KostenTypen[#Headers],0),0),VLOOKUP($G1348,Lijsten!L:O,4,0))),""),"")</f>
        <v/>
      </c>
      <c r="Q1348" s="50"/>
      <c r="R1348" s="50"/>
      <c r="S1348" s="83"/>
      <c r="T1348" s="51"/>
      <c r="U1348" s="4" t="str" cm="1">
        <f t="array" ref="U1348">IF(AA1348&lt;&gt;"ja",_xlfn.IFNA(_xlfn.IFS(AND(O1348&lt;&gt;"",F1348&lt;&gt;"",RIGHT($N1348,6)="tarief"),O1348*Q1348,S1348&gt;0,IF(F1348&lt;&gt;"",S1348,"")),""),"")</f>
        <v/>
      </c>
      <c r="V1348" s="4" t="str" cm="1">
        <f t="array" ref="V1348">IF(AA1348&lt;&gt;"ja",_xlfn.IFNA(_xlfn.IFS(AND(P1348&lt;&gt;"",R1348&lt;&gt;"",RIGHT($N1348,6)="tarief"),P1348*R1348,T1348&gt;0,T1348),""),"")</f>
        <v/>
      </c>
      <c r="W1348" s="4" t="str" cm="1">
        <f t="array" ref="W1348">IFERROR(_xlfn.IFS(OR(F1348="",LEFT(Methode_Keuze,4)="Geen"),"",AND(U1348&lt;&gt;"",F1348&lt;&gt;"Arbeidskosten"),ROUND(U1348*VLOOKUP(F1348,Tb_ProjectKosten[],MATCH(Tb_ProjectKosten[[#Headers],[Forfat_Percentage]],Tb_ProjectKosten[#Headers],0),0),2),AND(F1348="Arbeidskosten",G1348&lt;&gt;""),IFERROR(ROUND(U1348*VLOOKUP(G1348,Tb_KostenTypen[],3,0)*VLOOKUP(F1348,Tb_ProjectKosten[],MATCH(Tb_ProjectKosten[[#Headers],[Forfat_Percentage]],Tb_ProjectKosten[#Headers],0),0),2),""),U1348 &lt;=0,0),"")</f>
        <v/>
      </c>
      <c r="X1348" s="4" t="str" cm="1">
        <f t="array" ref="X1348">IFERROR(_xlfn.IFS(OR(F1348="",LEFT(Methode_Keuze,4)="Geen"),"",AND(V1348&lt;&gt;"",F1348&lt;&gt;"Arbeidskosten"),ROUND(V1348*VLOOKUP(F1348,Tb_ProjectKosten[],MATCH(Tb_ProjectKosten[[#Headers],[Forfat_Percentage]],Tb_ProjectKosten[#Headers],0),0),2),AND(F1348="Arbeidskosten",G1348&lt;&gt;""),IFERROR(ROUND(V1348*VLOOKUP(G1348,Tb_KostenTypen[],3,0)*VLOOKUP(F1348,Tb_ProjectKosten[],MATCH(Tb_ProjectKosten[[#Headers],[Forfat_Percentage]],Tb_ProjectKosten[#Headers],0),0),2),""),V1348 &lt;=0,0),"")</f>
        <v/>
      </c>
      <c r="Y1348" s="262"/>
      <c r="Z1348" s="49"/>
      <c r="AA1348" s="37" t="str" cm="1">
        <f t="array" ref="AA1348">IFERROR(IF(INDEX(SubsidieTabel!$Q$1:$T$9,MATCH($F1348,SubsidieTabel!$Q$1:$Q$9,0),IFERROR(MATCH(Methode_Keuze,SubsidieTabel!$Q$1:$T$1,0),2))&lt;&gt;1=TRUE,"ja",""),"")</f>
        <v/>
      </c>
    </row>
    <row r="1349" spans="1:27" ht="15" customHeight="1" x14ac:dyDescent="0.25">
      <c r="A1349" s="87"/>
      <c r="B1349" s="219" t="str">
        <f>IF(A1349&lt;&gt;"",_xlfn.MAXIFS($B$1:B1348,$A$1:A1348,A1349)+1,"")</f>
        <v/>
      </c>
      <c r="C1349" s="50"/>
      <c r="D1349" s="50"/>
      <c r="E1349" s="50"/>
      <c r="F1349" s="50"/>
      <c r="G1349" s="283"/>
      <c r="H1349" s="296"/>
      <c r="I1349" s="295"/>
      <c r="J1349" s="295"/>
      <c r="K1349" s="202"/>
      <c r="L1349" s="202"/>
      <c r="M1349" s="91" t="str">
        <f>IFERROR(VLOOKUP(H1349,Lijsten!$H$1:$I$100,2,0),"")</f>
        <v/>
      </c>
      <c r="N1349" s="91" t="str" cm="1">
        <f t="array" ref="N1349">IFERROR(_xlfn.IFS(AND(LEFT(F1349,6)="Arbeid",RIGHT(F1349,3)&lt;&gt;"IKS"),IFERROR(VLOOKUP($G1349,Tb_KostenTypen[],2,0),"tarief"),RIGHT(F1349,3)="IKS","Uurtarief",LEFT(F1349,6)="Arbeid","Uurtarief",AND(LEFT(F1349,8)="Bijdrage",RIGHT(F1349,15)="(vrijwilligers)"),"Vast tarief"),"")</f>
        <v/>
      </c>
      <c r="O1349" s="92"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tarief",IF(LEFT(F1349,8)="Bijdrage",VLOOKUP($F1349,Tb_KostenTypen[],MATCH(Methode_Keuze,Tb_KostenTypen[#Headers],0),0),VLOOKUP($G1349,Lijsten!L:O,4,0))),""),"")</f>
        <v/>
      </c>
      <c r="P1349" s="92"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tarief",IF(LEFT(F1349,8)="Bijdrage",VLOOKUP($F1349,Tb_KostenTypen[],MATCH(Methode_Keuze,Tb_KostenTypen[#Headers],0),0),VLOOKUP($G1349,Lijsten!L:O,4,0))),""),"")</f>
        <v/>
      </c>
      <c r="Q1349" s="50"/>
      <c r="R1349" s="50"/>
      <c r="S1349" s="83"/>
      <c r="T1349" s="51"/>
      <c r="U1349" s="4" t="str" cm="1">
        <f t="array" ref="U1349">IF(AA1349&lt;&gt;"ja",_xlfn.IFNA(_xlfn.IFS(AND(O1349&lt;&gt;"",F1349&lt;&gt;"",RIGHT($N1349,6)="tarief"),O1349*Q1349,S1349&gt;0,IF(F1349&lt;&gt;"",S1349,"")),""),"")</f>
        <v/>
      </c>
      <c r="V1349" s="4" t="str" cm="1">
        <f t="array" ref="V1349">IF(AA1349&lt;&gt;"ja",_xlfn.IFNA(_xlfn.IFS(AND(P1349&lt;&gt;"",R1349&lt;&gt;"",RIGHT($N1349,6)="tarief"),P1349*R1349,T1349&gt;0,T1349),""),"")</f>
        <v/>
      </c>
      <c r="W1349" s="4" t="str" cm="1">
        <f t="array" ref="W1349">IFERROR(_xlfn.IFS(OR(F1349="",LEFT(Methode_Keuze,4)="Geen"),"",AND(U1349&lt;&gt;"",F1349&lt;&gt;"Arbeidskosten"),ROUND(U1349*VLOOKUP(F1349,Tb_ProjectKosten[],MATCH(Tb_ProjectKosten[[#Headers],[Forfat_Percentage]],Tb_ProjectKosten[#Headers],0),0),2),AND(F1349="Arbeidskosten",G1349&lt;&gt;""),IFERROR(ROUND(U1349*VLOOKUP(G1349,Tb_KostenTypen[],3,0)*VLOOKUP(F1349,Tb_ProjectKosten[],MATCH(Tb_ProjectKosten[[#Headers],[Forfat_Percentage]],Tb_ProjectKosten[#Headers],0),0),2),""),U1349 &lt;=0,0),"")</f>
        <v/>
      </c>
      <c r="X1349" s="4" t="str" cm="1">
        <f t="array" ref="X1349">IFERROR(_xlfn.IFS(OR(F1349="",LEFT(Methode_Keuze,4)="Geen"),"",AND(V1349&lt;&gt;"",F1349&lt;&gt;"Arbeidskosten"),ROUND(V1349*VLOOKUP(F1349,Tb_ProjectKosten[],MATCH(Tb_ProjectKosten[[#Headers],[Forfat_Percentage]],Tb_ProjectKosten[#Headers],0),0),2),AND(F1349="Arbeidskosten",G1349&lt;&gt;""),IFERROR(ROUND(V1349*VLOOKUP(G1349,Tb_KostenTypen[],3,0)*VLOOKUP(F1349,Tb_ProjectKosten[],MATCH(Tb_ProjectKosten[[#Headers],[Forfat_Percentage]],Tb_ProjectKosten[#Headers],0),0),2),""),V1349 &lt;=0,0),"")</f>
        <v/>
      </c>
      <c r="Y1349" s="262"/>
      <c r="Z1349" s="49"/>
      <c r="AA1349" s="37" t="str" cm="1">
        <f t="array" ref="AA1349">IFERROR(IF(INDEX(SubsidieTabel!$Q$1:$T$9,MATCH($F1349,SubsidieTabel!$Q$1:$Q$9,0),IFERROR(MATCH(Methode_Keuze,SubsidieTabel!$Q$1:$T$1,0),2))&lt;&gt;1=TRUE,"ja",""),"")</f>
        <v/>
      </c>
    </row>
    <row r="1350" spans="1:27" ht="15" customHeight="1" x14ac:dyDescent="0.25">
      <c r="A1350" s="87"/>
      <c r="B1350" s="219" t="str">
        <f>IF(A1350&lt;&gt;"",_xlfn.MAXIFS($B$1:B1349,$A$1:A1349,A1350)+1,"")</f>
        <v/>
      </c>
      <c r="C1350" s="50"/>
      <c r="D1350" s="50"/>
      <c r="E1350" s="50"/>
      <c r="F1350" s="50"/>
      <c r="G1350" s="283"/>
      <c r="H1350" s="296"/>
      <c r="I1350" s="295"/>
      <c r="J1350" s="295"/>
      <c r="K1350" s="202"/>
      <c r="L1350" s="202"/>
      <c r="M1350" s="91" t="str">
        <f>IFERROR(VLOOKUP(H1350,Lijsten!$H$1:$I$100,2,0),"")</f>
        <v/>
      </c>
      <c r="N1350" s="91" t="str" cm="1">
        <f t="array" ref="N1350">IFERROR(_xlfn.IFS(AND(LEFT(F1350,6)="Arbeid",RIGHT(F1350,3)&lt;&gt;"IKS"),IFERROR(VLOOKUP($G1350,Tb_KostenTypen[],2,0),"tarief"),RIGHT(F1350,3)="IKS","Uurtarief",LEFT(F1350,6)="Arbeid","Uurtarief",AND(LEFT(F1350,8)="Bijdrage",RIGHT(F1350,15)="(vrijwilligers)"),"Vast tarief"),"")</f>
        <v/>
      </c>
      <c r="O1350" s="92"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tarief",IF(LEFT(F1350,8)="Bijdrage",VLOOKUP($F1350,Tb_KostenTypen[],MATCH(Methode_Keuze,Tb_KostenTypen[#Headers],0),0),VLOOKUP($G1350,Lijsten!L:O,4,0))),""),"")</f>
        <v/>
      </c>
      <c r="P1350" s="92"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tarief",IF(LEFT(F1350,8)="Bijdrage",VLOOKUP($F1350,Tb_KostenTypen[],MATCH(Methode_Keuze,Tb_KostenTypen[#Headers],0),0),VLOOKUP($G1350,Lijsten!L:O,4,0))),""),"")</f>
        <v/>
      </c>
      <c r="Q1350" s="50"/>
      <c r="R1350" s="50"/>
      <c r="S1350" s="83"/>
      <c r="T1350" s="51"/>
      <c r="U1350" s="4" t="str" cm="1">
        <f t="array" ref="U1350">IF(AA1350&lt;&gt;"ja",_xlfn.IFNA(_xlfn.IFS(AND(O1350&lt;&gt;"",F1350&lt;&gt;"",RIGHT($N1350,6)="tarief"),O1350*Q1350,S1350&gt;0,IF(F1350&lt;&gt;"",S1350,"")),""),"")</f>
        <v/>
      </c>
      <c r="V1350" s="4" t="str" cm="1">
        <f t="array" ref="V1350">IF(AA1350&lt;&gt;"ja",_xlfn.IFNA(_xlfn.IFS(AND(P1350&lt;&gt;"",R1350&lt;&gt;"",RIGHT($N1350,6)="tarief"),P1350*R1350,T1350&gt;0,T1350),""),"")</f>
        <v/>
      </c>
      <c r="W1350" s="4" t="str" cm="1">
        <f t="array" ref="W1350">IFERROR(_xlfn.IFS(OR(F1350="",LEFT(Methode_Keuze,4)="Geen"),"",AND(U1350&lt;&gt;"",F1350&lt;&gt;"Arbeidskosten"),ROUND(U1350*VLOOKUP(F1350,Tb_ProjectKosten[],MATCH(Tb_ProjectKosten[[#Headers],[Forfat_Percentage]],Tb_ProjectKosten[#Headers],0),0),2),AND(F1350="Arbeidskosten",G1350&lt;&gt;""),IFERROR(ROUND(U1350*VLOOKUP(G1350,Tb_KostenTypen[],3,0)*VLOOKUP(F1350,Tb_ProjectKosten[],MATCH(Tb_ProjectKosten[[#Headers],[Forfat_Percentage]],Tb_ProjectKosten[#Headers],0),0),2),""),U1350 &lt;=0,0),"")</f>
        <v/>
      </c>
      <c r="X1350" s="4" t="str" cm="1">
        <f t="array" ref="X1350">IFERROR(_xlfn.IFS(OR(F1350="",LEFT(Methode_Keuze,4)="Geen"),"",AND(V1350&lt;&gt;"",F1350&lt;&gt;"Arbeidskosten"),ROUND(V1350*VLOOKUP(F1350,Tb_ProjectKosten[],MATCH(Tb_ProjectKosten[[#Headers],[Forfat_Percentage]],Tb_ProjectKosten[#Headers],0),0),2),AND(F1350="Arbeidskosten",G1350&lt;&gt;""),IFERROR(ROUND(V1350*VLOOKUP(G1350,Tb_KostenTypen[],3,0)*VLOOKUP(F1350,Tb_ProjectKosten[],MATCH(Tb_ProjectKosten[[#Headers],[Forfat_Percentage]],Tb_ProjectKosten[#Headers],0),0),2),""),V1350 &lt;=0,0),"")</f>
        <v/>
      </c>
      <c r="Y1350" s="262"/>
      <c r="Z1350" s="49"/>
      <c r="AA1350" s="37" t="str" cm="1">
        <f t="array" ref="AA1350">IFERROR(IF(INDEX(SubsidieTabel!$Q$1:$T$9,MATCH($F1350,SubsidieTabel!$Q$1:$Q$9,0),IFERROR(MATCH(Methode_Keuze,SubsidieTabel!$Q$1:$T$1,0),2))&lt;&gt;1=TRUE,"ja",""),"")</f>
        <v/>
      </c>
    </row>
    <row r="1351" spans="1:27" ht="15" customHeight="1" x14ac:dyDescent="0.25">
      <c r="A1351" s="87"/>
      <c r="B1351" s="219" t="str">
        <f>IF(A1351&lt;&gt;"",_xlfn.MAXIFS($B$1:B1350,$A$1:A1350,A1351)+1,"")</f>
        <v/>
      </c>
      <c r="C1351" s="50"/>
      <c r="D1351" s="50"/>
      <c r="E1351" s="50"/>
      <c r="F1351" s="50"/>
      <c r="G1351" s="283"/>
      <c r="H1351" s="296"/>
      <c r="I1351" s="295"/>
      <c r="J1351" s="295"/>
      <c r="K1351" s="202"/>
      <c r="L1351" s="202"/>
      <c r="M1351" s="91" t="str">
        <f>IFERROR(VLOOKUP(H1351,Lijsten!$H$1:$I$100,2,0),"")</f>
        <v/>
      </c>
      <c r="N1351" s="91" t="str" cm="1">
        <f t="array" ref="N1351">IFERROR(_xlfn.IFS(AND(LEFT(F1351,6)="Arbeid",RIGHT(F1351,3)&lt;&gt;"IKS"),IFERROR(VLOOKUP($G1351,Tb_KostenTypen[],2,0),"tarief"),RIGHT(F1351,3)="IKS","Uurtarief",LEFT(F1351,6)="Arbeid","Uurtarief",AND(LEFT(F1351,8)="Bijdrage",RIGHT(F1351,15)="(vrijwilligers)"),"Vast tarief"),"")</f>
        <v/>
      </c>
      <c r="O1351" s="92"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tarief",IF(LEFT(F1351,8)="Bijdrage",VLOOKUP($F1351,Tb_KostenTypen[],MATCH(Methode_Keuze,Tb_KostenTypen[#Headers],0),0),VLOOKUP($G1351,Lijsten!L:O,4,0))),""),"")</f>
        <v/>
      </c>
      <c r="P1351" s="92"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tarief",IF(LEFT(F1351,8)="Bijdrage",VLOOKUP($F1351,Tb_KostenTypen[],MATCH(Methode_Keuze,Tb_KostenTypen[#Headers],0),0),VLOOKUP($G1351,Lijsten!L:O,4,0))),""),"")</f>
        <v/>
      </c>
      <c r="Q1351" s="50"/>
      <c r="R1351" s="50"/>
      <c r="S1351" s="83"/>
      <c r="T1351" s="51"/>
      <c r="U1351" s="4" t="str" cm="1">
        <f t="array" ref="U1351">IF(AA1351&lt;&gt;"ja",_xlfn.IFNA(_xlfn.IFS(AND(O1351&lt;&gt;"",F1351&lt;&gt;"",RIGHT($N1351,6)="tarief"),O1351*Q1351,S1351&gt;0,IF(F1351&lt;&gt;"",S1351,"")),""),"")</f>
        <v/>
      </c>
      <c r="V1351" s="4" t="str" cm="1">
        <f t="array" ref="V1351">IF(AA1351&lt;&gt;"ja",_xlfn.IFNA(_xlfn.IFS(AND(P1351&lt;&gt;"",R1351&lt;&gt;"",RIGHT($N1351,6)="tarief"),P1351*R1351,T1351&gt;0,T1351),""),"")</f>
        <v/>
      </c>
      <c r="W1351" s="4" t="str" cm="1">
        <f t="array" ref="W1351">IFERROR(_xlfn.IFS(OR(F1351="",LEFT(Methode_Keuze,4)="Geen"),"",AND(U1351&lt;&gt;"",F1351&lt;&gt;"Arbeidskosten"),ROUND(U1351*VLOOKUP(F1351,Tb_ProjectKosten[],MATCH(Tb_ProjectKosten[[#Headers],[Forfat_Percentage]],Tb_ProjectKosten[#Headers],0),0),2),AND(F1351="Arbeidskosten",G1351&lt;&gt;""),IFERROR(ROUND(U1351*VLOOKUP(G1351,Tb_KostenTypen[],3,0)*VLOOKUP(F1351,Tb_ProjectKosten[],MATCH(Tb_ProjectKosten[[#Headers],[Forfat_Percentage]],Tb_ProjectKosten[#Headers],0),0),2),""),U1351 &lt;=0,0),"")</f>
        <v/>
      </c>
      <c r="X1351" s="4" t="str" cm="1">
        <f t="array" ref="X1351">IFERROR(_xlfn.IFS(OR(F1351="",LEFT(Methode_Keuze,4)="Geen"),"",AND(V1351&lt;&gt;"",F1351&lt;&gt;"Arbeidskosten"),ROUND(V1351*VLOOKUP(F1351,Tb_ProjectKosten[],MATCH(Tb_ProjectKosten[[#Headers],[Forfat_Percentage]],Tb_ProjectKosten[#Headers],0),0),2),AND(F1351="Arbeidskosten",G1351&lt;&gt;""),IFERROR(ROUND(V1351*VLOOKUP(G1351,Tb_KostenTypen[],3,0)*VLOOKUP(F1351,Tb_ProjectKosten[],MATCH(Tb_ProjectKosten[[#Headers],[Forfat_Percentage]],Tb_ProjectKosten[#Headers],0),0),2),""),V1351 &lt;=0,0),"")</f>
        <v/>
      </c>
      <c r="Y1351" s="262"/>
      <c r="Z1351" s="49"/>
      <c r="AA1351" s="37" t="str" cm="1">
        <f t="array" ref="AA1351">IFERROR(IF(INDEX(SubsidieTabel!$Q$1:$T$9,MATCH($F1351,SubsidieTabel!$Q$1:$Q$9,0),IFERROR(MATCH(Methode_Keuze,SubsidieTabel!$Q$1:$T$1,0),2))&lt;&gt;1=TRUE,"ja",""),"")</f>
        <v/>
      </c>
    </row>
    <row r="1352" spans="1:27" ht="15" customHeight="1" x14ac:dyDescent="0.25">
      <c r="A1352" s="87"/>
      <c r="B1352" s="219" t="str">
        <f>IF(A1352&lt;&gt;"",_xlfn.MAXIFS($B$1:B1351,$A$1:A1351,A1352)+1,"")</f>
        <v/>
      </c>
      <c r="C1352" s="50"/>
      <c r="D1352" s="50"/>
      <c r="E1352" s="50"/>
      <c r="F1352" s="50"/>
      <c r="G1352" s="283"/>
      <c r="H1352" s="296"/>
      <c r="I1352" s="295"/>
      <c r="J1352" s="295"/>
      <c r="K1352" s="202"/>
      <c r="L1352" s="202"/>
      <c r="M1352" s="91" t="str">
        <f>IFERROR(VLOOKUP(H1352,Lijsten!$H$1:$I$100,2,0),"")</f>
        <v/>
      </c>
      <c r="N1352" s="91" t="str" cm="1">
        <f t="array" ref="N1352">IFERROR(_xlfn.IFS(AND(LEFT(F1352,6)="Arbeid",RIGHT(F1352,3)&lt;&gt;"IKS"),IFERROR(VLOOKUP($G1352,Tb_KostenTypen[],2,0),"tarief"),RIGHT(F1352,3)="IKS","Uurtarief",LEFT(F1352,6)="Arbeid","Uurtarief",AND(LEFT(F1352,8)="Bijdrage",RIGHT(F1352,15)="(vrijwilligers)"),"Vast tarief"),"")</f>
        <v/>
      </c>
      <c r="O1352" s="92"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tarief",IF(LEFT(F1352,8)="Bijdrage",VLOOKUP($F1352,Tb_KostenTypen[],MATCH(Methode_Keuze,Tb_KostenTypen[#Headers],0),0),VLOOKUP($G1352,Lijsten!L:O,4,0))),""),"")</f>
        <v/>
      </c>
      <c r="P1352" s="92"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tarief",IF(LEFT(F1352,8)="Bijdrage",VLOOKUP($F1352,Tb_KostenTypen[],MATCH(Methode_Keuze,Tb_KostenTypen[#Headers],0),0),VLOOKUP($G1352,Lijsten!L:O,4,0))),""),"")</f>
        <v/>
      </c>
      <c r="Q1352" s="50"/>
      <c r="R1352" s="50"/>
      <c r="S1352" s="83"/>
      <c r="T1352" s="51"/>
      <c r="U1352" s="4" t="str" cm="1">
        <f t="array" ref="U1352">IF(AA1352&lt;&gt;"ja",_xlfn.IFNA(_xlfn.IFS(AND(O1352&lt;&gt;"",F1352&lt;&gt;"",RIGHT($N1352,6)="tarief"),O1352*Q1352,S1352&gt;0,IF(F1352&lt;&gt;"",S1352,"")),""),"")</f>
        <v/>
      </c>
      <c r="V1352" s="4" t="str" cm="1">
        <f t="array" ref="V1352">IF(AA1352&lt;&gt;"ja",_xlfn.IFNA(_xlfn.IFS(AND(P1352&lt;&gt;"",R1352&lt;&gt;"",RIGHT($N1352,6)="tarief"),P1352*R1352,T1352&gt;0,T1352),""),"")</f>
        <v/>
      </c>
      <c r="W1352" s="4" t="str" cm="1">
        <f t="array" ref="W1352">IFERROR(_xlfn.IFS(OR(F1352="",LEFT(Methode_Keuze,4)="Geen"),"",AND(U1352&lt;&gt;"",F1352&lt;&gt;"Arbeidskosten"),ROUND(U1352*VLOOKUP(F1352,Tb_ProjectKosten[],MATCH(Tb_ProjectKosten[[#Headers],[Forfat_Percentage]],Tb_ProjectKosten[#Headers],0),0),2),AND(F1352="Arbeidskosten",G1352&lt;&gt;""),IFERROR(ROUND(U1352*VLOOKUP(G1352,Tb_KostenTypen[],3,0)*VLOOKUP(F1352,Tb_ProjectKosten[],MATCH(Tb_ProjectKosten[[#Headers],[Forfat_Percentage]],Tb_ProjectKosten[#Headers],0),0),2),""),U1352 &lt;=0,0),"")</f>
        <v/>
      </c>
      <c r="X1352" s="4" t="str" cm="1">
        <f t="array" ref="X1352">IFERROR(_xlfn.IFS(OR(F1352="",LEFT(Methode_Keuze,4)="Geen"),"",AND(V1352&lt;&gt;"",F1352&lt;&gt;"Arbeidskosten"),ROUND(V1352*VLOOKUP(F1352,Tb_ProjectKosten[],MATCH(Tb_ProjectKosten[[#Headers],[Forfat_Percentage]],Tb_ProjectKosten[#Headers],0),0),2),AND(F1352="Arbeidskosten",G1352&lt;&gt;""),IFERROR(ROUND(V1352*VLOOKUP(G1352,Tb_KostenTypen[],3,0)*VLOOKUP(F1352,Tb_ProjectKosten[],MATCH(Tb_ProjectKosten[[#Headers],[Forfat_Percentage]],Tb_ProjectKosten[#Headers],0),0),2),""),V1352 &lt;=0,0),"")</f>
        <v/>
      </c>
      <c r="Y1352" s="262"/>
      <c r="Z1352" s="49"/>
      <c r="AA1352" s="37" t="str" cm="1">
        <f t="array" ref="AA1352">IFERROR(IF(INDEX(SubsidieTabel!$Q$1:$T$9,MATCH($F1352,SubsidieTabel!$Q$1:$Q$9,0),IFERROR(MATCH(Methode_Keuze,SubsidieTabel!$Q$1:$T$1,0),2))&lt;&gt;1=TRUE,"ja",""),"")</f>
        <v/>
      </c>
    </row>
    <row r="1353" spans="1:27" ht="15" customHeight="1" x14ac:dyDescent="0.25">
      <c r="A1353" s="87"/>
      <c r="B1353" s="219" t="str">
        <f>IF(A1353&lt;&gt;"",_xlfn.MAXIFS($B$1:B1352,$A$1:A1352,A1353)+1,"")</f>
        <v/>
      </c>
      <c r="C1353" s="50"/>
      <c r="D1353" s="50"/>
      <c r="E1353" s="50"/>
      <c r="F1353" s="50"/>
      <c r="G1353" s="283"/>
      <c r="H1353" s="296"/>
      <c r="I1353" s="295"/>
      <c r="J1353" s="295"/>
      <c r="K1353" s="202"/>
      <c r="L1353" s="202"/>
      <c r="M1353" s="91" t="str">
        <f>IFERROR(VLOOKUP(H1353,Lijsten!$H$1:$I$100,2,0),"")</f>
        <v/>
      </c>
      <c r="N1353" s="91" t="str" cm="1">
        <f t="array" ref="N1353">IFERROR(_xlfn.IFS(AND(LEFT(F1353,6)="Arbeid",RIGHT(F1353,3)&lt;&gt;"IKS"),IFERROR(VLOOKUP($G1353,Tb_KostenTypen[],2,0),"tarief"),RIGHT(F1353,3)="IKS","Uurtarief",LEFT(F1353,6)="Arbeid","Uurtarief",AND(LEFT(F1353,8)="Bijdrage",RIGHT(F1353,15)="(vrijwilligers)"),"Vast tarief"),"")</f>
        <v/>
      </c>
      <c r="O1353" s="92"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tarief",IF(LEFT(F1353,8)="Bijdrage",VLOOKUP($F1353,Tb_KostenTypen[],MATCH(Methode_Keuze,Tb_KostenTypen[#Headers],0),0),VLOOKUP($G1353,Lijsten!L:O,4,0))),""),"")</f>
        <v/>
      </c>
      <c r="P1353" s="92"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tarief",IF(LEFT(F1353,8)="Bijdrage",VLOOKUP($F1353,Tb_KostenTypen[],MATCH(Methode_Keuze,Tb_KostenTypen[#Headers],0),0),VLOOKUP($G1353,Lijsten!L:O,4,0))),""),"")</f>
        <v/>
      </c>
      <c r="Q1353" s="50"/>
      <c r="R1353" s="50"/>
      <c r="S1353" s="83"/>
      <c r="T1353" s="51"/>
      <c r="U1353" s="4" t="str" cm="1">
        <f t="array" ref="U1353">IF(AA1353&lt;&gt;"ja",_xlfn.IFNA(_xlfn.IFS(AND(O1353&lt;&gt;"",F1353&lt;&gt;"",RIGHT($N1353,6)="tarief"),O1353*Q1353,S1353&gt;0,IF(F1353&lt;&gt;"",S1353,"")),""),"")</f>
        <v/>
      </c>
      <c r="V1353" s="4" t="str" cm="1">
        <f t="array" ref="V1353">IF(AA1353&lt;&gt;"ja",_xlfn.IFNA(_xlfn.IFS(AND(P1353&lt;&gt;"",R1353&lt;&gt;"",RIGHT($N1353,6)="tarief"),P1353*R1353,T1353&gt;0,T1353),""),"")</f>
        <v/>
      </c>
      <c r="W1353" s="4" t="str" cm="1">
        <f t="array" ref="W1353">IFERROR(_xlfn.IFS(OR(F1353="",LEFT(Methode_Keuze,4)="Geen"),"",AND(U1353&lt;&gt;"",F1353&lt;&gt;"Arbeidskosten"),ROUND(U1353*VLOOKUP(F1353,Tb_ProjectKosten[],MATCH(Tb_ProjectKosten[[#Headers],[Forfat_Percentage]],Tb_ProjectKosten[#Headers],0),0),2),AND(F1353="Arbeidskosten",G1353&lt;&gt;""),IFERROR(ROUND(U1353*VLOOKUP(G1353,Tb_KostenTypen[],3,0)*VLOOKUP(F1353,Tb_ProjectKosten[],MATCH(Tb_ProjectKosten[[#Headers],[Forfat_Percentage]],Tb_ProjectKosten[#Headers],0),0),2),""),U1353 &lt;=0,0),"")</f>
        <v/>
      </c>
      <c r="X1353" s="4" t="str" cm="1">
        <f t="array" ref="X1353">IFERROR(_xlfn.IFS(OR(F1353="",LEFT(Methode_Keuze,4)="Geen"),"",AND(V1353&lt;&gt;"",F1353&lt;&gt;"Arbeidskosten"),ROUND(V1353*VLOOKUP(F1353,Tb_ProjectKosten[],MATCH(Tb_ProjectKosten[[#Headers],[Forfat_Percentage]],Tb_ProjectKosten[#Headers],0),0),2),AND(F1353="Arbeidskosten",G1353&lt;&gt;""),IFERROR(ROUND(V1353*VLOOKUP(G1353,Tb_KostenTypen[],3,0)*VLOOKUP(F1353,Tb_ProjectKosten[],MATCH(Tb_ProjectKosten[[#Headers],[Forfat_Percentage]],Tb_ProjectKosten[#Headers],0),0),2),""),V1353 &lt;=0,0),"")</f>
        <v/>
      </c>
      <c r="Y1353" s="262"/>
      <c r="Z1353" s="49"/>
      <c r="AA1353" s="37" t="str" cm="1">
        <f t="array" ref="AA1353">IFERROR(IF(INDEX(SubsidieTabel!$Q$1:$T$9,MATCH($F1353,SubsidieTabel!$Q$1:$Q$9,0),IFERROR(MATCH(Methode_Keuze,SubsidieTabel!$Q$1:$T$1,0),2))&lt;&gt;1=TRUE,"ja",""),"")</f>
        <v/>
      </c>
    </row>
    <row r="1354" spans="1:27" ht="15" customHeight="1" x14ac:dyDescent="0.25">
      <c r="A1354" s="87"/>
      <c r="B1354" s="219" t="str">
        <f>IF(A1354&lt;&gt;"",_xlfn.MAXIFS($B$1:B1353,$A$1:A1353,A1354)+1,"")</f>
        <v/>
      </c>
      <c r="C1354" s="50"/>
      <c r="D1354" s="50"/>
      <c r="E1354" s="50"/>
      <c r="F1354" s="50"/>
      <c r="G1354" s="283"/>
      <c r="H1354" s="296"/>
      <c r="I1354" s="295"/>
      <c r="J1354" s="295"/>
      <c r="K1354" s="202"/>
      <c r="L1354" s="202"/>
      <c r="M1354" s="91" t="str">
        <f>IFERROR(VLOOKUP(H1354,Lijsten!$H$1:$I$100,2,0),"")</f>
        <v/>
      </c>
      <c r="N1354" s="91" t="str" cm="1">
        <f t="array" ref="N1354">IFERROR(_xlfn.IFS(AND(LEFT(F1354,6)="Arbeid",RIGHT(F1354,3)&lt;&gt;"IKS"),IFERROR(VLOOKUP($G1354,Tb_KostenTypen[],2,0),"tarief"),RIGHT(F1354,3)="IKS","Uurtarief",LEFT(F1354,6)="Arbeid","Uurtarief",AND(LEFT(F1354,8)="Bijdrage",RIGHT(F1354,15)="(vrijwilligers)"),"Vast tarief"),"")</f>
        <v/>
      </c>
      <c r="O1354" s="92"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tarief",IF(LEFT(F1354,8)="Bijdrage",VLOOKUP($F1354,Tb_KostenTypen[],MATCH(Methode_Keuze,Tb_KostenTypen[#Headers],0),0),VLOOKUP($G1354,Lijsten!L:O,4,0))),""),"")</f>
        <v/>
      </c>
      <c r="P1354" s="92"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tarief",IF(LEFT(F1354,8)="Bijdrage",VLOOKUP($F1354,Tb_KostenTypen[],MATCH(Methode_Keuze,Tb_KostenTypen[#Headers],0),0),VLOOKUP($G1354,Lijsten!L:O,4,0))),""),"")</f>
        <v/>
      </c>
      <c r="Q1354" s="50"/>
      <c r="R1354" s="50"/>
      <c r="S1354" s="83"/>
      <c r="T1354" s="51"/>
      <c r="U1354" s="4" t="str" cm="1">
        <f t="array" ref="U1354">IF(AA1354&lt;&gt;"ja",_xlfn.IFNA(_xlfn.IFS(AND(O1354&lt;&gt;"",F1354&lt;&gt;"",RIGHT($N1354,6)="tarief"),O1354*Q1354,S1354&gt;0,IF(F1354&lt;&gt;"",S1354,"")),""),"")</f>
        <v/>
      </c>
      <c r="V1354" s="4" t="str" cm="1">
        <f t="array" ref="V1354">IF(AA1354&lt;&gt;"ja",_xlfn.IFNA(_xlfn.IFS(AND(P1354&lt;&gt;"",R1354&lt;&gt;"",RIGHT($N1354,6)="tarief"),P1354*R1354,T1354&gt;0,T1354),""),"")</f>
        <v/>
      </c>
      <c r="W1354" s="4" t="str" cm="1">
        <f t="array" ref="W1354">IFERROR(_xlfn.IFS(OR(F1354="",LEFT(Methode_Keuze,4)="Geen"),"",AND(U1354&lt;&gt;"",F1354&lt;&gt;"Arbeidskosten"),ROUND(U1354*VLOOKUP(F1354,Tb_ProjectKosten[],MATCH(Tb_ProjectKosten[[#Headers],[Forfat_Percentage]],Tb_ProjectKosten[#Headers],0),0),2),AND(F1354="Arbeidskosten",G1354&lt;&gt;""),IFERROR(ROUND(U1354*VLOOKUP(G1354,Tb_KostenTypen[],3,0)*VLOOKUP(F1354,Tb_ProjectKosten[],MATCH(Tb_ProjectKosten[[#Headers],[Forfat_Percentage]],Tb_ProjectKosten[#Headers],0),0),2),""),U1354 &lt;=0,0),"")</f>
        <v/>
      </c>
      <c r="X1354" s="4" t="str" cm="1">
        <f t="array" ref="X1354">IFERROR(_xlfn.IFS(OR(F1354="",LEFT(Methode_Keuze,4)="Geen"),"",AND(V1354&lt;&gt;"",F1354&lt;&gt;"Arbeidskosten"),ROUND(V1354*VLOOKUP(F1354,Tb_ProjectKosten[],MATCH(Tb_ProjectKosten[[#Headers],[Forfat_Percentage]],Tb_ProjectKosten[#Headers],0),0),2),AND(F1354="Arbeidskosten",G1354&lt;&gt;""),IFERROR(ROUND(V1354*VLOOKUP(G1354,Tb_KostenTypen[],3,0)*VLOOKUP(F1354,Tb_ProjectKosten[],MATCH(Tb_ProjectKosten[[#Headers],[Forfat_Percentage]],Tb_ProjectKosten[#Headers],0),0),2),""),V1354 &lt;=0,0),"")</f>
        <v/>
      </c>
      <c r="Y1354" s="262"/>
      <c r="Z1354" s="49"/>
      <c r="AA1354" s="37" t="str" cm="1">
        <f t="array" ref="AA1354">IFERROR(IF(INDEX(SubsidieTabel!$Q$1:$T$9,MATCH($F1354,SubsidieTabel!$Q$1:$Q$9,0),IFERROR(MATCH(Methode_Keuze,SubsidieTabel!$Q$1:$T$1,0),2))&lt;&gt;1=TRUE,"ja",""),"")</f>
        <v/>
      </c>
    </row>
    <row r="1355" spans="1:27" ht="15" customHeight="1" x14ac:dyDescent="0.25">
      <c r="A1355" s="87"/>
      <c r="B1355" s="219" t="str">
        <f>IF(A1355&lt;&gt;"",_xlfn.MAXIFS($B$1:B1354,$A$1:A1354,A1355)+1,"")</f>
        <v/>
      </c>
      <c r="C1355" s="50"/>
      <c r="D1355" s="50"/>
      <c r="E1355" s="50"/>
      <c r="F1355" s="50"/>
      <c r="G1355" s="283"/>
      <c r="H1355" s="296"/>
      <c r="I1355" s="295"/>
      <c r="J1355" s="295"/>
      <c r="K1355" s="202"/>
      <c r="L1355" s="202"/>
      <c r="M1355" s="91" t="str">
        <f>IFERROR(VLOOKUP(H1355,Lijsten!$H$1:$I$100,2,0),"")</f>
        <v/>
      </c>
      <c r="N1355" s="91" t="str" cm="1">
        <f t="array" ref="N1355">IFERROR(_xlfn.IFS(AND(LEFT(F1355,6)="Arbeid",RIGHT(F1355,3)&lt;&gt;"IKS"),IFERROR(VLOOKUP($G1355,Tb_KostenTypen[],2,0),"tarief"),RIGHT(F1355,3)="IKS","Uurtarief",LEFT(F1355,6)="Arbeid","Uurtarief",AND(LEFT(F1355,8)="Bijdrage",RIGHT(F1355,15)="(vrijwilligers)"),"Vast tarief"),"")</f>
        <v/>
      </c>
      <c r="O1355" s="92"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tarief",IF(LEFT(F1355,8)="Bijdrage",VLOOKUP($F1355,Tb_KostenTypen[],MATCH(Methode_Keuze,Tb_KostenTypen[#Headers],0),0),VLOOKUP($G1355,Lijsten!L:O,4,0))),""),"")</f>
        <v/>
      </c>
      <c r="P1355" s="92"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tarief",IF(LEFT(F1355,8)="Bijdrage",VLOOKUP($F1355,Tb_KostenTypen[],MATCH(Methode_Keuze,Tb_KostenTypen[#Headers],0),0),VLOOKUP($G1355,Lijsten!L:O,4,0))),""),"")</f>
        <v/>
      </c>
      <c r="Q1355" s="50"/>
      <c r="R1355" s="50"/>
      <c r="S1355" s="83"/>
      <c r="T1355" s="51"/>
      <c r="U1355" s="4" t="str" cm="1">
        <f t="array" ref="U1355">IF(AA1355&lt;&gt;"ja",_xlfn.IFNA(_xlfn.IFS(AND(O1355&lt;&gt;"",F1355&lt;&gt;"",RIGHT($N1355,6)="tarief"),O1355*Q1355,S1355&gt;0,IF(F1355&lt;&gt;"",S1355,"")),""),"")</f>
        <v/>
      </c>
      <c r="V1355" s="4" t="str" cm="1">
        <f t="array" ref="V1355">IF(AA1355&lt;&gt;"ja",_xlfn.IFNA(_xlfn.IFS(AND(P1355&lt;&gt;"",R1355&lt;&gt;"",RIGHT($N1355,6)="tarief"),P1355*R1355,T1355&gt;0,T1355),""),"")</f>
        <v/>
      </c>
      <c r="W1355" s="4" t="str" cm="1">
        <f t="array" ref="W1355">IFERROR(_xlfn.IFS(OR(F1355="",LEFT(Methode_Keuze,4)="Geen"),"",AND(U1355&lt;&gt;"",F1355&lt;&gt;"Arbeidskosten"),ROUND(U1355*VLOOKUP(F1355,Tb_ProjectKosten[],MATCH(Tb_ProjectKosten[[#Headers],[Forfat_Percentage]],Tb_ProjectKosten[#Headers],0),0),2),AND(F1355="Arbeidskosten",G1355&lt;&gt;""),IFERROR(ROUND(U1355*VLOOKUP(G1355,Tb_KostenTypen[],3,0)*VLOOKUP(F1355,Tb_ProjectKosten[],MATCH(Tb_ProjectKosten[[#Headers],[Forfat_Percentage]],Tb_ProjectKosten[#Headers],0),0),2),""),U1355 &lt;=0,0),"")</f>
        <v/>
      </c>
      <c r="X1355" s="4" t="str" cm="1">
        <f t="array" ref="X1355">IFERROR(_xlfn.IFS(OR(F1355="",LEFT(Methode_Keuze,4)="Geen"),"",AND(V1355&lt;&gt;"",F1355&lt;&gt;"Arbeidskosten"),ROUND(V1355*VLOOKUP(F1355,Tb_ProjectKosten[],MATCH(Tb_ProjectKosten[[#Headers],[Forfat_Percentage]],Tb_ProjectKosten[#Headers],0),0),2),AND(F1355="Arbeidskosten",G1355&lt;&gt;""),IFERROR(ROUND(V1355*VLOOKUP(G1355,Tb_KostenTypen[],3,0)*VLOOKUP(F1355,Tb_ProjectKosten[],MATCH(Tb_ProjectKosten[[#Headers],[Forfat_Percentage]],Tb_ProjectKosten[#Headers],0),0),2),""),V1355 &lt;=0,0),"")</f>
        <v/>
      </c>
      <c r="Y1355" s="262"/>
      <c r="Z1355" s="49"/>
      <c r="AA1355" s="37" t="str" cm="1">
        <f t="array" ref="AA1355">IFERROR(IF(INDEX(SubsidieTabel!$Q$1:$T$9,MATCH($F1355,SubsidieTabel!$Q$1:$Q$9,0),IFERROR(MATCH(Methode_Keuze,SubsidieTabel!$Q$1:$T$1,0),2))&lt;&gt;1=TRUE,"ja",""),"")</f>
        <v/>
      </c>
    </row>
    <row r="1356" spans="1:27" ht="15" customHeight="1" x14ac:dyDescent="0.25">
      <c r="A1356" s="87"/>
      <c r="B1356" s="219" t="str">
        <f>IF(A1356&lt;&gt;"",_xlfn.MAXIFS($B$1:B1355,$A$1:A1355,A1356)+1,"")</f>
        <v/>
      </c>
      <c r="C1356" s="50"/>
      <c r="D1356" s="50"/>
      <c r="E1356" s="50"/>
      <c r="F1356" s="50"/>
      <c r="G1356" s="283"/>
      <c r="H1356" s="296"/>
      <c r="I1356" s="295"/>
      <c r="J1356" s="295"/>
      <c r="K1356" s="202"/>
      <c r="L1356" s="202"/>
      <c r="M1356" s="91" t="str">
        <f>IFERROR(VLOOKUP(H1356,Lijsten!$H$1:$I$100,2,0),"")</f>
        <v/>
      </c>
      <c r="N1356" s="91" t="str" cm="1">
        <f t="array" ref="N1356">IFERROR(_xlfn.IFS(AND(LEFT(F1356,6)="Arbeid",RIGHT(F1356,3)&lt;&gt;"IKS"),IFERROR(VLOOKUP($G1356,Tb_KostenTypen[],2,0),"tarief"),RIGHT(F1356,3)="IKS","Uurtarief",LEFT(F1356,6)="Arbeid","Uurtarief",AND(LEFT(F1356,8)="Bijdrage",RIGHT(F1356,15)="(vrijwilligers)"),"Vast tarief"),"")</f>
        <v/>
      </c>
      <c r="O1356" s="92"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tarief",IF(LEFT(F1356,8)="Bijdrage",VLOOKUP($F1356,Tb_KostenTypen[],MATCH(Methode_Keuze,Tb_KostenTypen[#Headers],0),0),VLOOKUP($G1356,Lijsten!L:O,4,0))),""),"")</f>
        <v/>
      </c>
      <c r="P1356" s="92"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tarief",IF(LEFT(F1356,8)="Bijdrage",VLOOKUP($F1356,Tb_KostenTypen[],MATCH(Methode_Keuze,Tb_KostenTypen[#Headers],0),0),VLOOKUP($G1356,Lijsten!L:O,4,0))),""),"")</f>
        <v/>
      </c>
      <c r="Q1356" s="50"/>
      <c r="R1356" s="50"/>
      <c r="S1356" s="83"/>
      <c r="T1356" s="51"/>
      <c r="U1356" s="4" t="str" cm="1">
        <f t="array" ref="U1356">IF(AA1356&lt;&gt;"ja",_xlfn.IFNA(_xlfn.IFS(AND(O1356&lt;&gt;"",F1356&lt;&gt;"",RIGHT($N1356,6)="tarief"),O1356*Q1356,S1356&gt;0,IF(F1356&lt;&gt;"",S1356,"")),""),"")</f>
        <v/>
      </c>
      <c r="V1356" s="4" t="str" cm="1">
        <f t="array" ref="V1356">IF(AA1356&lt;&gt;"ja",_xlfn.IFNA(_xlfn.IFS(AND(P1356&lt;&gt;"",R1356&lt;&gt;"",RIGHT($N1356,6)="tarief"),P1356*R1356,T1356&gt;0,T1356),""),"")</f>
        <v/>
      </c>
      <c r="W1356" s="4" t="str" cm="1">
        <f t="array" ref="W1356">IFERROR(_xlfn.IFS(OR(F1356="",LEFT(Methode_Keuze,4)="Geen"),"",AND(U1356&lt;&gt;"",F1356&lt;&gt;"Arbeidskosten"),ROUND(U1356*VLOOKUP(F1356,Tb_ProjectKosten[],MATCH(Tb_ProjectKosten[[#Headers],[Forfat_Percentage]],Tb_ProjectKosten[#Headers],0),0),2),AND(F1356="Arbeidskosten",G1356&lt;&gt;""),IFERROR(ROUND(U1356*VLOOKUP(G1356,Tb_KostenTypen[],3,0)*VLOOKUP(F1356,Tb_ProjectKosten[],MATCH(Tb_ProjectKosten[[#Headers],[Forfat_Percentage]],Tb_ProjectKosten[#Headers],0),0),2),""),U1356 &lt;=0,0),"")</f>
        <v/>
      </c>
      <c r="X1356" s="4" t="str" cm="1">
        <f t="array" ref="X1356">IFERROR(_xlfn.IFS(OR(F1356="",LEFT(Methode_Keuze,4)="Geen"),"",AND(V1356&lt;&gt;"",F1356&lt;&gt;"Arbeidskosten"),ROUND(V1356*VLOOKUP(F1356,Tb_ProjectKosten[],MATCH(Tb_ProjectKosten[[#Headers],[Forfat_Percentage]],Tb_ProjectKosten[#Headers],0),0),2),AND(F1356="Arbeidskosten",G1356&lt;&gt;""),IFERROR(ROUND(V1356*VLOOKUP(G1356,Tb_KostenTypen[],3,0)*VLOOKUP(F1356,Tb_ProjectKosten[],MATCH(Tb_ProjectKosten[[#Headers],[Forfat_Percentage]],Tb_ProjectKosten[#Headers],0),0),2),""),V1356 &lt;=0,0),"")</f>
        <v/>
      </c>
      <c r="Y1356" s="262"/>
      <c r="Z1356" s="49"/>
      <c r="AA1356" s="37" t="str" cm="1">
        <f t="array" ref="AA1356">IFERROR(IF(INDEX(SubsidieTabel!$Q$1:$T$9,MATCH($F1356,SubsidieTabel!$Q$1:$Q$9,0),IFERROR(MATCH(Methode_Keuze,SubsidieTabel!$Q$1:$T$1,0),2))&lt;&gt;1=TRUE,"ja",""),"")</f>
        <v/>
      </c>
    </row>
    <row r="1357" spans="1:27" ht="15" customHeight="1" x14ac:dyDescent="0.25">
      <c r="A1357" s="87"/>
      <c r="B1357" s="219" t="str">
        <f>IF(A1357&lt;&gt;"",_xlfn.MAXIFS($B$1:B1356,$A$1:A1356,A1357)+1,"")</f>
        <v/>
      </c>
      <c r="C1357" s="50"/>
      <c r="D1357" s="50"/>
      <c r="E1357" s="50"/>
      <c r="F1357" s="50"/>
      <c r="G1357" s="283"/>
      <c r="H1357" s="296"/>
      <c r="I1357" s="295"/>
      <c r="J1357" s="295"/>
      <c r="K1357" s="202"/>
      <c r="L1357" s="202"/>
      <c r="M1357" s="91" t="str">
        <f>IFERROR(VLOOKUP(H1357,Lijsten!$H$1:$I$100,2,0),"")</f>
        <v/>
      </c>
      <c r="N1357" s="91" t="str" cm="1">
        <f t="array" ref="N1357">IFERROR(_xlfn.IFS(AND(LEFT(F1357,6)="Arbeid",RIGHT(F1357,3)&lt;&gt;"IKS"),IFERROR(VLOOKUP($G1357,Tb_KostenTypen[],2,0),"tarief"),RIGHT(F1357,3)="IKS","Uurtarief",LEFT(F1357,6)="Arbeid","Uurtarief",AND(LEFT(F1357,8)="Bijdrage",RIGHT(F1357,15)="(vrijwilligers)"),"Vast tarief"),"")</f>
        <v/>
      </c>
      <c r="O1357" s="92"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tarief",IF(LEFT(F1357,8)="Bijdrage",VLOOKUP($F1357,Tb_KostenTypen[],MATCH(Methode_Keuze,Tb_KostenTypen[#Headers],0),0),VLOOKUP($G1357,Lijsten!L:O,4,0))),""),"")</f>
        <v/>
      </c>
      <c r="P1357" s="92"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tarief",IF(LEFT(F1357,8)="Bijdrage",VLOOKUP($F1357,Tb_KostenTypen[],MATCH(Methode_Keuze,Tb_KostenTypen[#Headers],0),0),VLOOKUP($G1357,Lijsten!L:O,4,0))),""),"")</f>
        <v/>
      </c>
      <c r="Q1357" s="50"/>
      <c r="R1357" s="50"/>
      <c r="S1357" s="83"/>
      <c r="T1357" s="51"/>
      <c r="U1357" s="4" t="str" cm="1">
        <f t="array" ref="U1357">IF(AA1357&lt;&gt;"ja",_xlfn.IFNA(_xlfn.IFS(AND(O1357&lt;&gt;"",F1357&lt;&gt;"",RIGHT($N1357,6)="tarief"),O1357*Q1357,S1357&gt;0,IF(F1357&lt;&gt;"",S1357,"")),""),"")</f>
        <v/>
      </c>
      <c r="V1357" s="4" t="str" cm="1">
        <f t="array" ref="V1357">IF(AA1357&lt;&gt;"ja",_xlfn.IFNA(_xlfn.IFS(AND(P1357&lt;&gt;"",R1357&lt;&gt;"",RIGHT($N1357,6)="tarief"),P1357*R1357,T1357&gt;0,T1357),""),"")</f>
        <v/>
      </c>
      <c r="W1357" s="4" t="str" cm="1">
        <f t="array" ref="W1357">IFERROR(_xlfn.IFS(OR(F1357="",LEFT(Methode_Keuze,4)="Geen"),"",AND(U1357&lt;&gt;"",F1357&lt;&gt;"Arbeidskosten"),ROUND(U1357*VLOOKUP(F1357,Tb_ProjectKosten[],MATCH(Tb_ProjectKosten[[#Headers],[Forfat_Percentage]],Tb_ProjectKosten[#Headers],0),0),2),AND(F1357="Arbeidskosten",G1357&lt;&gt;""),IFERROR(ROUND(U1357*VLOOKUP(G1357,Tb_KostenTypen[],3,0)*VLOOKUP(F1357,Tb_ProjectKosten[],MATCH(Tb_ProjectKosten[[#Headers],[Forfat_Percentage]],Tb_ProjectKosten[#Headers],0),0),2),""),U1357 &lt;=0,0),"")</f>
        <v/>
      </c>
      <c r="X1357" s="4" t="str" cm="1">
        <f t="array" ref="X1357">IFERROR(_xlfn.IFS(OR(F1357="",LEFT(Methode_Keuze,4)="Geen"),"",AND(V1357&lt;&gt;"",F1357&lt;&gt;"Arbeidskosten"),ROUND(V1357*VLOOKUP(F1357,Tb_ProjectKosten[],MATCH(Tb_ProjectKosten[[#Headers],[Forfat_Percentage]],Tb_ProjectKosten[#Headers],0),0),2),AND(F1357="Arbeidskosten",G1357&lt;&gt;""),IFERROR(ROUND(V1357*VLOOKUP(G1357,Tb_KostenTypen[],3,0)*VLOOKUP(F1357,Tb_ProjectKosten[],MATCH(Tb_ProjectKosten[[#Headers],[Forfat_Percentage]],Tb_ProjectKosten[#Headers],0),0),2),""),V1357 &lt;=0,0),"")</f>
        <v/>
      </c>
      <c r="Y1357" s="262"/>
      <c r="Z1357" s="49"/>
      <c r="AA1357" s="37" t="str" cm="1">
        <f t="array" ref="AA1357">IFERROR(IF(INDEX(SubsidieTabel!$Q$1:$T$9,MATCH($F1357,SubsidieTabel!$Q$1:$Q$9,0),IFERROR(MATCH(Methode_Keuze,SubsidieTabel!$Q$1:$T$1,0),2))&lt;&gt;1=TRUE,"ja",""),"")</f>
        <v/>
      </c>
    </row>
    <row r="1358" spans="1:27" ht="15" customHeight="1" x14ac:dyDescent="0.25">
      <c r="A1358" s="87"/>
      <c r="B1358" s="219" t="str">
        <f>IF(A1358&lt;&gt;"",_xlfn.MAXIFS($B$1:B1357,$A$1:A1357,A1358)+1,"")</f>
        <v/>
      </c>
      <c r="C1358" s="50"/>
      <c r="D1358" s="50"/>
      <c r="E1358" s="50"/>
      <c r="F1358" s="50"/>
      <c r="G1358" s="283"/>
      <c r="H1358" s="296"/>
      <c r="I1358" s="295"/>
      <c r="J1358" s="295"/>
      <c r="K1358" s="202"/>
      <c r="L1358" s="202"/>
      <c r="M1358" s="91" t="str">
        <f>IFERROR(VLOOKUP(H1358,Lijsten!$H$1:$I$100,2,0),"")</f>
        <v/>
      </c>
      <c r="N1358" s="91" t="str" cm="1">
        <f t="array" ref="N1358">IFERROR(_xlfn.IFS(AND(LEFT(F1358,6)="Arbeid",RIGHT(F1358,3)&lt;&gt;"IKS"),IFERROR(VLOOKUP($G1358,Tb_KostenTypen[],2,0),"tarief"),RIGHT(F1358,3)="IKS","Uurtarief",LEFT(F1358,6)="Arbeid","Uurtarief",AND(LEFT(F1358,8)="Bijdrage",RIGHT(F1358,15)="(vrijwilligers)"),"Vast tarief"),"")</f>
        <v/>
      </c>
      <c r="O1358" s="92"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tarief",IF(LEFT(F1358,8)="Bijdrage",VLOOKUP($F1358,Tb_KostenTypen[],MATCH(Methode_Keuze,Tb_KostenTypen[#Headers],0),0),VLOOKUP($G1358,Lijsten!L:O,4,0))),""),"")</f>
        <v/>
      </c>
      <c r="P1358" s="92"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tarief",IF(LEFT(F1358,8)="Bijdrage",VLOOKUP($F1358,Tb_KostenTypen[],MATCH(Methode_Keuze,Tb_KostenTypen[#Headers],0),0),VLOOKUP($G1358,Lijsten!L:O,4,0))),""),"")</f>
        <v/>
      </c>
      <c r="Q1358" s="50"/>
      <c r="R1358" s="50"/>
      <c r="S1358" s="83"/>
      <c r="T1358" s="51"/>
      <c r="U1358" s="4" t="str" cm="1">
        <f t="array" ref="U1358">IF(AA1358&lt;&gt;"ja",_xlfn.IFNA(_xlfn.IFS(AND(O1358&lt;&gt;"",F1358&lt;&gt;"",RIGHT($N1358,6)="tarief"),O1358*Q1358,S1358&gt;0,IF(F1358&lt;&gt;"",S1358,"")),""),"")</f>
        <v/>
      </c>
      <c r="V1358" s="4" t="str" cm="1">
        <f t="array" ref="V1358">IF(AA1358&lt;&gt;"ja",_xlfn.IFNA(_xlfn.IFS(AND(P1358&lt;&gt;"",R1358&lt;&gt;"",RIGHT($N1358,6)="tarief"),P1358*R1358,T1358&gt;0,T1358),""),"")</f>
        <v/>
      </c>
      <c r="W1358" s="4" t="str" cm="1">
        <f t="array" ref="W1358">IFERROR(_xlfn.IFS(OR(F1358="",LEFT(Methode_Keuze,4)="Geen"),"",AND(U1358&lt;&gt;"",F1358&lt;&gt;"Arbeidskosten"),ROUND(U1358*VLOOKUP(F1358,Tb_ProjectKosten[],MATCH(Tb_ProjectKosten[[#Headers],[Forfat_Percentage]],Tb_ProjectKosten[#Headers],0),0),2),AND(F1358="Arbeidskosten",G1358&lt;&gt;""),IFERROR(ROUND(U1358*VLOOKUP(G1358,Tb_KostenTypen[],3,0)*VLOOKUP(F1358,Tb_ProjectKosten[],MATCH(Tb_ProjectKosten[[#Headers],[Forfat_Percentage]],Tb_ProjectKosten[#Headers],0),0),2),""),U1358 &lt;=0,0),"")</f>
        <v/>
      </c>
      <c r="X1358" s="4" t="str" cm="1">
        <f t="array" ref="X1358">IFERROR(_xlfn.IFS(OR(F1358="",LEFT(Methode_Keuze,4)="Geen"),"",AND(V1358&lt;&gt;"",F1358&lt;&gt;"Arbeidskosten"),ROUND(V1358*VLOOKUP(F1358,Tb_ProjectKosten[],MATCH(Tb_ProjectKosten[[#Headers],[Forfat_Percentage]],Tb_ProjectKosten[#Headers],0),0),2),AND(F1358="Arbeidskosten",G1358&lt;&gt;""),IFERROR(ROUND(V1358*VLOOKUP(G1358,Tb_KostenTypen[],3,0)*VLOOKUP(F1358,Tb_ProjectKosten[],MATCH(Tb_ProjectKosten[[#Headers],[Forfat_Percentage]],Tb_ProjectKosten[#Headers],0),0),2),""),V1358 &lt;=0,0),"")</f>
        <v/>
      </c>
      <c r="Y1358" s="262"/>
      <c r="Z1358" s="49"/>
      <c r="AA1358" s="37" t="str" cm="1">
        <f t="array" ref="AA1358">IFERROR(IF(INDEX(SubsidieTabel!$Q$1:$T$9,MATCH($F1358,SubsidieTabel!$Q$1:$Q$9,0),IFERROR(MATCH(Methode_Keuze,SubsidieTabel!$Q$1:$T$1,0),2))&lt;&gt;1=TRUE,"ja",""),"")</f>
        <v/>
      </c>
    </row>
    <row r="1359" spans="1:27" ht="15" customHeight="1" x14ac:dyDescent="0.25">
      <c r="A1359" s="87"/>
      <c r="B1359" s="219" t="str">
        <f>IF(A1359&lt;&gt;"",_xlfn.MAXIFS($B$1:B1358,$A$1:A1358,A1359)+1,"")</f>
        <v/>
      </c>
      <c r="C1359" s="50"/>
      <c r="D1359" s="50"/>
      <c r="E1359" s="50"/>
      <c r="F1359" s="50"/>
      <c r="G1359" s="283"/>
      <c r="H1359" s="296"/>
      <c r="I1359" s="295"/>
      <c r="J1359" s="295"/>
      <c r="K1359" s="202"/>
      <c r="L1359" s="202"/>
      <c r="M1359" s="91" t="str">
        <f>IFERROR(VLOOKUP(H1359,Lijsten!$H$1:$I$100,2,0),"")</f>
        <v/>
      </c>
      <c r="N1359" s="91" t="str" cm="1">
        <f t="array" ref="N1359">IFERROR(_xlfn.IFS(AND(LEFT(F1359,6)="Arbeid",RIGHT(F1359,3)&lt;&gt;"IKS"),IFERROR(VLOOKUP($G1359,Tb_KostenTypen[],2,0),"tarief"),RIGHT(F1359,3)="IKS","Uurtarief",LEFT(F1359,6)="Arbeid","Uurtarief",AND(LEFT(F1359,8)="Bijdrage",RIGHT(F1359,15)="(vrijwilligers)"),"Vast tarief"),"")</f>
        <v/>
      </c>
      <c r="O1359" s="92"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tarief",IF(LEFT(F1359,8)="Bijdrage",VLOOKUP($F1359,Tb_KostenTypen[],MATCH(Methode_Keuze,Tb_KostenTypen[#Headers],0),0),VLOOKUP($G1359,Lijsten!L:O,4,0))),""),"")</f>
        <v/>
      </c>
      <c r="P1359" s="92"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tarief",IF(LEFT(F1359,8)="Bijdrage",VLOOKUP($F1359,Tb_KostenTypen[],MATCH(Methode_Keuze,Tb_KostenTypen[#Headers],0),0),VLOOKUP($G1359,Lijsten!L:O,4,0))),""),"")</f>
        <v/>
      </c>
      <c r="Q1359" s="50"/>
      <c r="R1359" s="50"/>
      <c r="S1359" s="83"/>
      <c r="T1359" s="51"/>
      <c r="U1359" s="4" t="str" cm="1">
        <f t="array" ref="U1359">IF(AA1359&lt;&gt;"ja",_xlfn.IFNA(_xlfn.IFS(AND(O1359&lt;&gt;"",F1359&lt;&gt;"",RIGHT($N1359,6)="tarief"),O1359*Q1359,S1359&gt;0,IF(F1359&lt;&gt;"",S1359,"")),""),"")</f>
        <v/>
      </c>
      <c r="V1359" s="4" t="str" cm="1">
        <f t="array" ref="V1359">IF(AA1359&lt;&gt;"ja",_xlfn.IFNA(_xlfn.IFS(AND(P1359&lt;&gt;"",R1359&lt;&gt;"",RIGHT($N1359,6)="tarief"),P1359*R1359,T1359&gt;0,T1359),""),"")</f>
        <v/>
      </c>
      <c r="W1359" s="4" t="str" cm="1">
        <f t="array" ref="W1359">IFERROR(_xlfn.IFS(OR(F1359="",LEFT(Methode_Keuze,4)="Geen"),"",AND(U1359&lt;&gt;"",F1359&lt;&gt;"Arbeidskosten"),ROUND(U1359*VLOOKUP(F1359,Tb_ProjectKosten[],MATCH(Tb_ProjectKosten[[#Headers],[Forfat_Percentage]],Tb_ProjectKosten[#Headers],0),0),2),AND(F1359="Arbeidskosten",G1359&lt;&gt;""),IFERROR(ROUND(U1359*VLOOKUP(G1359,Tb_KostenTypen[],3,0)*VLOOKUP(F1359,Tb_ProjectKosten[],MATCH(Tb_ProjectKosten[[#Headers],[Forfat_Percentage]],Tb_ProjectKosten[#Headers],0),0),2),""),U1359 &lt;=0,0),"")</f>
        <v/>
      </c>
      <c r="X1359" s="4" t="str" cm="1">
        <f t="array" ref="X1359">IFERROR(_xlfn.IFS(OR(F1359="",LEFT(Methode_Keuze,4)="Geen"),"",AND(V1359&lt;&gt;"",F1359&lt;&gt;"Arbeidskosten"),ROUND(V1359*VLOOKUP(F1359,Tb_ProjectKosten[],MATCH(Tb_ProjectKosten[[#Headers],[Forfat_Percentage]],Tb_ProjectKosten[#Headers],0),0),2),AND(F1359="Arbeidskosten",G1359&lt;&gt;""),IFERROR(ROUND(V1359*VLOOKUP(G1359,Tb_KostenTypen[],3,0)*VLOOKUP(F1359,Tb_ProjectKosten[],MATCH(Tb_ProjectKosten[[#Headers],[Forfat_Percentage]],Tb_ProjectKosten[#Headers],0),0),2),""),V1359 &lt;=0,0),"")</f>
        <v/>
      </c>
      <c r="Y1359" s="262"/>
      <c r="Z1359" s="49"/>
      <c r="AA1359" s="37" t="str" cm="1">
        <f t="array" ref="AA1359">IFERROR(IF(INDEX(SubsidieTabel!$Q$1:$T$9,MATCH($F1359,SubsidieTabel!$Q$1:$Q$9,0),IFERROR(MATCH(Methode_Keuze,SubsidieTabel!$Q$1:$T$1,0),2))&lt;&gt;1=TRUE,"ja",""),"")</f>
        <v/>
      </c>
    </row>
    <row r="1360" spans="1:27" ht="15" customHeight="1" x14ac:dyDescent="0.25">
      <c r="A1360" s="87"/>
      <c r="B1360" s="219" t="str">
        <f>IF(A1360&lt;&gt;"",_xlfn.MAXIFS($B$1:B1359,$A$1:A1359,A1360)+1,"")</f>
        <v/>
      </c>
      <c r="C1360" s="50"/>
      <c r="D1360" s="50"/>
      <c r="E1360" s="50"/>
      <c r="F1360" s="50"/>
      <c r="G1360" s="283"/>
      <c r="H1360" s="296"/>
      <c r="I1360" s="295"/>
      <c r="J1360" s="295"/>
      <c r="K1360" s="202"/>
      <c r="L1360" s="202"/>
      <c r="M1360" s="91" t="str">
        <f>IFERROR(VLOOKUP(H1360,Lijsten!$H$1:$I$100,2,0),"")</f>
        <v/>
      </c>
      <c r="N1360" s="91" t="str" cm="1">
        <f t="array" ref="N1360">IFERROR(_xlfn.IFS(AND(LEFT(F1360,6)="Arbeid",RIGHT(F1360,3)&lt;&gt;"IKS"),IFERROR(VLOOKUP($G1360,Tb_KostenTypen[],2,0),"tarief"),RIGHT(F1360,3)="IKS","Uurtarief",LEFT(F1360,6)="Arbeid","Uurtarief",AND(LEFT(F1360,8)="Bijdrage",RIGHT(F1360,15)="(vrijwilligers)"),"Vast tarief"),"")</f>
        <v/>
      </c>
      <c r="O1360" s="92"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tarief",IF(LEFT(F1360,8)="Bijdrage",VLOOKUP($F1360,Tb_KostenTypen[],MATCH(Methode_Keuze,Tb_KostenTypen[#Headers],0),0),VLOOKUP($G1360,Lijsten!L:O,4,0))),""),"")</f>
        <v/>
      </c>
      <c r="P1360" s="92"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tarief",IF(LEFT(F1360,8)="Bijdrage",VLOOKUP($F1360,Tb_KostenTypen[],MATCH(Methode_Keuze,Tb_KostenTypen[#Headers],0),0),VLOOKUP($G1360,Lijsten!L:O,4,0))),""),"")</f>
        <v/>
      </c>
      <c r="Q1360" s="50"/>
      <c r="R1360" s="50"/>
      <c r="S1360" s="83"/>
      <c r="T1360" s="51"/>
      <c r="U1360" s="4" t="str" cm="1">
        <f t="array" ref="U1360">IF(AA1360&lt;&gt;"ja",_xlfn.IFNA(_xlfn.IFS(AND(O1360&lt;&gt;"",F1360&lt;&gt;"",RIGHT($N1360,6)="tarief"),O1360*Q1360,S1360&gt;0,IF(F1360&lt;&gt;"",S1360,"")),""),"")</f>
        <v/>
      </c>
      <c r="V1360" s="4" t="str" cm="1">
        <f t="array" ref="V1360">IF(AA1360&lt;&gt;"ja",_xlfn.IFNA(_xlfn.IFS(AND(P1360&lt;&gt;"",R1360&lt;&gt;"",RIGHT($N1360,6)="tarief"),P1360*R1360,T1360&gt;0,T1360),""),"")</f>
        <v/>
      </c>
      <c r="W1360" s="4" t="str" cm="1">
        <f t="array" ref="W1360">IFERROR(_xlfn.IFS(OR(F1360="",LEFT(Methode_Keuze,4)="Geen"),"",AND(U1360&lt;&gt;"",F1360&lt;&gt;"Arbeidskosten"),ROUND(U1360*VLOOKUP(F1360,Tb_ProjectKosten[],MATCH(Tb_ProjectKosten[[#Headers],[Forfat_Percentage]],Tb_ProjectKosten[#Headers],0),0),2),AND(F1360="Arbeidskosten",G1360&lt;&gt;""),IFERROR(ROUND(U1360*VLOOKUP(G1360,Tb_KostenTypen[],3,0)*VLOOKUP(F1360,Tb_ProjectKosten[],MATCH(Tb_ProjectKosten[[#Headers],[Forfat_Percentage]],Tb_ProjectKosten[#Headers],0),0),2),""),U1360 &lt;=0,0),"")</f>
        <v/>
      </c>
      <c r="X1360" s="4" t="str" cm="1">
        <f t="array" ref="X1360">IFERROR(_xlfn.IFS(OR(F1360="",LEFT(Methode_Keuze,4)="Geen"),"",AND(V1360&lt;&gt;"",F1360&lt;&gt;"Arbeidskosten"),ROUND(V1360*VLOOKUP(F1360,Tb_ProjectKosten[],MATCH(Tb_ProjectKosten[[#Headers],[Forfat_Percentage]],Tb_ProjectKosten[#Headers],0),0),2),AND(F1360="Arbeidskosten",G1360&lt;&gt;""),IFERROR(ROUND(V1360*VLOOKUP(G1360,Tb_KostenTypen[],3,0)*VLOOKUP(F1360,Tb_ProjectKosten[],MATCH(Tb_ProjectKosten[[#Headers],[Forfat_Percentage]],Tb_ProjectKosten[#Headers],0),0),2),""),V1360 &lt;=0,0),"")</f>
        <v/>
      </c>
      <c r="Y1360" s="262"/>
      <c r="Z1360" s="49"/>
      <c r="AA1360" s="37" t="str" cm="1">
        <f t="array" ref="AA1360">IFERROR(IF(INDEX(SubsidieTabel!$Q$1:$T$9,MATCH($F1360,SubsidieTabel!$Q$1:$Q$9,0),IFERROR(MATCH(Methode_Keuze,SubsidieTabel!$Q$1:$T$1,0),2))&lt;&gt;1=TRUE,"ja",""),"")</f>
        <v/>
      </c>
    </row>
    <row r="1361" spans="1:27" ht="15" customHeight="1" x14ac:dyDescent="0.25">
      <c r="A1361" s="87"/>
      <c r="B1361" s="219" t="str">
        <f>IF(A1361&lt;&gt;"",_xlfn.MAXIFS($B$1:B1360,$A$1:A1360,A1361)+1,"")</f>
        <v/>
      </c>
      <c r="C1361" s="50"/>
      <c r="D1361" s="50"/>
      <c r="E1361" s="50"/>
      <c r="F1361" s="50"/>
      <c r="G1361" s="283"/>
      <c r="H1361" s="296"/>
      <c r="I1361" s="295"/>
      <c r="J1361" s="295"/>
      <c r="K1361" s="202"/>
      <c r="L1361" s="202"/>
      <c r="M1361" s="91" t="str">
        <f>IFERROR(VLOOKUP(H1361,Lijsten!$H$1:$I$100,2,0),"")</f>
        <v/>
      </c>
      <c r="N1361" s="91" t="str" cm="1">
        <f t="array" ref="N1361">IFERROR(_xlfn.IFS(AND(LEFT(F1361,6)="Arbeid",RIGHT(F1361,3)&lt;&gt;"IKS"),IFERROR(VLOOKUP($G1361,Tb_KostenTypen[],2,0),"tarief"),RIGHT(F1361,3)="IKS","Uurtarief",LEFT(F1361,6)="Arbeid","Uurtarief",AND(LEFT(F1361,8)="Bijdrage",RIGHT(F1361,15)="(vrijwilligers)"),"Vast tarief"),"")</f>
        <v/>
      </c>
      <c r="O1361" s="92"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tarief",IF(LEFT(F1361,8)="Bijdrage",VLOOKUP($F1361,Tb_KostenTypen[],MATCH(Methode_Keuze,Tb_KostenTypen[#Headers],0),0),VLOOKUP($G1361,Lijsten!L:O,4,0))),""),"")</f>
        <v/>
      </c>
      <c r="P1361" s="92"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tarief",IF(LEFT(F1361,8)="Bijdrage",VLOOKUP($F1361,Tb_KostenTypen[],MATCH(Methode_Keuze,Tb_KostenTypen[#Headers],0),0),VLOOKUP($G1361,Lijsten!L:O,4,0))),""),"")</f>
        <v/>
      </c>
      <c r="Q1361" s="50"/>
      <c r="R1361" s="50"/>
      <c r="S1361" s="83"/>
      <c r="T1361" s="51"/>
      <c r="U1361" s="4" t="str" cm="1">
        <f t="array" ref="U1361">IF(AA1361&lt;&gt;"ja",_xlfn.IFNA(_xlfn.IFS(AND(O1361&lt;&gt;"",F1361&lt;&gt;"",RIGHT($N1361,6)="tarief"),O1361*Q1361,S1361&gt;0,IF(F1361&lt;&gt;"",S1361,"")),""),"")</f>
        <v/>
      </c>
      <c r="V1361" s="4" t="str" cm="1">
        <f t="array" ref="V1361">IF(AA1361&lt;&gt;"ja",_xlfn.IFNA(_xlfn.IFS(AND(P1361&lt;&gt;"",R1361&lt;&gt;"",RIGHT($N1361,6)="tarief"),P1361*R1361,T1361&gt;0,T1361),""),"")</f>
        <v/>
      </c>
      <c r="W1361" s="4" t="str" cm="1">
        <f t="array" ref="W1361">IFERROR(_xlfn.IFS(OR(F1361="",LEFT(Methode_Keuze,4)="Geen"),"",AND(U1361&lt;&gt;"",F1361&lt;&gt;"Arbeidskosten"),ROUND(U1361*VLOOKUP(F1361,Tb_ProjectKosten[],MATCH(Tb_ProjectKosten[[#Headers],[Forfat_Percentage]],Tb_ProjectKosten[#Headers],0),0),2),AND(F1361="Arbeidskosten",G1361&lt;&gt;""),IFERROR(ROUND(U1361*VLOOKUP(G1361,Tb_KostenTypen[],3,0)*VLOOKUP(F1361,Tb_ProjectKosten[],MATCH(Tb_ProjectKosten[[#Headers],[Forfat_Percentage]],Tb_ProjectKosten[#Headers],0),0),2),""),U1361 &lt;=0,0),"")</f>
        <v/>
      </c>
      <c r="X1361" s="4" t="str" cm="1">
        <f t="array" ref="X1361">IFERROR(_xlfn.IFS(OR(F1361="",LEFT(Methode_Keuze,4)="Geen"),"",AND(V1361&lt;&gt;"",F1361&lt;&gt;"Arbeidskosten"),ROUND(V1361*VLOOKUP(F1361,Tb_ProjectKosten[],MATCH(Tb_ProjectKosten[[#Headers],[Forfat_Percentage]],Tb_ProjectKosten[#Headers],0),0),2),AND(F1361="Arbeidskosten",G1361&lt;&gt;""),IFERROR(ROUND(V1361*VLOOKUP(G1361,Tb_KostenTypen[],3,0)*VLOOKUP(F1361,Tb_ProjectKosten[],MATCH(Tb_ProjectKosten[[#Headers],[Forfat_Percentage]],Tb_ProjectKosten[#Headers],0),0),2),""),V1361 &lt;=0,0),"")</f>
        <v/>
      </c>
      <c r="Y1361" s="262"/>
      <c r="Z1361" s="49"/>
      <c r="AA1361" s="37" t="str" cm="1">
        <f t="array" ref="AA1361">IFERROR(IF(INDEX(SubsidieTabel!$Q$1:$T$9,MATCH($F1361,SubsidieTabel!$Q$1:$Q$9,0),IFERROR(MATCH(Methode_Keuze,SubsidieTabel!$Q$1:$T$1,0),2))&lt;&gt;1=TRUE,"ja",""),"")</f>
        <v/>
      </c>
    </row>
    <row r="1362" spans="1:27" ht="15" customHeight="1" x14ac:dyDescent="0.25">
      <c r="A1362" s="87"/>
      <c r="B1362" s="219" t="str">
        <f>IF(A1362&lt;&gt;"",_xlfn.MAXIFS($B$1:B1361,$A$1:A1361,A1362)+1,"")</f>
        <v/>
      </c>
      <c r="C1362" s="50"/>
      <c r="D1362" s="50"/>
      <c r="E1362" s="50"/>
      <c r="F1362" s="50"/>
      <c r="G1362" s="283"/>
      <c r="H1362" s="296"/>
      <c r="I1362" s="295"/>
      <c r="J1362" s="295"/>
      <c r="K1362" s="202"/>
      <c r="L1362" s="202"/>
      <c r="M1362" s="91" t="str">
        <f>IFERROR(VLOOKUP(H1362,Lijsten!$H$1:$I$100,2,0),"")</f>
        <v/>
      </c>
      <c r="N1362" s="91" t="str" cm="1">
        <f t="array" ref="N1362">IFERROR(_xlfn.IFS(AND(LEFT(F1362,6)="Arbeid",RIGHT(F1362,3)&lt;&gt;"IKS"),IFERROR(VLOOKUP($G1362,Tb_KostenTypen[],2,0),"tarief"),RIGHT(F1362,3)="IKS","Uurtarief",LEFT(F1362,6)="Arbeid","Uurtarief",AND(LEFT(F1362,8)="Bijdrage",RIGHT(F1362,15)="(vrijwilligers)"),"Vast tarief"),"")</f>
        <v/>
      </c>
      <c r="O1362" s="92"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tarief",IF(LEFT(F1362,8)="Bijdrage",VLOOKUP($F1362,Tb_KostenTypen[],MATCH(Methode_Keuze,Tb_KostenTypen[#Headers],0),0),VLOOKUP($G1362,Lijsten!L:O,4,0))),""),"")</f>
        <v/>
      </c>
      <c r="P1362" s="92"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tarief",IF(LEFT(F1362,8)="Bijdrage",VLOOKUP($F1362,Tb_KostenTypen[],MATCH(Methode_Keuze,Tb_KostenTypen[#Headers],0),0),VLOOKUP($G1362,Lijsten!L:O,4,0))),""),"")</f>
        <v/>
      </c>
      <c r="Q1362" s="50"/>
      <c r="R1362" s="50"/>
      <c r="S1362" s="83"/>
      <c r="T1362" s="51"/>
      <c r="U1362" s="4" t="str" cm="1">
        <f t="array" ref="U1362">IF(AA1362&lt;&gt;"ja",_xlfn.IFNA(_xlfn.IFS(AND(O1362&lt;&gt;"",F1362&lt;&gt;"",RIGHT($N1362,6)="tarief"),O1362*Q1362,S1362&gt;0,IF(F1362&lt;&gt;"",S1362,"")),""),"")</f>
        <v/>
      </c>
      <c r="V1362" s="4" t="str" cm="1">
        <f t="array" ref="V1362">IF(AA1362&lt;&gt;"ja",_xlfn.IFNA(_xlfn.IFS(AND(P1362&lt;&gt;"",R1362&lt;&gt;"",RIGHT($N1362,6)="tarief"),P1362*R1362,T1362&gt;0,T1362),""),"")</f>
        <v/>
      </c>
      <c r="W1362" s="4" t="str" cm="1">
        <f t="array" ref="W1362">IFERROR(_xlfn.IFS(OR(F1362="",LEFT(Methode_Keuze,4)="Geen"),"",AND(U1362&lt;&gt;"",F1362&lt;&gt;"Arbeidskosten"),ROUND(U1362*VLOOKUP(F1362,Tb_ProjectKosten[],MATCH(Tb_ProjectKosten[[#Headers],[Forfat_Percentage]],Tb_ProjectKosten[#Headers],0),0),2),AND(F1362="Arbeidskosten",G1362&lt;&gt;""),IFERROR(ROUND(U1362*VLOOKUP(G1362,Tb_KostenTypen[],3,0)*VLOOKUP(F1362,Tb_ProjectKosten[],MATCH(Tb_ProjectKosten[[#Headers],[Forfat_Percentage]],Tb_ProjectKosten[#Headers],0),0),2),""),U1362 &lt;=0,0),"")</f>
        <v/>
      </c>
      <c r="X1362" s="4" t="str" cm="1">
        <f t="array" ref="X1362">IFERROR(_xlfn.IFS(OR(F1362="",LEFT(Methode_Keuze,4)="Geen"),"",AND(V1362&lt;&gt;"",F1362&lt;&gt;"Arbeidskosten"),ROUND(V1362*VLOOKUP(F1362,Tb_ProjectKosten[],MATCH(Tb_ProjectKosten[[#Headers],[Forfat_Percentage]],Tb_ProjectKosten[#Headers],0),0),2),AND(F1362="Arbeidskosten",G1362&lt;&gt;""),IFERROR(ROUND(V1362*VLOOKUP(G1362,Tb_KostenTypen[],3,0)*VLOOKUP(F1362,Tb_ProjectKosten[],MATCH(Tb_ProjectKosten[[#Headers],[Forfat_Percentage]],Tb_ProjectKosten[#Headers],0),0),2),""),V1362 &lt;=0,0),"")</f>
        <v/>
      </c>
      <c r="Y1362" s="262"/>
      <c r="Z1362" s="49"/>
      <c r="AA1362" s="37" t="str" cm="1">
        <f t="array" ref="AA1362">IFERROR(IF(INDEX(SubsidieTabel!$Q$1:$T$9,MATCH($F1362,SubsidieTabel!$Q$1:$Q$9,0),IFERROR(MATCH(Methode_Keuze,SubsidieTabel!$Q$1:$T$1,0),2))&lt;&gt;1=TRUE,"ja",""),"")</f>
        <v/>
      </c>
    </row>
    <row r="1363" spans="1:27" ht="15" customHeight="1" x14ac:dyDescent="0.25">
      <c r="A1363" s="87"/>
      <c r="B1363" s="219" t="str">
        <f>IF(A1363&lt;&gt;"",_xlfn.MAXIFS($B$1:B1362,$A$1:A1362,A1363)+1,"")</f>
        <v/>
      </c>
      <c r="C1363" s="50"/>
      <c r="D1363" s="50"/>
      <c r="E1363" s="50"/>
      <c r="F1363" s="50"/>
      <c r="G1363" s="283"/>
      <c r="H1363" s="296"/>
      <c r="I1363" s="295"/>
      <c r="J1363" s="295"/>
      <c r="K1363" s="202"/>
      <c r="L1363" s="202"/>
      <c r="M1363" s="91" t="str">
        <f>IFERROR(VLOOKUP(H1363,Lijsten!$H$1:$I$100,2,0),"")</f>
        <v/>
      </c>
      <c r="N1363" s="91" t="str" cm="1">
        <f t="array" ref="N1363">IFERROR(_xlfn.IFS(AND(LEFT(F1363,6)="Arbeid",RIGHT(F1363,3)&lt;&gt;"IKS"),IFERROR(VLOOKUP($G1363,Tb_KostenTypen[],2,0),"tarief"),RIGHT(F1363,3)="IKS","Uurtarief",LEFT(F1363,6)="Arbeid","Uurtarief",AND(LEFT(F1363,8)="Bijdrage",RIGHT(F1363,15)="(vrijwilligers)"),"Vast tarief"),"")</f>
        <v/>
      </c>
      <c r="O1363" s="92"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tarief",IF(LEFT(F1363,8)="Bijdrage",VLOOKUP($F1363,Tb_KostenTypen[],MATCH(Methode_Keuze,Tb_KostenTypen[#Headers],0),0),VLOOKUP($G1363,Lijsten!L:O,4,0))),""),"")</f>
        <v/>
      </c>
      <c r="P1363" s="92"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tarief",IF(LEFT(F1363,8)="Bijdrage",VLOOKUP($F1363,Tb_KostenTypen[],MATCH(Methode_Keuze,Tb_KostenTypen[#Headers],0),0),VLOOKUP($G1363,Lijsten!L:O,4,0))),""),"")</f>
        <v/>
      </c>
      <c r="Q1363" s="50"/>
      <c r="R1363" s="50"/>
      <c r="S1363" s="83"/>
      <c r="T1363" s="51"/>
      <c r="U1363" s="4" t="str" cm="1">
        <f t="array" ref="U1363">IF(AA1363&lt;&gt;"ja",_xlfn.IFNA(_xlfn.IFS(AND(O1363&lt;&gt;"",F1363&lt;&gt;"",RIGHT($N1363,6)="tarief"),O1363*Q1363,S1363&gt;0,IF(F1363&lt;&gt;"",S1363,"")),""),"")</f>
        <v/>
      </c>
      <c r="V1363" s="4" t="str" cm="1">
        <f t="array" ref="V1363">IF(AA1363&lt;&gt;"ja",_xlfn.IFNA(_xlfn.IFS(AND(P1363&lt;&gt;"",R1363&lt;&gt;"",RIGHT($N1363,6)="tarief"),P1363*R1363,T1363&gt;0,T1363),""),"")</f>
        <v/>
      </c>
      <c r="W1363" s="4" t="str" cm="1">
        <f t="array" ref="W1363">IFERROR(_xlfn.IFS(OR(F1363="",LEFT(Methode_Keuze,4)="Geen"),"",AND(U1363&lt;&gt;"",F1363&lt;&gt;"Arbeidskosten"),ROUND(U1363*VLOOKUP(F1363,Tb_ProjectKosten[],MATCH(Tb_ProjectKosten[[#Headers],[Forfat_Percentage]],Tb_ProjectKosten[#Headers],0),0),2),AND(F1363="Arbeidskosten",G1363&lt;&gt;""),IFERROR(ROUND(U1363*VLOOKUP(G1363,Tb_KostenTypen[],3,0)*VLOOKUP(F1363,Tb_ProjectKosten[],MATCH(Tb_ProjectKosten[[#Headers],[Forfat_Percentage]],Tb_ProjectKosten[#Headers],0),0),2),""),U1363 &lt;=0,0),"")</f>
        <v/>
      </c>
      <c r="X1363" s="4" t="str" cm="1">
        <f t="array" ref="X1363">IFERROR(_xlfn.IFS(OR(F1363="",LEFT(Methode_Keuze,4)="Geen"),"",AND(V1363&lt;&gt;"",F1363&lt;&gt;"Arbeidskosten"),ROUND(V1363*VLOOKUP(F1363,Tb_ProjectKosten[],MATCH(Tb_ProjectKosten[[#Headers],[Forfat_Percentage]],Tb_ProjectKosten[#Headers],0),0),2),AND(F1363="Arbeidskosten",G1363&lt;&gt;""),IFERROR(ROUND(V1363*VLOOKUP(G1363,Tb_KostenTypen[],3,0)*VLOOKUP(F1363,Tb_ProjectKosten[],MATCH(Tb_ProjectKosten[[#Headers],[Forfat_Percentage]],Tb_ProjectKosten[#Headers],0),0),2),""),V1363 &lt;=0,0),"")</f>
        <v/>
      </c>
      <c r="Y1363" s="262"/>
      <c r="Z1363" s="49"/>
      <c r="AA1363" s="37" t="str" cm="1">
        <f t="array" ref="AA1363">IFERROR(IF(INDEX(SubsidieTabel!$Q$1:$T$9,MATCH($F1363,SubsidieTabel!$Q$1:$Q$9,0),IFERROR(MATCH(Methode_Keuze,SubsidieTabel!$Q$1:$T$1,0),2))&lt;&gt;1=TRUE,"ja",""),"")</f>
        <v/>
      </c>
    </row>
    <row r="1364" spans="1:27" ht="15" customHeight="1" x14ac:dyDescent="0.25">
      <c r="A1364" s="87"/>
      <c r="B1364" s="219" t="str">
        <f>IF(A1364&lt;&gt;"",_xlfn.MAXIFS($B$1:B1363,$A$1:A1363,A1364)+1,"")</f>
        <v/>
      </c>
      <c r="C1364" s="50"/>
      <c r="D1364" s="50"/>
      <c r="E1364" s="50"/>
      <c r="F1364" s="50"/>
      <c r="G1364" s="283"/>
      <c r="H1364" s="296"/>
      <c r="I1364" s="295"/>
      <c r="J1364" s="295"/>
      <c r="K1364" s="202"/>
      <c r="L1364" s="202"/>
      <c r="M1364" s="91" t="str">
        <f>IFERROR(VLOOKUP(H1364,Lijsten!$H$1:$I$100,2,0),"")</f>
        <v/>
      </c>
      <c r="N1364" s="91" t="str" cm="1">
        <f t="array" ref="N1364">IFERROR(_xlfn.IFS(AND(LEFT(F1364,6)="Arbeid",RIGHT(F1364,3)&lt;&gt;"IKS"),IFERROR(VLOOKUP($G1364,Tb_KostenTypen[],2,0),"tarief"),RIGHT(F1364,3)="IKS","Uurtarief",LEFT(F1364,6)="Arbeid","Uurtarief",AND(LEFT(F1364,8)="Bijdrage",RIGHT(F1364,15)="(vrijwilligers)"),"Vast tarief"),"")</f>
        <v/>
      </c>
      <c r="O1364" s="92"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tarief",IF(LEFT(F1364,8)="Bijdrage",VLOOKUP($F1364,Tb_KostenTypen[],MATCH(Methode_Keuze,Tb_KostenTypen[#Headers],0),0),VLOOKUP($G1364,Lijsten!L:O,4,0))),""),"")</f>
        <v/>
      </c>
      <c r="P1364" s="92"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tarief",IF(LEFT(F1364,8)="Bijdrage",VLOOKUP($F1364,Tb_KostenTypen[],MATCH(Methode_Keuze,Tb_KostenTypen[#Headers],0),0),VLOOKUP($G1364,Lijsten!L:O,4,0))),""),"")</f>
        <v/>
      </c>
      <c r="Q1364" s="50"/>
      <c r="R1364" s="50"/>
      <c r="S1364" s="83"/>
      <c r="T1364" s="51"/>
      <c r="U1364" s="4" t="str" cm="1">
        <f t="array" ref="U1364">IF(AA1364&lt;&gt;"ja",_xlfn.IFNA(_xlfn.IFS(AND(O1364&lt;&gt;"",F1364&lt;&gt;"",RIGHT($N1364,6)="tarief"),O1364*Q1364,S1364&gt;0,IF(F1364&lt;&gt;"",S1364,"")),""),"")</f>
        <v/>
      </c>
      <c r="V1364" s="4" t="str" cm="1">
        <f t="array" ref="V1364">IF(AA1364&lt;&gt;"ja",_xlfn.IFNA(_xlfn.IFS(AND(P1364&lt;&gt;"",R1364&lt;&gt;"",RIGHT($N1364,6)="tarief"),P1364*R1364,T1364&gt;0,T1364),""),"")</f>
        <v/>
      </c>
      <c r="W1364" s="4" t="str" cm="1">
        <f t="array" ref="W1364">IFERROR(_xlfn.IFS(OR(F1364="",LEFT(Methode_Keuze,4)="Geen"),"",AND(U1364&lt;&gt;"",F1364&lt;&gt;"Arbeidskosten"),ROUND(U1364*VLOOKUP(F1364,Tb_ProjectKosten[],MATCH(Tb_ProjectKosten[[#Headers],[Forfat_Percentage]],Tb_ProjectKosten[#Headers],0),0),2),AND(F1364="Arbeidskosten",G1364&lt;&gt;""),IFERROR(ROUND(U1364*VLOOKUP(G1364,Tb_KostenTypen[],3,0)*VLOOKUP(F1364,Tb_ProjectKosten[],MATCH(Tb_ProjectKosten[[#Headers],[Forfat_Percentage]],Tb_ProjectKosten[#Headers],0),0),2),""),U1364 &lt;=0,0),"")</f>
        <v/>
      </c>
      <c r="X1364" s="4" t="str" cm="1">
        <f t="array" ref="X1364">IFERROR(_xlfn.IFS(OR(F1364="",LEFT(Methode_Keuze,4)="Geen"),"",AND(V1364&lt;&gt;"",F1364&lt;&gt;"Arbeidskosten"),ROUND(V1364*VLOOKUP(F1364,Tb_ProjectKosten[],MATCH(Tb_ProjectKosten[[#Headers],[Forfat_Percentage]],Tb_ProjectKosten[#Headers],0),0),2),AND(F1364="Arbeidskosten",G1364&lt;&gt;""),IFERROR(ROUND(V1364*VLOOKUP(G1364,Tb_KostenTypen[],3,0)*VLOOKUP(F1364,Tb_ProjectKosten[],MATCH(Tb_ProjectKosten[[#Headers],[Forfat_Percentage]],Tb_ProjectKosten[#Headers],0),0),2),""),V1364 &lt;=0,0),"")</f>
        <v/>
      </c>
      <c r="Y1364" s="262"/>
      <c r="Z1364" s="49"/>
      <c r="AA1364" s="37" t="str" cm="1">
        <f t="array" ref="AA1364">IFERROR(IF(INDEX(SubsidieTabel!$Q$1:$T$9,MATCH($F1364,SubsidieTabel!$Q$1:$Q$9,0),IFERROR(MATCH(Methode_Keuze,SubsidieTabel!$Q$1:$T$1,0),2))&lt;&gt;1=TRUE,"ja",""),"")</f>
        <v/>
      </c>
    </row>
    <row r="1365" spans="1:27" ht="15" customHeight="1" x14ac:dyDescent="0.25">
      <c r="A1365" s="87"/>
      <c r="B1365" s="219" t="str">
        <f>IF(A1365&lt;&gt;"",_xlfn.MAXIFS($B$1:B1364,$A$1:A1364,A1365)+1,"")</f>
        <v/>
      </c>
      <c r="C1365" s="50"/>
      <c r="D1365" s="50"/>
      <c r="E1365" s="50"/>
      <c r="F1365" s="50"/>
      <c r="G1365" s="283"/>
      <c r="H1365" s="296"/>
      <c r="I1365" s="295"/>
      <c r="J1365" s="295"/>
      <c r="K1365" s="202"/>
      <c r="L1365" s="202"/>
      <c r="M1365" s="91" t="str">
        <f>IFERROR(VLOOKUP(H1365,Lijsten!$H$1:$I$100,2,0),"")</f>
        <v/>
      </c>
      <c r="N1365" s="91" t="str" cm="1">
        <f t="array" ref="N1365">IFERROR(_xlfn.IFS(AND(LEFT(F1365,6)="Arbeid",RIGHT(F1365,3)&lt;&gt;"IKS"),IFERROR(VLOOKUP($G1365,Tb_KostenTypen[],2,0),"tarief"),RIGHT(F1365,3)="IKS","Uurtarief",LEFT(F1365,6)="Arbeid","Uurtarief",AND(LEFT(F1365,8)="Bijdrage",RIGHT(F1365,15)="(vrijwilligers)"),"Vast tarief"),"")</f>
        <v/>
      </c>
      <c r="O1365" s="92"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tarief",IF(LEFT(F1365,8)="Bijdrage",VLOOKUP($F1365,Tb_KostenTypen[],MATCH(Methode_Keuze,Tb_KostenTypen[#Headers],0),0),VLOOKUP($G1365,Lijsten!L:O,4,0))),""),"")</f>
        <v/>
      </c>
      <c r="P1365" s="92"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tarief",IF(LEFT(F1365,8)="Bijdrage",VLOOKUP($F1365,Tb_KostenTypen[],MATCH(Methode_Keuze,Tb_KostenTypen[#Headers],0),0),VLOOKUP($G1365,Lijsten!L:O,4,0))),""),"")</f>
        <v/>
      </c>
      <c r="Q1365" s="50"/>
      <c r="R1365" s="50"/>
      <c r="S1365" s="83"/>
      <c r="T1365" s="51"/>
      <c r="U1365" s="4" t="str" cm="1">
        <f t="array" ref="U1365">IF(AA1365&lt;&gt;"ja",_xlfn.IFNA(_xlfn.IFS(AND(O1365&lt;&gt;"",F1365&lt;&gt;"",RIGHT($N1365,6)="tarief"),O1365*Q1365,S1365&gt;0,IF(F1365&lt;&gt;"",S1365,"")),""),"")</f>
        <v/>
      </c>
      <c r="V1365" s="4" t="str" cm="1">
        <f t="array" ref="V1365">IF(AA1365&lt;&gt;"ja",_xlfn.IFNA(_xlfn.IFS(AND(P1365&lt;&gt;"",R1365&lt;&gt;"",RIGHT($N1365,6)="tarief"),P1365*R1365,T1365&gt;0,T1365),""),"")</f>
        <v/>
      </c>
      <c r="W1365" s="4" t="str" cm="1">
        <f t="array" ref="W1365">IFERROR(_xlfn.IFS(OR(F1365="",LEFT(Methode_Keuze,4)="Geen"),"",AND(U1365&lt;&gt;"",F1365&lt;&gt;"Arbeidskosten"),ROUND(U1365*VLOOKUP(F1365,Tb_ProjectKosten[],MATCH(Tb_ProjectKosten[[#Headers],[Forfat_Percentage]],Tb_ProjectKosten[#Headers],0),0),2),AND(F1365="Arbeidskosten",G1365&lt;&gt;""),IFERROR(ROUND(U1365*VLOOKUP(G1365,Tb_KostenTypen[],3,0)*VLOOKUP(F1365,Tb_ProjectKosten[],MATCH(Tb_ProjectKosten[[#Headers],[Forfat_Percentage]],Tb_ProjectKosten[#Headers],0),0),2),""),U1365 &lt;=0,0),"")</f>
        <v/>
      </c>
      <c r="X1365" s="4" t="str" cm="1">
        <f t="array" ref="X1365">IFERROR(_xlfn.IFS(OR(F1365="",LEFT(Methode_Keuze,4)="Geen"),"",AND(V1365&lt;&gt;"",F1365&lt;&gt;"Arbeidskosten"),ROUND(V1365*VLOOKUP(F1365,Tb_ProjectKosten[],MATCH(Tb_ProjectKosten[[#Headers],[Forfat_Percentage]],Tb_ProjectKosten[#Headers],0),0),2),AND(F1365="Arbeidskosten",G1365&lt;&gt;""),IFERROR(ROUND(V1365*VLOOKUP(G1365,Tb_KostenTypen[],3,0)*VLOOKUP(F1365,Tb_ProjectKosten[],MATCH(Tb_ProjectKosten[[#Headers],[Forfat_Percentage]],Tb_ProjectKosten[#Headers],0),0),2),""),V1365 &lt;=0,0),"")</f>
        <v/>
      </c>
      <c r="Y1365" s="262"/>
      <c r="Z1365" s="49"/>
      <c r="AA1365" s="37" t="str" cm="1">
        <f t="array" ref="AA1365">IFERROR(IF(INDEX(SubsidieTabel!$Q$1:$T$9,MATCH($F1365,SubsidieTabel!$Q$1:$Q$9,0),IFERROR(MATCH(Methode_Keuze,SubsidieTabel!$Q$1:$T$1,0),2))&lt;&gt;1=TRUE,"ja",""),"")</f>
        <v/>
      </c>
    </row>
    <row r="1366" spans="1:27" ht="15" customHeight="1" x14ac:dyDescent="0.25">
      <c r="A1366" s="87"/>
      <c r="B1366" s="219" t="str">
        <f>IF(A1366&lt;&gt;"",_xlfn.MAXIFS($B$1:B1365,$A$1:A1365,A1366)+1,"")</f>
        <v/>
      </c>
      <c r="C1366" s="50"/>
      <c r="D1366" s="50"/>
      <c r="E1366" s="50"/>
      <c r="F1366" s="50"/>
      <c r="G1366" s="283"/>
      <c r="H1366" s="296"/>
      <c r="I1366" s="295"/>
      <c r="J1366" s="295"/>
      <c r="K1366" s="202"/>
      <c r="L1366" s="202"/>
      <c r="M1366" s="91" t="str">
        <f>IFERROR(VLOOKUP(H1366,Lijsten!$H$1:$I$100,2,0),"")</f>
        <v/>
      </c>
      <c r="N1366" s="91" t="str" cm="1">
        <f t="array" ref="N1366">IFERROR(_xlfn.IFS(AND(LEFT(F1366,6)="Arbeid",RIGHT(F1366,3)&lt;&gt;"IKS"),IFERROR(VLOOKUP($G1366,Tb_KostenTypen[],2,0),"tarief"),RIGHT(F1366,3)="IKS","Uurtarief",LEFT(F1366,6)="Arbeid","Uurtarief",AND(LEFT(F1366,8)="Bijdrage",RIGHT(F1366,15)="(vrijwilligers)"),"Vast tarief"),"")</f>
        <v/>
      </c>
      <c r="O1366" s="92"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tarief",IF(LEFT(F1366,8)="Bijdrage",VLOOKUP($F1366,Tb_KostenTypen[],MATCH(Methode_Keuze,Tb_KostenTypen[#Headers],0),0),VLOOKUP($G1366,Lijsten!L:O,4,0))),""),"")</f>
        <v/>
      </c>
      <c r="P1366" s="92"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tarief",IF(LEFT(F1366,8)="Bijdrage",VLOOKUP($F1366,Tb_KostenTypen[],MATCH(Methode_Keuze,Tb_KostenTypen[#Headers],0),0),VLOOKUP($G1366,Lijsten!L:O,4,0))),""),"")</f>
        <v/>
      </c>
      <c r="Q1366" s="50"/>
      <c r="R1366" s="50"/>
      <c r="S1366" s="83"/>
      <c r="T1366" s="51"/>
      <c r="U1366" s="4" t="str" cm="1">
        <f t="array" ref="U1366">IF(AA1366&lt;&gt;"ja",_xlfn.IFNA(_xlfn.IFS(AND(O1366&lt;&gt;"",F1366&lt;&gt;"",RIGHT($N1366,6)="tarief"),O1366*Q1366,S1366&gt;0,IF(F1366&lt;&gt;"",S1366,"")),""),"")</f>
        <v/>
      </c>
      <c r="V1366" s="4" t="str" cm="1">
        <f t="array" ref="V1366">IF(AA1366&lt;&gt;"ja",_xlfn.IFNA(_xlfn.IFS(AND(P1366&lt;&gt;"",R1366&lt;&gt;"",RIGHT($N1366,6)="tarief"),P1366*R1366,T1366&gt;0,T1366),""),"")</f>
        <v/>
      </c>
      <c r="W1366" s="4" t="str" cm="1">
        <f t="array" ref="W1366">IFERROR(_xlfn.IFS(OR(F1366="",LEFT(Methode_Keuze,4)="Geen"),"",AND(U1366&lt;&gt;"",F1366&lt;&gt;"Arbeidskosten"),ROUND(U1366*VLOOKUP(F1366,Tb_ProjectKosten[],MATCH(Tb_ProjectKosten[[#Headers],[Forfat_Percentage]],Tb_ProjectKosten[#Headers],0),0),2),AND(F1366="Arbeidskosten",G1366&lt;&gt;""),IFERROR(ROUND(U1366*VLOOKUP(G1366,Tb_KostenTypen[],3,0)*VLOOKUP(F1366,Tb_ProjectKosten[],MATCH(Tb_ProjectKosten[[#Headers],[Forfat_Percentage]],Tb_ProjectKosten[#Headers],0),0),2),""),U1366 &lt;=0,0),"")</f>
        <v/>
      </c>
      <c r="X1366" s="4" t="str" cm="1">
        <f t="array" ref="X1366">IFERROR(_xlfn.IFS(OR(F1366="",LEFT(Methode_Keuze,4)="Geen"),"",AND(V1366&lt;&gt;"",F1366&lt;&gt;"Arbeidskosten"),ROUND(V1366*VLOOKUP(F1366,Tb_ProjectKosten[],MATCH(Tb_ProjectKosten[[#Headers],[Forfat_Percentage]],Tb_ProjectKosten[#Headers],0),0),2),AND(F1366="Arbeidskosten",G1366&lt;&gt;""),IFERROR(ROUND(V1366*VLOOKUP(G1366,Tb_KostenTypen[],3,0)*VLOOKUP(F1366,Tb_ProjectKosten[],MATCH(Tb_ProjectKosten[[#Headers],[Forfat_Percentage]],Tb_ProjectKosten[#Headers],0),0),2),""),V1366 &lt;=0,0),"")</f>
        <v/>
      </c>
      <c r="Y1366" s="262"/>
      <c r="Z1366" s="49"/>
      <c r="AA1366" s="37" t="str" cm="1">
        <f t="array" ref="AA1366">IFERROR(IF(INDEX(SubsidieTabel!$Q$1:$T$9,MATCH($F1366,SubsidieTabel!$Q$1:$Q$9,0),IFERROR(MATCH(Methode_Keuze,SubsidieTabel!$Q$1:$T$1,0),2))&lt;&gt;1=TRUE,"ja",""),"")</f>
        <v/>
      </c>
    </row>
    <row r="1367" spans="1:27" ht="15" customHeight="1" x14ac:dyDescent="0.25">
      <c r="A1367" s="87"/>
      <c r="B1367" s="219" t="str">
        <f>IF(A1367&lt;&gt;"",_xlfn.MAXIFS($B$1:B1366,$A$1:A1366,A1367)+1,"")</f>
        <v/>
      </c>
      <c r="C1367" s="50"/>
      <c r="D1367" s="50"/>
      <c r="E1367" s="50"/>
      <c r="F1367" s="50"/>
      <c r="G1367" s="283"/>
      <c r="H1367" s="296"/>
      <c r="I1367" s="295"/>
      <c r="J1367" s="295"/>
      <c r="K1367" s="202"/>
      <c r="L1367" s="202"/>
      <c r="M1367" s="91" t="str">
        <f>IFERROR(VLOOKUP(H1367,Lijsten!$H$1:$I$100,2,0),"")</f>
        <v/>
      </c>
      <c r="N1367" s="91" t="str" cm="1">
        <f t="array" ref="N1367">IFERROR(_xlfn.IFS(AND(LEFT(F1367,6)="Arbeid",RIGHT(F1367,3)&lt;&gt;"IKS"),IFERROR(VLOOKUP($G1367,Tb_KostenTypen[],2,0),"tarief"),RIGHT(F1367,3)="IKS","Uurtarief",LEFT(F1367,6)="Arbeid","Uurtarief",AND(LEFT(F1367,8)="Bijdrage",RIGHT(F1367,15)="(vrijwilligers)"),"Vast tarief"),"")</f>
        <v/>
      </c>
      <c r="O1367" s="92"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tarief",IF(LEFT(F1367,8)="Bijdrage",VLOOKUP($F1367,Tb_KostenTypen[],MATCH(Methode_Keuze,Tb_KostenTypen[#Headers],0),0),VLOOKUP($G1367,Lijsten!L:O,4,0))),""),"")</f>
        <v/>
      </c>
      <c r="P1367" s="92"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tarief",IF(LEFT(F1367,8)="Bijdrage",VLOOKUP($F1367,Tb_KostenTypen[],MATCH(Methode_Keuze,Tb_KostenTypen[#Headers],0),0),VLOOKUP($G1367,Lijsten!L:O,4,0))),""),"")</f>
        <v/>
      </c>
      <c r="Q1367" s="50"/>
      <c r="R1367" s="50"/>
      <c r="S1367" s="83"/>
      <c r="T1367" s="51"/>
      <c r="U1367" s="4" t="str" cm="1">
        <f t="array" ref="U1367">IF(AA1367&lt;&gt;"ja",_xlfn.IFNA(_xlfn.IFS(AND(O1367&lt;&gt;"",F1367&lt;&gt;"",RIGHT($N1367,6)="tarief"),O1367*Q1367,S1367&gt;0,IF(F1367&lt;&gt;"",S1367,"")),""),"")</f>
        <v/>
      </c>
      <c r="V1367" s="4" t="str" cm="1">
        <f t="array" ref="V1367">IF(AA1367&lt;&gt;"ja",_xlfn.IFNA(_xlfn.IFS(AND(P1367&lt;&gt;"",R1367&lt;&gt;"",RIGHT($N1367,6)="tarief"),P1367*R1367,T1367&gt;0,T1367),""),"")</f>
        <v/>
      </c>
      <c r="W1367" s="4" t="str" cm="1">
        <f t="array" ref="W1367">IFERROR(_xlfn.IFS(OR(F1367="",LEFT(Methode_Keuze,4)="Geen"),"",AND(U1367&lt;&gt;"",F1367&lt;&gt;"Arbeidskosten"),ROUND(U1367*VLOOKUP(F1367,Tb_ProjectKosten[],MATCH(Tb_ProjectKosten[[#Headers],[Forfat_Percentage]],Tb_ProjectKosten[#Headers],0),0),2),AND(F1367="Arbeidskosten",G1367&lt;&gt;""),IFERROR(ROUND(U1367*VLOOKUP(G1367,Tb_KostenTypen[],3,0)*VLOOKUP(F1367,Tb_ProjectKosten[],MATCH(Tb_ProjectKosten[[#Headers],[Forfat_Percentage]],Tb_ProjectKosten[#Headers],0),0),2),""),U1367 &lt;=0,0),"")</f>
        <v/>
      </c>
      <c r="X1367" s="4" t="str" cm="1">
        <f t="array" ref="X1367">IFERROR(_xlfn.IFS(OR(F1367="",LEFT(Methode_Keuze,4)="Geen"),"",AND(V1367&lt;&gt;"",F1367&lt;&gt;"Arbeidskosten"),ROUND(V1367*VLOOKUP(F1367,Tb_ProjectKosten[],MATCH(Tb_ProjectKosten[[#Headers],[Forfat_Percentage]],Tb_ProjectKosten[#Headers],0),0),2),AND(F1367="Arbeidskosten",G1367&lt;&gt;""),IFERROR(ROUND(V1367*VLOOKUP(G1367,Tb_KostenTypen[],3,0)*VLOOKUP(F1367,Tb_ProjectKosten[],MATCH(Tb_ProjectKosten[[#Headers],[Forfat_Percentage]],Tb_ProjectKosten[#Headers],0),0),2),""),V1367 &lt;=0,0),"")</f>
        <v/>
      </c>
      <c r="Y1367" s="262"/>
      <c r="Z1367" s="49"/>
      <c r="AA1367" s="37" t="str" cm="1">
        <f t="array" ref="AA1367">IFERROR(IF(INDEX(SubsidieTabel!$Q$1:$T$9,MATCH($F1367,SubsidieTabel!$Q$1:$Q$9,0),IFERROR(MATCH(Methode_Keuze,SubsidieTabel!$Q$1:$T$1,0),2))&lt;&gt;1=TRUE,"ja",""),"")</f>
        <v/>
      </c>
    </row>
    <row r="1368" spans="1:27" ht="15" customHeight="1" x14ac:dyDescent="0.25">
      <c r="A1368" s="87"/>
      <c r="B1368" s="219" t="str">
        <f>IF(A1368&lt;&gt;"",_xlfn.MAXIFS($B$1:B1367,$A$1:A1367,A1368)+1,"")</f>
        <v/>
      </c>
      <c r="C1368" s="50"/>
      <c r="D1368" s="50"/>
      <c r="E1368" s="50"/>
      <c r="F1368" s="50"/>
      <c r="G1368" s="283"/>
      <c r="H1368" s="296"/>
      <c r="I1368" s="295"/>
      <c r="J1368" s="295"/>
      <c r="K1368" s="202"/>
      <c r="L1368" s="202"/>
      <c r="M1368" s="91" t="str">
        <f>IFERROR(VLOOKUP(H1368,Lijsten!$H$1:$I$100,2,0),"")</f>
        <v/>
      </c>
      <c r="N1368" s="91" t="str" cm="1">
        <f t="array" ref="N1368">IFERROR(_xlfn.IFS(AND(LEFT(F1368,6)="Arbeid",RIGHT(F1368,3)&lt;&gt;"IKS"),IFERROR(VLOOKUP($G1368,Tb_KostenTypen[],2,0),"tarief"),RIGHT(F1368,3)="IKS","Uurtarief",LEFT(F1368,6)="Arbeid","Uurtarief",AND(LEFT(F1368,8)="Bijdrage",RIGHT(F1368,15)="(vrijwilligers)"),"Vast tarief"),"")</f>
        <v/>
      </c>
      <c r="O1368" s="92"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tarief",IF(LEFT(F1368,8)="Bijdrage",VLOOKUP($F1368,Tb_KostenTypen[],MATCH(Methode_Keuze,Tb_KostenTypen[#Headers],0),0),VLOOKUP($G1368,Lijsten!L:O,4,0))),""),"")</f>
        <v/>
      </c>
      <c r="P1368" s="92"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tarief",IF(LEFT(F1368,8)="Bijdrage",VLOOKUP($F1368,Tb_KostenTypen[],MATCH(Methode_Keuze,Tb_KostenTypen[#Headers],0),0),VLOOKUP($G1368,Lijsten!L:O,4,0))),""),"")</f>
        <v/>
      </c>
      <c r="Q1368" s="50"/>
      <c r="R1368" s="50"/>
      <c r="S1368" s="83"/>
      <c r="T1368" s="51"/>
      <c r="U1368" s="4" t="str" cm="1">
        <f t="array" ref="U1368">IF(AA1368&lt;&gt;"ja",_xlfn.IFNA(_xlfn.IFS(AND(O1368&lt;&gt;"",F1368&lt;&gt;"",RIGHT($N1368,6)="tarief"),O1368*Q1368,S1368&gt;0,IF(F1368&lt;&gt;"",S1368,"")),""),"")</f>
        <v/>
      </c>
      <c r="V1368" s="4" t="str" cm="1">
        <f t="array" ref="V1368">IF(AA1368&lt;&gt;"ja",_xlfn.IFNA(_xlfn.IFS(AND(P1368&lt;&gt;"",R1368&lt;&gt;"",RIGHT($N1368,6)="tarief"),P1368*R1368,T1368&gt;0,T1368),""),"")</f>
        <v/>
      </c>
      <c r="W1368" s="4" t="str" cm="1">
        <f t="array" ref="W1368">IFERROR(_xlfn.IFS(OR(F1368="",LEFT(Methode_Keuze,4)="Geen"),"",AND(U1368&lt;&gt;"",F1368&lt;&gt;"Arbeidskosten"),ROUND(U1368*VLOOKUP(F1368,Tb_ProjectKosten[],MATCH(Tb_ProjectKosten[[#Headers],[Forfat_Percentage]],Tb_ProjectKosten[#Headers],0),0),2),AND(F1368="Arbeidskosten",G1368&lt;&gt;""),IFERROR(ROUND(U1368*VLOOKUP(G1368,Tb_KostenTypen[],3,0)*VLOOKUP(F1368,Tb_ProjectKosten[],MATCH(Tb_ProjectKosten[[#Headers],[Forfat_Percentage]],Tb_ProjectKosten[#Headers],0),0),2),""),U1368 &lt;=0,0),"")</f>
        <v/>
      </c>
      <c r="X1368" s="4" t="str" cm="1">
        <f t="array" ref="X1368">IFERROR(_xlfn.IFS(OR(F1368="",LEFT(Methode_Keuze,4)="Geen"),"",AND(V1368&lt;&gt;"",F1368&lt;&gt;"Arbeidskosten"),ROUND(V1368*VLOOKUP(F1368,Tb_ProjectKosten[],MATCH(Tb_ProjectKosten[[#Headers],[Forfat_Percentage]],Tb_ProjectKosten[#Headers],0),0),2),AND(F1368="Arbeidskosten",G1368&lt;&gt;""),IFERROR(ROUND(V1368*VLOOKUP(G1368,Tb_KostenTypen[],3,0)*VLOOKUP(F1368,Tb_ProjectKosten[],MATCH(Tb_ProjectKosten[[#Headers],[Forfat_Percentage]],Tb_ProjectKosten[#Headers],0),0),2),""),V1368 &lt;=0,0),"")</f>
        <v/>
      </c>
      <c r="Y1368" s="262"/>
      <c r="Z1368" s="49"/>
      <c r="AA1368" s="37" t="str" cm="1">
        <f t="array" ref="AA1368">IFERROR(IF(INDEX(SubsidieTabel!$Q$1:$T$9,MATCH($F1368,SubsidieTabel!$Q$1:$Q$9,0),IFERROR(MATCH(Methode_Keuze,SubsidieTabel!$Q$1:$T$1,0),2))&lt;&gt;1=TRUE,"ja",""),"")</f>
        <v/>
      </c>
    </row>
    <row r="1369" spans="1:27" ht="15" customHeight="1" x14ac:dyDescent="0.25">
      <c r="A1369" s="87"/>
      <c r="B1369" s="219" t="str">
        <f>IF(A1369&lt;&gt;"",_xlfn.MAXIFS($B$1:B1368,$A$1:A1368,A1369)+1,"")</f>
        <v/>
      </c>
      <c r="C1369" s="50"/>
      <c r="D1369" s="50"/>
      <c r="E1369" s="50"/>
      <c r="F1369" s="50"/>
      <c r="G1369" s="283"/>
      <c r="H1369" s="296"/>
      <c r="I1369" s="295"/>
      <c r="J1369" s="295"/>
      <c r="K1369" s="202"/>
      <c r="L1369" s="202"/>
      <c r="M1369" s="91" t="str">
        <f>IFERROR(VLOOKUP(H1369,Lijsten!$H$1:$I$100,2,0),"")</f>
        <v/>
      </c>
      <c r="N1369" s="91" t="str" cm="1">
        <f t="array" ref="N1369">IFERROR(_xlfn.IFS(AND(LEFT(F1369,6)="Arbeid",RIGHT(F1369,3)&lt;&gt;"IKS"),IFERROR(VLOOKUP($G1369,Tb_KostenTypen[],2,0),"tarief"),RIGHT(F1369,3)="IKS","Uurtarief",LEFT(F1369,6)="Arbeid","Uurtarief",AND(LEFT(F1369,8)="Bijdrage",RIGHT(F1369,15)="(vrijwilligers)"),"Vast tarief"),"")</f>
        <v/>
      </c>
      <c r="O1369" s="92"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tarief",IF(LEFT(F1369,8)="Bijdrage",VLOOKUP($F1369,Tb_KostenTypen[],MATCH(Methode_Keuze,Tb_KostenTypen[#Headers],0),0),VLOOKUP($G1369,Lijsten!L:O,4,0))),""),"")</f>
        <v/>
      </c>
      <c r="P1369" s="92"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tarief",IF(LEFT(F1369,8)="Bijdrage",VLOOKUP($F1369,Tb_KostenTypen[],MATCH(Methode_Keuze,Tb_KostenTypen[#Headers],0),0),VLOOKUP($G1369,Lijsten!L:O,4,0))),""),"")</f>
        <v/>
      </c>
      <c r="Q1369" s="50"/>
      <c r="R1369" s="50"/>
      <c r="S1369" s="83"/>
      <c r="T1369" s="51"/>
      <c r="U1369" s="4" t="str" cm="1">
        <f t="array" ref="U1369">IF(AA1369&lt;&gt;"ja",_xlfn.IFNA(_xlfn.IFS(AND(O1369&lt;&gt;"",F1369&lt;&gt;"",RIGHT($N1369,6)="tarief"),O1369*Q1369,S1369&gt;0,IF(F1369&lt;&gt;"",S1369,"")),""),"")</f>
        <v/>
      </c>
      <c r="V1369" s="4" t="str" cm="1">
        <f t="array" ref="V1369">IF(AA1369&lt;&gt;"ja",_xlfn.IFNA(_xlfn.IFS(AND(P1369&lt;&gt;"",R1369&lt;&gt;"",RIGHT($N1369,6)="tarief"),P1369*R1369,T1369&gt;0,T1369),""),"")</f>
        <v/>
      </c>
      <c r="W1369" s="4" t="str" cm="1">
        <f t="array" ref="W1369">IFERROR(_xlfn.IFS(OR(F1369="",LEFT(Methode_Keuze,4)="Geen"),"",AND(U1369&lt;&gt;"",F1369&lt;&gt;"Arbeidskosten"),ROUND(U1369*VLOOKUP(F1369,Tb_ProjectKosten[],MATCH(Tb_ProjectKosten[[#Headers],[Forfat_Percentage]],Tb_ProjectKosten[#Headers],0),0),2),AND(F1369="Arbeidskosten",G1369&lt;&gt;""),IFERROR(ROUND(U1369*VLOOKUP(G1369,Tb_KostenTypen[],3,0)*VLOOKUP(F1369,Tb_ProjectKosten[],MATCH(Tb_ProjectKosten[[#Headers],[Forfat_Percentage]],Tb_ProjectKosten[#Headers],0),0),2),""),U1369 &lt;=0,0),"")</f>
        <v/>
      </c>
      <c r="X1369" s="4" t="str" cm="1">
        <f t="array" ref="X1369">IFERROR(_xlfn.IFS(OR(F1369="",LEFT(Methode_Keuze,4)="Geen"),"",AND(V1369&lt;&gt;"",F1369&lt;&gt;"Arbeidskosten"),ROUND(V1369*VLOOKUP(F1369,Tb_ProjectKosten[],MATCH(Tb_ProjectKosten[[#Headers],[Forfat_Percentage]],Tb_ProjectKosten[#Headers],0),0),2),AND(F1369="Arbeidskosten",G1369&lt;&gt;""),IFERROR(ROUND(V1369*VLOOKUP(G1369,Tb_KostenTypen[],3,0)*VLOOKUP(F1369,Tb_ProjectKosten[],MATCH(Tb_ProjectKosten[[#Headers],[Forfat_Percentage]],Tb_ProjectKosten[#Headers],0),0),2),""),V1369 &lt;=0,0),"")</f>
        <v/>
      </c>
      <c r="Y1369" s="262"/>
      <c r="Z1369" s="49"/>
      <c r="AA1369" s="37" t="str" cm="1">
        <f t="array" ref="AA1369">IFERROR(IF(INDEX(SubsidieTabel!$Q$1:$T$9,MATCH($F1369,SubsidieTabel!$Q$1:$Q$9,0),IFERROR(MATCH(Methode_Keuze,SubsidieTabel!$Q$1:$T$1,0),2))&lt;&gt;1=TRUE,"ja",""),"")</f>
        <v/>
      </c>
    </row>
    <row r="1370" spans="1:27" ht="15" customHeight="1" x14ac:dyDescent="0.25">
      <c r="A1370" s="87"/>
      <c r="B1370" s="219" t="str">
        <f>IF(A1370&lt;&gt;"",_xlfn.MAXIFS($B$1:B1369,$A$1:A1369,A1370)+1,"")</f>
        <v/>
      </c>
      <c r="C1370" s="50"/>
      <c r="D1370" s="50"/>
      <c r="E1370" s="50"/>
      <c r="F1370" s="50"/>
      <c r="G1370" s="283"/>
      <c r="H1370" s="296"/>
      <c r="I1370" s="295"/>
      <c r="J1370" s="295"/>
      <c r="K1370" s="202"/>
      <c r="L1370" s="202"/>
      <c r="M1370" s="91" t="str">
        <f>IFERROR(VLOOKUP(H1370,Lijsten!$H$1:$I$100,2,0),"")</f>
        <v/>
      </c>
      <c r="N1370" s="91" t="str" cm="1">
        <f t="array" ref="N1370">IFERROR(_xlfn.IFS(AND(LEFT(F1370,6)="Arbeid",RIGHT(F1370,3)&lt;&gt;"IKS"),IFERROR(VLOOKUP($G1370,Tb_KostenTypen[],2,0),"tarief"),RIGHT(F1370,3)="IKS","Uurtarief",LEFT(F1370,6)="Arbeid","Uurtarief",AND(LEFT(F1370,8)="Bijdrage",RIGHT(F1370,15)="(vrijwilligers)"),"Vast tarief"),"")</f>
        <v/>
      </c>
      <c r="O1370" s="92"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tarief",IF(LEFT(F1370,8)="Bijdrage",VLOOKUP($F1370,Tb_KostenTypen[],MATCH(Methode_Keuze,Tb_KostenTypen[#Headers],0),0),VLOOKUP($G1370,Lijsten!L:O,4,0))),""),"")</f>
        <v/>
      </c>
      <c r="P1370" s="92"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tarief",IF(LEFT(F1370,8)="Bijdrage",VLOOKUP($F1370,Tb_KostenTypen[],MATCH(Methode_Keuze,Tb_KostenTypen[#Headers],0),0),VLOOKUP($G1370,Lijsten!L:O,4,0))),""),"")</f>
        <v/>
      </c>
      <c r="Q1370" s="50"/>
      <c r="R1370" s="50"/>
      <c r="S1370" s="83"/>
      <c r="T1370" s="51"/>
      <c r="U1370" s="4" t="str" cm="1">
        <f t="array" ref="U1370">IF(AA1370&lt;&gt;"ja",_xlfn.IFNA(_xlfn.IFS(AND(O1370&lt;&gt;"",F1370&lt;&gt;"",RIGHT($N1370,6)="tarief"),O1370*Q1370,S1370&gt;0,IF(F1370&lt;&gt;"",S1370,"")),""),"")</f>
        <v/>
      </c>
      <c r="V1370" s="4" t="str" cm="1">
        <f t="array" ref="V1370">IF(AA1370&lt;&gt;"ja",_xlfn.IFNA(_xlfn.IFS(AND(P1370&lt;&gt;"",R1370&lt;&gt;"",RIGHT($N1370,6)="tarief"),P1370*R1370,T1370&gt;0,T1370),""),"")</f>
        <v/>
      </c>
      <c r="W1370" s="4" t="str" cm="1">
        <f t="array" ref="W1370">IFERROR(_xlfn.IFS(OR(F1370="",LEFT(Methode_Keuze,4)="Geen"),"",AND(U1370&lt;&gt;"",F1370&lt;&gt;"Arbeidskosten"),ROUND(U1370*VLOOKUP(F1370,Tb_ProjectKosten[],MATCH(Tb_ProjectKosten[[#Headers],[Forfat_Percentage]],Tb_ProjectKosten[#Headers],0),0),2),AND(F1370="Arbeidskosten",G1370&lt;&gt;""),IFERROR(ROUND(U1370*VLOOKUP(G1370,Tb_KostenTypen[],3,0)*VLOOKUP(F1370,Tb_ProjectKosten[],MATCH(Tb_ProjectKosten[[#Headers],[Forfat_Percentage]],Tb_ProjectKosten[#Headers],0),0),2),""),U1370 &lt;=0,0),"")</f>
        <v/>
      </c>
      <c r="X1370" s="4" t="str" cm="1">
        <f t="array" ref="X1370">IFERROR(_xlfn.IFS(OR(F1370="",LEFT(Methode_Keuze,4)="Geen"),"",AND(V1370&lt;&gt;"",F1370&lt;&gt;"Arbeidskosten"),ROUND(V1370*VLOOKUP(F1370,Tb_ProjectKosten[],MATCH(Tb_ProjectKosten[[#Headers],[Forfat_Percentage]],Tb_ProjectKosten[#Headers],0),0),2),AND(F1370="Arbeidskosten",G1370&lt;&gt;""),IFERROR(ROUND(V1370*VLOOKUP(G1370,Tb_KostenTypen[],3,0)*VLOOKUP(F1370,Tb_ProjectKosten[],MATCH(Tb_ProjectKosten[[#Headers],[Forfat_Percentage]],Tb_ProjectKosten[#Headers],0),0),2),""),V1370 &lt;=0,0),"")</f>
        <v/>
      </c>
      <c r="Y1370" s="262"/>
      <c r="Z1370" s="49"/>
      <c r="AA1370" s="37" t="str" cm="1">
        <f t="array" ref="AA1370">IFERROR(IF(INDEX(SubsidieTabel!$Q$1:$T$9,MATCH($F1370,SubsidieTabel!$Q$1:$Q$9,0),IFERROR(MATCH(Methode_Keuze,SubsidieTabel!$Q$1:$T$1,0),2))&lt;&gt;1=TRUE,"ja",""),"")</f>
        <v/>
      </c>
    </row>
    <row r="1371" spans="1:27" ht="15" customHeight="1" x14ac:dyDescent="0.25">
      <c r="A1371" s="87"/>
      <c r="B1371" s="219" t="str">
        <f>IF(A1371&lt;&gt;"",_xlfn.MAXIFS($B$1:B1370,$A$1:A1370,A1371)+1,"")</f>
        <v/>
      </c>
      <c r="C1371" s="50"/>
      <c r="D1371" s="50"/>
      <c r="E1371" s="50"/>
      <c r="F1371" s="50"/>
      <c r="G1371" s="283"/>
      <c r="H1371" s="296"/>
      <c r="I1371" s="295"/>
      <c r="J1371" s="295"/>
      <c r="K1371" s="202"/>
      <c r="L1371" s="202"/>
      <c r="M1371" s="91" t="str">
        <f>IFERROR(VLOOKUP(H1371,Lijsten!$H$1:$I$100,2,0),"")</f>
        <v/>
      </c>
      <c r="N1371" s="91" t="str" cm="1">
        <f t="array" ref="N1371">IFERROR(_xlfn.IFS(AND(LEFT(F1371,6)="Arbeid",RIGHT(F1371,3)&lt;&gt;"IKS"),IFERROR(VLOOKUP($G1371,Tb_KostenTypen[],2,0),"tarief"),RIGHT(F1371,3)="IKS","Uurtarief",LEFT(F1371,6)="Arbeid","Uurtarief",AND(LEFT(F1371,8)="Bijdrage",RIGHT(F1371,15)="(vrijwilligers)"),"Vast tarief"),"")</f>
        <v/>
      </c>
      <c r="O1371" s="92"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tarief",IF(LEFT(F1371,8)="Bijdrage",VLOOKUP($F1371,Tb_KostenTypen[],MATCH(Methode_Keuze,Tb_KostenTypen[#Headers],0),0),VLOOKUP($G1371,Lijsten!L:O,4,0))),""),"")</f>
        <v/>
      </c>
      <c r="P1371" s="92"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tarief",IF(LEFT(F1371,8)="Bijdrage",VLOOKUP($F1371,Tb_KostenTypen[],MATCH(Methode_Keuze,Tb_KostenTypen[#Headers],0),0),VLOOKUP($G1371,Lijsten!L:O,4,0))),""),"")</f>
        <v/>
      </c>
      <c r="Q1371" s="50"/>
      <c r="R1371" s="50"/>
      <c r="S1371" s="83"/>
      <c r="T1371" s="51"/>
      <c r="U1371" s="4" t="str" cm="1">
        <f t="array" ref="U1371">IF(AA1371&lt;&gt;"ja",_xlfn.IFNA(_xlfn.IFS(AND(O1371&lt;&gt;"",F1371&lt;&gt;"",RIGHT($N1371,6)="tarief"),O1371*Q1371,S1371&gt;0,IF(F1371&lt;&gt;"",S1371,"")),""),"")</f>
        <v/>
      </c>
      <c r="V1371" s="4" t="str" cm="1">
        <f t="array" ref="V1371">IF(AA1371&lt;&gt;"ja",_xlfn.IFNA(_xlfn.IFS(AND(P1371&lt;&gt;"",R1371&lt;&gt;"",RIGHT($N1371,6)="tarief"),P1371*R1371,T1371&gt;0,T1371),""),"")</f>
        <v/>
      </c>
      <c r="W1371" s="4" t="str" cm="1">
        <f t="array" ref="W1371">IFERROR(_xlfn.IFS(OR(F1371="",LEFT(Methode_Keuze,4)="Geen"),"",AND(U1371&lt;&gt;"",F1371&lt;&gt;"Arbeidskosten"),ROUND(U1371*VLOOKUP(F1371,Tb_ProjectKosten[],MATCH(Tb_ProjectKosten[[#Headers],[Forfat_Percentage]],Tb_ProjectKosten[#Headers],0),0),2),AND(F1371="Arbeidskosten",G1371&lt;&gt;""),IFERROR(ROUND(U1371*VLOOKUP(G1371,Tb_KostenTypen[],3,0)*VLOOKUP(F1371,Tb_ProjectKosten[],MATCH(Tb_ProjectKosten[[#Headers],[Forfat_Percentage]],Tb_ProjectKosten[#Headers],0),0),2),""),U1371 &lt;=0,0),"")</f>
        <v/>
      </c>
      <c r="X1371" s="4" t="str" cm="1">
        <f t="array" ref="X1371">IFERROR(_xlfn.IFS(OR(F1371="",LEFT(Methode_Keuze,4)="Geen"),"",AND(V1371&lt;&gt;"",F1371&lt;&gt;"Arbeidskosten"),ROUND(V1371*VLOOKUP(F1371,Tb_ProjectKosten[],MATCH(Tb_ProjectKosten[[#Headers],[Forfat_Percentage]],Tb_ProjectKosten[#Headers],0),0),2),AND(F1371="Arbeidskosten",G1371&lt;&gt;""),IFERROR(ROUND(V1371*VLOOKUP(G1371,Tb_KostenTypen[],3,0)*VLOOKUP(F1371,Tb_ProjectKosten[],MATCH(Tb_ProjectKosten[[#Headers],[Forfat_Percentage]],Tb_ProjectKosten[#Headers],0),0),2),""),V1371 &lt;=0,0),"")</f>
        <v/>
      </c>
      <c r="Y1371" s="262"/>
      <c r="Z1371" s="49"/>
      <c r="AA1371" s="37" t="str" cm="1">
        <f t="array" ref="AA1371">IFERROR(IF(INDEX(SubsidieTabel!$Q$1:$T$9,MATCH($F1371,SubsidieTabel!$Q$1:$Q$9,0),IFERROR(MATCH(Methode_Keuze,SubsidieTabel!$Q$1:$T$1,0),2))&lt;&gt;1=TRUE,"ja",""),"")</f>
        <v/>
      </c>
    </row>
    <row r="1372" spans="1:27" ht="15" customHeight="1" x14ac:dyDescent="0.25">
      <c r="A1372" s="87"/>
      <c r="B1372" s="219" t="str">
        <f>IF(A1372&lt;&gt;"",_xlfn.MAXIFS($B$1:B1371,$A$1:A1371,A1372)+1,"")</f>
        <v/>
      </c>
      <c r="C1372" s="50"/>
      <c r="D1372" s="50"/>
      <c r="E1372" s="50"/>
      <c r="F1372" s="50"/>
      <c r="G1372" s="283"/>
      <c r="H1372" s="296"/>
      <c r="I1372" s="295"/>
      <c r="J1372" s="295"/>
      <c r="K1372" s="202"/>
      <c r="L1372" s="202"/>
      <c r="M1372" s="91" t="str">
        <f>IFERROR(VLOOKUP(H1372,Lijsten!$H$1:$I$100,2,0),"")</f>
        <v/>
      </c>
      <c r="N1372" s="91" t="str" cm="1">
        <f t="array" ref="N1372">IFERROR(_xlfn.IFS(AND(LEFT(F1372,6)="Arbeid",RIGHT(F1372,3)&lt;&gt;"IKS"),IFERROR(VLOOKUP($G1372,Tb_KostenTypen[],2,0),"tarief"),RIGHT(F1372,3)="IKS","Uurtarief",LEFT(F1372,6)="Arbeid","Uurtarief",AND(LEFT(F1372,8)="Bijdrage",RIGHT(F1372,15)="(vrijwilligers)"),"Vast tarief"),"")</f>
        <v/>
      </c>
      <c r="O1372" s="92"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tarief",IF(LEFT(F1372,8)="Bijdrage",VLOOKUP($F1372,Tb_KostenTypen[],MATCH(Methode_Keuze,Tb_KostenTypen[#Headers],0),0),VLOOKUP($G1372,Lijsten!L:O,4,0))),""),"")</f>
        <v/>
      </c>
      <c r="P1372" s="92"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tarief",IF(LEFT(F1372,8)="Bijdrage",VLOOKUP($F1372,Tb_KostenTypen[],MATCH(Methode_Keuze,Tb_KostenTypen[#Headers],0),0),VLOOKUP($G1372,Lijsten!L:O,4,0))),""),"")</f>
        <v/>
      </c>
      <c r="Q1372" s="50"/>
      <c r="R1372" s="50"/>
      <c r="S1372" s="83"/>
      <c r="T1372" s="51"/>
      <c r="U1372" s="4" t="str" cm="1">
        <f t="array" ref="U1372">IF(AA1372&lt;&gt;"ja",_xlfn.IFNA(_xlfn.IFS(AND(O1372&lt;&gt;"",F1372&lt;&gt;"",RIGHT($N1372,6)="tarief"),O1372*Q1372,S1372&gt;0,IF(F1372&lt;&gt;"",S1372,"")),""),"")</f>
        <v/>
      </c>
      <c r="V1372" s="4" t="str" cm="1">
        <f t="array" ref="V1372">IF(AA1372&lt;&gt;"ja",_xlfn.IFNA(_xlfn.IFS(AND(P1372&lt;&gt;"",R1372&lt;&gt;"",RIGHT($N1372,6)="tarief"),P1372*R1372,T1372&gt;0,T1372),""),"")</f>
        <v/>
      </c>
      <c r="W1372" s="4" t="str" cm="1">
        <f t="array" ref="W1372">IFERROR(_xlfn.IFS(OR(F1372="",LEFT(Methode_Keuze,4)="Geen"),"",AND(U1372&lt;&gt;"",F1372&lt;&gt;"Arbeidskosten"),ROUND(U1372*VLOOKUP(F1372,Tb_ProjectKosten[],MATCH(Tb_ProjectKosten[[#Headers],[Forfat_Percentage]],Tb_ProjectKosten[#Headers],0),0),2),AND(F1372="Arbeidskosten",G1372&lt;&gt;""),IFERROR(ROUND(U1372*VLOOKUP(G1372,Tb_KostenTypen[],3,0)*VLOOKUP(F1372,Tb_ProjectKosten[],MATCH(Tb_ProjectKosten[[#Headers],[Forfat_Percentage]],Tb_ProjectKosten[#Headers],0),0),2),""),U1372 &lt;=0,0),"")</f>
        <v/>
      </c>
      <c r="X1372" s="4" t="str" cm="1">
        <f t="array" ref="X1372">IFERROR(_xlfn.IFS(OR(F1372="",LEFT(Methode_Keuze,4)="Geen"),"",AND(V1372&lt;&gt;"",F1372&lt;&gt;"Arbeidskosten"),ROUND(V1372*VLOOKUP(F1372,Tb_ProjectKosten[],MATCH(Tb_ProjectKosten[[#Headers],[Forfat_Percentage]],Tb_ProjectKosten[#Headers],0),0),2),AND(F1372="Arbeidskosten",G1372&lt;&gt;""),IFERROR(ROUND(V1372*VLOOKUP(G1372,Tb_KostenTypen[],3,0)*VLOOKUP(F1372,Tb_ProjectKosten[],MATCH(Tb_ProjectKosten[[#Headers],[Forfat_Percentage]],Tb_ProjectKosten[#Headers],0),0),2),""),V1372 &lt;=0,0),"")</f>
        <v/>
      </c>
      <c r="Y1372" s="262"/>
      <c r="Z1372" s="49"/>
      <c r="AA1372" s="37" t="str" cm="1">
        <f t="array" ref="AA1372">IFERROR(IF(INDEX(SubsidieTabel!$Q$1:$T$9,MATCH($F1372,SubsidieTabel!$Q$1:$Q$9,0),IFERROR(MATCH(Methode_Keuze,SubsidieTabel!$Q$1:$T$1,0),2))&lt;&gt;1=TRUE,"ja",""),"")</f>
        <v/>
      </c>
    </row>
    <row r="1373" spans="1:27" ht="15" customHeight="1" x14ac:dyDescent="0.25">
      <c r="A1373" s="87"/>
      <c r="B1373" s="219" t="str">
        <f>IF(A1373&lt;&gt;"",_xlfn.MAXIFS($B$1:B1372,$A$1:A1372,A1373)+1,"")</f>
        <v/>
      </c>
      <c r="C1373" s="50"/>
      <c r="D1373" s="50"/>
      <c r="E1373" s="50"/>
      <c r="F1373" s="50"/>
      <c r="G1373" s="283"/>
      <c r="H1373" s="296"/>
      <c r="I1373" s="295"/>
      <c r="J1373" s="295"/>
      <c r="K1373" s="202"/>
      <c r="L1373" s="202"/>
      <c r="M1373" s="91" t="str">
        <f>IFERROR(VLOOKUP(H1373,Lijsten!$H$1:$I$100,2,0),"")</f>
        <v/>
      </c>
      <c r="N1373" s="91" t="str" cm="1">
        <f t="array" ref="N1373">IFERROR(_xlfn.IFS(AND(LEFT(F1373,6)="Arbeid",RIGHT(F1373,3)&lt;&gt;"IKS"),IFERROR(VLOOKUP($G1373,Tb_KostenTypen[],2,0),"tarief"),RIGHT(F1373,3)="IKS","Uurtarief",LEFT(F1373,6)="Arbeid","Uurtarief",AND(LEFT(F1373,8)="Bijdrage",RIGHT(F1373,15)="(vrijwilligers)"),"Vast tarief"),"")</f>
        <v/>
      </c>
      <c r="O1373" s="92"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tarief",IF(LEFT(F1373,8)="Bijdrage",VLOOKUP($F1373,Tb_KostenTypen[],MATCH(Methode_Keuze,Tb_KostenTypen[#Headers],0),0),VLOOKUP($G1373,Lijsten!L:O,4,0))),""),"")</f>
        <v/>
      </c>
      <c r="P1373" s="92"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tarief",IF(LEFT(F1373,8)="Bijdrage",VLOOKUP($F1373,Tb_KostenTypen[],MATCH(Methode_Keuze,Tb_KostenTypen[#Headers],0),0),VLOOKUP($G1373,Lijsten!L:O,4,0))),""),"")</f>
        <v/>
      </c>
      <c r="Q1373" s="50"/>
      <c r="R1373" s="50"/>
      <c r="S1373" s="83"/>
      <c r="T1373" s="51"/>
      <c r="U1373" s="4" t="str" cm="1">
        <f t="array" ref="U1373">IF(AA1373&lt;&gt;"ja",_xlfn.IFNA(_xlfn.IFS(AND(O1373&lt;&gt;"",F1373&lt;&gt;"",RIGHT($N1373,6)="tarief"),O1373*Q1373,S1373&gt;0,IF(F1373&lt;&gt;"",S1373,"")),""),"")</f>
        <v/>
      </c>
      <c r="V1373" s="4" t="str" cm="1">
        <f t="array" ref="V1373">IF(AA1373&lt;&gt;"ja",_xlfn.IFNA(_xlfn.IFS(AND(P1373&lt;&gt;"",R1373&lt;&gt;"",RIGHT($N1373,6)="tarief"),P1373*R1373,T1373&gt;0,T1373),""),"")</f>
        <v/>
      </c>
      <c r="W1373" s="4" t="str" cm="1">
        <f t="array" ref="W1373">IFERROR(_xlfn.IFS(OR(F1373="",LEFT(Methode_Keuze,4)="Geen"),"",AND(U1373&lt;&gt;"",F1373&lt;&gt;"Arbeidskosten"),ROUND(U1373*VLOOKUP(F1373,Tb_ProjectKosten[],MATCH(Tb_ProjectKosten[[#Headers],[Forfat_Percentage]],Tb_ProjectKosten[#Headers],0),0),2),AND(F1373="Arbeidskosten",G1373&lt;&gt;""),IFERROR(ROUND(U1373*VLOOKUP(G1373,Tb_KostenTypen[],3,0)*VLOOKUP(F1373,Tb_ProjectKosten[],MATCH(Tb_ProjectKosten[[#Headers],[Forfat_Percentage]],Tb_ProjectKosten[#Headers],0),0),2),""),U1373 &lt;=0,0),"")</f>
        <v/>
      </c>
      <c r="X1373" s="4" t="str" cm="1">
        <f t="array" ref="X1373">IFERROR(_xlfn.IFS(OR(F1373="",LEFT(Methode_Keuze,4)="Geen"),"",AND(V1373&lt;&gt;"",F1373&lt;&gt;"Arbeidskosten"),ROUND(V1373*VLOOKUP(F1373,Tb_ProjectKosten[],MATCH(Tb_ProjectKosten[[#Headers],[Forfat_Percentage]],Tb_ProjectKosten[#Headers],0),0),2),AND(F1373="Arbeidskosten",G1373&lt;&gt;""),IFERROR(ROUND(V1373*VLOOKUP(G1373,Tb_KostenTypen[],3,0)*VLOOKUP(F1373,Tb_ProjectKosten[],MATCH(Tb_ProjectKosten[[#Headers],[Forfat_Percentage]],Tb_ProjectKosten[#Headers],0),0),2),""),V1373 &lt;=0,0),"")</f>
        <v/>
      </c>
      <c r="Y1373" s="262"/>
      <c r="Z1373" s="49"/>
      <c r="AA1373" s="37" t="str" cm="1">
        <f t="array" ref="AA1373">IFERROR(IF(INDEX(SubsidieTabel!$Q$1:$T$9,MATCH($F1373,SubsidieTabel!$Q$1:$Q$9,0),IFERROR(MATCH(Methode_Keuze,SubsidieTabel!$Q$1:$T$1,0),2))&lt;&gt;1=TRUE,"ja",""),"")</f>
        <v/>
      </c>
    </row>
    <row r="1374" spans="1:27" ht="15" customHeight="1" x14ac:dyDescent="0.25">
      <c r="A1374" s="87"/>
      <c r="B1374" s="219" t="str">
        <f>IF(A1374&lt;&gt;"",_xlfn.MAXIFS($B$1:B1373,$A$1:A1373,A1374)+1,"")</f>
        <v/>
      </c>
      <c r="C1374" s="50"/>
      <c r="D1374" s="50"/>
      <c r="E1374" s="50"/>
      <c r="F1374" s="50"/>
      <c r="G1374" s="283"/>
      <c r="H1374" s="296"/>
      <c r="I1374" s="295"/>
      <c r="J1374" s="295"/>
      <c r="K1374" s="202"/>
      <c r="L1374" s="202"/>
      <c r="M1374" s="91" t="str">
        <f>IFERROR(VLOOKUP(H1374,Lijsten!$H$1:$I$100,2,0),"")</f>
        <v/>
      </c>
      <c r="N1374" s="91" t="str" cm="1">
        <f t="array" ref="N1374">IFERROR(_xlfn.IFS(AND(LEFT(F1374,6)="Arbeid",RIGHT(F1374,3)&lt;&gt;"IKS"),IFERROR(VLOOKUP($G1374,Tb_KostenTypen[],2,0),"tarief"),RIGHT(F1374,3)="IKS","Uurtarief",LEFT(F1374,6)="Arbeid","Uurtarief",AND(LEFT(F1374,8)="Bijdrage",RIGHT(F1374,15)="(vrijwilligers)"),"Vast tarief"),"")</f>
        <v/>
      </c>
      <c r="O1374" s="92"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tarief",IF(LEFT(F1374,8)="Bijdrage",VLOOKUP($F1374,Tb_KostenTypen[],MATCH(Methode_Keuze,Tb_KostenTypen[#Headers],0),0),VLOOKUP($G1374,Lijsten!L:O,4,0))),""),"")</f>
        <v/>
      </c>
      <c r="P1374" s="92"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tarief",IF(LEFT(F1374,8)="Bijdrage",VLOOKUP($F1374,Tb_KostenTypen[],MATCH(Methode_Keuze,Tb_KostenTypen[#Headers],0),0),VLOOKUP($G1374,Lijsten!L:O,4,0))),""),"")</f>
        <v/>
      </c>
      <c r="Q1374" s="50"/>
      <c r="R1374" s="50"/>
      <c r="S1374" s="83"/>
      <c r="T1374" s="51"/>
      <c r="U1374" s="4" t="str" cm="1">
        <f t="array" ref="U1374">IF(AA1374&lt;&gt;"ja",_xlfn.IFNA(_xlfn.IFS(AND(O1374&lt;&gt;"",F1374&lt;&gt;"",RIGHT($N1374,6)="tarief"),O1374*Q1374,S1374&gt;0,IF(F1374&lt;&gt;"",S1374,"")),""),"")</f>
        <v/>
      </c>
      <c r="V1374" s="4" t="str" cm="1">
        <f t="array" ref="V1374">IF(AA1374&lt;&gt;"ja",_xlfn.IFNA(_xlfn.IFS(AND(P1374&lt;&gt;"",R1374&lt;&gt;"",RIGHT($N1374,6)="tarief"),P1374*R1374,T1374&gt;0,T1374),""),"")</f>
        <v/>
      </c>
      <c r="W1374" s="4" t="str" cm="1">
        <f t="array" ref="W1374">IFERROR(_xlfn.IFS(OR(F1374="",LEFT(Methode_Keuze,4)="Geen"),"",AND(U1374&lt;&gt;"",F1374&lt;&gt;"Arbeidskosten"),ROUND(U1374*VLOOKUP(F1374,Tb_ProjectKosten[],MATCH(Tb_ProjectKosten[[#Headers],[Forfat_Percentage]],Tb_ProjectKosten[#Headers],0),0),2),AND(F1374="Arbeidskosten",G1374&lt;&gt;""),IFERROR(ROUND(U1374*VLOOKUP(G1374,Tb_KostenTypen[],3,0)*VLOOKUP(F1374,Tb_ProjectKosten[],MATCH(Tb_ProjectKosten[[#Headers],[Forfat_Percentage]],Tb_ProjectKosten[#Headers],0),0),2),""),U1374 &lt;=0,0),"")</f>
        <v/>
      </c>
      <c r="X1374" s="4" t="str" cm="1">
        <f t="array" ref="X1374">IFERROR(_xlfn.IFS(OR(F1374="",LEFT(Methode_Keuze,4)="Geen"),"",AND(V1374&lt;&gt;"",F1374&lt;&gt;"Arbeidskosten"),ROUND(V1374*VLOOKUP(F1374,Tb_ProjectKosten[],MATCH(Tb_ProjectKosten[[#Headers],[Forfat_Percentage]],Tb_ProjectKosten[#Headers],0),0),2),AND(F1374="Arbeidskosten",G1374&lt;&gt;""),IFERROR(ROUND(V1374*VLOOKUP(G1374,Tb_KostenTypen[],3,0)*VLOOKUP(F1374,Tb_ProjectKosten[],MATCH(Tb_ProjectKosten[[#Headers],[Forfat_Percentage]],Tb_ProjectKosten[#Headers],0),0),2),""),V1374 &lt;=0,0),"")</f>
        <v/>
      </c>
      <c r="Y1374" s="262"/>
      <c r="Z1374" s="49"/>
      <c r="AA1374" s="37" t="str" cm="1">
        <f t="array" ref="AA1374">IFERROR(IF(INDEX(SubsidieTabel!$Q$1:$T$9,MATCH($F1374,SubsidieTabel!$Q$1:$Q$9,0),IFERROR(MATCH(Methode_Keuze,SubsidieTabel!$Q$1:$T$1,0),2))&lt;&gt;1=TRUE,"ja",""),"")</f>
        <v/>
      </c>
    </row>
    <row r="1375" spans="1:27" ht="15" customHeight="1" x14ac:dyDescent="0.25">
      <c r="A1375" s="87"/>
      <c r="B1375" s="219" t="str">
        <f>IF(A1375&lt;&gt;"",_xlfn.MAXIFS($B$1:B1374,$A$1:A1374,A1375)+1,"")</f>
        <v/>
      </c>
      <c r="C1375" s="50"/>
      <c r="D1375" s="50"/>
      <c r="E1375" s="50"/>
      <c r="F1375" s="50"/>
      <c r="G1375" s="283"/>
      <c r="H1375" s="296"/>
      <c r="I1375" s="295"/>
      <c r="J1375" s="295"/>
      <c r="K1375" s="202"/>
      <c r="L1375" s="202"/>
      <c r="M1375" s="91" t="str">
        <f>IFERROR(VLOOKUP(H1375,Lijsten!$H$1:$I$100,2,0),"")</f>
        <v/>
      </c>
      <c r="N1375" s="91" t="str" cm="1">
        <f t="array" ref="N1375">IFERROR(_xlfn.IFS(AND(LEFT(F1375,6)="Arbeid",RIGHT(F1375,3)&lt;&gt;"IKS"),IFERROR(VLOOKUP($G1375,Tb_KostenTypen[],2,0),"tarief"),RIGHT(F1375,3)="IKS","Uurtarief",LEFT(F1375,6)="Arbeid","Uurtarief",AND(LEFT(F1375,8)="Bijdrage",RIGHT(F1375,15)="(vrijwilligers)"),"Vast tarief"),"")</f>
        <v/>
      </c>
      <c r="O1375" s="92"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tarief",IF(LEFT(F1375,8)="Bijdrage",VLOOKUP($F1375,Tb_KostenTypen[],MATCH(Methode_Keuze,Tb_KostenTypen[#Headers],0),0),VLOOKUP($G1375,Lijsten!L:O,4,0))),""),"")</f>
        <v/>
      </c>
      <c r="P1375" s="92"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tarief",IF(LEFT(F1375,8)="Bijdrage",VLOOKUP($F1375,Tb_KostenTypen[],MATCH(Methode_Keuze,Tb_KostenTypen[#Headers],0),0),VLOOKUP($G1375,Lijsten!L:O,4,0))),""),"")</f>
        <v/>
      </c>
      <c r="Q1375" s="50"/>
      <c r="R1375" s="50"/>
      <c r="S1375" s="83"/>
      <c r="T1375" s="51"/>
      <c r="U1375" s="4" t="str" cm="1">
        <f t="array" ref="U1375">IF(AA1375&lt;&gt;"ja",_xlfn.IFNA(_xlfn.IFS(AND(O1375&lt;&gt;"",F1375&lt;&gt;"",RIGHT($N1375,6)="tarief"),O1375*Q1375,S1375&gt;0,IF(F1375&lt;&gt;"",S1375,"")),""),"")</f>
        <v/>
      </c>
      <c r="V1375" s="4" t="str" cm="1">
        <f t="array" ref="V1375">IF(AA1375&lt;&gt;"ja",_xlfn.IFNA(_xlfn.IFS(AND(P1375&lt;&gt;"",R1375&lt;&gt;"",RIGHT($N1375,6)="tarief"),P1375*R1375,T1375&gt;0,T1375),""),"")</f>
        <v/>
      </c>
      <c r="W1375" s="4" t="str" cm="1">
        <f t="array" ref="W1375">IFERROR(_xlfn.IFS(OR(F1375="",LEFT(Methode_Keuze,4)="Geen"),"",AND(U1375&lt;&gt;"",F1375&lt;&gt;"Arbeidskosten"),ROUND(U1375*VLOOKUP(F1375,Tb_ProjectKosten[],MATCH(Tb_ProjectKosten[[#Headers],[Forfat_Percentage]],Tb_ProjectKosten[#Headers],0),0),2),AND(F1375="Arbeidskosten",G1375&lt;&gt;""),IFERROR(ROUND(U1375*VLOOKUP(G1375,Tb_KostenTypen[],3,0)*VLOOKUP(F1375,Tb_ProjectKosten[],MATCH(Tb_ProjectKosten[[#Headers],[Forfat_Percentage]],Tb_ProjectKosten[#Headers],0),0),2),""),U1375 &lt;=0,0),"")</f>
        <v/>
      </c>
      <c r="X1375" s="4" t="str" cm="1">
        <f t="array" ref="X1375">IFERROR(_xlfn.IFS(OR(F1375="",LEFT(Methode_Keuze,4)="Geen"),"",AND(V1375&lt;&gt;"",F1375&lt;&gt;"Arbeidskosten"),ROUND(V1375*VLOOKUP(F1375,Tb_ProjectKosten[],MATCH(Tb_ProjectKosten[[#Headers],[Forfat_Percentage]],Tb_ProjectKosten[#Headers],0),0),2),AND(F1375="Arbeidskosten",G1375&lt;&gt;""),IFERROR(ROUND(V1375*VLOOKUP(G1375,Tb_KostenTypen[],3,0)*VLOOKUP(F1375,Tb_ProjectKosten[],MATCH(Tb_ProjectKosten[[#Headers],[Forfat_Percentage]],Tb_ProjectKosten[#Headers],0),0),2),""),V1375 &lt;=0,0),"")</f>
        <v/>
      </c>
      <c r="Y1375" s="262"/>
      <c r="Z1375" s="49"/>
      <c r="AA1375" s="37" t="str" cm="1">
        <f t="array" ref="AA1375">IFERROR(IF(INDEX(SubsidieTabel!$Q$1:$T$9,MATCH($F1375,SubsidieTabel!$Q$1:$Q$9,0),IFERROR(MATCH(Methode_Keuze,SubsidieTabel!$Q$1:$T$1,0),2))&lt;&gt;1=TRUE,"ja",""),"")</f>
        <v/>
      </c>
    </row>
    <row r="1376" spans="1:27" ht="15" customHeight="1" x14ac:dyDescent="0.25">
      <c r="A1376" s="87"/>
      <c r="B1376" s="219" t="str">
        <f>IF(A1376&lt;&gt;"",_xlfn.MAXIFS($B$1:B1375,$A$1:A1375,A1376)+1,"")</f>
        <v/>
      </c>
      <c r="C1376" s="50"/>
      <c r="D1376" s="50"/>
      <c r="E1376" s="50"/>
      <c r="F1376" s="50"/>
      <c r="G1376" s="283"/>
      <c r="H1376" s="296"/>
      <c r="I1376" s="295"/>
      <c r="J1376" s="295"/>
      <c r="K1376" s="202"/>
      <c r="L1376" s="202"/>
      <c r="M1376" s="91" t="str">
        <f>IFERROR(VLOOKUP(H1376,Lijsten!$H$1:$I$100,2,0),"")</f>
        <v/>
      </c>
      <c r="N1376" s="91" t="str" cm="1">
        <f t="array" ref="N1376">IFERROR(_xlfn.IFS(AND(LEFT(F1376,6)="Arbeid",RIGHT(F1376,3)&lt;&gt;"IKS"),IFERROR(VLOOKUP($G1376,Tb_KostenTypen[],2,0),"tarief"),RIGHT(F1376,3)="IKS","Uurtarief",LEFT(F1376,6)="Arbeid","Uurtarief",AND(LEFT(F1376,8)="Bijdrage",RIGHT(F1376,15)="(vrijwilligers)"),"Vast tarief"),"")</f>
        <v/>
      </c>
      <c r="O1376" s="92"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tarief",IF(LEFT(F1376,8)="Bijdrage",VLOOKUP($F1376,Tb_KostenTypen[],MATCH(Methode_Keuze,Tb_KostenTypen[#Headers],0),0),VLOOKUP($G1376,Lijsten!L:O,4,0))),""),"")</f>
        <v/>
      </c>
      <c r="P1376" s="92"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tarief",IF(LEFT(F1376,8)="Bijdrage",VLOOKUP($F1376,Tb_KostenTypen[],MATCH(Methode_Keuze,Tb_KostenTypen[#Headers],0),0),VLOOKUP($G1376,Lijsten!L:O,4,0))),""),"")</f>
        <v/>
      </c>
      <c r="Q1376" s="50"/>
      <c r="R1376" s="50"/>
      <c r="S1376" s="83"/>
      <c r="T1376" s="51"/>
      <c r="U1376" s="4" t="str" cm="1">
        <f t="array" ref="U1376">IF(AA1376&lt;&gt;"ja",_xlfn.IFNA(_xlfn.IFS(AND(O1376&lt;&gt;"",F1376&lt;&gt;"",RIGHT($N1376,6)="tarief"),O1376*Q1376,S1376&gt;0,IF(F1376&lt;&gt;"",S1376,"")),""),"")</f>
        <v/>
      </c>
      <c r="V1376" s="4" t="str" cm="1">
        <f t="array" ref="V1376">IF(AA1376&lt;&gt;"ja",_xlfn.IFNA(_xlfn.IFS(AND(P1376&lt;&gt;"",R1376&lt;&gt;"",RIGHT($N1376,6)="tarief"),P1376*R1376,T1376&gt;0,T1376),""),"")</f>
        <v/>
      </c>
      <c r="W1376" s="4" t="str" cm="1">
        <f t="array" ref="W1376">IFERROR(_xlfn.IFS(OR(F1376="",LEFT(Methode_Keuze,4)="Geen"),"",AND(U1376&lt;&gt;"",F1376&lt;&gt;"Arbeidskosten"),ROUND(U1376*VLOOKUP(F1376,Tb_ProjectKosten[],MATCH(Tb_ProjectKosten[[#Headers],[Forfat_Percentage]],Tb_ProjectKosten[#Headers],0),0),2),AND(F1376="Arbeidskosten",G1376&lt;&gt;""),IFERROR(ROUND(U1376*VLOOKUP(G1376,Tb_KostenTypen[],3,0)*VLOOKUP(F1376,Tb_ProjectKosten[],MATCH(Tb_ProjectKosten[[#Headers],[Forfat_Percentage]],Tb_ProjectKosten[#Headers],0),0),2),""),U1376 &lt;=0,0),"")</f>
        <v/>
      </c>
      <c r="X1376" s="4" t="str" cm="1">
        <f t="array" ref="X1376">IFERROR(_xlfn.IFS(OR(F1376="",LEFT(Methode_Keuze,4)="Geen"),"",AND(V1376&lt;&gt;"",F1376&lt;&gt;"Arbeidskosten"),ROUND(V1376*VLOOKUP(F1376,Tb_ProjectKosten[],MATCH(Tb_ProjectKosten[[#Headers],[Forfat_Percentage]],Tb_ProjectKosten[#Headers],0),0),2),AND(F1376="Arbeidskosten",G1376&lt;&gt;""),IFERROR(ROUND(V1376*VLOOKUP(G1376,Tb_KostenTypen[],3,0)*VLOOKUP(F1376,Tb_ProjectKosten[],MATCH(Tb_ProjectKosten[[#Headers],[Forfat_Percentage]],Tb_ProjectKosten[#Headers],0),0),2),""),V1376 &lt;=0,0),"")</f>
        <v/>
      </c>
      <c r="Y1376" s="262"/>
      <c r="Z1376" s="49"/>
      <c r="AA1376" s="37" t="str" cm="1">
        <f t="array" ref="AA1376">IFERROR(IF(INDEX(SubsidieTabel!$Q$1:$T$9,MATCH($F1376,SubsidieTabel!$Q$1:$Q$9,0),IFERROR(MATCH(Methode_Keuze,SubsidieTabel!$Q$1:$T$1,0),2))&lt;&gt;1=TRUE,"ja",""),"")</f>
        <v/>
      </c>
    </row>
    <row r="1377" spans="1:27" ht="15" customHeight="1" x14ac:dyDescent="0.25">
      <c r="A1377" s="87"/>
      <c r="B1377" s="219" t="str">
        <f>IF(A1377&lt;&gt;"",_xlfn.MAXIFS($B$1:B1376,$A$1:A1376,A1377)+1,"")</f>
        <v/>
      </c>
      <c r="C1377" s="50"/>
      <c r="D1377" s="50"/>
      <c r="E1377" s="50"/>
      <c r="F1377" s="50"/>
      <c r="G1377" s="283"/>
      <c r="H1377" s="296"/>
      <c r="I1377" s="295"/>
      <c r="J1377" s="295"/>
      <c r="K1377" s="202"/>
      <c r="L1377" s="202"/>
      <c r="M1377" s="91" t="str">
        <f>IFERROR(VLOOKUP(H1377,Lijsten!$H$1:$I$100,2,0),"")</f>
        <v/>
      </c>
      <c r="N1377" s="91" t="str" cm="1">
        <f t="array" ref="N1377">IFERROR(_xlfn.IFS(AND(LEFT(F1377,6)="Arbeid",RIGHT(F1377,3)&lt;&gt;"IKS"),IFERROR(VLOOKUP($G1377,Tb_KostenTypen[],2,0),"tarief"),RIGHT(F1377,3)="IKS","Uurtarief",LEFT(F1377,6)="Arbeid","Uurtarief",AND(LEFT(F1377,8)="Bijdrage",RIGHT(F1377,15)="(vrijwilligers)"),"Vast tarief"),"")</f>
        <v/>
      </c>
      <c r="O1377" s="92"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tarief",IF(LEFT(F1377,8)="Bijdrage",VLOOKUP($F1377,Tb_KostenTypen[],MATCH(Methode_Keuze,Tb_KostenTypen[#Headers],0),0),VLOOKUP($G1377,Lijsten!L:O,4,0))),""),"")</f>
        <v/>
      </c>
      <c r="P1377" s="92"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tarief",IF(LEFT(F1377,8)="Bijdrage",VLOOKUP($F1377,Tb_KostenTypen[],MATCH(Methode_Keuze,Tb_KostenTypen[#Headers],0),0),VLOOKUP($G1377,Lijsten!L:O,4,0))),""),"")</f>
        <v/>
      </c>
      <c r="Q1377" s="50"/>
      <c r="R1377" s="50"/>
      <c r="S1377" s="83"/>
      <c r="T1377" s="51"/>
      <c r="U1377" s="4" t="str" cm="1">
        <f t="array" ref="U1377">IF(AA1377&lt;&gt;"ja",_xlfn.IFNA(_xlfn.IFS(AND(O1377&lt;&gt;"",F1377&lt;&gt;"",RIGHT($N1377,6)="tarief"),O1377*Q1377,S1377&gt;0,IF(F1377&lt;&gt;"",S1377,"")),""),"")</f>
        <v/>
      </c>
      <c r="V1377" s="4" t="str" cm="1">
        <f t="array" ref="V1377">IF(AA1377&lt;&gt;"ja",_xlfn.IFNA(_xlfn.IFS(AND(P1377&lt;&gt;"",R1377&lt;&gt;"",RIGHT($N1377,6)="tarief"),P1377*R1377,T1377&gt;0,T1377),""),"")</f>
        <v/>
      </c>
      <c r="W1377" s="4" t="str" cm="1">
        <f t="array" ref="W1377">IFERROR(_xlfn.IFS(OR(F1377="",LEFT(Methode_Keuze,4)="Geen"),"",AND(U1377&lt;&gt;"",F1377&lt;&gt;"Arbeidskosten"),ROUND(U1377*VLOOKUP(F1377,Tb_ProjectKosten[],MATCH(Tb_ProjectKosten[[#Headers],[Forfat_Percentage]],Tb_ProjectKosten[#Headers],0),0),2),AND(F1377="Arbeidskosten",G1377&lt;&gt;""),IFERROR(ROUND(U1377*VLOOKUP(G1377,Tb_KostenTypen[],3,0)*VLOOKUP(F1377,Tb_ProjectKosten[],MATCH(Tb_ProjectKosten[[#Headers],[Forfat_Percentage]],Tb_ProjectKosten[#Headers],0),0),2),""),U1377 &lt;=0,0),"")</f>
        <v/>
      </c>
      <c r="X1377" s="4" t="str" cm="1">
        <f t="array" ref="X1377">IFERROR(_xlfn.IFS(OR(F1377="",LEFT(Methode_Keuze,4)="Geen"),"",AND(V1377&lt;&gt;"",F1377&lt;&gt;"Arbeidskosten"),ROUND(V1377*VLOOKUP(F1377,Tb_ProjectKosten[],MATCH(Tb_ProjectKosten[[#Headers],[Forfat_Percentage]],Tb_ProjectKosten[#Headers],0),0),2),AND(F1377="Arbeidskosten",G1377&lt;&gt;""),IFERROR(ROUND(V1377*VLOOKUP(G1377,Tb_KostenTypen[],3,0)*VLOOKUP(F1377,Tb_ProjectKosten[],MATCH(Tb_ProjectKosten[[#Headers],[Forfat_Percentage]],Tb_ProjectKosten[#Headers],0),0),2),""),V1377 &lt;=0,0),"")</f>
        <v/>
      </c>
      <c r="Y1377" s="262"/>
      <c r="Z1377" s="49"/>
      <c r="AA1377" s="37" t="str" cm="1">
        <f t="array" ref="AA1377">IFERROR(IF(INDEX(SubsidieTabel!$Q$1:$T$9,MATCH($F1377,SubsidieTabel!$Q$1:$Q$9,0),IFERROR(MATCH(Methode_Keuze,SubsidieTabel!$Q$1:$T$1,0),2))&lt;&gt;1=TRUE,"ja",""),"")</f>
        <v/>
      </c>
    </row>
    <row r="1378" spans="1:27" ht="15" customHeight="1" x14ac:dyDescent="0.25">
      <c r="A1378" s="87"/>
      <c r="B1378" s="219" t="str">
        <f>IF(A1378&lt;&gt;"",_xlfn.MAXIFS($B$1:B1377,$A$1:A1377,A1378)+1,"")</f>
        <v/>
      </c>
      <c r="C1378" s="50"/>
      <c r="D1378" s="50"/>
      <c r="E1378" s="50"/>
      <c r="F1378" s="50"/>
      <c r="G1378" s="283"/>
      <c r="H1378" s="296"/>
      <c r="I1378" s="295"/>
      <c r="J1378" s="295"/>
      <c r="K1378" s="202"/>
      <c r="L1378" s="202"/>
      <c r="M1378" s="91" t="str">
        <f>IFERROR(VLOOKUP(H1378,Lijsten!$H$1:$I$100,2,0),"")</f>
        <v/>
      </c>
      <c r="N1378" s="91" t="str" cm="1">
        <f t="array" ref="N1378">IFERROR(_xlfn.IFS(AND(LEFT(F1378,6)="Arbeid",RIGHT(F1378,3)&lt;&gt;"IKS"),IFERROR(VLOOKUP($G1378,Tb_KostenTypen[],2,0),"tarief"),RIGHT(F1378,3)="IKS","Uurtarief",LEFT(F1378,6)="Arbeid","Uurtarief",AND(LEFT(F1378,8)="Bijdrage",RIGHT(F1378,15)="(vrijwilligers)"),"Vast tarief"),"")</f>
        <v/>
      </c>
      <c r="O1378" s="92"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tarief",IF(LEFT(F1378,8)="Bijdrage",VLOOKUP($F1378,Tb_KostenTypen[],MATCH(Methode_Keuze,Tb_KostenTypen[#Headers],0),0),VLOOKUP($G1378,Lijsten!L:O,4,0))),""),"")</f>
        <v/>
      </c>
      <c r="P1378" s="92"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tarief",IF(LEFT(F1378,8)="Bijdrage",VLOOKUP($F1378,Tb_KostenTypen[],MATCH(Methode_Keuze,Tb_KostenTypen[#Headers],0),0),VLOOKUP($G1378,Lijsten!L:O,4,0))),""),"")</f>
        <v/>
      </c>
      <c r="Q1378" s="50"/>
      <c r="R1378" s="50"/>
      <c r="S1378" s="83"/>
      <c r="T1378" s="51"/>
      <c r="U1378" s="4" t="str" cm="1">
        <f t="array" ref="U1378">IF(AA1378&lt;&gt;"ja",_xlfn.IFNA(_xlfn.IFS(AND(O1378&lt;&gt;"",F1378&lt;&gt;"",RIGHT($N1378,6)="tarief"),O1378*Q1378,S1378&gt;0,IF(F1378&lt;&gt;"",S1378,"")),""),"")</f>
        <v/>
      </c>
      <c r="V1378" s="4" t="str" cm="1">
        <f t="array" ref="V1378">IF(AA1378&lt;&gt;"ja",_xlfn.IFNA(_xlfn.IFS(AND(P1378&lt;&gt;"",R1378&lt;&gt;"",RIGHT($N1378,6)="tarief"),P1378*R1378,T1378&gt;0,T1378),""),"")</f>
        <v/>
      </c>
      <c r="W1378" s="4" t="str" cm="1">
        <f t="array" ref="W1378">IFERROR(_xlfn.IFS(OR(F1378="",LEFT(Methode_Keuze,4)="Geen"),"",AND(U1378&lt;&gt;"",F1378&lt;&gt;"Arbeidskosten"),ROUND(U1378*VLOOKUP(F1378,Tb_ProjectKosten[],MATCH(Tb_ProjectKosten[[#Headers],[Forfat_Percentage]],Tb_ProjectKosten[#Headers],0),0),2),AND(F1378="Arbeidskosten",G1378&lt;&gt;""),IFERROR(ROUND(U1378*VLOOKUP(G1378,Tb_KostenTypen[],3,0)*VLOOKUP(F1378,Tb_ProjectKosten[],MATCH(Tb_ProjectKosten[[#Headers],[Forfat_Percentage]],Tb_ProjectKosten[#Headers],0),0),2),""),U1378 &lt;=0,0),"")</f>
        <v/>
      </c>
      <c r="X1378" s="4" t="str" cm="1">
        <f t="array" ref="X1378">IFERROR(_xlfn.IFS(OR(F1378="",LEFT(Methode_Keuze,4)="Geen"),"",AND(V1378&lt;&gt;"",F1378&lt;&gt;"Arbeidskosten"),ROUND(V1378*VLOOKUP(F1378,Tb_ProjectKosten[],MATCH(Tb_ProjectKosten[[#Headers],[Forfat_Percentage]],Tb_ProjectKosten[#Headers],0),0),2),AND(F1378="Arbeidskosten",G1378&lt;&gt;""),IFERROR(ROUND(V1378*VLOOKUP(G1378,Tb_KostenTypen[],3,0)*VLOOKUP(F1378,Tb_ProjectKosten[],MATCH(Tb_ProjectKosten[[#Headers],[Forfat_Percentage]],Tb_ProjectKosten[#Headers],0),0),2),""),V1378 &lt;=0,0),"")</f>
        <v/>
      </c>
      <c r="Y1378" s="262"/>
      <c r="Z1378" s="49"/>
      <c r="AA1378" s="37" t="str" cm="1">
        <f t="array" ref="AA1378">IFERROR(IF(INDEX(SubsidieTabel!$Q$1:$T$9,MATCH($F1378,SubsidieTabel!$Q$1:$Q$9,0),IFERROR(MATCH(Methode_Keuze,SubsidieTabel!$Q$1:$T$1,0),2))&lt;&gt;1=TRUE,"ja",""),"")</f>
        <v/>
      </c>
    </row>
    <row r="1379" spans="1:27" ht="15" customHeight="1" x14ac:dyDescent="0.25">
      <c r="A1379" s="87"/>
      <c r="B1379" s="219" t="str">
        <f>IF(A1379&lt;&gt;"",_xlfn.MAXIFS($B$1:B1378,$A$1:A1378,A1379)+1,"")</f>
        <v/>
      </c>
      <c r="C1379" s="50"/>
      <c r="D1379" s="50"/>
      <c r="E1379" s="50"/>
      <c r="F1379" s="50"/>
      <c r="G1379" s="283"/>
      <c r="H1379" s="296"/>
      <c r="I1379" s="295"/>
      <c r="J1379" s="295"/>
      <c r="K1379" s="202"/>
      <c r="L1379" s="202"/>
      <c r="M1379" s="91" t="str">
        <f>IFERROR(VLOOKUP(H1379,Lijsten!$H$1:$I$100,2,0),"")</f>
        <v/>
      </c>
      <c r="N1379" s="91" t="str" cm="1">
        <f t="array" ref="N1379">IFERROR(_xlfn.IFS(AND(LEFT(F1379,6)="Arbeid",RIGHT(F1379,3)&lt;&gt;"IKS"),IFERROR(VLOOKUP($G1379,Tb_KostenTypen[],2,0),"tarief"),RIGHT(F1379,3)="IKS","Uurtarief",LEFT(F1379,6)="Arbeid","Uurtarief",AND(LEFT(F1379,8)="Bijdrage",RIGHT(F1379,15)="(vrijwilligers)"),"Vast tarief"),"")</f>
        <v/>
      </c>
      <c r="O1379" s="92"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tarief",IF(LEFT(F1379,8)="Bijdrage",VLOOKUP($F1379,Tb_KostenTypen[],MATCH(Methode_Keuze,Tb_KostenTypen[#Headers],0),0),VLOOKUP($G1379,Lijsten!L:O,4,0))),""),"")</f>
        <v/>
      </c>
      <c r="P1379" s="92"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tarief",IF(LEFT(F1379,8)="Bijdrage",VLOOKUP($F1379,Tb_KostenTypen[],MATCH(Methode_Keuze,Tb_KostenTypen[#Headers],0),0),VLOOKUP($G1379,Lijsten!L:O,4,0))),""),"")</f>
        <v/>
      </c>
      <c r="Q1379" s="50"/>
      <c r="R1379" s="50"/>
      <c r="S1379" s="83"/>
      <c r="T1379" s="51"/>
      <c r="U1379" s="4" t="str" cm="1">
        <f t="array" ref="U1379">IF(AA1379&lt;&gt;"ja",_xlfn.IFNA(_xlfn.IFS(AND(O1379&lt;&gt;"",F1379&lt;&gt;"",RIGHT($N1379,6)="tarief"),O1379*Q1379,S1379&gt;0,IF(F1379&lt;&gt;"",S1379,"")),""),"")</f>
        <v/>
      </c>
      <c r="V1379" s="4" t="str" cm="1">
        <f t="array" ref="V1379">IF(AA1379&lt;&gt;"ja",_xlfn.IFNA(_xlfn.IFS(AND(P1379&lt;&gt;"",R1379&lt;&gt;"",RIGHT($N1379,6)="tarief"),P1379*R1379,T1379&gt;0,T1379),""),"")</f>
        <v/>
      </c>
      <c r="W1379" s="4" t="str" cm="1">
        <f t="array" ref="W1379">IFERROR(_xlfn.IFS(OR(F1379="",LEFT(Methode_Keuze,4)="Geen"),"",AND(U1379&lt;&gt;"",F1379&lt;&gt;"Arbeidskosten"),ROUND(U1379*VLOOKUP(F1379,Tb_ProjectKosten[],MATCH(Tb_ProjectKosten[[#Headers],[Forfat_Percentage]],Tb_ProjectKosten[#Headers],0),0),2),AND(F1379="Arbeidskosten",G1379&lt;&gt;""),IFERROR(ROUND(U1379*VLOOKUP(G1379,Tb_KostenTypen[],3,0)*VLOOKUP(F1379,Tb_ProjectKosten[],MATCH(Tb_ProjectKosten[[#Headers],[Forfat_Percentage]],Tb_ProjectKosten[#Headers],0),0),2),""),U1379 &lt;=0,0),"")</f>
        <v/>
      </c>
      <c r="X1379" s="4" t="str" cm="1">
        <f t="array" ref="X1379">IFERROR(_xlfn.IFS(OR(F1379="",LEFT(Methode_Keuze,4)="Geen"),"",AND(V1379&lt;&gt;"",F1379&lt;&gt;"Arbeidskosten"),ROUND(V1379*VLOOKUP(F1379,Tb_ProjectKosten[],MATCH(Tb_ProjectKosten[[#Headers],[Forfat_Percentage]],Tb_ProjectKosten[#Headers],0),0),2),AND(F1379="Arbeidskosten",G1379&lt;&gt;""),IFERROR(ROUND(V1379*VLOOKUP(G1379,Tb_KostenTypen[],3,0)*VLOOKUP(F1379,Tb_ProjectKosten[],MATCH(Tb_ProjectKosten[[#Headers],[Forfat_Percentage]],Tb_ProjectKosten[#Headers],0),0),2),""),V1379 &lt;=0,0),"")</f>
        <v/>
      </c>
      <c r="Y1379" s="262"/>
      <c r="Z1379" s="49"/>
      <c r="AA1379" s="37" t="str" cm="1">
        <f t="array" ref="AA1379">IFERROR(IF(INDEX(SubsidieTabel!$Q$1:$T$9,MATCH($F1379,SubsidieTabel!$Q$1:$Q$9,0),IFERROR(MATCH(Methode_Keuze,SubsidieTabel!$Q$1:$T$1,0),2))&lt;&gt;1=TRUE,"ja",""),"")</f>
        <v/>
      </c>
    </row>
    <row r="1380" spans="1:27" ht="15" customHeight="1" x14ac:dyDescent="0.25">
      <c r="A1380" s="87"/>
      <c r="B1380" s="219" t="str">
        <f>IF(A1380&lt;&gt;"",_xlfn.MAXIFS($B$1:B1379,$A$1:A1379,A1380)+1,"")</f>
        <v/>
      </c>
      <c r="C1380" s="50"/>
      <c r="D1380" s="50"/>
      <c r="E1380" s="50"/>
      <c r="F1380" s="50"/>
      <c r="G1380" s="283"/>
      <c r="H1380" s="296"/>
      <c r="I1380" s="295"/>
      <c r="J1380" s="295"/>
      <c r="K1380" s="202"/>
      <c r="L1380" s="202"/>
      <c r="M1380" s="91" t="str">
        <f>IFERROR(VLOOKUP(H1380,Lijsten!$H$1:$I$100,2,0),"")</f>
        <v/>
      </c>
      <c r="N1380" s="91" t="str" cm="1">
        <f t="array" ref="N1380">IFERROR(_xlfn.IFS(AND(LEFT(F1380,6)="Arbeid",RIGHT(F1380,3)&lt;&gt;"IKS"),IFERROR(VLOOKUP($G1380,Tb_KostenTypen[],2,0),"tarief"),RIGHT(F1380,3)="IKS","Uurtarief",LEFT(F1380,6)="Arbeid","Uurtarief",AND(LEFT(F1380,8)="Bijdrage",RIGHT(F1380,15)="(vrijwilligers)"),"Vast tarief"),"")</f>
        <v/>
      </c>
      <c r="O1380" s="92"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tarief",IF(LEFT(F1380,8)="Bijdrage",VLOOKUP($F1380,Tb_KostenTypen[],MATCH(Methode_Keuze,Tb_KostenTypen[#Headers],0),0),VLOOKUP($G1380,Lijsten!L:O,4,0))),""),"")</f>
        <v/>
      </c>
      <c r="P1380" s="92"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tarief",IF(LEFT(F1380,8)="Bijdrage",VLOOKUP($F1380,Tb_KostenTypen[],MATCH(Methode_Keuze,Tb_KostenTypen[#Headers],0),0),VLOOKUP($G1380,Lijsten!L:O,4,0))),""),"")</f>
        <v/>
      </c>
      <c r="Q1380" s="50"/>
      <c r="R1380" s="50"/>
      <c r="S1380" s="83"/>
      <c r="T1380" s="51"/>
      <c r="U1380" s="4" t="str" cm="1">
        <f t="array" ref="U1380">IF(AA1380&lt;&gt;"ja",_xlfn.IFNA(_xlfn.IFS(AND(O1380&lt;&gt;"",F1380&lt;&gt;"",RIGHT($N1380,6)="tarief"),O1380*Q1380,S1380&gt;0,IF(F1380&lt;&gt;"",S1380,"")),""),"")</f>
        <v/>
      </c>
      <c r="V1380" s="4" t="str" cm="1">
        <f t="array" ref="V1380">IF(AA1380&lt;&gt;"ja",_xlfn.IFNA(_xlfn.IFS(AND(P1380&lt;&gt;"",R1380&lt;&gt;"",RIGHT($N1380,6)="tarief"),P1380*R1380,T1380&gt;0,T1380),""),"")</f>
        <v/>
      </c>
      <c r="W1380" s="4" t="str" cm="1">
        <f t="array" ref="W1380">IFERROR(_xlfn.IFS(OR(F1380="",LEFT(Methode_Keuze,4)="Geen"),"",AND(U1380&lt;&gt;"",F1380&lt;&gt;"Arbeidskosten"),ROUND(U1380*VLOOKUP(F1380,Tb_ProjectKosten[],MATCH(Tb_ProjectKosten[[#Headers],[Forfat_Percentage]],Tb_ProjectKosten[#Headers],0),0),2),AND(F1380="Arbeidskosten",G1380&lt;&gt;""),IFERROR(ROUND(U1380*VLOOKUP(G1380,Tb_KostenTypen[],3,0)*VLOOKUP(F1380,Tb_ProjectKosten[],MATCH(Tb_ProjectKosten[[#Headers],[Forfat_Percentage]],Tb_ProjectKosten[#Headers],0),0),2),""),U1380 &lt;=0,0),"")</f>
        <v/>
      </c>
      <c r="X1380" s="4" t="str" cm="1">
        <f t="array" ref="X1380">IFERROR(_xlfn.IFS(OR(F1380="",LEFT(Methode_Keuze,4)="Geen"),"",AND(V1380&lt;&gt;"",F1380&lt;&gt;"Arbeidskosten"),ROUND(V1380*VLOOKUP(F1380,Tb_ProjectKosten[],MATCH(Tb_ProjectKosten[[#Headers],[Forfat_Percentage]],Tb_ProjectKosten[#Headers],0),0),2),AND(F1380="Arbeidskosten",G1380&lt;&gt;""),IFERROR(ROUND(V1380*VLOOKUP(G1380,Tb_KostenTypen[],3,0)*VLOOKUP(F1380,Tb_ProjectKosten[],MATCH(Tb_ProjectKosten[[#Headers],[Forfat_Percentage]],Tb_ProjectKosten[#Headers],0),0),2),""),V1380 &lt;=0,0),"")</f>
        <v/>
      </c>
      <c r="Y1380" s="262"/>
      <c r="Z1380" s="49"/>
      <c r="AA1380" s="37" t="str" cm="1">
        <f t="array" ref="AA1380">IFERROR(IF(INDEX(SubsidieTabel!$Q$1:$T$9,MATCH($F1380,SubsidieTabel!$Q$1:$Q$9,0),IFERROR(MATCH(Methode_Keuze,SubsidieTabel!$Q$1:$T$1,0),2))&lt;&gt;1=TRUE,"ja",""),"")</f>
        <v/>
      </c>
    </row>
    <row r="1381" spans="1:27" ht="15" customHeight="1" x14ac:dyDescent="0.25">
      <c r="A1381" s="87"/>
      <c r="B1381" s="219" t="str">
        <f>IF(A1381&lt;&gt;"",_xlfn.MAXIFS($B$1:B1380,$A$1:A1380,A1381)+1,"")</f>
        <v/>
      </c>
      <c r="C1381" s="50"/>
      <c r="D1381" s="50"/>
      <c r="E1381" s="50"/>
      <c r="F1381" s="50"/>
      <c r="G1381" s="283"/>
      <c r="H1381" s="296"/>
      <c r="I1381" s="295"/>
      <c r="J1381" s="295"/>
      <c r="K1381" s="202"/>
      <c r="L1381" s="202"/>
      <c r="M1381" s="91" t="str">
        <f>IFERROR(VLOOKUP(H1381,Lijsten!$H$1:$I$100,2,0),"")</f>
        <v/>
      </c>
      <c r="N1381" s="91" t="str" cm="1">
        <f t="array" ref="N1381">IFERROR(_xlfn.IFS(AND(LEFT(F1381,6)="Arbeid",RIGHT(F1381,3)&lt;&gt;"IKS"),IFERROR(VLOOKUP($G1381,Tb_KostenTypen[],2,0),"tarief"),RIGHT(F1381,3)="IKS","Uurtarief",LEFT(F1381,6)="Arbeid","Uurtarief",AND(LEFT(F1381,8)="Bijdrage",RIGHT(F1381,15)="(vrijwilligers)"),"Vast tarief"),"")</f>
        <v/>
      </c>
      <c r="O1381" s="92"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tarief",IF(LEFT(F1381,8)="Bijdrage",VLOOKUP($F1381,Tb_KostenTypen[],MATCH(Methode_Keuze,Tb_KostenTypen[#Headers],0),0),VLOOKUP($G1381,Lijsten!L:O,4,0))),""),"")</f>
        <v/>
      </c>
      <c r="P1381" s="92"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tarief",IF(LEFT(F1381,8)="Bijdrage",VLOOKUP($F1381,Tb_KostenTypen[],MATCH(Methode_Keuze,Tb_KostenTypen[#Headers],0),0),VLOOKUP($G1381,Lijsten!L:O,4,0))),""),"")</f>
        <v/>
      </c>
      <c r="Q1381" s="50"/>
      <c r="R1381" s="50"/>
      <c r="S1381" s="83"/>
      <c r="T1381" s="51"/>
      <c r="U1381" s="4" t="str" cm="1">
        <f t="array" ref="U1381">IF(AA1381&lt;&gt;"ja",_xlfn.IFNA(_xlfn.IFS(AND(O1381&lt;&gt;"",F1381&lt;&gt;"",RIGHT($N1381,6)="tarief"),O1381*Q1381,S1381&gt;0,IF(F1381&lt;&gt;"",S1381,"")),""),"")</f>
        <v/>
      </c>
      <c r="V1381" s="4" t="str" cm="1">
        <f t="array" ref="V1381">IF(AA1381&lt;&gt;"ja",_xlfn.IFNA(_xlfn.IFS(AND(P1381&lt;&gt;"",R1381&lt;&gt;"",RIGHT($N1381,6)="tarief"),P1381*R1381,T1381&gt;0,T1381),""),"")</f>
        <v/>
      </c>
      <c r="W1381" s="4" t="str" cm="1">
        <f t="array" ref="W1381">IFERROR(_xlfn.IFS(OR(F1381="",LEFT(Methode_Keuze,4)="Geen"),"",AND(U1381&lt;&gt;"",F1381&lt;&gt;"Arbeidskosten"),ROUND(U1381*VLOOKUP(F1381,Tb_ProjectKosten[],MATCH(Tb_ProjectKosten[[#Headers],[Forfat_Percentage]],Tb_ProjectKosten[#Headers],0),0),2),AND(F1381="Arbeidskosten",G1381&lt;&gt;""),IFERROR(ROUND(U1381*VLOOKUP(G1381,Tb_KostenTypen[],3,0)*VLOOKUP(F1381,Tb_ProjectKosten[],MATCH(Tb_ProjectKosten[[#Headers],[Forfat_Percentage]],Tb_ProjectKosten[#Headers],0),0),2),""),U1381 &lt;=0,0),"")</f>
        <v/>
      </c>
      <c r="X1381" s="4" t="str" cm="1">
        <f t="array" ref="X1381">IFERROR(_xlfn.IFS(OR(F1381="",LEFT(Methode_Keuze,4)="Geen"),"",AND(V1381&lt;&gt;"",F1381&lt;&gt;"Arbeidskosten"),ROUND(V1381*VLOOKUP(F1381,Tb_ProjectKosten[],MATCH(Tb_ProjectKosten[[#Headers],[Forfat_Percentage]],Tb_ProjectKosten[#Headers],0),0),2),AND(F1381="Arbeidskosten",G1381&lt;&gt;""),IFERROR(ROUND(V1381*VLOOKUP(G1381,Tb_KostenTypen[],3,0)*VLOOKUP(F1381,Tb_ProjectKosten[],MATCH(Tb_ProjectKosten[[#Headers],[Forfat_Percentage]],Tb_ProjectKosten[#Headers],0),0),2),""),V1381 &lt;=0,0),"")</f>
        <v/>
      </c>
      <c r="Y1381" s="262"/>
      <c r="Z1381" s="49"/>
      <c r="AA1381" s="37" t="str" cm="1">
        <f t="array" ref="AA1381">IFERROR(IF(INDEX(SubsidieTabel!$Q$1:$T$9,MATCH($F1381,SubsidieTabel!$Q$1:$Q$9,0),IFERROR(MATCH(Methode_Keuze,SubsidieTabel!$Q$1:$T$1,0),2))&lt;&gt;1=TRUE,"ja",""),"")</f>
        <v/>
      </c>
    </row>
    <row r="1382" spans="1:27" ht="15" customHeight="1" x14ac:dyDescent="0.25">
      <c r="A1382" s="87"/>
      <c r="B1382" s="219" t="str">
        <f>IF(A1382&lt;&gt;"",_xlfn.MAXIFS($B$1:B1381,$A$1:A1381,A1382)+1,"")</f>
        <v/>
      </c>
      <c r="C1382" s="50"/>
      <c r="D1382" s="50"/>
      <c r="E1382" s="50"/>
      <c r="F1382" s="50"/>
      <c r="G1382" s="283"/>
      <c r="H1382" s="296"/>
      <c r="I1382" s="295"/>
      <c r="J1382" s="295"/>
      <c r="K1382" s="202"/>
      <c r="L1382" s="202"/>
      <c r="M1382" s="91" t="str">
        <f>IFERROR(VLOOKUP(H1382,Lijsten!$H$1:$I$100,2,0),"")</f>
        <v/>
      </c>
      <c r="N1382" s="91" t="str" cm="1">
        <f t="array" ref="N1382">IFERROR(_xlfn.IFS(AND(LEFT(F1382,6)="Arbeid",RIGHT(F1382,3)&lt;&gt;"IKS"),IFERROR(VLOOKUP($G1382,Tb_KostenTypen[],2,0),"tarief"),RIGHT(F1382,3)="IKS","Uurtarief",LEFT(F1382,6)="Arbeid","Uurtarief",AND(LEFT(F1382,8)="Bijdrage",RIGHT(F1382,15)="(vrijwilligers)"),"Vast tarief"),"")</f>
        <v/>
      </c>
      <c r="O1382" s="92"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tarief",IF(LEFT(F1382,8)="Bijdrage",VLOOKUP($F1382,Tb_KostenTypen[],MATCH(Methode_Keuze,Tb_KostenTypen[#Headers],0),0),VLOOKUP($G1382,Lijsten!L:O,4,0))),""),"")</f>
        <v/>
      </c>
      <c r="P1382" s="92"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tarief",IF(LEFT(F1382,8)="Bijdrage",VLOOKUP($F1382,Tb_KostenTypen[],MATCH(Methode_Keuze,Tb_KostenTypen[#Headers],0),0),VLOOKUP($G1382,Lijsten!L:O,4,0))),""),"")</f>
        <v/>
      </c>
      <c r="Q1382" s="50"/>
      <c r="R1382" s="50"/>
      <c r="S1382" s="83"/>
      <c r="T1382" s="51"/>
      <c r="U1382" s="4" t="str" cm="1">
        <f t="array" ref="U1382">IF(AA1382&lt;&gt;"ja",_xlfn.IFNA(_xlfn.IFS(AND(O1382&lt;&gt;"",F1382&lt;&gt;"",RIGHT($N1382,6)="tarief"),O1382*Q1382,S1382&gt;0,IF(F1382&lt;&gt;"",S1382,"")),""),"")</f>
        <v/>
      </c>
      <c r="V1382" s="4" t="str" cm="1">
        <f t="array" ref="V1382">IF(AA1382&lt;&gt;"ja",_xlfn.IFNA(_xlfn.IFS(AND(P1382&lt;&gt;"",R1382&lt;&gt;"",RIGHT($N1382,6)="tarief"),P1382*R1382,T1382&gt;0,T1382),""),"")</f>
        <v/>
      </c>
      <c r="W1382" s="4" t="str" cm="1">
        <f t="array" ref="W1382">IFERROR(_xlfn.IFS(OR(F1382="",LEFT(Methode_Keuze,4)="Geen"),"",AND(U1382&lt;&gt;"",F1382&lt;&gt;"Arbeidskosten"),ROUND(U1382*VLOOKUP(F1382,Tb_ProjectKosten[],MATCH(Tb_ProjectKosten[[#Headers],[Forfat_Percentage]],Tb_ProjectKosten[#Headers],0),0),2),AND(F1382="Arbeidskosten",G1382&lt;&gt;""),IFERROR(ROUND(U1382*VLOOKUP(G1382,Tb_KostenTypen[],3,0)*VLOOKUP(F1382,Tb_ProjectKosten[],MATCH(Tb_ProjectKosten[[#Headers],[Forfat_Percentage]],Tb_ProjectKosten[#Headers],0),0),2),""),U1382 &lt;=0,0),"")</f>
        <v/>
      </c>
      <c r="X1382" s="4" t="str" cm="1">
        <f t="array" ref="X1382">IFERROR(_xlfn.IFS(OR(F1382="",LEFT(Methode_Keuze,4)="Geen"),"",AND(V1382&lt;&gt;"",F1382&lt;&gt;"Arbeidskosten"),ROUND(V1382*VLOOKUP(F1382,Tb_ProjectKosten[],MATCH(Tb_ProjectKosten[[#Headers],[Forfat_Percentage]],Tb_ProjectKosten[#Headers],0),0),2),AND(F1382="Arbeidskosten",G1382&lt;&gt;""),IFERROR(ROUND(V1382*VLOOKUP(G1382,Tb_KostenTypen[],3,0)*VLOOKUP(F1382,Tb_ProjectKosten[],MATCH(Tb_ProjectKosten[[#Headers],[Forfat_Percentage]],Tb_ProjectKosten[#Headers],0),0),2),""),V1382 &lt;=0,0),"")</f>
        <v/>
      </c>
      <c r="Y1382" s="262"/>
      <c r="Z1382" s="49"/>
      <c r="AA1382" s="37" t="str" cm="1">
        <f t="array" ref="AA1382">IFERROR(IF(INDEX(SubsidieTabel!$Q$1:$T$9,MATCH($F1382,SubsidieTabel!$Q$1:$Q$9,0),IFERROR(MATCH(Methode_Keuze,SubsidieTabel!$Q$1:$T$1,0),2))&lt;&gt;1=TRUE,"ja",""),"")</f>
        <v/>
      </c>
    </row>
    <row r="1383" spans="1:27" ht="15" customHeight="1" x14ac:dyDescent="0.25">
      <c r="A1383" s="87"/>
      <c r="B1383" s="219" t="str">
        <f>IF(A1383&lt;&gt;"",_xlfn.MAXIFS($B$1:B1382,$A$1:A1382,A1383)+1,"")</f>
        <v/>
      </c>
      <c r="C1383" s="50"/>
      <c r="D1383" s="50"/>
      <c r="E1383" s="50"/>
      <c r="F1383" s="50"/>
      <c r="G1383" s="283"/>
      <c r="H1383" s="296"/>
      <c r="I1383" s="295"/>
      <c r="J1383" s="295"/>
      <c r="K1383" s="202"/>
      <c r="L1383" s="202"/>
      <c r="M1383" s="91" t="str">
        <f>IFERROR(VLOOKUP(H1383,Lijsten!$H$1:$I$100,2,0),"")</f>
        <v/>
      </c>
      <c r="N1383" s="91" t="str" cm="1">
        <f t="array" ref="N1383">IFERROR(_xlfn.IFS(AND(LEFT(F1383,6)="Arbeid",RIGHT(F1383,3)&lt;&gt;"IKS"),IFERROR(VLOOKUP($G1383,Tb_KostenTypen[],2,0),"tarief"),RIGHT(F1383,3)="IKS","Uurtarief",LEFT(F1383,6)="Arbeid","Uurtarief",AND(LEFT(F1383,8)="Bijdrage",RIGHT(F1383,15)="(vrijwilligers)"),"Vast tarief"),"")</f>
        <v/>
      </c>
      <c r="O1383" s="92"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tarief",IF(LEFT(F1383,8)="Bijdrage",VLOOKUP($F1383,Tb_KostenTypen[],MATCH(Methode_Keuze,Tb_KostenTypen[#Headers],0),0),VLOOKUP($G1383,Lijsten!L:O,4,0))),""),"")</f>
        <v/>
      </c>
      <c r="P1383" s="92"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tarief",IF(LEFT(F1383,8)="Bijdrage",VLOOKUP($F1383,Tb_KostenTypen[],MATCH(Methode_Keuze,Tb_KostenTypen[#Headers],0),0),VLOOKUP($G1383,Lijsten!L:O,4,0))),""),"")</f>
        <v/>
      </c>
      <c r="Q1383" s="50"/>
      <c r="R1383" s="50"/>
      <c r="S1383" s="83"/>
      <c r="T1383" s="51"/>
      <c r="U1383" s="4" t="str" cm="1">
        <f t="array" ref="U1383">IF(AA1383&lt;&gt;"ja",_xlfn.IFNA(_xlfn.IFS(AND(O1383&lt;&gt;"",F1383&lt;&gt;"",RIGHT($N1383,6)="tarief"),O1383*Q1383,S1383&gt;0,IF(F1383&lt;&gt;"",S1383,"")),""),"")</f>
        <v/>
      </c>
      <c r="V1383" s="4" t="str" cm="1">
        <f t="array" ref="V1383">IF(AA1383&lt;&gt;"ja",_xlfn.IFNA(_xlfn.IFS(AND(P1383&lt;&gt;"",R1383&lt;&gt;"",RIGHT($N1383,6)="tarief"),P1383*R1383,T1383&gt;0,T1383),""),"")</f>
        <v/>
      </c>
      <c r="W1383" s="4" t="str" cm="1">
        <f t="array" ref="W1383">IFERROR(_xlfn.IFS(OR(F1383="",LEFT(Methode_Keuze,4)="Geen"),"",AND(U1383&lt;&gt;"",F1383&lt;&gt;"Arbeidskosten"),ROUND(U1383*VLOOKUP(F1383,Tb_ProjectKosten[],MATCH(Tb_ProjectKosten[[#Headers],[Forfat_Percentage]],Tb_ProjectKosten[#Headers],0),0),2),AND(F1383="Arbeidskosten",G1383&lt;&gt;""),IFERROR(ROUND(U1383*VLOOKUP(G1383,Tb_KostenTypen[],3,0)*VLOOKUP(F1383,Tb_ProjectKosten[],MATCH(Tb_ProjectKosten[[#Headers],[Forfat_Percentage]],Tb_ProjectKosten[#Headers],0),0),2),""),U1383 &lt;=0,0),"")</f>
        <v/>
      </c>
      <c r="X1383" s="4" t="str" cm="1">
        <f t="array" ref="X1383">IFERROR(_xlfn.IFS(OR(F1383="",LEFT(Methode_Keuze,4)="Geen"),"",AND(V1383&lt;&gt;"",F1383&lt;&gt;"Arbeidskosten"),ROUND(V1383*VLOOKUP(F1383,Tb_ProjectKosten[],MATCH(Tb_ProjectKosten[[#Headers],[Forfat_Percentage]],Tb_ProjectKosten[#Headers],0),0),2),AND(F1383="Arbeidskosten",G1383&lt;&gt;""),IFERROR(ROUND(V1383*VLOOKUP(G1383,Tb_KostenTypen[],3,0)*VLOOKUP(F1383,Tb_ProjectKosten[],MATCH(Tb_ProjectKosten[[#Headers],[Forfat_Percentage]],Tb_ProjectKosten[#Headers],0),0),2),""),V1383 &lt;=0,0),"")</f>
        <v/>
      </c>
      <c r="Y1383" s="262"/>
      <c r="Z1383" s="49"/>
      <c r="AA1383" s="37" t="str" cm="1">
        <f t="array" ref="AA1383">IFERROR(IF(INDEX(SubsidieTabel!$Q$1:$T$9,MATCH($F1383,SubsidieTabel!$Q$1:$Q$9,0),IFERROR(MATCH(Methode_Keuze,SubsidieTabel!$Q$1:$T$1,0),2))&lt;&gt;1=TRUE,"ja",""),"")</f>
        <v/>
      </c>
    </row>
    <row r="1384" spans="1:27" ht="15" customHeight="1" x14ac:dyDescent="0.25">
      <c r="A1384" s="87"/>
      <c r="B1384" s="219" t="str">
        <f>IF(A1384&lt;&gt;"",_xlfn.MAXIFS($B$1:B1383,$A$1:A1383,A1384)+1,"")</f>
        <v/>
      </c>
      <c r="C1384" s="50"/>
      <c r="D1384" s="50"/>
      <c r="E1384" s="50"/>
      <c r="F1384" s="50"/>
      <c r="G1384" s="283"/>
      <c r="H1384" s="296"/>
      <c r="I1384" s="295"/>
      <c r="J1384" s="295"/>
      <c r="K1384" s="202"/>
      <c r="L1384" s="202"/>
      <c r="M1384" s="91" t="str">
        <f>IFERROR(VLOOKUP(H1384,Lijsten!$H$1:$I$100,2,0),"")</f>
        <v/>
      </c>
      <c r="N1384" s="91" t="str" cm="1">
        <f t="array" ref="N1384">IFERROR(_xlfn.IFS(AND(LEFT(F1384,6)="Arbeid",RIGHT(F1384,3)&lt;&gt;"IKS"),IFERROR(VLOOKUP($G1384,Tb_KostenTypen[],2,0),"tarief"),RIGHT(F1384,3)="IKS","Uurtarief",LEFT(F1384,6)="Arbeid","Uurtarief",AND(LEFT(F1384,8)="Bijdrage",RIGHT(F1384,15)="(vrijwilligers)"),"Vast tarief"),"")</f>
        <v/>
      </c>
      <c r="O1384" s="92"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tarief",IF(LEFT(F1384,8)="Bijdrage",VLOOKUP($F1384,Tb_KostenTypen[],MATCH(Methode_Keuze,Tb_KostenTypen[#Headers],0),0),VLOOKUP($G1384,Lijsten!L:O,4,0))),""),"")</f>
        <v/>
      </c>
      <c r="P1384" s="92"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tarief",IF(LEFT(F1384,8)="Bijdrage",VLOOKUP($F1384,Tb_KostenTypen[],MATCH(Methode_Keuze,Tb_KostenTypen[#Headers],0),0),VLOOKUP($G1384,Lijsten!L:O,4,0))),""),"")</f>
        <v/>
      </c>
      <c r="Q1384" s="50"/>
      <c r="R1384" s="50"/>
      <c r="S1384" s="83"/>
      <c r="T1384" s="51"/>
      <c r="U1384" s="4" t="str" cm="1">
        <f t="array" ref="U1384">IF(AA1384&lt;&gt;"ja",_xlfn.IFNA(_xlfn.IFS(AND(O1384&lt;&gt;"",F1384&lt;&gt;"",RIGHT($N1384,6)="tarief"),O1384*Q1384,S1384&gt;0,IF(F1384&lt;&gt;"",S1384,"")),""),"")</f>
        <v/>
      </c>
      <c r="V1384" s="4" t="str" cm="1">
        <f t="array" ref="V1384">IF(AA1384&lt;&gt;"ja",_xlfn.IFNA(_xlfn.IFS(AND(P1384&lt;&gt;"",R1384&lt;&gt;"",RIGHT($N1384,6)="tarief"),P1384*R1384,T1384&gt;0,T1384),""),"")</f>
        <v/>
      </c>
      <c r="W1384" s="4" t="str" cm="1">
        <f t="array" ref="W1384">IFERROR(_xlfn.IFS(OR(F1384="",LEFT(Methode_Keuze,4)="Geen"),"",AND(U1384&lt;&gt;"",F1384&lt;&gt;"Arbeidskosten"),ROUND(U1384*VLOOKUP(F1384,Tb_ProjectKosten[],MATCH(Tb_ProjectKosten[[#Headers],[Forfat_Percentage]],Tb_ProjectKosten[#Headers],0),0),2),AND(F1384="Arbeidskosten",G1384&lt;&gt;""),IFERROR(ROUND(U1384*VLOOKUP(G1384,Tb_KostenTypen[],3,0)*VLOOKUP(F1384,Tb_ProjectKosten[],MATCH(Tb_ProjectKosten[[#Headers],[Forfat_Percentage]],Tb_ProjectKosten[#Headers],0),0),2),""),U1384 &lt;=0,0),"")</f>
        <v/>
      </c>
      <c r="X1384" s="4" t="str" cm="1">
        <f t="array" ref="X1384">IFERROR(_xlfn.IFS(OR(F1384="",LEFT(Methode_Keuze,4)="Geen"),"",AND(V1384&lt;&gt;"",F1384&lt;&gt;"Arbeidskosten"),ROUND(V1384*VLOOKUP(F1384,Tb_ProjectKosten[],MATCH(Tb_ProjectKosten[[#Headers],[Forfat_Percentage]],Tb_ProjectKosten[#Headers],0),0),2),AND(F1384="Arbeidskosten",G1384&lt;&gt;""),IFERROR(ROUND(V1384*VLOOKUP(G1384,Tb_KostenTypen[],3,0)*VLOOKUP(F1384,Tb_ProjectKosten[],MATCH(Tb_ProjectKosten[[#Headers],[Forfat_Percentage]],Tb_ProjectKosten[#Headers],0),0),2),""),V1384 &lt;=0,0),"")</f>
        <v/>
      </c>
      <c r="Y1384" s="262"/>
      <c r="Z1384" s="49"/>
      <c r="AA1384" s="37" t="str" cm="1">
        <f t="array" ref="AA1384">IFERROR(IF(INDEX(SubsidieTabel!$Q$1:$T$9,MATCH($F1384,SubsidieTabel!$Q$1:$Q$9,0),IFERROR(MATCH(Methode_Keuze,SubsidieTabel!$Q$1:$T$1,0),2))&lt;&gt;1=TRUE,"ja",""),"")</f>
        <v/>
      </c>
    </row>
    <row r="1385" spans="1:27" ht="15" customHeight="1" x14ac:dyDescent="0.25">
      <c r="A1385" s="87"/>
      <c r="B1385" s="219" t="str">
        <f>IF(A1385&lt;&gt;"",_xlfn.MAXIFS($B$1:B1384,$A$1:A1384,A1385)+1,"")</f>
        <v/>
      </c>
      <c r="C1385" s="50"/>
      <c r="D1385" s="50"/>
      <c r="E1385" s="50"/>
      <c r="F1385" s="50"/>
      <c r="G1385" s="283"/>
      <c r="H1385" s="296"/>
      <c r="I1385" s="295"/>
      <c r="J1385" s="295"/>
      <c r="K1385" s="202"/>
      <c r="L1385" s="202"/>
      <c r="M1385" s="91" t="str">
        <f>IFERROR(VLOOKUP(H1385,Lijsten!$H$1:$I$100,2,0),"")</f>
        <v/>
      </c>
      <c r="N1385" s="91" t="str" cm="1">
        <f t="array" ref="N1385">IFERROR(_xlfn.IFS(AND(LEFT(F1385,6)="Arbeid",RIGHT(F1385,3)&lt;&gt;"IKS"),IFERROR(VLOOKUP($G1385,Tb_KostenTypen[],2,0),"tarief"),RIGHT(F1385,3)="IKS","Uurtarief",LEFT(F1385,6)="Arbeid","Uurtarief",AND(LEFT(F1385,8)="Bijdrage",RIGHT(F1385,15)="(vrijwilligers)"),"Vast tarief"),"")</f>
        <v/>
      </c>
      <c r="O1385" s="92"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tarief",IF(LEFT(F1385,8)="Bijdrage",VLOOKUP($F1385,Tb_KostenTypen[],MATCH(Methode_Keuze,Tb_KostenTypen[#Headers],0),0),VLOOKUP($G1385,Lijsten!L:O,4,0))),""),"")</f>
        <v/>
      </c>
      <c r="P1385" s="92"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tarief",IF(LEFT(F1385,8)="Bijdrage",VLOOKUP($F1385,Tb_KostenTypen[],MATCH(Methode_Keuze,Tb_KostenTypen[#Headers],0),0),VLOOKUP($G1385,Lijsten!L:O,4,0))),""),"")</f>
        <v/>
      </c>
      <c r="Q1385" s="50"/>
      <c r="R1385" s="50"/>
      <c r="S1385" s="83"/>
      <c r="T1385" s="51"/>
      <c r="U1385" s="4" t="str" cm="1">
        <f t="array" ref="U1385">IF(AA1385&lt;&gt;"ja",_xlfn.IFNA(_xlfn.IFS(AND(O1385&lt;&gt;"",F1385&lt;&gt;"",RIGHT($N1385,6)="tarief"),O1385*Q1385,S1385&gt;0,IF(F1385&lt;&gt;"",S1385,"")),""),"")</f>
        <v/>
      </c>
      <c r="V1385" s="4" t="str" cm="1">
        <f t="array" ref="V1385">IF(AA1385&lt;&gt;"ja",_xlfn.IFNA(_xlfn.IFS(AND(P1385&lt;&gt;"",R1385&lt;&gt;"",RIGHT($N1385,6)="tarief"),P1385*R1385,T1385&gt;0,T1385),""),"")</f>
        <v/>
      </c>
      <c r="W1385" s="4" t="str" cm="1">
        <f t="array" ref="W1385">IFERROR(_xlfn.IFS(OR(F1385="",LEFT(Methode_Keuze,4)="Geen"),"",AND(U1385&lt;&gt;"",F1385&lt;&gt;"Arbeidskosten"),ROUND(U1385*VLOOKUP(F1385,Tb_ProjectKosten[],MATCH(Tb_ProjectKosten[[#Headers],[Forfat_Percentage]],Tb_ProjectKosten[#Headers],0),0),2),AND(F1385="Arbeidskosten",G1385&lt;&gt;""),IFERROR(ROUND(U1385*VLOOKUP(G1385,Tb_KostenTypen[],3,0)*VLOOKUP(F1385,Tb_ProjectKosten[],MATCH(Tb_ProjectKosten[[#Headers],[Forfat_Percentage]],Tb_ProjectKosten[#Headers],0),0),2),""),U1385 &lt;=0,0),"")</f>
        <v/>
      </c>
      <c r="X1385" s="4" t="str" cm="1">
        <f t="array" ref="X1385">IFERROR(_xlfn.IFS(OR(F1385="",LEFT(Methode_Keuze,4)="Geen"),"",AND(V1385&lt;&gt;"",F1385&lt;&gt;"Arbeidskosten"),ROUND(V1385*VLOOKUP(F1385,Tb_ProjectKosten[],MATCH(Tb_ProjectKosten[[#Headers],[Forfat_Percentage]],Tb_ProjectKosten[#Headers],0),0),2),AND(F1385="Arbeidskosten",G1385&lt;&gt;""),IFERROR(ROUND(V1385*VLOOKUP(G1385,Tb_KostenTypen[],3,0)*VLOOKUP(F1385,Tb_ProjectKosten[],MATCH(Tb_ProjectKosten[[#Headers],[Forfat_Percentage]],Tb_ProjectKosten[#Headers],0),0),2),""),V1385 &lt;=0,0),"")</f>
        <v/>
      </c>
      <c r="Y1385" s="262"/>
      <c r="Z1385" s="49"/>
      <c r="AA1385" s="37" t="str" cm="1">
        <f t="array" ref="AA1385">IFERROR(IF(INDEX(SubsidieTabel!$Q$1:$T$9,MATCH($F1385,SubsidieTabel!$Q$1:$Q$9,0),IFERROR(MATCH(Methode_Keuze,SubsidieTabel!$Q$1:$T$1,0),2))&lt;&gt;1=TRUE,"ja",""),"")</f>
        <v/>
      </c>
    </row>
    <row r="1386" spans="1:27" ht="15" customHeight="1" x14ac:dyDescent="0.25">
      <c r="A1386" s="87"/>
      <c r="B1386" s="219" t="str">
        <f>IF(A1386&lt;&gt;"",_xlfn.MAXIFS($B$1:B1385,$A$1:A1385,A1386)+1,"")</f>
        <v/>
      </c>
      <c r="C1386" s="50"/>
      <c r="D1386" s="50"/>
      <c r="E1386" s="50"/>
      <c r="F1386" s="50"/>
      <c r="G1386" s="283"/>
      <c r="H1386" s="296"/>
      <c r="I1386" s="295"/>
      <c r="J1386" s="295"/>
      <c r="K1386" s="202"/>
      <c r="L1386" s="202"/>
      <c r="M1386" s="91" t="str">
        <f>IFERROR(VLOOKUP(H1386,Lijsten!$H$1:$I$100,2,0),"")</f>
        <v/>
      </c>
      <c r="N1386" s="91" t="str" cm="1">
        <f t="array" ref="N1386">IFERROR(_xlfn.IFS(AND(LEFT(F1386,6)="Arbeid",RIGHT(F1386,3)&lt;&gt;"IKS"),IFERROR(VLOOKUP($G1386,Tb_KostenTypen[],2,0),"tarief"),RIGHT(F1386,3)="IKS","Uurtarief",LEFT(F1386,6)="Arbeid","Uurtarief",AND(LEFT(F1386,8)="Bijdrage",RIGHT(F1386,15)="(vrijwilligers)"),"Vast tarief"),"")</f>
        <v/>
      </c>
      <c r="O1386" s="92"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tarief",IF(LEFT(F1386,8)="Bijdrage",VLOOKUP($F1386,Tb_KostenTypen[],MATCH(Methode_Keuze,Tb_KostenTypen[#Headers],0),0),VLOOKUP($G1386,Lijsten!L:O,4,0))),""),"")</f>
        <v/>
      </c>
      <c r="P1386" s="92"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tarief",IF(LEFT(F1386,8)="Bijdrage",VLOOKUP($F1386,Tb_KostenTypen[],MATCH(Methode_Keuze,Tb_KostenTypen[#Headers],0),0),VLOOKUP($G1386,Lijsten!L:O,4,0))),""),"")</f>
        <v/>
      </c>
      <c r="Q1386" s="50"/>
      <c r="R1386" s="50"/>
      <c r="S1386" s="83"/>
      <c r="T1386" s="51"/>
      <c r="U1386" s="4" t="str" cm="1">
        <f t="array" ref="U1386">IF(AA1386&lt;&gt;"ja",_xlfn.IFNA(_xlfn.IFS(AND(O1386&lt;&gt;"",F1386&lt;&gt;"",RIGHT($N1386,6)="tarief"),O1386*Q1386,S1386&gt;0,IF(F1386&lt;&gt;"",S1386,"")),""),"")</f>
        <v/>
      </c>
      <c r="V1386" s="4" t="str" cm="1">
        <f t="array" ref="V1386">IF(AA1386&lt;&gt;"ja",_xlfn.IFNA(_xlfn.IFS(AND(P1386&lt;&gt;"",R1386&lt;&gt;"",RIGHT($N1386,6)="tarief"),P1386*R1386,T1386&gt;0,T1386),""),"")</f>
        <v/>
      </c>
      <c r="W1386" s="4" t="str" cm="1">
        <f t="array" ref="W1386">IFERROR(_xlfn.IFS(OR(F1386="",LEFT(Methode_Keuze,4)="Geen"),"",AND(U1386&lt;&gt;"",F1386&lt;&gt;"Arbeidskosten"),ROUND(U1386*VLOOKUP(F1386,Tb_ProjectKosten[],MATCH(Tb_ProjectKosten[[#Headers],[Forfat_Percentage]],Tb_ProjectKosten[#Headers],0),0),2),AND(F1386="Arbeidskosten",G1386&lt;&gt;""),IFERROR(ROUND(U1386*VLOOKUP(G1386,Tb_KostenTypen[],3,0)*VLOOKUP(F1386,Tb_ProjectKosten[],MATCH(Tb_ProjectKosten[[#Headers],[Forfat_Percentage]],Tb_ProjectKosten[#Headers],0),0),2),""),U1386 &lt;=0,0),"")</f>
        <v/>
      </c>
      <c r="X1386" s="4" t="str" cm="1">
        <f t="array" ref="X1386">IFERROR(_xlfn.IFS(OR(F1386="",LEFT(Methode_Keuze,4)="Geen"),"",AND(V1386&lt;&gt;"",F1386&lt;&gt;"Arbeidskosten"),ROUND(V1386*VLOOKUP(F1386,Tb_ProjectKosten[],MATCH(Tb_ProjectKosten[[#Headers],[Forfat_Percentage]],Tb_ProjectKosten[#Headers],0),0),2),AND(F1386="Arbeidskosten",G1386&lt;&gt;""),IFERROR(ROUND(V1386*VLOOKUP(G1386,Tb_KostenTypen[],3,0)*VLOOKUP(F1386,Tb_ProjectKosten[],MATCH(Tb_ProjectKosten[[#Headers],[Forfat_Percentage]],Tb_ProjectKosten[#Headers],0),0),2),""),V1386 &lt;=0,0),"")</f>
        <v/>
      </c>
      <c r="Y1386" s="262"/>
      <c r="Z1386" s="49"/>
      <c r="AA1386" s="37" t="str" cm="1">
        <f t="array" ref="AA1386">IFERROR(IF(INDEX(SubsidieTabel!$Q$1:$T$9,MATCH($F1386,SubsidieTabel!$Q$1:$Q$9,0),IFERROR(MATCH(Methode_Keuze,SubsidieTabel!$Q$1:$T$1,0),2))&lt;&gt;1=TRUE,"ja",""),"")</f>
        <v/>
      </c>
    </row>
    <row r="1387" spans="1:27" ht="15" customHeight="1" x14ac:dyDescent="0.25">
      <c r="A1387" s="87"/>
      <c r="B1387" s="219" t="str">
        <f>IF(A1387&lt;&gt;"",_xlfn.MAXIFS($B$1:B1386,$A$1:A1386,A1387)+1,"")</f>
        <v/>
      </c>
      <c r="C1387" s="50"/>
      <c r="D1387" s="50"/>
      <c r="E1387" s="50"/>
      <c r="F1387" s="50"/>
      <c r="G1387" s="283"/>
      <c r="H1387" s="296"/>
      <c r="I1387" s="295"/>
      <c r="J1387" s="295"/>
      <c r="K1387" s="202"/>
      <c r="L1387" s="202"/>
      <c r="M1387" s="91" t="str">
        <f>IFERROR(VLOOKUP(H1387,Lijsten!$H$1:$I$100,2,0),"")</f>
        <v/>
      </c>
      <c r="N1387" s="91" t="str" cm="1">
        <f t="array" ref="N1387">IFERROR(_xlfn.IFS(AND(LEFT(F1387,6)="Arbeid",RIGHT(F1387,3)&lt;&gt;"IKS"),IFERROR(VLOOKUP($G1387,Tb_KostenTypen[],2,0),"tarief"),RIGHT(F1387,3)="IKS","Uurtarief",LEFT(F1387,6)="Arbeid","Uurtarief",AND(LEFT(F1387,8)="Bijdrage",RIGHT(F1387,15)="(vrijwilligers)"),"Vast tarief"),"")</f>
        <v/>
      </c>
      <c r="O1387" s="92"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tarief",IF(LEFT(F1387,8)="Bijdrage",VLOOKUP($F1387,Tb_KostenTypen[],MATCH(Methode_Keuze,Tb_KostenTypen[#Headers],0),0),VLOOKUP($G1387,Lijsten!L:O,4,0))),""),"")</f>
        <v/>
      </c>
      <c r="P1387" s="92"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tarief",IF(LEFT(F1387,8)="Bijdrage",VLOOKUP($F1387,Tb_KostenTypen[],MATCH(Methode_Keuze,Tb_KostenTypen[#Headers],0),0),VLOOKUP($G1387,Lijsten!L:O,4,0))),""),"")</f>
        <v/>
      </c>
      <c r="Q1387" s="50"/>
      <c r="R1387" s="50"/>
      <c r="S1387" s="83"/>
      <c r="T1387" s="51"/>
      <c r="U1387" s="4" t="str" cm="1">
        <f t="array" ref="U1387">IF(AA1387&lt;&gt;"ja",_xlfn.IFNA(_xlfn.IFS(AND(O1387&lt;&gt;"",F1387&lt;&gt;"",RIGHT($N1387,6)="tarief"),O1387*Q1387,S1387&gt;0,IF(F1387&lt;&gt;"",S1387,"")),""),"")</f>
        <v/>
      </c>
      <c r="V1387" s="4" t="str" cm="1">
        <f t="array" ref="V1387">IF(AA1387&lt;&gt;"ja",_xlfn.IFNA(_xlfn.IFS(AND(P1387&lt;&gt;"",R1387&lt;&gt;"",RIGHT($N1387,6)="tarief"),P1387*R1387,T1387&gt;0,T1387),""),"")</f>
        <v/>
      </c>
      <c r="W1387" s="4" t="str" cm="1">
        <f t="array" ref="W1387">IFERROR(_xlfn.IFS(OR(F1387="",LEFT(Methode_Keuze,4)="Geen"),"",AND(U1387&lt;&gt;"",F1387&lt;&gt;"Arbeidskosten"),ROUND(U1387*VLOOKUP(F1387,Tb_ProjectKosten[],MATCH(Tb_ProjectKosten[[#Headers],[Forfat_Percentage]],Tb_ProjectKosten[#Headers],0),0),2),AND(F1387="Arbeidskosten",G1387&lt;&gt;""),IFERROR(ROUND(U1387*VLOOKUP(G1387,Tb_KostenTypen[],3,0)*VLOOKUP(F1387,Tb_ProjectKosten[],MATCH(Tb_ProjectKosten[[#Headers],[Forfat_Percentage]],Tb_ProjectKosten[#Headers],0),0),2),""),U1387 &lt;=0,0),"")</f>
        <v/>
      </c>
      <c r="X1387" s="4" t="str" cm="1">
        <f t="array" ref="X1387">IFERROR(_xlfn.IFS(OR(F1387="",LEFT(Methode_Keuze,4)="Geen"),"",AND(V1387&lt;&gt;"",F1387&lt;&gt;"Arbeidskosten"),ROUND(V1387*VLOOKUP(F1387,Tb_ProjectKosten[],MATCH(Tb_ProjectKosten[[#Headers],[Forfat_Percentage]],Tb_ProjectKosten[#Headers],0),0),2),AND(F1387="Arbeidskosten",G1387&lt;&gt;""),IFERROR(ROUND(V1387*VLOOKUP(G1387,Tb_KostenTypen[],3,0)*VLOOKUP(F1387,Tb_ProjectKosten[],MATCH(Tb_ProjectKosten[[#Headers],[Forfat_Percentage]],Tb_ProjectKosten[#Headers],0),0),2),""),V1387 &lt;=0,0),"")</f>
        <v/>
      </c>
      <c r="Y1387" s="262"/>
      <c r="Z1387" s="49"/>
      <c r="AA1387" s="37" t="str" cm="1">
        <f t="array" ref="AA1387">IFERROR(IF(INDEX(SubsidieTabel!$Q$1:$T$9,MATCH($F1387,SubsidieTabel!$Q$1:$Q$9,0),IFERROR(MATCH(Methode_Keuze,SubsidieTabel!$Q$1:$T$1,0),2))&lt;&gt;1=TRUE,"ja",""),"")</f>
        <v/>
      </c>
    </row>
    <row r="1388" spans="1:27" ht="15" customHeight="1" x14ac:dyDescent="0.25">
      <c r="A1388" s="87"/>
      <c r="B1388" s="219" t="str">
        <f>IF(A1388&lt;&gt;"",_xlfn.MAXIFS($B$1:B1387,$A$1:A1387,A1388)+1,"")</f>
        <v/>
      </c>
      <c r="C1388" s="50"/>
      <c r="D1388" s="50"/>
      <c r="E1388" s="50"/>
      <c r="F1388" s="50"/>
      <c r="G1388" s="283"/>
      <c r="H1388" s="296"/>
      <c r="I1388" s="295"/>
      <c r="J1388" s="295"/>
      <c r="K1388" s="202"/>
      <c r="L1388" s="202"/>
      <c r="M1388" s="91" t="str">
        <f>IFERROR(VLOOKUP(H1388,Lijsten!$H$1:$I$100,2,0),"")</f>
        <v/>
      </c>
      <c r="N1388" s="91" t="str" cm="1">
        <f t="array" ref="N1388">IFERROR(_xlfn.IFS(AND(LEFT(F1388,6)="Arbeid",RIGHT(F1388,3)&lt;&gt;"IKS"),IFERROR(VLOOKUP($G1388,Tb_KostenTypen[],2,0),"tarief"),RIGHT(F1388,3)="IKS","Uurtarief",LEFT(F1388,6)="Arbeid","Uurtarief",AND(LEFT(F1388,8)="Bijdrage",RIGHT(F1388,15)="(vrijwilligers)"),"Vast tarief"),"")</f>
        <v/>
      </c>
      <c r="O1388" s="92"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tarief",IF(LEFT(F1388,8)="Bijdrage",VLOOKUP($F1388,Tb_KostenTypen[],MATCH(Methode_Keuze,Tb_KostenTypen[#Headers],0),0),VLOOKUP($G1388,Lijsten!L:O,4,0))),""),"")</f>
        <v/>
      </c>
      <c r="P1388" s="92"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tarief",IF(LEFT(F1388,8)="Bijdrage",VLOOKUP($F1388,Tb_KostenTypen[],MATCH(Methode_Keuze,Tb_KostenTypen[#Headers],0),0),VLOOKUP($G1388,Lijsten!L:O,4,0))),""),"")</f>
        <v/>
      </c>
      <c r="Q1388" s="50"/>
      <c r="R1388" s="50"/>
      <c r="S1388" s="83"/>
      <c r="T1388" s="51"/>
      <c r="U1388" s="4" t="str" cm="1">
        <f t="array" ref="U1388">IF(AA1388&lt;&gt;"ja",_xlfn.IFNA(_xlfn.IFS(AND(O1388&lt;&gt;"",F1388&lt;&gt;"",RIGHT($N1388,6)="tarief"),O1388*Q1388,S1388&gt;0,IF(F1388&lt;&gt;"",S1388,"")),""),"")</f>
        <v/>
      </c>
      <c r="V1388" s="4" t="str" cm="1">
        <f t="array" ref="V1388">IF(AA1388&lt;&gt;"ja",_xlfn.IFNA(_xlfn.IFS(AND(P1388&lt;&gt;"",R1388&lt;&gt;"",RIGHT($N1388,6)="tarief"),P1388*R1388,T1388&gt;0,T1388),""),"")</f>
        <v/>
      </c>
      <c r="W1388" s="4" t="str" cm="1">
        <f t="array" ref="W1388">IFERROR(_xlfn.IFS(OR(F1388="",LEFT(Methode_Keuze,4)="Geen"),"",AND(U1388&lt;&gt;"",F1388&lt;&gt;"Arbeidskosten"),ROUND(U1388*VLOOKUP(F1388,Tb_ProjectKosten[],MATCH(Tb_ProjectKosten[[#Headers],[Forfat_Percentage]],Tb_ProjectKosten[#Headers],0),0),2),AND(F1388="Arbeidskosten",G1388&lt;&gt;""),IFERROR(ROUND(U1388*VLOOKUP(G1388,Tb_KostenTypen[],3,0)*VLOOKUP(F1388,Tb_ProjectKosten[],MATCH(Tb_ProjectKosten[[#Headers],[Forfat_Percentage]],Tb_ProjectKosten[#Headers],0),0),2),""),U1388 &lt;=0,0),"")</f>
        <v/>
      </c>
      <c r="X1388" s="4" t="str" cm="1">
        <f t="array" ref="X1388">IFERROR(_xlfn.IFS(OR(F1388="",LEFT(Methode_Keuze,4)="Geen"),"",AND(V1388&lt;&gt;"",F1388&lt;&gt;"Arbeidskosten"),ROUND(V1388*VLOOKUP(F1388,Tb_ProjectKosten[],MATCH(Tb_ProjectKosten[[#Headers],[Forfat_Percentage]],Tb_ProjectKosten[#Headers],0),0),2),AND(F1388="Arbeidskosten",G1388&lt;&gt;""),IFERROR(ROUND(V1388*VLOOKUP(G1388,Tb_KostenTypen[],3,0)*VLOOKUP(F1388,Tb_ProjectKosten[],MATCH(Tb_ProjectKosten[[#Headers],[Forfat_Percentage]],Tb_ProjectKosten[#Headers],0),0),2),""),V1388 &lt;=0,0),"")</f>
        <v/>
      </c>
      <c r="Y1388" s="262"/>
      <c r="Z1388" s="49"/>
      <c r="AA1388" s="37" t="str" cm="1">
        <f t="array" ref="AA1388">IFERROR(IF(INDEX(SubsidieTabel!$Q$1:$T$9,MATCH($F1388,SubsidieTabel!$Q$1:$Q$9,0),IFERROR(MATCH(Methode_Keuze,SubsidieTabel!$Q$1:$T$1,0),2))&lt;&gt;1=TRUE,"ja",""),"")</f>
        <v/>
      </c>
    </row>
    <row r="1389" spans="1:27" ht="15" customHeight="1" x14ac:dyDescent="0.25">
      <c r="A1389" s="87"/>
      <c r="B1389" s="219" t="str">
        <f>IF(A1389&lt;&gt;"",_xlfn.MAXIFS($B$1:B1388,$A$1:A1388,A1389)+1,"")</f>
        <v/>
      </c>
      <c r="C1389" s="50"/>
      <c r="D1389" s="50"/>
      <c r="E1389" s="50"/>
      <c r="F1389" s="50"/>
      <c r="G1389" s="283"/>
      <c r="H1389" s="296"/>
      <c r="I1389" s="295"/>
      <c r="J1389" s="295"/>
      <c r="K1389" s="202"/>
      <c r="L1389" s="202"/>
      <c r="M1389" s="91" t="str">
        <f>IFERROR(VLOOKUP(H1389,Lijsten!$H$1:$I$100,2,0),"")</f>
        <v/>
      </c>
      <c r="N1389" s="91" t="str" cm="1">
        <f t="array" ref="N1389">IFERROR(_xlfn.IFS(AND(LEFT(F1389,6)="Arbeid",RIGHT(F1389,3)&lt;&gt;"IKS"),IFERROR(VLOOKUP($G1389,Tb_KostenTypen[],2,0),"tarief"),RIGHT(F1389,3)="IKS","Uurtarief",LEFT(F1389,6)="Arbeid","Uurtarief",AND(LEFT(F1389,8)="Bijdrage",RIGHT(F1389,15)="(vrijwilligers)"),"Vast tarief"),"")</f>
        <v/>
      </c>
      <c r="O1389" s="92"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tarief",IF(LEFT(F1389,8)="Bijdrage",VLOOKUP($F1389,Tb_KostenTypen[],MATCH(Methode_Keuze,Tb_KostenTypen[#Headers],0),0),VLOOKUP($G1389,Lijsten!L:O,4,0))),""),"")</f>
        <v/>
      </c>
      <c r="P1389" s="92"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tarief",IF(LEFT(F1389,8)="Bijdrage",VLOOKUP($F1389,Tb_KostenTypen[],MATCH(Methode_Keuze,Tb_KostenTypen[#Headers],0),0),VLOOKUP($G1389,Lijsten!L:O,4,0))),""),"")</f>
        <v/>
      </c>
      <c r="Q1389" s="50"/>
      <c r="R1389" s="50"/>
      <c r="S1389" s="83"/>
      <c r="T1389" s="51"/>
      <c r="U1389" s="4" t="str" cm="1">
        <f t="array" ref="U1389">IF(AA1389&lt;&gt;"ja",_xlfn.IFNA(_xlfn.IFS(AND(O1389&lt;&gt;"",F1389&lt;&gt;"",RIGHT($N1389,6)="tarief"),O1389*Q1389,S1389&gt;0,IF(F1389&lt;&gt;"",S1389,"")),""),"")</f>
        <v/>
      </c>
      <c r="V1389" s="4" t="str" cm="1">
        <f t="array" ref="V1389">IF(AA1389&lt;&gt;"ja",_xlfn.IFNA(_xlfn.IFS(AND(P1389&lt;&gt;"",R1389&lt;&gt;"",RIGHT($N1389,6)="tarief"),P1389*R1389,T1389&gt;0,T1389),""),"")</f>
        <v/>
      </c>
      <c r="W1389" s="4" t="str" cm="1">
        <f t="array" ref="W1389">IFERROR(_xlfn.IFS(OR(F1389="",LEFT(Methode_Keuze,4)="Geen"),"",AND(U1389&lt;&gt;"",F1389&lt;&gt;"Arbeidskosten"),ROUND(U1389*VLOOKUP(F1389,Tb_ProjectKosten[],MATCH(Tb_ProjectKosten[[#Headers],[Forfat_Percentage]],Tb_ProjectKosten[#Headers],0),0),2),AND(F1389="Arbeidskosten",G1389&lt;&gt;""),IFERROR(ROUND(U1389*VLOOKUP(G1389,Tb_KostenTypen[],3,0)*VLOOKUP(F1389,Tb_ProjectKosten[],MATCH(Tb_ProjectKosten[[#Headers],[Forfat_Percentage]],Tb_ProjectKosten[#Headers],0),0),2),""),U1389 &lt;=0,0),"")</f>
        <v/>
      </c>
      <c r="X1389" s="4" t="str" cm="1">
        <f t="array" ref="X1389">IFERROR(_xlfn.IFS(OR(F1389="",LEFT(Methode_Keuze,4)="Geen"),"",AND(V1389&lt;&gt;"",F1389&lt;&gt;"Arbeidskosten"),ROUND(V1389*VLOOKUP(F1389,Tb_ProjectKosten[],MATCH(Tb_ProjectKosten[[#Headers],[Forfat_Percentage]],Tb_ProjectKosten[#Headers],0),0),2),AND(F1389="Arbeidskosten",G1389&lt;&gt;""),IFERROR(ROUND(V1389*VLOOKUP(G1389,Tb_KostenTypen[],3,0)*VLOOKUP(F1389,Tb_ProjectKosten[],MATCH(Tb_ProjectKosten[[#Headers],[Forfat_Percentage]],Tb_ProjectKosten[#Headers],0),0),2),""),V1389 &lt;=0,0),"")</f>
        <v/>
      </c>
      <c r="Y1389" s="262"/>
      <c r="Z1389" s="49"/>
      <c r="AA1389" s="37" t="str" cm="1">
        <f t="array" ref="AA1389">IFERROR(IF(INDEX(SubsidieTabel!$Q$1:$T$9,MATCH($F1389,SubsidieTabel!$Q$1:$Q$9,0),IFERROR(MATCH(Methode_Keuze,SubsidieTabel!$Q$1:$T$1,0),2))&lt;&gt;1=TRUE,"ja",""),"")</f>
        <v/>
      </c>
    </row>
    <row r="1390" spans="1:27" ht="15" customHeight="1" x14ac:dyDescent="0.25">
      <c r="A1390" s="87"/>
      <c r="B1390" s="219" t="str">
        <f>IF(A1390&lt;&gt;"",_xlfn.MAXIFS($B$1:B1389,$A$1:A1389,A1390)+1,"")</f>
        <v/>
      </c>
      <c r="C1390" s="50"/>
      <c r="D1390" s="50"/>
      <c r="E1390" s="50"/>
      <c r="F1390" s="50"/>
      <c r="G1390" s="283"/>
      <c r="H1390" s="296"/>
      <c r="I1390" s="295"/>
      <c r="J1390" s="295"/>
      <c r="K1390" s="202"/>
      <c r="L1390" s="202"/>
      <c r="M1390" s="91" t="str">
        <f>IFERROR(VLOOKUP(H1390,Lijsten!$H$1:$I$100,2,0),"")</f>
        <v/>
      </c>
      <c r="N1390" s="91" t="str" cm="1">
        <f t="array" ref="N1390">IFERROR(_xlfn.IFS(AND(LEFT(F1390,6)="Arbeid",RIGHT(F1390,3)&lt;&gt;"IKS"),IFERROR(VLOOKUP($G1390,Tb_KostenTypen[],2,0),"tarief"),RIGHT(F1390,3)="IKS","Uurtarief",LEFT(F1390,6)="Arbeid","Uurtarief",AND(LEFT(F1390,8)="Bijdrage",RIGHT(F1390,15)="(vrijwilligers)"),"Vast tarief"),"")</f>
        <v/>
      </c>
      <c r="O1390" s="92"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tarief",IF(LEFT(F1390,8)="Bijdrage",VLOOKUP($F1390,Tb_KostenTypen[],MATCH(Methode_Keuze,Tb_KostenTypen[#Headers],0),0),VLOOKUP($G1390,Lijsten!L:O,4,0))),""),"")</f>
        <v/>
      </c>
      <c r="P1390" s="92"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tarief",IF(LEFT(F1390,8)="Bijdrage",VLOOKUP($F1390,Tb_KostenTypen[],MATCH(Methode_Keuze,Tb_KostenTypen[#Headers],0),0),VLOOKUP($G1390,Lijsten!L:O,4,0))),""),"")</f>
        <v/>
      </c>
      <c r="Q1390" s="50"/>
      <c r="R1390" s="50"/>
      <c r="S1390" s="83"/>
      <c r="T1390" s="51"/>
      <c r="U1390" s="4" t="str" cm="1">
        <f t="array" ref="U1390">IF(AA1390&lt;&gt;"ja",_xlfn.IFNA(_xlfn.IFS(AND(O1390&lt;&gt;"",F1390&lt;&gt;"",RIGHT($N1390,6)="tarief"),O1390*Q1390,S1390&gt;0,IF(F1390&lt;&gt;"",S1390,"")),""),"")</f>
        <v/>
      </c>
      <c r="V1390" s="4" t="str" cm="1">
        <f t="array" ref="V1390">IF(AA1390&lt;&gt;"ja",_xlfn.IFNA(_xlfn.IFS(AND(P1390&lt;&gt;"",R1390&lt;&gt;"",RIGHT($N1390,6)="tarief"),P1390*R1390,T1390&gt;0,T1390),""),"")</f>
        <v/>
      </c>
      <c r="W1390" s="4" t="str" cm="1">
        <f t="array" ref="W1390">IFERROR(_xlfn.IFS(OR(F1390="",LEFT(Methode_Keuze,4)="Geen"),"",AND(U1390&lt;&gt;"",F1390&lt;&gt;"Arbeidskosten"),ROUND(U1390*VLOOKUP(F1390,Tb_ProjectKosten[],MATCH(Tb_ProjectKosten[[#Headers],[Forfat_Percentage]],Tb_ProjectKosten[#Headers],0),0),2),AND(F1390="Arbeidskosten",G1390&lt;&gt;""),IFERROR(ROUND(U1390*VLOOKUP(G1390,Tb_KostenTypen[],3,0)*VLOOKUP(F1390,Tb_ProjectKosten[],MATCH(Tb_ProjectKosten[[#Headers],[Forfat_Percentage]],Tb_ProjectKosten[#Headers],0),0),2),""),U1390 &lt;=0,0),"")</f>
        <v/>
      </c>
      <c r="X1390" s="4" t="str" cm="1">
        <f t="array" ref="X1390">IFERROR(_xlfn.IFS(OR(F1390="",LEFT(Methode_Keuze,4)="Geen"),"",AND(V1390&lt;&gt;"",F1390&lt;&gt;"Arbeidskosten"),ROUND(V1390*VLOOKUP(F1390,Tb_ProjectKosten[],MATCH(Tb_ProjectKosten[[#Headers],[Forfat_Percentage]],Tb_ProjectKosten[#Headers],0),0),2),AND(F1390="Arbeidskosten",G1390&lt;&gt;""),IFERROR(ROUND(V1390*VLOOKUP(G1390,Tb_KostenTypen[],3,0)*VLOOKUP(F1390,Tb_ProjectKosten[],MATCH(Tb_ProjectKosten[[#Headers],[Forfat_Percentage]],Tb_ProjectKosten[#Headers],0),0),2),""),V1390 &lt;=0,0),"")</f>
        <v/>
      </c>
      <c r="Y1390" s="262"/>
      <c r="Z1390" s="49"/>
      <c r="AA1390" s="37" t="str" cm="1">
        <f t="array" ref="AA1390">IFERROR(IF(INDEX(SubsidieTabel!$Q$1:$T$9,MATCH($F1390,SubsidieTabel!$Q$1:$Q$9,0),IFERROR(MATCH(Methode_Keuze,SubsidieTabel!$Q$1:$T$1,0),2))&lt;&gt;1=TRUE,"ja",""),"")</f>
        <v/>
      </c>
    </row>
    <row r="1391" spans="1:27" ht="15" customHeight="1" x14ac:dyDescent="0.25">
      <c r="A1391" s="87"/>
      <c r="B1391" s="219" t="str">
        <f>IF(A1391&lt;&gt;"",_xlfn.MAXIFS($B$1:B1390,$A$1:A1390,A1391)+1,"")</f>
        <v/>
      </c>
      <c r="C1391" s="50"/>
      <c r="D1391" s="50"/>
      <c r="E1391" s="50"/>
      <c r="F1391" s="50"/>
      <c r="G1391" s="283"/>
      <c r="H1391" s="296"/>
      <c r="I1391" s="295"/>
      <c r="J1391" s="295"/>
      <c r="K1391" s="202"/>
      <c r="L1391" s="202"/>
      <c r="M1391" s="91" t="str">
        <f>IFERROR(VLOOKUP(H1391,Lijsten!$H$1:$I$100,2,0),"")</f>
        <v/>
      </c>
      <c r="N1391" s="91" t="str" cm="1">
        <f t="array" ref="N1391">IFERROR(_xlfn.IFS(AND(LEFT(F1391,6)="Arbeid",RIGHT(F1391,3)&lt;&gt;"IKS"),IFERROR(VLOOKUP($G1391,Tb_KostenTypen[],2,0),"tarief"),RIGHT(F1391,3)="IKS","Uurtarief",LEFT(F1391,6)="Arbeid","Uurtarief",AND(LEFT(F1391,8)="Bijdrage",RIGHT(F1391,15)="(vrijwilligers)"),"Vast tarief"),"")</f>
        <v/>
      </c>
      <c r="O1391" s="92"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tarief",IF(LEFT(F1391,8)="Bijdrage",VLOOKUP($F1391,Tb_KostenTypen[],MATCH(Methode_Keuze,Tb_KostenTypen[#Headers],0),0),VLOOKUP($G1391,Lijsten!L:O,4,0))),""),"")</f>
        <v/>
      </c>
      <c r="P1391" s="92"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tarief",IF(LEFT(F1391,8)="Bijdrage",VLOOKUP($F1391,Tb_KostenTypen[],MATCH(Methode_Keuze,Tb_KostenTypen[#Headers],0),0),VLOOKUP($G1391,Lijsten!L:O,4,0))),""),"")</f>
        <v/>
      </c>
      <c r="Q1391" s="50"/>
      <c r="R1391" s="50"/>
      <c r="S1391" s="83"/>
      <c r="T1391" s="51"/>
      <c r="U1391" s="4" t="str" cm="1">
        <f t="array" ref="U1391">IF(AA1391&lt;&gt;"ja",_xlfn.IFNA(_xlfn.IFS(AND(O1391&lt;&gt;"",F1391&lt;&gt;"",RIGHT($N1391,6)="tarief"),O1391*Q1391,S1391&gt;0,IF(F1391&lt;&gt;"",S1391,"")),""),"")</f>
        <v/>
      </c>
      <c r="V1391" s="4" t="str" cm="1">
        <f t="array" ref="V1391">IF(AA1391&lt;&gt;"ja",_xlfn.IFNA(_xlfn.IFS(AND(P1391&lt;&gt;"",R1391&lt;&gt;"",RIGHT($N1391,6)="tarief"),P1391*R1391,T1391&gt;0,T1391),""),"")</f>
        <v/>
      </c>
      <c r="W1391" s="4" t="str" cm="1">
        <f t="array" ref="W1391">IFERROR(_xlfn.IFS(OR(F1391="",LEFT(Methode_Keuze,4)="Geen"),"",AND(U1391&lt;&gt;"",F1391&lt;&gt;"Arbeidskosten"),ROUND(U1391*VLOOKUP(F1391,Tb_ProjectKosten[],MATCH(Tb_ProjectKosten[[#Headers],[Forfat_Percentage]],Tb_ProjectKosten[#Headers],0),0),2),AND(F1391="Arbeidskosten",G1391&lt;&gt;""),IFERROR(ROUND(U1391*VLOOKUP(G1391,Tb_KostenTypen[],3,0)*VLOOKUP(F1391,Tb_ProjectKosten[],MATCH(Tb_ProjectKosten[[#Headers],[Forfat_Percentage]],Tb_ProjectKosten[#Headers],0),0),2),""),U1391 &lt;=0,0),"")</f>
        <v/>
      </c>
      <c r="X1391" s="4" t="str" cm="1">
        <f t="array" ref="X1391">IFERROR(_xlfn.IFS(OR(F1391="",LEFT(Methode_Keuze,4)="Geen"),"",AND(V1391&lt;&gt;"",F1391&lt;&gt;"Arbeidskosten"),ROUND(V1391*VLOOKUP(F1391,Tb_ProjectKosten[],MATCH(Tb_ProjectKosten[[#Headers],[Forfat_Percentage]],Tb_ProjectKosten[#Headers],0),0),2),AND(F1391="Arbeidskosten",G1391&lt;&gt;""),IFERROR(ROUND(V1391*VLOOKUP(G1391,Tb_KostenTypen[],3,0)*VLOOKUP(F1391,Tb_ProjectKosten[],MATCH(Tb_ProjectKosten[[#Headers],[Forfat_Percentage]],Tb_ProjectKosten[#Headers],0),0),2),""),V1391 &lt;=0,0),"")</f>
        <v/>
      </c>
      <c r="Y1391" s="262"/>
      <c r="Z1391" s="49"/>
      <c r="AA1391" s="37" t="str" cm="1">
        <f t="array" ref="AA1391">IFERROR(IF(INDEX(SubsidieTabel!$Q$1:$T$9,MATCH($F1391,SubsidieTabel!$Q$1:$Q$9,0),IFERROR(MATCH(Methode_Keuze,SubsidieTabel!$Q$1:$T$1,0),2))&lt;&gt;1=TRUE,"ja",""),"")</f>
        <v/>
      </c>
    </row>
    <row r="1392" spans="1:27" ht="15" customHeight="1" x14ac:dyDescent="0.25">
      <c r="A1392" s="87"/>
      <c r="B1392" s="219" t="str">
        <f>IF(A1392&lt;&gt;"",_xlfn.MAXIFS($B$1:B1391,$A$1:A1391,A1392)+1,"")</f>
        <v/>
      </c>
      <c r="C1392" s="50"/>
      <c r="D1392" s="50"/>
      <c r="E1392" s="50"/>
      <c r="F1392" s="50"/>
      <c r="G1392" s="283"/>
      <c r="H1392" s="296"/>
      <c r="I1392" s="295"/>
      <c r="J1392" s="295"/>
      <c r="K1392" s="202"/>
      <c r="L1392" s="202"/>
      <c r="M1392" s="91" t="str">
        <f>IFERROR(VLOOKUP(H1392,Lijsten!$H$1:$I$100,2,0),"")</f>
        <v/>
      </c>
      <c r="N1392" s="91" t="str" cm="1">
        <f t="array" ref="N1392">IFERROR(_xlfn.IFS(AND(LEFT(F1392,6)="Arbeid",RIGHT(F1392,3)&lt;&gt;"IKS"),IFERROR(VLOOKUP($G1392,Tb_KostenTypen[],2,0),"tarief"),RIGHT(F1392,3)="IKS","Uurtarief",LEFT(F1392,6)="Arbeid","Uurtarief",AND(LEFT(F1392,8)="Bijdrage",RIGHT(F1392,15)="(vrijwilligers)"),"Vast tarief"),"")</f>
        <v/>
      </c>
      <c r="O1392" s="92"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tarief",IF(LEFT(F1392,8)="Bijdrage",VLOOKUP($F1392,Tb_KostenTypen[],MATCH(Methode_Keuze,Tb_KostenTypen[#Headers],0),0),VLOOKUP($G1392,Lijsten!L:O,4,0))),""),"")</f>
        <v/>
      </c>
      <c r="P1392" s="92"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tarief",IF(LEFT(F1392,8)="Bijdrage",VLOOKUP($F1392,Tb_KostenTypen[],MATCH(Methode_Keuze,Tb_KostenTypen[#Headers],0),0),VLOOKUP($G1392,Lijsten!L:O,4,0))),""),"")</f>
        <v/>
      </c>
      <c r="Q1392" s="50"/>
      <c r="R1392" s="50"/>
      <c r="S1392" s="83"/>
      <c r="T1392" s="51"/>
      <c r="U1392" s="4" t="str" cm="1">
        <f t="array" ref="U1392">IF(AA1392&lt;&gt;"ja",_xlfn.IFNA(_xlfn.IFS(AND(O1392&lt;&gt;"",F1392&lt;&gt;"",RIGHT($N1392,6)="tarief"),O1392*Q1392,S1392&gt;0,IF(F1392&lt;&gt;"",S1392,"")),""),"")</f>
        <v/>
      </c>
      <c r="V1392" s="4" t="str" cm="1">
        <f t="array" ref="V1392">IF(AA1392&lt;&gt;"ja",_xlfn.IFNA(_xlfn.IFS(AND(P1392&lt;&gt;"",R1392&lt;&gt;"",RIGHT($N1392,6)="tarief"),P1392*R1392,T1392&gt;0,T1392),""),"")</f>
        <v/>
      </c>
      <c r="W1392" s="4" t="str" cm="1">
        <f t="array" ref="W1392">IFERROR(_xlfn.IFS(OR(F1392="",LEFT(Methode_Keuze,4)="Geen"),"",AND(U1392&lt;&gt;"",F1392&lt;&gt;"Arbeidskosten"),ROUND(U1392*VLOOKUP(F1392,Tb_ProjectKosten[],MATCH(Tb_ProjectKosten[[#Headers],[Forfat_Percentage]],Tb_ProjectKosten[#Headers],0),0),2),AND(F1392="Arbeidskosten",G1392&lt;&gt;""),IFERROR(ROUND(U1392*VLOOKUP(G1392,Tb_KostenTypen[],3,0)*VLOOKUP(F1392,Tb_ProjectKosten[],MATCH(Tb_ProjectKosten[[#Headers],[Forfat_Percentage]],Tb_ProjectKosten[#Headers],0),0),2),""),U1392 &lt;=0,0),"")</f>
        <v/>
      </c>
      <c r="X1392" s="4" t="str" cm="1">
        <f t="array" ref="X1392">IFERROR(_xlfn.IFS(OR(F1392="",LEFT(Methode_Keuze,4)="Geen"),"",AND(V1392&lt;&gt;"",F1392&lt;&gt;"Arbeidskosten"),ROUND(V1392*VLOOKUP(F1392,Tb_ProjectKosten[],MATCH(Tb_ProjectKosten[[#Headers],[Forfat_Percentage]],Tb_ProjectKosten[#Headers],0),0),2),AND(F1392="Arbeidskosten",G1392&lt;&gt;""),IFERROR(ROUND(V1392*VLOOKUP(G1392,Tb_KostenTypen[],3,0)*VLOOKUP(F1392,Tb_ProjectKosten[],MATCH(Tb_ProjectKosten[[#Headers],[Forfat_Percentage]],Tb_ProjectKosten[#Headers],0),0),2),""),V1392 &lt;=0,0),"")</f>
        <v/>
      </c>
      <c r="Y1392" s="262"/>
      <c r="Z1392" s="49"/>
      <c r="AA1392" s="37" t="str" cm="1">
        <f t="array" ref="AA1392">IFERROR(IF(INDEX(SubsidieTabel!$Q$1:$T$9,MATCH($F1392,SubsidieTabel!$Q$1:$Q$9,0),IFERROR(MATCH(Methode_Keuze,SubsidieTabel!$Q$1:$T$1,0),2))&lt;&gt;1=TRUE,"ja",""),"")</f>
        <v/>
      </c>
    </row>
    <row r="1393" spans="1:27" ht="15" customHeight="1" x14ac:dyDescent="0.25">
      <c r="A1393" s="87"/>
      <c r="B1393" s="219" t="str">
        <f>IF(A1393&lt;&gt;"",_xlfn.MAXIFS($B$1:B1392,$A$1:A1392,A1393)+1,"")</f>
        <v/>
      </c>
      <c r="C1393" s="50"/>
      <c r="D1393" s="50"/>
      <c r="E1393" s="50"/>
      <c r="F1393" s="50"/>
      <c r="G1393" s="283"/>
      <c r="H1393" s="296"/>
      <c r="I1393" s="295"/>
      <c r="J1393" s="295"/>
      <c r="K1393" s="202"/>
      <c r="L1393" s="202"/>
      <c r="M1393" s="91" t="str">
        <f>IFERROR(VLOOKUP(H1393,Lijsten!$H$1:$I$100,2,0),"")</f>
        <v/>
      </c>
      <c r="N1393" s="91" t="str" cm="1">
        <f t="array" ref="N1393">IFERROR(_xlfn.IFS(AND(LEFT(F1393,6)="Arbeid",RIGHT(F1393,3)&lt;&gt;"IKS"),IFERROR(VLOOKUP($G1393,Tb_KostenTypen[],2,0),"tarief"),RIGHT(F1393,3)="IKS","Uurtarief",LEFT(F1393,6)="Arbeid","Uurtarief",AND(LEFT(F1393,8)="Bijdrage",RIGHT(F1393,15)="(vrijwilligers)"),"Vast tarief"),"")</f>
        <v/>
      </c>
      <c r="O1393" s="92"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tarief",IF(LEFT(F1393,8)="Bijdrage",VLOOKUP($F1393,Tb_KostenTypen[],MATCH(Methode_Keuze,Tb_KostenTypen[#Headers],0),0),VLOOKUP($G1393,Lijsten!L:O,4,0))),""),"")</f>
        <v/>
      </c>
      <c r="P1393" s="92"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tarief",IF(LEFT(F1393,8)="Bijdrage",VLOOKUP($F1393,Tb_KostenTypen[],MATCH(Methode_Keuze,Tb_KostenTypen[#Headers],0),0),VLOOKUP($G1393,Lijsten!L:O,4,0))),""),"")</f>
        <v/>
      </c>
      <c r="Q1393" s="50"/>
      <c r="R1393" s="50"/>
      <c r="S1393" s="83"/>
      <c r="T1393" s="51"/>
      <c r="U1393" s="4" t="str" cm="1">
        <f t="array" ref="U1393">IF(AA1393&lt;&gt;"ja",_xlfn.IFNA(_xlfn.IFS(AND(O1393&lt;&gt;"",F1393&lt;&gt;"",RIGHT($N1393,6)="tarief"),O1393*Q1393,S1393&gt;0,IF(F1393&lt;&gt;"",S1393,"")),""),"")</f>
        <v/>
      </c>
      <c r="V1393" s="4" t="str" cm="1">
        <f t="array" ref="V1393">IF(AA1393&lt;&gt;"ja",_xlfn.IFNA(_xlfn.IFS(AND(P1393&lt;&gt;"",R1393&lt;&gt;"",RIGHT($N1393,6)="tarief"),P1393*R1393,T1393&gt;0,T1393),""),"")</f>
        <v/>
      </c>
      <c r="W1393" s="4" t="str" cm="1">
        <f t="array" ref="W1393">IFERROR(_xlfn.IFS(OR(F1393="",LEFT(Methode_Keuze,4)="Geen"),"",AND(U1393&lt;&gt;"",F1393&lt;&gt;"Arbeidskosten"),ROUND(U1393*VLOOKUP(F1393,Tb_ProjectKosten[],MATCH(Tb_ProjectKosten[[#Headers],[Forfat_Percentage]],Tb_ProjectKosten[#Headers],0),0),2),AND(F1393="Arbeidskosten",G1393&lt;&gt;""),IFERROR(ROUND(U1393*VLOOKUP(G1393,Tb_KostenTypen[],3,0)*VLOOKUP(F1393,Tb_ProjectKosten[],MATCH(Tb_ProjectKosten[[#Headers],[Forfat_Percentage]],Tb_ProjectKosten[#Headers],0),0),2),""),U1393 &lt;=0,0),"")</f>
        <v/>
      </c>
      <c r="X1393" s="4" t="str" cm="1">
        <f t="array" ref="X1393">IFERROR(_xlfn.IFS(OR(F1393="",LEFT(Methode_Keuze,4)="Geen"),"",AND(V1393&lt;&gt;"",F1393&lt;&gt;"Arbeidskosten"),ROUND(V1393*VLOOKUP(F1393,Tb_ProjectKosten[],MATCH(Tb_ProjectKosten[[#Headers],[Forfat_Percentage]],Tb_ProjectKosten[#Headers],0),0),2),AND(F1393="Arbeidskosten",G1393&lt;&gt;""),IFERROR(ROUND(V1393*VLOOKUP(G1393,Tb_KostenTypen[],3,0)*VLOOKUP(F1393,Tb_ProjectKosten[],MATCH(Tb_ProjectKosten[[#Headers],[Forfat_Percentage]],Tb_ProjectKosten[#Headers],0),0),2),""),V1393 &lt;=0,0),"")</f>
        <v/>
      </c>
      <c r="Y1393" s="262"/>
      <c r="Z1393" s="49"/>
      <c r="AA1393" s="37" t="str" cm="1">
        <f t="array" ref="AA1393">IFERROR(IF(INDEX(SubsidieTabel!$Q$1:$T$9,MATCH($F1393,SubsidieTabel!$Q$1:$Q$9,0),IFERROR(MATCH(Methode_Keuze,SubsidieTabel!$Q$1:$T$1,0),2))&lt;&gt;1=TRUE,"ja",""),"")</f>
        <v/>
      </c>
    </row>
    <row r="1394" spans="1:27" ht="15" customHeight="1" x14ac:dyDescent="0.25">
      <c r="A1394" s="87"/>
      <c r="B1394" s="219" t="str">
        <f>IF(A1394&lt;&gt;"",_xlfn.MAXIFS($B$1:B1393,$A$1:A1393,A1394)+1,"")</f>
        <v/>
      </c>
      <c r="C1394" s="50"/>
      <c r="D1394" s="50"/>
      <c r="E1394" s="50"/>
      <c r="F1394" s="50"/>
      <c r="G1394" s="283"/>
      <c r="H1394" s="296"/>
      <c r="I1394" s="295"/>
      <c r="J1394" s="295"/>
      <c r="K1394" s="202"/>
      <c r="L1394" s="202"/>
      <c r="M1394" s="91" t="str">
        <f>IFERROR(VLOOKUP(H1394,Lijsten!$H$1:$I$100,2,0),"")</f>
        <v/>
      </c>
      <c r="N1394" s="91" t="str" cm="1">
        <f t="array" ref="N1394">IFERROR(_xlfn.IFS(AND(LEFT(F1394,6)="Arbeid",RIGHT(F1394,3)&lt;&gt;"IKS"),IFERROR(VLOOKUP($G1394,Tb_KostenTypen[],2,0),"tarief"),RIGHT(F1394,3)="IKS","Uurtarief",LEFT(F1394,6)="Arbeid","Uurtarief",AND(LEFT(F1394,8)="Bijdrage",RIGHT(F1394,15)="(vrijwilligers)"),"Vast tarief"),"")</f>
        <v/>
      </c>
      <c r="O1394" s="92"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tarief",IF(LEFT(F1394,8)="Bijdrage",VLOOKUP($F1394,Tb_KostenTypen[],MATCH(Methode_Keuze,Tb_KostenTypen[#Headers],0),0),VLOOKUP($G1394,Lijsten!L:O,4,0))),""),"")</f>
        <v/>
      </c>
      <c r="P1394" s="92"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tarief",IF(LEFT(F1394,8)="Bijdrage",VLOOKUP($F1394,Tb_KostenTypen[],MATCH(Methode_Keuze,Tb_KostenTypen[#Headers],0),0),VLOOKUP($G1394,Lijsten!L:O,4,0))),""),"")</f>
        <v/>
      </c>
      <c r="Q1394" s="50"/>
      <c r="R1394" s="50"/>
      <c r="S1394" s="83"/>
      <c r="T1394" s="51"/>
      <c r="U1394" s="4" t="str" cm="1">
        <f t="array" ref="U1394">IF(AA1394&lt;&gt;"ja",_xlfn.IFNA(_xlfn.IFS(AND(O1394&lt;&gt;"",F1394&lt;&gt;"",RIGHT($N1394,6)="tarief"),O1394*Q1394,S1394&gt;0,IF(F1394&lt;&gt;"",S1394,"")),""),"")</f>
        <v/>
      </c>
      <c r="V1394" s="4" t="str" cm="1">
        <f t="array" ref="V1394">IF(AA1394&lt;&gt;"ja",_xlfn.IFNA(_xlfn.IFS(AND(P1394&lt;&gt;"",R1394&lt;&gt;"",RIGHT($N1394,6)="tarief"),P1394*R1394,T1394&gt;0,T1394),""),"")</f>
        <v/>
      </c>
      <c r="W1394" s="4" t="str" cm="1">
        <f t="array" ref="W1394">IFERROR(_xlfn.IFS(OR(F1394="",LEFT(Methode_Keuze,4)="Geen"),"",AND(U1394&lt;&gt;"",F1394&lt;&gt;"Arbeidskosten"),ROUND(U1394*VLOOKUP(F1394,Tb_ProjectKosten[],MATCH(Tb_ProjectKosten[[#Headers],[Forfat_Percentage]],Tb_ProjectKosten[#Headers],0),0),2),AND(F1394="Arbeidskosten",G1394&lt;&gt;""),IFERROR(ROUND(U1394*VLOOKUP(G1394,Tb_KostenTypen[],3,0)*VLOOKUP(F1394,Tb_ProjectKosten[],MATCH(Tb_ProjectKosten[[#Headers],[Forfat_Percentage]],Tb_ProjectKosten[#Headers],0),0),2),""),U1394 &lt;=0,0),"")</f>
        <v/>
      </c>
      <c r="X1394" s="4" t="str" cm="1">
        <f t="array" ref="X1394">IFERROR(_xlfn.IFS(OR(F1394="",LEFT(Methode_Keuze,4)="Geen"),"",AND(V1394&lt;&gt;"",F1394&lt;&gt;"Arbeidskosten"),ROUND(V1394*VLOOKUP(F1394,Tb_ProjectKosten[],MATCH(Tb_ProjectKosten[[#Headers],[Forfat_Percentage]],Tb_ProjectKosten[#Headers],0),0),2),AND(F1394="Arbeidskosten",G1394&lt;&gt;""),IFERROR(ROUND(V1394*VLOOKUP(G1394,Tb_KostenTypen[],3,0)*VLOOKUP(F1394,Tb_ProjectKosten[],MATCH(Tb_ProjectKosten[[#Headers],[Forfat_Percentage]],Tb_ProjectKosten[#Headers],0),0),2),""),V1394 &lt;=0,0),"")</f>
        <v/>
      </c>
      <c r="Y1394" s="262"/>
      <c r="Z1394" s="49"/>
      <c r="AA1394" s="37" t="str" cm="1">
        <f t="array" ref="AA1394">IFERROR(IF(INDEX(SubsidieTabel!$Q$1:$T$9,MATCH($F1394,SubsidieTabel!$Q$1:$Q$9,0),IFERROR(MATCH(Methode_Keuze,SubsidieTabel!$Q$1:$T$1,0),2))&lt;&gt;1=TRUE,"ja",""),"")</f>
        <v/>
      </c>
    </row>
    <row r="1395" spans="1:27" ht="15" customHeight="1" x14ac:dyDescent="0.25">
      <c r="A1395" s="87"/>
      <c r="B1395" s="219" t="str">
        <f>IF(A1395&lt;&gt;"",_xlfn.MAXIFS($B$1:B1394,$A$1:A1394,A1395)+1,"")</f>
        <v/>
      </c>
      <c r="C1395" s="50"/>
      <c r="D1395" s="50"/>
      <c r="E1395" s="50"/>
      <c r="F1395" s="50"/>
      <c r="G1395" s="283"/>
      <c r="H1395" s="296"/>
      <c r="I1395" s="295"/>
      <c r="J1395" s="295"/>
      <c r="K1395" s="202"/>
      <c r="L1395" s="202"/>
      <c r="M1395" s="91" t="str">
        <f>IFERROR(VLOOKUP(H1395,Lijsten!$H$1:$I$100,2,0),"")</f>
        <v/>
      </c>
      <c r="N1395" s="91" t="str" cm="1">
        <f t="array" ref="N1395">IFERROR(_xlfn.IFS(AND(LEFT(F1395,6)="Arbeid",RIGHT(F1395,3)&lt;&gt;"IKS"),IFERROR(VLOOKUP($G1395,Tb_KostenTypen[],2,0),"tarief"),RIGHT(F1395,3)="IKS","Uurtarief",LEFT(F1395,6)="Arbeid","Uurtarief",AND(LEFT(F1395,8)="Bijdrage",RIGHT(F1395,15)="(vrijwilligers)"),"Vast tarief"),"")</f>
        <v/>
      </c>
      <c r="O1395" s="92"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tarief",IF(LEFT(F1395,8)="Bijdrage",VLOOKUP($F1395,Tb_KostenTypen[],MATCH(Methode_Keuze,Tb_KostenTypen[#Headers],0),0),VLOOKUP($G1395,Lijsten!L:O,4,0))),""),"")</f>
        <v/>
      </c>
      <c r="P1395" s="92"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tarief",IF(LEFT(F1395,8)="Bijdrage",VLOOKUP($F1395,Tb_KostenTypen[],MATCH(Methode_Keuze,Tb_KostenTypen[#Headers],0),0),VLOOKUP($G1395,Lijsten!L:O,4,0))),""),"")</f>
        <v/>
      </c>
      <c r="Q1395" s="50"/>
      <c r="R1395" s="50"/>
      <c r="S1395" s="83"/>
      <c r="T1395" s="51"/>
      <c r="U1395" s="4" t="str" cm="1">
        <f t="array" ref="U1395">IF(AA1395&lt;&gt;"ja",_xlfn.IFNA(_xlfn.IFS(AND(O1395&lt;&gt;"",F1395&lt;&gt;"",RIGHT($N1395,6)="tarief"),O1395*Q1395,S1395&gt;0,IF(F1395&lt;&gt;"",S1395,"")),""),"")</f>
        <v/>
      </c>
      <c r="V1395" s="4" t="str" cm="1">
        <f t="array" ref="V1395">IF(AA1395&lt;&gt;"ja",_xlfn.IFNA(_xlfn.IFS(AND(P1395&lt;&gt;"",R1395&lt;&gt;"",RIGHT($N1395,6)="tarief"),P1395*R1395,T1395&gt;0,T1395),""),"")</f>
        <v/>
      </c>
      <c r="W1395" s="4" t="str" cm="1">
        <f t="array" ref="W1395">IFERROR(_xlfn.IFS(OR(F1395="",LEFT(Methode_Keuze,4)="Geen"),"",AND(U1395&lt;&gt;"",F1395&lt;&gt;"Arbeidskosten"),ROUND(U1395*VLOOKUP(F1395,Tb_ProjectKosten[],MATCH(Tb_ProjectKosten[[#Headers],[Forfat_Percentage]],Tb_ProjectKosten[#Headers],0),0),2),AND(F1395="Arbeidskosten",G1395&lt;&gt;""),IFERROR(ROUND(U1395*VLOOKUP(G1395,Tb_KostenTypen[],3,0)*VLOOKUP(F1395,Tb_ProjectKosten[],MATCH(Tb_ProjectKosten[[#Headers],[Forfat_Percentage]],Tb_ProjectKosten[#Headers],0),0),2),""),U1395 &lt;=0,0),"")</f>
        <v/>
      </c>
      <c r="X1395" s="4" t="str" cm="1">
        <f t="array" ref="X1395">IFERROR(_xlfn.IFS(OR(F1395="",LEFT(Methode_Keuze,4)="Geen"),"",AND(V1395&lt;&gt;"",F1395&lt;&gt;"Arbeidskosten"),ROUND(V1395*VLOOKUP(F1395,Tb_ProjectKosten[],MATCH(Tb_ProjectKosten[[#Headers],[Forfat_Percentage]],Tb_ProjectKosten[#Headers],0),0),2),AND(F1395="Arbeidskosten",G1395&lt;&gt;""),IFERROR(ROUND(V1395*VLOOKUP(G1395,Tb_KostenTypen[],3,0)*VLOOKUP(F1395,Tb_ProjectKosten[],MATCH(Tb_ProjectKosten[[#Headers],[Forfat_Percentage]],Tb_ProjectKosten[#Headers],0),0),2),""),V1395 &lt;=0,0),"")</f>
        <v/>
      </c>
      <c r="Y1395" s="262"/>
      <c r="Z1395" s="49"/>
      <c r="AA1395" s="37" t="str" cm="1">
        <f t="array" ref="AA1395">IFERROR(IF(INDEX(SubsidieTabel!$Q$1:$T$9,MATCH($F1395,SubsidieTabel!$Q$1:$Q$9,0),IFERROR(MATCH(Methode_Keuze,SubsidieTabel!$Q$1:$T$1,0),2))&lt;&gt;1=TRUE,"ja",""),"")</f>
        <v/>
      </c>
    </row>
    <row r="1396" spans="1:27" ht="15" customHeight="1" x14ac:dyDescent="0.25">
      <c r="A1396" s="87"/>
      <c r="B1396" s="219" t="str">
        <f>IF(A1396&lt;&gt;"",_xlfn.MAXIFS($B$1:B1395,$A$1:A1395,A1396)+1,"")</f>
        <v/>
      </c>
      <c r="C1396" s="50"/>
      <c r="D1396" s="50"/>
      <c r="E1396" s="50"/>
      <c r="F1396" s="50"/>
      <c r="G1396" s="283"/>
      <c r="H1396" s="296"/>
      <c r="I1396" s="295"/>
      <c r="J1396" s="295"/>
      <c r="K1396" s="202"/>
      <c r="L1396" s="202"/>
      <c r="M1396" s="91" t="str">
        <f>IFERROR(VLOOKUP(H1396,Lijsten!$H$1:$I$100,2,0),"")</f>
        <v/>
      </c>
      <c r="N1396" s="91" t="str" cm="1">
        <f t="array" ref="N1396">IFERROR(_xlfn.IFS(AND(LEFT(F1396,6)="Arbeid",RIGHT(F1396,3)&lt;&gt;"IKS"),IFERROR(VLOOKUP($G1396,Tb_KostenTypen[],2,0),"tarief"),RIGHT(F1396,3)="IKS","Uurtarief",LEFT(F1396,6)="Arbeid","Uurtarief",AND(LEFT(F1396,8)="Bijdrage",RIGHT(F1396,15)="(vrijwilligers)"),"Vast tarief"),"")</f>
        <v/>
      </c>
      <c r="O1396" s="92"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tarief",IF(LEFT(F1396,8)="Bijdrage",VLOOKUP($F1396,Tb_KostenTypen[],MATCH(Methode_Keuze,Tb_KostenTypen[#Headers],0),0),VLOOKUP($G1396,Lijsten!L:O,4,0))),""),"")</f>
        <v/>
      </c>
      <c r="P1396" s="92"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tarief",IF(LEFT(F1396,8)="Bijdrage",VLOOKUP($F1396,Tb_KostenTypen[],MATCH(Methode_Keuze,Tb_KostenTypen[#Headers],0),0),VLOOKUP($G1396,Lijsten!L:O,4,0))),""),"")</f>
        <v/>
      </c>
      <c r="Q1396" s="50"/>
      <c r="R1396" s="50"/>
      <c r="S1396" s="83"/>
      <c r="T1396" s="51"/>
      <c r="U1396" s="4" t="str" cm="1">
        <f t="array" ref="U1396">IF(AA1396&lt;&gt;"ja",_xlfn.IFNA(_xlfn.IFS(AND(O1396&lt;&gt;"",F1396&lt;&gt;"",RIGHT($N1396,6)="tarief"),O1396*Q1396,S1396&gt;0,IF(F1396&lt;&gt;"",S1396,"")),""),"")</f>
        <v/>
      </c>
      <c r="V1396" s="4" t="str" cm="1">
        <f t="array" ref="V1396">IF(AA1396&lt;&gt;"ja",_xlfn.IFNA(_xlfn.IFS(AND(P1396&lt;&gt;"",R1396&lt;&gt;"",RIGHT($N1396,6)="tarief"),P1396*R1396,T1396&gt;0,T1396),""),"")</f>
        <v/>
      </c>
      <c r="W1396" s="4" t="str" cm="1">
        <f t="array" ref="W1396">IFERROR(_xlfn.IFS(OR(F1396="",LEFT(Methode_Keuze,4)="Geen"),"",AND(U1396&lt;&gt;"",F1396&lt;&gt;"Arbeidskosten"),ROUND(U1396*VLOOKUP(F1396,Tb_ProjectKosten[],MATCH(Tb_ProjectKosten[[#Headers],[Forfat_Percentage]],Tb_ProjectKosten[#Headers],0),0),2),AND(F1396="Arbeidskosten",G1396&lt;&gt;""),IFERROR(ROUND(U1396*VLOOKUP(G1396,Tb_KostenTypen[],3,0)*VLOOKUP(F1396,Tb_ProjectKosten[],MATCH(Tb_ProjectKosten[[#Headers],[Forfat_Percentage]],Tb_ProjectKosten[#Headers],0),0),2),""),U1396 &lt;=0,0),"")</f>
        <v/>
      </c>
      <c r="X1396" s="4" t="str" cm="1">
        <f t="array" ref="X1396">IFERROR(_xlfn.IFS(OR(F1396="",LEFT(Methode_Keuze,4)="Geen"),"",AND(V1396&lt;&gt;"",F1396&lt;&gt;"Arbeidskosten"),ROUND(V1396*VLOOKUP(F1396,Tb_ProjectKosten[],MATCH(Tb_ProjectKosten[[#Headers],[Forfat_Percentage]],Tb_ProjectKosten[#Headers],0),0),2),AND(F1396="Arbeidskosten",G1396&lt;&gt;""),IFERROR(ROUND(V1396*VLOOKUP(G1396,Tb_KostenTypen[],3,0)*VLOOKUP(F1396,Tb_ProjectKosten[],MATCH(Tb_ProjectKosten[[#Headers],[Forfat_Percentage]],Tb_ProjectKosten[#Headers],0),0),2),""),V1396 &lt;=0,0),"")</f>
        <v/>
      </c>
      <c r="Y1396" s="262"/>
      <c r="Z1396" s="49"/>
      <c r="AA1396" s="37" t="str" cm="1">
        <f t="array" ref="AA1396">IFERROR(IF(INDEX(SubsidieTabel!$Q$1:$T$9,MATCH($F1396,SubsidieTabel!$Q$1:$Q$9,0),IFERROR(MATCH(Methode_Keuze,SubsidieTabel!$Q$1:$T$1,0),2))&lt;&gt;1=TRUE,"ja",""),"")</f>
        <v/>
      </c>
    </row>
    <row r="1397" spans="1:27" ht="15" customHeight="1" x14ac:dyDescent="0.25">
      <c r="A1397" s="87"/>
      <c r="B1397" s="219" t="str">
        <f>IF(A1397&lt;&gt;"",_xlfn.MAXIFS($B$1:B1396,$A$1:A1396,A1397)+1,"")</f>
        <v/>
      </c>
      <c r="C1397" s="50"/>
      <c r="D1397" s="50"/>
      <c r="E1397" s="50"/>
      <c r="F1397" s="50"/>
      <c r="G1397" s="283"/>
      <c r="H1397" s="296"/>
      <c r="I1397" s="295"/>
      <c r="J1397" s="295"/>
      <c r="K1397" s="202"/>
      <c r="L1397" s="202"/>
      <c r="M1397" s="91" t="str">
        <f>IFERROR(VLOOKUP(H1397,Lijsten!$H$1:$I$100,2,0),"")</f>
        <v/>
      </c>
      <c r="N1397" s="91" t="str" cm="1">
        <f t="array" ref="N1397">IFERROR(_xlfn.IFS(AND(LEFT(F1397,6)="Arbeid",RIGHT(F1397,3)&lt;&gt;"IKS"),IFERROR(VLOOKUP($G1397,Tb_KostenTypen[],2,0),"tarief"),RIGHT(F1397,3)="IKS","Uurtarief",LEFT(F1397,6)="Arbeid","Uurtarief",AND(LEFT(F1397,8)="Bijdrage",RIGHT(F1397,15)="(vrijwilligers)"),"Vast tarief"),"")</f>
        <v/>
      </c>
      <c r="O1397" s="92"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tarief",IF(LEFT(F1397,8)="Bijdrage",VLOOKUP($F1397,Tb_KostenTypen[],MATCH(Methode_Keuze,Tb_KostenTypen[#Headers],0),0),VLOOKUP($G1397,Lijsten!L:O,4,0))),""),"")</f>
        <v/>
      </c>
      <c r="P1397" s="92"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tarief",IF(LEFT(F1397,8)="Bijdrage",VLOOKUP($F1397,Tb_KostenTypen[],MATCH(Methode_Keuze,Tb_KostenTypen[#Headers],0),0),VLOOKUP($G1397,Lijsten!L:O,4,0))),""),"")</f>
        <v/>
      </c>
      <c r="Q1397" s="50"/>
      <c r="R1397" s="50"/>
      <c r="S1397" s="83"/>
      <c r="T1397" s="51"/>
      <c r="U1397" s="4" t="str" cm="1">
        <f t="array" ref="U1397">IF(AA1397&lt;&gt;"ja",_xlfn.IFNA(_xlfn.IFS(AND(O1397&lt;&gt;"",F1397&lt;&gt;"",RIGHT($N1397,6)="tarief"),O1397*Q1397,S1397&gt;0,IF(F1397&lt;&gt;"",S1397,"")),""),"")</f>
        <v/>
      </c>
      <c r="V1397" s="4" t="str" cm="1">
        <f t="array" ref="V1397">IF(AA1397&lt;&gt;"ja",_xlfn.IFNA(_xlfn.IFS(AND(P1397&lt;&gt;"",R1397&lt;&gt;"",RIGHT($N1397,6)="tarief"),P1397*R1397,T1397&gt;0,T1397),""),"")</f>
        <v/>
      </c>
      <c r="W1397" s="4" t="str" cm="1">
        <f t="array" ref="W1397">IFERROR(_xlfn.IFS(OR(F1397="",LEFT(Methode_Keuze,4)="Geen"),"",AND(U1397&lt;&gt;"",F1397&lt;&gt;"Arbeidskosten"),ROUND(U1397*VLOOKUP(F1397,Tb_ProjectKosten[],MATCH(Tb_ProjectKosten[[#Headers],[Forfat_Percentage]],Tb_ProjectKosten[#Headers],0),0),2),AND(F1397="Arbeidskosten",G1397&lt;&gt;""),IFERROR(ROUND(U1397*VLOOKUP(G1397,Tb_KostenTypen[],3,0)*VLOOKUP(F1397,Tb_ProjectKosten[],MATCH(Tb_ProjectKosten[[#Headers],[Forfat_Percentage]],Tb_ProjectKosten[#Headers],0),0),2),""),U1397 &lt;=0,0),"")</f>
        <v/>
      </c>
      <c r="X1397" s="4" t="str" cm="1">
        <f t="array" ref="X1397">IFERROR(_xlfn.IFS(OR(F1397="",LEFT(Methode_Keuze,4)="Geen"),"",AND(V1397&lt;&gt;"",F1397&lt;&gt;"Arbeidskosten"),ROUND(V1397*VLOOKUP(F1397,Tb_ProjectKosten[],MATCH(Tb_ProjectKosten[[#Headers],[Forfat_Percentage]],Tb_ProjectKosten[#Headers],0),0),2),AND(F1397="Arbeidskosten",G1397&lt;&gt;""),IFERROR(ROUND(V1397*VLOOKUP(G1397,Tb_KostenTypen[],3,0)*VLOOKUP(F1397,Tb_ProjectKosten[],MATCH(Tb_ProjectKosten[[#Headers],[Forfat_Percentage]],Tb_ProjectKosten[#Headers],0),0),2),""),V1397 &lt;=0,0),"")</f>
        <v/>
      </c>
      <c r="Y1397" s="262"/>
      <c r="Z1397" s="49"/>
      <c r="AA1397" s="37" t="str" cm="1">
        <f t="array" ref="AA1397">IFERROR(IF(INDEX(SubsidieTabel!$Q$1:$T$9,MATCH($F1397,SubsidieTabel!$Q$1:$Q$9,0),IFERROR(MATCH(Methode_Keuze,SubsidieTabel!$Q$1:$T$1,0),2))&lt;&gt;1=TRUE,"ja",""),"")</f>
        <v/>
      </c>
    </row>
    <row r="1398" spans="1:27" ht="15" customHeight="1" x14ac:dyDescent="0.25">
      <c r="A1398" s="87"/>
      <c r="B1398" s="219" t="str">
        <f>IF(A1398&lt;&gt;"",_xlfn.MAXIFS($B$1:B1397,$A$1:A1397,A1398)+1,"")</f>
        <v/>
      </c>
      <c r="C1398" s="50"/>
      <c r="D1398" s="50"/>
      <c r="E1398" s="50"/>
      <c r="F1398" s="50"/>
      <c r="G1398" s="283"/>
      <c r="H1398" s="296"/>
      <c r="I1398" s="295"/>
      <c r="J1398" s="295"/>
      <c r="K1398" s="202"/>
      <c r="L1398" s="202"/>
      <c r="M1398" s="91" t="str">
        <f>IFERROR(VLOOKUP(H1398,Lijsten!$H$1:$I$100,2,0),"")</f>
        <v/>
      </c>
      <c r="N1398" s="91" t="str" cm="1">
        <f t="array" ref="N1398">IFERROR(_xlfn.IFS(AND(LEFT(F1398,6)="Arbeid",RIGHT(F1398,3)&lt;&gt;"IKS"),IFERROR(VLOOKUP($G1398,Tb_KostenTypen[],2,0),"tarief"),RIGHT(F1398,3)="IKS","Uurtarief",LEFT(F1398,6)="Arbeid","Uurtarief",AND(LEFT(F1398,8)="Bijdrage",RIGHT(F1398,15)="(vrijwilligers)"),"Vast tarief"),"")</f>
        <v/>
      </c>
      <c r="O1398" s="92"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tarief",IF(LEFT(F1398,8)="Bijdrage",VLOOKUP($F1398,Tb_KostenTypen[],MATCH(Methode_Keuze,Tb_KostenTypen[#Headers],0),0),VLOOKUP($G1398,Lijsten!L:O,4,0))),""),"")</f>
        <v/>
      </c>
      <c r="P1398" s="92"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tarief",IF(LEFT(F1398,8)="Bijdrage",VLOOKUP($F1398,Tb_KostenTypen[],MATCH(Methode_Keuze,Tb_KostenTypen[#Headers],0),0),VLOOKUP($G1398,Lijsten!L:O,4,0))),""),"")</f>
        <v/>
      </c>
      <c r="Q1398" s="50"/>
      <c r="R1398" s="50"/>
      <c r="S1398" s="83"/>
      <c r="T1398" s="51"/>
      <c r="U1398" s="4" t="str" cm="1">
        <f t="array" ref="U1398">IF(AA1398&lt;&gt;"ja",_xlfn.IFNA(_xlfn.IFS(AND(O1398&lt;&gt;"",F1398&lt;&gt;"",RIGHT($N1398,6)="tarief"),O1398*Q1398,S1398&gt;0,IF(F1398&lt;&gt;"",S1398,"")),""),"")</f>
        <v/>
      </c>
      <c r="V1398" s="4" t="str" cm="1">
        <f t="array" ref="V1398">IF(AA1398&lt;&gt;"ja",_xlfn.IFNA(_xlfn.IFS(AND(P1398&lt;&gt;"",R1398&lt;&gt;"",RIGHT($N1398,6)="tarief"),P1398*R1398,T1398&gt;0,T1398),""),"")</f>
        <v/>
      </c>
      <c r="W1398" s="4" t="str" cm="1">
        <f t="array" ref="W1398">IFERROR(_xlfn.IFS(OR(F1398="",LEFT(Methode_Keuze,4)="Geen"),"",AND(U1398&lt;&gt;"",F1398&lt;&gt;"Arbeidskosten"),ROUND(U1398*VLOOKUP(F1398,Tb_ProjectKosten[],MATCH(Tb_ProjectKosten[[#Headers],[Forfat_Percentage]],Tb_ProjectKosten[#Headers],0),0),2),AND(F1398="Arbeidskosten",G1398&lt;&gt;""),IFERROR(ROUND(U1398*VLOOKUP(G1398,Tb_KostenTypen[],3,0)*VLOOKUP(F1398,Tb_ProjectKosten[],MATCH(Tb_ProjectKosten[[#Headers],[Forfat_Percentage]],Tb_ProjectKosten[#Headers],0),0),2),""),U1398 &lt;=0,0),"")</f>
        <v/>
      </c>
      <c r="X1398" s="4" t="str" cm="1">
        <f t="array" ref="X1398">IFERROR(_xlfn.IFS(OR(F1398="",LEFT(Methode_Keuze,4)="Geen"),"",AND(V1398&lt;&gt;"",F1398&lt;&gt;"Arbeidskosten"),ROUND(V1398*VLOOKUP(F1398,Tb_ProjectKosten[],MATCH(Tb_ProjectKosten[[#Headers],[Forfat_Percentage]],Tb_ProjectKosten[#Headers],0),0),2),AND(F1398="Arbeidskosten",G1398&lt;&gt;""),IFERROR(ROUND(V1398*VLOOKUP(G1398,Tb_KostenTypen[],3,0)*VLOOKUP(F1398,Tb_ProjectKosten[],MATCH(Tb_ProjectKosten[[#Headers],[Forfat_Percentage]],Tb_ProjectKosten[#Headers],0),0),2),""),V1398 &lt;=0,0),"")</f>
        <v/>
      </c>
      <c r="Y1398" s="262"/>
      <c r="Z1398" s="49"/>
      <c r="AA1398" s="37" t="str" cm="1">
        <f t="array" ref="AA1398">IFERROR(IF(INDEX(SubsidieTabel!$Q$1:$T$9,MATCH($F1398,SubsidieTabel!$Q$1:$Q$9,0),IFERROR(MATCH(Methode_Keuze,SubsidieTabel!$Q$1:$T$1,0),2))&lt;&gt;1=TRUE,"ja",""),"")</f>
        <v/>
      </c>
    </row>
    <row r="1399" spans="1:27" ht="15" customHeight="1" x14ac:dyDescent="0.25">
      <c r="A1399" s="87"/>
      <c r="B1399" s="219" t="str">
        <f>IF(A1399&lt;&gt;"",_xlfn.MAXIFS($B$1:B1398,$A$1:A1398,A1399)+1,"")</f>
        <v/>
      </c>
      <c r="C1399" s="50"/>
      <c r="D1399" s="50"/>
      <c r="E1399" s="50"/>
      <c r="F1399" s="50"/>
      <c r="G1399" s="283"/>
      <c r="H1399" s="296"/>
      <c r="I1399" s="295"/>
      <c r="J1399" s="295"/>
      <c r="K1399" s="202"/>
      <c r="L1399" s="202"/>
      <c r="M1399" s="91" t="str">
        <f>IFERROR(VLOOKUP(H1399,Lijsten!$H$1:$I$100,2,0),"")</f>
        <v/>
      </c>
      <c r="N1399" s="91" t="str" cm="1">
        <f t="array" ref="N1399">IFERROR(_xlfn.IFS(AND(LEFT(F1399,6)="Arbeid",RIGHT(F1399,3)&lt;&gt;"IKS"),IFERROR(VLOOKUP($G1399,Tb_KostenTypen[],2,0),"tarief"),RIGHT(F1399,3)="IKS","Uurtarief",LEFT(F1399,6)="Arbeid","Uurtarief",AND(LEFT(F1399,8)="Bijdrage",RIGHT(F1399,15)="(vrijwilligers)"),"Vast tarief"),"")</f>
        <v/>
      </c>
      <c r="O1399" s="92"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tarief",IF(LEFT(F1399,8)="Bijdrage",VLOOKUP($F1399,Tb_KostenTypen[],MATCH(Methode_Keuze,Tb_KostenTypen[#Headers],0),0),VLOOKUP($G1399,Lijsten!L:O,4,0))),""),"")</f>
        <v/>
      </c>
      <c r="P1399" s="92"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tarief",IF(LEFT(F1399,8)="Bijdrage",VLOOKUP($F1399,Tb_KostenTypen[],MATCH(Methode_Keuze,Tb_KostenTypen[#Headers],0),0),VLOOKUP($G1399,Lijsten!L:O,4,0))),""),"")</f>
        <v/>
      </c>
      <c r="Q1399" s="50"/>
      <c r="R1399" s="50"/>
      <c r="S1399" s="83"/>
      <c r="T1399" s="51"/>
      <c r="U1399" s="4" t="str" cm="1">
        <f t="array" ref="U1399">IF(AA1399&lt;&gt;"ja",_xlfn.IFNA(_xlfn.IFS(AND(O1399&lt;&gt;"",F1399&lt;&gt;"",RIGHT($N1399,6)="tarief"),O1399*Q1399,S1399&gt;0,IF(F1399&lt;&gt;"",S1399,"")),""),"")</f>
        <v/>
      </c>
      <c r="V1399" s="4" t="str" cm="1">
        <f t="array" ref="V1399">IF(AA1399&lt;&gt;"ja",_xlfn.IFNA(_xlfn.IFS(AND(P1399&lt;&gt;"",R1399&lt;&gt;"",RIGHT($N1399,6)="tarief"),P1399*R1399,T1399&gt;0,T1399),""),"")</f>
        <v/>
      </c>
      <c r="W1399" s="4" t="str" cm="1">
        <f t="array" ref="W1399">IFERROR(_xlfn.IFS(OR(F1399="",LEFT(Methode_Keuze,4)="Geen"),"",AND(U1399&lt;&gt;"",F1399&lt;&gt;"Arbeidskosten"),ROUND(U1399*VLOOKUP(F1399,Tb_ProjectKosten[],MATCH(Tb_ProjectKosten[[#Headers],[Forfat_Percentage]],Tb_ProjectKosten[#Headers],0),0),2),AND(F1399="Arbeidskosten",G1399&lt;&gt;""),IFERROR(ROUND(U1399*VLOOKUP(G1399,Tb_KostenTypen[],3,0)*VLOOKUP(F1399,Tb_ProjectKosten[],MATCH(Tb_ProjectKosten[[#Headers],[Forfat_Percentage]],Tb_ProjectKosten[#Headers],0),0),2),""),U1399 &lt;=0,0),"")</f>
        <v/>
      </c>
      <c r="X1399" s="4" t="str" cm="1">
        <f t="array" ref="X1399">IFERROR(_xlfn.IFS(OR(F1399="",LEFT(Methode_Keuze,4)="Geen"),"",AND(V1399&lt;&gt;"",F1399&lt;&gt;"Arbeidskosten"),ROUND(V1399*VLOOKUP(F1399,Tb_ProjectKosten[],MATCH(Tb_ProjectKosten[[#Headers],[Forfat_Percentage]],Tb_ProjectKosten[#Headers],0),0),2),AND(F1399="Arbeidskosten",G1399&lt;&gt;""),IFERROR(ROUND(V1399*VLOOKUP(G1399,Tb_KostenTypen[],3,0)*VLOOKUP(F1399,Tb_ProjectKosten[],MATCH(Tb_ProjectKosten[[#Headers],[Forfat_Percentage]],Tb_ProjectKosten[#Headers],0),0),2),""),V1399 &lt;=0,0),"")</f>
        <v/>
      </c>
      <c r="Y1399" s="262"/>
      <c r="Z1399" s="49"/>
      <c r="AA1399" s="37" t="str" cm="1">
        <f t="array" ref="AA1399">IFERROR(IF(INDEX(SubsidieTabel!$Q$1:$T$9,MATCH($F1399,SubsidieTabel!$Q$1:$Q$9,0),IFERROR(MATCH(Methode_Keuze,SubsidieTabel!$Q$1:$T$1,0),2))&lt;&gt;1=TRUE,"ja",""),"")</f>
        <v/>
      </c>
    </row>
    <row r="1400" spans="1:27" ht="15" customHeight="1" x14ac:dyDescent="0.25">
      <c r="A1400" s="87"/>
      <c r="B1400" s="219" t="str">
        <f>IF(A1400&lt;&gt;"",_xlfn.MAXIFS($B$1:B1399,$A$1:A1399,A1400)+1,"")</f>
        <v/>
      </c>
      <c r="C1400" s="50"/>
      <c r="D1400" s="50"/>
      <c r="E1400" s="50"/>
      <c r="F1400" s="50"/>
      <c r="G1400" s="283"/>
      <c r="H1400" s="296"/>
      <c r="I1400" s="295"/>
      <c r="J1400" s="295"/>
      <c r="K1400" s="202"/>
      <c r="L1400" s="202"/>
      <c r="M1400" s="91" t="str">
        <f>IFERROR(VLOOKUP(H1400,Lijsten!$H$1:$I$100,2,0),"")</f>
        <v/>
      </c>
      <c r="N1400" s="91" t="str" cm="1">
        <f t="array" ref="N1400">IFERROR(_xlfn.IFS(AND(LEFT(F1400,6)="Arbeid",RIGHT(F1400,3)&lt;&gt;"IKS"),IFERROR(VLOOKUP($G1400,Tb_KostenTypen[],2,0),"tarief"),RIGHT(F1400,3)="IKS","Uurtarief",LEFT(F1400,6)="Arbeid","Uurtarief",AND(LEFT(F1400,8)="Bijdrage",RIGHT(F1400,15)="(vrijwilligers)"),"Vast tarief"),"")</f>
        <v/>
      </c>
      <c r="O1400" s="92"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tarief",IF(LEFT(F1400,8)="Bijdrage",VLOOKUP($F1400,Tb_KostenTypen[],MATCH(Methode_Keuze,Tb_KostenTypen[#Headers],0),0),VLOOKUP($G1400,Lijsten!L:O,4,0))),""),"")</f>
        <v/>
      </c>
      <c r="P1400" s="92"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tarief",IF(LEFT(F1400,8)="Bijdrage",VLOOKUP($F1400,Tb_KostenTypen[],MATCH(Methode_Keuze,Tb_KostenTypen[#Headers],0),0),VLOOKUP($G1400,Lijsten!L:O,4,0))),""),"")</f>
        <v/>
      </c>
      <c r="Q1400" s="50"/>
      <c r="R1400" s="50"/>
      <c r="S1400" s="83"/>
      <c r="T1400" s="51"/>
      <c r="U1400" s="4" t="str" cm="1">
        <f t="array" ref="U1400">IF(AA1400&lt;&gt;"ja",_xlfn.IFNA(_xlfn.IFS(AND(O1400&lt;&gt;"",F1400&lt;&gt;"",RIGHT($N1400,6)="tarief"),O1400*Q1400,S1400&gt;0,IF(F1400&lt;&gt;"",S1400,"")),""),"")</f>
        <v/>
      </c>
      <c r="V1400" s="4" t="str" cm="1">
        <f t="array" ref="V1400">IF(AA1400&lt;&gt;"ja",_xlfn.IFNA(_xlfn.IFS(AND(P1400&lt;&gt;"",R1400&lt;&gt;"",RIGHT($N1400,6)="tarief"),P1400*R1400,T1400&gt;0,T1400),""),"")</f>
        <v/>
      </c>
      <c r="W1400" s="4" t="str" cm="1">
        <f t="array" ref="W1400">IFERROR(_xlfn.IFS(OR(F1400="",LEFT(Methode_Keuze,4)="Geen"),"",AND(U1400&lt;&gt;"",F1400&lt;&gt;"Arbeidskosten"),ROUND(U1400*VLOOKUP(F1400,Tb_ProjectKosten[],MATCH(Tb_ProjectKosten[[#Headers],[Forfat_Percentage]],Tb_ProjectKosten[#Headers],0),0),2),AND(F1400="Arbeidskosten",G1400&lt;&gt;""),IFERROR(ROUND(U1400*VLOOKUP(G1400,Tb_KostenTypen[],3,0)*VLOOKUP(F1400,Tb_ProjectKosten[],MATCH(Tb_ProjectKosten[[#Headers],[Forfat_Percentage]],Tb_ProjectKosten[#Headers],0),0),2),""),U1400 &lt;=0,0),"")</f>
        <v/>
      </c>
      <c r="X1400" s="4" t="str" cm="1">
        <f t="array" ref="X1400">IFERROR(_xlfn.IFS(OR(F1400="",LEFT(Methode_Keuze,4)="Geen"),"",AND(V1400&lt;&gt;"",F1400&lt;&gt;"Arbeidskosten"),ROUND(V1400*VLOOKUP(F1400,Tb_ProjectKosten[],MATCH(Tb_ProjectKosten[[#Headers],[Forfat_Percentage]],Tb_ProjectKosten[#Headers],0),0),2),AND(F1400="Arbeidskosten",G1400&lt;&gt;""),IFERROR(ROUND(V1400*VLOOKUP(G1400,Tb_KostenTypen[],3,0)*VLOOKUP(F1400,Tb_ProjectKosten[],MATCH(Tb_ProjectKosten[[#Headers],[Forfat_Percentage]],Tb_ProjectKosten[#Headers],0),0),2),""),V1400 &lt;=0,0),"")</f>
        <v/>
      </c>
      <c r="Y1400" s="262"/>
      <c r="Z1400" s="49"/>
      <c r="AA1400" s="37" t="str" cm="1">
        <f t="array" ref="AA1400">IFERROR(IF(INDEX(SubsidieTabel!$Q$1:$T$9,MATCH($F1400,SubsidieTabel!$Q$1:$Q$9,0),IFERROR(MATCH(Methode_Keuze,SubsidieTabel!$Q$1:$T$1,0),2))&lt;&gt;1=TRUE,"ja",""),"")</f>
        <v/>
      </c>
    </row>
    <row r="1401" spans="1:27" ht="15" customHeight="1" x14ac:dyDescent="0.25">
      <c r="A1401" s="87"/>
      <c r="B1401" s="219" t="str">
        <f>IF(A1401&lt;&gt;"",_xlfn.MAXIFS($B$1:B1400,$A$1:A1400,A1401)+1,"")</f>
        <v/>
      </c>
      <c r="C1401" s="50"/>
      <c r="D1401" s="50"/>
      <c r="E1401" s="50"/>
      <c r="F1401" s="50"/>
      <c r="G1401" s="283"/>
      <c r="H1401" s="296"/>
      <c r="I1401" s="295"/>
      <c r="J1401" s="295"/>
      <c r="K1401" s="202"/>
      <c r="L1401" s="202"/>
      <c r="M1401" s="91" t="str">
        <f>IFERROR(VLOOKUP(H1401,Lijsten!$H$1:$I$100,2,0),"")</f>
        <v/>
      </c>
      <c r="N1401" s="91" t="str" cm="1">
        <f t="array" ref="N1401">IFERROR(_xlfn.IFS(AND(LEFT(F1401,6)="Arbeid",RIGHT(F1401,3)&lt;&gt;"IKS"),IFERROR(VLOOKUP($G1401,Tb_KostenTypen[],2,0),"tarief"),RIGHT(F1401,3)="IKS","Uurtarief",LEFT(F1401,6)="Arbeid","Uurtarief",AND(LEFT(F1401,8)="Bijdrage",RIGHT(F1401,15)="(vrijwilligers)"),"Vast tarief"),"")</f>
        <v/>
      </c>
      <c r="O1401" s="92"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tarief",IF(LEFT(F1401,8)="Bijdrage",VLOOKUP($F1401,Tb_KostenTypen[],MATCH(Methode_Keuze,Tb_KostenTypen[#Headers],0),0),VLOOKUP($G1401,Lijsten!L:O,4,0))),""),"")</f>
        <v/>
      </c>
      <c r="P1401" s="92"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tarief",IF(LEFT(F1401,8)="Bijdrage",VLOOKUP($F1401,Tb_KostenTypen[],MATCH(Methode_Keuze,Tb_KostenTypen[#Headers],0),0),VLOOKUP($G1401,Lijsten!L:O,4,0))),""),"")</f>
        <v/>
      </c>
      <c r="Q1401" s="50"/>
      <c r="R1401" s="50"/>
      <c r="S1401" s="83"/>
      <c r="T1401" s="51"/>
      <c r="U1401" s="4" t="str" cm="1">
        <f t="array" ref="U1401">IF(AA1401&lt;&gt;"ja",_xlfn.IFNA(_xlfn.IFS(AND(O1401&lt;&gt;"",F1401&lt;&gt;"",RIGHT($N1401,6)="tarief"),O1401*Q1401,S1401&gt;0,IF(F1401&lt;&gt;"",S1401,"")),""),"")</f>
        <v/>
      </c>
      <c r="V1401" s="4" t="str" cm="1">
        <f t="array" ref="V1401">IF(AA1401&lt;&gt;"ja",_xlfn.IFNA(_xlfn.IFS(AND(P1401&lt;&gt;"",R1401&lt;&gt;"",RIGHT($N1401,6)="tarief"),P1401*R1401,T1401&gt;0,T1401),""),"")</f>
        <v/>
      </c>
      <c r="W1401" s="4" t="str" cm="1">
        <f t="array" ref="W1401">IFERROR(_xlfn.IFS(OR(F1401="",LEFT(Methode_Keuze,4)="Geen"),"",AND(U1401&lt;&gt;"",F1401&lt;&gt;"Arbeidskosten"),ROUND(U1401*VLOOKUP(F1401,Tb_ProjectKosten[],MATCH(Tb_ProjectKosten[[#Headers],[Forfat_Percentage]],Tb_ProjectKosten[#Headers],0),0),2),AND(F1401="Arbeidskosten",G1401&lt;&gt;""),IFERROR(ROUND(U1401*VLOOKUP(G1401,Tb_KostenTypen[],3,0)*VLOOKUP(F1401,Tb_ProjectKosten[],MATCH(Tb_ProjectKosten[[#Headers],[Forfat_Percentage]],Tb_ProjectKosten[#Headers],0),0),2),""),U1401 &lt;=0,0),"")</f>
        <v/>
      </c>
      <c r="X1401" s="4" t="str" cm="1">
        <f t="array" ref="X1401">IFERROR(_xlfn.IFS(OR(F1401="",LEFT(Methode_Keuze,4)="Geen"),"",AND(V1401&lt;&gt;"",F1401&lt;&gt;"Arbeidskosten"),ROUND(V1401*VLOOKUP(F1401,Tb_ProjectKosten[],MATCH(Tb_ProjectKosten[[#Headers],[Forfat_Percentage]],Tb_ProjectKosten[#Headers],0),0),2),AND(F1401="Arbeidskosten",G1401&lt;&gt;""),IFERROR(ROUND(V1401*VLOOKUP(G1401,Tb_KostenTypen[],3,0)*VLOOKUP(F1401,Tb_ProjectKosten[],MATCH(Tb_ProjectKosten[[#Headers],[Forfat_Percentage]],Tb_ProjectKosten[#Headers],0),0),2),""),V1401 &lt;=0,0),"")</f>
        <v/>
      </c>
      <c r="Y1401" s="262"/>
      <c r="Z1401" s="49"/>
      <c r="AA1401" s="37" t="str" cm="1">
        <f t="array" ref="AA1401">IFERROR(IF(INDEX(SubsidieTabel!$Q$1:$T$9,MATCH($F1401,SubsidieTabel!$Q$1:$Q$9,0),IFERROR(MATCH(Methode_Keuze,SubsidieTabel!$Q$1:$T$1,0),2))&lt;&gt;1=TRUE,"ja",""),"")</f>
        <v/>
      </c>
    </row>
    <row r="1402" spans="1:27" ht="15" customHeight="1" x14ac:dyDescent="0.25">
      <c r="A1402" s="87"/>
      <c r="B1402" s="219" t="str">
        <f>IF(A1402&lt;&gt;"",_xlfn.MAXIFS($B$1:B1401,$A$1:A1401,A1402)+1,"")</f>
        <v/>
      </c>
      <c r="C1402" s="50"/>
      <c r="D1402" s="50"/>
      <c r="E1402" s="50"/>
      <c r="F1402" s="50"/>
      <c r="G1402" s="283"/>
      <c r="H1402" s="296"/>
      <c r="I1402" s="295"/>
      <c r="J1402" s="295"/>
      <c r="K1402" s="202"/>
      <c r="L1402" s="202"/>
      <c r="M1402" s="91" t="str">
        <f>IFERROR(VLOOKUP(H1402,Lijsten!$H$1:$I$100,2,0),"")</f>
        <v/>
      </c>
      <c r="N1402" s="91" t="str" cm="1">
        <f t="array" ref="N1402">IFERROR(_xlfn.IFS(AND(LEFT(F1402,6)="Arbeid",RIGHT(F1402,3)&lt;&gt;"IKS"),IFERROR(VLOOKUP($G1402,Tb_KostenTypen[],2,0),"tarief"),RIGHT(F1402,3)="IKS","Uurtarief",LEFT(F1402,6)="Arbeid","Uurtarief",AND(LEFT(F1402,8)="Bijdrage",RIGHT(F1402,15)="(vrijwilligers)"),"Vast tarief"),"")</f>
        <v/>
      </c>
      <c r="O1402" s="92"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tarief",IF(LEFT(F1402,8)="Bijdrage",VLOOKUP($F1402,Tb_KostenTypen[],MATCH(Methode_Keuze,Tb_KostenTypen[#Headers],0),0),VLOOKUP($G1402,Lijsten!L:O,4,0))),""),"")</f>
        <v/>
      </c>
      <c r="P1402" s="92"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tarief",IF(LEFT(F1402,8)="Bijdrage",VLOOKUP($F1402,Tb_KostenTypen[],MATCH(Methode_Keuze,Tb_KostenTypen[#Headers],0),0),VLOOKUP($G1402,Lijsten!L:O,4,0))),""),"")</f>
        <v/>
      </c>
      <c r="Q1402" s="50"/>
      <c r="R1402" s="50"/>
      <c r="S1402" s="83"/>
      <c r="T1402" s="51"/>
      <c r="U1402" s="4" t="str" cm="1">
        <f t="array" ref="U1402">IF(AA1402&lt;&gt;"ja",_xlfn.IFNA(_xlfn.IFS(AND(O1402&lt;&gt;"",F1402&lt;&gt;"",RIGHT($N1402,6)="tarief"),O1402*Q1402,S1402&gt;0,IF(F1402&lt;&gt;"",S1402,"")),""),"")</f>
        <v/>
      </c>
      <c r="V1402" s="4" t="str" cm="1">
        <f t="array" ref="V1402">IF(AA1402&lt;&gt;"ja",_xlfn.IFNA(_xlfn.IFS(AND(P1402&lt;&gt;"",R1402&lt;&gt;"",RIGHT($N1402,6)="tarief"),P1402*R1402,T1402&gt;0,T1402),""),"")</f>
        <v/>
      </c>
      <c r="W1402" s="4" t="str" cm="1">
        <f t="array" ref="W1402">IFERROR(_xlfn.IFS(OR(F1402="",LEFT(Methode_Keuze,4)="Geen"),"",AND(U1402&lt;&gt;"",F1402&lt;&gt;"Arbeidskosten"),ROUND(U1402*VLOOKUP(F1402,Tb_ProjectKosten[],MATCH(Tb_ProjectKosten[[#Headers],[Forfat_Percentage]],Tb_ProjectKosten[#Headers],0),0),2),AND(F1402="Arbeidskosten",G1402&lt;&gt;""),IFERROR(ROUND(U1402*VLOOKUP(G1402,Tb_KostenTypen[],3,0)*VLOOKUP(F1402,Tb_ProjectKosten[],MATCH(Tb_ProjectKosten[[#Headers],[Forfat_Percentage]],Tb_ProjectKosten[#Headers],0),0),2),""),U1402 &lt;=0,0),"")</f>
        <v/>
      </c>
      <c r="X1402" s="4" t="str" cm="1">
        <f t="array" ref="X1402">IFERROR(_xlfn.IFS(OR(F1402="",LEFT(Methode_Keuze,4)="Geen"),"",AND(V1402&lt;&gt;"",F1402&lt;&gt;"Arbeidskosten"),ROUND(V1402*VLOOKUP(F1402,Tb_ProjectKosten[],MATCH(Tb_ProjectKosten[[#Headers],[Forfat_Percentage]],Tb_ProjectKosten[#Headers],0),0),2),AND(F1402="Arbeidskosten",G1402&lt;&gt;""),IFERROR(ROUND(V1402*VLOOKUP(G1402,Tb_KostenTypen[],3,0)*VLOOKUP(F1402,Tb_ProjectKosten[],MATCH(Tb_ProjectKosten[[#Headers],[Forfat_Percentage]],Tb_ProjectKosten[#Headers],0),0),2),""),V1402 &lt;=0,0),"")</f>
        <v/>
      </c>
      <c r="Y1402" s="262"/>
      <c r="Z1402" s="49"/>
      <c r="AA1402" s="37" t="str" cm="1">
        <f t="array" ref="AA1402">IFERROR(IF(INDEX(SubsidieTabel!$Q$1:$T$9,MATCH($F1402,SubsidieTabel!$Q$1:$Q$9,0),IFERROR(MATCH(Methode_Keuze,SubsidieTabel!$Q$1:$T$1,0),2))&lt;&gt;1=TRUE,"ja",""),"")</f>
        <v/>
      </c>
    </row>
    <row r="1403" spans="1:27" ht="15" customHeight="1" x14ac:dyDescent="0.25">
      <c r="A1403" s="87"/>
      <c r="B1403" s="219" t="str">
        <f>IF(A1403&lt;&gt;"",_xlfn.MAXIFS($B$1:B1402,$A$1:A1402,A1403)+1,"")</f>
        <v/>
      </c>
      <c r="C1403" s="50"/>
      <c r="D1403" s="50"/>
      <c r="E1403" s="50"/>
      <c r="F1403" s="50"/>
      <c r="G1403" s="283"/>
      <c r="H1403" s="296"/>
      <c r="I1403" s="295"/>
      <c r="J1403" s="295"/>
      <c r="K1403" s="202"/>
      <c r="L1403" s="202"/>
      <c r="M1403" s="91" t="str">
        <f>IFERROR(VLOOKUP(H1403,Lijsten!$H$1:$I$100,2,0),"")</f>
        <v/>
      </c>
      <c r="N1403" s="91" t="str" cm="1">
        <f t="array" ref="N1403">IFERROR(_xlfn.IFS(AND(LEFT(F1403,6)="Arbeid",RIGHT(F1403,3)&lt;&gt;"IKS"),IFERROR(VLOOKUP($G1403,Tb_KostenTypen[],2,0),"tarief"),RIGHT(F1403,3)="IKS","Uurtarief",LEFT(F1403,6)="Arbeid","Uurtarief",AND(LEFT(F1403,8)="Bijdrage",RIGHT(F1403,15)="(vrijwilligers)"),"Vast tarief"),"")</f>
        <v/>
      </c>
      <c r="O1403" s="92"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tarief",IF(LEFT(F1403,8)="Bijdrage",VLOOKUP($F1403,Tb_KostenTypen[],MATCH(Methode_Keuze,Tb_KostenTypen[#Headers],0),0),VLOOKUP($G1403,Lijsten!L:O,4,0))),""),"")</f>
        <v/>
      </c>
      <c r="P1403" s="92"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tarief",IF(LEFT(F1403,8)="Bijdrage",VLOOKUP($F1403,Tb_KostenTypen[],MATCH(Methode_Keuze,Tb_KostenTypen[#Headers],0),0),VLOOKUP($G1403,Lijsten!L:O,4,0))),""),"")</f>
        <v/>
      </c>
      <c r="Q1403" s="50"/>
      <c r="R1403" s="50"/>
      <c r="S1403" s="83"/>
      <c r="T1403" s="51"/>
      <c r="U1403" s="4" t="str" cm="1">
        <f t="array" ref="U1403">IF(AA1403&lt;&gt;"ja",_xlfn.IFNA(_xlfn.IFS(AND(O1403&lt;&gt;"",F1403&lt;&gt;"",RIGHT($N1403,6)="tarief"),O1403*Q1403,S1403&gt;0,IF(F1403&lt;&gt;"",S1403,"")),""),"")</f>
        <v/>
      </c>
      <c r="V1403" s="4" t="str" cm="1">
        <f t="array" ref="V1403">IF(AA1403&lt;&gt;"ja",_xlfn.IFNA(_xlfn.IFS(AND(P1403&lt;&gt;"",R1403&lt;&gt;"",RIGHT($N1403,6)="tarief"),P1403*R1403,T1403&gt;0,T1403),""),"")</f>
        <v/>
      </c>
      <c r="W1403" s="4" t="str" cm="1">
        <f t="array" ref="W1403">IFERROR(_xlfn.IFS(OR(F1403="",LEFT(Methode_Keuze,4)="Geen"),"",AND(U1403&lt;&gt;"",F1403&lt;&gt;"Arbeidskosten"),ROUND(U1403*VLOOKUP(F1403,Tb_ProjectKosten[],MATCH(Tb_ProjectKosten[[#Headers],[Forfat_Percentage]],Tb_ProjectKosten[#Headers],0),0),2),AND(F1403="Arbeidskosten",G1403&lt;&gt;""),IFERROR(ROUND(U1403*VLOOKUP(G1403,Tb_KostenTypen[],3,0)*VLOOKUP(F1403,Tb_ProjectKosten[],MATCH(Tb_ProjectKosten[[#Headers],[Forfat_Percentage]],Tb_ProjectKosten[#Headers],0),0),2),""),U1403 &lt;=0,0),"")</f>
        <v/>
      </c>
      <c r="X1403" s="4" t="str" cm="1">
        <f t="array" ref="X1403">IFERROR(_xlfn.IFS(OR(F1403="",LEFT(Methode_Keuze,4)="Geen"),"",AND(V1403&lt;&gt;"",F1403&lt;&gt;"Arbeidskosten"),ROUND(V1403*VLOOKUP(F1403,Tb_ProjectKosten[],MATCH(Tb_ProjectKosten[[#Headers],[Forfat_Percentage]],Tb_ProjectKosten[#Headers],0),0),2),AND(F1403="Arbeidskosten",G1403&lt;&gt;""),IFERROR(ROUND(V1403*VLOOKUP(G1403,Tb_KostenTypen[],3,0)*VLOOKUP(F1403,Tb_ProjectKosten[],MATCH(Tb_ProjectKosten[[#Headers],[Forfat_Percentage]],Tb_ProjectKosten[#Headers],0),0),2),""),V1403 &lt;=0,0),"")</f>
        <v/>
      </c>
      <c r="Y1403" s="262"/>
      <c r="Z1403" s="49"/>
      <c r="AA1403" s="37" t="str" cm="1">
        <f t="array" ref="AA1403">IFERROR(IF(INDEX(SubsidieTabel!$Q$1:$T$9,MATCH($F1403,SubsidieTabel!$Q$1:$Q$9,0),IFERROR(MATCH(Methode_Keuze,SubsidieTabel!$Q$1:$T$1,0),2))&lt;&gt;1=TRUE,"ja",""),"")</f>
        <v/>
      </c>
    </row>
    <row r="1404" spans="1:27" ht="15" customHeight="1" x14ac:dyDescent="0.25">
      <c r="A1404" s="87"/>
      <c r="B1404" s="219" t="str">
        <f>IF(A1404&lt;&gt;"",_xlfn.MAXIFS($B$1:B1403,$A$1:A1403,A1404)+1,"")</f>
        <v/>
      </c>
      <c r="C1404" s="50"/>
      <c r="D1404" s="50"/>
      <c r="E1404" s="50"/>
      <c r="F1404" s="50"/>
      <c r="G1404" s="283"/>
      <c r="H1404" s="296"/>
      <c r="I1404" s="295"/>
      <c r="J1404" s="295"/>
      <c r="K1404" s="202"/>
      <c r="L1404" s="202"/>
      <c r="M1404" s="91" t="str">
        <f>IFERROR(VLOOKUP(H1404,Lijsten!$H$1:$I$100,2,0),"")</f>
        <v/>
      </c>
      <c r="N1404" s="91" t="str" cm="1">
        <f t="array" ref="N1404">IFERROR(_xlfn.IFS(AND(LEFT(F1404,6)="Arbeid",RIGHT(F1404,3)&lt;&gt;"IKS"),IFERROR(VLOOKUP($G1404,Tb_KostenTypen[],2,0),"tarief"),RIGHT(F1404,3)="IKS","Uurtarief",LEFT(F1404,6)="Arbeid","Uurtarief",AND(LEFT(F1404,8)="Bijdrage",RIGHT(F1404,15)="(vrijwilligers)"),"Vast tarief"),"")</f>
        <v/>
      </c>
      <c r="O1404" s="92"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tarief",IF(LEFT(F1404,8)="Bijdrage",VLOOKUP($F1404,Tb_KostenTypen[],MATCH(Methode_Keuze,Tb_KostenTypen[#Headers],0),0),VLOOKUP($G1404,Lijsten!L:O,4,0))),""),"")</f>
        <v/>
      </c>
      <c r="P1404" s="92"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tarief",IF(LEFT(F1404,8)="Bijdrage",VLOOKUP($F1404,Tb_KostenTypen[],MATCH(Methode_Keuze,Tb_KostenTypen[#Headers],0),0),VLOOKUP($G1404,Lijsten!L:O,4,0))),""),"")</f>
        <v/>
      </c>
      <c r="Q1404" s="50"/>
      <c r="R1404" s="50"/>
      <c r="S1404" s="83"/>
      <c r="T1404" s="51"/>
      <c r="U1404" s="4" t="str" cm="1">
        <f t="array" ref="U1404">IF(AA1404&lt;&gt;"ja",_xlfn.IFNA(_xlfn.IFS(AND(O1404&lt;&gt;"",F1404&lt;&gt;"",RIGHT($N1404,6)="tarief"),O1404*Q1404,S1404&gt;0,IF(F1404&lt;&gt;"",S1404,"")),""),"")</f>
        <v/>
      </c>
      <c r="V1404" s="4" t="str" cm="1">
        <f t="array" ref="V1404">IF(AA1404&lt;&gt;"ja",_xlfn.IFNA(_xlfn.IFS(AND(P1404&lt;&gt;"",R1404&lt;&gt;"",RIGHT($N1404,6)="tarief"),P1404*R1404,T1404&gt;0,T1404),""),"")</f>
        <v/>
      </c>
      <c r="W1404" s="4" t="str" cm="1">
        <f t="array" ref="W1404">IFERROR(_xlfn.IFS(OR(F1404="",LEFT(Methode_Keuze,4)="Geen"),"",AND(U1404&lt;&gt;"",F1404&lt;&gt;"Arbeidskosten"),ROUND(U1404*VLOOKUP(F1404,Tb_ProjectKosten[],MATCH(Tb_ProjectKosten[[#Headers],[Forfat_Percentage]],Tb_ProjectKosten[#Headers],0),0),2),AND(F1404="Arbeidskosten",G1404&lt;&gt;""),IFERROR(ROUND(U1404*VLOOKUP(G1404,Tb_KostenTypen[],3,0)*VLOOKUP(F1404,Tb_ProjectKosten[],MATCH(Tb_ProjectKosten[[#Headers],[Forfat_Percentage]],Tb_ProjectKosten[#Headers],0),0),2),""),U1404 &lt;=0,0),"")</f>
        <v/>
      </c>
      <c r="X1404" s="4" t="str" cm="1">
        <f t="array" ref="X1404">IFERROR(_xlfn.IFS(OR(F1404="",LEFT(Methode_Keuze,4)="Geen"),"",AND(V1404&lt;&gt;"",F1404&lt;&gt;"Arbeidskosten"),ROUND(V1404*VLOOKUP(F1404,Tb_ProjectKosten[],MATCH(Tb_ProjectKosten[[#Headers],[Forfat_Percentage]],Tb_ProjectKosten[#Headers],0),0),2),AND(F1404="Arbeidskosten",G1404&lt;&gt;""),IFERROR(ROUND(V1404*VLOOKUP(G1404,Tb_KostenTypen[],3,0)*VLOOKUP(F1404,Tb_ProjectKosten[],MATCH(Tb_ProjectKosten[[#Headers],[Forfat_Percentage]],Tb_ProjectKosten[#Headers],0),0),2),""),V1404 &lt;=0,0),"")</f>
        <v/>
      </c>
      <c r="Y1404" s="262"/>
      <c r="Z1404" s="49"/>
      <c r="AA1404" s="37" t="str" cm="1">
        <f t="array" ref="AA1404">IFERROR(IF(INDEX(SubsidieTabel!$Q$1:$T$9,MATCH($F1404,SubsidieTabel!$Q$1:$Q$9,0),IFERROR(MATCH(Methode_Keuze,SubsidieTabel!$Q$1:$T$1,0),2))&lt;&gt;1=TRUE,"ja",""),"")</f>
        <v/>
      </c>
    </row>
    <row r="1405" spans="1:27" ht="15" customHeight="1" x14ac:dyDescent="0.25">
      <c r="A1405" s="87"/>
      <c r="B1405" s="219" t="str">
        <f>IF(A1405&lt;&gt;"",_xlfn.MAXIFS($B$1:B1404,$A$1:A1404,A1405)+1,"")</f>
        <v/>
      </c>
      <c r="C1405" s="50"/>
      <c r="D1405" s="50"/>
      <c r="E1405" s="50"/>
      <c r="F1405" s="50"/>
      <c r="G1405" s="283"/>
      <c r="H1405" s="296"/>
      <c r="I1405" s="295"/>
      <c r="J1405" s="295"/>
      <c r="K1405" s="202"/>
      <c r="L1405" s="202"/>
      <c r="M1405" s="91" t="str">
        <f>IFERROR(VLOOKUP(H1405,Lijsten!$H$1:$I$100,2,0),"")</f>
        <v/>
      </c>
      <c r="N1405" s="91" t="str" cm="1">
        <f t="array" ref="N1405">IFERROR(_xlfn.IFS(AND(LEFT(F1405,6)="Arbeid",RIGHT(F1405,3)&lt;&gt;"IKS"),IFERROR(VLOOKUP($G1405,Tb_KostenTypen[],2,0),"tarief"),RIGHT(F1405,3)="IKS","Uurtarief",LEFT(F1405,6)="Arbeid","Uurtarief",AND(LEFT(F1405,8)="Bijdrage",RIGHT(F1405,15)="(vrijwilligers)"),"Vast tarief"),"")</f>
        <v/>
      </c>
      <c r="O1405" s="92"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tarief",IF(LEFT(F1405,8)="Bijdrage",VLOOKUP($F1405,Tb_KostenTypen[],MATCH(Methode_Keuze,Tb_KostenTypen[#Headers],0),0),VLOOKUP($G1405,Lijsten!L:O,4,0))),""),"")</f>
        <v/>
      </c>
      <c r="P1405" s="92"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tarief",IF(LEFT(F1405,8)="Bijdrage",VLOOKUP($F1405,Tb_KostenTypen[],MATCH(Methode_Keuze,Tb_KostenTypen[#Headers],0),0),VLOOKUP($G1405,Lijsten!L:O,4,0))),""),"")</f>
        <v/>
      </c>
      <c r="Q1405" s="50"/>
      <c r="R1405" s="50"/>
      <c r="S1405" s="83"/>
      <c r="T1405" s="51"/>
      <c r="U1405" s="4" t="str" cm="1">
        <f t="array" ref="U1405">IF(AA1405&lt;&gt;"ja",_xlfn.IFNA(_xlfn.IFS(AND(O1405&lt;&gt;"",F1405&lt;&gt;"",RIGHT($N1405,6)="tarief"),O1405*Q1405,S1405&gt;0,IF(F1405&lt;&gt;"",S1405,"")),""),"")</f>
        <v/>
      </c>
      <c r="V1405" s="4" t="str" cm="1">
        <f t="array" ref="V1405">IF(AA1405&lt;&gt;"ja",_xlfn.IFNA(_xlfn.IFS(AND(P1405&lt;&gt;"",R1405&lt;&gt;"",RIGHT($N1405,6)="tarief"),P1405*R1405,T1405&gt;0,T1405),""),"")</f>
        <v/>
      </c>
      <c r="W1405" s="4" t="str" cm="1">
        <f t="array" ref="W1405">IFERROR(_xlfn.IFS(OR(F1405="",LEFT(Methode_Keuze,4)="Geen"),"",AND(U1405&lt;&gt;"",F1405&lt;&gt;"Arbeidskosten"),ROUND(U1405*VLOOKUP(F1405,Tb_ProjectKosten[],MATCH(Tb_ProjectKosten[[#Headers],[Forfat_Percentage]],Tb_ProjectKosten[#Headers],0),0),2),AND(F1405="Arbeidskosten",G1405&lt;&gt;""),IFERROR(ROUND(U1405*VLOOKUP(G1405,Tb_KostenTypen[],3,0)*VLOOKUP(F1405,Tb_ProjectKosten[],MATCH(Tb_ProjectKosten[[#Headers],[Forfat_Percentage]],Tb_ProjectKosten[#Headers],0),0),2),""),U1405 &lt;=0,0),"")</f>
        <v/>
      </c>
      <c r="X1405" s="4" t="str" cm="1">
        <f t="array" ref="X1405">IFERROR(_xlfn.IFS(OR(F1405="",LEFT(Methode_Keuze,4)="Geen"),"",AND(V1405&lt;&gt;"",F1405&lt;&gt;"Arbeidskosten"),ROUND(V1405*VLOOKUP(F1405,Tb_ProjectKosten[],MATCH(Tb_ProjectKosten[[#Headers],[Forfat_Percentage]],Tb_ProjectKosten[#Headers],0),0),2),AND(F1405="Arbeidskosten",G1405&lt;&gt;""),IFERROR(ROUND(V1405*VLOOKUP(G1405,Tb_KostenTypen[],3,0)*VLOOKUP(F1405,Tb_ProjectKosten[],MATCH(Tb_ProjectKosten[[#Headers],[Forfat_Percentage]],Tb_ProjectKosten[#Headers],0),0),2),""),V1405 &lt;=0,0),"")</f>
        <v/>
      </c>
      <c r="Y1405" s="262"/>
      <c r="Z1405" s="49"/>
      <c r="AA1405" s="37" t="str" cm="1">
        <f t="array" ref="AA1405">IFERROR(IF(INDEX(SubsidieTabel!$Q$1:$T$9,MATCH($F1405,SubsidieTabel!$Q$1:$Q$9,0),IFERROR(MATCH(Methode_Keuze,SubsidieTabel!$Q$1:$T$1,0),2))&lt;&gt;1=TRUE,"ja",""),"")</f>
        <v/>
      </c>
    </row>
    <row r="1406" spans="1:27" ht="15" customHeight="1" x14ac:dyDescent="0.25">
      <c r="A1406" s="87"/>
      <c r="B1406" s="219" t="str">
        <f>IF(A1406&lt;&gt;"",_xlfn.MAXIFS($B$1:B1405,$A$1:A1405,A1406)+1,"")</f>
        <v/>
      </c>
      <c r="C1406" s="50"/>
      <c r="D1406" s="50"/>
      <c r="E1406" s="50"/>
      <c r="F1406" s="50"/>
      <c r="G1406" s="283"/>
      <c r="H1406" s="296"/>
      <c r="I1406" s="295"/>
      <c r="J1406" s="295"/>
      <c r="K1406" s="202"/>
      <c r="L1406" s="202"/>
      <c r="M1406" s="91" t="str">
        <f>IFERROR(VLOOKUP(H1406,Lijsten!$H$1:$I$100,2,0),"")</f>
        <v/>
      </c>
      <c r="N1406" s="91" t="str" cm="1">
        <f t="array" ref="N1406">IFERROR(_xlfn.IFS(AND(LEFT(F1406,6)="Arbeid",RIGHT(F1406,3)&lt;&gt;"IKS"),IFERROR(VLOOKUP($G1406,Tb_KostenTypen[],2,0),"tarief"),RIGHT(F1406,3)="IKS","Uurtarief",LEFT(F1406,6)="Arbeid","Uurtarief",AND(LEFT(F1406,8)="Bijdrage",RIGHT(F1406,15)="(vrijwilligers)"),"Vast tarief"),"")</f>
        <v/>
      </c>
      <c r="O1406" s="92"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tarief",IF(LEFT(F1406,8)="Bijdrage",VLOOKUP($F1406,Tb_KostenTypen[],MATCH(Methode_Keuze,Tb_KostenTypen[#Headers],0),0),VLOOKUP($G1406,Lijsten!L:O,4,0))),""),"")</f>
        <v/>
      </c>
      <c r="P1406" s="92"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tarief",IF(LEFT(F1406,8)="Bijdrage",VLOOKUP($F1406,Tb_KostenTypen[],MATCH(Methode_Keuze,Tb_KostenTypen[#Headers],0),0),VLOOKUP($G1406,Lijsten!L:O,4,0))),""),"")</f>
        <v/>
      </c>
      <c r="Q1406" s="50"/>
      <c r="R1406" s="50"/>
      <c r="S1406" s="83"/>
      <c r="T1406" s="51"/>
      <c r="U1406" s="4" t="str" cm="1">
        <f t="array" ref="U1406">IF(AA1406&lt;&gt;"ja",_xlfn.IFNA(_xlfn.IFS(AND(O1406&lt;&gt;"",F1406&lt;&gt;"",RIGHT($N1406,6)="tarief"),O1406*Q1406,S1406&gt;0,IF(F1406&lt;&gt;"",S1406,"")),""),"")</f>
        <v/>
      </c>
      <c r="V1406" s="4" t="str" cm="1">
        <f t="array" ref="V1406">IF(AA1406&lt;&gt;"ja",_xlfn.IFNA(_xlfn.IFS(AND(P1406&lt;&gt;"",R1406&lt;&gt;"",RIGHT($N1406,6)="tarief"),P1406*R1406,T1406&gt;0,T1406),""),"")</f>
        <v/>
      </c>
      <c r="W1406" s="4" t="str" cm="1">
        <f t="array" ref="W1406">IFERROR(_xlfn.IFS(OR(F1406="",LEFT(Methode_Keuze,4)="Geen"),"",AND(U1406&lt;&gt;"",F1406&lt;&gt;"Arbeidskosten"),ROUND(U1406*VLOOKUP(F1406,Tb_ProjectKosten[],MATCH(Tb_ProjectKosten[[#Headers],[Forfat_Percentage]],Tb_ProjectKosten[#Headers],0),0),2),AND(F1406="Arbeidskosten",G1406&lt;&gt;""),IFERROR(ROUND(U1406*VLOOKUP(G1406,Tb_KostenTypen[],3,0)*VLOOKUP(F1406,Tb_ProjectKosten[],MATCH(Tb_ProjectKosten[[#Headers],[Forfat_Percentage]],Tb_ProjectKosten[#Headers],0),0),2),""),U1406 &lt;=0,0),"")</f>
        <v/>
      </c>
      <c r="X1406" s="4" t="str" cm="1">
        <f t="array" ref="X1406">IFERROR(_xlfn.IFS(OR(F1406="",LEFT(Methode_Keuze,4)="Geen"),"",AND(V1406&lt;&gt;"",F1406&lt;&gt;"Arbeidskosten"),ROUND(V1406*VLOOKUP(F1406,Tb_ProjectKosten[],MATCH(Tb_ProjectKosten[[#Headers],[Forfat_Percentage]],Tb_ProjectKosten[#Headers],0),0),2),AND(F1406="Arbeidskosten",G1406&lt;&gt;""),IFERROR(ROUND(V1406*VLOOKUP(G1406,Tb_KostenTypen[],3,0)*VLOOKUP(F1406,Tb_ProjectKosten[],MATCH(Tb_ProjectKosten[[#Headers],[Forfat_Percentage]],Tb_ProjectKosten[#Headers],0),0),2),""),V1406 &lt;=0,0),"")</f>
        <v/>
      </c>
      <c r="Y1406" s="262"/>
      <c r="Z1406" s="49"/>
      <c r="AA1406" s="37" t="str" cm="1">
        <f t="array" ref="AA1406">IFERROR(IF(INDEX(SubsidieTabel!$Q$1:$T$9,MATCH($F1406,SubsidieTabel!$Q$1:$Q$9,0),IFERROR(MATCH(Methode_Keuze,SubsidieTabel!$Q$1:$T$1,0),2))&lt;&gt;1=TRUE,"ja",""),"")</f>
        <v/>
      </c>
    </row>
    <row r="1407" spans="1:27" ht="15" customHeight="1" x14ac:dyDescent="0.25">
      <c r="A1407" s="87"/>
      <c r="B1407" s="219" t="str">
        <f>IF(A1407&lt;&gt;"",_xlfn.MAXIFS($B$1:B1406,$A$1:A1406,A1407)+1,"")</f>
        <v/>
      </c>
      <c r="C1407" s="50"/>
      <c r="D1407" s="50"/>
      <c r="E1407" s="50"/>
      <c r="F1407" s="50"/>
      <c r="G1407" s="283"/>
      <c r="H1407" s="296"/>
      <c r="I1407" s="295"/>
      <c r="J1407" s="295"/>
      <c r="K1407" s="202"/>
      <c r="L1407" s="202"/>
      <c r="M1407" s="91" t="str">
        <f>IFERROR(VLOOKUP(H1407,Lijsten!$H$1:$I$100,2,0),"")</f>
        <v/>
      </c>
      <c r="N1407" s="91" t="str" cm="1">
        <f t="array" ref="N1407">IFERROR(_xlfn.IFS(AND(LEFT(F1407,6)="Arbeid",RIGHT(F1407,3)&lt;&gt;"IKS"),IFERROR(VLOOKUP($G1407,Tb_KostenTypen[],2,0),"tarief"),RIGHT(F1407,3)="IKS","Uurtarief",LEFT(F1407,6)="Arbeid","Uurtarief",AND(LEFT(F1407,8)="Bijdrage",RIGHT(F1407,15)="(vrijwilligers)"),"Vast tarief"),"")</f>
        <v/>
      </c>
      <c r="O1407" s="92"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tarief",IF(LEFT(F1407,8)="Bijdrage",VLOOKUP($F1407,Tb_KostenTypen[],MATCH(Methode_Keuze,Tb_KostenTypen[#Headers],0),0),VLOOKUP($G1407,Lijsten!L:O,4,0))),""),"")</f>
        <v/>
      </c>
      <c r="P1407" s="92"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tarief",IF(LEFT(F1407,8)="Bijdrage",VLOOKUP($F1407,Tb_KostenTypen[],MATCH(Methode_Keuze,Tb_KostenTypen[#Headers],0),0),VLOOKUP($G1407,Lijsten!L:O,4,0))),""),"")</f>
        <v/>
      </c>
      <c r="Q1407" s="50"/>
      <c r="R1407" s="50"/>
      <c r="S1407" s="83"/>
      <c r="T1407" s="51"/>
      <c r="U1407" s="4" t="str" cm="1">
        <f t="array" ref="U1407">IF(AA1407&lt;&gt;"ja",_xlfn.IFNA(_xlfn.IFS(AND(O1407&lt;&gt;"",F1407&lt;&gt;"",RIGHT($N1407,6)="tarief"),O1407*Q1407,S1407&gt;0,IF(F1407&lt;&gt;"",S1407,"")),""),"")</f>
        <v/>
      </c>
      <c r="V1407" s="4" t="str" cm="1">
        <f t="array" ref="V1407">IF(AA1407&lt;&gt;"ja",_xlfn.IFNA(_xlfn.IFS(AND(P1407&lt;&gt;"",R1407&lt;&gt;"",RIGHT($N1407,6)="tarief"),P1407*R1407,T1407&gt;0,T1407),""),"")</f>
        <v/>
      </c>
      <c r="W1407" s="4" t="str" cm="1">
        <f t="array" ref="W1407">IFERROR(_xlfn.IFS(OR(F1407="",LEFT(Methode_Keuze,4)="Geen"),"",AND(U1407&lt;&gt;"",F1407&lt;&gt;"Arbeidskosten"),ROUND(U1407*VLOOKUP(F1407,Tb_ProjectKosten[],MATCH(Tb_ProjectKosten[[#Headers],[Forfat_Percentage]],Tb_ProjectKosten[#Headers],0),0),2),AND(F1407="Arbeidskosten",G1407&lt;&gt;""),IFERROR(ROUND(U1407*VLOOKUP(G1407,Tb_KostenTypen[],3,0)*VLOOKUP(F1407,Tb_ProjectKosten[],MATCH(Tb_ProjectKosten[[#Headers],[Forfat_Percentage]],Tb_ProjectKosten[#Headers],0),0),2),""),U1407 &lt;=0,0),"")</f>
        <v/>
      </c>
      <c r="X1407" s="4" t="str" cm="1">
        <f t="array" ref="X1407">IFERROR(_xlfn.IFS(OR(F1407="",LEFT(Methode_Keuze,4)="Geen"),"",AND(V1407&lt;&gt;"",F1407&lt;&gt;"Arbeidskosten"),ROUND(V1407*VLOOKUP(F1407,Tb_ProjectKosten[],MATCH(Tb_ProjectKosten[[#Headers],[Forfat_Percentage]],Tb_ProjectKosten[#Headers],0),0),2),AND(F1407="Arbeidskosten",G1407&lt;&gt;""),IFERROR(ROUND(V1407*VLOOKUP(G1407,Tb_KostenTypen[],3,0)*VLOOKUP(F1407,Tb_ProjectKosten[],MATCH(Tb_ProjectKosten[[#Headers],[Forfat_Percentage]],Tb_ProjectKosten[#Headers],0),0),2),""),V1407 &lt;=0,0),"")</f>
        <v/>
      </c>
      <c r="Y1407" s="262"/>
      <c r="Z1407" s="49"/>
      <c r="AA1407" s="37" t="str" cm="1">
        <f t="array" ref="AA1407">IFERROR(IF(INDEX(SubsidieTabel!$Q$1:$T$9,MATCH($F1407,SubsidieTabel!$Q$1:$Q$9,0),IFERROR(MATCH(Methode_Keuze,SubsidieTabel!$Q$1:$T$1,0),2))&lt;&gt;1=TRUE,"ja",""),"")</f>
        <v/>
      </c>
    </row>
    <row r="1408" spans="1:27" ht="15" customHeight="1" x14ac:dyDescent="0.25">
      <c r="A1408" s="87"/>
      <c r="B1408" s="219" t="str">
        <f>IF(A1408&lt;&gt;"",_xlfn.MAXIFS($B$1:B1407,$A$1:A1407,A1408)+1,"")</f>
        <v/>
      </c>
      <c r="C1408" s="50"/>
      <c r="D1408" s="50"/>
      <c r="E1408" s="50"/>
      <c r="F1408" s="50"/>
      <c r="G1408" s="283"/>
      <c r="H1408" s="296"/>
      <c r="I1408" s="295"/>
      <c r="J1408" s="295"/>
      <c r="K1408" s="202"/>
      <c r="L1408" s="202"/>
      <c r="M1408" s="91" t="str">
        <f>IFERROR(VLOOKUP(H1408,Lijsten!$H$1:$I$100,2,0),"")</f>
        <v/>
      </c>
      <c r="N1408" s="91" t="str" cm="1">
        <f t="array" ref="N1408">IFERROR(_xlfn.IFS(AND(LEFT(F1408,6)="Arbeid",RIGHT(F1408,3)&lt;&gt;"IKS"),IFERROR(VLOOKUP($G1408,Tb_KostenTypen[],2,0),"tarief"),RIGHT(F1408,3)="IKS","Uurtarief",LEFT(F1408,6)="Arbeid","Uurtarief",AND(LEFT(F1408,8)="Bijdrage",RIGHT(F1408,15)="(vrijwilligers)"),"Vast tarief"),"")</f>
        <v/>
      </c>
      <c r="O1408" s="92"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tarief",IF(LEFT(F1408,8)="Bijdrage",VLOOKUP($F1408,Tb_KostenTypen[],MATCH(Methode_Keuze,Tb_KostenTypen[#Headers],0),0),VLOOKUP($G1408,Lijsten!L:O,4,0))),""),"")</f>
        <v/>
      </c>
      <c r="P1408" s="92"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tarief",IF(LEFT(F1408,8)="Bijdrage",VLOOKUP($F1408,Tb_KostenTypen[],MATCH(Methode_Keuze,Tb_KostenTypen[#Headers],0),0),VLOOKUP($G1408,Lijsten!L:O,4,0))),""),"")</f>
        <v/>
      </c>
      <c r="Q1408" s="50"/>
      <c r="R1408" s="50"/>
      <c r="S1408" s="83"/>
      <c r="T1408" s="51"/>
      <c r="U1408" s="4" t="str" cm="1">
        <f t="array" ref="U1408">IF(AA1408&lt;&gt;"ja",_xlfn.IFNA(_xlfn.IFS(AND(O1408&lt;&gt;"",F1408&lt;&gt;"",RIGHT($N1408,6)="tarief"),O1408*Q1408,S1408&gt;0,IF(F1408&lt;&gt;"",S1408,"")),""),"")</f>
        <v/>
      </c>
      <c r="V1408" s="4" t="str" cm="1">
        <f t="array" ref="V1408">IF(AA1408&lt;&gt;"ja",_xlfn.IFNA(_xlfn.IFS(AND(P1408&lt;&gt;"",R1408&lt;&gt;"",RIGHT($N1408,6)="tarief"),P1408*R1408,T1408&gt;0,T1408),""),"")</f>
        <v/>
      </c>
      <c r="W1408" s="4" t="str" cm="1">
        <f t="array" ref="W1408">IFERROR(_xlfn.IFS(OR(F1408="",LEFT(Methode_Keuze,4)="Geen"),"",AND(U1408&lt;&gt;"",F1408&lt;&gt;"Arbeidskosten"),ROUND(U1408*VLOOKUP(F1408,Tb_ProjectKosten[],MATCH(Tb_ProjectKosten[[#Headers],[Forfat_Percentage]],Tb_ProjectKosten[#Headers],0),0),2),AND(F1408="Arbeidskosten",G1408&lt;&gt;""),IFERROR(ROUND(U1408*VLOOKUP(G1408,Tb_KostenTypen[],3,0)*VLOOKUP(F1408,Tb_ProjectKosten[],MATCH(Tb_ProjectKosten[[#Headers],[Forfat_Percentage]],Tb_ProjectKosten[#Headers],0),0),2),""),U1408 &lt;=0,0),"")</f>
        <v/>
      </c>
      <c r="X1408" s="4" t="str" cm="1">
        <f t="array" ref="X1408">IFERROR(_xlfn.IFS(OR(F1408="",LEFT(Methode_Keuze,4)="Geen"),"",AND(V1408&lt;&gt;"",F1408&lt;&gt;"Arbeidskosten"),ROUND(V1408*VLOOKUP(F1408,Tb_ProjectKosten[],MATCH(Tb_ProjectKosten[[#Headers],[Forfat_Percentage]],Tb_ProjectKosten[#Headers],0),0),2),AND(F1408="Arbeidskosten",G1408&lt;&gt;""),IFERROR(ROUND(V1408*VLOOKUP(G1408,Tb_KostenTypen[],3,0)*VLOOKUP(F1408,Tb_ProjectKosten[],MATCH(Tb_ProjectKosten[[#Headers],[Forfat_Percentage]],Tb_ProjectKosten[#Headers],0),0),2),""),V1408 &lt;=0,0),"")</f>
        <v/>
      </c>
      <c r="Y1408" s="262"/>
      <c r="Z1408" s="49"/>
      <c r="AA1408" s="37" t="str" cm="1">
        <f t="array" ref="AA1408">IFERROR(IF(INDEX(SubsidieTabel!$Q$1:$T$9,MATCH($F1408,SubsidieTabel!$Q$1:$Q$9,0),IFERROR(MATCH(Methode_Keuze,SubsidieTabel!$Q$1:$T$1,0),2))&lt;&gt;1=TRUE,"ja",""),"")</f>
        <v/>
      </c>
    </row>
    <row r="1409" spans="1:27" ht="15" customHeight="1" x14ac:dyDescent="0.25">
      <c r="A1409" s="87"/>
      <c r="B1409" s="219" t="str">
        <f>IF(A1409&lt;&gt;"",_xlfn.MAXIFS($B$1:B1408,$A$1:A1408,A1409)+1,"")</f>
        <v/>
      </c>
      <c r="C1409" s="50"/>
      <c r="D1409" s="50"/>
      <c r="E1409" s="50"/>
      <c r="F1409" s="50"/>
      <c r="G1409" s="283"/>
      <c r="H1409" s="296"/>
      <c r="I1409" s="295"/>
      <c r="J1409" s="295"/>
      <c r="K1409" s="202"/>
      <c r="L1409" s="202"/>
      <c r="M1409" s="91" t="str">
        <f>IFERROR(VLOOKUP(H1409,Lijsten!$H$1:$I$100,2,0),"")</f>
        <v/>
      </c>
      <c r="N1409" s="91" t="str" cm="1">
        <f t="array" ref="N1409">IFERROR(_xlfn.IFS(AND(LEFT(F1409,6)="Arbeid",RIGHT(F1409,3)&lt;&gt;"IKS"),IFERROR(VLOOKUP($G1409,Tb_KostenTypen[],2,0),"tarief"),RIGHT(F1409,3)="IKS","Uurtarief",LEFT(F1409,6)="Arbeid","Uurtarief",AND(LEFT(F1409,8)="Bijdrage",RIGHT(F1409,15)="(vrijwilligers)"),"Vast tarief"),"")</f>
        <v/>
      </c>
      <c r="O1409" s="92"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tarief",IF(LEFT(F1409,8)="Bijdrage",VLOOKUP($F1409,Tb_KostenTypen[],MATCH(Methode_Keuze,Tb_KostenTypen[#Headers],0),0),VLOOKUP($G1409,Lijsten!L:O,4,0))),""),"")</f>
        <v/>
      </c>
      <c r="P1409" s="92"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tarief",IF(LEFT(F1409,8)="Bijdrage",VLOOKUP($F1409,Tb_KostenTypen[],MATCH(Methode_Keuze,Tb_KostenTypen[#Headers],0),0),VLOOKUP($G1409,Lijsten!L:O,4,0))),""),"")</f>
        <v/>
      </c>
      <c r="Q1409" s="50"/>
      <c r="R1409" s="50"/>
      <c r="S1409" s="83"/>
      <c r="T1409" s="51"/>
      <c r="U1409" s="4" t="str" cm="1">
        <f t="array" ref="U1409">IF(AA1409&lt;&gt;"ja",_xlfn.IFNA(_xlfn.IFS(AND(O1409&lt;&gt;"",F1409&lt;&gt;"",RIGHT($N1409,6)="tarief"),O1409*Q1409,S1409&gt;0,IF(F1409&lt;&gt;"",S1409,"")),""),"")</f>
        <v/>
      </c>
      <c r="V1409" s="4" t="str" cm="1">
        <f t="array" ref="V1409">IF(AA1409&lt;&gt;"ja",_xlfn.IFNA(_xlfn.IFS(AND(P1409&lt;&gt;"",R1409&lt;&gt;"",RIGHT($N1409,6)="tarief"),P1409*R1409,T1409&gt;0,T1409),""),"")</f>
        <v/>
      </c>
      <c r="W1409" s="4" t="str" cm="1">
        <f t="array" ref="W1409">IFERROR(_xlfn.IFS(OR(F1409="",LEFT(Methode_Keuze,4)="Geen"),"",AND(U1409&lt;&gt;"",F1409&lt;&gt;"Arbeidskosten"),ROUND(U1409*VLOOKUP(F1409,Tb_ProjectKosten[],MATCH(Tb_ProjectKosten[[#Headers],[Forfat_Percentage]],Tb_ProjectKosten[#Headers],0),0),2),AND(F1409="Arbeidskosten",G1409&lt;&gt;""),IFERROR(ROUND(U1409*VLOOKUP(G1409,Tb_KostenTypen[],3,0)*VLOOKUP(F1409,Tb_ProjectKosten[],MATCH(Tb_ProjectKosten[[#Headers],[Forfat_Percentage]],Tb_ProjectKosten[#Headers],0),0),2),""),U1409 &lt;=0,0),"")</f>
        <v/>
      </c>
      <c r="X1409" s="4" t="str" cm="1">
        <f t="array" ref="X1409">IFERROR(_xlfn.IFS(OR(F1409="",LEFT(Methode_Keuze,4)="Geen"),"",AND(V1409&lt;&gt;"",F1409&lt;&gt;"Arbeidskosten"),ROUND(V1409*VLOOKUP(F1409,Tb_ProjectKosten[],MATCH(Tb_ProjectKosten[[#Headers],[Forfat_Percentage]],Tb_ProjectKosten[#Headers],0),0),2),AND(F1409="Arbeidskosten",G1409&lt;&gt;""),IFERROR(ROUND(V1409*VLOOKUP(G1409,Tb_KostenTypen[],3,0)*VLOOKUP(F1409,Tb_ProjectKosten[],MATCH(Tb_ProjectKosten[[#Headers],[Forfat_Percentage]],Tb_ProjectKosten[#Headers],0),0),2),""),V1409 &lt;=0,0),"")</f>
        <v/>
      </c>
      <c r="Y1409" s="262"/>
      <c r="Z1409" s="49"/>
      <c r="AA1409" s="37" t="str" cm="1">
        <f t="array" ref="AA1409">IFERROR(IF(INDEX(SubsidieTabel!$Q$1:$T$9,MATCH($F1409,SubsidieTabel!$Q$1:$Q$9,0),IFERROR(MATCH(Methode_Keuze,SubsidieTabel!$Q$1:$T$1,0),2))&lt;&gt;1=TRUE,"ja",""),"")</f>
        <v/>
      </c>
    </row>
    <row r="1410" spans="1:27" ht="15" customHeight="1" x14ac:dyDescent="0.25">
      <c r="A1410" s="87"/>
      <c r="B1410" s="219" t="str">
        <f>IF(A1410&lt;&gt;"",_xlfn.MAXIFS($B$1:B1409,$A$1:A1409,A1410)+1,"")</f>
        <v/>
      </c>
      <c r="C1410" s="50"/>
      <c r="D1410" s="50"/>
      <c r="E1410" s="50"/>
      <c r="F1410" s="50"/>
      <c r="G1410" s="283"/>
      <c r="H1410" s="296"/>
      <c r="I1410" s="295"/>
      <c r="J1410" s="295"/>
      <c r="K1410" s="202"/>
      <c r="L1410" s="202"/>
      <c r="M1410" s="91" t="str">
        <f>IFERROR(VLOOKUP(H1410,Lijsten!$H$1:$I$100,2,0),"")</f>
        <v/>
      </c>
      <c r="N1410" s="91" t="str" cm="1">
        <f t="array" ref="N1410">IFERROR(_xlfn.IFS(AND(LEFT(F1410,6)="Arbeid",RIGHT(F1410,3)&lt;&gt;"IKS"),IFERROR(VLOOKUP($G1410,Tb_KostenTypen[],2,0),"tarief"),RIGHT(F1410,3)="IKS","Uurtarief",LEFT(F1410,6)="Arbeid","Uurtarief",AND(LEFT(F1410,8)="Bijdrage",RIGHT(F1410,15)="(vrijwilligers)"),"Vast tarief"),"")</f>
        <v/>
      </c>
      <c r="O1410" s="92"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tarief",IF(LEFT(F1410,8)="Bijdrage",VLOOKUP($F1410,Tb_KostenTypen[],MATCH(Methode_Keuze,Tb_KostenTypen[#Headers],0),0),VLOOKUP($G1410,Lijsten!L:O,4,0))),""),"")</f>
        <v/>
      </c>
      <c r="P1410" s="92"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tarief",IF(LEFT(F1410,8)="Bijdrage",VLOOKUP($F1410,Tb_KostenTypen[],MATCH(Methode_Keuze,Tb_KostenTypen[#Headers],0),0),VLOOKUP($G1410,Lijsten!L:O,4,0))),""),"")</f>
        <v/>
      </c>
      <c r="Q1410" s="50"/>
      <c r="R1410" s="50"/>
      <c r="S1410" s="83"/>
      <c r="T1410" s="51"/>
      <c r="U1410" s="4" t="str" cm="1">
        <f t="array" ref="U1410">IF(AA1410&lt;&gt;"ja",_xlfn.IFNA(_xlfn.IFS(AND(O1410&lt;&gt;"",F1410&lt;&gt;"",RIGHT($N1410,6)="tarief"),O1410*Q1410,S1410&gt;0,IF(F1410&lt;&gt;"",S1410,"")),""),"")</f>
        <v/>
      </c>
      <c r="V1410" s="4" t="str" cm="1">
        <f t="array" ref="V1410">IF(AA1410&lt;&gt;"ja",_xlfn.IFNA(_xlfn.IFS(AND(P1410&lt;&gt;"",R1410&lt;&gt;"",RIGHT($N1410,6)="tarief"),P1410*R1410,T1410&gt;0,T1410),""),"")</f>
        <v/>
      </c>
      <c r="W1410" s="4" t="str" cm="1">
        <f t="array" ref="W1410">IFERROR(_xlfn.IFS(OR(F1410="",LEFT(Methode_Keuze,4)="Geen"),"",AND(U1410&lt;&gt;"",F1410&lt;&gt;"Arbeidskosten"),ROUND(U1410*VLOOKUP(F1410,Tb_ProjectKosten[],MATCH(Tb_ProjectKosten[[#Headers],[Forfat_Percentage]],Tb_ProjectKosten[#Headers],0),0),2),AND(F1410="Arbeidskosten",G1410&lt;&gt;""),IFERROR(ROUND(U1410*VLOOKUP(G1410,Tb_KostenTypen[],3,0)*VLOOKUP(F1410,Tb_ProjectKosten[],MATCH(Tb_ProjectKosten[[#Headers],[Forfat_Percentage]],Tb_ProjectKosten[#Headers],0),0),2),""),U1410 &lt;=0,0),"")</f>
        <v/>
      </c>
      <c r="X1410" s="4" t="str" cm="1">
        <f t="array" ref="X1410">IFERROR(_xlfn.IFS(OR(F1410="",LEFT(Methode_Keuze,4)="Geen"),"",AND(V1410&lt;&gt;"",F1410&lt;&gt;"Arbeidskosten"),ROUND(V1410*VLOOKUP(F1410,Tb_ProjectKosten[],MATCH(Tb_ProjectKosten[[#Headers],[Forfat_Percentage]],Tb_ProjectKosten[#Headers],0),0),2),AND(F1410="Arbeidskosten",G1410&lt;&gt;""),IFERROR(ROUND(V1410*VLOOKUP(G1410,Tb_KostenTypen[],3,0)*VLOOKUP(F1410,Tb_ProjectKosten[],MATCH(Tb_ProjectKosten[[#Headers],[Forfat_Percentage]],Tb_ProjectKosten[#Headers],0),0),2),""),V1410 &lt;=0,0),"")</f>
        <v/>
      </c>
      <c r="Y1410" s="262"/>
      <c r="Z1410" s="49"/>
      <c r="AA1410" s="37" t="str" cm="1">
        <f t="array" ref="AA1410">IFERROR(IF(INDEX(SubsidieTabel!$Q$1:$T$9,MATCH($F1410,SubsidieTabel!$Q$1:$Q$9,0),IFERROR(MATCH(Methode_Keuze,SubsidieTabel!$Q$1:$T$1,0),2))&lt;&gt;1=TRUE,"ja",""),"")</f>
        <v/>
      </c>
    </row>
    <row r="1411" spans="1:27" ht="15" customHeight="1" x14ac:dyDescent="0.25">
      <c r="A1411" s="87"/>
      <c r="B1411" s="219" t="str">
        <f>IF(A1411&lt;&gt;"",_xlfn.MAXIFS($B$1:B1410,$A$1:A1410,A1411)+1,"")</f>
        <v/>
      </c>
      <c r="C1411" s="50"/>
      <c r="D1411" s="50"/>
      <c r="E1411" s="50"/>
      <c r="F1411" s="50"/>
      <c r="G1411" s="283"/>
      <c r="H1411" s="296"/>
      <c r="I1411" s="295"/>
      <c r="J1411" s="295"/>
      <c r="K1411" s="202"/>
      <c r="L1411" s="202"/>
      <c r="M1411" s="91" t="str">
        <f>IFERROR(VLOOKUP(H1411,Lijsten!$H$1:$I$100,2,0),"")</f>
        <v/>
      </c>
      <c r="N1411" s="91" t="str" cm="1">
        <f t="array" ref="N1411">IFERROR(_xlfn.IFS(AND(LEFT(F1411,6)="Arbeid",RIGHT(F1411,3)&lt;&gt;"IKS"),IFERROR(VLOOKUP($G1411,Tb_KostenTypen[],2,0),"tarief"),RIGHT(F1411,3)="IKS","Uurtarief",LEFT(F1411,6)="Arbeid","Uurtarief",AND(LEFT(F1411,8)="Bijdrage",RIGHT(F1411,15)="(vrijwilligers)"),"Vast tarief"),"")</f>
        <v/>
      </c>
      <c r="O1411" s="92"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tarief",IF(LEFT(F1411,8)="Bijdrage",VLOOKUP($F1411,Tb_KostenTypen[],MATCH(Methode_Keuze,Tb_KostenTypen[#Headers],0),0),VLOOKUP($G1411,Lijsten!L:O,4,0))),""),"")</f>
        <v/>
      </c>
      <c r="P1411" s="92"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tarief",IF(LEFT(F1411,8)="Bijdrage",VLOOKUP($F1411,Tb_KostenTypen[],MATCH(Methode_Keuze,Tb_KostenTypen[#Headers],0),0),VLOOKUP($G1411,Lijsten!L:O,4,0))),""),"")</f>
        <v/>
      </c>
      <c r="Q1411" s="50"/>
      <c r="R1411" s="50"/>
      <c r="S1411" s="83"/>
      <c r="T1411" s="51"/>
      <c r="U1411" s="4" t="str" cm="1">
        <f t="array" ref="U1411">IF(AA1411&lt;&gt;"ja",_xlfn.IFNA(_xlfn.IFS(AND(O1411&lt;&gt;"",F1411&lt;&gt;"",RIGHT($N1411,6)="tarief"),O1411*Q1411,S1411&gt;0,IF(F1411&lt;&gt;"",S1411,"")),""),"")</f>
        <v/>
      </c>
      <c r="V1411" s="4" t="str" cm="1">
        <f t="array" ref="V1411">IF(AA1411&lt;&gt;"ja",_xlfn.IFNA(_xlfn.IFS(AND(P1411&lt;&gt;"",R1411&lt;&gt;"",RIGHT($N1411,6)="tarief"),P1411*R1411,T1411&gt;0,T1411),""),"")</f>
        <v/>
      </c>
      <c r="W1411" s="4" t="str" cm="1">
        <f t="array" ref="W1411">IFERROR(_xlfn.IFS(OR(F1411="",LEFT(Methode_Keuze,4)="Geen"),"",AND(U1411&lt;&gt;"",F1411&lt;&gt;"Arbeidskosten"),ROUND(U1411*VLOOKUP(F1411,Tb_ProjectKosten[],MATCH(Tb_ProjectKosten[[#Headers],[Forfat_Percentage]],Tb_ProjectKosten[#Headers],0),0),2),AND(F1411="Arbeidskosten",G1411&lt;&gt;""),IFERROR(ROUND(U1411*VLOOKUP(G1411,Tb_KostenTypen[],3,0)*VLOOKUP(F1411,Tb_ProjectKosten[],MATCH(Tb_ProjectKosten[[#Headers],[Forfat_Percentage]],Tb_ProjectKosten[#Headers],0),0),2),""),U1411 &lt;=0,0),"")</f>
        <v/>
      </c>
      <c r="X1411" s="4" t="str" cm="1">
        <f t="array" ref="X1411">IFERROR(_xlfn.IFS(OR(F1411="",LEFT(Methode_Keuze,4)="Geen"),"",AND(V1411&lt;&gt;"",F1411&lt;&gt;"Arbeidskosten"),ROUND(V1411*VLOOKUP(F1411,Tb_ProjectKosten[],MATCH(Tb_ProjectKosten[[#Headers],[Forfat_Percentage]],Tb_ProjectKosten[#Headers],0),0),2),AND(F1411="Arbeidskosten",G1411&lt;&gt;""),IFERROR(ROUND(V1411*VLOOKUP(G1411,Tb_KostenTypen[],3,0)*VLOOKUP(F1411,Tb_ProjectKosten[],MATCH(Tb_ProjectKosten[[#Headers],[Forfat_Percentage]],Tb_ProjectKosten[#Headers],0),0),2),""),V1411 &lt;=0,0),"")</f>
        <v/>
      </c>
      <c r="Y1411" s="262"/>
      <c r="Z1411" s="49"/>
      <c r="AA1411" s="37" t="str" cm="1">
        <f t="array" ref="AA1411">IFERROR(IF(INDEX(SubsidieTabel!$Q$1:$T$9,MATCH($F1411,SubsidieTabel!$Q$1:$Q$9,0),IFERROR(MATCH(Methode_Keuze,SubsidieTabel!$Q$1:$T$1,0),2))&lt;&gt;1=TRUE,"ja",""),"")</f>
        <v/>
      </c>
    </row>
    <row r="1412" spans="1:27" ht="15" customHeight="1" x14ac:dyDescent="0.25">
      <c r="A1412" s="87"/>
      <c r="B1412" s="219" t="str">
        <f>IF(A1412&lt;&gt;"",_xlfn.MAXIFS($B$1:B1411,$A$1:A1411,A1412)+1,"")</f>
        <v/>
      </c>
      <c r="C1412" s="50"/>
      <c r="D1412" s="50"/>
      <c r="E1412" s="50"/>
      <c r="F1412" s="50"/>
      <c r="G1412" s="283"/>
      <c r="H1412" s="296"/>
      <c r="I1412" s="295"/>
      <c r="J1412" s="295"/>
      <c r="K1412" s="202"/>
      <c r="L1412" s="202"/>
      <c r="M1412" s="91" t="str">
        <f>IFERROR(VLOOKUP(H1412,Lijsten!$H$1:$I$100,2,0),"")</f>
        <v/>
      </c>
      <c r="N1412" s="91" t="str" cm="1">
        <f t="array" ref="N1412">IFERROR(_xlfn.IFS(AND(LEFT(F1412,6)="Arbeid",RIGHT(F1412,3)&lt;&gt;"IKS"),IFERROR(VLOOKUP($G1412,Tb_KostenTypen[],2,0),"tarief"),RIGHT(F1412,3)="IKS","Uurtarief",LEFT(F1412,6)="Arbeid","Uurtarief",AND(LEFT(F1412,8)="Bijdrage",RIGHT(F1412,15)="(vrijwilligers)"),"Vast tarief"),"")</f>
        <v/>
      </c>
      <c r="O1412" s="92"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tarief",IF(LEFT(F1412,8)="Bijdrage",VLOOKUP($F1412,Tb_KostenTypen[],MATCH(Methode_Keuze,Tb_KostenTypen[#Headers],0),0),VLOOKUP($G1412,Lijsten!L:O,4,0))),""),"")</f>
        <v/>
      </c>
      <c r="P1412" s="92"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tarief",IF(LEFT(F1412,8)="Bijdrage",VLOOKUP($F1412,Tb_KostenTypen[],MATCH(Methode_Keuze,Tb_KostenTypen[#Headers],0),0),VLOOKUP($G1412,Lijsten!L:O,4,0))),""),"")</f>
        <v/>
      </c>
      <c r="Q1412" s="50"/>
      <c r="R1412" s="50"/>
      <c r="S1412" s="83"/>
      <c r="T1412" s="51"/>
      <c r="U1412" s="4" t="str" cm="1">
        <f t="array" ref="U1412">IF(AA1412&lt;&gt;"ja",_xlfn.IFNA(_xlfn.IFS(AND(O1412&lt;&gt;"",F1412&lt;&gt;"",RIGHT($N1412,6)="tarief"),O1412*Q1412,S1412&gt;0,IF(F1412&lt;&gt;"",S1412,"")),""),"")</f>
        <v/>
      </c>
      <c r="V1412" s="4" t="str" cm="1">
        <f t="array" ref="V1412">IF(AA1412&lt;&gt;"ja",_xlfn.IFNA(_xlfn.IFS(AND(P1412&lt;&gt;"",R1412&lt;&gt;"",RIGHT($N1412,6)="tarief"),P1412*R1412,T1412&gt;0,T1412),""),"")</f>
        <v/>
      </c>
      <c r="W1412" s="4" t="str" cm="1">
        <f t="array" ref="W1412">IFERROR(_xlfn.IFS(OR(F1412="",LEFT(Methode_Keuze,4)="Geen"),"",AND(U1412&lt;&gt;"",F1412&lt;&gt;"Arbeidskosten"),ROUND(U1412*VLOOKUP(F1412,Tb_ProjectKosten[],MATCH(Tb_ProjectKosten[[#Headers],[Forfat_Percentage]],Tb_ProjectKosten[#Headers],0),0),2),AND(F1412="Arbeidskosten",G1412&lt;&gt;""),IFERROR(ROUND(U1412*VLOOKUP(G1412,Tb_KostenTypen[],3,0)*VLOOKUP(F1412,Tb_ProjectKosten[],MATCH(Tb_ProjectKosten[[#Headers],[Forfat_Percentage]],Tb_ProjectKosten[#Headers],0),0),2),""),U1412 &lt;=0,0),"")</f>
        <v/>
      </c>
      <c r="X1412" s="4" t="str" cm="1">
        <f t="array" ref="X1412">IFERROR(_xlfn.IFS(OR(F1412="",LEFT(Methode_Keuze,4)="Geen"),"",AND(V1412&lt;&gt;"",F1412&lt;&gt;"Arbeidskosten"),ROUND(V1412*VLOOKUP(F1412,Tb_ProjectKosten[],MATCH(Tb_ProjectKosten[[#Headers],[Forfat_Percentage]],Tb_ProjectKosten[#Headers],0),0),2),AND(F1412="Arbeidskosten",G1412&lt;&gt;""),IFERROR(ROUND(V1412*VLOOKUP(G1412,Tb_KostenTypen[],3,0)*VLOOKUP(F1412,Tb_ProjectKosten[],MATCH(Tb_ProjectKosten[[#Headers],[Forfat_Percentage]],Tb_ProjectKosten[#Headers],0),0),2),""),V1412 &lt;=0,0),"")</f>
        <v/>
      </c>
      <c r="Y1412" s="262"/>
      <c r="Z1412" s="49"/>
      <c r="AA1412" s="37" t="str" cm="1">
        <f t="array" ref="AA1412">IFERROR(IF(INDEX(SubsidieTabel!$Q$1:$T$9,MATCH($F1412,SubsidieTabel!$Q$1:$Q$9,0),IFERROR(MATCH(Methode_Keuze,SubsidieTabel!$Q$1:$T$1,0),2))&lt;&gt;1=TRUE,"ja",""),"")</f>
        <v/>
      </c>
    </row>
    <row r="1413" spans="1:27" ht="15" customHeight="1" x14ac:dyDescent="0.25">
      <c r="A1413" s="87"/>
      <c r="B1413" s="219" t="str">
        <f>IF(A1413&lt;&gt;"",_xlfn.MAXIFS($B$1:B1412,$A$1:A1412,A1413)+1,"")</f>
        <v/>
      </c>
      <c r="C1413" s="50"/>
      <c r="D1413" s="50"/>
      <c r="E1413" s="50"/>
      <c r="F1413" s="50"/>
      <c r="G1413" s="283"/>
      <c r="H1413" s="296"/>
      <c r="I1413" s="295"/>
      <c r="J1413" s="295"/>
      <c r="K1413" s="202"/>
      <c r="L1413" s="202"/>
      <c r="M1413" s="91" t="str">
        <f>IFERROR(VLOOKUP(H1413,Lijsten!$H$1:$I$100,2,0),"")</f>
        <v/>
      </c>
      <c r="N1413" s="91" t="str" cm="1">
        <f t="array" ref="N1413">IFERROR(_xlfn.IFS(AND(LEFT(F1413,6)="Arbeid",RIGHT(F1413,3)&lt;&gt;"IKS"),IFERROR(VLOOKUP($G1413,Tb_KostenTypen[],2,0),"tarief"),RIGHT(F1413,3)="IKS","Uurtarief",LEFT(F1413,6)="Arbeid","Uurtarief",AND(LEFT(F1413,8)="Bijdrage",RIGHT(F1413,15)="(vrijwilligers)"),"Vast tarief"),"")</f>
        <v/>
      </c>
      <c r="O1413" s="92"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tarief",IF(LEFT(F1413,8)="Bijdrage",VLOOKUP($F1413,Tb_KostenTypen[],MATCH(Methode_Keuze,Tb_KostenTypen[#Headers],0),0),VLOOKUP($G1413,Lijsten!L:O,4,0))),""),"")</f>
        <v/>
      </c>
      <c r="P1413" s="92"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tarief",IF(LEFT(F1413,8)="Bijdrage",VLOOKUP($F1413,Tb_KostenTypen[],MATCH(Methode_Keuze,Tb_KostenTypen[#Headers],0),0),VLOOKUP($G1413,Lijsten!L:O,4,0))),""),"")</f>
        <v/>
      </c>
      <c r="Q1413" s="50"/>
      <c r="R1413" s="50"/>
      <c r="S1413" s="83"/>
      <c r="T1413" s="51"/>
      <c r="U1413" s="4" t="str" cm="1">
        <f t="array" ref="U1413">IF(AA1413&lt;&gt;"ja",_xlfn.IFNA(_xlfn.IFS(AND(O1413&lt;&gt;"",F1413&lt;&gt;"",RIGHT($N1413,6)="tarief"),O1413*Q1413,S1413&gt;0,IF(F1413&lt;&gt;"",S1413,"")),""),"")</f>
        <v/>
      </c>
      <c r="V1413" s="4" t="str" cm="1">
        <f t="array" ref="V1413">IF(AA1413&lt;&gt;"ja",_xlfn.IFNA(_xlfn.IFS(AND(P1413&lt;&gt;"",R1413&lt;&gt;"",RIGHT($N1413,6)="tarief"),P1413*R1413,T1413&gt;0,T1413),""),"")</f>
        <v/>
      </c>
      <c r="W1413" s="4" t="str" cm="1">
        <f t="array" ref="W1413">IFERROR(_xlfn.IFS(OR(F1413="",LEFT(Methode_Keuze,4)="Geen"),"",AND(U1413&lt;&gt;"",F1413&lt;&gt;"Arbeidskosten"),ROUND(U1413*VLOOKUP(F1413,Tb_ProjectKosten[],MATCH(Tb_ProjectKosten[[#Headers],[Forfat_Percentage]],Tb_ProjectKosten[#Headers],0),0),2),AND(F1413="Arbeidskosten",G1413&lt;&gt;""),IFERROR(ROUND(U1413*VLOOKUP(G1413,Tb_KostenTypen[],3,0)*VLOOKUP(F1413,Tb_ProjectKosten[],MATCH(Tb_ProjectKosten[[#Headers],[Forfat_Percentage]],Tb_ProjectKosten[#Headers],0),0),2),""),U1413 &lt;=0,0),"")</f>
        <v/>
      </c>
      <c r="X1413" s="4" t="str" cm="1">
        <f t="array" ref="X1413">IFERROR(_xlfn.IFS(OR(F1413="",LEFT(Methode_Keuze,4)="Geen"),"",AND(V1413&lt;&gt;"",F1413&lt;&gt;"Arbeidskosten"),ROUND(V1413*VLOOKUP(F1413,Tb_ProjectKosten[],MATCH(Tb_ProjectKosten[[#Headers],[Forfat_Percentage]],Tb_ProjectKosten[#Headers],0),0),2),AND(F1413="Arbeidskosten",G1413&lt;&gt;""),IFERROR(ROUND(V1413*VLOOKUP(G1413,Tb_KostenTypen[],3,0)*VLOOKUP(F1413,Tb_ProjectKosten[],MATCH(Tb_ProjectKosten[[#Headers],[Forfat_Percentage]],Tb_ProjectKosten[#Headers],0),0),2),""),V1413 &lt;=0,0),"")</f>
        <v/>
      </c>
      <c r="Y1413" s="262"/>
      <c r="Z1413" s="49"/>
      <c r="AA1413" s="37" t="str" cm="1">
        <f t="array" ref="AA1413">IFERROR(IF(INDEX(SubsidieTabel!$Q$1:$T$9,MATCH($F1413,SubsidieTabel!$Q$1:$Q$9,0),IFERROR(MATCH(Methode_Keuze,SubsidieTabel!$Q$1:$T$1,0),2))&lt;&gt;1=TRUE,"ja",""),"")</f>
        <v/>
      </c>
    </row>
    <row r="1414" spans="1:27" ht="15" customHeight="1" x14ac:dyDescent="0.25">
      <c r="A1414" s="87"/>
      <c r="B1414" s="219" t="str">
        <f>IF(A1414&lt;&gt;"",_xlfn.MAXIFS($B$1:B1413,$A$1:A1413,A1414)+1,"")</f>
        <v/>
      </c>
      <c r="C1414" s="50"/>
      <c r="D1414" s="50"/>
      <c r="E1414" s="50"/>
      <c r="F1414" s="50"/>
      <c r="G1414" s="283"/>
      <c r="H1414" s="296"/>
      <c r="I1414" s="295"/>
      <c r="J1414" s="295"/>
      <c r="K1414" s="202"/>
      <c r="L1414" s="202"/>
      <c r="M1414" s="91" t="str">
        <f>IFERROR(VLOOKUP(H1414,Lijsten!$H$1:$I$100,2,0),"")</f>
        <v/>
      </c>
      <c r="N1414" s="91" t="str" cm="1">
        <f t="array" ref="N1414">IFERROR(_xlfn.IFS(AND(LEFT(F1414,6)="Arbeid",RIGHT(F1414,3)&lt;&gt;"IKS"),IFERROR(VLOOKUP($G1414,Tb_KostenTypen[],2,0),"tarief"),RIGHT(F1414,3)="IKS","Uurtarief",LEFT(F1414,6)="Arbeid","Uurtarief",AND(LEFT(F1414,8)="Bijdrage",RIGHT(F1414,15)="(vrijwilligers)"),"Vast tarief"),"")</f>
        <v/>
      </c>
      <c r="O1414" s="92"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tarief",IF(LEFT(F1414,8)="Bijdrage",VLOOKUP($F1414,Tb_KostenTypen[],MATCH(Methode_Keuze,Tb_KostenTypen[#Headers],0),0),VLOOKUP($G1414,Lijsten!L:O,4,0))),""),"")</f>
        <v/>
      </c>
      <c r="P1414" s="92"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tarief",IF(LEFT(F1414,8)="Bijdrage",VLOOKUP($F1414,Tb_KostenTypen[],MATCH(Methode_Keuze,Tb_KostenTypen[#Headers],0),0),VLOOKUP($G1414,Lijsten!L:O,4,0))),""),"")</f>
        <v/>
      </c>
      <c r="Q1414" s="50"/>
      <c r="R1414" s="50"/>
      <c r="S1414" s="83"/>
      <c r="T1414" s="51"/>
      <c r="U1414" s="4" t="str" cm="1">
        <f t="array" ref="U1414">IF(AA1414&lt;&gt;"ja",_xlfn.IFNA(_xlfn.IFS(AND(O1414&lt;&gt;"",F1414&lt;&gt;"",RIGHT($N1414,6)="tarief"),O1414*Q1414,S1414&gt;0,IF(F1414&lt;&gt;"",S1414,"")),""),"")</f>
        <v/>
      </c>
      <c r="V1414" s="4" t="str" cm="1">
        <f t="array" ref="V1414">IF(AA1414&lt;&gt;"ja",_xlfn.IFNA(_xlfn.IFS(AND(P1414&lt;&gt;"",R1414&lt;&gt;"",RIGHT($N1414,6)="tarief"),P1414*R1414,T1414&gt;0,T1414),""),"")</f>
        <v/>
      </c>
      <c r="W1414" s="4" t="str" cm="1">
        <f t="array" ref="W1414">IFERROR(_xlfn.IFS(OR(F1414="",LEFT(Methode_Keuze,4)="Geen"),"",AND(U1414&lt;&gt;"",F1414&lt;&gt;"Arbeidskosten"),ROUND(U1414*VLOOKUP(F1414,Tb_ProjectKosten[],MATCH(Tb_ProjectKosten[[#Headers],[Forfat_Percentage]],Tb_ProjectKosten[#Headers],0),0),2),AND(F1414="Arbeidskosten",G1414&lt;&gt;""),IFERROR(ROUND(U1414*VLOOKUP(G1414,Tb_KostenTypen[],3,0)*VLOOKUP(F1414,Tb_ProjectKosten[],MATCH(Tb_ProjectKosten[[#Headers],[Forfat_Percentage]],Tb_ProjectKosten[#Headers],0),0),2),""),U1414 &lt;=0,0),"")</f>
        <v/>
      </c>
      <c r="X1414" s="4" t="str" cm="1">
        <f t="array" ref="X1414">IFERROR(_xlfn.IFS(OR(F1414="",LEFT(Methode_Keuze,4)="Geen"),"",AND(V1414&lt;&gt;"",F1414&lt;&gt;"Arbeidskosten"),ROUND(V1414*VLOOKUP(F1414,Tb_ProjectKosten[],MATCH(Tb_ProjectKosten[[#Headers],[Forfat_Percentage]],Tb_ProjectKosten[#Headers],0),0),2),AND(F1414="Arbeidskosten",G1414&lt;&gt;""),IFERROR(ROUND(V1414*VLOOKUP(G1414,Tb_KostenTypen[],3,0)*VLOOKUP(F1414,Tb_ProjectKosten[],MATCH(Tb_ProjectKosten[[#Headers],[Forfat_Percentage]],Tb_ProjectKosten[#Headers],0),0),2),""),V1414 &lt;=0,0),"")</f>
        <v/>
      </c>
      <c r="Y1414" s="262"/>
      <c r="Z1414" s="49"/>
      <c r="AA1414" s="37" t="str" cm="1">
        <f t="array" ref="AA1414">IFERROR(IF(INDEX(SubsidieTabel!$Q$1:$T$9,MATCH($F1414,SubsidieTabel!$Q$1:$Q$9,0),IFERROR(MATCH(Methode_Keuze,SubsidieTabel!$Q$1:$T$1,0),2))&lt;&gt;1=TRUE,"ja",""),"")</f>
        <v/>
      </c>
    </row>
    <row r="1415" spans="1:27" ht="15" customHeight="1" x14ac:dyDescent="0.25">
      <c r="A1415" s="87"/>
      <c r="B1415" s="219" t="str">
        <f>IF(A1415&lt;&gt;"",_xlfn.MAXIFS($B$1:B1414,$A$1:A1414,A1415)+1,"")</f>
        <v/>
      </c>
      <c r="C1415" s="50"/>
      <c r="D1415" s="50"/>
      <c r="E1415" s="50"/>
      <c r="F1415" s="50"/>
      <c r="G1415" s="283"/>
      <c r="H1415" s="296"/>
      <c r="I1415" s="295"/>
      <c r="J1415" s="295"/>
      <c r="K1415" s="202"/>
      <c r="L1415" s="202"/>
      <c r="M1415" s="91" t="str">
        <f>IFERROR(VLOOKUP(H1415,Lijsten!$H$1:$I$100,2,0),"")</f>
        <v/>
      </c>
      <c r="N1415" s="91" t="str" cm="1">
        <f t="array" ref="N1415">IFERROR(_xlfn.IFS(AND(LEFT(F1415,6)="Arbeid",RIGHT(F1415,3)&lt;&gt;"IKS"),IFERROR(VLOOKUP($G1415,Tb_KostenTypen[],2,0),"tarief"),RIGHT(F1415,3)="IKS","Uurtarief",LEFT(F1415,6)="Arbeid","Uurtarief",AND(LEFT(F1415,8)="Bijdrage",RIGHT(F1415,15)="(vrijwilligers)"),"Vast tarief"),"")</f>
        <v/>
      </c>
      <c r="O1415" s="92"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tarief",IF(LEFT(F1415,8)="Bijdrage",VLOOKUP($F1415,Tb_KostenTypen[],MATCH(Methode_Keuze,Tb_KostenTypen[#Headers],0),0),VLOOKUP($G1415,Lijsten!L:O,4,0))),""),"")</f>
        <v/>
      </c>
      <c r="P1415" s="92"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tarief",IF(LEFT(F1415,8)="Bijdrage",VLOOKUP($F1415,Tb_KostenTypen[],MATCH(Methode_Keuze,Tb_KostenTypen[#Headers],0),0),VLOOKUP($G1415,Lijsten!L:O,4,0))),""),"")</f>
        <v/>
      </c>
      <c r="Q1415" s="50"/>
      <c r="R1415" s="50"/>
      <c r="S1415" s="83"/>
      <c r="T1415" s="51"/>
      <c r="U1415" s="4" t="str" cm="1">
        <f t="array" ref="U1415">IF(AA1415&lt;&gt;"ja",_xlfn.IFNA(_xlfn.IFS(AND(O1415&lt;&gt;"",F1415&lt;&gt;"",RIGHT($N1415,6)="tarief"),O1415*Q1415,S1415&gt;0,IF(F1415&lt;&gt;"",S1415,"")),""),"")</f>
        <v/>
      </c>
      <c r="V1415" s="4" t="str" cm="1">
        <f t="array" ref="V1415">IF(AA1415&lt;&gt;"ja",_xlfn.IFNA(_xlfn.IFS(AND(P1415&lt;&gt;"",R1415&lt;&gt;"",RIGHT($N1415,6)="tarief"),P1415*R1415,T1415&gt;0,T1415),""),"")</f>
        <v/>
      </c>
      <c r="W1415" s="4" t="str" cm="1">
        <f t="array" ref="W1415">IFERROR(_xlfn.IFS(OR(F1415="",LEFT(Methode_Keuze,4)="Geen"),"",AND(U1415&lt;&gt;"",F1415&lt;&gt;"Arbeidskosten"),ROUND(U1415*VLOOKUP(F1415,Tb_ProjectKosten[],MATCH(Tb_ProjectKosten[[#Headers],[Forfat_Percentage]],Tb_ProjectKosten[#Headers],0),0),2),AND(F1415="Arbeidskosten",G1415&lt;&gt;""),IFERROR(ROUND(U1415*VLOOKUP(G1415,Tb_KostenTypen[],3,0)*VLOOKUP(F1415,Tb_ProjectKosten[],MATCH(Tb_ProjectKosten[[#Headers],[Forfat_Percentage]],Tb_ProjectKosten[#Headers],0),0),2),""),U1415 &lt;=0,0),"")</f>
        <v/>
      </c>
      <c r="X1415" s="4" t="str" cm="1">
        <f t="array" ref="X1415">IFERROR(_xlfn.IFS(OR(F1415="",LEFT(Methode_Keuze,4)="Geen"),"",AND(V1415&lt;&gt;"",F1415&lt;&gt;"Arbeidskosten"),ROUND(V1415*VLOOKUP(F1415,Tb_ProjectKosten[],MATCH(Tb_ProjectKosten[[#Headers],[Forfat_Percentage]],Tb_ProjectKosten[#Headers],0),0),2),AND(F1415="Arbeidskosten",G1415&lt;&gt;""),IFERROR(ROUND(V1415*VLOOKUP(G1415,Tb_KostenTypen[],3,0)*VLOOKUP(F1415,Tb_ProjectKosten[],MATCH(Tb_ProjectKosten[[#Headers],[Forfat_Percentage]],Tb_ProjectKosten[#Headers],0),0),2),""),V1415 &lt;=0,0),"")</f>
        <v/>
      </c>
      <c r="Y1415" s="262"/>
      <c r="Z1415" s="49"/>
      <c r="AA1415" s="37" t="str" cm="1">
        <f t="array" ref="AA1415">IFERROR(IF(INDEX(SubsidieTabel!$Q$1:$T$9,MATCH($F1415,SubsidieTabel!$Q$1:$Q$9,0),IFERROR(MATCH(Methode_Keuze,SubsidieTabel!$Q$1:$T$1,0),2))&lt;&gt;1=TRUE,"ja",""),"")</f>
        <v/>
      </c>
    </row>
    <row r="1416" spans="1:27" ht="15" customHeight="1" x14ac:dyDescent="0.25">
      <c r="A1416" s="87"/>
      <c r="B1416" s="219" t="str">
        <f>IF(A1416&lt;&gt;"",_xlfn.MAXIFS($B$1:B1415,$A$1:A1415,A1416)+1,"")</f>
        <v/>
      </c>
      <c r="C1416" s="50"/>
      <c r="D1416" s="50"/>
      <c r="E1416" s="50"/>
      <c r="F1416" s="50"/>
      <c r="G1416" s="283"/>
      <c r="H1416" s="296"/>
      <c r="I1416" s="295"/>
      <c r="J1416" s="295"/>
      <c r="K1416" s="202"/>
      <c r="L1416" s="202"/>
      <c r="M1416" s="91" t="str">
        <f>IFERROR(VLOOKUP(H1416,Lijsten!$H$1:$I$100,2,0),"")</f>
        <v/>
      </c>
      <c r="N1416" s="91" t="str" cm="1">
        <f t="array" ref="N1416">IFERROR(_xlfn.IFS(AND(LEFT(F1416,6)="Arbeid",RIGHT(F1416,3)&lt;&gt;"IKS"),IFERROR(VLOOKUP($G1416,Tb_KostenTypen[],2,0),"tarief"),RIGHT(F1416,3)="IKS","Uurtarief",LEFT(F1416,6)="Arbeid","Uurtarief",AND(LEFT(F1416,8)="Bijdrage",RIGHT(F1416,15)="(vrijwilligers)"),"Vast tarief"),"")</f>
        <v/>
      </c>
      <c r="O1416" s="92"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tarief",IF(LEFT(F1416,8)="Bijdrage",VLOOKUP($F1416,Tb_KostenTypen[],MATCH(Methode_Keuze,Tb_KostenTypen[#Headers],0),0),VLOOKUP($G1416,Lijsten!L:O,4,0))),""),"")</f>
        <v/>
      </c>
      <c r="P1416" s="92"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tarief",IF(LEFT(F1416,8)="Bijdrage",VLOOKUP($F1416,Tb_KostenTypen[],MATCH(Methode_Keuze,Tb_KostenTypen[#Headers],0),0),VLOOKUP($G1416,Lijsten!L:O,4,0))),""),"")</f>
        <v/>
      </c>
      <c r="Q1416" s="50"/>
      <c r="R1416" s="50"/>
      <c r="S1416" s="83"/>
      <c r="T1416" s="51"/>
      <c r="U1416" s="4" t="str" cm="1">
        <f t="array" ref="U1416">IF(AA1416&lt;&gt;"ja",_xlfn.IFNA(_xlfn.IFS(AND(O1416&lt;&gt;"",F1416&lt;&gt;"",RIGHT($N1416,6)="tarief"),O1416*Q1416,S1416&gt;0,IF(F1416&lt;&gt;"",S1416,"")),""),"")</f>
        <v/>
      </c>
      <c r="V1416" s="4" t="str" cm="1">
        <f t="array" ref="V1416">IF(AA1416&lt;&gt;"ja",_xlfn.IFNA(_xlfn.IFS(AND(P1416&lt;&gt;"",R1416&lt;&gt;"",RIGHT($N1416,6)="tarief"),P1416*R1416,T1416&gt;0,T1416),""),"")</f>
        <v/>
      </c>
      <c r="W1416" s="4" t="str" cm="1">
        <f t="array" ref="W1416">IFERROR(_xlfn.IFS(OR(F1416="",LEFT(Methode_Keuze,4)="Geen"),"",AND(U1416&lt;&gt;"",F1416&lt;&gt;"Arbeidskosten"),ROUND(U1416*VLOOKUP(F1416,Tb_ProjectKosten[],MATCH(Tb_ProjectKosten[[#Headers],[Forfat_Percentage]],Tb_ProjectKosten[#Headers],0),0),2),AND(F1416="Arbeidskosten",G1416&lt;&gt;""),IFERROR(ROUND(U1416*VLOOKUP(G1416,Tb_KostenTypen[],3,0)*VLOOKUP(F1416,Tb_ProjectKosten[],MATCH(Tb_ProjectKosten[[#Headers],[Forfat_Percentage]],Tb_ProjectKosten[#Headers],0),0),2),""),U1416 &lt;=0,0),"")</f>
        <v/>
      </c>
      <c r="X1416" s="4" t="str" cm="1">
        <f t="array" ref="X1416">IFERROR(_xlfn.IFS(OR(F1416="",LEFT(Methode_Keuze,4)="Geen"),"",AND(V1416&lt;&gt;"",F1416&lt;&gt;"Arbeidskosten"),ROUND(V1416*VLOOKUP(F1416,Tb_ProjectKosten[],MATCH(Tb_ProjectKosten[[#Headers],[Forfat_Percentage]],Tb_ProjectKosten[#Headers],0),0),2),AND(F1416="Arbeidskosten",G1416&lt;&gt;""),IFERROR(ROUND(V1416*VLOOKUP(G1416,Tb_KostenTypen[],3,0)*VLOOKUP(F1416,Tb_ProjectKosten[],MATCH(Tb_ProjectKosten[[#Headers],[Forfat_Percentage]],Tb_ProjectKosten[#Headers],0),0),2),""),V1416 &lt;=0,0),"")</f>
        <v/>
      </c>
      <c r="Y1416" s="262"/>
      <c r="Z1416" s="49"/>
      <c r="AA1416" s="37" t="str" cm="1">
        <f t="array" ref="AA1416">IFERROR(IF(INDEX(SubsidieTabel!$Q$1:$T$9,MATCH($F1416,SubsidieTabel!$Q$1:$Q$9,0),IFERROR(MATCH(Methode_Keuze,SubsidieTabel!$Q$1:$T$1,0),2))&lt;&gt;1=TRUE,"ja",""),"")</f>
        <v/>
      </c>
    </row>
    <row r="1417" spans="1:27" ht="15" customHeight="1" x14ac:dyDescent="0.25">
      <c r="A1417" s="87"/>
      <c r="B1417" s="219" t="str">
        <f>IF(A1417&lt;&gt;"",_xlfn.MAXIFS($B$1:B1416,$A$1:A1416,A1417)+1,"")</f>
        <v/>
      </c>
      <c r="C1417" s="50"/>
      <c r="D1417" s="50"/>
      <c r="E1417" s="50"/>
      <c r="F1417" s="50"/>
      <c r="G1417" s="283"/>
      <c r="H1417" s="296"/>
      <c r="I1417" s="295"/>
      <c r="J1417" s="295"/>
      <c r="K1417" s="202"/>
      <c r="L1417" s="202"/>
      <c r="M1417" s="91" t="str">
        <f>IFERROR(VLOOKUP(H1417,Lijsten!$H$1:$I$100,2,0),"")</f>
        <v/>
      </c>
      <c r="N1417" s="91" t="str" cm="1">
        <f t="array" ref="N1417">IFERROR(_xlfn.IFS(AND(LEFT(F1417,6)="Arbeid",RIGHT(F1417,3)&lt;&gt;"IKS"),IFERROR(VLOOKUP($G1417,Tb_KostenTypen[],2,0),"tarief"),RIGHT(F1417,3)="IKS","Uurtarief",LEFT(F1417,6)="Arbeid","Uurtarief",AND(LEFT(F1417,8)="Bijdrage",RIGHT(F1417,15)="(vrijwilligers)"),"Vast tarief"),"")</f>
        <v/>
      </c>
      <c r="O1417" s="92"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tarief",IF(LEFT(F1417,8)="Bijdrage",VLOOKUP($F1417,Tb_KostenTypen[],MATCH(Methode_Keuze,Tb_KostenTypen[#Headers],0),0),VLOOKUP($G1417,Lijsten!L:O,4,0))),""),"")</f>
        <v/>
      </c>
      <c r="P1417" s="92"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tarief",IF(LEFT(F1417,8)="Bijdrage",VLOOKUP($F1417,Tb_KostenTypen[],MATCH(Methode_Keuze,Tb_KostenTypen[#Headers],0),0),VLOOKUP($G1417,Lijsten!L:O,4,0))),""),"")</f>
        <v/>
      </c>
      <c r="Q1417" s="50"/>
      <c r="R1417" s="50"/>
      <c r="S1417" s="83"/>
      <c r="T1417" s="51"/>
      <c r="U1417" s="4" t="str" cm="1">
        <f t="array" ref="U1417">IF(AA1417&lt;&gt;"ja",_xlfn.IFNA(_xlfn.IFS(AND(O1417&lt;&gt;"",F1417&lt;&gt;"",RIGHT($N1417,6)="tarief"),O1417*Q1417,S1417&gt;0,IF(F1417&lt;&gt;"",S1417,"")),""),"")</f>
        <v/>
      </c>
      <c r="V1417" s="4" t="str" cm="1">
        <f t="array" ref="V1417">IF(AA1417&lt;&gt;"ja",_xlfn.IFNA(_xlfn.IFS(AND(P1417&lt;&gt;"",R1417&lt;&gt;"",RIGHT($N1417,6)="tarief"),P1417*R1417,T1417&gt;0,T1417),""),"")</f>
        <v/>
      </c>
      <c r="W1417" s="4" t="str" cm="1">
        <f t="array" ref="W1417">IFERROR(_xlfn.IFS(OR(F1417="",LEFT(Methode_Keuze,4)="Geen"),"",AND(U1417&lt;&gt;"",F1417&lt;&gt;"Arbeidskosten"),ROUND(U1417*VLOOKUP(F1417,Tb_ProjectKosten[],MATCH(Tb_ProjectKosten[[#Headers],[Forfat_Percentage]],Tb_ProjectKosten[#Headers],0),0),2),AND(F1417="Arbeidskosten",G1417&lt;&gt;""),IFERROR(ROUND(U1417*VLOOKUP(G1417,Tb_KostenTypen[],3,0)*VLOOKUP(F1417,Tb_ProjectKosten[],MATCH(Tb_ProjectKosten[[#Headers],[Forfat_Percentage]],Tb_ProjectKosten[#Headers],0),0),2),""),U1417 &lt;=0,0),"")</f>
        <v/>
      </c>
      <c r="X1417" s="4" t="str" cm="1">
        <f t="array" ref="X1417">IFERROR(_xlfn.IFS(OR(F1417="",LEFT(Methode_Keuze,4)="Geen"),"",AND(V1417&lt;&gt;"",F1417&lt;&gt;"Arbeidskosten"),ROUND(V1417*VLOOKUP(F1417,Tb_ProjectKosten[],MATCH(Tb_ProjectKosten[[#Headers],[Forfat_Percentage]],Tb_ProjectKosten[#Headers],0),0),2),AND(F1417="Arbeidskosten",G1417&lt;&gt;""),IFERROR(ROUND(V1417*VLOOKUP(G1417,Tb_KostenTypen[],3,0)*VLOOKUP(F1417,Tb_ProjectKosten[],MATCH(Tb_ProjectKosten[[#Headers],[Forfat_Percentage]],Tb_ProjectKosten[#Headers],0),0),2),""),V1417 &lt;=0,0),"")</f>
        <v/>
      </c>
      <c r="Y1417" s="262"/>
      <c r="Z1417" s="49"/>
      <c r="AA1417" s="37" t="str" cm="1">
        <f t="array" ref="AA1417">IFERROR(IF(INDEX(SubsidieTabel!$Q$1:$T$9,MATCH($F1417,SubsidieTabel!$Q$1:$Q$9,0),IFERROR(MATCH(Methode_Keuze,SubsidieTabel!$Q$1:$T$1,0),2))&lt;&gt;1=TRUE,"ja",""),"")</f>
        <v/>
      </c>
    </row>
    <row r="1418" spans="1:27" ht="15" customHeight="1" x14ac:dyDescent="0.25">
      <c r="A1418" s="87"/>
      <c r="B1418" s="219" t="str">
        <f>IF(A1418&lt;&gt;"",_xlfn.MAXIFS($B$1:B1417,$A$1:A1417,A1418)+1,"")</f>
        <v/>
      </c>
      <c r="C1418" s="50"/>
      <c r="D1418" s="50"/>
      <c r="E1418" s="50"/>
      <c r="F1418" s="50"/>
      <c r="G1418" s="283"/>
      <c r="H1418" s="296"/>
      <c r="I1418" s="295"/>
      <c r="J1418" s="295"/>
      <c r="K1418" s="202"/>
      <c r="L1418" s="202"/>
      <c r="M1418" s="91" t="str">
        <f>IFERROR(VLOOKUP(H1418,Lijsten!$H$1:$I$100,2,0),"")</f>
        <v/>
      </c>
      <c r="N1418" s="91" t="str" cm="1">
        <f t="array" ref="N1418">IFERROR(_xlfn.IFS(AND(LEFT(F1418,6)="Arbeid",RIGHT(F1418,3)&lt;&gt;"IKS"),IFERROR(VLOOKUP($G1418,Tb_KostenTypen[],2,0),"tarief"),RIGHT(F1418,3)="IKS","Uurtarief",LEFT(F1418,6)="Arbeid","Uurtarief",AND(LEFT(F1418,8)="Bijdrage",RIGHT(F1418,15)="(vrijwilligers)"),"Vast tarief"),"")</f>
        <v/>
      </c>
      <c r="O1418" s="92"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tarief",IF(LEFT(F1418,8)="Bijdrage",VLOOKUP($F1418,Tb_KostenTypen[],MATCH(Methode_Keuze,Tb_KostenTypen[#Headers],0),0),VLOOKUP($G1418,Lijsten!L:O,4,0))),""),"")</f>
        <v/>
      </c>
      <c r="P1418" s="92"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tarief",IF(LEFT(F1418,8)="Bijdrage",VLOOKUP($F1418,Tb_KostenTypen[],MATCH(Methode_Keuze,Tb_KostenTypen[#Headers],0),0),VLOOKUP($G1418,Lijsten!L:O,4,0))),""),"")</f>
        <v/>
      </c>
      <c r="Q1418" s="50"/>
      <c r="R1418" s="50"/>
      <c r="S1418" s="83"/>
      <c r="T1418" s="51"/>
      <c r="U1418" s="4" t="str" cm="1">
        <f t="array" ref="U1418">IF(AA1418&lt;&gt;"ja",_xlfn.IFNA(_xlfn.IFS(AND(O1418&lt;&gt;"",F1418&lt;&gt;"",RIGHT($N1418,6)="tarief"),O1418*Q1418,S1418&gt;0,IF(F1418&lt;&gt;"",S1418,"")),""),"")</f>
        <v/>
      </c>
      <c r="V1418" s="4" t="str" cm="1">
        <f t="array" ref="V1418">IF(AA1418&lt;&gt;"ja",_xlfn.IFNA(_xlfn.IFS(AND(P1418&lt;&gt;"",R1418&lt;&gt;"",RIGHT($N1418,6)="tarief"),P1418*R1418,T1418&gt;0,T1418),""),"")</f>
        <v/>
      </c>
      <c r="W1418" s="4" t="str" cm="1">
        <f t="array" ref="W1418">IFERROR(_xlfn.IFS(OR(F1418="",LEFT(Methode_Keuze,4)="Geen"),"",AND(U1418&lt;&gt;"",F1418&lt;&gt;"Arbeidskosten"),ROUND(U1418*VLOOKUP(F1418,Tb_ProjectKosten[],MATCH(Tb_ProjectKosten[[#Headers],[Forfat_Percentage]],Tb_ProjectKosten[#Headers],0),0),2),AND(F1418="Arbeidskosten",G1418&lt;&gt;""),IFERROR(ROUND(U1418*VLOOKUP(G1418,Tb_KostenTypen[],3,0)*VLOOKUP(F1418,Tb_ProjectKosten[],MATCH(Tb_ProjectKosten[[#Headers],[Forfat_Percentage]],Tb_ProjectKosten[#Headers],0),0),2),""),U1418 &lt;=0,0),"")</f>
        <v/>
      </c>
      <c r="X1418" s="4" t="str" cm="1">
        <f t="array" ref="X1418">IFERROR(_xlfn.IFS(OR(F1418="",LEFT(Methode_Keuze,4)="Geen"),"",AND(V1418&lt;&gt;"",F1418&lt;&gt;"Arbeidskosten"),ROUND(V1418*VLOOKUP(F1418,Tb_ProjectKosten[],MATCH(Tb_ProjectKosten[[#Headers],[Forfat_Percentage]],Tb_ProjectKosten[#Headers],0),0),2),AND(F1418="Arbeidskosten",G1418&lt;&gt;""),IFERROR(ROUND(V1418*VLOOKUP(G1418,Tb_KostenTypen[],3,0)*VLOOKUP(F1418,Tb_ProjectKosten[],MATCH(Tb_ProjectKosten[[#Headers],[Forfat_Percentage]],Tb_ProjectKosten[#Headers],0),0),2),""),V1418 &lt;=0,0),"")</f>
        <v/>
      </c>
      <c r="Y1418" s="262"/>
      <c r="Z1418" s="49"/>
      <c r="AA1418" s="37" t="str" cm="1">
        <f t="array" ref="AA1418">IFERROR(IF(INDEX(SubsidieTabel!$Q$1:$T$9,MATCH($F1418,SubsidieTabel!$Q$1:$Q$9,0),IFERROR(MATCH(Methode_Keuze,SubsidieTabel!$Q$1:$T$1,0),2))&lt;&gt;1=TRUE,"ja",""),"")</f>
        <v/>
      </c>
    </row>
    <row r="1419" spans="1:27" ht="15" customHeight="1" x14ac:dyDescent="0.25">
      <c r="A1419" s="87"/>
      <c r="B1419" s="219" t="str">
        <f>IF(A1419&lt;&gt;"",_xlfn.MAXIFS($B$1:B1418,$A$1:A1418,A1419)+1,"")</f>
        <v/>
      </c>
      <c r="C1419" s="50"/>
      <c r="D1419" s="50"/>
      <c r="E1419" s="50"/>
      <c r="F1419" s="50"/>
      <c r="G1419" s="283"/>
      <c r="H1419" s="296"/>
      <c r="I1419" s="295"/>
      <c r="J1419" s="295"/>
      <c r="K1419" s="202"/>
      <c r="L1419" s="202"/>
      <c r="M1419" s="91" t="str">
        <f>IFERROR(VLOOKUP(H1419,Lijsten!$H$1:$I$100,2,0),"")</f>
        <v/>
      </c>
      <c r="N1419" s="91" t="str" cm="1">
        <f t="array" ref="N1419">IFERROR(_xlfn.IFS(AND(LEFT(F1419,6)="Arbeid",RIGHT(F1419,3)&lt;&gt;"IKS"),IFERROR(VLOOKUP($G1419,Tb_KostenTypen[],2,0),"tarief"),RIGHT(F1419,3)="IKS","Uurtarief",LEFT(F1419,6)="Arbeid","Uurtarief",AND(LEFT(F1419,8)="Bijdrage",RIGHT(F1419,15)="(vrijwilligers)"),"Vast tarief"),"")</f>
        <v/>
      </c>
      <c r="O1419" s="92"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tarief",IF(LEFT(F1419,8)="Bijdrage",VLOOKUP($F1419,Tb_KostenTypen[],MATCH(Methode_Keuze,Tb_KostenTypen[#Headers],0),0),VLOOKUP($G1419,Lijsten!L:O,4,0))),""),"")</f>
        <v/>
      </c>
      <c r="P1419" s="92"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tarief",IF(LEFT(F1419,8)="Bijdrage",VLOOKUP($F1419,Tb_KostenTypen[],MATCH(Methode_Keuze,Tb_KostenTypen[#Headers],0),0),VLOOKUP($G1419,Lijsten!L:O,4,0))),""),"")</f>
        <v/>
      </c>
      <c r="Q1419" s="50"/>
      <c r="R1419" s="50"/>
      <c r="S1419" s="83"/>
      <c r="T1419" s="51"/>
      <c r="U1419" s="4" t="str" cm="1">
        <f t="array" ref="U1419">IF(AA1419&lt;&gt;"ja",_xlfn.IFNA(_xlfn.IFS(AND(O1419&lt;&gt;"",F1419&lt;&gt;"",RIGHT($N1419,6)="tarief"),O1419*Q1419,S1419&gt;0,IF(F1419&lt;&gt;"",S1419,"")),""),"")</f>
        <v/>
      </c>
      <c r="V1419" s="4" t="str" cm="1">
        <f t="array" ref="V1419">IF(AA1419&lt;&gt;"ja",_xlfn.IFNA(_xlfn.IFS(AND(P1419&lt;&gt;"",R1419&lt;&gt;"",RIGHT($N1419,6)="tarief"),P1419*R1419,T1419&gt;0,T1419),""),"")</f>
        <v/>
      </c>
      <c r="W1419" s="4" t="str" cm="1">
        <f t="array" ref="W1419">IFERROR(_xlfn.IFS(OR(F1419="",LEFT(Methode_Keuze,4)="Geen"),"",AND(U1419&lt;&gt;"",F1419&lt;&gt;"Arbeidskosten"),ROUND(U1419*VLOOKUP(F1419,Tb_ProjectKosten[],MATCH(Tb_ProjectKosten[[#Headers],[Forfat_Percentage]],Tb_ProjectKosten[#Headers],0),0),2),AND(F1419="Arbeidskosten",G1419&lt;&gt;""),IFERROR(ROUND(U1419*VLOOKUP(G1419,Tb_KostenTypen[],3,0)*VLOOKUP(F1419,Tb_ProjectKosten[],MATCH(Tb_ProjectKosten[[#Headers],[Forfat_Percentage]],Tb_ProjectKosten[#Headers],0),0),2),""),U1419 &lt;=0,0),"")</f>
        <v/>
      </c>
      <c r="X1419" s="4" t="str" cm="1">
        <f t="array" ref="X1419">IFERROR(_xlfn.IFS(OR(F1419="",LEFT(Methode_Keuze,4)="Geen"),"",AND(V1419&lt;&gt;"",F1419&lt;&gt;"Arbeidskosten"),ROUND(V1419*VLOOKUP(F1419,Tb_ProjectKosten[],MATCH(Tb_ProjectKosten[[#Headers],[Forfat_Percentage]],Tb_ProjectKosten[#Headers],0),0),2),AND(F1419="Arbeidskosten",G1419&lt;&gt;""),IFERROR(ROUND(V1419*VLOOKUP(G1419,Tb_KostenTypen[],3,0)*VLOOKUP(F1419,Tb_ProjectKosten[],MATCH(Tb_ProjectKosten[[#Headers],[Forfat_Percentage]],Tb_ProjectKosten[#Headers],0),0),2),""),V1419 &lt;=0,0),"")</f>
        <v/>
      </c>
      <c r="Y1419" s="262"/>
      <c r="Z1419" s="49"/>
      <c r="AA1419" s="37" t="str" cm="1">
        <f t="array" ref="AA1419">IFERROR(IF(INDEX(SubsidieTabel!$Q$1:$T$9,MATCH($F1419,SubsidieTabel!$Q$1:$Q$9,0),IFERROR(MATCH(Methode_Keuze,SubsidieTabel!$Q$1:$T$1,0),2))&lt;&gt;1=TRUE,"ja",""),"")</f>
        <v/>
      </c>
    </row>
    <row r="1420" spans="1:27" ht="15" customHeight="1" x14ac:dyDescent="0.25">
      <c r="A1420" s="87"/>
      <c r="B1420" s="219" t="str">
        <f>IF(A1420&lt;&gt;"",_xlfn.MAXIFS($B$1:B1419,$A$1:A1419,A1420)+1,"")</f>
        <v/>
      </c>
      <c r="C1420" s="50"/>
      <c r="D1420" s="50"/>
      <c r="E1420" s="50"/>
      <c r="F1420" s="50"/>
      <c r="G1420" s="283"/>
      <c r="H1420" s="296"/>
      <c r="I1420" s="295"/>
      <c r="J1420" s="295"/>
      <c r="K1420" s="202"/>
      <c r="L1420" s="202"/>
      <c r="M1420" s="91" t="str">
        <f>IFERROR(VLOOKUP(H1420,Lijsten!$H$1:$I$100,2,0),"")</f>
        <v/>
      </c>
      <c r="N1420" s="91" t="str" cm="1">
        <f t="array" ref="N1420">IFERROR(_xlfn.IFS(AND(LEFT(F1420,6)="Arbeid",RIGHT(F1420,3)&lt;&gt;"IKS"),IFERROR(VLOOKUP($G1420,Tb_KostenTypen[],2,0),"tarief"),RIGHT(F1420,3)="IKS","Uurtarief",LEFT(F1420,6)="Arbeid","Uurtarief",AND(LEFT(F1420,8)="Bijdrage",RIGHT(F1420,15)="(vrijwilligers)"),"Vast tarief"),"")</f>
        <v/>
      </c>
      <c r="O1420" s="92"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tarief",IF(LEFT(F1420,8)="Bijdrage",VLOOKUP($F1420,Tb_KostenTypen[],MATCH(Methode_Keuze,Tb_KostenTypen[#Headers],0),0),VLOOKUP($G1420,Lijsten!L:O,4,0))),""),"")</f>
        <v/>
      </c>
      <c r="P1420" s="92"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tarief",IF(LEFT(F1420,8)="Bijdrage",VLOOKUP($F1420,Tb_KostenTypen[],MATCH(Methode_Keuze,Tb_KostenTypen[#Headers],0),0),VLOOKUP($G1420,Lijsten!L:O,4,0))),""),"")</f>
        <v/>
      </c>
      <c r="Q1420" s="50"/>
      <c r="R1420" s="50"/>
      <c r="S1420" s="83"/>
      <c r="T1420" s="51"/>
      <c r="U1420" s="4" t="str" cm="1">
        <f t="array" ref="U1420">IF(AA1420&lt;&gt;"ja",_xlfn.IFNA(_xlfn.IFS(AND(O1420&lt;&gt;"",F1420&lt;&gt;"",RIGHT($N1420,6)="tarief"),O1420*Q1420,S1420&gt;0,IF(F1420&lt;&gt;"",S1420,"")),""),"")</f>
        <v/>
      </c>
      <c r="V1420" s="4" t="str" cm="1">
        <f t="array" ref="V1420">IF(AA1420&lt;&gt;"ja",_xlfn.IFNA(_xlfn.IFS(AND(P1420&lt;&gt;"",R1420&lt;&gt;"",RIGHT($N1420,6)="tarief"),P1420*R1420,T1420&gt;0,T1420),""),"")</f>
        <v/>
      </c>
      <c r="W1420" s="4" t="str" cm="1">
        <f t="array" ref="W1420">IFERROR(_xlfn.IFS(OR(F1420="",LEFT(Methode_Keuze,4)="Geen"),"",AND(U1420&lt;&gt;"",F1420&lt;&gt;"Arbeidskosten"),ROUND(U1420*VLOOKUP(F1420,Tb_ProjectKosten[],MATCH(Tb_ProjectKosten[[#Headers],[Forfat_Percentage]],Tb_ProjectKosten[#Headers],0),0),2),AND(F1420="Arbeidskosten",G1420&lt;&gt;""),IFERROR(ROUND(U1420*VLOOKUP(G1420,Tb_KostenTypen[],3,0)*VLOOKUP(F1420,Tb_ProjectKosten[],MATCH(Tb_ProjectKosten[[#Headers],[Forfat_Percentage]],Tb_ProjectKosten[#Headers],0),0),2),""),U1420 &lt;=0,0),"")</f>
        <v/>
      </c>
      <c r="X1420" s="4" t="str" cm="1">
        <f t="array" ref="X1420">IFERROR(_xlfn.IFS(OR(F1420="",LEFT(Methode_Keuze,4)="Geen"),"",AND(V1420&lt;&gt;"",F1420&lt;&gt;"Arbeidskosten"),ROUND(V1420*VLOOKUP(F1420,Tb_ProjectKosten[],MATCH(Tb_ProjectKosten[[#Headers],[Forfat_Percentage]],Tb_ProjectKosten[#Headers],0),0),2),AND(F1420="Arbeidskosten",G1420&lt;&gt;""),IFERROR(ROUND(V1420*VLOOKUP(G1420,Tb_KostenTypen[],3,0)*VLOOKUP(F1420,Tb_ProjectKosten[],MATCH(Tb_ProjectKosten[[#Headers],[Forfat_Percentage]],Tb_ProjectKosten[#Headers],0),0),2),""),V1420 &lt;=0,0),"")</f>
        <v/>
      </c>
      <c r="Y1420" s="262"/>
      <c r="Z1420" s="49"/>
      <c r="AA1420" s="37" t="str" cm="1">
        <f t="array" ref="AA1420">IFERROR(IF(INDEX(SubsidieTabel!$Q$1:$T$9,MATCH($F1420,SubsidieTabel!$Q$1:$Q$9,0),IFERROR(MATCH(Methode_Keuze,SubsidieTabel!$Q$1:$T$1,0),2))&lt;&gt;1=TRUE,"ja",""),"")</f>
        <v/>
      </c>
    </row>
    <row r="1421" spans="1:27" ht="15" customHeight="1" x14ac:dyDescent="0.25">
      <c r="A1421" s="87"/>
      <c r="B1421" s="219" t="str">
        <f>IF(A1421&lt;&gt;"",_xlfn.MAXIFS($B$1:B1420,$A$1:A1420,A1421)+1,"")</f>
        <v/>
      </c>
      <c r="C1421" s="50"/>
      <c r="D1421" s="50"/>
      <c r="E1421" s="50"/>
      <c r="F1421" s="50"/>
      <c r="G1421" s="283"/>
      <c r="H1421" s="296"/>
      <c r="I1421" s="295"/>
      <c r="J1421" s="295"/>
      <c r="K1421" s="202"/>
      <c r="L1421" s="202"/>
      <c r="M1421" s="91" t="str">
        <f>IFERROR(VLOOKUP(H1421,Lijsten!$H$1:$I$100,2,0),"")</f>
        <v/>
      </c>
      <c r="N1421" s="91" t="str" cm="1">
        <f t="array" ref="N1421">IFERROR(_xlfn.IFS(AND(LEFT(F1421,6)="Arbeid",RIGHT(F1421,3)&lt;&gt;"IKS"),IFERROR(VLOOKUP($G1421,Tb_KostenTypen[],2,0),"tarief"),RIGHT(F1421,3)="IKS","Uurtarief",LEFT(F1421,6)="Arbeid","Uurtarief",AND(LEFT(F1421,8)="Bijdrage",RIGHT(F1421,15)="(vrijwilligers)"),"Vast tarief"),"")</f>
        <v/>
      </c>
      <c r="O1421" s="92"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tarief",IF(LEFT(F1421,8)="Bijdrage",VLOOKUP($F1421,Tb_KostenTypen[],MATCH(Methode_Keuze,Tb_KostenTypen[#Headers],0),0),VLOOKUP($G1421,Lijsten!L:O,4,0))),""),"")</f>
        <v/>
      </c>
      <c r="P1421" s="92"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tarief",IF(LEFT(F1421,8)="Bijdrage",VLOOKUP($F1421,Tb_KostenTypen[],MATCH(Methode_Keuze,Tb_KostenTypen[#Headers],0),0),VLOOKUP($G1421,Lijsten!L:O,4,0))),""),"")</f>
        <v/>
      </c>
      <c r="Q1421" s="50"/>
      <c r="R1421" s="50"/>
      <c r="S1421" s="83"/>
      <c r="T1421" s="51"/>
      <c r="U1421" s="4" t="str" cm="1">
        <f t="array" ref="U1421">IF(AA1421&lt;&gt;"ja",_xlfn.IFNA(_xlfn.IFS(AND(O1421&lt;&gt;"",F1421&lt;&gt;"",RIGHT($N1421,6)="tarief"),O1421*Q1421,S1421&gt;0,IF(F1421&lt;&gt;"",S1421,"")),""),"")</f>
        <v/>
      </c>
      <c r="V1421" s="4" t="str" cm="1">
        <f t="array" ref="V1421">IF(AA1421&lt;&gt;"ja",_xlfn.IFNA(_xlfn.IFS(AND(P1421&lt;&gt;"",R1421&lt;&gt;"",RIGHT($N1421,6)="tarief"),P1421*R1421,T1421&gt;0,T1421),""),"")</f>
        <v/>
      </c>
      <c r="W1421" s="4" t="str" cm="1">
        <f t="array" ref="W1421">IFERROR(_xlfn.IFS(OR(F1421="",LEFT(Methode_Keuze,4)="Geen"),"",AND(U1421&lt;&gt;"",F1421&lt;&gt;"Arbeidskosten"),ROUND(U1421*VLOOKUP(F1421,Tb_ProjectKosten[],MATCH(Tb_ProjectKosten[[#Headers],[Forfat_Percentage]],Tb_ProjectKosten[#Headers],0),0),2),AND(F1421="Arbeidskosten",G1421&lt;&gt;""),IFERROR(ROUND(U1421*VLOOKUP(G1421,Tb_KostenTypen[],3,0)*VLOOKUP(F1421,Tb_ProjectKosten[],MATCH(Tb_ProjectKosten[[#Headers],[Forfat_Percentage]],Tb_ProjectKosten[#Headers],0),0),2),""),U1421 &lt;=0,0),"")</f>
        <v/>
      </c>
      <c r="X1421" s="4" t="str" cm="1">
        <f t="array" ref="X1421">IFERROR(_xlfn.IFS(OR(F1421="",LEFT(Methode_Keuze,4)="Geen"),"",AND(V1421&lt;&gt;"",F1421&lt;&gt;"Arbeidskosten"),ROUND(V1421*VLOOKUP(F1421,Tb_ProjectKosten[],MATCH(Tb_ProjectKosten[[#Headers],[Forfat_Percentage]],Tb_ProjectKosten[#Headers],0),0),2),AND(F1421="Arbeidskosten",G1421&lt;&gt;""),IFERROR(ROUND(V1421*VLOOKUP(G1421,Tb_KostenTypen[],3,0)*VLOOKUP(F1421,Tb_ProjectKosten[],MATCH(Tb_ProjectKosten[[#Headers],[Forfat_Percentage]],Tb_ProjectKosten[#Headers],0),0),2),""),V1421 &lt;=0,0),"")</f>
        <v/>
      </c>
      <c r="Y1421" s="262"/>
      <c r="Z1421" s="49"/>
      <c r="AA1421" s="37" t="str" cm="1">
        <f t="array" ref="AA1421">IFERROR(IF(INDEX(SubsidieTabel!$Q$1:$T$9,MATCH($F1421,SubsidieTabel!$Q$1:$Q$9,0),IFERROR(MATCH(Methode_Keuze,SubsidieTabel!$Q$1:$T$1,0),2))&lt;&gt;1=TRUE,"ja",""),"")</f>
        <v/>
      </c>
    </row>
    <row r="1422" spans="1:27" ht="15" customHeight="1" x14ac:dyDescent="0.25">
      <c r="A1422" s="87"/>
      <c r="B1422" s="219" t="str">
        <f>IF(A1422&lt;&gt;"",_xlfn.MAXIFS($B$1:B1421,$A$1:A1421,A1422)+1,"")</f>
        <v/>
      </c>
      <c r="C1422" s="50"/>
      <c r="D1422" s="50"/>
      <c r="E1422" s="50"/>
      <c r="F1422" s="50"/>
      <c r="G1422" s="283"/>
      <c r="H1422" s="296"/>
      <c r="I1422" s="295"/>
      <c r="J1422" s="295"/>
      <c r="K1422" s="202"/>
      <c r="L1422" s="202"/>
      <c r="M1422" s="91" t="str">
        <f>IFERROR(VLOOKUP(H1422,Lijsten!$H$1:$I$100,2,0),"")</f>
        <v/>
      </c>
      <c r="N1422" s="91" t="str" cm="1">
        <f t="array" ref="N1422">IFERROR(_xlfn.IFS(AND(LEFT(F1422,6)="Arbeid",RIGHT(F1422,3)&lt;&gt;"IKS"),IFERROR(VLOOKUP($G1422,Tb_KostenTypen[],2,0),"tarief"),RIGHT(F1422,3)="IKS","Uurtarief",LEFT(F1422,6)="Arbeid","Uurtarief",AND(LEFT(F1422,8)="Bijdrage",RIGHT(F1422,15)="(vrijwilligers)"),"Vast tarief"),"")</f>
        <v/>
      </c>
      <c r="O1422" s="92"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tarief",IF(LEFT(F1422,8)="Bijdrage",VLOOKUP($F1422,Tb_KostenTypen[],MATCH(Methode_Keuze,Tb_KostenTypen[#Headers],0),0),VLOOKUP($G1422,Lijsten!L:O,4,0))),""),"")</f>
        <v/>
      </c>
      <c r="P1422" s="92"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tarief",IF(LEFT(F1422,8)="Bijdrage",VLOOKUP($F1422,Tb_KostenTypen[],MATCH(Methode_Keuze,Tb_KostenTypen[#Headers],0),0),VLOOKUP($G1422,Lijsten!L:O,4,0))),""),"")</f>
        <v/>
      </c>
      <c r="Q1422" s="50"/>
      <c r="R1422" s="50"/>
      <c r="S1422" s="83"/>
      <c r="T1422" s="51"/>
      <c r="U1422" s="4" t="str" cm="1">
        <f t="array" ref="U1422">IF(AA1422&lt;&gt;"ja",_xlfn.IFNA(_xlfn.IFS(AND(O1422&lt;&gt;"",F1422&lt;&gt;"",RIGHT($N1422,6)="tarief"),O1422*Q1422,S1422&gt;0,IF(F1422&lt;&gt;"",S1422,"")),""),"")</f>
        <v/>
      </c>
      <c r="V1422" s="4" t="str" cm="1">
        <f t="array" ref="V1422">IF(AA1422&lt;&gt;"ja",_xlfn.IFNA(_xlfn.IFS(AND(P1422&lt;&gt;"",R1422&lt;&gt;"",RIGHT($N1422,6)="tarief"),P1422*R1422,T1422&gt;0,T1422),""),"")</f>
        <v/>
      </c>
      <c r="W1422" s="4" t="str" cm="1">
        <f t="array" ref="W1422">IFERROR(_xlfn.IFS(OR(F1422="",LEFT(Methode_Keuze,4)="Geen"),"",AND(U1422&lt;&gt;"",F1422&lt;&gt;"Arbeidskosten"),ROUND(U1422*VLOOKUP(F1422,Tb_ProjectKosten[],MATCH(Tb_ProjectKosten[[#Headers],[Forfat_Percentage]],Tb_ProjectKosten[#Headers],0),0),2),AND(F1422="Arbeidskosten",G1422&lt;&gt;""),IFERROR(ROUND(U1422*VLOOKUP(G1422,Tb_KostenTypen[],3,0)*VLOOKUP(F1422,Tb_ProjectKosten[],MATCH(Tb_ProjectKosten[[#Headers],[Forfat_Percentage]],Tb_ProjectKosten[#Headers],0),0),2),""),U1422 &lt;=0,0),"")</f>
        <v/>
      </c>
      <c r="X1422" s="4" t="str" cm="1">
        <f t="array" ref="X1422">IFERROR(_xlfn.IFS(OR(F1422="",LEFT(Methode_Keuze,4)="Geen"),"",AND(V1422&lt;&gt;"",F1422&lt;&gt;"Arbeidskosten"),ROUND(V1422*VLOOKUP(F1422,Tb_ProjectKosten[],MATCH(Tb_ProjectKosten[[#Headers],[Forfat_Percentage]],Tb_ProjectKosten[#Headers],0),0),2),AND(F1422="Arbeidskosten",G1422&lt;&gt;""),IFERROR(ROUND(V1422*VLOOKUP(G1422,Tb_KostenTypen[],3,0)*VLOOKUP(F1422,Tb_ProjectKosten[],MATCH(Tb_ProjectKosten[[#Headers],[Forfat_Percentage]],Tb_ProjectKosten[#Headers],0),0),2),""),V1422 &lt;=0,0),"")</f>
        <v/>
      </c>
      <c r="Y1422" s="262"/>
      <c r="Z1422" s="49"/>
      <c r="AA1422" s="37" t="str" cm="1">
        <f t="array" ref="AA1422">IFERROR(IF(INDEX(SubsidieTabel!$Q$1:$T$9,MATCH($F1422,SubsidieTabel!$Q$1:$Q$9,0),IFERROR(MATCH(Methode_Keuze,SubsidieTabel!$Q$1:$T$1,0),2))&lt;&gt;1=TRUE,"ja",""),"")</f>
        <v/>
      </c>
    </row>
    <row r="1423" spans="1:27" ht="15" customHeight="1" x14ac:dyDescent="0.25">
      <c r="A1423" s="87"/>
      <c r="B1423" s="219" t="str">
        <f>IF(A1423&lt;&gt;"",_xlfn.MAXIFS($B$1:B1422,$A$1:A1422,A1423)+1,"")</f>
        <v/>
      </c>
      <c r="C1423" s="50"/>
      <c r="D1423" s="50"/>
      <c r="E1423" s="50"/>
      <c r="F1423" s="50"/>
      <c r="G1423" s="283"/>
      <c r="H1423" s="296"/>
      <c r="I1423" s="295"/>
      <c r="J1423" s="295"/>
      <c r="K1423" s="202"/>
      <c r="L1423" s="202"/>
      <c r="M1423" s="91" t="str">
        <f>IFERROR(VLOOKUP(H1423,Lijsten!$H$1:$I$100,2,0),"")</f>
        <v/>
      </c>
      <c r="N1423" s="91" t="str" cm="1">
        <f t="array" ref="N1423">IFERROR(_xlfn.IFS(AND(LEFT(F1423,6)="Arbeid",RIGHT(F1423,3)&lt;&gt;"IKS"),IFERROR(VLOOKUP($G1423,Tb_KostenTypen[],2,0),"tarief"),RIGHT(F1423,3)="IKS","Uurtarief",LEFT(F1423,6)="Arbeid","Uurtarief",AND(LEFT(F1423,8)="Bijdrage",RIGHT(F1423,15)="(vrijwilligers)"),"Vast tarief"),"")</f>
        <v/>
      </c>
      <c r="O1423" s="92"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tarief",IF(LEFT(F1423,8)="Bijdrage",VLOOKUP($F1423,Tb_KostenTypen[],MATCH(Methode_Keuze,Tb_KostenTypen[#Headers],0),0),VLOOKUP($G1423,Lijsten!L:O,4,0))),""),"")</f>
        <v/>
      </c>
      <c r="P1423" s="92"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tarief",IF(LEFT(F1423,8)="Bijdrage",VLOOKUP($F1423,Tb_KostenTypen[],MATCH(Methode_Keuze,Tb_KostenTypen[#Headers],0),0),VLOOKUP($G1423,Lijsten!L:O,4,0))),""),"")</f>
        <v/>
      </c>
      <c r="Q1423" s="50"/>
      <c r="R1423" s="50"/>
      <c r="S1423" s="83"/>
      <c r="T1423" s="51"/>
      <c r="U1423" s="4" t="str" cm="1">
        <f t="array" ref="U1423">IF(AA1423&lt;&gt;"ja",_xlfn.IFNA(_xlfn.IFS(AND(O1423&lt;&gt;"",F1423&lt;&gt;"",RIGHT($N1423,6)="tarief"),O1423*Q1423,S1423&gt;0,IF(F1423&lt;&gt;"",S1423,"")),""),"")</f>
        <v/>
      </c>
      <c r="V1423" s="4" t="str" cm="1">
        <f t="array" ref="V1423">IF(AA1423&lt;&gt;"ja",_xlfn.IFNA(_xlfn.IFS(AND(P1423&lt;&gt;"",R1423&lt;&gt;"",RIGHT($N1423,6)="tarief"),P1423*R1423,T1423&gt;0,T1423),""),"")</f>
        <v/>
      </c>
      <c r="W1423" s="4" t="str" cm="1">
        <f t="array" ref="W1423">IFERROR(_xlfn.IFS(OR(F1423="",LEFT(Methode_Keuze,4)="Geen"),"",AND(U1423&lt;&gt;"",F1423&lt;&gt;"Arbeidskosten"),ROUND(U1423*VLOOKUP(F1423,Tb_ProjectKosten[],MATCH(Tb_ProjectKosten[[#Headers],[Forfat_Percentage]],Tb_ProjectKosten[#Headers],0),0),2),AND(F1423="Arbeidskosten",G1423&lt;&gt;""),IFERROR(ROUND(U1423*VLOOKUP(G1423,Tb_KostenTypen[],3,0)*VLOOKUP(F1423,Tb_ProjectKosten[],MATCH(Tb_ProjectKosten[[#Headers],[Forfat_Percentage]],Tb_ProjectKosten[#Headers],0),0),2),""),U1423 &lt;=0,0),"")</f>
        <v/>
      </c>
      <c r="X1423" s="4" t="str" cm="1">
        <f t="array" ref="X1423">IFERROR(_xlfn.IFS(OR(F1423="",LEFT(Methode_Keuze,4)="Geen"),"",AND(V1423&lt;&gt;"",F1423&lt;&gt;"Arbeidskosten"),ROUND(V1423*VLOOKUP(F1423,Tb_ProjectKosten[],MATCH(Tb_ProjectKosten[[#Headers],[Forfat_Percentage]],Tb_ProjectKosten[#Headers],0),0),2),AND(F1423="Arbeidskosten",G1423&lt;&gt;""),IFERROR(ROUND(V1423*VLOOKUP(G1423,Tb_KostenTypen[],3,0)*VLOOKUP(F1423,Tb_ProjectKosten[],MATCH(Tb_ProjectKosten[[#Headers],[Forfat_Percentage]],Tb_ProjectKosten[#Headers],0),0),2),""),V1423 &lt;=0,0),"")</f>
        <v/>
      </c>
      <c r="Y1423" s="262"/>
      <c r="Z1423" s="49"/>
      <c r="AA1423" s="37" t="str" cm="1">
        <f t="array" ref="AA1423">IFERROR(IF(INDEX(SubsidieTabel!$Q$1:$T$9,MATCH($F1423,SubsidieTabel!$Q$1:$Q$9,0),IFERROR(MATCH(Methode_Keuze,SubsidieTabel!$Q$1:$T$1,0),2))&lt;&gt;1=TRUE,"ja",""),"")</f>
        <v/>
      </c>
    </row>
    <row r="1424" spans="1:27" ht="15" customHeight="1" x14ac:dyDescent="0.25">
      <c r="A1424" s="87"/>
      <c r="B1424" s="219" t="str">
        <f>IF(A1424&lt;&gt;"",_xlfn.MAXIFS($B$1:B1423,$A$1:A1423,A1424)+1,"")</f>
        <v/>
      </c>
      <c r="C1424" s="50"/>
      <c r="D1424" s="50"/>
      <c r="E1424" s="50"/>
      <c r="F1424" s="50"/>
      <c r="G1424" s="283"/>
      <c r="H1424" s="296"/>
      <c r="I1424" s="295"/>
      <c r="J1424" s="295"/>
      <c r="K1424" s="202"/>
      <c r="L1424" s="202"/>
      <c r="M1424" s="91" t="str">
        <f>IFERROR(VLOOKUP(H1424,Lijsten!$H$1:$I$100,2,0),"")</f>
        <v/>
      </c>
      <c r="N1424" s="91" t="str" cm="1">
        <f t="array" ref="N1424">IFERROR(_xlfn.IFS(AND(LEFT(F1424,6)="Arbeid",RIGHT(F1424,3)&lt;&gt;"IKS"),IFERROR(VLOOKUP($G1424,Tb_KostenTypen[],2,0),"tarief"),RIGHT(F1424,3)="IKS","Uurtarief",LEFT(F1424,6)="Arbeid","Uurtarief",AND(LEFT(F1424,8)="Bijdrage",RIGHT(F1424,15)="(vrijwilligers)"),"Vast tarief"),"")</f>
        <v/>
      </c>
      <c r="O1424" s="92"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tarief",IF(LEFT(F1424,8)="Bijdrage",VLOOKUP($F1424,Tb_KostenTypen[],MATCH(Methode_Keuze,Tb_KostenTypen[#Headers],0),0),VLOOKUP($G1424,Lijsten!L:O,4,0))),""),"")</f>
        <v/>
      </c>
      <c r="P1424" s="92"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tarief",IF(LEFT(F1424,8)="Bijdrage",VLOOKUP($F1424,Tb_KostenTypen[],MATCH(Methode_Keuze,Tb_KostenTypen[#Headers],0),0),VLOOKUP($G1424,Lijsten!L:O,4,0))),""),"")</f>
        <v/>
      </c>
      <c r="Q1424" s="50"/>
      <c r="R1424" s="50"/>
      <c r="S1424" s="83"/>
      <c r="T1424" s="51"/>
      <c r="U1424" s="4" t="str" cm="1">
        <f t="array" ref="U1424">IF(AA1424&lt;&gt;"ja",_xlfn.IFNA(_xlfn.IFS(AND(O1424&lt;&gt;"",F1424&lt;&gt;"",RIGHT($N1424,6)="tarief"),O1424*Q1424,S1424&gt;0,IF(F1424&lt;&gt;"",S1424,"")),""),"")</f>
        <v/>
      </c>
      <c r="V1424" s="4" t="str" cm="1">
        <f t="array" ref="V1424">IF(AA1424&lt;&gt;"ja",_xlfn.IFNA(_xlfn.IFS(AND(P1424&lt;&gt;"",R1424&lt;&gt;"",RIGHT($N1424,6)="tarief"),P1424*R1424,T1424&gt;0,T1424),""),"")</f>
        <v/>
      </c>
      <c r="W1424" s="4" t="str" cm="1">
        <f t="array" ref="W1424">IFERROR(_xlfn.IFS(OR(F1424="",LEFT(Methode_Keuze,4)="Geen"),"",AND(U1424&lt;&gt;"",F1424&lt;&gt;"Arbeidskosten"),ROUND(U1424*VLOOKUP(F1424,Tb_ProjectKosten[],MATCH(Tb_ProjectKosten[[#Headers],[Forfat_Percentage]],Tb_ProjectKosten[#Headers],0),0),2),AND(F1424="Arbeidskosten",G1424&lt;&gt;""),IFERROR(ROUND(U1424*VLOOKUP(G1424,Tb_KostenTypen[],3,0)*VLOOKUP(F1424,Tb_ProjectKosten[],MATCH(Tb_ProjectKosten[[#Headers],[Forfat_Percentage]],Tb_ProjectKosten[#Headers],0),0),2),""),U1424 &lt;=0,0),"")</f>
        <v/>
      </c>
      <c r="X1424" s="4" t="str" cm="1">
        <f t="array" ref="X1424">IFERROR(_xlfn.IFS(OR(F1424="",LEFT(Methode_Keuze,4)="Geen"),"",AND(V1424&lt;&gt;"",F1424&lt;&gt;"Arbeidskosten"),ROUND(V1424*VLOOKUP(F1424,Tb_ProjectKosten[],MATCH(Tb_ProjectKosten[[#Headers],[Forfat_Percentage]],Tb_ProjectKosten[#Headers],0),0),2),AND(F1424="Arbeidskosten",G1424&lt;&gt;""),IFERROR(ROUND(V1424*VLOOKUP(G1424,Tb_KostenTypen[],3,0)*VLOOKUP(F1424,Tb_ProjectKosten[],MATCH(Tb_ProjectKosten[[#Headers],[Forfat_Percentage]],Tb_ProjectKosten[#Headers],0),0),2),""),V1424 &lt;=0,0),"")</f>
        <v/>
      </c>
      <c r="Y1424" s="262"/>
      <c r="Z1424" s="49"/>
      <c r="AA1424" s="37" t="str" cm="1">
        <f t="array" ref="AA1424">IFERROR(IF(INDEX(SubsidieTabel!$Q$1:$T$9,MATCH($F1424,SubsidieTabel!$Q$1:$Q$9,0),IFERROR(MATCH(Methode_Keuze,SubsidieTabel!$Q$1:$T$1,0),2))&lt;&gt;1=TRUE,"ja",""),"")</f>
        <v/>
      </c>
    </row>
    <row r="1425" spans="1:27" ht="15" customHeight="1" x14ac:dyDescent="0.25">
      <c r="A1425" s="87"/>
      <c r="B1425" s="219" t="str">
        <f>IF(A1425&lt;&gt;"",_xlfn.MAXIFS($B$1:B1424,$A$1:A1424,A1425)+1,"")</f>
        <v/>
      </c>
      <c r="C1425" s="50"/>
      <c r="D1425" s="50"/>
      <c r="E1425" s="50"/>
      <c r="F1425" s="50"/>
      <c r="G1425" s="283"/>
      <c r="H1425" s="296"/>
      <c r="I1425" s="295"/>
      <c r="J1425" s="295"/>
      <c r="K1425" s="202"/>
      <c r="L1425" s="202"/>
      <c r="M1425" s="91" t="str">
        <f>IFERROR(VLOOKUP(H1425,Lijsten!$H$1:$I$100,2,0),"")</f>
        <v/>
      </c>
      <c r="N1425" s="91" t="str" cm="1">
        <f t="array" ref="N1425">IFERROR(_xlfn.IFS(AND(LEFT(F1425,6)="Arbeid",RIGHT(F1425,3)&lt;&gt;"IKS"),IFERROR(VLOOKUP($G1425,Tb_KostenTypen[],2,0),"tarief"),RIGHT(F1425,3)="IKS","Uurtarief",LEFT(F1425,6)="Arbeid","Uurtarief",AND(LEFT(F1425,8)="Bijdrage",RIGHT(F1425,15)="(vrijwilligers)"),"Vast tarief"),"")</f>
        <v/>
      </c>
      <c r="O1425" s="92"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tarief",IF(LEFT(F1425,8)="Bijdrage",VLOOKUP($F1425,Tb_KostenTypen[],MATCH(Methode_Keuze,Tb_KostenTypen[#Headers],0),0),VLOOKUP($G1425,Lijsten!L:O,4,0))),""),"")</f>
        <v/>
      </c>
      <c r="P1425" s="92"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tarief",IF(LEFT(F1425,8)="Bijdrage",VLOOKUP($F1425,Tb_KostenTypen[],MATCH(Methode_Keuze,Tb_KostenTypen[#Headers],0),0),VLOOKUP($G1425,Lijsten!L:O,4,0))),""),"")</f>
        <v/>
      </c>
      <c r="Q1425" s="50"/>
      <c r="R1425" s="50"/>
      <c r="S1425" s="83"/>
      <c r="T1425" s="51"/>
      <c r="U1425" s="4" t="str" cm="1">
        <f t="array" ref="U1425">IF(AA1425&lt;&gt;"ja",_xlfn.IFNA(_xlfn.IFS(AND(O1425&lt;&gt;"",F1425&lt;&gt;"",RIGHT($N1425,6)="tarief"),O1425*Q1425,S1425&gt;0,IF(F1425&lt;&gt;"",S1425,"")),""),"")</f>
        <v/>
      </c>
      <c r="V1425" s="4" t="str" cm="1">
        <f t="array" ref="V1425">IF(AA1425&lt;&gt;"ja",_xlfn.IFNA(_xlfn.IFS(AND(P1425&lt;&gt;"",R1425&lt;&gt;"",RIGHT($N1425,6)="tarief"),P1425*R1425,T1425&gt;0,T1425),""),"")</f>
        <v/>
      </c>
      <c r="W1425" s="4" t="str" cm="1">
        <f t="array" ref="W1425">IFERROR(_xlfn.IFS(OR(F1425="",LEFT(Methode_Keuze,4)="Geen"),"",AND(U1425&lt;&gt;"",F1425&lt;&gt;"Arbeidskosten"),ROUND(U1425*VLOOKUP(F1425,Tb_ProjectKosten[],MATCH(Tb_ProjectKosten[[#Headers],[Forfat_Percentage]],Tb_ProjectKosten[#Headers],0),0),2),AND(F1425="Arbeidskosten",G1425&lt;&gt;""),IFERROR(ROUND(U1425*VLOOKUP(G1425,Tb_KostenTypen[],3,0)*VLOOKUP(F1425,Tb_ProjectKosten[],MATCH(Tb_ProjectKosten[[#Headers],[Forfat_Percentage]],Tb_ProjectKosten[#Headers],0),0),2),""),U1425 &lt;=0,0),"")</f>
        <v/>
      </c>
      <c r="X1425" s="4" t="str" cm="1">
        <f t="array" ref="X1425">IFERROR(_xlfn.IFS(OR(F1425="",LEFT(Methode_Keuze,4)="Geen"),"",AND(V1425&lt;&gt;"",F1425&lt;&gt;"Arbeidskosten"),ROUND(V1425*VLOOKUP(F1425,Tb_ProjectKosten[],MATCH(Tb_ProjectKosten[[#Headers],[Forfat_Percentage]],Tb_ProjectKosten[#Headers],0),0),2),AND(F1425="Arbeidskosten",G1425&lt;&gt;""),IFERROR(ROUND(V1425*VLOOKUP(G1425,Tb_KostenTypen[],3,0)*VLOOKUP(F1425,Tb_ProjectKosten[],MATCH(Tb_ProjectKosten[[#Headers],[Forfat_Percentage]],Tb_ProjectKosten[#Headers],0),0),2),""),V1425 &lt;=0,0),"")</f>
        <v/>
      </c>
      <c r="Y1425" s="262"/>
      <c r="Z1425" s="49"/>
      <c r="AA1425" s="37" t="str" cm="1">
        <f t="array" ref="AA1425">IFERROR(IF(INDEX(SubsidieTabel!$Q$1:$T$9,MATCH($F1425,SubsidieTabel!$Q$1:$Q$9,0),IFERROR(MATCH(Methode_Keuze,SubsidieTabel!$Q$1:$T$1,0),2))&lt;&gt;1=TRUE,"ja",""),"")</f>
        <v/>
      </c>
    </row>
    <row r="1426" spans="1:27" ht="15" customHeight="1" x14ac:dyDescent="0.25">
      <c r="A1426" s="87"/>
      <c r="B1426" s="219" t="str">
        <f>IF(A1426&lt;&gt;"",_xlfn.MAXIFS($B$1:B1425,$A$1:A1425,A1426)+1,"")</f>
        <v/>
      </c>
      <c r="C1426" s="50"/>
      <c r="D1426" s="50"/>
      <c r="E1426" s="50"/>
      <c r="F1426" s="50"/>
      <c r="G1426" s="283"/>
      <c r="H1426" s="296"/>
      <c r="I1426" s="295"/>
      <c r="J1426" s="295"/>
      <c r="K1426" s="202"/>
      <c r="L1426" s="202"/>
      <c r="M1426" s="91" t="str">
        <f>IFERROR(VLOOKUP(H1426,Lijsten!$H$1:$I$100,2,0),"")</f>
        <v/>
      </c>
      <c r="N1426" s="91" t="str" cm="1">
        <f t="array" ref="N1426">IFERROR(_xlfn.IFS(AND(LEFT(F1426,6)="Arbeid",RIGHT(F1426,3)&lt;&gt;"IKS"),IFERROR(VLOOKUP($G1426,Tb_KostenTypen[],2,0),"tarief"),RIGHT(F1426,3)="IKS","Uurtarief",LEFT(F1426,6)="Arbeid","Uurtarief",AND(LEFT(F1426,8)="Bijdrage",RIGHT(F1426,15)="(vrijwilligers)"),"Vast tarief"),"")</f>
        <v/>
      </c>
      <c r="O1426" s="92"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tarief",IF(LEFT(F1426,8)="Bijdrage",VLOOKUP($F1426,Tb_KostenTypen[],MATCH(Methode_Keuze,Tb_KostenTypen[#Headers],0),0),VLOOKUP($G1426,Lijsten!L:O,4,0))),""),"")</f>
        <v/>
      </c>
      <c r="P1426" s="92"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tarief",IF(LEFT(F1426,8)="Bijdrage",VLOOKUP($F1426,Tb_KostenTypen[],MATCH(Methode_Keuze,Tb_KostenTypen[#Headers],0),0),VLOOKUP($G1426,Lijsten!L:O,4,0))),""),"")</f>
        <v/>
      </c>
      <c r="Q1426" s="50"/>
      <c r="R1426" s="50"/>
      <c r="S1426" s="83"/>
      <c r="T1426" s="51"/>
      <c r="U1426" s="4" t="str" cm="1">
        <f t="array" ref="U1426">IF(AA1426&lt;&gt;"ja",_xlfn.IFNA(_xlfn.IFS(AND(O1426&lt;&gt;"",F1426&lt;&gt;"",RIGHT($N1426,6)="tarief"),O1426*Q1426,S1426&gt;0,IF(F1426&lt;&gt;"",S1426,"")),""),"")</f>
        <v/>
      </c>
      <c r="V1426" s="4" t="str" cm="1">
        <f t="array" ref="V1426">IF(AA1426&lt;&gt;"ja",_xlfn.IFNA(_xlfn.IFS(AND(P1426&lt;&gt;"",R1426&lt;&gt;"",RIGHT($N1426,6)="tarief"),P1426*R1426,T1426&gt;0,T1426),""),"")</f>
        <v/>
      </c>
      <c r="W1426" s="4" t="str" cm="1">
        <f t="array" ref="W1426">IFERROR(_xlfn.IFS(OR(F1426="",LEFT(Methode_Keuze,4)="Geen"),"",AND(U1426&lt;&gt;"",F1426&lt;&gt;"Arbeidskosten"),ROUND(U1426*VLOOKUP(F1426,Tb_ProjectKosten[],MATCH(Tb_ProjectKosten[[#Headers],[Forfat_Percentage]],Tb_ProjectKosten[#Headers],0),0),2),AND(F1426="Arbeidskosten",G1426&lt;&gt;""),IFERROR(ROUND(U1426*VLOOKUP(G1426,Tb_KostenTypen[],3,0)*VLOOKUP(F1426,Tb_ProjectKosten[],MATCH(Tb_ProjectKosten[[#Headers],[Forfat_Percentage]],Tb_ProjectKosten[#Headers],0),0),2),""),U1426 &lt;=0,0),"")</f>
        <v/>
      </c>
      <c r="X1426" s="4" t="str" cm="1">
        <f t="array" ref="X1426">IFERROR(_xlfn.IFS(OR(F1426="",LEFT(Methode_Keuze,4)="Geen"),"",AND(V1426&lt;&gt;"",F1426&lt;&gt;"Arbeidskosten"),ROUND(V1426*VLOOKUP(F1426,Tb_ProjectKosten[],MATCH(Tb_ProjectKosten[[#Headers],[Forfat_Percentage]],Tb_ProjectKosten[#Headers],0),0),2),AND(F1426="Arbeidskosten",G1426&lt;&gt;""),IFERROR(ROUND(V1426*VLOOKUP(G1426,Tb_KostenTypen[],3,0)*VLOOKUP(F1426,Tb_ProjectKosten[],MATCH(Tb_ProjectKosten[[#Headers],[Forfat_Percentage]],Tb_ProjectKosten[#Headers],0),0),2),""),V1426 &lt;=0,0),"")</f>
        <v/>
      </c>
      <c r="Y1426" s="262"/>
      <c r="Z1426" s="49"/>
      <c r="AA1426" s="37" t="str" cm="1">
        <f t="array" ref="AA1426">IFERROR(IF(INDEX(SubsidieTabel!$Q$1:$T$9,MATCH($F1426,SubsidieTabel!$Q$1:$Q$9,0),IFERROR(MATCH(Methode_Keuze,SubsidieTabel!$Q$1:$T$1,0),2))&lt;&gt;1=TRUE,"ja",""),"")</f>
        <v/>
      </c>
    </row>
    <row r="1427" spans="1:27" ht="15" customHeight="1" x14ac:dyDescent="0.25">
      <c r="A1427" s="87"/>
      <c r="B1427" s="219" t="str">
        <f>IF(A1427&lt;&gt;"",_xlfn.MAXIFS($B$1:B1426,$A$1:A1426,A1427)+1,"")</f>
        <v/>
      </c>
      <c r="C1427" s="50"/>
      <c r="D1427" s="50"/>
      <c r="E1427" s="50"/>
      <c r="F1427" s="50"/>
      <c r="G1427" s="283"/>
      <c r="H1427" s="296"/>
      <c r="I1427" s="295"/>
      <c r="J1427" s="295"/>
      <c r="K1427" s="202"/>
      <c r="L1427" s="202"/>
      <c r="M1427" s="91" t="str">
        <f>IFERROR(VLOOKUP(H1427,Lijsten!$H$1:$I$100,2,0),"")</f>
        <v/>
      </c>
      <c r="N1427" s="91" t="str" cm="1">
        <f t="array" ref="N1427">IFERROR(_xlfn.IFS(AND(LEFT(F1427,6)="Arbeid",RIGHT(F1427,3)&lt;&gt;"IKS"),IFERROR(VLOOKUP($G1427,Tb_KostenTypen[],2,0),"tarief"),RIGHT(F1427,3)="IKS","Uurtarief",LEFT(F1427,6)="Arbeid","Uurtarief",AND(LEFT(F1427,8)="Bijdrage",RIGHT(F1427,15)="(vrijwilligers)"),"Vast tarief"),"")</f>
        <v/>
      </c>
      <c r="O1427" s="92"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tarief",IF(LEFT(F1427,8)="Bijdrage",VLOOKUP($F1427,Tb_KostenTypen[],MATCH(Methode_Keuze,Tb_KostenTypen[#Headers],0),0),VLOOKUP($G1427,Lijsten!L:O,4,0))),""),"")</f>
        <v/>
      </c>
      <c r="P1427" s="92"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tarief",IF(LEFT(F1427,8)="Bijdrage",VLOOKUP($F1427,Tb_KostenTypen[],MATCH(Methode_Keuze,Tb_KostenTypen[#Headers],0),0),VLOOKUP($G1427,Lijsten!L:O,4,0))),""),"")</f>
        <v/>
      </c>
      <c r="Q1427" s="50"/>
      <c r="R1427" s="50"/>
      <c r="S1427" s="83"/>
      <c r="T1427" s="51"/>
      <c r="U1427" s="4" t="str" cm="1">
        <f t="array" ref="U1427">IF(AA1427&lt;&gt;"ja",_xlfn.IFNA(_xlfn.IFS(AND(O1427&lt;&gt;"",F1427&lt;&gt;"",RIGHT($N1427,6)="tarief"),O1427*Q1427,S1427&gt;0,IF(F1427&lt;&gt;"",S1427,"")),""),"")</f>
        <v/>
      </c>
      <c r="V1427" s="4" t="str" cm="1">
        <f t="array" ref="V1427">IF(AA1427&lt;&gt;"ja",_xlfn.IFNA(_xlfn.IFS(AND(P1427&lt;&gt;"",R1427&lt;&gt;"",RIGHT($N1427,6)="tarief"),P1427*R1427,T1427&gt;0,T1427),""),"")</f>
        <v/>
      </c>
      <c r="W1427" s="4" t="str" cm="1">
        <f t="array" ref="W1427">IFERROR(_xlfn.IFS(OR(F1427="",LEFT(Methode_Keuze,4)="Geen"),"",AND(U1427&lt;&gt;"",F1427&lt;&gt;"Arbeidskosten"),ROUND(U1427*VLOOKUP(F1427,Tb_ProjectKosten[],MATCH(Tb_ProjectKosten[[#Headers],[Forfat_Percentage]],Tb_ProjectKosten[#Headers],0),0),2),AND(F1427="Arbeidskosten",G1427&lt;&gt;""),IFERROR(ROUND(U1427*VLOOKUP(G1427,Tb_KostenTypen[],3,0)*VLOOKUP(F1427,Tb_ProjectKosten[],MATCH(Tb_ProjectKosten[[#Headers],[Forfat_Percentage]],Tb_ProjectKosten[#Headers],0),0),2),""),U1427 &lt;=0,0),"")</f>
        <v/>
      </c>
      <c r="X1427" s="4" t="str" cm="1">
        <f t="array" ref="X1427">IFERROR(_xlfn.IFS(OR(F1427="",LEFT(Methode_Keuze,4)="Geen"),"",AND(V1427&lt;&gt;"",F1427&lt;&gt;"Arbeidskosten"),ROUND(V1427*VLOOKUP(F1427,Tb_ProjectKosten[],MATCH(Tb_ProjectKosten[[#Headers],[Forfat_Percentage]],Tb_ProjectKosten[#Headers],0),0),2),AND(F1427="Arbeidskosten",G1427&lt;&gt;""),IFERROR(ROUND(V1427*VLOOKUP(G1427,Tb_KostenTypen[],3,0)*VLOOKUP(F1427,Tb_ProjectKosten[],MATCH(Tb_ProjectKosten[[#Headers],[Forfat_Percentage]],Tb_ProjectKosten[#Headers],0),0),2),""),V1427 &lt;=0,0),"")</f>
        <v/>
      </c>
      <c r="Y1427" s="262"/>
      <c r="Z1427" s="49"/>
      <c r="AA1427" s="37" t="str" cm="1">
        <f t="array" ref="AA1427">IFERROR(IF(INDEX(SubsidieTabel!$Q$1:$T$9,MATCH($F1427,SubsidieTabel!$Q$1:$Q$9,0),IFERROR(MATCH(Methode_Keuze,SubsidieTabel!$Q$1:$T$1,0),2))&lt;&gt;1=TRUE,"ja",""),"")</f>
        <v/>
      </c>
    </row>
    <row r="1428" spans="1:27" ht="15" customHeight="1" x14ac:dyDescent="0.25">
      <c r="A1428" s="87"/>
      <c r="B1428" s="219" t="str">
        <f>IF(A1428&lt;&gt;"",_xlfn.MAXIFS($B$1:B1427,$A$1:A1427,A1428)+1,"")</f>
        <v/>
      </c>
      <c r="C1428" s="50"/>
      <c r="D1428" s="50"/>
      <c r="E1428" s="50"/>
      <c r="F1428" s="50"/>
      <c r="G1428" s="283"/>
      <c r="H1428" s="296"/>
      <c r="I1428" s="295"/>
      <c r="J1428" s="295"/>
      <c r="K1428" s="202"/>
      <c r="L1428" s="202"/>
      <c r="M1428" s="91" t="str">
        <f>IFERROR(VLOOKUP(H1428,Lijsten!$H$1:$I$100,2,0),"")</f>
        <v/>
      </c>
      <c r="N1428" s="91" t="str" cm="1">
        <f t="array" ref="N1428">IFERROR(_xlfn.IFS(AND(LEFT(F1428,6)="Arbeid",RIGHT(F1428,3)&lt;&gt;"IKS"),IFERROR(VLOOKUP($G1428,Tb_KostenTypen[],2,0),"tarief"),RIGHT(F1428,3)="IKS","Uurtarief",LEFT(F1428,6)="Arbeid","Uurtarief",AND(LEFT(F1428,8)="Bijdrage",RIGHT(F1428,15)="(vrijwilligers)"),"Vast tarief"),"")</f>
        <v/>
      </c>
      <c r="O1428" s="92"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tarief",IF(LEFT(F1428,8)="Bijdrage",VLOOKUP($F1428,Tb_KostenTypen[],MATCH(Methode_Keuze,Tb_KostenTypen[#Headers],0),0),VLOOKUP($G1428,Lijsten!L:O,4,0))),""),"")</f>
        <v/>
      </c>
      <c r="P1428" s="92"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tarief",IF(LEFT(F1428,8)="Bijdrage",VLOOKUP($F1428,Tb_KostenTypen[],MATCH(Methode_Keuze,Tb_KostenTypen[#Headers],0),0),VLOOKUP($G1428,Lijsten!L:O,4,0))),""),"")</f>
        <v/>
      </c>
      <c r="Q1428" s="50"/>
      <c r="R1428" s="50"/>
      <c r="S1428" s="83"/>
      <c r="T1428" s="51"/>
      <c r="U1428" s="4" t="str" cm="1">
        <f t="array" ref="U1428">IF(AA1428&lt;&gt;"ja",_xlfn.IFNA(_xlfn.IFS(AND(O1428&lt;&gt;"",F1428&lt;&gt;"",RIGHT($N1428,6)="tarief"),O1428*Q1428,S1428&gt;0,IF(F1428&lt;&gt;"",S1428,"")),""),"")</f>
        <v/>
      </c>
      <c r="V1428" s="4" t="str" cm="1">
        <f t="array" ref="V1428">IF(AA1428&lt;&gt;"ja",_xlfn.IFNA(_xlfn.IFS(AND(P1428&lt;&gt;"",R1428&lt;&gt;"",RIGHT($N1428,6)="tarief"),P1428*R1428,T1428&gt;0,T1428),""),"")</f>
        <v/>
      </c>
      <c r="W1428" s="4" t="str" cm="1">
        <f t="array" ref="W1428">IFERROR(_xlfn.IFS(OR(F1428="",LEFT(Methode_Keuze,4)="Geen"),"",AND(U1428&lt;&gt;"",F1428&lt;&gt;"Arbeidskosten"),ROUND(U1428*VLOOKUP(F1428,Tb_ProjectKosten[],MATCH(Tb_ProjectKosten[[#Headers],[Forfat_Percentage]],Tb_ProjectKosten[#Headers],0),0),2),AND(F1428="Arbeidskosten",G1428&lt;&gt;""),IFERROR(ROUND(U1428*VLOOKUP(G1428,Tb_KostenTypen[],3,0)*VLOOKUP(F1428,Tb_ProjectKosten[],MATCH(Tb_ProjectKosten[[#Headers],[Forfat_Percentage]],Tb_ProjectKosten[#Headers],0),0),2),""),U1428 &lt;=0,0),"")</f>
        <v/>
      </c>
      <c r="X1428" s="4" t="str" cm="1">
        <f t="array" ref="X1428">IFERROR(_xlfn.IFS(OR(F1428="",LEFT(Methode_Keuze,4)="Geen"),"",AND(V1428&lt;&gt;"",F1428&lt;&gt;"Arbeidskosten"),ROUND(V1428*VLOOKUP(F1428,Tb_ProjectKosten[],MATCH(Tb_ProjectKosten[[#Headers],[Forfat_Percentage]],Tb_ProjectKosten[#Headers],0),0),2),AND(F1428="Arbeidskosten",G1428&lt;&gt;""),IFERROR(ROUND(V1428*VLOOKUP(G1428,Tb_KostenTypen[],3,0)*VLOOKUP(F1428,Tb_ProjectKosten[],MATCH(Tb_ProjectKosten[[#Headers],[Forfat_Percentage]],Tb_ProjectKosten[#Headers],0),0),2),""),V1428 &lt;=0,0),"")</f>
        <v/>
      </c>
      <c r="Y1428" s="262"/>
      <c r="Z1428" s="49"/>
      <c r="AA1428" s="37" t="str" cm="1">
        <f t="array" ref="AA1428">IFERROR(IF(INDEX(SubsidieTabel!$Q$1:$T$9,MATCH($F1428,SubsidieTabel!$Q$1:$Q$9,0),IFERROR(MATCH(Methode_Keuze,SubsidieTabel!$Q$1:$T$1,0),2))&lt;&gt;1=TRUE,"ja",""),"")</f>
        <v/>
      </c>
    </row>
    <row r="1429" spans="1:27" ht="15" customHeight="1" x14ac:dyDescent="0.25">
      <c r="A1429" s="87"/>
      <c r="B1429" s="219" t="str">
        <f>IF(A1429&lt;&gt;"",_xlfn.MAXIFS($B$1:B1428,$A$1:A1428,A1429)+1,"")</f>
        <v/>
      </c>
      <c r="C1429" s="50"/>
      <c r="D1429" s="50"/>
      <c r="E1429" s="50"/>
      <c r="F1429" s="50"/>
      <c r="G1429" s="283"/>
      <c r="H1429" s="296"/>
      <c r="I1429" s="295"/>
      <c r="J1429" s="295"/>
      <c r="K1429" s="202"/>
      <c r="L1429" s="202"/>
      <c r="M1429" s="91" t="str">
        <f>IFERROR(VLOOKUP(H1429,Lijsten!$H$1:$I$100,2,0),"")</f>
        <v/>
      </c>
      <c r="N1429" s="91" t="str" cm="1">
        <f t="array" ref="N1429">IFERROR(_xlfn.IFS(AND(LEFT(F1429,6)="Arbeid",RIGHT(F1429,3)&lt;&gt;"IKS"),IFERROR(VLOOKUP($G1429,Tb_KostenTypen[],2,0),"tarief"),RIGHT(F1429,3)="IKS","Uurtarief",LEFT(F1429,6)="Arbeid","Uurtarief",AND(LEFT(F1429,8)="Bijdrage",RIGHT(F1429,15)="(vrijwilligers)"),"Vast tarief"),"")</f>
        <v/>
      </c>
      <c r="O1429" s="92"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tarief",IF(LEFT(F1429,8)="Bijdrage",VLOOKUP($F1429,Tb_KostenTypen[],MATCH(Methode_Keuze,Tb_KostenTypen[#Headers],0),0),VLOOKUP($G1429,Lijsten!L:O,4,0))),""),"")</f>
        <v/>
      </c>
      <c r="P1429" s="92"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tarief",IF(LEFT(F1429,8)="Bijdrage",VLOOKUP($F1429,Tb_KostenTypen[],MATCH(Methode_Keuze,Tb_KostenTypen[#Headers],0),0),VLOOKUP($G1429,Lijsten!L:O,4,0))),""),"")</f>
        <v/>
      </c>
      <c r="Q1429" s="50"/>
      <c r="R1429" s="50"/>
      <c r="S1429" s="83"/>
      <c r="T1429" s="51"/>
      <c r="U1429" s="4" t="str" cm="1">
        <f t="array" ref="U1429">IF(AA1429&lt;&gt;"ja",_xlfn.IFNA(_xlfn.IFS(AND(O1429&lt;&gt;"",F1429&lt;&gt;"",RIGHT($N1429,6)="tarief"),O1429*Q1429,S1429&gt;0,IF(F1429&lt;&gt;"",S1429,"")),""),"")</f>
        <v/>
      </c>
      <c r="V1429" s="4" t="str" cm="1">
        <f t="array" ref="V1429">IF(AA1429&lt;&gt;"ja",_xlfn.IFNA(_xlfn.IFS(AND(P1429&lt;&gt;"",R1429&lt;&gt;"",RIGHT($N1429,6)="tarief"),P1429*R1429,T1429&gt;0,T1429),""),"")</f>
        <v/>
      </c>
      <c r="W1429" s="4" t="str" cm="1">
        <f t="array" ref="W1429">IFERROR(_xlfn.IFS(OR(F1429="",LEFT(Methode_Keuze,4)="Geen"),"",AND(U1429&lt;&gt;"",F1429&lt;&gt;"Arbeidskosten"),ROUND(U1429*VLOOKUP(F1429,Tb_ProjectKosten[],MATCH(Tb_ProjectKosten[[#Headers],[Forfat_Percentage]],Tb_ProjectKosten[#Headers],0),0),2),AND(F1429="Arbeidskosten",G1429&lt;&gt;""),IFERROR(ROUND(U1429*VLOOKUP(G1429,Tb_KostenTypen[],3,0)*VLOOKUP(F1429,Tb_ProjectKosten[],MATCH(Tb_ProjectKosten[[#Headers],[Forfat_Percentage]],Tb_ProjectKosten[#Headers],0),0),2),""),U1429 &lt;=0,0),"")</f>
        <v/>
      </c>
      <c r="X1429" s="4" t="str" cm="1">
        <f t="array" ref="X1429">IFERROR(_xlfn.IFS(OR(F1429="",LEFT(Methode_Keuze,4)="Geen"),"",AND(V1429&lt;&gt;"",F1429&lt;&gt;"Arbeidskosten"),ROUND(V1429*VLOOKUP(F1429,Tb_ProjectKosten[],MATCH(Tb_ProjectKosten[[#Headers],[Forfat_Percentage]],Tb_ProjectKosten[#Headers],0),0),2),AND(F1429="Arbeidskosten",G1429&lt;&gt;""),IFERROR(ROUND(V1429*VLOOKUP(G1429,Tb_KostenTypen[],3,0)*VLOOKUP(F1429,Tb_ProjectKosten[],MATCH(Tb_ProjectKosten[[#Headers],[Forfat_Percentage]],Tb_ProjectKosten[#Headers],0),0),2),""),V1429 &lt;=0,0),"")</f>
        <v/>
      </c>
      <c r="Y1429" s="262"/>
      <c r="Z1429" s="49"/>
      <c r="AA1429" s="37" t="str" cm="1">
        <f t="array" ref="AA1429">IFERROR(IF(INDEX(SubsidieTabel!$Q$1:$T$9,MATCH($F1429,SubsidieTabel!$Q$1:$Q$9,0),IFERROR(MATCH(Methode_Keuze,SubsidieTabel!$Q$1:$T$1,0),2))&lt;&gt;1=TRUE,"ja",""),"")</f>
        <v/>
      </c>
    </row>
    <row r="1430" spans="1:27" ht="15" customHeight="1" x14ac:dyDescent="0.25">
      <c r="A1430" s="87"/>
      <c r="B1430" s="219" t="str">
        <f>IF(A1430&lt;&gt;"",_xlfn.MAXIFS($B$1:B1429,$A$1:A1429,A1430)+1,"")</f>
        <v/>
      </c>
      <c r="C1430" s="50"/>
      <c r="D1430" s="50"/>
      <c r="E1430" s="50"/>
      <c r="F1430" s="50"/>
      <c r="G1430" s="283"/>
      <c r="H1430" s="296"/>
      <c r="I1430" s="295"/>
      <c r="J1430" s="295"/>
      <c r="K1430" s="202"/>
      <c r="L1430" s="202"/>
      <c r="M1430" s="91" t="str">
        <f>IFERROR(VLOOKUP(H1430,Lijsten!$H$1:$I$100,2,0),"")</f>
        <v/>
      </c>
      <c r="N1430" s="91" t="str" cm="1">
        <f t="array" ref="N1430">IFERROR(_xlfn.IFS(AND(LEFT(F1430,6)="Arbeid",RIGHT(F1430,3)&lt;&gt;"IKS"),IFERROR(VLOOKUP($G1430,Tb_KostenTypen[],2,0),"tarief"),RIGHT(F1430,3)="IKS","Uurtarief",LEFT(F1430,6)="Arbeid","Uurtarief",AND(LEFT(F1430,8)="Bijdrage",RIGHT(F1430,15)="(vrijwilligers)"),"Vast tarief"),"")</f>
        <v/>
      </c>
      <c r="O1430" s="92"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tarief",IF(LEFT(F1430,8)="Bijdrage",VLOOKUP($F1430,Tb_KostenTypen[],MATCH(Methode_Keuze,Tb_KostenTypen[#Headers],0),0),VLOOKUP($G1430,Lijsten!L:O,4,0))),""),"")</f>
        <v/>
      </c>
      <c r="P1430" s="92"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tarief",IF(LEFT(F1430,8)="Bijdrage",VLOOKUP($F1430,Tb_KostenTypen[],MATCH(Methode_Keuze,Tb_KostenTypen[#Headers],0),0),VLOOKUP($G1430,Lijsten!L:O,4,0))),""),"")</f>
        <v/>
      </c>
      <c r="Q1430" s="50"/>
      <c r="R1430" s="50"/>
      <c r="S1430" s="83"/>
      <c r="T1430" s="51"/>
      <c r="U1430" s="4" t="str" cm="1">
        <f t="array" ref="U1430">IF(AA1430&lt;&gt;"ja",_xlfn.IFNA(_xlfn.IFS(AND(O1430&lt;&gt;"",F1430&lt;&gt;"",RIGHT($N1430,6)="tarief"),O1430*Q1430,S1430&gt;0,IF(F1430&lt;&gt;"",S1430,"")),""),"")</f>
        <v/>
      </c>
      <c r="V1430" s="4" t="str" cm="1">
        <f t="array" ref="V1430">IF(AA1430&lt;&gt;"ja",_xlfn.IFNA(_xlfn.IFS(AND(P1430&lt;&gt;"",R1430&lt;&gt;"",RIGHT($N1430,6)="tarief"),P1430*R1430,T1430&gt;0,T1430),""),"")</f>
        <v/>
      </c>
      <c r="W1430" s="4" t="str" cm="1">
        <f t="array" ref="W1430">IFERROR(_xlfn.IFS(OR(F1430="",LEFT(Methode_Keuze,4)="Geen"),"",AND(U1430&lt;&gt;"",F1430&lt;&gt;"Arbeidskosten"),ROUND(U1430*VLOOKUP(F1430,Tb_ProjectKosten[],MATCH(Tb_ProjectKosten[[#Headers],[Forfat_Percentage]],Tb_ProjectKosten[#Headers],0),0),2),AND(F1430="Arbeidskosten",G1430&lt;&gt;""),IFERROR(ROUND(U1430*VLOOKUP(G1430,Tb_KostenTypen[],3,0)*VLOOKUP(F1430,Tb_ProjectKosten[],MATCH(Tb_ProjectKosten[[#Headers],[Forfat_Percentage]],Tb_ProjectKosten[#Headers],0),0),2),""),U1430 &lt;=0,0),"")</f>
        <v/>
      </c>
      <c r="X1430" s="4" t="str" cm="1">
        <f t="array" ref="X1430">IFERROR(_xlfn.IFS(OR(F1430="",LEFT(Methode_Keuze,4)="Geen"),"",AND(V1430&lt;&gt;"",F1430&lt;&gt;"Arbeidskosten"),ROUND(V1430*VLOOKUP(F1430,Tb_ProjectKosten[],MATCH(Tb_ProjectKosten[[#Headers],[Forfat_Percentage]],Tb_ProjectKosten[#Headers],0),0),2),AND(F1430="Arbeidskosten",G1430&lt;&gt;""),IFERROR(ROUND(V1430*VLOOKUP(G1430,Tb_KostenTypen[],3,0)*VLOOKUP(F1430,Tb_ProjectKosten[],MATCH(Tb_ProjectKosten[[#Headers],[Forfat_Percentage]],Tb_ProjectKosten[#Headers],0),0),2),""),V1430 &lt;=0,0),"")</f>
        <v/>
      </c>
      <c r="Y1430" s="262"/>
      <c r="Z1430" s="49"/>
      <c r="AA1430" s="37" t="str" cm="1">
        <f t="array" ref="AA1430">IFERROR(IF(INDEX(SubsidieTabel!$Q$1:$T$9,MATCH($F1430,SubsidieTabel!$Q$1:$Q$9,0),IFERROR(MATCH(Methode_Keuze,SubsidieTabel!$Q$1:$T$1,0),2))&lt;&gt;1=TRUE,"ja",""),"")</f>
        <v/>
      </c>
    </row>
    <row r="1431" spans="1:27" ht="15" customHeight="1" x14ac:dyDescent="0.25">
      <c r="A1431" s="87"/>
      <c r="B1431" s="219" t="str">
        <f>IF(A1431&lt;&gt;"",_xlfn.MAXIFS($B$1:B1430,$A$1:A1430,A1431)+1,"")</f>
        <v/>
      </c>
      <c r="C1431" s="50"/>
      <c r="D1431" s="50"/>
      <c r="E1431" s="50"/>
      <c r="F1431" s="50"/>
      <c r="G1431" s="283"/>
      <c r="H1431" s="296"/>
      <c r="I1431" s="295"/>
      <c r="J1431" s="295"/>
      <c r="K1431" s="202"/>
      <c r="L1431" s="202"/>
      <c r="M1431" s="91" t="str">
        <f>IFERROR(VLOOKUP(H1431,Lijsten!$H$1:$I$100,2,0),"")</f>
        <v/>
      </c>
      <c r="N1431" s="91" t="str" cm="1">
        <f t="array" ref="N1431">IFERROR(_xlfn.IFS(AND(LEFT(F1431,6)="Arbeid",RIGHT(F1431,3)&lt;&gt;"IKS"),IFERROR(VLOOKUP($G1431,Tb_KostenTypen[],2,0),"tarief"),RIGHT(F1431,3)="IKS","Uurtarief",LEFT(F1431,6)="Arbeid","Uurtarief",AND(LEFT(F1431,8)="Bijdrage",RIGHT(F1431,15)="(vrijwilligers)"),"Vast tarief"),"")</f>
        <v/>
      </c>
      <c r="O1431" s="92"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tarief",IF(LEFT(F1431,8)="Bijdrage",VLOOKUP($F1431,Tb_KostenTypen[],MATCH(Methode_Keuze,Tb_KostenTypen[#Headers],0),0),VLOOKUP($G1431,Lijsten!L:O,4,0))),""),"")</f>
        <v/>
      </c>
      <c r="P1431" s="92"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tarief",IF(LEFT(F1431,8)="Bijdrage",VLOOKUP($F1431,Tb_KostenTypen[],MATCH(Methode_Keuze,Tb_KostenTypen[#Headers],0),0),VLOOKUP($G1431,Lijsten!L:O,4,0))),""),"")</f>
        <v/>
      </c>
      <c r="Q1431" s="50"/>
      <c r="R1431" s="50"/>
      <c r="S1431" s="83"/>
      <c r="T1431" s="51"/>
      <c r="U1431" s="4" t="str" cm="1">
        <f t="array" ref="U1431">IF(AA1431&lt;&gt;"ja",_xlfn.IFNA(_xlfn.IFS(AND(O1431&lt;&gt;"",F1431&lt;&gt;"",RIGHT($N1431,6)="tarief"),O1431*Q1431,S1431&gt;0,IF(F1431&lt;&gt;"",S1431,"")),""),"")</f>
        <v/>
      </c>
      <c r="V1431" s="4" t="str" cm="1">
        <f t="array" ref="V1431">IF(AA1431&lt;&gt;"ja",_xlfn.IFNA(_xlfn.IFS(AND(P1431&lt;&gt;"",R1431&lt;&gt;"",RIGHT($N1431,6)="tarief"),P1431*R1431,T1431&gt;0,T1431),""),"")</f>
        <v/>
      </c>
      <c r="W1431" s="4" t="str" cm="1">
        <f t="array" ref="W1431">IFERROR(_xlfn.IFS(OR(F1431="",LEFT(Methode_Keuze,4)="Geen"),"",AND(U1431&lt;&gt;"",F1431&lt;&gt;"Arbeidskosten"),ROUND(U1431*VLOOKUP(F1431,Tb_ProjectKosten[],MATCH(Tb_ProjectKosten[[#Headers],[Forfat_Percentage]],Tb_ProjectKosten[#Headers],0),0),2),AND(F1431="Arbeidskosten",G1431&lt;&gt;""),IFERROR(ROUND(U1431*VLOOKUP(G1431,Tb_KostenTypen[],3,0)*VLOOKUP(F1431,Tb_ProjectKosten[],MATCH(Tb_ProjectKosten[[#Headers],[Forfat_Percentage]],Tb_ProjectKosten[#Headers],0),0),2),""),U1431 &lt;=0,0),"")</f>
        <v/>
      </c>
      <c r="X1431" s="4" t="str" cm="1">
        <f t="array" ref="X1431">IFERROR(_xlfn.IFS(OR(F1431="",LEFT(Methode_Keuze,4)="Geen"),"",AND(V1431&lt;&gt;"",F1431&lt;&gt;"Arbeidskosten"),ROUND(V1431*VLOOKUP(F1431,Tb_ProjectKosten[],MATCH(Tb_ProjectKosten[[#Headers],[Forfat_Percentage]],Tb_ProjectKosten[#Headers],0),0),2),AND(F1431="Arbeidskosten",G1431&lt;&gt;""),IFERROR(ROUND(V1431*VLOOKUP(G1431,Tb_KostenTypen[],3,0)*VLOOKUP(F1431,Tb_ProjectKosten[],MATCH(Tb_ProjectKosten[[#Headers],[Forfat_Percentage]],Tb_ProjectKosten[#Headers],0),0),2),""),V1431 &lt;=0,0),"")</f>
        <v/>
      </c>
      <c r="Y1431" s="262"/>
      <c r="Z1431" s="49"/>
      <c r="AA1431" s="37" t="str" cm="1">
        <f t="array" ref="AA1431">IFERROR(IF(INDEX(SubsidieTabel!$Q$1:$T$9,MATCH($F1431,SubsidieTabel!$Q$1:$Q$9,0),IFERROR(MATCH(Methode_Keuze,SubsidieTabel!$Q$1:$T$1,0),2))&lt;&gt;1=TRUE,"ja",""),"")</f>
        <v/>
      </c>
    </row>
    <row r="1432" spans="1:27" ht="15" customHeight="1" x14ac:dyDescent="0.25">
      <c r="A1432" s="87"/>
      <c r="B1432" s="219" t="str">
        <f>IF(A1432&lt;&gt;"",_xlfn.MAXIFS($B$1:B1431,$A$1:A1431,A1432)+1,"")</f>
        <v/>
      </c>
      <c r="C1432" s="50"/>
      <c r="D1432" s="50"/>
      <c r="E1432" s="50"/>
      <c r="F1432" s="50"/>
      <c r="G1432" s="283"/>
      <c r="H1432" s="296"/>
      <c r="I1432" s="295"/>
      <c r="J1432" s="295"/>
      <c r="K1432" s="202"/>
      <c r="L1432" s="202"/>
      <c r="M1432" s="91" t="str">
        <f>IFERROR(VLOOKUP(H1432,Lijsten!$H$1:$I$100,2,0),"")</f>
        <v/>
      </c>
      <c r="N1432" s="91" t="str" cm="1">
        <f t="array" ref="N1432">IFERROR(_xlfn.IFS(AND(LEFT(F1432,6)="Arbeid",RIGHT(F1432,3)&lt;&gt;"IKS"),IFERROR(VLOOKUP($G1432,Tb_KostenTypen[],2,0),"tarief"),RIGHT(F1432,3)="IKS","Uurtarief",LEFT(F1432,6)="Arbeid","Uurtarief",AND(LEFT(F1432,8)="Bijdrage",RIGHT(F1432,15)="(vrijwilligers)"),"Vast tarief"),"")</f>
        <v/>
      </c>
      <c r="O1432" s="92"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tarief",IF(LEFT(F1432,8)="Bijdrage",VLOOKUP($F1432,Tb_KostenTypen[],MATCH(Methode_Keuze,Tb_KostenTypen[#Headers],0),0),VLOOKUP($G1432,Lijsten!L:O,4,0))),""),"")</f>
        <v/>
      </c>
      <c r="P1432" s="92"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tarief",IF(LEFT(F1432,8)="Bijdrage",VLOOKUP($F1432,Tb_KostenTypen[],MATCH(Methode_Keuze,Tb_KostenTypen[#Headers],0),0),VLOOKUP($G1432,Lijsten!L:O,4,0))),""),"")</f>
        <v/>
      </c>
      <c r="Q1432" s="50"/>
      <c r="R1432" s="50"/>
      <c r="S1432" s="83"/>
      <c r="T1432" s="51"/>
      <c r="U1432" s="4" t="str" cm="1">
        <f t="array" ref="U1432">IF(AA1432&lt;&gt;"ja",_xlfn.IFNA(_xlfn.IFS(AND(O1432&lt;&gt;"",F1432&lt;&gt;"",RIGHT($N1432,6)="tarief"),O1432*Q1432,S1432&gt;0,IF(F1432&lt;&gt;"",S1432,"")),""),"")</f>
        <v/>
      </c>
      <c r="V1432" s="4" t="str" cm="1">
        <f t="array" ref="V1432">IF(AA1432&lt;&gt;"ja",_xlfn.IFNA(_xlfn.IFS(AND(P1432&lt;&gt;"",R1432&lt;&gt;"",RIGHT($N1432,6)="tarief"),P1432*R1432,T1432&gt;0,T1432),""),"")</f>
        <v/>
      </c>
      <c r="W1432" s="4" t="str" cm="1">
        <f t="array" ref="W1432">IFERROR(_xlfn.IFS(OR(F1432="",LEFT(Methode_Keuze,4)="Geen"),"",AND(U1432&lt;&gt;"",F1432&lt;&gt;"Arbeidskosten"),ROUND(U1432*VLOOKUP(F1432,Tb_ProjectKosten[],MATCH(Tb_ProjectKosten[[#Headers],[Forfat_Percentage]],Tb_ProjectKosten[#Headers],0),0),2),AND(F1432="Arbeidskosten",G1432&lt;&gt;""),IFERROR(ROUND(U1432*VLOOKUP(G1432,Tb_KostenTypen[],3,0)*VLOOKUP(F1432,Tb_ProjectKosten[],MATCH(Tb_ProjectKosten[[#Headers],[Forfat_Percentage]],Tb_ProjectKosten[#Headers],0),0),2),""),U1432 &lt;=0,0),"")</f>
        <v/>
      </c>
      <c r="X1432" s="4" t="str" cm="1">
        <f t="array" ref="X1432">IFERROR(_xlfn.IFS(OR(F1432="",LEFT(Methode_Keuze,4)="Geen"),"",AND(V1432&lt;&gt;"",F1432&lt;&gt;"Arbeidskosten"),ROUND(V1432*VLOOKUP(F1432,Tb_ProjectKosten[],MATCH(Tb_ProjectKosten[[#Headers],[Forfat_Percentage]],Tb_ProjectKosten[#Headers],0),0),2),AND(F1432="Arbeidskosten",G1432&lt;&gt;""),IFERROR(ROUND(V1432*VLOOKUP(G1432,Tb_KostenTypen[],3,0)*VLOOKUP(F1432,Tb_ProjectKosten[],MATCH(Tb_ProjectKosten[[#Headers],[Forfat_Percentage]],Tb_ProjectKosten[#Headers],0),0),2),""),V1432 &lt;=0,0),"")</f>
        <v/>
      </c>
      <c r="Y1432" s="262"/>
      <c r="Z1432" s="49"/>
      <c r="AA1432" s="37" t="str" cm="1">
        <f t="array" ref="AA1432">IFERROR(IF(INDEX(SubsidieTabel!$Q$1:$T$9,MATCH($F1432,SubsidieTabel!$Q$1:$Q$9,0),IFERROR(MATCH(Methode_Keuze,SubsidieTabel!$Q$1:$T$1,0),2))&lt;&gt;1=TRUE,"ja",""),"")</f>
        <v/>
      </c>
    </row>
    <row r="1433" spans="1:27" ht="15" customHeight="1" x14ac:dyDescent="0.25">
      <c r="A1433" s="87"/>
      <c r="B1433" s="219" t="str">
        <f>IF(A1433&lt;&gt;"",_xlfn.MAXIFS($B$1:B1432,$A$1:A1432,A1433)+1,"")</f>
        <v/>
      </c>
      <c r="C1433" s="50"/>
      <c r="D1433" s="50"/>
      <c r="E1433" s="50"/>
      <c r="F1433" s="50"/>
      <c r="G1433" s="283"/>
      <c r="H1433" s="296"/>
      <c r="I1433" s="295"/>
      <c r="J1433" s="295"/>
      <c r="K1433" s="202"/>
      <c r="L1433" s="202"/>
      <c r="M1433" s="91" t="str">
        <f>IFERROR(VLOOKUP(H1433,Lijsten!$H$1:$I$100,2,0),"")</f>
        <v/>
      </c>
      <c r="N1433" s="91" t="str" cm="1">
        <f t="array" ref="N1433">IFERROR(_xlfn.IFS(AND(LEFT(F1433,6)="Arbeid",RIGHT(F1433,3)&lt;&gt;"IKS"),IFERROR(VLOOKUP($G1433,Tb_KostenTypen[],2,0),"tarief"),RIGHT(F1433,3)="IKS","Uurtarief",LEFT(F1433,6)="Arbeid","Uurtarief",AND(LEFT(F1433,8)="Bijdrage",RIGHT(F1433,15)="(vrijwilligers)"),"Vast tarief"),"")</f>
        <v/>
      </c>
      <c r="O1433" s="92"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tarief",IF(LEFT(F1433,8)="Bijdrage",VLOOKUP($F1433,Tb_KostenTypen[],MATCH(Methode_Keuze,Tb_KostenTypen[#Headers],0),0),VLOOKUP($G1433,Lijsten!L:O,4,0))),""),"")</f>
        <v/>
      </c>
      <c r="P1433" s="92"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tarief",IF(LEFT(F1433,8)="Bijdrage",VLOOKUP($F1433,Tb_KostenTypen[],MATCH(Methode_Keuze,Tb_KostenTypen[#Headers],0),0),VLOOKUP($G1433,Lijsten!L:O,4,0))),""),"")</f>
        <v/>
      </c>
      <c r="Q1433" s="50"/>
      <c r="R1433" s="50"/>
      <c r="S1433" s="83"/>
      <c r="T1433" s="51"/>
      <c r="U1433" s="4" t="str" cm="1">
        <f t="array" ref="U1433">IF(AA1433&lt;&gt;"ja",_xlfn.IFNA(_xlfn.IFS(AND(O1433&lt;&gt;"",F1433&lt;&gt;"",RIGHT($N1433,6)="tarief"),O1433*Q1433,S1433&gt;0,IF(F1433&lt;&gt;"",S1433,"")),""),"")</f>
        <v/>
      </c>
      <c r="V1433" s="4" t="str" cm="1">
        <f t="array" ref="V1433">IF(AA1433&lt;&gt;"ja",_xlfn.IFNA(_xlfn.IFS(AND(P1433&lt;&gt;"",R1433&lt;&gt;"",RIGHT($N1433,6)="tarief"),P1433*R1433,T1433&gt;0,T1433),""),"")</f>
        <v/>
      </c>
      <c r="W1433" s="4" t="str" cm="1">
        <f t="array" ref="W1433">IFERROR(_xlfn.IFS(OR(F1433="",LEFT(Methode_Keuze,4)="Geen"),"",AND(U1433&lt;&gt;"",F1433&lt;&gt;"Arbeidskosten"),ROUND(U1433*VLOOKUP(F1433,Tb_ProjectKosten[],MATCH(Tb_ProjectKosten[[#Headers],[Forfat_Percentage]],Tb_ProjectKosten[#Headers],0),0),2),AND(F1433="Arbeidskosten",G1433&lt;&gt;""),IFERROR(ROUND(U1433*VLOOKUP(G1433,Tb_KostenTypen[],3,0)*VLOOKUP(F1433,Tb_ProjectKosten[],MATCH(Tb_ProjectKosten[[#Headers],[Forfat_Percentage]],Tb_ProjectKosten[#Headers],0),0),2),""),U1433 &lt;=0,0),"")</f>
        <v/>
      </c>
      <c r="X1433" s="4" t="str" cm="1">
        <f t="array" ref="X1433">IFERROR(_xlfn.IFS(OR(F1433="",LEFT(Methode_Keuze,4)="Geen"),"",AND(V1433&lt;&gt;"",F1433&lt;&gt;"Arbeidskosten"),ROUND(V1433*VLOOKUP(F1433,Tb_ProjectKosten[],MATCH(Tb_ProjectKosten[[#Headers],[Forfat_Percentage]],Tb_ProjectKosten[#Headers],0),0),2),AND(F1433="Arbeidskosten",G1433&lt;&gt;""),IFERROR(ROUND(V1433*VLOOKUP(G1433,Tb_KostenTypen[],3,0)*VLOOKUP(F1433,Tb_ProjectKosten[],MATCH(Tb_ProjectKosten[[#Headers],[Forfat_Percentage]],Tb_ProjectKosten[#Headers],0),0),2),""),V1433 &lt;=0,0),"")</f>
        <v/>
      </c>
      <c r="Y1433" s="262"/>
      <c r="Z1433" s="49"/>
      <c r="AA1433" s="37" t="str" cm="1">
        <f t="array" ref="AA1433">IFERROR(IF(INDEX(SubsidieTabel!$Q$1:$T$9,MATCH($F1433,SubsidieTabel!$Q$1:$Q$9,0),IFERROR(MATCH(Methode_Keuze,SubsidieTabel!$Q$1:$T$1,0),2))&lt;&gt;1=TRUE,"ja",""),"")</f>
        <v/>
      </c>
    </row>
    <row r="1434" spans="1:27" ht="15" customHeight="1" x14ac:dyDescent="0.25">
      <c r="A1434" s="87"/>
      <c r="B1434" s="219" t="str">
        <f>IF(A1434&lt;&gt;"",_xlfn.MAXIFS($B$1:B1433,$A$1:A1433,A1434)+1,"")</f>
        <v/>
      </c>
      <c r="C1434" s="50"/>
      <c r="D1434" s="50"/>
      <c r="E1434" s="50"/>
      <c r="F1434" s="50"/>
      <c r="G1434" s="283"/>
      <c r="H1434" s="296"/>
      <c r="I1434" s="295"/>
      <c r="J1434" s="295"/>
      <c r="K1434" s="202"/>
      <c r="L1434" s="202"/>
      <c r="M1434" s="91" t="str">
        <f>IFERROR(VLOOKUP(H1434,Lijsten!$H$1:$I$100,2,0),"")</f>
        <v/>
      </c>
      <c r="N1434" s="91" t="str" cm="1">
        <f t="array" ref="N1434">IFERROR(_xlfn.IFS(AND(LEFT(F1434,6)="Arbeid",RIGHT(F1434,3)&lt;&gt;"IKS"),IFERROR(VLOOKUP($G1434,Tb_KostenTypen[],2,0),"tarief"),RIGHT(F1434,3)="IKS","Uurtarief",LEFT(F1434,6)="Arbeid","Uurtarief",AND(LEFT(F1434,8)="Bijdrage",RIGHT(F1434,15)="(vrijwilligers)"),"Vast tarief"),"")</f>
        <v/>
      </c>
      <c r="O1434" s="92"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tarief",IF(LEFT(F1434,8)="Bijdrage",VLOOKUP($F1434,Tb_KostenTypen[],MATCH(Methode_Keuze,Tb_KostenTypen[#Headers],0),0),VLOOKUP($G1434,Lijsten!L:O,4,0))),""),"")</f>
        <v/>
      </c>
      <c r="P1434" s="92"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tarief",IF(LEFT(F1434,8)="Bijdrage",VLOOKUP($F1434,Tb_KostenTypen[],MATCH(Methode_Keuze,Tb_KostenTypen[#Headers],0),0),VLOOKUP($G1434,Lijsten!L:O,4,0))),""),"")</f>
        <v/>
      </c>
      <c r="Q1434" s="50"/>
      <c r="R1434" s="50"/>
      <c r="S1434" s="83"/>
      <c r="T1434" s="51"/>
      <c r="U1434" s="4" t="str" cm="1">
        <f t="array" ref="U1434">IF(AA1434&lt;&gt;"ja",_xlfn.IFNA(_xlfn.IFS(AND(O1434&lt;&gt;"",F1434&lt;&gt;"",RIGHT($N1434,6)="tarief"),O1434*Q1434,S1434&gt;0,IF(F1434&lt;&gt;"",S1434,"")),""),"")</f>
        <v/>
      </c>
      <c r="V1434" s="4" t="str" cm="1">
        <f t="array" ref="V1434">IF(AA1434&lt;&gt;"ja",_xlfn.IFNA(_xlfn.IFS(AND(P1434&lt;&gt;"",R1434&lt;&gt;"",RIGHT($N1434,6)="tarief"),P1434*R1434,T1434&gt;0,T1434),""),"")</f>
        <v/>
      </c>
      <c r="W1434" s="4" t="str" cm="1">
        <f t="array" ref="W1434">IFERROR(_xlfn.IFS(OR(F1434="",LEFT(Methode_Keuze,4)="Geen"),"",AND(U1434&lt;&gt;"",F1434&lt;&gt;"Arbeidskosten"),ROUND(U1434*VLOOKUP(F1434,Tb_ProjectKosten[],MATCH(Tb_ProjectKosten[[#Headers],[Forfat_Percentage]],Tb_ProjectKosten[#Headers],0),0),2),AND(F1434="Arbeidskosten",G1434&lt;&gt;""),IFERROR(ROUND(U1434*VLOOKUP(G1434,Tb_KostenTypen[],3,0)*VLOOKUP(F1434,Tb_ProjectKosten[],MATCH(Tb_ProjectKosten[[#Headers],[Forfat_Percentage]],Tb_ProjectKosten[#Headers],0),0),2),""),U1434 &lt;=0,0),"")</f>
        <v/>
      </c>
      <c r="X1434" s="4" t="str" cm="1">
        <f t="array" ref="X1434">IFERROR(_xlfn.IFS(OR(F1434="",LEFT(Methode_Keuze,4)="Geen"),"",AND(V1434&lt;&gt;"",F1434&lt;&gt;"Arbeidskosten"),ROUND(V1434*VLOOKUP(F1434,Tb_ProjectKosten[],MATCH(Tb_ProjectKosten[[#Headers],[Forfat_Percentage]],Tb_ProjectKosten[#Headers],0),0),2),AND(F1434="Arbeidskosten",G1434&lt;&gt;""),IFERROR(ROUND(V1434*VLOOKUP(G1434,Tb_KostenTypen[],3,0)*VLOOKUP(F1434,Tb_ProjectKosten[],MATCH(Tb_ProjectKosten[[#Headers],[Forfat_Percentage]],Tb_ProjectKosten[#Headers],0),0),2),""),V1434 &lt;=0,0),"")</f>
        <v/>
      </c>
      <c r="Y1434" s="262"/>
      <c r="Z1434" s="49"/>
      <c r="AA1434" s="37" t="str" cm="1">
        <f t="array" ref="AA1434">IFERROR(IF(INDEX(SubsidieTabel!$Q$1:$T$9,MATCH($F1434,SubsidieTabel!$Q$1:$Q$9,0),IFERROR(MATCH(Methode_Keuze,SubsidieTabel!$Q$1:$T$1,0),2))&lt;&gt;1=TRUE,"ja",""),"")</f>
        <v/>
      </c>
    </row>
    <row r="1435" spans="1:27" ht="15" customHeight="1" x14ac:dyDescent="0.25">
      <c r="A1435" s="87"/>
      <c r="B1435" s="219" t="str">
        <f>IF(A1435&lt;&gt;"",_xlfn.MAXIFS($B$1:B1434,$A$1:A1434,A1435)+1,"")</f>
        <v/>
      </c>
      <c r="C1435" s="50"/>
      <c r="D1435" s="50"/>
      <c r="E1435" s="50"/>
      <c r="F1435" s="50"/>
      <c r="G1435" s="283"/>
      <c r="H1435" s="296"/>
      <c r="I1435" s="295"/>
      <c r="J1435" s="295"/>
      <c r="K1435" s="202"/>
      <c r="L1435" s="202"/>
      <c r="M1435" s="91" t="str">
        <f>IFERROR(VLOOKUP(H1435,Lijsten!$H$1:$I$100,2,0),"")</f>
        <v/>
      </c>
      <c r="N1435" s="91" t="str" cm="1">
        <f t="array" ref="N1435">IFERROR(_xlfn.IFS(AND(LEFT(F1435,6)="Arbeid",RIGHT(F1435,3)&lt;&gt;"IKS"),IFERROR(VLOOKUP($G1435,Tb_KostenTypen[],2,0),"tarief"),RIGHT(F1435,3)="IKS","Uurtarief",LEFT(F1435,6)="Arbeid","Uurtarief",AND(LEFT(F1435,8)="Bijdrage",RIGHT(F1435,15)="(vrijwilligers)"),"Vast tarief"),"")</f>
        <v/>
      </c>
      <c r="O1435" s="92"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tarief",IF(LEFT(F1435,8)="Bijdrage",VLOOKUP($F1435,Tb_KostenTypen[],MATCH(Methode_Keuze,Tb_KostenTypen[#Headers],0),0),VLOOKUP($G1435,Lijsten!L:O,4,0))),""),"")</f>
        <v/>
      </c>
      <c r="P1435" s="92"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tarief",IF(LEFT(F1435,8)="Bijdrage",VLOOKUP($F1435,Tb_KostenTypen[],MATCH(Methode_Keuze,Tb_KostenTypen[#Headers],0),0),VLOOKUP($G1435,Lijsten!L:O,4,0))),""),"")</f>
        <v/>
      </c>
      <c r="Q1435" s="50"/>
      <c r="R1435" s="50"/>
      <c r="S1435" s="83"/>
      <c r="T1435" s="51"/>
      <c r="U1435" s="4" t="str" cm="1">
        <f t="array" ref="U1435">IF(AA1435&lt;&gt;"ja",_xlfn.IFNA(_xlfn.IFS(AND(O1435&lt;&gt;"",F1435&lt;&gt;"",RIGHT($N1435,6)="tarief"),O1435*Q1435,S1435&gt;0,IF(F1435&lt;&gt;"",S1435,"")),""),"")</f>
        <v/>
      </c>
      <c r="V1435" s="4" t="str" cm="1">
        <f t="array" ref="V1435">IF(AA1435&lt;&gt;"ja",_xlfn.IFNA(_xlfn.IFS(AND(P1435&lt;&gt;"",R1435&lt;&gt;"",RIGHT($N1435,6)="tarief"),P1435*R1435,T1435&gt;0,T1435),""),"")</f>
        <v/>
      </c>
      <c r="W1435" s="4" t="str" cm="1">
        <f t="array" ref="W1435">IFERROR(_xlfn.IFS(OR(F1435="",LEFT(Methode_Keuze,4)="Geen"),"",AND(U1435&lt;&gt;"",F1435&lt;&gt;"Arbeidskosten"),ROUND(U1435*VLOOKUP(F1435,Tb_ProjectKosten[],MATCH(Tb_ProjectKosten[[#Headers],[Forfat_Percentage]],Tb_ProjectKosten[#Headers],0),0),2),AND(F1435="Arbeidskosten",G1435&lt;&gt;""),IFERROR(ROUND(U1435*VLOOKUP(G1435,Tb_KostenTypen[],3,0)*VLOOKUP(F1435,Tb_ProjectKosten[],MATCH(Tb_ProjectKosten[[#Headers],[Forfat_Percentage]],Tb_ProjectKosten[#Headers],0),0),2),""),U1435 &lt;=0,0),"")</f>
        <v/>
      </c>
      <c r="X1435" s="4" t="str" cm="1">
        <f t="array" ref="X1435">IFERROR(_xlfn.IFS(OR(F1435="",LEFT(Methode_Keuze,4)="Geen"),"",AND(V1435&lt;&gt;"",F1435&lt;&gt;"Arbeidskosten"),ROUND(V1435*VLOOKUP(F1435,Tb_ProjectKosten[],MATCH(Tb_ProjectKosten[[#Headers],[Forfat_Percentage]],Tb_ProjectKosten[#Headers],0),0),2),AND(F1435="Arbeidskosten",G1435&lt;&gt;""),IFERROR(ROUND(V1435*VLOOKUP(G1435,Tb_KostenTypen[],3,0)*VLOOKUP(F1435,Tb_ProjectKosten[],MATCH(Tb_ProjectKosten[[#Headers],[Forfat_Percentage]],Tb_ProjectKosten[#Headers],0),0),2),""),V1435 &lt;=0,0),"")</f>
        <v/>
      </c>
      <c r="Y1435" s="262"/>
      <c r="Z1435" s="49"/>
      <c r="AA1435" s="37" t="str" cm="1">
        <f t="array" ref="AA1435">IFERROR(IF(INDEX(SubsidieTabel!$Q$1:$T$9,MATCH($F1435,SubsidieTabel!$Q$1:$Q$9,0),IFERROR(MATCH(Methode_Keuze,SubsidieTabel!$Q$1:$T$1,0),2))&lt;&gt;1=TRUE,"ja",""),"")</f>
        <v/>
      </c>
    </row>
    <row r="1436" spans="1:27" ht="15" customHeight="1" x14ac:dyDescent="0.25">
      <c r="A1436" s="87"/>
      <c r="B1436" s="219" t="str">
        <f>IF(A1436&lt;&gt;"",_xlfn.MAXIFS($B$1:B1435,$A$1:A1435,A1436)+1,"")</f>
        <v/>
      </c>
      <c r="C1436" s="50"/>
      <c r="D1436" s="50"/>
      <c r="E1436" s="50"/>
      <c r="F1436" s="50"/>
      <c r="G1436" s="283"/>
      <c r="H1436" s="296"/>
      <c r="I1436" s="295"/>
      <c r="J1436" s="295"/>
      <c r="K1436" s="202"/>
      <c r="L1436" s="202"/>
      <c r="M1436" s="91" t="str">
        <f>IFERROR(VLOOKUP(H1436,Lijsten!$H$1:$I$100,2,0),"")</f>
        <v/>
      </c>
      <c r="N1436" s="91" t="str" cm="1">
        <f t="array" ref="N1436">IFERROR(_xlfn.IFS(AND(LEFT(F1436,6)="Arbeid",RIGHT(F1436,3)&lt;&gt;"IKS"),IFERROR(VLOOKUP($G1436,Tb_KostenTypen[],2,0),"tarief"),RIGHT(F1436,3)="IKS","Uurtarief",LEFT(F1436,6)="Arbeid","Uurtarief",AND(LEFT(F1436,8)="Bijdrage",RIGHT(F1436,15)="(vrijwilligers)"),"Vast tarief"),"")</f>
        <v/>
      </c>
      <c r="O1436" s="92"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tarief",IF(LEFT(F1436,8)="Bijdrage",VLOOKUP($F1436,Tb_KostenTypen[],MATCH(Methode_Keuze,Tb_KostenTypen[#Headers],0),0),VLOOKUP($G1436,Lijsten!L:O,4,0))),""),"")</f>
        <v/>
      </c>
      <c r="P1436" s="92"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tarief",IF(LEFT(F1436,8)="Bijdrage",VLOOKUP($F1436,Tb_KostenTypen[],MATCH(Methode_Keuze,Tb_KostenTypen[#Headers],0),0),VLOOKUP($G1436,Lijsten!L:O,4,0))),""),"")</f>
        <v/>
      </c>
      <c r="Q1436" s="50"/>
      <c r="R1436" s="50"/>
      <c r="S1436" s="83"/>
      <c r="T1436" s="51"/>
      <c r="U1436" s="4" t="str" cm="1">
        <f t="array" ref="U1436">IF(AA1436&lt;&gt;"ja",_xlfn.IFNA(_xlfn.IFS(AND(O1436&lt;&gt;"",F1436&lt;&gt;"",RIGHT($N1436,6)="tarief"),O1436*Q1436,S1436&gt;0,IF(F1436&lt;&gt;"",S1436,"")),""),"")</f>
        <v/>
      </c>
      <c r="V1436" s="4" t="str" cm="1">
        <f t="array" ref="V1436">IF(AA1436&lt;&gt;"ja",_xlfn.IFNA(_xlfn.IFS(AND(P1436&lt;&gt;"",R1436&lt;&gt;"",RIGHT($N1436,6)="tarief"),P1436*R1436,T1436&gt;0,T1436),""),"")</f>
        <v/>
      </c>
      <c r="W1436" s="4" t="str" cm="1">
        <f t="array" ref="W1436">IFERROR(_xlfn.IFS(OR(F1436="",LEFT(Methode_Keuze,4)="Geen"),"",AND(U1436&lt;&gt;"",F1436&lt;&gt;"Arbeidskosten"),ROUND(U1436*VLOOKUP(F1436,Tb_ProjectKosten[],MATCH(Tb_ProjectKosten[[#Headers],[Forfat_Percentage]],Tb_ProjectKosten[#Headers],0),0),2),AND(F1436="Arbeidskosten",G1436&lt;&gt;""),IFERROR(ROUND(U1436*VLOOKUP(G1436,Tb_KostenTypen[],3,0)*VLOOKUP(F1436,Tb_ProjectKosten[],MATCH(Tb_ProjectKosten[[#Headers],[Forfat_Percentage]],Tb_ProjectKosten[#Headers],0),0),2),""),U1436 &lt;=0,0),"")</f>
        <v/>
      </c>
      <c r="X1436" s="4" t="str" cm="1">
        <f t="array" ref="X1436">IFERROR(_xlfn.IFS(OR(F1436="",LEFT(Methode_Keuze,4)="Geen"),"",AND(V1436&lt;&gt;"",F1436&lt;&gt;"Arbeidskosten"),ROUND(V1436*VLOOKUP(F1436,Tb_ProjectKosten[],MATCH(Tb_ProjectKosten[[#Headers],[Forfat_Percentage]],Tb_ProjectKosten[#Headers],0),0),2),AND(F1436="Arbeidskosten",G1436&lt;&gt;""),IFERROR(ROUND(V1436*VLOOKUP(G1436,Tb_KostenTypen[],3,0)*VLOOKUP(F1436,Tb_ProjectKosten[],MATCH(Tb_ProjectKosten[[#Headers],[Forfat_Percentage]],Tb_ProjectKosten[#Headers],0),0),2),""),V1436 &lt;=0,0),"")</f>
        <v/>
      </c>
      <c r="Y1436" s="262"/>
      <c r="Z1436" s="49"/>
      <c r="AA1436" s="37" t="str" cm="1">
        <f t="array" ref="AA1436">IFERROR(IF(INDEX(SubsidieTabel!$Q$1:$T$9,MATCH($F1436,SubsidieTabel!$Q$1:$Q$9,0),IFERROR(MATCH(Methode_Keuze,SubsidieTabel!$Q$1:$T$1,0),2))&lt;&gt;1=TRUE,"ja",""),"")</f>
        <v/>
      </c>
    </row>
    <row r="1437" spans="1:27" ht="15" customHeight="1" x14ac:dyDescent="0.25">
      <c r="A1437" s="87"/>
      <c r="B1437" s="219" t="str">
        <f>IF(A1437&lt;&gt;"",_xlfn.MAXIFS($B$1:B1436,$A$1:A1436,A1437)+1,"")</f>
        <v/>
      </c>
      <c r="C1437" s="50"/>
      <c r="D1437" s="50"/>
      <c r="E1437" s="50"/>
      <c r="F1437" s="50"/>
      <c r="G1437" s="283"/>
      <c r="H1437" s="296"/>
      <c r="I1437" s="295"/>
      <c r="J1437" s="295"/>
      <c r="K1437" s="202"/>
      <c r="L1437" s="202"/>
      <c r="M1437" s="91" t="str">
        <f>IFERROR(VLOOKUP(H1437,Lijsten!$H$1:$I$100,2,0),"")</f>
        <v/>
      </c>
      <c r="N1437" s="91" t="str" cm="1">
        <f t="array" ref="N1437">IFERROR(_xlfn.IFS(AND(LEFT(F1437,6)="Arbeid",RIGHT(F1437,3)&lt;&gt;"IKS"),IFERROR(VLOOKUP($G1437,Tb_KostenTypen[],2,0),"tarief"),RIGHT(F1437,3)="IKS","Uurtarief",LEFT(F1437,6)="Arbeid","Uurtarief",AND(LEFT(F1437,8)="Bijdrage",RIGHT(F1437,15)="(vrijwilligers)"),"Vast tarief"),"")</f>
        <v/>
      </c>
      <c r="O1437" s="92"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tarief",IF(LEFT(F1437,8)="Bijdrage",VLOOKUP($F1437,Tb_KostenTypen[],MATCH(Methode_Keuze,Tb_KostenTypen[#Headers],0),0),VLOOKUP($G1437,Lijsten!L:O,4,0))),""),"")</f>
        <v/>
      </c>
      <c r="P1437" s="92"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tarief",IF(LEFT(F1437,8)="Bijdrage",VLOOKUP($F1437,Tb_KostenTypen[],MATCH(Methode_Keuze,Tb_KostenTypen[#Headers],0),0),VLOOKUP($G1437,Lijsten!L:O,4,0))),""),"")</f>
        <v/>
      </c>
      <c r="Q1437" s="50"/>
      <c r="R1437" s="50"/>
      <c r="S1437" s="83"/>
      <c r="T1437" s="51"/>
      <c r="U1437" s="4" t="str" cm="1">
        <f t="array" ref="U1437">IF(AA1437&lt;&gt;"ja",_xlfn.IFNA(_xlfn.IFS(AND(O1437&lt;&gt;"",F1437&lt;&gt;"",RIGHT($N1437,6)="tarief"),O1437*Q1437,S1437&gt;0,IF(F1437&lt;&gt;"",S1437,"")),""),"")</f>
        <v/>
      </c>
      <c r="V1437" s="4" t="str" cm="1">
        <f t="array" ref="V1437">IF(AA1437&lt;&gt;"ja",_xlfn.IFNA(_xlfn.IFS(AND(P1437&lt;&gt;"",R1437&lt;&gt;"",RIGHT($N1437,6)="tarief"),P1437*R1437,T1437&gt;0,T1437),""),"")</f>
        <v/>
      </c>
      <c r="W1437" s="4" t="str" cm="1">
        <f t="array" ref="W1437">IFERROR(_xlfn.IFS(OR(F1437="",LEFT(Methode_Keuze,4)="Geen"),"",AND(U1437&lt;&gt;"",F1437&lt;&gt;"Arbeidskosten"),ROUND(U1437*VLOOKUP(F1437,Tb_ProjectKosten[],MATCH(Tb_ProjectKosten[[#Headers],[Forfat_Percentage]],Tb_ProjectKosten[#Headers],0),0),2),AND(F1437="Arbeidskosten",G1437&lt;&gt;""),IFERROR(ROUND(U1437*VLOOKUP(G1437,Tb_KostenTypen[],3,0)*VLOOKUP(F1437,Tb_ProjectKosten[],MATCH(Tb_ProjectKosten[[#Headers],[Forfat_Percentage]],Tb_ProjectKosten[#Headers],0),0),2),""),U1437 &lt;=0,0),"")</f>
        <v/>
      </c>
      <c r="X1437" s="4" t="str" cm="1">
        <f t="array" ref="X1437">IFERROR(_xlfn.IFS(OR(F1437="",LEFT(Methode_Keuze,4)="Geen"),"",AND(V1437&lt;&gt;"",F1437&lt;&gt;"Arbeidskosten"),ROUND(V1437*VLOOKUP(F1437,Tb_ProjectKosten[],MATCH(Tb_ProjectKosten[[#Headers],[Forfat_Percentage]],Tb_ProjectKosten[#Headers],0),0),2),AND(F1437="Arbeidskosten",G1437&lt;&gt;""),IFERROR(ROUND(V1437*VLOOKUP(G1437,Tb_KostenTypen[],3,0)*VLOOKUP(F1437,Tb_ProjectKosten[],MATCH(Tb_ProjectKosten[[#Headers],[Forfat_Percentage]],Tb_ProjectKosten[#Headers],0),0),2),""),V1437 &lt;=0,0),"")</f>
        <v/>
      </c>
      <c r="Y1437" s="262"/>
      <c r="Z1437" s="49"/>
      <c r="AA1437" s="37" t="str" cm="1">
        <f t="array" ref="AA1437">IFERROR(IF(INDEX(SubsidieTabel!$Q$1:$T$9,MATCH($F1437,SubsidieTabel!$Q$1:$Q$9,0),IFERROR(MATCH(Methode_Keuze,SubsidieTabel!$Q$1:$T$1,0),2))&lt;&gt;1=TRUE,"ja",""),"")</f>
        <v/>
      </c>
    </row>
    <row r="1438" spans="1:27" ht="15" customHeight="1" x14ac:dyDescent="0.25">
      <c r="A1438" s="87"/>
      <c r="B1438" s="219" t="str">
        <f>IF(A1438&lt;&gt;"",_xlfn.MAXIFS($B$1:B1437,$A$1:A1437,A1438)+1,"")</f>
        <v/>
      </c>
      <c r="C1438" s="50"/>
      <c r="D1438" s="50"/>
      <c r="E1438" s="50"/>
      <c r="F1438" s="50"/>
      <c r="G1438" s="283"/>
      <c r="H1438" s="296"/>
      <c r="I1438" s="295"/>
      <c r="J1438" s="295"/>
      <c r="K1438" s="202"/>
      <c r="L1438" s="202"/>
      <c r="M1438" s="91" t="str">
        <f>IFERROR(VLOOKUP(H1438,Lijsten!$H$1:$I$100,2,0),"")</f>
        <v/>
      </c>
      <c r="N1438" s="91" t="str" cm="1">
        <f t="array" ref="N1438">IFERROR(_xlfn.IFS(AND(LEFT(F1438,6)="Arbeid",RIGHT(F1438,3)&lt;&gt;"IKS"),IFERROR(VLOOKUP($G1438,Tb_KostenTypen[],2,0),"tarief"),RIGHT(F1438,3)="IKS","Uurtarief",LEFT(F1438,6)="Arbeid","Uurtarief",AND(LEFT(F1438,8)="Bijdrage",RIGHT(F1438,15)="(vrijwilligers)"),"Vast tarief"),"")</f>
        <v/>
      </c>
      <c r="O1438" s="92"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tarief",IF(LEFT(F1438,8)="Bijdrage",VLOOKUP($F1438,Tb_KostenTypen[],MATCH(Methode_Keuze,Tb_KostenTypen[#Headers],0),0),VLOOKUP($G1438,Lijsten!L:O,4,0))),""),"")</f>
        <v/>
      </c>
      <c r="P1438" s="92"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tarief",IF(LEFT(F1438,8)="Bijdrage",VLOOKUP($F1438,Tb_KostenTypen[],MATCH(Methode_Keuze,Tb_KostenTypen[#Headers],0),0),VLOOKUP($G1438,Lijsten!L:O,4,0))),""),"")</f>
        <v/>
      </c>
      <c r="Q1438" s="50"/>
      <c r="R1438" s="50"/>
      <c r="S1438" s="83"/>
      <c r="T1438" s="51"/>
      <c r="U1438" s="4" t="str" cm="1">
        <f t="array" ref="U1438">IF(AA1438&lt;&gt;"ja",_xlfn.IFNA(_xlfn.IFS(AND(O1438&lt;&gt;"",F1438&lt;&gt;"",RIGHT($N1438,6)="tarief"),O1438*Q1438,S1438&gt;0,IF(F1438&lt;&gt;"",S1438,"")),""),"")</f>
        <v/>
      </c>
      <c r="V1438" s="4" t="str" cm="1">
        <f t="array" ref="V1438">IF(AA1438&lt;&gt;"ja",_xlfn.IFNA(_xlfn.IFS(AND(P1438&lt;&gt;"",R1438&lt;&gt;"",RIGHT($N1438,6)="tarief"),P1438*R1438,T1438&gt;0,T1438),""),"")</f>
        <v/>
      </c>
      <c r="W1438" s="4" t="str" cm="1">
        <f t="array" ref="W1438">IFERROR(_xlfn.IFS(OR(F1438="",LEFT(Methode_Keuze,4)="Geen"),"",AND(U1438&lt;&gt;"",F1438&lt;&gt;"Arbeidskosten"),ROUND(U1438*VLOOKUP(F1438,Tb_ProjectKosten[],MATCH(Tb_ProjectKosten[[#Headers],[Forfat_Percentage]],Tb_ProjectKosten[#Headers],0),0),2),AND(F1438="Arbeidskosten",G1438&lt;&gt;""),IFERROR(ROUND(U1438*VLOOKUP(G1438,Tb_KostenTypen[],3,0)*VLOOKUP(F1438,Tb_ProjectKosten[],MATCH(Tb_ProjectKosten[[#Headers],[Forfat_Percentage]],Tb_ProjectKosten[#Headers],0),0),2),""),U1438 &lt;=0,0),"")</f>
        <v/>
      </c>
      <c r="X1438" s="4" t="str" cm="1">
        <f t="array" ref="X1438">IFERROR(_xlfn.IFS(OR(F1438="",LEFT(Methode_Keuze,4)="Geen"),"",AND(V1438&lt;&gt;"",F1438&lt;&gt;"Arbeidskosten"),ROUND(V1438*VLOOKUP(F1438,Tb_ProjectKosten[],MATCH(Tb_ProjectKosten[[#Headers],[Forfat_Percentage]],Tb_ProjectKosten[#Headers],0),0),2),AND(F1438="Arbeidskosten",G1438&lt;&gt;""),IFERROR(ROUND(V1438*VLOOKUP(G1438,Tb_KostenTypen[],3,0)*VLOOKUP(F1438,Tb_ProjectKosten[],MATCH(Tb_ProjectKosten[[#Headers],[Forfat_Percentage]],Tb_ProjectKosten[#Headers],0),0),2),""),V1438 &lt;=0,0),"")</f>
        <v/>
      </c>
      <c r="Y1438" s="262"/>
      <c r="Z1438" s="49"/>
      <c r="AA1438" s="37" t="str" cm="1">
        <f t="array" ref="AA1438">IFERROR(IF(INDEX(SubsidieTabel!$Q$1:$T$9,MATCH($F1438,SubsidieTabel!$Q$1:$Q$9,0),IFERROR(MATCH(Methode_Keuze,SubsidieTabel!$Q$1:$T$1,0),2))&lt;&gt;1=TRUE,"ja",""),"")</f>
        <v/>
      </c>
    </row>
    <row r="1439" spans="1:27" ht="15" customHeight="1" x14ac:dyDescent="0.25">
      <c r="A1439" s="87"/>
      <c r="B1439" s="219" t="str">
        <f>IF(A1439&lt;&gt;"",_xlfn.MAXIFS($B$1:B1438,$A$1:A1438,A1439)+1,"")</f>
        <v/>
      </c>
      <c r="C1439" s="50"/>
      <c r="D1439" s="50"/>
      <c r="E1439" s="50"/>
      <c r="F1439" s="50"/>
      <c r="G1439" s="283"/>
      <c r="H1439" s="296"/>
      <c r="I1439" s="295"/>
      <c r="J1439" s="295"/>
      <c r="K1439" s="202"/>
      <c r="L1439" s="202"/>
      <c r="M1439" s="91" t="str">
        <f>IFERROR(VLOOKUP(H1439,Lijsten!$H$1:$I$100,2,0),"")</f>
        <v/>
      </c>
      <c r="N1439" s="91" t="str" cm="1">
        <f t="array" ref="N1439">IFERROR(_xlfn.IFS(AND(LEFT(F1439,6)="Arbeid",RIGHT(F1439,3)&lt;&gt;"IKS"),IFERROR(VLOOKUP($G1439,Tb_KostenTypen[],2,0),"tarief"),RIGHT(F1439,3)="IKS","Uurtarief",LEFT(F1439,6)="Arbeid","Uurtarief",AND(LEFT(F1439,8)="Bijdrage",RIGHT(F1439,15)="(vrijwilligers)"),"Vast tarief"),"")</f>
        <v/>
      </c>
      <c r="O1439" s="92"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tarief",IF(LEFT(F1439,8)="Bijdrage",VLOOKUP($F1439,Tb_KostenTypen[],MATCH(Methode_Keuze,Tb_KostenTypen[#Headers],0),0),VLOOKUP($G1439,Lijsten!L:O,4,0))),""),"")</f>
        <v/>
      </c>
      <c r="P1439" s="92"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tarief",IF(LEFT(F1439,8)="Bijdrage",VLOOKUP($F1439,Tb_KostenTypen[],MATCH(Methode_Keuze,Tb_KostenTypen[#Headers],0),0),VLOOKUP($G1439,Lijsten!L:O,4,0))),""),"")</f>
        <v/>
      </c>
      <c r="Q1439" s="50"/>
      <c r="R1439" s="50"/>
      <c r="S1439" s="83"/>
      <c r="T1439" s="51"/>
      <c r="U1439" s="4" t="str" cm="1">
        <f t="array" ref="U1439">IF(AA1439&lt;&gt;"ja",_xlfn.IFNA(_xlfn.IFS(AND(O1439&lt;&gt;"",F1439&lt;&gt;"",RIGHT($N1439,6)="tarief"),O1439*Q1439,S1439&gt;0,IF(F1439&lt;&gt;"",S1439,"")),""),"")</f>
        <v/>
      </c>
      <c r="V1439" s="4" t="str" cm="1">
        <f t="array" ref="V1439">IF(AA1439&lt;&gt;"ja",_xlfn.IFNA(_xlfn.IFS(AND(P1439&lt;&gt;"",R1439&lt;&gt;"",RIGHT($N1439,6)="tarief"),P1439*R1439,T1439&gt;0,T1439),""),"")</f>
        <v/>
      </c>
      <c r="W1439" s="4" t="str" cm="1">
        <f t="array" ref="W1439">IFERROR(_xlfn.IFS(OR(F1439="",LEFT(Methode_Keuze,4)="Geen"),"",AND(U1439&lt;&gt;"",F1439&lt;&gt;"Arbeidskosten"),ROUND(U1439*VLOOKUP(F1439,Tb_ProjectKosten[],MATCH(Tb_ProjectKosten[[#Headers],[Forfat_Percentage]],Tb_ProjectKosten[#Headers],0),0),2),AND(F1439="Arbeidskosten",G1439&lt;&gt;""),IFERROR(ROUND(U1439*VLOOKUP(G1439,Tb_KostenTypen[],3,0)*VLOOKUP(F1439,Tb_ProjectKosten[],MATCH(Tb_ProjectKosten[[#Headers],[Forfat_Percentage]],Tb_ProjectKosten[#Headers],0),0),2),""),U1439 &lt;=0,0),"")</f>
        <v/>
      </c>
      <c r="X1439" s="4" t="str" cm="1">
        <f t="array" ref="X1439">IFERROR(_xlfn.IFS(OR(F1439="",LEFT(Methode_Keuze,4)="Geen"),"",AND(V1439&lt;&gt;"",F1439&lt;&gt;"Arbeidskosten"),ROUND(V1439*VLOOKUP(F1439,Tb_ProjectKosten[],MATCH(Tb_ProjectKosten[[#Headers],[Forfat_Percentage]],Tb_ProjectKosten[#Headers],0),0),2),AND(F1439="Arbeidskosten",G1439&lt;&gt;""),IFERROR(ROUND(V1439*VLOOKUP(G1439,Tb_KostenTypen[],3,0)*VLOOKUP(F1439,Tb_ProjectKosten[],MATCH(Tb_ProjectKosten[[#Headers],[Forfat_Percentage]],Tb_ProjectKosten[#Headers],0),0),2),""),V1439 &lt;=0,0),"")</f>
        <v/>
      </c>
      <c r="Y1439" s="262"/>
      <c r="Z1439" s="49"/>
      <c r="AA1439" s="37" t="str" cm="1">
        <f t="array" ref="AA1439">IFERROR(IF(INDEX(SubsidieTabel!$Q$1:$T$9,MATCH($F1439,SubsidieTabel!$Q$1:$Q$9,0),IFERROR(MATCH(Methode_Keuze,SubsidieTabel!$Q$1:$T$1,0),2))&lt;&gt;1=TRUE,"ja",""),"")</f>
        <v/>
      </c>
    </row>
    <row r="1440" spans="1:27" ht="15" customHeight="1" x14ac:dyDescent="0.25">
      <c r="A1440" s="87"/>
      <c r="B1440" s="219" t="str">
        <f>IF(A1440&lt;&gt;"",_xlfn.MAXIFS($B$1:B1439,$A$1:A1439,A1440)+1,"")</f>
        <v/>
      </c>
      <c r="C1440" s="50"/>
      <c r="D1440" s="50"/>
      <c r="E1440" s="50"/>
      <c r="F1440" s="50"/>
      <c r="G1440" s="283"/>
      <c r="H1440" s="296"/>
      <c r="I1440" s="295"/>
      <c r="J1440" s="295"/>
      <c r="K1440" s="202"/>
      <c r="L1440" s="202"/>
      <c r="M1440" s="91" t="str">
        <f>IFERROR(VLOOKUP(H1440,Lijsten!$H$1:$I$100,2,0),"")</f>
        <v/>
      </c>
      <c r="N1440" s="91" t="str" cm="1">
        <f t="array" ref="N1440">IFERROR(_xlfn.IFS(AND(LEFT(F1440,6)="Arbeid",RIGHT(F1440,3)&lt;&gt;"IKS"),IFERROR(VLOOKUP($G1440,Tb_KostenTypen[],2,0),"tarief"),RIGHT(F1440,3)="IKS","Uurtarief",LEFT(F1440,6)="Arbeid","Uurtarief",AND(LEFT(F1440,8)="Bijdrage",RIGHT(F1440,15)="(vrijwilligers)"),"Vast tarief"),"")</f>
        <v/>
      </c>
      <c r="O1440" s="92"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tarief",IF(LEFT(F1440,8)="Bijdrage",VLOOKUP($F1440,Tb_KostenTypen[],MATCH(Methode_Keuze,Tb_KostenTypen[#Headers],0),0),VLOOKUP($G1440,Lijsten!L:O,4,0))),""),"")</f>
        <v/>
      </c>
      <c r="P1440" s="92"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tarief",IF(LEFT(F1440,8)="Bijdrage",VLOOKUP($F1440,Tb_KostenTypen[],MATCH(Methode_Keuze,Tb_KostenTypen[#Headers],0),0),VLOOKUP($G1440,Lijsten!L:O,4,0))),""),"")</f>
        <v/>
      </c>
      <c r="Q1440" s="50"/>
      <c r="R1440" s="50"/>
      <c r="S1440" s="83"/>
      <c r="T1440" s="51"/>
      <c r="U1440" s="4" t="str" cm="1">
        <f t="array" ref="U1440">IF(AA1440&lt;&gt;"ja",_xlfn.IFNA(_xlfn.IFS(AND(O1440&lt;&gt;"",F1440&lt;&gt;"",RIGHT($N1440,6)="tarief"),O1440*Q1440,S1440&gt;0,IF(F1440&lt;&gt;"",S1440,"")),""),"")</f>
        <v/>
      </c>
      <c r="V1440" s="4" t="str" cm="1">
        <f t="array" ref="V1440">IF(AA1440&lt;&gt;"ja",_xlfn.IFNA(_xlfn.IFS(AND(P1440&lt;&gt;"",R1440&lt;&gt;"",RIGHT($N1440,6)="tarief"),P1440*R1440,T1440&gt;0,T1440),""),"")</f>
        <v/>
      </c>
      <c r="W1440" s="4" t="str" cm="1">
        <f t="array" ref="W1440">IFERROR(_xlfn.IFS(OR(F1440="",LEFT(Methode_Keuze,4)="Geen"),"",AND(U1440&lt;&gt;"",F1440&lt;&gt;"Arbeidskosten"),ROUND(U1440*VLOOKUP(F1440,Tb_ProjectKosten[],MATCH(Tb_ProjectKosten[[#Headers],[Forfat_Percentage]],Tb_ProjectKosten[#Headers],0),0),2),AND(F1440="Arbeidskosten",G1440&lt;&gt;""),IFERROR(ROUND(U1440*VLOOKUP(G1440,Tb_KostenTypen[],3,0)*VLOOKUP(F1440,Tb_ProjectKosten[],MATCH(Tb_ProjectKosten[[#Headers],[Forfat_Percentage]],Tb_ProjectKosten[#Headers],0),0),2),""),U1440 &lt;=0,0),"")</f>
        <v/>
      </c>
      <c r="X1440" s="4" t="str" cm="1">
        <f t="array" ref="X1440">IFERROR(_xlfn.IFS(OR(F1440="",LEFT(Methode_Keuze,4)="Geen"),"",AND(V1440&lt;&gt;"",F1440&lt;&gt;"Arbeidskosten"),ROUND(V1440*VLOOKUP(F1440,Tb_ProjectKosten[],MATCH(Tb_ProjectKosten[[#Headers],[Forfat_Percentage]],Tb_ProjectKosten[#Headers],0),0),2),AND(F1440="Arbeidskosten",G1440&lt;&gt;""),IFERROR(ROUND(V1440*VLOOKUP(G1440,Tb_KostenTypen[],3,0)*VLOOKUP(F1440,Tb_ProjectKosten[],MATCH(Tb_ProjectKosten[[#Headers],[Forfat_Percentage]],Tb_ProjectKosten[#Headers],0),0),2),""),V1440 &lt;=0,0),"")</f>
        <v/>
      </c>
      <c r="Y1440" s="262"/>
      <c r="Z1440" s="49"/>
      <c r="AA1440" s="37" t="str" cm="1">
        <f t="array" ref="AA1440">IFERROR(IF(INDEX(SubsidieTabel!$Q$1:$T$9,MATCH($F1440,SubsidieTabel!$Q$1:$Q$9,0),IFERROR(MATCH(Methode_Keuze,SubsidieTabel!$Q$1:$T$1,0),2))&lt;&gt;1=TRUE,"ja",""),"")</f>
        <v/>
      </c>
    </row>
    <row r="1441" spans="1:27" ht="15" customHeight="1" x14ac:dyDescent="0.25">
      <c r="A1441" s="87"/>
      <c r="B1441" s="219" t="str">
        <f>IF(A1441&lt;&gt;"",_xlfn.MAXIFS($B$1:B1440,$A$1:A1440,A1441)+1,"")</f>
        <v/>
      </c>
      <c r="C1441" s="50"/>
      <c r="D1441" s="50"/>
      <c r="E1441" s="50"/>
      <c r="F1441" s="50"/>
      <c r="G1441" s="283"/>
      <c r="H1441" s="296"/>
      <c r="I1441" s="295"/>
      <c r="J1441" s="295"/>
      <c r="K1441" s="202"/>
      <c r="L1441" s="202"/>
      <c r="M1441" s="91" t="str">
        <f>IFERROR(VLOOKUP(H1441,Lijsten!$H$1:$I$100,2,0),"")</f>
        <v/>
      </c>
      <c r="N1441" s="91" t="str" cm="1">
        <f t="array" ref="N1441">IFERROR(_xlfn.IFS(AND(LEFT(F1441,6)="Arbeid",RIGHT(F1441,3)&lt;&gt;"IKS"),IFERROR(VLOOKUP($G1441,Tb_KostenTypen[],2,0),"tarief"),RIGHT(F1441,3)="IKS","Uurtarief",LEFT(F1441,6)="Arbeid","Uurtarief",AND(LEFT(F1441,8)="Bijdrage",RIGHT(F1441,15)="(vrijwilligers)"),"Vast tarief"),"")</f>
        <v/>
      </c>
      <c r="O1441" s="92"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tarief",IF(LEFT(F1441,8)="Bijdrage",VLOOKUP($F1441,Tb_KostenTypen[],MATCH(Methode_Keuze,Tb_KostenTypen[#Headers],0),0),VLOOKUP($G1441,Lijsten!L:O,4,0))),""),"")</f>
        <v/>
      </c>
      <c r="P1441" s="92"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tarief",IF(LEFT(F1441,8)="Bijdrage",VLOOKUP($F1441,Tb_KostenTypen[],MATCH(Methode_Keuze,Tb_KostenTypen[#Headers],0),0),VLOOKUP($G1441,Lijsten!L:O,4,0))),""),"")</f>
        <v/>
      </c>
      <c r="Q1441" s="50"/>
      <c r="R1441" s="50"/>
      <c r="S1441" s="83"/>
      <c r="T1441" s="51"/>
      <c r="U1441" s="4" t="str" cm="1">
        <f t="array" ref="U1441">IF(AA1441&lt;&gt;"ja",_xlfn.IFNA(_xlfn.IFS(AND(O1441&lt;&gt;"",F1441&lt;&gt;"",RIGHT($N1441,6)="tarief"),O1441*Q1441,S1441&gt;0,IF(F1441&lt;&gt;"",S1441,"")),""),"")</f>
        <v/>
      </c>
      <c r="V1441" s="4" t="str" cm="1">
        <f t="array" ref="V1441">IF(AA1441&lt;&gt;"ja",_xlfn.IFNA(_xlfn.IFS(AND(P1441&lt;&gt;"",R1441&lt;&gt;"",RIGHT($N1441,6)="tarief"),P1441*R1441,T1441&gt;0,T1441),""),"")</f>
        <v/>
      </c>
      <c r="W1441" s="4" t="str" cm="1">
        <f t="array" ref="W1441">IFERROR(_xlfn.IFS(OR(F1441="",LEFT(Methode_Keuze,4)="Geen"),"",AND(U1441&lt;&gt;"",F1441&lt;&gt;"Arbeidskosten"),ROUND(U1441*VLOOKUP(F1441,Tb_ProjectKosten[],MATCH(Tb_ProjectKosten[[#Headers],[Forfat_Percentage]],Tb_ProjectKosten[#Headers],0),0),2),AND(F1441="Arbeidskosten",G1441&lt;&gt;""),IFERROR(ROUND(U1441*VLOOKUP(G1441,Tb_KostenTypen[],3,0)*VLOOKUP(F1441,Tb_ProjectKosten[],MATCH(Tb_ProjectKosten[[#Headers],[Forfat_Percentage]],Tb_ProjectKosten[#Headers],0),0),2),""),U1441 &lt;=0,0),"")</f>
        <v/>
      </c>
      <c r="X1441" s="4" t="str" cm="1">
        <f t="array" ref="X1441">IFERROR(_xlfn.IFS(OR(F1441="",LEFT(Methode_Keuze,4)="Geen"),"",AND(V1441&lt;&gt;"",F1441&lt;&gt;"Arbeidskosten"),ROUND(V1441*VLOOKUP(F1441,Tb_ProjectKosten[],MATCH(Tb_ProjectKosten[[#Headers],[Forfat_Percentage]],Tb_ProjectKosten[#Headers],0),0),2),AND(F1441="Arbeidskosten",G1441&lt;&gt;""),IFERROR(ROUND(V1441*VLOOKUP(G1441,Tb_KostenTypen[],3,0)*VLOOKUP(F1441,Tb_ProjectKosten[],MATCH(Tb_ProjectKosten[[#Headers],[Forfat_Percentage]],Tb_ProjectKosten[#Headers],0),0),2),""),V1441 &lt;=0,0),"")</f>
        <v/>
      </c>
      <c r="Y1441" s="262"/>
      <c r="Z1441" s="49"/>
      <c r="AA1441" s="37" t="str" cm="1">
        <f t="array" ref="AA1441">IFERROR(IF(INDEX(SubsidieTabel!$Q$1:$T$9,MATCH($F1441,SubsidieTabel!$Q$1:$Q$9,0),IFERROR(MATCH(Methode_Keuze,SubsidieTabel!$Q$1:$T$1,0),2))&lt;&gt;1=TRUE,"ja",""),"")</f>
        <v/>
      </c>
    </row>
    <row r="1442" spans="1:27" ht="15" customHeight="1" x14ac:dyDescent="0.25">
      <c r="A1442" s="87"/>
      <c r="B1442" s="219" t="str">
        <f>IF(A1442&lt;&gt;"",_xlfn.MAXIFS($B$1:B1441,$A$1:A1441,A1442)+1,"")</f>
        <v/>
      </c>
      <c r="C1442" s="50"/>
      <c r="D1442" s="50"/>
      <c r="E1442" s="50"/>
      <c r="F1442" s="50"/>
      <c r="G1442" s="283"/>
      <c r="H1442" s="296"/>
      <c r="I1442" s="295"/>
      <c r="J1442" s="295"/>
      <c r="K1442" s="202"/>
      <c r="L1442" s="202"/>
      <c r="M1442" s="91" t="str">
        <f>IFERROR(VLOOKUP(H1442,Lijsten!$H$1:$I$100,2,0),"")</f>
        <v/>
      </c>
      <c r="N1442" s="91" t="str" cm="1">
        <f t="array" ref="N1442">IFERROR(_xlfn.IFS(AND(LEFT(F1442,6)="Arbeid",RIGHT(F1442,3)&lt;&gt;"IKS"),IFERROR(VLOOKUP($G1442,Tb_KostenTypen[],2,0),"tarief"),RIGHT(F1442,3)="IKS","Uurtarief",LEFT(F1442,6)="Arbeid","Uurtarief",AND(LEFT(F1442,8)="Bijdrage",RIGHT(F1442,15)="(vrijwilligers)"),"Vast tarief"),"")</f>
        <v/>
      </c>
      <c r="O1442" s="92"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tarief",IF(LEFT(F1442,8)="Bijdrage",VLOOKUP($F1442,Tb_KostenTypen[],MATCH(Methode_Keuze,Tb_KostenTypen[#Headers],0),0),VLOOKUP($G1442,Lijsten!L:O,4,0))),""),"")</f>
        <v/>
      </c>
      <c r="P1442" s="92"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tarief",IF(LEFT(F1442,8)="Bijdrage",VLOOKUP($F1442,Tb_KostenTypen[],MATCH(Methode_Keuze,Tb_KostenTypen[#Headers],0),0),VLOOKUP($G1442,Lijsten!L:O,4,0))),""),"")</f>
        <v/>
      </c>
      <c r="Q1442" s="50"/>
      <c r="R1442" s="50"/>
      <c r="S1442" s="83"/>
      <c r="T1442" s="51"/>
      <c r="U1442" s="4" t="str" cm="1">
        <f t="array" ref="U1442">IF(AA1442&lt;&gt;"ja",_xlfn.IFNA(_xlfn.IFS(AND(O1442&lt;&gt;"",F1442&lt;&gt;"",RIGHT($N1442,6)="tarief"),O1442*Q1442,S1442&gt;0,IF(F1442&lt;&gt;"",S1442,"")),""),"")</f>
        <v/>
      </c>
      <c r="V1442" s="4" t="str" cm="1">
        <f t="array" ref="V1442">IF(AA1442&lt;&gt;"ja",_xlfn.IFNA(_xlfn.IFS(AND(P1442&lt;&gt;"",R1442&lt;&gt;"",RIGHT($N1442,6)="tarief"),P1442*R1442,T1442&gt;0,T1442),""),"")</f>
        <v/>
      </c>
      <c r="W1442" s="4" t="str" cm="1">
        <f t="array" ref="W1442">IFERROR(_xlfn.IFS(OR(F1442="",LEFT(Methode_Keuze,4)="Geen"),"",AND(U1442&lt;&gt;"",F1442&lt;&gt;"Arbeidskosten"),ROUND(U1442*VLOOKUP(F1442,Tb_ProjectKosten[],MATCH(Tb_ProjectKosten[[#Headers],[Forfat_Percentage]],Tb_ProjectKosten[#Headers],0),0),2),AND(F1442="Arbeidskosten",G1442&lt;&gt;""),IFERROR(ROUND(U1442*VLOOKUP(G1442,Tb_KostenTypen[],3,0)*VLOOKUP(F1442,Tb_ProjectKosten[],MATCH(Tb_ProjectKosten[[#Headers],[Forfat_Percentage]],Tb_ProjectKosten[#Headers],0),0),2),""),U1442 &lt;=0,0),"")</f>
        <v/>
      </c>
      <c r="X1442" s="4" t="str" cm="1">
        <f t="array" ref="X1442">IFERROR(_xlfn.IFS(OR(F1442="",LEFT(Methode_Keuze,4)="Geen"),"",AND(V1442&lt;&gt;"",F1442&lt;&gt;"Arbeidskosten"),ROUND(V1442*VLOOKUP(F1442,Tb_ProjectKosten[],MATCH(Tb_ProjectKosten[[#Headers],[Forfat_Percentage]],Tb_ProjectKosten[#Headers],0),0),2),AND(F1442="Arbeidskosten",G1442&lt;&gt;""),IFERROR(ROUND(V1442*VLOOKUP(G1442,Tb_KostenTypen[],3,0)*VLOOKUP(F1442,Tb_ProjectKosten[],MATCH(Tb_ProjectKosten[[#Headers],[Forfat_Percentage]],Tb_ProjectKosten[#Headers],0),0),2),""),V1442 &lt;=0,0),"")</f>
        <v/>
      </c>
      <c r="Y1442" s="262"/>
      <c r="Z1442" s="49"/>
      <c r="AA1442" s="37" t="str" cm="1">
        <f t="array" ref="AA1442">IFERROR(IF(INDEX(SubsidieTabel!$Q$1:$T$9,MATCH($F1442,SubsidieTabel!$Q$1:$Q$9,0),IFERROR(MATCH(Methode_Keuze,SubsidieTabel!$Q$1:$T$1,0),2))&lt;&gt;1=TRUE,"ja",""),"")</f>
        <v/>
      </c>
    </row>
    <row r="1443" spans="1:27" ht="15" customHeight="1" x14ac:dyDescent="0.25">
      <c r="A1443" s="87"/>
      <c r="B1443" s="219" t="str">
        <f>IF(A1443&lt;&gt;"",_xlfn.MAXIFS($B$1:B1442,$A$1:A1442,A1443)+1,"")</f>
        <v/>
      </c>
      <c r="C1443" s="50"/>
      <c r="D1443" s="50"/>
      <c r="E1443" s="50"/>
      <c r="F1443" s="50"/>
      <c r="G1443" s="283"/>
      <c r="H1443" s="296"/>
      <c r="I1443" s="295"/>
      <c r="J1443" s="295"/>
      <c r="K1443" s="202"/>
      <c r="L1443" s="202"/>
      <c r="M1443" s="91" t="str">
        <f>IFERROR(VLOOKUP(H1443,Lijsten!$H$1:$I$100,2,0),"")</f>
        <v/>
      </c>
      <c r="N1443" s="91" t="str" cm="1">
        <f t="array" ref="N1443">IFERROR(_xlfn.IFS(AND(LEFT(F1443,6)="Arbeid",RIGHT(F1443,3)&lt;&gt;"IKS"),IFERROR(VLOOKUP($G1443,Tb_KostenTypen[],2,0),"tarief"),RIGHT(F1443,3)="IKS","Uurtarief",LEFT(F1443,6)="Arbeid","Uurtarief",AND(LEFT(F1443,8)="Bijdrage",RIGHT(F1443,15)="(vrijwilligers)"),"Vast tarief"),"")</f>
        <v/>
      </c>
      <c r="O1443" s="92"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tarief",IF(LEFT(F1443,8)="Bijdrage",VLOOKUP($F1443,Tb_KostenTypen[],MATCH(Methode_Keuze,Tb_KostenTypen[#Headers],0),0),VLOOKUP($G1443,Lijsten!L:O,4,0))),""),"")</f>
        <v/>
      </c>
      <c r="P1443" s="92"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tarief",IF(LEFT(F1443,8)="Bijdrage",VLOOKUP($F1443,Tb_KostenTypen[],MATCH(Methode_Keuze,Tb_KostenTypen[#Headers],0),0),VLOOKUP($G1443,Lijsten!L:O,4,0))),""),"")</f>
        <v/>
      </c>
      <c r="Q1443" s="50"/>
      <c r="R1443" s="50"/>
      <c r="S1443" s="83"/>
      <c r="T1443" s="51"/>
      <c r="U1443" s="4" t="str" cm="1">
        <f t="array" ref="U1443">IF(AA1443&lt;&gt;"ja",_xlfn.IFNA(_xlfn.IFS(AND(O1443&lt;&gt;"",F1443&lt;&gt;"",RIGHT($N1443,6)="tarief"),O1443*Q1443,S1443&gt;0,IF(F1443&lt;&gt;"",S1443,"")),""),"")</f>
        <v/>
      </c>
      <c r="V1443" s="4" t="str" cm="1">
        <f t="array" ref="V1443">IF(AA1443&lt;&gt;"ja",_xlfn.IFNA(_xlfn.IFS(AND(P1443&lt;&gt;"",R1443&lt;&gt;"",RIGHT($N1443,6)="tarief"),P1443*R1443,T1443&gt;0,T1443),""),"")</f>
        <v/>
      </c>
      <c r="W1443" s="4" t="str" cm="1">
        <f t="array" ref="W1443">IFERROR(_xlfn.IFS(OR(F1443="",LEFT(Methode_Keuze,4)="Geen"),"",AND(U1443&lt;&gt;"",F1443&lt;&gt;"Arbeidskosten"),ROUND(U1443*VLOOKUP(F1443,Tb_ProjectKosten[],MATCH(Tb_ProjectKosten[[#Headers],[Forfat_Percentage]],Tb_ProjectKosten[#Headers],0),0),2),AND(F1443="Arbeidskosten",G1443&lt;&gt;""),IFERROR(ROUND(U1443*VLOOKUP(G1443,Tb_KostenTypen[],3,0)*VLOOKUP(F1443,Tb_ProjectKosten[],MATCH(Tb_ProjectKosten[[#Headers],[Forfat_Percentage]],Tb_ProjectKosten[#Headers],0),0),2),""),U1443 &lt;=0,0),"")</f>
        <v/>
      </c>
      <c r="X1443" s="4" t="str" cm="1">
        <f t="array" ref="X1443">IFERROR(_xlfn.IFS(OR(F1443="",LEFT(Methode_Keuze,4)="Geen"),"",AND(V1443&lt;&gt;"",F1443&lt;&gt;"Arbeidskosten"),ROUND(V1443*VLOOKUP(F1443,Tb_ProjectKosten[],MATCH(Tb_ProjectKosten[[#Headers],[Forfat_Percentage]],Tb_ProjectKosten[#Headers],0),0),2),AND(F1443="Arbeidskosten",G1443&lt;&gt;""),IFERROR(ROUND(V1443*VLOOKUP(G1443,Tb_KostenTypen[],3,0)*VLOOKUP(F1443,Tb_ProjectKosten[],MATCH(Tb_ProjectKosten[[#Headers],[Forfat_Percentage]],Tb_ProjectKosten[#Headers],0),0),2),""),V1443 &lt;=0,0),"")</f>
        <v/>
      </c>
      <c r="Y1443" s="262"/>
      <c r="Z1443" s="49"/>
      <c r="AA1443" s="37" t="str" cm="1">
        <f t="array" ref="AA1443">IFERROR(IF(INDEX(SubsidieTabel!$Q$1:$T$9,MATCH($F1443,SubsidieTabel!$Q$1:$Q$9,0),IFERROR(MATCH(Methode_Keuze,SubsidieTabel!$Q$1:$T$1,0),2))&lt;&gt;1=TRUE,"ja",""),"")</f>
        <v/>
      </c>
    </row>
    <row r="1444" spans="1:27" ht="15" customHeight="1" x14ac:dyDescent="0.25">
      <c r="A1444" s="87"/>
      <c r="B1444" s="219" t="str">
        <f>IF(A1444&lt;&gt;"",_xlfn.MAXIFS($B$1:B1443,$A$1:A1443,A1444)+1,"")</f>
        <v/>
      </c>
      <c r="C1444" s="50"/>
      <c r="D1444" s="50"/>
      <c r="E1444" s="50"/>
      <c r="F1444" s="50"/>
      <c r="G1444" s="283"/>
      <c r="H1444" s="296"/>
      <c r="I1444" s="295"/>
      <c r="J1444" s="295"/>
      <c r="K1444" s="202"/>
      <c r="L1444" s="202"/>
      <c r="M1444" s="91" t="str">
        <f>IFERROR(VLOOKUP(H1444,Lijsten!$H$1:$I$100,2,0),"")</f>
        <v/>
      </c>
      <c r="N1444" s="91" t="str" cm="1">
        <f t="array" ref="N1444">IFERROR(_xlfn.IFS(AND(LEFT(F1444,6)="Arbeid",RIGHT(F1444,3)&lt;&gt;"IKS"),IFERROR(VLOOKUP($G1444,Tb_KostenTypen[],2,0),"tarief"),RIGHT(F1444,3)="IKS","Uurtarief",LEFT(F1444,6)="Arbeid","Uurtarief",AND(LEFT(F1444,8)="Bijdrage",RIGHT(F1444,15)="(vrijwilligers)"),"Vast tarief"),"")</f>
        <v/>
      </c>
      <c r="O1444" s="92"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tarief",IF(LEFT(F1444,8)="Bijdrage",VLOOKUP($F1444,Tb_KostenTypen[],MATCH(Methode_Keuze,Tb_KostenTypen[#Headers],0),0),VLOOKUP($G1444,Lijsten!L:O,4,0))),""),"")</f>
        <v/>
      </c>
      <c r="P1444" s="92"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tarief",IF(LEFT(F1444,8)="Bijdrage",VLOOKUP($F1444,Tb_KostenTypen[],MATCH(Methode_Keuze,Tb_KostenTypen[#Headers],0),0),VLOOKUP($G1444,Lijsten!L:O,4,0))),""),"")</f>
        <v/>
      </c>
      <c r="Q1444" s="50"/>
      <c r="R1444" s="50"/>
      <c r="S1444" s="83"/>
      <c r="T1444" s="51"/>
      <c r="U1444" s="4" t="str" cm="1">
        <f t="array" ref="U1444">IF(AA1444&lt;&gt;"ja",_xlfn.IFNA(_xlfn.IFS(AND(O1444&lt;&gt;"",F1444&lt;&gt;"",RIGHT($N1444,6)="tarief"),O1444*Q1444,S1444&gt;0,IF(F1444&lt;&gt;"",S1444,"")),""),"")</f>
        <v/>
      </c>
      <c r="V1444" s="4" t="str" cm="1">
        <f t="array" ref="V1444">IF(AA1444&lt;&gt;"ja",_xlfn.IFNA(_xlfn.IFS(AND(P1444&lt;&gt;"",R1444&lt;&gt;"",RIGHT($N1444,6)="tarief"),P1444*R1444,T1444&gt;0,T1444),""),"")</f>
        <v/>
      </c>
      <c r="W1444" s="4" t="str" cm="1">
        <f t="array" ref="W1444">IFERROR(_xlfn.IFS(OR(F1444="",LEFT(Methode_Keuze,4)="Geen"),"",AND(U1444&lt;&gt;"",F1444&lt;&gt;"Arbeidskosten"),ROUND(U1444*VLOOKUP(F1444,Tb_ProjectKosten[],MATCH(Tb_ProjectKosten[[#Headers],[Forfat_Percentage]],Tb_ProjectKosten[#Headers],0),0),2),AND(F1444="Arbeidskosten",G1444&lt;&gt;""),IFERROR(ROUND(U1444*VLOOKUP(G1444,Tb_KostenTypen[],3,0)*VLOOKUP(F1444,Tb_ProjectKosten[],MATCH(Tb_ProjectKosten[[#Headers],[Forfat_Percentage]],Tb_ProjectKosten[#Headers],0),0),2),""),U1444 &lt;=0,0),"")</f>
        <v/>
      </c>
      <c r="X1444" s="4" t="str" cm="1">
        <f t="array" ref="X1444">IFERROR(_xlfn.IFS(OR(F1444="",LEFT(Methode_Keuze,4)="Geen"),"",AND(V1444&lt;&gt;"",F1444&lt;&gt;"Arbeidskosten"),ROUND(V1444*VLOOKUP(F1444,Tb_ProjectKosten[],MATCH(Tb_ProjectKosten[[#Headers],[Forfat_Percentage]],Tb_ProjectKosten[#Headers],0),0),2),AND(F1444="Arbeidskosten",G1444&lt;&gt;""),IFERROR(ROUND(V1444*VLOOKUP(G1444,Tb_KostenTypen[],3,0)*VLOOKUP(F1444,Tb_ProjectKosten[],MATCH(Tb_ProjectKosten[[#Headers],[Forfat_Percentage]],Tb_ProjectKosten[#Headers],0),0),2),""),V1444 &lt;=0,0),"")</f>
        <v/>
      </c>
      <c r="Y1444" s="262"/>
      <c r="Z1444" s="49"/>
      <c r="AA1444" s="37" t="str" cm="1">
        <f t="array" ref="AA1444">IFERROR(IF(INDEX(SubsidieTabel!$Q$1:$T$9,MATCH($F1444,SubsidieTabel!$Q$1:$Q$9,0),IFERROR(MATCH(Methode_Keuze,SubsidieTabel!$Q$1:$T$1,0),2))&lt;&gt;1=TRUE,"ja",""),"")</f>
        <v/>
      </c>
    </row>
    <row r="1445" spans="1:27" ht="15" customHeight="1" x14ac:dyDescent="0.25">
      <c r="A1445" s="87"/>
      <c r="B1445" s="219" t="str">
        <f>IF(A1445&lt;&gt;"",_xlfn.MAXIFS($B$1:B1444,$A$1:A1444,A1445)+1,"")</f>
        <v/>
      </c>
      <c r="C1445" s="50"/>
      <c r="D1445" s="50"/>
      <c r="E1445" s="50"/>
      <c r="F1445" s="50"/>
      <c r="G1445" s="283"/>
      <c r="H1445" s="296"/>
      <c r="I1445" s="295"/>
      <c r="J1445" s="295"/>
      <c r="K1445" s="202"/>
      <c r="L1445" s="202"/>
      <c r="M1445" s="91" t="str">
        <f>IFERROR(VLOOKUP(H1445,Lijsten!$H$1:$I$100,2,0),"")</f>
        <v/>
      </c>
      <c r="N1445" s="91" t="str" cm="1">
        <f t="array" ref="N1445">IFERROR(_xlfn.IFS(AND(LEFT(F1445,6)="Arbeid",RIGHT(F1445,3)&lt;&gt;"IKS"),IFERROR(VLOOKUP($G1445,Tb_KostenTypen[],2,0),"tarief"),RIGHT(F1445,3)="IKS","Uurtarief",LEFT(F1445,6)="Arbeid","Uurtarief",AND(LEFT(F1445,8)="Bijdrage",RIGHT(F1445,15)="(vrijwilligers)"),"Vast tarief"),"")</f>
        <v/>
      </c>
      <c r="O1445" s="92"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tarief",IF(LEFT(F1445,8)="Bijdrage",VLOOKUP($F1445,Tb_KostenTypen[],MATCH(Methode_Keuze,Tb_KostenTypen[#Headers],0),0),VLOOKUP($G1445,Lijsten!L:O,4,0))),""),"")</f>
        <v/>
      </c>
      <c r="P1445" s="92"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tarief",IF(LEFT(F1445,8)="Bijdrage",VLOOKUP($F1445,Tb_KostenTypen[],MATCH(Methode_Keuze,Tb_KostenTypen[#Headers],0),0),VLOOKUP($G1445,Lijsten!L:O,4,0))),""),"")</f>
        <v/>
      </c>
      <c r="Q1445" s="50"/>
      <c r="R1445" s="50"/>
      <c r="S1445" s="83"/>
      <c r="T1445" s="51"/>
      <c r="U1445" s="4" t="str" cm="1">
        <f t="array" ref="U1445">IF(AA1445&lt;&gt;"ja",_xlfn.IFNA(_xlfn.IFS(AND(O1445&lt;&gt;"",F1445&lt;&gt;"",RIGHT($N1445,6)="tarief"),O1445*Q1445,S1445&gt;0,IF(F1445&lt;&gt;"",S1445,"")),""),"")</f>
        <v/>
      </c>
      <c r="V1445" s="4" t="str" cm="1">
        <f t="array" ref="V1445">IF(AA1445&lt;&gt;"ja",_xlfn.IFNA(_xlfn.IFS(AND(P1445&lt;&gt;"",R1445&lt;&gt;"",RIGHT($N1445,6)="tarief"),P1445*R1445,T1445&gt;0,T1445),""),"")</f>
        <v/>
      </c>
      <c r="W1445" s="4" t="str" cm="1">
        <f t="array" ref="W1445">IFERROR(_xlfn.IFS(OR(F1445="",LEFT(Methode_Keuze,4)="Geen"),"",AND(U1445&lt;&gt;"",F1445&lt;&gt;"Arbeidskosten"),ROUND(U1445*VLOOKUP(F1445,Tb_ProjectKosten[],MATCH(Tb_ProjectKosten[[#Headers],[Forfat_Percentage]],Tb_ProjectKosten[#Headers],0),0),2),AND(F1445="Arbeidskosten",G1445&lt;&gt;""),IFERROR(ROUND(U1445*VLOOKUP(G1445,Tb_KostenTypen[],3,0)*VLOOKUP(F1445,Tb_ProjectKosten[],MATCH(Tb_ProjectKosten[[#Headers],[Forfat_Percentage]],Tb_ProjectKosten[#Headers],0),0),2),""),U1445 &lt;=0,0),"")</f>
        <v/>
      </c>
      <c r="X1445" s="4" t="str" cm="1">
        <f t="array" ref="X1445">IFERROR(_xlfn.IFS(OR(F1445="",LEFT(Methode_Keuze,4)="Geen"),"",AND(V1445&lt;&gt;"",F1445&lt;&gt;"Arbeidskosten"),ROUND(V1445*VLOOKUP(F1445,Tb_ProjectKosten[],MATCH(Tb_ProjectKosten[[#Headers],[Forfat_Percentage]],Tb_ProjectKosten[#Headers],0),0),2),AND(F1445="Arbeidskosten",G1445&lt;&gt;""),IFERROR(ROUND(V1445*VLOOKUP(G1445,Tb_KostenTypen[],3,0)*VLOOKUP(F1445,Tb_ProjectKosten[],MATCH(Tb_ProjectKosten[[#Headers],[Forfat_Percentage]],Tb_ProjectKosten[#Headers],0),0),2),""),V1445 &lt;=0,0),"")</f>
        <v/>
      </c>
      <c r="Y1445" s="262"/>
      <c r="Z1445" s="49"/>
      <c r="AA1445" s="37" t="str" cm="1">
        <f t="array" ref="AA1445">IFERROR(IF(INDEX(SubsidieTabel!$Q$1:$T$9,MATCH($F1445,SubsidieTabel!$Q$1:$Q$9,0),IFERROR(MATCH(Methode_Keuze,SubsidieTabel!$Q$1:$T$1,0),2))&lt;&gt;1=TRUE,"ja",""),"")</f>
        <v/>
      </c>
    </row>
    <row r="1446" spans="1:27" ht="15" customHeight="1" x14ac:dyDescent="0.25">
      <c r="A1446" s="87"/>
      <c r="B1446" s="219" t="str">
        <f>IF(A1446&lt;&gt;"",_xlfn.MAXIFS($B$1:B1445,$A$1:A1445,A1446)+1,"")</f>
        <v/>
      </c>
      <c r="C1446" s="50"/>
      <c r="D1446" s="50"/>
      <c r="E1446" s="50"/>
      <c r="F1446" s="50"/>
      <c r="G1446" s="283"/>
      <c r="H1446" s="296"/>
      <c r="I1446" s="295"/>
      <c r="J1446" s="295"/>
      <c r="K1446" s="202"/>
      <c r="L1446" s="202"/>
      <c r="M1446" s="91" t="str">
        <f>IFERROR(VLOOKUP(H1446,Lijsten!$H$1:$I$100,2,0),"")</f>
        <v/>
      </c>
      <c r="N1446" s="91" t="str" cm="1">
        <f t="array" ref="N1446">IFERROR(_xlfn.IFS(AND(LEFT(F1446,6)="Arbeid",RIGHT(F1446,3)&lt;&gt;"IKS"),IFERROR(VLOOKUP($G1446,Tb_KostenTypen[],2,0),"tarief"),RIGHT(F1446,3)="IKS","Uurtarief",LEFT(F1446,6)="Arbeid","Uurtarief",AND(LEFT(F1446,8)="Bijdrage",RIGHT(F1446,15)="(vrijwilligers)"),"Vast tarief"),"")</f>
        <v/>
      </c>
      <c r="O1446" s="92"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tarief",IF(LEFT(F1446,8)="Bijdrage",VLOOKUP($F1446,Tb_KostenTypen[],MATCH(Methode_Keuze,Tb_KostenTypen[#Headers],0),0),VLOOKUP($G1446,Lijsten!L:O,4,0))),""),"")</f>
        <v/>
      </c>
      <c r="P1446" s="92"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tarief",IF(LEFT(F1446,8)="Bijdrage",VLOOKUP($F1446,Tb_KostenTypen[],MATCH(Methode_Keuze,Tb_KostenTypen[#Headers],0),0),VLOOKUP($G1446,Lijsten!L:O,4,0))),""),"")</f>
        <v/>
      </c>
      <c r="Q1446" s="50"/>
      <c r="R1446" s="50"/>
      <c r="S1446" s="83"/>
      <c r="T1446" s="51"/>
      <c r="U1446" s="4" t="str" cm="1">
        <f t="array" ref="U1446">IF(AA1446&lt;&gt;"ja",_xlfn.IFNA(_xlfn.IFS(AND(O1446&lt;&gt;"",F1446&lt;&gt;"",RIGHT($N1446,6)="tarief"),O1446*Q1446,S1446&gt;0,IF(F1446&lt;&gt;"",S1446,"")),""),"")</f>
        <v/>
      </c>
      <c r="V1446" s="4" t="str" cm="1">
        <f t="array" ref="V1446">IF(AA1446&lt;&gt;"ja",_xlfn.IFNA(_xlfn.IFS(AND(P1446&lt;&gt;"",R1446&lt;&gt;"",RIGHT($N1446,6)="tarief"),P1446*R1446,T1446&gt;0,T1446),""),"")</f>
        <v/>
      </c>
      <c r="W1446" s="4" t="str" cm="1">
        <f t="array" ref="W1446">IFERROR(_xlfn.IFS(OR(F1446="",LEFT(Methode_Keuze,4)="Geen"),"",AND(U1446&lt;&gt;"",F1446&lt;&gt;"Arbeidskosten"),ROUND(U1446*VLOOKUP(F1446,Tb_ProjectKosten[],MATCH(Tb_ProjectKosten[[#Headers],[Forfat_Percentage]],Tb_ProjectKosten[#Headers],0),0),2),AND(F1446="Arbeidskosten",G1446&lt;&gt;""),IFERROR(ROUND(U1446*VLOOKUP(G1446,Tb_KostenTypen[],3,0)*VLOOKUP(F1446,Tb_ProjectKosten[],MATCH(Tb_ProjectKosten[[#Headers],[Forfat_Percentage]],Tb_ProjectKosten[#Headers],0),0),2),""),U1446 &lt;=0,0),"")</f>
        <v/>
      </c>
      <c r="X1446" s="4" t="str" cm="1">
        <f t="array" ref="X1446">IFERROR(_xlfn.IFS(OR(F1446="",LEFT(Methode_Keuze,4)="Geen"),"",AND(V1446&lt;&gt;"",F1446&lt;&gt;"Arbeidskosten"),ROUND(V1446*VLOOKUP(F1446,Tb_ProjectKosten[],MATCH(Tb_ProjectKosten[[#Headers],[Forfat_Percentage]],Tb_ProjectKosten[#Headers],0),0),2),AND(F1446="Arbeidskosten",G1446&lt;&gt;""),IFERROR(ROUND(V1446*VLOOKUP(G1446,Tb_KostenTypen[],3,0)*VLOOKUP(F1446,Tb_ProjectKosten[],MATCH(Tb_ProjectKosten[[#Headers],[Forfat_Percentage]],Tb_ProjectKosten[#Headers],0),0),2),""),V1446 &lt;=0,0),"")</f>
        <v/>
      </c>
      <c r="Y1446" s="262"/>
      <c r="Z1446" s="49"/>
      <c r="AA1446" s="37" t="str" cm="1">
        <f t="array" ref="AA1446">IFERROR(IF(INDEX(SubsidieTabel!$Q$1:$T$9,MATCH($F1446,SubsidieTabel!$Q$1:$Q$9,0),IFERROR(MATCH(Methode_Keuze,SubsidieTabel!$Q$1:$T$1,0),2))&lt;&gt;1=TRUE,"ja",""),"")</f>
        <v/>
      </c>
    </row>
    <row r="1447" spans="1:27" ht="15" customHeight="1" x14ac:dyDescent="0.25">
      <c r="A1447" s="87"/>
      <c r="B1447" s="219" t="str">
        <f>IF(A1447&lt;&gt;"",_xlfn.MAXIFS($B$1:B1446,$A$1:A1446,A1447)+1,"")</f>
        <v/>
      </c>
      <c r="C1447" s="50"/>
      <c r="D1447" s="50"/>
      <c r="E1447" s="50"/>
      <c r="F1447" s="50"/>
      <c r="G1447" s="283"/>
      <c r="H1447" s="296"/>
      <c r="I1447" s="295"/>
      <c r="J1447" s="295"/>
      <c r="K1447" s="202"/>
      <c r="L1447" s="202"/>
      <c r="M1447" s="91" t="str">
        <f>IFERROR(VLOOKUP(H1447,Lijsten!$H$1:$I$100,2,0),"")</f>
        <v/>
      </c>
      <c r="N1447" s="91" t="str" cm="1">
        <f t="array" ref="N1447">IFERROR(_xlfn.IFS(AND(LEFT(F1447,6)="Arbeid",RIGHT(F1447,3)&lt;&gt;"IKS"),IFERROR(VLOOKUP($G1447,Tb_KostenTypen[],2,0),"tarief"),RIGHT(F1447,3)="IKS","Uurtarief",LEFT(F1447,6)="Arbeid","Uurtarief",AND(LEFT(F1447,8)="Bijdrage",RIGHT(F1447,15)="(vrijwilligers)"),"Vast tarief"),"")</f>
        <v/>
      </c>
      <c r="O1447" s="92"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tarief",IF(LEFT(F1447,8)="Bijdrage",VLOOKUP($F1447,Tb_KostenTypen[],MATCH(Methode_Keuze,Tb_KostenTypen[#Headers],0),0),VLOOKUP($G1447,Lijsten!L:O,4,0))),""),"")</f>
        <v/>
      </c>
      <c r="P1447" s="92"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tarief",IF(LEFT(F1447,8)="Bijdrage",VLOOKUP($F1447,Tb_KostenTypen[],MATCH(Methode_Keuze,Tb_KostenTypen[#Headers],0),0),VLOOKUP($G1447,Lijsten!L:O,4,0))),""),"")</f>
        <v/>
      </c>
      <c r="Q1447" s="50"/>
      <c r="R1447" s="50"/>
      <c r="S1447" s="83"/>
      <c r="T1447" s="51"/>
      <c r="U1447" s="4" t="str" cm="1">
        <f t="array" ref="U1447">IF(AA1447&lt;&gt;"ja",_xlfn.IFNA(_xlfn.IFS(AND(O1447&lt;&gt;"",F1447&lt;&gt;"",RIGHT($N1447,6)="tarief"),O1447*Q1447,S1447&gt;0,IF(F1447&lt;&gt;"",S1447,"")),""),"")</f>
        <v/>
      </c>
      <c r="V1447" s="4" t="str" cm="1">
        <f t="array" ref="V1447">IF(AA1447&lt;&gt;"ja",_xlfn.IFNA(_xlfn.IFS(AND(P1447&lt;&gt;"",R1447&lt;&gt;"",RIGHT($N1447,6)="tarief"),P1447*R1447,T1447&gt;0,T1447),""),"")</f>
        <v/>
      </c>
      <c r="W1447" s="4" t="str" cm="1">
        <f t="array" ref="W1447">IFERROR(_xlfn.IFS(OR(F1447="",LEFT(Methode_Keuze,4)="Geen"),"",AND(U1447&lt;&gt;"",F1447&lt;&gt;"Arbeidskosten"),ROUND(U1447*VLOOKUP(F1447,Tb_ProjectKosten[],MATCH(Tb_ProjectKosten[[#Headers],[Forfat_Percentage]],Tb_ProjectKosten[#Headers],0),0),2),AND(F1447="Arbeidskosten",G1447&lt;&gt;""),IFERROR(ROUND(U1447*VLOOKUP(G1447,Tb_KostenTypen[],3,0)*VLOOKUP(F1447,Tb_ProjectKosten[],MATCH(Tb_ProjectKosten[[#Headers],[Forfat_Percentage]],Tb_ProjectKosten[#Headers],0),0),2),""),U1447 &lt;=0,0),"")</f>
        <v/>
      </c>
      <c r="X1447" s="4" t="str" cm="1">
        <f t="array" ref="X1447">IFERROR(_xlfn.IFS(OR(F1447="",LEFT(Methode_Keuze,4)="Geen"),"",AND(V1447&lt;&gt;"",F1447&lt;&gt;"Arbeidskosten"),ROUND(V1447*VLOOKUP(F1447,Tb_ProjectKosten[],MATCH(Tb_ProjectKosten[[#Headers],[Forfat_Percentage]],Tb_ProjectKosten[#Headers],0),0),2),AND(F1447="Arbeidskosten",G1447&lt;&gt;""),IFERROR(ROUND(V1447*VLOOKUP(G1447,Tb_KostenTypen[],3,0)*VLOOKUP(F1447,Tb_ProjectKosten[],MATCH(Tb_ProjectKosten[[#Headers],[Forfat_Percentage]],Tb_ProjectKosten[#Headers],0),0),2),""),V1447 &lt;=0,0),"")</f>
        <v/>
      </c>
      <c r="Y1447" s="262"/>
      <c r="Z1447" s="49"/>
      <c r="AA1447" s="37" t="str" cm="1">
        <f t="array" ref="AA1447">IFERROR(IF(INDEX(SubsidieTabel!$Q$1:$T$9,MATCH($F1447,SubsidieTabel!$Q$1:$Q$9,0),IFERROR(MATCH(Methode_Keuze,SubsidieTabel!$Q$1:$T$1,0),2))&lt;&gt;1=TRUE,"ja",""),"")</f>
        <v/>
      </c>
    </row>
    <row r="1448" spans="1:27" ht="15" customHeight="1" x14ac:dyDescent="0.25">
      <c r="A1448" s="87"/>
      <c r="B1448" s="219" t="str">
        <f>IF(A1448&lt;&gt;"",_xlfn.MAXIFS($B$1:B1447,$A$1:A1447,A1448)+1,"")</f>
        <v/>
      </c>
      <c r="C1448" s="50"/>
      <c r="D1448" s="50"/>
      <c r="E1448" s="50"/>
      <c r="F1448" s="50"/>
      <c r="G1448" s="283"/>
      <c r="H1448" s="296"/>
      <c r="I1448" s="295"/>
      <c r="J1448" s="295"/>
      <c r="K1448" s="202"/>
      <c r="L1448" s="202"/>
      <c r="M1448" s="91" t="str">
        <f>IFERROR(VLOOKUP(H1448,Lijsten!$H$1:$I$100,2,0),"")</f>
        <v/>
      </c>
      <c r="N1448" s="91" t="str" cm="1">
        <f t="array" ref="N1448">IFERROR(_xlfn.IFS(AND(LEFT(F1448,6)="Arbeid",RIGHT(F1448,3)&lt;&gt;"IKS"),IFERROR(VLOOKUP($G1448,Tb_KostenTypen[],2,0),"tarief"),RIGHT(F1448,3)="IKS","Uurtarief",LEFT(F1448,6)="Arbeid","Uurtarief",AND(LEFT(F1448,8)="Bijdrage",RIGHT(F1448,15)="(vrijwilligers)"),"Vast tarief"),"")</f>
        <v/>
      </c>
      <c r="O1448" s="92"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tarief",IF(LEFT(F1448,8)="Bijdrage",VLOOKUP($F1448,Tb_KostenTypen[],MATCH(Methode_Keuze,Tb_KostenTypen[#Headers],0),0),VLOOKUP($G1448,Lijsten!L:O,4,0))),""),"")</f>
        <v/>
      </c>
      <c r="P1448" s="92"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tarief",IF(LEFT(F1448,8)="Bijdrage",VLOOKUP($F1448,Tb_KostenTypen[],MATCH(Methode_Keuze,Tb_KostenTypen[#Headers],0),0),VLOOKUP($G1448,Lijsten!L:O,4,0))),""),"")</f>
        <v/>
      </c>
      <c r="Q1448" s="50"/>
      <c r="R1448" s="50"/>
      <c r="S1448" s="83"/>
      <c r="T1448" s="51"/>
      <c r="U1448" s="4" t="str" cm="1">
        <f t="array" ref="U1448">IF(AA1448&lt;&gt;"ja",_xlfn.IFNA(_xlfn.IFS(AND(O1448&lt;&gt;"",F1448&lt;&gt;"",RIGHT($N1448,6)="tarief"),O1448*Q1448,S1448&gt;0,IF(F1448&lt;&gt;"",S1448,"")),""),"")</f>
        <v/>
      </c>
      <c r="V1448" s="4" t="str" cm="1">
        <f t="array" ref="V1448">IF(AA1448&lt;&gt;"ja",_xlfn.IFNA(_xlfn.IFS(AND(P1448&lt;&gt;"",R1448&lt;&gt;"",RIGHT($N1448,6)="tarief"),P1448*R1448,T1448&gt;0,T1448),""),"")</f>
        <v/>
      </c>
      <c r="W1448" s="4" t="str" cm="1">
        <f t="array" ref="W1448">IFERROR(_xlfn.IFS(OR(F1448="",LEFT(Methode_Keuze,4)="Geen"),"",AND(U1448&lt;&gt;"",F1448&lt;&gt;"Arbeidskosten"),ROUND(U1448*VLOOKUP(F1448,Tb_ProjectKosten[],MATCH(Tb_ProjectKosten[[#Headers],[Forfat_Percentage]],Tb_ProjectKosten[#Headers],0),0),2),AND(F1448="Arbeidskosten",G1448&lt;&gt;""),IFERROR(ROUND(U1448*VLOOKUP(G1448,Tb_KostenTypen[],3,0)*VLOOKUP(F1448,Tb_ProjectKosten[],MATCH(Tb_ProjectKosten[[#Headers],[Forfat_Percentage]],Tb_ProjectKosten[#Headers],0),0),2),""),U1448 &lt;=0,0),"")</f>
        <v/>
      </c>
      <c r="X1448" s="4" t="str" cm="1">
        <f t="array" ref="X1448">IFERROR(_xlfn.IFS(OR(F1448="",LEFT(Methode_Keuze,4)="Geen"),"",AND(V1448&lt;&gt;"",F1448&lt;&gt;"Arbeidskosten"),ROUND(V1448*VLOOKUP(F1448,Tb_ProjectKosten[],MATCH(Tb_ProjectKosten[[#Headers],[Forfat_Percentage]],Tb_ProjectKosten[#Headers],0),0),2),AND(F1448="Arbeidskosten",G1448&lt;&gt;""),IFERROR(ROUND(V1448*VLOOKUP(G1448,Tb_KostenTypen[],3,0)*VLOOKUP(F1448,Tb_ProjectKosten[],MATCH(Tb_ProjectKosten[[#Headers],[Forfat_Percentage]],Tb_ProjectKosten[#Headers],0),0),2),""),V1448 &lt;=0,0),"")</f>
        <v/>
      </c>
      <c r="Y1448" s="262"/>
      <c r="Z1448" s="49"/>
      <c r="AA1448" s="37" t="str" cm="1">
        <f t="array" ref="AA1448">IFERROR(IF(INDEX(SubsidieTabel!$Q$1:$T$9,MATCH($F1448,SubsidieTabel!$Q$1:$Q$9,0),IFERROR(MATCH(Methode_Keuze,SubsidieTabel!$Q$1:$T$1,0),2))&lt;&gt;1=TRUE,"ja",""),"")</f>
        <v/>
      </c>
    </row>
    <row r="1449" spans="1:27" ht="15" customHeight="1" x14ac:dyDescent="0.25">
      <c r="A1449" s="87"/>
      <c r="B1449" s="219" t="str">
        <f>IF(A1449&lt;&gt;"",_xlfn.MAXIFS($B$1:B1448,$A$1:A1448,A1449)+1,"")</f>
        <v/>
      </c>
      <c r="C1449" s="50"/>
      <c r="D1449" s="50"/>
      <c r="E1449" s="50"/>
      <c r="F1449" s="50"/>
      <c r="G1449" s="283"/>
      <c r="H1449" s="296"/>
      <c r="I1449" s="295"/>
      <c r="J1449" s="295"/>
      <c r="K1449" s="202"/>
      <c r="L1449" s="202"/>
      <c r="M1449" s="91" t="str">
        <f>IFERROR(VLOOKUP(H1449,Lijsten!$H$1:$I$100,2,0),"")</f>
        <v/>
      </c>
      <c r="N1449" s="91" t="str" cm="1">
        <f t="array" ref="N1449">IFERROR(_xlfn.IFS(AND(LEFT(F1449,6)="Arbeid",RIGHT(F1449,3)&lt;&gt;"IKS"),IFERROR(VLOOKUP($G1449,Tb_KostenTypen[],2,0),"tarief"),RIGHT(F1449,3)="IKS","Uurtarief",LEFT(F1449,6)="Arbeid","Uurtarief",AND(LEFT(F1449,8)="Bijdrage",RIGHT(F1449,15)="(vrijwilligers)"),"Vast tarief"),"")</f>
        <v/>
      </c>
      <c r="O1449" s="92"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tarief",IF(LEFT(F1449,8)="Bijdrage",VLOOKUP($F1449,Tb_KostenTypen[],MATCH(Methode_Keuze,Tb_KostenTypen[#Headers],0),0),VLOOKUP($G1449,Lijsten!L:O,4,0))),""),"")</f>
        <v/>
      </c>
      <c r="P1449" s="92"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tarief",IF(LEFT(F1449,8)="Bijdrage",VLOOKUP($F1449,Tb_KostenTypen[],MATCH(Methode_Keuze,Tb_KostenTypen[#Headers],0),0),VLOOKUP($G1449,Lijsten!L:O,4,0))),""),"")</f>
        <v/>
      </c>
      <c r="Q1449" s="50"/>
      <c r="R1449" s="50"/>
      <c r="S1449" s="83"/>
      <c r="T1449" s="51"/>
      <c r="U1449" s="4" t="str" cm="1">
        <f t="array" ref="U1449">IF(AA1449&lt;&gt;"ja",_xlfn.IFNA(_xlfn.IFS(AND(O1449&lt;&gt;"",F1449&lt;&gt;"",RIGHT($N1449,6)="tarief"),O1449*Q1449,S1449&gt;0,IF(F1449&lt;&gt;"",S1449,"")),""),"")</f>
        <v/>
      </c>
      <c r="V1449" s="4" t="str" cm="1">
        <f t="array" ref="V1449">IF(AA1449&lt;&gt;"ja",_xlfn.IFNA(_xlfn.IFS(AND(P1449&lt;&gt;"",R1449&lt;&gt;"",RIGHT($N1449,6)="tarief"),P1449*R1449,T1449&gt;0,T1449),""),"")</f>
        <v/>
      </c>
      <c r="W1449" s="4" t="str" cm="1">
        <f t="array" ref="W1449">IFERROR(_xlfn.IFS(OR(F1449="",LEFT(Methode_Keuze,4)="Geen"),"",AND(U1449&lt;&gt;"",F1449&lt;&gt;"Arbeidskosten"),ROUND(U1449*VLOOKUP(F1449,Tb_ProjectKosten[],MATCH(Tb_ProjectKosten[[#Headers],[Forfat_Percentage]],Tb_ProjectKosten[#Headers],0),0),2),AND(F1449="Arbeidskosten",G1449&lt;&gt;""),IFERROR(ROUND(U1449*VLOOKUP(G1449,Tb_KostenTypen[],3,0)*VLOOKUP(F1449,Tb_ProjectKosten[],MATCH(Tb_ProjectKosten[[#Headers],[Forfat_Percentage]],Tb_ProjectKosten[#Headers],0),0),2),""),U1449 &lt;=0,0),"")</f>
        <v/>
      </c>
      <c r="X1449" s="4" t="str" cm="1">
        <f t="array" ref="X1449">IFERROR(_xlfn.IFS(OR(F1449="",LEFT(Methode_Keuze,4)="Geen"),"",AND(V1449&lt;&gt;"",F1449&lt;&gt;"Arbeidskosten"),ROUND(V1449*VLOOKUP(F1449,Tb_ProjectKosten[],MATCH(Tb_ProjectKosten[[#Headers],[Forfat_Percentage]],Tb_ProjectKosten[#Headers],0),0),2),AND(F1449="Arbeidskosten",G1449&lt;&gt;""),IFERROR(ROUND(V1449*VLOOKUP(G1449,Tb_KostenTypen[],3,0)*VLOOKUP(F1449,Tb_ProjectKosten[],MATCH(Tb_ProjectKosten[[#Headers],[Forfat_Percentage]],Tb_ProjectKosten[#Headers],0),0),2),""),V1449 &lt;=0,0),"")</f>
        <v/>
      </c>
      <c r="Y1449" s="262"/>
      <c r="Z1449" s="49"/>
      <c r="AA1449" s="37" t="str" cm="1">
        <f t="array" ref="AA1449">IFERROR(IF(INDEX(SubsidieTabel!$Q$1:$T$9,MATCH($F1449,SubsidieTabel!$Q$1:$Q$9,0),IFERROR(MATCH(Methode_Keuze,SubsidieTabel!$Q$1:$T$1,0),2))&lt;&gt;1=TRUE,"ja",""),"")</f>
        <v/>
      </c>
    </row>
    <row r="1450" spans="1:27" ht="15" customHeight="1" x14ac:dyDescent="0.25">
      <c r="A1450" s="87"/>
      <c r="B1450" s="219" t="str">
        <f>IF(A1450&lt;&gt;"",_xlfn.MAXIFS($B$1:B1449,$A$1:A1449,A1450)+1,"")</f>
        <v/>
      </c>
      <c r="C1450" s="50"/>
      <c r="D1450" s="50"/>
      <c r="E1450" s="50"/>
      <c r="F1450" s="50"/>
      <c r="G1450" s="283"/>
      <c r="H1450" s="296"/>
      <c r="I1450" s="295"/>
      <c r="J1450" s="295"/>
      <c r="K1450" s="202"/>
      <c r="L1450" s="202"/>
      <c r="M1450" s="91" t="str">
        <f>IFERROR(VLOOKUP(H1450,Lijsten!$H$1:$I$100,2,0),"")</f>
        <v/>
      </c>
      <c r="N1450" s="91" t="str" cm="1">
        <f t="array" ref="N1450">IFERROR(_xlfn.IFS(AND(LEFT(F1450,6)="Arbeid",RIGHT(F1450,3)&lt;&gt;"IKS"),IFERROR(VLOOKUP($G1450,Tb_KostenTypen[],2,0),"tarief"),RIGHT(F1450,3)="IKS","Uurtarief",LEFT(F1450,6)="Arbeid","Uurtarief",AND(LEFT(F1450,8)="Bijdrage",RIGHT(F1450,15)="(vrijwilligers)"),"Vast tarief"),"")</f>
        <v/>
      </c>
      <c r="O1450" s="92"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tarief",IF(LEFT(F1450,8)="Bijdrage",VLOOKUP($F1450,Tb_KostenTypen[],MATCH(Methode_Keuze,Tb_KostenTypen[#Headers],0),0),VLOOKUP($G1450,Lijsten!L:O,4,0))),""),"")</f>
        <v/>
      </c>
      <c r="P1450" s="92"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tarief",IF(LEFT(F1450,8)="Bijdrage",VLOOKUP($F1450,Tb_KostenTypen[],MATCH(Methode_Keuze,Tb_KostenTypen[#Headers],0),0),VLOOKUP($G1450,Lijsten!L:O,4,0))),""),"")</f>
        <v/>
      </c>
      <c r="Q1450" s="50"/>
      <c r="R1450" s="50"/>
      <c r="S1450" s="83"/>
      <c r="T1450" s="51"/>
      <c r="U1450" s="4" t="str" cm="1">
        <f t="array" ref="U1450">IF(AA1450&lt;&gt;"ja",_xlfn.IFNA(_xlfn.IFS(AND(O1450&lt;&gt;"",F1450&lt;&gt;"",RIGHT($N1450,6)="tarief"),O1450*Q1450,S1450&gt;0,IF(F1450&lt;&gt;"",S1450,"")),""),"")</f>
        <v/>
      </c>
      <c r="V1450" s="4" t="str" cm="1">
        <f t="array" ref="V1450">IF(AA1450&lt;&gt;"ja",_xlfn.IFNA(_xlfn.IFS(AND(P1450&lt;&gt;"",R1450&lt;&gt;"",RIGHT($N1450,6)="tarief"),P1450*R1450,T1450&gt;0,T1450),""),"")</f>
        <v/>
      </c>
      <c r="W1450" s="4" t="str" cm="1">
        <f t="array" ref="W1450">IFERROR(_xlfn.IFS(OR(F1450="",LEFT(Methode_Keuze,4)="Geen"),"",AND(U1450&lt;&gt;"",F1450&lt;&gt;"Arbeidskosten"),ROUND(U1450*VLOOKUP(F1450,Tb_ProjectKosten[],MATCH(Tb_ProjectKosten[[#Headers],[Forfat_Percentage]],Tb_ProjectKosten[#Headers],0),0),2),AND(F1450="Arbeidskosten",G1450&lt;&gt;""),IFERROR(ROUND(U1450*VLOOKUP(G1450,Tb_KostenTypen[],3,0)*VLOOKUP(F1450,Tb_ProjectKosten[],MATCH(Tb_ProjectKosten[[#Headers],[Forfat_Percentage]],Tb_ProjectKosten[#Headers],0),0),2),""),U1450 &lt;=0,0),"")</f>
        <v/>
      </c>
      <c r="X1450" s="4" t="str" cm="1">
        <f t="array" ref="X1450">IFERROR(_xlfn.IFS(OR(F1450="",LEFT(Methode_Keuze,4)="Geen"),"",AND(V1450&lt;&gt;"",F1450&lt;&gt;"Arbeidskosten"),ROUND(V1450*VLOOKUP(F1450,Tb_ProjectKosten[],MATCH(Tb_ProjectKosten[[#Headers],[Forfat_Percentage]],Tb_ProjectKosten[#Headers],0),0),2),AND(F1450="Arbeidskosten",G1450&lt;&gt;""),IFERROR(ROUND(V1450*VLOOKUP(G1450,Tb_KostenTypen[],3,0)*VLOOKUP(F1450,Tb_ProjectKosten[],MATCH(Tb_ProjectKosten[[#Headers],[Forfat_Percentage]],Tb_ProjectKosten[#Headers],0),0),2),""),V1450 &lt;=0,0),"")</f>
        <v/>
      </c>
      <c r="Y1450" s="262"/>
      <c r="Z1450" s="49"/>
      <c r="AA1450" s="37" t="str" cm="1">
        <f t="array" ref="AA1450">IFERROR(IF(INDEX(SubsidieTabel!$Q$1:$T$9,MATCH($F1450,SubsidieTabel!$Q$1:$Q$9,0),IFERROR(MATCH(Methode_Keuze,SubsidieTabel!$Q$1:$T$1,0),2))&lt;&gt;1=TRUE,"ja",""),"")</f>
        <v/>
      </c>
    </row>
    <row r="1451" spans="1:27" ht="15" customHeight="1" x14ac:dyDescent="0.25">
      <c r="A1451" s="87"/>
      <c r="B1451" s="219" t="str">
        <f>IF(A1451&lt;&gt;"",_xlfn.MAXIFS($B$1:B1450,$A$1:A1450,A1451)+1,"")</f>
        <v/>
      </c>
      <c r="C1451" s="50"/>
      <c r="D1451" s="50"/>
      <c r="E1451" s="50"/>
      <c r="F1451" s="50"/>
      <c r="G1451" s="283"/>
      <c r="H1451" s="296"/>
      <c r="I1451" s="295"/>
      <c r="J1451" s="295"/>
      <c r="K1451" s="202"/>
      <c r="L1451" s="202"/>
      <c r="M1451" s="91" t="str">
        <f>IFERROR(VLOOKUP(H1451,Lijsten!$H$1:$I$100,2,0),"")</f>
        <v/>
      </c>
      <c r="N1451" s="91" t="str" cm="1">
        <f t="array" ref="N1451">IFERROR(_xlfn.IFS(AND(LEFT(F1451,6)="Arbeid",RIGHT(F1451,3)&lt;&gt;"IKS"),IFERROR(VLOOKUP($G1451,Tb_KostenTypen[],2,0),"tarief"),RIGHT(F1451,3)="IKS","Uurtarief",LEFT(F1451,6)="Arbeid","Uurtarief",AND(LEFT(F1451,8)="Bijdrage",RIGHT(F1451,15)="(vrijwilligers)"),"Vast tarief"),"")</f>
        <v/>
      </c>
      <c r="O1451" s="92"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tarief",IF(LEFT(F1451,8)="Bijdrage",VLOOKUP($F1451,Tb_KostenTypen[],MATCH(Methode_Keuze,Tb_KostenTypen[#Headers],0),0),VLOOKUP($G1451,Lijsten!L:O,4,0))),""),"")</f>
        <v/>
      </c>
      <c r="P1451" s="92"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tarief",IF(LEFT(F1451,8)="Bijdrage",VLOOKUP($F1451,Tb_KostenTypen[],MATCH(Methode_Keuze,Tb_KostenTypen[#Headers],0),0),VLOOKUP($G1451,Lijsten!L:O,4,0))),""),"")</f>
        <v/>
      </c>
      <c r="Q1451" s="50"/>
      <c r="R1451" s="50"/>
      <c r="S1451" s="83"/>
      <c r="T1451" s="51"/>
      <c r="U1451" s="4" t="str" cm="1">
        <f t="array" ref="U1451">IF(AA1451&lt;&gt;"ja",_xlfn.IFNA(_xlfn.IFS(AND(O1451&lt;&gt;"",F1451&lt;&gt;"",RIGHT($N1451,6)="tarief"),O1451*Q1451,S1451&gt;0,IF(F1451&lt;&gt;"",S1451,"")),""),"")</f>
        <v/>
      </c>
      <c r="V1451" s="4" t="str" cm="1">
        <f t="array" ref="V1451">IF(AA1451&lt;&gt;"ja",_xlfn.IFNA(_xlfn.IFS(AND(P1451&lt;&gt;"",R1451&lt;&gt;"",RIGHT($N1451,6)="tarief"),P1451*R1451,T1451&gt;0,T1451),""),"")</f>
        <v/>
      </c>
      <c r="W1451" s="4" t="str" cm="1">
        <f t="array" ref="W1451">IFERROR(_xlfn.IFS(OR(F1451="",LEFT(Methode_Keuze,4)="Geen"),"",AND(U1451&lt;&gt;"",F1451&lt;&gt;"Arbeidskosten"),ROUND(U1451*VLOOKUP(F1451,Tb_ProjectKosten[],MATCH(Tb_ProjectKosten[[#Headers],[Forfat_Percentage]],Tb_ProjectKosten[#Headers],0),0),2),AND(F1451="Arbeidskosten",G1451&lt;&gt;""),IFERROR(ROUND(U1451*VLOOKUP(G1451,Tb_KostenTypen[],3,0)*VLOOKUP(F1451,Tb_ProjectKosten[],MATCH(Tb_ProjectKosten[[#Headers],[Forfat_Percentage]],Tb_ProjectKosten[#Headers],0),0),2),""),U1451 &lt;=0,0),"")</f>
        <v/>
      </c>
      <c r="X1451" s="4" t="str" cm="1">
        <f t="array" ref="X1451">IFERROR(_xlfn.IFS(OR(F1451="",LEFT(Methode_Keuze,4)="Geen"),"",AND(V1451&lt;&gt;"",F1451&lt;&gt;"Arbeidskosten"),ROUND(V1451*VLOOKUP(F1451,Tb_ProjectKosten[],MATCH(Tb_ProjectKosten[[#Headers],[Forfat_Percentage]],Tb_ProjectKosten[#Headers],0),0),2),AND(F1451="Arbeidskosten",G1451&lt;&gt;""),IFERROR(ROUND(V1451*VLOOKUP(G1451,Tb_KostenTypen[],3,0)*VLOOKUP(F1451,Tb_ProjectKosten[],MATCH(Tb_ProjectKosten[[#Headers],[Forfat_Percentage]],Tb_ProjectKosten[#Headers],0),0),2),""),V1451 &lt;=0,0),"")</f>
        <v/>
      </c>
      <c r="Y1451" s="262"/>
      <c r="Z1451" s="49"/>
      <c r="AA1451" s="37" t="str" cm="1">
        <f t="array" ref="AA1451">IFERROR(IF(INDEX(SubsidieTabel!$Q$1:$T$9,MATCH($F1451,SubsidieTabel!$Q$1:$Q$9,0),IFERROR(MATCH(Methode_Keuze,SubsidieTabel!$Q$1:$T$1,0),2))&lt;&gt;1=TRUE,"ja",""),"")</f>
        <v/>
      </c>
    </row>
    <row r="1452" spans="1:27" ht="15" customHeight="1" x14ac:dyDescent="0.25">
      <c r="A1452" s="87"/>
      <c r="B1452" s="219" t="str">
        <f>IF(A1452&lt;&gt;"",_xlfn.MAXIFS($B$1:B1451,$A$1:A1451,A1452)+1,"")</f>
        <v/>
      </c>
      <c r="C1452" s="50"/>
      <c r="D1452" s="50"/>
      <c r="E1452" s="50"/>
      <c r="F1452" s="50"/>
      <c r="G1452" s="283"/>
      <c r="H1452" s="296"/>
      <c r="I1452" s="295"/>
      <c r="J1452" s="295"/>
      <c r="K1452" s="202"/>
      <c r="L1452" s="202"/>
      <c r="M1452" s="91" t="str">
        <f>IFERROR(VLOOKUP(H1452,Lijsten!$H$1:$I$100,2,0),"")</f>
        <v/>
      </c>
      <c r="N1452" s="91" t="str" cm="1">
        <f t="array" ref="N1452">IFERROR(_xlfn.IFS(AND(LEFT(F1452,6)="Arbeid",RIGHT(F1452,3)&lt;&gt;"IKS"),IFERROR(VLOOKUP($G1452,Tb_KostenTypen[],2,0),"tarief"),RIGHT(F1452,3)="IKS","Uurtarief",LEFT(F1452,6)="Arbeid","Uurtarief",AND(LEFT(F1452,8)="Bijdrage",RIGHT(F1452,15)="(vrijwilligers)"),"Vast tarief"),"")</f>
        <v/>
      </c>
      <c r="O1452" s="92"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tarief",IF(LEFT(F1452,8)="Bijdrage",VLOOKUP($F1452,Tb_KostenTypen[],MATCH(Methode_Keuze,Tb_KostenTypen[#Headers],0),0),VLOOKUP($G1452,Lijsten!L:O,4,0))),""),"")</f>
        <v/>
      </c>
      <c r="P1452" s="92"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tarief",IF(LEFT(F1452,8)="Bijdrage",VLOOKUP($F1452,Tb_KostenTypen[],MATCH(Methode_Keuze,Tb_KostenTypen[#Headers],0),0),VLOOKUP($G1452,Lijsten!L:O,4,0))),""),"")</f>
        <v/>
      </c>
      <c r="Q1452" s="50"/>
      <c r="R1452" s="50"/>
      <c r="S1452" s="83"/>
      <c r="T1452" s="51"/>
      <c r="U1452" s="4" t="str" cm="1">
        <f t="array" ref="U1452">IF(AA1452&lt;&gt;"ja",_xlfn.IFNA(_xlfn.IFS(AND(O1452&lt;&gt;"",F1452&lt;&gt;"",RIGHT($N1452,6)="tarief"),O1452*Q1452,S1452&gt;0,IF(F1452&lt;&gt;"",S1452,"")),""),"")</f>
        <v/>
      </c>
      <c r="V1452" s="4" t="str" cm="1">
        <f t="array" ref="V1452">IF(AA1452&lt;&gt;"ja",_xlfn.IFNA(_xlfn.IFS(AND(P1452&lt;&gt;"",R1452&lt;&gt;"",RIGHT($N1452,6)="tarief"),P1452*R1452,T1452&gt;0,T1452),""),"")</f>
        <v/>
      </c>
      <c r="W1452" s="4" t="str" cm="1">
        <f t="array" ref="W1452">IFERROR(_xlfn.IFS(OR(F1452="",LEFT(Methode_Keuze,4)="Geen"),"",AND(U1452&lt;&gt;"",F1452&lt;&gt;"Arbeidskosten"),ROUND(U1452*VLOOKUP(F1452,Tb_ProjectKosten[],MATCH(Tb_ProjectKosten[[#Headers],[Forfat_Percentage]],Tb_ProjectKosten[#Headers],0),0),2),AND(F1452="Arbeidskosten",G1452&lt;&gt;""),IFERROR(ROUND(U1452*VLOOKUP(G1452,Tb_KostenTypen[],3,0)*VLOOKUP(F1452,Tb_ProjectKosten[],MATCH(Tb_ProjectKosten[[#Headers],[Forfat_Percentage]],Tb_ProjectKosten[#Headers],0),0),2),""),U1452 &lt;=0,0),"")</f>
        <v/>
      </c>
      <c r="X1452" s="4" t="str" cm="1">
        <f t="array" ref="X1452">IFERROR(_xlfn.IFS(OR(F1452="",LEFT(Methode_Keuze,4)="Geen"),"",AND(V1452&lt;&gt;"",F1452&lt;&gt;"Arbeidskosten"),ROUND(V1452*VLOOKUP(F1452,Tb_ProjectKosten[],MATCH(Tb_ProjectKosten[[#Headers],[Forfat_Percentage]],Tb_ProjectKosten[#Headers],0),0),2),AND(F1452="Arbeidskosten",G1452&lt;&gt;""),IFERROR(ROUND(V1452*VLOOKUP(G1452,Tb_KostenTypen[],3,0)*VLOOKUP(F1452,Tb_ProjectKosten[],MATCH(Tb_ProjectKosten[[#Headers],[Forfat_Percentage]],Tb_ProjectKosten[#Headers],0),0),2),""),V1452 &lt;=0,0),"")</f>
        <v/>
      </c>
      <c r="Y1452" s="262"/>
      <c r="Z1452" s="49"/>
      <c r="AA1452" s="37" t="str" cm="1">
        <f t="array" ref="AA1452">IFERROR(IF(INDEX(SubsidieTabel!$Q$1:$T$9,MATCH($F1452,SubsidieTabel!$Q$1:$Q$9,0),IFERROR(MATCH(Methode_Keuze,SubsidieTabel!$Q$1:$T$1,0),2))&lt;&gt;1=TRUE,"ja",""),"")</f>
        <v/>
      </c>
    </row>
    <row r="1453" spans="1:27" ht="15" customHeight="1" x14ac:dyDescent="0.25">
      <c r="A1453" s="87"/>
      <c r="B1453" s="219" t="str">
        <f>IF(A1453&lt;&gt;"",_xlfn.MAXIFS($B$1:B1452,$A$1:A1452,A1453)+1,"")</f>
        <v/>
      </c>
      <c r="C1453" s="50"/>
      <c r="D1453" s="50"/>
      <c r="E1453" s="50"/>
      <c r="F1453" s="50"/>
      <c r="G1453" s="283"/>
      <c r="H1453" s="296"/>
      <c r="I1453" s="295"/>
      <c r="J1453" s="295"/>
      <c r="K1453" s="202"/>
      <c r="L1453" s="202"/>
      <c r="M1453" s="91" t="str">
        <f>IFERROR(VLOOKUP(H1453,Lijsten!$H$1:$I$100,2,0),"")</f>
        <v/>
      </c>
      <c r="N1453" s="91" t="str" cm="1">
        <f t="array" ref="N1453">IFERROR(_xlfn.IFS(AND(LEFT(F1453,6)="Arbeid",RIGHT(F1453,3)&lt;&gt;"IKS"),IFERROR(VLOOKUP($G1453,Tb_KostenTypen[],2,0),"tarief"),RIGHT(F1453,3)="IKS","Uurtarief",LEFT(F1453,6)="Arbeid","Uurtarief",AND(LEFT(F1453,8)="Bijdrage",RIGHT(F1453,15)="(vrijwilligers)"),"Vast tarief"),"")</f>
        <v/>
      </c>
      <c r="O1453" s="92"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tarief",IF(LEFT(F1453,8)="Bijdrage",VLOOKUP($F1453,Tb_KostenTypen[],MATCH(Methode_Keuze,Tb_KostenTypen[#Headers],0),0),VLOOKUP($G1453,Lijsten!L:O,4,0))),""),"")</f>
        <v/>
      </c>
      <c r="P1453" s="92"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tarief",IF(LEFT(F1453,8)="Bijdrage",VLOOKUP($F1453,Tb_KostenTypen[],MATCH(Methode_Keuze,Tb_KostenTypen[#Headers],0),0),VLOOKUP($G1453,Lijsten!L:O,4,0))),""),"")</f>
        <v/>
      </c>
      <c r="Q1453" s="50"/>
      <c r="R1453" s="50"/>
      <c r="S1453" s="83"/>
      <c r="T1453" s="51"/>
      <c r="U1453" s="4" t="str" cm="1">
        <f t="array" ref="U1453">IF(AA1453&lt;&gt;"ja",_xlfn.IFNA(_xlfn.IFS(AND(O1453&lt;&gt;"",F1453&lt;&gt;"",RIGHT($N1453,6)="tarief"),O1453*Q1453,S1453&gt;0,IF(F1453&lt;&gt;"",S1453,"")),""),"")</f>
        <v/>
      </c>
      <c r="V1453" s="4" t="str" cm="1">
        <f t="array" ref="V1453">IF(AA1453&lt;&gt;"ja",_xlfn.IFNA(_xlfn.IFS(AND(P1453&lt;&gt;"",R1453&lt;&gt;"",RIGHT($N1453,6)="tarief"),P1453*R1453,T1453&gt;0,T1453),""),"")</f>
        <v/>
      </c>
      <c r="W1453" s="4" t="str" cm="1">
        <f t="array" ref="W1453">IFERROR(_xlfn.IFS(OR(F1453="",LEFT(Methode_Keuze,4)="Geen"),"",AND(U1453&lt;&gt;"",F1453&lt;&gt;"Arbeidskosten"),ROUND(U1453*VLOOKUP(F1453,Tb_ProjectKosten[],MATCH(Tb_ProjectKosten[[#Headers],[Forfat_Percentage]],Tb_ProjectKosten[#Headers],0),0),2),AND(F1453="Arbeidskosten",G1453&lt;&gt;""),IFERROR(ROUND(U1453*VLOOKUP(G1453,Tb_KostenTypen[],3,0)*VLOOKUP(F1453,Tb_ProjectKosten[],MATCH(Tb_ProjectKosten[[#Headers],[Forfat_Percentage]],Tb_ProjectKosten[#Headers],0),0),2),""),U1453 &lt;=0,0),"")</f>
        <v/>
      </c>
      <c r="X1453" s="4" t="str" cm="1">
        <f t="array" ref="X1453">IFERROR(_xlfn.IFS(OR(F1453="",LEFT(Methode_Keuze,4)="Geen"),"",AND(V1453&lt;&gt;"",F1453&lt;&gt;"Arbeidskosten"),ROUND(V1453*VLOOKUP(F1453,Tb_ProjectKosten[],MATCH(Tb_ProjectKosten[[#Headers],[Forfat_Percentage]],Tb_ProjectKosten[#Headers],0),0),2),AND(F1453="Arbeidskosten",G1453&lt;&gt;""),IFERROR(ROUND(V1453*VLOOKUP(G1453,Tb_KostenTypen[],3,0)*VLOOKUP(F1453,Tb_ProjectKosten[],MATCH(Tb_ProjectKosten[[#Headers],[Forfat_Percentage]],Tb_ProjectKosten[#Headers],0),0),2),""),V1453 &lt;=0,0),"")</f>
        <v/>
      </c>
      <c r="Y1453" s="262"/>
      <c r="Z1453" s="49"/>
      <c r="AA1453" s="37" t="str" cm="1">
        <f t="array" ref="AA1453">IFERROR(IF(INDEX(SubsidieTabel!$Q$1:$T$9,MATCH($F1453,SubsidieTabel!$Q$1:$Q$9,0),IFERROR(MATCH(Methode_Keuze,SubsidieTabel!$Q$1:$T$1,0),2))&lt;&gt;1=TRUE,"ja",""),"")</f>
        <v/>
      </c>
    </row>
    <row r="1454" spans="1:27" ht="15" customHeight="1" x14ac:dyDescent="0.25">
      <c r="A1454" s="87"/>
      <c r="B1454" s="219" t="str">
        <f>IF(A1454&lt;&gt;"",_xlfn.MAXIFS($B$1:B1453,$A$1:A1453,A1454)+1,"")</f>
        <v/>
      </c>
      <c r="C1454" s="50"/>
      <c r="D1454" s="50"/>
      <c r="E1454" s="50"/>
      <c r="F1454" s="50"/>
      <c r="G1454" s="283"/>
      <c r="H1454" s="296"/>
      <c r="I1454" s="295"/>
      <c r="J1454" s="295"/>
      <c r="K1454" s="202"/>
      <c r="L1454" s="202"/>
      <c r="M1454" s="91" t="str">
        <f>IFERROR(VLOOKUP(H1454,Lijsten!$H$1:$I$100,2,0),"")</f>
        <v/>
      </c>
      <c r="N1454" s="91" t="str" cm="1">
        <f t="array" ref="N1454">IFERROR(_xlfn.IFS(AND(LEFT(F1454,6)="Arbeid",RIGHT(F1454,3)&lt;&gt;"IKS"),IFERROR(VLOOKUP($G1454,Tb_KostenTypen[],2,0),"tarief"),RIGHT(F1454,3)="IKS","Uurtarief",LEFT(F1454,6)="Arbeid","Uurtarief",AND(LEFT(F1454,8)="Bijdrage",RIGHT(F1454,15)="(vrijwilligers)"),"Vast tarief"),"")</f>
        <v/>
      </c>
      <c r="O1454" s="92"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tarief",IF(LEFT(F1454,8)="Bijdrage",VLOOKUP($F1454,Tb_KostenTypen[],MATCH(Methode_Keuze,Tb_KostenTypen[#Headers],0),0),VLOOKUP($G1454,Lijsten!L:O,4,0))),""),"")</f>
        <v/>
      </c>
      <c r="P1454" s="92"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tarief",IF(LEFT(F1454,8)="Bijdrage",VLOOKUP($F1454,Tb_KostenTypen[],MATCH(Methode_Keuze,Tb_KostenTypen[#Headers],0),0),VLOOKUP($G1454,Lijsten!L:O,4,0))),""),"")</f>
        <v/>
      </c>
      <c r="Q1454" s="50"/>
      <c r="R1454" s="50"/>
      <c r="S1454" s="83"/>
      <c r="T1454" s="51"/>
      <c r="U1454" s="4" t="str" cm="1">
        <f t="array" ref="U1454">IF(AA1454&lt;&gt;"ja",_xlfn.IFNA(_xlfn.IFS(AND(O1454&lt;&gt;"",F1454&lt;&gt;"",RIGHT($N1454,6)="tarief"),O1454*Q1454,S1454&gt;0,IF(F1454&lt;&gt;"",S1454,"")),""),"")</f>
        <v/>
      </c>
      <c r="V1454" s="4" t="str" cm="1">
        <f t="array" ref="V1454">IF(AA1454&lt;&gt;"ja",_xlfn.IFNA(_xlfn.IFS(AND(P1454&lt;&gt;"",R1454&lt;&gt;"",RIGHT($N1454,6)="tarief"),P1454*R1454,T1454&gt;0,T1454),""),"")</f>
        <v/>
      </c>
      <c r="W1454" s="4" t="str" cm="1">
        <f t="array" ref="W1454">IFERROR(_xlfn.IFS(OR(F1454="",LEFT(Methode_Keuze,4)="Geen"),"",AND(U1454&lt;&gt;"",F1454&lt;&gt;"Arbeidskosten"),ROUND(U1454*VLOOKUP(F1454,Tb_ProjectKosten[],MATCH(Tb_ProjectKosten[[#Headers],[Forfat_Percentage]],Tb_ProjectKosten[#Headers],0),0),2),AND(F1454="Arbeidskosten",G1454&lt;&gt;""),IFERROR(ROUND(U1454*VLOOKUP(G1454,Tb_KostenTypen[],3,0)*VLOOKUP(F1454,Tb_ProjectKosten[],MATCH(Tb_ProjectKosten[[#Headers],[Forfat_Percentage]],Tb_ProjectKosten[#Headers],0),0),2),""),U1454 &lt;=0,0),"")</f>
        <v/>
      </c>
      <c r="X1454" s="4" t="str" cm="1">
        <f t="array" ref="X1454">IFERROR(_xlfn.IFS(OR(F1454="",LEFT(Methode_Keuze,4)="Geen"),"",AND(V1454&lt;&gt;"",F1454&lt;&gt;"Arbeidskosten"),ROUND(V1454*VLOOKUP(F1454,Tb_ProjectKosten[],MATCH(Tb_ProjectKosten[[#Headers],[Forfat_Percentage]],Tb_ProjectKosten[#Headers],0),0),2),AND(F1454="Arbeidskosten",G1454&lt;&gt;""),IFERROR(ROUND(V1454*VLOOKUP(G1454,Tb_KostenTypen[],3,0)*VLOOKUP(F1454,Tb_ProjectKosten[],MATCH(Tb_ProjectKosten[[#Headers],[Forfat_Percentage]],Tb_ProjectKosten[#Headers],0),0),2),""),V1454 &lt;=0,0),"")</f>
        <v/>
      </c>
      <c r="Y1454" s="262"/>
      <c r="Z1454" s="49"/>
      <c r="AA1454" s="37" t="str" cm="1">
        <f t="array" ref="AA1454">IFERROR(IF(INDEX(SubsidieTabel!$Q$1:$T$9,MATCH($F1454,SubsidieTabel!$Q$1:$Q$9,0),IFERROR(MATCH(Methode_Keuze,SubsidieTabel!$Q$1:$T$1,0),2))&lt;&gt;1=TRUE,"ja",""),"")</f>
        <v/>
      </c>
    </row>
    <row r="1455" spans="1:27" ht="15" customHeight="1" x14ac:dyDescent="0.25">
      <c r="A1455" s="87"/>
      <c r="B1455" s="219" t="str">
        <f>IF(A1455&lt;&gt;"",_xlfn.MAXIFS($B$1:B1454,$A$1:A1454,A1455)+1,"")</f>
        <v/>
      </c>
      <c r="C1455" s="50"/>
      <c r="D1455" s="50"/>
      <c r="E1455" s="50"/>
      <c r="F1455" s="50"/>
      <c r="G1455" s="283"/>
      <c r="H1455" s="296"/>
      <c r="I1455" s="295"/>
      <c r="J1455" s="295"/>
      <c r="K1455" s="202"/>
      <c r="L1455" s="202"/>
      <c r="M1455" s="91" t="str">
        <f>IFERROR(VLOOKUP(H1455,Lijsten!$H$1:$I$100,2,0),"")</f>
        <v/>
      </c>
      <c r="N1455" s="91" t="str" cm="1">
        <f t="array" ref="N1455">IFERROR(_xlfn.IFS(AND(LEFT(F1455,6)="Arbeid",RIGHT(F1455,3)&lt;&gt;"IKS"),IFERROR(VLOOKUP($G1455,Tb_KostenTypen[],2,0),"tarief"),RIGHT(F1455,3)="IKS","Uurtarief",LEFT(F1455,6)="Arbeid","Uurtarief",AND(LEFT(F1455,8)="Bijdrage",RIGHT(F1455,15)="(vrijwilligers)"),"Vast tarief"),"")</f>
        <v/>
      </c>
      <c r="O1455" s="92"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tarief",IF(LEFT(F1455,8)="Bijdrage",VLOOKUP($F1455,Tb_KostenTypen[],MATCH(Methode_Keuze,Tb_KostenTypen[#Headers],0),0),VLOOKUP($G1455,Lijsten!L:O,4,0))),""),"")</f>
        <v/>
      </c>
      <c r="P1455" s="92"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tarief",IF(LEFT(F1455,8)="Bijdrage",VLOOKUP($F1455,Tb_KostenTypen[],MATCH(Methode_Keuze,Tb_KostenTypen[#Headers],0),0),VLOOKUP($G1455,Lijsten!L:O,4,0))),""),"")</f>
        <v/>
      </c>
      <c r="Q1455" s="50"/>
      <c r="R1455" s="50"/>
      <c r="S1455" s="83"/>
      <c r="T1455" s="51"/>
      <c r="U1455" s="4" t="str" cm="1">
        <f t="array" ref="U1455">IF(AA1455&lt;&gt;"ja",_xlfn.IFNA(_xlfn.IFS(AND(O1455&lt;&gt;"",F1455&lt;&gt;"",RIGHT($N1455,6)="tarief"),O1455*Q1455,S1455&gt;0,IF(F1455&lt;&gt;"",S1455,"")),""),"")</f>
        <v/>
      </c>
      <c r="V1455" s="4" t="str" cm="1">
        <f t="array" ref="V1455">IF(AA1455&lt;&gt;"ja",_xlfn.IFNA(_xlfn.IFS(AND(P1455&lt;&gt;"",R1455&lt;&gt;"",RIGHT($N1455,6)="tarief"),P1455*R1455,T1455&gt;0,T1455),""),"")</f>
        <v/>
      </c>
      <c r="W1455" s="4" t="str" cm="1">
        <f t="array" ref="W1455">IFERROR(_xlfn.IFS(OR(F1455="",LEFT(Methode_Keuze,4)="Geen"),"",AND(U1455&lt;&gt;"",F1455&lt;&gt;"Arbeidskosten"),ROUND(U1455*VLOOKUP(F1455,Tb_ProjectKosten[],MATCH(Tb_ProjectKosten[[#Headers],[Forfat_Percentage]],Tb_ProjectKosten[#Headers],0),0),2),AND(F1455="Arbeidskosten",G1455&lt;&gt;""),IFERROR(ROUND(U1455*VLOOKUP(G1455,Tb_KostenTypen[],3,0)*VLOOKUP(F1455,Tb_ProjectKosten[],MATCH(Tb_ProjectKosten[[#Headers],[Forfat_Percentage]],Tb_ProjectKosten[#Headers],0),0),2),""),U1455 &lt;=0,0),"")</f>
        <v/>
      </c>
      <c r="X1455" s="4" t="str" cm="1">
        <f t="array" ref="X1455">IFERROR(_xlfn.IFS(OR(F1455="",LEFT(Methode_Keuze,4)="Geen"),"",AND(V1455&lt;&gt;"",F1455&lt;&gt;"Arbeidskosten"),ROUND(V1455*VLOOKUP(F1455,Tb_ProjectKosten[],MATCH(Tb_ProjectKosten[[#Headers],[Forfat_Percentage]],Tb_ProjectKosten[#Headers],0),0),2),AND(F1455="Arbeidskosten",G1455&lt;&gt;""),IFERROR(ROUND(V1455*VLOOKUP(G1455,Tb_KostenTypen[],3,0)*VLOOKUP(F1455,Tb_ProjectKosten[],MATCH(Tb_ProjectKosten[[#Headers],[Forfat_Percentage]],Tb_ProjectKosten[#Headers],0),0),2),""),V1455 &lt;=0,0),"")</f>
        <v/>
      </c>
      <c r="Y1455" s="262"/>
      <c r="Z1455" s="49"/>
      <c r="AA1455" s="37" t="str" cm="1">
        <f t="array" ref="AA1455">IFERROR(IF(INDEX(SubsidieTabel!$Q$1:$T$9,MATCH($F1455,SubsidieTabel!$Q$1:$Q$9,0),IFERROR(MATCH(Methode_Keuze,SubsidieTabel!$Q$1:$T$1,0),2))&lt;&gt;1=TRUE,"ja",""),"")</f>
        <v/>
      </c>
    </row>
    <row r="1456" spans="1:27" ht="15" customHeight="1" x14ac:dyDescent="0.25">
      <c r="A1456" s="87"/>
      <c r="B1456" s="219" t="str">
        <f>IF(A1456&lt;&gt;"",_xlfn.MAXIFS($B$1:B1455,$A$1:A1455,A1456)+1,"")</f>
        <v/>
      </c>
      <c r="C1456" s="50"/>
      <c r="D1456" s="50"/>
      <c r="E1456" s="50"/>
      <c r="F1456" s="50"/>
      <c r="G1456" s="283"/>
      <c r="H1456" s="296"/>
      <c r="I1456" s="295"/>
      <c r="J1456" s="295"/>
      <c r="K1456" s="202"/>
      <c r="L1456" s="202"/>
      <c r="M1456" s="91" t="str">
        <f>IFERROR(VLOOKUP(H1456,Lijsten!$H$1:$I$100,2,0),"")</f>
        <v/>
      </c>
      <c r="N1456" s="91" t="str" cm="1">
        <f t="array" ref="N1456">IFERROR(_xlfn.IFS(AND(LEFT(F1456,6)="Arbeid",RIGHT(F1456,3)&lt;&gt;"IKS"),IFERROR(VLOOKUP($G1456,Tb_KostenTypen[],2,0),"tarief"),RIGHT(F1456,3)="IKS","Uurtarief",LEFT(F1456,6)="Arbeid","Uurtarief",AND(LEFT(F1456,8)="Bijdrage",RIGHT(F1456,15)="(vrijwilligers)"),"Vast tarief"),"")</f>
        <v/>
      </c>
      <c r="O1456" s="92"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tarief",IF(LEFT(F1456,8)="Bijdrage",VLOOKUP($F1456,Tb_KostenTypen[],MATCH(Methode_Keuze,Tb_KostenTypen[#Headers],0),0),VLOOKUP($G1456,Lijsten!L:O,4,0))),""),"")</f>
        <v/>
      </c>
      <c r="P1456" s="92"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tarief",IF(LEFT(F1456,8)="Bijdrage",VLOOKUP($F1456,Tb_KostenTypen[],MATCH(Methode_Keuze,Tb_KostenTypen[#Headers],0),0),VLOOKUP($G1456,Lijsten!L:O,4,0))),""),"")</f>
        <v/>
      </c>
      <c r="Q1456" s="50"/>
      <c r="R1456" s="50"/>
      <c r="S1456" s="83"/>
      <c r="T1456" s="51"/>
      <c r="U1456" s="4" t="str" cm="1">
        <f t="array" ref="U1456">IF(AA1456&lt;&gt;"ja",_xlfn.IFNA(_xlfn.IFS(AND(O1456&lt;&gt;"",F1456&lt;&gt;"",RIGHT($N1456,6)="tarief"),O1456*Q1456,S1456&gt;0,IF(F1456&lt;&gt;"",S1456,"")),""),"")</f>
        <v/>
      </c>
      <c r="V1456" s="4" t="str" cm="1">
        <f t="array" ref="V1456">IF(AA1456&lt;&gt;"ja",_xlfn.IFNA(_xlfn.IFS(AND(P1456&lt;&gt;"",R1456&lt;&gt;"",RIGHT($N1456,6)="tarief"),P1456*R1456,T1456&gt;0,T1456),""),"")</f>
        <v/>
      </c>
      <c r="W1456" s="4" t="str" cm="1">
        <f t="array" ref="W1456">IFERROR(_xlfn.IFS(OR(F1456="",LEFT(Methode_Keuze,4)="Geen"),"",AND(U1456&lt;&gt;"",F1456&lt;&gt;"Arbeidskosten"),ROUND(U1456*VLOOKUP(F1456,Tb_ProjectKosten[],MATCH(Tb_ProjectKosten[[#Headers],[Forfat_Percentage]],Tb_ProjectKosten[#Headers],0),0),2),AND(F1456="Arbeidskosten",G1456&lt;&gt;""),IFERROR(ROUND(U1456*VLOOKUP(G1456,Tb_KostenTypen[],3,0)*VLOOKUP(F1456,Tb_ProjectKosten[],MATCH(Tb_ProjectKosten[[#Headers],[Forfat_Percentage]],Tb_ProjectKosten[#Headers],0),0),2),""),U1456 &lt;=0,0),"")</f>
        <v/>
      </c>
      <c r="X1456" s="4" t="str" cm="1">
        <f t="array" ref="X1456">IFERROR(_xlfn.IFS(OR(F1456="",LEFT(Methode_Keuze,4)="Geen"),"",AND(V1456&lt;&gt;"",F1456&lt;&gt;"Arbeidskosten"),ROUND(V1456*VLOOKUP(F1456,Tb_ProjectKosten[],MATCH(Tb_ProjectKosten[[#Headers],[Forfat_Percentage]],Tb_ProjectKosten[#Headers],0),0),2),AND(F1456="Arbeidskosten",G1456&lt;&gt;""),IFERROR(ROUND(V1456*VLOOKUP(G1456,Tb_KostenTypen[],3,0)*VLOOKUP(F1456,Tb_ProjectKosten[],MATCH(Tb_ProjectKosten[[#Headers],[Forfat_Percentage]],Tb_ProjectKosten[#Headers],0),0),2),""),V1456 &lt;=0,0),"")</f>
        <v/>
      </c>
      <c r="Y1456" s="262"/>
      <c r="Z1456" s="49"/>
      <c r="AA1456" s="37" t="str" cm="1">
        <f t="array" ref="AA1456">IFERROR(IF(INDEX(SubsidieTabel!$Q$1:$T$9,MATCH($F1456,SubsidieTabel!$Q$1:$Q$9,0),IFERROR(MATCH(Methode_Keuze,SubsidieTabel!$Q$1:$T$1,0),2))&lt;&gt;1=TRUE,"ja",""),"")</f>
        <v/>
      </c>
    </row>
    <row r="1457" spans="1:27" ht="15" customHeight="1" x14ac:dyDescent="0.25">
      <c r="A1457" s="87"/>
      <c r="B1457" s="219" t="str">
        <f>IF(A1457&lt;&gt;"",_xlfn.MAXIFS($B$1:B1456,$A$1:A1456,A1457)+1,"")</f>
        <v/>
      </c>
      <c r="C1457" s="50"/>
      <c r="D1457" s="50"/>
      <c r="E1457" s="50"/>
      <c r="F1457" s="50"/>
      <c r="G1457" s="283"/>
      <c r="H1457" s="296"/>
      <c r="I1457" s="295"/>
      <c r="J1457" s="295"/>
      <c r="K1457" s="202"/>
      <c r="L1457" s="202"/>
      <c r="M1457" s="91" t="str">
        <f>IFERROR(VLOOKUP(H1457,Lijsten!$H$1:$I$100,2,0),"")</f>
        <v/>
      </c>
      <c r="N1457" s="91" t="str" cm="1">
        <f t="array" ref="N1457">IFERROR(_xlfn.IFS(AND(LEFT(F1457,6)="Arbeid",RIGHT(F1457,3)&lt;&gt;"IKS"),IFERROR(VLOOKUP($G1457,Tb_KostenTypen[],2,0),"tarief"),RIGHT(F1457,3)="IKS","Uurtarief",LEFT(F1457,6)="Arbeid","Uurtarief",AND(LEFT(F1457,8)="Bijdrage",RIGHT(F1457,15)="(vrijwilligers)"),"Vast tarief"),"")</f>
        <v/>
      </c>
      <c r="O1457" s="92"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tarief",IF(LEFT(F1457,8)="Bijdrage",VLOOKUP($F1457,Tb_KostenTypen[],MATCH(Methode_Keuze,Tb_KostenTypen[#Headers],0),0),VLOOKUP($G1457,Lijsten!L:O,4,0))),""),"")</f>
        <v/>
      </c>
      <c r="P1457" s="92"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tarief",IF(LEFT(F1457,8)="Bijdrage",VLOOKUP($F1457,Tb_KostenTypen[],MATCH(Methode_Keuze,Tb_KostenTypen[#Headers],0),0),VLOOKUP($G1457,Lijsten!L:O,4,0))),""),"")</f>
        <v/>
      </c>
      <c r="Q1457" s="50"/>
      <c r="R1457" s="50"/>
      <c r="S1457" s="83"/>
      <c r="T1457" s="51"/>
      <c r="U1457" s="4" t="str" cm="1">
        <f t="array" ref="U1457">IF(AA1457&lt;&gt;"ja",_xlfn.IFNA(_xlfn.IFS(AND(O1457&lt;&gt;"",F1457&lt;&gt;"",RIGHT($N1457,6)="tarief"),O1457*Q1457,S1457&gt;0,IF(F1457&lt;&gt;"",S1457,"")),""),"")</f>
        <v/>
      </c>
      <c r="V1457" s="4" t="str" cm="1">
        <f t="array" ref="V1457">IF(AA1457&lt;&gt;"ja",_xlfn.IFNA(_xlfn.IFS(AND(P1457&lt;&gt;"",R1457&lt;&gt;"",RIGHT($N1457,6)="tarief"),P1457*R1457,T1457&gt;0,T1457),""),"")</f>
        <v/>
      </c>
      <c r="W1457" s="4" t="str" cm="1">
        <f t="array" ref="W1457">IFERROR(_xlfn.IFS(OR(F1457="",LEFT(Methode_Keuze,4)="Geen"),"",AND(U1457&lt;&gt;"",F1457&lt;&gt;"Arbeidskosten"),ROUND(U1457*VLOOKUP(F1457,Tb_ProjectKosten[],MATCH(Tb_ProjectKosten[[#Headers],[Forfat_Percentage]],Tb_ProjectKosten[#Headers],0),0),2),AND(F1457="Arbeidskosten",G1457&lt;&gt;""),IFERROR(ROUND(U1457*VLOOKUP(G1457,Tb_KostenTypen[],3,0)*VLOOKUP(F1457,Tb_ProjectKosten[],MATCH(Tb_ProjectKosten[[#Headers],[Forfat_Percentage]],Tb_ProjectKosten[#Headers],0),0),2),""),U1457 &lt;=0,0),"")</f>
        <v/>
      </c>
      <c r="X1457" s="4" t="str" cm="1">
        <f t="array" ref="X1457">IFERROR(_xlfn.IFS(OR(F1457="",LEFT(Methode_Keuze,4)="Geen"),"",AND(V1457&lt;&gt;"",F1457&lt;&gt;"Arbeidskosten"),ROUND(V1457*VLOOKUP(F1457,Tb_ProjectKosten[],MATCH(Tb_ProjectKosten[[#Headers],[Forfat_Percentage]],Tb_ProjectKosten[#Headers],0),0),2),AND(F1457="Arbeidskosten",G1457&lt;&gt;""),IFERROR(ROUND(V1457*VLOOKUP(G1457,Tb_KostenTypen[],3,0)*VLOOKUP(F1457,Tb_ProjectKosten[],MATCH(Tb_ProjectKosten[[#Headers],[Forfat_Percentage]],Tb_ProjectKosten[#Headers],0),0),2),""),V1457 &lt;=0,0),"")</f>
        <v/>
      </c>
      <c r="Y1457" s="262"/>
      <c r="Z1457" s="49"/>
      <c r="AA1457" s="37" t="str" cm="1">
        <f t="array" ref="AA1457">IFERROR(IF(INDEX(SubsidieTabel!$Q$1:$T$9,MATCH($F1457,SubsidieTabel!$Q$1:$Q$9,0),IFERROR(MATCH(Methode_Keuze,SubsidieTabel!$Q$1:$T$1,0),2))&lt;&gt;1=TRUE,"ja",""),"")</f>
        <v/>
      </c>
    </row>
    <row r="1458" spans="1:27" ht="15" customHeight="1" x14ac:dyDescent="0.25">
      <c r="A1458" s="87"/>
      <c r="B1458" s="219" t="str">
        <f>IF(A1458&lt;&gt;"",_xlfn.MAXIFS($B$1:B1457,$A$1:A1457,A1458)+1,"")</f>
        <v/>
      </c>
      <c r="C1458" s="50"/>
      <c r="D1458" s="50"/>
      <c r="E1458" s="50"/>
      <c r="F1458" s="50"/>
      <c r="G1458" s="283"/>
      <c r="H1458" s="296"/>
      <c r="I1458" s="295"/>
      <c r="J1458" s="295"/>
      <c r="K1458" s="202"/>
      <c r="L1458" s="202"/>
      <c r="M1458" s="91" t="str">
        <f>IFERROR(VLOOKUP(H1458,Lijsten!$H$1:$I$100,2,0),"")</f>
        <v/>
      </c>
      <c r="N1458" s="91" t="str" cm="1">
        <f t="array" ref="N1458">IFERROR(_xlfn.IFS(AND(LEFT(F1458,6)="Arbeid",RIGHT(F1458,3)&lt;&gt;"IKS"),IFERROR(VLOOKUP($G1458,Tb_KostenTypen[],2,0),"tarief"),RIGHT(F1458,3)="IKS","Uurtarief",LEFT(F1458,6)="Arbeid","Uurtarief",AND(LEFT(F1458,8)="Bijdrage",RIGHT(F1458,15)="(vrijwilligers)"),"Vast tarief"),"")</f>
        <v/>
      </c>
      <c r="O1458" s="92"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tarief",IF(LEFT(F1458,8)="Bijdrage",VLOOKUP($F1458,Tb_KostenTypen[],MATCH(Methode_Keuze,Tb_KostenTypen[#Headers],0),0),VLOOKUP($G1458,Lijsten!L:O,4,0))),""),"")</f>
        <v/>
      </c>
      <c r="P1458" s="92"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tarief",IF(LEFT(F1458,8)="Bijdrage",VLOOKUP($F1458,Tb_KostenTypen[],MATCH(Methode_Keuze,Tb_KostenTypen[#Headers],0),0),VLOOKUP($G1458,Lijsten!L:O,4,0))),""),"")</f>
        <v/>
      </c>
      <c r="Q1458" s="50"/>
      <c r="R1458" s="50"/>
      <c r="S1458" s="83"/>
      <c r="T1458" s="51"/>
      <c r="U1458" s="4" t="str" cm="1">
        <f t="array" ref="U1458">IF(AA1458&lt;&gt;"ja",_xlfn.IFNA(_xlfn.IFS(AND(O1458&lt;&gt;"",F1458&lt;&gt;"",RIGHT($N1458,6)="tarief"),O1458*Q1458,S1458&gt;0,IF(F1458&lt;&gt;"",S1458,"")),""),"")</f>
        <v/>
      </c>
      <c r="V1458" s="4" t="str" cm="1">
        <f t="array" ref="V1458">IF(AA1458&lt;&gt;"ja",_xlfn.IFNA(_xlfn.IFS(AND(P1458&lt;&gt;"",R1458&lt;&gt;"",RIGHT($N1458,6)="tarief"),P1458*R1458,T1458&gt;0,T1458),""),"")</f>
        <v/>
      </c>
      <c r="W1458" s="4" t="str" cm="1">
        <f t="array" ref="W1458">IFERROR(_xlfn.IFS(OR(F1458="",LEFT(Methode_Keuze,4)="Geen"),"",AND(U1458&lt;&gt;"",F1458&lt;&gt;"Arbeidskosten"),ROUND(U1458*VLOOKUP(F1458,Tb_ProjectKosten[],MATCH(Tb_ProjectKosten[[#Headers],[Forfat_Percentage]],Tb_ProjectKosten[#Headers],0),0),2),AND(F1458="Arbeidskosten",G1458&lt;&gt;""),IFERROR(ROUND(U1458*VLOOKUP(G1458,Tb_KostenTypen[],3,0)*VLOOKUP(F1458,Tb_ProjectKosten[],MATCH(Tb_ProjectKosten[[#Headers],[Forfat_Percentage]],Tb_ProjectKosten[#Headers],0),0),2),""),U1458 &lt;=0,0),"")</f>
        <v/>
      </c>
      <c r="X1458" s="4" t="str" cm="1">
        <f t="array" ref="X1458">IFERROR(_xlfn.IFS(OR(F1458="",LEFT(Methode_Keuze,4)="Geen"),"",AND(V1458&lt;&gt;"",F1458&lt;&gt;"Arbeidskosten"),ROUND(V1458*VLOOKUP(F1458,Tb_ProjectKosten[],MATCH(Tb_ProjectKosten[[#Headers],[Forfat_Percentage]],Tb_ProjectKosten[#Headers],0),0),2),AND(F1458="Arbeidskosten",G1458&lt;&gt;""),IFERROR(ROUND(V1458*VLOOKUP(G1458,Tb_KostenTypen[],3,0)*VLOOKUP(F1458,Tb_ProjectKosten[],MATCH(Tb_ProjectKosten[[#Headers],[Forfat_Percentage]],Tb_ProjectKosten[#Headers],0),0),2),""),V1458 &lt;=0,0),"")</f>
        <v/>
      </c>
      <c r="Y1458" s="262"/>
      <c r="Z1458" s="49"/>
      <c r="AA1458" s="37" t="str" cm="1">
        <f t="array" ref="AA1458">IFERROR(IF(INDEX(SubsidieTabel!$Q$1:$T$9,MATCH($F1458,SubsidieTabel!$Q$1:$Q$9,0),IFERROR(MATCH(Methode_Keuze,SubsidieTabel!$Q$1:$T$1,0),2))&lt;&gt;1=TRUE,"ja",""),"")</f>
        <v/>
      </c>
    </row>
    <row r="1459" spans="1:27" ht="15" customHeight="1" x14ac:dyDescent="0.25">
      <c r="A1459" s="87"/>
      <c r="B1459" s="219" t="str">
        <f>IF(A1459&lt;&gt;"",_xlfn.MAXIFS($B$1:B1458,$A$1:A1458,A1459)+1,"")</f>
        <v/>
      </c>
      <c r="C1459" s="50"/>
      <c r="D1459" s="50"/>
      <c r="E1459" s="50"/>
      <c r="F1459" s="50"/>
      <c r="G1459" s="283"/>
      <c r="H1459" s="296"/>
      <c r="I1459" s="295"/>
      <c r="J1459" s="295"/>
      <c r="K1459" s="202"/>
      <c r="L1459" s="202"/>
      <c r="M1459" s="91" t="str">
        <f>IFERROR(VLOOKUP(H1459,Lijsten!$H$1:$I$100,2,0),"")</f>
        <v/>
      </c>
      <c r="N1459" s="91" t="str" cm="1">
        <f t="array" ref="N1459">IFERROR(_xlfn.IFS(AND(LEFT(F1459,6)="Arbeid",RIGHT(F1459,3)&lt;&gt;"IKS"),IFERROR(VLOOKUP($G1459,Tb_KostenTypen[],2,0),"tarief"),RIGHT(F1459,3)="IKS","Uurtarief",LEFT(F1459,6)="Arbeid","Uurtarief",AND(LEFT(F1459,8)="Bijdrage",RIGHT(F1459,15)="(vrijwilligers)"),"Vast tarief"),"")</f>
        <v/>
      </c>
      <c r="O1459" s="92"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tarief",IF(LEFT(F1459,8)="Bijdrage",VLOOKUP($F1459,Tb_KostenTypen[],MATCH(Methode_Keuze,Tb_KostenTypen[#Headers],0),0),VLOOKUP($G1459,Lijsten!L:O,4,0))),""),"")</f>
        <v/>
      </c>
      <c r="P1459" s="92"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tarief",IF(LEFT(F1459,8)="Bijdrage",VLOOKUP($F1459,Tb_KostenTypen[],MATCH(Methode_Keuze,Tb_KostenTypen[#Headers],0),0),VLOOKUP($G1459,Lijsten!L:O,4,0))),""),"")</f>
        <v/>
      </c>
      <c r="Q1459" s="50"/>
      <c r="R1459" s="50"/>
      <c r="S1459" s="83"/>
      <c r="T1459" s="51"/>
      <c r="U1459" s="4" t="str" cm="1">
        <f t="array" ref="U1459">IF(AA1459&lt;&gt;"ja",_xlfn.IFNA(_xlfn.IFS(AND(O1459&lt;&gt;"",F1459&lt;&gt;"",RIGHT($N1459,6)="tarief"),O1459*Q1459,S1459&gt;0,IF(F1459&lt;&gt;"",S1459,"")),""),"")</f>
        <v/>
      </c>
      <c r="V1459" s="4" t="str" cm="1">
        <f t="array" ref="V1459">IF(AA1459&lt;&gt;"ja",_xlfn.IFNA(_xlfn.IFS(AND(P1459&lt;&gt;"",R1459&lt;&gt;"",RIGHT($N1459,6)="tarief"),P1459*R1459,T1459&gt;0,T1459),""),"")</f>
        <v/>
      </c>
      <c r="W1459" s="4" t="str" cm="1">
        <f t="array" ref="W1459">IFERROR(_xlfn.IFS(OR(F1459="",LEFT(Methode_Keuze,4)="Geen"),"",AND(U1459&lt;&gt;"",F1459&lt;&gt;"Arbeidskosten"),ROUND(U1459*VLOOKUP(F1459,Tb_ProjectKosten[],MATCH(Tb_ProjectKosten[[#Headers],[Forfat_Percentage]],Tb_ProjectKosten[#Headers],0),0),2),AND(F1459="Arbeidskosten",G1459&lt;&gt;""),IFERROR(ROUND(U1459*VLOOKUP(G1459,Tb_KostenTypen[],3,0)*VLOOKUP(F1459,Tb_ProjectKosten[],MATCH(Tb_ProjectKosten[[#Headers],[Forfat_Percentage]],Tb_ProjectKosten[#Headers],0),0),2),""),U1459 &lt;=0,0),"")</f>
        <v/>
      </c>
      <c r="X1459" s="4" t="str" cm="1">
        <f t="array" ref="X1459">IFERROR(_xlfn.IFS(OR(F1459="",LEFT(Methode_Keuze,4)="Geen"),"",AND(V1459&lt;&gt;"",F1459&lt;&gt;"Arbeidskosten"),ROUND(V1459*VLOOKUP(F1459,Tb_ProjectKosten[],MATCH(Tb_ProjectKosten[[#Headers],[Forfat_Percentage]],Tb_ProjectKosten[#Headers],0),0),2),AND(F1459="Arbeidskosten",G1459&lt;&gt;""),IFERROR(ROUND(V1459*VLOOKUP(G1459,Tb_KostenTypen[],3,0)*VLOOKUP(F1459,Tb_ProjectKosten[],MATCH(Tb_ProjectKosten[[#Headers],[Forfat_Percentage]],Tb_ProjectKosten[#Headers],0),0),2),""),V1459 &lt;=0,0),"")</f>
        <v/>
      </c>
      <c r="Y1459" s="262"/>
      <c r="Z1459" s="49"/>
      <c r="AA1459" s="37" t="str" cm="1">
        <f t="array" ref="AA1459">IFERROR(IF(INDEX(SubsidieTabel!$Q$1:$T$9,MATCH($F1459,SubsidieTabel!$Q$1:$Q$9,0),IFERROR(MATCH(Methode_Keuze,SubsidieTabel!$Q$1:$T$1,0),2))&lt;&gt;1=TRUE,"ja",""),"")</f>
        <v/>
      </c>
    </row>
    <row r="1460" spans="1:27" ht="15" customHeight="1" x14ac:dyDescent="0.25">
      <c r="A1460" s="87"/>
      <c r="B1460" s="219" t="str">
        <f>IF(A1460&lt;&gt;"",_xlfn.MAXIFS($B$1:B1459,$A$1:A1459,A1460)+1,"")</f>
        <v/>
      </c>
      <c r="C1460" s="50"/>
      <c r="D1460" s="50"/>
      <c r="E1460" s="50"/>
      <c r="F1460" s="50"/>
      <c r="G1460" s="283"/>
      <c r="H1460" s="296"/>
      <c r="I1460" s="295"/>
      <c r="J1460" s="295"/>
      <c r="K1460" s="202"/>
      <c r="L1460" s="202"/>
      <c r="M1460" s="91" t="str">
        <f>IFERROR(VLOOKUP(H1460,Lijsten!$H$1:$I$100,2,0),"")</f>
        <v/>
      </c>
      <c r="N1460" s="91" t="str" cm="1">
        <f t="array" ref="N1460">IFERROR(_xlfn.IFS(AND(LEFT(F1460,6)="Arbeid",RIGHT(F1460,3)&lt;&gt;"IKS"),IFERROR(VLOOKUP($G1460,Tb_KostenTypen[],2,0),"tarief"),RIGHT(F1460,3)="IKS","Uurtarief",LEFT(F1460,6)="Arbeid","Uurtarief",AND(LEFT(F1460,8)="Bijdrage",RIGHT(F1460,15)="(vrijwilligers)"),"Vast tarief"),"")</f>
        <v/>
      </c>
      <c r="O1460" s="92"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tarief",IF(LEFT(F1460,8)="Bijdrage",VLOOKUP($F1460,Tb_KostenTypen[],MATCH(Methode_Keuze,Tb_KostenTypen[#Headers],0),0),VLOOKUP($G1460,Lijsten!L:O,4,0))),""),"")</f>
        <v/>
      </c>
      <c r="P1460" s="92"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tarief",IF(LEFT(F1460,8)="Bijdrage",VLOOKUP($F1460,Tb_KostenTypen[],MATCH(Methode_Keuze,Tb_KostenTypen[#Headers],0),0),VLOOKUP($G1460,Lijsten!L:O,4,0))),""),"")</f>
        <v/>
      </c>
      <c r="Q1460" s="50"/>
      <c r="R1460" s="50"/>
      <c r="S1460" s="83"/>
      <c r="T1460" s="51"/>
      <c r="U1460" s="4" t="str" cm="1">
        <f t="array" ref="U1460">IF(AA1460&lt;&gt;"ja",_xlfn.IFNA(_xlfn.IFS(AND(O1460&lt;&gt;"",F1460&lt;&gt;"",RIGHT($N1460,6)="tarief"),O1460*Q1460,S1460&gt;0,IF(F1460&lt;&gt;"",S1460,"")),""),"")</f>
        <v/>
      </c>
      <c r="V1460" s="4" t="str" cm="1">
        <f t="array" ref="V1460">IF(AA1460&lt;&gt;"ja",_xlfn.IFNA(_xlfn.IFS(AND(P1460&lt;&gt;"",R1460&lt;&gt;"",RIGHT($N1460,6)="tarief"),P1460*R1460,T1460&gt;0,T1460),""),"")</f>
        <v/>
      </c>
      <c r="W1460" s="4" t="str" cm="1">
        <f t="array" ref="W1460">IFERROR(_xlfn.IFS(OR(F1460="",LEFT(Methode_Keuze,4)="Geen"),"",AND(U1460&lt;&gt;"",F1460&lt;&gt;"Arbeidskosten"),ROUND(U1460*VLOOKUP(F1460,Tb_ProjectKosten[],MATCH(Tb_ProjectKosten[[#Headers],[Forfat_Percentage]],Tb_ProjectKosten[#Headers],0),0),2),AND(F1460="Arbeidskosten",G1460&lt;&gt;""),IFERROR(ROUND(U1460*VLOOKUP(G1460,Tb_KostenTypen[],3,0)*VLOOKUP(F1460,Tb_ProjectKosten[],MATCH(Tb_ProjectKosten[[#Headers],[Forfat_Percentage]],Tb_ProjectKosten[#Headers],0),0),2),""),U1460 &lt;=0,0),"")</f>
        <v/>
      </c>
      <c r="X1460" s="4" t="str" cm="1">
        <f t="array" ref="X1460">IFERROR(_xlfn.IFS(OR(F1460="",LEFT(Methode_Keuze,4)="Geen"),"",AND(V1460&lt;&gt;"",F1460&lt;&gt;"Arbeidskosten"),ROUND(V1460*VLOOKUP(F1460,Tb_ProjectKosten[],MATCH(Tb_ProjectKosten[[#Headers],[Forfat_Percentage]],Tb_ProjectKosten[#Headers],0),0),2),AND(F1460="Arbeidskosten",G1460&lt;&gt;""),IFERROR(ROUND(V1460*VLOOKUP(G1460,Tb_KostenTypen[],3,0)*VLOOKUP(F1460,Tb_ProjectKosten[],MATCH(Tb_ProjectKosten[[#Headers],[Forfat_Percentage]],Tb_ProjectKosten[#Headers],0),0),2),""),V1460 &lt;=0,0),"")</f>
        <v/>
      </c>
      <c r="Y1460" s="262"/>
      <c r="Z1460" s="49"/>
      <c r="AA1460" s="37" t="str" cm="1">
        <f t="array" ref="AA1460">IFERROR(IF(INDEX(SubsidieTabel!$Q$1:$T$9,MATCH($F1460,SubsidieTabel!$Q$1:$Q$9,0),IFERROR(MATCH(Methode_Keuze,SubsidieTabel!$Q$1:$T$1,0),2))&lt;&gt;1=TRUE,"ja",""),"")</f>
        <v/>
      </c>
    </row>
    <row r="1461" spans="1:27" ht="15" customHeight="1" x14ac:dyDescent="0.25">
      <c r="A1461" s="87"/>
      <c r="B1461" s="219" t="str">
        <f>IF(A1461&lt;&gt;"",_xlfn.MAXIFS($B$1:B1460,$A$1:A1460,A1461)+1,"")</f>
        <v/>
      </c>
      <c r="C1461" s="50"/>
      <c r="D1461" s="50"/>
      <c r="E1461" s="50"/>
      <c r="F1461" s="50"/>
      <c r="G1461" s="283"/>
      <c r="H1461" s="296"/>
      <c r="I1461" s="295"/>
      <c r="J1461" s="295"/>
      <c r="K1461" s="202"/>
      <c r="L1461" s="202"/>
      <c r="M1461" s="91" t="str">
        <f>IFERROR(VLOOKUP(H1461,Lijsten!$H$1:$I$100,2,0),"")</f>
        <v/>
      </c>
      <c r="N1461" s="91" t="str" cm="1">
        <f t="array" ref="N1461">IFERROR(_xlfn.IFS(AND(LEFT(F1461,6)="Arbeid",RIGHT(F1461,3)&lt;&gt;"IKS"),IFERROR(VLOOKUP($G1461,Tb_KostenTypen[],2,0),"tarief"),RIGHT(F1461,3)="IKS","Uurtarief",LEFT(F1461,6)="Arbeid","Uurtarief",AND(LEFT(F1461,8)="Bijdrage",RIGHT(F1461,15)="(vrijwilligers)"),"Vast tarief"),"")</f>
        <v/>
      </c>
      <c r="O1461" s="92"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tarief",IF(LEFT(F1461,8)="Bijdrage",VLOOKUP($F1461,Tb_KostenTypen[],MATCH(Methode_Keuze,Tb_KostenTypen[#Headers],0),0),VLOOKUP($G1461,Lijsten!L:O,4,0))),""),"")</f>
        <v/>
      </c>
      <c r="P1461" s="92"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tarief",IF(LEFT(F1461,8)="Bijdrage",VLOOKUP($F1461,Tb_KostenTypen[],MATCH(Methode_Keuze,Tb_KostenTypen[#Headers],0),0),VLOOKUP($G1461,Lijsten!L:O,4,0))),""),"")</f>
        <v/>
      </c>
      <c r="Q1461" s="50"/>
      <c r="R1461" s="50"/>
      <c r="S1461" s="83"/>
      <c r="T1461" s="51"/>
      <c r="U1461" s="4" t="str" cm="1">
        <f t="array" ref="U1461">IF(AA1461&lt;&gt;"ja",_xlfn.IFNA(_xlfn.IFS(AND(O1461&lt;&gt;"",F1461&lt;&gt;"",RIGHT($N1461,6)="tarief"),O1461*Q1461,S1461&gt;0,IF(F1461&lt;&gt;"",S1461,"")),""),"")</f>
        <v/>
      </c>
      <c r="V1461" s="4" t="str" cm="1">
        <f t="array" ref="V1461">IF(AA1461&lt;&gt;"ja",_xlfn.IFNA(_xlfn.IFS(AND(P1461&lt;&gt;"",R1461&lt;&gt;"",RIGHT($N1461,6)="tarief"),P1461*R1461,T1461&gt;0,T1461),""),"")</f>
        <v/>
      </c>
      <c r="W1461" s="4" t="str" cm="1">
        <f t="array" ref="W1461">IFERROR(_xlfn.IFS(OR(F1461="",LEFT(Methode_Keuze,4)="Geen"),"",AND(U1461&lt;&gt;"",F1461&lt;&gt;"Arbeidskosten"),ROUND(U1461*VLOOKUP(F1461,Tb_ProjectKosten[],MATCH(Tb_ProjectKosten[[#Headers],[Forfat_Percentage]],Tb_ProjectKosten[#Headers],0),0),2),AND(F1461="Arbeidskosten",G1461&lt;&gt;""),IFERROR(ROUND(U1461*VLOOKUP(G1461,Tb_KostenTypen[],3,0)*VLOOKUP(F1461,Tb_ProjectKosten[],MATCH(Tb_ProjectKosten[[#Headers],[Forfat_Percentage]],Tb_ProjectKosten[#Headers],0),0),2),""),U1461 &lt;=0,0),"")</f>
        <v/>
      </c>
      <c r="X1461" s="4" t="str" cm="1">
        <f t="array" ref="X1461">IFERROR(_xlfn.IFS(OR(F1461="",LEFT(Methode_Keuze,4)="Geen"),"",AND(V1461&lt;&gt;"",F1461&lt;&gt;"Arbeidskosten"),ROUND(V1461*VLOOKUP(F1461,Tb_ProjectKosten[],MATCH(Tb_ProjectKosten[[#Headers],[Forfat_Percentage]],Tb_ProjectKosten[#Headers],0),0),2),AND(F1461="Arbeidskosten",G1461&lt;&gt;""),IFERROR(ROUND(V1461*VLOOKUP(G1461,Tb_KostenTypen[],3,0)*VLOOKUP(F1461,Tb_ProjectKosten[],MATCH(Tb_ProjectKosten[[#Headers],[Forfat_Percentage]],Tb_ProjectKosten[#Headers],0),0),2),""),V1461 &lt;=0,0),"")</f>
        <v/>
      </c>
      <c r="Y1461" s="262"/>
      <c r="Z1461" s="49"/>
      <c r="AA1461" s="37" t="str" cm="1">
        <f t="array" ref="AA1461">IFERROR(IF(INDEX(SubsidieTabel!$Q$1:$T$9,MATCH($F1461,SubsidieTabel!$Q$1:$Q$9,0),IFERROR(MATCH(Methode_Keuze,SubsidieTabel!$Q$1:$T$1,0),2))&lt;&gt;1=TRUE,"ja",""),"")</f>
        <v/>
      </c>
    </row>
    <row r="1462" spans="1:27" ht="15" customHeight="1" x14ac:dyDescent="0.25">
      <c r="A1462" s="87"/>
      <c r="B1462" s="219" t="str">
        <f>IF(A1462&lt;&gt;"",_xlfn.MAXIFS($B$1:B1461,$A$1:A1461,A1462)+1,"")</f>
        <v/>
      </c>
      <c r="C1462" s="50"/>
      <c r="D1462" s="50"/>
      <c r="E1462" s="50"/>
      <c r="F1462" s="50"/>
      <c r="G1462" s="283"/>
      <c r="H1462" s="296"/>
      <c r="I1462" s="295"/>
      <c r="J1462" s="295"/>
      <c r="K1462" s="202"/>
      <c r="L1462" s="202"/>
      <c r="M1462" s="91" t="str">
        <f>IFERROR(VLOOKUP(H1462,Lijsten!$H$1:$I$100,2,0),"")</f>
        <v/>
      </c>
      <c r="N1462" s="91" t="str" cm="1">
        <f t="array" ref="N1462">IFERROR(_xlfn.IFS(AND(LEFT(F1462,6)="Arbeid",RIGHT(F1462,3)&lt;&gt;"IKS"),IFERROR(VLOOKUP($G1462,Tb_KostenTypen[],2,0),"tarief"),RIGHT(F1462,3)="IKS","Uurtarief",LEFT(F1462,6)="Arbeid","Uurtarief",AND(LEFT(F1462,8)="Bijdrage",RIGHT(F1462,15)="(vrijwilligers)"),"Vast tarief"),"")</f>
        <v/>
      </c>
      <c r="O1462" s="92"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tarief",IF(LEFT(F1462,8)="Bijdrage",VLOOKUP($F1462,Tb_KostenTypen[],MATCH(Methode_Keuze,Tb_KostenTypen[#Headers],0),0),VLOOKUP($G1462,Lijsten!L:O,4,0))),""),"")</f>
        <v/>
      </c>
      <c r="P1462" s="92"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tarief",IF(LEFT(F1462,8)="Bijdrage",VLOOKUP($F1462,Tb_KostenTypen[],MATCH(Methode_Keuze,Tb_KostenTypen[#Headers],0),0),VLOOKUP($G1462,Lijsten!L:O,4,0))),""),"")</f>
        <v/>
      </c>
      <c r="Q1462" s="50"/>
      <c r="R1462" s="50"/>
      <c r="S1462" s="83"/>
      <c r="T1462" s="51"/>
      <c r="U1462" s="4" t="str" cm="1">
        <f t="array" ref="U1462">IF(AA1462&lt;&gt;"ja",_xlfn.IFNA(_xlfn.IFS(AND(O1462&lt;&gt;"",F1462&lt;&gt;"",RIGHT($N1462,6)="tarief"),O1462*Q1462,S1462&gt;0,IF(F1462&lt;&gt;"",S1462,"")),""),"")</f>
        <v/>
      </c>
      <c r="V1462" s="4" t="str" cm="1">
        <f t="array" ref="V1462">IF(AA1462&lt;&gt;"ja",_xlfn.IFNA(_xlfn.IFS(AND(P1462&lt;&gt;"",R1462&lt;&gt;"",RIGHT($N1462,6)="tarief"),P1462*R1462,T1462&gt;0,T1462),""),"")</f>
        <v/>
      </c>
      <c r="W1462" s="4" t="str" cm="1">
        <f t="array" ref="W1462">IFERROR(_xlfn.IFS(OR(F1462="",LEFT(Methode_Keuze,4)="Geen"),"",AND(U1462&lt;&gt;"",F1462&lt;&gt;"Arbeidskosten"),ROUND(U1462*VLOOKUP(F1462,Tb_ProjectKosten[],MATCH(Tb_ProjectKosten[[#Headers],[Forfat_Percentage]],Tb_ProjectKosten[#Headers],0),0),2),AND(F1462="Arbeidskosten",G1462&lt;&gt;""),IFERROR(ROUND(U1462*VLOOKUP(G1462,Tb_KostenTypen[],3,0)*VLOOKUP(F1462,Tb_ProjectKosten[],MATCH(Tb_ProjectKosten[[#Headers],[Forfat_Percentage]],Tb_ProjectKosten[#Headers],0),0),2),""),U1462 &lt;=0,0),"")</f>
        <v/>
      </c>
      <c r="X1462" s="4" t="str" cm="1">
        <f t="array" ref="X1462">IFERROR(_xlfn.IFS(OR(F1462="",LEFT(Methode_Keuze,4)="Geen"),"",AND(V1462&lt;&gt;"",F1462&lt;&gt;"Arbeidskosten"),ROUND(V1462*VLOOKUP(F1462,Tb_ProjectKosten[],MATCH(Tb_ProjectKosten[[#Headers],[Forfat_Percentage]],Tb_ProjectKosten[#Headers],0),0),2),AND(F1462="Arbeidskosten",G1462&lt;&gt;""),IFERROR(ROUND(V1462*VLOOKUP(G1462,Tb_KostenTypen[],3,0)*VLOOKUP(F1462,Tb_ProjectKosten[],MATCH(Tb_ProjectKosten[[#Headers],[Forfat_Percentage]],Tb_ProjectKosten[#Headers],0),0),2),""),V1462 &lt;=0,0),"")</f>
        <v/>
      </c>
      <c r="Y1462" s="262"/>
      <c r="Z1462" s="49"/>
      <c r="AA1462" s="37" t="str" cm="1">
        <f t="array" ref="AA1462">IFERROR(IF(INDEX(SubsidieTabel!$Q$1:$T$9,MATCH($F1462,SubsidieTabel!$Q$1:$Q$9,0),IFERROR(MATCH(Methode_Keuze,SubsidieTabel!$Q$1:$T$1,0),2))&lt;&gt;1=TRUE,"ja",""),"")</f>
        <v/>
      </c>
    </row>
    <row r="1463" spans="1:27" ht="15" customHeight="1" x14ac:dyDescent="0.25">
      <c r="A1463" s="87"/>
      <c r="B1463" s="219" t="str">
        <f>IF(A1463&lt;&gt;"",_xlfn.MAXIFS($B$1:B1462,$A$1:A1462,A1463)+1,"")</f>
        <v/>
      </c>
      <c r="C1463" s="50"/>
      <c r="D1463" s="50"/>
      <c r="E1463" s="50"/>
      <c r="F1463" s="50"/>
      <c r="G1463" s="283"/>
      <c r="H1463" s="296"/>
      <c r="I1463" s="295"/>
      <c r="J1463" s="295"/>
      <c r="K1463" s="202"/>
      <c r="L1463" s="202"/>
      <c r="M1463" s="91" t="str">
        <f>IFERROR(VLOOKUP(H1463,Lijsten!$H$1:$I$100,2,0),"")</f>
        <v/>
      </c>
      <c r="N1463" s="91" t="str" cm="1">
        <f t="array" ref="N1463">IFERROR(_xlfn.IFS(AND(LEFT(F1463,6)="Arbeid",RIGHT(F1463,3)&lt;&gt;"IKS"),IFERROR(VLOOKUP($G1463,Tb_KostenTypen[],2,0),"tarief"),RIGHT(F1463,3)="IKS","Uurtarief",LEFT(F1463,6)="Arbeid","Uurtarief",AND(LEFT(F1463,8)="Bijdrage",RIGHT(F1463,15)="(vrijwilligers)"),"Vast tarief"),"")</f>
        <v/>
      </c>
      <c r="O1463" s="92"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tarief",IF(LEFT(F1463,8)="Bijdrage",VLOOKUP($F1463,Tb_KostenTypen[],MATCH(Methode_Keuze,Tb_KostenTypen[#Headers],0),0),VLOOKUP($G1463,Lijsten!L:O,4,0))),""),"")</f>
        <v/>
      </c>
      <c r="P1463" s="92"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tarief",IF(LEFT(F1463,8)="Bijdrage",VLOOKUP($F1463,Tb_KostenTypen[],MATCH(Methode_Keuze,Tb_KostenTypen[#Headers],0),0),VLOOKUP($G1463,Lijsten!L:O,4,0))),""),"")</f>
        <v/>
      </c>
      <c r="Q1463" s="50"/>
      <c r="R1463" s="50"/>
      <c r="S1463" s="83"/>
      <c r="T1463" s="51"/>
      <c r="U1463" s="4" t="str" cm="1">
        <f t="array" ref="U1463">IF(AA1463&lt;&gt;"ja",_xlfn.IFNA(_xlfn.IFS(AND(O1463&lt;&gt;"",F1463&lt;&gt;"",RIGHT($N1463,6)="tarief"),O1463*Q1463,S1463&gt;0,IF(F1463&lt;&gt;"",S1463,"")),""),"")</f>
        <v/>
      </c>
      <c r="V1463" s="4" t="str" cm="1">
        <f t="array" ref="V1463">IF(AA1463&lt;&gt;"ja",_xlfn.IFNA(_xlfn.IFS(AND(P1463&lt;&gt;"",R1463&lt;&gt;"",RIGHT($N1463,6)="tarief"),P1463*R1463,T1463&gt;0,T1463),""),"")</f>
        <v/>
      </c>
      <c r="W1463" s="4" t="str" cm="1">
        <f t="array" ref="W1463">IFERROR(_xlfn.IFS(OR(F1463="",LEFT(Methode_Keuze,4)="Geen"),"",AND(U1463&lt;&gt;"",F1463&lt;&gt;"Arbeidskosten"),ROUND(U1463*VLOOKUP(F1463,Tb_ProjectKosten[],MATCH(Tb_ProjectKosten[[#Headers],[Forfat_Percentage]],Tb_ProjectKosten[#Headers],0),0),2),AND(F1463="Arbeidskosten",G1463&lt;&gt;""),IFERROR(ROUND(U1463*VLOOKUP(G1463,Tb_KostenTypen[],3,0)*VLOOKUP(F1463,Tb_ProjectKosten[],MATCH(Tb_ProjectKosten[[#Headers],[Forfat_Percentage]],Tb_ProjectKosten[#Headers],0),0),2),""),U1463 &lt;=0,0),"")</f>
        <v/>
      </c>
      <c r="X1463" s="4" t="str" cm="1">
        <f t="array" ref="X1463">IFERROR(_xlfn.IFS(OR(F1463="",LEFT(Methode_Keuze,4)="Geen"),"",AND(V1463&lt;&gt;"",F1463&lt;&gt;"Arbeidskosten"),ROUND(V1463*VLOOKUP(F1463,Tb_ProjectKosten[],MATCH(Tb_ProjectKosten[[#Headers],[Forfat_Percentage]],Tb_ProjectKosten[#Headers],0),0),2),AND(F1463="Arbeidskosten",G1463&lt;&gt;""),IFERROR(ROUND(V1463*VLOOKUP(G1463,Tb_KostenTypen[],3,0)*VLOOKUP(F1463,Tb_ProjectKosten[],MATCH(Tb_ProjectKosten[[#Headers],[Forfat_Percentage]],Tb_ProjectKosten[#Headers],0),0),2),""),V1463 &lt;=0,0),"")</f>
        <v/>
      </c>
      <c r="Y1463" s="262"/>
      <c r="Z1463" s="49"/>
      <c r="AA1463" s="37" t="str" cm="1">
        <f t="array" ref="AA1463">IFERROR(IF(INDEX(SubsidieTabel!$Q$1:$T$9,MATCH($F1463,SubsidieTabel!$Q$1:$Q$9,0),IFERROR(MATCH(Methode_Keuze,SubsidieTabel!$Q$1:$T$1,0),2))&lt;&gt;1=TRUE,"ja",""),"")</f>
        <v/>
      </c>
    </row>
    <row r="1464" spans="1:27" ht="15" customHeight="1" x14ac:dyDescent="0.25">
      <c r="A1464" s="87"/>
      <c r="B1464" s="219" t="str">
        <f>IF(A1464&lt;&gt;"",_xlfn.MAXIFS($B$1:B1463,$A$1:A1463,A1464)+1,"")</f>
        <v/>
      </c>
      <c r="C1464" s="50"/>
      <c r="D1464" s="50"/>
      <c r="E1464" s="50"/>
      <c r="F1464" s="50"/>
      <c r="G1464" s="283"/>
      <c r="H1464" s="296"/>
      <c r="I1464" s="295"/>
      <c r="J1464" s="295"/>
      <c r="K1464" s="202"/>
      <c r="L1464" s="202"/>
      <c r="M1464" s="91" t="str">
        <f>IFERROR(VLOOKUP(H1464,Lijsten!$H$1:$I$100,2,0),"")</f>
        <v/>
      </c>
      <c r="N1464" s="91" t="str" cm="1">
        <f t="array" ref="N1464">IFERROR(_xlfn.IFS(AND(LEFT(F1464,6)="Arbeid",RIGHT(F1464,3)&lt;&gt;"IKS"),IFERROR(VLOOKUP($G1464,Tb_KostenTypen[],2,0),"tarief"),RIGHT(F1464,3)="IKS","Uurtarief",LEFT(F1464,6)="Arbeid","Uurtarief",AND(LEFT(F1464,8)="Bijdrage",RIGHT(F1464,15)="(vrijwilligers)"),"Vast tarief"),"")</f>
        <v/>
      </c>
      <c r="O1464" s="92"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tarief",IF(LEFT(F1464,8)="Bijdrage",VLOOKUP($F1464,Tb_KostenTypen[],MATCH(Methode_Keuze,Tb_KostenTypen[#Headers],0),0),VLOOKUP($G1464,Lijsten!L:O,4,0))),""),"")</f>
        <v/>
      </c>
      <c r="P1464" s="92"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tarief",IF(LEFT(F1464,8)="Bijdrage",VLOOKUP($F1464,Tb_KostenTypen[],MATCH(Methode_Keuze,Tb_KostenTypen[#Headers],0),0),VLOOKUP($G1464,Lijsten!L:O,4,0))),""),"")</f>
        <v/>
      </c>
      <c r="Q1464" s="50"/>
      <c r="R1464" s="50"/>
      <c r="S1464" s="83"/>
      <c r="T1464" s="51"/>
      <c r="U1464" s="4" t="str" cm="1">
        <f t="array" ref="U1464">IF(AA1464&lt;&gt;"ja",_xlfn.IFNA(_xlfn.IFS(AND(O1464&lt;&gt;"",F1464&lt;&gt;"",RIGHT($N1464,6)="tarief"),O1464*Q1464,S1464&gt;0,IF(F1464&lt;&gt;"",S1464,"")),""),"")</f>
        <v/>
      </c>
      <c r="V1464" s="4" t="str" cm="1">
        <f t="array" ref="V1464">IF(AA1464&lt;&gt;"ja",_xlfn.IFNA(_xlfn.IFS(AND(P1464&lt;&gt;"",R1464&lt;&gt;"",RIGHT($N1464,6)="tarief"),P1464*R1464,T1464&gt;0,T1464),""),"")</f>
        <v/>
      </c>
      <c r="W1464" s="4" t="str" cm="1">
        <f t="array" ref="W1464">IFERROR(_xlfn.IFS(OR(F1464="",LEFT(Methode_Keuze,4)="Geen"),"",AND(U1464&lt;&gt;"",F1464&lt;&gt;"Arbeidskosten"),ROUND(U1464*VLOOKUP(F1464,Tb_ProjectKosten[],MATCH(Tb_ProjectKosten[[#Headers],[Forfat_Percentage]],Tb_ProjectKosten[#Headers],0),0),2),AND(F1464="Arbeidskosten",G1464&lt;&gt;""),IFERROR(ROUND(U1464*VLOOKUP(G1464,Tb_KostenTypen[],3,0)*VLOOKUP(F1464,Tb_ProjectKosten[],MATCH(Tb_ProjectKosten[[#Headers],[Forfat_Percentage]],Tb_ProjectKosten[#Headers],0),0),2),""),U1464 &lt;=0,0),"")</f>
        <v/>
      </c>
      <c r="X1464" s="4" t="str" cm="1">
        <f t="array" ref="X1464">IFERROR(_xlfn.IFS(OR(F1464="",LEFT(Methode_Keuze,4)="Geen"),"",AND(V1464&lt;&gt;"",F1464&lt;&gt;"Arbeidskosten"),ROUND(V1464*VLOOKUP(F1464,Tb_ProjectKosten[],MATCH(Tb_ProjectKosten[[#Headers],[Forfat_Percentage]],Tb_ProjectKosten[#Headers],0),0),2),AND(F1464="Arbeidskosten",G1464&lt;&gt;""),IFERROR(ROUND(V1464*VLOOKUP(G1464,Tb_KostenTypen[],3,0)*VLOOKUP(F1464,Tb_ProjectKosten[],MATCH(Tb_ProjectKosten[[#Headers],[Forfat_Percentage]],Tb_ProjectKosten[#Headers],0),0),2),""),V1464 &lt;=0,0),"")</f>
        <v/>
      </c>
      <c r="Y1464" s="262"/>
      <c r="Z1464" s="49"/>
      <c r="AA1464" s="37" t="str" cm="1">
        <f t="array" ref="AA1464">IFERROR(IF(INDEX(SubsidieTabel!$Q$1:$T$9,MATCH($F1464,SubsidieTabel!$Q$1:$Q$9,0),IFERROR(MATCH(Methode_Keuze,SubsidieTabel!$Q$1:$T$1,0),2))&lt;&gt;1=TRUE,"ja",""),"")</f>
        <v/>
      </c>
    </row>
    <row r="1465" spans="1:27" ht="15" customHeight="1" x14ac:dyDescent="0.25">
      <c r="A1465" s="87"/>
      <c r="B1465" s="219" t="str">
        <f>IF(A1465&lt;&gt;"",_xlfn.MAXIFS($B$1:B1464,$A$1:A1464,A1465)+1,"")</f>
        <v/>
      </c>
      <c r="C1465" s="50"/>
      <c r="D1465" s="50"/>
      <c r="E1465" s="50"/>
      <c r="F1465" s="50"/>
      <c r="G1465" s="283"/>
      <c r="H1465" s="296"/>
      <c r="I1465" s="295"/>
      <c r="J1465" s="295"/>
      <c r="K1465" s="202"/>
      <c r="L1465" s="202"/>
      <c r="M1465" s="91" t="str">
        <f>IFERROR(VLOOKUP(H1465,Lijsten!$H$1:$I$100,2,0),"")</f>
        <v/>
      </c>
      <c r="N1465" s="91" t="str" cm="1">
        <f t="array" ref="N1465">IFERROR(_xlfn.IFS(AND(LEFT(F1465,6)="Arbeid",RIGHT(F1465,3)&lt;&gt;"IKS"),IFERROR(VLOOKUP($G1465,Tb_KostenTypen[],2,0),"tarief"),RIGHT(F1465,3)="IKS","Uurtarief",LEFT(F1465,6)="Arbeid","Uurtarief",AND(LEFT(F1465,8)="Bijdrage",RIGHT(F1465,15)="(vrijwilligers)"),"Vast tarief"),"")</f>
        <v/>
      </c>
      <c r="O1465" s="92"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tarief",IF(LEFT(F1465,8)="Bijdrage",VLOOKUP($F1465,Tb_KostenTypen[],MATCH(Methode_Keuze,Tb_KostenTypen[#Headers],0),0),VLOOKUP($G1465,Lijsten!L:O,4,0))),""),"")</f>
        <v/>
      </c>
      <c r="P1465" s="92"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tarief",IF(LEFT(F1465,8)="Bijdrage",VLOOKUP($F1465,Tb_KostenTypen[],MATCH(Methode_Keuze,Tb_KostenTypen[#Headers],0),0),VLOOKUP($G1465,Lijsten!L:O,4,0))),""),"")</f>
        <v/>
      </c>
      <c r="Q1465" s="50"/>
      <c r="R1465" s="50"/>
      <c r="S1465" s="83"/>
      <c r="T1465" s="51"/>
      <c r="U1465" s="4" t="str" cm="1">
        <f t="array" ref="U1465">IF(AA1465&lt;&gt;"ja",_xlfn.IFNA(_xlfn.IFS(AND(O1465&lt;&gt;"",F1465&lt;&gt;"",RIGHT($N1465,6)="tarief"),O1465*Q1465,S1465&gt;0,IF(F1465&lt;&gt;"",S1465,"")),""),"")</f>
        <v/>
      </c>
      <c r="V1465" s="4" t="str" cm="1">
        <f t="array" ref="V1465">IF(AA1465&lt;&gt;"ja",_xlfn.IFNA(_xlfn.IFS(AND(P1465&lt;&gt;"",R1465&lt;&gt;"",RIGHT($N1465,6)="tarief"),P1465*R1465,T1465&gt;0,T1465),""),"")</f>
        <v/>
      </c>
      <c r="W1465" s="4" t="str" cm="1">
        <f t="array" ref="W1465">IFERROR(_xlfn.IFS(OR(F1465="",LEFT(Methode_Keuze,4)="Geen"),"",AND(U1465&lt;&gt;"",F1465&lt;&gt;"Arbeidskosten"),ROUND(U1465*VLOOKUP(F1465,Tb_ProjectKosten[],MATCH(Tb_ProjectKosten[[#Headers],[Forfat_Percentage]],Tb_ProjectKosten[#Headers],0),0),2),AND(F1465="Arbeidskosten",G1465&lt;&gt;""),IFERROR(ROUND(U1465*VLOOKUP(G1465,Tb_KostenTypen[],3,0)*VLOOKUP(F1465,Tb_ProjectKosten[],MATCH(Tb_ProjectKosten[[#Headers],[Forfat_Percentage]],Tb_ProjectKosten[#Headers],0),0),2),""),U1465 &lt;=0,0),"")</f>
        <v/>
      </c>
      <c r="X1465" s="4" t="str" cm="1">
        <f t="array" ref="X1465">IFERROR(_xlfn.IFS(OR(F1465="",LEFT(Methode_Keuze,4)="Geen"),"",AND(V1465&lt;&gt;"",F1465&lt;&gt;"Arbeidskosten"),ROUND(V1465*VLOOKUP(F1465,Tb_ProjectKosten[],MATCH(Tb_ProjectKosten[[#Headers],[Forfat_Percentage]],Tb_ProjectKosten[#Headers],0),0),2),AND(F1465="Arbeidskosten",G1465&lt;&gt;""),IFERROR(ROUND(V1465*VLOOKUP(G1465,Tb_KostenTypen[],3,0)*VLOOKUP(F1465,Tb_ProjectKosten[],MATCH(Tb_ProjectKosten[[#Headers],[Forfat_Percentage]],Tb_ProjectKosten[#Headers],0),0),2),""),V1465 &lt;=0,0),"")</f>
        <v/>
      </c>
      <c r="Y1465" s="262"/>
      <c r="Z1465" s="49"/>
      <c r="AA1465" s="37" t="str" cm="1">
        <f t="array" ref="AA1465">IFERROR(IF(INDEX(SubsidieTabel!$Q$1:$T$9,MATCH($F1465,SubsidieTabel!$Q$1:$Q$9,0),IFERROR(MATCH(Methode_Keuze,SubsidieTabel!$Q$1:$T$1,0),2))&lt;&gt;1=TRUE,"ja",""),"")</f>
        <v/>
      </c>
    </row>
    <row r="1466" spans="1:27" ht="15" customHeight="1" x14ac:dyDescent="0.25">
      <c r="A1466" s="87"/>
      <c r="B1466" s="219" t="str">
        <f>IF(A1466&lt;&gt;"",_xlfn.MAXIFS($B$1:B1465,$A$1:A1465,A1466)+1,"")</f>
        <v/>
      </c>
      <c r="C1466" s="50"/>
      <c r="D1466" s="50"/>
      <c r="E1466" s="50"/>
      <c r="F1466" s="50"/>
      <c r="G1466" s="283"/>
      <c r="H1466" s="296"/>
      <c r="I1466" s="295"/>
      <c r="J1466" s="295"/>
      <c r="K1466" s="202"/>
      <c r="L1466" s="202"/>
      <c r="M1466" s="91" t="str">
        <f>IFERROR(VLOOKUP(H1466,Lijsten!$H$1:$I$100,2,0),"")</f>
        <v/>
      </c>
      <c r="N1466" s="91" t="str" cm="1">
        <f t="array" ref="N1466">IFERROR(_xlfn.IFS(AND(LEFT(F1466,6)="Arbeid",RIGHT(F1466,3)&lt;&gt;"IKS"),IFERROR(VLOOKUP($G1466,Tb_KostenTypen[],2,0),"tarief"),RIGHT(F1466,3)="IKS","Uurtarief",LEFT(F1466,6)="Arbeid","Uurtarief",AND(LEFT(F1466,8)="Bijdrage",RIGHT(F1466,15)="(vrijwilligers)"),"Vast tarief"),"")</f>
        <v/>
      </c>
      <c r="O1466" s="92"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tarief",IF(LEFT(F1466,8)="Bijdrage",VLOOKUP($F1466,Tb_KostenTypen[],MATCH(Methode_Keuze,Tb_KostenTypen[#Headers],0),0),VLOOKUP($G1466,Lijsten!L:O,4,0))),""),"")</f>
        <v/>
      </c>
      <c r="P1466" s="92"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tarief",IF(LEFT(F1466,8)="Bijdrage",VLOOKUP($F1466,Tb_KostenTypen[],MATCH(Methode_Keuze,Tb_KostenTypen[#Headers],0),0),VLOOKUP($G1466,Lijsten!L:O,4,0))),""),"")</f>
        <v/>
      </c>
      <c r="Q1466" s="50"/>
      <c r="R1466" s="50"/>
      <c r="S1466" s="83"/>
      <c r="T1466" s="51"/>
      <c r="U1466" s="4" t="str" cm="1">
        <f t="array" ref="U1466">IF(AA1466&lt;&gt;"ja",_xlfn.IFNA(_xlfn.IFS(AND(O1466&lt;&gt;"",F1466&lt;&gt;"",RIGHT($N1466,6)="tarief"),O1466*Q1466,S1466&gt;0,IF(F1466&lt;&gt;"",S1466,"")),""),"")</f>
        <v/>
      </c>
      <c r="V1466" s="4" t="str" cm="1">
        <f t="array" ref="V1466">IF(AA1466&lt;&gt;"ja",_xlfn.IFNA(_xlfn.IFS(AND(P1466&lt;&gt;"",R1466&lt;&gt;"",RIGHT($N1466,6)="tarief"),P1466*R1466,T1466&gt;0,T1466),""),"")</f>
        <v/>
      </c>
      <c r="W1466" s="4" t="str" cm="1">
        <f t="array" ref="W1466">IFERROR(_xlfn.IFS(OR(F1466="",LEFT(Methode_Keuze,4)="Geen"),"",AND(U1466&lt;&gt;"",F1466&lt;&gt;"Arbeidskosten"),ROUND(U1466*VLOOKUP(F1466,Tb_ProjectKosten[],MATCH(Tb_ProjectKosten[[#Headers],[Forfat_Percentage]],Tb_ProjectKosten[#Headers],0),0),2),AND(F1466="Arbeidskosten",G1466&lt;&gt;""),IFERROR(ROUND(U1466*VLOOKUP(G1466,Tb_KostenTypen[],3,0)*VLOOKUP(F1466,Tb_ProjectKosten[],MATCH(Tb_ProjectKosten[[#Headers],[Forfat_Percentage]],Tb_ProjectKosten[#Headers],0),0),2),""),U1466 &lt;=0,0),"")</f>
        <v/>
      </c>
      <c r="X1466" s="4" t="str" cm="1">
        <f t="array" ref="X1466">IFERROR(_xlfn.IFS(OR(F1466="",LEFT(Methode_Keuze,4)="Geen"),"",AND(V1466&lt;&gt;"",F1466&lt;&gt;"Arbeidskosten"),ROUND(V1466*VLOOKUP(F1466,Tb_ProjectKosten[],MATCH(Tb_ProjectKosten[[#Headers],[Forfat_Percentage]],Tb_ProjectKosten[#Headers],0),0),2),AND(F1466="Arbeidskosten",G1466&lt;&gt;""),IFERROR(ROUND(V1466*VLOOKUP(G1466,Tb_KostenTypen[],3,0)*VLOOKUP(F1466,Tb_ProjectKosten[],MATCH(Tb_ProjectKosten[[#Headers],[Forfat_Percentage]],Tb_ProjectKosten[#Headers],0),0),2),""),V1466 &lt;=0,0),"")</f>
        <v/>
      </c>
      <c r="Y1466" s="262"/>
      <c r="Z1466" s="49"/>
      <c r="AA1466" s="37" t="str" cm="1">
        <f t="array" ref="AA1466">IFERROR(IF(INDEX(SubsidieTabel!$Q$1:$T$9,MATCH($F1466,SubsidieTabel!$Q$1:$Q$9,0),IFERROR(MATCH(Methode_Keuze,SubsidieTabel!$Q$1:$T$1,0),2))&lt;&gt;1=TRUE,"ja",""),"")</f>
        <v/>
      </c>
    </row>
    <row r="1467" spans="1:27" ht="15" customHeight="1" x14ac:dyDescent="0.25">
      <c r="A1467" s="87"/>
      <c r="B1467" s="219" t="str">
        <f>IF(A1467&lt;&gt;"",_xlfn.MAXIFS($B$1:B1466,$A$1:A1466,A1467)+1,"")</f>
        <v/>
      </c>
      <c r="C1467" s="50"/>
      <c r="D1467" s="50"/>
      <c r="E1467" s="50"/>
      <c r="F1467" s="50"/>
      <c r="G1467" s="283"/>
      <c r="H1467" s="296"/>
      <c r="I1467" s="295"/>
      <c r="J1467" s="295"/>
      <c r="K1467" s="202"/>
      <c r="L1467" s="202"/>
      <c r="M1467" s="91" t="str">
        <f>IFERROR(VLOOKUP(H1467,Lijsten!$H$1:$I$100,2,0),"")</f>
        <v/>
      </c>
      <c r="N1467" s="91" t="str" cm="1">
        <f t="array" ref="N1467">IFERROR(_xlfn.IFS(AND(LEFT(F1467,6)="Arbeid",RIGHT(F1467,3)&lt;&gt;"IKS"),IFERROR(VLOOKUP($G1467,Tb_KostenTypen[],2,0),"tarief"),RIGHT(F1467,3)="IKS","Uurtarief",LEFT(F1467,6)="Arbeid","Uurtarief",AND(LEFT(F1467,8)="Bijdrage",RIGHT(F1467,15)="(vrijwilligers)"),"Vast tarief"),"")</f>
        <v/>
      </c>
      <c r="O1467" s="92"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tarief",IF(LEFT(F1467,8)="Bijdrage",VLOOKUP($F1467,Tb_KostenTypen[],MATCH(Methode_Keuze,Tb_KostenTypen[#Headers],0),0),VLOOKUP($G1467,Lijsten!L:O,4,0))),""),"")</f>
        <v/>
      </c>
      <c r="P1467" s="92"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tarief",IF(LEFT(F1467,8)="Bijdrage",VLOOKUP($F1467,Tb_KostenTypen[],MATCH(Methode_Keuze,Tb_KostenTypen[#Headers],0),0),VLOOKUP($G1467,Lijsten!L:O,4,0))),""),"")</f>
        <v/>
      </c>
      <c r="Q1467" s="50"/>
      <c r="R1467" s="50"/>
      <c r="S1467" s="83"/>
      <c r="T1467" s="51"/>
      <c r="U1467" s="4" t="str" cm="1">
        <f t="array" ref="U1467">IF(AA1467&lt;&gt;"ja",_xlfn.IFNA(_xlfn.IFS(AND(O1467&lt;&gt;"",F1467&lt;&gt;"",RIGHT($N1467,6)="tarief"),O1467*Q1467,S1467&gt;0,IF(F1467&lt;&gt;"",S1467,"")),""),"")</f>
        <v/>
      </c>
      <c r="V1467" s="4" t="str" cm="1">
        <f t="array" ref="V1467">IF(AA1467&lt;&gt;"ja",_xlfn.IFNA(_xlfn.IFS(AND(P1467&lt;&gt;"",R1467&lt;&gt;"",RIGHT($N1467,6)="tarief"),P1467*R1467,T1467&gt;0,T1467),""),"")</f>
        <v/>
      </c>
      <c r="W1467" s="4" t="str" cm="1">
        <f t="array" ref="W1467">IFERROR(_xlfn.IFS(OR(F1467="",LEFT(Methode_Keuze,4)="Geen"),"",AND(U1467&lt;&gt;"",F1467&lt;&gt;"Arbeidskosten"),ROUND(U1467*VLOOKUP(F1467,Tb_ProjectKosten[],MATCH(Tb_ProjectKosten[[#Headers],[Forfat_Percentage]],Tb_ProjectKosten[#Headers],0),0),2),AND(F1467="Arbeidskosten",G1467&lt;&gt;""),IFERROR(ROUND(U1467*VLOOKUP(G1467,Tb_KostenTypen[],3,0)*VLOOKUP(F1467,Tb_ProjectKosten[],MATCH(Tb_ProjectKosten[[#Headers],[Forfat_Percentage]],Tb_ProjectKosten[#Headers],0),0),2),""),U1467 &lt;=0,0),"")</f>
        <v/>
      </c>
      <c r="X1467" s="4" t="str" cm="1">
        <f t="array" ref="X1467">IFERROR(_xlfn.IFS(OR(F1467="",LEFT(Methode_Keuze,4)="Geen"),"",AND(V1467&lt;&gt;"",F1467&lt;&gt;"Arbeidskosten"),ROUND(V1467*VLOOKUP(F1467,Tb_ProjectKosten[],MATCH(Tb_ProjectKosten[[#Headers],[Forfat_Percentage]],Tb_ProjectKosten[#Headers],0),0),2),AND(F1467="Arbeidskosten",G1467&lt;&gt;""),IFERROR(ROUND(V1467*VLOOKUP(G1467,Tb_KostenTypen[],3,0)*VLOOKUP(F1467,Tb_ProjectKosten[],MATCH(Tb_ProjectKosten[[#Headers],[Forfat_Percentage]],Tb_ProjectKosten[#Headers],0),0),2),""),V1467 &lt;=0,0),"")</f>
        <v/>
      </c>
      <c r="Y1467" s="262"/>
      <c r="Z1467" s="49"/>
      <c r="AA1467" s="37" t="str" cm="1">
        <f t="array" ref="AA1467">IFERROR(IF(INDEX(SubsidieTabel!$Q$1:$T$9,MATCH($F1467,SubsidieTabel!$Q$1:$Q$9,0),IFERROR(MATCH(Methode_Keuze,SubsidieTabel!$Q$1:$T$1,0),2))&lt;&gt;1=TRUE,"ja",""),"")</f>
        <v/>
      </c>
    </row>
    <row r="1468" spans="1:27" ht="15" customHeight="1" x14ac:dyDescent="0.25">
      <c r="A1468" s="87"/>
      <c r="B1468" s="219" t="str">
        <f>IF(A1468&lt;&gt;"",_xlfn.MAXIFS($B$1:B1467,$A$1:A1467,A1468)+1,"")</f>
        <v/>
      </c>
      <c r="C1468" s="50"/>
      <c r="D1468" s="50"/>
      <c r="E1468" s="50"/>
      <c r="F1468" s="50"/>
      <c r="G1468" s="283"/>
      <c r="H1468" s="296"/>
      <c r="I1468" s="295"/>
      <c r="J1468" s="295"/>
      <c r="K1468" s="202"/>
      <c r="L1468" s="202"/>
      <c r="M1468" s="91" t="str">
        <f>IFERROR(VLOOKUP(H1468,Lijsten!$H$1:$I$100,2,0),"")</f>
        <v/>
      </c>
      <c r="N1468" s="91" t="str" cm="1">
        <f t="array" ref="N1468">IFERROR(_xlfn.IFS(AND(LEFT(F1468,6)="Arbeid",RIGHT(F1468,3)&lt;&gt;"IKS"),IFERROR(VLOOKUP($G1468,Tb_KostenTypen[],2,0),"tarief"),RIGHT(F1468,3)="IKS","Uurtarief",LEFT(F1468,6)="Arbeid","Uurtarief",AND(LEFT(F1468,8)="Bijdrage",RIGHT(F1468,15)="(vrijwilligers)"),"Vast tarief"),"")</f>
        <v/>
      </c>
      <c r="O1468" s="92"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tarief",IF(LEFT(F1468,8)="Bijdrage",VLOOKUP($F1468,Tb_KostenTypen[],MATCH(Methode_Keuze,Tb_KostenTypen[#Headers],0),0),VLOOKUP($G1468,Lijsten!L:O,4,0))),""),"")</f>
        <v/>
      </c>
      <c r="P1468" s="92"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tarief",IF(LEFT(F1468,8)="Bijdrage",VLOOKUP($F1468,Tb_KostenTypen[],MATCH(Methode_Keuze,Tb_KostenTypen[#Headers],0),0),VLOOKUP($G1468,Lijsten!L:O,4,0))),""),"")</f>
        <v/>
      </c>
      <c r="Q1468" s="50"/>
      <c r="R1468" s="50"/>
      <c r="S1468" s="83"/>
      <c r="T1468" s="51"/>
      <c r="U1468" s="4" t="str" cm="1">
        <f t="array" ref="U1468">IF(AA1468&lt;&gt;"ja",_xlfn.IFNA(_xlfn.IFS(AND(O1468&lt;&gt;"",F1468&lt;&gt;"",RIGHT($N1468,6)="tarief"),O1468*Q1468,S1468&gt;0,IF(F1468&lt;&gt;"",S1468,"")),""),"")</f>
        <v/>
      </c>
      <c r="V1468" s="4" t="str" cm="1">
        <f t="array" ref="V1468">IF(AA1468&lt;&gt;"ja",_xlfn.IFNA(_xlfn.IFS(AND(P1468&lt;&gt;"",R1468&lt;&gt;"",RIGHT($N1468,6)="tarief"),P1468*R1468,T1468&gt;0,T1468),""),"")</f>
        <v/>
      </c>
      <c r="W1468" s="4" t="str" cm="1">
        <f t="array" ref="W1468">IFERROR(_xlfn.IFS(OR(F1468="",LEFT(Methode_Keuze,4)="Geen"),"",AND(U1468&lt;&gt;"",F1468&lt;&gt;"Arbeidskosten"),ROUND(U1468*VLOOKUP(F1468,Tb_ProjectKosten[],MATCH(Tb_ProjectKosten[[#Headers],[Forfat_Percentage]],Tb_ProjectKosten[#Headers],0),0),2),AND(F1468="Arbeidskosten",G1468&lt;&gt;""),IFERROR(ROUND(U1468*VLOOKUP(G1468,Tb_KostenTypen[],3,0)*VLOOKUP(F1468,Tb_ProjectKosten[],MATCH(Tb_ProjectKosten[[#Headers],[Forfat_Percentage]],Tb_ProjectKosten[#Headers],0),0),2),""),U1468 &lt;=0,0),"")</f>
        <v/>
      </c>
      <c r="X1468" s="4" t="str" cm="1">
        <f t="array" ref="X1468">IFERROR(_xlfn.IFS(OR(F1468="",LEFT(Methode_Keuze,4)="Geen"),"",AND(V1468&lt;&gt;"",F1468&lt;&gt;"Arbeidskosten"),ROUND(V1468*VLOOKUP(F1468,Tb_ProjectKosten[],MATCH(Tb_ProjectKosten[[#Headers],[Forfat_Percentage]],Tb_ProjectKosten[#Headers],0),0),2),AND(F1468="Arbeidskosten",G1468&lt;&gt;""),IFERROR(ROUND(V1468*VLOOKUP(G1468,Tb_KostenTypen[],3,0)*VLOOKUP(F1468,Tb_ProjectKosten[],MATCH(Tb_ProjectKosten[[#Headers],[Forfat_Percentage]],Tb_ProjectKosten[#Headers],0),0),2),""),V1468 &lt;=0,0),"")</f>
        <v/>
      </c>
      <c r="Y1468" s="262"/>
      <c r="Z1468" s="49"/>
      <c r="AA1468" s="37" t="str" cm="1">
        <f t="array" ref="AA1468">IFERROR(IF(INDEX(SubsidieTabel!$Q$1:$T$9,MATCH($F1468,SubsidieTabel!$Q$1:$Q$9,0),IFERROR(MATCH(Methode_Keuze,SubsidieTabel!$Q$1:$T$1,0),2))&lt;&gt;1=TRUE,"ja",""),"")</f>
        <v/>
      </c>
    </row>
    <row r="1469" spans="1:27" ht="15" customHeight="1" x14ac:dyDescent="0.25">
      <c r="A1469" s="87"/>
      <c r="B1469" s="219" t="str">
        <f>IF(A1469&lt;&gt;"",_xlfn.MAXIFS($B$1:B1468,$A$1:A1468,A1469)+1,"")</f>
        <v/>
      </c>
      <c r="C1469" s="50"/>
      <c r="D1469" s="50"/>
      <c r="E1469" s="50"/>
      <c r="F1469" s="50"/>
      <c r="G1469" s="283"/>
      <c r="H1469" s="296"/>
      <c r="I1469" s="295"/>
      <c r="J1469" s="295"/>
      <c r="K1469" s="202"/>
      <c r="L1469" s="202"/>
      <c r="M1469" s="91" t="str">
        <f>IFERROR(VLOOKUP(H1469,Lijsten!$H$1:$I$100,2,0),"")</f>
        <v/>
      </c>
      <c r="N1469" s="91" t="str" cm="1">
        <f t="array" ref="N1469">IFERROR(_xlfn.IFS(AND(LEFT(F1469,6)="Arbeid",RIGHT(F1469,3)&lt;&gt;"IKS"),IFERROR(VLOOKUP($G1469,Tb_KostenTypen[],2,0),"tarief"),RIGHT(F1469,3)="IKS","Uurtarief",LEFT(F1469,6)="Arbeid","Uurtarief",AND(LEFT(F1469,8)="Bijdrage",RIGHT(F1469,15)="(vrijwilligers)"),"Vast tarief"),"")</f>
        <v/>
      </c>
      <c r="O1469" s="92"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tarief",IF(LEFT(F1469,8)="Bijdrage",VLOOKUP($F1469,Tb_KostenTypen[],MATCH(Methode_Keuze,Tb_KostenTypen[#Headers],0),0),VLOOKUP($G1469,Lijsten!L:O,4,0))),""),"")</f>
        <v/>
      </c>
      <c r="P1469" s="92"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tarief",IF(LEFT(F1469,8)="Bijdrage",VLOOKUP($F1469,Tb_KostenTypen[],MATCH(Methode_Keuze,Tb_KostenTypen[#Headers],0),0),VLOOKUP($G1469,Lijsten!L:O,4,0))),""),"")</f>
        <v/>
      </c>
      <c r="Q1469" s="50"/>
      <c r="R1469" s="50"/>
      <c r="S1469" s="83"/>
      <c r="T1469" s="51"/>
      <c r="U1469" s="4" t="str" cm="1">
        <f t="array" ref="U1469">IF(AA1469&lt;&gt;"ja",_xlfn.IFNA(_xlfn.IFS(AND(O1469&lt;&gt;"",F1469&lt;&gt;"",RIGHT($N1469,6)="tarief"),O1469*Q1469,S1469&gt;0,IF(F1469&lt;&gt;"",S1469,"")),""),"")</f>
        <v/>
      </c>
      <c r="V1469" s="4" t="str" cm="1">
        <f t="array" ref="V1469">IF(AA1469&lt;&gt;"ja",_xlfn.IFNA(_xlfn.IFS(AND(P1469&lt;&gt;"",R1469&lt;&gt;"",RIGHT($N1469,6)="tarief"),P1469*R1469,T1469&gt;0,T1469),""),"")</f>
        <v/>
      </c>
      <c r="W1469" s="4" t="str" cm="1">
        <f t="array" ref="W1469">IFERROR(_xlfn.IFS(OR(F1469="",LEFT(Methode_Keuze,4)="Geen"),"",AND(U1469&lt;&gt;"",F1469&lt;&gt;"Arbeidskosten"),ROUND(U1469*VLOOKUP(F1469,Tb_ProjectKosten[],MATCH(Tb_ProjectKosten[[#Headers],[Forfat_Percentage]],Tb_ProjectKosten[#Headers],0),0),2),AND(F1469="Arbeidskosten",G1469&lt;&gt;""),IFERROR(ROUND(U1469*VLOOKUP(G1469,Tb_KostenTypen[],3,0)*VLOOKUP(F1469,Tb_ProjectKosten[],MATCH(Tb_ProjectKosten[[#Headers],[Forfat_Percentage]],Tb_ProjectKosten[#Headers],0),0),2),""),U1469 &lt;=0,0),"")</f>
        <v/>
      </c>
      <c r="X1469" s="4" t="str" cm="1">
        <f t="array" ref="X1469">IFERROR(_xlfn.IFS(OR(F1469="",LEFT(Methode_Keuze,4)="Geen"),"",AND(V1469&lt;&gt;"",F1469&lt;&gt;"Arbeidskosten"),ROUND(V1469*VLOOKUP(F1469,Tb_ProjectKosten[],MATCH(Tb_ProjectKosten[[#Headers],[Forfat_Percentage]],Tb_ProjectKosten[#Headers],0),0),2),AND(F1469="Arbeidskosten",G1469&lt;&gt;""),IFERROR(ROUND(V1469*VLOOKUP(G1469,Tb_KostenTypen[],3,0)*VLOOKUP(F1469,Tb_ProjectKosten[],MATCH(Tb_ProjectKosten[[#Headers],[Forfat_Percentage]],Tb_ProjectKosten[#Headers],0),0),2),""),V1469 &lt;=0,0),"")</f>
        <v/>
      </c>
      <c r="Y1469" s="262"/>
      <c r="Z1469" s="49"/>
      <c r="AA1469" s="37" t="str" cm="1">
        <f t="array" ref="AA1469">IFERROR(IF(INDEX(SubsidieTabel!$Q$1:$T$9,MATCH($F1469,SubsidieTabel!$Q$1:$Q$9,0),IFERROR(MATCH(Methode_Keuze,SubsidieTabel!$Q$1:$T$1,0),2))&lt;&gt;1=TRUE,"ja",""),"")</f>
        <v/>
      </c>
    </row>
    <row r="1470" spans="1:27" ht="15" customHeight="1" x14ac:dyDescent="0.25">
      <c r="A1470" s="87"/>
      <c r="B1470" s="219" t="str">
        <f>IF(A1470&lt;&gt;"",_xlfn.MAXIFS($B$1:B1469,$A$1:A1469,A1470)+1,"")</f>
        <v/>
      </c>
      <c r="C1470" s="50"/>
      <c r="D1470" s="50"/>
      <c r="E1470" s="50"/>
      <c r="F1470" s="50"/>
      <c r="G1470" s="283"/>
      <c r="H1470" s="296"/>
      <c r="I1470" s="295"/>
      <c r="J1470" s="295"/>
      <c r="K1470" s="202"/>
      <c r="L1470" s="202"/>
      <c r="M1470" s="91" t="str">
        <f>IFERROR(VLOOKUP(H1470,Lijsten!$H$1:$I$100,2,0),"")</f>
        <v/>
      </c>
      <c r="N1470" s="91" t="str" cm="1">
        <f t="array" ref="N1470">IFERROR(_xlfn.IFS(AND(LEFT(F1470,6)="Arbeid",RIGHT(F1470,3)&lt;&gt;"IKS"),IFERROR(VLOOKUP($G1470,Tb_KostenTypen[],2,0),"tarief"),RIGHT(F1470,3)="IKS","Uurtarief",LEFT(F1470,6)="Arbeid","Uurtarief",AND(LEFT(F1470,8)="Bijdrage",RIGHT(F1470,15)="(vrijwilligers)"),"Vast tarief"),"")</f>
        <v/>
      </c>
      <c r="O1470" s="92"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tarief",IF(LEFT(F1470,8)="Bijdrage",VLOOKUP($F1470,Tb_KostenTypen[],MATCH(Methode_Keuze,Tb_KostenTypen[#Headers],0),0),VLOOKUP($G1470,Lijsten!L:O,4,0))),""),"")</f>
        <v/>
      </c>
      <c r="P1470" s="92"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tarief",IF(LEFT(F1470,8)="Bijdrage",VLOOKUP($F1470,Tb_KostenTypen[],MATCH(Methode_Keuze,Tb_KostenTypen[#Headers],0),0),VLOOKUP($G1470,Lijsten!L:O,4,0))),""),"")</f>
        <v/>
      </c>
      <c r="Q1470" s="50"/>
      <c r="R1470" s="50"/>
      <c r="S1470" s="83"/>
      <c r="T1470" s="51"/>
      <c r="U1470" s="4" t="str" cm="1">
        <f t="array" ref="U1470">IF(AA1470&lt;&gt;"ja",_xlfn.IFNA(_xlfn.IFS(AND(O1470&lt;&gt;"",F1470&lt;&gt;"",RIGHT($N1470,6)="tarief"),O1470*Q1470,S1470&gt;0,IF(F1470&lt;&gt;"",S1470,"")),""),"")</f>
        <v/>
      </c>
      <c r="V1470" s="4" t="str" cm="1">
        <f t="array" ref="V1470">IF(AA1470&lt;&gt;"ja",_xlfn.IFNA(_xlfn.IFS(AND(P1470&lt;&gt;"",R1470&lt;&gt;"",RIGHT($N1470,6)="tarief"),P1470*R1470,T1470&gt;0,T1470),""),"")</f>
        <v/>
      </c>
      <c r="W1470" s="4" t="str" cm="1">
        <f t="array" ref="W1470">IFERROR(_xlfn.IFS(OR(F1470="",LEFT(Methode_Keuze,4)="Geen"),"",AND(U1470&lt;&gt;"",F1470&lt;&gt;"Arbeidskosten"),ROUND(U1470*VLOOKUP(F1470,Tb_ProjectKosten[],MATCH(Tb_ProjectKosten[[#Headers],[Forfat_Percentage]],Tb_ProjectKosten[#Headers],0),0),2),AND(F1470="Arbeidskosten",G1470&lt;&gt;""),IFERROR(ROUND(U1470*VLOOKUP(G1470,Tb_KostenTypen[],3,0)*VLOOKUP(F1470,Tb_ProjectKosten[],MATCH(Tb_ProjectKosten[[#Headers],[Forfat_Percentage]],Tb_ProjectKosten[#Headers],0),0),2),""),U1470 &lt;=0,0),"")</f>
        <v/>
      </c>
      <c r="X1470" s="4" t="str" cm="1">
        <f t="array" ref="X1470">IFERROR(_xlfn.IFS(OR(F1470="",LEFT(Methode_Keuze,4)="Geen"),"",AND(V1470&lt;&gt;"",F1470&lt;&gt;"Arbeidskosten"),ROUND(V1470*VLOOKUP(F1470,Tb_ProjectKosten[],MATCH(Tb_ProjectKosten[[#Headers],[Forfat_Percentage]],Tb_ProjectKosten[#Headers],0),0),2),AND(F1470="Arbeidskosten",G1470&lt;&gt;""),IFERROR(ROUND(V1470*VLOOKUP(G1470,Tb_KostenTypen[],3,0)*VLOOKUP(F1470,Tb_ProjectKosten[],MATCH(Tb_ProjectKosten[[#Headers],[Forfat_Percentage]],Tb_ProjectKosten[#Headers],0),0),2),""),V1470 &lt;=0,0),"")</f>
        <v/>
      </c>
      <c r="Y1470" s="262"/>
      <c r="Z1470" s="49"/>
      <c r="AA1470" s="37" t="str" cm="1">
        <f t="array" ref="AA1470">IFERROR(IF(INDEX(SubsidieTabel!$Q$1:$T$9,MATCH($F1470,SubsidieTabel!$Q$1:$Q$9,0),IFERROR(MATCH(Methode_Keuze,SubsidieTabel!$Q$1:$T$1,0),2))&lt;&gt;1=TRUE,"ja",""),"")</f>
        <v/>
      </c>
    </row>
    <row r="1471" spans="1:27" ht="15" customHeight="1" x14ac:dyDescent="0.25">
      <c r="A1471" s="87"/>
      <c r="B1471" s="219" t="str">
        <f>IF(A1471&lt;&gt;"",_xlfn.MAXIFS($B$1:B1470,$A$1:A1470,A1471)+1,"")</f>
        <v/>
      </c>
      <c r="C1471" s="50"/>
      <c r="D1471" s="50"/>
      <c r="E1471" s="50"/>
      <c r="F1471" s="50"/>
      <c r="G1471" s="283"/>
      <c r="H1471" s="296"/>
      <c r="I1471" s="295"/>
      <c r="J1471" s="295"/>
      <c r="K1471" s="202"/>
      <c r="L1471" s="202"/>
      <c r="M1471" s="91" t="str">
        <f>IFERROR(VLOOKUP(H1471,Lijsten!$H$1:$I$100,2,0),"")</f>
        <v/>
      </c>
      <c r="N1471" s="91" t="str" cm="1">
        <f t="array" ref="N1471">IFERROR(_xlfn.IFS(AND(LEFT(F1471,6)="Arbeid",RIGHT(F1471,3)&lt;&gt;"IKS"),IFERROR(VLOOKUP($G1471,Tb_KostenTypen[],2,0),"tarief"),RIGHT(F1471,3)="IKS","Uurtarief",LEFT(F1471,6)="Arbeid","Uurtarief",AND(LEFT(F1471,8)="Bijdrage",RIGHT(F1471,15)="(vrijwilligers)"),"Vast tarief"),"")</f>
        <v/>
      </c>
      <c r="O1471" s="92"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tarief",IF(LEFT(F1471,8)="Bijdrage",VLOOKUP($F1471,Tb_KostenTypen[],MATCH(Methode_Keuze,Tb_KostenTypen[#Headers],0),0),VLOOKUP($G1471,Lijsten!L:O,4,0))),""),"")</f>
        <v/>
      </c>
      <c r="P1471" s="92"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tarief",IF(LEFT(F1471,8)="Bijdrage",VLOOKUP($F1471,Tb_KostenTypen[],MATCH(Methode_Keuze,Tb_KostenTypen[#Headers],0),0),VLOOKUP($G1471,Lijsten!L:O,4,0))),""),"")</f>
        <v/>
      </c>
      <c r="Q1471" s="50"/>
      <c r="R1471" s="50"/>
      <c r="S1471" s="83"/>
      <c r="T1471" s="51"/>
      <c r="U1471" s="4" t="str" cm="1">
        <f t="array" ref="U1471">IF(AA1471&lt;&gt;"ja",_xlfn.IFNA(_xlfn.IFS(AND(O1471&lt;&gt;"",F1471&lt;&gt;"",RIGHT($N1471,6)="tarief"),O1471*Q1471,S1471&gt;0,IF(F1471&lt;&gt;"",S1471,"")),""),"")</f>
        <v/>
      </c>
      <c r="V1471" s="4" t="str" cm="1">
        <f t="array" ref="V1471">IF(AA1471&lt;&gt;"ja",_xlfn.IFNA(_xlfn.IFS(AND(P1471&lt;&gt;"",R1471&lt;&gt;"",RIGHT($N1471,6)="tarief"),P1471*R1471,T1471&gt;0,T1471),""),"")</f>
        <v/>
      </c>
      <c r="W1471" s="4" t="str" cm="1">
        <f t="array" ref="W1471">IFERROR(_xlfn.IFS(OR(F1471="",LEFT(Methode_Keuze,4)="Geen"),"",AND(U1471&lt;&gt;"",F1471&lt;&gt;"Arbeidskosten"),ROUND(U1471*VLOOKUP(F1471,Tb_ProjectKosten[],MATCH(Tb_ProjectKosten[[#Headers],[Forfat_Percentage]],Tb_ProjectKosten[#Headers],0),0),2),AND(F1471="Arbeidskosten",G1471&lt;&gt;""),IFERROR(ROUND(U1471*VLOOKUP(G1471,Tb_KostenTypen[],3,0)*VLOOKUP(F1471,Tb_ProjectKosten[],MATCH(Tb_ProjectKosten[[#Headers],[Forfat_Percentage]],Tb_ProjectKosten[#Headers],0),0),2),""),U1471 &lt;=0,0),"")</f>
        <v/>
      </c>
      <c r="X1471" s="4" t="str" cm="1">
        <f t="array" ref="X1471">IFERROR(_xlfn.IFS(OR(F1471="",LEFT(Methode_Keuze,4)="Geen"),"",AND(V1471&lt;&gt;"",F1471&lt;&gt;"Arbeidskosten"),ROUND(V1471*VLOOKUP(F1471,Tb_ProjectKosten[],MATCH(Tb_ProjectKosten[[#Headers],[Forfat_Percentage]],Tb_ProjectKosten[#Headers],0),0),2),AND(F1471="Arbeidskosten",G1471&lt;&gt;""),IFERROR(ROUND(V1471*VLOOKUP(G1471,Tb_KostenTypen[],3,0)*VLOOKUP(F1471,Tb_ProjectKosten[],MATCH(Tb_ProjectKosten[[#Headers],[Forfat_Percentage]],Tb_ProjectKosten[#Headers],0),0),2),""),V1471 &lt;=0,0),"")</f>
        <v/>
      </c>
      <c r="Y1471" s="262"/>
      <c r="Z1471" s="49"/>
      <c r="AA1471" s="37" t="str" cm="1">
        <f t="array" ref="AA1471">IFERROR(IF(INDEX(SubsidieTabel!$Q$1:$T$9,MATCH($F1471,SubsidieTabel!$Q$1:$Q$9,0),IFERROR(MATCH(Methode_Keuze,SubsidieTabel!$Q$1:$T$1,0),2))&lt;&gt;1=TRUE,"ja",""),"")</f>
        <v/>
      </c>
    </row>
    <row r="1472" spans="1:27" ht="15" customHeight="1" x14ac:dyDescent="0.25">
      <c r="A1472" s="87"/>
      <c r="B1472" s="219" t="str">
        <f>IF(A1472&lt;&gt;"",_xlfn.MAXIFS($B$1:B1471,$A$1:A1471,A1472)+1,"")</f>
        <v/>
      </c>
      <c r="C1472" s="50"/>
      <c r="D1472" s="50"/>
      <c r="E1472" s="50"/>
      <c r="F1472" s="50"/>
      <c r="G1472" s="283"/>
      <c r="H1472" s="296"/>
      <c r="I1472" s="295"/>
      <c r="J1472" s="295"/>
      <c r="K1472" s="202"/>
      <c r="L1472" s="202"/>
      <c r="M1472" s="91" t="str">
        <f>IFERROR(VLOOKUP(H1472,Lijsten!$H$1:$I$100,2,0),"")</f>
        <v/>
      </c>
      <c r="N1472" s="91" t="str" cm="1">
        <f t="array" ref="N1472">IFERROR(_xlfn.IFS(AND(LEFT(F1472,6)="Arbeid",RIGHT(F1472,3)&lt;&gt;"IKS"),IFERROR(VLOOKUP($G1472,Tb_KostenTypen[],2,0),"tarief"),RIGHT(F1472,3)="IKS","Uurtarief",LEFT(F1472,6)="Arbeid","Uurtarief",AND(LEFT(F1472,8)="Bijdrage",RIGHT(F1472,15)="(vrijwilligers)"),"Vast tarief"),"")</f>
        <v/>
      </c>
      <c r="O1472" s="92"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tarief",IF(LEFT(F1472,8)="Bijdrage",VLOOKUP($F1472,Tb_KostenTypen[],MATCH(Methode_Keuze,Tb_KostenTypen[#Headers],0),0),VLOOKUP($G1472,Lijsten!L:O,4,0))),""),"")</f>
        <v/>
      </c>
      <c r="P1472" s="92"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tarief",IF(LEFT(F1472,8)="Bijdrage",VLOOKUP($F1472,Tb_KostenTypen[],MATCH(Methode_Keuze,Tb_KostenTypen[#Headers],0),0),VLOOKUP($G1472,Lijsten!L:O,4,0))),""),"")</f>
        <v/>
      </c>
      <c r="Q1472" s="50"/>
      <c r="R1472" s="50"/>
      <c r="S1472" s="83"/>
      <c r="T1472" s="51"/>
      <c r="U1472" s="4" t="str" cm="1">
        <f t="array" ref="U1472">IF(AA1472&lt;&gt;"ja",_xlfn.IFNA(_xlfn.IFS(AND(O1472&lt;&gt;"",F1472&lt;&gt;"",RIGHT($N1472,6)="tarief"),O1472*Q1472,S1472&gt;0,IF(F1472&lt;&gt;"",S1472,"")),""),"")</f>
        <v/>
      </c>
      <c r="V1472" s="4" t="str" cm="1">
        <f t="array" ref="V1472">IF(AA1472&lt;&gt;"ja",_xlfn.IFNA(_xlfn.IFS(AND(P1472&lt;&gt;"",R1472&lt;&gt;"",RIGHT($N1472,6)="tarief"),P1472*R1472,T1472&gt;0,T1472),""),"")</f>
        <v/>
      </c>
      <c r="W1472" s="4" t="str" cm="1">
        <f t="array" ref="W1472">IFERROR(_xlfn.IFS(OR(F1472="",LEFT(Methode_Keuze,4)="Geen"),"",AND(U1472&lt;&gt;"",F1472&lt;&gt;"Arbeidskosten"),ROUND(U1472*VLOOKUP(F1472,Tb_ProjectKosten[],MATCH(Tb_ProjectKosten[[#Headers],[Forfat_Percentage]],Tb_ProjectKosten[#Headers],0),0),2),AND(F1472="Arbeidskosten",G1472&lt;&gt;""),IFERROR(ROUND(U1472*VLOOKUP(G1472,Tb_KostenTypen[],3,0)*VLOOKUP(F1472,Tb_ProjectKosten[],MATCH(Tb_ProjectKosten[[#Headers],[Forfat_Percentage]],Tb_ProjectKosten[#Headers],0),0),2),""),U1472 &lt;=0,0),"")</f>
        <v/>
      </c>
      <c r="X1472" s="4" t="str" cm="1">
        <f t="array" ref="X1472">IFERROR(_xlfn.IFS(OR(F1472="",LEFT(Methode_Keuze,4)="Geen"),"",AND(V1472&lt;&gt;"",F1472&lt;&gt;"Arbeidskosten"),ROUND(V1472*VLOOKUP(F1472,Tb_ProjectKosten[],MATCH(Tb_ProjectKosten[[#Headers],[Forfat_Percentage]],Tb_ProjectKosten[#Headers],0),0),2),AND(F1472="Arbeidskosten",G1472&lt;&gt;""),IFERROR(ROUND(V1472*VLOOKUP(G1472,Tb_KostenTypen[],3,0)*VLOOKUP(F1472,Tb_ProjectKosten[],MATCH(Tb_ProjectKosten[[#Headers],[Forfat_Percentage]],Tb_ProjectKosten[#Headers],0),0),2),""),V1472 &lt;=0,0),"")</f>
        <v/>
      </c>
      <c r="Y1472" s="262"/>
      <c r="Z1472" s="49"/>
      <c r="AA1472" s="37" t="str" cm="1">
        <f t="array" ref="AA1472">IFERROR(IF(INDEX(SubsidieTabel!$Q$1:$T$9,MATCH($F1472,SubsidieTabel!$Q$1:$Q$9,0),IFERROR(MATCH(Methode_Keuze,SubsidieTabel!$Q$1:$T$1,0),2))&lt;&gt;1=TRUE,"ja",""),"")</f>
        <v/>
      </c>
    </row>
    <row r="1473" spans="1:27" ht="15" customHeight="1" x14ac:dyDescent="0.25">
      <c r="A1473" s="87"/>
      <c r="B1473" s="219" t="str">
        <f>IF(A1473&lt;&gt;"",_xlfn.MAXIFS($B$1:B1472,$A$1:A1472,A1473)+1,"")</f>
        <v/>
      </c>
      <c r="C1473" s="50"/>
      <c r="D1473" s="50"/>
      <c r="E1473" s="50"/>
      <c r="F1473" s="50"/>
      <c r="G1473" s="283"/>
      <c r="H1473" s="296"/>
      <c r="I1473" s="295"/>
      <c r="J1473" s="295"/>
      <c r="K1473" s="202"/>
      <c r="L1473" s="202"/>
      <c r="M1473" s="91" t="str">
        <f>IFERROR(VLOOKUP(H1473,Lijsten!$H$1:$I$100,2,0),"")</f>
        <v/>
      </c>
      <c r="N1473" s="91" t="str" cm="1">
        <f t="array" ref="N1473">IFERROR(_xlfn.IFS(AND(LEFT(F1473,6)="Arbeid",RIGHT(F1473,3)&lt;&gt;"IKS"),IFERROR(VLOOKUP($G1473,Tb_KostenTypen[],2,0),"tarief"),RIGHT(F1473,3)="IKS","Uurtarief",LEFT(F1473,6)="Arbeid","Uurtarief",AND(LEFT(F1473,8)="Bijdrage",RIGHT(F1473,15)="(vrijwilligers)"),"Vast tarief"),"")</f>
        <v/>
      </c>
      <c r="O1473" s="92"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tarief",IF(LEFT(F1473,8)="Bijdrage",VLOOKUP($F1473,Tb_KostenTypen[],MATCH(Methode_Keuze,Tb_KostenTypen[#Headers],0),0),VLOOKUP($G1473,Lijsten!L:O,4,0))),""),"")</f>
        <v/>
      </c>
      <c r="P1473" s="92"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tarief",IF(LEFT(F1473,8)="Bijdrage",VLOOKUP($F1473,Tb_KostenTypen[],MATCH(Methode_Keuze,Tb_KostenTypen[#Headers],0),0),VLOOKUP($G1473,Lijsten!L:O,4,0))),""),"")</f>
        <v/>
      </c>
      <c r="Q1473" s="50"/>
      <c r="R1473" s="50"/>
      <c r="S1473" s="83"/>
      <c r="T1473" s="51"/>
      <c r="U1473" s="4" t="str" cm="1">
        <f t="array" ref="U1473">IF(AA1473&lt;&gt;"ja",_xlfn.IFNA(_xlfn.IFS(AND(O1473&lt;&gt;"",F1473&lt;&gt;"",RIGHT($N1473,6)="tarief"),O1473*Q1473,S1473&gt;0,IF(F1473&lt;&gt;"",S1473,"")),""),"")</f>
        <v/>
      </c>
      <c r="V1473" s="4" t="str" cm="1">
        <f t="array" ref="V1473">IF(AA1473&lt;&gt;"ja",_xlfn.IFNA(_xlfn.IFS(AND(P1473&lt;&gt;"",R1473&lt;&gt;"",RIGHT($N1473,6)="tarief"),P1473*R1473,T1473&gt;0,T1473),""),"")</f>
        <v/>
      </c>
      <c r="W1473" s="4" t="str" cm="1">
        <f t="array" ref="W1473">IFERROR(_xlfn.IFS(OR(F1473="",LEFT(Methode_Keuze,4)="Geen"),"",AND(U1473&lt;&gt;"",F1473&lt;&gt;"Arbeidskosten"),ROUND(U1473*VLOOKUP(F1473,Tb_ProjectKosten[],MATCH(Tb_ProjectKosten[[#Headers],[Forfat_Percentage]],Tb_ProjectKosten[#Headers],0),0),2),AND(F1473="Arbeidskosten",G1473&lt;&gt;""),IFERROR(ROUND(U1473*VLOOKUP(G1473,Tb_KostenTypen[],3,0)*VLOOKUP(F1473,Tb_ProjectKosten[],MATCH(Tb_ProjectKosten[[#Headers],[Forfat_Percentage]],Tb_ProjectKosten[#Headers],0),0),2),""),U1473 &lt;=0,0),"")</f>
        <v/>
      </c>
      <c r="X1473" s="4" t="str" cm="1">
        <f t="array" ref="X1473">IFERROR(_xlfn.IFS(OR(F1473="",LEFT(Methode_Keuze,4)="Geen"),"",AND(V1473&lt;&gt;"",F1473&lt;&gt;"Arbeidskosten"),ROUND(V1473*VLOOKUP(F1473,Tb_ProjectKosten[],MATCH(Tb_ProjectKosten[[#Headers],[Forfat_Percentage]],Tb_ProjectKosten[#Headers],0),0),2),AND(F1473="Arbeidskosten",G1473&lt;&gt;""),IFERROR(ROUND(V1473*VLOOKUP(G1473,Tb_KostenTypen[],3,0)*VLOOKUP(F1473,Tb_ProjectKosten[],MATCH(Tb_ProjectKosten[[#Headers],[Forfat_Percentage]],Tb_ProjectKosten[#Headers],0),0),2),""),V1473 &lt;=0,0),"")</f>
        <v/>
      </c>
      <c r="Y1473" s="262"/>
      <c r="Z1473" s="49"/>
      <c r="AA1473" s="37" t="str" cm="1">
        <f t="array" ref="AA1473">IFERROR(IF(INDEX(SubsidieTabel!$Q$1:$T$9,MATCH($F1473,SubsidieTabel!$Q$1:$Q$9,0),IFERROR(MATCH(Methode_Keuze,SubsidieTabel!$Q$1:$T$1,0),2))&lt;&gt;1=TRUE,"ja",""),"")</f>
        <v/>
      </c>
    </row>
    <row r="1474" spans="1:27" ht="15" customHeight="1" x14ac:dyDescent="0.25">
      <c r="A1474" s="87"/>
      <c r="B1474" s="219" t="str">
        <f>IF(A1474&lt;&gt;"",_xlfn.MAXIFS($B$1:B1473,$A$1:A1473,A1474)+1,"")</f>
        <v/>
      </c>
      <c r="C1474" s="50"/>
      <c r="D1474" s="50"/>
      <c r="E1474" s="50"/>
      <c r="F1474" s="50"/>
      <c r="G1474" s="283"/>
      <c r="H1474" s="296"/>
      <c r="I1474" s="295"/>
      <c r="J1474" s="295"/>
      <c r="K1474" s="202"/>
      <c r="L1474" s="202"/>
      <c r="M1474" s="91" t="str">
        <f>IFERROR(VLOOKUP(H1474,Lijsten!$H$1:$I$100,2,0),"")</f>
        <v/>
      </c>
      <c r="N1474" s="91" t="str" cm="1">
        <f t="array" ref="N1474">IFERROR(_xlfn.IFS(AND(LEFT(F1474,6)="Arbeid",RIGHT(F1474,3)&lt;&gt;"IKS"),IFERROR(VLOOKUP($G1474,Tb_KostenTypen[],2,0),"tarief"),RIGHT(F1474,3)="IKS","Uurtarief",LEFT(F1474,6)="Arbeid","Uurtarief",AND(LEFT(F1474,8)="Bijdrage",RIGHT(F1474,15)="(vrijwilligers)"),"Vast tarief"),"")</f>
        <v/>
      </c>
      <c r="O1474" s="92"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tarief",IF(LEFT(F1474,8)="Bijdrage",VLOOKUP($F1474,Tb_KostenTypen[],MATCH(Methode_Keuze,Tb_KostenTypen[#Headers],0),0),VLOOKUP($G1474,Lijsten!L:O,4,0))),""),"")</f>
        <v/>
      </c>
      <c r="P1474" s="92"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tarief",IF(LEFT(F1474,8)="Bijdrage",VLOOKUP($F1474,Tb_KostenTypen[],MATCH(Methode_Keuze,Tb_KostenTypen[#Headers],0),0),VLOOKUP($G1474,Lijsten!L:O,4,0))),""),"")</f>
        <v/>
      </c>
      <c r="Q1474" s="50"/>
      <c r="R1474" s="50"/>
      <c r="S1474" s="83"/>
      <c r="T1474" s="51"/>
      <c r="U1474" s="4" t="str" cm="1">
        <f t="array" ref="U1474">IF(AA1474&lt;&gt;"ja",_xlfn.IFNA(_xlfn.IFS(AND(O1474&lt;&gt;"",F1474&lt;&gt;"",RIGHT($N1474,6)="tarief"),O1474*Q1474,S1474&gt;0,IF(F1474&lt;&gt;"",S1474,"")),""),"")</f>
        <v/>
      </c>
      <c r="V1474" s="4" t="str" cm="1">
        <f t="array" ref="V1474">IF(AA1474&lt;&gt;"ja",_xlfn.IFNA(_xlfn.IFS(AND(P1474&lt;&gt;"",R1474&lt;&gt;"",RIGHT($N1474,6)="tarief"),P1474*R1474,T1474&gt;0,T1474),""),"")</f>
        <v/>
      </c>
      <c r="W1474" s="4" t="str" cm="1">
        <f t="array" ref="W1474">IFERROR(_xlfn.IFS(OR(F1474="",LEFT(Methode_Keuze,4)="Geen"),"",AND(U1474&lt;&gt;"",F1474&lt;&gt;"Arbeidskosten"),ROUND(U1474*VLOOKUP(F1474,Tb_ProjectKosten[],MATCH(Tb_ProjectKosten[[#Headers],[Forfat_Percentage]],Tb_ProjectKosten[#Headers],0),0),2),AND(F1474="Arbeidskosten",G1474&lt;&gt;""),IFERROR(ROUND(U1474*VLOOKUP(G1474,Tb_KostenTypen[],3,0)*VLOOKUP(F1474,Tb_ProjectKosten[],MATCH(Tb_ProjectKosten[[#Headers],[Forfat_Percentage]],Tb_ProjectKosten[#Headers],0),0),2),""),U1474 &lt;=0,0),"")</f>
        <v/>
      </c>
      <c r="X1474" s="4" t="str" cm="1">
        <f t="array" ref="X1474">IFERROR(_xlfn.IFS(OR(F1474="",LEFT(Methode_Keuze,4)="Geen"),"",AND(V1474&lt;&gt;"",F1474&lt;&gt;"Arbeidskosten"),ROUND(V1474*VLOOKUP(F1474,Tb_ProjectKosten[],MATCH(Tb_ProjectKosten[[#Headers],[Forfat_Percentage]],Tb_ProjectKosten[#Headers],0),0),2),AND(F1474="Arbeidskosten",G1474&lt;&gt;""),IFERROR(ROUND(V1474*VLOOKUP(G1474,Tb_KostenTypen[],3,0)*VLOOKUP(F1474,Tb_ProjectKosten[],MATCH(Tb_ProjectKosten[[#Headers],[Forfat_Percentage]],Tb_ProjectKosten[#Headers],0),0),2),""),V1474 &lt;=0,0),"")</f>
        <v/>
      </c>
      <c r="Y1474" s="262"/>
      <c r="Z1474" s="49"/>
      <c r="AA1474" s="37" t="str" cm="1">
        <f t="array" ref="AA1474">IFERROR(IF(INDEX(SubsidieTabel!$Q$1:$T$9,MATCH($F1474,SubsidieTabel!$Q$1:$Q$9,0),IFERROR(MATCH(Methode_Keuze,SubsidieTabel!$Q$1:$T$1,0),2))&lt;&gt;1=TRUE,"ja",""),"")</f>
        <v/>
      </c>
    </row>
    <row r="1475" spans="1:27" ht="15" customHeight="1" x14ac:dyDescent="0.25">
      <c r="A1475" s="87"/>
      <c r="B1475" s="219" t="str">
        <f>IF(A1475&lt;&gt;"",_xlfn.MAXIFS($B$1:B1474,$A$1:A1474,A1475)+1,"")</f>
        <v/>
      </c>
      <c r="C1475" s="50"/>
      <c r="D1475" s="50"/>
      <c r="E1475" s="50"/>
      <c r="F1475" s="50"/>
      <c r="G1475" s="283"/>
      <c r="H1475" s="296"/>
      <c r="I1475" s="295"/>
      <c r="J1475" s="295"/>
      <c r="K1475" s="202"/>
      <c r="L1475" s="202"/>
      <c r="M1475" s="91" t="str">
        <f>IFERROR(VLOOKUP(H1475,Lijsten!$H$1:$I$100,2,0),"")</f>
        <v/>
      </c>
      <c r="N1475" s="91" t="str" cm="1">
        <f t="array" ref="N1475">IFERROR(_xlfn.IFS(AND(LEFT(F1475,6)="Arbeid",RIGHT(F1475,3)&lt;&gt;"IKS"),IFERROR(VLOOKUP($G1475,Tb_KostenTypen[],2,0),"tarief"),RIGHT(F1475,3)="IKS","Uurtarief",LEFT(F1475,6)="Arbeid","Uurtarief",AND(LEFT(F1475,8)="Bijdrage",RIGHT(F1475,15)="(vrijwilligers)"),"Vast tarief"),"")</f>
        <v/>
      </c>
      <c r="O1475" s="92"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tarief",IF(LEFT(F1475,8)="Bijdrage",VLOOKUP($F1475,Tb_KostenTypen[],MATCH(Methode_Keuze,Tb_KostenTypen[#Headers],0),0),VLOOKUP($G1475,Lijsten!L:O,4,0))),""),"")</f>
        <v/>
      </c>
      <c r="P1475" s="92"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tarief",IF(LEFT(F1475,8)="Bijdrage",VLOOKUP($F1475,Tb_KostenTypen[],MATCH(Methode_Keuze,Tb_KostenTypen[#Headers],0),0),VLOOKUP($G1475,Lijsten!L:O,4,0))),""),"")</f>
        <v/>
      </c>
      <c r="Q1475" s="50"/>
      <c r="R1475" s="50"/>
      <c r="S1475" s="83"/>
      <c r="T1475" s="51"/>
      <c r="U1475" s="4" t="str" cm="1">
        <f t="array" ref="U1475">IF(AA1475&lt;&gt;"ja",_xlfn.IFNA(_xlfn.IFS(AND(O1475&lt;&gt;"",F1475&lt;&gt;"",RIGHT($N1475,6)="tarief"),O1475*Q1475,S1475&gt;0,IF(F1475&lt;&gt;"",S1475,"")),""),"")</f>
        <v/>
      </c>
      <c r="V1475" s="4" t="str" cm="1">
        <f t="array" ref="V1475">IF(AA1475&lt;&gt;"ja",_xlfn.IFNA(_xlfn.IFS(AND(P1475&lt;&gt;"",R1475&lt;&gt;"",RIGHT($N1475,6)="tarief"),P1475*R1475,T1475&gt;0,T1475),""),"")</f>
        <v/>
      </c>
      <c r="W1475" s="4" t="str" cm="1">
        <f t="array" ref="W1475">IFERROR(_xlfn.IFS(OR(F1475="",LEFT(Methode_Keuze,4)="Geen"),"",AND(U1475&lt;&gt;"",F1475&lt;&gt;"Arbeidskosten"),ROUND(U1475*VLOOKUP(F1475,Tb_ProjectKosten[],MATCH(Tb_ProjectKosten[[#Headers],[Forfat_Percentage]],Tb_ProjectKosten[#Headers],0),0),2),AND(F1475="Arbeidskosten",G1475&lt;&gt;""),IFERROR(ROUND(U1475*VLOOKUP(G1475,Tb_KostenTypen[],3,0)*VLOOKUP(F1475,Tb_ProjectKosten[],MATCH(Tb_ProjectKosten[[#Headers],[Forfat_Percentage]],Tb_ProjectKosten[#Headers],0),0),2),""),U1475 &lt;=0,0),"")</f>
        <v/>
      </c>
      <c r="X1475" s="4" t="str" cm="1">
        <f t="array" ref="X1475">IFERROR(_xlfn.IFS(OR(F1475="",LEFT(Methode_Keuze,4)="Geen"),"",AND(V1475&lt;&gt;"",F1475&lt;&gt;"Arbeidskosten"),ROUND(V1475*VLOOKUP(F1475,Tb_ProjectKosten[],MATCH(Tb_ProjectKosten[[#Headers],[Forfat_Percentage]],Tb_ProjectKosten[#Headers],0),0),2),AND(F1475="Arbeidskosten",G1475&lt;&gt;""),IFERROR(ROUND(V1475*VLOOKUP(G1475,Tb_KostenTypen[],3,0)*VLOOKUP(F1475,Tb_ProjectKosten[],MATCH(Tb_ProjectKosten[[#Headers],[Forfat_Percentage]],Tb_ProjectKosten[#Headers],0),0),2),""),V1475 &lt;=0,0),"")</f>
        <v/>
      </c>
      <c r="Y1475" s="262"/>
      <c r="Z1475" s="49"/>
      <c r="AA1475" s="37" t="str" cm="1">
        <f t="array" ref="AA1475">IFERROR(IF(INDEX(SubsidieTabel!$Q$1:$T$9,MATCH($F1475,SubsidieTabel!$Q$1:$Q$9,0),IFERROR(MATCH(Methode_Keuze,SubsidieTabel!$Q$1:$T$1,0),2))&lt;&gt;1=TRUE,"ja",""),"")</f>
        <v/>
      </c>
    </row>
    <row r="1476" spans="1:27" ht="15" customHeight="1" x14ac:dyDescent="0.25">
      <c r="A1476" s="87"/>
      <c r="B1476" s="219" t="str">
        <f>IF(A1476&lt;&gt;"",_xlfn.MAXIFS($B$1:B1475,$A$1:A1475,A1476)+1,"")</f>
        <v/>
      </c>
      <c r="C1476" s="50"/>
      <c r="D1476" s="50"/>
      <c r="E1476" s="50"/>
      <c r="F1476" s="50"/>
      <c r="G1476" s="283"/>
      <c r="H1476" s="296"/>
      <c r="I1476" s="295"/>
      <c r="J1476" s="295"/>
      <c r="K1476" s="202"/>
      <c r="L1476" s="202"/>
      <c r="M1476" s="91" t="str">
        <f>IFERROR(VLOOKUP(H1476,Lijsten!$H$1:$I$100,2,0),"")</f>
        <v/>
      </c>
      <c r="N1476" s="91" t="str" cm="1">
        <f t="array" ref="N1476">IFERROR(_xlfn.IFS(AND(LEFT(F1476,6)="Arbeid",RIGHT(F1476,3)&lt;&gt;"IKS"),IFERROR(VLOOKUP($G1476,Tb_KostenTypen[],2,0),"tarief"),RIGHT(F1476,3)="IKS","Uurtarief",LEFT(F1476,6)="Arbeid","Uurtarief",AND(LEFT(F1476,8)="Bijdrage",RIGHT(F1476,15)="(vrijwilligers)"),"Vast tarief"),"")</f>
        <v/>
      </c>
      <c r="O1476" s="92"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tarief",IF(LEFT(F1476,8)="Bijdrage",VLOOKUP($F1476,Tb_KostenTypen[],MATCH(Methode_Keuze,Tb_KostenTypen[#Headers],0),0),VLOOKUP($G1476,Lijsten!L:O,4,0))),""),"")</f>
        <v/>
      </c>
      <c r="P1476" s="92"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tarief",IF(LEFT(F1476,8)="Bijdrage",VLOOKUP($F1476,Tb_KostenTypen[],MATCH(Methode_Keuze,Tb_KostenTypen[#Headers],0),0),VLOOKUP($G1476,Lijsten!L:O,4,0))),""),"")</f>
        <v/>
      </c>
      <c r="Q1476" s="50"/>
      <c r="R1476" s="50"/>
      <c r="S1476" s="83"/>
      <c r="T1476" s="51"/>
      <c r="U1476" s="4" t="str" cm="1">
        <f t="array" ref="U1476">IF(AA1476&lt;&gt;"ja",_xlfn.IFNA(_xlfn.IFS(AND(O1476&lt;&gt;"",F1476&lt;&gt;"",RIGHT($N1476,6)="tarief"),O1476*Q1476,S1476&gt;0,IF(F1476&lt;&gt;"",S1476,"")),""),"")</f>
        <v/>
      </c>
      <c r="V1476" s="4" t="str" cm="1">
        <f t="array" ref="V1476">IF(AA1476&lt;&gt;"ja",_xlfn.IFNA(_xlfn.IFS(AND(P1476&lt;&gt;"",R1476&lt;&gt;"",RIGHT($N1476,6)="tarief"),P1476*R1476,T1476&gt;0,T1476),""),"")</f>
        <v/>
      </c>
      <c r="W1476" s="4" t="str" cm="1">
        <f t="array" ref="W1476">IFERROR(_xlfn.IFS(OR(F1476="",LEFT(Methode_Keuze,4)="Geen"),"",AND(U1476&lt;&gt;"",F1476&lt;&gt;"Arbeidskosten"),ROUND(U1476*VLOOKUP(F1476,Tb_ProjectKosten[],MATCH(Tb_ProjectKosten[[#Headers],[Forfat_Percentage]],Tb_ProjectKosten[#Headers],0),0),2),AND(F1476="Arbeidskosten",G1476&lt;&gt;""),IFERROR(ROUND(U1476*VLOOKUP(G1476,Tb_KostenTypen[],3,0)*VLOOKUP(F1476,Tb_ProjectKosten[],MATCH(Tb_ProjectKosten[[#Headers],[Forfat_Percentage]],Tb_ProjectKosten[#Headers],0),0),2),""),U1476 &lt;=0,0),"")</f>
        <v/>
      </c>
      <c r="X1476" s="4" t="str" cm="1">
        <f t="array" ref="X1476">IFERROR(_xlfn.IFS(OR(F1476="",LEFT(Methode_Keuze,4)="Geen"),"",AND(V1476&lt;&gt;"",F1476&lt;&gt;"Arbeidskosten"),ROUND(V1476*VLOOKUP(F1476,Tb_ProjectKosten[],MATCH(Tb_ProjectKosten[[#Headers],[Forfat_Percentage]],Tb_ProjectKosten[#Headers],0),0),2),AND(F1476="Arbeidskosten",G1476&lt;&gt;""),IFERROR(ROUND(V1476*VLOOKUP(G1476,Tb_KostenTypen[],3,0)*VLOOKUP(F1476,Tb_ProjectKosten[],MATCH(Tb_ProjectKosten[[#Headers],[Forfat_Percentage]],Tb_ProjectKosten[#Headers],0),0),2),""),V1476 &lt;=0,0),"")</f>
        <v/>
      </c>
      <c r="Y1476" s="262"/>
      <c r="Z1476" s="49"/>
      <c r="AA1476" s="37" t="str" cm="1">
        <f t="array" ref="AA1476">IFERROR(IF(INDEX(SubsidieTabel!$Q$1:$T$9,MATCH($F1476,SubsidieTabel!$Q$1:$Q$9,0),IFERROR(MATCH(Methode_Keuze,SubsidieTabel!$Q$1:$T$1,0),2))&lt;&gt;1=TRUE,"ja",""),"")</f>
        <v/>
      </c>
    </row>
    <row r="1477" spans="1:27" ht="15" customHeight="1" x14ac:dyDescent="0.25">
      <c r="A1477" s="87"/>
      <c r="B1477" s="219" t="str">
        <f>IF(A1477&lt;&gt;"",_xlfn.MAXIFS($B$1:B1476,$A$1:A1476,A1477)+1,"")</f>
        <v/>
      </c>
      <c r="C1477" s="50"/>
      <c r="D1477" s="50"/>
      <c r="E1477" s="50"/>
      <c r="F1477" s="50"/>
      <c r="G1477" s="283"/>
      <c r="H1477" s="296"/>
      <c r="I1477" s="295"/>
      <c r="J1477" s="295"/>
      <c r="K1477" s="202"/>
      <c r="L1477" s="202"/>
      <c r="M1477" s="91" t="str">
        <f>IFERROR(VLOOKUP(H1477,Lijsten!$H$1:$I$100,2,0),"")</f>
        <v/>
      </c>
      <c r="N1477" s="91" t="str" cm="1">
        <f t="array" ref="N1477">IFERROR(_xlfn.IFS(AND(LEFT(F1477,6)="Arbeid",RIGHT(F1477,3)&lt;&gt;"IKS"),IFERROR(VLOOKUP($G1477,Tb_KostenTypen[],2,0),"tarief"),RIGHT(F1477,3)="IKS","Uurtarief",LEFT(F1477,6)="Arbeid","Uurtarief",AND(LEFT(F1477,8)="Bijdrage",RIGHT(F1477,15)="(vrijwilligers)"),"Vast tarief"),"")</f>
        <v/>
      </c>
      <c r="O1477" s="92"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tarief",IF(LEFT(F1477,8)="Bijdrage",VLOOKUP($F1477,Tb_KostenTypen[],MATCH(Methode_Keuze,Tb_KostenTypen[#Headers],0),0),VLOOKUP($G1477,Lijsten!L:O,4,0))),""),"")</f>
        <v/>
      </c>
      <c r="P1477" s="92"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tarief",IF(LEFT(F1477,8)="Bijdrage",VLOOKUP($F1477,Tb_KostenTypen[],MATCH(Methode_Keuze,Tb_KostenTypen[#Headers],0),0),VLOOKUP($G1477,Lijsten!L:O,4,0))),""),"")</f>
        <v/>
      </c>
      <c r="Q1477" s="50"/>
      <c r="R1477" s="50"/>
      <c r="S1477" s="83"/>
      <c r="T1477" s="51"/>
      <c r="U1477" s="4" t="str" cm="1">
        <f t="array" ref="U1477">IF(AA1477&lt;&gt;"ja",_xlfn.IFNA(_xlfn.IFS(AND(O1477&lt;&gt;"",F1477&lt;&gt;"",RIGHT($N1477,6)="tarief"),O1477*Q1477,S1477&gt;0,IF(F1477&lt;&gt;"",S1477,"")),""),"")</f>
        <v/>
      </c>
      <c r="V1477" s="4" t="str" cm="1">
        <f t="array" ref="V1477">IF(AA1477&lt;&gt;"ja",_xlfn.IFNA(_xlfn.IFS(AND(P1477&lt;&gt;"",R1477&lt;&gt;"",RIGHT($N1477,6)="tarief"),P1477*R1477,T1477&gt;0,T1477),""),"")</f>
        <v/>
      </c>
      <c r="W1477" s="4" t="str" cm="1">
        <f t="array" ref="W1477">IFERROR(_xlfn.IFS(OR(F1477="",LEFT(Methode_Keuze,4)="Geen"),"",AND(U1477&lt;&gt;"",F1477&lt;&gt;"Arbeidskosten"),ROUND(U1477*VLOOKUP(F1477,Tb_ProjectKosten[],MATCH(Tb_ProjectKosten[[#Headers],[Forfat_Percentage]],Tb_ProjectKosten[#Headers],0),0),2),AND(F1477="Arbeidskosten",G1477&lt;&gt;""),IFERROR(ROUND(U1477*VLOOKUP(G1477,Tb_KostenTypen[],3,0)*VLOOKUP(F1477,Tb_ProjectKosten[],MATCH(Tb_ProjectKosten[[#Headers],[Forfat_Percentage]],Tb_ProjectKosten[#Headers],0),0),2),""),U1477 &lt;=0,0),"")</f>
        <v/>
      </c>
      <c r="X1477" s="4" t="str" cm="1">
        <f t="array" ref="X1477">IFERROR(_xlfn.IFS(OR(F1477="",LEFT(Methode_Keuze,4)="Geen"),"",AND(V1477&lt;&gt;"",F1477&lt;&gt;"Arbeidskosten"),ROUND(V1477*VLOOKUP(F1477,Tb_ProjectKosten[],MATCH(Tb_ProjectKosten[[#Headers],[Forfat_Percentage]],Tb_ProjectKosten[#Headers],0),0),2),AND(F1477="Arbeidskosten",G1477&lt;&gt;""),IFERROR(ROUND(V1477*VLOOKUP(G1477,Tb_KostenTypen[],3,0)*VLOOKUP(F1477,Tb_ProjectKosten[],MATCH(Tb_ProjectKosten[[#Headers],[Forfat_Percentage]],Tb_ProjectKosten[#Headers],0),0),2),""),V1477 &lt;=0,0),"")</f>
        <v/>
      </c>
      <c r="Y1477" s="262"/>
      <c r="Z1477" s="49"/>
      <c r="AA1477" s="37" t="str" cm="1">
        <f t="array" ref="AA1477">IFERROR(IF(INDEX(SubsidieTabel!$Q$1:$T$9,MATCH($F1477,SubsidieTabel!$Q$1:$Q$9,0),IFERROR(MATCH(Methode_Keuze,SubsidieTabel!$Q$1:$T$1,0),2))&lt;&gt;1=TRUE,"ja",""),"")</f>
        <v/>
      </c>
    </row>
    <row r="1478" spans="1:27" ht="15" customHeight="1" x14ac:dyDescent="0.25">
      <c r="A1478" s="87"/>
      <c r="B1478" s="219" t="str">
        <f>IF(A1478&lt;&gt;"",_xlfn.MAXIFS($B$1:B1477,$A$1:A1477,A1478)+1,"")</f>
        <v/>
      </c>
      <c r="C1478" s="50"/>
      <c r="D1478" s="50"/>
      <c r="E1478" s="50"/>
      <c r="F1478" s="50"/>
      <c r="G1478" s="283"/>
      <c r="H1478" s="296"/>
      <c r="I1478" s="295"/>
      <c r="J1478" s="295"/>
      <c r="K1478" s="202"/>
      <c r="L1478" s="202"/>
      <c r="M1478" s="91" t="str">
        <f>IFERROR(VLOOKUP(H1478,Lijsten!$H$1:$I$100,2,0),"")</f>
        <v/>
      </c>
      <c r="N1478" s="91" t="str" cm="1">
        <f t="array" ref="N1478">IFERROR(_xlfn.IFS(AND(LEFT(F1478,6)="Arbeid",RIGHT(F1478,3)&lt;&gt;"IKS"),IFERROR(VLOOKUP($G1478,Tb_KostenTypen[],2,0),"tarief"),RIGHT(F1478,3)="IKS","Uurtarief",LEFT(F1478,6)="Arbeid","Uurtarief",AND(LEFT(F1478,8)="Bijdrage",RIGHT(F1478,15)="(vrijwilligers)"),"Vast tarief"),"")</f>
        <v/>
      </c>
      <c r="O1478" s="92"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tarief",IF(LEFT(F1478,8)="Bijdrage",VLOOKUP($F1478,Tb_KostenTypen[],MATCH(Methode_Keuze,Tb_KostenTypen[#Headers],0),0),VLOOKUP($G1478,Lijsten!L:O,4,0))),""),"")</f>
        <v/>
      </c>
      <c r="P1478" s="92"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tarief",IF(LEFT(F1478,8)="Bijdrage",VLOOKUP($F1478,Tb_KostenTypen[],MATCH(Methode_Keuze,Tb_KostenTypen[#Headers],0),0),VLOOKUP($G1478,Lijsten!L:O,4,0))),""),"")</f>
        <v/>
      </c>
      <c r="Q1478" s="50"/>
      <c r="R1478" s="50"/>
      <c r="S1478" s="83"/>
      <c r="T1478" s="51"/>
      <c r="U1478" s="4" t="str" cm="1">
        <f t="array" ref="U1478">IF(AA1478&lt;&gt;"ja",_xlfn.IFNA(_xlfn.IFS(AND(O1478&lt;&gt;"",F1478&lt;&gt;"",RIGHT($N1478,6)="tarief"),O1478*Q1478,S1478&gt;0,IF(F1478&lt;&gt;"",S1478,"")),""),"")</f>
        <v/>
      </c>
      <c r="V1478" s="4" t="str" cm="1">
        <f t="array" ref="V1478">IF(AA1478&lt;&gt;"ja",_xlfn.IFNA(_xlfn.IFS(AND(P1478&lt;&gt;"",R1478&lt;&gt;"",RIGHT($N1478,6)="tarief"),P1478*R1478,T1478&gt;0,T1478),""),"")</f>
        <v/>
      </c>
      <c r="W1478" s="4" t="str" cm="1">
        <f t="array" ref="W1478">IFERROR(_xlfn.IFS(OR(F1478="",LEFT(Methode_Keuze,4)="Geen"),"",AND(U1478&lt;&gt;"",F1478&lt;&gt;"Arbeidskosten"),ROUND(U1478*VLOOKUP(F1478,Tb_ProjectKosten[],MATCH(Tb_ProjectKosten[[#Headers],[Forfat_Percentage]],Tb_ProjectKosten[#Headers],0),0),2),AND(F1478="Arbeidskosten",G1478&lt;&gt;""),IFERROR(ROUND(U1478*VLOOKUP(G1478,Tb_KostenTypen[],3,0)*VLOOKUP(F1478,Tb_ProjectKosten[],MATCH(Tb_ProjectKosten[[#Headers],[Forfat_Percentage]],Tb_ProjectKosten[#Headers],0),0),2),""),U1478 &lt;=0,0),"")</f>
        <v/>
      </c>
      <c r="X1478" s="4" t="str" cm="1">
        <f t="array" ref="X1478">IFERROR(_xlfn.IFS(OR(F1478="",LEFT(Methode_Keuze,4)="Geen"),"",AND(V1478&lt;&gt;"",F1478&lt;&gt;"Arbeidskosten"),ROUND(V1478*VLOOKUP(F1478,Tb_ProjectKosten[],MATCH(Tb_ProjectKosten[[#Headers],[Forfat_Percentage]],Tb_ProjectKosten[#Headers],0),0),2),AND(F1478="Arbeidskosten",G1478&lt;&gt;""),IFERROR(ROUND(V1478*VLOOKUP(G1478,Tb_KostenTypen[],3,0)*VLOOKUP(F1478,Tb_ProjectKosten[],MATCH(Tb_ProjectKosten[[#Headers],[Forfat_Percentage]],Tb_ProjectKosten[#Headers],0),0),2),""),V1478 &lt;=0,0),"")</f>
        <v/>
      </c>
      <c r="Y1478" s="262"/>
      <c r="Z1478" s="49"/>
      <c r="AA1478" s="37" t="str" cm="1">
        <f t="array" ref="AA1478">IFERROR(IF(INDEX(SubsidieTabel!$Q$1:$T$9,MATCH($F1478,SubsidieTabel!$Q$1:$Q$9,0),IFERROR(MATCH(Methode_Keuze,SubsidieTabel!$Q$1:$T$1,0),2))&lt;&gt;1=TRUE,"ja",""),"")</f>
        <v/>
      </c>
    </row>
    <row r="1479" spans="1:27" ht="15" customHeight="1" x14ac:dyDescent="0.25">
      <c r="A1479" s="87"/>
      <c r="B1479" s="219" t="str">
        <f>IF(A1479&lt;&gt;"",_xlfn.MAXIFS($B$1:B1478,$A$1:A1478,A1479)+1,"")</f>
        <v/>
      </c>
      <c r="C1479" s="50"/>
      <c r="D1479" s="50"/>
      <c r="E1479" s="50"/>
      <c r="F1479" s="50"/>
      <c r="G1479" s="283"/>
      <c r="H1479" s="296"/>
      <c r="I1479" s="295"/>
      <c r="J1479" s="295"/>
      <c r="K1479" s="202"/>
      <c r="L1479" s="202"/>
      <c r="M1479" s="91" t="str">
        <f>IFERROR(VLOOKUP(H1479,Lijsten!$H$1:$I$100,2,0),"")</f>
        <v/>
      </c>
      <c r="N1479" s="91" t="str" cm="1">
        <f t="array" ref="N1479">IFERROR(_xlfn.IFS(AND(LEFT(F1479,6)="Arbeid",RIGHT(F1479,3)&lt;&gt;"IKS"),IFERROR(VLOOKUP($G1479,Tb_KostenTypen[],2,0),"tarief"),RIGHT(F1479,3)="IKS","Uurtarief",LEFT(F1479,6)="Arbeid","Uurtarief",AND(LEFT(F1479,8)="Bijdrage",RIGHT(F1479,15)="(vrijwilligers)"),"Vast tarief"),"")</f>
        <v/>
      </c>
      <c r="O1479" s="92"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tarief",IF(LEFT(F1479,8)="Bijdrage",VLOOKUP($F1479,Tb_KostenTypen[],MATCH(Methode_Keuze,Tb_KostenTypen[#Headers],0),0),VLOOKUP($G1479,Lijsten!L:O,4,0))),""),"")</f>
        <v/>
      </c>
      <c r="P1479" s="92"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tarief",IF(LEFT(F1479,8)="Bijdrage",VLOOKUP($F1479,Tb_KostenTypen[],MATCH(Methode_Keuze,Tb_KostenTypen[#Headers],0),0),VLOOKUP($G1479,Lijsten!L:O,4,0))),""),"")</f>
        <v/>
      </c>
      <c r="Q1479" s="50"/>
      <c r="R1479" s="50"/>
      <c r="S1479" s="83"/>
      <c r="T1479" s="51"/>
      <c r="U1479" s="4" t="str" cm="1">
        <f t="array" ref="U1479">IF(AA1479&lt;&gt;"ja",_xlfn.IFNA(_xlfn.IFS(AND(O1479&lt;&gt;"",F1479&lt;&gt;"",RIGHT($N1479,6)="tarief"),O1479*Q1479,S1479&gt;0,IF(F1479&lt;&gt;"",S1479,"")),""),"")</f>
        <v/>
      </c>
      <c r="V1479" s="4" t="str" cm="1">
        <f t="array" ref="V1479">IF(AA1479&lt;&gt;"ja",_xlfn.IFNA(_xlfn.IFS(AND(P1479&lt;&gt;"",R1479&lt;&gt;"",RIGHT($N1479,6)="tarief"),P1479*R1479,T1479&gt;0,T1479),""),"")</f>
        <v/>
      </c>
      <c r="W1479" s="4" t="str" cm="1">
        <f t="array" ref="W1479">IFERROR(_xlfn.IFS(OR(F1479="",LEFT(Methode_Keuze,4)="Geen"),"",AND(U1479&lt;&gt;"",F1479&lt;&gt;"Arbeidskosten"),ROUND(U1479*VLOOKUP(F1479,Tb_ProjectKosten[],MATCH(Tb_ProjectKosten[[#Headers],[Forfat_Percentage]],Tb_ProjectKosten[#Headers],0),0),2),AND(F1479="Arbeidskosten",G1479&lt;&gt;""),IFERROR(ROUND(U1479*VLOOKUP(G1479,Tb_KostenTypen[],3,0)*VLOOKUP(F1479,Tb_ProjectKosten[],MATCH(Tb_ProjectKosten[[#Headers],[Forfat_Percentage]],Tb_ProjectKosten[#Headers],0),0),2),""),U1479 &lt;=0,0),"")</f>
        <v/>
      </c>
      <c r="X1479" s="4" t="str" cm="1">
        <f t="array" ref="X1479">IFERROR(_xlfn.IFS(OR(F1479="",LEFT(Methode_Keuze,4)="Geen"),"",AND(V1479&lt;&gt;"",F1479&lt;&gt;"Arbeidskosten"),ROUND(V1479*VLOOKUP(F1479,Tb_ProjectKosten[],MATCH(Tb_ProjectKosten[[#Headers],[Forfat_Percentage]],Tb_ProjectKosten[#Headers],0),0),2),AND(F1479="Arbeidskosten",G1479&lt;&gt;""),IFERROR(ROUND(V1479*VLOOKUP(G1479,Tb_KostenTypen[],3,0)*VLOOKUP(F1479,Tb_ProjectKosten[],MATCH(Tb_ProjectKosten[[#Headers],[Forfat_Percentage]],Tb_ProjectKosten[#Headers],0),0),2),""),V1479 &lt;=0,0),"")</f>
        <v/>
      </c>
      <c r="Y1479" s="262"/>
      <c r="Z1479" s="49"/>
      <c r="AA1479" s="37" t="str" cm="1">
        <f t="array" ref="AA1479">IFERROR(IF(INDEX(SubsidieTabel!$Q$1:$T$9,MATCH($F1479,SubsidieTabel!$Q$1:$Q$9,0),IFERROR(MATCH(Methode_Keuze,SubsidieTabel!$Q$1:$T$1,0),2))&lt;&gt;1=TRUE,"ja",""),"")</f>
        <v/>
      </c>
    </row>
    <row r="1480" spans="1:27" ht="15" customHeight="1" x14ac:dyDescent="0.25">
      <c r="A1480" s="87"/>
      <c r="B1480" s="219" t="str">
        <f>IF(A1480&lt;&gt;"",_xlfn.MAXIFS($B$1:B1479,$A$1:A1479,A1480)+1,"")</f>
        <v/>
      </c>
      <c r="C1480" s="50"/>
      <c r="D1480" s="50"/>
      <c r="E1480" s="50"/>
      <c r="F1480" s="50"/>
      <c r="G1480" s="283"/>
      <c r="H1480" s="296"/>
      <c r="I1480" s="295"/>
      <c r="J1480" s="295"/>
      <c r="K1480" s="202"/>
      <c r="L1480" s="202"/>
      <c r="M1480" s="91" t="str">
        <f>IFERROR(VLOOKUP(H1480,Lijsten!$H$1:$I$100,2,0),"")</f>
        <v/>
      </c>
      <c r="N1480" s="91" t="str" cm="1">
        <f t="array" ref="N1480">IFERROR(_xlfn.IFS(AND(LEFT(F1480,6)="Arbeid",RIGHT(F1480,3)&lt;&gt;"IKS"),IFERROR(VLOOKUP($G1480,Tb_KostenTypen[],2,0),"tarief"),RIGHT(F1480,3)="IKS","Uurtarief",LEFT(F1480,6)="Arbeid","Uurtarief",AND(LEFT(F1480,8)="Bijdrage",RIGHT(F1480,15)="(vrijwilligers)"),"Vast tarief"),"")</f>
        <v/>
      </c>
      <c r="O1480" s="92"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tarief",IF(LEFT(F1480,8)="Bijdrage",VLOOKUP($F1480,Tb_KostenTypen[],MATCH(Methode_Keuze,Tb_KostenTypen[#Headers],0),0),VLOOKUP($G1480,Lijsten!L:O,4,0))),""),"")</f>
        <v/>
      </c>
      <c r="P1480" s="92"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tarief",IF(LEFT(F1480,8)="Bijdrage",VLOOKUP($F1480,Tb_KostenTypen[],MATCH(Methode_Keuze,Tb_KostenTypen[#Headers],0),0),VLOOKUP($G1480,Lijsten!L:O,4,0))),""),"")</f>
        <v/>
      </c>
      <c r="Q1480" s="50"/>
      <c r="R1480" s="50"/>
      <c r="S1480" s="83"/>
      <c r="T1480" s="51"/>
      <c r="U1480" s="4" t="str" cm="1">
        <f t="array" ref="U1480">IF(AA1480&lt;&gt;"ja",_xlfn.IFNA(_xlfn.IFS(AND(O1480&lt;&gt;"",F1480&lt;&gt;"",RIGHT($N1480,6)="tarief"),O1480*Q1480,S1480&gt;0,IF(F1480&lt;&gt;"",S1480,"")),""),"")</f>
        <v/>
      </c>
      <c r="V1480" s="4" t="str" cm="1">
        <f t="array" ref="V1480">IF(AA1480&lt;&gt;"ja",_xlfn.IFNA(_xlfn.IFS(AND(P1480&lt;&gt;"",R1480&lt;&gt;"",RIGHT($N1480,6)="tarief"),P1480*R1480,T1480&gt;0,T1480),""),"")</f>
        <v/>
      </c>
      <c r="W1480" s="4" t="str" cm="1">
        <f t="array" ref="W1480">IFERROR(_xlfn.IFS(OR(F1480="",LEFT(Methode_Keuze,4)="Geen"),"",AND(U1480&lt;&gt;"",F1480&lt;&gt;"Arbeidskosten"),ROUND(U1480*VLOOKUP(F1480,Tb_ProjectKosten[],MATCH(Tb_ProjectKosten[[#Headers],[Forfat_Percentage]],Tb_ProjectKosten[#Headers],0),0),2),AND(F1480="Arbeidskosten",G1480&lt;&gt;""),IFERROR(ROUND(U1480*VLOOKUP(G1480,Tb_KostenTypen[],3,0)*VLOOKUP(F1480,Tb_ProjectKosten[],MATCH(Tb_ProjectKosten[[#Headers],[Forfat_Percentage]],Tb_ProjectKosten[#Headers],0),0),2),""),U1480 &lt;=0,0),"")</f>
        <v/>
      </c>
      <c r="X1480" s="4" t="str" cm="1">
        <f t="array" ref="X1480">IFERROR(_xlfn.IFS(OR(F1480="",LEFT(Methode_Keuze,4)="Geen"),"",AND(V1480&lt;&gt;"",F1480&lt;&gt;"Arbeidskosten"),ROUND(V1480*VLOOKUP(F1480,Tb_ProjectKosten[],MATCH(Tb_ProjectKosten[[#Headers],[Forfat_Percentage]],Tb_ProjectKosten[#Headers],0),0),2),AND(F1480="Arbeidskosten",G1480&lt;&gt;""),IFERROR(ROUND(V1480*VLOOKUP(G1480,Tb_KostenTypen[],3,0)*VLOOKUP(F1480,Tb_ProjectKosten[],MATCH(Tb_ProjectKosten[[#Headers],[Forfat_Percentage]],Tb_ProjectKosten[#Headers],0),0),2),""),V1480 &lt;=0,0),"")</f>
        <v/>
      </c>
      <c r="Y1480" s="262"/>
      <c r="Z1480" s="49"/>
      <c r="AA1480" s="37" t="str" cm="1">
        <f t="array" ref="AA1480">IFERROR(IF(INDEX(SubsidieTabel!$Q$1:$T$9,MATCH($F1480,SubsidieTabel!$Q$1:$Q$9,0),IFERROR(MATCH(Methode_Keuze,SubsidieTabel!$Q$1:$T$1,0),2))&lt;&gt;1=TRUE,"ja",""),"")</f>
        <v/>
      </c>
    </row>
    <row r="1481" spans="1:27" ht="15" customHeight="1" x14ac:dyDescent="0.25">
      <c r="A1481" s="87"/>
      <c r="B1481" s="219" t="str">
        <f>IF(A1481&lt;&gt;"",_xlfn.MAXIFS($B$1:B1480,$A$1:A1480,A1481)+1,"")</f>
        <v/>
      </c>
      <c r="C1481" s="50"/>
      <c r="D1481" s="50"/>
      <c r="E1481" s="50"/>
      <c r="F1481" s="50"/>
      <c r="G1481" s="283"/>
      <c r="H1481" s="296"/>
      <c r="I1481" s="295"/>
      <c r="J1481" s="295"/>
      <c r="K1481" s="202"/>
      <c r="L1481" s="202"/>
      <c r="M1481" s="91" t="str">
        <f>IFERROR(VLOOKUP(H1481,Lijsten!$H$1:$I$100,2,0),"")</f>
        <v/>
      </c>
      <c r="N1481" s="91" t="str" cm="1">
        <f t="array" ref="N1481">IFERROR(_xlfn.IFS(AND(LEFT(F1481,6)="Arbeid",RIGHT(F1481,3)&lt;&gt;"IKS"),IFERROR(VLOOKUP($G1481,Tb_KostenTypen[],2,0),"tarief"),RIGHT(F1481,3)="IKS","Uurtarief",LEFT(F1481,6)="Arbeid","Uurtarief",AND(LEFT(F1481,8)="Bijdrage",RIGHT(F1481,15)="(vrijwilligers)"),"Vast tarief"),"")</f>
        <v/>
      </c>
      <c r="O1481" s="92"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tarief",IF(LEFT(F1481,8)="Bijdrage",VLOOKUP($F1481,Tb_KostenTypen[],MATCH(Methode_Keuze,Tb_KostenTypen[#Headers],0),0),VLOOKUP($G1481,Lijsten!L:O,4,0))),""),"")</f>
        <v/>
      </c>
      <c r="P1481" s="92"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tarief",IF(LEFT(F1481,8)="Bijdrage",VLOOKUP($F1481,Tb_KostenTypen[],MATCH(Methode_Keuze,Tb_KostenTypen[#Headers],0),0),VLOOKUP($G1481,Lijsten!L:O,4,0))),""),"")</f>
        <v/>
      </c>
      <c r="Q1481" s="50"/>
      <c r="R1481" s="50"/>
      <c r="S1481" s="83"/>
      <c r="T1481" s="51"/>
      <c r="U1481" s="4" t="str" cm="1">
        <f t="array" ref="U1481">IF(AA1481&lt;&gt;"ja",_xlfn.IFNA(_xlfn.IFS(AND(O1481&lt;&gt;"",F1481&lt;&gt;"",RIGHT($N1481,6)="tarief"),O1481*Q1481,S1481&gt;0,IF(F1481&lt;&gt;"",S1481,"")),""),"")</f>
        <v/>
      </c>
      <c r="V1481" s="4" t="str" cm="1">
        <f t="array" ref="V1481">IF(AA1481&lt;&gt;"ja",_xlfn.IFNA(_xlfn.IFS(AND(P1481&lt;&gt;"",R1481&lt;&gt;"",RIGHT($N1481,6)="tarief"),P1481*R1481,T1481&gt;0,T1481),""),"")</f>
        <v/>
      </c>
      <c r="W1481" s="4" t="str" cm="1">
        <f t="array" ref="W1481">IFERROR(_xlfn.IFS(OR(F1481="",LEFT(Methode_Keuze,4)="Geen"),"",AND(U1481&lt;&gt;"",F1481&lt;&gt;"Arbeidskosten"),ROUND(U1481*VLOOKUP(F1481,Tb_ProjectKosten[],MATCH(Tb_ProjectKosten[[#Headers],[Forfat_Percentage]],Tb_ProjectKosten[#Headers],0),0),2),AND(F1481="Arbeidskosten",G1481&lt;&gt;""),IFERROR(ROUND(U1481*VLOOKUP(G1481,Tb_KostenTypen[],3,0)*VLOOKUP(F1481,Tb_ProjectKosten[],MATCH(Tb_ProjectKosten[[#Headers],[Forfat_Percentage]],Tb_ProjectKosten[#Headers],0),0),2),""),U1481 &lt;=0,0),"")</f>
        <v/>
      </c>
      <c r="X1481" s="4" t="str" cm="1">
        <f t="array" ref="X1481">IFERROR(_xlfn.IFS(OR(F1481="",LEFT(Methode_Keuze,4)="Geen"),"",AND(V1481&lt;&gt;"",F1481&lt;&gt;"Arbeidskosten"),ROUND(V1481*VLOOKUP(F1481,Tb_ProjectKosten[],MATCH(Tb_ProjectKosten[[#Headers],[Forfat_Percentage]],Tb_ProjectKosten[#Headers],0),0),2),AND(F1481="Arbeidskosten",G1481&lt;&gt;""),IFERROR(ROUND(V1481*VLOOKUP(G1481,Tb_KostenTypen[],3,0)*VLOOKUP(F1481,Tb_ProjectKosten[],MATCH(Tb_ProjectKosten[[#Headers],[Forfat_Percentage]],Tb_ProjectKosten[#Headers],0),0),2),""),V1481 &lt;=0,0),"")</f>
        <v/>
      </c>
      <c r="Y1481" s="262"/>
      <c r="Z1481" s="49"/>
      <c r="AA1481" s="37" t="str" cm="1">
        <f t="array" ref="AA1481">IFERROR(IF(INDEX(SubsidieTabel!$Q$1:$T$9,MATCH($F1481,SubsidieTabel!$Q$1:$Q$9,0),IFERROR(MATCH(Methode_Keuze,SubsidieTabel!$Q$1:$T$1,0),2))&lt;&gt;1=TRUE,"ja",""),"")</f>
        <v/>
      </c>
    </row>
    <row r="1482" spans="1:27" ht="15" customHeight="1" x14ac:dyDescent="0.25">
      <c r="A1482" s="87"/>
      <c r="B1482" s="219" t="str">
        <f>IF(A1482&lt;&gt;"",_xlfn.MAXIFS($B$1:B1481,$A$1:A1481,A1482)+1,"")</f>
        <v/>
      </c>
      <c r="C1482" s="50"/>
      <c r="D1482" s="50"/>
      <c r="E1482" s="50"/>
      <c r="F1482" s="50"/>
      <c r="G1482" s="283"/>
      <c r="H1482" s="296"/>
      <c r="I1482" s="295"/>
      <c r="J1482" s="295"/>
      <c r="K1482" s="202"/>
      <c r="L1482" s="202"/>
      <c r="M1482" s="91" t="str">
        <f>IFERROR(VLOOKUP(H1482,Lijsten!$H$1:$I$100,2,0),"")</f>
        <v/>
      </c>
      <c r="N1482" s="91" t="str" cm="1">
        <f t="array" ref="N1482">IFERROR(_xlfn.IFS(AND(LEFT(F1482,6)="Arbeid",RIGHT(F1482,3)&lt;&gt;"IKS"),IFERROR(VLOOKUP($G1482,Tb_KostenTypen[],2,0),"tarief"),RIGHT(F1482,3)="IKS","Uurtarief",LEFT(F1482,6)="Arbeid","Uurtarief",AND(LEFT(F1482,8)="Bijdrage",RIGHT(F1482,15)="(vrijwilligers)"),"Vast tarief"),"")</f>
        <v/>
      </c>
      <c r="O1482" s="92"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tarief",IF(LEFT(F1482,8)="Bijdrage",VLOOKUP($F1482,Tb_KostenTypen[],MATCH(Methode_Keuze,Tb_KostenTypen[#Headers],0),0),VLOOKUP($G1482,Lijsten!L:O,4,0))),""),"")</f>
        <v/>
      </c>
      <c r="P1482" s="92"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tarief",IF(LEFT(F1482,8)="Bijdrage",VLOOKUP($F1482,Tb_KostenTypen[],MATCH(Methode_Keuze,Tb_KostenTypen[#Headers],0),0),VLOOKUP($G1482,Lijsten!L:O,4,0))),""),"")</f>
        <v/>
      </c>
      <c r="Q1482" s="50"/>
      <c r="R1482" s="50"/>
      <c r="S1482" s="83"/>
      <c r="T1482" s="51"/>
      <c r="U1482" s="4" t="str" cm="1">
        <f t="array" ref="U1482">IF(AA1482&lt;&gt;"ja",_xlfn.IFNA(_xlfn.IFS(AND(O1482&lt;&gt;"",F1482&lt;&gt;"",RIGHT($N1482,6)="tarief"),O1482*Q1482,S1482&gt;0,IF(F1482&lt;&gt;"",S1482,"")),""),"")</f>
        <v/>
      </c>
      <c r="V1482" s="4" t="str" cm="1">
        <f t="array" ref="V1482">IF(AA1482&lt;&gt;"ja",_xlfn.IFNA(_xlfn.IFS(AND(P1482&lt;&gt;"",R1482&lt;&gt;"",RIGHT($N1482,6)="tarief"),P1482*R1482,T1482&gt;0,T1482),""),"")</f>
        <v/>
      </c>
      <c r="W1482" s="4" t="str" cm="1">
        <f t="array" ref="W1482">IFERROR(_xlfn.IFS(OR(F1482="",LEFT(Methode_Keuze,4)="Geen"),"",AND(U1482&lt;&gt;"",F1482&lt;&gt;"Arbeidskosten"),ROUND(U1482*VLOOKUP(F1482,Tb_ProjectKosten[],MATCH(Tb_ProjectKosten[[#Headers],[Forfat_Percentage]],Tb_ProjectKosten[#Headers],0),0),2),AND(F1482="Arbeidskosten",G1482&lt;&gt;""),IFERROR(ROUND(U1482*VLOOKUP(G1482,Tb_KostenTypen[],3,0)*VLOOKUP(F1482,Tb_ProjectKosten[],MATCH(Tb_ProjectKosten[[#Headers],[Forfat_Percentage]],Tb_ProjectKosten[#Headers],0),0),2),""),U1482 &lt;=0,0),"")</f>
        <v/>
      </c>
      <c r="X1482" s="4" t="str" cm="1">
        <f t="array" ref="X1482">IFERROR(_xlfn.IFS(OR(F1482="",LEFT(Methode_Keuze,4)="Geen"),"",AND(V1482&lt;&gt;"",F1482&lt;&gt;"Arbeidskosten"),ROUND(V1482*VLOOKUP(F1482,Tb_ProjectKosten[],MATCH(Tb_ProjectKosten[[#Headers],[Forfat_Percentage]],Tb_ProjectKosten[#Headers],0),0),2),AND(F1482="Arbeidskosten",G1482&lt;&gt;""),IFERROR(ROUND(V1482*VLOOKUP(G1482,Tb_KostenTypen[],3,0)*VLOOKUP(F1482,Tb_ProjectKosten[],MATCH(Tb_ProjectKosten[[#Headers],[Forfat_Percentage]],Tb_ProjectKosten[#Headers],0),0),2),""),V1482 &lt;=0,0),"")</f>
        <v/>
      </c>
      <c r="Y1482" s="262"/>
      <c r="Z1482" s="49"/>
      <c r="AA1482" s="37" t="str" cm="1">
        <f t="array" ref="AA1482">IFERROR(IF(INDEX(SubsidieTabel!$Q$1:$T$9,MATCH($F1482,SubsidieTabel!$Q$1:$Q$9,0),IFERROR(MATCH(Methode_Keuze,SubsidieTabel!$Q$1:$T$1,0),2))&lt;&gt;1=TRUE,"ja",""),"")</f>
        <v/>
      </c>
    </row>
    <row r="1483" spans="1:27" ht="15" customHeight="1" x14ac:dyDescent="0.25">
      <c r="A1483" s="87"/>
      <c r="B1483" s="219" t="str">
        <f>IF(A1483&lt;&gt;"",_xlfn.MAXIFS($B$1:B1482,$A$1:A1482,A1483)+1,"")</f>
        <v/>
      </c>
      <c r="C1483" s="50"/>
      <c r="D1483" s="50"/>
      <c r="E1483" s="50"/>
      <c r="F1483" s="50"/>
      <c r="G1483" s="283"/>
      <c r="H1483" s="296"/>
      <c r="I1483" s="295"/>
      <c r="J1483" s="295"/>
      <c r="K1483" s="202"/>
      <c r="L1483" s="202"/>
      <c r="M1483" s="91" t="str">
        <f>IFERROR(VLOOKUP(H1483,Lijsten!$H$1:$I$100,2,0),"")</f>
        <v/>
      </c>
      <c r="N1483" s="91" t="str" cm="1">
        <f t="array" ref="N1483">IFERROR(_xlfn.IFS(AND(LEFT(F1483,6)="Arbeid",RIGHT(F1483,3)&lt;&gt;"IKS"),IFERROR(VLOOKUP($G1483,Tb_KostenTypen[],2,0),"tarief"),RIGHT(F1483,3)="IKS","Uurtarief",LEFT(F1483,6)="Arbeid","Uurtarief",AND(LEFT(F1483,8)="Bijdrage",RIGHT(F1483,15)="(vrijwilligers)"),"Vast tarief"),"")</f>
        <v/>
      </c>
      <c r="O1483" s="92"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tarief",IF(LEFT(F1483,8)="Bijdrage",VLOOKUP($F1483,Tb_KostenTypen[],MATCH(Methode_Keuze,Tb_KostenTypen[#Headers],0),0),VLOOKUP($G1483,Lijsten!L:O,4,0))),""),"")</f>
        <v/>
      </c>
      <c r="P1483" s="92"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tarief",IF(LEFT(F1483,8)="Bijdrage",VLOOKUP($F1483,Tb_KostenTypen[],MATCH(Methode_Keuze,Tb_KostenTypen[#Headers],0),0),VLOOKUP($G1483,Lijsten!L:O,4,0))),""),"")</f>
        <v/>
      </c>
      <c r="Q1483" s="50"/>
      <c r="R1483" s="50"/>
      <c r="S1483" s="83"/>
      <c r="T1483" s="51"/>
      <c r="U1483" s="4" t="str" cm="1">
        <f t="array" ref="U1483">IF(AA1483&lt;&gt;"ja",_xlfn.IFNA(_xlfn.IFS(AND(O1483&lt;&gt;"",F1483&lt;&gt;"",RIGHT($N1483,6)="tarief"),O1483*Q1483,S1483&gt;0,IF(F1483&lt;&gt;"",S1483,"")),""),"")</f>
        <v/>
      </c>
      <c r="V1483" s="4" t="str" cm="1">
        <f t="array" ref="V1483">IF(AA1483&lt;&gt;"ja",_xlfn.IFNA(_xlfn.IFS(AND(P1483&lt;&gt;"",R1483&lt;&gt;"",RIGHT($N1483,6)="tarief"),P1483*R1483,T1483&gt;0,T1483),""),"")</f>
        <v/>
      </c>
      <c r="W1483" s="4" t="str" cm="1">
        <f t="array" ref="W1483">IFERROR(_xlfn.IFS(OR(F1483="",LEFT(Methode_Keuze,4)="Geen"),"",AND(U1483&lt;&gt;"",F1483&lt;&gt;"Arbeidskosten"),ROUND(U1483*VLOOKUP(F1483,Tb_ProjectKosten[],MATCH(Tb_ProjectKosten[[#Headers],[Forfat_Percentage]],Tb_ProjectKosten[#Headers],0),0),2),AND(F1483="Arbeidskosten",G1483&lt;&gt;""),IFERROR(ROUND(U1483*VLOOKUP(G1483,Tb_KostenTypen[],3,0)*VLOOKUP(F1483,Tb_ProjectKosten[],MATCH(Tb_ProjectKosten[[#Headers],[Forfat_Percentage]],Tb_ProjectKosten[#Headers],0),0),2),""),U1483 &lt;=0,0),"")</f>
        <v/>
      </c>
      <c r="X1483" s="4" t="str" cm="1">
        <f t="array" ref="X1483">IFERROR(_xlfn.IFS(OR(F1483="",LEFT(Methode_Keuze,4)="Geen"),"",AND(V1483&lt;&gt;"",F1483&lt;&gt;"Arbeidskosten"),ROUND(V1483*VLOOKUP(F1483,Tb_ProjectKosten[],MATCH(Tb_ProjectKosten[[#Headers],[Forfat_Percentage]],Tb_ProjectKosten[#Headers],0),0),2),AND(F1483="Arbeidskosten",G1483&lt;&gt;""),IFERROR(ROUND(V1483*VLOOKUP(G1483,Tb_KostenTypen[],3,0)*VLOOKUP(F1483,Tb_ProjectKosten[],MATCH(Tb_ProjectKosten[[#Headers],[Forfat_Percentage]],Tb_ProjectKosten[#Headers],0),0),2),""),V1483 &lt;=0,0),"")</f>
        <v/>
      </c>
      <c r="Y1483" s="262"/>
      <c r="Z1483" s="49"/>
      <c r="AA1483" s="37" t="str" cm="1">
        <f t="array" ref="AA1483">IFERROR(IF(INDEX(SubsidieTabel!$Q$1:$T$9,MATCH($F1483,SubsidieTabel!$Q$1:$Q$9,0),IFERROR(MATCH(Methode_Keuze,SubsidieTabel!$Q$1:$T$1,0),2))&lt;&gt;1=TRUE,"ja",""),"")</f>
        <v/>
      </c>
    </row>
    <row r="1484" spans="1:27" ht="15" customHeight="1" x14ac:dyDescent="0.25">
      <c r="A1484" s="87"/>
      <c r="B1484" s="219" t="str">
        <f>IF(A1484&lt;&gt;"",_xlfn.MAXIFS($B$1:B1483,$A$1:A1483,A1484)+1,"")</f>
        <v/>
      </c>
      <c r="C1484" s="50"/>
      <c r="D1484" s="50"/>
      <c r="E1484" s="50"/>
      <c r="F1484" s="50"/>
      <c r="G1484" s="283"/>
      <c r="H1484" s="296"/>
      <c r="I1484" s="295"/>
      <c r="J1484" s="295"/>
      <c r="K1484" s="202"/>
      <c r="L1484" s="202"/>
      <c r="M1484" s="91" t="str">
        <f>IFERROR(VLOOKUP(H1484,Lijsten!$H$1:$I$100,2,0),"")</f>
        <v/>
      </c>
      <c r="N1484" s="91" t="str" cm="1">
        <f t="array" ref="N1484">IFERROR(_xlfn.IFS(AND(LEFT(F1484,6)="Arbeid",RIGHT(F1484,3)&lt;&gt;"IKS"),IFERROR(VLOOKUP($G1484,Tb_KostenTypen[],2,0),"tarief"),RIGHT(F1484,3)="IKS","Uurtarief",LEFT(F1484,6)="Arbeid","Uurtarief",AND(LEFT(F1484,8)="Bijdrage",RIGHT(F1484,15)="(vrijwilligers)"),"Vast tarief"),"")</f>
        <v/>
      </c>
      <c r="O1484" s="92"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tarief",IF(LEFT(F1484,8)="Bijdrage",VLOOKUP($F1484,Tb_KostenTypen[],MATCH(Methode_Keuze,Tb_KostenTypen[#Headers],0),0),VLOOKUP($G1484,Lijsten!L:O,4,0))),""),"")</f>
        <v/>
      </c>
      <c r="P1484" s="92"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tarief",IF(LEFT(F1484,8)="Bijdrage",VLOOKUP($F1484,Tb_KostenTypen[],MATCH(Methode_Keuze,Tb_KostenTypen[#Headers],0),0),VLOOKUP($G1484,Lijsten!L:O,4,0))),""),"")</f>
        <v/>
      </c>
      <c r="Q1484" s="50"/>
      <c r="R1484" s="50"/>
      <c r="S1484" s="83"/>
      <c r="T1484" s="51"/>
      <c r="U1484" s="4" t="str" cm="1">
        <f t="array" ref="U1484">IF(AA1484&lt;&gt;"ja",_xlfn.IFNA(_xlfn.IFS(AND(O1484&lt;&gt;"",F1484&lt;&gt;"",RIGHT($N1484,6)="tarief"),O1484*Q1484,S1484&gt;0,IF(F1484&lt;&gt;"",S1484,"")),""),"")</f>
        <v/>
      </c>
      <c r="V1484" s="4" t="str" cm="1">
        <f t="array" ref="V1484">IF(AA1484&lt;&gt;"ja",_xlfn.IFNA(_xlfn.IFS(AND(P1484&lt;&gt;"",R1484&lt;&gt;"",RIGHT($N1484,6)="tarief"),P1484*R1484,T1484&gt;0,T1484),""),"")</f>
        <v/>
      </c>
      <c r="W1484" s="4" t="str" cm="1">
        <f t="array" ref="W1484">IFERROR(_xlfn.IFS(OR(F1484="",LEFT(Methode_Keuze,4)="Geen"),"",AND(U1484&lt;&gt;"",F1484&lt;&gt;"Arbeidskosten"),ROUND(U1484*VLOOKUP(F1484,Tb_ProjectKosten[],MATCH(Tb_ProjectKosten[[#Headers],[Forfat_Percentage]],Tb_ProjectKosten[#Headers],0),0),2),AND(F1484="Arbeidskosten",G1484&lt;&gt;""),IFERROR(ROUND(U1484*VLOOKUP(G1484,Tb_KostenTypen[],3,0)*VLOOKUP(F1484,Tb_ProjectKosten[],MATCH(Tb_ProjectKosten[[#Headers],[Forfat_Percentage]],Tb_ProjectKosten[#Headers],0),0),2),""),U1484 &lt;=0,0),"")</f>
        <v/>
      </c>
      <c r="X1484" s="4" t="str" cm="1">
        <f t="array" ref="X1484">IFERROR(_xlfn.IFS(OR(F1484="",LEFT(Methode_Keuze,4)="Geen"),"",AND(V1484&lt;&gt;"",F1484&lt;&gt;"Arbeidskosten"),ROUND(V1484*VLOOKUP(F1484,Tb_ProjectKosten[],MATCH(Tb_ProjectKosten[[#Headers],[Forfat_Percentage]],Tb_ProjectKosten[#Headers],0),0),2),AND(F1484="Arbeidskosten",G1484&lt;&gt;""),IFERROR(ROUND(V1484*VLOOKUP(G1484,Tb_KostenTypen[],3,0)*VLOOKUP(F1484,Tb_ProjectKosten[],MATCH(Tb_ProjectKosten[[#Headers],[Forfat_Percentage]],Tb_ProjectKosten[#Headers],0),0),2),""),V1484 &lt;=0,0),"")</f>
        <v/>
      </c>
      <c r="Y1484" s="262"/>
      <c r="Z1484" s="49"/>
      <c r="AA1484" s="37" t="str" cm="1">
        <f t="array" ref="AA1484">IFERROR(IF(INDEX(SubsidieTabel!$Q$1:$T$9,MATCH($F1484,SubsidieTabel!$Q$1:$Q$9,0),IFERROR(MATCH(Methode_Keuze,SubsidieTabel!$Q$1:$T$1,0),2))&lt;&gt;1=TRUE,"ja",""),"")</f>
        <v/>
      </c>
    </row>
    <row r="1485" spans="1:27" ht="15" customHeight="1" x14ac:dyDescent="0.25">
      <c r="A1485" s="87"/>
      <c r="B1485" s="219" t="str">
        <f>IF(A1485&lt;&gt;"",_xlfn.MAXIFS($B$1:B1484,$A$1:A1484,A1485)+1,"")</f>
        <v/>
      </c>
      <c r="C1485" s="50"/>
      <c r="D1485" s="50"/>
      <c r="E1485" s="50"/>
      <c r="F1485" s="50"/>
      <c r="G1485" s="283"/>
      <c r="H1485" s="296"/>
      <c r="I1485" s="295"/>
      <c r="J1485" s="295"/>
      <c r="K1485" s="202"/>
      <c r="L1485" s="202"/>
      <c r="M1485" s="91" t="str">
        <f>IFERROR(VLOOKUP(H1485,Lijsten!$H$1:$I$100,2,0),"")</f>
        <v/>
      </c>
      <c r="N1485" s="91" t="str" cm="1">
        <f t="array" ref="N1485">IFERROR(_xlfn.IFS(AND(LEFT(F1485,6)="Arbeid",RIGHT(F1485,3)&lt;&gt;"IKS"),IFERROR(VLOOKUP($G1485,Tb_KostenTypen[],2,0),"tarief"),RIGHT(F1485,3)="IKS","Uurtarief",LEFT(F1485,6)="Arbeid","Uurtarief",AND(LEFT(F1485,8)="Bijdrage",RIGHT(F1485,15)="(vrijwilligers)"),"Vast tarief"),"")</f>
        <v/>
      </c>
      <c r="O1485" s="92"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tarief",IF(LEFT(F1485,8)="Bijdrage",VLOOKUP($F1485,Tb_KostenTypen[],MATCH(Methode_Keuze,Tb_KostenTypen[#Headers],0),0),VLOOKUP($G1485,Lijsten!L:O,4,0))),""),"")</f>
        <v/>
      </c>
      <c r="P1485" s="92"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tarief",IF(LEFT(F1485,8)="Bijdrage",VLOOKUP($F1485,Tb_KostenTypen[],MATCH(Methode_Keuze,Tb_KostenTypen[#Headers],0),0),VLOOKUP($G1485,Lijsten!L:O,4,0))),""),"")</f>
        <v/>
      </c>
      <c r="Q1485" s="50"/>
      <c r="R1485" s="50"/>
      <c r="S1485" s="83"/>
      <c r="T1485" s="51"/>
      <c r="U1485" s="4" t="str" cm="1">
        <f t="array" ref="U1485">IF(AA1485&lt;&gt;"ja",_xlfn.IFNA(_xlfn.IFS(AND(O1485&lt;&gt;"",F1485&lt;&gt;"",RIGHT($N1485,6)="tarief"),O1485*Q1485,S1485&gt;0,IF(F1485&lt;&gt;"",S1485,"")),""),"")</f>
        <v/>
      </c>
      <c r="V1485" s="4" t="str" cm="1">
        <f t="array" ref="V1485">IF(AA1485&lt;&gt;"ja",_xlfn.IFNA(_xlfn.IFS(AND(P1485&lt;&gt;"",R1485&lt;&gt;"",RIGHT($N1485,6)="tarief"),P1485*R1485,T1485&gt;0,T1485),""),"")</f>
        <v/>
      </c>
      <c r="W1485" s="4" t="str" cm="1">
        <f t="array" ref="W1485">IFERROR(_xlfn.IFS(OR(F1485="",LEFT(Methode_Keuze,4)="Geen"),"",AND(U1485&lt;&gt;"",F1485&lt;&gt;"Arbeidskosten"),ROUND(U1485*VLOOKUP(F1485,Tb_ProjectKosten[],MATCH(Tb_ProjectKosten[[#Headers],[Forfat_Percentage]],Tb_ProjectKosten[#Headers],0),0),2),AND(F1485="Arbeidskosten",G1485&lt;&gt;""),IFERROR(ROUND(U1485*VLOOKUP(G1485,Tb_KostenTypen[],3,0)*VLOOKUP(F1485,Tb_ProjectKosten[],MATCH(Tb_ProjectKosten[[#Headers],[Forfat_Percentage]],Tb_ProjectKosten[#Headers],0),0),2),""),U1485 &lt;=0,0),"")</f>
        <v/>
      </c>
      <c r="X1485" s="4" t="str" cm="1">
        <f t="array" ref="X1485">IFERROR(_xlfn.IFS(OR(F1485="",LEFT(Methode_Keuze,4)="Geen"),"",AND(V1485&lt;&gt;"",F1485&lt;&gt;"Arbeidskosten"),ROUND(V1485*VLOOKUP(F1485,Tb_ProjectKosten[],MATCH(Tb_ProjectKosten[[#Headers],[Forfat_Percentage]],Tb_ProjectKosten[#Headers],0),0),2),AND(F1485="Arbeidskosten",G1485&lt;&gt;""),IFERROR(ROUND(V1485*VLOOKUP(G1485,Tb_KostenTypen[],3,0)*VLOOKUP(F1485,Tb_ProjectKosten[],MATCH(Tb_ProjectKosten[[#Headers],[Forfat_Percentage]],Tb_ProjectKosten[#Headers],0),0),2),""),V1485 &lt;=0,0),"")</f>
        <v/>
      </c>
      <c r="Y1485" s="262"/>
      <c r="Z1485" s="49"/>
      <c r="AA1485" s="37" t="str" cm="1">
        <f t="array" ref="AA1485">IFERROR(IF(INDEX(SubsidieTabel!$Q$1:$T$9,MATCH($F1485,SubsidieTabel!$Q$1:$Q$9,0),IFERROR(MATCH(Methode_Keuze,SubsidieTabel!$Q$1:$T$1,0),2))&lt;&gt;1=TRUE,"ja",""),"")</f>
        <v/>
      </c>
    </row>
    <row r="1486" spans="1:27" ht="15" customHeight="1" x14ac:dyDescent="0.25">
      <c r="A1486" s="87"/>
      <c r="B1486" s="219" t="str">
        <f>IF(A1486&lt;&gt;"",_xlfn.MAXIFS($B$1:B1485,$A$1:A1485,A1486)+1,"")</f>
        <v/>
      </c>
      <c r="C1486" s="50"/>
      <c r="D1486" s="50"/>
      <c r="E1486" s="50"/>
      <c r="F1486" s="50"/>
      <c r="G1486" s="283"/>
      <c r="H1486" s="296"/>
      <c r="I1486" s="295"/>
      <c r="J1486" s="295"/>
      <c r="K1486" s="202"/>
      <c r="L1486" s="202"/>
      <c r="M1486" s="91" t="str">
        <f>IFERROR(VLOOKUP(H1486,Lijsten!$H$1:$I$100,2,0),"")</f>
        <v/>
      </c>
      <c r="N1486" s="91" t="str" cm="1">
        <f t="array" ref="N1486">IFERROR(_xlfn.IFS(AND(LEFT(F1486,6)="Arbeid",RIGHT(F1486,3)&lt;&gt;"IKS"),IFERROR(VLOOKUP($G1486,Tb_KostenTypen[],2,0),"tarief"),RIGHT(F1486,3)="IKS","Uurtarief",LEFT(F1486,6)="Arbeid","Uurtarief",AND(LEFT(F1486,8)="Bijdrage",RIGHT(F1486,15)="(vrijwilligers)"),"Vast tarief"),"")</f>
        <v/>
      </c>
      <c r="O1486" s="92"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tarief",IF(LEFT(F1486,8)="Bijdrage",VLOOKUP($F1486,Tb_KostenTypen[],MATCH(Methode_Keuze,Tb_KostenTypen[#Headers],0),0),VLOOKUP($G1486,Lijsten!L:O,4,0))),""),"")</f>
        <v/>
      </c>
      <c r="P1486" s="92"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tarief",IF(LEFT(F1486,8)="Bijdrage",VLOOKUP($F1486,Tb_KostenTypen[],MATCH(Methode_Keuze,Tb_KostenTypen[#Headers],0),0),VLOOKUP($G1486,Lijsten!L:O,4,0))),""),"")</f>
        <v/>
      </c>
      <c r="Q1486" s="50"/>
      <c r="R1486" s="50"/>
      <c r="S1486" s="83"/>
      <c r="T1486" s="51"/>
      <c r="U1486" s="4" t="str" cm="1">
        <f t="array" ref="U1486">IF(AA1486&lt;&gt;"ja",_xlfn.IFNA(_xlfn.IFS(AND(O1486&lt;&gt;"",F1486&lt;&gt;"",RIGHT($N1486,6)="tarief"),O1486*Q1486,S1486&gt;0,IF(F1486&lt;&gt;"",S1486,"")),""),"")</f>
        <v/>
      </c>
      <c r="V1486" s="4" t="str" cm="1">
        <f t="array" ref="V1486">IF(AA1486&lt;&gt;"ja",_xlfn.IFNA(_xlfn.IFS(AND(P1486&lt;&gt;"",R1486&lt;&gt;"",RIGHT($N1486,6)="tarief"),P1486*R1486,T1486&gt;0,T1486),""),"")</f>
        <v/>
      </c>
      <c r="W1486" s="4" t="str" cm="1">
        <f t="array" ref="W1486">IFERROR(_xlfn.IFS(OR(F1486="",LEFT(Methode_Keuze,4)="Geen"),"",AND(U1486&lt;&gt;"",F1486&lt;&gt;"Arbeidskosten"),ROUND(U1486*VLOOKUP(F1486,Tb_ProjectKosten[],MATCH(Tb_ProjectKosten[[#Headers],[Forfat_Percentage]],Tb_ProjectKosten[#Headers],0),0),2),AND(F1486="Arbeidskosten",G1486&lt;&gt;""),IFERROR(ROUND(U1486*VLOOKUP(G1486,Tb_KostenTypen[],3,0)*VLOOKUP(F1486,Tb_ProjectKosten[],MATCH(Tb_ProjectKosten[[#Headers],[Forfat_Percentage]],Tb_ProjectKosten[#Headers],0),0),2),""),U1486 &lt;=0,0),"")</f>
        <v/>
      </c>
      <c r="X1486" s="4" t="str" cm="1">
        <f t="array" ref="X1486">IFERROR(_xlfn.IFS(OR(F1486="",LEFT(Methode_Keuze,4)="Geen"),"",AND(V1486&lt;&gt;"",F1486&lt;&gt;"Arbeidskosten"),ROUND(V1486*VLOOKUP(F1486,Tb_ProjectKosten[],MATCH(Tb_ProjectKosten[[#Headers],[Forfat_Percentage]],Tb_ProjectKosten[#Headers],0),0),2),AND(F1486="Arbeidskosten",G1486&lt;&gt;""),IFERROR(ROUND(V1486*VLOOKUP(G1486,Tb_KostenTypen[],3,0)*VLOOKUP(F1486,Tb_ProjectKosten[],MATCH(Tb_ProjectKosten[[#Headers],[Forfat_Percentage]],Tb_ProjectKosten[#Headers],0),0),2),""),V1486 &lt;=0,0),"")</f>
        <v/>
      </c>
      <c r="Y1486" s="262"/>
      <c r="Z1486" s="49"/>
      <c r="AA1486" s="37" t="str" cm="1">
        <f t="array" ref="AA1486">IFERROR(IF(INDEX(SubsidieTabel!$Q$1:$T$9,MATCH($F1486,SubsidieTabel!$Q$1:$Q$9,0),IFERROR(MATCH(Methode_Keuze,SubsidieTabel!$Q$1:$T$1,0),2))&lt;&gt;1=TRUE,"ja",""),"")</f>
        <v/>
      </c>
    </row>
    <row r="1487" spans="1:27" ht="15" customHeight="1" x14ac:dyDescent="0.25">
      <c r="A1487" s="87"/>
      <c r="B1487" s="219" t="str">
        <f>IF(A1487&lt;&gt;"",_xlfn.MAXIFS($B$1:B1486,$A$1:A1486,A1487)+1,"")</f>
        <v/>
      </c>
      <c r="C1487" s="50"/>
      <c r="D1487" s="50"/>
      <c r="E1487" s="50"/>
      <c r="F1487" s="50"/>
      <c r="G1487" s="283"/>
      <c r="H1487" s="296"/>
      <c r="I1487" s="295"/>
      <c r="J1487" s="295"/>
      <c r="K1487" s="202"/>
      <c r="L1487" s="202"/>
      <c r="M1487" s="91" t="str">
        <f>IFERROR(VLOOKUP(H1487,Lijsten!$H$1:$I$100,2,0),"")</f>
        <v/>
      </c>
      <c r="N1487" s="91" t="str" cm="1">
        <f t="array" ref="N1487">IFERROR(_xlfn.IFS(AND(LEFT(F1487,6)="Arbeid",RIGHT(F1487,3)&lt;&gt;"IKS"),IFERROR(VLOOKUP($G1487,Tb_KostenTypen[],2,0),"tarief"),RIGHT(F1487,3)="IKS","Uurtarief",LEFT(F1487,6)="Arbeid","Uurtarief",AND(LEFT(F1487,8)="Bijdrage",RIGHT(F1487,15)="(vrijwilligers)"),"Vast tarief"),"")</f>
        <v/>
      </c>
      <c r="O1487" s="92"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tarief",IF(LEFT(F1487,8)="Bijdrage",VLOOKUP($F1487,Tb_KostenTypen[],MATCH(Methode_Keuze,Tb_KostenTypen[#Headers],0),0),VLOOKUP($G1487,Lijsten!L:O,4,0))),""),"")</f>
        <v/>
      </c>
      <c r="P1487" s="92"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tarief",IF(LEFT(F1487,8)="Bijdrage",VLOOKUP($F1487,Tb_KostenTypen[],MATCH(Methode_Keuze,Tb_KostenTypen[#Headers],0),0),VLOOKUP($G1487,Lijsten!L:O,4,0))),""),"")</f>
        <v/>
      </c>
      <c r="Q1487" s="50"/>
      <c r="R1487" s="50"/>
      <c r="S1487" s="83"/>
      <c r="T1487" s="51"/>
      <c r="U1487" s="4" t="str" cm="1">
        <f t="array" ref="U1487">IF(AA1487&lt;&gt;"ja",_xlfn.IFNA(_xlfn.IFS(AND(O1487&lt;&gt;"",F1487&lt;&gt;"",RIGHT($N1487,6)="tarief"),O1487*Q1487,S1487&gt;0,IF(F1487&lt;&gt;"",S1487,"")),""),"")</f>
        <v/>
      </c>
      <c r="V1487" s="4" t="str" cm="1">
        <f t="array" ref="V1487">IF(AA1487&lt;&gt;"ja",_xlfn.IFNA(_xlfn.IFS(AND(P1487&lt;&gt;"",R1487&lt;&gt;"",RIGHT($N1487,6)="tarief"),P1487*R1487,T1487&gt;0,T1487),""),"")</f>
        <v/>
      </c>
      <c r="W1487" s="4" t="str" cm="1">
        <f t="array" ref="W1487">IFERROR(_xlfn.IFS(OR(F1487="",LEFT(Methode_Keuze,4)="Geen"),"",AND(U1487&lt;&gt;"",F1487&lt;&gt;"Arbeidskosten"),ROUND(U1487*VLOOKUP(F1487,Tb_ProjectKosten[],MATCH(Tb_ProjectKosten[[#Headers],[Forfat_Percentage]],Tb_ProjectKosten[#Headers],0),0),2),AND(F1487="Arbeidskosten",G1487&lt;&gt;""),IFERROR(ROUND(U1487*VLOOKUP(G1487,Tb_KostenTypen[],3,0)*VLOOKUP(F1487,Tb_ProjectKosten[],MATCH(Tb_ProjectKosten[[#Headers],[Forfat_Percentage]],Tb_ProjectKosten[#Headers],0),0),2),""),U1487 &lt;=0,0),"")</f>
        <v/>
      </c>
      <c r="X1487" s="4" t="str" cm="1">
        <f t="array" ref="X1487">IFERROR(_xlfn.IFS(OR(F1487="",LEFT(Methode_Keuze,4)="Geen"),"",AND(V1487&lt;&gt;"",F1487&lt;&gt;"Arbeidskosten"),ROUND(V1487*VLOOKUP(F1487,Tb_ProjectKosten[],MATCH(Tb_ProjectKosten[[#Headers],[Forfat_Percentage]],Tb_ProjectKosten[#Headers],0),0),2),AND(F1487="Arbeidskosten",G1487&lt;&gt;""),IFERROR(ROUND(V1487*VLOOKUP(G1487,Tb_KostenTypen[],3,0)*VLOOKUP(F1487,Tb_ProjectKosten[],MATCH(Tb_ProjectKosten[[#Headers],[Forfat_Percentage]],Tb_ProjectKosten[#Headers],0),0),2),""),V1487 &lt;=0,0),"")</f>
        <v/>
      </c>
      <c r="Y1487" s="262"/>
      <c r="Z1487" s="49"/>
      <c r="AA1487" s="37" t="str" cm="1">
        <f t="array" ref="AA1487">IFERROR(IF(INDEX(SubsidieTabel!$Q$1:$T$9,MATCH($F1487,SubsidieTabel!$Q$1:$Q$9,0),IFERROR(MATCH(Methode_Keuze,SubsidieTabel!$Q$1:$T$1,0),2))&lt;&gt;1=TRUE,"ja",""),"")</f>
        <v/>
      </c>
    </row>
    <row r="1488" spans="1:27" ht="15" customHeight="1" x14ac:dyDescent="0.25">
      <c r="A1488" s="87"/>
      <c r="B1488" s="219" t="str">
        <f>IF(A1488&lt;&gt;"",_xlfn.MAXIFS($B$1:B1487,$A$1:A1487,A1488)+1,"")</f>
        <v/>
      </c>
      <c r="C1488" s="50"/>
      <c r="D1488" s="50"/>
      <c r="E1488" s="50"/>
      <c r="F1488" s="50"/>
      <c r="G1488" s="283"/>
      <c r="H1488" s="296"/>
      <c r="I1488" s="295"/>
      <c r="J1488" s="295"/>
      <c r="K1488" s="202"/>
      <c r="L1488" s="202"/>
      <c r="M1488" s="91" t="str">
        <f>IFERROR(VLOOKUP(H1488,Lijsten!$H$1:$I$100,2,0),"")</f>
        <v/>
      </c>
      <c r="N1488" s="91" t="str" cm="1">
        <f t="array" ref="N1488">IFERROR(_xlfn.IFS(AND(LEFT(F1488,6)="Arbeid",RIGHT(F1488,3)&lt;&gt;"IKS"),IFERROR(VLOOKUP($G1488,Tb_KostenTypen[],2,0),"tarief"),RIGHT(F1488,3)="IKS","Uurtarief",LEFT(F1488,6)="Arbeid","Uurtarief",AND(LEFT(F1488,8)="Bijdrage",RIGHT(F1488,15)="(vrijwilligers)"),"Vast tarief"),"")</f>
        <v/>
      </c>
      <c r="O1488" s="92"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tarief",IF(LEFT(F1488,8)="Bijdrage",VLOOKUP($F1488,Tb_KostenTypen[],MATCH(Methode_Keuze,Tb_KostenTypen[#Headers],0),0),VLOOKUP($G1488,Lijsten!L:O,4,0))),""),"")</f>
        <v/>
      </c>
      <c r="P1488" s="92"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tarief",IF(LEFT(F1488,8)="Bijdrage",VLOOKUP($F1488,Tb_KostenTypen[],MATCH(Methode_Keuze,Tb_KostenTypen[#Headers],0),0),VLOOKUP($G1488,Lijsten!L:O,4,0))),""),"")</f>
        <v/>
      </c>
      <c r="Q1488" s="50"/>
      <c r="R1488" s="50"/>
      <c r="S1488" s="83"/>
      <c r="T1488" s="51"/>
      <c r="U1488" s="4" t="str" cm="1">
        <f t="array" ref="U1488">IF(AA1488&lt;&gt;"ja",_xlfn.IFNA(_xlfn.IFS(AND(O1488&lt;&gt;"",F1488&lt;&gt;"",RIGHT($N1488,6)="tarief"),O1488*Q1488,S1488&gt;0,IF(F1488&lt;&gt;"",S1488,"")),""),"")</f>
        <v/>
      </c>
      <c r="V1488" s="4" t="str" cm="1">
        <f t="array" ref="V1488">IF(AA1488&lt;&gt;"ja",_xlfn.IFNA(_xlfn.IFS(AND(P1488&lt;&gt;"",R1488&lt;&gt;"",RIGHT($N1488,6)="tarief"),P1488*R1488,T1488&gt;0,T1488),""),"")</f>
        <v/>
      </c>
      <c r="W1488" s="4" t="str" cm="1">
        <f t="array" ref="W1488">IFERROR(_xlfn.IFS(OR(F1488="",LEFT(Methode_Keuze,4)="Geen"),"",AND(U1488&lt;&gt;"",F1488&lt;&gt;"Arbeidskosten"),ROUND(U1488*VLOOKUP(F1488,Tb_ProjectKosten[],MATCH(Tb_ProjectKosten[[#Headers],[Forfat_Percentage]],Tb_ProjectKosten[#Headers],0),0),2),AND(F1488="Arbeidskosten",G1488&lt;&gt;""),IFERROR(ROUND(U1488*VLOOKUP(G1488,Tb_KostenTypen[],3,0)*VLOOKUP(F1488,Tb_ProjectKosten[],MATCH(Tb_ProjectKosten[[#Headers],[Forfat_Percentage]],Tb_ProjectKosten[#Headers],0),0),2),""),U1488 &lt;=0,0),"")</f>
        <v/>
      </c>
      <c r="X1488" s="4" t="str" cm="1">
        <f t="array" ref="X1488">IFERROR(_xlfn.IFS(OR(F1488="",LEFT(Methode_Keuze,4)="Geen"),"",AND(V1488&lt;&gt;"",F1488&lt;&gt;"Arbeidskosten"),ROUND(V1488*VLOOKUP(F1488,Tb_ProjectKosten[],MATCH(Tb_ProjectKosten[[#Headers],[Forfat_Percentage]],Tb_ProjectKosten[#Headers],0),0),2),AND(F1488="Arbeidskosten",G1488&lt;&gt;""),IFERROR(ROUND(V1488*VLOOKUP(G1488,Tb_KostenTypen[],3,0)*VLOOKUP(F1488,Tb_ProjectKosten[],MATCH(Tb_ProjectKosten[[#Headers],[Forfat_Percentage]],Tb_ProjectKosten[#Headers],0),0),2),""),V1488 &lt;=0,0),"")</f>
        <v/>
      </c>
      <c r="Y1488" s="262"/>
      <c r="Z1488" s="49"/>
      <c r="AA1488" s="37" t="str" cm="1">
        <f t="array" ref="AA1488">IFERROR(IF(INDEX(SubsidieTabel!$Q$1:$T$9,MATCH($F1488,SubsidieTabel!$Q$1:$Q$9,0),IFERROR(MATCH(Methode_Keuze,SubsidieTabel!$Q$1:$T$1,0),2))&lt;&gt;1=TRUE,"ja",""),"")</f>
        <v/>
      </c>
    </row>
    <row r="1489" spans="1:27" ht="15" customHeight="1" x14ac:dyDescent="0.25">
      <c r="A1489" s="87"/>
      <c r="B1489" s="219" t="str">
        <f>IF(A1489&lt;&gt;"",_xlfn.MAXIFS($B$1:B1488,$A$1:A1488,A1489)+1,"")</f>
        <v/>
      </c>
      <c r="C1489" s="50"/>
      <c r="D1489" s="50"/>
      <c r="E1489" s="50"/>
      <c r="F1489" s="50"/>
      <c r="G1489" s="283"/>
      <c r="H1489" s="296"/>
      <c r="I1489" s="295"/>
      <c r="J1489" s="295"/>
      <c r="K1489" s="202"/>
      <c r="L1489" s="202"/>
      <c r="M1489" s="91" t="str">
        <f>IFERROR(VLOOKUP(H1489,Lijsten!$H$1:$I$100,2,0),"")</f>
        <v/>
      </c>
      <c r="N1489" s="91" t="str" cm="1">
        <f t="array" ref="N1489">IFERROR(_xlfn.IFS(AND(LEFT(F1489,6)="Arbeid",RIGHT(F1489,3)&lt;&gt;"IKS"),IFERROR(VLOOKUP($G1489,Tb_KostenTypen[],2,0),"tarief"),RIGHT(F1489,3)="IKS","Uurtarief",LEFT(F1489,6)="Arbeid","Uurtarief",AND(LEFT(F1489,8)="Bijdrage",RIGHT(F1489,15)="(vrijwilligers)"),"Vast tarief"),"")</f>
        <v/>
      </c>
      <c r="O1489" s="92"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tarief",IF(LEFT(F1489,8)="Bijdrage",VLOOKUP($F1489,Tb_KostenTypen[],MATCH(Methode_Keuze,Tb_KostenTypen[#Headers],0),0),VLOOKUP($G1489,Lijsten!L:O,4,0))),""),"")</f>
        <v/>
      </c>
      <c r="P1489" s="92"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tarief",IF(LEFT(F1489,8)="Bijdrage",VLOOKUP($F1489,Tb_KostenTypen[],MATCH(Methode_Keuze,Tb_KostenTypen[#Headers],0),0),VLOOKUP($G1489,Lijsten!L:O,4,0))),""),"")</f>
        <v/>
      </c>
      <c r="Q1489" s="50"/>
      <c r="R1489" s="50"/>
      <c r="S1489" s="83"/>
      <c r="T1489" s="51"/>
      <c r="U1489" s="4" t="str" cm="1">
        <f t="array" ref="U1489">IF(AA1489&lt;&gt;"ja",_xlfn.IFNA(_xlfn.IFS(AND(O1489&lt;&gt;"",F1489&lt;&gt;"",RIGHT($N1489,6)="tarief"),O1489*Q1489,S1489&gt;0,IF(F1489&lt;&gt;"",S1489,"")),""),"")</f>
        <v/>
      </c>
      <c r="V1489" s="4" t="str" cm="1">
        <f t="array" ref="V1489">IF(AA1489&lt;&gt;"ja",_xlfn.IFNA(_xlfn.IFS(AND(P1489&lt;&gt;"",R1489&lt;&gt;"",RIGHT($N1489,6)="tarief"),P1489*R1489,T1489&gt;0,T1489),""),"")</f>
        <v/>
      </c>
      <c r="W1489" s="4" t="str" cm="1">
        <f t="array" ref="W1489">IFERROR(_xlfn.IFS(OR(F1489="",LEFT(Methode_Keuze,4)="Geen"),"",AND(U1489&lt;&gt;"",F1489&lt;&gt;"Arbeidskosten"),ROUND(U1489*VLOOKUP(F1489,Tb_ProjectKosten[],MATCH(Tb_ProjectKosten[[#Headers],[Forfat_Percentage]],Tb_ProjectKosten[#Headers],0),0),2),AND(F1489="Arbeidskosten",G1489&lt;&gt;""),IFERROR(ROUND(U1489*VLOOKUP(G1489,Tb_KostenTypen[],3,0)*VLOOKUP(F1489,Tb_ProjectKosten[],MATCH(Tb_ProjectKosten[[#Headers],[Forfat_Percentage]],Tb_ProjectKosten[#Headers],0),0),2),""),U1489 &lt;=0,0),"")</f>
        <v/>
      </c>
      <c r="X1489" s="4" t="str" cm="1">
        <f t="array" ref="X1489">IFERROR(_xlfn.IFS(OR(F1489="",LEFT(Methode_Keuze,4)="Geen"),"",AND(V1489&lt;&gt;"",F1489&lt;&gt;"Arbeidskosten"),ROUND(V1489*VLOOKUP(F1489,Tb_ProjectKosten[],MATCH(Tb_ProjectKosten[[#Headers],[Forfat_Percentage]],Tb_ProjectKosten[#Headers],0),0),2),AND(F1489="Arbeidskosten",G1489&lt;&gt;""),IFERROR(ROUND(V1489*VLOOKUP(G1489,Tb_KostenTypen[],3,0)*VLOOKUP(F1489,Tb_ProjectKosten[],MATCH(Tb_ProjectKosten[[#Headers],[Forfat_Percentage]],Tb_ProjectKosten[#Headers],0),0),2),""),V1489 &lt;=0,0),"")</f>
        <v/>
      </c>
      <c r="Y1489" s="262"/>
      <c r="Z1489" s="49"/>
      <c r="AA1489" s="37" t="str" cm="1">
        <f t="array" ref="AA1489">IFERROR(IF(INDEX(SubsidieTabel!$Q$1:$T$9,MATCH($F1489,SubsidieTabel!$Q$1:$Q$9,0),IFERROR(MATCH(Methode_Keuze,SubsidieTabel!$Q$1:$T$1,0),2))&lt;&gt;1=TRUE,"ja",""),"")</f>
        <v/>
      </c>
    </row>
    <row r="1490" spans="1:27" ht="15" customHeight="1" x14ac:dyDescent="0.25">
      <c r="A1490" s="87"/>
      <c r="B1490" s="219" t="str">
        <f>IF(A1490&lt;&gt;"",_xlfn.MAXIFS($B$1:B1489,$A$1:A1489,A1490)+1,"")</f>
        <v/>
      </c>
      <c r="C1490" s="50"/>
      <c r="D1490" s="50"/>
      <c r="E1490" s="50"/>
      <c r="F1490" s="50"/>
      <c r="G1490" s="283"/>
      <c r="H1490" s="296"/>
      <c r="I1490" s="295"/>
      <c r="J1490" s="295"/>
      <c r="K1490" s="202"/>
      <c r="L1490" s="202"/>
      <c r="M1490" s="91" t="str">
        <f>IFERROR(VLOOKUP(H1490,Lijsten!$H$1:$I$100,2,0),"")</f>
        <v/>
      </c>
      <c r="N1490" s="91" t="str" cm="1">
        <f t="array" ref="N1490">IFERROR(_xlfn.IFS(AND(LEFT(F1490,6)="Arbeid",RIGHT(F1490,3)&lt;&gt;"IKS"),IFERROR(VLOOKUP($G1490,Tb_KostenTypen[],2,0),"tarief"),RIGHT(F1490,3)="IKS","Uurtarief",LEFT(F1490,6)="Arbeid","Uurtarief",AND(LEFT(F1490,8)="Bijdrage",RIGHT(F1490,15)="(vrijwilligers)"),"Vast tarief"),"")</f>
        <v/>
      </c>
      <c r="O1490" s="92"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tarief",IF(LEFT(F1490,8)="Bijdrage",VLOOKUP($F1490,Tb_KostenTypen[],MATCH(Methode_Keuze,Tb_KostenTypen[#Headers],0),0),VLOOKUP($G1490,Lijsten!L:O,4,0))),""),"")</f>
        <v/>
      </c>
      <c r="P1490" s="92"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tarief",IF(LEFT(F1490,8)="Bijdrage",VLOOKUP($F1490,Tb_KostenTypen[],MATCH(Methode_Keuze,Tb_KostenTypen[#Headers],0),0),VLOOKUP($G1490,Lijsten!L:O,4,0))),""),"")</f>
        <v/>
      </c>
      <c r="Q1490" s="50"/>
      <c r="R1490" s="50"/>
      <c r="S1490" s="83"/>
      <c r="T1490" s="51"/>
      <c r="U1490" s="4" t="str" cm="1">
        <f t="array" ref="U1490">IF(AA1490&lt;&gt;"ja",_xlfn.IFNA(_xlfn.IFS(AND(O1490&lt;&gt;"",F1490&lt;&gt;"",RIGHT($N1490,6)="tarief"),O1490*Q1490,S1490&gt;0,IF(F1490&lt;&gt;"",S1490,"")),""),"")</f>
        <v/>
      </c>
      <c r="V1490" s="4" t="str" cm="1">
        <f t="array" ref="V1490">IF(AA1490&lt;&gt;"ja",_xlfn.IFNA(_xlfn.IFS(AND(P1490&lt;&gt;"",R1490&lt;&gt;"",RIGHT($N1490,6)="tarief"),P1490*R1490,T1490&gt;0,T1490),""),"")</f>
        <v/>
      </c>
      <c r="W1490" s="4" t="str" cm="1">
        <f t="array" ref="W1490">IFERROR(_xlfn.IFS(OR(F1490="",LEFT(Methode_Keuze,4)="Geen"),"",AND(U1490&lt;&gt;"",F1490&lt;&gt;"Arbeidskosten"),ROUND(U1490*VLOOKUP(F1490,Tb_ProjectKosten[],MATCH(Tb_ProjectKosten[[#Headers],[Forfat_Percentage]],Tb_ProjectKosten[#Headers],0),0),2),AND(F1490="Arbeidskosten",G1490&lt;&gt;""),IFERROR(ROUND(U1490*VLOOKUP(G1490,Tb_KostenTypen[],3,0)*VLOOKUP(F1490,Tb_ProjectKosten[],MATCH(Tb_ProjectKosten[[#Headers],[Forfat_Percentage]],Tb_ProjectKosten[#Headers],0),0),2),""),U1490 &lt;=0,0),"")</f>
        <v/>
      </c>
      <c r="X1490" s="4" t="str" cm="1">
        <f t="array" ref="X1490">IFERROR(_xlfn.IFS(OR(F1490="",LEFT(Methode_Keuze,4)="Geen"),"",AND(V1490&lt;&gt;"",F1490&lt;&gt;"Arbeidskosten"),ROUND(V1490*VLOOKUP(F1490,Tb_ProjectKosten[],MATCH(Tb_ProjectKosten[[#Headers],[Forfat_Percentage]],Tb_ProjectKosten[#Headers],0),0),2),AND(F1490="Arbeidskosten",G1490&lt;&gt;""),IFERROR(ROUND(V1490*VLOOKUP(G1490,Tb_KostenTypen[],3,0)*VLOOKUP(F1490,Tb_ProjectKosten[],MATCH(Tb_ProjectKosten[[#Headers],[Forfat_Percentage]],Tb_ProjectKosten[#Headers],0),0),2),""),V1490 &lt;=0,0),"")</f>
        <v/>
      </c>
      <c r="Y1490" s="262"/>
      <c r="Z1490" s="49"/>
      <c r="AA1490" s="37" t="str" cm="1">
        <f t="array" ref="AA1490">IFERROR(IF(INDEX(SubsidieTabel!$Q$1:$T$9,MATCH($F1490,SubsidieTabel!$Q$1:$Q$9,0),IFERROR(MATCH(Methode_Keuze,SubsidieTabel!$Q$1:$T$1,0),2))&lt;&gt;1=TRUE,"ja",""),"")</f>
        <v/>
      </c>
    </row>
    <row r="1491" spans="1:27" ht="15" customHeight="1" x14ac:dyDescent="0.25">
      <c r="A1491" s="87"/>
      <c r="B1491" s="219" t="str">
        <f>IF(A1491&lt;&gt;"",_xlfn.MAXIFS($B$1:B1490,$A$1:A1490,A1491)+1,"")</f>
        <v/>
      </c>
      <c r="C1491" s="50"/>
      <c r="D1491" s="50"/>
      <c r="E1491" s="50"/>
      <c r="F1491" s="50"/>
      <c r="G1491" s="283"/>
      <c r="H1491" s="296"/>
      <c r="I1491" s="295"/>
      <c r="J1491" s="295"/>
      <c r="K1491" s="202"/>
      <c r="L1491" s="202"/>
      <c r="M1491" s="91" t="str">
        <f>IFERROR(VLOOKUP(H1491,Lijsten!$H$1:$I$100,2,0),"")</f>
        <v/>
      </c>
      <c r="N1491" s="91" t="str" cm="1">
        <f t="array" ref="N1491">IFERROR(_xlfn.IFS(AND(LEFT(F1491,6)="Arbeid",RIGHT(F1491,3)&lt;&gt;"IKS"),IFERROR(VLOOKUP($G1491,Tb_KostenTypen[],2,0),"tarief"),RIGHT(F1491,3)="IKS","Uurtarief",LEFT(F1491,6)="Arbeid","Uurtarief",AND(LEFT(F1491,8)="Bijdrage",RIGHT(F1491,15)="(vrijwilligers)"),"Vast tarief"),"")</f>
        <v/>
      </c>
      <c r="O1491" s="92"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tarief",IF(LEFT(F1491,8)="Bijdrage",VLOOKUP($F1491,Tb_KostenTypen[],MATCH(Methode_Keuze,Tb_KostenTypen[#Headers],0),0),VLOOKUP($G1491,Lijsten!L:O,4,0))),""),"")</f>
        <v/>
      </c>
      <c r="P1491" s="92"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tarief",IF(LEFT(F1491,8)="Bijdrage",VLOOKUP($F1491,Tb_KostenTypen[],MATCH(Methode_Keuze,Tb_KostenTypen[#Headers],0),0),VLOOKUP($G1491,Lijsten!L:O,4,0))),""),"")</f>
        <v/>
      </c>
      <c r="Q1491" s="50"/>
      <c r="R1491" s="50"/>
      <c r="S1491" s="83"/>
      <c r="T1491" s="51"/>
      <c r="U1491" s="4" t="str" cm="1">
        <f t="array" ref="U1491">IF(AA1491&lt;&gt;"ja",_xlfn.IFNA(_xlfn.IFS(AND(O1491&lt;&gt;"",F1491&lt;&gt;"",RIGHT($N1491,6)="tarief"),O1491*Q1491,S1491&gt;0,IF(F1491&lt;&gt;"",S1491,"")),""),"")</f>
        <v/>
      </c>
      <c r="V1491" s="4" t="str" cm="1">
        <f t="array" ref="V1491">IF(AA1491&lt;&gt;"ja",_xlfn.IFNA(_xlfn.IFS(AND(P1491&lt;&gt;"",R1491&lt;&gt;"",RIGHT($N1491,6)="tarief"),P1491*R1491,T1491&gt;0,T1491),""),"")</f>
        <v/>
      </c>
      <c r="W1491" s="4" t="str" cm="1">
        <f t="array" ref="W1491">IFERROR(_xlfn.IFS(OR(F1491="",LEFT(Methode_Keuze,4)="Geen"),"",AND(U1491&lt;&gt;"",F1491&lt;&gt;"Arbeidskosten"),ROUND(U1491*VLOOKUP(F1491,Tb_ProjectKosten[],MATCH(Tb_ProjectKosten[[#Headers],[Forfat_Percentage]],Tb_ProjectKosten[#Headers],0),0),2),AND(F1491="Arbeidskosten",G1491&lt;&gt;""),IFERROR(ROUND(U1491*VLOOKUP(G1491,Tb_KostenTypen[],3,0)*VLOOKUP(F1491,Tb_ProjectKosten[],MATCH(Tb_ProjectKosten[[#Headers],[Forfat_Percentage]],Tb_ProjectKosten[#Headers],0),0),2),""),U1491 &lt;=0,0),"")</f>
        <v/>
      </c>
      <c r="X1491" s="4" t="str" cm="1">
        <f t="array" ref="X1491">IFERROR(_xlfn.IFS(OR(F1491="",LEFT(Methode_Keuze,4)="Geen"),"",AND(V1491&lt;&gt;"",F1491&lt;&gt;"Arbeidskosten"),ROUND(V1491*VLOOKUP(F1491,Tb_ProjectKosten[],MATCH(Tb_ProjectKosten[[#Headers],[Forfat_Percentage]],Tb_ProjectKosten[#Headers],0),0),2),AND(F1491="Arbeidskosten",G1491&lt;&gt;""),IFERROR(ROUND(V1491*VLOOKUP(G1491,Tb_KostenTypen[],3,0)*VLOOKUP(F1491,Tb_ProjectKosten[],MATCH(Tb_ProjectKosten[[#Headers],[Forfat_Percentage]],Tb_ProjectKosten[#Headers],0),0),2),""),V1491 &lt;=0,0),"")</f>
        <v/>
      </c>
      <c r="Y1491" s="262"/>
      <c r="Z1491" s="49"/>
      <c r="AA1491" s="37" t="str" cm="1">
        <f t="array" ref="AA1491">IFERROR(IF(INDEX(SubsidieTabel!$Q$1:$T$9,MATCH($F1491,SubsidieTabel!$Q$1:$Q$9,0),IFERROR(MATCH(Methode_Keuze,SubsidieTabel!$Q$1:$T$1,0),2))&lt;&gt;1=TRUE,"ja",""),"")</f>
        <v/>
      </c>
    </row>
    <row r="1492" spans="1:27" ht="15" customHeight="1" x14ac:dyDescent="0.25">
      <c r="A1492" s="87"/>
      <c r="B1492" s="219" t="str">
        <f>IF(A1492&lt;&gt;"",_xlfn.MAXIFS($B$1:B1491,$A$1:A1491,A1492)+1,"")</f>
        <v/>
      </c>
      <c r="C1492" s="50"/>
      <c r="D1492" s="50"/>
      <c r="E1492" s="50"/>
      <c r="F1492" s="50"/>
      <c r="G1492" s="283"/>
      <c r="H1492" s="296"/>
      <c r="I1492" s="295"/>
      <c r="J1492" s="295"/>
      <c r="K1492" s="202"/>
      <c r="L1492" s="202"/>
      <c r="M1492" s="91" t="str">
        <f>IFERROR(VLOOKUP(H1492,Lijsten!$H$1:$I$100,2,0),"")</f>
        <v/>
      </c>
      <c r="N1492" s="91" t="str" cm="1">
        <f t="array" ref="N1492">IFERROR(_xlfn.IFS(AND(LEFT(F1492,6)="Arbeid",RIGHT(F1492,3)&lt;&gt;"IKS"),IFERROR(VLOOKUP($G1492,Tb_KostenTypen[],2,0),"tarief"),RIGHT(F1492,3)="IKS","Uurtarief",LEFT(F1492,6)="Arbeid","Uurtarief",AND(LEFT(F1492,8)="Bijdrage",RIGHT(F1492,15)="(vrijwilligers)"),"Vast tarief"),"")</f>
        <v/>
      </c>
      <c r="O1492" s="92"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tarief",IF(LEFT(F1492,8)="Bijdrage",VLOOKUP($F1492,Tb_KostenTypen[],MATCH(Methode_Keuze,Tb_KostenTypen[#Headers],0),0),VLOOKUP($G1492,Lijsten!L:O,4,0))),""),"")</f>
        <v/>
      </c>
      <c r="P1492" s="92"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tarief",IF(LEFT(F1492,8)="Bijdrage",VLOOKUP($F1492,Tb_KostenTypen[],MATCH(Methode_Keuze,Tb_KostenTypen[#Headers],0),0),VLOOKUP($G1492,Lijsten!L:O,4,0))),""),"")</f>
        <v/>
      </c>
      <c r="Q1492" s="50"/>
      <c r="R1492" s="50"/>
      <c r="S1492" s="83"/>
      <c r="T1492" s="51"/>
      <c r="U1492" s="4" t="str" cm="1">
        <f t="array" ref="U1492">IF(AA1492&lt;&gt;"ja",_xlfn.IFNA(_xlfn.IFS(AND(O1492&lt;&gt;"",F1492&lt;&gt;"",RIGHT($N1492,6)="tarief"),O1492*Q1492,S1492&gt;0,IF(F1492&lt;&gt;"",S1492,"")),""),"")</f>
        <v/>
      </c>
      <c r="V1492" s="4" t="str" cm="1">
        <f t="array" ref="V1492">IF(AA1492&lt;&gt;"ja",_xlfn.IFNA(_xlfn.IFS(AND(P1492&lt;&gt;"",R1492&lt;&gt;"",RIGHT($N1492,6)="tarief"),P1492*R1492,T1492&gt;0,T1492),""),"")</f>
        <v/>
      </c>
      <c r="W1492" s="4" t="str" cm="1">
        <f t="array" ref="W1492">IFERROR(_xlfn.IFS(OR(F1492="",LEFT(Methode_Keuze,4)="Geen"),"",AND(U1492&lt;&gt;"",F1492&lt;&gt;"Arbeidskosten"),ROUND(U1492*VLOOKUP(F1492,Tb_ProjectKosten[],MATCH(Tb_ProjectKosten[[#Headers],[Forfat_Percentage]],Tb_ProjectKosten[#Headers],0),0),2),AND(F1492="Arbeidskosten",G1492&lt;&gt;""),IFERROR(ROUND(U1492*VLOOKUP(G1492,Tb_KostenTypen[],3,0)*VLOOKUP(F1492,Tb_ProjectKosten[],MATCH(Tb_ProjectKosten[[#Headers],[Forfat_Percentage]],Tb_ProjectKosten[#Headers],0),0),2),""),U1492 &lt;=0,0),"")</f>
        <v/>
      </c>
      <c r="X1492" s="4" t="str" cm="1">
        <f t="array" ref="X1492">IFERROR(_xlfn.IFS(OR(F1492="",LEFT(Methode_Keuze,4)="Geen"),"",AND(V1492&lt;&gt;"",F1492&lt;&gt;"Arbeidskosten"),ROUND(V1492*VLOOKUP(F1492,Tb_ProjectKosten[],MATCH(Tb_ProjectKosten[[#Headers],[Forfat_Percentage]],Tb_ProjectKosten[#Headers],0),0),2),AND(F1492="Arbeidskosten",G1492&lt;&gt;""),IFERROR(ROUND(V1492*VLOOKUP(G1492,Tb_KostenTypen[],3,0)*VLOOKUP(F1492,Tb_ProjectKosten[],MATCH(Tb_ProjectKosten[[#Headers],[Forfat_Percentage]],Tb_ProjectKosten[#Headers],0),0),2),""),V1492 &lt;=0,0),"")</f>
        <v/>
      </c>
      <c r="Y1492" s="262"/>
      <c r="Z1492" s="49"/>
      <c r="AA1492" s="37" t="str" cm="1">
        <f t="array" ref="AA1492">IFERROR(IF(INDEX(SubsidieTabel!$Q$1:$T$9,MATCH($F1492,SubsidieTabel!$Q$1:$Q$9,0),IFERROR(MATCH(Methode_Keuze,SubsidieTabel!$Q$1:$T$1,0),2))&lt;&gt;1=TRUE,"ja",""),"")</f>
        <v/>
      </c>
    </row>
    <row r="1493" spans="1:27" ht="15" customHeight="1" x14ac:dyDescent="0.25">
      <c r="A1493" s="87"/>
      <c r="B1493" s="219" t="str">
        <f>IF(A1493&lt;&gt;"",_xlfn.MAXIFS($B$1:B1492,$A$1:A1492,A1493)+1,"")</f>
        <v/>
      </c>
      <c r="C1493" s="50"/>
      <c r="D1493" s="50"/>
      <c r="E1493" s="50"/>
      <c r="F1493" s="50"/>
      <c r="G1493" s="283"/>
      <c r="H1493" s="296"/>
      <c r="I1493" s="295"/>
      <c r="J1493" s="295"/>
      <c r="K1493" s="202"/>
      <c r="L1493" s="202"/>
      <c r="M1493" s="91" t="str">
        <f>IFERROR(VLOOKUP(H1493,Lijsten!$H$1:$I$100,2,0),"")</f>
        <v/>
      </c>
      <c r="N1493" s="91" t="str" cm="1">
        <f t="array" ref="N1493">IFERROR(_xlfn.IFS(AND(LEFT(F1493,6)="Arbeid",RIGHT(F1493,3)&lt;&gt;"IKS"),IFERROR(VLOOKUP($G1493,Tb_KostenTypen[],2,0),"tarief"),RIGHT(F1493,3)="IKS","Uurtarief",LEFT(F1493,6)="Arbeid","Uurtarief",AND(LEFT(F1493,8)="Bijdrage",RIGHT(F1493,15)="(vrijwilligers)"),"Vast tarief"),"")</f>
        <v/>
      </c>
      <c r="O1493" s="92"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tarief",IF(LEFT(F1493,8)="Bijdrage",VLOOKUP($F1493,Tb_KostenTypen[],MATCH(Methode_Keuze,Tb_KostenTypen[#Headers],0),0),VLOOKUP($G1493,Lijsten!L:O,4,0))),""),"")</f>
        <v/>
      </c>
      <c r="P1493" s="92"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tarief",IF(LEFT(F1493,8)="Bijdrage",VLOOKUP($F1493,Tb_KostenTypen[],MATCH(Methode_Keuze,Tb_KostenTypen[#Headers],0),0),VLOOKUP($G1493,Lijsten!L:O,4,0))),""),"")</f>
        <v/>
      </c>
      <c r="Q1493" s="50"/>
      <c r="R1493" s="50"/>
      <c r="S1493" s="83"/>
      <c r="T1493" s="51"/>
      <c r="U1493" s="4" t="str" cm="1">
        <f t="array" ref="U1493">IF(AA1493&lt;&gt;"ja",_xlfn.IFNA(_xlfn.IFS(AND(O1493&lt;&gt;"",F1493&lt;&gt;"",RIGHT($N1493,6)="tarief"),O1493*Q1493,S1493&gt;0,IF(F1493&lt;&gt;"",S1493,"")),""),"")</f>
        <v/>
      </c>
      <c r="V1493" s="4" t="str" cm="1">
        <f t="array" ref="V1493">IF(AA1493&lt;&gt;"ja",_xlfn.IFNA(_xlfn.IFS(AND(P1493&lt;&gt;"",R1493&lt;&gt;"",RIGHT($N1493,6)="tarief"),P1493*R1493,T1493&gt;0,T1493),""),"")</f>
        <v/>
      </c>
      <c r="W1493" s="4" t="str" cm="1">
        <f t="array" ref="W1493">IFERROR(_xlfn.IFS(OR(F1493="",LEFT(Methode_Keuze,4)="Geen"),"",AND(U1493&lt;&gt;"",F1493&lt;&gt;"Arbeidskosten"),ROUND(U1493*VLOOKUP(F1493,Tb_ProjectKosten[],MATCH(Tb_ProjectKosten[[#Headers],[Forfat_Percentage]],Tb_ProjectKosten[#Headers],0),0),2),AND(F1493="Arbeidskosten",G1493&lt;&gt;""),IFERROR(ROUND(U1493*VLOOKUP(G1493,Tb_KostenTypen[],3,0)*VLOOKUP(F1493,Tb_ProjectKosten[],MATCH(Tb_ProjectKosten[[#Headers],[Forfat_Percentage]],Tb_ProjectKosten[#Headers],0),0),2),""),U1493 &lt;=0,0),"")</f>
        <v/>
      </c>
      <c r="X1493" s="4" t="str" cm="1">
        <f t="array" ref="X1493">IFERROR(_xlfn.IFS(OR(F1493="",LEFT(Methode_Keuze,4)="Geen"),"",AND(V1493&lt;&gt;"",F1493&lt;&gt;"Arbeidskosten"),ROUND(V1493*VLOOKUP(F1493,Tb_ProjectKosten[],MATCH(Tb_ProjectKosten[[#Headers],[Forfat_Percentage]],Tb_ProjectKosten[#Headers],0),0),2),AND(F1493="Arbeidskosten",G1493&lt;&gt;""),IFERROR(ROUND(V1493*VLOOKUP(G1493,Tb_KostenTypen[],3,0)*VLOOKUP(F1493,Tb_ProjectKosten[],MATCH(Tb_ProjectKosten[[#Headers],[Forfat_Percentage]],Tb_ProjectKosten[#Headers],0),0),2),""),V1493 &lt;=0,0),"")</f>
        <v/>
      </c>
      <c r="Y1493" s="262"/>
      <c r="Z1493" s="49"/>
      <c r="AA1493" s="37" t="str" cm="1">
        <f t="array" ref="AA1493">IFERROR(IF(INDEX(SubsidieTabel!$Q$1:$T$9,MATCH($F1493,SubsidieTabel!$Q$1:$Q$9,0),IFERROR(MATCH(Methode_Keuze,SubsidieTabel!$Q$1:$T$1,0),2))&lt;&gt;1=TRUE,"ja",""),"")</f>
        <v/>
      </c>
    </row>
    <row r="1494" spans="1:27" ht="15" customHeight="1" x14ac:dyDescent="0.25">
      <c r="A1494" s="87"/>
      <c r="B1494" s="219" t="str">
        <f>IF(A1494&lt;&gt;"",_xlfn.MAXIFS($B$1:B1493,$A$1:A1493,A1494)+1,"")</f>
        <v/>
      </c>
      <c r="C1494" s="50"/>
      <c r="D1494" s="50"/>
      <c r="E1494" s="50"/>
      <c r="F1494" s="50"/>
      <c r="G1494" s="283"/>
      <c r="H1494" s="296"/>
      <c r="I1494" s="295"/>
      <c r="J1494" s="295"/>
      <c r="K1494" s="202"/>
      <c r="L1494" s="202"/>
      <c r="M1494" s="91" t="str">
        <f>IFERROR(VLOOKUP(H1494,Lijsten!$H$1:$I$100,2,0),"")</f>
        <v/>
      </c>
      <c r="N1494" s="91" t="str" cm="1">
        <f t="array" ref="N1494">IFERROR(_xlfn.IFS(AND(LEFT(F1494,6)="Arbeid",RIGHT(F1494,3)&lt;&gt;"IKS"),IFERROR(VLOOKUP($G1494,Tb_KostenTypen[],2,0),"tarief"),RIGHT(F1494,3)="IKS","Uurtarief",LEFT(F1494,6)="Arbeid","Uurtarief",AND(LEFT(F1494,8)="Bijdrage",RIGHT(F1494,15)="(vrijwilligers)"),"Vast tarief"),"")</f>
        <v/>
      </c>
      <c r="O1494" s="92"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tarief",IF(LEFT(F1494,8)="Bijdrage",VLOOKUP($F1494,Tb_KostenTypen[],MATCH(Methode_Keuze,Tb_KostenTypen[#Headers],0),0),VLOOKUP($G1494,Lijsten!L:O,4,0))),""),"")</f>
        <v/>
      </c>
      <c r="P1494" s="92"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tarief",IF(LEFT(F1494,8)="Bijdrage",VLOOKUP($F1494,Tb_KostenTypen[],MATCH(Methode_Keuze,Tb_KostenTypen[#Headers],0),0),VLOOKUP($G1494,Lijsten!L:O,4,0))),""),"")</f>
        <v/>
      </c>
      <c r="Q1494" s="50"/>
      <c r="R1494" s="50"/>
      <c r="S1494" s="83"/>
      <c r="T1494" s="51"/>
      <c r="U1494" s="4" t="str" cm="1">
        <f t="array" ref="U1494">IF(AA1494&lt;&gt;"ja",_xlfn.IFNA(_xlfn.IFS(AND(O1494&lt;&gt;"",F1494&lt;&gt;"",RIGHT($N1494,6)="tarief"),O1494*Q1494,S1494&gt;0,IF(F1494&lt;&gt;"",S1494,"")),""),"")</f>
        <v/>
      </c>
      <c r="V1494" s="4" t="str" cm="1">
        <f t="array" ref="V1494">IF(AA1494&lt;&gt;"ja",_xlfn.IFNA(_xlfn.IFS(AND(P1494&lt;&gt;"",R1494&lt;&gt;"",RIGHT($N1494,6)="tarief"),P1494*R1494,T1494&gt;0,T1494),""),"")</f>
        <v/>
      </c>
      <c r="W1494" s="4" t="str" cm="1">
        <f t="array" ref="W1494">IFERROR(_xlfn.IFS(OR(F1494="",LEFT(Methode_Keuze,4)="Geen"),"",AND(U1494&lt;&gt;"",F1494&lt;&gt;"Arbeidskosten"),ROUND(U1494*VLOOKUP(F1494,Tb_ProjectKosten[],MATCH(Tb_ProjectKosten[[#Headers],[Forfat_Percentage]],Tb_ProjectKosten[#Headers],0),0),2),AND(F1494="Arbeidskosten",G1494&lt;&gt;""),IFERROR(ROUND(U1494*VLOOKUP(G1494,Tb_KostenTypen[],3,0)*VLOOKUP(F1494,Tb_ProjectKosten[],MATCH(Tb_ProjectKosten[[#Headers],[Forfat_Percentage]],Tb_ProjectKosten[#Headers],0),0),2),""),U1494 &lt;=0,0),"")</f>
        <v/>
      </c>
      <c r="X1494" s="4" t="str" cm="1">
        <f t="array" ref="X1494">IFERROR(_xlfn.IFS(OR(F1494="",LEFT(Methode_Keuze,4)="Geen"),"",AND(V1494&lt;&gt;"",F1494&lt;&gt;"Arbeidskosten"),ROUND(V1494*VLOOKUP(F1494,Tb_ProjectKosten[],MATCH(Tb_ProjectKosten[[#Headers],[Forfat_Percentage]],Tb_ProjectKosten[#Headers],0),0),2),AND(F1494="Arbeidskosten",G1494&lt;&gt;""),IFERROR(ROUND(V1494*VLOOKUP(G1494,Tb_KostenTypen[],3,0)*VLOOKUP(F1494,Tb_ProjectKosten[],MATCH(Tb_ProjectKosten[[#Headers],[Forfat_Percentage]],Tb_ProjectKosten[#Headers],0),0),2),""),V1494 &lt;=0,0),"")</f>
        <v/>
      </c>
      <c r="Y1494" s="262"/>
      <c r="Z1494" s="49"/>
      <c r="AA1494" s="37" t="str" cm="1">
        <f t="array" ref="AA1494">IFERROR(IF(INDEX(SubsidieTabel!$Q$1:$T$9,MATCH($F1494,SubsidieTabel!$Q$1:$Q$9,0),IFERROR(MATCH(Methode_Keuze,SubsidieTabel!$Q$1:$T$1,0),2))&lt;&gt;1=TRUE,"ja",""),"")</f>
        <v/>
      </c>
    </row>
    <row r="1495" spans="1:27" ht="15" customHeight="1" x14ac:dyDescent="0.25">
      <c r="A1495" s="87"/>
      <c r="B1495" s="219" t="str">
        <f>IF(A1495&lt;&gt;"",_xlfn.MAXIFS($B$1:B1494,$A$1:A1494,A1495)+1,"")</f>
        <v/>
      </c>
      <c r="C1495" s="50"/>
      <c r="D1495" s="50"/>
      <c r="E1495" s="50"/>
      <c r="F1495" s="50"/>
      <c r="G1495" s="283"/>
      <c r="H1495" s="296"/>
      <c r="I1495" s="295"/>
      <c r="J1495" s="295"/>
      <c r="K1495" s="202"/>
      <c r="L1495" s="202"/>
      <c r="M1495" s="91" t="str">
        <f>IFERROR(VLOOKUP(H1495,Lijsten!$H$1:$I$100,2,0),"")</f>
        <v/>
      </c>
      <c r="N1495" s="91" t="str" cm="1">
        <f t="array" ref="N1495">IFERROR(_xlfn.IFS(AND(LEFT(F1495,6)="Arbeid",RIGHT(F1495,3)&lt;&gt;"IKS"),IFERROR(VLOOKUP($G1495,Tb_KostenTypen[],2,0),"tarief"),RIGHT(F1495,3)="IKS","Uurtarief",LEFT(F1495,6)="Arbeid","Uurtarief",AND(LEFT(F1495,8)="Bijdrage",RIGHT(F1495,15)="(vrijwilligers)"),"Vast tarief"),"")</f>
        <v/>
      </c>
      <c r="O1495" s="92"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tarief",IF(LEFT(F1495,8)="Bijdrage",VLOOKUP($F1495,Tb_KostenTypen[],MATCH(Methode_Keuze,Tb_KostenTypen[#Headers],0),0),VLOOKUP($G1495,Lijsten!L:O,4,0))),""),"")</f>
        <v/>
      </c>
      <c r="P1495" s="92"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tarief",IF(LEFT(F1495,8)="Bijdrage",VLOOKUP($F1495,Tb_KostenTypen[],MATCH(Methode_Keuze,Tb_KostenTypen[#Headers],0),0),VLOOKUP($G1495,Lijsten!L:O,4,0))),""),"")</f>
        <v/>
      </c>
      <c r="Q1495" s="50"/>
      <c r="R1495" s="50"/>
      <c r="S1495" s="83"/>
      <c r="T1495" s="51"/>
      <c r="U1495" s="4" t="str" cm="1">
        <f t="array" ref="U1495">IF(AA1495&lt;&gt;"ja",_xlfn.IFNA(_xlfn.IFS(AND(O1495&lt;&gt;"",F1495&lt;&gt;"",RIGHT($N1495,6)="tarief"),O1495*Q1495,S1495&gt;0,IF(F1495&lt;&gt;"",S1495,"")),""),"")</f>
        <v/>
      </c>
      <c r="V1495" s="4" t="str" cm="1">
        <f t="array" ref="V1495">IF(AA1495&lt;&gt;"ja",_xlfn.IFNA(_xlfn.IFS(AND(P1495&lt;&gt;"",R1495&lt;&gt;"",RIGHT($N1495,6)="tarief"),P1495*R1495,T1495&gt;0,T1495),""),"")</f>
        <v/>
      </c>
      <c r="W1495" s="4" t="str" cm="1">
        <f t="array" ref="W1495">IFERROR(_xlfn.IFS(OR(F1495="",LEFT(Methode_Keuze,4)="Geen"),"",AND(U1495&lt;&gt;"",F1495&lt;&gt;"Arbeidskosten"),ROUND(U1495*VLOOKUP(F1495,Tb_ProjectKosten[],MATCH(Tb_ProjectKosten[[#Headers],[Forfat_Percentage]],Tb_ProjectKosten[#Headers],0),0),2),AND(F1495="Arbeidskosten",G1495&lt;&gt;""),IFERROR(ROUND(U1495*VLOOKUP(G1495,Tb_KostenTypen[],3,0)*VLOOKUP(F1495,Tb_ProjectKosten[],MATCH(Tb_ProjectKosten[[#Headers],[Forfat_Percentage]],Tb_ProjectKosten[#Headers],0),0),2),""),U1495 &lt;=0,0),"")</f>
        <v/>
      </c>
      <c r="X1495" s="4" t="str" cm="1">
        <f t="array" ref="X1495">IFERROR(_xlfn.IFS(OR(F1495="",LEFT(Methode_Keuze,4)="Geen"),"",AND(V1495&lt;&gt;"",F1495&lt;&gt;"Arbeidskosten"),ROUND(V1495*VLOOKUP(F1495,Tb_ProjectKosten[],MATCH(Tb_ProjectKosten[[#Headers],[Forfat_Percentage]],Tb_ProjectKosten[#Headers],0),0),2),AND(F1495="Arbeidskosten",G1495&lt;&gt;""),IFERROR(ROUND(V1495*VLOOKUP(G1495,Tb_KostenTypen[],3,0)*VLOOKUP(F1495,Tb_ProjectKosten[],MATCH(Tb_ProjectKosten[[#Headers],[Forfat_Percentage]],Tb_ProjectKosten[#Headers],0),0),2),""),V1495 &lt;=0,0),"")</f>
        <v/>
      </c>
      <c r="Y1495" s="262"/>
      <c r="Z1495" s="49"/>
      <c r="AA1495" s="37" t="str" cm="1">
        <f t="array" ref="AA1495">IFERROR(IF(INDEX(SubsidieTabel!$Q$1:$T$9,MATCH($F1495,SubsidieTabel!$Q$1:$Q$9,0),IFERROR(MATCH(Methode_Keuze,SubsidieTabel!$Q$1:$T$1,0),2))&lt;&gt;1=TRUE,"ja",""),"")</f>
        <v/>
      </c>
    </row>
    <row r="1496" spans="1:27" ht="15" customHeight="1" x14ac:dyDescent="0.25">
      <c r="A1496" s="87"/>
      <c r="B1496" s="219" t="str">
        <f>IF(A1496&lt;&gt;"",_xlfn.MAXIFS($B$1:B1495,$A$1:A1495,A1496)+1,"")</f>
        <v/>
      </c>
      <c r="C1496" s="50"/>
      <c r="D1496" s="50"/>
      <c r="E1496" s="50"/>
      <c r="F1496" s="50"/>
      <c r="G1496" s="283"/>
      <c r="H1496" s="296"/>
      <c r="I1496" s="295"/>
      <c r="J1496" s="295"/>
      <c r="K1496" s="202"/>
      <c r="L1496" s="202"/>
      <c r="M1496" s="91" t="str">
        <f>IFERROR(VLOOKUP(H1496,Lijsten!$H$1:$I$100,2,0),"")</f>
        <v/>
      </c>
      <c r="N1496" s="91" t="str" cm="1">
        <f t="array" ref="N1496">IFERROR(_xlfn.IFS(AND(LEFT(F1496,6)="Arbeid",RIGHT(F1496,3)&lt;&gt;"IKS"),IFERROR(VLOOKUP($G1496,Tb_KostenTypen[],2,0),"tarief"),RIGHT(F1496,3)="IKS","Uurtarief",LEFT(F1496,6)="Arbeid","Uurtarief",AND(LEFT(F1496,8)="Bijdrage",RIGHT(F1496,15)="(vrijwilligers)"),"Vast tarief"),"")</f>
        <v/>
      </c>
      <c r="O1496" s="92"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tarief",IF(LEFT(F1496,8)="Bijdrage",VLOOKUP($F1496,Tb_KostenTypen[],MATCH(Methode_Keuze,Tb_KostenTypen[#Headers],0),0),VLOOKUP($G1496,Lijsten!L:O,4,0))),""),"")</f>
        <v/>
      </c>
      <c r="P1496" s="92"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tarief",IF(LEFT(F1496,8)="Bijdrage",VLOOKUP($F1496,Tb_KostenTypen[],MATCH(Methode_Keuze,Tb_KostenTypen[#Headers],0),0),VLOOKUP($G1496,Lijsten!L:O,4,0))),""),"")</f>
        <v/>
      </c>
      <c r="Q1496" s="50"/>
      <c r="R1496" s="50"/>
      <c r="S1496" s="83"/>
      <c r="T1496" s="51"/>
      <c r="U1496" s="4" t="str" cm="1">
        <f t="array" ref="U1496">IF(AA1496&lt;&gt;"ja",_xlfn.IFNA(_xlfn.IFS(AND(O1496&lt;&gt;"",F1496&lt;&gt;"",RIGHT($N1496,6)="tarief"),O1496*Q1496,S1496&gt;0,IF(F1496&lt;&gt;"",S1496,"")),""),"")</f>
        <v/>
      </c>
      <c r="V1496" s="4" t="str" cm="1">
        <f t="array" ref="V1496">IF(AA1496&lt;&gt;"ja",_xlfn.IFNA(_xlfn.IFS(AND(P1496&lt;&gt;"",R1496&lt;&gt;"",RIGHT($N1496,6)="tarief"),P1496*R1496,T1496&gt;0,T1496),""),"")</f>
        <v/>
      </c>
      <c r="W1496" s="4" t="str" cm="1">
        <f t="array" ref="W1496">IFERROR(_xlfn.IFS(OR(F1496="",LEFT(Methode_Keuze,4)="Geen"),"",AND(U1496&lt;&gt;"",F1496&lt;&gt;"Arbeidskosten"),ROUND(U1496*VLOOKUP(F1496,Tb_ProjectKosten[],MATCH(Tb_ProjectKosten[[#Headers],[Forfat_Percentage]],Tb_ProjectKosten[#Headers],0),0),2),AND(F1496="Arbeidskosten",G1496&lt;&gt;""),IFERROR(ROUND(U1496*VLOOKUP(G1496,Tb_KostenTypen[],3,0)*VLOOKUP(F1496,Tb_ProjectKosten[],MATCH(Tb_ProjectKosten[[#Headers],[Forfat_Percentage]],Tb_ProjectKosten[#Headers],0),0),2),""),U1496 &lt;=0,0),"")</f>
        <v/>
      </c>
      <c r="X1496" s="4" t="str" cm="1">
        <f t="array" ref="X1496">IFERROR(_xlfn.IFS(OR(F1496="",LEFT(Methode_Keuze,4)="Geen"),"",AND(V1496&lt;&gt;"",F1496&lt;&gt;"Arbeidskosten"),ROUND(V1496*VLOOKUP(F1496,Tb_ProjectKosten[],MATCH(Tb_ProjectKosten[[#Headers],[Forfat_Percentage]],Tb_ProjectKosten[#Headers],0),0),2),AND(F1496="Arbeidskosten",G1496&lt;&gt;""),IFERROR(ROUND(V1496*VLOOKUP(G1496,Tb_KostenTypen[],3,0)*VLOOKUP(F1496,Tb_ProjectKosten[],MATCH(Tb_ProjectKosten[[#Headers],[Forfat_Percentage]],Tb_ProjectKosten[#Headers],0),0),2),""),V1496 &lt;=0,0),"")</f>
        <v/>
      </c>
      <c r="Y1496" s="262"/>
      <c r="Z1496" s="49"/>
      <c r="AA1496" s="37" t="str" cm="1">
        <f t="array" ref="AA1496">IFERROR(IF(INDEX(SubsidieTabel!$Q$1:$T$9,MATCH($F1496,SubsidieTabel!$Q$1:$Q$9,0),IFERROR(MATCH(Methode_Keuze,SubsidieTabel!$Q$1:$T$1,0),2))&lt;&gt;1=TRUE,"ja",""),"")</f>
        <v/>
      </c>
    </row>
    <row r="1497" spans="1:27" ht="15" customHeight="1" x14ac:dyDescent="0.25">
      <c r="A1497" s="87"/>
      <c r="B1497" s="219" t="str">
        <f>IF(A1497&lt;&gt;"",_xlfn.MAXIFS($B$1:B1496,$A$1:A1496,A1497)+1,"")</f>
        <v/>
      </c>
      <c r="C1497" s="50"/>
      <c r="D1497" s="50"/>
      <c r="E1497" s="50"/>
      <c r="F1497" s="50"/>
      <c r="G1497" s="283"/>
      <c r="H1497" s="296"/>
      <c r="I1497" s="295"/>
      <c r="J1497" s="295"/>
      <c r="K1497" s="202"/>
      <c r="L1497" s="202"/>
      <c r="M1497" s="91" t="str">
        <f>IFERROR(VLOOKUP(H1497,Lijsten!$H$1:$I$100,2,0),"")</f>
        <v/>
      </c>
      <c r="N1497" s="91" t="str" cm="1">
        <f t="array" ref="N1497">IFERROR(_xlfn.IFS(AND(LEFT(F1497,6)="Arbeid",RIGHT(F1497,3)&lt;&gt;"IKS"),IFERROR(VLOOKUP($G1497,Tb_KostenTypen[],2,0),"tarief"),RIGHT(F1497,3)="IKS","Uurtarief",LEFT(F1497,6)="Arbeid","Uurtarief",AND(LEFT(F1497,8)="Bijdrage",RIGHT(F1497,15)="(vrijwilligers)"),"Vast tarief"),"")</f>
        <v/>
      </c>
      <c r="O1497" s="92"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tarief",IF(LEFT(F1497,8)="Bijdrage",VLOOKUP($F1497,Tb_KostenTypen[],MATCH(Methode_Keuze,Tb_KostenTypen[#Headers],0),0),VLOOKUP($G1497,Lijsten!L:O,4,0))),""),"")</f>
        <v/>
      </c>
      <c r="P1497" s="92"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tarief",IF(LEFT(F1497,8)="Bijdrage",VLOOKUP($F1497,Tb_KostenTypen[],MATCH(Methode_Keuze,Tb_KostenTypen[#Headers],0),0),VLOOKUP($G1497,Lijsten!L:O,4,0))),""),"")</f>
        <v/>
      </c>
      <c r="Q1497" s="50"/>
      <c r="R1497" s="50"/>
      <c r="S1497" s="83"/>
      <c r="T1497" s="51"/>
      <c r="U1497" s="4" t="str" cm="1">
        <f t="array" ref="U1497">IF(AA1497&lt;&gt;"ja",_xlfn.IFNA(_xlfn.IFS(AND(O1497&lt;&gt;"",F1497&lt;&gt;"",RIGHT($N1497,6)="tarief"),O1497*Q1497,S1497&gt;0,IF(F1497&lt;&gt;"",S1497,"")),""),"")</f>
        <v/>
      </c>
      <c r="V1497" s="4" t="str" cm="1">
        <f t="array" ref="V1497">IF(AA1497&lt;&gt;"ja",_xlfn.IFNA(_xlfn.IFS(AND(P1497&lt;&gt;"",R1497&lt;&gt;"",RIGHT($N1497,6)="tarief"),P1497*R1497,T1497&gt;0,T1497),""),"")</f>
        <v/>
      </c>
      <c r="W1497" s="4" t="str" cm="1">
        <f t="array" ref="W1497">IFERROR(_xlfn.IFS(OR(F1497="",LEFT(Methode_Keuze,4)="Geen"),"",AND(U1497&lt;&gt;"",F1497&lt;&gt;"Arbeidskosten"),ROUND(U1497*VLOOKUP(F1497,Tb_ProjectKosten[],MATCH(Tb_ProjectKosten[[#Headers],[Forfat_Percentage]],Tb_ProjectKosten[#Headers],0),0),2),AND(F1497="Arbeidskosten",G1497&lt;&gt;""),IFERROR(ROUND(U1497*VLOOKUP(G1497,Tb_KostenTypen[],3,0)*VLOOKUP(F1497,Tb_ProjectKosten[],MATCH(Tb_ProjectKosten[[#Headers],[Forfat_Percentage]],Tb_ProjectKosten[#Headers],0),0),2),""),U1497 &lt;=0,0),"")</f>
        <v/>
      </c>
      <c r="X1497" s="4" t="str" cm="1">
        <f t="array" ref="X1497">IFERROR(_xlfn.IFS(OR(F1497="",LEFT(Methode_Keuze,4)="Geen"),"",AND(V1497&lt;&gt;"",F1497&lt;&gt;"Arbeidskosten"),ROUND(V1497*VLOOKUP(F1497,Tb_ProjectKosten[],MATCH(Tb_ProjectKosten[[#Headers],[Forfat_Percentage]],Tb_ProjectKosten[#Headers],0),0),2),AND(F1497="Arbeidskosten",G1497&lt;&gt;""),IFERROR(ROUND(V1497*VLOOKUP(G1497,Tb_KostenTypen[],3,0)*VLOOKUP(F1497,Tb_ProjectKosten[],MATCH(Tb_ProjectKosten[[#Headers],[Forfat_Percentage]],Tb_ProjectKosten[#Headers],0),0),2),""),V1497 &lt;=0,0),"")</f>
        <v/>
      </c>
      <c r="Y1497" s="262"/>
      <c r="Z1497" s="49"/>
      <c r="AA1497" s="37" t="str" cm="1">
        <f t="array" ref="AA1497">IFERROR(IF(INDEX(SubsidieTabel!$Q$1:$T$9,MATCH($F1497,SubsidieTabel!$Q$1:$Q$9,0),IFERROR(MATCH(Methode_Keuze,SubsidieTabel!$Q$1:$T$1,0),2))&lt;&gt;1=TRUE,"ja",""),"")</f>
        <v/>
      </c>
    </row>
    <row r="1498" spans="1:27" ht="15" customHeight="1" x14ac:dyDescent="0.25">
      <c r="A1498" s="87"/>
      <c r="B1498" s="219" t="str">
        <f>IF(A1498&lt;&gt;"",_xlfn.MAXIFS($B$1:B1497,$A$1:A1497,A1498)+1,"")</f>
        <v/>
      </c>
      <c r="C1498" s="50"/>
      <c r="D1498" s="50"/>
      <c r="E1498" s="50"/>
      <c r="F1498" s="50"/>
      <c r="G1498" s="283"/>
      <c r="H1498" s="296"/>
      <c r="I1498" s="295"/>
      <c r="J1498" s="295"/>
      <c r="K1498" s="202"/>
      <c r="L1498" s="202"/>
      <c r="M1498" s="91" t="str">
        <f>IFERROR(VLOOKUP(H1498,Lijsten!$H$1:$I$100,2,0),"")</f>
        <v/>
      </c>
      <c r="N1498" s="91" t="str" cm="1">
        <f t="array" ref="N1498">IFERROR(_xlfn.IFS(AND(LEFT(F1498,6)="Arbeid",RIGHT(F1498,3)&lt;&gt;"IKS"),IFERROR(VLOOKUP($G1498,Tb_KostenTypen[],2,0),"tarief"),RIGHT(F1498,3)="IKS","Uurtarief",LEFT(F1498,6)="Arbeid","Uurtarief",AND(LEFT(F1498,8)="Bijdrage",RIGHT(F1498,15)="(vrijwilligers)"),"Vast tarief"),"")</f>
        <v/>
      </c>
      <c r="O1498" s="92"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tarief",IF(LEFT(F1498,8)="Bijdrage",VLOOKUP($F1498,Tb_KostenTypen[],MATCH(Methode_Keuze,Tb_KostenTypen[#Headers],0),0),VLOOKUP($G1498,Lijsten!L:O,4,0))),""),"")</f>
        <v/>
      </c>
      <c r="P1498" s="92"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tarief",IF(LEFT(F1498,8)="Bijdrage",VLOOKUP($F1498,Tb_KostenTypen[],MATCH(Methode_Keuze,Tb_KostenTypen[#Headers],0),0),VLOOKUP($G1498,Lijsten!L:O,4,0))),""),"")</f>
        <v/>
      </c>
      <c r="Q1498" s="50"/>
      <c r="R1498" s="50"/>
      <c r="S1498" s="83"/>
      <c r="T1498" s="51"/>
      <c r="U1498" s="4" t="str" cm="1">
        <f t="array" ref="U1498">IF(AA1498&lt;&gt;"ja",_xlfn.IFNA(_xlfn.IFS(AND(O1498&lt;&gt;"",F1498&lt;&gt;"",RIGHT($N1498,6)="tarief"),O1498*Q1498,S1498&gt;0,IF(F1498&lt;&gt;"",S1498,"")),""),"")</f>
        <v/>
      </c>
      <c r="V1498" s="4" t="str" cm="1">
        <f t="array" ref="V1498">IF(AA1498&lt;&gt;"ja",_xlfn.IFNA(_xlfn.IFS(AND(P1498&lt;&gt;"",R1498&lt;&gt;"",RIGHT($N1498,6)="tarief"),P1498*R1498,T1498&gt;0,T1498),""),"")</f>
        <v/>
      </c>
      <c r="W1498" s="4" t="str" cm="1">
        <f t="array" ref="W1498">IFERROR(_xlfn.IFS(OR(F1498="",LEFT(Methode_Keuze,4)="Geen"),"",AND(U1498&lt;&gt;"",F1498&lt;&gt;"Arbeidskosten"),ROUND(U1498*VLOOKUP(F1498,Tb_ProjectKosten[],MATCH(Tb_ProjectKosten[[#Headers],[Forfat_Percentage]],Tb_ProjectKosten[#Headers],0),0),2),AND(F1498="Arbeidskosten",G1498&lt;&gt;""),IFERROR(ROUND(U1498*VLOOKUP(G1498,Tb_KostenTypen[],3,0)*VLOOKUP(F1498,Tb_ProjectKosten[],MATCH(Tb_ProjectKosten[[#Headers],[Forfat_Percentage]],Tb_ProjectKosten[#Headers],0),0),2),""),U1498 &lt;=0,0),"")</f>
        <v/>
      </c>
      <c r="X1498" s="4" t="str" cm="1">
        <f t="array" ref="X1498">IFERROR(_xlfn.IFS(OR(F1498="",LEFT(Methode_Keuze,4)="Geen"),"",AND(V1498&lt;&gt;"",F1498&lt;&gt;"Arbeidskosten"),ROUND(V1498*VLOOKUP(F1498,Tb_ProjectKosten[],MATCH(Tb_ProjectKosten[[#Headers],[Forfat_Percentage]],Tb_ProjectKosten[#Headers],0),0),2),AND(F1498="Arbeidskosten",G1498&lt;&gt;""),IFERROR(ROUND(V1498*VLOOKUP(G1498,Tb_KostenTypen[],3,0)*VLOOKUP(F1498,Tb_ProjectKosten[],MATCH(Tb_ProjectKosten[[#Headers],[Forfat_Percentage]],Tb_ProjectKosten[#Headers],0),0),2),""),V1498 &lt;=0,0),"")</f>
        <v/>
      </c>
      <c r="Y1498" s="262"/>
      <c r="Z1498" s="49"/>
      <c r="AA1498" s="37" t="str" cm="1">
        <f t="array" ref="AA1498">IFERROR(IF(INDEX(SubsidieTabel!$Q$1:$T$9,MATCH($F1498,SubsidieTabel!$Q$1:$Q$9,0),IFERROR(MATCH(Methode_Keuze,SubsidieTabel!$Q$1:$T$1,0),2))&lt;&gt;1=TRUE,"ja",""),"")</f>
        <v/>
      </c>
    </row>
    <row r="1499" spans="1:27" ht="15" customHeight="1" x14ac:dyDescent="0.25">
      <c r="A1499" s="87"/>
      <c r="B1499" s="219" t="str">
        <f>IF(A1499&lt;&gt;"",_xlfn.MAXIFS($B$1:B1498,$A$1:A1498,A1499)+1,"")</f>
        <v/>
      </c>
      <c r="C1499" s="50"/>
      <c r="D1499" s="50"/>
      <c r="E1499" s="50"/>
      <c r="F1499" s="50"/>
      <c r="G1499" s="283"/>
      <c r="H1499" s="296"/>
      <c r="I1499" s="295"/>
      <c r="J1499" s="295"/>
      <c r="K1499" s="202"/>
      <c r="L1499" s="202"/>
      <c r="M1499" s="91" t="str">
        <f>IFERROR(VLOOKUP(H1499,Lijsten!$H$1:$I$100,2,0),"")</f>
        <v/>
      </c>
      <c r="N1499" s="91" t="str" cm="1">
        <f t="array" ref="N1499">IFERROR(_xlfn.IFS(AND(LEFT(F1499,6)="Arbeid",RIGHT(F1499,3)&lt;&gt;"IKS"),IFERROR(VLOOKUP($G1499,Tb_KostenTypen[],2,0),"tarief"),RIGHT(F1499,3)="IKS","Uurtarief",LEFT(F1499,6)="Arbeid","Uurtarief",AND(LEFT(F1499,8)="Bijdrage",RIGHT(F1499,15)="(vrijwilligers)"),"Vast tarief"),"")</f>
        <v/>
      </c>
      <c r="O1499" s="92"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tarief",IF(LEFT(F1499,8)="Bijdrage",VLOOKUP($F1499,Tb_KostenTypen[],MATCH(Methode_Keuze,Tb_KostenTypen[#Headers],0),0),VLOOKUP($G1499,Lijsten!L:O,4,0))),""),"")</f>
        <v/>
      </c>
      <c r="P1499" s="92"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tarief",IF(LEFT(F1499,8)="Bijdrage",VLOOKUP($F1499,Tb_KostenTypen[],MATCH(Methode_Keuze,Tb_KostenTypen[#Headers],0),0),VLOOKUP($G1499,Lijsten!L:O,4,0))),""),"")</f>
        <v/>
      </c>
      <c r="Q1499" s="50"/>
      <c r="R1499" s="50"/>
      <c r="S1499" s="83"/>
      <c r="T1499" s="51"/>
      <c r="U1499" s="4" t="str" cm="1">
        <f t="array" ref="U1499">IF(AA1499&lt;&gt;"ja",_xlfn.IFNA(_xlfn.IFS(AND(O1499&lt;&gt;"",F1499&lt;&gt;"",RIGHT($N1499,6)="tarief"),O1499*Q1499,S1499&gt;0,IF(F1499&lt;&gt;"",S1499,"")),""),"")</f>
        <v/>
      </c>
      <c r="V1499" s="4" t="str" cm="1">
        <f t="array" ref="V1499">IF(AA1499&lt;&gt;"ja",_xlfn.IFNA(_xlfn.IFS(AND(P1499&lt;&gt;"",R1499&lt;&gt;"",RIGHT($N1499,6)="tarief"),P1499*R1499,T1499&gt;0,T1499),""),"")</f>
        <v/>
      </c>
      <c r="W1499" s="4" t="str" cm="1">
        <f t="array" ref="W1499">IFERROR(_xlfn.IFS(OR(F1499="",LEFT(Methode_Keuze,4)="Geen"),"",AND(U1499&lt;&gt;"",F1499&lt;&gt;"Arbeidskosten"),ROUND(U1499*VLOOKUP(F1499,Tb_ProjectKosten[],MATCH(Tb_ProjectKosten[[#Headers],[Forfat_Percentage]],Tb_ProjectKosten[#Headers],0),0),2),AND(F1499="Arbeidskosten",G1499&lt;&gt;""),IFERROR(ROUND(U1499*VLOOKUP(G1499,Tb_KostenTypen[],3,0)*VLOOKUP(F1499,Tb_ProjectKosten[],MATCH(Tb_ProjectKosten[[#Headers],[Forfat_Percentage]],Tb_ProjectKosten[#Headers],0),0),2),""),U1499 &lt;=0,0),"")</f>
        <v/>
      </c>
      <c r="X1499" s="4" t="str" cm="1">
        <f t="array" ref="X1499">IFERROR(_xlfn.IFS(OR(F1499="",LEFT(Methode_Keuze,4)="Geen"),"",AND(V1499&lt;&gt;"",F1499&lt;&gt;"Arbeidskosten"),ROUND(V1499*VLOOKUP(F1499,Tb_ProjectKosten[],MATCH(Tb_ProjectKosten[[#Headers],[Forfat_Percentage]],Tb_ProjectKosten[#Headers],0),0),2),AND(F1499="Arbeidskosten",G1499&lt;&gt;""),IFERROR(ROUND(V1499*VLOOKUP(G1499,Tb_KostenTypen[],3,0)*VLOOKUP(F1499,Tb_ProjectKosten[],MATCH(Tb_ProjectKosten[[#Headers],[Forfat_Percentage]],Tb_ProjectKosten[#Headers],0),0),2),""),V1499 &lt;=0,0),"")</f>
        <v/>
      </c>
      <c r="Y1499" s="262"/>
      <c r="Z1499" s="49"/>
      <c r="AA1499" s="37" t="str" cm="1">
        <f t="array" ref="AA1499">IFERROR(IF(INDEX(SubsidieTabel!$Q$1:$T$9,MATCH($F1499,SubsidieTabel!$Q$1:$Q$9,0),IFERROR(MATCH(Methode_Keuze,SubsidieTabel!$Q$1:$T$1,0),2))&lt;&gt;1=TRUE,"ja",""),"")</f>
        <v/>
      </c>
    </row>
    <row r="1500" spans="1:27" ht="15" customHeight="1" x14ac:dyDescent="0.25">
      <c r="A1500" s="87"/>
      <c r="B1500" s="219" t="str">
        <f>IF(A1500&lt;&gt;"",_xlfn.MAXIFS($B$1:B1499,$A$1:A1499,A1500)+1,"")</f>
        <v/>
      </c>
      <c r="C1500" s="50"/>
      <c r="D1500" s="50"/>
      <c r="E1500" s="50"/>
      <c r="F1500" s="50"/>
      <c r="G1500" s="283"/>
      <c r="H1500" s="296"/>
      <c r="I1500" s="295"/>
      <c r="J1500" s="295"/>
      <c r="K1500" s="202"/>
      <c r="L1500" s="202"/>
      <c r="M1500" s="91" t="str">
        <f>IFERROR(VLOOKUP(H1500,Lijsten!$H$1:$I$100,2,0),"")</f>
        <v/>
      </c>
      <c r="N1500" s="91" t="str" cm="1">
        <f t="array" ref="N1500">IFERROR(_xlfn.IFS(AND(LEFT(F1500,6)="Arbeid",RIGHT(F1500,3)&lt;&gt;"IKS"),IFERROR(VLOOKUP($G1500,Tb_KostenTypen[],2,0),"tarief"),RIGHT(F1500,3)="IKS","Uurtarief",LEFT(F1500,6)="Arbeid","Uurtarief",AND(LEFT(F1500,8)="Bijdrage",RIGHT(F1500,15)="(vrijwilligers)"),"Vast tarief"),"")</f>
        <v/>
      </c>
      <c r="O1500" s="92"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tarief",IF(LEFT(F1500,8)="Bijdrage",VLOOKUP($F1500,Tb_KostenTypen[],MATCH(Methode_Keuze,Tb_KostenTypen[#Headers],0),0),VLOOKUP($G1500,Lijsten!L:O,4,0))),""),"")</f>
        <v/>
      </c>
      <c r="P1500" s="92"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tarief",IF(LEFT(F1500,8)="Bijdrage",VLOOKUP($F1500,Tb_KostenTypen[],MATCH(Methode_Keuze,Tb_KostenTypen[#Headers],0),0),VLOOKUP($G1500,Lijsten!L:O,4,0))),""),"")</f>
        <v/>
      </c>
      <c r="Q1500" s="50"/>
      <c r="R1500" s="50"/>
      <c r="S1500" s="83"/>
      <c r="T1500" s="51"/>
      <c r="U1500" s="4" t="str" cm="1">
        <f t="array" ref="U1500">IF(AA1500&lt;&gt;"ja",_xlfn.IFNA(_xlfn.IFS(AND(O1500&lt;&gt;"",F1500&lt;&gt;"",RIGHT($N1500,6)="tarief"),O1500*Q1500,S1500&gt;0,IF(F1500&lt;&gt;"",S1500,"")),""),"")</f>
        <v/>
      </c>
      <c r="V1500" s="4" t="str" cm="1">
        <f t="array" ref="V1500">IF(AA1500&lt;&gt;"ja",_xlfn.IFNA(_xlfn.IFS(AND(P1500&lt;&gt;"",R1500&lt;&gt;"",RIGHT($N1500,6)="tarief"),P1500*R1500,T1500&gt;0,T1500),""),"")</f>
        <v/>
      </c>
      <c r="W1500" s="4" t="str" cm="1">
        <f t="array" ref="W1500">IFERROR(_xlfn.IFS(OR(F1500="",LEFT(Methode_Keuze,4)="Geen"),"",AND(U1500&lt;&gt;"",F1500&lt;&gt;"Arbeidskosten"),ROUND(U1500*VLOOKUP(F1500,Tb_ProjectKosten[],MATCH(Tb_ProjectKosten[[#Headers],[Forfat_Percentage]],Tb_ProjectKosten[#Headers],0),0),2),AND(F1500="Arbeidskosten",G1500&lt;&gt;""),IFERROR(ROUND(U1500*VLOOKUP(G1500,Tb_KostenTypen[],3,0)*VLOOKUP(F1500,Tb_ProjectKosten[],MATCH(Tb_ProjectKosten[[#Headers],[Forfat_Percentage]],Tb_ProjectKosten[#Headers],0),0),2),""),U1500 &lt;=0,0),"")</f>
        <v/>
      </c>
      <c r="X1500" s="4" t="str" cm="1">
        <f t="array" ref="X1500">IFERROR(_xlfn.IFS(OR(F1500="",LEFT(Methode_Keuze,4)="Geen"),"",AND(V1500&lt;&gt;"",F1500&lt;&gt;"Arbeidskosten"),ROUND(V1500*VLOOKUP(F1500,Tb_ProjectKosten[],MATCH(Tb_ProjectKosten[[#Headers],[Forfat_Percentage]],Tb_ProjectKosten[#Headers],0),0),2),AND(F1500="Arbeidskosten",G1500&lt;&gt;""),IFERROR(ROUND(V1500*VLOOKUP(G1500,Tb_KostenTypen[],3,0)*VLOOKUP(F1500,Tb_ProjectKosten[],MATCH(Tb_ProjectKosten[[#Headers],[Forfat_Percentage]],Tb_ProjectKosten[#Headers],0),0),2),""),V1500 &lt;=0,0),"")</f>
        <v/>
      </c>
      <c r="Y1500" s="262"/>
      <c r="Z1500" s="49"/>
      <c r="AA1500" s="37" t="str" cm="1">
        <f t="array" ref="AA1500">IFERROR(IF(INDEX(SubsidieTabel!$Q$1:$T$9,MATCH($F1500,SubsidieTabel!$Q$1:$Q$9,0),IFERROR(MATCH(Methode_Keuze,SubsidieTabel!$Q$1:$T$1,0),2))&lt;&gt;1=TRUE,"ja",""),"")</f>
        <v/>
      </c>
    </row>
    <row r="1501" spans="1:27" ht="15" customHeight="1" x14ac:dyDescent="0.25">
      <c r="A1501" s="87"/>
      <c r="B1501" s="219" t="str">
        <f>IF(A1501&lt;&gt;"",_xlfn.MAXIFS($B$1:B1500,$A$1:A1500,A1501)+1,"")</f>
        <v/>
      </c>
      <c r="C1501" s="50"/>
      <c r="D1501" s="50"/>
      <c r="E1501" s="50"/>
      <c r="F1501" s="50"/>
      <c r="G1501" s="283"/>
      <c r="H1501" s="296"/>
      <c r="I1501" s="295"/>
      <c r="J1501" s="295"/>
      <c r="K1501" s="202"/>
      <c r="L1501" s="202"/>
      <c r="M1501" s="91" t="str">
        <f>IFERROR(VLOOKUP(H1501,Lijsten!$H$1:$I$100,2,0),"")</f>
        <v/>
      </c>
      <c r="N1501" s="91" t="str" cm="1">
        <f t="array" ref="N1501">IFERROR(_xlfn.IFS(AND(LEFT(F1501,6)="Arbeid",RIGHT(F1501,3)&lt;&gt;"IKS"),IFERROR(VLOOKUP($G1501,Tb_KostenTypen[],2,0),"tarief"),RIGHT(F1501,3)="IKS","Uurtarief",LEFT(F1501,6)="Arbeid","Uurtarief",AND(LEFT(F1501,8)="Bijdrage",RIGHT(F1501,15)="(vrijwilligers)"),"Vast tarief"),"")</f>
        <v/>
      </c>
      <c r="O1501" s="92"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tarief",IF(LEFT(F1501,8)="Bijdrage",VLOOKUP($F1501,Tb_KostenTypen[],MATCH(Methode_Keuze,Tb_KostenTypen[#Headers],0),0),VLOOKUP($G1501,Lijsten!L:O,4,0))),""),"")</f>
        <v/>
      </c>
      <c r="P1501" s="92"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tarief",IF(LEFT(F1501,8)="Bijdrage",VLOOKUP($F1501,Tb_KostenTypen[],MATCH(Methode_Keuze,Tb_KostenTypen[#Headers],0),0),VLOOKUP($G1501,Lijsten!L:O,4,0))),""),"")</f>
        <v/>
      </c>
      <c r="Q1501" s="50"/>
      <c r="R1501" s="50"/>
      <c r="S1501" s="83"/>
      <c r="T1501" s="51"/>
      <c r="U1501" s="4" t="str" cm="1">
        <f t="array" ref="U1501">IF(AA1501&lt;&gt;"ja",_xlfn.IFNA(_xlfn.IFS(AND(O1501&lt;&gt;"",F1501&lt;&gt;"",RIGHT($N1501,6)="tarief"),O1501*Q1501,S1501&gt;0,IF(F1501&lt;&gt;"",S1501,"")),""),"")</f>
        <v/>
      </c>
      <c r="V1501" s="4" t="str" cm="1">
        <f t="array" ref="V1501">IF(AA1501&lt;&gt;"ja",_xlfn.IFNA(_xlfn.IFS(AND(P1501&lt;&gt;"",R1501&lt;&gt;"",RIGHT($N1501,6)="tarief"),P1501*R1501,T1501&gt;0,T1501),""),"")</f>
        <v/>
      </c>
      <c r="W1501" s="4" t="str" cm="1">
        <f t="array" ref="W1501">IFERROR(_xlfn.IFS(OR(F1501="",LEFT(Methode_Keuze,4)="Geen"),"",AND(U1501&lt;&gt;"",F1501&lt;&gt;"Arbeidskosten"),ROUND(U1501*VLOOKUP(F1501,Tb_ProjectKosten[],MATCH(Tb_ProjectKosten[[#Headers],[Forfat_Percentage]],Tb_ProjectKosten[#Headers],0),0),2),AND(F1501="Arbeidskosten",G1501&lt;&gt;""),IFERROR(ROUND(U1501*VLOOKUP(G1501,Tb_KostenTypen[],3,0)*VLOOKUP(F1501,Tb_ProjectKosten[],MATCH(Tb_ProjectKosten[[#Headers],[Forfat_Percentage]],Tb_ProjectKosten[#Headers],0),0),2),""),U1501 &lt;=0,0),"")</f>
        <v/>
      </c>
      <c r="X1501" s="4" t="str" cm="1">
        <f t="array" ref="X1501">IFERROR(_xlfn.IFS(OR(F1501="",LEFT(Methode_Keuze,4)="Geen"),"",AND(V1501&lt;&gt;"",F1501&lt;&gt;"Arbeidskosten"),ROUND(V1501*VLOOKUP(F1501,Tb_ProjectKosten[],MATCH(Tb_ProjectKosten[[#Headers],[Forfat_Percentage]],Tb_ProjectKosten[#Headers],0),0),2),AND(F1501="Arbeidskosten",G1501&lt;&gt;""),IFERROR(ROUND(V1501*VLOOKUP(G1501,Tb_KostenTypen[],3,0)*VLOOKUP(F1501,Tb_ProjectKosten[],MATCH(Tb_ProjectKosten[[#Headers],[Forfat_Percentage]],Tb_ProjectKosten[#Headers],0),0),2),""),V1501 &lt;=0,0),"")</f>
        <v/>
      </c>
      <c r="Y1501" s="262"/>
      <c r="Z1501" s="49"/>
      <c r="AA1501" s="37" t="str" cm="1">
        <f t="array" ref="AA1501">IFERROR(IF(INDEX(SubsidieTabel!$Q$1:$T$9,MATCH($F1501,SubsidieTabel!$Q$1:$Q$9,0),IFERROR(MATCH(Methode_Keuze,SubsidieTabel!$Q$1:$T$1,0),2))&lt;&gt;1=TRUE,"ja",""),"")</f>
        <v/>
      </c>
    </row>
    <row r="1502" spans="1:27" ht="15" customHeight="1" x14ac:dyDescent="0.25">
      <c r="A1502" s="87"/>
      <c r="B1502" s="219" t="str">
        <f>IF(A1502&lt;&gt;"",_xlfn.MAXIFS($B$1:B1501,$A$1:A1501,A1502)+1,"")</f>
        <v/>
      </c>
      <c r="C1502" s="50"/>
      <c r="D1502" s="50"/>
      <c r="E1502" s="50"/>
      <c r="F1502" s="50"/>
      <c r="G1502" s="283"/>
      <c r="H1502" s="296"/>
      <c r="I1502" s="295"/>
      <c r="J1502" s="295"/>
      <c r="K1502" s="202"/>
      <c r="L1502" s="202"/>
      <c r="M1502" s="91" t="str">
        <f>IFERROR(VLOOKUP(H1502,Lijsten!$H$1:$I$100,2,0),"")</f>
        <v/>
      </c>
      <c r="N1502" s="91" t="str" cm="1">
        <f t="array" ref="N1502">IFERROR(_xlfn.IFS(AND(LEFT(F1502,6)="Arbeid",RIGHT(F1502,3)&lt;&gt;"IKS"),IFERROR(VLOOKUP($G1502,Tb_KostenTypen[],2,0),"tarief"),RIGHT(F1502,3)="IKS","Uurtarief",LEFT(F1502,6)="Arbeid","Uurtarief",AND(LEFT(F1502,8)="Bijdrage",RIGHT(F1502,15)="(vrijwilligers)"),"Vast tarief"),"")</f>
        <v/>
      </c>
      <c r="O1502" s="92"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tarief",IF(LEFT(F1502,8)="Bijdrage",VLOOKUP($F1502,Tb_KostenTypen[],MATCH(Methode_Keuze,Tb_KostenTypen[#Headers],0),0),VLOOKUP($G1502,Lijsten!L:O,4,0))),""),"")</f>
        <v/>
      </c>
      <c r="P1502" s="92"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tarief",IF(LEFT(F1502,8)="Bijdrage",VLOOKUP($F1502,Tb_KostenTypen[],MATCH(Methode_Keuze,Tb_KostenTypen[#Headers],0),0),VLOOKUP($G1502,Lijsten!L:O,4,0))),""),"")</f>
        <v/>
      </c>
      <c r="Q1502" s="50"/>
      <c r="R1502" s="50"/>
      <c r="S1502" s="83"/>
      <c r="T1502" s="51"/>
      <c r="U1502" s="4" t="str" cm="1">
        <f t="array" ref="U1502">IF(AA1502&lt;&gt;"ja",_xlfn.IFNA(_xlfn.IFS(AND(O1502&lt;&gt;"",F1502&lt;&gt;"",RIGHT($N1502,6)="tarief"),O1502*Q1502,S1502&gt;0,IF(F1502&lt;&gt;"",S1502,"")),""),"")</f>
        <v/>
      </c>
      <c r="V1502" s="4" t="str" cm="1">
        <f t="array" ref="V1502">IF(AA1502&lt;&gt;"ja",_xlfn.IFNA(_xlfn.IFS(AND(P1502&lt;&gt;"",R1502&lt;&gt;"",RIGHT($N1502,6)="tarief"),P1502*R1502,T1502&gt;0,T1502),""),"")</f>
        <v/>
      </c>
      <c r="W1502" s="4" t="str" cm="1">
        <f t="array" ref="W1502">IFERROR(_xlfn.IFS(OR(F1502="",LEFT(Methode_Keuze,4)="Geen"),"",AND(U1502&lt;&gt;"",F1502&lt;&gt;"Arbeidskosten"),ROUND(U1502*VLOOKUP(F1502,Tb_ProjectKosten[],MATCH(Tb_ProjectKosten[[#Headers],[Forfat_Percentage]],Tb_ProjectKosten[#Headers],0),0),2),AND(F1502="Arbeidskosten",G1502&lt;&gt;""),IFERROR(ROUND(U1502*VLOOKUP(G1502,Tb_KostenTypen[],3,0)*VLOOKUP(F1502,Tb_ProjectKosten[],MATCH(Tb_ProjectKosten[[#Headers],[Forfat_Percentage]],Tb_ProjectKosten[#Headers],0),0),2),""),U1502 &lt;=0,0),"")</f>
        <v/>
      </c>
      <c r="X1502" s="4" t="str" cm="1">
        <f t="array" ref="X1502">IFERROR(_xlfn.IFS(OR(F1502="",LEFT(Methode_Keuze,4)="Geen"),"",AND(V1502&lt;&gt;"",F1502&lt;&gt;"Arbeidskosten"),ROUND(V1502*VLOOKUP(F1502,Tb_ProjectKosten[],MATCH(Tb_ProjectKosten[[#Headers],[Forfat_Percentage]],Tb_ProjectKosten[#Headers],0),0),2),AND(F1502="Arbeidskosten",G1502&lt;&gt;""),IFERROR(ROUND(V1502*VLOOKUP(G1502,Tb_KostenTypen[],3,0)*VLOOKUP(F1502,Tb_ProjectKosten[],MATCH(Tb_ProjectKosten[[#Headers],[Forfat_Percentage]],Tb_ProjectKosten[#Headers],0),0),2),""),V1502 &lt;=0,0),"")</f>
        <v/>
      </c>
      <c r="Y1502" s="262"/>
      <c r="Z1502" s="49"/>
      <c r="AA1502" s="37" t="str" cm="1">
        <f t="array" ref="AA1502">IFERROR(IF(INDEX(SubsidieTabel!$Q$1:$T$9,MATCH($F1502,SubsidieTabel!$Q$1:$Q$9,0),IFERROR(MATCH(Methode_Keuze,SubsidieTabel!$Q$1:$T$1,0),2))&lt;&gt;1=TRUE,"ja",""),"")</f>
        <v/>
      </c>
    </row>
    <row r="1503" spans="1:27" ht="15" customHeight="1" x14ac:dyDescent="0.25">
      <c r="A1503" s="87"/>
      <c r="B1503" s="219" t="str">
        <f>IF(A1503&lt;&gt;"",_xlfn.MAXIFS($B$1:B1502,$A$1:A1502,A1503)+1,"")</f>
        <v/>
      </c>
      <c r="C1503" s="50"/>
      <c r="D1503" s="50"/>
      <c r="E1503" s="50"/>
      <c r="F1503" s="50"/>
      <c r="G1503" s="283"/>
      <c r="H1503" s="296"/>
      <c r="I1503" s="295"/>
      <c r="J1503" s="295"/>
      <c r="K1503" s="202"/>
      <c r="L1503" s="202"/>
      <c r="M1503" s="91" t="str">
        <f>IFERROR(VLOOKUP(H1503,Lijsten!$H$1:$I$100,2,0),"")</f>
        <v/>
      </c>
      <c r="N1503" s="91" t="str" cm="1">
        <f t="array" ref="N1503">IFERROR(_xlfn.IFS(AND(LEFT(F1503,6)="Arbeid",RIGHT(F1503,3)&lt;&gt;"IKS"),IFERROR(VLOOKUP($G1503,Tb_KostenTypen[],2,0),"tarief"),RIGHT(F1503,3)="IKS","Uurtarief",LEFT(F1503,6)="Arbeid","Uurtarief",AND(LEFT(F1503,8)="Bijdrage",RIGHT(F1503,15)="(vrijwilligers)"),"Vast tarief"),"")</f>
        <v/>
      </c>
      <c r="O1503" s="92"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tarief",IF(LEFT(F1503,8)="Bijdrage",VLOOKUP($F1503,Tb_KostenTypen[],MATCH(Methode_Keuze,Tb_KostenTypen[#Headers],0),0),VLOOKUP($G1503,Lijsten!L:O,4,0))),""),"")</f>
        <v/>
      </c>
      <c r="P1503" s="92"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tarief",IF(LEFT(F1503,8)="Bijdrage",VLOOKUP($F1503,Tb_KostenTypen[],MATCH(Methode_Keuze,Tb_KostenTypen[#Headers],0),0),VLOOKUP($G1503,Lijsten!L:O,4,0))),""),"")</f>
        <v/>
      </c>
      <c r="Q1503" s="50"/>
      <c r="R1503" s="50"/>
      <c r="S1503" s="83"/>
      <c r="T1503" s="51"/>
      <c r="U1503" s="4" t="str" cm="1">
        <f t="array" ref="U1503">IF(AA1503&lt;&gt;"ja",_xlfn.IFNA(_xlfn.IFS(AND(O1503&lt;&gt;"",F1503&lt;&gt;"",RIGHT($N1503,6)="tarief"),O1503*Q1503,S1503&gt;0,IF(F1503&lt;&gt;"",S1503,"")),""),"")</f>
        <v/>
      </c>
      <c r="V1503" s="4" t="str" cm="1">
        <f t="array" ref="V1503">IF(AA1503&lt;&gt;"ja",_xlfn.IFNA(_xlfn.IFS(AND(P1503&lt;&gt;"",R1503&lt;&gt;"",RIGHT($N1503,6)="tarief"),P1503*R1503,T1503&gt;0,T1503),""),"")</f>
        <v/>
      </c>
      <c r="W1503" s="4" t="str" cm="1">
        <f t="array" ref="W1503">IFERROR(_xlfn.IFS(OR(F1503="",LEFT(Methode_Keuze,4)="Geen"),"",AND(U1503&lt;&gt;"",F1503&lt;&gt;"Arbeidskosten"),ROUND(U1503*VLOOKUP(F1503,Tb_ProjectKosten[],MATCH(Tb_ProjectKosten[[#Headers],[Forfat_Percentage]],Tb_ProjectKosten[#Headers],0),0),2),AND(F1503="Arbeidskosten",G1503&lt;&gt;""),IFERROR(ROUND(U1503*VLOOKUP(G1503,Tb_KostenTypen[],3,0)*VLOOKUP(F1503,Tb_ProjectKosten[],MATCH(Tb_ProjectKosten[[#Headers],[Forfat_Percentage]],Tb_ProjectKosten[#Headers],0),0),2),""),U1503 &lt;=0,0),"")</f>
        <v/>
      </c>
      <c r="X1503" s="4" t="str" cm="1">
        <f t="array" ref="X1503">IFERROR(_xlfn.IFS(OR(F1503="",LEFT(Methode_Keuze,4)="Geen"),"",AND(V1503&lt;&gt;"",F1503&lt;&gt;"Arbeidskosten"),ROUND(V1503*VLOOKUP(F1503,Tb_ProjectKosten[],MATCH(Tb_ProjectKosten[[#Headers],[Forfat_Percentage]],Tb_ProjectKosten[#Headers],0),0),2),AND(F1503="Arbeidskosten",G1503&lt;&gt;""),IFERROR(ROUND(V1503*VLOOKUP(G1503,Tb_KostenTypen[],3,0)*VLOOKUP(F1503,Tb_ProjectKosten[],MATCH(Tb_ProjectKosten[[#Headers],[Forfat_Percentage]],Tb_ProjectKosten[#Headers],0),0),2),""),V1503 &lt;=0,0),"")</f>
        <v/>
      </c>
      <c r="Y1503" s="262"/>
      <c r="Z1503" s="49"/>
      <c r="AA1503" s="37" t="str" cm="1">
        <f t="array" ref="AA1503">IFERROR(IF(INDEX(SubsidieTabel!$Q$1:$T$9,MATCH($F1503,SubsidieTabel!$Q$1:$Q$9,0),IFERROR(MATCH(Methode_Keuze,SubsidieTabel!$Q$1:$T$1,0),2))&lt;&gt;1=TRUE,"ja",""),"")</f>
        <v/>
      </c>
    </row>
    <row r="1504" spans="1:27" ht="15" customHeight="1" x14ac:dyDescent="0.25">
      <c r="A1504" s="87"/>
      <c r="B1504" s="219" t="str">
        <f>IF(A1504&lt;&gt;"",_xlfn.MAXIFS($B$1:B1503,$A$1:A1503,A1504)+1,"")</f>
        <v/>
      </c>
      <c r="C1504" s="50"/>
      <c r="D1504" s="50"/>
      <c r="E1504" s="50"/>
      <c r="F1504" s="50"/>
      <c r="G1504" s="283"/>
      <c r="H1504" s="296"/>
      <c r="I1504" s="295"/>
      <c r="J1504" s="295"/>
      <c r="K1504" s="202"/>
      <c r="L1504" s="202"/>
      <c r="M1504" s="91" t="str">
        <f>IFERROR(VLOOKUP(H1504,Lijsten!$H$1:$I$100,2,0),"")</f>
        <v/>
      </c>
      <c r="N1504" s="91" t="str" cm="1">
        <f t="array" ref="N1504">IFERROR(_xlfn.IFS(AND(LEFT(F1504,6)="Arbeid",RIGHT(F1504,3)&lt;&gt;"IKS"),IFERROR(VLOOKUP($G1504,Tb_KostenTypen[],2,0),"tarief"),RIGHT(F1504,3)="IKS","Uurtarief",LEFT(F1504,6)="Arbeid","Uurtarief",AND(LEFT(F1504,8)="Bijdrage",RIGHT(F1504,15)="(vrijwilligers)"),"Vast tarief"),"")</f>
        <v/>
      </c>
      <c r="O1504" s="92"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tarief",IF(LEFT(F1504,8)="Bijdrage",VLOOKUP($F1504,Tb_KostenTypen[],MATCH(Methode_Keuze,Tb_KostenTypen[#Headers],0),0),VLOOKUP($G1504,Lijsten!L:O,4,0))),""),"")</f>
        <v/>
      </c>
      <c r="P1504" s="92"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tarief",IF(LEFT(F1504,8)="Bijdrage",VLOOKUP($F1504,Tb_KostenTypen[],MATCH(Methode_Keuze,Tb_KostenTypen[#Headers],0),0),VLOOKUP($G1504,Lijsten!L:O,4,0))),""),"")</f>
        <v/>
      </c>
      <c r="Q1504" s="50"/>
      <c r="R1504" s="50"/>
      <c r="S1504" s="83"/>
      <c r="T1504" s="51"/>
      <c r="U1504" s="4" t="str" cm="1">
        <f t="array" ref="U1504">IF(AA1504&lt;&gt;"ja",_xlfn.IFNA(_xlfn.IFS(AND(O1504&lt;&gt;"",F1504&lt;&gt;"",RIGHT($N1504,6)="tarief"),O1504*Q1504,S1504&gt;0,IF(F1504&lt;&gt;"",S1504,"")),""),"")</f>
        <v/>
      </c>
      <c r="V1504" s="4" t="str" cm="1">
        <f t="array" ref="V1504">IF(AA1504&lt;&gt;"ja",_xlfn.IFNA(_xlfn.IFS(AND(P1504&lt;&gt;"",R1504&lt;&gt;"",RIGHT($N1504,6)="tarief"),P1504*R1504,T1504&gt;0,T1504),""),"")</f>
        <v/>
      </c>
      <c r="W1504" s="4" t="str" cm="1">
        <f t="array" ref="W1504">IFERROR(_xlfn.IFS(OR(F1504="",LEFT(Methode_Keuze,4)="Geen"),"",AND(U1504&lt;&gt;"",F1504&lt;&gt;"Arbeidskosten"),ROUND(U1504*VLOOKUP(F1504,Tb_ProjectKosten[],MATCH(Tb_ProjectKosten[[#Headers],[Forfat_Percentage]],Tb_ProjectKosten[#Headers],0),0),2),AND(F1504="Arbeidskosten",G1504&lt;&gt;""),IFERROR(ROUND(U1504*VLOOKUP(G1504,Tb_KostenTypen[],3,0)*VLOOKUP(F1504,Tb_ProjectKosten[],MATCH(Tb_ProjectKosten[[#Headers],[Forfat_Percentage]],Tb_ProjectKosten[#Headers],0),0),2),""),U1504 &lt;=0,0),"")</f>
        <v/>
      </c>
      <c r="X1504" s="4" t="str" cm="1">
        <f t="array" ref="X1504">IFERROR(_xlfn.IFS(OR(F1504="",LEFT(Methode_Keuze,4)="Geen"),"",AND(V1504&lt;&gt;"",F1504&lt;&gt;"Arbeidskosten"),ROUND(V1504*VLOOKUP(F1504,Tb_ProjectKosten[],MATCH(Tb_ProjectKosten[[#Headers],[Forfat_Percentage]],Tb_ProjectKosten[#Headers],0),0),2),AND(F1504="Arbeidskosten",G1504&lt;&gt;""),IFERROR(ROUND(V1504*VLOOKUP(G1504,Tb_KostenTypen[],3,0)*VLOOKUP(F1504,Tb_ProjectKosten[],MATCH(Tb_ProjectKosten[[#Headers],[Forfat_Percentage]],Tb_ProjectKosten[#Headers],0),0),2),""),V1504 &lt;=0,0),"")</f>
        <v/>
      </c>
      <c r="Y1504" s="262"/>
      <c r="Z1504" s="49"/>
      <c r="AA1504" s="37" t="str" cm="1">
        <f t="array" ref="AA1504">IFERROR(IF(INDEX(SubsidieTabel!$Q$1:$T$9,MATCH($F1504,SubsidieTabel!$Q$1:$Q$9,0),IFERROR(MATCH(Methode_Keuze,SubsidieTabel!$Q$1:$T$1,0),2))&lt;&gt;1=TRUE,"ja",""),"")</f>
        <v/>
      </c>
    </row>
    <row r="1505" spans="1:27" ht="15" customHeight="1" x14ac:dyDescent="0.25">
      <c r="A1505" s="87"/>
      <c r="B1505" s="219" t="str">
        <f>IF(A1505&lt;&gt;"",_xlfn.MAXIFS($B$1:B1504,$A$1:A1504,A1505)+1,"")</f>
        <v/>
      </c>
      <c r="C1505" s="50"/>
      <c r="D1505" s="50"/>
      <c r="E1505" s="50"/>
      <c r="F1505" s="50"/>
      <c r="G1505" s="283"/>
      <c r="H1505" s="296"/>
      <c r="I1505" s="295"/>
      <c r="J1505" s="295"/>
      <c r="K1505" s="202"/>
      <c r="L1505" s="202"/>
      <c r="M1505" s="91" t="str">
        <f>IFERROR(VLOOKUP(H1505,Lijsten!$H$1:$I$100,2,0),"")</f>
        <v/>
      </c>
      <c r="N1505" s="91" t="str" cm="1">
        <f t="array" ref="N1505">IFERROR(_xlfn.IFS(AND(LEFT(F1505,6)="Arbeid",RIGHT(F1505,3)&lt;&gt;"IKS"),IFERROR(VLOOKUP($G1505,Tb_KostenTypen[],2,0),"tarief"),RIGHT(F1505,3)="IKS","Uurtarief",LEFT(F1505,6)="Arbeid","Uurtarief",AND(LEFT(F1505,8)="Bijdrage",RIGHT(F1505,15)="(vrijwilligers)"),"Vast tarief"),"")</f>
        <v/>
      </c>
      <c r="O1505" s="92"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tarief",IF(LEFT(F1505,8)="Bijdrage",VLOOKUP($F1505,Tb_KostenTypen[],MATCH(Methode_Keuze,Tb_KostenTypen[#Headers],0),0),VLOOKUP($G1505,Lijsten!L:O,4,0))),""),"")</f>
        <v/>
      </c>
      <c r="P1505" s="92"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tarief",IF(LEFT(F1505,8)="Bijdrage",VLOOKUP($F1505,Tb_KostenTypen[],MATCH(Methode_Keuze,Tb_KostenTypen[#Headers],0),0),VLOOKUP($G1505,Lijsten!L:O,4,0))),""),"")</f>
        <v/>
      </c>
      <c r="Q1505" s="50"/>
      <c r="R1505" s="50"/>
      <c r="S1505" s="83"/>
      <c r="T1505" s="51"/>
      <c r="U1505" s="4" t="str" cm="1">
        <f t="array" ref="U1505">IF(AA1505&lt;&gt;"ja",_xlfn.IFNA(_xlfn.IFS(AND(O1505&lt;&gt;"",F1505&lt;&gt;"",RIGHT($N1505,6)="tarief"),O1505*Q1505,S1505&gt;0,IF(F1505&lt;&gt;"",S1505,"")),""),"")</f>
        <v/>
      </c>
      <c r="V1505" s="4" t="str" cm="1">
        <f t="array" ref="V1505">IF(AA1505&lt;&gt;"ja",_xlfn.IFNA(_xlfn.IFS(AND(P1505&lt;&gt;"",R1505&lt;&gt;"",RIGHT($N1505,6)="tarief"),P1505*R1505,T1505&gt;0,T1505),""),"")</f>
        <v/>
      </c>
      <c r="W1505" s="4" t="str" cm="1">
        <f t="array" ref="W1505">IFERROR(_xlfn.IFS(OR(F1505="",LEFT(Methode_Keuze,4)="Geen"),"",AND(U1505&lt;&gt;"",F1505&lt;&gt;"Arbeidskosten"),ROUND(U1505*VLOOKUP(F1505,Tb_ProjectKosten[],MATCH(Tb_ProjectKosten[[#Headers],[Forfat_Percentage]],Tb_ProjectKosten[#Headers],0),0),2),AND(F1505="Arbeidskosten",G1505&lt;&gt;""),IFERROR(ROUND(U1505*VLOOKUP(G1505,Tb_KostenTypen[],3,0)*VLOOKUP(F1505,Tb_ProjectKosten[],MATCH(Tb_ProjectKosten[[#Headers],[Forfat_Percentage]],Tb_ProjectKosten[#Headers],0),0),2),""),U1505 &lt;=0,0),"")</f>
        <v/>
      </c>
      <c r="X1505" s="4" t="str" cm="1">
        <f t="array" ref="X1505">IFERROR(_xlfn.IFS(OR(F1505="",LEFT(Methode_Keuze,4)="Geen"),"",AND(V1505&lt;&gt;"",F1505&lt;&gt;"Arbeidskosten"),ROUND(V1505*VLOOKUP(F1505,Tb_ProjectKosten[],MATCH(Tb_ProjectKosten[[#Headers],[Forfat_Percentage]],Tb_ProjectKosten[#Headers],0),0),2),AND(F1505="Arbeidskosten",G1505&lt;&gt;""),IFERROR(ROUND(V1505*VLOOKUP(G1505,Tb_KostenTypen[],3,0)*VLOOKUP(F1505,Tb_ProjectKosten[],MATCH(Tb_ProjectKosten[[#Headers],[Forfat_Percentage]],Tb_ProjectKosten[#Headers],0),0),2),""),V1505 &lt;=0,0),"")</f>
        <v/>
      </c>
      <c r="Y1505" s="262"/>
      <c r="Z1505" s="49"/>
      <c r="AA1505" s="37" t="str" cm="1">
        <f t="array" ref="AA1505">IFERROR(IF(INDEX(SubsidieTabel!$Q$1:$T$9,MATCH($F1505,SubsidieTabel!$Q$1:$Q$9,0),IFERROR(MATCH(Methode_Keuze,SubsidieTabel!$Q$1:$T$1,0),2))&lt;&gt;1=TRUE,"ja",""),"")</f>
        <v/>
      </c>
    </row>
    <row r="1506" spans="1:27" ht="15" customHeight="1" x14ac:dyDescent="0.25">
      <c r="A1506" s="87"/>
      <c r="B1506" s="219" t="str">
        <f>IF(A1506&lt;&gt;"",_xlfn.MAXIFS($B$1:B1505,$A$1:A1505,A1506)+1,"")</f>
        <v/>
      </c>
      <c r="C1506" s="50"/>
      <c r="D1506" s="50"/>
      <c r="E1506" s="50"/>
      <c r="F1506" s="50"/>
      <c r="G1506" s="283"/>
      <c r="H1506" s="296"/>
      <c r="I1506" s="295"/>
      <c r="J1506" s="295"/>
      <c r="K1506" s="202"/>
      <c r="L1506" s="202"/>
      <c r="M1506" s="91" t="str">
        <f>IFERROR(VLOOKUP(H1506,Lijsten!$H$1:$I$100,2,0),"")</f>
        <v/>
      </c>
      <c r="N1506" s="91" t="str" cm="1">
        <f t="array" ref="N1506">IFERROR(_xlfn.IFS(AND(LEFT(F1506,6)="Arbeid",RIGHT(F1506,3)&lt;&gt;"IKS"),IFERROR(VLOOKUP($G1506,Tb_KostenTypen[],2,0),"tarief"),RIGHT(F1506,3)="IKS","Uurtarief",LEFT(F1506,6)="Arbeid","Uurtarief",AND(LEFT(F1506,8)="Bijdrage",RIGHT(F1506,15)="(vrijwilligers)"),"Vast tarief"),"")</f>
        <v/>
      </c>
      <c r="O1506" s="92"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tarief",IF(LEFT(F1506,8)="Bijdrage",VLOOKUP($F1506,Tb_KostenTypen[],MATCH(Methode_Keuze,Tb_KostenTypen[#Headers],0),0),VLOOKUP($G1506,Lijsten!L:O,4,0))),""),"")</f>
        <v/>
      </c>
      <c r="P1506" s="92"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tarief",IF(LEFT(F1506,8)="Bijdrage",VLOOKUP($F1506,Tb_KostenTypen[],MATCH(Methode_Keuze,Tb_KostenTypen[#Headers],0),0),VLOOKUP($G1506,Lijsten!L:O,4,0))),""),"")</f>
        <v/>
      </c>
      <c r="Q1506" s="50"/>
      <c r="R1506" s="50"/>
      <c r="S1506" s="83"/>
      <c r="T1506" s="51"/>
      <c r="U1506" s="4" t="str" cm="1">
        <f t="array" ref="U1506">IF(AA1506&lt;&gt;"ja",_xlfn.IFNA(_xlfn.IFS(AND(O1506&lt;&gt;"",F1506&lt;&gt;"",RIGHT($N1506,6)="tarief"),O1506*Q1506,S1506&gt;0,IF(F1506&lt;&gt;"",S1506,"")),""),"")</f>
        <v/>
      </c>
      <c r="V1506" s="4" t="str" cm="1">
        <f t="array" ref="V1506">IF(AA1506&lt;&gt;"ja",_xlfn.IFNA(_xlfn.IFS(AND(P1506&lt;&gt;"",R1506&lt;&gt;"",RIGHT($N1506,6)="tarief"),P1506*R1506,T1506&gt;0,T1506),""),"")</f>
        <v/>
      </c>
      <c r="W1506" s="4" t="str" cm="1">
        <f t="array" ref="W1506">IFERROR(_xlfn.IFS(OR(F1506="",LEFT(Methode_Keuze,4)="Geen"),"",AND(U1506&lt;&gt;"",F1506&lt;&gt;"Arbeidskosten"),ROUND(U1506*VLOOKUP(F1506,Tb_ProjectKosten[],MATCH(Tb_ProjectKosten[[#Headers],[Forfat_Percentage]],Tb_ProjectKosten[#Headers],0),0),2),AND(F1506="Arbeidskosten",G1506&lt;&gt;""),IFERROR(ROUND(U1506*VLOOKUP(G1506,Tb_KostenTypen[],3,0)*VLOOKUP(F1506,Tb_ProjectKosten[],MATCH(Tb_ProjectKosten[[#Headers],[Forfat_Percentage]],Tb_ProjectKosten[#Headers],0),0),2),""),U1506 &lt;=0,0),"")</f>
        <v/>
      </c>
      <c r="X1506" s="4" t="str" cm="1">
        <f t="array" ref="X1506">IFERROR(_xlfn.IFS(OR(F1506="",LEFT(Methode_Keuze,4)="Geen"),"",AND(V1506&lt;&gt;"",F1506&lt;&gt;"Arbeidskosten"),ROUND(V1506*VLOOKUP(F1506,Tb_ProjectKosten[],MATCH(Tb_ProjectKosten[[#Headers],[Forfat_Percentage]],Tb_ProjectKosten[#Headers],0),0),2),AND(F1506="Arbeidskosten",G1506&lt;&gt;""),IFERROR(ROUND(V1506*VLOOKUP(G1506,Tb_KostenTypen[],3,0)*VLOOKUP(F1506,Tb_ProjectKosten[],MATCH(Tb_ProjectKosten[[#Headers],[Forfat_Percentage]],Tb_ProjectKosten[#Headers],0),0),2),""),V1506 &lt;=0,0),"")</f>
        <v/>
      </c>
      <c r="Y1506" s="262"/>
      <c r="Z1506" s="49"/>
      <c r="AA1506" s="37" t="str" cm="1">
        <f t="array" ref="AA1506">IFERROR(IF(INDEX(SubsidieTabel!$Q$1:$T$9,MATCH($F1506,SubsidieTabel!$Q$1:$Q$9,0),IFERROR(MATCH(Methode_Keuze,SubsidieTabel!$Q$1:$T$1,0),2))&lt;&gt;1=TRUE,"ja",""),"")</f>
        <v/>
      </c>
    </row>
    <row r="1507" spans="1:27" ht="15" customHeight="1" x14ac:dyDescent="0.25">
      <c r="A1507" s="87"/>
      <c r="B1507" s="219" t="str">
        <f>IF(A1507&lt;&gt;"",_xlfn.MAXIFS($B$1:B1506,$A$1:A1506,A1507)+1,"")</f>
        <v/>
      </c>
      <c r="C1507" s="50"/>
      <c r="D1507" s="50"/>
      <c r="E1507" s="50"/>
      <c r="F1507" s="50"/>
      <c r="G1507" s="283"/>
      <c r="H1507" s="296"/>
      <c r="I1507" s="295"/>
      <c r="J1507" s="295"/>
      <c r="K1507" s="202"/>
      <c r="L1507" s="202"/>
      <c r="M1507" s="91" t="str">
        <f>IFERROR(VLOOKUP(H1507,Lijsten!$H$1:$I$100,2,0),"")</f>
        <v/>
      </c>
      <c r="N1507" s="91" t="str" cm="1">
        <f t="array" ref="N1507">IFERROR(_xlfn.IFS(AND(LEFT(F1507,6)="Arbeid",RIGHT(F1507,3)&lt;&gt;"IKS"),IFERROR(VLOOKUP($G1507,Tb_KostenTypen[],2,0),"tarief"),RIGHT(F1507,3)="IKS","Uurtarief",LEFT(F1507,6)="Arbeid","Uurtarief",AND(LEFT(F1507,8)="Bijdrage",RIGHT(F1507,15)="(vrijwilligers)"),"Vast tarief"),"")</f>
        <v/>
      </c>
      <c r="O1507" s="92"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tarief",IF(LEFT(F1507,8)="Bijdrage",VLOOKUP($F1507,Tb_KostenTypen[],MATCH(Methode_Keuze,Tb_KostenTypen[#Headers],0),0),VLOOKUP($G1507,Lijsten!L:O,4,0))),""),"")</f>
        <v/>
      </c>
      <c r="P1507" s="92"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tarief",IF(LEFT(F1507,8)="Bijdrage",VLOOKUP($F1507,Tb_KostenTypen[],MATCH(Methode_Keuze,Tb_KostenTypen[#Headers],0),0),VLOOKUP($G1507,Lijsten!L:O,4,0))),""),"")</f>
        <v/>
      </c>
      <c r="Q1507" s="50"/>
      <c r="R1507" s="50"/>
      <c r="S1507" s="83"/>
      <c r="T1507" s="51"/>
      <c r="U1507" s="4" t="str" cm="1">
        <f t="array" ref="U1507">IF(AA1507&lt;&gt;"ja",_xlfn.IFNA(_xlfn.IFS(AND(O1507&lt;&gt;"",F1507&lt;&gt;"",RIGHT($N1507,6)="tarief"),O1507*Q1507,S1507&gt;0,IF(F1507&lt;&gt;"",S1507,"")),""),"")</f>
        <v/>
      </c>
      <c r="V1507" s="4" t="str" cm="1">
        <f t="array" ref="V1507">IF(AA1507&lt;&gt;"ja",_xlfn.IFNA(_xlfn.IFS(AND(P1507&lt;&gt;"",R1507&lt;&gt;"",RIGHT($N1507,6)="tarief"),P1507*R1507,T1507&gt;0,T1507),""),"")</f>
        <v/>
      </c>
      <c r="W1507" s="4" t="str" cm="1">
        <f t="array" ref="W1507">IFERROR(_xlfn.IFS(OR(F1507="",LEFT(Methode_Keuze,4)="Geen"),"",AND(U1507&lt;&gt;"",F1507&lt;&gt;"Arbeidskosten"),ROUND(U1507*VLOOKUP(F1507,Tb_ProjectKosten[],MATCH(Tb_ProjectKosten[[#Headers],[Forfat_Percentage]],Tb_ProjectKosten[#Headers],0),0),2),AND(F1507="Arbeidskosten",G1507&lt;&gt;""),IFERROR(ROUND(U1507*VLOOKUP(G1507,Tb_KostenTypen[],3,0)*VLOOKUP(F1507,Tb_ProjectKosten[],MATCH(Tb_ProjectKosten[[#Headers],[Forfat_Percentage]],Tb_ProjectKosten[#Headers],0),0),2),""),U1507 &lt;=0,0),"")</f>
        <v/>
      </c>
      <c r="X1507" s="4" t="str" cm="1">
        <f t="array" ref="X1507">IFERROR(_xlfn.IFS(OR(F1507="",LEFT(Methode_Keuze,4)="Geen"),"",AND(V1507&lt;&gt;"",F1507&lt;&gt;"Arbeidskosten"),ROUND(V1507*VLOOKUP(F1507,Tb_ProjectKosten[],MATCH(Tb_ProjectKosten[[#Headers],[Forfat_Percentage]],Tb_ProjectKosten[#Headers],0),0),2),AND(F1507="Arbeidskosten",G1507&lt;&gt;""),IFERROR(ROUND(V1507*VLOOKUP(G1507,Tb_KostenTypen[],3,0)*VLOOKUP(F1507,Tb_ProjectKosten[],MATCH(Tb_ProjectKosten[[#Headers],[Forfat_Percentage]],Tb_ProjectKosten[#Headers],0),0),2),""),V1507 &lt;=0,0),"")</f>
        <v/>
      </c>
      <c r="Y1507" s="262"/>
      <c r="Z1507" s="49"/>
      <c r="AA1507" s="37" t="str" cm="1">
        <f t="array" ref="AA1507">IFERROR(IF(INDEX(SubsidieTabel!$Q$1:$T$9,MATCH($F1507,SubsidieTabel!$Q$1:$Q$9,0),IFERROR(MATCH(Methode_Keuze,SubsidieTabel!$Q$1:$T$1,0),2))&lt;&gt;1=TRUE,"ja",""),"")</f>
        <v/>
      </c>
    </row>
    <row r="1508" spans="1:27" ht="15" customHeight="1" x14ac:dyDescent="0.25">
      <c r="A1508" s="87"/>
      <c r="B1508" s="219" t="str">
        <f>IF(A1508&lt;&gt;"",_xlfn.MAXIFS($B$1:B1507,$A$1:A1507,A1508)+1,"")</f>
        <v/>
      </c>
      <c r="C1508" s="50"/>
      <c r="D1508" s="50"/>
      <c r="E1508" s="50"/>
      <c r="F1508" s="50"/>
      <c r="G1508" s="283"/>
      <c r="H1508" s="296"/>
      <c r="I1508" s="295"/>
      <c r="J1508" s="295"/>
      <c r="K1508" s="202"/>
      <c r="L1508" s="202"/>
      <c r="M1508" s="91" t="str">
        <f>IFERROR(VLOOKUP(H1508,Lijsten!$H$1:$I$100,2,0),"")</f>
        <v/>
      </c>
      <c r="N1508" s="91" t="str" cm="1">
        <f t="array" ref="N1508">IFERROR(_xlfn.IFS(AND(LEFT(F1508,6)="Arbeid",RIGHT(F1508,3)&lt;&gt;"IKS"),IFERROR(VLOOKUP($G1508,Tb_KostenTypen[],2,0),"tarief"),RIGHT(F1508,3)="IKS","Uurtarief",LEFT(F1508,6)="Arbeid","Uurtarief",AND(LEFT(F1508,8)="Bijdrage",RIGHT(F1508,15)="(vrijwilligers)"),"Vast tarief"),"")</f>
        <v/>
      </c>
      <c r="O1508" s="92"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tarief",IF(LEFT(F1508,8)="Bijdrage",VLOOKUP($F1508,Tb_KostenTypen[],MATCH(Methode_Keuze,Tb_KostenTypen[#Headers],0),0),VLOOKUP($G1508,Lijsten!L:O,4,0))),""),"")</f>
        <v/>
      </c>
      <c r="P1508" s="92"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tarief",IF(LEFT(F1508,8)="Bijdrage",VLOOKUP($F1508,Tb_KostenTypen[],MATCH(Methode_Keuze,Tb_KostenTypen[#Headers],0),0),VLOOKUP($G1508,Lijsten!L:O,4,0))),""),"")</f>
        <v/>
      </c>
      <c r="Q1508" s="50"/>
      <c r="R1508" s="50"/>
      <c r="S1508" s="83"/>
      <c r="T1508" s="51"/>
      <c r="U1508" s="4" t="str" cm="1">
        <f t="array" ref="U1508">IF(AA1508&lt;&gt;"ja",_xlfn.IFNA(_xlfn.IFS(AND(O1508&lt;&gt;"",F1508&lt;&gt;"",RIGHT($N1508,6)="tarief"),O1508*Q1508,S1508&gt;0,IF(F1508&lt;&gt;"",S1508,"")),""),"")</f>
        <v/>
      </c>
      <c r="V1508" s="4" t="str" cm="1">
        <f t="array" ref="V1508">IF(AA1508&lt;&gt;"ja",_xlfn.IFNA(_xlfn.IFS(AND(P1508&lt;&gt;"",R1508&lt;&gt;"",RIGHT($N1508,6)="tarief"),P1508*R1508,T1508&gt;0,T1508),""),"")</f>
        <v/>
      </c>
      <c r="W1508" s="4" t="str" cm="1">
        <f t="array" ref="W1508">IFERROR(_xlfn.IFS(OR(F1508="",LEFT(Methode_Keuze,4)="Geen"),"",AND(U1508&lt;&gt;"",F1508&lt;&gt;"Arbeidskosten"),ROUND(U1508*VLOOKUP(F1508,Tb_ProjectKosten[],MATCH(Tb_ProjectKosten[[#Headers],[Forfat_Percentage]],Tb_ProjectKosten[#Headers],0),0),2),AND(F1508="Arbeidskosten",G1508&lt;&gt;""),IFERROR(ROUND(U1508*VLOOKUP(G1508,Tb_KostenTypen[],3,0)*VLOOKUP(F1508,Tb_ProjectKosten[],MATCH(Tb_ProjectKosten[[#Headers],[Forfat_Percentage]],Tb_ProjectKosten[#Headers],0),0),2),""),U1508 &lt;=0,0),"")</f>
        <v/>
      </c>
      <c r="X1508" s="4" t="str" cm="1">
        <f t="array" ref="X1508">IFERROR(_xlfn.IFS(OR(F1508="",LEFT(Methode_Keuze,4)="Geen"),"",AND(V1508&lt;&gt;"",F1508&lt;&gt;"Arbeidskosten"),ROUND(V1508*VLOOKUP(F1508,Tb_ProjectKosten[],MATCH(Tb_ProjectKosten[[#Headers],[Forfat_Percentage]],Tb_ProjectKosten[#Headers],0),0),2),AND(F1508="Arbeidskosten",G1508&lt;&gt;""),IFERROR(ROUND(V1508*VLOOKUP(G1508,Tb_KostenTypen[],3,0)*VLOOKUP(F1508,Tb_ProjectKosten[],MATCH(Tb_ProjectKosten[[#Headers],[Forfat_Percentage]],Tb_ProjectKosten[#Headers],0),0),2),""),V1508 &lt;=0,0),"")</f>
        <v/>
      </c>
      <c r="Y1508" s="262"/>
      <c r="Z1508" s="49"/>
      <c r="AA1508" s="37" t="str" cm="1">
        <f t="array" ref="AA1508">IFERROR(IF(INDEX(SubsidieTabel!$Q$1:$T$9,MATCH($F1508,SubsidieTabel!$Q$1:$Q$9,0),IFERROR(MATCH(Methode_Keuze,SubsidieTabel!$Q$1:$T$1,0),2))&lt;&gt;1=TRUE,"ja",""),"")</f>
        <v/>
      </c>
    </row>
    <row r="1509" spans="1:27" ht="15" customHeight="1" x14ac:dyDescent="0.25">
      <c r="A1509" s="87"/>
      <c r="B1509" s="219" t="str">
        <f>IF(A1509&lt;&gt;"",_xlfn.MAXIFS($B$1:B1508,$A$1:A1508,A1509)+1,"")</f>
        <v/>
      </c>
      <c r="C1509" s="50"/>
      <c r="D1509" s="50"/>
      <c r="E1509" s="50"/>
      <c r="F1509" s="50"/>
      <c r="G1509" s="283"/>
      <c r="H1509" s="296"/>
      <c r="I1509" s="295"/>
      <c r="J1509" s="295"/>
      <c r="K1509" s="202"/>
      <c r="L1509" s="202"/>
      <c r="M1509" s="91" t="str">
        <f>IFERROR(VLOOKUP(H1509,Lijsten!$H$1:$I$100,2,0),"")</f>
        <v/>
      </c>
      <c r="N1509" s="91" t="str" cm="1">
        <f t="array" ref="N1509">IFERROR(_xlfn.IFS(AND(LEFT(F1509,6)="Arbeid",RIGHT(F1509,3)&lt;&gt;"IKS"),IFERROR(VLOOKUP($G1509,Tb_KostenTypen[],2,0),"tarief"),RIGHT(F1509,3)="IKS","Uurtarief",LEFT(F1509,6)="Arbeid","Uurtarief",AND(LEFT(F1509,8)="Bijdrage",RIGHT(F1509,15)="(vrijwilligers)"),"Vast tarief"),"")</f>
        <v/>
      </c>
      <c r="O1509" s="92"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tarief",IF(LEFT(F1509,8)="Bijdrage",VLOOKUP($F1509,Tb_KostenTypen[],MATCH(Methode_Keuze,Tb_KostenTypen[#Headers],0),0),VLOOKUP($G1509,Lijsten!L:O,4,0))),""),"")</f>
        <v/>
      </c>
      <c r="P1509" s="92"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tarief",IF(LEFT(F1509,8)="Bijdrage",VLOOKUP($F1509,Tb_KostenTypen[],MATCH(Methode_Keuze,Tb_KostenTypen[#Headers],0),0),VLOOKUP($G1509,Lijsten!L:O,4,0))),""),"")</f>
        <v/>
      </c>
      <c r="Q1509" s="50"/>
      <c r="R1509" s="50"/>
      <c r="S1509" s="83"/>
      <c r="T1509" s="51"/>
      <c r="U1509" s="4" t="str" cm="1">
        <f t="array" ref="U1509">IF(AA1509&lt;&gt;"ja",_xlfn.IFNA(_xlfn.IFS(AND(O1509&lt;&gt;"",F1509&lt;&gt;"",RIGHT($N1509,6)="tarief"),O1509*Q1509,S1509&gt;0,IF(F1509&lt;&gt;"",S1509,"")),""),"")</f>
        <v/>
      </c>
      <c r="V1509" s="4" t="str" cm="1">
        <f t="array" ref="V1509">IF(AA1509&lt;&gt;"ja",_xlfn.IFNA(_xlfn.IFS(AND(P1509&lt;&gt;"",R1509&lt;&gt;"",RIGHT($N1509,6)="tarief"),P1509*R1509,T1509&gt;0,T1509),""),"")</f>
        <v/>
      </c>
      <c r="W1509" s="4" t="str" cm="1">
        <f t="array" ref="W1509">IFERROR(_xlfn.IFS(OR(F1509="",LEFT(Methode_Keuze,4)="Geen"),"",AND(U1509&lt;&gt;"",F1509&lt;&gt;"Arbeidskosten"),ROUND(U1509*VLOOKUP(F1509,Tb_ProjectKosten[],MATCH(Tb_ProjectKosten[[#Headers],[Forfat_Percentage]],Tb_ProjectKosten[#Headers],0),0),2),AND(F1509="Arbeidskosten",G1509&lt;&gt;""),IFERROR(ROUND(U1509*VLOOKUP(G1509,Tb_KostenTypen[],3,0)*VLOOKUP(F1509,Tb_ProjectKosten[],MATCH(Tb_ProjectKosten[[#Headers],[Forfat_Percentage]],Tb_ProjectKosten[#Headers],0),0),2),""),U1509 &lt;=0,0),"")</f>
        <v/>
      </c>
      <c r="X1509" s="4" t="str" cm="1">
        <f t="array" ref="X1509">IFERROR(_xlfn.IFS(OR(F1509="",LEFT(Methode_Keuze,4)="Geen"),"",AND(V1509&lt;&gt;"",F1509&lt;&gt;"Arbeidskosten"),ROUND(V1509*VLOOKUP(F1509,Tb_ProjectKosten[],MATCH(Tb_ProjectKosten[[#Headers],[Forfat_Percentage]],Tb_ProjectKosten[#Headers],0),0),2),AND(F1509="Arbeidskosten",G1509&lt;&gt;""),IFERROR(ROUND(V1509*VLOOKUP(G1509,Tb_KostenTypen[],3,0)*VLOOKUP(F1509,Tb_ProjectKosten[],MATCH(Tb_ProjectKosten[[#Headers],[Forfat_Percentage]],Tb_ProjectKosten[#Headers],0),0),2),""),V1509 &lt;=0,0),"")</f>
        <v/>
      </c>
      <c r="Y1509" s="262"/>
      <c r="Z1509" s="49"/>
      <c r="AA1509" s="37" t="str" cm="1">
        <f t="array" ref="AA1509">IFERROR(IF(INDEX(SubsidieTabel!$Q$1:$T$9,MATCH($F1509,SubsidieTabel!$Q$1:$Q$9,0),IFERROR(MATCH(Methode_Keuze,SubsidieTabel!$Q$1:$T$1,0),2))&lt;&gt;1=TRUE,"ja",""),"")</f>
        <v/>
      </c>
    </row>
    <row r="1510" spans="1:27" ht="15" customHeight="1" x14ac:dyDescent="0.25">
      <c r="A1510" s="87"/>
      <c r="B1510" s="219" t="str">
        <f>IF(A1510&lt;&gt;"",_xlfn.MAXIFS($B$1:B1509,$A$1:A1509,A1510)+1,"")</f>
        <v/>
      </c>
      <c r="C1510" s="50"/>
      <c r="D1510" s="50"/>
      <c r="E1510" s="50"/>
      <c r="F1510" s="50"/>
      <c r="G1510" s="283"/>
      <c r="H1510" s="296"/>
      <c r="I1510" s="295"/>
      <c r="J1510" s="295"/>
      <c r="K1510" s="202"/>
      <c r="L1510" s="202"/>
      <c r="M1510" s="91" t="str">
        <f>IFERROR(VLOOKUP(H1510,Lijsten!$H$1:$I$100,2,0),"")</f>
        <v/>
      </c>
      <c r="N1510" s="91" t="str" cm="1">
        <f t="array" ref="N1510">IFERROR(_xlfn.IFS(AND(LEFT(F1510,6)="Arbeid",RIGHT(F1510,3)&lt;&gt;"IKS"),IFERROR(VLOOKUP($G1510,Tb_KostenTypen[],2,0),"tarief"),RIGHT(F1510,3)="IKS","Uurtarief",LEFT(F1510,6)="Arbeid","Uurtarief",AND(LEFT(F1510,8)="Bijdrage",RIGHT(F1510,15)="(vrijwilligers)"),"Vast tarief"),"")</f>
        <v/>
      </c>
      <c r="O1510" s="92"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tarief",IF(LEFT(F1510,8)="Bijdrage",VLOOKUP($F1510,Tb_KostenTypen[],MATCH(Methode_Keuze,Tb_KostenTypen[#Headers],0),0),VLOOKUP($G1510,Lijsten!L:O,4,0))),""),"")</f>
        <v/>
      </c>
      <c r="P1510" s="92"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tarief",IF(LEFT(F1510,8)="Bijdrage",VLOOKUP($F1510,Tb_KostenTypen[],MATCH(Methode_Keuze,Tb_KostenTypen[#Headers],0),0),VLOOKUP($G1510,Lijsten!L:O,4,0))),""),"")</f>
        <v/>
      </c>
      <c r="Q1510" s="50"/>
      <c r="R1510" s="50"/>
      <c r="S1510" s="83"/>
      <c r="T1510" s="51"/>
      <c r="U1510" s="4" t="str" cm="1">
        <f t="array" ref="U1510">IF(AA1510&lt;&gt;"ja",_xlfn.IFNA(_xlfn.IFS(AND(O1510&lt;&gt;"",F1510&lt;&gt;"",RIGHT($N1510,6)="tarief"),O1510*Q1510,S1510&gt;0,IF(F1510&lt;&gt;"",S1510,"")),""),"")</f>
        <v/>
      </c>
      <c r="V1510" s="4" t="str" cm="1">
        <f t="array" ref="V1510">IF(AA1510&lt;&gt;"ja",_xlfn.IFNA(_xlfn.IFS(AND(P1510&lt;&gt;"",R1510&lt;&gt;"",RIGHT($N1510,6)="tarief"),P1510*R1510,T1510&gt;0,T1510),""),"")</f>
        <v/>
      </c>
      <c r="W1510" s="4" t="str" cm="1">
        <f t="array" ref="W1510">IFERROR(_xlfn.IFS(OR(F1510="",LEFT(Methode_Keuze,4)="Geen"),"",AND(U1510&lt;&gt;"",F1510&lt;&gt;"Arbeidskosten"),ROUND(U1510*VLOOKUP(F1510,Tb_ProjectKosten[],MATCH(Tb_ProjectKosten[[#Headers],[Forfat_Percentage]],Tb_ProjectKosten[#Headers],0),0),2),AND(F1510="Arbeidskosten",G1510&lt;&gt;""),IFERROR(ROUND(U1510*VLOOKUP(G1510,Tb_KostenTypen[],3,0)*VLOOKUP(F1510,Tb_ProjectKosten[],MATCH(Tb_ProjectKosten[[#Headers],[Forfat_Percentage]],Tb_ProjectKosten[#Headers],0),0),2),""),U1510 &lt;=0,0),"")</f>
        <v/>
      </c>
      <c r="X1510" s="4" t="str" cm="1">
        <f t="array" ref="X1510">IFERROR(_xlfn.IFS(OR(F1510="",LEFT(Methode_Keuze,4)="Geen"),"",AND(V1510&lt;&gt;"",F1510&lt;&gt;"Arbeidskosten"),ROUND(V1510*VLOOKUP(F1510,Tb_ProjectKosten[],MATCH(Tb_ProjectKosten[[#Headers],[Forfat_Percentage]],Tb_ProjectKosten[#Headers],0),0),2),AND(F1510="Arbeidskosten",G1510&lt;&gt;""),IFERROR(ROUND(V1510*VLOOKUP(G1510,Tb_KostenTypen[],3,0)*VLOOKUP(F1510,Tb_ProjectKosten[],MATCH(Tb_ProjectKosten[[#Headers],[Forfat_Percentage]],Tb_ProjectKosten[#Headers],0),0),2),""),V1510 &lt;=0,0),"")</f>
        <v/>
      </c>
      <c r="Y1510" s="262"/>
      <c r="Z1510" s="49"/>
      <c r="AA1510" s="37" t="str" cm="1">
        <f t="array" ref="AA1510">IFERROR(IF(INDEX(SubsidieTabel!$Q$1:$T$9,MATCH($F1510,SubsidieTabel!$Q$1:$Q$9,0),IFERROR(MATCH(Methode_Keuze,SubsidieTabel!$Q$1:$T$1,0),2))&lt;&gt;1=TRUE,"ja",""),"")</f>
        <v/>
      </c>
    </row>
    <row r="1511" spans="1:27" ht="15" customHeight="1" x14ac:dyDescent="0.25">
      <c r="A1511" s="87"/>
      <c r="B1511" s="219" t="str">
        <f>IF(A1511&lt;&gt;"",_xlfn.MAXIFS($B$1:B1510,$A$1:A1510,A1511)+1,"")</f>
        <v/>
      </c>
      <c r="C1511" s="50"/>
      <c r="D1511" s="50"/>
      <c r="E1511" s="50"/>
      <c r="F1511" s="50"/>
      <c r="G1511" s="283"/>
      <c r="H1511" s="296"/>
      <c r="I1511" s="295"/>
      <c r="J1511" s="295"/>
      <c r="K1511" s="202"/>
      <c r="L1511" s="202"/>
      <c r="M1511" s="91" t="str">
        <f>IFERROR(VLOOKUP(H1511,Lijsten!$H$1:$I$100,2,0),"")</f>
        <v/>
      </c>
      <c r="N1511" s="91" t="str" cm="1">
        <f t="array" ref="N1511">IFERROR(_xlfn.IFS(AND(LEFT(F1511,6)="Arbeid",RIGHT(F1511,3)&lt;&gt;"IKS"),IFERROR(VLOOKUP($G1511,Tb_KostenTypen[],2,0),"tarief"),RIGHT(F1511,3)="IKS","Uurtarief",LEFT(F1511,6)="Arbeid","Uurtarief",AND(LEFT(F1511,8)="Bijdrage",RIGHT(F1511,15)="(vrijwilligers)"),"Vast tarief"),"")</f>
        <v/>
      </c>
      <c r="O1511" s="92"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tarief",IF(LEFT(F1511,8)="Bijdrage",VLOOKUP($F1511,Tb_KostenTypen[],MATCH(Methode_Keuze,Tb_KostenTypen[#Headers],0),0),VLOOKUP($G1511,Lijsten!L:O,4,0))),""),"")</f>
        <v/>
      </c>
      <c r="P1511" s="92"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tarief",IF(LEFT(F1511,8)="Bijdrage",VLOOKUP($F1511,Tb_KostenTypen[],MATCH(Methode_Keuze,Tb_KostenTypen[#Headers],0),0),VLOOKUP($G1511,Lijsten!L:O,4,0))),""),"")</f>
        <v/>
      </c>
      <c r="Q1511" s="50"/>
      <c r="R1511" s="50"/>
      <c r="S1511" s="83"/>
      <c r="T1511" s="51"/>
      <c r="U1511" s="4" t="str" cm="1">
        <f t="array" ref="U1511">IF(AA1511&lt;&gt;"ja",_xlfn.IFNA(_xlfn.IFS(AND(O1511&lt;&gt;"",F1511&lt;&gt;"",RIGHT($N1511,6)="tarief"),O1511*Q1511,S1511&gt;0,IF(F1511&lt;&gt;"",S1511,"")),""),"")</f>
        <v/>
      </c>
      <c r="V1511" s="4" t="str" cm="1">
        <f t="array" ref="V1511">IF(AA1511&lt;&gt;"ja",_xlfn.IFNA(_xlfn.IFS(AND(P1511&lt;&gt;"",R1511&lt;&gt;"",RIGHT($N1511,6)="tarief"),P1511*R1511,T1511&gt;0,T1511),""),"")</f>
        <v/>
      </c>
      <c r="W1511" s="4" t="str" cm="1">
        <f t="array" ref="W1511">IFERROR(_xlfn.IFS(OR(F1511="",LEFT(Methode_Keuze,4)="Geen"),"",AND(U1511&lt;&gt;"",F1511&lt;&gt;"Arbeidskosten"),ROUND(U1511*VLOOKUP(F1511,Tb_ProjectKosten[],MATCH(Tb_ProjectKosten[[#Headers],[Forfat_Percentage]],Tb_ProjectKosten[#Headers],0),0),2),AND(F1511="Arbeidskosten",G1511&lt;&gt;""),IFERROR(ROUND(U1511*VLOOKUP(G1511,Tb_KostenTypen[],3,0)*VLOOKUP(F1511,Tb_ProjectKosten[],MATCH(Tb_ProjectKosten[[#Headers],[Forfat_Percentage]],Tb_ProjectKosten[#Headers],0),0),2),""),U1511 &lt;=0,0),"")</f>
        <v/>
      </c>
      <c r="X1511" s="4" t="str" cm="1">
        <f t="array" ref="X1511">IFERROR(_xlfn.IFS(OR(F1511="",LEFT(Methode_Keuze,4)="Geen"),"",AND(V1511&lt;&gt;"",F1511&lt;&gt;"Arbeidskosten"),ROUND(V1511*VLOOKUP(F1511,Tb_ProjectKosten[],MATCH(Tb_ProjectKosten[[#Headers],[Forfat_Percentage]],Tb_ProjectKosten[#Headers],0),0),2),AND(F1511="Arbeidskosten",G1511&lt;&gt;""),IFERROR(ROUND(V1511*VLOOKUP(G1511,Tb_KostenTypen[],3,0)*VLOOKUP(F1511,Tb_ProjectKosten[],MATCH(Tb_ProjectKosten[[#Headers],[Forfat_Percentage]],Tb_ProjectKosten[#Headers],0),0),2),""),V1511 &lt;=0,0),"")</f>
        <v/>
      </c>
      <c r="Y1511" s="262"/>
      <c r="Z1511" s="49"/>
      <c r="AA1511" s="37" t="str" cm="1">
        <f t="array" ref="AA1511">IFERROR(IF(INDEX(SubsidieTabel!$Q$1:$T$9,MATCH($F1511,SubsidieTabel!$Q$1:$Q$9,0),IFERROR(MATCH(Methode_Keuze,SubsidieTabel!$Q$1:$T$1,0),2))&lt;&gt;1=TRUE,"ja",""),"")</f>
        <v/>
      </c>
    </row>
    <row r="1512" spans="1:27" ht="15" customHeight="1" x14ac:dyDescent="0.25">
      <c r="A1512" s="87"/>
      <c r="B1512" s="219" t="str">
        <f>IF(A1512&lt;&gt;"",_xlfn.MAXIFS($B$1:B1511,$A$1:A1511,A1512)+1,"")</f>
        <v/>
      </c>
      <c r="C1512" s="50"/>
      <c r="D1512" s="50"/>
      <c r="E1512" s="50"/>
      <c r="F1512" s="50"/>
      <c r="G1512" s="283"/>
      <c r="H1512" s="296"/>
      <c r="I1512" s="295"/>
      <c r="J1512" s="295"/>
      <c r="K1512" s="202"/>
      <c r="L1512" s="202"/>
      <c r="M1512" s="91" t="str">
        <f>IFERROR(VLOOKUP(H1512,Lijsten!$H$1:$I$100,2,0),"")</f>
        <v/>
      </c>
      <c r="N1512" s="91" t="str" cm="1">
        <f t="array" ref="N1512">IFERROR(_xlfn.IFS(AND(LEFT(F1512,6)="Arbeid",RIGHT(F1512,3)&lt;&gt;"IKS"),IFERROR(VLOOKUP($G1512,Tb_KostenTypen[],2,0),"tarief"),RIGHT(F1512,3)="IKS","Uurtarief",LEFT(F1512,6)="Arbeid","Uurtarief",AND(LEFT(F1512,8)="Bijdrage",RIGHT(F1512,15)="(vrijwilligers)"),"Vast tarief"),"")</f>
        <v/>
      </c>
      <c r="O1512" s="92"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tarief",IF(LEFT(F1512,8)="Bijdrage",VLOOKUP($F1512,Tb_KostenTypen[],MATCH(Methode_Keuze,Tb_KostenTypen[#Headers],0),0),VLOOKUP($G1512,Lijsten!L:O,4,0))),""),"")</f>
        <v/>
      </c>
      <c r="P1512" s="92"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tarief",IF(LEFT(F1512,8)="Bijdrage",VLOOKUP($F1512,Tb_KostenTypen[],MATCH(Methode_Keuze,Tb_KostenTypen[#Headers],0),0),VLOOKUP($G1512,Lijsten!L:O,4,0))),""),"")</f>
        <v/>
      </c>
      <c r="Q1512" s="50"/>
      <c r="R1512" s="50"/>
      <c r="S1512" s="83"/>
      <c r="T1512" s="51"/>
      <c r="U1512" s="4" t="str" cm="1">
        <f t="array" ref="U1512">IF(AA1512&lt;&gt;"ja",_xlfn.IFNA(_xlfn.IFS(AND(O1512&lt;&gt;"",F1512&lt;&gt;"",RIGHT($N1512,6)="tarief"),O1512*Q1512,S1512&gt;0,IF(F1512&lt;&gt;"",S1512,"")),""),"")</f>
        <v/>
      </c>
      <c r="V1512" s="4" t="str" cm="1">
        <f t="array" ref="V1512">IF(AA1512&lt;&gt;"ja",_xlfn.IFNA(_xlfn.IFS(AND(P1512&lt;&gt;"",R1512&lt;&gt;"",RIGHT($N1512,6)="tarief"),P1512*R1512,T1512&gt;0,T1512),""),"")</f>
        <v/>
      </c>
      <c r="W1512" s="4" t="str" cm="1">
        <f t="array" ref="W1512">IFERROR(_xlfn.IFS(OR(F1512="",LEFT(Methode_Keuze,4)="Geen"),"",AND(U1512&lt;&gt;"",F1512&lt;&gt;"Arbeidskosten"),ROUND(U1512*VLOOKUP(F1512,Tb_ProjectKosten[],MATCH(Tb_ProjectKosten[[#Headers],[Forfat_Percentage]],Tb_ProjectKosten[#Headers],0),0),2),AND(F1512="Arbeidskosten",G1512&lt;&gt;""),IFERROR(ROUND(U1512*VLOOKUP(G1512,Tb_KostenTypen[],3,0)*VLOOKUP(F1512,Tb_ProjectKosten[],MATCH(Tb_ProjectKosten[[#Headers],[Forfat_Percentage]],Tb_ProjectKosten[#Headers],0),0),2),""),U1512 &lt;=0,0),"")</f>
        <v/>
      </c>
      <c r="X1512" s="4" t="str" cm="1">
        <f t="array" ref="X1512">IFERROR(_xlfn.IFS(OR(F1512="",LEFT(Methode_Keuze,4)="Geen"),"",AND(V1512&lt;&gt;"",F1512&lt;&gt;"Arbeidskosten"),ROUND(V1512*VLOOKUP(F1512,Tb_ProjectKosten[],MATCH(Tb_ProjectKosten[[#Headers],[Forfat_Percentage]],Tb_ProjectKosten[#Headers],0),0),2),AND(F1512="Arbeidskosten",G1512&lt;&gt;""),IFERROR(ROUND(V1512*VLOOKUP(G1512,Tb_KostenTypen[],3,0)*VLOOKUP(F1512,Tb_ProjectKosten[],MATCH(Tb_ProjectKosten[[#Headers],[Forfat_Percentage]],Tb_ProjectKosten[#Headers],0),0),2),""),V1512 &lt;=0,0),"")</f>
        <v/>
      </c>
      <c r="Y1512" s="262"/>
      <c r="Z1512" s="49"/>
      <c r="AA1512" s="37" t="str" cm="1">
        <f t="array" ref="AA1512">IFERROR(IF(INDEX(SubsidieTabel!$Q$1:$T$9,MATCH($F1512,SubsidieTabel!$Q$1:$Q$9,0),IFERROR(MATCH(Methode_Keuze,SubsidieTabel!$Q$1:$T$1,0),2))&lt;&gt;1=TRUE,"ja",""),"")</f>
        <v/>
      </c>
    </row>
    <row r="1513" spans="1:27" ht="15" customHeight="1" x14ac:dyDescent="0.25">
      <c r="A1513" s="87"/>
      <c r="B1513" s="219" t="str">
        <f>IF(A1513&lt;&gt;"",_xlfn.MAXIFS($B$1:B1512,$A$1:A1512,A1513)+1,"")</f>
        <v/>
      </c>
      <c r="C1513" s="50"/>
      <c r="D1513" s="50"/>
      <c r="E1513" s="50"/>
      <c r="F1513" s="50"/>
      <c r="G1513" s="283"/>
      <c r="H1513" s="296"/>
      <c r="I1513" s="295"/>
      <c r="J1513" s="295"/>
      <c r="K1513" s="202"/>
      <c r="L1513" s="202"/>
      <c r="M1513" s="91" t="str">
        <f>IFERROR(VLOOKUP(H1513,Lijsten!$H$1:$I$100,2,0),"")</f>
        <v/>
      </c>
      <c r="N1513" s="91" t="str" cm="1">
        <f t="array" ref="N1513">IFERROR(_xlfn.IFS(AND(LEFT(F1513,6)="Arbeid",RIGHT(F1513,3)&lt;&gt;"IKS"),IFERROR(VLOOKUP($G1513,Tb_KostenTypen[],2,0),"tarief"),RIGHT(F1513,3)="IKS","Uurtarief",LEFT(F1513,6)="Arbeid","Uurtarief",AND(LEFT(F1513,8)="Bijdrage",RIGHT(F1513,15)="(vrijwilligers)"),"Vast tarief"),"")</f>
        <v/>
      </c>
      <c r="O1513" s="92"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tarief",IF(LEFT(F1513,8)="Bijdrage",VLOOKUP($F1513,Tb_KostenTypen[],MATCH(Methode_Keuze,Tb_KostenTypen[#Headers],0),0),VLOOKUP($G1513,Lijsten!L:O,4,0))),""),"")</f>
        <v/>
      </c>
      <c r="P1513" s="92"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tarief",IF(LEFT(F1513,8)="Bijdrage",VLOOKUP($F1513,Tb_KostenTypen[],MATCH(Methode_Keuze,Tb_KostenTypen[#Headers],0),0),VLOOKUP($G1513,Lijsten!L:O,4,0))),""),"")</f>
        <v/>
      </c>
      <c r="Q1513" s="50"/>
      <c r="R1513" s="50"/>
      <c r="S1513" s="83"/>
      <c r="T1513" s="51"/>
      <c r="U1513" s="4" t="str" cm="1">
        <f t="array" ref="U1513">IF(AA1513&lt;&gt;"ja",_xlfn.IFNA(_xlfn.IFS(AND(O1513&lt;&gt;"",F1513&lt;&gt;"",RIGHT($N1513,6)="tarief"),O1513*Q1513,S1513&gt;0,IF(F1513&lt;&gt;"",S1513,"")),""),"")</f>
        <v/>
      </c>
      <c r="V1513" s="4" t="str" cm="1">
        <f t="array" ref="V1513">IF(AA1513&lt;&gt;"ja",_xlfn.IFNA(_xlfn.IFS(AND(P1513&lt;&gt;"",R1513&lt;&gt;"",RIGHT($N1513,6)="tarief"),P1513*R1513,T1513&gt;0,T1513),""),"")</f>
        <v/>
      </c>
      <c r="W1513" s="4" t="str" cm="1">
        <f t="array" ref="W1513">IFERROR(_xlfn.IFS(OR(F1513="",LEFT(Methode_Keuze,4)="Geen"),"",AND(U1513&lt;&gt;"",F1513&lt;&gt;"Arbeidskosten"),ROUND(U1513*VLOOKUP(F1513,Tb_ProjectKosten[],MATCH(Tb_ProjectKosten[[#Headers],[Forfat_Percentage]],Tb_ProjectKosten[#Headers],0),0),2),AND(F1513="Arbeidskosten",G1513&lt;&gt;""),IFERROR(ROUND(U1513*VLOOKUP(G1513,Tb_KostenTypen[],3,0)*VLOOKUP(F1513,Tb_ProjectKosten[],MATCH(Tb_ProjectKosten[[#Headers],[Forfat_Percentage]],Tb_ProjectKosten[#Headers],0),0),2),""),U1513 &lt;=0,0),"")</f>
        <v/>
      </c>
      <c r="X1513" s="4" t="str" cm="1">
        <f t="array" ref="X1513">IFERROR(_xlfn.IFS(OR(F1513="",LEFT(Methode_Keuze,4)="Geen"),"",AND(V1513&lt;&gt;"",F1513&lt;&gt;"Arbeidskosten"),ROUND(V1513*VLOOKUP(F1513,Tb_ProjectKosten[],MATCH(Tb_ProjectKosten[[#Headers],[Forfat_Percentage]],Tb_ProjectKosten[#Headers],0),0),2),AND(F1513="Arbeidskosten",G1513&lt;&gt;""),IFERROR(ROUND(V1513*VLOOKUP(G1513,Tb_KostenTypen[],3,0)*VLOOKUP(F1513,Tb_ProjectKosten[],MATCH(Tb_ProjectKosten[[#Headers],[Forfat_Percentage]],Tb_ProjectKosten[#Headers],0),0),2),""),V1513 &lt;=0,0),"")</f>
        <v/>
      </c>
      <c r="Y1513" s="262"/>
      <c r="Z1513" s="49"/>
      <c r="AA1513" s="37" t="str" cm="1">
        <f t="array" ref="AA1513">IFERROR(IF(INDEX(SubsidieTabel!$Q$1:$T$9,MATCH($F1513,SubsidieTabel!$Q$1:$Q$9,0),IFERROR(MATCH(Methode_Keuze,SubsidieTabel!$Q$1:$T$1,0),2))&lt;&gt;1=TRUE,"ja",""),"")</f>
        <v/>
      </c>
    </row>
    <row r="1514" spans="1:27" ht="15" customHeight="1" x14ac:dyDescent="0.25">
      <c r="A1514" s="87"/>
      <c r="B1514" s="219" t="str">
        <f>IF(A1514&lt;&gt;"",_xlfn.MAXIFS($B$1:B1513,$A$1:A1513,A1514)+1,"")</f>
        <v/>
      </c>
      <c r="C1514" s="50"/>
      <c r="D1514" s="50"/>
      <c r="E1514" s="50"/>
      <c r="F1514" s="50"/>
      <c r="G1514" s="283"/>
      <c r="H1514" s="296"/>
      <c r="I1514" s="295"/>
      <c r="J1514" s="295"/>
      <c r="K1514" s="202"/>
      <c r="L1514" s="202"/>
      <c r="M1514" s="91" t="str">
        <f>IFERROR(VLOOKUP(H1514,Lijsten!$H$1:$I$100,2,0),"")</f>
        <v/>
      </c>
      <c r="N1514" s="91" t="str" cm="1">
        <f t="array" ref="N1514">IFERROR(_xlfn.IFS(AND(LEFT(F1514,6)="Arbeid",RIGHT(F1514,3)&lt;&gt;"IKS"),IFERROR(VLOOKUP($G1514,Tb_KostenTypen[],2,0),"tarief"),RIGHT(F1514,3)="IKS","Uurtarief",LEFT(F1514,6)="Arbeid","Uurtarief",AND(LEFT(F1514,8)="Bijdrage",RIGHT(F1514,15)="(vrijwilligers)"),"Vast tarief"),"")</f>
        <v/>
      </c>
      <c r="O1514" s="92"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tarief",IF(LEFT(F1514,8)="Bijdrage",VLOOKUP($F1514,Tb_KostenTypen[],MATCH(Methode_Keuze,Tb_KostenTypen[#Headers],0),0),VLOOKUP($G1514,Lijsten!L:O,4,0))),""),"")</f>
        <v/>
      </c>
      <c r="P1514" s="92"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tarief",IF(LEFT(F1514,8)="Bijdrage",VLOOKUP($F1514,Tb_KostenTypen[],MATCH(Methode_Keuze,Tb_KostenTypen[#Headers],0),0),VLOOKUP($G1514,Lijsten!L:O,4,0))),""),"")</f>
        <v/>
      </c>
      <c r="Q1514" s="50"/>
      <c r="R1514" s="50"/>
      <c r="S1514" s="83"/>
      <c r="T1514" s="51"/>
      <c r="U1514" s="4" t="str" cm="1">
        <f t="array" ref="U1514">IF(AA1514&lt;&gt;"ja",_xlfn.IFNA(_xlfn.IFS(AND(O1514&lt;&gt;"",F1514&lt;&gt;"",RIGHT($N1514,6)="tarief"),O1514*Q1514,S1514&gt;0,IF(F1514&lt;&gt;"",S1514,"")),""),"")</f>
        <v/>
      </c>
      <c r="V1514" s="4" t="str" cm="1">
        <f t="array" ref="V1514">IF(AA1514&lt;&gt;"ja",_xlfn.IFNA(_xlfn.IFS(AND(P1514&lt;&gt;"",R1514&lt;&gt;"",RIGHT($N1514,6)="tarief"),P1514*R1514,T1514&gt;0,T1514),""),"")</f>
        <v/>
      </c>
      <c r="W1514" s="4" t="str" cm="1">
        <f t="array" ref="W1514">IFERROR(_xlfn.IFS(OR(F1514="",LEFT(Methode_Keuze,4)="Geen"),"",AND(U1514&lt;&gt;"",F1514&lt;&gt;"Arbeidskosten"),ROUND(U1514*VLOOKUP(F1514,Tb_ProjectKosten[],MATCH(Tb_ProjectKosten[[#Headers],[Forfat_Percentage]],Tb_ProjectKosten[#Headers],0),0),2),AND(F1514="Arbeidskosten",G1514&lt;&gt;""),IFERROR(ROUND(U1514*VLOOKUP(G1514,Tb_KostenTypen[],3,0)*VLOOKUP(F1514,Tb_ProjectKosten[],MATCH(Tb_ProjectKosten[[#Headers],[Forfat_Percentage]],Tb_ProjectKosten[#Headers],0),0),2),""),U1514 &lt;=0,0),"")</f>
        <v/>
      </c>
      <c r="X1514" s="4" t="str" cm="1">
        <f t="array" ref="X1514">IFERROR(_xlfn.IFS(OR(F1514="",LEFT(Methode_Keuze,4)="Geen"),"",AND(V1514&lt;&gt;"",F1514&lt;&gt;"Arbeidskosten"),ROUND(V1514*VLOOKUP(F1514,Tb_ProjectKosten[],MATCH(Tb_ProjectKosten[[#Headers],[Forfat_Percentage]],Tb_ProjectKosten[#Headers],0),0),2),AND(F1514="Arbeidskosten",G1514&lt;&gt;""),IFERROR(ROUND(V1514*VLOOKUP(G1514,Tb_KostenTypen[],3,0)*VLOOKUP(F1514,Tb_ProjectKosten[],MATCH(Tb_ProjectKosten[[#Headers],[Forfat_Percentage]],Tb_ProjectKosten[#Headers],0),0),2),""),V1514 &lt;=0,0),"")</f>
        <v/>
      </c>
      <c r="Y1514" s="262"/>
      <c r="Z1514" s="49"/>
      <c r="AA1514" s="37" t="str" cm="1">
        <f t="array" ref="AA1514">IFERROR(IF(INDEX(SubsidieTabel!$Q$1:$T$9,MATCH($F1514,SubsidieTabel!$Q$1:$Q$9,0),IFERROR(MATCH(Methode_Keuze,SubsidieTabel!$Q$1:$T$1,0),2))&lt;&gt;1=TRUE,"ja",""),"")</f>
        <v/>
      </c>
    </row>
    <row r="1515" spans="1:27" ht="15" customHeight="1" x14ac:dyDescent="0.25">
      <c r="A1515" s="87"/>
      <c r="B1515" s="219" t="str">
        <f>IF(A1515&lt;&gt;"",_xlfn.MAXIFS($B$1:B1514,$A$1:A1514,A1515)+1,"")</f>
        <v/>
      </c>
      <c r="C1515" s="50"/>
      <c r="D1515" s="50"/>
      <c r="E1515" s="50"/>
      <c r="F1515" s="50"/>
      <c r="G1515" s="283"/>
      <c r="H1515" s="296"/>
      <c r="I1515" s="295"/>
      <c r="J1515" s="295"/>
      <c r="K1515" s="202"/>
      <c r="L1515" s="202"/>
      <c r="M1515" s="91" t="str">
        <f>IFERROR(VLOOKUP(H1515,Lijsten!$H$1:$I$100,2,0),"")</f>
        <v/>
      </c>
      <c r="N1515" s="91" t="str" cm="1">
        <f t="array" ref="N1515">IFERROR(_xlfn.IFS(AND(LEFT(F1515,6)="Arbeid",RIGHT(F1515,3)&lt;&gt;"IKS"),IFERROR(VLOOKUP($G1515,Tb_KostenTypen[],2,0),"tarief"),RIGHT(F1515,3)="IKS","Uurtarief",LEFT(F1515,6)="Arbeid","Uurtarief",AND(LEFT(F1515,8)="Bijdrage",RIGHT(F1515,15)="(vrijwilligers)"),"Vast tarief"),"")</f>
        <v/>
      </c>
      <c r="O1515" s="92"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tarief",IF(LEFT(F1515,8)="Bijdrage",VLOOKUP($F1515,Tb_KostenTypen[],MATCH(Methode_Keuze,Tb_KostenTypen[#Headers],0),0),VLOOKUP($G1515,Lijsten!L:O,4,0))),""),"")</f>
        <v/>
      </c>
      <c r="P1515" s="92"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tarief",IF(LEFT(F1515,8)="Bijdrage",VLOOKUP($F1515,Tb_KostenTypen[],MATCH(Methode_Keuze,Tb_KostenTypen[#Headers],0),0),VLOOKUP($G1515,Lijsten!L:O,4,0))),""),"")</f>
        <v/>
      </c>
      <c r="Q1515" s="50"/>
      <c r="R1515" s="50"/>
      <c r="S1515" s="83"/>
      <c r="T1515" s="51"/>
      <c r="U1515" s="4" t="str" cm="1">
        <f t="array" ref="U1515">IF(AA1515&lt;&gt;"ja",_xlfn.IFNA(_xlfn.IFS(AND(O1515&lt;&gt;"",F1515&lt;&gt;"",RIGHT($N1515,6)="tarief"),O1515*Q1515,S1515&gt;0,IF(F1515&lt;&gt;"",S1515,"")),""),"")</f>
        <v/>
      </c>
      <c r="V1515" s="4" t="str" cm="1">
        <f t="array" ref="V1515">IF(AA1515&lt;&gt;"ja",_xlfn.IFNA(_xlfn.IFS(AND(P1515&lt;&gt;"",R1515&lt;&gt;"",RIGHT($N1515,6)="tarief"),P1515*R1515,T1515&gt;0,T1515),""),"")</f>
        <v/>
      </c>
      <c r="W1515" s="4" t="str" cm="1">
        <f t="array" ref="W1515">IFERROR(_xlfn.IFS(OR(F1515="",LEFT(Methode_Keuze,4)="Geen"),"",AND(U1515&lt;&gt;"",F1515&lt;&gt;"Arbeidskosten"),ROUND(U1515*VLOOKUP(F1515,Tb_ProjectKosten[],MATCH(Tb_ProjectKosten[[#Headers],[Forfat_Percentage]],Tb_ProjectKosten[#Headers],0),0),2),AND(F1515="Arbeidskosten",G1515&lt;&gt;""),IFERROR(ROUND(U1515*VLOOKUP(G1515,Tb_KostenTypen[],3,0)*VLOOKUP(F1515,Tb_ProjectKosten[],MATCH(Tb_ProjectKosten[[#Headers],[Forfat_Percentage]],Tb_ProjectKosten[#Headers],0),0),2),""),U1515 &lt;=0,0),"")</f>
        <v/>
      </c>
      <c r="X1515" s="4" t="str" cm="1">
        <f t="array" ref="X1515">IFERROR(_xlfn.IFS(OR(F1515="",LEFT(Methode_Keuze,4)="Geen"),"",AND(V1515&lt;&gt;"",F1515&lt;&gt;"Arbeidskosten"),ROUND(V1515*VLOOKUP(F1515,Tb_ProjectKosten[],MATCH(Tb_ProjectKosten[[#Headers],[Forfat_Percentage]],Tb_ProjectKosten[#Headers],0),0),2),AND(F1515="Arbeidskosten",G1515&lt;&gt;""),IFERROR(ROUND(V1515*VLOOKUP(G1515,Tb_KostenTypen[],3,0)*VLOOKUP(F1515,Tb_ProjectKosten[],MATCH(Tb_ProjectKosten[[#Headers],[Forfat_Percentage]],Tb_ProjectKosten[#Headers],0),0),2),""),V1515 &lt;=0,0),"")</f>
        <v/>
      </c>
      <c r="Y1515" s="262"/>
      <c r="Z1515" s="49"/>
      <c r="AA1515" s="37" t="str" cm="1">
        <f t="array" ref="AA1515">IFERROR(IF(INDEX(SubsidieTabel!$Q$1:$T$9,MATCH($F1515,SubsidieTabel!$Q$1:$Q$9,0),IFERROR(MATCH(Methode_Keuze,SubsidieTabel!$Q$1:$T$1,0),2))&lt;&gt;1=TRUE,"ja",""),"")</f>
        <v/>
      </c>
    </row>
    <row r="1516" spans="1:27" ht="15" customHeight="1" x14ac:dyDescent="0.25">
      <c r="A1516" s="87"/>
      <c r="B1516" s="219" t="str">
        <f>IF(A1516&lt;&gt;"",_xlfn.MAXIFS($B$1:B1515,$A$1:A1515,A1516)+1,"")</f>
        <v/>
      </c>
      <c r="C1516" s="50"/>
      <c r="D1516" s="50"/>
      <c r="E1516" s="50"/>
      <c r="F1516" s="50"/>
      <c r="G1516" s="283"/>
      <c r="H1516" s="296"/>
      <c r="I1516" s="295"/>
      <c r="J1516" s="295"/>
      <c r="K1516" s="202"/>
      <c r="L1516" s="202"/>
      <c r="M1516" s="91" t="str">
        <f>IFERROR(VLOOKUP(H1516,Lijsten!$H$1:$I$100,2,0),"")</f>
        <v/>
      </c>
      <c r="N1516" s="91" t="str" cm="1">
        <f t="array" ref="N1516">IFERROR(_xlfn.IFS(AND(LEFT(F1516,6)="Arbeid",RIGHT(F1516,3)&lt;&gt;"IKS"),IFERROR(VLOOKUP($G1516,Tb_KostenTypen[],2,0),"tarief"),RIGHT(F1516,3)="IKS","Uurtarief",LEFT(F1516,6)="Arbeid","Uurtarief",AND(LEFT(F1516,8)="Bijdrage",RIGHT(F1516,15)="(vrijwilligers)"),"Vast tarief"),"")</f>
        <v/>
      </c>
      <c r="O1516" s="92"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tarief",IF(LEFT(F1516,8)="Bijdrage",VLOOKUP($F1516,Tb_KostenTypen[],MATCH(Methode_Keuze,Tb_KostenTypen[#Headers],0),0),VLOOKUP($G1516,Lijsten!L:O,4,0))),""),"")</f>
        <v/>
      </c>
      <c r="P1516" s="92"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tarief",IF(LEFT(F1516,8)="Bijdrage",VLOOKUP($F1516,Tb_KostenTypen[],MATCH(Methode_Keuze,Tb_KostenTypen[#Headers],0),0),VLOOKUP($G1516,Lijsten!L:O,4,0))),""),"")</f>
        <v/>
      </c>
      <c r="Q1516" s="50"/>
      <c r="R1516" s="50"/>
      <c r="S1516" s="83"/>
      <c r="T1516" s="51"/>
      <c r="U1516" s="4" t="str" cm="1">
        <f t="array" ref="U1516">IF(AA1516&lt;&gt;"ja",_xlfn.IFNA(_xlfn.IFS(AND(O1516&lt;&gt;"",F1516&lt;&gt;"",RIGHT($N1516,6)="tarief"),O1516*Q1516,S1516&gt;0,IF(F1516&lt;&gt;"",S1516,"")),""),"")</f>
        <v/>
      </c>
      <c r="V1516" s="4" t="str" cm="1">
        <f t="array" ref="V1516">IF(AA1516&lt;&gt;"ja",_xlfn.IFNA(_xlfn.IFS(AND(P1516&lt;&gt;"",R1516&lt;&gt;"",RIGHT($N1516,6)="tarief"),P1516*R1516,T1516&gt;0,T1516),""),"")</f>
        <v/>
      </c>
      <c r="W1516" s="4" t="str" cm="1">
        <f t="array" ref="W1516">IFERROR(_xlfn.IFS(OR(F1516="",LEFT(Methode_Keuze,4)="Geen"),"",AND(U1516&lt;&gt;"",F1516&lt;&gt;"Arbeidskosten"),ROUND(U1516*VLOOKUP(F1516,Tb_ProjectKosten[],MATCH(Tb_ProjectKosten[[#Headers],[Forfat_Percentage]],Tb_ProjectKosten[#Headers],0),0),2),AND(F1516="Arbeidskosten",G1516&lt;&gt;""),IFERROR(ROUND(U1516*VLOOKUP(G1516,Tb_KostenTypen[],3,0)*VLOOKUP(F1516,Tb_ProjectKosten[],MATCH(Tb_ProjectKosten[[#Headers],[Forfat_Percentage]],Tb_ProjectKosten[#Headers],0),0),2),""),U1516 &lt;=0,0),"")</f>
        <v/>
      </c>
      <c r="X1516" s="4" t="str" cm="1">
        <f t="array" ref="X1516">IFERROR(_xlfn.IFS(OR(F1516="",LEFT(Methode_Keuze,4)="Geen"),"",AND(V1516&lt;&gt;"",F1516&lt;&gt;"Arbeidskosten"),ROUND(V1516*VLOOKUP(F1516,Tb_ProjectKosten[],MATCH(Tb_ProjectKosten[[#Headers],[Forfat_Percentage]],Tb_ProjectKosten[#Headers],0),0),2),AND(F1516="Arbeidskosten",G1516&lt;&gt;""),IFERROR(ROUND(V1516*VLOOKUP(G1516,Tb_KostenTypen[],3,0)*VLOOKUP(F1516,Tb_ProjectKosten[],MATCH(Tb_ProjectKosten[[#Headers],[Forfat_Percentage]],Tb_ProjectKosten[#Headers],0),0),2),""),V1516 &lt;=0,0),"")</f>
        <v/>
      </c>
      <c r="Y1516" s="262"/>
      <c r="Z1516" s="49"/>
      <c r="AA1516" s="37" t="str" cm="1">
        <f t="array" ref="AA1516">IFERROR(IF(INDEX(SubsidieTabel!$Q$1:$T$9,MATCH($F1516,SubsidieTabel!$Q$1:$Q$9,0),IFERROR(MATCH(Methode_Keuze,SubsidieTabel!$Q$1:$T$1,0),2))&lt;&gt;1=TRUE,"ja",""),"")</f>
        <v/>
      </c>
    </row>
    <row r="1517" spans="1:27" ht="15" customHeight="1" x14ac:dyDescent="0.25">
      <c r="A1517" s="87"/>
      <c r="B1517" s="219" t="str">
        <f>IF(A1517&lt;&gt;"",_xlfn.MAXIFS($B$1:B1516,$A$1:A1516,A1517)+1,"")</f>
        <v/>
      </c>
      <c r="C1517" s="50"/>
      <c r="D1517" s="50"/>
      <c r="E1517" s="50"/>
      <c r="F1517" s="50"/>
      <c r="G1517" s="283"/>
      <c r="H1517" s="296"/>
      <c r="I1517" s="295"/>
      <c r="J1517" s="295"/>
      <c r="K1517" s="202"/>
      <c r="L1517" s="202"/>
      <c r="M1517" s="91" t="str">
        <f>IFERROR(VLOOKUP(H1517,Lijsten!$H$1:$I$100,2,0),"")</f>
        <v/>
      </c>
      <c r="N1517" s="91" t="str" cm="1">
        <f t="array" ref="N1517">IFERROR(_xlfn.IFS(AND(LEFT(F1517,6)="Arbeid",RIGHT(F1517,3)&lt;&gt;"IKS"),IFERROR(VLOOKUP($G1517,Tb_KostenTypen[],2,0),"tarief"),RIGHT(F1517,3)="IKS","Uurtarief",LEFT(F1517,6)="Arbeid","Uurtarief",AND(LEFT(F1517,8)="Bijdrage",RIGHT(F1517,15)="(vrijwilligers)"),"Vast tarief"),"")</f>
        <v/>
      </c>
      <c r="O1517" s="92"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tarief",IF(LEFT(F1517,8)="Bijdrage",VLOOKUP($F1517,Tb_KostenTypen[],MATCH(Methode_Keuze,Tb_KostenTypen[#Headers],0),0),VLOOKUP($G1517,Lijsten!L:O,4,0))),""),"")</f>
        <v/>
      </c>
      <c r="P1517" s="92"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tarief",IF(LEFT(F1517,8)="Bijdrage",VLOOKUP($F1517,Tb_KostenTypen[],MATCH(Methode_Keuze,Tb_KostenTypen[#Headers],0),0),VLOOKUP($G1517,Lijsten!L:O,4,0))),""),"")</f>
        <v/>
      </c>
      <c r="Q1517" s="50"/>
      <c r="R1517" s="50"/>
      <c r="S1517" s="83"/>
      <c r="T1517" s="51"/>
      <c r="U1517" s="4" t="str" cm="1">
        <f t="array" ref="U1517">IF(AA1517&lt;&gt;"ja",_xlfn.IFNA(_xlfn.IFS(AND(O1517&lt;&gt;"",F1517&lt;&gt;"",RIGHT($N1517,6)="tarief"),O1517*Q1517,S1517&gt;0,IF(F1517&lt;&gt;"",S1517,"")),""),"")</f>
        <v/>
      </c>
      <c r="V1517" s="4" t="str" cm="1">
        <f t="array" ref="V1517">IF(AA1517&lt;&gt;"ja",_xlfn.IFNA(_xlfn.IFS(AND(P1517&lt;&gt;"",R1517&lt;&gt;"",RIGHT($N1517,6)="tarief"),P1517*R1517,T1517&gt;0,T1517),""),"")</f>
        <v/>
      </c>
      <c r="W1517" s="4" t="str" cm="1">
        <f t="array" ref="W1517">IFERROR(_xlfn.IFS(OR(F1517="",LEFT(Methode_Keuze,4)="Geen"),"",AND(U1517&lt;&gt;"",F1517&lt;&gt;"Arbeidskosten"),ROUND(U1517*VLOOKUP(F1517,Tb_ProjectKosten[],MATCH(Tb_ProjectKosten[[#Headers],[Forfat_Percentage]],Tb_ProjectKosten[#Headers],0),0),2),AND(F1517="Arbeidskosten",G1517&lt;&gt;""),IFERROR(ROUND(U1517*VLOOKUP(G1517,Tb_KostenTypen[],3,0)*VLOOKUP(F1517,Tb_ProjectKosten[],MATCH(Tb_ProjectKosten[[#Headers],[Forfat_Percentage]],Tb_ProjectKosten[#Headers],0),0),2),""),U1517 &lt;=0,0),"")</f>
        <v/>
      </c>
      <c r="X1517" s="4" t="str" cm="1">
        <f t="array" ref="X1517">IFERROR(_xlfn.IFS(OR(F1517="",LEFT(Methode_Keuze,4)="Geen"),"",AND(V1517&lt;&gt;"",F1517&lt;&gt;"Arbeidskosten"),ROUND(V1517*VLOOKUP(F1517,Tb_ProjectKosten[],MATCH(Tb_ProjectKosten[[#Headers],[Forfat_Percentage]],Tb_ProjectKosten[#Headers],0),0),2),AND(F1517="Arbeidskosten",G1517&lt;&gt;""),IFERROR(ROUND(V1517*VLOOKUP(G1517,Tb_KostenTypen[],3,0)*VLOOKUP(F1517,Tb_ProjectKosten[],MATCH(Tb_ProjectKosten[[#Headers],[Forfat_Percentage]],Tb_ProjectKosten[#Headers],0),0),2),""),V1517 &lt;=0,0),"")</f>
        <v/>
      </c>
      <c r="Y1517" s="262"/>
      <c r="Z1517" s="49"/>
      <c r="AA1517" s="37" t="str" cm="1">
        <f t="array" ref="AA1517">IFERROR(IF(INDEX(SubsidieTabel!$Q$1:$T$9,MATCH($F1517,SubsidieTabel!$Q$1:$Q$9,0),IFERROR(MATCH(Methode_Keuze,SubsidieTabel!$Q$1:$T$1,0),2))&lt;&gt;1=TRUE,"ja",""),"")</f>
        <v/>
      </c>
    </row>
    <row r="1518" spans="1:27" ht="15" customHeight="1" x14ac:dyDescent="0.25">
      <c r="A1518" s="87"/>
      <c r="B1518" s="219" t="str">
        <f>IF(A1518&lt;&gt;"",_xlfn.MAXIFS($B$1:B1517,$A$1:A1517,A1518)+1,"")</f>
        <v/>
      </c>
      <c r="C1518" s="50"/>
      <c r="D1518" s="50"/>
      <c r="E1518" s="50"/>
      <c r="F1518" s="50"/>
      <c r="G1518" s="283"/>
      <c r="H1518" s="296"/>
      <c r="I1518" s="295"/>
      <c r="J1518" s="295"/>
      <c r="K1518" s="202"/>
      <c r="L1518" s="202"/>
      <c r="M1518" s="91" t="str">
        <f>IFERROR(VLOOKUP(H1518,Lijsten!$H$1:$I$100,2,0),"")</f>
        <v/>
      </c>
      <c r="N1518" s="91" t="str" cm="1">
        <f t="array" ref="N1518">IFERROR(_xlfn.IFS(AND(LEFT(F1518,6)="Arbeid",RIGHT(F1518,3)&lt;&gt;"IKS"),IFERROR(VLOOKUP($G1518,Tb_KostenTypen[],2,0),"tarief"),RIGHT(F1518,3)="IKS","Uurtarief",LEFT(F1518,6)="Arbeid","Uurtarief",AND(LEFT(F1518,8)="Bijdrage",RIGHT(F1518,15)="(vrijwilligers)"),"Vast tarief"),"")</f>
        <v/>
      </c>
      <c r="O1518" s="92"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tarief",IF(LEFT(F1518,8)="Bijdrage",VLOOKUP($F1518,Tb_KostenTypen[],MATCH(Methode_Keuze,Tb_KostenTypen[#Headers],0),0),VLOOKUP($G1518,Lijsten!L:O,4,0))),""),"")</f>
        <v/>
      </c>
      <c r="P1518" s="92"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tarief",IF(LEFT(F1518,8)="Bijdrage",VLOOKUP($F1518,Tb_KostenTypen[],MATCH(Methode_Keuze,Tb_KostenTypen[#Headers],0),0),VLOOKUP($G1518,Lijsten!L:O,4,0))),""),"")</f>
        <v/>
      </c>
      <c r="Q1518" s="50"/>
      <c r="R1518" s="50"/>
      <c r="S1518" s="83"/>
      <c r="T1518" s="51"/>
      <c r="U1518" s="4" t="str" cm="1">
        <f t="array" ref="U1518">IF(AA1518&lt;&gt;"ja",_xlfn.IFNA(_xlfn.IFS(AND(O1518&lt;&gt;"",F1518&lt;&gt;"",RIGHT($N1518,6)="tarief"),O1518*Q1518,S1518&gt;0,IF(F1518&lt;&gt;"",S1518,"")),""),"")</f>
        <v/>
      </c>
      <c r="V1518" s="4" t="str" cm="1">
        <f t="array" ref="V1518">IF(AA1518&lt;&gt;"ja",_xlfn.IFNA(_xlfn.IFS(AND(P1518&lt;&gt;"",R1518&lt;&gt;"",RIGHT($N1518,6)="tarief"),P1518*R1518,T1518&gt;0,T1518),""),"")</f>
        <v/>
      </c>
      <c r="W1518" s="4" t="str" cm="1">
        <f t="array" ref="W1518">IFERROR(_xlfn.IFS(OR(F1518="",LEFT(Methode_Keuze,4)="Geen"),"",AND(U1518&lt;&gt;"",F1518&lt;&gt;"Arbeidskosten"),ROUND(U1518*VLOOKUP(F1518,Tb_ProjectKosten[],MATCH(Tb_ProjectKosten[[#Headers],[Forfat_Percentage]],Tb_ProjectKosten[#Headers],0),0),2),AND(F1518="Arbeidskosten",G1518&lt;&gt;""),IFERROR(ROUND(U1518*VLOOKUP(G1518,Tb_KostenTypen[],3,0)*VLOOKUP(F1518,Tb_ProjectKosten[],MATCH(Tb_ProjectKosten[[#Headers],[Forfat_Percentage]],Tb_ProjectKosten[#Headers],0),0),2),""),U1518 &lt;=0,0),"")</f>
        <v/>
      </c>
      <c r="X1518" s="4" t="str" cm="1">
        <f t="array" ref="X1518">IFERROR(_xlfn.IFS(OR(F1518="",LEFT(Methode_Keuze,4)="Geen"),"",AND(V1518&lt;&gt;"",F1518&lt;&gt;"Arbeidskosten"),ROUND(V1518*VLOOKUP(F1518,Tb_ProjectKosten[],MATCH(Tb_ProjectKosten[[#Headers],[Forfat_Percentage]],Tb_ProjectKosten[#Headers],0),0),2),AND(F1518="Arbeidskosten",G1518&lt;&gt;""),IFERROR(ROUND(V1518*VLOOKUP(G1518,Tb_KostenTypen[],3,0)*VLOOKUP(F1518,Tb_ProjectKosten[],MATCH(Tb_ProjectKosten[[#Headers],[Forfat_Percentage]],Tb_ProjectKosten[#Headers],0),0),2),""),V1518 &lt;=0,0),"")</f>
        <v/>
      </c>
      <c r="Y1518" s="262"/>
      <c r="Z1518" s="49"/>
      <c r="AA1518" s="37" t="str" cm="1">
        <f t="array" ref="AA1518">IFERROR(IF(INDEX(SubsidieTabel!$Q$1:$T$9,MATCH($F1518,SubsidieTabel!$Q$1:$Q$9,0),IFERROR(MATCH(Methode_Keuze,SubsidieTabel!$Q$1:$T$1,0),2))&lt;&gt;1=TRUE,"ja",""),"")</f>
        <v/>
      </c>
    </row>
    <row r="1519" spans="1:27" ht="15" customHeight="1" x14ac:dyDescent="0.25">
      <c r="A1519" s="87"/>
      <c r="B1519" s="219" t="str">
        <f>IF(A1519&lt;&gt;"",_xlfn.MAXIFS($B$1:B1518,$A$1:A1518,A1519)+1,"")</f>
        <v/>
      </c>
      <c r="C1519" s="50"/>
      <c r="D1519" s="50"/>
      <c r="E1519" s="50"/>
      <c r="F1519" s="50"/>
      <c r="G1519" s="283"/>
      <c r="H1519" s="296"/>
      <c r="I1519" s="295"/>
      <c r="J1519" s="295"/>
      <c r="K1519" s="202"/>
      <c r="L1519" s="202"/>
      <c r="M1519" s="91" t="str">
        <f>IFERROR(VLOOKUP(H1519,Lijsten!$H$1:$I$100,2,0),"")</f>
        <v/>
      </c>
      <c r="N1519" s="91" t="str" cm="1">
        <f t="array" ref="N1519">IFERROR(_xlfn.IFS(AND(LEFT(F1519,6)="Arbeid",RIGHT(F1519,3)&lt;&gt;"IKS"),IFERROR(VLOOKUP($G1519,Tb_KostenTypen[],2,0),"tarief"),RIGHT(F1519,3)="IKS","Uurtarief",LEFT(F1519,6)="Arbeid","Uurtarief",AND(LEFT(F1519,8)="Bijdrage",RIGHT(F1519,15)="(vrijwilligers)"),"Vast tarief"),"")</f>
        <v/>
      </c>
      <c r="O1519" s="92"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tarief",IF(LEFT(F1519,8)="Bijdrage",VLOOKUP($F1519,Tb_KostenTypen[],MATCH(Methode_Keuze,Tb_KostenTypen[#Headers],0),0),VLOOKUP($G1519,Lijsten!L:O,4,0))),""),"")</f>
        <v/>
      </c>
      <c r="P1519" s="92"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tarief",IF(LEFT(F1519,8)="Bijdrage",VLOOKUP($F1519,Tb_KostenTypen[],MATCH(Methode_Keuze,Tb_KostenTypen[#Headers],0),0),VLOOKUP($G1519,Lijsten!L:O,4,0))),""),"")</f>
        <v/>
      </c>
      <c r="Q1519" s="50"/>
      <c r="R1519" s="50"/>
      <c r="S1519" s="83"/>
      <c r="T1519" s="51"/>
      <c r="U1519" s="4" t="str" cm="1">
        <f t="array" ref="U1519">IF(AA1519&lt;&gt;"ja",_xlfn.IFNA(_xlfn.IFS(AND(O1519&lt;&gt;"",F1519&lt;&gt;"",RIGHT($N1519,6)="tarief"),O1519*Q1519,S1519&gt;0,IF(F1519&lt;&gt;"",S1519,"")),""),"")</f>
        <v/>
      </c>
      <c r="V1519" s="4" t="str" cm="1">
        <f t="array" ref="V1519">IF(AA1519&lt;&gt;"ja",_xlfn.IFNA(_xlfn.IFS(AND(P1519&lt;&gt;"",R1519&lt;&gt;"",RIGHT($N1519,6)="tarief"),P1519*R1519,T1519&gt;0,T1519),""),"")</f>
        <v/>
      </c>
      <c r="W1519" s="4" t="str" cm="1">
        <f t="array" ref="W1519">IFERROR(_xlfn.IFS(OR(F1519="",LEFT(Methode_Keuze,4)="Geen"),"",AND(U1519&lt;&gt;"",F1519&lt;&gt;"Arbeidskosten"),ROUND(U1519*VLOOKUP(F1519,Tb_ProjectKosten[],MATCH(Tb_ProjectKosten[[#Headers],[Forfat_Percentage]],Tb_ProjectKosten[#Headers],0),0),2),AND(F1519="Arbeidskosten",G1519&lt;&gt;""),IFERROR(ROUND(U1519*VLOOKUP(G1519,Tb_KostenTypen[],3,0)*VLOOKUP(F1519,Tb_ProjectKosten[],MATCH(Tb_ProjectKosten[[#Headers],[Forfat_Percentage]],Tb_ProjectKosten[#Headers],0),0),2),""),U1519 &lt;=0,0),"")</f>
        <v/>
      </c>
      <c r="X1519" s="4" t="str" cm="1">
        <f t="array" ref="X1519">IFERROR(_xlfn.IFS(OR(F1519="",LEFT(Methode_Keuze,4)="Geen"),"",AND(V1519&lt;&gt;"",F1519&lt;&gt;"Arbeidskosten"),ROUND(V1519*VLOOKUP(F1519,Tb_ProjectKosten[],MATCH(Tb_ProjectKosten[[#Headers],[Forfat_Percentage]],Tb_ProjectKosten[#Headers],0),0),2),AND(F1519="Arbeidskosten",G1519&lt;&gt;""),IFERROR(ROUND(V1519*VLOOKUP(G1519,Tb_KostenTypen[],3,0)*VLOOKUP(F1519,Tb_ProjectKosten[],MATCH(Tb_ProjectKosten[[#Headers],[Forfat_Percentage]],Tb_ProjectKosten[#Headers],0),0),2),""),V1519 &lt;=0,0),"")</f>
        <v/>
      </c>
      <c r="Y1519" s="262"/>
      <c r="Z1519" s="49"/>
      <c r="AA1519" s="37" t="str" cm="1">
        <f t="array" ref="AA1519">IFERROR(IF(INDEX(SubsidieTabel!$Q$1:$T$9,MATCH($F1519,SubsidieTabel!$Q$1:$Q$9,0),IFERROR(MATCH(Methode_Keuze,SubsidieTabel!$Q$1:$T$1,0),2))&lt;&gt;1=TRUE,"ja",""),"")</f>
        <v/>
      </c>
    </row>
    <row r="1520" spans="1:27" ht="15" customHeight="1" x14ac:dyDescent="0.25">
      <c r="A1520" s="87"/>
      <c r="B1520" s="219" t="str">
        <f>IF(A1520&lt;&gt;"",_xlfn.MAXIFS($B$1:B1519,$A$1:A1519,A1520)+1,"")</f>
        <v/>
      </c>
      <c r="C1520" s="50"/>
      <c r="D1520" s="50"/>
      <c r="E1520" s="50"/>
      <c r="F1520" s="50"/>
      <c r="G1520" s="283"/>
      <c r="H1520" s="296"/>
      <c r="I1520" s="295"/>
      <c r="J1520" s="295"/>
      <c r="K1520" s="202"/>
      <c r="L1520" s="202"/>
      <c r="M1520" s="91" t="str">
        <f>IFERROR(VLOOKUP(H1520,Lijsten!$H$1:$I$100,2,0),"")</f>
        <v/>
      </c>
      <c r="N1520" s="91" t="str" cm="1">
        <f t="array" ref="N1520">IFERROR(_xlfn.IFS(AND(LEFT(F1520,6)="Arbeid",RIGHT(F1520,3)&lt;&gt;"IKS"),IFERROR(VLOOKUP($G1520,Tb_KostenTypen[],2,0),"tarief"),RIGHT(F1520,3)="IKS","Uurtarief",LEFT(F1520,6)="Arbeid","Uurtarief",AND(LEFT(F1520,8)="Bijdrage",RIGHT(F1520,15)="(vrijwilligers)"),"Vast tarief"),"")</f>
        <v/>
      </c>
      <c r="O1520" s="92"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tarief",IF(LEFT(F1520,8)="Bijdrage",VLOOKUP($F1520,Tb_KostenTypen[],MATCH(Methode_Keuze,Tb_KostenTypen[#Headers],0),0),VLOOKUP($G1520,Lijsten!L:O,4,0))),""),"")</f>
        <v/>
      </c>
      <c r="P1520" s="92"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tarief",IF(LEFT(F1520,8)="Bijdrage",VLOOKUP($F1520,Tb_KostenTypen[],MATCH(Methode_Keuze,Tb_KostenTypen[#Headers],0),0),VLOOKUP($G1520,Lijsten!L:O,4,0))),""),"")</f>
        <v/>
      </c>
      <c r="Q1520" s="50"/>
      <c r="R1520" s="50"/>
      <c r="S1520" s="83"/>
      <c r="T1520" s="51"/>
      <c r="U1520" s="4" t="str" cm="1">
        <f t="array" ref="U1520">IF(AA1520&lt;&gt;"ja",_xlfn.IFNA(_xlfn.IFS(AND(O1520&lt;&gt;"",F1520&lt;&gt;"",RIGHT($N1520,6)="tarief"),O1520*Q1520,S1520&gt;0,IF(F1520&lt;&gt;"",S1520,"")),""),"")</f>
        <v/>
      </c>
      <c r="V1520" s="4" t="str" cm="1">
        <f t="array" ref="V1520">IF(AA1520&lt;&gt;"ja",_xlfn.IFNA(_xlfn.IFS(AND(P1520&lt;&gt;"",R1520&lt;&gt;"",RIGHT($N1520,6)="tarief"),P1520*R1520,T1520&gt;0,T1520),""),"")</f>
        <v/>
      </c>
      <c r="W1520" s="4" t="str" cm="1">
        <f t="array" ref="W1520">IFERROR(_xlfn.IFS(OR(F1520="",LEFT(Methode_Keuze,4)="Geen"),"",AND(U1520&lt;&gt;"",F1520&lt;&gt;"Arbeidskosten"),ROUND(U1520*VLOOKUP(F1520,Tb_ProjectKosten[],MATCH(Tb_ProjectKosten[[#Headers],[Forfat_Percentage]],Tb_ProjectKosten[#Headers],0),0),2),AND(F1520="Arbeidskosten",G1520&lt;&gt;""),IFERROR(ROUND(U1520*VLOOKUP(G1520,Tb_KostenTypen[],3,0)*VLOOKUP(F1520,Tb_ProjectKosten[],MATCH(Tb_ProjectKosten[[#Headers],[Forfat_Percentage]],Tb_ProjectKosten[#Headers],0),0),2),""),U1520 &lt;=0,0),"")</f>
        <v/>
      </c>
      <c r="X1520" s="4" t="str" cm="1">
        <f t="array" ref="X1520">IFERROR(_xlfn.IFS(OR(F1520="",LEFT(Methode_Keuze,4)="Geen"),"",AND(V1520&lt;&gt;"",F1520&lt;&gt;"Arbeidskosten"),ROUND(V1520*VLOOKUP(F1520,Tb_ProjectKosten[],MATCH(Tb_ProjectKosten[[#Headers],[Forfat_Percentage]],Tb_ProjectKosten[#Headers],0),0),2),AND(F1520="Arbeidskosten",G1520&lt;&gt;""),IFERROR(ROUND(V1520*VLOOKUP(G1520,Tb_KostenTypen[],3,0)*VLOOKUP(F1520,Tb_ProjectKosten[],MATCH(Tb_ProjectKosten[[#Headers],[Forfat_Percentage]],Tb_ProjectKosten[#Headers],0),0),2),""),V1520 &lt;=0,0),"")</f>
        <v/>
      </c>
      <c r="Y1520" s="262"/>
      <c r="Z1520" s="49"/>
      <c r="AA1520" s="37" t="str" cm="1">
        <f t="array" ref="AA1520">IFERROR(IF(INDEX(SubsidieTabel!$Q$1:$T$9,MATCH($F1520,SubsidieTabel!$Q$1:$Q$9,0),IFERROR(MATCH(Methode_Keuze,SubsidieTabel!$Q$1:$T$1,0),2))&lt;&gt;1=TRUE,"ja",""),"")</f>
        <v/>
      </c>
    </row>
    <row r="1521" spans="1:27" ht="15" customHeight="1" x14ac:dyDescent="0.25">
      <c r="A1521" s="87"/>
      <c r="B1521" s="219" t="str">
        <f>IF(A1521&lt;&gt;"",_xlfn.MAXIFS($B$1:B1520,$A$1:A1520,A1521)+1,"")</f>
        <v/>
      </c>
      <c r="C1521" s="50"/>
      <c r="D1521" s="50"/>
      <c r="E1521" s="50"/>
      <c r="F1521" s="50"/>
      <c r="G1521" s="283"/>
      <c r="H1521" s="296"/>
      <c r="I1521" s="295"/>
      <c r="J1521" s="295"/>
      <c r="K1521" s="202"/>
      <c r="L1521" s="202"/>
      <c r="M1521" s="91" t="str">
        <f>IFERROR(VLOOKUP(H1521,Lijsten!$H$1:$I$100,2,0),"")</f>
        <v/>
      </c>
      <c r="N1521" s="91" t="str" cm="1">
        <f t="array" ref="N1521">IFERROR(_xlfn.IFS(AND(LEFT(F1521,6)="Arbeid",RIGHT(F1521,3)&lt;&gt;"IKS"),IFERROR(VLOOKUP($G1521,Tb_KostenTypen[],2,0),"tarief"),RIGHT(F1521,3)="IKS","Uurtarief",LEFT(F1521,6)="Arbeid","Uurtarief",AND(LEFT(F1521,8)="Bijdrage",RIGHT(F1521,15)="(vrijwilligers)"),"Vast tarief"),"")</f>
        <v/>
      </c>
      <c r="O1521" s="92"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tarief",IF(LEFT(F1521,8)="Bijdrage",VLOOKUP($F1521,Tb_KostenTypen[],MATCH(Methode_Keuze,Tb_KostenTypen[#Headers],0),0),VLOOKUP($G1521,Lijsten!L:O,4,0))),""),"")</f>
        <v/>
      </c>
      <c r="P1521" s="92"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tarief",IF(LEFT(F1521,8)="Bijdrage",VLOOKUP($F1521,Tb_KostenTypen[],MATCH(Methode_Keuze,Tb_KostenTypen[#Headers],0),0),VLOOKUP($G1521,Lijsten!L:O,4,0))),""),"")</f>
        <v/>
      </c>
      <c r="Q1521" s="50"/>
      <c r="R1521" s="50"/>
      <c r="S1521" s="83"/>
      <c r="T1521" s="51"/>
      <c r="U1521" s="4" t="str" cm="1">
        <f t="array" ref="U1521">IF(AA1521&lt;&gt;"ja",_xlfn.IFNA(_xlfn.IFS(AND(O1521&lt;&gt;"",F1521&lt;&gt;"",RIGHT($N1521,6)="tarief"),O1521*Q1521,S1521&gt;0,IF(F1521&lt;&gt;"",S1521,"")),""),"")</f>
        <v/>
      </c>
      <c r="V1521" s="4" t="str" cm="1">
        <f t="array" ref="V1521">IF(AA1521&lt;&gt;"ja",_xlfn.IFNA(_xlfn.IFS(AND(P1521&lt;&gt;"",R1521&lt;&gt;"",RIGHT($N1521,6)="tarief"),P1521*R1521,T1521&gt;0,T1521),""),"")</f>
        <v/>
      </c>
      <c r="W1521" s="4" t="str" cm="1">
        <f t="array" ref="W1521">IFERROR(_xlfn.IFS(OR(F1521="",LEFT(Methode_Keuze,4)="Geen"),"",AND(U1521&lt;&gt;"",F1521&lt;&gt;"Arbeidskosten"),ROUND(U1521*VLOOKUP(F1521,Tb_ProjectKosten[],MATCH(Tb_ProjectKosten[[#Headers],[Forfat_Percentage]],Tb_ProjectKosten[#Headers],0),0),2),AND(F1521="Arbeidskosten",G1521&lt;&gt;""),IFERROR(ROUND(U1521*VLOOKUP(G1521,Tb_KostenTypen[],3,0)*VLOOKUP(F1521,Tb_ProjectKosten[],MATCH(Tb_ProjectKosten[[#Headers],[Forfat_Percentage]],Tb_ProjectKosten[#Headers],0),0),2),""),U1521 &lt;=0,0),"")</f>
        <v/>
      </c>
      <c r="X1521" s="4" t="str" cm="1">
        <f t="array" ref="X1521">IFERROR(_xlfn.IFS(OR(F1521="",LEFT(Methode_Keuze,4)="Geen"),"",AND(V1521&lt;&gt;"",F1521&lt;&gt;"Arbeidskosten"),ROUND(V1521*VLOOKUP(F1521,Tb_ProjectKosten[],MATCH(Tb_ProjectKosten[[#Headers],[Forfat_Percentage]],Tb_ProjectKosten[#Headers],0),0),2),AND(F1521="Arbeidskosten",G1521&lt;&gt;""),IFERROR(ROUND(V1521*VLOOKUP(G1521,Tb_KostenTypen[],3,0)*VLOOKUP(F1521,Tb_ProjectKosten[],MATCH(Tb_ProjectKosten[[#Headers],[Forfat_Percentage]],Tb_ProjectKosten[#Headers],0),0),2),""),V1521 &lt;=0,0),"")</f>
        <v/>
      </c>
      <c r="Y1521" s="262"/>
      <c r="Z1521" s="49"/>
      <c r="AA1521" s="37" t="str" cm="1">
        <f t="array" ref="AA1521">IFERROR(IF(INDEX(SubsidieTabel!$Q$1:$T$9,MATCH($F1521,SubsidieTabel!$Q$1:$Q$9,0),IFERROR(MATCH(Methode_Keuze,SubsidieTabel!$Q$1:$T$1,0),2))&lt;&gt;1=TRUE,"ja",""),"")</f>
        <v/>
      </c>
    </row>
    <row r="1522" spans="1:27" ht="15" customHeight="1" x14ac:dyDescent="0.25">
      <c r="A1522" s="87"/>
      <c r="B1522" s="219" t="str">
        <f>IF(A1522&lt;&gt;"",_xlfn.MAXIFS($B$1:B1521,$A$1:A1521,A1522)+1,"")</f>
        <v/>
      </c>
      <c r="C1522" s="50"/>
      <c r="D1522" s="50"/>
      <c r="E1522" s="50"/>
      <c r="F1522" s="50"/>
      <c r="G1522" s="283"/>
      <c r="H1522" s="296"/>
      <c r="I1522" s="295"/>
      <c r="J1522" s="295"/>
      <c r="K1522" s="202"/>
      <c r="L1522" s="202"/>
      <c r="M1522" s="91" t="str">
        <f>IFERROR(VLOOKUP(H1522,Lijsten!$H$1:$I$100,2,0),"")</f>
        <v/>
      </c>
      <c r="N1522" s="91" t="str" cm="1">
        <f t="array" ref="N1522">IFERROR(_xlfn.IFS(AND(LEFT(F1522,6)="Arbeid",RIGHT(F1522,3)&lt;&gt;"IKS"),IFERROR(VLOOKUP($G1522,Tb_KostenTypen[],2,0),"tarief"),RIGHT(F1522,3)="IKS","Uurtarief",LEFT(F1522,6)="Arbeid","Uurtarief",AND(LEFT(F1522,8)="Bijdrage",RIGHT(F1522,15)="(vrijwilligers)"),"Vast tarief"),"")</f>
        <v/>
      </c>
      <c r="O1522" s="92"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tarief",IF(LEFT(F1522,8)="Bijdrage",VLOOKUP($F1522,Tb_KostenTypen[],MATCH(Methode_Keuze,Tb_KostenTypen[#Headers],0),0),VLOOKUP($G1522,Lijsten!L:O,4,0))),""),"")</f>
        <v/>
      </c>
      <c r="P1522" s="92"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tarief",IF(LEFT(F1522,8)="Bijdrage",VLOOKUP($F1522,Tb_KostenTypen[],MATCH(Methode_Keuze,Tb_KostenTypen[#Headers],0),0),VLOOKUP($G1522,Lijsten!L:O,4,0))),""),"")</f>
        <v/>
      </c>
      <c r="Q1522" s="50"/>
      <c r="R1522" s="50"/>
      <c r="S1522" s="83"/>
      <c r="T1522" s="51"/>
      <c r="U1522" s="4" t="str" cm="1">
        <f t="array" ref="U1522">IF(AA1522&lt;&gt;"ja",_xlfn.IFNA(_xlfn.IFS(AND(O1522&lt;&gt;"",F1522&lt;&gt;"",RIGHT($N1522,6)="tarief"),O1522*Q1522,S1522&gt;0,IF(F1522&lt;&gt;"",S1522,"")),""),"")</f>
        <v/>
      </c>
      <c r="V1522" s="4" t="str" cm="1">
        <f t="array" ref="V1522">IF(AA1522&lt;&gt;"ja",_xlfn.IFNA(_xlfn.IFS(AND(P1522&lt;&gt;"",R1522&lt;&gt;"",RIGHT($N1522,6)="tarief"),P1522*R1522,T1522&gt;0,T1522),""),"")</f>
        <v/>
      </c>
      <c r="W1522" s="4" t="str" cm="1">
        <f t="array" ref="W1522">IFERROR(_xlfn.IFS(OR(F1522="",LEFT(Methode_Keuze,4)="Geen"),"",AND(U1522&lt;&gt;"",F1522&lt;&gt;"Arbeidskosten"),ROUND(U1522*VLOOKUP(F1522,Tb_ProjectKosten[],MATCH(Tb_ProjectKosten[[#Headers],[Forfat_Percentage]],Tb_ProjectKosten[#Headers],0),0),2),AND(F1522="Arbeidskosten",G1522&lt;&gt;""),IFERROR(ROUND(U1522*VLOOKUP(G1522,Tb_KostenTypen[],3,0)*VLOOKUP(F1522,Tb_ProjectKosten[],MATCH(Tb_ProjectKosten[[#Headers],[Forfat_Percentage]],Tb_ProjectKosten[#Headers],0),0),2),""),U1522 &lt;=0,0),"")</f>
        <v/>
      </c>
      <c r="X1522" s="4" t="str" cm="1">
        <f t="array" ref="X1522">IFERROR(_xlfn.IFS(OR(F1522="",LEFT(Methode_Keuze,4)="Geen"),"",AND(V1522&lt;&gt;"",F1522&lt;&gt;"Arbeidskosten"),ROUND(V1522*VLOOKUP(F1522,Tb_ProjectKosten[],MATCH(Tb_ProjectKosten[[#Headers],[Forfat_Percentage]],Tb_ProjectKosten[#Headers],0),0),2),AND(F1522="Arbeidskosten",G1522&lt;&gt;""),IFERROR(ROUND(V1522*VLOOKUP(G1522,Tb_KostenTypen[],3,0)*VLOOKUP(F1522,Tb_ProjectKosten[],MATCH(Tb_ProjectKosten[[#Headers],[Forfat_Percentage]],Tb_ProjectKosten[#Headers],0),0),2),""),V1522 &lt;=0,0),"")</f>
        <v/>
      </c>
      <c r="Y1522" s="262"/>
      <c r="Z1522" s="49"/>
      <c r="AA1522" s="37" t="str" cm="1">
        <f t="array" ref="AA1522">IFERROR(IF(INDEX(SubsidieTabel!$Q$1:$T$9,MATCH($F1522,SubsidieTabel!$Q$1:$Q$9,0),IFERROR(MATCH(Methode_Keuze,SubsidieTabel!$Q$1:$T$1,0),2))&lt;&gt;1=TRUE,"ja",""),"")</f>
        <v/>
      </c>
    </row>
    <row r="1523" spans="1:27" ht="15" customHeight="1" x14ac:dyDescent="0.25">
      <c r="A1523" s="87"/>
      <c r="B1523" s="219" t="str">
        <f>IF(A1523&lt;&gt;"",_xlfn.MAXIFS($B$1:B1522,$A$1:A1522,A1523)+1,"")</f>
        <v/>
      </c>
      <c r="C1523" s="50"/>
      <c r="D1523" s="50"/>
      <c r="E1523" s="50"/>
      <c r="F1523" s="50"/>
      <c r="G1523" s="283"/>
      <c r="H1523" s="296"/>
      <c r="I1523" s="295"/>
      <c r="J1523" s="295"/>
      <c r="K1523" s="202"/>
      <c r="L1523" s="202"/>
      <c r="M1523" s="91" t="str">
        <f>IFERROR(VLOOKUP(H1523,Lijsten!$H$1:$I$100,2,0),"")</f>
        <v/>
      </c>
      <c r="N1523" s="91" t="str" cm="1">
        <f t="array" ref="N1523">IFERROR(_xlfn.IFS(AND(LEFT(F1523,6)="Arbeid",RIGHT(F1523,3)&lt;&gt;"IKS"),IFERROR(VLOOKUP($G1523,Tb_KostenTypen[],2,0),"tarief"),RIGHT(F1523,3)="IKS","Uurtarief",LEFT(F1523,6)="Arbeid","Uurtarief",AND(LEFT(F1523,8)="Bijdrage",RIGHT(F1523,15)="(vrijwilligers)"),"Vast tarief"),"")</f>
        <v/>
      </c>
      <c r="O1523" s="92"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tarief",IF(LEFT(F1523,8)="Bijdrage",VLOOKUP($F1523,Tb_KostenTypen[],MATCH(Methode_Keuze,Tb_KostenTypen[#Headers],0),0),VLOOKUP($G1523,Lijsten!L:O,4,0))),""),"")</f>
        <v/>
      </c>
      <c r="P1523" s="92"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tarief",IF(LEFT(F1523,8)="Bijdrage",VLOOKUP($F1523,Tb_KostenTypen[],MATCH(Methode_Keuze,Tb_KostenTypen[#Headers],0),0),VLOOKUP($G1523,Lijsten!L:O,4,0))),""),"")</f>
        <v/>
      </c>
      <c r="Q1523" s="50"/>
      <c r="R1523" s="50"/>
      <c r="S1523" s="83"/>
      <c r="T1523" s="51"/>
      <c r="U1523" s="4" t="str" cm="1">
        <f t="array" ref="U1523">IF(AA1523&lt;&gt;"ja",_xlfn.IFNA(_xlfn.IFS(AND(O1523&lt;&gt;"",F1523&lt;&gt;"",RIGHT($N1523,6)="tarief"),O1523*Q1523,S1523&gt;0,IF(F1523&lt;&gt;"",S1523,"")),""),"")</f>
        <v/>
      </c>
      <c r="V1523" s="4" t="str" cm="1">
        <f t="array" ref="V1523">IF(AA1523&lt;&gt;"ja",_xlfn.IFNA(_xlfn.IFS(AND(P1523&lt;&gt;"",R1523&lt;&gt;"",RIGHT($N1523,6)="tarief"),P1523*R1523,T1523&gt;0,T1523),""),"")</f>
        <v/>
      </c>
      <c r="W1523" s="4" t="str" cm="1">
        <f t="array" ref="W1523">IFERROR(_xlfn.IFS(OR(F1523="",LEFT(Methode_Keuze,4)="Geen"),"",AND(U1523&lt;&gt;"",F1523&lt;&gt;"Arbeidskosten"),ROUND(U1523*VLOOKUP(F1523,Tb_ProjectKosten[],MATCH(Tb_ProjectKosten[[#Headers],[Forfat_Percentage]],Tb_ProjectKosten[#Headers],0),0),2),AND(F1523="Arbeidskosten",G1523&lt;&gt;""),IFERROR(ROUND(U1523*VLOOKUP(G1523,Tb_KostenTypen[],3,0)*VLOOKUP(F1523,Tb_ProjectKosten[],MATCH(Tb_ProjectKosten[[#Headers],[Forfat_Percentage]],Tb_ProjectKosten[#Headers],0),0),2),""),U1523 &lt;=0,0),"")</f>
        <v/>
      </c>
      <c r="X1523" s="4" t="str" cm="1">
        <f t="array" ref="X1523">IFERROR(_xlfn.IFS(OR(F1523="",LEFT(Methode_Keuze,4)="Geen"),"",AND(V1523&lt;&gt;"",F1523&lt;&gt;"Arbeidskosten"),ROUND(V1523*VLOOKUP(F1523,Tb_ProjectKosten[],MATCH(Tb_ProjectKosten[[#Headers],[Forfat_Percentage]],Tb_ProjectKosten[#Headers],0),0),2),AND(F1523="Arbeidskosten",G1523&lt;&gt;""),IFERROR(ROUND(V1523*VLOOKUP(G1523,Tb_KostenTypen[],3,0)*VLOOKUP(F1523,Tb_ProjectKosten[],MATCH(Tb_ProjectKosten[[#Headers],[Forfat_Percentage]],Tb_ProjectKosten[#Headers],0),0),2),""),V1523 &lt;=0,0),"")</f>
        <v/>
      </c>
      <c r="Y1523" s="262"/>
      <c r="Z1523" s="49"/>
      <c r="AA1523" s="37" t="str" cm="1">
        <f t="array" ref="AA1523">IFERROR(IF(INDEX(SubsidieTabel!$Q$1:$T$9,MATCH($F1523,SubsidieTabel!$Q$1:$Q$9,0),IFERROR(MATCH(Methode_Keuze,SubsidieTabel!$Q$1:$T$1,0),2))&lt;&gt;1=TRUE,"ja",""),"")</f>
        <v/>
      </c>
    </row>
    <row r="1524" spans="1:27" ht="15" customHeight="1" x14ac:dyDescent="0.25">
      <c r="A1524" s="87"/>
      <c r="B1524" s="219" t="str">
        <f>IF(A1524&lt;&gt;"",_xlfn.MAXIFS($B$1:B1523,$A$1:A1523,A1524)+1,"")</f>
        <v/>
      </c>
      <c r="C1524" s="50"/>
      <c r="D1524" s="50"/>
      <c r="E1524" s="50"/>
      <c r="F1524" s="50"/>
      <c r="G1524" s="283"/>
      <c r="H1524" s="296"/>
      <c r="I1524" s="295"/>
      <c r="J1524" s="295"/>
      <c r="K1524" s="202"/>
      <c r="L1524" s="202"/>
      <c r="M1524" s="91" t="str">
        <f>IFERROR(VLOOKUP(H1524,Lijsten!$H$1:$I$100,2,0),"")</f>
        <v/>
      </c>
      <c r="N1524" s="91" t="str" cm="1">
        <f t="array" ref="N1524">IFERROR(_xlfn.IFS(AND(LEFT(F1524,6)="Arbeid",RIGHT(F1524,3)&lt;&gt;"IKS"),IFERROR(VLOOKUP($G1524,Tb_KostenTypen[],2,0),"tarief"),RIGHT(F1524,3)="IKS","Uurtarief",LEFT(F1524,6)="Arbeid","Uurtarief",AND(LEFT(F1524,8)="Bijdrage",RIGHT(F1524,15)="(vrijwilligers)"),"Vast tarief"),"")</f>
        <v/>
      </c>
      <c r="O1524" s="92"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tarief",IF(LEFT(F1524,8)="Bijdrage",VLOOKUP($F1524,Tb_KostenTypen[],MATCH(Methode_Keuze,Tb_KostenTypen[#Headers],0),0),VLOOKUP($G1524,Lijsten!L:O,4,0))),""),"")</f>
        <v/>
      </c>
      <c r="P1524" s="92"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tarief",IF(LEFT(F1524,8)="Bijdrage",VLOOKUP($F1524,Tb_KostenTypen[],MATCH(Methode_Keuze,Tb_KostenTypen[#Headers],0),0),VLOOKUP($G1524,Lijsten!L:O,4,0))),""),"")</f>
        <v/>
      </c>
      <c r="Q1524" s="50"/>
      <c r="R1524" s="50"/>
      <c r="S1524" s="83"/>
      <c r="T1524" s="51"/>
      <c r="U1524" s="4" t="str" cm="1">
        <f t="array" ref="U1524">IF(AA1524&lt;&gt;"ja",_xlfn.IFNA(_xlfn.IFS(AND(O1524&lt;&gt;"",F1524&lt;&gt;"",RIGHT($N1524,6)="tarief"),O1524*Q1524,S1524&gt;0,IF(F1524&lt;&gt;"",S1524,"")),""),"")</f>
        <v/>
      </c>
      <c r="V1524" s="4" t="str" cm="1">
        <f t="array" ref="V1524">IF(AA1524&lt;&gt;"ja",_xlfn.IFNA(_xlfn.IFS(AND(P1524&lt;&gt;"",R1524&lt;&gt;"",RIGHT($N1524,6)="tarief"),P1524*R1524,T1524&gt;0,T1524),""),"")</f>
        <v/>
      </c>
      <c r="W1524" s="4" t="str" cm="1">
        <f t="array" ref="W1524">IFERROR(_xlfn.IFS(OR(F1524="",LEFT(Methode_Keuze,4)="Geen"),"",AND(U1524&lt;&gt;"",F1524&lt;&gt;"Arbeidskosten"),ROUND(U1524*VLOOKUP(F1524,Tb_ProjectKosten[],MATCH(Tb_ProjectKosten[[#Headers],[Forfat_Percentage]],Tb_ProjectKosten[#Headers],0),0),2),AND(F1524="Arbeidskosten",G1524&lt;&gt;""),IFERROR(ROUND(U1524*VLOOKUP(G1524,Tb_KostenTypen[],3,0)*VLOOKUP(F1524,Tb_ProjectKosten[],MATCH(Tb_ProjectKosten[[#Headers],[Forfat_Percentage]],Tb_ProjectKosten[#Headers],0),0),2),""),U1524 &lt;=0,0),"")</f>
        <v/>
      </c>
      <c r="X1524" s="4" t="str" cm="1">
        <f t="array" ref="X1524">IFERROR(_xlfn.IFS(OR(F1524="",LEFT(Methode_Keuze,4)="Geen"),"",AND(V1524&lt;&gt;"",F1524&lt;&gt;"Arbeidskosten"),ROUND(V1524*VLOOKUP(F1524,Tb_ProjectKosten[],MATCH(Tb_ProjectKosten[[#Headers],[Forfat_Percentage]],Tb_ProjectKosten[#Headers],0),0),2),AND(F1524="Arbeidskosten",G1524&lt;&gt;""),IFERROR(ROUND(V1524*VLOOKUP(G1524,Tb_KostenTypen[],3,0)*VLOOKUP(F1524,Tb_ProjectKosten[],MATCH(Tb_ProjectKosten[[#Headers],[Forfat_Percentage]],Tb_ProjectKosten[#Headers],0),0),2),""),V1524 &lt;=0,0),"")</f>
        <v/>
      </c>
      <c r="Y1524" s="262"/>
      <c r="Z1524" s="49"/>
      <c r="AA1524" s="37" t="str" cm="1">
        <f t="array" ref="AA1524">IFERROR(IF(INDEX(SubsidieTabel!$Q$1:$T$9,MATCH($F1524,SubsidieTabel!$Q$1:$Q$9,0),IFERROR(MATCH(Methode_Keuze,SubsidieTabel!$Q$1:$T$1,0),2))&lt;&gt;1=TRUE,"ja",""),"")</f>
        <v/>
      </c>
    </row>
    <row r="1525" spans="1:27" ht="15" customHeight="1" x14ac:dyDescent="0.25">
      <c r="A1525" s="87"/>
      <c r="B1525" s="219" t="str">
        <f>IF(A1525&lt;&gt;"",_xlfn.MAXIFS($B$1:B1524,$A$1:A1524,A1525)+1,"")</f>
        <v/>
      </c>
      <c r="C1525" s="50"/>
      <c r="D1525" s="50"/>
      <c r="E1525" s="50"/>
      <c r="F1525" s="50"/>
      <c r="G1525" s="283"/>
      <c r="H1525" s="296"/>
      <c r="I1525" s="295"/>
      <c r="J1525" s="295"/>
      <c r="K1525" s="202"/>
      <c r="L1525" s="202"/>
      <c r="M1525" s="91" t="str">
        <f>IFERROR(VLOOKUP(H1525,Lijsten!$H$1:$I$100,2,0),"")</f>
        <v/>
      </c>
      <c r="N1525" s="91" t="str" cm="1">
        <f t="array" ref="N1525">IFERROR(_xlfn.IFS(AND(LEFT(F1525,6)="Arbeid",RIGHT(F1525,3)&lt;&gt;"IKS"),IFERROR(VLOOKUP($G1525,Tb_KostenTypen[],2,0),"tarief"),RIGHT(F1525,3)="IKS","Uurtarief",LEFT(F1525,6)="Arbeid","Uurtarief",AND(LEFT(F1525,8)="Bijdrage",RIGHT(F1525,15)="(vrijwilligers)"),"Vast tarief"),"")</f>
        <v/>
      </c>
      <c r="O1525" s="92"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tarief",IF(LEFT(F1525,8)="Bijdrage",VLOOKUP($F1525,Tb_KostenTypen[],MATCH(Methode_Keuze,Tb_KostenTypen[#Headers],0),0),VLOOKUP($G1525,Lijsten!L:O,4,0))),""),"")</f>
        <v/>
      </c>
      <c r="P1525" s="92"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tarief",IF(LEFT(F1525,8)="Bijdrage",VLOOKUP($F1525,Tb_KostenTypen[],MATCH(Methode_Keuze,Tb_KostenTypen[#Headers],0),0),VLOOKUP($G1525,Lijsten!L:O,4,0))),""),"")</f>
        <v/>
      </c>
      <c r="Q1525" s="50"/>
      <c r="R1525" s="50"/>
      <c r="S1525" s="83"/>
      <c r="T1525" s="51"/>
      <c r="U1525" s="4" t="str" cm="1">
        <f t="array" ref="U1525">IF(AA1525&lt;&gt;"ja",_xlfn.IFNA(_xlfn.IFS(AND(O1525&lt;&gt;"",F1525&lt;&gt;"",RIGHT($N1525,6)="tarief"),O1525*Q1525,S1525&gt;0,IF(F1525&lt;&gt;"",S1525,"")),""),"")</f>
        <v/>
      </c>
      <c r="V1525" s="4" t="str" cm="1">
        <f t="array" ref="V1525">IF(AA1525&lt;&gt;"ja",_xlfn.IFNA(_xlfn.IFS(AND(P1525&lt;&gt;"",R1525&lt;&gt;"",RIGHT($N1525,6)="tarief"),P1525*R1525,T1525&gt;0,T1525),""),"")</f>
        <v/>
      </c>
      <c r="W1525" s="4" t="str" cm="1">
        <f t="array" ref="W1525">IFERROR(_xlfn.IFS(OR(F1525="",LEFT(Methode_Keuze,4)="Geen"),"",AND(U1525&lt;&gt;"",F1525&lt;&gt;"Arbeidskosten"),ROUND(U1525*VLOOKUP(F1525,Tb_ProjectKosten[],MATCH(Tb_ProjectKosten[[#Headers],[Forfat_Percentage]],Tb_ProjectKosten[#Headers],0),0),2),AND(F1525="Arbeidskosten",G1525&lt;&gt;""),IFERROR(ROUND(U1525*VLOOKUP(G1525,Tb_KostenTypen[],3,0)*VLOOKUP(F1525,Tb_ProjectKosten[],MATCH(Tb_ProjectKosten[[#Headers],[Forfat_Percentage]],Tb_ProjectKosten[#Headers],0),0),2),""),U1525 &lt;=0,0),"")</f>
        <v/>
      </c>
      <c r="X1525" s="4" t="str" cm="1">
        <f t="array" ref="X1525">IFERROR(_xlfn.IFS(OR(F1525="",LEFT(Methode_Keuze,4)="Geen"),"",AND(V1525&lt;&gt;"",F1525&lt;&gt;"Arbeidskosten"),ROUND(V1525*VLOOKUP(F1525,Tb_ProjectKosten[],MATCH(Tb_ProjectKosten[[#Headers],[Forfat_Percentage]],Tb_ProjectKosten[#Headers],0),0),2),AND(F1525="Arbeidskosten",G1525&lt;&gt;""),IFERROR(ROUND(V1525*VLOOKUP(G1525,Tb_KostenTypen[],3,0)*VLOOKUP(F1525,Tb_ProjectKosten[],MATCH(Tb_ProjectKosten[[#Headers],[Forfat_Percentage]],Tb_ProjectKosten[#Headers],0),0),2),""),V1525 &lt;=0,0),"")</f>
        <v/>
      </c>
      <c r="Y1525" s="262"/>
      <c r="Z1525" s="49"/>
      <c r="AA1525" s="37" t="str" cm="1">
        <f t="array" ref="AA1525">IFERROR(IF(INDEX(SubsidieTabel!$Q$1:$T$9,MATCH($F1525,SubsidieTabel!$Q$1:$Q$9,0),IFERROR(MATCH(Methode_Keuze,SubsidieTabel!$Q$1:$T$1,0),2))&lt;&gt;1=TRUE,"ja",""),"")</f>
        <v/>
      </c>
    </row>
    <row r="1526" spans="1:27" ht="15" customHeight="1" x14ac:dyDescent="0.25">
      <c r="A1526" s="87"/>
      <c r="B1526" s="219" t="str">
        <f>IF(A1526&lt;&gt;"",_xlfn.MAXIFS($B$1:B1525,$A$1:A1525,A1526)+1,"")</f>
        <v/>
      </c>
      <c r="C1526" s="50"/>
      <c r="D1526" s="50"/>
      <c r="E1526" s="50"/>
      <c r="F1526" s="50"/>
      <c r="G1526" s="283"/>
      <c r="H1526" s="296"/>
      <c r="I1526" s="295"/>
      <c r="J1526" s="295"/>
      <c r="K1526" s="202"/>
      <c r="L1526" s="202"/>
      <c r="M1526" s="91" t="str">
        <f>IFERROR(VLOOKUP(H1526,Lijsten!$H$1:$I$100,2,0),"")</f>
        <v/>
      </c>
      <c r="N1526" s="91" t="str" cm="1">
        <f t="array" ref="N1526">IFERROR(_xlfn.IFS(AND(LEFT(F1526,6)="Arbeid",RIGHT(F1526,3)&lt;&gt;"IKS"),IFERROR(VLOOKUP($G1526,Tb_KostenTypen[],2,0),"tarief"),RIGHT(F1526,3)="IKS","Uurtarief",LEFT(F1526,6)="Arbeid","Uurtarief",AND(LEFT(F1526,8)="Bijdrage",RIGHT(F1526,15)="(vrijwilligers)"),"Vast tarief"),"")</f>
        <v/>
      </c>
      <c r="O1526" s="92"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tarief",IF(LEFT(F1526,8)="Bijdrage",VLOOKUP($F1526,Tb_KostenTypen[],MATCH(Methode_Keuze,Tb_KostenTypen[#Headers],0),0),VLOOKUP($G1526,Lijsten!L:O,4,0))),""),"")</f>
        <v/>
      </c>
      <c r="P1526" s="92"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tarief",IF(LEFT(F1526,8)="Bijdrage",VLOOKUP($F1526,Tb_KostenTypen[],MATCH(Methode_Keuze,Tb_KostenTypen[#Headers],0),0),VLOOKUP($G1526,Lijsten!L:O,4,0))),""),"")</f>
        <v/>
      </c>
      <c r="Q1526" s="50"/>
      <c r="R1526" s="50"/>
      <c r="S1526" s="83"/>
      <c r="T1526" s="51"/>
      <c r="U1526" s="4" t="str" cm="1">
        <f t="array" ref="U1526">IF(AA1526&lt;&gt;"ja",_xlfn.IFNA(_xlfn.IFS(AND(O1526&lt;&gt;"",F1526&lt;&gt;"",RIGHT($N1526,6)="tarief"),O1526*Q1526,S1526&gt;0,IF(F1526&lt;&gt;"",S1526,"")),""),"")</f>
        <v/>
      </c>
      <c r="V1526" s="4" t="str" cm="1">
        <f t="array" ref="V1526">IF(AA1526&lt;&gt;"ja",_xlfn.IFNA(_xlfn.IFS(AND(P1526&lt;&gt;"",R1526&lt;&gt;"",RIGHT($N1526,6)="tarief"),P1526*R1526,T1526&gt;0,T1526),""),"")</f>
        <v/>
      </c>
      <c r="W1526" s="4" t="str" cm="1">
        <f t="array" ref="W1526">IFERROR(_xlfn.IFS(OR(F1526="",LEFT(Methode_Keuze,4)="Geen"),"",AND(U1526&lt;&gt;"",F1526&lt;&gt;"Arbeidskosten"),ROUND(U1526*VLOOKUP(F1526,Tb_ProjectKosten[],MATCH(Tb_ProjectKosten[[#Headers],[Forfat_Percentage]],Tb_ProjectKosten[#Headers],0),0),2),AND(F1526="Arbeidskosten",G1526&lt;&gt;""),IFERROR(ROUND(U1526*VLOOKUP(G1526,Tb_KostenTypen[],3,0)*VLOOKUP(F1526,Tb_ProjectKosten[],MATCH(Tb_ProjectKosten[[#Headers],[Forfat_Percentage]],Tb_ProjectKosten[#Headers],0),0),2),""),U1526 &lt;=0,0),"")</f>
        <v/>
      </c>
      <c r="X1526" s="4" t="str" cm="1">
        <f t="array" ref="X1526">IFERROR(_xlfn.IFS(OR(F1526="",LEFT(Methode_Keuze,4)="Geen"),"",AND(V1526&lt;&gt;"",F1526&lt;&gt;"Arbeidskosten"),ROUND(V1526*VLOOKUP(F1526,Tb_ProjectKosten[],MATCH(Tb_ProjectKosten[[#Headers],[Forfat_Percentage]],Tb_ProjectKosten[#Headers],0),0),2),AND(F1526="Arbeidskosten",G1526&lt;&gt;""),IFERROR(ROUND(V1526*VLOOKUP(G1526,Tb_KostenTypen[],3,0)*VLOOKUP(F1526,Tb_ProjectKosten[],MATCH(Tb_ProjectKosten[[#Headers],[Forfat_Percentage]],Tb_ProjectKosten[#Headers],0),0),2),""),V1526 &lt;=0,0),"")</f>
        <v/>
      </c>
      <c r="Y1526" s="262"/>
      <c r="Z1526" s="49"/>
      <c r="AA1526" s="37" t="str" cm="1">
        <f t="array" ref="AA1526">IFERROR(IF(INDEX(SubsidieTabel!$Q$1:$T$9,MATCH($F1526,SubsidieTabel!$Q$1:$Q$9,0),IFERROR(MATCH(Methode_Keuze,SubsidieTabel!$Q$1:$T$1,0),2))&lt;&gt;1=TRUE,"ja",""),"")</f>
        <v/>
      </c>
    </row>
    <row r="1527" spans="1:27" ht="15" customHeight="1" x14ac:dyDescent="0.25">
      <c r="A1527" s="87"/>
      <c r="B1527" s="219" t="str">
        <f>IF(A1527&lt;&gt;"",_xlfn.MAXIFS($B$1:B1526,$A$1:A1526,A1527)+1,"")</f>
        <v/>
      </c>
      <c r="C1527" s="50"/>
      <c r="D1527" s="50"/>
      <c r="E1527" s="50"/>
      <c r="F1527" s="50"/>
      <c r="G1527" s="283"/>
      <c r="H1527" s="296"/>
      <c r="I1527" s="295"/>
      <c r="J1527" s="295"/>
      <c r="K1527" s="202"/>
      <c r="L1527" s="202"/>
      <c r="M1527" s="91" t="str">
        <f>IFERROR(VLOOKUP(H1527,Lijsten!$H$1:$I$100,2,0),"")</f>
        <v/>
      </c>
      <c r="N1527" s="91" t="str" cm="1">
        <f t="array" ref="N1527">IFERROR(_xlfn.IFS(AND(LEFT(F1527,6)="Arbeid",RIGHT(F1527,3)&lt;&gt;"IKS"),IFERROR(VLOOKUP($G1527,Tb_KostenTypen[],2,0),"tarief"),RIGHT(F1527,3)="IKS","Uurtarief",LEFT(F1527,6)="Arbeid","Uurtarief",AND(LEFT(F1527,8)="Bijdrage",RIGHT(F1527,15)="(vrijwilligers)"),"Vast tarief"),"")</f>
        <v/>
      </c>
      <c r="O1527" s="92"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tarief",IF(LEFT(F1527,8)="Bijdrage",VLOOKUP($F1527,Tb_KostenTypen[],MATCH(Methode_Keuze,Tb_KostenTypen[#Headers],0),0),VLOOKUP($G1527,Lijsten!L:O,4,0))),""),"")</f>
        <v/>
      </c>
      <c r="P1527" s="92"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tarief",IF(LEFT(F1527,8)="Bijdrage",VLOOKUP($F1527,Tb_KostenTypen[],MATCH(Methode_Keuze,Tb_KostenTypen[#Headers],0),0),VLOOKUP($G1527,Lijsten!L:O,4,0))),""),"")</f>
        <v/>
      </c>
      <c r="Q1527" s="50"/>
      <c r="R1527" s="50"/>
      <c r="S1527" s="83"/>
      <c r="T1527" s="51"/>
      <c r="U1527" s="4" t="str" cm="1">
        <f t="array" ref="U1527">IF(AA1527&lt;&gt;"ja",_xlfn.IFNA(_xlfn.IFS(AND(O1527&lt;&gt;"",F1527&lt;&gt;"",RIGHT($N1527,6)="tarief"),O1527*Q1527,S1527&gt;0,IF(F1527&lt;&gt;"",S1527,"")),""),"")</f>
        <v/>
      </c>
      <c r="V1527" s="4" t="str" cm="1">
        <f t="array" ref="V1527">IF(AA1527&lt;&gt;"ja",_xlfn.IFNA(_xlfn.IFS(AND(P1527&lt;&gt;"",R1527&lt;&gt;"",RIGHT($N1527,6)="tarief"),P1527*R1527,T1527&gt;0,T1527),""),"")</f>
        <v/>
      </c>
      <c r="W1527" s="4" t="str" cm="1">
        <f t="array" ref="W1527">IFERROR(_xlfn.IFS(OR(F1527="",LEFT(Methode_Keuze,4)="Geen"),"",AND(U1527&lt;&gt;"",F1527&lt;&gt;"Arbeidskosten"),ROUND(U1527*VLOOKUP(F1527,Tb_ProjectKosten[],MATCH(Tb_ProjectKosten[[#Headers],[Forfat_Percentage]],Tb_ProjectKosten[#Headers],0),0),2),AND(F1527="Arbeidskosten",G1527&lt;&gt;""),IFERROR(ROUND(U1527*VLOOKUP(G1527,Tb_KostenTypen[],3,0)*VLOOKUP(F1527,Tb_ProjectKosten[],MATCH(Tb_ProjectKosten[[#Headers],[Forfat_Percentage]],Tb_ProjectKosten[#Headers],0),0),2),""),U1527 &lt;=0,0),"")</f>
        <v/>
      </c>
      <c r="X1527" s="4" t="str" cm="1">
        <f t="array" ref="X1527">IFERROR(_xlfn.IFS(OR(F1527="",LEFT(Methode_Keuze,4)="Geen"),"",AND(V1527&lt;&gt;"",F1527&lt;&gt;"Arbeidskosten"),ROUND(V1527*VLOOKUP(F1527,Tb_ProjectKosten[],MATCH(Tb_ProjectKosten[[#Headers],[Forfat_Percentage]],Tb_ProjectKosten[#Headers],0),0),2),AND(F1527="Arbeidskosten",G1527&lt;&gt;""),IFERROR(ROUND(V1527*VLOOKUP(G1527,Tb_KostenTypen[],3,0)*VLOOKUP(F1527,Tb_ProjectKosten[],MATCH(Tb_ProjectKosten[[#Headers],[Forfat_Percentage]],Tb_ProjectKosten[#Headers],0),0),2),""),V1527 &lt;=0,0),"")</f>
        <v/>
      </c>
      <c r="Y1527" s="262"/>
      <c r="Z1527" s="49"/>
      <c r="AA1527" s="37" t="str" cm="1">
        <f t="array" ref="AA1527">IFERROR(IF(INDEX(SubsidieTabel!$Q$1:$T$9,MATCH($F1527,SubsidieTabel!$Q$1:$Q$9,0),IFERROR(MATCH(Methode_Keuze,SubsidieTabel!$Q$1:$T$1,0),2))&lt;&gt;1=TRUE,"ja",""),"")</f>
        <v/>
      </c>
    </row>
    <row r="1528" spans="1:27" ht="15" customHeight="1" x14ac:dyDescent="0.25">
      <c r="A1528" s="87"/>
      <c r="B1528" s="219" t="str">
        <f>IF(A1528&lt;&gt;"",_xlfn.MAXIFS($B$1:B1527,$A$1:A1527,A1528)+1,"")</f>
        <v/>
      </c>
      <c r="C1528" s="50"/>
      <c r="D1528" s="50"/>
      <c r="E1528" s="50"/>
      <c r="F1528" s="50"/>
      <c r="G1528" s="283"/>
      <c r="H1528" s="296"/>
      <c r="I1528" s="295"/>
      <c r="J1528" s="295"/>
      <c r="K1528" s="202"/>
      <c r="L1528" s="202"/>
      <c r="M1528" s="91" t="str">
        <f>IFERROR(VLOOKUP(H1528,Lijsten!$H$1:$I$100,2,0),"")</f>
        <v/>
      </c>
      <c r="N1528" s="91" t="str" cm="1">
        <f t="array" ref="N1528">IFERROR(_xlfn.IFS(AND(LEFT(F1528,6)="Arbeid",RIGHT(F1528,3)&lt;&gt;"IKS"),IFERROR(VLOOKUP($G1528,Tb_KostenTypen[],2,0),"tarief"),RIGHT(F1528,3)="IKS","Uurtarief",LEFT(F1528,6)="Arbeid","Uurtarief",AND(LEFT(F1528,8)="Bijdrage",RIGHT(F1528,15)="(vrijwilligers)"),"Vast tarief"),"")</f>
        <v/>
      </c>
      <c r="O1528" s="92"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tarief",IF(LEFT(F1528,8)="Bijdrage",VLOOKUP($F1528,Tb_KostenTypen[],MATCH(Methode_Keuze,Tb_KostenTypen[#Headers],0),0),VLOOKUP($G1528,Lijsten!L:O,4,0))),""),"")</f>
        <v/>
      </c>
      <c r="P1528" s="92"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tarief",IF(LEFT(F1528,8)="Bijdrage",VLOOKUP($F1528,Tb_KostenTypen[],MATCH(Methode_Keuze,Tb_KostenTypen[#Headers],0),0),VLOOKUP($G1528,Lijsten!L:O,4,0))),""),"")</f>
        <v/>
      </c>
      <c r="Q1528" s="50"/>
      <c r="R1528" s="50"/>
      <c r="S1528" s="83"/>
      <c r="T1528" s="51"/>
      <c r="U1528" s="4" t="str" cm="1">
        <f t="array" ref="U1528">IF(AA1528&lt;&gt;"ja",_xlfn.IFNA(_xlfn.IFS(AND(O1528&lt;&gt;"",F1528&lt;&gt;"",RIGHT($N1528,6)="tarief"),O1528*Q1528,S1528&gt;0,IF(F1528&lt;&gt;"",S1528,"")),""),"")</f>
        <v/>
      </c>
      <c r="V1528" s="4" t="str" cm="1">
        <f t="array" ref="V1528">IF(AA1528&lt;&gt;"ja",_xlfn.IFNA(_xlfn.IFS(AND(P1528&lt;&gt;"",R1528&lt;&gt;"",RIGHT($N1528,6)="tarief"),P1528*R1528,T1528&gt;0,T1528),""),"")</f>
        <v/>
      </c>
      <c r="W1528" s="4" t="str" cm="1">
        <f t="array" ref="W1528">IFERROR(_xlfn.IFS(OR(F1528="",LEFT(Methode_Keuze,4)="Geen"),"",AND(U1528&lt;&gt;"",F1528&lt;&gt;"Arbeidskosten"),ROUND(U1528*VLOOKUP(F1528,Tb_ProjectKosten[],MATCH(Tb_ProjectKosten[[#Headers],[Forfat_Percentage]],Tb_ProjectKosten[#Headers],0),0),2),AND(F1528="Arbeidskosten",G1528&lt;&gt;""),IFERROR(ROUND(U1528*VLOOKUP(G1528,Tb_KostenTypen[],3,0)*VLOOKUP(F1528,Tb_ProjectKosten[],MATCH(Tb_ProjectKosten[[#Headers],[Forfat_Percentage]],Tb_ProjectKosten[#Headers],0),0),2),""),U1528 &lt;=0,0),"")</f>
        <v/>
      </c>
      <c r="X1528" s="4" t="str" cm="1">
        <f t="array" ref="X1528">IFERROR(_xlfn.IFS(OR(F1528="",LEFT(Methode_Keuze,4)="Geen"),"",AND(V1528&lt;&gt;"",F1528&lt;&gt;"Arbeidskosten"),ROUND(V1528*VLOOKUP(F1528,Tb_ProjectKosten[],MATCH(Tb_ProjectKosten[[#Headers],[Forfat_Percentage]],Tb_ProjectKosten[#Headers],0),0),2),AND(F1528="Arbeidskosten",G1528&lt;&gt;""),IFERROR(ROUND(V1528*VLOOKUP(G1528,Tb_KostenTypen[],3,0)*VLOOKUP(F1528,Tb_ProjectKosten[],MATCH(Tb_ProjectKosten[[#Headers],[Forfat_Percentage]],Tb_ProjectKosten[#Headers],0),0),2),""),V1528 &lt;=0,0),"")</f>
        <v/>
      </c>
      <c r="Y1528" s="262"/>
      <c r="Z1528" s="49"/>
      <c r="AA1528" s="37" t="str" cm="1">
        <f t="array" ref="AA1528">IFERROR(IF(INDEX(SubsidieTabel!$Q$1:$T$9,MATCH($F1528,SubsidieTabel!$Q$1:$Q$9,0),IFERROR(MATCH(Methode_Keuze,SubsidieTabel!$Q$1:$T$1,0),2))&lt;&gt;1=TRUE,"ja",""),"")</f>
        <v/>
      </c>
    </row>
    <row r="1529" spans="1:27" ht="15" customHeight="1" x14ac:dyDescent="0.25">
      <c r="A1529" s="87"/>
      <c r="B1529" s="219" t="str">
        <f>IF(A1529&lt;&gt;"",_xlfn.MAXIFS($B$1:B1528,$A$1:A1528,A1529)+1,"")</f>
        <v/>
      </c>
      <c r="C1529" s="50"/>
      <c r="D1529" s="50"/>
      <c r="E1529" s="50"/>
      <c r="F1529" s="50"/>
      <c r="G1529" s="283"/>
      <c r="H1529" s="296"/>
      <c r="I1529" s="295"/>
      <c r="J1529" s="295"/>
      <c r="K1529" s="202"/>
      <c r="L1529" s="202"/>
      <c r="M1529" s="91" t="str">
        <f>IFERROR(VLOOKUP(H1529,Lijsten!$H$1:$I$100,2,0),"")</f>
        <v/>
      </c>
      <c r="N1529" s="91" t="str" cm="1">
        <f t="array" ref="N1529">IFERROR(_xlfn.IFS(AND(LEFT(F1529,6)="Arbeid",RIGHT(F1529,3)&lt;&gt;"IKS"),IFERROR(VLOOKUP($G1529,Tb_KostenTypen[],2,0),"tarief"),RIGHT(F1529,3)="IKS","Uurtarief",LEFT(F1529,6)="Arbeid","Uurtarief",AND(LEFT(F1529,8)="Bijdrage",RIGHT(F1529,15)="(vrijwilligers)"),"Vast tarief"),"")</f>
        <v/>
      </c>
      <c r="O1529" s="92"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tarief",IF(LEFT(F1529,8)="Bijdrage",VLOOKUP($F1529,Tb_KostenTypen[],MATCH(Methode_Keuze,Tb_KostenTypen[#Headers],0),0),VLOOKUP($G1529,Lijsten!L:O,4,0))),""),"")</f>
        <v/>
      </c>
      <c r="P1529" s="92"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tarief",IF(LEFT(F1529,8)="Bijdrage",VLOOKUP($F1529,Tb_KostenTypen[],MATCH(Methode_Keuze,Tb_KostenTypen[#Headers],0),0),VLOOKUP($G1529,Lijsten!L:O,4,0))),""),"")</f>
        <v/>
      </c>
      <c r="Q1529" s="50"/>
      <c r="R1529" s="50"/>
      <c r="S1529" s="83"/>
      <c r="T1529" s="51"/>
      <c r="U1529" s="4" t="str" cm="1">
        <f t="array" ref="U1529">IF(AA1529&lt;&gt;"ja",_xlfn.IFNA(_xlfn.IFS(AND(O1529&lt;&gt;"",F1529&lt;&gt;"",RIGHT($N1529,6)="tarief"),O1529*Q1529,S1529&gt;0,IF(F1529&lt;&gt;"",S1529,"")),""),"")</f>
        <v/>
      </c>
      <c r="V1529" s="4" t="str" cm="1">
        <f t="array" ref="V1529">IF(AA1529&lt;&gt;"ja",_xlfn.IFNA(_xlfn.IFS(AND(P1529&lt;&gt;"",R1529&lt;&gt;"",RIGHT($N1529,6)="tarief"),P1529*R1529,T1529&gt;0,T1529),""),"")</f>
        <v/>
      </c>
      <c r="W1529" s="4" t="str" cm="1">
        <f t="array" ref="W1529">IFERROR(_xlfn.IFS(OR(F1529="",LEFT(Methode_Keuze,4)="Geen"),"",AND(U1529&lt;&gt;"",F1529&lt;&gt;"Arbeidskosten"),ROUND(U1529*VLOOKUP(F1529,Tb_ProjectKosten[],MATCH(Tb_ProjectKosten[[#Headers],[Forfat_Percentage]],Tb_ProjectKosten[#Headers],0),0),2),AND(F1529="Arbeidskosten",G1529&lt;&gt;""),IFERROR(ROUND(U1529*VLOOKUP(G1529,Tb_KostenTypen[],3,0)*VLOOKUP(F1529,Tb_ProjectKosten[],MATCH(Tb_ProjectKosten[[#Headers],[Forfat_Percentage]],Tb_ProjectKosten[#Headers],0),0),2),""),U1529 &lt;=0,0),"")</f>
        <v/>
      </c>
      <c r="X1529" s="4" t="str" cm="1">
        <f t="array" ref="X1529">IFERROR(_xlfn.IFS(OR(F1529="",LEFT(Methode_Keuze,4)="Geen"),"",AND(V1529&lt;&gt;"",F1529&lt;&gt;"Arbeidskosten"),ROUND(V1529*VLOOKUP(F1529,Tb_ProjectKosten[],MATCH(Tb_ProjectKosten[[#Headers],[Forfat_Percentage]],Tb_ProjectKosten[#Headers],0),0),2),AND(F1529="Arbeidskosten",G1529&lt;&gt;""),IFERROR(ROUND(V1529*VLOOKUP(G1529,Tb_KostenTypen[],3,0)*VLOOKUP(F1529,Tb_ProjectKosten[],MATCH(Tb_ProjectKosten[[#Headers],[Forfat_Percentage]],Tb_ProjectKosten[#Headers],0),0),2),""),V1529 &lt;=0,0),"")</f>
        <v/>
      </c>
      <c r="Y1529" s="262"/>
      <c r="Z1529" s="49"/>
      <c r="AA1529" s="37" t="str" cm="1">
        <f t="array" ref="AA1529">IFERROR(IF(INDEX(SubsidieTabel!$Q$1:$T$9,MATCH($F1529,SubsidieTabel!$Q$1:$Q$9,0),IFERROR(MATCH(Methode_Keuze,SubsidieTabel!$Q$1:$T$1,0),2))&lt;&gt;1=TRUE,"ja",""),"")</f>
        <v/>
      </c>
    </row>
    <row r="1530" spans="1:27" ht="15" customHeight="1" x14ac:dyDescent="0.25">
      <c r="A1530" s="87"/>
      <c r="B1530" s="219" t="str">
        <f>IF(A1530&lt;&gt;"",_xlfn.MAXIFS($B$1:B1529,$A$1:A1529,A1530)+1,"")</f>
        <v/>
      </c>
      <c r="C1530" s="50"/>
      <c r="D1530" s="50"/>
      <c r="E1530" s="50"/>
      <c r="F1530" s="50"/>
      <c r="G1530" s="283"/>
      <c r="H1530" s="296"/>
      <c r="I1530" s="295"/>
      <c r="J1530" s="295"/>
      <c r="K1530" s="202"/>
      <c r="L1530" s="202"/>
      <c r="M1530" s="91" t="str">
        <f>IFERROR(VLOOKUP(H1530,Lijsten!$H$1:$I$100,2,0),"")</f>
        <v/>
      </c>
      <c r="N1530" s="91" t="str" cm="1">
        <f t="array" ref="N1530">IFERROR(_xlfn.IFS(AND(LEFT(F1530,6)="Arbeid",RIGHT(F1530,3)&lt;&gt;"IKS"),IFERROR(VLOOKUP($G1530,Tb_KostenTypen[],2,0),"tarief"),RIGHT(F1530,3)="IKS","Uurtarief",LEFT(F1530,6)="Arbeid","Uurtarief",AND(LEFT(F1530,8)="Bijdrage",RIGHT(F1530,15)="(vrijwilligers)"),"Vast tarief"),"")</f>
        <v/>
      </c>
      <c r="O1530" s="92"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tarief",IF(LEFT(F1530,8)="Bijdrage",VLOOKUP($F1530,Tb_KostenTypen[],MATCH(Methode_Keuze,Tb_KostenTypen[#Headers],0),0),VLOOKUP($G1530,Lijsten!L:O,4,0))),""),"")</f>
        <v/>
      </c>
      <c r="P1530" s="92"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tarief",IF(LEFT(F1530,8)="Bijdrage",VLOOKUP($F1530,Tb_KostenTypen[],MATCH(Methode_Keuze,Tb_KostenTypen[#Headers],0),0),VLOOKUP($G1530,Lijsten!L:O,4,0))),""),"")</f>
        <v/>
      </c>
      <c r="Q1530" s="50"/>
      <c r="R1530" s="50"/>
      <c r="S1530" s="83"/>
      <c r="T1530" s="51"/>
      <c r="U1530" s="4" t="str" cm="1">
        <f t="array" ref="U1530">IF(AA1530&lt;&gt;"ja",_xlfn.IFNA(_xlfn.IFS(AND(O1530&lt;&gt;"",F1530&lt;&gt;"",RIGHT($N1530,6)="tarief"),O1530*Q1530,S1530&gt;0,IF(F1530&lt;&gt;"",S1530,"")),""),"")</f>
        <v/>
      </c>
      <c r="V1530" s="4" t="str" cm="1">
        <f t="array" ref="V1530">IF(AA1530&lt;&gt;"ja",_xlfn.IFNA(_xlfn.IFS(AND(P1530&lt;&gt;"",R1530&lt;&gt;"",RIGHT($N1530,6)="tarief"),P1530*R1530,T1530&gt;0,T1530),""),"")</f>
        <v/>
      </c>
      <c r="W1530" s="4" t="str" cm="1">
        <f t="array" ref="W1530">IFERROR(_xlfn.IFS(OR(F1530="",LEFT(Methode_Keuze,4)="Geen"),"",AND(U1530&lt;&gt;"",F1530&lt;&gt;"Arbeidskosten"),ROUND(U1530*VLOOKUP(F1530,Tb_ProjectKosten[],MATCH(Tb_ProjectKosten[[#Headers],[Forfat_Percentage]],Tb_ProjectKosten[#Headers],0),0),2),AND(F1530="Arbeidskosten",G1530&lt;&gt;""),IFERROR(ROUND(U1530*VLOOKUP(G1530,Tb_KostenTypen[],3,0)*VLOOKUP(F1530,Tb_ProjectKosten[],MATCH(Tb_ProjectKosten[[#Headers],[Forfat_Percentage]],Tb_ProjectKosten[#Headers],0),0),2),""),U1530 &lt;=0,0),"")</f>
        <v/>
      </c>
      <c r="X1530" s="4" t="str" cm="1">
        <f t="array" ref="X1530">IFERROR(_xlfn.IFS(OR(F1530="",LEFT(Methode_Keuze,4)="Geen"),"",AND(V1530&lt;&gt;"",F1530&lt;&gt;"Arbeidskosten"),ROUND(V1530*VLOOKUP(F1530,Tb_ProjectKosten[],MATCH(Tb_ProjectKosten[[#Headers],[Forfat_Percentage]],Tb_ProjectKosten[#Headers],0),0),2),AND(F1530="Arbeidskosten",G1530&lt;&gt;""),IFERROR(ROUND(V1530*VLOOKUP(G1530,Tb_KostenTypen[],3,0)*VLOOKUP(F1530,Tb_ProjectKosten[],MATCH(Tb_ProjectKosten[[#Headers],[Forfat_Percentage]],Tb_ProjectKosten[#Headers],0),0),2),""),V1530 &lt;=0,0),"")</f>
        <v/>
      </c>
      <c r="Y1530" s="262"/>
      <c r="Z1530" s="49"/>
      <c r="AA1530" s="37" t="str" cm="1">
        <f t="array" ref="AA1530">IFERROR(IF(INDEX(SubsidieTabel!$Q$1:$T$9,MATCH($F1530,SubsidieTabel!$Q$1:$Q$9,0),IFERROR(MATCH(Methode_Keuze,SubsidieTabel!$Q$1:$T$1,0),2))&lt;&gt;1=TRUE,"ja",""),"")</f>
        <v/>
      </c>
    </row>
    <row r="1531" spans="1:27" ht="15" customHeight="1" x14ac:dyDescent="0.25">
      <c r="A1531" s="87"/>
      <c r="B1531" s="219" t="str">
        <f>IF(A1531&lt;&gt;"",_xlfn.MAXIFS($B$1:B1530,$A$1:A1530,A1531)+1,"")</f>
        <v/>
      </c>
      <c r="C1531" s="50"/>
      <c r="D1531" s="50"/>
      <c r="E1531" s="50"/>
      <c r="F1531" s="50"/>
      <c r="G1531" s="283"/>
      <c r="H1531" s="296"/>
      <c r="I1531" s="295"/>
      <c r="J1531" s="295"/>
      <c r="K1531" s="202"/>
      <c r="L1531" s="202"/>
      <c r="M1531" s="91" t="str">
        <f>IFERROR(VLOOKUP(H1531,Lijsten!$H$1:$I$100,2,0),"")</f>
        <v/>
      </c>
      <c r="N1531" s="91" t="str" cm="1">
        <f t="array" ref="N1531">IFERROR(_xlfn.IFS(AND(LEFT(F1531,6)="Arbeid",RIGHT(F1531,3)&lt;&gt;"IKS"),IFERROR(VLOOKUP($G1531,Tb_KostenTypen[],2,0),"tarief"),RIGHT(F1531,3)="IKS","Uurtarief",LEFT(F1531,6)="Arbeid","Uurtarief",AND(LEFT(F1531,8)="Bijdrage",RIGHT(F1531,15)="(vrijwilligers)"),"Vast tarief"),"")</f>
        <v/>
      </c>
      <c r="O1531" s="92"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tarief",IF(LEFT(F1531,8)="Bijdrage",VLOOKUP($F1531,Tb_KostenTypen[],MATCH(Methode_Keuze,Tb_KostenTypen[#Headers],0),0),VLOOKUP($G1531,Lijsten!L:O,4,0))),""),"")</f>
        <v/>
      </c>
      <c r="P1531" s="92"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tarief",IF(LEFT(F1531,8)="Bijdrage",VLOOKUP($F1531,Tb_KostenTypen[],MATCH(Methode_Keuze,Tb_KostenTypen[#Headers],0),0),VLOOKUP($G1531,Lijsten!L:O,4,0))),""),"")</f>
        <v/>
      </c>
      <c r="Q1531" s="50"/>
      <c r="R1531" s="50"/>
      <c r="S1531" s="83"/>
      <c r="T1531" s="51"/>
      <c r="U1531" s="4" t="str" cm="1">
        <f t="array" ref="U1531">IF(AA1531&lt;&gt;"ja",_xlfn.IFNA(_xlfn.IFS(AND(O1531&lt;&gt;"",F1531&lt;&gt;"",RIGHT($N1531,6)="tarief"),O1531*Q1531,S1531&gt;0,IF(F1531&lt;&gt;"",S1531,"")),""),"")</f>
        <v/>
      </c>
      <c r="V1531" s="4" t="str" cm="1">
        <f t="array" ref="V1531">IF(AA1531&lt;&gt;"ja",_xlfn.IFNA(_xlfn.IFS(AND(P1531&lt;&gt;"",R1531&lt;&gt;"",RIGHT($N1531,6)="tarief"),P1531*R1531,T1531&gt;0,T1531),""),"")</f>
        <v/>
      </c>
      <c r="W1531" s="4" t="str" cm="1">
        <f t="array" ref="W1531">IFERROR(_xlfn.IFS(OR(F1531="",LEFT(Methode_Keuze,4)="Geen"),"",AND(U1531&lt;&gt;"",F1531&lt;&gt;"Arbeidskosten"),ROUND(U1531*VLOOKUP(F1531,Tb_ProjectKosten[],MATCH(Tb_ProjectKosten[[#Headers],[Forfat_Percentage]],Tb_ProjectKosten[#Headers],0),0),2),AND(F1531="Arbeidskosten",G1531&lt;&gt;""),IFERROR(ROUND(U1531*VLOOKUP(G1531,Tb_KostenTypen[],3,0)*VLOOKUP(F1531,Tb_ProjectKosten[],MATCH(Tb_ProjectKosten[[#Headers],[Forfat_Percentage]],Tb_ProjectKosten[#Headers],0),0),2),""),U1531 &lt;=0,0),"")</f>
        <v/>
      </c>
      <c r="X1531" s="4" t="str" cm="1">
        <f t="array" ref="X1531">IFERROR(_xlfn.IFS(OR(F1531="",LEFT(Methode_Keuze,4)="Geen"),"",AND(V1531&lt;&gt;"",F1531&lt;&gt;"Arbeidskosten"),ROUND(V1531*VLOOKUP(F1531,Tb_ProjectKosten[],MATCH(Tb_ProjectKosten[[#Headers],[Forfat_Percentage]],Tb_ProjectKosten[#Headers],0),0),2),AND(F1531="Arbeidskosten",G1531&lt;&gt;""),IFERROR(ROUND(V1531*VLOOKUP(G1531,Tb_KostenTypen[],3,0)*VLOOKUP(F1531,Tb_ProjectKosten[],MATCH(Tb_ProjectKosten[[#Headers],[Forfat_Percentage]],Tb_ProjectKosten[#Headers],0),0),2),""),V1531 &lt;=0,0),"")</f>
        <v/>
      </c>
      <c r="Y1531" s="262"/>
      <c r="Z1531" s="49"/>
      <c r="AA1531" s="37" t="str" cm="1">
        <f t="array" ref="AA1531">IFERROR(IF(INDEX(SubsidieTabel!$Q$1:$T$9,MATCH($F1531,SubsidieTabel!$Q$1:$Q$9,0),IFERROR(MATCH(Methode_Keuze,SubsidieTabel!$Q$1:$T$1,0),2))&lt;&gt;1=TRUE,"ja",""),"")</f>
        <v/>
      </c>
    </row>
    <row r="1532" spans="1:27" ht="15" customHeight="1" x14ac:dyDescent="0.25">
      <c r="A1532" s="87"/>
      <c r="B1532" s="219" t="str">
        <f>IF(A1532&lt;&gt;"",_xlfn.MAXIFS($B$1:B1531,$A$1:A1531,A1532)+1,"")</f>
        <v/>
      </c>
      <c r="C1532" s="50"/>
      <c r="D1532" s="50"/>
      <c r="E1532" s="50"/>
      <c r="F1532" s="50"/>
      <c r="G1532" s="283"/>
      <c r="H1532" s="296"/>
      <c r="I1532" s="295"/>
      <c r="J1532" s="295"/>
      <c r="K1532" s="202"/>
      <c r="L1532" s="202"/>
      <c r="M1532" s="91" t="str">
        <f>IFERROR(VLOOKUP(H1532,Lijsten!$H$1:$I$100,2,0),"")</f>
        <v/>
      </c>
      <c r="N1532" s="91" t="str" cm="1">
        <f t="array" ref="N1532">IFERROR(_xlfn.IFS(AND(LEFT(F1532,6)="Arbeid",RIGHT(F1532,3)&lt;&gt;"IKS"),IFERROR(VLOOKUP($G1532,Tb_KostenTypen[],2,0),"tarief"),RIGHT(F1532,3)="IKS","Uurtarief",LEFT(F1532,6)="Arbeid","Uurtarief",AND(LEFT(F1532,8)="Bijdrage",RIGHT(F1532,15)="(vrijwilligers)"),"Vast tarief"),"")</f>
        <v/>
      </c>
      <c r="O1532" s="92"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tarief",IF(LEFT(F1532,8)="Bijdrage",VLOOKUP($F1532,Tb_KostenTypen[],MATCH(Methode_Keuze,Tb_KostenTypen[#Headers],0),0),VLOOKUP($G1532,Lijsten!L:O,4,0))),""),"")</f>
        <v/>
      </c>
      <c r="P1532" s="92"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tarief",IF(LEFT(F1532,8)="Bijdrage",VLOOKUP($F1532,Tb_KostenTypen[],MATCH(Methode_Keuze,Tb_KostenTypen[#Headers],0),0),VLOOKUP($G1532,Lijsten!L:O,4,0))),""),"")</f>
        <v/>
      </c>
      <c r="Q1532" s="50"/>
      <c r="R1532" s="50"/>
      <c r="S1532" s="83"/>
      <c r="T1532" s="51"/>
      <c r="U1532" s="4" t="str" cm="1">
        <f t="array" ref="U1532">IF(AA1532&lt;&gt;"ja",_xlfn.IFNA(_xlfn.IFS(AND(O1532&lt;&gt;"",F1532&lt;&gt;"",RIGHT($N1532,6)="tarief"),O1532*Q1532,S1532&gt;0,IF(F1532&lt;&gt;"",S1532,"")),""),"")</f>
        <v/>
      </c>
      <c r="V1532" s="4" t="str" cm="1">
        <f t="array" ref="V1532">IF(AA1532&lt;&gt;"ja",_xlfn.IFNA(_xlfn.IFS(AND(P1532&lt;&gt;"",R1532&lt;&gt;"",RIGHT($N1532,6)="tarief"),P1532*R1532,T1532&gt;0,T1532),""),"")</f>
        <v/>
      </c>
      <c r="W1532" s="4" t="str" cm="1">
        <f t="array" ref="W1532">IFERROR(_xlfn.IFS(OR(F1532="",LEFT(Methode_Keuze,4)="Geen"),"",AND(U1532&lt;&gt;"",F1532&lt;&gt;"Arbeidskosten"),ROUND(U1532*VLOOKUP(F1532,Tb_ProjectKosten[],MATCH(Tb_ProjectKosten[[#Headers],[Forfat_Percentage]],Tb_ProjectKosten[#Headers],0),0),2),AND(F1532="Arbeidskosten",G1532&lt;&gt;""),IFERROR(ROUND(U1532*VLOOKUP(G1532,Tb_KostenTypen[],3,0)*VLOOKUP(F1532,Tb_ProjectKosten[],MATCH(Tb_ProjectKosten[[#Headers],[Forfat_Percentage]],Tb_ProjectKosten[#Headers],0),0),2),""),U1532 &lt;=0,0),"")</f>
        <v/>
      </c>
      <c r="X1532" s="4" t="str" cm="1">
        <f t="array" ref="X1532">IFERROR(_xlfn.IFS(OR(F1532="",LEFT(Methode_Keuze,4)="Geen"),"",AND(V1532&lt;&gt;"",F1532&lt;&gt;"Arbeidskosten"),ROUND(V1532*VLOOKUP(F1532,Tb_ProjectKosten[],MATCH(Tb_ProjectKosten[[#Headers],[Forfat_Percentage]],Tb_ProjectKosten[#Headers],0),0),2),AND(F1532="Arbeidskosten",G1532&lt;&gt;""),IFERROR(ROUND(V1532*VLOOKUP(G1532,Tb_KostenTypen[],3,0)*VLOOKUP(F1532,Tb_ProjectKosten[],MATCH(Tb_ProjectKosten[[#Headers],[Forfat_Percentage]],Tb_ProjectKosten[#Headers],0),0),2),""),V1532 &lt;=0,0),"")</f>
        <v/>
      </c>
      <c r="Y1532" s="262"/>
      <c r="Z1532" s="49"/>
      <c r="AA1532" s="37" t="str" cm="1">
        <f t="array" ref="AA1532">IFERROR(IF(INDEX(SubsidieTabel!$Q$1:$T$9,MATCH($F1532,SubsidieTabel!$Q$1:$Q$9,0),IFERROR(MATCH(Methode_Keuze,SubsidieTabel!$Q$1:$T$1,0),2))&lt;&gt;1=TRUE,"ja",""),"")</f>
        <v/>
      </c>
    </row>
    <row r="1533" spans="1:27" ht="15" customHeight="1" x14ac:dyDescent="0.25">
      <c r="A1533" s="87"/>
      <c r="B1533" s="219" t="str">
        <f>IF(A1533&lt;&gt;"",_xlfn.MAXIFS($B$1:B1532,$A$1:A1532,A1533)+1,"")</f>
        <v/>
      </c>
      <c r="C1533" s="50"/>
      <c r="D1533" s="50"/>
      <c r="E1533" s="50"/>
      <c r="F1533" s="50"/>
      <c r="G1533" s="283"/>
      <c r="H1533" s="296"/>
      <c r="I1533" s="295"/>
      <c r="J1533" s="295"/>
      <c r="K1533" s="202"/>
      <c r="L1533" s="202"/>
      <c r="M1533" s="91" t="str">
        <f>IFERROR(VLOOKUP(H1533,Lijsten!$H$1:$I$100,2,0),"")</f>
        <v/>
      </c>
      <c r="N1533" s="91" t="str" cm="1">
        <f t="array" ref="N1533">IFERROR(_xlfn.IFS(AND(LEFT(F1533,6)="Arbeid",RIGHT(F1533,3)&lt;&gt;"IKS"),IFERROR(VLOOKUP($G1533,Tb_KostenTypen[],2,0),"tarief"),RIGHT(F1533,3)="IKS","Uurtarief",LEFT(F1533,6)="Arbeid","Uurtarief",AND(LEFT(F1533,8)="Bijdrage",RIGHT(F1533,15)="(vrijwilligers)"),"Vast tarief"),"")</f>
        <v/>
      </c>
      <c r="O1533" s="92"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tarief",IF(LEFT(F1533,8)="Bijdrage",VLOOKUP($F1533,Tb_KostenTypen[],MATCH(Methode_Keuze,Tb_KostenTypen[#Headers],0),0),VLOOKUP($G1533,Lijsten!L:O,4,0))),""),"")</f>
        <v/>
      </c>
      <c r="P1533" s="92"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tarief",IF(LEFT(F1533,8)="Bijdrage",VLOOKUP($F1533,Tb_KostenTypen[],MATCH(Methode_Keuze,Tb_KostenTypen[#Headers],0),0),VLOOKUP($G1533,Lijsten!L:O,4,0))),""),"")</f>
        <v/>
      </c>
      <c r="Q1533" s="50"/>
      <c r="R1533" s="50"/>
      <c r="S1533" s="83"/>
      <c r="T1533" s="51"/>
      <c r="U1533" s="4" t="str" cm="1">
        <f t="array" ref="U1533">IF(AA1533&lt;&gt;"ja",_xlfn.IFNA(_xlfn.IFS(AND(O1533&lt;&gt;"",F1533&lt;&gt;"",RIGHT($N1533,6)="tarief"),O1533*Q1533,S1533&gt;0,IF(F1533&lt;&gt;"",S1533,"")),""),"")</f>
        <v/>
      </c>
      <c r="V1533" s="4" t="str" cm="1">
        <f t="array" ref="V1533">IF(AA1533&lt;&gt;"ja",_xlfn.IFNA(_xlfn.IFS(AND(P1533&lt;&gt;"",R1533&lt;&gt;"",RIGHT($N1533,6)="tarief"),P1533*R1533,T1533&gt;0,T1533),""),"")</f>
        <v/>
      </c>
      <c r="W1533" s="4" t="str" cm="1">
        <f t="array" ref="W1533">IFERROR(_xlfn.IFS(OR(F1533="",LEFT(Methode_Keuze,4)="Geen"),"",AND(U1533&lt;&gt;"",F1533&lt;&gt;"Arbeidskosten"),ROUND(U1533*VLOOKUP(F1533,Tb_ProjectKosten[],MATCH(Tb_ProjectKosten[[#Headers],[Forfat_Percentage]],Tb_ProjectKosten[#Headers],0),0),2),AND(F1533="Arbeidskosten",G1533&lt;&gt;""),IFERROR(ROUND(U1533*VLOOKUP(G1533,Tb_KostenTypen[],3,0)*VLOOKUP(F1533,Tb_ProjectKosten[],MATCH(Tb_ProjectKosten[[#Headers],[Forfat_Percentage]],Tb_ProjectKosten[#Headers],0),0),2),""),U1533 &lt;=0,0),"")</f>
        <v/>
      </c>
      <c r="X1533" s="4" t="str" cm="1">
        <f t="array" ref="X1533">IFERROR(_xlfn.IFS(OR(F1533="",LEFT(Methode_Keuze,4)="Geen"),"",AND(V1533&lt;&gt;"",F1533&lt;&gt;"Arbeidskosten"),ROUND(V1533*VLOOKUP(F1533,Tb_ProjectKosten[],MATCH(Tb_ProjectKosten[[#Headers],[Forfat_Percentage]],Tb_ProjectKosten[#Headers],0),0),2),AND(F1533="Arbeidskosten",G1533&lt;&gt;""),IFERROR(ROUND(V1533*VLOOKUP(G1533,Tb_KostenTypen[],3,0)*VLOOKUP(F1533,Tb_ProjectKosten[],MATCH(Tb_ProjectKosten[[#Headers],[Forfat_Percentage]],Tb_ProjectKosten[#Headers],0),0),2),""),V1533 &lt;=0,0),"")</f>
        <v/>
      </c>
      <c r="Y1533" s="262"/>
      <c r="Z1533" s="49"/>
      <c r="AA1533" s="37" t="str" cm="1">
        <f t="array" ref="AA1533">IFERROR(IF(INDEX(SubsidieTabel!$Q$1:$T$9,MATCH($F1533,SubsidieTabel!$Q$1:$Q$9,0),IFERROR(MATCH(Methode_Keuze,SubsidieTabel!$Q$1:$T$1,0),2))&lt;&gt;1=TRUE,"ja",""),"")</f>
        <v/>
      </c>
    </row>
    <row r="1534" spans="1:27" ht="15" customHeight="1" x14ac:dyDescent="0.25">
      <c r="A1534" s="87"/>
      <c r="B1534" s="219" t="str">
        <f>IF(A1534&lt;&gt;"",_xlfn.MAXIFS($B$1:B1533,$A$1:A1533,A1534)+1,"")</f>
        <v/>
      </c>
      <c r="C1534" s="50"/>
      <c r="D1534" s="50"/>
      <c r="E1534" s="50"/>
      <c r="F1534" s="50"/>
      <c r="G1534" s="283"/>
      <c r="H1534" s="296"/>
      <c r="I1534" s="295"/>
      <c r="J1534" s="295"/>
      <c r="K1534" s="202"/>
      <c r="L1534" s="202"/>
      <c r="M1534" s="91" t="str">
        <f>IFERROR(VLOOKUP(H1534,Lijsten!$H$1:$I$100,2,0),"")</f>
        <v/>
      </c>
      <c r="N1534" s="91" t="str" cm="1">
        <f t="array" ref="N1534">IFERROR(_xlfn.IFS(AND(LEFT(F1534,6)="Arbeid",RIGHT(F1534,3)&lt;&gt;"IKS"),IFERROR(VLOOKUP($G1534,Tb_KostenTypen[],2,0),"tarief"),RIGHT(F1534,3)="IKS","Uurtarief",LEFT(F1534,6)="Arbeid","Uurtarief",AND(LEFT(F1534,8)="Bijdrage",RIGHT(F1534,15)="(vrijwilligers)"),"Vast tarief"),"")</f>
        <v/>
      </c>
      <c r="O1534" s="92"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tarief",IF(LEFT(F1534,8)="Bijdrage",VLOOKUP($F1534,Tb_KostenTypen[],MATCH(Methode_Keuze,Tb_KostenTypen[#Headers],0),0),VLOOKUP($G1534,Lijsten!L:O,4,0))),""),"")</f>
        <v/>
      </c>
      <c r="P1534" s="92"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tarief",IF(LEFT(F1534,8)="Bijdrage",VLOOKUP($F1534,Tb_KostenTypen[],MATCH(Methode_Keuze,Tb_KostenTypen[#Headers],0),0),VLOOKUP($G1534,Lijsten!L:O,4,0))),""),"")</f>
        <v/>
      </c>
      <c r="Q1534" s="50"/>
      <c r="R1534" s="50"/>
      <c r="S1534" s="83"/>
      <c r="T1534" s="51"/>
      <c r="U1534" s="4" t="str" cm="1">
        <f t="array" ref="U1534">IF(AA1534&lt;&gt;"ja",_xlfn.IFNA(_xlfn.IFS(AND(O1534&lt;&gt;"",F1534&lt;&gt;"",RIGHT($N1534,6)="tarief"),O1534*Q1534,S1534&gt;0,IF(F1534&lt;&gt;"",S1534,"")),""),"")</f>
        <v/>
      </c>
      <c r="V1534" s="4" t="str" cm="1">
        <f t="array" ref="V1534">IF(AA1534&lt;&gt;"ja",_xlfn.IFNA(_xlfn.IFS(AND(P1534&lt;&gt;"",R1534&lt;&gt;"",RIGHT($N1534,6)="tarief"),P1534*R1534,T1534&gt;0,T1534),""),"")</f>
        <v/>
      </c>
      <c r="W1534" s="4" t="str" cm="1">
        <f t="array" ref="W1534">IFERROR(_xlfn.IFS(OR(F1534="",LEFT(Methode_Keuze,4)="Geen"),"",AND(U1534&lt;&gt;"",F1534&lt;&gt;"Arbeidskosten"),ROUND(U1534*VLOOKUP(F1534,Tb_ProjectKosten[],MATCH(Tb_ProjectKosten[[#Headers],[Forfat_Percentage]],Tb_ProjectKosten[#Headers],0),0),2),AND(F1534="Arbeidskosten",G1534&lt;&gt;""),IFERROR(ROUND(U1534*VLOOKUP(G1534,Tb_KostenTypen[],3,0)*VLOOKUP(F1534,Tb_ProjectKosten[],MATCH(Tb_ProjectKosten[[#Headers],[Forfat_Percentage]],Tb_ProjectKosten[#Headers],0),0),2),""),U1534 &lt;=0,0),"")</f>
        <v/>
      </c>
      <c r="X1534" s="4" t="str" cm="1">
        <f t="array" ref="X1534">IFERROR(_xlfn.IFS(OR(F1534="",LEFT(Methode_Keuze,4)="Geen"),"",AND(V1534&lt;&gt;"",F1534&lt;&gt;"Arbeidskosten"),ROUND(V1534*VLOOKUP(F1534,Tb_ProjectKosten[],MATCH(Tb_ProjectKosten[[#Headers],[Forfat_Percentage]],Tb_ProjectKosten[#Headers],0),0),2),AND(F1534="Arbeidskosten",G1534&lt;&gt;""),IFERROR(ROUND(V1534*VLOOKUP(G1534,Tb_KostenTypen[],3,0)*VLOOKUP(F1534,Tb_ProjectKosten[],MATCH(Tb_ProjectKosten[[#Headers],[Forfat_Percentage]],Tb_ProjectKosten[#Headers],0),0),2),""),V1534 &lt;=0,0),"")</f>
        <v/>
      </c>
      <c r="Y1534" s="262"/>
      <c r="Z1534" s="49"/>
      <c r="AA1534" s="37" t="str" cm="1">
        <f t="array" ref="AA1534">IFERROR(IF(INDEX(SubsidieTabel!$Q$1:$T$9,MATCH($F1534,SubsidieTabel!$Q$1:$Q$9,0),IFERROR(MATCH(Methode_Keuze,SubsidieTabel!$Q$1:$T$1,0),2))&lt;&gt;1=TRUE,"ja",""),"")</f>
        <v/>
      </c>
    </row>
    <row r="1535" spans="1:27" ht="15" customHeight="1" x14ac:dyDescent="0.25">
      <c r="A1535" s="87"/>
      <c r="B1535" s="219" t="str">
        <f>IF(A1535&lt;&gt;"",_xlfn.MAXIFS($B$1:B1534,$A$1:A1534,A1535)+1,"")</f>
        <v/>
      </c>
      <c r="C1535" s="50"/>
      <c r="D1535" s="50"/>
      <c r="E1535" s="50"/>
      <c r="F1535" s="50"/>
      <c r="G1535" s="283"/>
      <c r="H1535" s="296"/>
      <c r="I1535" s="295"/>
      <c r="J1535" s="295"/>
      <c r="K1535" s="202"/>
      <c r="L1535" s="202"/>
      <c r="M1535" s="91" t="str">
        <f>IFERROR(VLOOKUP(H1535,Lijsten!$H$1:$I$100,2,0),"")</f>
        <v/>
      </c>
      <c r="N1535" s="91" t="str" cm="1">
        <f t="array" ref="N1535">IFERROR(_xlfn.IFS(AND(LEFT(F1535,6)="Arbeid",RIGHT(F1535,3)&lt;&gt;"IKS"),IFERROR(VLOOKUP($G1535,Tb_KostenTypen[],2,0),"tarief"),RIGHT(F1535,3)="IKS","Uurtarief",LEFT(F1535,6)="Arbeid","Uurtarief",AND(LEFT(F1535,8)="Bijdrage",RIGHT(F1535,15)="(vrijwilligers)"),"Vast tarief"),"")</f>
        <v/>
      </c>
      <c r="O1535" s="92"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tarief",IF(LEFT(F1535,8)="Bijdrage",VLOOKUP($F1535,Tb_KostenTypen[],MATCH(Methode_Keuze,Tb_KostenTypen[#Headers],0),0),VLOOKUP($G1535,Lijsten!L:O,4,0))),""),"")</f>
        <v/>
      </c>
      <c r="P1535" s="92"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tarief",IF(LEFT(F1535,8)="Bijdrage",VLOOKUP($F1535,Tb_KostenTypen[],MATCH(Methode_Keuze,Tb_KostenTypen[#Headers],0),0),VLOOKUP($G1535,Lijsten!L:O,4,0))),""),"")</f>
        <v/>
      </c>
      <c r="Q1535" s="50"/>
      <c r="R1535" s="50"/>
      <c r="S1535" s="83"/>
      <c r="T1535" s="51"/>
      <c r="U1535" s="4" t="str" cm="1">
        <f t="array" ref="U1535">IF(AA1535&lt;&gt;"ja",_xlfn.IFNA(_xlfn.IFS(AND(O1535&lt;&gt;"",F1535&lt;&gt;"",RIGHT($N1535,6)="tarief"),O1535*Q1535,S1535&gt;0,IF(F1535&lt;&gt;"",S1535,"")),""),"")</f>
        <v/>
      </c>
      <c r="V1535" s="4" t="str" cm="1">
        <f t="array" ref="V1535">IF(AA1535&lt;&gt;"ja",_xlfn.IFNA(_xlfn.IFS(AND(P1535&lt;&gt;"",R1535&lt;&gt;"",RIGHT($N1535,6)="tarief"),P1535*R1535,T1535&gt;0,T1535),""),"")</f>
        <v/>
      </c>
      <c r="W1535" s="4" t="str" cm="1">
        <f t="array" ref="W1535">IFERROR(_xlfn.IFS(OR(F1535="",LEFT(Methode_Keuze,4)="Geen"),"",AND(U1535&lt;&gt;"",F1535&lt;&gt;"Arbeidskosten"),ROUND(U1535*VLOOKUP(F1535,Tb_ProjectKosten[],MATCH(Tb_ProjectKosten[[#Headers],[Forfat_Percentage]],Tb_ProjectKosten[#Headers],0),0),2),AND(F1535="Arbeidskosten",G1535&lt;&gt;""),IFERROR(ROUND(U1535*VLOOKUP(G1535,Tb_KostenTypen[],3,0)*VLOOKUP(F1535,Tb_ProjectKosten[],MATCH(Tb_ProjectKosten[[#Headers],[Forfat_Percentage]],Tb_ProjectKosten[#Headers],0),0),2),""),U1535 &lt;=0,0),"")</f>
        <v/>
      </c>
      <c r="X1535" s="4" t="str" cm="1">
        <f t="array" ref="X1535">IFERROR(_xlfn.IFS(OR(F1535="",LEFT(Methode_Keuze,4)="Geen"),"",AND(V1535&lt;&gt;"",F1535&lt;&gt;"Arbeidskosten"),ROUND(V1535*VLOOKUP(F1535,Tb_ProjectKosten[],MATCH(Tb_ProjectKosten[[#Headers],[Forfat_Percentage]],Tb_ProjectKosten[#Headers],0),0),2),AND(F1535="Arbeidskosten",G1535&lt;&gt;""),IFERROR(ROUND(V1535*VLOOKUP(G1535,Tb_KostenTypen[],3,0)*VLOOKUP(F1535,Tb_ProjectKosten[],MATCH(Tb_ProjectKosten[[#Headers],[Forfat_Percentage]],Tb_ProjectKosten[#Headers],0),0),2),""),V1535 &lt;=0,0),"")</f>
        <v/>
      </c>
      <c r="Y1535" s="262"/>
      <c r="Z1535" s="49"/>
      <c r="AA1535" s="37" t="str" cm="1">
        <f t="array" ref="AA1535">IFERROR(IF(INDEX(SubsidieTabel!$Q$1:$T$9,MATCH($F1535,SubsidieTabel!$Q$1:$Q$9,0),IFERROR(MATCH(Methode_Keuze,SubsidieTabel!$Q$1:$T$1,0),2))&lt;&gt;1=TRUE,"ja",""),"")</f>
        <v/>
      </c>
    </row>
    <row r="1536" spans="1:27" ht="15" customHeight="1" x14ac:dyDescent="0.25">
      <c r="A1536" s="87"/>
      <c r="B1536" s="219" t="str">
        <f>IF(A1536&lt;&gt;"",_xlfn.MAXIFS($B$1:B1535,$A$1:A1535,A1536)+1,"")</f>
        <v/>
      </c>
      <c r="C1536" s="50"/>
      <c r="D1536" s="50"/>
      <c r="E1536" s="50"/>
      <c r="F1536" s="50"/>
      <c r="G1536" s="283"/>
      <c r="H1536" s="296"/>
      <c r="I1536" s="295"/>
      <c r="J1536" s="295"/>
      <c r="K1536" s="202"/>
      <c r="L1536" s="202"/>
      <c r="M1536" s="91" t="str">
        <f>IFERROR(VLOOKUP(H1536,Lijsten!$H$1:$I$100,2,0),"")</f>
        <v/>
      </c>
      <c r="N1536" s="91" t="str" cm="1">
        <f t="array" ref="N1536">IFERROR(_xlfn.IFS(AND(LEFT(F1536,6)="Arbeid",RIGHT(F1536,3)&lt;&gt;"IKS"),IFERROR(VLOOKUP($G1536,Tb_KostenTypen[],2,0),"tarief"),RIGHT(F1536,3)="IKS","Uurtarief",LEFT(F1536,6)="Arbeid","Uurtarief",AND(LEFT(F1536,8)="Bijdrage",RIGHT(F1536,15)="(vrijwilligers)"),"Vast tarief"),"")</f>
        <v/>
      </c>
      <c r="O1536" s="92"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tarief",IF(LEFT(F1536,8)="Bijdrage",VLOOKUP($F1536,Tb_KostenTypen[],MATCH(Methode_Keuze,Tb_KostenTypen[#Headers],0),0),VLOOKUP($G1536,Lijsten!L:O,4,0))),""),"")</f>
        <v/>
      </c>
      <c r="P1536" s="92"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tarief",IF(LEFT(F1536,8)="Bijdrage",VLOOKUP($F1536,Tb_KostenTypen[],MATCH(Methode_Keuze,Tb_KostenTypen[#Headers],0),0),VLOOKUP($G1536,Lijsten!L:O,4,0))),""),"")</f>
        <v/>
      </c>
      <c r="Q1536" s="50"/>
      <c r="R1536" s="50"/>
      <c r="S1536" s="83"/>
      <c r="T1536" s="51"/>
      <c r="U1536" s="4" t="str" cm="1">
        <f t="array" ref="U1536">IF(AA1536&lt;&gt;"ja",_xlfn.IFNA(_xlfn.IFS(AND(O1536&lt;&gt;"",F1536&lt;&gt;"",RIGHT($N1536,6)="tarief"),O1536*Q1536,S1536&gt;0,IF(F1536&lt;&gt;"",S1536,"")),""),"")</f>
        <v/>
      </c>
      <c r="V1536" s="4" t="str" cm="1">
        <f t="array" ref="V1536">IF(AA1536&lt;&gt;"ja",_xlfn.IFNA(_xlfn.IFS(AND(P1536&lt;&gt;"",R1536&lt;&gt;"",RIGHT($N1536,6)="tarief"),P1536*R1536,T1536&gt;0,T1536),""),"")</f>
        <v/>
      </c>
      <c r="W1536" s="4" t="str" cm="1">
        <f t="array" ref="W1536">IFERROR(_xlfn.IFS(OR(F1536="",LEFT(Methode_Keuze,4)="Geen"),"",AND(U1536&lt;&gt;"",F1536&lt;&gt;"Arbeidskosten"),ROUND(U1536*VLOOKUP(F1536,Tb_ProjectKosten[],MATCH(Tb_ProjectKosten[[#Headers],[Forfat_Percentage]],Tb_ProjectKosten[#Headers],0),0),2),AND(F1536="Arbeidskosten",G1536&lt;&gt;""),IFERROR(ROUND(U1536*VLOOKUP(G1536,Tb_KostenTypen[],3,0)*VLOOKUP(F1536,Tb_ProjectKosten[],MATCH(Tb_ProjectKosten[[#Headers],[Forfat_Percentage]],Tb_ProjectKosten[#Headers],0),0),2),""),U1536 &lt;=0,0),"")</f>
        <v/>
      </c>
      <c r="X1536" s="4" t="str" cm="1">
        <f t="array" ref="X1536">IFERROR(_xlfn.IFS(OR(F1536="",LEFT(Methode_Keuze,4)="Geen"),"",AND(V1536&lt;&gt;"",F1536&lt;&gt;"Arbeidskosten"),ROUND(V1536*VLOOKUP(F1536,Tb_ProjectKosten[],MATCH(Tb_ProjectKosten[[#Headers],[Forfat_Percentage]],Tb_ProjectKosten[#Headers],0),0),2),AND(F1536="Arbeidskosten",G1536&lt;&gt;""),IFERROR(ROUND(V1536*VLOOKUP(G1536,Tb_KostenTypen[],3,0)*VLOOKUP(F1536,Tb_ProjectKosten[],MATCH(Tb_ProjectKosten[[#Headers],[Forfat_Percentage]],Tb_ProjectKosten[#Headers],0),0),2),""),V1536 &lt;=0,0),"")</f>
        <v/>
      </c>
      <c r="Y1536" s="262"/>
      <c r="Z1536" s="49"/>
      <c r="AA1536" s="37" t="str" cm="1">
        <f t="array" ref="AA1536">IFERROR(IF(INDEX(SubsidieTabel!$Q$1:$T$9,MATCH($F1536,SubsidieTabel!$Q$1:$Q$9,0),IFERROR(MATCH(Methode_Keuze,SubsidieTabel!$Q$1:$T$1,0),2))&lt;&gt;1=TRUE,"ja",""),"")</f>
        <v/>
      </c>
    </row>
    <row r="1537" spans="1:27" ht="15" customHeight="1" x14ac:dyDescent="0.25">
      <c r="A1537" s="87"/>
      <c r="B1537" s="219" t="str">
        <f>IF(A1537&lt;&gt;"",_xlfn.MAXIFS($B$1:B1536,$A$1:A1536,A1537)+1,"")</f>
        <v/>
      </c>
      <c r="C1537" s="50"/>
      <c r="D1537" s="50"/>
      <c r="E1537" s="50"/>
      <c r="F1537" s="50"/>
      <c r="G1537" s="283"/>
      <c r="H1537" s="296"/>
      <c r="I1537" s="295"/>
      <c r="J1537" s="295"/>
      <c r="K1537" s="202"/>
      <c r="L1537" s="202"/>
      <c r="M1537" s="91" t="str">
        <f>IFERROR(VLOOKUP(H1537,Lijsten!$H$1:$I$100,2,0),"")</f>
        <v/>
      </c>
      <c r="N1537" s="91" t="str" cm="1">
        <f t="array" ref="N1537">IFERROR(_xlfn.IFS(AND(LEFT(F1537,6)="Arbeid",RIGHT(F1537,3)&lt;&gt;"IKS"),IFERROR(VLOOKUP($G1537,Tb_KostenTypen[],2,0),"tarief"),RIGHT(F1537,3)="IKS","Uurtarief",LEFT(F1537,6)="Arbeid","Uurtarief",AND(LEFT(F1537,8)="Bijdrage",RIGHT(F1537,15)="(vrijwilligers)"),"Vast tarief"),"")</f>
        <v/>
      </c>
      <c r="O1537" s="92"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tarief",IF(LEFT(F1537,8)="Bijdrage",VLOOKUP($F1537,Tb_KostenTypen[],MATCH(Methode_Keuze,Tb_KostenTypen[#Headers],0),0),VLOOKUP($G1537,Lijsten!L:O,4,0))),""),"")</f>
        <v/>
      </c>
      <c r="P1537" s="92"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tarief",IF(LEFT(F1537,8)="Bijdrage",VLOOKUP($F1537,Tb_KostenTypen[],MATCH(Methode_Keuze,Tb_KostenTypen[#Headers],0),0),VLOOKUP($G1537,Lijsten!L:O,4,0))),""),"")</f>
        <v/>
      </c>
      <c r="Q1537" s="50"/>
      <c r="R1537" s="50"/>
      <c r="S1537" s="83"/>
      <c r="T1537" s="51"/>
      <c r="U1537" s="4" t="str" cm="1">
        <f t="array" ref="U1537">IF(AA1537&lt;&gt;"ja",_xlfn.IFNA(_xlfn.IFS(AND(O1537&lt;&gt;"",F1537&lt;&gt;"",RIGHT($N1537,6)="tarief"),O1537*Q1537,S1537&gt;0,IF(F1537&lt;&gt;"",S1537,"")),""),"")</f>
        <v/>
      </c>
      <c r="V1537" s="4" t="str" cm="1">
        <f t="array" ref="V1537">IF(AA1537&lt;&gt;"ja",_xlfn.IFNA(_xlfn.IFS(AND(P1537&lt;&gt;"",R1537&lt;&gt;"",RIGHT($N1537,6)="tarief"),P1537*R1537,T1537&gt;0,T1537),""),"")</f>
        <v/>
      </c>
      <c r="W1537" s="4" t="str" cm="1">
        <f t="array" ref="W1537">IFERROR(_xlfn.IFS(OR(F1537="",LEFT(Methode_Keuze,4)="Geen"),"",AND(U1537&lt;&gt;"",F1537&lt;&gt;"Arbeidskosten"),ROUND(U1537*VLOOKUP(F1537,Tb_ProjectKosten[],MATCH(Tb_ProjectKosten[[#Headers],[Forfat_Percentage]],Tb_ProjectKosten[#Headers],0),0),2),AND(F1537="Arbeidskosten",G1537&lt;&gt;""),IFERROR(ROUND(U1537*VLOOKUP(G1537,Tb_KostenTypen[],3,0)*VLOOKUP(F1537,Tb_ProjectKosten[],MATCH(Tb_ProjectKosten[[#Headers],[Forfat_Percentage]],Tb_ProjectKosten[#Headers],0),0),2),""),U1537 &lt;=0,0),"")</f>
        <v/>
      </c>
      <c r="X1537" s="4" t="str" cm="1">
        <f t="array" ref="X1537">IFERROR(_xlfn.IFS(OR(F1537="",LEFT(Methode_Keuze,4)="Geen"),"",AND(V1537&lt;&gt;"",F1537&lt;&gt;"Arbeidskosten"),ROUND(V1537*VLOOKUP(F1537,Tb_ProjectKosten[],MATCH(Tb_ProjectKosten[[#Headers],[Forfat_Percentage]],Tb_ProjectKosten[#Headers],0),0),2),AND(F1537="Arbeidskosten",G1537&lt;&gt;""),IFERROR(ROUND(V1537*VLOOKUP(G1537,Tb_KostenTypen[],3,0)*VLOOKUP(F1537,Tb_ProjectKosten[],MATCH(Tb_ProjectKosten[[#Headers],[Forfat_Percentage]],Tb_ProjectKosten[#Headers],0),0),2),""),V1537 &lt;=0,0),"")</f>
        <v/>
      </c>
      <c r="Y1537" s="262"/>
      <c r="Z1537" s="49"/>
      <c r="AA1537" s="37" t="str" cm="1">
        <f t="array" ref="AA1537">IFERROR(IF(INDEX(SubsidieTabel!$Q$1:$T$9,MATCH($F1537,SubsidieTabel!$Q$1:$Q$9,0),IFERROR(MATCH(Methode_Keuze,SubsidieTabel!$Q$1:$T$1,0),2))&lt;&gt;1=TRUE,"ja",""),"")</f>
        <v/>
      </c>
    </row>
    <row r="1538" spans="1:27" ht="15" customHeight="1" x14ac:dyDescent="0.25">
      <c r="A1538" s="87"/>
      <c r="B1538" s="219" t="str">
        <f>IF(A1538&lt;&gt;"",_xlfn.MAXIFS($B$1:B1537,$A$1:A1537,A1538)+1,"")</f>
        <v/>
      </c>
      <c r="C1538" s="50"/>
      <c r="D1538" s="50"/>
      <c r="E1538" s="50"/>
      <c r="F1538" s="50"/>
      <c r="G1538" s="283"/>
      <c r="H1538" s="296"/>
      <c r="I1538" s="295"/>
      <c r="J1538" s="295"/>
      <c r="K1538" s="202"/>
      <c r="L1538" s="202"/>
      <c r="M1538" s="91" t="str">
        <f>IFERROR(VLOOKUP(H1538,Lijsten!$H$1:$I$100,2,0),"")</f>
        <v/>
      </c>
      <c r="N1538" s="91" t="str" cm="1">
        <f t="array" ref="N1538">IFERROR(_xlfn.IFS(AND(LEFT(F1538,6)="Arbeid",RIGHT(F1538,3)&lt;&gt;"IKS"),IFERROR(VLOOKUP($G1538,Tb_KostenTypen[],2,0),"tarief"),RIGHT(F1538,3)="IKS","Uurtarief",LEFT(F1538,6)="Arbeid","Uurtarief",AND(LEFT(F1538,8)="Bijdrage",RIGHT(F1538,15)="(vrijwilligers)"),"Vast tarief"),"")</f>
        <v/>
      </c>
      <c r="O1538" s="92"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tarief",IF(LEFT(F1538,8)="Bijdrage",VLOOKUP($F1538,Tb_KostenTypen[],MATCH(Methode_Keuze,Tb_KostenTypen[#Headers],0),0),VLOOKUP($G1538,Lijsten!L:O,4,0))),""),"")</f>
        <v/>
      </c>
      <c r="P1538" s="92"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tarief",IF(LEFT(F1538,8)="Bijdrage",VLOOKUP($F1538,Tb_KostenTypen[],MATCH(Methode_Keuze,Tb_KostenTypen[#Headers],0),0),VLOOKUP($G1538,Lijsten!L:O,4,0))),""),"")</f>
        <v/>
      </c>
      <c r="Q1538" s="50"/>
      <c r="R1538" s="50"/>
      <c r="S1538" s="83"/>
      <c r="T1538" s="51"/>
      <c r="U1538" s="4" t="str" cm="1">
        <f t="array" ref="U1538">IF(AA1538&lt;&gt;"ja",_xlfn.IFNA(_xlfn.IFS(AND(O1538&lt;&gt;"",F1538&lt;&gt;"",RIGHT($N1538,6)="tarief"),O1538*Q1538,S1538&gt;0,IF(F1538&lt;&gt;"",S1538,"")),""),"")</f>
        <v/>
      </c>
      <c r="V1538" s="4" t="str" cm="1">
        <f t="array" ref="V1538">IF(AA1538&lt;&gt;"ja",_xlfn.IFNA(_xlfn.IFS(AND(P1538&lt;&gt;"",R1538&lt;&gt;"",RIGHT($N1538,6)="tarief"),P1538*R1538,T1538&gt;0,T1538),""),"")</f>
        <v/>
      </c>
      <c r="W1538" s="4" t="str" cm="1">
        <f t="array" ref="W1538">IFERROR(_xlfn.IFS(OR(F1538="",LEFT(Methode_Keuze,4)="Geen"),"",AND(U1538&lt;&gt;"",F1538&lt;&gt;"Arbeidskosten"),ROUND(U1538*VLOOKUP(F1538,Tb_ProjectKosten[],MATCH(Tb_ProjectKosten[[#Headers],[Forfat_Percentage]],Tb_ProjectKosten[#Headers],0),0),2),AND(F1538="Arbeidskosten",G1538&lt;&gt;""),IFERROR(ROUND(U1538*VLOOKUP(G1538,Tb_KostenTypen[],3,0)*VLOOKUP(F1538,Tb_ProjectKosten[],MATCH(Tb_ProjectKosten[[#Headers],[Forfat_Percentage]],Tb_ProjectKosten[#Headers],0),0),2),""),U1538 &lt;=0,0),"")</f>
        <v/>
      </c>
      <c r="X1538" s="4" t="str" cm="1">
        <f t="array" ref="X1538">IFERROR(_xlfn.IFS(OR(F1538="",LEFT(Methode_Keuze,4)="Geen"),"",AND(V1538&lt;&gt;"",F1538&lt;&gt;"Arbeidskosten"),ROUND(V1538*VLOOKUP(F1538,Tb_ProjectKosten[],MATCH(Tb_ProjectKosten[[#Headers],[Forfat_Percentage]],Tb_ProjectKosten[#Headers],0),0),2),AND(F1538="Arbeidskosten",G1538&lt;&gt;""),IFERROR(ROUND(V1538*VLOOKUP(G1538,Tb_KostenTypen[],3,0)*VLOOKUP(F1538,Tb_ProjectKosten[],MATCH(Tb_ProjectKosten[[#Headers],[Forfat_Percentage]],Tb_ProjectKosten[#Headers],0),0),2),""),V1538 &lt;=0,0),"")</f>
        <v/>
      </c>
      <c r="Y1538" s="262"/>
      <c r="Z1538" s="49"/>
      <c r="AA1538" s="37" t="str" cm="1">
        <f t="array" ref="AA1538">IFERROR(IF(INDEX(SubsidieTabel!$Q$1:$T$9,MATCH($F1538,SubsidieTabel!$Q$1:$Q$9,0),IFERROR(MATCH(Methode_Keuze,SubsidieTabel!$Q$1:$T$1,0),2))&lt;&gt;1=TRUE,"ja",""),"")</f>
        <v/>
      </c>
    </row>
    <row r="1539" spans="1:27" ht="15" customHeight="1" x14ac:dyDescent="0.25">
      <c r="A1539" s="87"/>
      <c r="B1539" s="219" t="str">
        <f>IF(A1539&lt;&gt;"",_xlfn.MAXIFS($B$1:B1538,$A$1:A1538,A1539)+1,"")</f>
        <v/>
      </c>
      <c r="C1539" s="50"/>
      <c r="D1539" s="50"/>
      <c r="E1539" s="50"/>
      <c r="F1539" s="50"/>
      <c r="G1539" s="283"/>
      <c r="H1539" s="296"/>
      <c r="I1539" s="295"/>
      <c r="J1539" s="295"/>
      <c r="K1539" s="202"/>
      <c r="L1539" s="202"/>
      <c r="M1539" s="91" t="str">
        <f>IFERROR(VLOOKUP(H1539,Lijsten!$H$1:$I$100,2,0),"")</f>
        <v/>
      </c>
      <c r="N1539" s="91" t="str" cm="1">
        <f t="array" ref="N1539">IFERROR(_xlfn.IFS(AND(LEFT(F1539,6)="Arbeid",RIGHT(F1539,3)&lt;&gt;"IKS"),IFERROR(VLOOKUP($G1539,Tb_KostenTypen[],2,0),"tarief"),RIGHT(F1539,3)="IKS","Uurtarief",LEFT(F1539,6)="Arbeid","Uurtarief",AND(LEFT(F1539,8)="Bijdrage",RIGHT(F1539,15)="(vrijwilligers)"),"Vast tarief"),"")</f>
        <v/>
      </c>
      <c r="O1539" s="92"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tarief",IF(LEFT(F1539,8)="Bijdrage",VLOOKUP($F1539,Tb_KostenTypen[],MATCH(Methode_Keuze,Tb_KostenTypen[#Headers],0),0),VLOOKUP($G1539,Lijsten!L:O,4,0))),""),"")</f>
        <v/>
      </c>
      <c r="P1539" s="92"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tarief",IF(LEFT(F1539,8)="Bijdrage",VLOOKUP($F1539,Tb_KostenTypen[],MATCH(Methode_Keuze,Tb_KostenTypen[#Headers],0),0),VLOOKUP($G1539,Lijsten!L:O,4,0))),""),"")</f>
        <v/>
      </c>
      <c r="Q1539" s="50"/>
      <c r="R1539" s="50"/>
      <c r="S1539" s="83"/>
      <c r="T1539" s="51"/>
      <c r="U1539" s="4" t="str" cm="1">
        <f t="array" ref="U1539">IF(AA1539&lt;&gt;"ja",_xlfn.IFNA(_xlfn.IFS(AND(O1539&lt;&gt;"",F1539&lt;&gt;"",RIGHT($N1539,6)="tarief"),O1539*Q1539,S1539&gt;0,IF(F1539&lt;&gt;"",S1539,"")),""),"")</f>
        <v/>
      </c>
      <c r="V1539" s="4" t="str" cm="1">
        <f t="array" ref="V1539">IF(AA1539&lt;&gt;"ja",_xlfn.IFNA(_xlfn.IFS(AND(P1539&lt;&gt;"",R1539&lt;&gt;"",RIGHT($N1539,6)="tarief"),P1539*R1539,T1539&gt;0,T1539),""),"")</f>
        <v/>
      </c>
      <c r="W1539" s="4" t="str" cm="1">
        <f t="array" ref="W1539">IFERROR(_xlfn.IFS(OR(F1539="",LEFT(Methode_Keuze,4)="Geen"),"",AND(U1539&lt;&gt;"",F1539&lt;&gt;"Arbeidskosten"),ROUND(U1539*VLOOKUP(F1539,Tb_ProjectKosten[],MATCH(Tb_ProjectKosten[[#Headers],[Forfat_Percentage]],Tb_ProjectKosten[#Headers],0),0),2),AND(F1539="Arbeidskosten",G1539&lt;&gt;""),IFERROR(ROUND(U1539*VLOOKUP(G1539,Tb_KostenTypen[],3,0)*VLOOKUP(F1539,Tb_ProjectKosten[],MATCH(Tb_ProjectKosten[[#Headers],[Forfat_Percentage]],Tb_ProjectKosten[#Headers],0),0),2),""),U1539 &lt;=0,0),"")</f>
        <v/>
      </c>
      <c r="X1539" s="4" t="str" cm="1">
        <f t="array" ref="X1539">IFERROR(_xlfn.IFS(OR(F1539="",LEFT(Methode_Keuze,4)="Geen"),"",AND(V1539&lt;&gt;"",F1539&lt;&gt;"Arbeidskosten"),ROUND(V1539*VLOOKUP(F1539,Tb_ProjectKosten[],MATCH(Tb_ProjectKosten[[#Headers],[Forfat_Percentage]],Tb_ProjectKosten[#Headers],0),0),2),AND(F1539="Arbeidskosten",G1539&lt;&gt;""),IFERROR(ROUND(V1539*VLOOKUP(G1539,Tb_KostenTypen[],3,0)*VLOOKUP(F1539,Tb_ProjectKosten[],MATCH(Tb_ProjectKosten[[#Headers],[Forfat_Percentage]],Tb_ProjectKosten[#Headers],0),0),2),""),V1539 &lt;=0,0),"")</f>
        <v/>
      </c>
      <c r="Y1539" s="262"/>
      <c r="Z1539" s="49"/>
      <c r="AA1539" s="37" t="str" cm="1">
        <f t="array" ref="AA1539">IFERROR(IF(INDEX(SubsidieTabel!$Q$1:$T$9,MATCH($F1539,SubsidieTabel!$Q$1:$Q$9,0),IFERROR(MATCH(Methode_Keuze,SubsidieTabel!$Q$1:$T$1,0),2))&lt;&gt;1=TRUE,"ja",""),"")</f>
        <v/>
      </c>
    </row>
    <row r="1540" spans="1:27" ht="15" customHeight="1" x14ac:dyDescent="0.25">
      <c r="A1540" s="87"/>
      <c r="B1540" s="219" t="str">
        <f>IF(A1540&lt;&gt;"",_xlfn.MAXIFS($B$1:B1539,$A$1:A1539,A1540)+1,"")</f>
        <v/>
      </c>
      <c r="C1540" s="50"/>
      <c r="D1540" s="50"/>
      <c r="E1540" s="50"/>
      <c r="F1540" s="50"/>
      <c r="G1540" s="283"/>
      <c r="H1540" s="296"/>
      <c r="I1540" s="295"/>
      <c r="J1540" s="295"/>
      <c r="K1540" s="202"/>
      <c r="L1540" s="202"/>
      <c r="M1540" s="91" t="str">
        <f>IFERROR(VLOOKUP(H1540,Lijsten!$H$1:$I$100,2,0),"")</f>
        <v/>
      </c>
      <c r="N1540" s="91" t="str" cm="1">
        <f t="array" ref="N1540">IFERROR(_xlfn.IFS(AND(LEFT(F1540,6)="Arbeid",RIGHT(F1540,3)&lt;&gt;"IKS"),IFERROR(VLOOKUP($G1540,Tb_KostenTypen[],2,0),"tarief"),RIGHT(F1540,3)="IKS","Uurtarief",LEFT(F1540,6)="Arbeid","Uurtarief",AND(LEFT(F1540,8)="Bijdrage",RIGHT(F1540,15)="(vrijwilligers)"),"Vast tarief"),"")</f>
        <v/>
      </c>
      <c r="O1540" s="92"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tarief",IF(LEFT(F1540,8)="Bijdrage",VLOOKUP($F1540,Tb_KostenTypen[],MATCH(Methode_Keuze,Tb_KostenTypen[#Headers],0),0),VLOOKUP($G1540,Lijsten!L:O,4,0))),""),"")</f>
        <v/>
      </c>
      <c r="P1540" s="92"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tarief",IF(LEFT(F1540,8)="Bijdrage",VLOOKUP($F1540,Tb_KostenTypen[],MATCH(Methode_Keuze,Tb_KostenTypen[#Headers],0),0),VLOOKUP($G1540,Lijsten!L:O,4,0))),""),"")</f>
        <v/>
      </c>
      <c r="Q1540" s="50"/>
      <c r="R1540" s="50"/>
      <c r="S1540" s="83"/>
      <c r="T1540" s="51"/>
      <c r="U1540" s="4" t="str" cm="1">
        <f t="array" ref="U1540">IF(AA1540&lt;&gt;"ja",_xlfn.IFNA(_xlfn.IFS(AND(O1540&lt;&gt;"",F1540&lt;&gt;"",RIGHT($N1540,6)="tarief"),O1540*Q1540,S1540&gt;0,IF(F1540&lt;&gt;"",S1540,"")),""),"")</f>
        <v/>
      </c>
      <c r="V1540" s="4" t="str" cm="1">
        <f t="array" ref="V1540">IF(AA1540&lt;&gt;"ja",_xlfn.IFNA(_xlfn.IFS(AND(P1540&lt;&gt;"",R1540&lt;&gt;"",RIGHT($N1540,6)="tarief"),P1540*R1540,T1540&gt;0,T1540),""),"")</f>
        <v/>
      </c>
      <c r="W1540" s="4" t="str" cm="1">
        <f t="array" ref="W1540">IFERROR(_xlfn.IFS(OR(F1540="",LEFT(Methode_Keuze,4)="Geen"),"",AND(U1540&lt;&gt;"",F1540&lt;&gt;"Arbeidskosten"),ROUND(U1540*VLOOKUP(F1540,Tb_ProjectKosten[],MATCH(Tb_ProjectKosten[[#Headers],[Forfat_Percentage]],Tb_ProjectKosten[#Headers],0),0),2),AND(F1540="Arbeidskosten",G1540&lt;&gt;""),IFERROR(ROUND(U1540*VLOOKUP(G1540,Tb_KostenTypen[],3,0)*VLOOKUP(F1540,Tb_ProjectKosten[],MATCH(Tb_ProjectKosten[[#Headers],[Forfat_Percentage]],Tb_ProjectKosten[#Headers],0),0),2),""),U1540 &lt;=0,0),"")</f>
        <v/>
      </c>
      <c r="X1540" s="4" t="str" cm="1">
        <f t="array" ref="X1540">IFERROR(_xlfn.IFS(OR(F1540="",LEFT(Methode_Keuze,4)="Geen"),"",AND(V1540&lt;&gt;"",F1540&lt;&gt;"Arbeidskosten"),ROUND(V1540*VLOOKUP(F1540,Tb_ProjectKosten[],MATCH(Tb_ProjectKosten[[#Headers],[Forfat_Percentage]],Tb_ProjectKosten[#Headers],0),0),2),AND(F1540="Arbeidskosten",G1540&lt;&gt;""),IFERROR(ROUND(V1540*VLOOKUP(G1540,Tb_KostenTypen[],3,0)*VLOOKUP(F1540,Tb_ProjectKosten[],MATCH(Tb_ProjectKosten[[#Headers],[Forfat_Percentage]],Tb_ProjectKosten[#Headers],0),0),2),""),V1540 &lt;=0,0),"")</f>
        <v/>
      </c>
      <c r="Y1540" s="262"/>
      <c r="Z1540" s="49"/>
      <c r="AA1540" s="37" t="str" cm="1">
        <f t="array" ref="AA1540">IFERROR(IF(INDEX(SubsidieTabel!$Q$1:$T$9,MATCH($F1540,SubsidieTabel!$Q$1:$Q$9,0),IFERROR(MATCH(Methode_Keuze,SubsidieTabel!$Q$1:$T$1,0),2))&lt;&gt;1=TRUE,"ja",""),"")</f>
        <v/>
      </c>
    </row>
    <row r="1541" spans="1:27" ht="15" customHeight="1" x14ac:dyDescent="0.25">
      <c r="A1541" s="87"/>
      <c r="B1541" s="219" t="str">
        <f>IF(A1541&lt;&gt;"",_xlfn.MAXIFS($B$1:B1540,$A$1:A1540,A1541)+1,"")</f>
        <v/>
      </c>
      <c r="C1541" s="50"/>
      <c r="D1541" s="50"/>
      <c r="E1541" s="50"/>
      <c r="F1541" s="50"/>
      <c r="G1541" s="283"/>
      <c r="H1541" s="296"/>
      <c r="I1541" s="295"/>
      <c r="J1541" s="295"/>
      <c r="K1541" s="202"/>
      <c r="L1541" s="202"/>
      <c r="M1541" s="91" t="str">
        <f>IFERROR(VLOOKUP(H1541,Lijsten!$H$1:$I$100,2,0),"")</f>
        <v/>
      </c>
      <c r="N1541" s="91" t="str" cm="1">
        <f t="array" ref="N1541">IFERROR(_xlfn.IFS(AND(LEFT(F1541,6)="Arbeid",RIGHT(F1541,3)&lt;&gt;"IKS"),IFERROR(VLOOKUP($G1541,Tb_KostenTypen[],2,0),"tarief"),RIGHT(F1541,3)="IKS","Uurtarief",LEFT(F1541,6)="Arbeid","Uurtarief",AND(LEFT(F1541,8)="Bijdrage",RIGHT(F1541,15)="(vrijwilligers)"),"Vast tarief"),"")</f>
        <v/>
      </c>
      <c r="O1541" s="92"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tarief",IF(LEFT(F1541,8)="Bijdrage",VLOOKUP($F1541,Tb_KostenTypen[],MATCH(Methode_Keuze,Tb_KostenTypen[#Headers],0),0),VLOOKUP($G1541,Lijsten!L:O,4,0))),""),"")</f>
        <v/>
      </c>
      <c r="P1541" s="92"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tarief",IF(LEFT(F1541,8)="Bijdrage",VLOOKUP($F1541,Tb_KostenTypen[],MATCH(Methode_Keuze,Tb_KostenTypen[#Headers],0),0),VLOOKUP($G1541,Lijsten!L:O,4,0))),""),"")</f>
        <v/>
      </c>
      <c r="Q1541" s="50"/>
      <c r="R1541" s="50"/>
      <c r="S1541" s="83"/>
      <c r="T1541" s="51"/>
      <c r="U1541" s="4" t="str" cm="1">
        <f t="array" ref="U1541">IF(AA1541&lt;&gt;"ja",_xlfn.IFNA(_xlfn.IFS(AND(O1541&lt;&gt;"",F1541&lt;&gt;"",RIGHT($N1541,6)="tarief"),O1541*Q1541,S1541&gt;0,IF(F1541&lt;&gt;"",S1541,"")),""),"")</f>
        <v/>
      </c>
      <c r="V1541" s="4" t="str" cm="1">
        <f t="array" ref="V1541">IF(AA1541&lt;&gt;"ja",_xlfn.IFNA(_xlfn.IFS(AND(P1541&lt;&gt;"",R1541&lt;&gt;"",RIGHT($N1541,6)="tarief"),P1541*R1541,T1541&gt;0,T1541),""),"")</f>
        <v/>
      </c>
      <c r="W1541" s="4" t="str" cm="1">
        <f t="array" ref="W1541">IFERROR(_xlfn.IFS(OR(F1541="",LEFT(Methode_Keuze,4)="Geen"),"",AND(U1541&lt;&gt;"",F1541&lt;&gt;"Arbeidskosten"),ROUND(U1541*VLOOKUP(F1541,Tb_ProjectKosten[],MATCH(Tb_ProjectKosten[[#Headers],[Forfat_Percentage]],Tb_ProjectKosten[#Headers],0),0),2),AND(F1541="Arbeidskosten",G1541&lt;&gt;""),IFERROR(ROUND(U1541*VLOOKUP(G1541,Tb_KostenTypen[],3,0)*VLOOKUP(F1541,Tb_ProjectKosten[],MATCH(Tb_ProjectKosten[[#Headers],[Forfat_Percentage]],Tb_ProjectKosten[#Headers],0),0),2),""),U1541 &lt;=0,0),"")</f>
        <v/>
      </c>
      <c r="X1541" s="4" t="str" cm="1">
        <f t="array" ref="X1541">IFERROR(_xlfn.IFS(OR(F1541="",LEFT(Methode_Keuze,4)="Geen"),"",AND(V1541&lt;&gt;"",F1541&lt;&gt;"Arbeidskosten"),ROUND(V1541*VLOOKUP(F1541,Tb_ProjectKosten[],MATCH(Tb_ProjectKosten[[#Headers],[Forfat_Percentage]],Tb_ProjectKosten[#Headers],0),0),2),AND(F1541="Arbeidskosten",G1541&lt;&gt;""),IFERROR(ROUND(V1541*VLOOKUP(G1541,Tb_KostenTypen[],3,0)*VLOOKUP(F1541,Tb_ProjectKosten[],MATCH(Tb_ProjectKosten[[#Headers],[Forfat_Percentage]],Tb_ProjectKosten[#Headers],0),0),2),""),V1541 &lt;=0,0),"")</f>
        <v/>
      </c>
      <c r="Y1541" s="262"/>
      <c r="Z1541" s="49"/>
      <c r="AA1541" s="37" t="str" cm="1">
        <f t="array" ref="AA1541">IFERROR(IF(INDEX(SubsidieTabel!$Q$1:$T$9,MATCH($F1541,SubsidieTabel!$Q$1:$Q$9,0),IFERROR(MATCH(Methode_Keuze,SubsidieTabel!$Q$1:$T$1,0),2))&lt;&gt;1=TRUE,"ja",""),"")</f>
        <v/>
      </c>
    </row>
    <row r="1542" spans="1:27" ht="15" customHeight="1" x14ac:dyDescent="0.25">
      <c r="A1542" s="87"/>
      <c r="B1542" s="219" t="str">
        <f>IF(A1542&lt;&gt;"",_xlfn.MAXIFS($B$1:B1541,$A$1:A1541,A1542)+1,"")</f>
        <v/>
      </c>
      <c r="C1542" s="50"/>
      <c r="D1542" s="50"/>
      <c r="E1542" s="50"/>
      <c r="F1542" s="50"/>
      <c r="G1542" s="283"/>
      <c r="H1542" s="296"/>
      <c r="I1542" s="295"/>
      <c r="J1542" s="295"/>
      <c r="K1542" s="202"/>
      <c r="L1542" s="202"/>
      <c r="M1542" s="91" t="str">
        <f>IFERROR(VLOOKUP(H1542,Lijsten!$H$1:$I$100,2,0),"")</f>
        <v/>
      </c>
      <c r="N1542" s="91" t="str" cm="1">
        <f t="array" ref="N1542">IFERROR(_xlfn.IFS(AND(LEFT(F1542,6)="Arbeid",RIGHT(F1542,3)&lt;&gt;"IKS"),IFERROR(VLOOKUP($G1542,Tb_KostenTypen[],2,0),"tarief"),RIGHT(F1542,3)="IKS","Uurtarief",LEFT(F1542,6)="Arbeid","Uurtarief",AND(LEFT(F1542,8)="Bijdrage",RIGHT(F1542,15)="(vrijwilligers)"),"Vast tarief"),"")</f>
        <v/>
      </c>
      <c r="O1542" s="92"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tarief",IF(LEFT(F1542,8)="Bijdrage",VLOOKUP($F1542,Tb_KostenTypen[],MATCH(Methode_Keuze,Tb_KostenTypen[#Headers],0),0),VLOOKUP($G1542,Lijsten!L:O,4,0))),""),"")</f>
        <v/>
      </c>
      <c r="P1542" s="92"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tarief",IF(LEFT(F1542,8)="Bijdrage",VLOOKUP($F1542,Tb_KostenTypen[],MATCH(Methode_Keuze,Tb_KostenTypen[#Headers],0),0),VLOOKUP($G1542,Lijsten!L:O,4,0))),""),"")</f>
        <v/>
      </c>
      <c r="Q1542" s="50"/>
      <c r="R1542" s="50"/>
      <c r="S1542" s="83"/>
      <c r="T1542" s="51"/>
      <c r="U1542" s="4" t="str" cm="1">
        <f t="array" ref="U1542">IF(AA1542&lt;&gt;"ja",_xlfn.IFNA(_xlfn.IFS(AND(O1542&lt;&gt;"",F1542&lt;&gt;"",RIGHT($N1542,6)="tarief"),O1542*Q1542,S1542&gt;0,IF(F1542&lt;&gt;"",S1542,"")),""),"")</f>
        <v/>
      </c>
      <c r="V1542" s="4" t="str" cm="1">
        <f t="array" ref="V1542">IF(AA1542&lt;&gt;"ja",_xlfn.IFNA(_xlfn.IFS(AND(P1542&lt;&gt;"",R1542&lt;&gt;"",RIGHT($N1542,6)="tarief"),P1542*R1542,T1542&gt;0,T1542),""),"")</f>
        <v/>
      </c>
      <c r="W1542" s="4" t="str" cm="1">
        <f t="array" ref="W1542">IFERROR(_xlfn.IFS(OR(F1542="",LEFT(Methode_Keuze,4)="Geen"),"",AND(U1542&lt;&gt;"",F1542&lt;&gt;"Arbeidskosten"),ROUND(U1542*VLOOKUP(F1542,Tb_ProjectKosten[],MATCH(Tb_ProjectKosten[[#Headers],[Forfat_Percentage]],Tb_ProjectKosten[#Headers],0),0),2),AND(F1542="Arbeidskosten",G1542&lt;&gt;""),IFERROR(ROUND(U1542*VLOOKUP(G1542,Tb_KostenTypen[],3,0)*VLOOKUP(F1542,Tb_ProjectKosten[],MATCH(Tb_ProjectKosten[[#Headers],[Forfat_Percentage]],Tb_ProjectKosten[#Headers],0),0),2),""),U1542 &lt;=0,0),"")</f>
        <v/>
      </c>
      <c r="X1542" s="4" t="str" cm="1">
        <f t="array" ref="X1542">IFERROR(_xlfn.IFS(OR(F1542="",LEFT(Methode_Keuze,4)="Geen"),"",AND(V1542&lt;&gt;"",F1542&lt;&gt;"Arbeidskosten"),ROUND(V1542*VLOOKUP(F1542,Tb_ProjectKosten[],MATCH(Tb_ProjectKosten[[#Headers],[Forfat_Percentage]],Tb_ProjectKosten[#Headers],0),0),2),AND(F1542="Arbeidskosten",G1542&lt;&gt;""),IFERROR(ROUND(V1542*VLOOKUP(G1542,Tb_KostenTypen[],3,0)*VLOOKUP(F1542,Tb_ProjectKosten[],MATCH(Tb_ProjectKosten[[#Headers],[Forfat_Percentage]],Tb_ProjectKosten[#Headers],0),0),2),""),V1542 &lt;=0,0),"")</f>
        <v/>
      </c>
      <c r="Y1542" s="262"/>
      <c r="Z1542" s="49"/>
      <c r="AA1542" s="37" t="str" cm="1">
        <f t="array" ref="AA1542">IFERROR(IF(INDEX(SubsidieTabel!$Q$1:$T$9,MATCH($F1542,SubsidieTabel!$Q$1:$Q$9,0),IFERROR(MATCH(Methode_Keuze,SubsidieTabel!$Q$1:$T$1,0),2))&lt;&gt;1=TRUE,"ja",""),"")</f>
        <v/>
      </c>
    </row>
    <row r="1543" spans="1:27" ht="15" customHeight="1" x14ac:dyDescent="0.25">
      <c r="A1543" s="87"/>
      <c r="B1543" s="219" t="str">
        <f>IF(A1543&lt;&gt;"",_xlfn.MAXIFS($B$1:B1542,$A$1:A1542,A1543)+1,"")</f>
        <v/>
      </c>
      <c r="C1543" s="50"/>
      <c r="D1543" s="50"/>
      <c r="E1543" s="50"/>
      <c r="F1543" s="50"/>
      <c r="G1543" s="283"/>
      <c r="H1543" s="296"/>
      <c r="I1543" s="295"/>
      <c r="J1543" s="295"/>
      <c r="K1543" s="202"/>
      <c r="L1543" s="202"/>
      <c r="M1543" s="91" t="str">
        <f>IFERROR(VLOOKUP(H1543,Lijsten!$H$1:$I$100,2,0),"")</f>
        <v/>
      </c>
      <c r="N1543" s="91" t="str" cm="1">
        <f t="array" ref="N1543">IFERROR(_xlfn.IFS(AND(LEFT(F1543,6)="Arbeid",RIGHT(F1543,3)&lt;&gt;"IKS"),IFERROR(VLOOKUP($G1543,Tb_KostenTypen[],2,0),"tarief"),RIGHT(F1543,3)="IKS","Uurtarief",LEFT(F1543,6)="Arbeid","Uurtarief",AND(LEFT(F1543,8)="Bijdrage",RIGHT(F1543,15)="(vrijwilligers)"),"Vast tarief"),"")</f>
        <v/>
      </c>
      <c r="O1543" s="92"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tarief",IF(LEFT(F1543,8)="Bijdrage",VLOOKUP($F1543,Tb_KostenTypen[],MATCH(Methode_Keuze,Tb_KostenTypen[#Headers],0),0),VLOOKUP($G1543,Lijsten!L:O,4,0))),""),"")</f>
        <v/>
      </c>
      <c r="P1543" s="92"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tarief",IF(LEFT(F1543,8)="Bijdrage",VLOOKUP($F1543,Tb_KostenTypen[],MATCH(Methode_Keuze,Tb_KostenTypen[#Headers],0),0),VLOOKUP($G1543,Lijsten!L:O,4,0))),""),"")</f>
        <v/>
      </c>
      <c r="Q1543" s="50"/>
      <c r="R1543" s="50"/>
      <c r="S1543" s="83"/>
      <c r="T1543" s="51"/>
      <c r="U1543" s="4" t="str" cm="1">
        <f t="array" ref="U1543">IF(AA1543&lt;&gt;"ja",_xlfn.IFNA(_xlfn.IFS(AND(O1543&lt;&gt;"",F1543&lt;&gt;"",RIGHT($N1543,6)="tarief"),O1543*Q1543,S1543&gt;0,IF(F1543&lt;&gt;"",S1543,"")),""),"")</f>
        <v/>
      </c>
      <c r="V1543" s="4" t="str" cm="1">
        <f t="array" ref="V1543">IF(AA1543&lt;&gt;"ja",_xlfn.IFNA(_xlfn.IFS(AND(P1543&lt;&gt;"",R1543&lt;&gt;"",RIGHT($N1543,6)="tarief"),P1543*R1543,T1543&gt;0,T1543),""),"")</f>
        <v/>
      </c>
      <c r="W1543" s="4" t="str" cm="1">
        <f t="array" ref="W1543">IFERROR(_xlfn.IFS(OR(F1543="",LEFT(Methode_Keuze,4)="Geen"),"",AND(U1543&lt;&gt;"",F1543&lt;&gt;"Arbeidskosten"),ROUND(U1543*VLOOKUP(F1543,Tb_ProjectKosten[],MATCH(Tb_ProjectKosten[[#Headers],[Forfat_Percentage]],Tb_ProjectKosten[#Headers],0),0),2),AND(F1543="Arbeidskosten",G1543&lt;&gt;""),IFERROR(ROUND(U1543*VLOOKUP(G1543,Tb_KostenTypen[],3,0)*VLOOKUP(F1543,Tb_ProjectKosten[],MATCH(Tb_ProjectKosten[[#Headers],[Forfat_Percentage]],Tb_ProjectKosten[#Headers],0),0),2),""),U1543 &lt;=0,0),"")</f>
        <v/>
      </c>
      <c r="X1543" s="4" t="str" cm="1">
        <f t="array" ref="X1543">IFERROR(_xlfn.IFS(OR(F1543="",LEFT(Methode_Keuze,4)="Geen"),"",AND(V1543&lt;&gt;"",F1543&lt;&gt;"Arbeidskosten"),ROUND(V1543*VLOOKUP(F1543,Tb_ProjectKosten[],MATCH(Tb_ProjectKosten[[#Headers],[Forfat_Percentage]],Tb_ProjectKosten[#Headers],0),0),2),AND(F1543="Arbeidskosten",G1543&lt;&gt;""),IFERROR(ROUND(V1543*VLOOKUP(G1543,Tb_KostenTypen[],3,0)*VLOOKUP(F1543,Tb_ProjectKosten[],MATCH(Tb_ProjectKosten[[#Headers],[Forfat_Percentage]],Tb_ProjectKosten[#Headers],0),0),2),""),V1543 &lt;=0,0),"")</f>
        <v/>
      </c>
      <c r="Y1543" s="262"/>
      <c r="Z1543" s="49"/>
      <c r="AA1543" s="37" t="str" cm="1">
        <f t="array" ref="AA1543">IFERROR(IF(INDEX(SubsidieTabel!$Q$1:$T$9,MATCH($F1543,SubsidieTabel!$Q$1:$Q$9,0),IFERROR(MATCH(Methode_Keuze,SubsidieTabel!$Q$1:$T$1,0),2))&lt;&gt;1=TRUE,"ja",""),"")</f>
        <v/>
      </c>
    </row>
    <row r="1544" spans="1:27" ht="15" customHeight="1" x14ac:dyDescent="0.25">
      <c r="A1544" s="87"/>
      <c r="B1544" s="219" t="str">
        <f>IF(A1544&lt;&gt;"",_xlfn.MAXIFS($B$1:B1543,$A$1:A1543,A1544)+1,"")</f>
        <v/>
      </c>
      <c r="C1544" s="50"/>
      <c r="D1544" s="50"/>
      <c r="E1544" s="50"/>
      <c r="F1544" s="50"/>
      <c r="G1544" s="283"/>
      <c r="H1544" s="296"/>
      <c r="I1544" s="295"/>
      <c r="J1544" s="295"/>
      <c r="K1544" s="202"/>
      <c r="L1544" s="202"/>
      <c r="M1544" s="91" t="str">
        <f>IFERROR(VLOOKUP(H1544,Lijsten!$H$1:$I$100,2,0),"")</f>
        <v/>
      </c>
      <c r="N1544" s="91" t="str" cm="1">
        <f t="array" ref="N1544">IFERROR(_xlfn.IFS(AND(LEFT(F1544,6)="Arbeid",RIGHT(F1544,3)&lt;&gt;"IKS"),IFERROR(VLOOKUP($G1544,Tb_KostenTypen[],2,0),"tarief"),RIGHT(F1544,3)="IKS","Uurtarief",LEFT(F1544,6)="Arbeid","Uurtarief",AND(LEFT(F1544,8)="Bijdrage",RIGHT(F1544,15)="(vrijwilligers)"),"Vast tarief"),"")</f>
        <v/>
      </c>
      <c r="O1544" s="92"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tarief",IF(LEFT(F1544,8)="Bijdrage",VLOOKUP($F1544,Tb_KostenTypen[],MATCH(Methode_Keuze,Tb_KostenTypen[#Headers],0),0),VLOOKUP($G1544,Lijsten!L:O,4,0))),""),"")</f>
        <v/>
      </c>
      <c r="P1544" s="92"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tarief",IF(LEFT(F1544,8)="Bijdrage",VLOOKUP($F1544,Tb_KostenTypen[],MATCH(Methode_Keuze,Tb_KostenTypen[#Headers],0),0),VLOOKUP($G1544,Lijsten!L:O,4,0))),""),"")</f>
        <v/>
      </c>
      <c r="Q1544" s="50"/>
      <c r="R1544" s="50"/>
      <c r="S1544" s="83"/>
      <c r="T1544" s="51"/>
      <c r="U1544" s="4" t="str" cm="1">
        <f t="array" ref="U1544">IF(AA1544&lt;&gt;"ja",_xlfn.IFNA(_xlfn.IFS(AND(O1544&lt;&gt;"",F1544&lt;&gt;"",RIGHT($N1544,6)="tarief"),O1544*Q1544,S1544&gt;0,IF(F1544&lt;&gt;"",S1544,"")),""),"")</f>
        <v/>
      </c>
      <c r="V1544" s="4" t="str" cm="1">
        <f t="array" ref="V1544">IF(AA1544&lt;&gt;"ja",_xlfn.IFNA(_xlfn.IFS(AND(P1544&lt;&gt;"",R1544&lt;&gt;"",RIGHT($N1544,6)="tarief"),P1544*R1544,T1544&gt;0,T1544),""),"")</f>
        <v/>
      </c>
      <c r="W1544" s="4" t="str" cm="1">
        <f t="array" ref="W1544">IFERROR(_xlfn.IFS(OR(F1544="",LEFT(Methode_Keuze,4)="Geen"),"",AND(U1544&lt;&gt;"",F1544&lt;&gt;"Arbeidskosten"),ROUND(U1544*VLOOKUP(F1544,Tb_ProjectKosten[],MATCH(Tb_ProjectKosten[[#Headers],[Forfat_Percentage]],Tb_ProjectKosten[#Headers],0),0),2),AND(F1544="Arbeidskosten",G1544&lt;&gt;""),IFERROR(ROUND(U1544*VLOOKUP(G1544,Tb_KostenTypen[],3,0)*VLOOKUP(F1544,Tb_ProjectKosten[],MATCH(Tb_ProjectKosten[[#Headers],[Forfat_Percentage]],Tb_ProjectKosten[#Headers],0),0),2),""),U1544 &lt;=0,0),"")</f>
        <v/>
      </c>
      <c r="X1544" s="4" t="str" cm="1">
        <f t="array" ref="X1544">IFERROR(_xlfn.IFS(OR(F1544="",LEFT(Methode_Keuze,4)="Geen"),"",AND(V1544&lt;&gt;"",F1544&lt;&gt;"Arbeidskosten"),ROUND(V1544*VLOOKUP(F1544,Tb_ProjectKosten[],MATCH(Tb_ProjectKosten[[#Headers],[Forfat_Percentage]],Tb_ProjectKosten[#Headers],0),0),2),AND(F1544="Arbeidskosten",G1544&lt;&gt;""),IFERROR(ROUND(V1544*VLOOKUP(G1544,Tb_KostenTypen[],3,0)*VLOOKUP(F1544,Tb_ProjectKosten[],MATCH(Tb_ProjectKosten[[#Headers],[Forfat_Percentage]],Tb_ProjectKosten[#Headers],0),0),2),""),V1544 &lt;=0,0),"")</f>
        <v/>
      </c>
      <c r="Y1544" s="262"/>
      <c r="Z1544" s="49"/>
      <c r="AA1544" s="37" t="str" cm="1">
        <f t="array" ref="AA1544">IFERROR(IF(INDEX(SubsidieTabel!$Q$1:$T$9,MATCH($F1544,SubsidieTabel!$Q$1:$Q$9,0),IFERROR(MATCH(Methode_Keuze,SubsidieTabel!$Q$1:$T$1,0),2))&lt;&gt;1=TRUE,"ja",""),"")</f>
        <v/>
      </c>
    </row>
    <row r="1545" spans="1:27" ht="15" customHeight="1" x14ac:dyDescent="0.25">
      <c r="A1545" s="87"/>
      <c r="B1545" s="219" t="str">
        <f>IF(A1545&lt;&gt;"",_xlfn.MAXIFS($B$1:B1544,$A$1:A1544,A1545)+1,"")</f>
        <v/>
      </c>
      <c r="C1545" s="50"/>
      <c r="D1545" s="50"/>
      <c r="E1545" s="50"/>
      <c r="F1545" s="50"/>
      <c r="G1545" s="283"/>
      <c r="H1545" s="296"/>
      <c r="I1545" s="295"/>
      <c r="J1545" s="295"/>
      <c r="K1545" s="202"/>
      <c r="L1545" s="202"/>
      <c r="M1545" s="91" t="str">
        <f>IFERROR(VLOOKUP(H1545,Lijsten!$H$1:$I$100,2,0),"")</f>
        <v/>
      </c>
      <c r="N1545" s="91" t="str" cm="1">
        <f t="array" ref="N1545">IFERROR(_xlfn.IFS(AND(LEFT(F1545,6)="Arbeid",RIGHT(F1545,3)&lt;&gt;"IKS"),IFERROR(VLOOKUP($G1545,Tb_KostenTypen[],2,0),"tarief"),RIGHT(F1545,3)="IKS","Uurtarief",LEFT(F1545,6)="Arbeid","Uurtarief",AND(LEFT(F1545,8)="Bijdrage",RIGHT(F1545,15)="(vrijwilligers)"),"Vast tarief"),"")</f>
        <v/>
      </c>
      <c r="O1545" s="92"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tarief",IF(LEFT(F1545,8)="Bijdrage",VLOOKUP($F1545,Tb_KostenTypen[],MATCH(Methode_Keuze,Tb_KostenTypen[#Headers],0),0),VLOOKUP($G1545,Lijsten!L:O,4,0))),""),"")</f>
        <v/>
      </c>
      <c r="P1545" s="92"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tarief",IF(LEFT(F1545,8)="Bijdrage",VLOOKUP($F1545,Tb_KostenTypen[],MATCH(Methode_Keuze,Tb_KostenTypen[#Headers],0),0),VLOOKUP($G1545,Lijsten!L:O,4,0))),""),"")</f>
        <v/>
      </c>
      <c r="Q1545" s="50"/>
      <c r="R1545" s="50"/>
      <c r="S1545" s="83"/>
      <c r="T1545" s="51"/>
      <c r="U1545" s="4" t="str" cm="1">
        <f t="array" ref="U1545">IF(AA1545&lt;&gt;"ja",_xlfn.IFNA(_xlfn.IFS(AND(O1545&lt;&gt;"",F1545&lt;&gt;"",RIGHT($N1545,6)="tarief"),O1545*Q1545,S1545&gt;0,IF(F1545&lt;&gt;"",S1545,"")),""),"")</f>
        <v/>
      </c>
      <c r="V1545" s="4" t="str" cm="1">
        <f t="array" ref="V1545">IF(AA1545&lt;&gt;"ja",_xlfn.IFNA(_xlfn.IFS(AND(P1545&lt;&gt;"",R1545&lt;&gt;"",RIGHT($N1545,6)="tarief"),P1545*R1545,T1545&gt;0,T1545),""),"")</f>
        <v/>
      </c>
      <c r="W1545" s="4" t="str" cm="1">
        <f t="array" ref="W1545">IFERROR(_xlfn.IFS(OR(F1545="",LEFT(Methode_Keuze,4)="Geen"),"",AND(U1545&lt;&gt;"",F1545&lt;&gt;"Arbeidskosten"),ROUND(U1545*VLOOKUP(F1545,Tb_ProjectKosten[],MATCH(Tb_ProjectKosten[[#Headers],[Forfat_Percentage]],Tb_ProjectKosten[#Headers],0),0),2),AND(F1545="Arbeidskosten",G1545&lt;&gt;""),IFERROR(ROUND(U1545*VLOOKUP(G1545,Tb_KostenTypen[],3,0)*VLOOKUP(F1545,Tb_ProjectKosten[],MATCH(Tb_ProjectKosten[[#Headers],[Forfat_Percentage]],Tb_ProjectKosten[#Headers],0),0),2),""),U1545 &lt;=0,0),"")</f>
        <v/>
      </c>
      <c r="X1545" s="4" t="str" cm="1">
        <f t="array" ref="X1545">IFERROR(_xlfn.IFS(OR(F1545="",LEFT(Methode_Keuze,4)="Geen"),"",AND(V1545&lt;&gt;"",F1545&lt;&gt;"Arbeidskosten"),ROUND(V1545*VLOOKUP(F1545,Tb_ProjectKosten[],MATCH(Tb_ProjectKosten[[#Headers],[Forfat_Percentage]],Tb_ProjectKosten[#Headers],0),0),2),AND(F1545="Arbeidskosten",G1545&lt;&gt;""),IFERROR(ROUND(V1545*VLOOKUP(G1545,Tb_KostenTypen[],3,0)*VLOOKUP(F1545,Tb_ProjectKosten[],MATCH(Tb_ProjectKosten[[#Headers],[Forfat_Percentage]],Tb_ProjectKosten[#Headers],0),0),2),""),V1545 &lt;=0,0),"")</f>
        <v/>
      </c>
      <c r="Y1545" s="262"/>
      <c r="Z1545" s="49"/>
      <c r="AA1545" s="37" t="str" cm="1">
        <f t="array" ref="AA1545">IFERROR(IF(INDEX(SubsidieTabel!$Q$1:$T$9,MATCH($F1545,SubsidieTabel!$Q$1:$Q$9,0),IFERROR(MATCH(Methode_Keuze,SubsidieTabel!$Q$1:$T$1,0),2))&lt;&gt;1=TRUE,"ja",""),"")</f>
        <v/>
      </c>
    </row>
    <row r="1546" spans="1:27" ht="15" customHeight="1" x14ac:dyDescent="0.25">
      <c r="A1546" s="87"/>
      <c r="B1546" s="219" t="str">
        <f>IF(A1546&lt;&gt;"",_xlfn.MAXIFS($B$1:B1545,$A$1:A1545,A1546)+1,"")</f>
        <v/>
      </c>
      <c r="C1546" s="50"/>
      <c r="D1546" s="50"/>
      <c r="E1546" s="50"/>
      <c r="F1546" s="50"/>
      <c r="G1546" s="283"/>
      <c r="H1546" s="296"/>
      <c r="I1546" s="295"/>
      <c r="J1546" s="295"/>
      <c r="K1546" s="202"/>
      <c r="L1546" s="202"/>
      <c r="M1546" s="91" t="str">
        <f>IFERROR(VLOOKUP(H1546,Lijsten!$H$1:$I$100,2,0),"")</f>
        <v/>
      </c>
      <c r="N1546" s="91" t="str" cm="1">
        <f t="array" ref="N1546">IFERROR(_xlfn.IFS(AND(LEFT(F1546,6)="Arbeid",RIGHT(F1546,3)&lt;&gt;"IKS"),IFERROR(VLOOKUP($G1546,Tb_KostenTypen[],2,0),"tarief"),RIGHT(F1546,3)="IKS","Uurtarief",LEFT(F1546,6)="Arbeid","Uurtarief",AND(LEFT(F1546,8)="Bijdrage",RIGHT(F1546,15)="(vrijwilligers)"),"Vast tarief"),"")</f>
        <v/>
      </c>
      <c r="O1546" s="92"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tarief",IF(LEFT(F1546,8)="Bijdrage",VLOOKUP($F1546,Tb_KostenTypen[],MATCH(Methode_Keuze,Tb_KostenTypen[#Headers],0),0),VLOOKUP($G1546,Lijsten!L:O,4,0))),""),"")</f>
        <v/>
      </c>
      <c r="P1546" s="92"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tarief",IF(LEFT(F1546,8)="Bijdrage",VLOOKUP($F1546,Tb_KostenTypen[],MATCH(Methode_Keuze,Tb_KostenTypen[#Headers],0),0),VLOOKUP($G1546,Lijsten!L:O,4,0))),""),"")</f>
        <v/>
      </c>
      <c r="Q1546" s="50"/>
      <c r="R1546" s="50"/>
      <c r="S1546" s="83"/>
      <c r="T1546" s="51"/>
      <c r="U1546" s="4" t="str" cm="1">
        <f t="array" ref="U1546">IF(AA1546&lt;&gt;"ja",_xlfn.IFNA(_xlfn.IFS(AND(O1546&lt;&gt;"",F1546&lt;&gt;"",RIGHT($N1546,6)="tarief"),O1546*Q1546,S1546&gt;0,IF(F1546&lt;&gt;"",S1546,"")),""),"")</f>
        <v/>
      </c>
      <c r="V1546" s="4" t="str" cm="1">
        <f t="array" ref="V1546">IF(AA1546&lt;&gt;"ja",_xlfn.IFNA(_xlfn.IFS(AND(P1546&lt;&gt;"",R1546&lt;&gt;"",RIGHT($N1546,6)="tarief"),P1546*R1546,T1546&gt;0,T1546),""),"")</f>
        <v/>
      </c>
      <c r="W1546" s="4" t="str" cm="1">
        <f t="array" ref="W1546">IFERROR(_xlfn.IFS(OR(F1546="",LEFT(Methode_Keuze,4)="Geen"),"",AND(U1546&lt;&gt;"",F1546&lt;&gt;"Arbeidskosten"),ROUND(U1546*VLOOKUP(F1546,Tb_ProjectKosten[],MATCH(Tb_ProjectKosten[[#Headers],[Forfat_Percentage]],Tb_ProjectKosten[#Headers],0),0),2),AND(F1546="Arbeidskosten",G1546&lt;&gt;""),IFERROR(ROUND(U1546*VLOOKUP(G1546,Tb_KostenTypen[],3,0)*VLOOKUP(F1546,Tb_ProjectKosten[],MATCH(Tb_ProjectKosten[[#Headers],[Forfat_Percentage]],Tb_ProjectKosten[#Headers],0),0),2),""),U1546 &lt;=0,0),"")</f>
        <v/>
      </c>
      <c r="X1546" s="4" t="str" cm="1">
        <f t="array" ref="X1546">IFERROR(_xlfn.IFS(OR(F1546="",LEFT(Methode_Keuze,4)="Geen"),"",AND(V1546&lt;&gt;"",F1546&lt;&gt;"Arbeidskosten"),ROUND(V1546*VLOOKUP(F1546,Tb_ProjectKosten[],MATCH(Tb_ProjectKosten[[#Headers],[Forfat_Percentage]],Tb_ProjectKosten[#Headers],0),0),2),AND(F1546="Arbeidskosten",G1546&lt;&gt;""),IFERROR(ROUND(V1546*VLOOKUP(G1546,Tb_KostenTypen[],3,0)*VLOOKUP(F1546,Tb_ProjectKosten[],MATCH(Tb_ProjectKosten[[#Headers],[Forfat_Percentage]],Tb_ProjectKosten[#Headers],0),0),2),""),V1546 &lt;=0,0),"")</f>
        <v/>
      </c>
      <c r="Y1546" s="262"/>
      <c r="Z1546" s="49"/>
      <c r="AA1546" s="37" t="str" cm="1">
        <f t="array" ref="AA1546">IFERROR(IF(INDEX(SubsidieTabel!$Q$1:$T$9,MATCH($F1546,SubsidieTabel!$Q$1:$Q$9,0),IFERROR(MATCH(Methode_Keuze,SubsidieTabel!$Q$1:$T$1,0),2))&lt;&gt;1=TRUE,"ja",""),"")</f>
        <v/>
      </c>
    </row>
    <row r="1547" spans="1:27" ht="15" customHeight="1" x14ac:dyDescent="0.25">
      <c r="A1547" s="87"/>
      <c r="B1547" s="219" t="str">
        <f>IF(A1547&lt;&gt;"",_xlfn.MAXIFS($B$1:B1546,$A$1:A1546,A1547)+1,"")</f>
        <v/>
      </c>
      <c r="C1547" s="50"/>
      <c r="D1547" s="50"/>
      <c r="E1547" s="50"/>
      <c r="F1547" s="50"/>
      <c r="G1547" s="283"/>
      <c r="H1547" s="296"/>
      <c r="I1547" s="295"/>
      <c r="J1547" s="295"/>
      <c r="K1547" s="202"/>
      <c r="L1547" s="202"/>
      <c r="M1547" s="91" t="str">
        <f>IFERROR(VLOOKUP(H1547,Lijsten!$H$1:$I$100,2,0),"")</f>
        <v/>
      </c>
      <c r="N1547" s="91" t="str" cm="1">
        <f t="array" ref="N1547">IFERROR(_xlfn.IFS(AND(LEFT(F1547,6)="Arbeid",RIGHT(F1547,3)&lt;&gt;"IKS"),IFERROR(VLOOKUP($G1547,Tb_KostenTypen[],2,0),"tarief"),RIGHT(F1547,3)="IKS","Uurtarief",LEFT(F1547,6)="Arbeid","Uurtarief",AND(LEFT(F1547,8)="Bijdrage",RIGHT(F1547,15)="(vrijwilligers)"),"Vast tarief"),"")</f>
        <v/>
      </c>
      <c r="O1547" s="92"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tarief",IF(LEFT(F1547,8)="Bijdrage",VLOOKUP($F1547,Tb_KostenTypen[],MATCH(Methode_Keuze,Tb_KostenTypen[#Headers],0),0),VLOOKUP($G1547,Lijsten!L:O,4,0))),""),"")</f>
        <v/>
      </c>
      <c r="P1547" s="92"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tarief",IF(LEFT(F1547,8)="Bijdrage",VLOOKUP($F1547,Tb_KostenTypen[],MATCH(Methode_Keuze,Tb_KostenTypen[#Headers],0),0),VLOOKUP($G1547,Lijsten!L:O,4,0))),""),"")</f>
        <v/>
      </c>
      <c r="Q1547" s="50"/>
      <c r="R1547" s="50"/>
      <c r="S1547" s="83"/>
      <c r="T1547" s="51"/>
      <c r="U1547" s="4" t="str" cm="1">
        <f t="array" ref="U1547">IF(AA1547&lt;&gt;"ja",_xlfn.IFNA(_xlfn.IFS(AND(O1547&lt;&gt;"",F1547&lt;&gt;"",RIGHT($N1547,6)="tarief"),O1547*Q1547,S1547&gt;0,IF(F1547&lt;&gt;"",S1547,"")),""),"")</f>
        <v/>
      </c>
      <c r="V1547" s="4" t="str" cm="1">
        <f t="array" ref="V1547">IF(AA1547&lt;&gt;"ja",_xlfn.IFNA(_xlfn.IFS(AND(P1547&lt;&gt;"",R1547&lt;&gt;"",RIGHT($N1547,6)="tarief"),P1547*R1547,T1547&gt;0,T1547),""),"")</f>
        <v/>
      </c>
      <c r="W1547" s="4" t="str" cm="1">
        <f t="array" ref="W1547">IFERROR(_xlfn.IFS(OR(F1547="",LEFT(Methode_Keuze,4)="Geen"),"",AND(U1547&lt;&gt;"",F1547&lt;&gt;"Arbeidskosten"),ROUND(U1547*VLOOKUP(F1547,Tb_ProjectKosten[],MATCH(Tb_ProjectKosten[[#Headers],[Forfat_Percentage]],Tb_ProjectKosten[#Headers],0),0),2),AND(F1547="Arbeidskosten",G1547&lt;&gt;""),IFERROR(ROUND(U1547*VLOOKUP(G1547,Tb_KostenTypen[],3,0)*VLOOKUP(F1547,Tb_ProjectKosten[],MATCH(Tb_ProjectKosten[[#Headers],[Forfat_Percentage]],Tb_ProjectKosten[#Headers],0),0),2),""),U1547 &lt;=0,0),"")</f>
        <v/>
      </c>
      <c r="X1547" s="4" t="str" cm="1">
        <f t="array" ref="X1547">IFERROR(_xlfn.IFS(OR(F1547="",LEFT(Methode_Keuze,4)="Geen"),"",AND(V1547&lt;&gt;"",F1547&lt;&gt;"Arbeidskosten"),ROUND(V1547*VLOOKUP(F1547,Tb_ProjectKosten[],MATCH(Tb_ProjectKosten[[#Headers],[Forfat_Percentage]],Tb_ProjectKosten[#Headers],0),0),2),AND(F1547="Arbeidskosten",G1547&lt;&gt;""),IFERROR(ROUND(V1547*VLOOKUP(G1547,Tb_KostenTypen[],3,0)*VLOOKUP(F1547,Tb_ProjectKosten[],MATCH(Tb_ProjectKosten[[#Headers],[Forfat_Percentage]],Tb_ProjectKosten[#Headers],0),0),2),""),V1547 &lt;=0,0),"")</f>
        <v/>
      </c>
      <c r="Y1547" s="262"/>
      <c r="Z1547" s="49"/>
      <c r="AA1547" s="37" t="str" cm="1">
        <f t="array" ref="AA1547">IFERROR(IF(INDEX(SubsidieTabel!$Q$1:$T$9,MATCH($F1547,SubsidieTabel!$Q$1:$Q$9,0),IFERROR(MATCH(Methode_Keuze,SubsidieTabel!$Q$1:$T$1,0),2))&lt;&gt;1=TRUE,"ja",""),"")</f>
        <v/>
      </c>
    </row>
    <row r="1548" spans="1:27" ht="15" customHeight="1" x14ac:dyDescent="0.25">
      <c r="A1548" s="87"/>
      <c r="B1548" s="219" t="str">
        <f>IF(A1548&lt;&gt;"",_xlfn.MAXIFS($B$1:B1547,$A$1:A1547,A1548)+1,"")</f>
        <v/>
      </c>
      <c r="C1548" s="50"/>
      <c r="D1548" s="50"/>
      <c r="E1548" s="50"/>
      <c r="F1548" s="50"/>
      <c r="G1548" s="283"/>
      <c r="H1548" s="296"/>
      <c r="I1548" s="295"/>
      <c r="J1548" s="295"/>
      <c r="K1548" s="202"/>
      <c r="L1548" s="202"/>
      <c r="M1548" s="91" t="str">
        <f>IFERROR(VLOOKUP(H1548,Lijsten!$H$1:$I$100,2,0),"")</f>
        <v/>
      </c>
      <c r="N1548" s="91" t="str" cm="1">
        <f t="array" ref="N1548">IFERROR(_xlfn.IFS(AND(LEFT(F1548,6)="Arbeid",RIGHT(F1548,3)&lt;&gt;"IKS"),IFERROR(VLOOKUP($G1548,Tb_KostenTypen[],2,0),"tarief"),RIGHT(F1548,3)="IKS","Uurtarief",LEFT(F1548,6)="Arbeid","Uurtarief",AND(LEFT(F1548,8)="Bijdrage",RIGHT(F1548,15)="(vrijwilligers)"),"Vast tarief"),"")</f>
        <v/>
      </c>
      <c r="O1548" s="92"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tarief",IF(LEFT(F1548,8)="Bijdrage",VLOOKUP($F1548,Tb_KostenTypen[],MATCH(Methode_Keuze,Tb_KostenTypen[#Headers],0),0),VLOOKUP($G1548,Lijsten!L:O,4,0))),""),"")</f>
        <v/>
      </c>
      <c r="P1548" s="92"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tarief",IF(LEFT(F1548,8)="Bijdrage",VLOOKUP($F1548,Tb_KostenTypen[],MATCH(Methode_Keuze,Tb_KostenTypen[#Headers],0),0),VLOOKUP($G1548,Lijsten!L:O,4,0))),""),"")</f>
        <v/>
      </c>
      <c r="Q1548" s="50"/>
      <c r="R1548" s="50"/>
      <c r="S1548" s="83"/>
      <c r="T1548" s="51"/>
      <c r="U1548" s="4" t="str" cm="1">
        <f t="array" ref="U1548">IF(AA1548&lt;&gt;"ja",_xlfn.IFNA(_xlfn.IFS(AND(O1548&lt;&gt;"",F1548&lt;&gt;"",RIGHT($N1548,6)="tarief"),O1548*Q1548,S1548&gt;0,IF(F1548&lt;&gt;"",S1548,"")),""),"")</f>
        <v/>
      </c>
      <c r="V1548" s="4" t="str" cm="1">
        <f t="array" ref="V1548">IF(AA1548&lt;&gt;"ja",_xlfn.IFNA(_xlfn.IFS(AND(P1548&lt;&gt;"",R1548&lt;&gt;"",RIGHT($N1548,6)="tarief"),P1548*R1548,T1548&gt;0,T1548),""),"")</f>
        <v/>
      </c>
      <c r="W1548" s="4" t="str" cm="1">
        <f t="array" ref="W1548">IFERROR(_xlfn.IFS(OR(F1548="",LEFT(Methode_Keuze,4)="Geen"),"",AND(U1548&lt;&gt;"",F1548&lt;&gt;"Arbeidskosten"),ROUND(U1548*VLOOKUP(F1548,Tb_ProjectKosten[],MATCH(Tb_ProjectKosten[[#Headers],[Forfat_Percentage]],Tb_ProjectKosten[#Headers],0),0),2),AND(F1548="Arbeidskosten",G1548&lt;&gt;""),IFERROR(ROUND(U1548*VLOOKUP(G1548,Tb_KostenTypen[],3,0)*VLOOKUP(F1548,Tb_ProjectKosten[],MATCH(Tb_ProjectKosten[[#Headers],[Forfat_Percentage]],Tb_ProjectKosten[#Headers],0),0),2),""),U1548 &lt;=0,0),"")</f>
        <v/>
      </c>
      <c r="X1548" s="4" t="str" cm="1">
        <f t="array" ref="X1548">IFERROR(_xlfn.IFS(OR(F1548="",LEFT(Methode_Keuze,4)="Geen"),"",AND(V1548&lt;&gt;"",F1548&lt;&gt;"Arbeidskosten"),ROUND(V1548*VLOOKUP(F1548,Tb_ProjectKosten[],MATCH(Tb_ProjectKosten[[#Headers],[Forfat_Percentage]],Tb_ProjectKosten[#Headers],0),0),2),AND(F1548="Arbeidskosten",G1548&lt;&gt;""),IFERROR(ROUND(V1548*VLOOKUP(G1548,Tb_KostenTypen[],3,0)*VLOOKUP(F1548,Tb_ProjectKosten[],MATCH(Tb_ProjectKosten[[#Headers],[Forfat_Percentage]],Tb_ProjectKosten[#Headers],0),0),2),""),V1548 &lt;=0,0),"")</f>
        <v/>
      </c>
      <c r="Y1548" s="262"/>
      <c r="Z1548" s="49"/>
      <c r="AA1548" s="37" t="str" cm="1">
        <f t="array" ref="AA1548">IFERROR(IF(INDEX(SubsidieTabel!$Q$1:$T$9,MATCH($F1548,SubsidieTabel!$Q$1:$Q$9,0),IFERROR(MATCH(Methode_Keuze,SubsidieTabel!$Q$1:$T$1,0),2))&lt;&gt;1=TRUE,"ja",""),"")</f>
        <v/>
      </c>
    </row>
    <row r="1549" spans="1:27" ht="15" customHeight="1" x14ac:dyDescent="0.25">
      <c r="A1549" s="87"/>
      <c r="B1549" s="219" t="str">
        <f>IF(A1549&lt;&gt;"",_xlfn.MAXIFS($B$1:B1548,$A$1:A1548,A1549)+1,"")</f>
        <v/>
      </c>
      <c r="C1549" s="50"/>
      <c r="D1549" s="50"/>
      <c r="E1549" s="50"/>
      <c r="F1549" s="50"/>
      <c r="G1549" s="283"/>
      <c r="H1549" s="296"/>
      <c r="I1549" s="295"/>
      <c r="J1549" s="295"/>
      <c r="K1549" s="202"/>
      <c r="L1549" s="202"/>
      <c r="M1549" s="91" t="str">
        <f>IFERROR(VLOOKUP(H1549,Lijsten!$H$1:$I$100,2,0),"")</f>
        <v/>
      </c>
      <c r="N1549" s="91" t="str" cm="1">
        <f t="array" ref="N1549">IFERROR(_xlfn.IFS(AND(LEFT(F1549,6)="Arbeid",RIGHT(F1549,3)&lt;&gt;"IKS"),IFERROR(VLOOKUP($G1549,Tb_KostenTypen[],2,0),"tarief"),RIGHT(F1549,3)="IKS","Uurtarief",LEFT(F1549,6)="Arbeid","Uurtarief",AND(LEFT(F1549,8)="Bijdrage",RIGHT(F1549,15)="(vrijwilligers)"),"Vast tarief"),"")</f>
        <v/>
      </c>
      <c r="O1549" s="92"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tarief",IF(LEFT(F1549,8)="Bijdrage",VLOOKUP($F1549,Tb_KostenTypen[],MATCH(Methode_Keuze,Tb_KostenTypen[#Headers],0),0),VLOOKUP($G1549,Lijsten!L:O,4,0))),""),"")</f>
        <v/>
      </c>
      <c r="P1549" s="92"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tarief",IF(LEFT(F1549,8)="Bijdrage",VLOOKUP($F1549,Tb_KostenTypen[],MATCH(Methode_Keuze,Tb_KostenTypen[#Headers],0),0),VLOOKUP($G1549,Lijsten!L:O,4,0))),""),"")</f>
        <v/>
      </c>
      <c r="Q1549" s="50"/>
      <c r="R1549" s="50"/>
      <c r="S1549" s="83"/>
      <c r="T1549" s="51"/>
      <c r="U1549" s="4" t="str" cm="1">
        <f t="array" ref="U1549">IF(AA1549&lt;&gt;"ja",_xlfn.IFNA(_xlfn.IFS(AND(O1549&lt;&gt;"",F1549&lt;&gt;"",RIGHT($N1549,6)="tarief"),O1549*Q1549,S1549&gt;0,IF(F1549&lt;&gt;"",S1549,"")),""),"")</f>
        <v/>
      </c>
      <c r="V1549" s="4" t="str" cm="1">
        <f t="array" ref="V1549">IF(AA1549&lt;&gt;"ja",_xlfn.IFNA(_xlfn.IFS(AND(P1549&lt;&gt;"",R1549&lt;&gt;"",RIGHT($N1549,6)="tarief"),P1549*R1549,T1549&gt;0,T1549),""),"")</f>
        <v/>
      </c>
      <c r="W1549" s="4" t="str" cm="1">
        <f t="array" ref="W1549">IFERROR(_xlfn.IFS(OR(F1549="",LEFT(Methode_Keuze,4)="Geen"),"",AND(U1549&lt;&gt;"",F1549&lt;&gt;"Arbeidskosten"),ROUND(U1549*VLOOKUP(F1549,Tb_ProjectKosten[],MATCH(Tb_ProjectKosten[[#Headers],[Forfat_Percentage]],Tb_ProjectKosten[#Headers],0),0),2),AND(F1549="Arbeidskosten",G1549&lt;&gt;""),IFERROR(ROUND(U1549*VLOOKUP(G1549,Tb_KostenTypen[],3,0)*VLOOKUP(F1549,Tb_ProjectKosten[],MATCH(Tb_ProjectKosten[[#Headers],[Forfat_Percentage]],Tb_ProjectKosten[#Headers],0),0),2),""),U1549 &lt;=0,0),"")</f>
        <v/>
      </c>
      <c r="X1549" s="4" t="str" cm="1">
        <f t="array" ref="X1549">IFERROR(_xlfn.IFS(OR(F1549="",LEFT(Methode_Keuze,4)="Geen"),"",AND(V1549&lt;&gt;"",F1549&lt;&gt;"Arbeidskosten"),ROUND(V1549*VLOOKUP(F1549,Tb_ProjectKosten[],MATCH(Tb_ProjectKosten[[#Headers],[Forfat_Percentage]],Tb_ProjectKosten[#Headers],0),0),2),AND(F1549="Arbeidskosten",G1549&lt;&gt;""),IFERROR(ROUND(V1549*VLOOKUP(G1549,Tb_KostenTypen[],3,0)*VLOOKUP(F1549,Tb_ProjectKosten[],MATCH(Tb_ProjectKosten[[#Headers],[Forfat_Percentage]],Tb_ProjectKosten[#Headers],0),0),2),""),V1549 &lt;=0,0),"")</f>
        <v/>
      </c>
      <c r="Y1549" s="262"/>
      <c r="Z1549" s="49"/>
      <c r="AA1549" s="37" t="str" cm="1">
        <f t="array" ref="AA1549">IFERROR(IF(INDEX(SubsidieTabel!$Q$1:$T$9,MATCH($F1549,SubsidieTabel!$Q$1:$Q$9,0),IFERROR(MATCH(Methode_Keuze,SubsidieTabel!$Q$1:$T$1,0),2))&lt;&gt;1=TRUE,"ja",""),"")</f>
        <v/>
      </c>
    </row>
    <row r="1550" spans="1:27" ht="15" customHeight="1" x14ac:dyDescent="0.25">
      <c r="A1550" s="87"/>
      <c r="B1550" s="219" t="str">
        <f>IF(A1550&lt;&gt;"",_xlfn.MAXIFS($B$1:B1549,$A$1:A1549,A1550)+1,"")</f>
        <v/>
      </c>
      <c r="C1550" s="50"/>
      <c r="D1550" s="50"/>
      <c r="E1550" s="50"/>
      <c r="F1550" s="50"/>
      <c r="G1550" s="283"/>
      <c r="H1550" s="296"/>
      <c r="I1550" s="295"/>
      <c r="J1550" s="295"/>
      <c r="K1550" s="202"/>
      <c r="L1550" s="202"/>
      <c r="M1550" s="91" t="str">
        <f>IFERROR(VLOOKUP(H1550,Lijsten!$H$1:$I$100,2,0),"")</f>
        <v/>
      </c>
      <c r="N1550" s="91" t="str" cm="1">
        <f t="array" ref="N1550">IFERROR(_xlfn.IFS(AND(LEFT(F1550,6)="Arbeid",RIGHT(F1550,3)&lt;&gt;"IKS"),IFERROR(VLOOKUP($G1550,Tb_KostenTypen[],2,0),"tarief"),RIGHT(F1550,3)="IKS","Uurtarief",LEFT(F1550,6)="Arbeid","Uurtarief",AND(LEFT(F1550,8)="Bijdrage",RIGHT(F1550,15)="(vrijwilligers)"),"Vast tarief"),"")</f>
        <v/>
      </c>
      <c r="O1550" s="92"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tarief",IF(LEFT(F1550,8)="Bijdrage",VLOOKUP($F1550,Tb_KostenTypen[],MATCH(Methode_Keuze,Tb_KostenTypen[#Headers],0),0),VLOOKUP($G1550,Lijsten!L:O,4,0))),""),"")</f>
        <v/>
      </c>
      <c r="P1550" s="92"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tarief",IF(LEFT(F1550,8)="Bijdrage",VLOOKUP($F1550,Tb_KostenTypen[],MATCH(Methode_Keuze,Tb_KostenTypen[#Headers],0),0),VLOOKUP($G1550,Lijsten!L:O,4,0))),""),"")</f>
        <v/>
      </c>
      <c r="Q1550" s="50"/>
      <c r="R1550" s="50"/>
      <c r="S1550" s="83"/>
      <c r="T1550" s="51"/>
      <c r="U1550" s="4" t="str" cm="1">
        <f t="array" ref="U1550">IF(AA1550&lt;&gt;"ja",_xlfn.IFNA(_xlfn.IFS(AND(O1550&lt;&gt;"",F1550&lt;&gt;"",RIGHT($N1550,6)="tarief"),O1550*Q1550,S1550&gt;0,IF(F1550&lt;&gt;"",S1550,"")),""),"")</f>
        <v/>
      </c>
      <c r="V1550" s="4" t="str" cm="1">
        <f t="array" ref="V1550">IF(AA1550&lt;&gt;"ja",_xlfn.IFNA(_xlfn.IFS(AND(P1550&lt;&gt;"",R1550&lt;&gt;"",RIGHT($N1550,6)="tarief"),P1550*R1550,T1550&gt;0,T1550),""),"")</f>
        <v/>
      </c>
      <c r="W1550" s="4" t="str" cm="1">
        <f t="array" ref="W1550">IFERROR(_xlfn.IFS(OR(F1550="",LEFT(Methode_Keuze,4)="Geen"),"",AND(U1550&lt;&gt;"",F1550&lt;&gt;"Arbeidskosten"),ROUND(U1550*VLOOKUP(F1550,Tb_ProjectKosten[],MATCH(Tb_ProjectKosten[[#Headers],[Forfat_Percentage]],Tb_ProjectKosten[#Headers],0),0),2),AND(F1550="Arbeidskosten",G1550&lt;&gt;""),IFERROR(ROUND(U1550*VLOOKUP(G1550,Tb_KostenTypen[],3,0)*VLOOKUP(F1550,Tb_ProjectKosten[],MATCH(Tb_ProjectKosten[[#Headers],[Forfat_Percentage]],Tb_ProjectKosten[#Headers],0),0),2),""),U1550 &lt;=0,0),"")</f>
        <v/>
      </c>
      <c r="X1550" s="4" t="str" cm="1">
        <f t="array" ref="X1550">IFERROR(_xlfn.IFS(OR(F1550="",LEFT(Methode_Keuze,4)="Geen"),"",AND(V1550&lt;&gt;"",F1550&lt;&gt;"Arbeidskosten"),ROUND(V1550*VLOOKUP(F1550,Tb_ProjectKosten[],MATCH(Tb_ProjectKosten[[#Headers],[Forfat_Percentage]],Tb_ProjectKosten[#Headers],0),0),2),AND(F1550="Arbeidskosten",G1550&lt;&gt;""),IFERROR(ROUND(V1550*VLOOKUP(G1550,Tb_KostenTypen[],3,0)*VLOOKUP(F1550,Tb_ProjectKosten[],MATCH(Tb_ProjectKosten[[#Headers],[Forfat_Percentage]],Tb_ProjectKosten[#Headers],0),0),2),""),V1550 &lt;=0,0),"")</f>
        <v/>
      </c>
      <c r="Y1550" s="262"/>
      <c r="Z1550" s="49"/>
      <c r="AA1550" s="37" t="str" cm="1">
        <f t="array" ref="AA1550">IFERROR(IF(INDEX(SubsidieTabel!$Q$1:$T$9,MATCH($F1550,SubsidieTabel!$Q$1:$Q$9,0),IFERROR(MATCH(Methode_Keuze,SubsidieTabel!$Q$1:$T$1,0),2))&lt;&gt;1=TRUE,"ja",""),"")</f>
        <v/>
      </c>
    </row>
    <row r="1551" spans="1:27" ht="15" customHeight="1" x14ac:dyDescent="0.25">
      <c r="A1551" s="87"/>
      <c r="B1551" s="219" t="str">
        <f>IF(A1551&lt;&gt;"",_xlfn.MAXIFS($B$1:B1550,$A$1:A1550,A1551)+1,"")</f>
        <v/>
      </c>
      <c r="C1551" s="50"/>
      <c r="D1551" s="50"/>
      <c r="E1551" s="50"/>
      <c r="F1551" s="50"/>
      <c r="G1551" s="283"/>
      <c r="H1551" s="296"/>
      <c r="I1551" s="295"/>
      <c r="J1551" s="295"/>
      <c r="K1551" s="202"/>
      <c r="L1551" s="202"/>
      <c r="M1551" s="91" t="str">
        <f>IFERROR(VLOOKUP(H1551,Lijsten!$H$1:$I$100,2,0),"")</f>
        <v/>
      </c>
      <c r="N1551" s="91" t="str" cm="1">
        <f t="array" ref="N1551">IFERROR(_xlfn.IFS(AND(LEFT(F1551,6)="Arbeid",RIGHT(F1551,3)&lt;&gt;"IKS"),IFERROR(VLOOKUP($G1551,Tb_KostenTypen[],2,0),"tarief"),RIGHT(F1551,3)="IKS","Uurtarief",LEFT(F1551,6)="Arbeid","Uurtarief",AND(LEFT(F1551,8)="Bijdrage",RIGHT(F1551,15)="(vrijwilligers)"),"Vast tarief"),"")</f>
        <v/>
      </c>
      <c r="O1551" s="92"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tarief",IF(LEFT(F1551,8)="Bijdrage",VLOOKUP($F1551,Tb_KostenTypen[],MATCH(Methode_Keuze,Tb_KostenTypen[#Headers],0),0),VLOOKUP($G1551,Lijsten!L:O,4,0))),""),"")</f>
        <v/>
      </c>
      <c r="P1551" s="92"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tarief",IF(LEFT(F1551,8)="Bijdrage",VLOOKUP($F1551,Tb_KostenTypen[],MATCH(Methode_Keuze,Tb_KostenTypen[#Headers],0),0),VLOOKUP($G1551,Lijsten!L:O,4,0))),""),"")</f>
        <v/>
      </c>
      <c r="Q1551" s="50"/>
      <c r="R1551" s="50"/>
      <c r="S1551" s="83"/>
      <c r="T1551" s="51"/>
      <c r="U1551" s="4" t="str" cm="1">
        <f t="array" ref="U1551">IF(AA1551&lt;&gt;"ja",_xlfn.IFNA(_xlfn.IFS(AND(O1551&lt;&gt;"",F1551&lt;&gt;"",RIGHT($N1551,6)="tarief"),O1551*Q1551,S1551&gt;0,IF(F1551&lt;&gt;"",S1551,"")),""),"")</f>
        <v/>
      </c>
      <c r="V1551" s="4" t="str" cm="1">
        <f t="array" ref="V1551">IF(AA1551&lt;&gt;"ja",_xlfn.IFNA(_xlfn.IFS(AND(P1551&lt;&gt;"",R1551&lt;&gt;"",RIGHT($N1551,6)="tarief"),P1551*R1551,T1551&gt;0,T1551),""),"")</f>
        <v/>
      </c>
      <c r="W1551" s="4" t="str" cm="1">
        <f t="array" ref="W1551">IFERROR(_xlfn.IFS(OR(F1551="",LEFT(Methode_Keuze,4)="Geen"),"",AND(U1551&lt;&gt;"",F1551&lt;&gt;"Arbeidskosten"),ROUND(U1551*VLOOKUP(F1551,Tb_ProjectKosten[],MATCH(Tb_ProjectKosten[[#Headers],[Forfat_Percentage]],Tb_ProjectKosten[#Headers],0),0),2),AND(F1551="Arbeidskosten",G1551&lt;&gt;""),IFERROR(ROUND(U1551*VLOOKUP(G1551,Tb_KostenTypen[],3,0)*VLOOKUP(F1551,Tb_ProjectKosten[],MATCH(Tb_ProjectKosten[[#Headers],[Forfat_Percentage]],Tb_ProjectKosten[#Headers],0),0),2),""),U1551 &lt;=0,0),"")</f>
        <v/>
      </c>
      <c r="X1551" s="4" t="str" cm="1">
        <f t="array" ref="X1551">IFERROR(_xlfn.IFS(OR(F1551="",LEFT(Methode_Keuze,4)="Geen"),"",AND(V1551&lt;&gt;"",F1551&lt;&gt;"Arbeidskosten"),ROUND(V1551*VLOOKUP(F1551,Tb_ProjectKosten[],MATCH(Tb_ProjectKosten[[#Headers],[Forfat_Percentage]],Tb_ProjectKosten[#Headers],0),0),2),AND(F1551="Arbeidskosten",G1551&lt;&gt;""),IFERROR(ROUND(V1551*VLOOKUP(G1551,Tb_KostenTypen[],3,0)*VLOOKUP(F1551,Tb_ProjectKosten[],MATCH(Tb_ProjectKosten[[#Headers],[Forfat_Percentage]],Tb_ProjectKosten[#Headers],0),0),2),""),V1551 &lt;=0,0),"")</f>
        <v/>
      </c>
      <c r="Y1551" s="262"/>
      <c r="Z1551" s="49"/>
      <c r="AA1551" s="37" t="str" cm="1">
        <f t="array" ref="AA1551">IFERROR(IF(INDEX(SubsidieTabel!$Q$1:$T$9,MATCH($F1551,SubsidieTabel!$Q$1:$Q$9,0),IFERROR(MATCH(Methode_Keuze,SubsidieTabel!$Q$1:$T$1,0),2))&lt;&gt;1=TRUE,"ja",""),"")</f>
        <v/>
      </c>
    </row>
    <row r="1552" spans="1:27" ht="15" customHeight="1" x14ac:dyDescent="0.25">
      <c r="A1552" s="87"/>
      <c r="B1552" s="219" t="str">
        <f>IF(A1552&lt;&gt;"",_xlfn.MAXIFS($B$1:B1551,$A$1:A1551,A1552)+1,"")</f>
        <v/>
      </c>
      <c r="C1552" s="50"/>
      <c r="D1552" s="50"/>
      <c r="E1552" s="50"/>
      <c r="F1552" s="50"/>
      <c r="G1552" s="283"/>
      <c r="H1552" s="296"/>
      <c r="I1552" s="295"/>
      <c r="J1552" s="295"/>
      <c r="K1552" s="202"/>
      <c r="L1552" s="202"/>
      <c r="M1552" s="91" t="str">
        <f>IFERROR(VLOOKUP(H1552,Lijsten!$H$1:$I$100,2,0),"")</f>
        <v/>
      </c>
      <c r="N1552" s="91" t="str" cm="1">
        <f t="array" ref="N1552">IFERROR(_xlfn.IFS(AND(LEFT(F1552,6)="Arbeid",RIGHT(F1552,3)&lt;&gt;"IKS"),IFERROR(VLOOKUP($G1552,Tb_KostenTypen[],2,0),"tarief"),RIGHT(F1552,3)="IKS","Uurtarief",LEFT(F1552,6)="Arbeid","Uurtarief",AND(LEFT(F1552,8)="Bijdrage",RIGHT(F1552,15)="(vrijwilligers)"),"Vast tarief"),"")</f>
        <v/>
      </c>
      <c r="O1552" s="92"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tarief",IF(LEFT(F1552,8)="Bijdrage",VLOOKUP($F1552,Tb_KostenTypen[],MATCH(Methode_Keuze,Tb_KostenTypen[#Headers],0),0),VLOOKUP($G1552,Lijsten!L:O,4,0))),""),"")</f>
        <v/>
      </c>
      <c r="P1552" s="92"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tarief",IF(LEFT(F1552,8)="Bijdrage",VLOOKUP($F1552,Tb_KostenTypen[],MATCH(Methode_Keuze,Tb_KostenTypen[#Headers],0),0),VLOOKUP($G1552,Lijsten!L:O,4,0))),""),"")</f>
        <v/>
      </c>
      <c r="Q1552" s="50"/>
      <c r="R1552" s="50"/>
      <c r="S1552" s="83"/>
      <c r="T1552" s="51"/>
      <c r="U1552" s="4" t="str" cm="1">
        <f t="array" ref="U1552">IF(AA1552&lt;&gt;"ja",_xlfn.IFNA(_xlfn.IFS(AND(O1552&lt;&gt;"",F1552&lt;&gt;"",RIGHT($N1552,6)="tarief"),O1552*Q1552,S1552&gt;0,IF(F1552&lt;&gt;"",S1552,"")),""),"")</f>
        <v/>
      </c>
      <c r="V1552" s="4" t="str" cm="1">
        <f t="array" ref="V1552">IF(AA1552&lt;&gt;"ja",_xlfn.IFNA(_xlfn.IFS(AND(P1552&lt;&gt;"",R1552&lt;&gt;"",RIGHT($N1552,6)="tarief"),P1552*R1552,T1552&gt;0,T1552),""),"")</f>
        <v/>
      </c>
      <c r="W1552" s="4" t="str" cm="1">
        <f t="array" ref="W1552">IFERROR(_xlfn.IFS(OR(F1552="",LEFT(Methode_Keuze,4)="Geen"),"",AND(U1552&lt;&gt;"",F1552&lt;&gt;"Arbeidskosten"),ROUND(U1552*VLOOKUP(F1552,Tb_ProjectKosten[],MATCH(Tb_ProjectKosten[[#Headers],[Forfat_Percentage]],Tb_ProjectKosten[#Headers],0),0),2),AND(F1552="Arbeidskosten",G1552&lt;&gt;""),IFERROR(ROUND(U1552*VLOOKUP(G1552,Tb_KostenTypen[],3,0)*VLOOKUP(F1552,Tb_ProjectKosten[],MATCH(Tb_ProjectKosten[[#Headers],[Forfat_Percentage]],Tb_ProjectKosten[#Headers],0),0),2),""),U1552 &lt;=0,0),"")</f>
        <v/>
      </c>
      <c r="X1552" s="4" t="str" cm="1">
        <f t="array" ref="X1552">IFERROR(_xlfn.IFS(OR(F1552="",LEFT(Methode_Keuze,4)="Geen"),"",AND(V1552&lt;&gt;"",F1552&lt;&gt;"Arbeidskosten"),ROUND(V1552*VLOOKUP(F1552,Tb_ProjectKosten[],MATCH(Tb_ProjectKosten[[#Headers],[Forfat_Percentage]],Tb_ProjectKosten[#Headers],0),0),2),AND(F1552="Arbeidskosten",G1552&lt;&gt;""),IFERROR(ROUND(V1552*VLOOKUP(G1552,Tb_KostenTypen[],3,0)*VLOOKUP(F1552,Tb_ProjectKosten[],MATCH(Tb_ProjectKosten[[#Headers],[Forfat_Percentage]],Tb_ProjectKosten[#Headers],0),0),2),""),V1552 &lt;=0,0),"")</f>
        <v/>
      </c>
      <c r="Y1552" s="262"/>
      <c r="Z1552" s="49"/>
      <c r="AA1552" s="37" t="str" cm="1">
        <f t="array" ref="AA1552">IFERROR(IF(INDEX(SubsidieTabel!$Q$1:$T$9,MATCH($F1552,SubsidieTabel!$Q$1:$Q$9,0),IFERROR(MATCH(Methode_Keuze,SubsidieTabel!$Q$1:$T$1,0),2))&lt;&gt;1=TRUE,"ja",""),"")</f>
        <v/>
      </c>
    </row>
    <row r="1553" spans="1:27" ht="15" customHeight="1" x14ac:dyDescent="0.25">
      <c r="A1553" s="87"/>
      <c r="B1553" s="219" t="str">
        <f>IF(A1553&lt;&gt;"",_xlfn.MAXIFS($B$1:B1552,$A$1:A1552,A1553)+1,"")</f>
        <v/>
      </c>
      <c r="C1553" s="50"/>
      <c r="D1553" s="50"/>
      <c r="E1553" s="50"/>
      <c r="F1553" s="50"/>
      <c r="G1553" s="283"/>
      <c r="H1553" s="296"/>
      <c r="I1553" s="295"/>
      <c r="J1553" s="295"/>
      <c r="K1553" s="202"/>
      <c r="L1553" s="202"/>
      <c r="M1553" s="91" t="str">
        <f>IFERROR(VLOOKUP(H1553,Lijsten!$H$1:$I$100,2,0),"")</f>
        <v/>
      </c>
      <c r="N1553" s="91" t="str" cm="1">
        <f t="array" ref="N1553">IFERROR(_xlfn.IFS(AND(LEFT(F1553,6)="Arbeid",RIGHT(F1553,3)&lt;&gt;"IKS"),IFERROR(VLOOKUP($G1553,Tb_KostenTypen[],2,0),"tarief"),RIGHT(F1553,3)="IKS","Uurtarief",LEFT(F1553,6)="Arbeid","Uurtarief",AND(LEFT(F1553,8)="Bijdrage",RIGHT(F1553,15)="(vrijwilligers)"),"Vast tarief"),"")</f>
        <v/>
      </c>
      <c r="O1553" s="92"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tarief",IF(LEFT(F1553,8)="Bijdrage",VLOOKUP($F1553,Tb_KostenTypen[],MATCH(Methode_Keuze,Tb_KostenTypen[#Headers],0),0),VLOOKUP($G1553,Lijsten!L:O,4,0))),""),"")</f>
        <v/>
      </c>
      <c r="P1553" s="92"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tarief",IF(LEFT(F1553,8)="Bijdrage",VLOOKUP($F1553,Tb_KostenTypen[],MATCH(Methode_Keuze,Tb_KostenTypen[#Headers],0),0),VLOOKUP($G1553,Lijsten!L:O,4,0))),""),"")</f>
        <v/>
      </c>
      <c r="Q1553" s="50"/>
      <c r="R1553" s="50"/>
      <c r="S1553" s="83"/>
      <c r="T1553" s="51"/>
      <c r="U1553" s="4" t="str" cm="1">
        <f t="array" ref="U1553">IF(AA1553&lt;&gt;"ja",_xlfn.IFNA(_xlfn.IFS(AND(O1553&lt;&gt;"",F1553&lt;&gt;"",RIGHT($N1553,6)="tarief"),O1553*Q1553,S1553&gt;0,IF(F1553&lt;&gt;"",S1553,"")),""),"")</f>
        <v/>
      </c>
      <c r="V1553" s="4" t="str" cm="1">
        <f t="array" ref="V1553">IF(AA1553&lt;&gt;"ja",_xlfn.IFNA(_xlfn.IFS(AND(P1553&lt;&gt;"",R1553&lt;&gt;"",RIGHT($N1553,6)="tarief"),P1553*R1553,T1553&gt;0,T1553),""),"")</f>
        <v/>
      </c>
      <c r="W1553" s="4" t="str" cm="1">
        <f t="array" ref="W1553">IFERROR(_xlfn.IFS(OR(F1553="",LEFT(Methode_Keuze,4)="Geen"),"",AND(U1553&lt;&gt;"",F1553&lt;&gt;"Arbeidskosten"),ROUND(U1553*VLOOKUP(F1553,Tb_ProjectKosten[],MATCH(Tb_ProjectKosten[[#Headers],[Forfat_Percentage]],Tb_ProjectKosten[#Headers],0),0),2),AND(F1553="Arbeidskosten",G1553&lt;&gt;""),IFERROR(ROUND(U1553*VLOOKUP(G1553,Tb_KostenTypen[],3,0)*VLOOKUP(F1553,Tb_ProjectKosten[],MATCH(Tb_ProjectKosten[[#Headers],[Forfat_Percentage]],Tb_ProjectKosten[#Headers],0),0),2),""),U1553 &lt;=0,0),"")</f>
        <v/>
      </c>
      <c r="X1553" s="4" t="str" cm="1">
        <f t="array" ref="X1553">IFERROR(_xlfn.IFS(OR(F1553="",LEFT(Methode_Keuze,4)="Geen"),"",AND(V1553&lt;&gt;"",F1553&lt;&gt;"Arbeidskosten"),ROUND(V1553*VLOOKUP(F1553,Tb_ProjectKosten[],MATCH(Tb_ProjectKosten[[#Headers],[Forfat_Percentage]],Tb_ProjectKosten[#Headers],0),0),2),AND(F1553="Arbeidskosten",G1553&lt;&gt;""),IFERROR(ROUND(V1553*VLOOKUP(G1553,Tb_KostenTypen[],3,0)*VLOOKUP(F1553,Tb_ProjectKosten[],MATCH(Tb_ProjectKosten[[#Headers],[Forfat_Percentage]],Tb_ProjectKosten[#Headers],0),0),2),""),V1553 &lt;=0,0),"")</f>
        <v/>
      </c>
      <c r="Y1553" s="262"/>
      <c r="Z1553" s="49"/>
      <c r="AA1553" s="37" t="str" cm="1">
        <f t="array" ref="AA1553">IFERROR(IF(INDEX(SubsidieTabel!$Q$1:$T$9,MATCH($F1553,SubsidieTabel!$Q$1:$Q$9,0),IFERROR(MATCH(Methode_Keuze,SubsidieTabel!$Q$1:$T$1,0),2))&lt;&gt;1=TRUE,"ja",""),"")</f>
        <v/>
      </c>
    </row>
    <row r="1554" spans="1:27" ht="15" customHeight="1" x14ac:dyDescent="0.25">
      <c r="A1554" s="87"/>
      <c r="B1554" s="219" t="str">
        <f>IF(A1554&lt;&gt;"",_xlfn.MAXIFS($B$1:B1553,$A$1:A1553,A1554)+1,"")</f>
        <v/>
      </c>
      <c r="C1554" s="50"/>
      <c r="D1554" s="50"/>
      <c r="E1554" s="50"/>
      <c r="F1554" s="50"/>
      <c r="G1554" s="283"/>
      <c r="H1554" s="296"/>
      <c r="I1554" s="295"/>
      <c r="J1554" s="295"/>
      <c r="K1554" s="202"/>
      <c r="L1554" s="202"/>
      <c r="M1554" s="91" t="str">
        <f>IFERROR(VLOOKUP(H1554,Lijsten!$H$1:$I$100,2,0),"")</f>
        <v/>
      </c>
      <c r="N1554" s="91" t="str" cm="1">
        <f t="array" ref="N1554">IFERROR(_xlfn.IFS(AND(LEFT(F1554,6)="Arbeid",RIGHT(F1554,3)&lt;&gt;"IKS"),IFERROR(VLOOKUP($G1554,Tb_KostenTypen[],2,0),"tarief"),RIGHT(F1554,3)="IKS","Uurtarief",LEFT(F1554,6)="Arbeid","Uurtarief",AND(LEFT(F1554,8)="Bijdrage",RIGHT(F1554,15)="(vrijwilligers)"),"Vast tarief"),"")</f>
        <v/>
      </c>
      <c r="O1554" s="92"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tarief",IF(LEFT(F1554,8)="Bijdrage",VLOOKUP($F1554,Tb_KostenTypen[],MATCH(Methode_Keuze,Tb_KostenTypen[#Headers],0),0),VLOOKUP($G1554,Lijsten!L:O,4,0))),""),"")</f>
        <v/>
      </c>
      <c r="P1554" s="92"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tarief",IF(LEFT(F1554,8)="Bijdrage",VLOOKUP($F1554,Tb_KostenTypen[],MATCH(Methode_Keuze,Tb_KostenTypen[#Headers],0),0),VLOOKUP($G1554,Lijsten!L:O,4,0))),""),"")</f>
        <v/>
      </c>
      <c r="Q1554" s="50"/>
      <c r="R1554" s="50"/>
      <c r="S1554" s="83"/>
      <c r="T1554" s="51"/>
      <c r="U1554" s="4" t="str" cm="1">
        <f t="array" ref="U1554">IF(AA1554&lt;&gt;"ja",_xlfn.IFNA(_xlfn.IFS(AND(O1554&lt;&gt;"",F1554&lt;&gt;"",RIGHT($N1554,6)="tarief"),O1554*Q1554,S1554&gt;0,IF(F1554&lt;&gt;"",S1554,"")),""),"")</f>
        <v/>
      </c>
      <c r="V1554" s="4" t="str" cm="1">
        <f t="array" ref="V1554">IF(AA1554&lt;&gt;"ja",_xlfn.IFNA(_xlfn.IFS(AND(P1554&lt;&gt;"",R1554&lt;&gt;"",RIGHT($N1554,6)="tarief"),P1554*R1554,T1554&gt;0,T1554),""),"")</f>
        <v/>
      </c>
      <c r="W1554" s="4" t="str" cm="1">
        <f t="array" ref="W1554">IFERROR(_xlfn.IFS(OR(F1554="",LEFT(Methode_Keuze,4)="Geen"),"",AND(U1554&lt;&gt;"",F1554&lt;&gt;"Arbeidskosten"),ROUND(U1554*VLOOKUP(F1554,Tb_ProjectKosten[],MATCH(Tb_ProjectKosten[[#Headers],[Forfat_Percentage]],Tb_ProjectKosten[#Headers],0),0),2),AND(F1554="Arbeidskosten",G1554&lt;&gt;""),IFERROR(ROUND(U1554*VLOOKUP(G1554,Tb_KostenTypen[],3,0)*VLOOKUP(F1554,Tb_ProjectKosten[],MATCH(Tb_ProjectKosten[[#Headers],[Forfat_Percentage]],Tb_ProjectKosten[#Headers],0),0),2),""),U1554 &lt;=0,0),"")</f>
        <v/>
      </c>
      <c r="X1554" s="4" t="str" cm="1">
        <f t="array" ref="X1554">IFERROR(_xlfn.IFS(OR(F1554="",LEFT(Methode_Keuze,4)="Geen"),"",AND(V1554&lt;&gt;"",F1554&lt;&gt;"Arbeidskosten"),ROUND(V1554*VLOOKUP(F1554,Tb_ProjectKosten[],MATCH(Tb_ProjectKosten[[#Headers],[Forfat_Percentage]],Tb_ProjectKosten[#Headers],0),0),2),AND(F1554="Arbeidskosten",G1554&lt;&gt;""),IFERROR(ROUND(V1554*VLOOKUP(G1554,Tb_KostenTypen[],3,0)*VLOOKUP(F1554,Tb_ProjectKosten[],MATCH(Tb_ProjectKosten[[#Headers],[Forfat_Percentage]],Tb_ProjectKosten[#Headers],0),0),2),""),V1554 &lt;=0,0),"")</f>
        <v/>
      </c>
      <c r="Y1554" s="262"/>
      <c r="Z1554" s="49"/>
      <c r="AA1554" s="37" t="str" cm="1">
        <f t="array" ref="AA1554">IFERROR(IF(INDEX(SubsidieTabel!$Q$1:$T$9,MATCH($F1554,SubsidieTabel!$Q$1:$Q$9,0),IFERROR(MATCH(Methode_Keuze,SubsidieTabel!$Q$1:$T$1,0),2))&lt;&gt;1=TRUE,"ja",""),"")</f>
        <v/>
      </c>
    </row>
    <row r="1555" spans="1:27" ht="15" customHeight="1" x14ac:dyDescent="0.25">
      <c r="A1555" s="87"/>
      <c r="B1555" s="219" t="str">
        <f>IF(A1555&lt;&gt;"",_xlfn.MAXIFS($B$1:B1554,$A$1:A1554,A1555)+1,"")</f>
        <v/>
      </c>
      <c r="C1555" s="50"/>
      <c r="D1555" s="50"/>
      <c r="E1555" s="50"/>
      <c r="F1555" s="50"/>
      <c r="G1555" s="283"/>
      <c r="H1555" s="296"/>
      <c r="I1555" s="295"/>
      <c r="J1555" s="295"/>
      <c r="K1555" s="202"/>
      <c r="L1555" s="202"/>
      <c r="M1555" s="91" t="str">
        <f>IFERROR(VLOOKUP(H1555,Lijsten!$H$1:$I$100,2,0),"")</f>
        <v/>
      </c>
      <c r="N1555" s="91" t="str" cm="1">
        <f t="array" ref="N1555">IFERROR(_xlfn.IFS(AND(LEFT(F1555,6)="Arbeid",RIGHT(F1555,3)&lt;&gt;"IKS"),IFERROR(VLOOKUP($G1555,Tb_KostenTypen[],2,0),"tarief"),RIGHT(F1555,3)="IKS","Uurtarief",LEFT(F1555,6)="Arbeid","Uurtarief",AND(LEFT(F1555,8)="Bijdrage",RIGHT(F1555,15)="(vrijwilligers)"),"Vast tarief"),"")</f>
        <v/>
      </c>
      <c r="O1555" s="92"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tarief",IF(LEFT(F1555,8)="Bijdrage",VLOOKUP($F1555,Tb_KostenTypen[],MATCH(Methode_Keuze,Tb_KostenTypen[#Headers],0),0),VLOOKUP($G1555,Lijsten!L:O,4,0))),""),"")</f>
        <v/>
      </c>
      <c r="P1555" s="92"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tarief",IF(LEFT(F1555,8)="Bijdrage",VLOOKUP($F1555,Tb_KostenTypen[],MATCH(Methode_Keuze,Tb_KostenTypen[#Headers],0),0),VLOOKUP($G1555,Lijsten!L:O,4,0))),""),"")</f>
        <v/>
      </c>
      <c r="Q1555" s="50"/>
      <c r="R1555" s="50"/>
      <c r="S1555" s="83"/>
      <c r="T1555" s="51"/>
      <c r="U1555" s="4" t="str" cm="1">
        <f t="array" ref="U1555">IF(AA1555&lt;&gt;"ja",_xlfn.IFNA(_xlfn.IFS(AND(O1555&lt;&gt;"",F1555&lt;&gt;"",RIGHT($N1555,6)="tarief"),O1555*Q1555,S1555&gt;0,IF(F1555&lt;&gt;"",S1555,"")),""),"")</f>
        <v/>
      </c>
      <c r="V1555" s="4" t="str" cm="1">
        <f t="array" ref="V1555">IF(AA1555&lt;&gt;"ja",_xlfn.IFNA(_xlfn.IFS(AND(P1555&lt;&gt;"",R1555&lt;&gt;"",RIGHT($N1555,6)="tarief"),P1555*R1555,T1555&gt;0,T1555),""),"")</f>
        <v/>
      </c>
      <c r="W1555" s="4" t="str" cm="1">
        <f t="array" ref="W1555">IFERROR(_xlfn.IFS(OR(F1555="",LEFT(Methode_Keuze,4)="Geen"),"",AND(U1555&lt;&gt;"",F1555&lt;&gt;"Arbeidskosten"),ROUND(U1555*VLOOKUP(F1555,Tb_ProjectKosten[],MATCH(Tb_ProjectKosten[[#Headers],[Forfat_Percentage]],Tb_ProjectKosten[#Headers],0),0),2),AND(F1555="Arbeidskosten",G1555&lt;&gt;""),IFERROR(ROUND(U1555*VLOOKUP(G1555,Tb_KostenTypen[],3,0)*VLOOKUP(F1555,Tb_ProjectKosten[],MATCH(Tb_ProjectKosten[[#Headers],[Forfat_Percentage]],Tb_ProjectKosten[#Headers],0),0),2),""),U1555 &lt;=0,0),"")</f>
        <v/>
      </c>
      <c r="X1555" s="4" t="str" cm="1">
        <f t="array" ref="X1555">IFERROR(_xlfn.IFS(OR(F1555="",LEFT(Methode_Keuze,4)="Geen"),"",AND(V1555&lt;&gt;"",F1555&lt;&gt;"Arbeidskosten"),ROUND(V1555*VLOOKUP(F1555,Tb_ProjectKosten[],MATCH(Tb_ProjectKosten[[#Headers],[Forfat_Percentage]],Tb_ProjectKosten[#Headers],0),0),2),AND(F1555="Arbeidskosten",G1555&lt;&gt;""),IFERROR(ROUND(V1555*VLOOKUP(G1555,Tb_KostenTypen[],3,0)*VLOOKUP(F1555,Tb_ProjectKosten[],MATCH(Tb_ProjectKosten[[#Headers],[Forfat_Percentage]],Tb_ProjectKosten[#Headers],0),0),2),""),V1555 &lt;=0,0),"")</f>
        <v/>
      </c>
      <c r="Y1555" s="262"/>
      <c r="Z1555" s="49"/>
      <c r="AA1555" s="37" t="str" cm="1">
        <f t="array" ref="AA1555">IFERROR(IF(INDEX(SubsidieTabel!$Q$1:$T$9,MATCH($F1555,SubsidieTabel!$Q$1:$Q$9,0),IFERROR(MATCH(Methode_Keuze,SubsidieTabel!$Q$1:$T$1,0),2))&lt;&gt;1=TRUE,"ja",""),"")</f>
        <v/>
      </c>
    </row>
    <row r="1556" spans="1:27" ht="15" customHeight="1" x14ac:dyDescent="0.25">
      <c r="A1556" s="87"/>
      <c r="B1556" s="219" t="str">
        <f>IF(A1556&lt;&gt;"",_xlfn.MAXIFS($B$1:B1555,$A$1:A1555,A1556)+1,"")</f>
        <v/>
      </c>
      <c r="C1556" s="50"/>
      <c r="D1556" s="50"/>
      <c r="E1556" s="50"/>
      <c r="F1556" s="50"/>
      <c r="G1556" s="283"/>
      <c r="H1556" s="296"/>
      <c r="I1556" s="295"/>
      <c r="J1556" s="295"/>
      <c r="K1556" s="202"/>
      <c r="L1556" s="202"/>
      <c r="M1556" s="91" t="str">
        <f>IFERROR(VLOOKUP(H1556,Lijsten!$H$1:$I$100,2,0),"")</f>
        <v/>
      </c>
      <c r="N1556" s="91" t="str" cm="1">
        <f t="array" ref="N1556">IFERROR(_xlfn.IFS(AND(LEFT(F1556,6)="Arbeid",RIGHT(F1556,3)&lt;&gt;"IKS"),IFERROR(VLOOKUP($G1556,Tb_KostenTypen[],2,0),"tarief"),RIGHT(F1556,3)="IKS","Uurtarief",LEFT(F1556,6)="Arbeid","Uurtarief",AND(LEFT(F1556,8)="Bijdrage",RIGHT(F1556,15)="(vrijwilligers)"),"Vast tarief"),"")</f>
        <v/>
      </c>
      <c r="O1556" s="92"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tarief",IF(LEFT(F1556,8)="Bijdrage",VLOOKUP($F1556,Tb_KostenTypen[],MATCH(Methode_Keuze,Tb_KostenTypen[#Headers],0),0),VLOOKUP($G1556,Lijsten!L:O,4,0))),""),"")</f>
        <v/>
      </c>
      <c r="P1556" s="92"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tarief",IF(LEFT(F1556,8)="Bijdrage",VLOOKUP($F1556,Tb_KostenTypen[],MATCH(Methode_Keuze,Tb_KostenTypen[#Headers],0),0),VLOOKUP($G1556,Lijsten!L:O,4,0))),""),"")</f>
        <v/>
      </c>
      <c r="Q1556" s="50"/>
      <c r="R1556" s="50"/>
      <c r="S1556" s="83"/>
      <c r="T1556" s="51"/>
      <c r="U1556" s="4" t="str" cm="1">
        <f t="array" ref="U1556">IF(AA1556&lt;&gt;"ja",_xlfn.IFNA(_xlfn.IFS(AND(O1556&lt;&gt;"",F1556&lt;&gt;"",RIGHT($N1556,6)="tarief"),O1556*Q1556,S1556&gt;0,IF(F1556&lt;&gt;"",S1556,"")),""),"")</f>
        <v/>
      </c>
      <c r="V1556" s="4" t="str" cm="1">
        <f t="array" ref="V1556">IF(AA1556&lt;&gt;"ja",_xlfn.IFNA(_xlfn.IFS(AND(P1556&lt;&gt;"",R1556&lt;&gt;"",RIGHT($N1556,6)="tarief"),P1556*R1556,T1556&gt;0,T1556),""),"")</f>
        <v/>
      </c>
      <c r="W1556" s="4" t="str" cm="1">
        <f t="array" ref="W1556">IFERROR(_xlfn.IFS(OR(F1556="",LEFT(Methode_Keuze,4)="Geen"),"",AND(U1556&lt;&gt;"",F1556&lt;&gt;"Arbeidskosten"),ROUND(U1556*VLOOKUP(F1556,Tb_ProjectKosten[],MATCH(Tb_ProjectKosten[[#Headers],[Forfat_Percentage]],Tb_ProjectKosten[#Headers],0),0),2),AND(F1556="Arbeidskosten",G1556&lt;&gt;""),IFERROR(ROUND(U1556*VLOOKUP(G1556,Tb_KostenTypen[],3,0)*VLOOKUP(F1556,Tb_ProjectKosten[],MATCH(Tb_ProjectKosten[[#Headers],[Forfat_Percentage]],Tb_ProjectKosten[#Headers],0),0),2),""),U1556 &lt;=0,0),"")</f>
        <v/>
      </c>
      <c r="X1556" s="4" t="str" cm="1">
        <f t="array" ref="X1556">IFERROR(_xlfn.IFS(OR(F1556="",LEFT(Methode_Keuze,4)="Geen"),"",AND(V1556&lt;&gt;"",F1556&lt;&gt;"Arbeidskosten"),ROUND(V1556*VLOOKUP(F1556,Tb_ProjectKosten[],MATCH(Tb_ProjectKosten[[#Headers],[Forfat_Percentage]],Tb_ProjectKosten[#Headers],0),0),2),AND(F1556="Arbeidskosten",G1556&lt;&gt;""),IFERROR(ROUND(V1556*VLOOKUP(G1556,Tb_KostenTypen[],3,0)*VLOOKUP(F1556,Tb_ProjectKosten[],MATCH(Tb_ProjectKosten[[#Headers],[Forfat_Percentage]],Tb_ProjectKosten[#Headers],0),0),2),""),V1556 &lt;=0,0),"")</f>
        <v/>
      </c>
      <c r="Y1556" s="262"/>
      <c r="Z1556" s="49"/>
      <c r="AA1556" s="37" t="str" cm="1">
        <f t="array" ref="AA1556">IFERROR(IF(INDEX(SubsidieTabel!$Q$1:$T$9,MATCH($F1556,SubsidieTabel!$Q$1:$Q$9,0),IFERROR(MATCH(Methode_Keuze,SubsidieTabel!$Q$1:$T$1,0),2))&lt;&gt;1=TRUE,"ja",""),"")</f>
        <v/>
      </c>
    </row>
    <row r="1557" spans="1:27" ht="15" customHeight="1" x14ac:dyDescent="0.25">
      <c r="A1557" s="87"/>
      <c r="B1557" s="219" t="str">
        <f>IF(A1557&lt;&gt;"",_xlfn.MAXIFS($B$1:B1556,$A$1:A1556,A1557)+1,"")</f>
        <v/>
      </c>
      <c r="C1557" s="50"/>
      <c r="D1557" s="50"/>
      <c r="E1557" s="50"/>
      <c r="F1557" s="50"/>
      <c r="G1557" s="283"/>
      <c r="H1557" s="296"/>
      <c r="I1557" s="295"/>
      <c r="J1557" s="295"/>
      <c r="K1557" s="202"/>
      <c r="L1557" s="202"/>
      <c r="M1557" s="91" t="str">
        <f>IFERROR(VLOOKUP(H1557,Lijsten!$H$1:$I$100,2,0),"")</f>
        <v/>
      </c>
      <c r="N1557" s="91" t="str" cm="1">
        <f t="array" ref="N1557">IFERROR(_xlfn.IFS(AND(LEFT(F1557,6)="Arbeid",RIGHT(F1557,3)&lt;&gt;"IKS"),IFERROR(VLOOKUP($G1557,Tb_KostenTypen[],2,0),"tarief"),RIGHT(F1557,3)="IKS","Uurtarief",LEFT(F1557,6)="Arbeid","Uurtarief",AND(LEFT(F1557,8)="Bijdrage",RIGHT(F1557,15)="(vrijwilligers)"),"Vast tarief"),"")</f>
        <v/>
      </c>
      <c r="O1557" s="92"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tarief",IF(LEFT(F1557,8)="Bijdrage",VLOOKUP($F1557,Tb_KostenTypen[],MATCH(Methode_Keuze,Tb_KostenTypen[#Headers],0),0),VLOOKUP($G1557,Lijsten!L:O,4,0))),""),"")</f>
        <v/>
      </c>
      <c r="P1557" s="92"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tarief",IF(LEFT(F1557,8)="Bijdrage",VLOOKUP($F1557,Tb_KostenTypen[],MATCH(Methode_Keuze,Tb_KostenTypen[#Headers],0),0),VLOOKUP($G1557,Lijsten!L:O,4,0))),""),"")</f>
        <v/>
      </c>
      <c r="Q1557" s="50"/>
      <c r="R1557" s="50"/>
      <c r="S1557" s="83"/>
      <c r="T1557" s="51"/>
      <c r="U1557" s="4" t="str" cm="1">
        <f t="array" ref="U1557">IF(AA1557&lt;&gt;"ja",_xlfn.IFNA(_xlfn.IFS(AND(O1557&lt;&gt;"",F1557&lt;&gt;"",RIGHT($N1557,6)="tarief"),O1557*Q1557,S1557&gt;0,IF(F1557&lt;&gt;"",S1557,"")),""),"")</f>
        <v/>
      </c>
      <c r="V1557" s="4" t="str" cm="1">
        <f t="array" ref="V1557">IF(AA1557&lt;&gt;"ja",_xlfn.IFNA(_xlfn.IFS(AND(P1557&lt;&gt;"",R1557&lt;&gt;"",RIGHT($N1557,6)="tarief"),P1557*R1557,T1557&gt;0,T1557),""),"")</f>
        <v/>
      </c>
      <c r="W1557" s="4" t="str" cm="1">
        <f t="array" ref="W1557">IFERROR(_xlfn.IFS(OR(F1557="",LEFT(Methode_Keuze,4)="Geen"),"",AND(U1557&lt;&gt;"",F1557&lt;&gt;"Arbeidskosten"),ROUND(U1557*VLOOKUP(F1557,Tb_ProjectKosten[],MATCH(Tb_ProjectKosten[[#Headers],[Forfat_Percentage]],Tb_ProjectKosten[#Headers],0),0),2),AND(F1557="Arbeidskosten",G1557&lt;&gt;""),IFERROR(ROUND(U1557*VLOOKUP(G1557,Tb_KostenTypen[],3,0)*VLOOKUP(F1557,Tb_ProjectKosten[],MATCH(Tb_ProjectKosten[[#Headers],[Forfat_Percentage]],Tb_ProjectKosten[#Headers],0),0),2),""),U1557 &lt;=0,0),"")</f>
        <v/>
      </c>
      <c r="X1557" s="4" t="str" cm="1">
        <f t="array" ref="X1557">IFERROR(_xlfn.IFS(OR(F1557="",LEFT(Methode_Keuze,4)="Geen"),"",AND(V1557&lt;&gt;"",F1557&lt;&gt;"Arbeidskosten"),ROUND(V1557*VLOOKUP(F1557,Tb_ProjectKosten[],MATCH(Tb_ProjectKosten[[#Headers],[Forfat_Percentage]],Tb_ProjectKosten[#Headers],0),0),2),AND(F1557="Arbeidskosten",G1557&lt;&gt;""),IFERROR(ROUND(V1557*VLOOKUP(G1557,Tb_KostenTypen[],3,0)*VLOOKUP(F1557,Tb_ProjectKosten[],MATCH(Tb_ProjectKosten[[#Headers],[Forfat_Percentage]],Tb_ProjectKosten[#Headers],0),0),2),""),V1557 &lt;=0,0),"")</f>
        <v/>
      </c>
      <c r="Y1557" s="262"/>
      <c r="Z1557" s="49"/>
      <c r="AA1557" s="37" t="str" cm="1">
        <f t="array" ref="AA1557">IFERROR(IF(INDEX(SubsidieTabel!$Q$1:$T$9,MATCH($F1557,SubsidieTabel!$Q$1:$Q$9,0),IFERROR(MATCH(Methode_Keuze,SubsidieTabel!$Q$1:$T$1,0),2))&lt;&gt;1=TRUE,"ja",""),"")</f>
        <v/>
      </c>
    </row>
    <row r="1558" spans="1:27" ht="15" customHeight="1" x14ac:dyDescent="0.25">
      <c r="A1558" s="87"/>
      <c r="B1558" s="219" t="str">
        <f>IF(A1558&lt;&gt;"",_xlfn.MAXIFS($B$1:B1557,$A$1:A1557,A1558)+1,"")</f>
        <v/>
      </c>
      <c r="C1558" s="50"/>
      <c r="D1558" s="50"/>
      <c r="E1558" s="50"/>
      <c r="F1558" s="50"/>
      <c r="G1558" s="283"/>
      <c r="H1558" s="296"/>
      <c r="I1558" s="295"/>
      <c r="J1558" s="295"/>
      <c r="K1558" s="202"/>
      <c r="L1558" s="202"/>
      <c r="M1558" s="91" t="str">
        <f>IFERROR(VLOOKUP(H1558,Lijsten!$H$1:$I$100,2,0),"")</f>
        <v/>
      </c>
      <c r="N1558" s="91" t="str" cm="1">
        <f t="array" ref="N1558">IFERROR(_xlfn.IFS(AND(LEFT(F1558,6)="Arbeid",RIGHT(F1558,3)&lt;&gt;"IKS"),IFERROR(VLOOKUP($G1558,Tb_KostenTypen[],2,0),"tarief"),RIGHT(F1558,3)="IKS","Uurtarief",LEFT(F1558,6)="Arbeid","Uurtarief",AND(LEFT(F1558,8)="Bijdrage",RIGHT(F1558,15)="(vrijwilligers)"),"Vast tarief"),"")</f>
        <v/>
      </c>
      <c r="O1558" s="92"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tarief",IF(LEFT(F1558,8)="Bijdrage",VLOOKUP($F1558,Tb_KostenTypen[],MATCH(Methode_Keuze,Tb_KostenTypen[#Headers],0),0),VLOOKUP($G1558,Lijsten!L:O,4,0))),""),"")</f>
        <v/>
      </c>
      <c r="P1558" s="92"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tarief",IF(LEFT(F1558,8)="Bijdrage",VLOOKUP($F1558,Tb_KostenTypen[],MATCH(Methode_Keuze,Tb_KostenTypen[#Headers],0),0),VLOOKUP($G1558,Lijsten!L:O,4,0))),""),"")</f>
        <v/>
      </c>
      <c r="Q1558" s="50"/>
      <c r="R1558" s="50"/>
      <c r="S1558" s="83"/>
      <c r="T1558" s="51"/>
      <c r="U1558" s="4" t="str" cm="1">
        <f t="array" ref="U1558">IF(AA1558&lt;&gt;"ja",_xlfn.IFNA(_xlfn.IFS(AND(O1558&lt;&gt;"",F1558&lt;&gt;"",RIGHT($N1558,6)="tarief"),O1558*Q1558,S1558&gt;0,IF(F1558&lt;&gt;"",S1558,"")),""),"")</f>
        <v/>
      </c>
      <c r="V1558" s="4" t="str" cm="1">
        <f t="array" ref="V1558">IF(AA1558&lt;&gt;"ja",_xlfn.IFNA(_xlfn.IFS(AND(P1558&lt;&gt;"",R1558&lt;&gt;"",RIGHT($N1558,6)="tarief"),P1558*R1558,T1558&gt;0,T1558),""),"")</f>
        <v/>
      </c>
      <c r="W1558" s="4" t="str" cm="1">
        <f t="array" ref="W1558">IFERROR(_xlfn.IFS(OR(F1558="",LEFT(Methode_Keuze,4)="Geen"),"",AND(U1558&lt;&gt;"",F1558&lt;&gt;"Arbeidskosten"),ROUND(U1558*VLOOKUP(F1558,Tb_ProjectKosten[],MATCH(Tb_ProjectKosten[[#Headers],[Forfat_Percentage]],Tb_ProjectKosten[#Headers],0),0),2),AND(F1558="Arbeidskosten",G1558&lt;&gt;""),IFERROR(ROUND(U1558*VLOOKUP(G1558,Tb_KostenTypen[],3,0)*VLOOKUP(F1558,Tb_ProjectKosten[],MATCH(Tb_ProjectKosten[[#Headers],[Forfat_Percentage]],Tb_ProjectKosten[#Headers],0),0),2),""),U1558 &lt;=0,0),"")</f>
        <v/>
      </c>
      <c r="X1558" s="4" t="str" cm="1">
        <f t="array" ref="X1558">IFERROR(_xlfn.IFS(OR(F1558="",LEFT(Methode_Keuze,4)="Geen"),"",AND(V1558&lt;&gt;"",F1558&lt;&gt;"Arbeidskosten"),ROUND(V1558*VLOOKUP(F1558,Tb_ProjectKosten[],MATCH(Tb_ProjectKosten[[#Headers],[Forfat_Percentage]],Tb_ProjectKosten[#Headers],0),0),2),AND(F1558="Arbeidskosten",G1558&lt;&gt;""),IFERROR(ROUND(V1558*VLOOKUP(G1558,Tb_KostenTypen[],3,0)*VLOOKUP(F1558,Tb_ProjectKosten[],MATCH(Tb_ProjectKosten[[#Headers],[Forfat_Percentage]],Tb_ProjectKosten[#Headers],0),0),2),""),V1558 &lt;=0,0),"")</f>
        <v/>
      </c>
      <c r="Y1558" s="262"/>
      <c r="Z1558" s="49"/>
      <c r="AA1558" s="37" t="str" cm="1">
        <f t="array" ref="AA1558">IFERROR(IF(INDEX(SubsidieTabel!$Q$1:$T$9,MATCH($F1558,SubsidieTabel!$Q$1:$Q$9,0),IFERROR(MATCH(Methode_Keuze,SubsidieTabel!$Q$1:$T$1,0),2))&lt;&gt;1=TRUE,"ja",""),"")</f>
        <v/>
      </c>
    </row>
    <row r="1559" spans="1:27" ht="15" customHeight="1" x14ac:dyDescent="0.25">
      <c r="A1559" s="87"/>
      <c r="B1559" s="219" t="str">
        <f>IF(A1559&lt;&gt;"",_xlfn.MAXIFS($B$1:B1558,$A$1:A1558,A1559)+1,"")</f>
        <v/>
      </c>
      <c r="C1559" s="50"/>
      <c r="D1559" s="50"/>
      <c r="E1559" s="50"/>
      <c r="F1559" s="50"/>
      <c r="G1559" s="283"/>
      <c r="H1559" s="296"/>
      <c r="I1559" s="295"/>
      <c r="J1559" s="295"/>
      <c r="K1559" s="202"/>
      <c r="L1559" s="202"/>
      <c r="M1559" s="91" t="str">
        <f>IFERROR(VLOOKUP(H1559,Lijsten!$H$1:$I$100,2,0),"")</f>
        <v/>
      </c>
      <c r="N1559" s="91" t="str" cm="1">
        <f t="array" ref="N1559">IFERROR(_xlfn.IFS(AND(LEFT(F1559,6)="Arbeid",RIGHT(F1559,3)&lt;&gt;"IKS"),IFERROR(VLOOKUP($G1559,Tb_KostenTypen[],2,0),"tarief"),RIGHT(F1559,3)="IKS","Uurtarief",LEFT(F1559,6)="Arbeid","Uurtarief",AND(LEFT(F1559,8)="Bijdrage",RIGHT(F1559,15)="(vrijwilligers)"),"Vast tarief"),"")</f>
        <v/>
      </c>
      <c r="O1559" s="92"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tarief",IF(LEFT(F1559,8)="Bijdrage",VLOOKUP($F1559,Tb_KostenTypen[],MATCH(Methode_Keuze,Tb_KostenTypen[#Headers],0),0),VLOOKUP($G1559,Lijsten!L:O,4,0))),""),"")</f>
        <v/>
      </c>
      <c r="P1559" s="92"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tarief",IF(LEFT(F1559,8)="Bijdrage",VLOOKUP($F1559,Tb_KostenTypen[],MATCH(Methode_Keuze,Tb_KostenTypen[#Headers],0),0),VLOOKUP($G1559,Lijsten!L:O,4,0))),""),"")</f>
        <v/>
      </c>
      <c r="Q1559" s="50"/>
      <c r="R1559" s="50"/>
      <c r="S1559" s="83"/>
      <c r="T1559" s="51"/>
      <c r="U1559" s="4" t="str" cm="1">
        <f t="array" ref="U1559">IF(AA1559&lt;&gt;"ja",_xlfn.IFNA(_xlfn.IFS(AND(O1559&lt;&gt;"",F1559&lt;&gt;"",RIGHT($N1559,6)="tarief"),O1559*Q1559,S1559&gt;0,IF(F1559&lt;&gt;"",S1559,"")),""),"")</f>
        <v/>
      </c>
      <c r="V1559" s="4" t="str" cm="1">
        <f t="array" ref="V1559">IF(AA1559&lt;&gt;"ja",_xlfn.IFNA(_xlfn.IFS(AND(P1559&lt;&gt;"",R1559&lt;&gt;"",RIGHT($N1559,6)="tarief"),P1559*R1559,T1559&gt;0,T1559),""),"")</f>
        <v/>
      </c>
      <c r="W1559" s="4" t="str" cm="1">
        <f t="array" ref="W1559">IFERROR(_xlfn.IFS(OR(F1559="",LEFT(Methode_Keuze,4)="Geen"),"",AND(U1559&lt;&gt;"",F1559&lt;&gt;"Arbeidskosten"),ROUND(U1559*VLOOKUP(F1559,Tb_ProjectKosten[],MATCH(Tb_ProjectKosten[[#Headers],[Forfat_Percentage]],Tb_ProjectKosten[#Headers],0),0),2),AND(F1559="Arbeidskosten",G1559&lt;&gt;""),IFERROR(ROUND(U1559*VLOOKUP(G1559,Tb_KostenTypen[],3,0)*VLOOKUP(F1559,Tb_ProjectKosten[],MATCH(Tb_ProjectKosten[[#Headers],[Forfat_Percentage]],Tb_ProjectKosten[#Headers],0),0),2),""),U1559 &lt;=0,0),"")</f>
        <v/>
      </c>
      <c r="X1559" s="4" t="str" cm="1">
        <f t="array" ref="X1559">IFERROR(_xlfn.IFS(OR(F1559="",LEFT(Methode_Keuze,4)="Geen"),"",AND(V1559&lt;&gt;"",F1559&lt;&gt;"Arbeidskosten"),ROUND(V1559*VLOOKUP(F1559,Tb_ProjectKosten[],MATCH(Tb_ProjectKosten[[#Headers],[Forfat_Percentage]],Tb_ProjectKosten[#Headers],0),0),2),AND(F1559="Arbeidskosten",G1559&lt;&gt;""),IFERROR(ROUND(V1559*VLOOKUP(G1559,Tb_KostenTypen[],3,0)*VLOOKUP(F1559,Tb_ProjectKosten[],MATCH(Tb_ProjectKosten[[#Headers],[Forfat_Percentage]],Tb_ProjectKosten[#Headers],0),0),2),""),V1559 &lt;=0,0),"")</f>
        <v/>
      </c>
      <c r="Y1559" s="262"/>
      <c r="Z1559" s="49"/>
      <c r="AA1559" s="37" t="str" cm="1">
        <f t="array" ref="AA1559">IFERROR(IF(INDEX(SubsidieTabel!$Q$1:$T$9,MATCH($F1559,SubsidieTabel!$Q$1:$Q$9,0),IFERROR(MATCH(Methode_Keuze,SubsidieTabel!$Q$1:$T$1,0),2))&lt;&gt;1=TRUE,"ja",""),"")</f>
        <v/>
      </c>
    </row>
    <row r="1560" spans="1:27" ht="15" customHeight="1" x14ac:dyDescent="0.25">
      <c r="A1560" s="87"/>
      <c r="B1560" s="219" t="str">
        <f>IF(A1560&lt;&gt;"",_xlfn.MAXIFS($B$1:B1559,$A$1:A1559,A1560)+1,"")</f>
        <v/>
      </c>
      <c r="C1560" s="50"/>
      <c r="D1560" s="50"/>
      <c r="E1560" s="50"/>
      <c r="F1560" s="50"/>
      <c r="G1560" s="283"/>
      <c r="H1560" s="296"/>
      <c r="I1560" s="295"/>
      <c r="J1560" s="295"/>
      <c r="K1560" s="202"/>
      <c r="L1560" s="202"/>
      <c r="M1560" s="91" t="str">
        <f>IFERROR(VLOOKUP(H1560,Lijsten!$H$1:$I$100,2,0),"")</f>
        <v/>
      </c>
      <c r="N1560" s="91" t="str" cm="1">
        <f t="array" ref="N1560">IFERROR(_xlfn.IFS(AND(LEFT(F1560,6)="Arbeid",RIGHT(F1560,3)&lt;&gt;"IKS"),IFERROR(VLOOKUP($G1560,Tb_KostenTypen[],2,0),"tarief"),RIGHT(F1560,3)="IKS","Uurtarief",LEFT(F1560,6)="Arbeid","Uurtarief",AND(LEFT(F1560,8)="Bijdrage",RIGHT(F1560,15)="(vrijwilligers)"),"Vast tarief"),"")</f>
        <v/>
      </c>
      <c r="O1560" s="92"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tarief",IF(LEFT(F1560,8)="Bijdrage",VLOOKUP($F1560,Tb_KostenTypen[],MATCH(Methode_Keuze,Tb_KostenTypen[#Headers],0),0),VLOOKUP($G1560,Lijsten!L:O,4,0))),""),"")</f>
        <v/>
      </c>
      <c r="P1560" s="92"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tarief",IF(LEFT(F1560,8)="Bijdrage",VLOOKUP($F1560,Tb_KostenTypen[],MATCH(Methode_Keuze,Tb_KostenTypen[#Headers],0),0),VLOOKUP($G1560,Lijsten!L:O,4,0))),""),"")</f>
        <v/>
      </c>
      <c r="Q1560" s="50"/>
      <c r="R1560" s="50"/>
      <c r="S1560" s="83"/>
      <c r="T1560" s="51"/>
      <c r="U1560" s="4" t="str" cm="1">
        <f t="array" ref="U1560">IF(AA1560&lt;&gt;"ja",_xlfn.IFNA(_xlfn.IFS(AND(O1560&lt;&gt;"",F1560&lt;&gt;"",RIGHT($N1560,6)="tarief"),O1560*Q1560,S1560&gt;0,IF(F1560&lt;&gt;"",S1560,"")),""),"")</f>
        <v/>
      </c>
      <c r="V1560" s="4" t="str" cm="1">
        <f t="array" ref="V1560">IF(AA1560&lt;&gt;"ja",_xlfn.IFNA(_xlfn.IFS(AND(P1560&lt;&gt;"",R1560&lt;&gt;"",RIGHT($N1560,6)="tarief"),P1560*R1560,T1560&gt;0,T1560),""),"")</f>
        <v/>
      </c>
      <c r="W1560" s="4" t="str" cm="1">
        <f t="array" ref="W1560">IFERROR(_xlfn.IFS(OR(F1560="",LEFT(Methode_Keuze,4)="Geen"),"",AND(U1560&lt;&gt;"",F1560&lt;&gt;"Arbeidskosten"),ROUND(U1560*VLOOKUP(F1560,Tb_ProjectKosten[],MATCH(Tb_ProjectKosten[[#Headers],[Forfat_Percentage]],Tb_ProjectKosten[#Headers],0),0),2),AND(F1560="Arbeidskosten",G1560&lt;&gt;""),IFERROR(ROUND(U1560*VLOOKUP(G1560,Tb_KostenTypen[],3,0)*VLOOKUP(F1560,Tb_ProjectKosten[],MATCH(Tb_ProjectKosten[[#Headers],[Forfat_Percentage]],Tb_ProjectKosten[#Headers],0),0),2),""),U1560 &lt;=0,0),"")</f>
        <v/>
      </c>
      <c r="X1560" s="4" t="str" cm="1">
        <f t="array" ref="X1560">IFERROR(_xlfn.IFS(OR(F1560="",LEFT(Methode_Keuze,4)="Geen"),"",AND(V1560&lt;&gt;"",F1560&lt;&gt;"Arbeidskosten"),ROUND(V1560*VLOOKUP(F1560,Tb_ProjectKosten[],MATCH(Tb_ProjectKosten[[#Headers],[Forfat_Percentage]],Tb_ProjectKosten[#Headers],0),0),2),AND(F1560="Arbeidskosten",G1560&lt;&gt;""),IFERROR(ROUND(V1560*VLOOKUP(G1560,Tb_KostenTypen[],3,0)*VLOOKUP(F1560,Tb_ProjectKosten[],MATCH(Tb_ProjectKosten[[#Headers],[Forfat_Percentage]],Tb_ProjectKosten[#Headers],0),0),2),""),V1560 &lt;=0,0),"")</f>
        <v/>
      </c>
      <c r="Y1560" s="262"/>
      <c r="Z1560" s="49"/>
      <c r="AA1560" s="37" t="str" cm="1">
        <f t="array" ref="AA1560">IFERROR(IF(INDEX(SubsidieTabel!$Q$1:$T$9,MATCH($F1560,SubsidieTabel!$Q$1:$Q$9,0),IFERROR(MATCH(Methode_Keuze,SubsidieTabel!$Q$1:$T$1,0),2))&lt;&gt;1=TRUE,"ja",""),"")</f>
        <v/>
      </c>
    </row>
    <row r="1561" spans="1:27" ht="15" customHeight="1" x14ac:dyDescent="0.25">
      <c r="A1561" s="87"/>
      <c r="B1561" s="219" t="str">
        <f>IF(A1561&lt;&gt;"",_xlfn.MAXIFS($B$1:B1560,$A$1:A1560,A1561)+1,"")</f>
        <v/>
      </c>
      <c r="C1561" s="50"/>
      <c r="D1561" s="50"/>
      <c r="E1561" s="50"/>
      <c r="F1561" s="50"/>
      <c r="G1561" s="283"/>
      <c r="H1561" s="296"/>
      <c r="I1561" s="295"/>
      <c r="J1561" s="295"/>
      <c r="K1561" s="202"/>
      <c r="L1561" s="202"/>
      <c r="M1561" s="91" t="str">
        <f>IFERROR(VLOOKUP(H1561,Lijsten!$H$1:$I$100,2,0),"")</f>
        <v/>
      </c>
      <c r="N1561" s="91" t="str" cm="1">
        <f t="array" ref="N1561">IFERROR(_xlfn.IFS(AND(LEFT(F1561,6)="Arbeid",RIGHT(F1561,3)&lt;&gt;"IKS"),IFERROR(VLOOKUP($G1561,Tb_KostenTypen[],2,0),"tarief"),RIGHT(F1561,3)="IKS","Uurtarief",LEFT(F1561,6)="Arbeid","Uurtarief",AND(LEFT(F1561,8)="Bijdrage",RIGHT(F1561,15)="(vrijwilligers)"),"Vast tarief"),"")</f>
        <v/>
      </c>
      <c r="O1561" s="92"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tarief",IF(LEFT(F1561,8)="Bijdrage",VLOOKUP($F1561,Tb_KostenTypen[],MATCH(Methode_Keuze,Tb_KostenTypen[#Headers],0),0),VLOOKUP($G1561,Lijsten!L:O,4,0))),""),"")</f>
        <v/>
      </c>
      <c r="P1561" s="92"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tarief",IF(LEFT(F1561,8)="Bijdrage",VLOOKUP($F1561,Tb_KostenTypen[],MATCH(Methode_Keuze,Tb_KostenTypen[#Headers],0),0),VLOOKUP($G1561,Lijsten!L:O,4,0))),""),"")</f>
        <v/>
      </c>
      <c r="Q1561" s="50"/>
      <c r="R1561" s="50"/>
      <c r="S1561" s="83"/>
      <c r="T1561" s="51"/>
      <c r="U1561" s="4" t="str" cm="1">
        <f t="array" ref="U1561">IF(AA1561&lt;&gt;"ja",_xlfn.IFNA(_xlfn.IFS(AND(O1561&lt;&gt;"",F1561&lt;&gt;"",RIGHT($N1561,6)="tarief"),O1561*Q1561,S1561&gt;0,IF(F1561&lt;&gt;"",S1561,"")),""),"")</f>
        <v/>
      </c>
      <c r="V1561" s="4" t="str" cm="1">
        <f t="array" ref="V1561">IF(AA1561&lt;&gt;"ja",_xlfn.IFNA(_xlfn.IFS(AND(P1561&lt;&gt;"",R1561&lt;&gt;"",RIGHT($N1561,6)="tarief"),P1561*R1561,T1561&gt;0,T1561),""),"")</f>
        <v/>
      </c>
      <c r="W1561" s="4" t="str" cm="1">
        <f t="array" ref="W1561">IFERROR(_xlfn.IFS(OR(F1561="",LEFT(Methode_Keuze,4)="Geen"),"",AND(U1561&lt;&gt;"",F1561&lt;&gt;"Arbeidskosten"),ROUND(U1561*VLOOKUP(F1561,Tb_ProjectKosten[],MATCH(Tb_ProjectKosten[[#Headers],[Forfat_Percentage]],Tb_ProjectKosten[#Headers],0),0),2),AND(F1561="Arbeidskosten",G1561&lt;&gt;""),IFERROR(ROUND(U1561*VLOOKUP(G1561,Tb_KostenTypen[],3,0)*VLOOKUP(F1561,Tb_ProjectKosten[],MATCH(Tb_ProjectKosten[[#Headers],[Forfat_Percentage]],Tb_ProjectKosten[#Headers],0),0),2),""),U1561 &lt;=0,0),"")</f>
        <v/>
      </c>
      <c r="X1561" s="4" t="str" cm="1">
        <f t="array" ref="X1561">IFERROR(_xlfn.IFS(OR(F1561="",LEFT(Methode_Keuze,4)="Geen"),"",AND(V1561&lt;&gt;"",F1561&lt;&gt;"Arbeidskosten"),ROUND(V1561*VLOOKUP(F1561,Tb_ProjectKosten[],MATCH(Tb_ProjectKosten[[#Headers],[Forfat_Percentage]],Tb_ProjectKosten[#Headers],0),0),2),AND(F1561="Arbeidskosten",G1561&lt;&gt;""),IFERROR(ROUND(V1561*VLOOKUP(G1561,Tb_KostenTypen[],3,0)*VLOOKUP(F1561,Tb_ProjectKosten[],MATCH(Tb_ProjectKosten[[#Headers],[Forfat_Percentage]],Tb_ProjectKosten[#Headers],0),0),2),""),V1561 &lt;=0,0),"")</f>
        <v/>
      </c>
      <c r="Y1561" s="262"/>
      <c r="Z1561" s="49"/>
      <c r="AA1561" s="37" t="str" cm="1">
        <f t="array" ref="AA1561">IFERROR(IF(INDEX(SubsidieTabel!$Q$1:$T$9,MATCH($F1561,SubsidieTabel!$Q$1:$Q$9,0),IFERROR(MATCH(Methode_Keuze,SubsidieTabel!$Q$1:$T$1,0),2))&lt;&gt;1=TRUE,"ja",""),"")</f>
        <v/>
      </c>
    </row>
    <row r="1562" spans="1:27" ht="15" customHeight="1" x14ac:dyDescent="0.25">
      <c r="A1562" s="87"/>
      <c r="B1562" s="219" t="str">
        <f>IF(A1562&lt;&gt;"",_xlfn.MAXIFS($B$1:B1561,$A$1:A1561,A1562)+1,"")</f>
        <v/>
      </c>
      <c r="C1562" s="50"/>
      <c r="D1562" s="50"/>
      <c r="E1562" s="50"/>
      <c r="F1562" s="50"/>
      <c r="G1562" s="283"/>
      <c r="H1562" s="296"/>
      <c r="I1562" s="295"/>
      <c r="J1562" s="295"/>
      <c r="K1562" s="202"/>
      <c r="L1562" s="202"/>
      <c r="M1562" s="91" t="str">
        <f>IFERROR(VLOOKUP(H1562,Lijsten!$H$1:$I$100,2,0),"")</f>
        <v/>
      </c>
      <c r="N1562" s="91" t="str" cm="1">
        <f t="array" ref="N1562">IFERROR(_xlfn.IFS(AND(LEFT(F1562,6)="Arbeid",RIGHT(F1562,3)&lt;&gt;"IKS"),IFERROR(VLOOKUP($G1562,Tb_KostenTypen[],2,0),"tarief"),RIGHT(F1562,3)="IKS","Uurtarief",LEFT(F1562,6)="Arbeid","Uurtarief",AND(LEFT(F1562,8)="Bijdrage",RIGHT(F1562,15)="(vrijwilligers)"),"Vast tarief"),"")</f>
        <v/>
      </c>
      <c r="O1562" s="92"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tarief",IF(LEFT(F1562,8)="Bijdrage",VLOOKUP($F1562,Tb_KostenTypen[],MATCH(Methode_Keuze,Tb_KostenTypen[#Headers],0),0),VLOOKUP($G1562,Lijsten!L:O,4,0))),""),"")</f>
        <v/>
      </c>
      <c r="P1562" s="92"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tarief",IF(LEFT(F1562,8)="Bijdrage",VLOOKUP($F1562,Tb_KostenTypen[],MATCH(Methode_Keuze,Tb_KostenTypen[#Headers],0),0),VLOOKUP($G1562,Lijsten!L:O,4,0))),""),"")</f>
        <v/>
      </c>
      <c r="Q1562" s="50"/>
      <c r="R1562" s="50"/>
      <c r="S1562" s="83"/>
      <c r="T1562" s="51"/>
      <c r="U1562" s="4" t="str" cm="1">
        <f t="array" ref="U1562">IF(AA1562&lt;&gt;"ja",_xlfn.IFNA(_xlfn.IFS(AND(O1562&lt;&gt;"",F1562&lt;&gt;"",RIGHT($N1562,6)="tarief"),O1562*Q1562,S1562&gt;0,IF(F1562&lt;&gt;"",S1562,"")),""),"")</f>
        <v/>
      </c>
      <c r="V1562" s="4" t="str" cm="1">
        <f t="array" ref="V1562">IF(AA1562&lt;&gt;"ja",_xlfn.IFNA(_xlfn.IFS(AND(P1562&lt;&gt;"",R1562&lt;&gt;"",RIGHT($N1562,6)="tarief"),P1562*R1562,T1562&gt;0,T1562),""),"")</f>
        <v/>
      </c>
      <c r="W1562" s="4" t="str" cm="1">
        <f t="array" ref="W1562">IFERROR(_xlfn.IFS(OR(F1562="",LEFT(Methode_Keuze,4)="Geen"),"",AND(U1562&lt;&gt;"",F1562&lt;&gt;"Arbeidskosten"),ROUND(U1562*VLOOKUP(F1562,Tb_ProjectKosten[],MATCH(Tb_ProjectKosten[[#Headers],[Forfat_Percentage]],Tb_ProjectKosten[#Headers],0),0),2),AND(F1562="Arbeidskosten",G1562&lt;&gt;""),IFERROR(ROUND(U1562*VLOOKUP(G1562,Tb_KostenTypen[],3,0)*VLOOKUP(F1562,Tb_ProjectKosten[],MATCH(Tb_ProjectKosten[[#Headers],[Forfat_Percentage]],Tb_ProjectKosten[#Headers],0),0),2),""),U1562 &lt;=0,0),"")</f>
        <v/>
      </c>
      <c r="X1562" s="4" t="str" cm="1">
        <f t="array" ref="X1562">IFERROR(_xlfn.IFS(OR(F1562="",LEFT(Methode_Keuze,4)="Geen"),"",AND(V1562&lt;&gt;"",F1562&lt;&gt;"Arbeidskosten"),ROUND(V1562*VLOOKUP(F1562,Tb_ProjectKosten[],MATCH(Tb_ProjectKosten[[#Headers],[Forfat_Percentage]],Tb_ProjectKosten[#Headers],0),0),2),AND(F1562="Arbeidskosten",G1562&lt;&gt;""),IFERROR(ROUND(V1562*VLOOKUP(G1562,Tb_KostenTypen[],3,0)*VLOOKUP(F1562,Tb_ProjectKosten[],MATCH(Tb_ProjectKosten[[#Headers],[Forfat_Percentage]],Tb_ProjectKosten[#Headers],0),0),2),""),V1562 &lt;=0,0),"")</f>
        <v/>
      </c>
      <c r="Y1562" s="262"/>
      <c r="Z1562" s="49"/>
      <c r="AA1562" s="37" t="str" cm="1">
        <f t="array" ref="AA1562">IFERROR(IF(INDEX(SubsidieTabel!$Q$1:$T$9,MATCH($F1562,SubsidieTabel!$Q$1:$Q$9,0),IFERROR(MATCH(Methode_Keuze,SubsidieTabel!$Q$1:$T$1,0),2))&lt;&gt;1=TRUE,"ja",""),"")</f>
        <v/>
      </c>
    </row>
    <row r="1563" spans="1:27" ht="15" customHeight="1" x14ac:dyDescent="0.25">
      <c r="A1563" s="87"/>
      <c r="B1563" s="219" t="str">
        <f>IF(A1563&lt;&gt;"",_xlfn.MAXIFS($B$1:B1562,$A$1:A1562,A1563)+1,"")</f>
        <v/>
      </c>
      <c r="C1563" s="50"/>
      <c r="D1563" s="50"/>
      <c r="E1563" s="50"/>
      <c r="F1563" s="50"/>
      <c r="G1563" s="283"/>
      <c r="H1563" s="296"/>
      <c r="I1563" s="295"/>
      <c r="J1563" s="295"/>
      <c r="K1563" s="202"/>
      <c r="L1563" s="202"/>
      <c r="M1563" s="91" t="str">
        <f>IFERROR(VLOOKUP(H1563,Lijsten!$H$1:$I$100,2,0),"")</f>
        <v/>
      </c>
      <c r="N1563" s="91" t="str" cm="1">
        <f t="array" ref="N1563">IFERROR(_xlfn.IFS(AND(LEFT(F1563,6)="Arbeid",RIGHT(F1563,3)&lt;&gt;"IKS"),IFERROR(VLOOKUP($G1563,Tb_KostenTypen[],2,0),"tarief"),RIGHT(F1563,3)="IKS","Uurtarief",LEFT(F1563,6)="Arbeid","Uurtarief",AND(LEFT(F1563,8)="Bijdrage",RIGHT(F1563,15)="(vrijwilligers)"),"Vast tarief"),"")</f>
        <v/>
      </c>
      <c r="O1563" s="92"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tarief",IF(LEFT(F1563,8)="Bijdrage",VLOOKUP($F1563,Tb_KostenTypen[],MATCH(Methode_Keuze,Tb_KostenTypen[#Headers],0),0),VLOOKUP($G1563,Lijsten!L:O,4,0))),""),"")</f>
        <v/>
      </c>
      <c r="P1563" s="92"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tarief",IF(LEFT(F1563,8)="Bijdrage",VLOOKUP($F1563,Tb_KostenTypen[],MATCH(Methode_Keuze,Tb_KostenTypen[#Headers],0),0),VLOOKUP($G1563,Lijsten!L:O,4,0))),""),"")</f>
        <v/>
      </c>
      <c r="Q1563" s="50"/>
      <c r="R1563" s="50"/>
      <c r="S1563" s="83"/>
      <c r="T1563" s="51"/>
      <c r="U1563" s="4" t="str" cm="1">
        <f t="array" ref="U1563">IF(AA1563&lt;&gt;"ja",_xlfn.IFNA(_xlfn.IFS(AND(O1563&lt;&gt;"",F1563&lt;&gt;"",RIGHT($N1563,6)="tarief"),O1563*Q1563,S1563&gt;0,IF(F1563&lt;&gt;"",S1563,"")),""),"")</f>
        <v/>
      </c>
      <c r="V1563" s="4" t="str" cm="1">
        <f t="array" ref="V1563">IF(AA1563&lt;&gt;"ja",_xlfn.IFNA(_xlfn.IFS(AND(P1563&lt;&gt;"",R1563&lt;&gt;"",RIGHT($N1563,6)="tarief"),P1563*R1563,T1563&gt;0,T1563),""),"")</f>
        <v/>
      </c>
      <c r="W1563" s="4" t="str" cm="1">
        <f t="array" ref="W1563">IFERROR(_xlfn.IFS(OR(F1563="",LEFT(Methode_Keuze,4)="Geen"),"",AND(U1563&lt;&gt;"",F1563&lt;&gt;"Arbeidskosten"),ROUND(U1563*VLOOKUP(F1563,Tb_ProjectKosten[],MATCH(Tb_ProjectKosten[[#Headers],[Forfat_Percentage]],Tb_ProjectKosten[#Headers],0),0),2),AND(F1563="Arbeidskosten",G1563&lt;&gt;""),IFERROR(ROUND(U1563*VLOOKUP(G1563,Tb_KostenTypen[],3,0)*VLOOKUP(F1563,Tb_ProjectKosten[],MATCH(Tb_ProjectKosten[[#Headers],[Forfat_Percentage]],Tb_ProjectKosten[#Headers],0),0),2),""),U1563 &lt;=0,0),"")</f>
        <v/>
      </c>
      <c r="X1563" s="4" t="str" cm="1">
        <f t="array" ref="X1563">IFERROR(_xlfn.IFS(OR(F1563="",LEFT(Methode_Keuze,4)="Geen"),"",AND(V1563&lt;&gt;"",F1563&lt;&gt;"Arbeidskosten"),ROUND(V1563*VLOOKUP(F1563,Tb_ProjectKosten[],MATCH(Tb_ProjectKosten[[#Headers],[Forfat_Percentage]],Tb_ProjectKosten[#Headers],0),0),2),AND(F1563="Arbeidskosten",G1563&lt;&gt;""),IFERROR(ROUND(V1563*VLOOKUP(G1563,Tb_KostenTypen[],3,0)*VLOOKUP(F1563,Tb_ProjectKosten[],MATCH(Tb_ProjectKosten[[#Headers],[Forfat_Percentage]],Tb_ProjectKosten[#Headers],0),0),2),""),V1563 &lt;=0,0),"")</f>
        <v/>
      </c>
      <c r="Y1563" s="262"/>
      <c r="Z1563" s="49"/>
      <c r="AA1563" s="37" t="str" cm="1">
        <f t="array" ref="AA1563">IFERROR(IF(INDEX(SubsidieTabel!$Q$1:$T$9,MATCH($F1563,SubsidieTabel!$Q$1:$Q$9,0),IFERROR(MATCH(Methode_Keuze,SubsidieTabel!$Q$1:$T$1,0),2))&lt;&gt;1=TRUE,"ja",""),"")</f>
        <v/>
      </c>
    </row>
    <row r="1564" spans="1:27" ht="15" customHeight="1" x14ac:dyDescent="0.25">
      <c r="A1564" s="87"/>
      <c r="B1564" s="219" t="str">
        <f>IF(A1564&lt;&gt;"",_xlfn.MAXIFS($B$1:B1563,$A$1:A1563,A1564)+1,"")</f>
        <v/>
      </c>
      <c r="C1564" s="50"/>
      <c r="D1564" s="50"/>
      <c r="E1564" s="50"/>
      <c r="F1564" s="50"/>
      <c r="G1564" s="283"/>
      <c r="H1564" s="296"/>
      <c r="I1564" s="295"/>
      <c r="J1564" s="295"/>
      <c r="K1564" s="202"/>
      <c r="L1564" s="202"/>
      <c r="M1564" s="91" t="str">
        <f>IFERROR(VLOOKUP(H1564,Lijsten!$H$1:$I$100,2,0),"")</f>
        <v/>
      </c>
      <c r="N1564" s="91" t="str" cm="1">
        <f t="array" ref="N1564">IFERROR(_xlfn.IFS(AND(LEFT(F1564,6)="Arbeid",RIGHT(F1564,3)&lt;&gt;"IKS"),IFERROR(VLOOKUP($G1564,Tb_KostenTypen[],2,0),"tarief"),RIGHT(F1564,3)="IKS","Uurtarief",LEFT(F1564,6)="Arbeid","Uurtarief",AND(LEFT(F1564,8)="Bijdrage",RIGHT(F1564,15)="(vrijwilligers)"),"Vast tarief"),"")</f>
        <v/>
      </c>
      <c r="O1564" s="92"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tarief",IF(LEFT(F1564,8)="Bijdrage",VLOOKUP($F1564,Tb_KostenTypen[],MATCH(Methode_Keuze,Tb_KostenTypen[#Headers],0),0),VLOOKUP($G1564,Lijsten!L:O,4,0))),""),"")</f>
        <v/>
      </c>
      <c r="P1564" s="92"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tarief",IF(LEFT(F1564,8)="Bijdrage",VLOOKUP($F1564,Tb_KostenTypen[],MATCH(Methode_Keuze,Tb_KostenTypen[#Headers],0),0),VLOOKUP($G1564,Lijsten!L:O,4,0))),""),"")</f>
        <v/>
      </c>
      <c r="Q1564" s="50"/>
      <c r="R1564" s="50"/>
      <c r="S1564" s="83"/>
      <c r="T1564" s="51"/>
      <c r="U1564" s="4" t="str" cm="1">
        <f t="array" ref="U1564">IF(AA1564&lt;&gt;"ja",_xlfn.IFNA(_xlfn.IFS(AND(O1564&lt;&gt;"",F1564&lt;&gt;"",RIGHT($N1564,6)="tarief"),O1564*Q1564,S1564&gt;0,IF(F1564&lt;&gt;"",S1564,"")),""),"")</f>
        <v/>
      </c>
      <c r="V1564" s="4" t="str" cm="1">
        <f t="array" ref="V1564">IF(AA1564&lt;&gt;"ja",_xlfn.IFNA(_xlfn.IFS(AND(P1564&lt;&gt;"",R1564&lt;&gt;"",RIGHT($N1564,6)="tarief"),P1564*R1564,T1564&gt;0,T1564),""),"")</f>
        <v/>
      </c>
      <c r="W1564" s="4" t="str" cm="1">
        <f t="array" ref="W1564">IFERROR(_xlfn.IFS(OR(F1564="",LEFT(Methode_Keuze,4)="Geen"),"",AND(U1564&lt;&gt;"",F1564&lt;&gt;"Arbeidskosten"),ROUND(U1564*VLOOKUP(F1564,Tb_ProjectKosten[],MATCH(Tb_ProjectKosten[[#Headers],[Forfat_Percentage]],Tb_ProjectKosten[#Headers],0),0),2),AND(F1564="Arbeidskosten",G1564&lt;&gt;""),IFERROR(ROUND(U1564*VLOOKUP(G1564,Tb_KostenTypen[],3,0)*VLOOKUP(F1564,Tb_ProjectKosten[],MATCH(Tb_ProjectKosten[[#Headers],[Forfat_Percentage]],Tb_ProjectKosten[#Headers],0),0),2),""),U1564 &lt;=0,0),"")</f>
        <v/>
      </c>
      <c r="X1564" s="4" t="str" cm="1">
        <f t="array" ref="X1564">IFERROR(_xlfn.IFS(OR(F1564="",LEFT(Methode_Keuze,4)="Geen"),"",AND(V1564&lt;&gt;"",F1564&lt;&gt;"Arbeidskosten"),ROUND(V1564*VLOOKUP(F1564,Tb_ProjectKosten[],MATCH(Tb_ProjectKosten[[#Headers],[Forfat_Percentage]],Tb_ProjectKosten[#Headers],0),0),2),AND(F1564="Arbeidskosten",G1564&lt;&gt;""),IFERROR(ROUND(V1564*VLOOKUP(G1564,Tb_KostenTypen[],3,0)*VLOOKUP(F1564,Tb_ProjectKosten[],MATCH(Tb_ProjectKosten[[#Headers],[Forfat_Percentage]],Tb_ProjectKosten[#Headers],0),0),2),""),V1564 &lt;=0,0),"")</f>
        <v/>
      </c>
      <c r="Y1564" s="262"/>
      <c r="Z1564" s="49"/>
      <c r="AA1564" s="37" t="str" cm="1">
        <f t="array" ref="AA1564">IFERROR(IF(INDEX(SubsidieTabel!$Q$1:$T$9,MATCH($F1564,SubsidieTabel!$Q$1:$Q$9,0),IFERROR(MATCH(Methode_Keuze,SubsidieTabel!$Q$1:$T$1,0),2))&lt;&gt;1=TRUE,"ja",""),"")</f>
        <v/>
      </c>
    </row>
    <row r="1565" spans="1:27" ht="15" customHeight="1" x14ac:dyDescent="0.25">
      <c r="A1565" s="87"/>
      <c r="B1565" s="219" t="str">
        <f>IF(A1565&lt;&gt;"",_xlfn.MAXIFS($B$1:B1564,$A$1:A1564,A1565)+1,"")</f>
        <v/>
      </c>
      <c r="C1565" s="50"/>
      <c r="D1565" s="50"/>
      <c r="E1565" s="50"/>
      <c r="F1565" s="50"/>
      <c r="G1565" s="283"/>
      <c r="H1565" s="296"/>
      <c r="I1565" s="295"/>
      <c r="J1565" s="295"/>
      <c r="K1565" s="202"/>
      <c r="L1565" s="202"/>
      <c r="M1565" s="91" t="str">
        <f>IFERROR(VLOOKUP(H1565,Lijsten!$H$1:$I$100,2,0),"")</f>
        <v/>
      </c>
      <c r="N1565" s="91" t="str" cm="1">
        <f t="array" ref="N1565">IFERROR(_xlfn.IFS(AND(LEFT(F1565,6)="Arbeid",RIGHT(F1565,3)&lt;&gt;"IKS"),IFERROR(VLOOKUP($G1565,Tb_KostenTypen[],2,0),"tarief"),RIGHT(F1565,3)="IKS","Uurtarief",LEFT(F1565,6)="Arbeid","Uurtarief",AND(LEFT(F1565,8)="Bijdrage",RIGHT(F1565,15)="(vrijwilligers)"),"Vast tarief"),"")</f>
        <v/>
      </c>
      <c r="O1565" s="92"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tarief",IF(LEFT(F1565,8)="Bijdrage",VLOOKUP($F1565,Tb_KostenTypen[],MATCH(Methode_Keuze,Tb_KostenTypen[#Headers],0),0),VLOOKUP($G1565,Lijsten!L:O,4,0))),""),"")</f>
        <v/>
      </c>
      <c r="P1565" s="92"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tarief",IF(LEFT(F1565,8)="Bijdrage",VLOOKUP($F1565,Tb_KostenTypen[],MATCH(Methode_Keuze,Tb_KostenTypen[#Headers],0),0),VLOOKUP($G1565,Lijsten!L:O,4,0))),""),"")</f>
        <v/>
      </c>
      <c r="Q1565" s="50"/>
      <c r="R1565" s="50"/>
      <c r="S1565" s="83"/>
      <c r="T1565" s="51"/>
      <c r="U1565" s="4" t="str" cm="1">
        <f t="array" ref="U1565">IF(AA1565&lt;&gt;"ja",_xlfn.IFNA(_xlfn.IFS(AND(O1565&lt;&gt;"",F1565&lt;&gt;"",RIGHT($N1565,6)="tarief"),O1565*Q1565,S1565&gt;0,IF(F1565&lt;&gt;"",S1565,"")),""),"")</f>
        <v/>
      </c>
      <c r="V1565" s="4" t="str" cm="1">
        <f t="array" ref="V1565">IF(AA1565&lt;&gt;"ja",_xlfn.IFNA(_xlfn.IFS(AND(P1565&lt;&gt;"",R1565&lt;&gt;"",RIGHT($N1565,6)="tarief"),P1565*R1565,T1565&gt;0,T1565),""),"")</f>
        <v/>
      </c>
      <c r="W1565" s="4" t="str" cm="1">
        <f t="array" ref="W1565">IFERROR(_xlfn.IFS(OR(F1565="",LEFT(Methode_Keuze,4)="Geen"),"",AND(U1565&lt;&gt;"",F1565&lt;&gt;"Arbeidskosten"),ROUND(U1565*VLOOKUP(F1565,Tb_ProjectKosten[],MATCH(Tb_ProjectKosten[[#Headers],[Forfat_Percentage]],Tb_ProjectKosten[#Headers],0),0),2),AND(F1565="Arbeidskosten",G1565&lt;&gt;""),IFERROR(ROUND(U1565*VLOOKUP(G1565,Tb_KostenTypen[],3,0)*VLOOKUP(F1565,Tb_ProjectKosten[],MATCH(Tb_ProjectKosten[[#Headers],[Forfat_Percentage]],Tb_ProjectKosten[#Headers],0),0),2),""),U1565 &lt;=0,0),"")</f>
        <v/>
      </c>
      <c r="X1565" s="4" t="str" cm="1">
        <f t="array" ref="X1565">IFERROR(_xlfn.IFS(OR(F1565="",LEFT(Methode_Keuze,4)="Geen"),"",AND(V1565&lt;&gt;"",F1565&lt;&gt;"Arbeidskosten"),ROUND(V1565*VLOOKUP(F1565,Tb_ProjectKosten[],MATCH(Tb_ProjectKosten[[#Headers],[Forfat_Percentage]],Tb_ProjectKosten[#Headers],0),0),2),AND(F1565="Arbeidskosten",G1565&lt;&gt;""),IFERROR(ROUND(V1565*VLOOKUP(G1565,Tb_KostenTypen[],3,0)*VLOOKUP(F1565,Tb_ProjectKosten[],MATCH(Tb_ProjectKosten[[#Headers],[Forfat_Percentage]],Tb_ProjectKosten[#Headers],0),0),2),""),V1565 &lt;=0,0),"")</f>
        <v/>
      </c>
      <c r="Y1565" s="262"/>
      <c r="Z1565" s="49"/>
      <c r="AA1565" s="37" t="str" cm="1">
        <f t="array" ref="AA1565">IFERROR(IF(INDEX(SubsidieTabel!$Q$1:$T$9,MATCH($F1565,SubsidieTabel!$Q$1:$Q$9,0),IFERROR(MATCH(Methode_Keuze,SubsidieTabel!$Q$1:$T$1,0),2))&lt;&gt;1=TRUE,"ja",""),"")</f>
        <v/>
      </c>
    </row>
    <row r="1566" spans="1:27" ht="15" customHeight="1" x14ac:dyDescent="0.25">
      <c r="A1566" s="87"/>
      <c r="B1566" s="219" t="str">
        <f>IF(A1566&lt;&gt;"",_xlfn.MAXIFS($B$1:B1565,$A$1:A1565,A1566)+1,"")</f>
        <v/>
      </c>
      <c r="C1566" s="50"/>
      <c r="D1566" s="50"/>
      <c r="E1566" s="50"/>
      <c r="F1566" s="50"/>
      <c r="G1566" s="283"/>
      <c r="H1566" s="296"/>
      <c r="I1566" s="295"/>
      <c r="J1566" s="295"/>
      <c r="K1566" s="202"/>
      <c r="L1566" s="202"/>
      <c r="M1566" s="91" t="str">
        <f>IFERROR(VLOOKUP(H1566,Lijsten!$H$1:$I$100,2,0),"")</f>
        <v/>
      </c>
      <c r="N1566" s="91" t="str" cm="1">
        <f t="array" ref="N1566">IFERROR(_xlfn.IFS(AND(LEFT(F1566,6)="Arbeid",RIGHT(F1566,3)&lt;&gt;"IKS"),IFERROR(VLOOKUP($G1566,Tb_KostenTypen[],2,0),"tarief"),RIGHT(F1566,3)="IKS","Uurtarief",LEFT(F1566,6)="Arbeid","Uurtarief",AND(LEFT(F1566,8)="Bijdrage",RIGHT(F1566,15)="(vrijwilligers)"),"Vast tarief"),"")</f>
        <v/>
      </c>
      <c r="O1566" s="92"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tarief",IF(LEFT(F1566,8)="Bijdrage",VLOOKUP($F1566,Tb_KostenTypen[],MATCH(Methode_Keuze,Tb_KostenTypen[#Headers],0),0),VLOOKUP($G1566,Lijsten!L:O,4,0))),""),"")</f>
        <v/>
      </c>
      <c r="P1566" s="92"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tarief",IF(LEFT(F1566,8)="Bijdrage",VLOOKUP($F1566,Tb_KostenTypen[],MATCH(Methode_Keuze,Tb_KostenTypen[#Headers],0),0),VLOOKUP($G1566,Lijsten!L:O,4,0))),""),"")</f>
        <v/>
      </c>
      <c r="Q1566" s="50"/>
      <c r="R1566" s="50"/>
      <c r="S1566" s="83"/>
      <c r="T1566" s="51"/>
      <c r="U1566" s="4" t="str" cm="1">
        <f t="array" ref="U1566">IF(AA1566&lt;&gt;"ja",_xlfn.IFNA(_xlfn.IFS(AND(O1566&lt;&gt;"",F1566&lt;&gt;"",RIGHT($N1566,6)="tarief"),O1566*Q1566,S1566&gt;0,IF(F1566&lt;&gt;"",S1566,"")),""),"")</f>
        <v/>
      </c>
      <c r="V1566" s="4" t="str" cm="1">
        <f t="array" ref="V1566">IF(AA1566&lt;&gt;"ja",_xlfn.IFNA(_xlfn.IFS(AND(P1566&lt;&gt;"",R1566&lt;&gt;"",RIGHT($N1566,6)="tarief"),P1566*R1566,T1566&gt;0,T1566),""),"")</f>
        <v/>
      </c>
      <c r="W1566" s="4" t="str" cm="1">
        <f t="array" ref="W1566">IFERROR(_xlfn.IFS(OR(F1566="",LEFT(Methode_Keuze,4)="Geen"),"",AND(U1566&lt;&gt;"",F1566&lt;&gt;"Arbeidskosten"),ROUND(U1566*VLOOKUP(F1566,Tb_ProjectKosten[],MATCH(Tb_ProjectKosten[[#Headers],[Forfat_Percentage]],Tb_ProjectKosten[#Headers],0),0),2),AND(F1566="Arbeidskosten",G1566&lt;&gt;""),IFERROR(ROUND(U1566*VLOOKUP(G1566,Tb_KostenTypen[],3,0)*VLOOKUP(F1566,Tb_ProjectKosten[],MATCH(Tb_ProjectKosten[[#Headers],[Forfat_Percentage]],Tb_ProjectKosten[#Headers],0),0),2),""),U1566 &lt;=0,0),"")</f>
        <v/>
      </c>
      <c r="X1566" s="4" t="str" cm="1">
        <f t="array" ref="X1566">IFERROR(_xlfn.IFS(OR(F1566="",LEFT(Methode_Keuze,4)="Geen"),"",AND(V1566&lt;&gt;"",F1566&lt;&gt;"Arbeidskosten"),ROUND(V1566*VLOOKUP(F1566,Tb_ProjectKosten[],MATCH(Tb_ProjectKosten[[#Headers],[Forfat_Percentage]],Tb_ProjectKosten[#Headers],0),0),2),AND(F1566="Arbeidskosten",G1566&lt;&gt;""),IFERROR(ROUND(V1566*VLOOKUP(G1566,Tb_KostenTypen[],3,0)*VLOOKUP(F1566,Tb_ProjectKosten[],MATCH(Tb_ProjectKosten[[#Headers],[Forfat_Percentage]],Tb_ProjectKosten[#Headers],0),0),2),""),V1566 &lt;=0,0),"")</f>
        <v/>
      </c>
      <c r="Y1566" s="262"/>
      <c r="Z1566" s="49"/>
      <c r="AA1566" s="37" t="str" cm="1">
        <f t="array" ref="AA1566">IFERROR(IF(INDEX(SubsidieTabel!$Q$1:$T$9,MATCH($F1566,SubsidieTabel!$Q$1:$Q$9,0),IFERROR(MATCH(Methode_Keuze,SubsidieTabel!$Q$1:$T$1,0),2))&lt;&gt;1=TRUE,"ja",""),"")</f>
        <v/>
      </c>
    </row>
    <row r="1567" spans="1:27" ht="15" customHeight="1" x14ac:dyDescent="0.25">
      <c r="A1567" s="87"/>
      <c r="B1567" s="219" t="str">
        <f>IF(A1567&lt;&gt;"",_xlfn.MAXIFS($B$1:B1566,$A$1:A1566,A1567)+1,"")</f>
        <v/>
      </c>
      <c r="C1567" s="50"/>
      <c r="D1567" s="50"/>
      <c r="E1567" s="50"/>
      <c r="F1567" s="50"/>
      <c r="G1567" s="283"/>
      <c r="H1567" s="296"/>
      <c r="I1567" s="295"/>
      <c r="J1567" s="295"/>
      <c r="K1567" s="202"/>
      <c r="L1567" s="202"/>
      <c r="M1567" s="91" t="str">
        <f>IFERROR(VLOOKUP(H1567,Lijsten!$H$1:$I$100,2,0),"")</f>
        <v/>
      </c>
      <c r="N1567" s="91" t="str" cm="1">
        <f t="array" ref="N1567">IFERROR(_xlfn.IFS(AND(LEFT(F1567,6)="Arbeid",RIGHT(F1567,3)&lt;&gt;"IKS"),IFERROR(VLOOKUP($G1567,Tb_KostenTypen[],2,0),"tarief"),RIGHT(F1567,3)="IKS","Uurtarief",LEFT(F1567,6)="Arbeid","Uurtarief",AND(LEFT(F1567,8)="Bijdrage",RIGHT(F1567,15)="(vrijwilligers)"),"Vast tarief"),"")</f>
        <v/>
      </c>
      <c r="O1567" s="92"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tarief",IF(LEFT(F1567,8)="Bijdrage",VLOOKUP($F1567,Tb_KostenTypen[],MATCH(Methode_Keuze,Tb_KostenTypen[#Headers],0),0),VLOOKUP($G1567,Lijsten!L:O,4,0))),""),"")</f>
        <v/>
      </c>
      <c r="P1567" s="92"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tarief",IF(LEFT(F1567,8)="Bijdrage",VLOOKUP($F1567,Tb_KostenTypen[],MATCH(Methode_Keuze,Tb_KostenTypen[#Headers],0),0),VLOOKUP($G1567,Lijsten!L:O,4,0))),""),"")</f>
        <v/>
      </c>
      <c r="Q1567" s="50"/>
      <c r="R1567" s="50"/>
      <c r="S1567" s="83"/>
      <c r="T1567" s="51"/>
      <c r="U1567" s="4" t="str" cm="1">
        <f t="array" ref="U1567">IF(AA1567&lt;&gt;"ja",_xlfn.IFNA(_xlfn.IFS(AND(O1567&lt;&gt;"",F1567&lt;&gt;"",RIGHT($N1567,6)="tarief"),O1567*Q1567,S1567&gt;0,IF(F1567&lt;&gt;"",S1567,"")),""),"")</f>
        <v/>
      </c>
      <c r="V1567" s="4" t="str" cm="1">
        <f t="array" ref="V1567">IF(AA1567&lt;&gt;"ja",_xlfn.IFNA(_xlfn.IFS(AND(P1567&lt;&gt;"",R1567&lt;&gt;"",RIGHT($N1567,6)="tarief"),P1567*R1567,T1567&gt;0,T1567),""),"")</f>
        <v/>
      </c>
      <c r="W1567" s="4" t="str" cm="1">
        <f t="array" ref="W1567">IFERROR(_xlfn.IFS(OR(F1567="",LEFT(Methode_Keuze,4)="Geen"),"",AND(U1567&lt;&gt;"",F1567&lt;&gt;"Arbeidskosten"),ROUND(U1567*VLOOKUP(F1567,Tb_ProjectKosten[],MATCH(Tb_ProjectKosten[[#Headers],[Forfat_Percentage]],Tb_ProjectKosten[#Headers],0),0),2),AND(F1567="Arbeidskosten",G1567&lt;&gt;""),IFERROR(ROUND(U1567*VLOOKUP(G1567,Tb_KostenTypen[],3,0)*VLOOKUP(F1567,Tb_ProjectKosten[],MATCH(Tb_ProjectKosten[[#Headers],[Forfat_Percentage]],Tb_ProjectKosten[#Headers],0),0),2),""),U1567 &lt;=0,0),"")</f>
        <v/>
      </c>
      <c r="X1567" s="4" t="str" cm="1">
        <f t="array" ref="X1567">IFERROR(_xlfn.IFS(OR(F1567="",LEFT(Methode_Keuze,4)="Geen"),"",AND(V1567&lt;&gt;"",F1567&lt;&gt;"Arbeidskosten"),ROUND(V1567*VLOOKUP(F1567,Tb_ProjectKosten[],MATCH(Tb_ProjectKosten[[#Headers],[Forfat_Percentage]],Tb_ProjectKosten[#Headers],0),0),2),AND(F1567="Arbeidskosten",G1567&lt;&gt;""),IFERROR(ROUND(V1567*VLOOKUP(G1567,Tb_KostenTypen[],3,0)*VLOOKUP(F1567,Tb_ProjectKosten[],MATCH(Tb_ProjectKosten[[#Headers],[Forfat_Percentage]],Tb_ProjectKosten[#Headers],0),0),2),""),V1567 &lt;=0,0),"")</f>
        <v/>
      </c>
      <c r="Y1567" s="262"/>
      <c r="Z1567" s="49"/>
      <c r="AA1567" s="37" t="str" cm="1">
        <f t="array" ref="AA1567">IFERROR(IF(INDEX(SubsidieTabel!$Q$1:$T$9,MATCH($F1567,SubsidieTabel!$Q$1:$Q$9,0),IFERROR(MATCH(Methode_Keuze,SubsidieTabel!$Q$1:$T$1,0),2))&lt;&gt;1=TRUE,"ja",""),"")</f>
        <v/>
      </c>
    </row>
    <row r="1568" spans="1:27" ht="15" customHeight="1" x14ac:dyDescent="0.25">
      <c r="A1568" s="87"/>
      <c r="B1568" s="219" t="str">
        <f>IF(A1568&lt;&gt;"",_xlfn.MAXIFS($B$1:B1567,$A$1:A1567,A1568)+1,"")</f>
        <v/>
      </c>
      <c r="C1568" s="50"/>
      <c r="D1568" s="50"/>
      <c r="E1568" s="50"/>
      <c r="F1568" s="50"/>
      <c r="G1568" s="283"/>
      <c r="H1568" s="296"/>
      <c r="I1568" s="295"/>
      <c r="J1568" s="295"/>
      <c r="K1568" s="202"/>
      <c r="L1568" s="202"/>
      <c r="M1568" s="91" t="str">
        <f>IFERROR(VLOOKUP(H1568,Lijsten!$H$1:$I$100,2,0),"")</f>
        <v/>
      </c>
      <c r="N1568" s="91" t="str" cm="1">
        <f t="array" ref="N1568">IFERROR(_xlfn.IFS(AND(LEFT(F1568,6)="Arbeid",RIGHT(F1568,3)&lt;&gt;"IKS"),IFERROR(VLOOKUP($G1568,Tb_KostenTypen[],2,0),"tarief"),RIGHT(F1568,3)="IKS","Uurtarief",LEFT(F1568,6)="Arbeid","Uurtarief",AND(LEFT(F1568,8)="Bijdrage",RIGHT(F1568,15)="(vrijwilligers)"),"Vast tarief"),"")</f>
        <v/>
      </c>
      <c r="O1568" s="92"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tarief",IF(LEFT(F1568,8)="Bijdrage",VLOOKUP($F1568,Tb_KostenTypen[],MATCH(Methode_Keuze,Tb_KostenTypen[#Headers],0),0),VLOOKUP($G1568,Lijsten!L:O,4,0))),""),"")</f>
        <v/>
      </c>
      <c r="P1568" s="92"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tarief",IF(LEFT(F1568,8)="Bijdrage",VLOOKUP($F1568,Tb_KostenTypen[],MATCH(Methode_Keuze,Tb_KostenTypen[#Headers],0),0),VLOOKUP($G1568,Lijsten!L:O,4,0))),""),"")</f>
        <v/>
      </c>
      <c r="Q1568" s="50"/>
      <c r="R1568" s="50"/>
      <c r="S1568" s="83"/>
      <c r="T1568" s="51"/>
      <c r="U1568" s="4" t="str" cm="1">
        <f t="array" ref="U1568">IF(AA1568&lt;&gt;"ja",_xlfn.IFNA(_xlfn.IFS(AND(O1568&lt;&gt;"",F1568&lt;&gt;"",RIGHT($N1568,6)="tarief"),O1568*Q1568,S1568&gt;0,IF(F1568&lt;&gt;"",S1568,"")),""),"")</f>
        <v/>
      </c>
      <c r="V1568" s="4" t="str" cm="1">
        <f t="array" ref="V1568">IF(AA1568&lt;&gt;"ja",_xlfn.IFNA(_xlfn.IFS(AND(P1568&lt;&gt;"",R1568&lt;&gt;"",RIGHT($N1568,6)="tarief"),P1568*R1568,T1568&gt;0,T1568),""),"")</f>
        <v/>
      </c>
      <c r="W1568" s="4" t="str" cm="1">
        <f t="array" ref="W1568">IFERROR(_xlfn.IFS(OR(F1568="",LEFT(Methode_Keuze,4)="Geen"),"",AND(U1568&lt;&gt;"",F1568&lt;&gt;"Arbeidskosten"),ROUND(U1568*VLOOKUP(F1568,Tb_ProjectKosten[],MATCH(Tb_ProjectKosten[[#Headers],[Forfat_Percentage]],Tb_ProjectKosten[#Headers],0),0),2),AND(F1568="Arbeidskosten",G1568&lt;&gt;""),IFERROR(ROUND(U1568*VLOOKUP(G1568,Tb_KostenTypen[],3,0)*VLOOKUP(F1568,Tb_ProjectKosten[],MATCH(Tb_ProjectKosten[[#Headers],[Forfat_Percentage]],Tb_ProjectKosten[#Headers],0),0),2),""),U1568 &lt;=0,0),"")</f>
        <v/>
      </c>
      <c r="X1568" s="4" t="str" cm="1">
        <f t="array" ref="X1568">IFERROR(_xlfn.IFS(OR(F1568="",LEFT(Methode_Keuze,4)="Geen"),"",AND(V1568&lt;&gt;"",F1568&lt;&gt;"Arbeidskosten"),ROUND(V1568*VLOOKUP(F1568,Tb_ProjectKosten[],MATCH(Tb_ProjectKosten[[#Headers],[Forfat_Percentage]],Tb_ProjectKosten[#Headers],0),0),2),AND(F1568="Arbeidskosten",G1568&lt;&gt;""),IFERROR(ROUND(V1568*VLOOKUP(G1568,Tb_KostenTypen[],3,0)*VLOOKUP(F1568,Tb_ProjectKosten[],MATCH(Tb_ProjectKosten[[#Headers],[Forfat_Percentage]],Tb_ProjectKosten[#Headers],0),0),2),""),V1568 &lt;=0,0),"")</f>
        <v/>
      </c>
      <c r="Y1568" s="262"/>
      <c r="Z1568" s="49"/>
      <c r="AA1568" s="37" t="str" cm="1">
        <f t="array" ref="AA1568">IFERROR(IF(INDEX(SubsidieTabel!$Q$1:$T$9,MATCH($F1568,SubsidieTabel!$Q$1:$Q$9,0),IFERROR(MATCH(Methode_Keuze,SubsidieTabel!$Q$1:$T$1,0),2))&lt;&gt;1=TRUE,"ja",""),"")</f>
        <v/>
      </c>
    </row>
    <row r="1569" spans="1:27" ht="15" customHeight="1" x14ac:dyDescent="0.25">
      <c r="A1569" s="87"/>
      <c r="B1569" s="219" t="str">
        <f>IF(A1569&lt;&gt;"",_xlfn.MAXIFS($B$1:B1568,$A$1:A1568,A1569)+1,"")</f>
        <v/>
      </c>
      <c r="C1569" s="50"/>
      <c r="D1569" s="50"/>
      <c r="E1569" s="50"/>
      <c r="F1569" s="50"/>
      <c r="G1569" s="283"/>
      <c r="H1569" s="296"/>
      <c r="I1569" s="295"/>
      <c r="J1569" s="295"/>
      <c r="K1569" s="202"/>
      <c r="L1569" s="202"/>
      <c r="M1569" s="91" t="str">
        <f>IFERROR(VLOOKUP(H1569,Lijsten!$H$1:$I$100,2,0),"")</f>
        <v/>
      </c>
      <c r="N1569" s="91" t="str" cm="1">
        <f t="array" ref="N1569">IFERROR(_xlfn.IFS(AND(LEFT(F1569,6)="Arbeid",RIGHT(F1569,3)&lt;&gt;"IKS"),IFERROR(VLOOKUP($G1569,Tb_KostenTypen[],2,0),"tarief"),RIGHT(F1569,3)="IKS","Uurtarief",LEFT(F1569,6)="Arbeid","Uurtarief",AND(LEFT(F1569,8)="Bijdrage",RIGHT(F1569,15)="(vrijwilligers)"),"Vast tarief"),"")</f>
        <v/>
      </c>
      <c r="O1569" s="92"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tarief",IF(LEFT(F1569,8)="Bijdrage",VLOOKUP($F1569,Tb_KostenTypen[],MATCH(Methode_Keuze,Tb_KostenTypen[#Headers],0),0),VLOOKUP($G1569,Lijsten!L:O,4,0))),""),"")</f>
        <v/>
      </c>
      <c r="P1569" s="92"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tarief",IF(LEFT(F1569,8)="Bijdrage",VLOOKUP($F1569,Tb_KostenTypen[],MATCH(Methode_Keuze,Tb_KostenTypen[#Headers],0),0),VLOOKUP($G1569,Lijsten!L:O,4,0))),""),"")</f>
        <v/>
      </c>
      <c r="Q1569" s="50"/>
      <c r="R1569" s="50"/>
      <c r="S1569" s="83"/>
      <c r="T1569" s="51"/>
      <c r="U1569" s="4" t="str" cm="1">
        <f t="array" ref="U1569">IF(AA1569&lt;&gt;"ja",_xlfn.IFNA(_xlfn.IFS(AND(O1569&lt;&gt;"",F1569&lt;&gt;"",RIGHT($N1569,6)="tarief"),O1569*Q1569,S1569&gt;0,IF(F1569&lt;&gt;"",S1569,"")),""),"")</f>
        <v/>
      </c>
      <c r="V1569" s="4" t="str" cm="1">
        <f t="array" ref="V1569">IF(AA1569&lt;&gt;"ja",_xlfn.IFNA(_xlfn.IFS(AND(P1569&lt;&gt;"",R1569&lt;&gt;"",RIGHT($N1569,6)="tarief"),P1569*R1569,T1569&gt;0,T1569),""),"")</f>
        <v/>
      </c>
      <c r="W1569" s="4" t="str" cm="1">
        <f t="array" ref="W1569">IFERROR(_xlfn.IFS(OR(F1569="",LEFT(Methode_Keuze,4)="Geen"),"",AND(U1569&lt;&gt;"",F1569&lt;&gt;"Arbeidskosten"),ROUND(U1569*VLOOKUP(F1569,Tb_ProjectKosten[],MATCH(Tb_ProjectKosten[[#Headers],[Forfat_Percentage]],Tb_ProjectKosten[#Headers],0),0),2),AND(F1569="Arbeidskosten",G1569&lt;&gt;""),IFERROR(ROUND(U1569*VLOOKUP(G1569,Tb_KostenTypen[],3,0)*VLOOKUP(F1569,Tb_ProjectKosten[],MATCH(Tb_ProjectKosten[[#Headers],[Forfat_Percentage]],Tb_ProjectKosten[#Headers],0),0),2),""),U1569 &lt;=0,0),"")</f>
        <v/>
      </c>
      <c r="X1569" s="4" t="str" cm="1">
        <f t="array" ref="X1569">IFERROR(_xlfn.IFS(OR(F1569="",LEFT(Methode_Keuze,4)="Geen"),"",AND(V1569&lt;&gt;"",F1569&lt;&gt;"Arbeidskosten"),ROUND(V1569*VLOOKUP(F1569,Tb_ProjectKosten[],MATCH(Tb_ProjectKosten[[#Headers],[Forfat_Percentage]],Tb_ProjectKosten[#Headers],0),0),2),AND(F1569="Arbeidskosten",G1569&lt;&gt;""),IFERROR(ROUND(V1569*VLOOKUP(G1569,Tb_KostenTypen[],3,0)*VLOOKUP(F1569,Tb_ProjectKosten[],MATCH(Tb_ProjectKosten[[#Headers],[Forfat_Percentage]],Tb_ProjectKosten[#Headers],0),0),2),""),V1569 &lt;=0,0),"")</f>
        <v/>
      </c>
      <c r="Y1569" s="262"/>
      <c r="Z1569" s="49"/>
      <c r="AA1569" s="37" t="str" cm="1">
        <f t="array" ref="AA1569">IFERROR(IF(INDEX(SubsidieTabel!$Q$1:$T$9,MATCH($F1569,SubsidieTabel!$Q$1:$Q$9,0),IFERROR(MATCH(Methode_Keuze,SubsidieTabel!$Q$1:$T$1,0),2))&lt;&gt;1=TRUE,"ja",""),"")</f>
        <v/>
      </c>
    </row>
    <row r="1570" spans="1:27" ht="15" customHeight="1" x14ac:dyDescent="0.25">
      <c r="A1570" s="87"/>
      <c r="B1570" s="219" t="str">
        <f>IF(A1570&lt;&gt;"",_xlfn.MAXIFS($B$1:B1569,$A$1:A1569,A1570)+1,"")</f>
        <v/>
      </c>
      <c r="C1570" s="50"/>
      <c r="D1570" s="50"/>
      <c r="E1570" s="50"/>
      <c r="F1570" s="50"/>
      <c r="G1570" s="283"/>
      <c r="H1570" s="296"/>
      <c r="I1570" s="295"/>
      <c r="J1570" s="295"/>
      <c r="K1570" s="202"/>
      <c r="L1570" s="202"/>
      <c r="M1570" s="91" t="str">
        <f>IFERROR(VLOOKUP(H1570,Lijsten!$H$1:$I$100,2,0),"")</f>
        <v/>
      </c>
      <c r="N1570" s="91" t="str" cm="1">
        <f t="array" ref="N1570">IFERROR(_xlfn.IFS(AND(LEFT(F1570,6)="Arbeid",RIGHT(F1570,3)&lt;&gt;"IKS"),IFERROR(VLOOKUP($G1570,Tb_KostenTypen[],2,0),"tarief"),RIGHT(F1570,3)="IKS","Uurtarief",LEFT(F1570,6)="Arbeid","Uurtarief",AND(LEFT(F1570,8)="Bijdrage",RIGHT(F1570,15)="(vrijwilligers)"),"Vast tarief"),"")</f>
        <v/>
      </c>
      <c r="O1570" s="92"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tarief",IF(LEFT(F1570,8)="Bijdrage",VLOOKUP($F1570,Tb_KostenTypen[],MATCH(Methode_Keuze,Tb_KostenTypen[#Headers],0),0),VLOOKUP($G1570,Lijsten!L:O,4,0))),""),"")</f>
        <v/>
      </c>
      <c r="P1570" s="92"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tarief",IF(LEFT(F1570,8)="Bijdrage",VLOOKUP($F1570,Tb_KostenTypen[],MATCH(Methode_Keuze,Tb_KostenTypen[#Headers],0),0),VLOOKUP($G1570,Lijsten!L:O,4,0))),""),"")</f>
        <v/>
      </c>
      <c r="Q1570" s="50"/>
      <c r="R1570" s="50"/>
      <c r="S1570" s="83"/>
      <c r="T1570" s="51"/>
      <c r="U1570" s="4" t="str" cm="1">
        <f t="array" ref="U1570">IF(AA1570&lt;&gt;"ja",_xlfn.IFNA(_xlfn.IFS(AND(O1570&lt;&gt;"",F1570&lt;&gt;"",RIGHT($N1570,6)="tarief"),O1570*Q1570,S1570&gt;0,IF(F1570&lt;&gt;"",S1570,"")),""),"")</f>
        <v/>
      </c>
      <c r="V1570" s="4" t="str" cm="1">
        <f t="array" ref="V1570">IF(AA1570&lt;&gt;"ja",_xlfn.IFNA(_xlfn.IFS(AND(P1570&lt;&gt;"",R1570&lt;&gt;"",RIGHT($N1570,6)="tarief"),P1570*R1570,T1570&gt;0,T1570),""),"")</f>
        <v/>
      </c>
      <c r="W1570" s="4" t="str" cm="1">
        <f t="array" ref="W1570">IFERROR(_xlfn.IFS(OR(F1570="",LEFT(Methode_Keuze,4)="Geen"),"",AND(U1570&lt;&gt;"",F1570&lt;&gt;"Arbeidskosten"),ROUND(U1570*VLOOKUP(F1570,Tb_ProjectKosten[],MATCH(Tb_ProjectKosten[[#Headers],[Forfat_Percentage]],Tb_ProjectKosten[#Headers],0),0),2),AND(F1570="Arbeidskosten",G1570&lt;&gt;""),IFERROR(ROUND(U1570*VLOOKUP(G1570,Tb_KostenTypen[],3,0)*VLOOKUP(F1570,Tb_ProjectKosten[],MATCH(Tb_ProjectKosten[[#Headers],[Forfat_Percentage]],Tb_ProjectKosten[#Headers],0),0),2),""),U1570 &lt;=0,0),"")</f>
        <v/>
      </c>
      <c r="X1570" s="4" t="str" cm="1">
        <f t="array" ref="X1570">IFERROR(_xlfn.IFS(OR(F1570="",LEFT(Methode_Keuze,4)="Geen"),"",AND(V1570&lt;&gt;"",F1570&lt;&gt;"Arbeidskosten"),ROUND(V1570*VLOOKUP(F1570,Tb_ProjectKosten[],MATCH(Tb_ProjectKosten[[#Headers],[Forfat_Percentage]],Tb_ProjectKosten[#Headers],0),0),2),AND(F1570="Arbeidskosten",G1570&lt;&gt;""),IFERROR(ROUND(V1570*VLOOKUP(G1570,Tb_KostenTypen[],3,0)*VLOOKUP(F1570,Tb_ProjectKosten[],MATCH(Tb_ProjectKosten[[#Headers],[Forfat_Percentage]],Tb_ProjectKosten[#Headers],0),0),2),""),V1570 &lt;=0,0),"")</f>
        <v/>
      </c>
      <c r="Y1570" s="262"/>
      <c r="Z1570" s="49"/>
      <c r="AA1570" s="37" t="str" cm="1">
        <f t="array" ref="AA1570">IFERROR(IF(INDEX(SubsidieTabel!$Q$1:$T$9,MATCH($F1570,SubsidieTabel!$Q$1:$Q$9,0),IFERROR(MATCH(Methode_Keuze,SubsidieTabel!$Q$1:$T$1,0),2))&lt;&gt;1=TRUE,"ja",""),"")</f>
        <v/>
      </c>
    </row>
    <row r="1571" spans="1:27" ht="15" customHeight="1" x14ac:dyDescent="0.25">
      <c r="A1571" s="87"/>
      <c r="B1571" s="219" t="str">
        <f>IF(A1571&lt;&gt;"",_xlfn.MAXIFS($B$1:B1570,$A$1:A1570,A1571)+1,"")</f>
        <v/>
      </c>
      <c r="C1571" s="50"/>
      <c r="D1571" s="50"/>
      <c r="E1571" s="50"/>
      <c r="F1571" s="50"/>
      <c r="G1571" s="283"/>
      <c r="H1571" s="296"/>
      <c r="I1571" s="295"/>
      <c r="J1571" s="295"/>
      <c r="K1571" s="202"/>
      <c r="L1571" s="202"/>
      <c r="M1571" s="91" t="str">
        <f>IFERROR(VLOOKUP(H1571,Lijsten!$H$1:$I$100,2,0),"")</f>
        <v/>
      </c>
      <c r="N1571" s="91" t="str" cm="1">
        <f t="array" ref="N1571">IFERROR(_xlfn.IFS(AND(LEFT(F1571,6)="Arbeid",RIGHT(F1571,3)&lt;&gt;"IKS"),IFERROR(VLOOKUP($G1571,Tb_KostenTypen[],2,0),"tarief"),RIGHT(F1571,3)="IKS","Uurtarief",LEFT(F1571,6)="Arbeid","Uurtarief",AND(LEFT(F1571,8)="Bijdrage",RIGHT(F1571,15)="(vrijwilligers)"),"Vast tarief"),"")</f>
        <v/>
      </c>
      <c r="O1571" s="92"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tarief",IF(LEFT(F1571,8)="Bijdrage",VLOOKUP($F1571,Tb_KostenTypen[],MATCH(Methode_Keuze,Tb_KostenTypen[#Headers],0),0),VLOOKUP($G1571,Lijsten!L:O,4,0))),""),"")</f>
        <v/>
      </c>
      <c r="P1571" s="92"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tarief",IF(LEFT(F1571,8)="Bijdrage",VLOOKUP($F1571,Tb_KostenTypen[],MATCH(Methode_Keuze,Tb_KostenTypen[#Headers],0),0),VLOOKUP($G1571,Lijsten!L:O,4,0))),""),"")</f>
        <v/>
      </c>
      <c r="Q1571" s="50"/>
      <c r="R1571" s="50"/>
      <c r="S1571" s="83"/>
      <c r="T1571" s="51"/>
      <c r="U1571" s="4" t="str" cm="1">
        <f t="array" ref="U1571">IF(AA1571&lt;&gt;"ja",_xlfn.IFNA(_xlfn.IFS(AND(O1571&lt;&gt;"",F1571&lt;&gt;"",RIGHT($N1571,6)="tarief"),O1571*Q1571,S1571&gt;0,IF(F1571&lt;&gt;"",S1571,"")),""),"")</f>
        <v/>
      </c>
      <c r="V1571" s="4" t="str" cm="1">
        <f t="array" ref="V1571">IF(AA1571&lt;&gt;"ja",_xlfn.IFNA(_xlfn.IFS(AND(P1571&lt;&gt;"",R1571&lt;&gt;"",RIGHT($N1571,6)="tarief"),P1571*R1571,T1571&gt;0,T1571),""),"")</f>
        <v/>
      </c>
      <c r="W1571" s="4" t="str" cm="1">
        <f t="array" ref="W1571">IFERROR(_xlfn.IFS(OR(F1571="",LEFT(Methode_Keuze,4)="Geen"),"",AND(U1571&lt;&gt;"",F1571&lt;&gt;"Arbeidskosten"),ROUND(U1571*VLOOKUP(F1571,Tb_ProjectKosten[],MATCH(Tb_ProjectKosten[[#Headers],[Forfat_Percentage]],Tb_ProjectKosten[#Headers],0),0),2),AND(F1571="Arbeidskosten",G1571&lt;&gt;""),IFERROR(ROUND(U1571*VLOOKUP(G1571,Tb_KostenTypen[],3,0)*VLOOKUP(F1571,Tb_ProjectKosten[],MATCH(Tb_ProjectKosten[[#Headers],[Forfat_Percentage]],Tb_ProjectKosten[#Headers],0),0),2),""),U1571 &lt;=0,0),"")</f>
        <v/>
      </c>
      <c r="X1571" s="4" t="str" cm="1">
        <f t="array" ref="X1571">IFERROR(_xlfn.IFS(OR(F1571="",LEFT(Methode_Keuze,4)="Geen"),"",AND(V1571&lt;&gt;"",F1571&lt;&gt;"Arbeidskosten"),ROUND(V1571*VLOOKUP(F1571,Tb_ProjectKosten[],MATCH(Tb_ProjectKosten[[#Headers],[Forfat_Percentage]],Tb_ProjectKosten[#Headers],0),0),2),AND(F1571="Arbeidskosten",G1571&lt;&gt;""),IFERROR(ROUND(V1571*VLOOKUP(G1571,Tb_KostenTypen[],3,0)*VLOOKUP(F1571,Tb_ProjectKosten[],MATCH(Tb_ProjectKosten[[#Headers],[Forfat_Percentage]],Tb_ProjectKosten[#Headers],0),0),2),""),V1571 &lt;=0,0),"")</f>
        <v/>
      </c>
      <c r="Y1571" s="262"/>
      <c r="Z1571" s="49"/>
      <c r="AA1571" s="37" t="str" cm="1">
        <f t="array" ref="AA1571">IFERROR(IF(INDEX(SubsidieTabel!$Q$1:$T$9,MATCH($F1571,SubsidieTabel!$Q$1:$Q$9,0),IFERROR(MATCH(Methode_Keuze,SubsidieTabel!$Q$1:$T$1,0),2))&lt;&gt;1=TRUE,"ja",""),"")</f>
        <v/>
      </c>
    </row>
    <row r="1572" spans="1:27" ht="15" customHeight="1" x14ac:dyDescent="0.25">
      <c r="A1572" s="87"/>
      <c r="B1572" s="219" t="str">
        <f>IF(A1572&lt;&gt;"",_xlfn.MAXIFS($B$1:B1571,$A$1:A1571,A1572)+1,"")</f>
        <v/>
      </c>
      <c r="C1572" s="50"/>
      <c r="D1572" s="50"/>
      <c r="E1572" s="50"/>
      <c r="F1572" s="50"/>
      <c r="G1572" s="283"/>
      <c r="H1572" s="296"/>
      <c r="I1572" s="295"/>
      <c r="J1572" s="295"/>
      <c r="K1572" s="202"/>
      <c r="L1572" s="202"/>
      <c r="M1572" s="91" t="str">
        <f>IFERROR(VLOOKUP(H1572,Lijsten!$H$1:$I$100,2,0),"")</f>
        <v/>
      </c>
      <c r="N1572" s="91" t="str" cm="1">
        <f t="array" ref="N1572">IFERROR(_xlfn.IFS(AND(LEFT(F1572,6)="Arbeid",RIGHT(F1572,3)&lt;&gt;"IKS"),IFERROR(VLOOKUP($G1572,Tb_KostenTypen[],2,0),"tarief"),RIGHT(F1572,3)="IKS","Uurtarief",LEFT(F1572,6)="Arbeid","Uurtarief",AND(LEFT(F1572,8)="Bijdrage",RIGHT(F1572,15)="(vrijwilligers)"),"Vast tarief"),"")</f>
        <v/>
      </c>
      <c r="O1572" s="92"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tarief",IF(LEFT(F1572,8)="Bijdrage",VLOOKUP($F1572,Tb_KostenTypen[],MATCH(Methode_Keuze,Tb_KostenTypen[#Headers],0),0),VLOOKUP($G1572,Lijsten!L:O,4,0))),""),"")</f>
        <v/>
      </c>
      <c r="P1572" s="92"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tarief",IF(LEFT(F1572,8)="Bijdrage",VLOOKUP($F1572,Tb_KostenTypen[],MATCH(Methode_Keuze,Tb_KostenTypen[#Headers],0),0),VLOOKUP($G1572,Lijsten!L:O,4,0))),""),"")</f>
        <v/>
      </c>
      <c r="Q1572" s="50"/>
      <c r="R1572" s="50"/>
      <c r="S1572" s="83"/>
      <c r="T1572" s="51"/>
      <c r="U1572" s="4" t="str" cm="1">
        <f t="array" ref="U1572">IF(AA1572&lt;&gt;"ja",_xlfn.IFNA(_xlfn.IFS(AND(O1572&lt;&gt;"",F1572&lt;&gt;"",RIGHT($N1572,6)="tarief"),O1572*Q1572,S1572&gt;0,IF(F1572&lt;&gt;"",S1572,"")),""),"")</f>
        <v/>
      </c>
      <c r="V1572" s="4" t="str" cm="1">
        <f t="array" ref="V1572">IF(AA1572&lt;&gt;"ja",_xlfn.IFNA(_xlfn.IFS(AND(P1572&lt;&gt;"",R1572&lt;&gt;"",RIGHT($N1572,6)="tarief"),P1572*R1572,T1572&gt;0,T1572),""),"")</f>
        <v/>
      </c>
      <c r="W1572" s="4" t="str" cm="1">
        <f t="array" ref="W1572">IFERROR(_xlfn.IFS(OR(F1572="",LEFT(Methode_Keuze,4)="Geen"),"",AND(U1572&lt;&gt;"",F1572&lt;&gt;"Arbeidskosten"),ROUND(U1572*VLOOKUP(F1572,Tb_ProjectKosten[],MATCH(Tb_ProjectKosten[[#Headers],[Forfat_Percentage]],Tb_ProjectKosten[#Headers],0),0),2),AND(F1572="Arbeidskosten",G1572&lt;&gt;""),IFERROR(ROUND(U1572*VLOOKUP(G1572,Tb_KostenTypen[],3,0)*VLOOKUP(F1572,Tb_ProjectKosten[],MATCH(Tb_ProjectKosten[[#Headers],[Forfat_Percentage]],Tb_ProjectKosten[#Headers],0),0),2),""),U1572 &lt;=0,0),"")</f>
        <v/>
      </c>
      <c r="X1572" s="4" t="str" cm="1">
        <f t="array" ref="X1572">IFERROR(_xlfn.IFS(OR(F1572="",LEFT(Methode_Keuze,4)="Geen"),"",AND(V1572&lt;&gt;"",F1572&lt;&gt;"Arbeidskosten"),ROUND(V1572*VLOOKUP(F1572,Tb_ProjectKosten[],MATCH(Tb_ProjectKosten[[#Headers],[Forfat_Percentage]],Tb_ProjectKosten[#Headers],0),0),2),AND(F1572="Arbeidskosten",G1572&lt;&gt;""),IFERROR(ROUND(V1572*VLOOKUP(G1572,Tb_KostenTypen[],3,0)*VLOOKUP(F1572,Tb_ProjectKosten[],MATCH(Tb_ProjectKosten[[#Headers],[Forfat_Percentage]],Tb_ProjectKosten[#Headers],0),0),2),""),V1572 &lt;=0,0),"")</f>
        <v/>
      </c>
      <c r="Y1572" s="262"/>
      <c r="Z1572" s="49"/>
      <c r="AA1572" s="37" t="str" cm="1">
        <f t="array" ref="AA1572">IFERROR(IF(INDEX(SubsidieTabel!$Q$1:$T$9,MATCH($F1572,SubsidieTabel!$Q$1:$Q$9,0),IFERROR(MATCH(Methode_Keuze,SubsidieTabel!$Q$1:$T$1,0),2))&lt;&gt;1=TRUE,"ja",""),"")</f>
        <v/>
      </c>
    </row>
    <row r="1573" spans="1:27" ht="15" customHeight="1" x14ac:dyDescent="0.25">
      <c r="A1573" s="87"/>
      <c r="B1573" s="219" t="str">
        <f>IF(A1573&lt;&gt;"",_xlfn.MAXIFS($B$1:B1572,$A$1:A1572,A1573)+1,"")</f>
        <v/>
      </c>
      <c r="C1573" s="50"/>
      <c r="D1573" s="50"/>
      <c r="E1573" s="50"/>
      <c r="F1573" s="50"/>
      <c r="G1573" s="283"/>
      <c r="H1573" s="296"/>
      <c r="I1573" s="295"/>
      <c r="J1573" s="295"/>
      <c r="K1573" s="202"/>
      <c r="L1573" s="202"/>
      <c r="M1573" s="91" t="str">
        <f>IFERROR(VLOOKUP(H1573,Lijsten!$H$1:$I$100,2,0),"")</f>
        <v/>
      </c>
      <c r="N1573" s="91" t="str" cm="1">
        <f t="array" ref="N1573">IFERROR(_xlfn.IFS(AND(LEFT(F1573,6)="Arbeid",RIGHT(F1573,3)&lt;&gt;"IKS"),IFERROR(VLOOKUP($G1573,Tb_KostenTypen[],2,0),"tarief"),RIGHT(F1573,3)="IKS","Uurtarief",LEFT(F1573,6)="Arbeid","Uurtarief",AND(LEFT(F1573,8)="Bijdrage",RIGHT(F1573,15)="(vrijwilligers)"),"Vast tarief"),"")</f>
        <v/>
      </c>
      <c r="O1573" s="92"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tarief",IF(LEFT(F1573,8)="Bijdrage",VLOOKUP($F1573,Tb_KostenTypen[],MATCH(Methode_Keuze,Tb_KostenTypen[#Headers],0),0),VLOOKUP($G1573,Lijsten!L:O,4,0))),""),"")</f>
        <v/>
      </c>
      <c r="P1573" s="92"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tarief",IF(LEFT(F1573,8)="Bijdrage",VLOOKUP($F1573,Tb_KostenTypen[],MATCH(Methode_Keuze,Tb_KostenTypen[#Headers],0),0),VLOOKUP($G1573,Lijsten!L:O,4,0))),""),"")</f>
        <v/>
      </c>
      <c r="Q1573" s="50"/>
      <c r="R1573" s="50"/>
      <c r="S1573" s="83"/>
      <c r="T1573" s="51"/>
      <c r="U1573" s="4" t="str" cm="1">
        <f t="array" ref="U1573">IF(AA1573&lt;&gt;"ja",_xlfn.IFNA(_xlfn.IFS(AND(O1573&lt;&gt;"",F1573&lt;&gt;"",RIGHT($N1573,6)="tarief"),O1573*Q1573,S1573&gt;0,IF(F1573&lt;&gt;"",S1573,"")),""),"")</f>
        <v/>
      </c>
      <c r="V1573" s="4" t="str" cm="1">
        <f t="array" ref="V1573">IF(AA1573&lt;&gt;"ja",_xlfn.IFNA(_xlfn.IFS(AND(P1573&lt;&gt;"",R1573&lt;&gt;"",RIGHT($N1573,6)="tarief"),P1573*R1573,T1573&gt;0,T1573),""),"")</f>
        <v/>
      </c>
      <c r="W1573" s="4" t="str" cm="1">
        <f t="array" ref="W1573">IFERROR(_xlfn.IFS(OR(F1573="",LEFT(Methode_Keuze,4)="Geen"),"",AND(U1573&lt;&gt;"",F1573&lt;&gt;"Arbeidskosten"),ROUND(U1573*VLOOKUP(F1573,Tb_ProjectKosten[],MATCH(Tb_ProjectKosten[[#Headers],[Forfat_Percentage]],Tb_ProjectKosten[#Headers],0),0),2),AND(F1573="Arbeidskosten",G1573&lt;&gt;""),IFERROR(ROUND(U1573*VLOOKUP(G1573,Tb_KostenTypen[],3,0)*VLOOKUP(F1573,Tb_ProjectKosten[],MATCH(Tb_ProjectKosten[[#Headers],[Forfat_Percentage]],Tb_ProjectKosten[#Headers],0),0),2),""),U1573 &lt;=0,0),"")</f>
        <v/>
      </c>
      <c r="X1573" s="4" t="str" cm="1">
        <f t="array" ref="X1573">IFERROR(_xlfn.IFS(OR(F1573="",LEFT(Methode_Keuze,4)="Geen"),"",AND(V1573&lt;&gt;"",F1573&lt;&gt;"Arbeidskosten"),ROUND(V1573*VLOOKUP(F1573,Tb_ProjectKosten[],MATCH(Tb_ProjectKosten[[#Headers],[Forfat_Percentage]],Tb_ProjectKosten[#Headers],0),0),2),AND(F1573="Arbeidskosten",G1573&lt;&gt;""),IFERROR(ROUND(V1573*VLOOKUP(G1573,Tb_KostenTypen[],3,0)*VLOOKUP(F1573,Tb_ProjectKosten[],MATCH(Tb_ProjectKosten[[#Headers],[Forfat_Percentage]],Tb_ProjectKosten[#Headers],0),0),2),""),V1573 &lt;=0,0),"")</f>
        <v/>
      </c>
      <c r="Y1573" s="262"/>
      <c r="Z1573" s="49"/>
      <c r="AA1573" s="37" t="str" cm="1">
        <f t="array" ref="AA1573">IFERROR(IF(INDEX(SubsidieTabel!$Q$1:$T$9,MATCH($F1573,SubsidieTabel!$Q$1:$Q$9,0),IFERROR(MATCH(Methode_Keuze,SubsidieTabel!$Q$1:$T$1,0),2))&lt;&gt;1=TRUE,"ja",""),"")</f>
        <v/>
      </c>
    </row>
    <row r="1574" spans="1:27" ht="15" customHeight="1" x14ac:dyDescent="0.25">
      <c r="A1574" s="87"/>
      <c r="B1574" s="219" t="str">
        <f>IF(A1574&lt;&gt;"",_xlfn.MAXIFS($B$1:B1573,$A$1:A1573,A1574)+1,"")</f>
        <v/>
      </c>
      <c r="C1574" s="50"/>
      <c r="D1574" s="50"/>
      <c r="E1574" s="50"/>
      <c r="F1574" s="50"/>
      <c r="G1574" s="283"/>
      <c r="H1574" s="296"/>
      <c r="I1574" s="295"/>
      <c r="J1574" s="295"/>
      <c r="K1574" s="202"/>
      <c r="L1574" s="202"/>
      <c r="M1574" s="91" t="str">
        <f>IFERROR(VLOOKUP(H1574,Lijsten!$H$1:$I$100,2,0),"")</f>
        <v/>
      </c>
      <c r="N1574" s="91" t="str" cm="1">
        <f t="array" ref="N1574">IFERROR(_xlfn.IFS(AND(LEFT(F1574,6)="Arbeid",RIGHT(F1574,3)&lt;&gt;"IKS"),IFERROR(VLOOKUP($G1574,Tb_KostenTypen[],2,0),"tarief"),RIGHT(F1574,3)="IKS","Uurtarief",LEFT(F1574,6)="Arbeid","Uurtarief",AND(LEFT(F1574,8)="Bijdrage",RIGHT(F1574,15)="(vrijwilligers)"),"Vast tarief"),"")</f>
        <v/>
      </c>
      <c r="O1574" s="92"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tarief",IF(LEFT(F1574,8)="Bijdrage",VLOOKUP($F1574,Tb_KostenTypen[],MATCH(Methode_Keuze,Tb_KostenTypen[#Headers],0),0),VLOOKUP($G1574,Lijsten!L:O,4,0))),""),"")</f>
        <v/>
      </c>
      <c r="P1574" s="92"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tarief",IF(LEFT(F1574,8)="Bijdrage",VLOOKUP($F1574,Tb_KostenTypen[],MATCH(Methode_Keuze,Tb_KostenTypen[#Headers],0),0),VLOOKUP($G1574,Lijsten!L:O,4,0))),""),"")</f>
        <v/>
      </c>
      <c r="Q1574" s="50"/>
      <c r="R1574" s="50"/>
      <c r="S1574" s="83"/>
      <c r="T1574" s="51"/>
      <c r="U1574" s="4" t="str" cm="1">
        <f t="array" ref="U1574">IF(AA1574&lt;&gt;"ja",_xlfn.IFNA(_xlfn.IFS(AND(O1574&lt;&gt;"",F1574&lt;&gt;"",RIGHT($N1574,6)="tarief"),O1574*Q1574,S1574&gt;0,IF(F1574&lt;&gt;"",S1574,"")),""),"")</f>
        <v/>
      </c>
      <c r="V1574" s="4" t="str" cm="1">
        <f t="array" ref="V1574">IF(AA1574&lt;&gt;"ja",_xlfn.IFNA(_xlfn.IFS(AND(P1574&lt;&gt;"",R1574&lt;&gt;"",RIGHT($N1574,6)="tarief"),P1574*R1574,T1574&gt;0,T1574),""),"")</f>
        <v/>
      </c>
      <c r="W1574" s="4" t="str" cm="1">
        <f t="array" ref="W1574">IFERROR(_xlfn.IFS(OR(F1574="",LEFT(Methode_Keuze,4)="Geen"),"",AND(U1574&lt;&gt;"",F1574&lt;&gt;"Arbeidskosten"),ROUND(U1574*VLOOKUP(F1574,Tb_ProjectKosten[],MATCH(Tb_ProjectKosten[[#Headers],[Forfat_Percentage]],Tb_ProjectKosten[#Headers],0),0),2),AND(F1574="Arbeidskosten",G1574&lt;&gt;""),IFERROR(ROUND(U1574*VLOOKUP(G1574,Tb_KostenTypen[],3,0)*VLOOKUP(F1574,Tb_ProjectKosten[],MATCH(Tb_ProjectKosten[[#Headers],[Forfat_Percentage]],Tb_ProjectKosten[#Headers],0),0),2),""),U1574 &lt;=0,0),"")</f>
        <v/>
      </c>
      <c r="X1574" s="4" t="str" cm="1">
        <f t="array" ref="X1574">IFERROR(_xlfn.IFS(OR(F1574="",LEFT(Methode_Keuze,4)="Geen"),"",AND(V1574&lt;&gt;"",F1574&lt;&gt;"Arbeidskosten"),ROUND(V1574*VLOOKUP(F1574,Tb_ProjectKosten[],MATCH(Tb_ProjectKosten[[#Headers],[Forfat_Percentage]],Tb_ProjectKosten[#Headers],0),0),2),AND(F1574="Arbeidskosten",G1574&lt;&gt;""),IFERROR(ROUND(V1574*VLOOKUP(G1574,Tb_KostenTypen[],3,0)*VLOOKUP(F1574,Tb_ProjectKosten[],MATCH(Tb_ProjectKosten[[#Headers],[Forfat_Percentage]],Tb_ProjectKosten[#Headers],0),0),2),""),V1574 &lt;=0,0),"")</f>
        <v/>
      </c>
      <c r="Y1574" s="262"/>
      <c r="Z1574" s="49"/>
      <c r="AA1574" s="37" t="str" cm="1">
        <f t="array" ref="AA1574">IFERROR(IF(INDEX(SubsidieTabel!$Q$1:$T$9,MATCH($F1574,SubsidieTabel!$Q$1:$Q$9,0),IFERROR(MATCH(Methode_Keuze,SubsidieTabel!$Q$1:$T$1,0),2))&lt;&gt;1=TRUE,"ja",""),"")</f>
        <v/>
      </c>
    </row>
    <row r="1575" spans="1:27" ht="15" customHeight="1" x14ac:dyDescent="0.25">
      <c r="A1575" s="87"/>
      <c r="B1575" s="219" t="str">
        <f>IF(A1575&lt;&gt;"",_xlfn.MAXIFS($B$1:B1574,$A$1:A1574,A1575)+1,"")</f>
        <v/>
      </c>
      <c r="C1575" s="50"/>
      <c r="D1575" s="50"/>
      <c r="E1575" s="50"/>
      <c r="F1575" s="50"/>
      <c r="G1575" s="283"/>
      <c r="H1575" s="296"/>
      <c r="I1575" s="295"/>
      <c r="J1575" s="295"/>
      <c r="K1575" s="202"/>
      <c r="L1575" s="202"/>
      <c r="M1575" s="91" t="str">
        <f>IFERROR(VLOOKUP(H1575,Lijsten!$H$1:$I$100,2,0),"")</f>
        <v/>
      </c>
      <c r="N1575" s="91" t="str" cm="1">
        <f t="array" ref="N1575">IFERROR(_xlfn.IFS(AND(LEFT(F1575,6)="Arbeid",RIGHT(F1575,3)&lt;&gt;"IKS"),IFERROR(VLOOKUP($G1575,Tb_KostenTypen[],2,0),"tarief"),RIGHT(F1575,3)="IKS","Uurtarief",LEFT(F1575,6)="Arbeid","Uurtarief",AND(LEFT(F1575,8)="Bijdrage",RIGHT(F1575,15)="(vrijwilligers)"),"Vast tarief"),"")</f>
        <v/>
      </c>
      <c r="O1575" s="92"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tarief",IF(LEFT(F1575,8)="Bijdrage",VLOOKUP($F1575,Tb_KostenTypen[],MATCH(Methode_Keuze,Tb_KostenTypen[#Headers],0),0),VLOOKUP($G1575,Lijsten!L:O,4,0))),""),"")</f>
        <v/>
      </c>
      <c r="P1575" s="92"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tarief",IF(LEFT(F1575,8)="Bijdrage",VLOOKUP($F1575,Tb_KostenTypen[],MATCH(Methode_Keuze,Tb_KostenTypen[#Headers],0),0),VLOOKUP($G1575,Lijsten!L:O,4,0))),""),"")</f>
        <v/>
      </c>
      <c r="Q1575" s="50"/>
      <c r="R1575" s="50"/>
      <c r="S1575" s="83"/>
      <c r="T1575" s="51"/>
      <c r="U1575" s="4" t="str" cm="1">
        <f t="array" ref="U1575">IF(AA1575&lt;&gt;"ja",_xlfn.IFNA(_xlfn.IFS(AND(O1575&lt;&gt;"",F1575&lt;&gt;"",RIGHT($N1575,6)="tarief"),O1575*Q1575,S1575&gt;0,IF(F1575&lt;&gt;"",S1575,"")),""),"")</f>
        <v/>
      </c>
      <c r="V1575" s="4" t="str" cm="1">
        <f t="array" ref="V1575">IF(AA1575&lt;&gt;"ja",_xlfn.IFNA(_xlfn.IFS(AND(P1575&lt;&gt;"",R1575&lt;&gt;"",RIGHT($N1575,6)="tarief"),P1575*R1575,T1575&gt;0,T1575),""),"")</f>
        <v/>
      </c>
      <c r="W1575" s="4" t="str" cm="1">
        <f t="array" ref="W1575">IFERROR(_xlfn.IFS(OR(F1575="",LEFT(Methode_Keuze,4)="Geen"),"",AND(U1575&lt;&gt;"",F1575&lt;&gt;"Arbeidskosten"),ROUND(U1575*VLOOKUP(F1575,Tb_ProjectKosten[],MATCH(Tb_ProjectKosten[[#Headers],[Forfat_Percentage]],Tb_ProjectKosten[#Headers],0),0),2),AND(F1575="Arbeidskosten",G1575&lt;&gt;""),IFERROR(ROUND(U1575*VLOOKUP(G1575,Tb_KostenTypen[],3,0)*VLOOKUP(F1575,Tb_ProjectKosten[],MATCH(Tb_ProjectKosten[[#Headers],[Forfat_Percentage]],Tb_ProjectKosten[#Headers],0),0),2),""),U1575 &lt;=0,0),"")</f>
        <v/>
      </c>
      <c r="X1575" s="4" t="str" cm="1">
        <f t="array" ref="X1575">IFERROR(_xlfn.IFS(OR(F1575="",LEFT(Methode_Keuze,4)="Geen"),"",AND(V1575&lt;&gt;"",F1575&lt;&gt;"Arbeidskosten"),ROUND(V1575*VLOOKUP(F1575,Tb_ProjectKosten[],MATCH(Tb_ProjectKosten[[#Headers],[Forfat_Percentage]],Tb_ProjectKosten[#Headers],0),0),2),AND(F1575="Arbeidskosten",G1575&lt;&gt;""),IFERROR(ROUND(V1575*VLOOKUP(G1575,Tb_KostenTypen[],3,0)*VLOOKUP(F1575,Tb_ProjectKosten[],MATCH(Tb_ProjectKosten[[#Headers],[Forfat_Percentage]],Tb_ProjectKosten[#Headers],0),0),2),""),V1575 &lt;=0,0),"")</f>
        <v/>
      </c>
      <c r="Y1575" s="262"/>
      <c r="Z1575" s="49"/>
      <c r="AA1575" s="37" t="str" cm="1">
        <f t="array" ref="AA1575">IFERROR(IF(INDEX(SubsidieTabel!$Q$1:$T$9,MATCH($F1575,SubsidieTabel!$Q$1:$Q$9,0),IFERROR(MATCH(Methode_Keuze,SubsidieTabel!$Q$1:$T$1,0),2))&lt;&gt;1=TRUE,"ja",""),"")</f>
        <v/>
      </c>
    </row>
    <row r="1576" spans="1:27" ht="15" customHeight="1" x14ac:dyDescent="0.25">
      <c r="A1576" s="87"/>
      <c r="B1576" s="219" t="str">
        <f>IF(A1576&lt;&gt;"",_xlfn.MAXIFS($B$1:B1575,$A$1:A1575,A1576)+1,"")</f>
        <v/>
      </c>
      <c r="C1576" s="50"/>
      <c r="D1576" s="50"/>
      <c r="E1576" s="50"/>
      <c r="F1576" s="50"/>
      <c r="G1576" s="283"/>
      <c r="H1576" s="296"/>
      <c r="I1576" s="295"/>
      <c r="J1576" s="295"/>
      <c r="K1576" s="202"/>
      <c r="L1576" s="202"/>
      <c r="M1576" s="91" t="str">
        <f>IFERROR(VLOOKUP(H1576,Lijsten!$H$1:$I$100,2,0),"")</f>
        <v/>
      </c>
      <c r="N1576" s="91" t="str" cm="1">
        <f t="array" ref="N1576">IFERROR(_xlfn.IFS(AND(LEFT(F1576,6)="Arbeid",RIGHT(F1576,3)&lt;&gt;"IKS"),IFERROR(VLOOKUP($G1576,Tb_KostenTypen[],2,0),"tarief"),RIGHT(F1576,3)="IKS","Uurtarief",LEFT(F1576,6)="Arbeid","Uurtarief",AND(LEFT(F1576,8)="Bijdrage",RIGHT(F1576,15)="(vrijwilligers)"),"Vast tarief"),"")</f>
        <v/>
      </c>
      <c r="O1576" s="92"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tarief",IF(LEFT(F1576,8)="Bijdrage",VLOOKUP($F1576,Tb_KostenTypen[],MATCH(Methode_Keuze,Tb_KostenTypen[#Headers],0),0),VLOOKUP($G1576,Lijsten!L:O,4,0))),""),"")</f>
        <v/>
      </c>
      <c r="P1576" s="92"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tarief",IF(LEFT(F1576,8)="Bijdrage",VLOOKUP($F1576,Tb_KostenTypen[],MATCH(Methode_Keuze,Tb_KostenTypen[#Headers],0),0),VLOOKUP($G1576,Lijsten!L:O,4,0))),""),"")</f>
        <v/>
      </c>
      <c r="Q1576" s="50"/>
      <c r="R1576" s="50"/>
      <c r="S1576" s="83"/>
      <c r="T1576" s="51"/>
      <c r="U1576" s="4" t="str" cm="1">
        <f t="array" ref="U1576">IF(AA1576&lt;&gt;"ja",_xlfn.IFNA(_xlfn.IFS(AND(O1576&lt;&gt;"",F1576&lt;&gt;"",RIGHT($N1576,6)="tarief"),O1576*Q1576,S1576&gt;0,IF(F1576&lt;&gt;"",S1576,"")),""),"")</f>
        <v/>
      </c>
      <c r="V1576" s="4" t="str" cm="1">
        <f t="array" ref="V1576">IF(AA1576&lt;&gt;"ja",_xlfn.IFNA(_xlfn.IFS(AND(P1576&lt;&gt;"",R1576&lt;&gt;"",RIGHT($N1576,6)="tarief"),P1576*R1576,T1576&gt;0,T1576),""),"")</f>
        <v/>
      </c>
      <c r="W1576" s="4" t="str" cm="1">
        <f t="array" ref="W1576">IFERROR(_xlfn.IFS(OR(F1576="",LEFT(Methode_Keuze,4)="Geen"),"",AND(U1576&lt;&gt;"",F1576&lt;&gt;"Arbeidskosten"),ROUND(U1576*VLOOKUP(F1576,Tb_ProjectKosten[],MATCH(Tb_ProjectKosten[[#Headers],[Forfat_Percentage]],Tb_ProjectKosten[#Headers],0),0),2),AND(F1576="Arbeidskosten",G1576&lt;&gt;""),IFERROR(ROUND(U1576*VLOOKUP(G1576,Tb_KostenTypen[],3,0)*VLOOKUP(F1576,Tb_ProjectKosten[],MATCH(Tb_ProjectKosten[[#Headers],[Forfat_Percentage]],Tb_ProjectKosten[#Headers],0),0),2),""),U1576 &lt;=0,0),"")</f>
        <v/>
      </c>
      <c r="X1576" s="4" t="str" cm="1">
        <f t="array" ref="X1576">IFERROR(_xlfn.IFS(OR(F1576="",LEFT(Methode_Keuze,4)="Geen"),"",AND(V1576&lt;&gt;"",F1576&lt;&gt;"Arbeidskosten"),ROUND(V1576*VLOOKUP(F1576,Tb_ProjectKosten[],MATCH(Tb_ProjectKosten[[#Headers],[Forfat_Percentage]],Tb_ProjectKosten[#Headers],0),0),2),AND(F1576="Arbeidskosten",G1576&lt;&gt;""),IFERROR(ROUND(V1576*VLOOKUP(G1576,Tb_KostenTypen[],3,0)*VLOOKUP(F1576,Tb_ProjectKosten[],MATCH(Tb_ProjectKosten[[#Headers],[Forfat_Percentage]],Tb_ProjectKosten[#Headers],0),0),2),""),V1576 &lt;=0,0),"")</f>
        <v/>
      </c>
      <c r="Y1576" s="262"/>
      <c r="Z1576" s="49"/>
      <c r="AA1576" s="37" t="str" cm="1">
        <f t="array" ref="AA1576">IFERROR(IF(INDEX(SubsidieTabel!$Q$1:$T$9,MATCH($F1576,SubsidieTabel!$Q$1:$Q$9,0),IFERROR(MATCH(Methode_Keuze,SubsidieTabel!$Q$1:$T$1,0),2))&lt;&gt;1=TRUE,"ja",""),"")</f>
        <v/>
      </c>
    </row>
    <row r="1577" spans="1:27" ht="15" customHeight="1" x14ac:dyDescent="0.25">
      <c r="A1577" s="87"/>
      <c r="B1577" s="219" t="str">
        <f>IF(A1577&lt;&gt;"",_xlfn.MAXIFS($B$1:B1576,$A$1:A1576,A1577)+1,"")</f>
        <v/>
      </c>
      <c r="C1577" s="50"/>
      <c r="D1577" s="50"/>
      <c r="E1577" s="50"/>
      <c r="F1577" s="50"/>
      <c r="G1577" s="283"/>
      <c r="H1577" s="296"/>
      <c r="I1577" s="295"/>
      <c r="J1577" s="295"/>
      <c r="K1577" s="202"/>
      <c r="L1577" s="202"/>
      <c r="M1577" s="91" t="str">
        <f>IFERROR(VLOOKUP(H1577,Lijsten!$H$1:$I$100,2,0),"")</f>
        <v/>
      </c>
      <c r="N1577" s="91" t="str" cm="1">
        <f t="array" ref="N1577">IFERROR(_xlfn.IFS(AND(LEFT(F1577,6)="Arbeid",RIGHT(F1577,3)&lt;&gt;"IKS"),IFERROR(VLOOKUP($G1577,Tb_KostenTypen[],2,0),"tarief"),RIGHT(F1577,3)="IKS","Uurtarief",LEFT(F1577,6)="Arbeid","Uurtarief",AND(LEFT(F1577,8)="Bijdrage",RIGHT(F1577,15)="(vrijwilligers)"),"Vast tarief"),"")</f>
        <v/>
      </c>
      <c r="O1577" s="92"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tarief",IF(LEFT(F1577,8)="Bijdrage",VLOOKUP($F1577,Tb_KostenTypen[],MATCH(Methode_Keuze,Tb_KostenTypen[#Headers],0),0),VLOOKUP($G1577,Lijsten!L:O,4,0))),""),"")</f>
        <v/>
      </c>
      <c r="P1577" s="92"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tarief",IF(LEFT(F1577,8)="Bijdrage",VLOOKUP($F1577,Tb_KostenTypen[],MATCH(Methode_Keuze,Tb_KostenTypen[#Headers],0),0),VLOOKUP($G1577,Lijsten!L:O,4,0))),""),"")</f>
        <v/>
      </c>
      <c r="Q1577" s="50"/>
      <c r="R1577" s="50"/>
      <c r="S1577" s="83"/>
      <c r="T1577" s="51"/>
      <c r="U1577" s="4" t="str" cm="1">
        <f t="array" ref="U1577">IF(AA1577&lt;&gt;"ja",_xlfn.IFNA(_xlfn.IFS(AND(O1577&lt;&gt;"",F1577&lt;&gt;"",RIGHT($N1577,6)="tarief"),O1577*Q1577,S1577&gt;0,IF(F1577&lt;&gt;"",S1577,"")),""),"")</f>
        <v/>
      </c>
      <c r="V1577" s="4" t="str" cm="1">
        <f t="array" ref="V1577">IF(AA1577&lt;&gt;"ja",_xlfn.IFNA(_xlfn.IFS(AND(P1577&lt;&gt;"",R1577&lt;&gt;"",RIGHT($N1577,6)="tarief"),P1577*R1577,T1577&gt;0,T1577),""),"")</f>
        <v/>
      </c>
      <c r="W1577" s="4" t="str" cm="1">
        <f t="array" ref="W1577">IFERROR(_xlfn.IFS(OR(F1577="",LEFT(Methode_Keuze,4)="Geen"),"",AND(U1577&lt;&gt;"",F1577&lt;&gt;"Arbeidskosten"),ROUND(U1577*VLOOKUP(F1577,Tb_ProjectKosten[],MATCH(Tb_ProjectKosten[[#Headers],[Forfat_Percentage]],Tb_ProjectKosten[#Headers],0),0),2),AND(F1577="Arbeidskosten",G1577&lt;&gt;""),IFERROR(ROUND(U1577*VLOOKUP(G1577,Tb_KostenTypen[],3,0)*VLOOKUP(F1577,Tb_ProjectKosten[],MATCH(Tb_ProjectKosten[[#Headers],[Forfat_Percentage]],Tb_ProjectKosten[#Headers],0),0),2),""),U1577 &lt;=0,0),"")</f>
        <v/>
      </c>
      <c r="X1577" s="4" t="str" cm="1">
        <f t="array" ref="X1577">IFERROR(_xlfn.IFS(OR(F1577="",LEFT(Methode_Keuze,4)="Geen"),"",AND(V1577&lt;&gt;"",F1577&lt;&gt;"Arbeidskosten"),ROUND(V1577*VLOOKUP(F1577,Tb_ProjectKosten[],MATCH(Tb_ProjectKosten[[#Headers],[Forfat_Percentage]],Tb_ProjectKosten[#Headers],0),0),2),AND(F1577="Arbeidskosten",G1577&lt;&gt;""),IFERROR(ROUND(V1577*VLOOKUP(G1577,Tb_KostenTypen[],3,0)*VLOOKUP(F1577,Tb_ProjectKosten[],MATCH(Tb_ProjectKosten[[#Headers],[Forfat_Percentage]],Tb_ProjectKosten[#Headers],0),0),2),""),V1577 &lt;=0,0),"")</f>
        <v/>
      </c>
      <c r="Y1577" s="262"/>
      <c r="Z1577" s="49"/>
      <c r="AA1577" s="37" t="str" cm="1">
        <f t="array" ref="AA1577">IFERROR(IF(INDEX(SubsidieTabel!$Q$1:$T$9,MATCH($F1577,SubsidieTabel!$Q$1:$Q$9,0),IFERROR(MATCH(Methode_Keuze,SubsidieTabel!$Q$1:$T$1,0),2))&lt;&gt;1=TRUE,"ja",""),"")</f>
        <v/>
      </c>
    </row>
    <row r="1578" spans="1:27" ht="15" customHeight="1" x14ac:dyDescent="0.25">
      <c r="A1578" s="87"/>
      <c r="B1578" s="219" t="str">
        <f>IF(A1578&lt;&gt;"",_xlfn.MAXIFS($B$1:B1577,$A$1:A1577,A1578)+1,"")</f>
        <v/>
      </c>
      <c r="C1578" s="50"/>
      <c r="D1578" s="50"/>
      <c r="E1578" s="50"/>
      <c r="F1578" s="50"/>
      <c r="G1578" s="283"/>
      <c r="H1578" s="296"/>
      <c r="I1578" s="295"/>
      <c r="J1578" s="295"/>
      <c r="K1578" s="202"/>
      <c r="L1578" s="202"/>
      <c r="M1578" s="91" t="str">
        <f>IFERROR(VLOOKUP(H1578,Lijsten!$H$1:$I$100,2,0),"")</f>
        <v/>
      </c>
      <c r="N1578" s="91" t="str" cm="1">
        <f t="array" ref="N1578">IFERROR(_xlfn.IFS(AND(LEFT(F1578,6)="Arbeid",RIGHT(F1578,3)&lt;&gt;"IKS"),IFERROR(VLOOKUP($G1578,Tb_KostenTypen[],2,0),"tarief"),RIGHT(F1578,3)="IKS","Uurtarief",LEFT(F1578,6)="Arbeid","Uurtarief",AND(LEFT(F1578,8)="Bijdrage",RIGHT(F1578,15)="(vrijwilligers)"),"Vast tarief"),"")</f>
        <v/>
      </c>
      <c r="O1578" s="92"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tarief",IF(LEFT(F1578,8)="Bijdrage",VLOOKUP($F1578,Tb_KostenTypen[],MATCH(Methode_Keuze,Tb_KostenTypen[#Headers],0),0),VLOOKUP($G1578,Lijsten!L:O,4,0))),""),"")</f>
        <v/>
      </c>
      <c r="P1578" s="92"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tarief",IF(LEFT(F1578,8)="Bijdrage",VLOOKUP($F1578,Tb_KostenTypen[],MATCH(Methode_Keuze,Tb_KostenTypen[#Headers],0),0),VLOOKUP($G1578,Lijsten!L:O,4,0))),""),"")</f>
        <v/>
      </c>
      <c r="Q1578" s="50"/>
      <c r="R1578" s="50"/>
      <c r="S1578" s="83"/>
      <c r="T1578" s="51"/>
      <c r="U1578" s="4" t="str" cm="1">
        <f t="array" ref="U1578">IF(AA1578&lt;&gt;"ja",_xlfn.IFNA(_xlfn.IFS(AND(O1578&lt;&gt;"",F1578&lt;&gt;"",RIGHT($N1578,6)="tarief"),O1578*Q1578,S1578&gt;0,IF(F1578&lt;&gt;"",S1578,"")),""),"")</f>
        <v/>
      </c>
      <c r="V1578" s="4" t="str" cm="1">
        <f t="array" ref="V1578">IF(AA1578&lt;&gt;"ja",_xlfn.IFNA(_xlfn.IFS(AND(P1578&lt;&gt;"",R1578&lt;&gt;"",RIGHT($N1578,6)="tarief"),P1578*R1578,T1578&gt;0,T1578),""),"")</f>
        <v/>
      </c>
      <c r="W1578" s="4" t="str" cm="1">
        <f t="array" ref="W1578">IFERROR(_xlfn.IFS(OR(F1578="",LEFT(Methode_Keuze,4)="Geen"),"",AND(U1578&lt;&gt;"",F1578&lt;&gt;"Arbeidskosten"),ROUND(U1578*VLOOKUP(F1578,Tb_ProjectKosten[],MATCH(Tb_ProjectKosten[[#Headers],[Forfat_Percentage]],Tb_ProjectKosten[#Headers],0),0),2),AND(F1578="Arbeidskosten",G1578&lt;&gt;""),IFERROR(ROUND(U1578*VLOOKUP(G1578,Tb_KostenTypen[],3,0)*VLOOKUP(F1578,Tb_ProjectKosten[],MATCH(Tb_ProjectKosten[[#Headers],[Forfat_Percentage]],Tb_ProjectKosten[#Headers],0),0),2),""),U1578 &lt;=0,0),"")</f>
        <v/>
      </c>
      <c r="X1578" s="4" t="str" cm="1">
        <f t="array" ref="X1578">IFERROR(_xlfn.IFS(OR(F1578="",LEFT(Methode_Keuze,4)="Geen"),"",AND(V1578&lt;&gt;"",F1578&lt;&gt;"Arbeidskosten"),ROUND(V1578*VLOOKUP(F1578,Tb_ProjectKosten[],MATCH(Tb_ProjectKosten[[#Headers],[Forfat_Percentage]],Tb_ProjectKosten[#Headers],0),0),2),AND(F1578="Arbeidskosten",G1578&lt;&gt;""),IFERROR(ROUND(V1578*VLOOKUP(G1578,Tb_KostenTypen[],3,0)*VLOOKUP(F1578,Tb_ProjectKosten[],MATCH(Tb_ProjectKosten[[#Headers],[Forfat_Percentage]],Tb_ProjectKosten[#Headers],0),0),2),""),V1578 &lt;=0,0),"")</f>
        <v/>
      </c>
      <c r="Y1578" s="262"/>
      <c r="Z1578" s="49"/>
      <c r="AA1578" s="37" t="str" cm="1">
        <f t="array" ref="AA1578">IFERROR(IF(INDEX(SubsidieTabel!$Q$1:$T$9,MATCH($F1578,SubsidieTabel!$Q$1:$Q$9,0),IFERROR(MATCH(Methode_Keuze,SubsidieTabel!$Q$1:$T$1,0),2))&lt;&gt;1=TRUE,"ja",""),"")</f>
        <v/>
      </c>
    </row>
    <row r="1579" spans="1:27" ht="15" customHeight="1" x14ac:dyDescent="0.25">
      <c r="A1579" s="87"/>
      <c r="B1579" s="219" t="str">
        <f>IF(A1579&lt;&gt;"",_xlfn.MAXIFS($B$1:B1578,$A$1:A1578,A1579)+1,"")</f>
        <v/>
      </c>
      <c r="C1579" s="50"/>
      <c r="D1579" s="50"/>
      <c r="E1579" s="50"/>
      <c r="F1579" s="50"/>
      <c r="G1579" s="283"/>
      <c r="H1579" s="296"/>
      <c r="I1579" s="295"/>
      <c r="J1579" s="295"/>
      <c r="K1579" s="202"/>
      <c r="L1579" s="202"/>
      <c r="M1579" s="91" t="str">
        <f>IFERROR(VLOOKUP(H1579,Lijsten!$H$1:$I$100,2,0),"")</f>
        <v/>
      </c>
      <c r="N1579" s="91" t="str" cm="1">
        <f t="array" ref="N1579">IFERROR(_xlfn.IFS(AND(LEFT(F1579,6)="Arbeid",RIGHT(F1579,3)&lt;&gt;"IKS"),IFERROR(VLOOKUP($G1579,Tb_KostenTypen[],2,0),"tarief"),RIGHT(F1579,3)="IKS","Uurtarief",LEFT(F1579,6)="Arbeid","Uurtarief",AND(LEFT(F1579,8)="Bijdrage",RIGHT(F1579,15)="(vrijwilligers)"),"Vast tarief"),"")</f>
        <v/>
      </c>
      <c r="O1579" s="92"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tarief",IF(LEFT(F1579,8)="Bijdrage",VLOOKUP($F1579,Tb_KostenTypen[],MATCH(Methode_Keuze,Tb_KostenTypen[#Headers],0),0),VLOOKUP($G1579,Lijsten!L:O,4,0))),""),"")</f>
        <v/>
      </c>
      <c r="P1579" s="92"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tarief",IF(LEFT(F1579,8)="Bijdrage",VLOOKUP($F1579,Tb_KostenTypen[],MATCH(Methode_Keuze,Tb_KostenTypen[#Headers],0),0),VLOOKUP($G1579,Lijsten!L:O,4,0))),""),"")</f>
        <v/>
      </c>
      <c r="Q1579" s="50"/>
      <c r="R1579" s="50"/>
      <c r="S1579" s="83"/>
      <c r="T1579" s="51"/>
      <c r="U1579" s="4" t="str" cm="1">
        <f t="array" ref="U1579">IF(AA1579&lt;&gt;"ja",_xlfn.IFNA(_xlfn.IFS(AND(O1579&lt;&gt;"",F1579&lt;&gt;"",RIGHT($N1579,6)="tarief"),O1579*Q1579,S1579&gt;0,IF(F1579&lt;&gt;"",S1579,"")),""),"")</f>
        <v/>
      </c>
      <c r="V1579" s="4" t="str" cm="1">
        <f t="array" ref="V1579">IF(AA1579&lt;&gt;"ja",_xlfn.IFNA(_xlfn.IFS(AND(P1579&lt;&gt;"",R1579&lt;&gt;"",RIGHT($N1579,6)="tarief"),P1579*R1579,T1579&gt;0,T1579),""),"")</f>
        <v/>
      </c>
      <c r="W1579" s="4" t="str" cm="1">
        <f t="array" ref="W1579">IFERROR(_xlfn.IFS(OR(F1579="",LEFT(Methode_Keuze,4)="Geen"),"",AND(U1579&lt;&gt;"",F1579&lt;&gt;"Arbeidskosten"),ROUND(U1579*VLOOKUP(F1579,Tb_ProjectKosten[],MATCH(Tb_ProjectKosten[[#Headers],[Forfat_Percentage]],Tb_ProjectKosten[#Headers],0),0),2),AND(F1579="Arbeidskosten",G1579&lt;&gt;""),IFERROR(ROUND(U1579*VLOOKUP(G1579,Tb_KostenTypen[],3,0)*VLOOKUP(F1579,Tb_ProjectKosten[],MATCH(Tb_ProjectKosten[[#Headers],[Forfat_Percentage]],Tb_ProjectKosten[#Headers],0),0),2),""),U1579 &lt;=0,0),"")</f>
        <v/>
      </c>
      <c r="X1579" s="4" t="str" cm="1">
        <f t="array" ref="X1579">IFERROR(_xlfn.IFS(OR(F1579="",LEFT(Methode_Keuze,4)="Geen"),"",AND(V1579&lt;&gt;"",F1579&lt;&gt;"Arbeidskosten"),ROUND(V1579*VLOOKUP(F1579,Tb_ProjectKosten[],MATCH(Tb_ProjectKosten[[#Headers],[Forfat_Percentage]],Tb_ProjectKosten[#Headers],0),0),2),AND(F1579="Arbeidskosten",G1579&lt;&gt;""),IFERROR(ROUND(V1579*VLOOKUP(G1579,Tb_KostenTypen[],3,0)*VLOOKUP(F1579,Tb_ProjectKosten[],MATCH(Tb_ProjectKosten[[#Headers],[Forfat_Percentage]],Tb_ProjectKosten[#Headers],0),0),2),""),V1579 &lt;=0,0),"")</f>
        <v/>
      </c>
      <c r="Y1579" s="262"/>
      <c r="Z1579" s="49"/>
      <c r="AA1579" s="37" t="str" cm="1">
        <f t="array" ref="AA1579">IFERROR(IF(INDEX(SubsidieTabel!$Q$1:$T$9,MATCH($F1579,SubsidieTabel!$Q$1:$Q$9,0),IFERROR(MATCH(Methode_Keuze,SubsidieTabel!$Q$1:$T$1,0),2))&lt;&gt;1=TRUE,"ja",""),"")</f>
        <v/>
      </c>
    </row>
    <row r="1580" spans="1:27" ht="15" customHeight="1" x14ac:dyDescent="0.25">
      <c r="A1580" s="87"/>
      <c r="B1580" s="219" t="str">
        <f>IF(A1580&lt;&gt;"",_xlfn.MAXIFS($B$1:B1579,$A$1:A1579,A1580)+1,"")</f>
        <v/>
      </c>
      <c r="C1580" s="50"/>
      <c r="D1580" s="50"/>
      <c r="E1580" s="50"/>
      <c r="F1580" s="50"/>
      <c r="G1580" s="283"/>
      <c r="H1580" s="296"/>
      <c r="I1580" s="295"/>
      <c r="J1580" s="295"/>
      <c r="K1580" s="202"/>
      <c r="L1580" s="202"/>
      <c r="M1580" s="91" t="str">
        <f>IFERROR(VLOOKUP(H1580,Lijsten!$H$1:$I$100,2,0),"")</f>
        <v/>
      </c>
      <c r="N1580" s="91" t="str" cm="1">
        <f t="array" ref="N1580">IFERROR(_xlfn.IFS(AND(LEFT(F1580,6)="Arbeid",RIGHT(F1580,3)&lt;&gt;"IKS"),IFERROR(VLOOKUP($G1580,Tb_KostenTypen[],2,0),"tarief"),RIGHT(F1580,3)="IKS","Uurtarief",LEFT(F1580,6)="Arbeid","Uurtarief",AND(LEFT(F1580,8)="Bijdrage",RIGHT(F1580,15)="(vrijwilligers)"),"Vast tarief"),"")</f>
        <v/>
      </c>
      <c r="O1580" s="92"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tarief",IF(LEFT(F1580,8)="Bijdrage",VLOOKUP($F1580,Tb_KostenTypen[],MATCH(Methode_Keuze,Tb_KostenTypen[#Headers],0),0),VLOOKUP($G1580,Lijsten!L:O,4,0))),""),"")</f>
        <v/>
      </c>
      <c r="P1580" s="92"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tarief",IF(LEFT(F1580,8)="Bijdrage",VLOOKUP($F1580,Tb_KostenTypen[],MATCH(Methode_Keuze,Tb_KostenTypen[#Headers],0),0),VLOOKUP($G1580,Lijsten!L:O,4,0))),""),"")</f>
        <v/>
      </c>
      <c r="Q1580" s="50"/>
      <c r="R1580" s="50"/>
      <c r="S1580" s="83"/>
      <c r="T1580" s="51"/>
      <c r="U1580" s="4" t="str" cm="1">
        <f t="array" ref="U1580">IF(AA1580&lt;&gt;"ja",_xlfn.IFNA(_xlfn.IFS(AND(O1580&lt;&gt;"",F1580&lt;&gt;"",RIGHT($N1580,6)="tarief"),O1580*Q1580,S1580&gt;0,IF(F1580&lt;&gt;"",S1580,"")),""),"")</f>
        <v/>
      </c>
      <c r="V1580" s="4" t="str" cm="1">
        <f t="array" ref="V1580">IF(AA1580&lt;&gt;"ja",_xlfn.IFNA(_xlfn.IFS(AND(P1580&lt;&gt;"",R1580&lt;&gt;"",RIGHT($N1580,6)="tarief"),P1580*R1580,T1580&gt;0,T1580),""),"")</f>
        <v/>
      </c>
      <c r="W1580" s="4" t="str" cm="1">
        <f t="array" ref="W1580">IFERROR(_xlfn.IFS(OR(F1580="",LEFT(Methode_Keuze,4)="Geen"),"",AND(U1580&lt;&gt;"",F1580&lt;&gt;"Arbeidskosten"),ROUND(U1580*VLOOKUP(F1580,Tb_ProjectKosten[],MATCH(Tb_ProjectKosten[[#Headers],[Forfat_Percentage]],Tb_ProjectKosten[#Headers],0),0),2),AND(F1580="Arbeidskosten",G1580&lt;&gt;""),IFERROR(ROUND(U1580*VLOOKUP(G1580,Tb_KostenTypen[],3,0)*VLOOKUP(F1580,Tb_ProjectKosten[],MATCH(Tb_ProjectKosten[[#Headers],[Forfat_Percentage]],Tb_ProjectKosten[#Headers],0),0),2),""),U1580 &lt;=0,0),"")</f>
        <v/>
      </c>
      <c r="X1580" s="4" t="str" cm="1">
        <f t="array" ref="X1580">IFERROR(_xlfn.IFS(OR(F1580="",LEFT(Methode_Keuze,4)="Geen"),"",AND(V1580&lt;&gt;"",F1580&lt;&gt;"Arbeidskosten"),ROUND(V1580*VLOOKUP(F1580,Tb_ProjectKosten[],MATCH(Tb_ProjectKosten[[#Headers],[Forfat_Percentage]],Tb_ProjectKosten[#Headers],0),0),2),AND(F1580="Arbeidskosten",G1580&lt;&gt;""),IFERROR(ROUND(V1580*VLOOKUP(G1580,Tb_KostenTypen[],3,0)*VLOOKUP(F1580,Tb_ProjectKosten[],MATCH(Tb_ProjectKosten[[#Headers],[Forfat_Percentage]],Tb_ProjectKosten[#Headers],0),0),2),""),V1580 &lt;=0,0),"")</f>
        <v/>
      </c>
      <c r="Y1580" s="262"/>
      <c r="Z1580" s="49"/>
      <c r="AA1580" s="37" t="str" cm="1">
        <f t="array" ref="AA1580">IFERROR(IF(INDEX(SubsidieTabel!$Q$1:$T$9,MATCH($F1580,SubsidieTabel!$Q$1:$Q$9,0),IFERROR(MATCH(Methode_Keuze,SubsidieTabel!$Q$1:$T$1,0),2))&lt;&gt;1=TRUE,"ja",""),"")</f>
        <v/>
      </c>
    </row>
    <row r="1581" spans="1:27" ht="15" customHeight="1" x14ac:dyDescent="0.25">
      <c r="A1581" s="87"/>
      <c r="B1581" s="219" t="str">
        <f>IF(A1581&lt;&gt;"",_xlfn.MAXIFS($B$1:B1580,$A$1:A1580,A1581)+1,"")</f>
        <v/>
      </c>
      <c r="C1581" s="50"/>
      <c r="D1581" s="50"/>
      <c r="E1581" s="50"/>
      <c r="F1581" s="50"/>
      <c r="G1581" s="283"/>
      <c r="H1581" s="296"/>
      <c r="I1581" s="295"/>
      <c r="J1581" s="295"/>
      <c r="K1581" s="202"/>
      <c r="L1581" s="202"/>
      <c r="M1581" s="91" t="str">
        <f>IFERROR(VLOOKUP(H1581,Lijsten!$H$1:$I$100,2,0),"")</f>
        <v/>
      </c>
      <c r="N1581" s="91" t="str" cm="1">
        <f t="array" ref="N1581">IFERROR(_xlfn.IFS(AND(LEFT(F1581,6)="Arbeid",RIGHT(F1581,3)&lt;&gt;"IKS"),IFERROR(VLOOKUP($G1581,Tb_KostenTypen[],2,0),"tarief"),RIGHT(F1581,3)="IKS","Uurtarief",LEFT(F1581,6)="Arbeid","Uurtarief",AND(LEFT(F1581,8)="Bijdrage",RIGHT(F1581,15)="(vrijwilligers)"),"Vast tarief"),"")</f>
        <v/>
      </c>
      <c r="O1581" s="92"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tarief",IF(LEFT(F1581,8)="Bijdrage",VLOOKUP($F1581,Tb_KostenTypen[],MATCH(Methode_Keuze,Tb_KostenTypen[#Headers],0),0),VLOOKUP($G1581,Lijsten!L:O,4,0))),""),"")</f>
        <v/>
      </c>
      <c r="P1581" s="92"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tarief",IF(LEFT(F1581,8)="Bijdrage",VLOOKUP($F1581,Tb_KostenTypen[],MATCH(Methode_Keuze,Tb_KostenTypen[#Headers],0),0),VLOOKUP($G1581,Lijsten!L:O,4,0))),""),"")</f>
        <v/>
      </c>
      <c r="Q1581" s="50"/>
      <c r="R1581" s="50"/>
      <c r="S1581" s="83"/>
      <c r="T1581" s="51"/>
      <c r="U1581" s="4" t="str" cm="1">
        <f t="array" ref="U1581">IF(AA1581&lt;&gt;"ja",_xlfn.IFNA(_xlfn.IFS(AND(O1581&lt;&gt;"",F1581&lt;&gt;"",RIGHT($N1581,6)="tarief"),O1581*Q1581,S1581&gt;0,IF(F1581&lt;&gt;"",S1581,"")),""),"")</f>
        <v/>
      </c>
      <c r="V1581" s="4" t="str" cm="1">
        <f t="array" ref="V1581">IF(AA1581&lt;&gt;"ja",_xlfn.IFNA(_xlfn.IFS(AND(P1581&lt;&gt;"",R1581&lt;&gt;"",RIGHT($N1581,6)="tarief"),P1581*R1581,T1581&gt;0,T1581),""),"")</f>
        <v/>
      </c>
      <c r="W1581" s="4" t="str" cm="1">
        <f t="array" ref="W1581">IFERROR(_xlfn.IFS(OR(F1581="",LEFT(Methode_Keuze,4)="Geen"),"",AND(U1581&lt;&gt;"",F1581&lt;&gt;"Arbeidskosten"),ROUND(U1581*VLOOKUP(F1581,Tb_ProjectKosten[],MATCH(Tb_ProjectKosten[[#Headers],[Forfat_Percentage]],Tb_ProjectKosten[#Headers],0),0),2),AND(F1581="Arbeidskosten",G1581&lt;&gt;""),IFERROR(ROUND(U1581*VLOOKUP(G1581,Tb_KostenTypen[],3,0)*VLOOKUP(F1581,Tb_ProjectKosten[],MATCH(Tb_ProjectKosten[[#Headers],[Forfat_Percentage]],Tb_ProjectKosten[#Headers],0),0),2),""),U1581 &lt;=0,0),"")</f>
        <v/>
      </c>
      <c r="X1581" s="4" t="str" cm="1">
        <f t="array" ref="X1581">IFERROR(_xlfn.IFS(OR(F1581="",LEFT(Methode_Keuze,4)="Geen"),"",AND(V1581&lt;&gt;"",F1581&lt;&gt;"Arbeidskosten"),ROUND(V1581*VLOOKUP(F1581,Tb_ProjectKosten[],MATCH(Tb_ProjectKosten[[#Headers],[Forfat_Percentage]],Tb_ProjectKosten[#Headers],0),0),2),AND(F1581="Arbeidskosten",G1581&lt;&gt;""),IFERROR(ROUND(V1581*VLOOKUP(G1581,Tb_KostenTypen[],3,0)*VLOOKUP(F1581,Tb_ProjectKosten[],MATCH(Tb_ProjectKosten[[#Headers],[Forfat_Percentage]],Tb_ProjectKosten[#Headers],0),0),2),""),V1581 &lt;=0,0),"")</f>
        <v/>
      </c>
      <c r="Y1581" s="262"/>
      <c r="Z1581" s="49"/>
      <c r="AA1581" s="37" t="str" cm="1">
        <f t="array" ref="AA1581">IFERROR(IF(INDEX(SubsidieTabel!$Q$1:$T$9,MATCH($F1581,SubsidieTabel!$Q$1:$Q$9,0),IFERROR(MATCH(Methode_Keuze,SubsidieTabel!$Q$1:$T$1,0),2))&lt;&gt;1=TRUE,"ja",""),"")</f>
        <v/>
      </c>
    </row>
    <row r="1582" spans="1:27" ht="15" customHeight="1" x14ac:dyDescent="0.25">
      <c r="A1582" s="87"/>
      <c r="B1582" s="219" t="str">
        <f>IF(A1582&lt;&gt;"",_xlfn.MAXIFS($B$1:B1581,$A$1:A1581,A1582)+1,"")</f>
        <v/>
      </c>
      <c r="C1582" s="50"/>
      <c r="D1582" s="50"/>
      <c r="E1582" s="50"/>
      <c r="F1582" s="50"/>
      <c r="G1582" s="283"/>
      <c r="H1582" s="296"/>
      <c r="I1582" s="295"/>
      <c r="J1582" s="295"/>
      <c r="K1582" s="202"/>
      <c r="L1582" s="202"/>
      <c r="M1582" s="91" t="str">
        <f>IFERROR(VLOOKUP(H1582,Lijsten!$H$1:$I$100,2,0),"")</f>
        <v/>
      </c>
      <c r="N1582" s="91" t="str" cm="1">
        <f t="array" ref="N1582">IFERROR(_xlfn.IFS(AND(LEFT(F1582,6)="Arbeid",RIGHT(F1582,3)&lt;&gt;"IKS"),IFERROR(VLOOKUP($G1582,Tb_KostenTypen[],2,0),"tarief"),RIGHT(F1582,3)="IKS","Uurtarief",LEFT(F1582,6)="Arbeid","Uurtarief",AND(LEFT(F1582,8)="Bijdrage",RIGHT(F1582,15)="(vrijwilligers)"),"Vast tarief"),"")</f>
        <v/>
      </c>
      <c r="O1582" s="92"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tarief",IF(LEFT(F1582,8)="Bijdrage",VLOOKUP($F1582,Tb_KostenTypen[],MATCH(Methode_Keuze,Tb_KostenTypen[#Headers],0),0),VLOOKUP($G1582,Lijsten!L:O,4,0))),""),"")</f>
        <v/>
      </c>
      <c r="P1582" s="92"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tarief",IF(LEFT(F1582,8)="Bijdrage",VLOOKUP($F1582,Tb_KostenTypen[],MATCH(Methode_Keuze,Tb_KostenTypen[#Headers],0),0),VLOOKUP($G1582,Lijsten!L:O,4,0))),""),"")</f>
        <v/>
      </c>
      <c r="Q1582" s="50"/>
      <c r="R1582" s="50"/>
      <c r="S1582" s="83"/>
      <c r="T1582" s="51"/>
      <c r="U1582" s="4" t="str" cm="1">
        <f t="array" ref="U1582">IF(AA1582&lt;&gt;"ja",_xlfn.IFNA(_xlfn.IFS(AND(O1582&lt;&gt;"",F1582&lt;&gt;"",RIGHT($N1582,6)="tarief"),O1582*Q1582,S1582&gt;0,IF(F1582&lt;&gt;"",S1582,"")),""),"")</f>
        <v/>
      </c>
      <c r="V1582" s="4" t="str" cm="1">
        <f t="array" ref="V1582">IF(AA1582&lt;&gt;"ja",_xlfn.IFNA(_xlfn.IFS(AND(P1582&lt;&gt;"",R1582&lt;&gt;"",RIGHT($N1582,6)="tarief"),P1582*R1582,T1582&gt;0,T1582),""),"")</f>
        <v/>
      </c>
      <c r="W1582" s="4" t="str" cm="1">
        <f t="array" ref="W1582">IFERROR(_xlfn.IFS(OR(F1582="",LEFT(Methode_Keuze,4)="Geen"),"",AND(U1582&lt;&gt;"",F1582&lt;&gt;"Arbeidskosten"),ROUND(U1582*VLOOKUP(F1582,Tb_ProjectKosten[],MATCH(Tb_ProjectKosten[[#Headers],[Forfat_Percentage]],Tb_ProjectKosten[#Headers],0),0),2),AND(F1582="Arbeidskosten",G1582&lt;&gt;""),IFERROR(ROUND(U1582*VLOOKUP(G1582,Tb_KostenTypen[],3,0)*VLOOKUP(F1582,Tb_ProjectKosten[],MATCH(Tb_ProjectKosten[[#Headers],[Forfat_Percentage]],Tb_ProjectKosten[#Headers],0),0),2),""),U1582 &lt;=0,0),"")</f>
        <v/>
      </c>
      <c r="X1582" s="4" t="str" cm="1">
        <f t="array" ref="X1582">IFERROR(_xlfn.IFS(OR(F1582="",LEFT(Methode_Keuze,4)="Geen"),"",AND(V1582&lt;&gt;"",F1582&lt;&gt;"Arbeidskosten"),ROUND(V1582*VLOOKUP(F1582,Tb_ProjectKosten[],MATCH(Tb_ProjectKosten[[#Headers],[Forfat_Percentage]],Tb_ProjectKosten[#Headers],0),0),2),AND(F1582="Arbeidskosten",G1582&lt;&gt;""),IFERROR(ROUND(V1582*VLOOKUP(G1582,Tb_KostenTypen[],3,0)*VLOOKUP(F1582,Tb_ProjectKosten[],MATCH(Tb_ProjectKosten[[#Headers],[Forfat_Percentage]],Tb_ProjectKosten[#Headers],0),0),2),""),V1582 &lt;=0,0),"")</f>
        <v/>
      </c>
      <c r="Y1582" s="262"/>
      <c r="Z1582" s="49"/>
      <c r="AA1582" s="37" t="str" cm="1">
        <f t="array" ref="AA1582">IFERROR(IF(INDEX(SubsidieTabel!$Q$1:$T$9,MATCH($F1582,SubsidieTabel!$Q$1:$Q$9,0),IFERROR(MATCH(Methode_Keuze,SubsidieTabel!$Q$1:$T$1,0),2))&lt;&gt;1=TRUE,"ja",""),"")</f>
        <v/>
      </c>
    </row>
    <row r="1583" spans="1:27" ht="15" customHeight="1" x14ac:dyDescent="0.25">
      <c r="A1583" s="87"/>
      <c r="B1583" s="219" t="str">
        <f>IF(A1583&lt;&gt;"",_xlfn.MAXIFS($B$1:B1582,$A$1:A1582,A1583)+1,"")</f>
        <v/>
      </c>
      <c r="C1583" s="50"/>
      <c r="D1583" s="50"/>
      <c r="E1583" s="50"/>
      <c r="F1583" s="50"/>
      <c r="G1583" s="283"/>
      <c r="H1583" s="296"/>
      <c r="I1583" s="295"/>
      <c r="J1583" s="295"/>
      <c r="K1583" s="202"/>
      <c r="L1583" s="202"/>
      <c r="M1583" s="91" t="str">
        <f>IFERROR(VLOOKUP(H1583,Lijsten!$H$1:$I$100,2,0),"")</f>
        <v/>
      </c>
      <c r="N1583" s="91" t="str" cm="1">
        <f t="array" ref="N1583">IFERROR(_xlfn.IFS(AND(LEFT(F1583,6)="Arbeid",RIGHT(F1583,3)&lt;&gt;"IKS"),IFERROR(VLOOKUP($G1583,Tb_KostenTypen[],2,0),"tarief"),RIGHT(F1583,3)="IKS","Uurtarief",LEFT(F1583,6)="Arbeid","Uurtarief",AND(LEFT(F1583,8)="Bijdrage",RIGHT(F1583,15)="(vrijwilligers)"),"Vast tarief"),"")</f>
        <v/>
      </c>
      <c r="O1583" s="92"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tarief",IF(LEFT(F1583,8)="Bijdrage",VLOOKUP($F1583,Tb_KostenTypen[],MATCH(Methode_Keuze,Tb_KostenTypen[#Headers],0),0),VLOOKUP($G1583,Lijsten!L:O,4,0))),""),"")</f>
        <v/>
      </c>
      <c r="P1583" s="92"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tarief",IF(LEFT(F1583,8)="Bijdrage",VLOOKUP($F1583,Tb_KostenTypen[],MATCH(Methode_Keuze,Tb_KostenTypen[#Headers],0),0),VLOOKUP($G1583,Lijsten!L:O,4,0))),""),"")</f>
        <v/>
      </c>
      <c r="Q1583" s="50"/>
      <c r="R1583" s="50"/>
      <c r="S1583" s="83"/>
      <c r="T1583" s="51"/>
      <c r="U1583" s="4" t="str" cm="1">
        <f t="array" ref="U1583">IF(AA1583&lt;&gt;"ja",_xlfn.IFNA(_xlfn.IFS(AND(O1583&lt;&gt;"",F1583&lt;&gt;"",RIGHT($N1583,6)="tarief"),O1583*Q1583,S1583&gt;0,IF(F1583&lt;&gt;"",S1583,"")),""),"")</f>
        <v/>
      </c>
      <c r="V1583" s="4" t="str" cm="1">
        <f t="array" ref="V1583">IF(AA1583&lt;&gt;"ja",_xlfn.IFNA(_xlfn.IFS(AND(P1583&lt;&gt;"",R1583&lt;&gt;"",RIGHT($N1583,6)="tarief"),P1583*R1583,T1583&gt;0,T1583),""),"")</f>
        <v/>
      </c>
      <c r="W1583" s="4" t="str" cm="1">
        <f t="array" ref="W1583">IFERROR(_xlfn.IFS(OR(F1583="",LEFT(Methode_Keuze,4)="Geen"),"",AND(U1583&lt;&gt;"",F1583&lt;&gt;"Arbeidskosten"),ROUND(U1583*VLOOKUP(F1583,Tb_ProjectKosten[],MATCH(Tb_ProjectKosten[[#Headers],[Forfat_Percentage]],Tb_ProjectKosten[#Headers],0),0),2),AND(F1583="Arbeidskosten",G1583&lt;&gt;""),IFERROR(ROUND(U1583*VLOOKUP(G1583,Tb_KostenTypen[],3,0)*VLOOKUP(F1583,Tb_ProjectKosten[],MATCH(Tb_ProjectKosten[[#Headers],[Forfat_Percentage]],Tb_ProjectKosten[#Headers],0),0),2),""),U1583 &lt;=0,0),"")</f>
        <v/>
      </c>
      <c r="X1583" s="4" t="str" cm="1">
        <f t="array" ref="X1583">IFERROR(_xlfn.IFS(OR(F1583="",LEFT(Methode_Keuze,4)="Geen"),"",AND(V1583&lt;&gt;"",F1583&lt;&gt;"Arbeidskosten"),ROUND(V1583*VLOOKUP(F1583,Tb_ProjectKosten[],MATCH(Tb_ProjectKosten[[#Headers],[Forfat_Percentage]],Tb_ProjectKosten[#Headers],0),0),2),AND(F1583="Arbeidskosten",G1583&lt;&gt;""),IFERROR(ROUND(V1583*VLOOKUP(G1583,Tb_KostenTypen[],3,0)*VLOOKUP(F1583,Tb_ProjectKosten[],MATCH(Tb_ProjectKosten[[#Headers],[Forfat_Percentage]],Tb_ProjectKosten[#Headers],0),0),2),""),V1583 &lt;=0,0),"")</f>
        <v/>
      </c>
      <c r="Y1583" s="262"/>
      <c r="Z1583" s="49"/>
      <c r="AA1583" s="37" t="str" cm="1">
        <f t="array" ref="AA1583">IFERROR(IF(INDEX(SubsidieTabel!$Q$1:$T$9,MATCH($F1583,SubsidieTabel!$Q$1:$Q$9,0),IFERROR(MATCH(Methode_Keuze,SubsidieTabel!$Q$1:$T$1,0),2))&lt;&gt;1=TRUE,"ja",""),"")</f>
        <v/>
      </c>
    </row>
    <row r="1584" spans="1:27" ht="15" customHeight="1" x14ac:dyDescent="0.25">
      <c r="A1584" s="87"/>
      <c r="B1584" s="219" t="str">
        <f>IF(A1584&lt;&gt;"",_xlfn.MAXIFS($B$1:B1583,$A$1:A1583,A1584)+1,"")</f>
        <v/>
      </c>
      <c r="C1584" s="50"/>
      <c r="D1584" s="50"/>
      <c r="E1584" s="50"/>
      <c r="F1584" s="50"/>
      <c r="G1584" s="283"/>
      <c r="H1584" s="296"/>
      <c r="I1584" s="295"/>
      <c r="J1584" s="295"/>
      <c r="K1584" s="202"/>
      <c r="L1584" s="202"/>
      <c r="M1584" s="91" t="str">
        <f>IFERROR(VLOOKUP(H1584,Lijsten!$H$1:$I$100,2,0),"")</f>
        <v/>
      </c>
      <c r="N1584" s="91" t="str" cm="1">
        <f t="array" ref="N1584">IFERROR(_xlfn.IFS(AND(LEFT(F1584,6)="Arbeid",RIGHT(F1584,3)&lt;&gt;"IKS"),IFERROR(VLOOKUP($G1584,Tb_KostenTypen[],2,0),"tarief"),RIGHT(F1584,3)="IKS","Uurtarief",LEFT(F1584,6)="Arbeid","Uurtarief",AND(LEFT(F1584,8)="Bijdrage",RIGHT(F1584,15)="(vrijwilligers)"),"Vast tarief"),"")</f>
        <v/>
      </c>
      <c r="O1584" s="92"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tarief",IF(LEFT(F1584,8)="Bijdrage",VLOOKUP($F1584,Tb_KostenTypen[],MATCH(Methode_Keuze,Tb_KostenTypen[#Headers],0),0),VLOOKUP($G1584,Lijsten!L:O,4,0))),""),"")</f>
        <v/>
      </c>
      <c r="P1584" s="92"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tarief",IF(LEFT(F1584,8)="Bijdrage",VLOOKUP($F1584,Tb_KostenTypen[],MATCH(Methode_Keuze,Tb_KostenTypen[#Headers],0),0),VLOOKUP($G1584,Lijsten!L:O,4,0))),""),"")</f>
        <v/>
      </c>
      <c r="Q1584" s="50"/>
      <c r="R1584" s="50"/>
      <c r="S1584" s="83"/>
      <c r="T1584" s="51"/>
      <c r="U1584" s="4" t="str" cm="1">
        <f t="array" ref="U1584">IF(AA1584&lt;&gt;"ja",_xlfn.IFNA(_xlfn.IFS(AND(O1584&lt;&gt;"",F1584&lt;&gt;"",RIGHT($N1584,6)="tarief"),O1584*Q1584,S1584&gt;0,IF(F1584&lt;&gt;"",S1584,"")),""),"")</f>
        <v/>
      </c>
      <c r="V1584" s="4" t="str" cm="1">
        <f t="array" ref="V1584">IF(AA1584&lt;&gt;"ja",_xlfn.IFNA(_xlfn.IFS(AND(P1584&lt;&gt;"",R1584&lt;&gt;"",RIGHT($N1584,6)="tarief"),P1584*R1584,T1584&gt;0,T1584),""),"")</f>
        <v/>
      </c>
      <c r="W1584" s="4" t="str" cm="1">
        <f t="array" ref="W1584">IFERROR(_xlfn.IFS(OR(F1584="",LEFT(Methode_Keuze,4)="Geen"),"",AND(U1584&lt;&gt;"",F1584&lt;&gt;"Arbeidskosten"),ROUND(U1584*VLOOKUP(F1584,Tb_ProjectKosten[],MATCH(Tb_ProjectKosten[[#Headers],[Forfat_Percentage]],Tb_ProjectKosten[#Headers],0),0),2),AND(F1584="Arbeidskosten",G1584&lt;&gt;""),IFERROR(ROUND(U1584*VLOOKUP(G1584,Tb_KostenTypen[],3,0)*VLOOKUP(F1584,Tb_ProjectKosten[],MATCH(Tb_ProjectKosten[[#Headers],[Forfat_Percentage]],Tb_ProjectKosten[#Headers],0),0),2),""),U1584 &lt;=0,0),"")</f>
        <v/>
      </c>
      <c r="X1584" s="4" t="str" cm="1">
        <f t="array" ref="X1584">IFERROR(_xlfn.IFS(OR(F1584="",LEFT(Methode_Keuze,4)="Geen"),"",AND(V1584&lt;&gt;"",F1584&lt;&gt;"Arbeidskosten"),ROUND(V1584*VLOOKUP(F1584,Tb_ProjectKosten[],MATCH(Tb_ProjectKosten[[#Headers],[Forfat_Percentage]],Tb_ProjectKosten[#Headers],0),0),2),AND(F1584="Arbeidskosten",G1584&lt;&gt;""),IFERROR(ROUND(V1584*VLOOKUP(G1584,Tb_KostenTypen[],3,0)*VLOOKUP(F1584,Tb_ProjectKosten[],MATCH(Tb_ProjectKosten[[#Headers],[Forfat_Percentage]],Tb_ProjectKosten[#Headers],0),0),2),""),V1584 &lt;=0,0),"")</f>
        <v/>
      </c>
      <c r="Y1584" s="262"/>
      <c r="Z1584" s="49"/>
      <c r="AA1584" s="37" t="str" cm="1">
        <f t="array" ref="AA1584">IFERROR(IF(INDEX(SubsidieTabel!$Q$1:$T$9,MATCH($F1584,SubsidieTabel!$Q$1:$Q$9,0),IFERROR(MATCH(Methode_Keuze,SubsidieTabel!$Q$1:$T$1,0),2))&lt;&gt;1=TRUE,"ja",""),"")</f>
        <v/>
      </c>
    </row>
    <row r="1585" spans="1:27" ht="15" customHeight="1" x14ac:dyDescent="0.25">
      <c r="A1585" s="87"/>
      <c r="B1585" s="219" t="str">
        <f>IF(A1585&lt;&gt;"",_xlfn.MAXIFS($B$1:B1584,$A$1:A1584,A1585)+1,"")</f>
        <v/>
      </c>
      <c r="C1585" s="50"/>
      <c r="D1585" s="50"/>
      <c r="E1585" s="50"/>
      <c r="F1585" s="50"/>
      <c r="G1585" s="283"/>
      <c r="H1585" s="296"/>
      <c r="I1585" s="295"/>
      <c r="J1585" s="295"/>
      <c r="K1585" s="202"/>
      <c r="L1585" s="202"/>
      <c r="M1585" s="91" t="str">
        <f>IFERROR(VLOOKUP(H1585,Lijsten!$H$1:$I$100,2,0),"")</f>
        <v/>
      </c>
      <c r="N1585" s="91" t="str" cm="1">
        <f t="array" ref="N1585">IFERROR(_xlfn.IFS(AND(LEFT(F1585,6)="Arbeid",RIGHT(F1585,3)&lt;&gt;"IKS"),IFERROR(VLOOKUP($G1585,Tb_KostenTypen[],2,0),"tarief"),RIGHT(F1585,3)="IKS","Uurtarief",LEFT(F1585,6)="Arbeid","Uurtarief",AND(LEFT(F1585,8)="Bijdrage",RIGHT(F1585,15)="(vrijwilligers)"),"Vast tarief"),"")</f>
        <v/>
      </c>
      <c r="O1585" s="92"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tarief",IF(LEFT(F1585,8)="Bijdrage",VLOOKUP($F1585,Tb_KostenTypen[],MATCH(Methode_Keuze,Tb_KostenTypen[#Headers],0),0),VLOOKUP($G1585,Lijsten!L:O,4,0))),""),"")</f>
        <v/>
      </c>
      <c r="P1585" s="92"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tarief",IF(LEFT(F1585,8)="Bijdrage",VLOOKUP($F1585,Tb_KostenTypen[],MATCH(Methode_Keuze,Tb_KostenTypen[#Headers],0),0),VLOOKUP($G1585,Lijsten!L:O,4,0))),""),"")</f>
        <v/>
      </c>
      <c r="Q1585" s="50"/>
      <c r="R1585" s="50"/>
      <c r="S1585" s="83"/>
      <c r="T1585" s="51"/>
      <c r="U1585" s="4" t="str" cm="1">
        <f t="array" ref="U1585">IF(AA1585&lt;&gt;"ja",_xlfn.IFNA(_xlfn.IFS(AND(O1585&lt;&gt;"",F1585&lt;&gt;"",RIGHT($N1585,6)="tarief"),O1585*Q1585,S1585&gt;0,IF(F1585&lt;&gt;"",S1585,"")),""),"")</f>
        <v/>
      </c>
      <c r="V1585" s="4" t="str" cm="1">
        <f t="array" ref="V1585">IF(AA1585&lt;&gt;"ja",_xlfn.IFNA(_xlfn.IFS(AND(P1585&lt;&gt;"",R1585&lt;&gt;"",RIGHT($N1585,6)="tarief"),P1585*R1585,T1585&gt;0,T1585),""),"")</f>
        <v/>
      </c>
      <c r="W1585" s="4" t="str" cm="1">
        <f t="array" ref="W1585">IFERROR(_xlfn.IFS(OR(F1585="",LEFT(Methode_Keuze,4)="Geen"),"",AND(U1585&lt;&gt;"",F1585&lt;&gt;"Arbeidskosten"),ROUND(U1585*VLOOKUP(F1585,Tb_ProjectKosten[],MATCH(Tb_ProjectKosten[[#Headers],[Forfat_Percentage]],Tb_ProjectKosten[#Headers],0),0),2),AND(F1585="Arbeidskosten",G1585&lt;&gt;""),IFERROR(ROUND(U1585*VLOOKUP(G1585,Tb_KostenTypen[],3,0)*VLOOKUP(F1585,Tb_ProjectKosten[],MATCH(Tb_ProjectKosten[[#Headers],[Forfat_Percentage]],Tb_ProjectKosten[#Headers],0),0),2),""),U1585 &lt;=0,0),"")</f>
        <v/>
      </c>
      <c r="X1585" s="4" t="str" cm="1">
        <f t="array" ref="X1585">IFERROR(_xlfn.IFS(OR(F1585="",LEFT(Methode_Keuze,4)="Geen"),"",AND(V1585&lt;&gt;"",F1585&lt;&gt;"Arbeidskosten"),ROUND(V1585*VLOOKUP(F1585,Tb_ProjectKosten[],MATCH(Tb_ProjectKosten[[#Headers],[Forfat_Percentage]],Tb_ProjectKosten[#Headers],0),0),2),AND(F1585="Arbeidskosten",G1585&lt;&gt;""),IFERROR(ROUND(V1585*VLOOKUP(G1585,Tb_KostenTypen[],3,0)*VLOOKUP(F1585,Tb_ProjectKosten[],MATCH(Tb_ProjectKosten[[#Headers],[Forfat_Percentage]],Tb_ProjectKosten[#Headers],0),0),2),""),V1585 &lt;=0,0),"")</f>
        <v/>
      </c>
      <c r="Y1585" s="262"/>
      <c r="Z1585" s="49"/>
      <c r="AA1585" s="37" t="str" cm="1">
        <f t="array" ref="AA1585">IFERROR(IF(INDEX(SubsidieTabel!$Q$1:$T$9,MATCH($F1585,SubsidieTabel!$Q$1:$Q$9,0),IFERROR(MATCH(Methode_Keuze,SubsidieTabel!$Q$1:$T$1,0),2))&lt;&gt;1=TRUE,"ja",""),"")</f>
        <v/>
      </c>
    </row>
    <row r="1586" spans="1:27" ht="15" customHeight="1" x14ac:dyDescent="0.25">
      <c r="A1586" s="87"/>
      <c r="B1586" s="219" t="str">
        <f>IF(A1586&lt;&gt;"",_xlfn.MAXIFS($B$1:B1585,$A$1:A1585,A1586)+1,"")</f>
        <v/>
      </c>
      <c r="C1586" s="50"/>
      <c r="D1586" s="50"/>
      <c r="E1586" s="50"/>
      <c r="F1586" s="50"/>
      <c r="G1586" s="283"/>
      <c r="H1586" s="296"/>
      <c r="I1586" s="295"/>
      <c r="J1586" s="295"/>
      <c r="K1586" s="202"/>
      <c r="L1586" s="202"/>
      <c r="M1586" s="91" t="str">
        <f>IFERROR(VLOOKUP(H1586,Lijsten!$H$1:$I$100,2,0),"")</f>
        <v/>
      </c>
      <c r="N1586" s="91" t="str" cm="1">
        <f t="array" ref="N1586">IFERROR(_xlfn.IFS(AND(LEFT(F1586,6)="Arbeid",RIGHT(F1586,3)&lt;&gt;"IKS"),IFERROR(VLOOKUP($G1586,Tb_KostenTypen[],2,0),"tarief"),RIGHT(F1586,3)="IKS","Uurtarief",LEFT(F1586,6)="Arbeid","Uurtarief",AND(LEFT(F1586,8)="Bijdrage",RIGHT(F1586,15)="(vrijwilligers)"),"Vast tarief"),"")</f>
        <v/>
      </c>
      <c r="O1586" s="92"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tarief",IF(LEFT(F1586,8)="Bijdrage",VLOOKUP($F1586,Tb_KostenTypen[],MATCH(Methode_Keuze,Tb_KostenTypen[#Headers],0),0),VLOOKUP($G1586,Lijsten!L:O,4,0))),""),"")</f>
        <v/>
      </c>
      <c r="P1586" s="92"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tarief",IF(LEFT(F1586,8)="Bijdrage",VLOOKUP($F1586,Tb_KostenTypen[],MATCH(Methode_Keuze,Tb_KostenTypen[#Headers],0),0),VLOOKUP($G1586,Lijsten!L:O,4,0))),""),"")</f>
        <v/>
      </c>
      <c r="Q1586" s="50"/>
      <c r="R1586" s="50"/>
      <c r="S1586" s="83"/>
      <c r="T1586" s="51"/>
      <c r="U1586" s="4" t="str" cm="1">
        <f t="array" ref="U1586">IF(AA1586&lt;&gt;"ja",_xlfn.IFNA(_xlfn.IFS(AND(O1586&lt;&gt;"",F1586&lt;&gt;"",RIGHT($N1586,6)="tarief"),O1586*Q1586,S1586&gt;0,IF(F1586&lt;&gt;"",S1586,"")),""),"")</f>
        <v/>
      </c>
      <c r="V1586" s="4" t="str" cm="1">
        <f t="array" ref="V1586">IF(AA1586&lt;&gt;"ja",_xlfn.IFNA(_xlfn.IFS(AND(P1586&lt;&gt;"",R1586&lt;&gt;"",RIGHT($N1586,6)="tarief"),P1586*R1586,T1586&gt;0,T1586),""),"")</f>
        <v/>
      </c>
      <c r="W1586" s="4" t="str" cm="1">
        <f t="array" ref="W1586">IFERROR(_xlfn.IFS(OR(F1586="",LEFT(Methode_Keuze,4)="Geen"),"",AND(U1586&lt;&gt;"",F1586&lt;&gt;"Arbeidskosten"),ROUND(U1586*VLOOKUP(F1586,Tb_ProjectKosten[],MATCH(Tb_ProjectKosten[[#Headers],[Forfat_Percentage]],Tb_ProjectKosten[#Headers],0),0),2),AND(F1586="Arbeidskosten",G1586&lt;&gt;""),IFERROR(ROUND(U1586*VLOOKUP(G1586,Tb_KostenTypen[],3,0)*VLOOKUP(F1586,Tb_ProjectKosten[],MATCH(Tb_ProjectKosten[[#Headers],[Forfat_Percentage]],Tb_ProjectKosten[#Headers],0),0),2),""),U1586 &lt;=0,0),"")</f>
        <v/>
      </c>
      <c r="X1586" s="4" t="str" cm="1">
        <f t="array" ref="X1586">IFERROR(_xlfn.IFS(OR(F1586="",LEFT(Methode_Keuze,4)="Geen"),"",AND(V1586&lt;&gt;"",F1586&lt;&gt;"Arbeidskosten"),ROUND(V1586*VLOOKUP(F1586,Tb_ProjectKosten[],MATCH(Tb_ProjectKosten[[#Headers],[Forfat_Percentage]],Tb_ProjectKosten[#Headers],0),0),2),AND(F1586="Arbeidskosten",G1586&lt;&gt;""),IFERROR(ROUND(V1586*VLOOKUP(G1586,Tb_KostenTypen[],3,0)*VLOOKUP(F1586,Tb_ProjectKosten[],MATCH(Tb_ProjectKosten[[#Headers],[Forfat_Percentage]],Tb_ProjectKosten[#Headers],0),0),2),""),V1586 &lt;=0,0),"")</f>
        <v/>
      </c>
      <c r="Y1586" s="262"/>
      <c r="Z1586" s="49"/>
      <c r="AA1586" s="37" t="str" cm="1">
        <f t="array" ref="AA1586">IFERROR(IF(INDEX(SubsidieTabel!$Q$1:$T$9,MATCH($F1586,SubsidieTabel!$Q$1:$Q$9,0),IFERROR(MATCH(Methode_Keuze,SubsidieTabel!$Q$1:$T$1,0),2))&lt;&gt;1=TRUE,"ja",""),"")</f>
        <v/>
      </c>
    </row>
    <row r="1587" spans="1:27" ht="15" customHeight="1" x14ac:dyDescent="0.25">
      <c r="A1587" s="87"/>
      <c r="B1587" s="219" t="str">
        <f>IF(A1587&lt;&gt;"",_xlfn.MAXIFS($B$1:B1586,$A$1:A1586,A1587)+1,"")</f>
        <v/>
      </c>
      <c r="C1587" s="50"/>
      <c r="D1587" s="50"/>
      <c r="E1587" s="50"/>
      <c r="F1587" s="50"/>
      <c r="G1587" s="283"/>
      <c r="H1587" s="296"/>
      <c r="I1587" s="295"/>
      <c r="J1587" s="295"/>
      <c r="K1587" s="202"/>
      <c r="L1587" s="202"/>
      <c r="M1587" s="91" t="str">
        <f>IFERROR(VLOOKUP(H1587,Lijsten!$H$1:$I$100,2,0),"")</f>
        <v/>
      </c>
      <c r="N1587" s="91" t="str" cm="1">
        <f t="array" ref="N1587">IFERROR(_xlfn.IFS(AND(LEFT(F1587,6)="Arbeid",RIGHT(F1587,3)&lt;&gt;"IKS"),IFERROR(VLOOKUP($G1587,Tb_KostenTypen[],2,0),"tarief"),RIGHT(F1587,3)="IKS","Uurtarief",LEFT(F1587,6)="Arbeid","Uurtarief",AND(LEFT(F1587,8)="Bijdrage",RIGHT(F1587,15)="(vrijwilligers)"),"Vast tarief"),"")</f>
        <v/>
      </c>
      <c r="O1587" s="92"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tarief",IF(LEFT(F1587,8)="Bijdrage",VLOOKUP($F1587,Tb_KostenTypen[],MATCH(Methode_Keuze,Tb_KostenTypen[#Headers],0),0),VLOOKUP($G1587,Lijsten!L:O,4,0))),""),"")</f>
        <v/>
      </c>
      <c r="P1587" s="92"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tarief",IF(LEFT(F1587,8)="Bijdrage",VLOOKUP($F1587,Tb_KostenTypen[],MATCH(Methode_Keuze,Tb_KostenTypen[#Headers],0),0),VLOOKUP($G1587,Lijsten!L:O,4,0))),""),"")</f>
        <v/>
      </c>
      <c r="Q1587" s="50"/>
      <c r="R1587" s="50"/>
      <c r="S1587" s="83"/>
      <c r="T1587" s="51"/>
      <c r="U1587" s="4" t="str" cm="1">
        <f t="array" ref="U1587">IF(AA1587&lt;&gt;"ja",_xlfn.IFNA(_xlfn.IFS(AND(O1587&lt;&gt;"",F1587&lt;&gt;"",RIGHT($N1587,6)="tarief"),O1587*Q1587,S1587&gt;0,IF(F1587&lt;&gt;"",S1587,"")),""),"")</f>
        <v/>
      </c>
      <c r="V1587" s="4" t="str" cm="1">
        <f t="array" ref="V1587">IF(AA1587&lt;&gt;"ja",_xlfn.IFNA(_xlfn.IFS(AND(P1587&lt;&gt;"",R1587&lt;&gt;"",RIGHT($N1587,6)="tarief"),P1587*R1587,T1587&gt;0,T1587),""),"")</f>
        <v/>
      </c>
      <c r="W1587" s="4" t="str" cm="1">
        <f t="array" ref="W1587">IFERROR(_xlfn.IFS(OR(F1587="",LEFT(Methode_Keuze,4)="Geen"),"",AND(U1587&lt;&gt;"",F1587&lt;&gt;"Arbeidskosten"),ROUND(U1587*VLOOKUP(F1587,Tb_ProjectKosten[],MATCH(Tb_ProjectKosten[[#Headers],[Forfat_Percentage]],Tb_ProjectKosten[#Headers],0),0),2),AND(F1587="Arbeidskosten",G1587&lt;&gt;""),IFERROR(ROUND(U1587*VLOOKUP(G1587,Tb_KostenTypen[],3,0)*VLOOKUP(F1587,Tb_ProjectKosten[],MATCH(Tb_ProjectKosten[[#Headers],[Forfat_Percentage]],Tb_ProjectKosten[#Headers],0),0),2),""),U1587 &lt;=0,0),"")</f>
        <v/>
      </c>
      <c r="X1587" s="4" t="str" cm="1">
        <f t="array" ref="X1587">IFERROR(_xlfn.IFS(OR(F1587="",LEFT(Methode_Keuze,4)="Geen"),"",AND(V1587&lt;&gt;"",F1587&lt;&gt;"Arbeidskosten"),ROUND(V1587*VLOOKUP(F1587,Tb_ProjectKosten[],MATCH(Tb_ProjectKosten[[#Headers],[Forfat_Percentage]],Tb_ProjectKosten[#Headers],0),0),2),AND(F1587="Arbeidskosten",G1587&lt;&gt;""),IFERROR(ROUND(V1587*VLOOKUP(G1587,Tb_KostenTypen[],3,0)*VLOOKUP(F1587,Tb_ProjectKosten[],MATCH(Tb_ProjectKosten[[#Headers],[Forfat_Percentage]],Tb_ProjectKosten[#Headers],0),0),2),""),V1587 &lt;=0,0),"")</f>
        <v/>
      </c>
      <c r="Y1587" s="262"/>
      <c r="Z1587" s="49"/>
      <c r="AA1587" s="37" t="str" cm="1">
        <f t="array" ref="AA1587">IFERROR(IF(INDEX(SubsidieTabel!$Q$1:$T$9,MATCH($F1587,SubsidieTabel!$Q$1:$Q$9,0),IFERROR(MATCH(Methode_Keuze,SubsidieTabel!$Q$1:$T$1,0),2))&lt;&gt;1=TRUE,"ja",""),"")</f>
        <v/>
      </c>
    </row>
    <row r="1588" spans="1:27" ht="15" customHeight="1" x14ac:dyDescent="0.25">
      <c r="A1588" s="87"/>
      <c r="B1588" s="219" t="str">
        <f>IF(A1588&lt;&gt;"",_xlfn.MAXIFS($B$1:B1587,$A$1:A1587,A1588)+1,"")</f>
        <v/>
      </c>
      <c r="C1588" s="50"/>
      <c r="D1588" s="50"/>
      <c r="E1588" s="50"/>
      <c r="F1588" s="50"/>
      <c r="G1588" s="283"/>
      <c r="H1588" s="296"/>
      <c r="I1588" s="295"/>
      <c r="J1588" s="295"/>
      <c r="K1588" s="202"/>
      <c r="L1588" s="202"/>
      <c r="M1588" s="91" t="str">
        <f>IFERROR(VLOOKUP(H1588,Lijsten!$H$1:$I$100,2,0),"")</f>
        <v/>
      </c>
      <c r="N1588" s="91" t="str" cm="1">
        <f t="array" ref="N1588">IFERROR(_xlfn.IFS(AND(LEFT(F1588,6)="Arbeid",RIGHT(F1588,3)&lt;&gt;"IKS"),IFERROR(VLOOKUP($G1588,Tb_KostenTypen[],2,0),"tarief"),RIGHT(F1588,3)="IKS","Uurtarief",LEFT(F1588,6)="Arbeid","Uurtarief",AND(LEFT(F1588,8)="Bijdrage",RIGHT(F1588,15)="(vrijwilligers)"),"Vast tarief"),"")</f>
        <v/>
      </c>
      <c r="O1588" s="92"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tarief",IF(LEFT(F1588,8)="Bijdrage",VLOOKUP($F1588,Tb_KostenTypen[],MATCH(Methode_Keuze,Tb_KostenTypen[#Headers],0),0),VLOOKUP($G1588,Lijsten!L:O,4,0))),""),"")</f>
        <v/>
      </c>
      <c r="P1588" s="92"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tarief",IF(LEFT(F1588,8)="Bijdrage",VLOOKUP($F1588,Tb_KostenTypen[],MATCH(Methode_Keuze,Tb_KostenTypen[#Headers],0),0),VLOOKUP($G1588,Lijsten!L:O,4,0))),""),"")</f>
        <v/>
      </c>
      <c r="Q1588" s="50"/>
      <c r="R1588" s="50"/>
      <c r="S1588" s="83"/>
      <c r="T1588" s="51"/>
      <c r="U1588" s="4" t="str" cm="1">
        <f t="array" ref="U1588">IF(AA1588&lt;&gt;"ja",_xlfn.IFNA(_xlfn.IFS(AND(O1588&lt;&gt;"",F1588&lt;&gt;"",RIGHT($N1588,6)="tarief"),O1588*Q1588,S1588&gt;0,IF(F1588&lt;&gt;"",S1588,"")),""),"")</f>
        <v/>
      </c>
      <c r="V1588" s="4" t="str" cm="1">
        <f t="array" ref="V1588">IF(AA1588&lt;&gt;"ja",_xlfn.IFNA(_xlfn.IFS(AND(P1588&lt;&gt;"",R1588&lt;&gt;"",RIGHT($N1588,6)="tarief"),P1588*R1588,T1588&gt;0,T1588),""),"")</f>
        <v/>
      </c>
      <c r="W1588" s="4" t="str" cm="1">
        <f t="array" ref="W1588">IFERROR(_xlfn.IFS(OR(F1588="",LEFT(Methode_Keuze,4)="Geen"),"",AND(U1588&lt;&gt;"",F1588&lt;&gt;"Arbeidskosten"),ROUND(U1588*VLOOKUP(F1588,Tb_ProjectKosten[],MATCH(Tb_ProjectKosten[[#Headers],[Forfat_Percentage]],Tb_ProjectKosten[#Headers],0),0),2),AND(F1588="Arbeidskosten",G1588&lt;&gt;""),IFERROR(ROUND(U1588*VLOOKUP(G1588,Tb_KostenTypen[],3,0)*VLOOKUP(F1588,Tb_ProjectKosten[],MATCH(Tb_ProjectKosten[[#Headers],[Forfat_Percentage]],Tb_ProjectKosten[#Headers],0),0),2),""),U1588 &lt;=0,0),"")</f>
        <v/>
      </c>
      <c r="X1588" s="4" t="str" cm="1">
        <f t="array" ref="X1588">IFERROR(_xlfn.IFS(OR(F1588="",LEFT(Methode_Keuze,4)="Geen"),"",AND(V1588&lt;&gt;"",F1588&lt;&gt;"Arbeidskosten"),ROUND(V1588*VLOOKUP(F1588,Tb_ProjectKosten[],MATCH(Tb_ProjectKosten[[#Headers],[Forfat_Percentage]],Tb_ProjectKosten[#Headers],0),0),2),AND(F1588="Arbeidskosten",G1588&lt;&gt;""),IFERROR(ROUND(V1588*VLOOKUP(G1588,Tb_KostenTypen[],3,0)*VLOOKUP(F1588,Tb_ProjectKosten[],MATCH(Tb_ProjectKosten[[#Headers],[Forfat_Percentage]],Tb_ProjectKosten[#Headers],0),0),2),""),V1588 &lt;=0,0),"")</f>
        <v/>
      </c>
      <c r="Y1588" s="262"/>
      <c r="Z1588" s="49"/>
      <c r="AA1588" s="37" t="str" cm="1">
        <f t="array" ref="AA1588">IFERROR(IF(INDEX(SubsidieTabel!$Q$1:$T$9,MATCH($F1588,SubsidieTabel!$Q$1:$Q$9,0),IFERROR(MATCH(Methode_Keuze,SubsidieTabel!$Q$1:$T$1,0),2))&lt;&gt;1=TRUE,"ja",""),"")</f>
        <v/>
      </c>
    </row>
    <row r="1589" spans="1:27" ht="15" customHeight="1" x14ac:dyDescent="0.25">
      <c r="A1589" s="87"/>
      <c r="B1589" s="219" t="str">
        <f>IF(A1589&lt;&gt;"",_xlfn.MAXIFS($B$1:B1588,$A$1:A1588,A1589)+1,"")</f>
        <v/>
      </c>
      <c r="C1589" s="50"/>
      <c r="D1589" s="50"/>
      <c r="E1589" s="50"/>
      <c r="F1589" s="50"/>
      <c r="G1589" s="283"/>
      <c r="H1589" s="296"/>
      <c r="I1589" s="295"/>
      <c r="J1589" s="295"/>
      <c r="K1589" s="202"/>
      <c r="L1589" s="202"/>
      <c r="M1589" s="91" t="str">
        <f>IFERROR(VLOOKUP(H1589,Lijsten!$H$1:$I$100,2,0),"")</f>
        <v/>
      </c>
      <c r="N1589" s="91" t="str" cm="1">
        <f t="array" ref="N1589">IFERROR(_xlfn.IFS(AND(LEFT(F1589,6)="Arbeid",RIGHT(F1589,3)&lt;&gt;"IKS"),IFERROR(VLOOKUP($G1589,Tb_KostenTypen[],2,0),"tarief"),RIGHT(F1589,3)="IKS","Uurtarief",LEFT(F1589,6)="Arbeid","Uurtarief",AND(LEFT(F1589,8)="Bijdrage",RIGHT(F1589,15)="(vrijwilligers)"),"Vast tarief"),"")</f>
        <v/>
      </c>
      <c r="O1589" s="92"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tarief",IF(LEFT(F1589,8)="Bijdrage",VLOOKUP($F1589,Tb_KostenTypen[],MATCH(Methode_Keuze,Tb_KostenTypen[#Headers],0),0),VLOOKUP($G1589,Lijsten!L:O,4,0))),""),"")</f>
        <v/>
      </c>
      <c r="P1589" s="92"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tarief",IF(LEFT(F1589,8)="Bijdrage",VLOOKUP($F1589,Tb_KostenTypen[],MATCH(Methode_Keuze,Tb_KostenTypen[#Headers],0),0),VLOOKUP($G1589,Lijsten!L:O,4,0))),""),"")</f>
        <v/>
      </c>
      <c r="Q1589" s="50"/>
      <c r="R1589" s="50"/>
      <c r="S1589" s="83"/>
      <c r="T1589" s="51"/>
      <c r="U1589" s="4" t="str" cm="1">
        <f t="array" ref="U1589">IF(AA1589&lt;&gt;"ja",_xlfn.IFNA(_xlfn.IFS(AND(O1589&lt;&gt;"",F1589&lt;&gt;"",RIGHT($N1589,6)="tarief"),O1589*Q1589,S1589&gt;0,IF(F1589&lt;&gt;"",S1589,"")),""),"")</f>
        <v/>
      </c>
      <c r="V1589" s="4" t="str" cm="1">
        <f t="array" ref="V1589">IF(AA1589&lt;&gt;"ja",_xlfn.IFNA(_xlfn.IFS(AND(P1589&lt;&gt;"",R1589&lt;&gt;"",RIGHT($N1589,6)="tarief"),P1589*R1589,T1589&gt;0,T1589),""),"")</f>
        <v/>
      </c>
      <c r="W1589" s="4" t="str" cm="1">
        <f t="array" ref="W1589">IFERROR(_xlfn.IFS(OR(F1589="",LEFT(Methode_Keuze,4)="Geen"),"",AND(U1589&lt;&gt;"",F1589&lt;&gt;"Arbeidskosten"),ROUND(U1589*VLOOKUP(F1589,Tb_ProjectKosten[],MATCH(Tb_ProjectKosten[[#Headers],[Forfat_Percentage]],Tb_ProjectKosten[#Headers],0),0),2),AND(F1589="Arbeidskosten",G1589&lt;&gt;""),IFERROR(ROUND(U1589*VLOOKUP(G1589,Tb_KostenTypen[],3,0)*VLOOKUP(F1589,Tb_ProjectKosten[],MATCH(Tb_ProjectKosten[[#Headers],[Forfat_Percentage]],Tb_ProjectKosten[#Headers],0),0),2),""),U1589 &lt;=0,0),"")</f>
        <v/>
      </c>
      <c r="X1589" s="4" t="str" cm="1">
        <f t="array" ref="X1589">IFERROR(_xlfn.IFS(OR(F1589="",LEFT(Methode_Keuze,4)="Geen"),"",AND(V1589&lt;&gt;"",F1589&lt;&gt;"Arbeidskosten"),ROUND(V1589*VLOOKUP(F1589,Tb_ProjectKosten[],MATCH(Tb_ProjectKosten[[#Headers],[Forfat_Percentage]],Tb_ProjectKosten[#Headers],0),0),2),AND(F1589="Arbeidskosten",G1589&lt;&gt;""),IFERROR(ROUND(V1589*VLOOKUP(G1589,Tb_KostenTypen[],3,0)*VLOOKUP(F1589,Tb_ProjectKosten[],MATCH(Tb_ProjectKosten[[#Headers],[Forfat_Percentage]],Tb_ProjectKosten[#Headers],0),0),2),""),V1589 &lt;=0,0),"")</f>
        <v/>
      </c>
      <c r="Y1589" s="262"/>
      <c r="Z1589" s="49"/>
      <c r="AA1589" s="37" t="str" cm="1">
        <f t="array" ref="AA1589">IFERROR(IF(INDEX(SubsidieTabel!$Q$1:$T$9,MATCH($F1589,SubsidieTabel!$Q$1:$Q$9,0),IFERROR(MATCH(Methode_Keuze,SubsidieTabel!$Q$1:$T$1,0),2))&lt;&gt;1=TRUE,"ja",""),"")</f>
        <v/>
      </c>
    </row>
    <row r="1590" spans="1:27" ht="15" customHeight="1" x14ac:dyDescent="0.25">
      <c r="A1590" s="87"/>
      <c r="B1590" s="219" t="str">
        <f>IF(A1590&lt;&gt;"",_xlfn.MAXIFS($B$1:B1589,$A$1:A1589,A1590)+1,"")</f>
        <v/>
      </c>
      <c r="C1590" s="50"/>
      <c r="D1590" s="50"/>
      <c r="E1590" s="50"/>
      <c r="F1590" s="50"/>
      <c r="G1590" s="283"/>
      <c r="H1590" s="296"/>
      <c r="I1590" s="295"/>
      <c r="J1590" s="295"/>
      <c r="K1590" s="202"/>
      <c r="L1590" s="202"/>
      <c r="M1590" s="91" t="str">
        <f>IFERROR(VLOOKUP(H1590,Lijsten!$H$1:$I$100,2,0),"")</f>
        <v/>
      </c>
      <c r="N1590" s="91" t="str" cm="1">
        <f t="array" ref="N1590">IFERROR(_xlfn.IFS(AND(LEFT(F1590,6)="Arbeid",RIGHT(F1590,3)&lt;&gt;"IKS"),IFERROR(VLOOKUP($G1590,Tb_KostenTypen[],2,0),"tarief"),RIGHT(F1590,3)="IKS","Uurtarief",LEFT(F1590,6)="Arbeid","Uurtarief",AND(LEFT(F1590,8)="Bijdrage",RIGHT(F1590,15)="(vrijwilligers)"),"Vast tarief"),"")</f>
        <v/>
      </c>
      <c r="O1590" s="92"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tarief",IF(LEFT(F1590,8)="Bijdrage",VLOOKUP($F1590,Tb_KostenTypen[],MATCH(Methode_Keuze,Tb_KostenTypen[#Headers],0),0),VLOOKUP($G1590,Lijsten!L:O,4,0))),""),"")</f>
        <v/>
      </c>
      <c r="P1590" s="92"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tarief",IF(LEFT(F1590,8)="Bijdrage",VLOOKUP($F1590,Tb_KostenTypen[],MATCH(Methode_Keuze,Tb_KostenTypen[#Headers],0),0),VLOOKUP($G1590,Lijsten!L:O,4,0))),""),"")</f>
        <v/>
      </c>
      <c r="Q1590" s="50"/>
      <c r="R1590" s="50"/>
      <c r="S1590" s="83"/>
      <c r="T1590" s="51"/>
      <c r="U1590" s="4" t="str" cm="1">
        <f t="array" ref="U1590">IF(AA1590&lt;&gt;"ja",_xlfn.IFNA(_xlfn.IFS(AND(O1590&lt;&gt;"",F1590&lt;&gt;"",RIGHT($N1590,6)="tarief"),O1590*Q1590,S1590&gt;0,IF(F1590&lt;&gt;"",S1590,"")),""),"")</f>
        <v/>
      </c>
      <c r="V1590" s="4" t="str" cm="1">
        <f t="array" ref="V1590">IF(AA1590&lt;&gt;"ja",_xlfn.IFNA(_xlfn.IFS(AND(P1590&lt;&gt;"",R1590&lt;&gt;"",RIGHT($N1590,6)="tarief"),P1590*R1590,T1590&gt;0,T1590),""),"")</f>
        <v/>
      </c>
      <c r="W1590" s="4" t="str" cm="1">
        <f t="array" ref="W1590">IFERROR(_xlfn.IFS(OR(F1590="",LEFT(Methode_Keuze,4)="Geen"),"",AND(U1590&lt;&gt;"",F1590&lt;&gt;"Arbeidskosten"),ROUND(U1590*VLOOKUP(F1590,Tb_ProjectKosten[],MATCH(Tb_ProjectKosten[[#Headers],[Forfat_Percentage]],Tb_ProjectKosten[#Headers],0),0),2),AND(F1590="Arbeidskosten",G1590&lt;&gt;""),IFERROR(ROUND(U1590*VLOOKUP(G1590,Tb_KostenTypen[],3,0)*VLOOKUP(F1590,Tb_ProjectKosten[],MATCH(Tb_ProjectKosten[[#Headers],[Forfat_Percentage]],Tb_ProjectKosten[#Headers],0),0),2),""),U1590 &lt;=0,0),"")</f>
        <v/>
      </c>
      <c r="X1590" s="4" t="str" cm="1">
        <f t="array" ref="X1590">IFERROR(_xlfn.IFS(OR(F1590="",LEFT(Methode_Keuze,4)="Geen"),"",AND(V1590&lt;&gt;"",F1590&lt;&gt;"Arbeidskosten"),ROUND(V1590*VLOOKUP(F1590,Tb_ProjectKosten[],MATCH(Tb_ProjectKosten[[#Headers],[Forfat_Percentage]],Tb_ProjectKosten[#Headers],0),0),2),AND(F1590="Arbeidskosten",G1590&lt;&gt;""),IFERROR(ROUND(V1590*VLOOKUP(G1590,Tb_KostenTypen[],3,0)*VLOOKUP(F1590,Tb_ProjectKosten[],MATCH(Tb_ProjectKosten[[#Headers],[Forfat_Percentage]],Tb_ProjectKosten[#Headers],0),0),2),""),V1590 &lt;=0,0),"")</f>
        <v/>
      </c>
      <c r="Y1590" s="262"/>
      <c r="Z1590" s="49"/>
      <c r="AA1590" s="37" t="str" cm="1">
        <f t="array" ref="AA1590">IFERROR(IF(INDEX(SubsidieTabel!$Q$1:$T$9,MATCH($F1590,SubsidieTabel!$Q$1:$Q$9,0),IFERROR(MATCH(Methode_Keuze,SubsidieTabel!$Q$1:$T$1,0),2))&lt;&gt;1=TRUE,"ja",""),"")</f>
        <v/>
      </c>
    </row>
    <row r="1591" spans="1:27" ht="15" customHeight="1" x14ac:dyDescent="0.25">
      <c r="A1591" s="87"/>
      <c r="B1591" s="219" t="str">
        <f>IF(A1591&lt;&gt;"",_xlfn.MAXIFS($B$1:B1590,$A$1:A1590,A1591)+1,"")</f>
        <v/>
      </c>
      <c r="C1591" s="50"/>
      <c r="D1591" s="50"/>
      <c r="E1591" s="50"/>
      <c r="F1591" s="50"/>
      <c r="G1591" s="283"/>
      <c r="H1591" s="296"/>
      <c r="I1591" s="295"/>
      <c r="J1591" s="295"/>
      <c r="K1591" s="202"/>
      <c r="L1591" s="202"/>
      <c r="M1591" s="91" t="str">
        <f>IFERROR(VLOOKUP(H1591,Lijsten!$H$1:$I$100,2,0),"")</f>
        <v/>
      </c>
      <c r="N1591" s="91" t="str" cm="1">
        <f t="array" ref="N1591">IFERROR(_xlfn.IFS(AND(LEFT(F1591,6)="Arbeid",RIGHT(F1591,3)&lt;&gt;"IKS"),IFERROR(VLOOKUP($G1591,Tb_KostenTypen[],2,0),"tarief"),RIGHT(F1591,3)="IKS","Uurtarief",LEFT(F1591,6)="Arbeid","Uurtarief",AND(LEFT(F1591,8)="Bijdrage",RIGHT(F1591,15)="(vrijwilligers)"),"Vast tarief"),"")</f>
        <v/>
      </c>
      <c r="O1591" s="92"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tarief",IF(LEFT(F1591,8)="Bijdrage",VLOOKUP($F1591,Tb_KostenTypen[],MATCH(Methode_Keuze,Tb_KostenTypen[#Headers],0),0),VLOOKUP($G1591,Lijsten!L:O,4,0))),""),"")</f>
        <v/>
      </c>
      <c r="P1591" s="92"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tarief",IF(LEFT(F1591,8)="Bijdrage",VLOOKUP($F1591,Tb_KostenTypen[],MATCH(Methode_Keuze,Tb_KostenTypen[#Headers],0),0),VLOOKUP($G1591,Lijsten!L:O,4,0))),""),"")</f>
        <v/>
      </c>
      <c r="Q1591" s="50"/>
      <c r="R1591" s="50"/>
      <c r="S1591" s="83"/>
      <c r="T1591" s="51"/>
      <c r="U1591" s="4" t="str" cm="1">
        <f t="array" ref="U1591">IF(AA1591&lt;&gt;"ja",_xlfn.IFNA(_xlfn.IFS(AND(O1591&lt;&gt;"",F1591&lt;&gt;"",RIGHT($N1591,6)="tarief"),O1591*Q1591,S1591&gt;0,IF(F1591&lt;&gt;"",S1591,"")),""),"")</f>
        <v/>
      </c>
      <c r="V1591" s="4" t="str" cm="1">
        <f t="array" ref="V1591">IF(AA1591&lt;&gt;"ja",_xlfn.IFNA(_xlfn.IFS(AND(P1591&lt;&gt;"",R1591&lt;&gt;"",RIGHT($N1591,6)="tarief"),P1591*R1591,T1591&gt;0,T1591),""),"")</f>
        <v/>
      </c>
      <c r="W1591" s="4" t="str" cm="1">
        <f t="array" ref="W1591">IFERROR(_xlfn.IFS(OR(F1591="",LEFT(Methode_Keuze,4)="Geen"),"",AND(U1591&lt;&gt;"",F1591&lt;&gt;"Arbeidskosten"),ROUND(U1591*VLOOKUP(F1591,Tb_ProjectKosten[],MATCH(Tb_ProjectKosten[[#Headers],[Forfat_Percentage]],Tb_ProjectKosten[#Headers],0),0),2),AND(F1591="Arbeidskosten",G1591&lt;&gt;""),IFERROR(ROUND(U1591*VLOOKUP(G1591,Tb_KostenTypen[],3,0)*VLOOKUP(F1591,Tb_ProjectKosten[],MATCH(Tb_ProjectKosten[[#Headers],[Forfat_Percentage]],Tb_ProjectKosten[#Headers],0),0),2),""),U1591 &lt;=0,0),"")</f>
        <v/>
      </c>
      <c r="X1591" s="4" t="str" cm="1">
        <f t="array" ref="X1591">IFERROR(_xlfn.IFS(OR(F1591="",LEFT(Methode_Keuze,4)="Geen"),"",AND(V1591&lt;&gt;"",F1591&lt;&gt;"Arbeidskosten"),ROUND(V1591*VLOOKUP(F1591,Tb_ProjectKosten[],MATCH(Tb_ProjectKosten[[#Headers],[Forfat_Percentage]],Tb_ProjectKosten[#Headers],0),0),2),AND(F1591="Arbeidskosten",G1591&lt;&gt;""),IFERROR(ROUND(V1591*VLOOKUP(G1591,Tb_KostenTypen[],3,0)*VLOOKUP(F1591,Tb_ProjectKosten[],MATCH(Tb_ProjectKosten[[#Headers],[Forfat_Percentage]],Tb_ProjectKosten[#Headers],0),0),2),""),V1591 &lt;=0,0),"")</f>
        <v/>
      </c>
      <c r="Y1591" s="262"/>
      <c r="Z1591" s="49"/>
      <c r="AA1591" s="37" t="str" cm="1">
        <f t="array" ref="AA1591">IFERROR(IF(INDEX(SubsidieTabel!$Q$1:$T$9,MATCH($F1591,SubsidieTabel!$Q$1:$Q$9,0),IFERROR(MATCH(Methode_Keuze,SubsidieTabel!$Q$1:$T$1,0),2))&lt;&gt;1=TRUE,"ja",""),"")</f>
        <v/>
      </c>
    </row>
    <row r="1592" spans="1:27" ht="15" customHeight="1" x14ac:dyDescent="0.25">
      <c r="A1592" s="87"/>
      <c r="B1592" s="219" t="str">
        <f>IF(A1592&lt;&gt;"",_xlfn.MAXIFS($B$1:B1591,$A$1:A1591,A1592)+1,"")</f>
        <v/>
      </c>
      <c r="C1592" s="50"/>
      <c r="D1592" s="50"/>
      <c r="E1592" s="50"/>
      <c r="F1592" s="50"/>
      <c r="G1592" s="283"/>
      <c r="H1592" s="296"/>
      <c r="I1592" s="295"/>
      <c r="J1592" s="295"/>
      <c r="K1592" s="202"/>
      <c r="L1592" s="202"/>
      <c r="M1592" s="91" t="str">
        <f>IFERROR(VLOOKUP(H1592,Lijsten!$H$1:$I$100,2,0),"")</f>
        <v/>
      </c>
      <c r="N1592" s="91" t="str" cm="1">
        <f t="array" ref="N1592">IFERROR(_xlfn.IFS(AND(LEFT(F1592,6)="Arbeid",RIGHT(F1592,3)&lt;&gt;"IKS"),IFERROR(VLOOKUP($G1592,Tb_KostenTypen[],2,0),"tarief"),RIGHT(F1592,3)="IKS","Uurtarief",LEFT(F1592,6)="Arbeid","Uurtarief",AND(LEFT(F1592,8)="Bijdrage",RIGHT(F1592,15)="(vrijwilligers)"),"Vast tarief"),"")</f>
        <v/>
      </c>
      <c r="O1592" s="92"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tarief",IF(LEFT(F1592,8)="Bijdrage",VLOOKUP($F1592,Tb_KostenTypen[],MATCH(Methode_Keuze,Tb_KostenTypen[#Headers],0),0),VLOOKUP($G1592,Lijsten!L:O,4,0))),""),"")</f>
        <v/>
      </c>
      <c r="P1592" s="92"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tarief",IF(LEFT(F1592,8)="Bijdrage",VLOOKUP($F1592,Tb_KostenTypen[],MATCH(Methode_Keuze,Tb_KostenTypen[#Headers],0),0),VLOOKUP($G1592,Lijsten!L:O,4,0))),""),"")</f>
        <v/>
      </c>
      <c r="Q1592" s="50"/>
      <c r="R1592" s="50"/>
      <c r="S1592" s="83"/>
      <c r="T1592" s="51"/>
      <c r="U1592" s="4" t="str" cm="1">
        <f t="array" ref="U1592">IF(AA1592&lt;&gt;"ja",_xlfn.IFNA(_xlfn.IFS(AND(O1592&lt;&gt;"",F1592&lt;&gt;"",RIGHT($N1592,6)="tarief"),O1592*Q1592,S1592&gt;0,IF(F1592&lt;&gt;"",S1592,"")),""),"")</f>
        <v/>
      </c>
      <c r="V1592" s="4" t="str" cm="1">
        <f t="array" ref="V1592">IF(AA1592&lt;&gt;"ja",_xlfn.IFNA(_xlfn.IFS(AND(P1592&lt;&gt;"",R1592&lt;&gt;"",RIGHT($N1592,6)="tarief"),P1592*R1592,T1592&gt;0,T1592),""),"")</f>
        <v/>
      </c>
      <c r="W1592" s="4" t="str" cm="1">
        <f t="array" ref="W1592">IFERROR(_xlfn.IFS(OR(F1592="",LEFT(Methode_Keuze,4)="Geen"),"",AND(U1592&lt;&gt;"",F1592&lt;&gt;"Arbeidskosten"),ROUND(U1592*VLOOKUP(F1592,Tb_ProjectKosten[],MATCH(Tb_ProjectKosten[[#Headers],[Forfat_Percentage]],Tb_ProjectKosten[#Headers],0),0),2),AND(F1592="Arbeidskosten",G1592&lt;&gt;""),IFERROR(ROUND(U1592*VLOOKUP(G1592,Tb_KostenTypen[],3,0)*VLOOKUP(F1592,Tb_ProjectKosten[],MATCH(Tb_ProjectKosten[[#Headers],[Forfat_Percentage]],Tb_ProjectKosten[#Headers],0),0),2),""),U1592 &lt;=0,0),"")</f>
        <v/>
      </c>
      <c r="X1592" s="4" t="str" cm="1">
        <f t="array" ref="X1592">IFERROR(_xlfn.IFS(OR(F1592="",LEFT(Methode_Keuze,4)="Geen"),"",AND(V1592&lt;&gt;"",F1592&lt;&gt;"Arbeidskosten"),ROUND(V1592*VLOOKUP(F1592,Tb_ProjectKosten[],MATCH(Tb_ProjectKosten[[#Headers],[Forfat_Percentage]],Tb_ProjectKosten[#Headers],0),0),2),AND(F1592="Arbeidskosten",G1592&lt;&gt;""),IFERROR(ROUND(V1592*VLOOKUP(G1592,Tb_KostenTypen[],3,0)*VLOOKUP(F1592,Tb_ProjectKosten[],MATCH(Tb_ProjectKosten[[#Headers],[Forfat_Percentage]],Tb_ProjectKosten[#Headers],0),0),2),""),V1592 &lt;=0,0),"")</f>
        <v/>
      </c>
      <c r="Y1592" s="262"/>
      <c r="Z1592" s="49"/>
      <c r="AA1592" s="37" t="str" cm="1">
        <f t="array" ref="AA1592">IFERROR(IF(INDEX(SubsidieTabel!$Q$1:$T$9,MATCH($F1592,SubsidieTabel!$Q$1:$Q$9,0),IFERROR(MATCH(Methode_Keuze,SubsidieTabel!$Q$1:$T$1,0),2))&lt;&gt;1=TRUE,"ja",""),"")</f>
        <v/>
      </c>
    </row>
    <row r="1593" spans="1:27" ht="15" customHeight="1" x14ac:dyDescent="0.25">
      <c r="A1593" s="87"/>
      <c r="B1593" s="219" t="str">
        <f>IF(A1593&lt;&gt;"",_xlfn.MAXIFS($B$1:B1592,$A$1:A1592,A1593)+1,"")</f>
        <v/>
      </c>
      <c r="C1593" s="50"/>
      <c r="D1593" s="50"/>
      <c r="E1593" s="50"/>
      <c r="F1593" s="50"/>
      <c r="G1593" s="283"/>
      <c r="H1593" s="296"/>
      <c r="I1593" s="295"/>
      <c r="J1593" s="295"/>
      <c r="K1593" s="202"/>
      <c r="L1593" s="202"/>
      <c r="M1593" s="91" t="str">
        <f>IFERROR(VLOOKUP(H1593,Lijsten!$H$1:$I$100,2,0),"")</f>
        <v/>
      </c>
      <c r="N1593" s="91" t="str" cm="1">
        <f t="array" ref="N1593">IFERROR(_xlfn.IFS(AND(LEFT(F1593,6)="Arbeid",RIGHT(F1593,3)&lt;&gt;"IKS"),IFERROR(VLOOKUP($G1593,Tb_KostenTypen[],2,0),"tarief"),RIGHT(F1593,3)="IKS","Uurtarief",LEFT(F1593,6)="Arbeid","Uurtarief",AND(LEFT(F1593,8)="Bijdrage",RIGHT(F1593,15)="(vrijwilligers)"),"Vast tarief"),"")</f>
        <v/>
      </c>
      <c r="O1593" s="92"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tarief",IF(LEFT(F1593,8)="Bijdrage",VLOOKUP($F1593,Tb_KostenTypen[],MATCH(Methode_Keuze,Tb_KostenTypen[#Headers],0),0),VLOOKUP($G1593,Lijsten!L:O,4,0))),""),"")</f>
        <v/>
      </c>
      <c r="P1593" s="92"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tarief",IF(LEFT(F1593,8)="Bijdrage",VLOOKUP($F1593,Tb_KostenTypen[],MATCH(Methode_Keuze,Tb_KostenTypen[#Headers],0),0),VLOOKUP($G1593,Lijsten!L:O,4,0))),""),"")</f>
        <v/>
      </c>
      <c r="Q1593" s="50"/>
      <c r="R1593" s="50"/>
      <c r="S1593" s="83"/>
      <c r="T1593" s="51"/>
      <c r="U1593" s="4" t="str" cm="1">
        <f t="array" ref="U1593">IF(AA1593&lt;&gt;"ja",_xlfn.IFNA(_xlfn.IFS(AND(O1593&lt;&gt;"",F1593&lt;&gt;"",RIGHT($N1593,6)="tarief"),O1593*Q1593,S1593&gt;0,IF(F1593&lt;&gt;"",S1593,"")),""),"")</f>
        <v/>
      </c>
      <c r="V1593" s="4" t="str" cm="1">
        <f t="array" ref="V1593">IF(AA1593&lt;&gt;"ja",_xlfn.IFNA(_xlfn.IFS(AND(P1593&lt;&gt;"",R1593&lt;&gt;"",RIGHT($N1593,6)="tarief"),P1593*R1593,T1593&gt;0,T1593),""),"")</f>
        <v/>
      </c>
      <c r="W1593" s="4" t="str" cm="1">
        <f t="array" ref="W1593">IFERROR(_xlfn.IFS(OR(F1593="",LEFT(Methode_Keuze,4)="Geen"),"",AND(U1593&lt;&gt;"",F1593&lt;&gt;"Arbeidskosten"),ROUND(U1593*VLOOKUP(F1593,Tb_ProjectKosten[],MATCH(Tb_ProjectKosten[[#Headers],[Forfat_Percentage]],Tb_ProjectKosten[#Headers],0),0),2),AND(F1593="Arbeidskosten",G1593&lt;&gt;""),IFERROR(ROUND(U1593*VLOOKUP(G1593,Tb_KostenTypen[],3,0)*VLOOKUP(F1593,Tb_ProjectKosten[],MATCH(Tb_ProjectKosten[[#Headers],[Forfat_Percentage]],Tb_ProjectKosten[#Headers],0),0),2),""),U1593 &lt;=0,0),"")</f>
        <v/>
      </c>
      <c r="X1593" s="4" t="str" cm="1">
        <f t="array" ref="X1593">IFERROR(_xlfn.IFS(OR(F1593="",LEFT(Methode_Keuze,4)="Geen"),"",AND(V1593&lt;&gt;"",F1593&lt;&gt;"Arbeidskosten"),ROUND(V1593*VLOOKUP(F1593,Tb_ProjectKosten[],MATCH(Tb_ProjectKosten[[#Headers],[Forfat_Percentage]],Tb_ProjectKosten[#Headers],0),0),2),AND(F1593="Arbeidskosten",G1593&lt;&gt;""),IFERROR(ROUND(V1593*VLOOKUP(G1593,Tb_KostenTypen[],3,0)*VLOOKUP(F1593,Tb_ProjectKosten[],MATCH(Tb_ProjectKosten[[#Headers],[Forfat_Percentage]],Tb_ProjectKosten[#Headers],0),0),2),""),V1593 &lt;=0,0),"")</f>
        <v/>
      </c>
      <c r="Y1593" s="262"/>
      <c r="Z1593" s="49"/>
      <c r="AA1593" s="37" t="str" cm="1">
        <f t="array" ref="AA1593">IFERROR(IF(INDEX(SubsidieTabel!$Q$1:$T$9,MATCH($F1593,SubsidieTabel!$Q$1:$Q$9,0),IFERROR(MATCH(Methode_Keuze,SubsidieTabel!$Q$1:$T$1,0),2))&lt;&gt;1=TRUE,"ja",""),"")</f>
        <v/>
      </c>
    </row>
    <row r="1594" spans="1:27" ht="15" customHeight="1" x14ac:dyDescent="0.25">
      <c r="A1594" s="87"/>
      <c r="B1594" s="219" t="str">
        <f>IF(A1594&lt;&gt;"",_xlfn.MAXIFS($B$1:B1593,$A$1:A1593,A1594)+1,"")</f>
        <v/>
      </c>
      <c r="C1594" s="50"/>
      <c r="D1594" s="50"/>
      <c r="E1594" s="50"/>
      <c r="F1594" s="50"/>
      <c r="G1594" s="283"/>
      <c r="H1594" s="296"/>
      <c r="I1594" s="295"/>
      <c r="J1594" s="295"/>
      <c r="K1594" s="202"/>
      <c r="L1594" s="202"/>
      <c r="M1594" s="91" t="str">
        <f>IFERROR(VLOOKUP(H1594,Lijsten!$H$1:$I$100,2,0),"")</f>
        <v/>
      </c>
      <c r="N1594" s="91" t="str" cm="1">
        <f t="array" ref="N1594">IFERROR(_xlfn.IFS(AND(LEFT(F1594,6)="Arbeid",RIGHT(F1594,3)&lt;&gt;"IKS"),IFERROR(VLOOKUP($G1594,Tb_KostenTypen[],2,0),"tarief"),RIGHT(F1594,3)="IKS","Uurtarief",LEFT(F1594,6)="Arbeid","Uurtarief",AND(LEFT(F1594,8)="Bijdrage",RIGHT(F1594,15)="(vrijwilligers)"),"Vast tarief"),"")</f>
        <v/>
      </c>
      <c r="O1594" s="92"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tarief",IF(LEFT(F1594,8)="Bijdrage",VLOOKUP($F1594,Tb_KostenTypen[],MATCH(Methode_Keuze,Tb_KostenTypen[#Headers],0),0),VLOOKUP($G1594,Lijsten!L:O,4,0))),""),"")</f>
        <v/>
      </c>
      <c r="P1594" s="92"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tarief",IF(LEFT(F1594,8)="Bijdrage",VLOOKUP($F1594,Tb_KostenTypen[],MATCH(Methode_Keuze,Tb_KostenTypen[#Headers],0),0),VLOOKUP($G1594,Lijsten!L:O,4,0))),""),"")</f>
        <v/>
      </c>
      <c r="Q1594" s="50"/>
      <c r="R1594" s="50"/>
      <c r="S1594" s="83"/>
      <c r="T1594" s="51"/>
      <c r="U1594" s="4" t="str" cm="1">
        <f t="array" ref="U1594">IF(AA1594&lt;&gt;"ja",_xlfn.IFNA(_xlfn.IFS(AND(O1594&lt;&gt;"",F1594&lt;&gt;"",RIGHT($N1594,6)="tarief"),O1594*Q1594,S1594&gt;0,IF(F1594&lt;&gt;"",S1594,"")),""),"")</f>
        <v/>
      </c>
      <c r="V1594" s="4" t="str" cm="1">
        <f t="array" ref="V1594">IF(AA1594&lt;&gt;"ja",_xlfn.IFNA(_xlfn.IFS(AND(P1594&lt;&gt;"",R1594&lt;&gt;"",RIGHT($N1594,6)="tarief"),P1594*R1594,T1594&gt;0,T1594),""),"")</f>
        <v/>
      </c>
      <c r="W1594" s="4" t="str" cm="1">
        <f t="array" ref="W1594">IFERROR(_xlfn.IFS(OR(F1594="",LEFT(Methode_Keuze,4)="Geen"),"",AND(U1594&lt;&gt;"",F1594&lt;&gt;"Arbeidskosten"),ROUND(U1594*VLOOKUP(F1594,Tb_ProjectKosten[],MATCH(Tb_ProjectKosten[[#Headers],[Forfat_Percentage]],Tb_ProjectKosten[#Headers],0),0),2),AND(F1594="Arbeidskosten",G1594&lt;&gt;""),IFERROR(ROUND(U1594*VLOOKUP(G1594,Tb_KostenTypen[],3,0)*VLOOKUP(F1594,Tb_ProjectKosten[],MATCH(Tb_ProjectKosten[[#Headers],[Forfat_Percentage]],Tb_ProjectKosten[#Headers],0),0),2),""),U1594 &lt;=0,0),"")</f>
        <v/>
      </c>
      <c r="X1594" s="4" t="str" cm="1">
        <f t="array" ref="X1594">IFERROR(_xlfn.IFS(OR(F1594="",LEFT(Methode_Keuze,4)="Geen"),"",AND(V1594&lt;&gt;"",F1594&lt;&gt;"Arbeidskosten"),ROUND(V1594*VLOOKUP(F1594,Tb_ProjectKosten[],MATCH(Tb_ProjectKosten[[#Headers],[Forfat_Percentage]],Tb_ProjectKosten[#Headers],0),0),2),AND(F1594="Arbeidskosten",G1594&lt;&gt;""),IFERROR(ROUND(V1594*VLOOKUP(G1594,Tb_KostenTypen[],3,0)*VLOOKUP(F1594,Tb_ProjectKosten[],MATCH(Tb_ProjectKosten[[#Headers],[Forfat_Percentage]],Tb_ProjectKosten[#Headers],0),0),2),""),V1594 &lt;=0,0),"")</f>
        <v/>
      </c>
      <c r="Y1594" s="262"/>
      <c r="Z1594" s="49"/>
      <c r="AA1594" s="37" t="str" cm="1">
        <f t="array" ref="AA1594">IFERROR(IF(INDEX(SubsidieTabel!$Q$1:$T$9,MATCH($F1594,SubsidieTabel!$Q$1:$Q$9,0),IFERROR(MATCH(Methode_Keuze,SubsidieTabel!$Q$1:$T$1,0),2))&lt;&gt;1=TRUE,"ja",""),"")</f>
        <v/>
      </c>
    </row>
    <row r="1595" spans="1:27" ht="15" customHeight="1" x14ac:dyDescent="0.25">
      <c r="A1595" s="87"/>
      <c r="B1595" s="219" t="str">
        <f>IF(A1595&lt;&gt;"",_xlfn.MAXIFS($B$1:B1594,$A$1:A1594,A1595)+1,"")</f>
        <v/>
      </c>
      <c r="C1595" s="50"/>
      <c r="D1595" s="50"/>
      <c r="E1595" s="50"/>
      <c r="F1595" s="50"/>
      <c r="G1595" s="283"/>
      <c r="H1595" s="296"/>
      <c r="I1595" s="295"/>
      <c r="J1595" s="295"/>
      <c r="K1595" s="202"/>
      <c r="L1595" s="202"/>
      <c r="M1595" s="91" t="str">
        <f>IFERROR(VLOOKUP(H1595,Lijsten!$H$1:$I$100,2,0),"")</f>
        <v/>
      </c>
      <c r="N1595" s="91" t="str" cm="1">
        <f t="array" ref="N1595">IFERROR(_xlfn.IFS(AND(LEFT(F1595,6)="Arbeid",RIGHT(F1595,3)&lt;&gt;"IKS"),IFERROR(VLOOKUP($G1595,Tb_KostenTypen[],2,0),"tarief"),RIGHT(F1595,3)="IKS","Uurtarief",LEFT(F1595,6)="Arbeid","Uurtarief",AND(LEFT(F1595,8)="Bijdrage",RIGHT(F1595,15)="(vrijwilligers)"),"Vast tarief"),"")</f>
        <v/>
      </c>
      <c r="O1595" s="92"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tarief",IF(LEFT(F1595,8)="Bijdrage",VLOOKUP($F1595,Tb_KostenTypen[],MATCH(Methode_Keuze,Tb_KostenTypen[#Headers],0),0),VLOOKUP($G1595,Lijsten!L:O,4,0))),""),"")</f>
        <v/>
      </c>
      <c r="P1595" s="92"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tarief",IF(LEFT(F1595,8)="Bijdrage",VLOOKUP($F1595,Tb_KostenTypen[],MATCH(Methode_Keuze,Tb_KostenTypen[#Headers],0),0),VLOOKUP($G1595,Lijsten!L:O,4,0))),""),"")</f>
        <v/>
      </c>
      <c r="Q1595" s="50"/>
      <c r="R1595" s="50"/>
      <c r="S1595" s="83"/>
      <c r="T1595" s="51"/>
      <c r="U1595" s="4" t="str" cm="1">
        <f t="array" ref="U1595">IF(AA1595&lt;&gt;"ja",_xlfn.IFNA(_xlfn.IFS(AND(O1595&lt;&gt;"",F1595&lt;&gt;"",RIGHT($N1595,6)="tarief"),O1595*Q1595,S1595&gt;0,IF(F1595&lt;&gt;"",S1595,"")),""),"")</f>
        <v/>
      </c>
      <c r="V1595" s="4" t="str" cm="1">
        <f t="array" ref="V1595">IF(AA1595&lt;&gt;"ja",_xlfn.IFNA(_xlfn.IFS(AND(P1595&lt;&gt;"",R1595&lt;&gt;"",RIGHT($N1595,6)="tarief"),P1595*R1595,T1595&gt;0,T1595),""),"")</f>
        <v/>
      </c>
      <c r="W1595" s="4" t="str" cm="1">
        <f t="array" ref="W1595">IFERROR(_xlfn.IFS(OR(F1595="",LEFT(Methode_Keuze,4)="Geen"),"",AND(U1595&lt;&gt;"",F1595&lt;&gt;"Arbeidskosten"),ROUND(U1595*VLOOKUP(F1595,Tb_ProjectKosten[],MATCH(Tb_ProjectKosten[[#Headers],[Forfat_Percentage]],Tb_ProjectKosten[#Headers],0),0),2),AND(F1595="Arbeidskosten",G1595&lt;&gt;""),IFERROR(ROUND(U1595*VLOOKUP(G1595,Tb_KostenTypen[],3,0)*VLOOKUP(F1595,Tb_ProjectKosten[],MATCH(Tb_ProjectKosten[[#Headers],[Forfat_Percentage]],Tb_ProjectKosten[#Headers],0),0),2),""),U1595 &lt;=0,0),"")</f>
        <v/>
      </c>
      <c r="X1595" s="4" t="str" cm="1">
        <f t="array" ref="X1595">IFERROR(_xlfn.IFS(OR(F1595="",LEFT(Methode_Keuze,4)="Geen"),"",AND(V1595&lt;&gt;"",F1595&lt;&gt;"Arbeidskosten"),ROUND(V1595*VLOOKUP(F1595,Tb_ProjectKosten[],MATCH(Tb_ProjectKosten[[#Headers],[Forfat_Percentage]],Tb_ProjectKosten[#Headers],0),0),2),AND(F1595="Arbeidskosten",G1595&lt;&gt;""),IFERROR(ROUND(V1595*VLOOKUP(G1595,Tb_KostenTypen[],3,0)*VLOOKUP(F1595,Tb_ProjectKosten[],MATCH(Tb_ProjectKosten[[#Headers],[Forfat_Percentage]],Tb_ProjectKosten[#Headers],0),0),2),""),V1595 &lt;=0,0),"")</f>
        <v/>
      </c>
      <c r="Y1595" s="262"/>
      <c r="Z1595" s="49"/>
      <c r="AA1595" s="37" t="str" cm="1">
        <f t="array" ref="AA1595">IFERROR(IF(INDEX(SubsidieTabel!$Q$1:$T$9,MATCH($F1595,SubsidieTabel!$Q$1:$Q$9,0),IFERROR(MATCH(Methode_Keuze,SubsidieTabel!$Q$1:$T$1,0),2))&lt;&gt;1=TRUE,"ja",""),"")</f>
        <v/>
      </c>
    </row>
    <row r="1596" spans="1:27" ht="15" customHeight="1" x14ac:dyDescent="0.25">
      <c r="A1596" s="87"/>
      <c r="B1596" s="219" t="str">
        <f>IF(A1596&lt;&gt;"",_xlfn.MAXIFS($B$1:B1595,$A$1:A1595,A1596)+1,"")</f>
        <v/>
      </c>
      <c r="C1596" s="50"/>
      <c r="D1596" s="50"/>
      <c r="E1596" s="50"/>
      <c r="F1596" s="50"/>
      <c r="G1596" s="283"/>
      <c r="H1596" s="296"/>
      <c r="I1596" s="295"/>
      <c r="J1596" s="295"/>
      <c r="K1596" s="202"/>
      <c r="L1596" s="202"/>
      <c r="M1596" s="91" t="str">
        <f>IFERROR(VLOOKUP(H1596,Lijsten!$H$1:$I$100,2,0),"")</f>
        <v/>
      </c>
      <c r="N1596" s="91" t="str" cm="1">
        <f t="array" ref="N1596">IFERROR(_xlfn.IFS(AND(LEFT(F1596,6)="Arbeid",RIGHT(F1596,3)&lt;&gt;"IKS"),IFERROR(VLOOKUP($G1596,Tb_KostenTypen[],2,0),"tarief"),RIGHT(F1596,3)="IKS","Uurtarief",LEFT(F1596,6)="Arbeid","Uurtarief",AND(LEFT(F1596,8)="Bijdrage",RIGHT(F1596,15)="(vrijwilligers)"),"Vast tarief"),"")</f>
        <v/>
      </c>
      <c r="O1596" s="92"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tarief",IF(LEFT(F1596,8)="Bijdrage",VLOOKUP($F1596,Tb_KostenTypen[],MATCH(Methode_Keuze,Tb_KostenTypen[#Headers],0),0),VLOOKUP($G1596,Lijsten!L:O,4,0))),""),"")</f>
        <v/>
      </c>
      <c r="P1596" s="92"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tarief",IF(LEFT(F1596,8)="Bijdrage",VLOOKUP($F1596,Tb_KostenTypen[],MATCH(Methode_Keuze,Tb_KostenTypen[#Headers],0),0),VLOOKUP($G1596,Lijsten!L:O,4,0))),""),"")</f>
        <v/>
      </c>
      <c r="Q1596" s="50"/>
      <c r="R1596" s="50"/>
      <c r="S1596" s="83"/>
      <c r="T1596" s="51"/>
      <c r="U1596" s="4" t="str" cm="1">
        <f t="array" ref="U1596">IF(AA1596&lt;&gt;"ja",_xlfn.IFNA(_xlfn.IFS(AND(O1596&lt;&gt;"",F1596&lt;&gt;"",RIGHT($N1596,6)="tarief"),O1596*Q1596,S1596&gt;0,IF(F1596&lt;&gt;"",S1596,"")),""),"")</f>
        <v/>
      </c>
      <c r="V1596" s="4" t="str" cm="1">
        <f t="array" ref="V1596">IF(AA1596&lt;&gt;"ja",_xlfn.IFNA(_xlfn.IFS(AND(P1596&lt;&gt;"",R1596&lt;&gt;"",RIGHT($N1596,6)="tarief"),P1596*R1596,T1596&gt;0,T1596),""),"")</f>
        <v/>
      </c>
      <c r="W1596" s="4" t="str" cm="1">
        <f t="array" ref="W1596">IFERROR(_xlfn.IFS(OR(F1596="",LEFT(Methode_Keuze,4)="Geen"),"",AND(U1596&lt;&gt;"",F1596&lt;&gt;"Arbeidskosten"),ROUND(U1596*VLOOKUP(F1596,Tb_ProjectKosten[],MATCH(Tb_ProjectKosten[[#Headers],[Forfat_Percentage]],Tb_ProjectKosten[#Headers],0),0),2),AND(F1596="Arbeidskosten",G1596&lt;&gt;""),IFERROR(ROUND(U1596*VLOOKUP(G1596,Tb_KostenTypen[],3,0)*VLOOKUP(F1596,Tb_ProjectKosten[],MATCH(Tb_ProjectKosten[[#Headers],[Forfat_Percentage]],Tb_ProjectKosten[#Headers],0),0),2),""),U1596 &lt;=0,0),"")</f>
        <v/>
      </c>
      <c r="X1596" s="4" t="str" cm="1">
        <f t="array" ref="X1596">IFERROR(_xlfn.IFS(OR(F1596="",LEFT(Methode_Keuze,4)="Geen"),"",AND(V1596&lt;&gt;"",F1596&lt;&gt;"Arbeidskosten"),ROUND(V1596*VLOOKUP(F1596,Tb_ProjectKosten[],MATCH(Tb_ProjectKosten[[#Headers],[Forfat_Percentage]],Tb_ProjectKosten[#Headers],0),0),2),AND(F1596="Arbeidskosten",G1596&lt;&gt;""),IFERROR(ROUND(V1596*VLOOKUP(G1596,Tb_KostenTypen[],3,0)*VLOOKUP(F1596,Tb_ProjectKosten[],MATCH(Tb_ProjectKosten[[#Headers],[Forfat_Percentage]],Tb_ProjectKosten[#Headers],0),0),2),""),V1596 &lt;=0,0),"")</f>
        <v/>
      </c>
      <c r="Y1596" s="262"/>
      <c r="Z1596" s="49"/>
      <c r="AA1596" s="37" t="str" cm="1">
        <f t="array" ref="AA1596">IFERROR(IF(INDEX(SubsidieTabel!$Q$1:$T$9,MATCH($F1596,SubsidieTabel!$Q$1:$Q$9,0),IFERROR(MATCH(Methode_Keuze,SubsidieTabel!$Q$1:$T$1,0),2))&lt;&gt;1=TRUE,"ja",""),"")</f>
        <v/>
      </c>
    </row>
    <row r="1597" spans="1:27" ht="15" customHeight="1" x14ac:dyDescent="0.25">
      <c r="A1597" s="87"/>
      <c r="B1597" s="219" t="str">
        <f>IF(A1597&lt;&gt;"",_xlfn.MAXIFS($B$1:B1596,$A$1:A1596,A1597)+1,"")</f>
        <v/>
      </c>
      <c r="C1597" s="50"/>
      <c r="D1597" s="50"/>
      <c r="E1597" s="50"/>
      <c r="F1597" s="50"/>
      <c r="G1597" s="283"/>
      <c r="H1597" s="296"/>
      <c r="I1597" s="295"/>
      <c r="J1597" s="295"/>
      <c r="K1597" s="202"/>
      <c r="L1597" s="202"/>
      <c r="M1597" s="91" t="str">
        <f>IFERROR(VLOOKUP(H1597,Lijsten!$H$1:$I$100,2,0),"")</f>
        <v/>
      </c>
      <c r="N1597" s="91" t="str" cm="1">
        <f t="array" ref="N1597">IFERROR(_xlfn.IFS(AND(LEFT(F1597,6)="Arbeid",RIGHT(F1597,3)&lt;&gt;"IKS"),IFERROR(VLOOKUP($G1597,Tb_KostenTypen[],2,0),"tarief"),RIGHT(F1597,3)="IKS","Uurtarief",LEFT(F1597,6)="Arbeid","Uurtarief",AND(LEFT(F1597,8)="Bijdrage",RIGHT(F1597,15)="(vrijwilligers)"),"Vast tarief"),"")</f>
        <v/>
      </c>
      <c r="O1597" s="92"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tarief",IF(LEFT(F1597,8)="Bijdrage",VLOOKUP($F1597,Tb_KostenTypen[],MATCH(Methode_Keuze,Tb_KostenTypen[#Headers],0),0),VLOOKUP($G1597,Lijsten!L:O,4,0))),""),"")</f>
        <v/>
      </c>
      <c r="P1597" s="92"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tarief",IF(LEFT(F1597,8)="Bijdrage",VLOOKUP($F1597,Tb_KostenTypen[],MATCH(Methode_Keuze,Tb_KostenTypen[#Headers],0),0),VLOOKUP($G1597,Lijsten!L:O,4,0))),""),"")</f>
        <v/>
      </c>
      <c r="Q1597" s="50"/>
      <c r="R1597" s="50"/>
      <c r="S1597" s="83"/>
      <c r="T1597" s="51"/>
      <c r="U1597" s="4" t="str" cm="1">
        <f t="array" ref="U1597">IF(AA1597&lt;&gt;"ja",_xlfn.IFNA(_xlfn.IFS(AND(O1597&lt;&gt;"",F1597&lt;&gt;"",RIGHT($N1597,6)="tarief"),O1597*Q1597,S1597&gt;0,IF(F1597&lt;&gt;"",S1597,"")),""),"")</f>
        <v/>
      </c>
      <c r="V1597" s="4" t="str" cm="1">
        <f t="array" ref="V1597">IF(AA1597&lt;&gt;"ja",_xlfn.IFNA(_xlfn.IFS(AND(P1597&lt;&gt;"",R1597&lt;&gt;"",RIGHT($N1597,6)="tarief"),P1597*R1597,T1597&gt;0,T1597),""),"")</f>
        <v/>
      </c>
      <c r="W1597" s="4" t="str" cm="1">
        <f t="array" ref="W1597">IFERROR(_xlfn.IFS(OR(F1597="",LEFT(Methode_Keuze,4)="Geen"),"",AND(U1597&lt;&gt;"",F1597&lt;&gt;"Arbeidskosten"),ROUND(U1597*VLOOKUP(F1597,Tb_ProjectKosten[],MATCH(Tb_ProjectKosten[[#Headers],[Forfat_Percentage]],Tb_ProjectKosten[#Headers],0),0),2),AND(F1597="Arbeidskosten",G1597&lt;&gt;""),IFERROR(ROUND(U1597*VLOOKUP(G1597,Tb_KostenTypen[],3,0)*VLOOKUP(F1597,Tb_ProjectKosten[],MATCH(Tb_ProjectKosten[[#Headers],[Forfat_Percentage]],Tb_ProjectKosten[#Headers],0),0),2),""),U1597 &lt;=0,0),"")</f>
        <v/>
      </c>
      <c r="X1597" s="4" t="str" cm="1">
        <f t="array" ref="X1597">IFERROR(_xlfn.IFS(OR(F1597="",LEFT(Methode_Keuze,4)="Geen"),"",AND(V1597&lt;&gt;"",F1597&lt;&gt;"Arbeidskosten"),ROUND(V1597*VLOOKUP(F1597,Tb_ProjectKosten[],MATCH(Tb_ProjectKosten[[#Headers],[Forfat_Percentage]],Tb_ProjectKosten[#Headers],0),0),2),AND(F1597="Arbeidskosten",G1597&lt;&gt;""),IFERROR(ROUND(V1597*VLOOKUP(G1597,Tb_KostenTypen[],3,0)*VLOOKUP(F1597,Tb_ProjectKosten[],MATCH(Tb_ProjectKosten[[#Headers],[Forfat_Percentage]],Tb_ProjectKosten[#Headers],0),0),2),""),V1597 &lt;=0,0),"")</f>
        <v/>
      </c>
      <c r="Y1597" s="262"/>
      <c r="Z1597" s="49"/>
      <c r="AA1597" s="37" t="str" cm="1">
        <f t="array" ref="AA1597">IFERROR(IF(INDEX(SubsidieTabel!$Q$1:$T$9,MATCH($F1597,SubsidieTabel!$Q$1:$Q$9,0),IFERROR(MATCH(Methode_Keuze,SubsidieTabel!$Q$1:$T$1,0),2))&lt;&gt;1=TRUE,"ja",""),"")</f>
        <v/>
      </c>
    </row>
    <row r="1598" spans="1:27" ht="15" customHeight="1" x14ac:dyDescent="0.25">
      <c r="A1598" s="87"/>
      <c r="B1598" s="219" t="str">
        <f>IF(A1598&lt;&gt;"",_xlfn.MAXIFS($B$1:B1597,$A$1:A1597,A1598)+1,"")</f>
        <v/>
      </c>
      <c r="C1598" s="50"/>
      <c r="D1598" s="50"/>
      <c r="E1598" s="50"/>
      <c r="F1598" s="50"/>
      <c r="G1598" s="283"/>
      <c r="H1598" s="296"/>
      <c r="I1598" s="295"/>
      <c r="J1598" s="295"/>
      <c r="K1598" s="202"/>
      <c r="L1598" s="202"/>
      <c r="M1598" s="91" t="str">
        <f>IFERROR(VLOOKUP(H1598,Lijsten!$H$1:$I$100,2,0),"")</f>
        <v/>
      </c>
      <c r="N1598" s="91" t="str" cm="1">
        <f t="array" ref="N1598">IFERROR(_xlfn.IFS(AND(LEFT(F1598,6)="Arbeid",RIGHT(F1598,3)&lt;&gt;"IKS"),IFERROR(VLOOKUP($G1598,Tb_KostenTypen[],2,0),"tarief"),RIGHT(F1598,3)="IKS","Uurtarief",LEFT(F1598,6)="Arbeid","Uurtarief",AND(LEFT(F1598,8)="Bijdrage",RIGHT(F1598,15)="(vrijwilligers)"),"Vast tarief"),"")</f>
        <v/>
      </c>
      <c r="O1598" s="92"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tarief",IF(LEFT(F1598,8)="Bijdrage",VLOOKUP($F1598,Tb_KostenTypen[],MATCH(Methode_Keuze,Tb_KostenTypen[#Headers],0),0),VLOOKUP($G1598,Lijsten!L:O,4,0))),""),"")</f>
        <v/>
      </c>
      <c r="P1598" s="92"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tarief",IF(LEFT(F1598,8)="Bijdrage",VLOOKUP($F1598,Tb_KostenTypen[],MATCH(Methode_Keuze,Tb_KostenTypen[#Headers],0),0),VLOOKUP($G1598,Lijsten!L:O,4,0))),""),"")</f>
        <v/>
      </c>
      <c r="Q1598" s="50"/>
      <c r="R1598" s="50"/>
      <c r="S1598" s="83"/>
      <c r="T1598" s="51"/>
      <c r="U1598" s="4" t="str" cm="1">
        <f t="array" ref="U1598">IF(AA1598&lt;&gt;"ja",_xlfn.IFNA(_xlfn.IFS(AND(O1598&lt;&gt;"",F1598&lt;&gt;"",RIGHT($N1598,6)="tarief"),O1598*Q1598,S1598&gt;0,IF(F1598&lt;&gt;"",S1598,"")),""),"")</f>
        <v/>
      </c>
      <c r="V1598" s="4" t="str" cm="1">
        <f t="array" ref="V1598">IF(AA1598&lt;&gt;"ja",_xlfn.IFNA(_xlfn.IFS(AND(P1598&lt;&gt;"",R1598&lt;&gt;"",RIGHT($N1598,6)="tarief"),P1598*R1598,T1598&gt;0,T1598),""),"")</f>
        <v/>
      </c>
      <c r="W1598" s="4" t="str" cm="1">
        <f t="array" ref="W1598">IFERROR(_xlfn.IFS(OR(F1598="",LEFT(Methode_Keuze,4)="Geen"),"",AND(U1598&lt;&gt;"",F1598&lt;&gt;"Arbeidskosten"),ROUND(U1598*VLOOKUP(F1598,Tb_ProjectKosten[],MATCH(Tb_ProjectKosten[[#Headers],[Forfat_Percentage]],Tb_ProjectKosten[#Headers],0),0),2),AND(F1598="Arbeidskosten",G1598&lt;&gt;""),IFERROR(ROUND(U1598*VLOOKUP(G1598,Tb_KostenTypen[],3,0)*VLOOKUP(F1598,Tb_ProjectKosten[],MATCH(Tb_ProjectKosten[[#Headers],[Forfat_Percentage]],Tb_ProjectKosten[#Headers],0),0),2),""),U1598 &lt;=0,0),"")</f>
        <v/>
      </c>
      <c r="X1598" s="4" t="str" cm="1">
        <f t="array" ref="X1598">IFERROR(_xlfn.IFS(OR(F1598="",LEFT(Methode_Keuze,4)="Geen"),"",AND(V1598&lt;&gt;"",F1598&lt;&gt;"Arbeidskosten"),ROUND(V1598*VLOOKUP(F1598,Tb_ProjectKosten[],MATCH(Tb_ProjectKosten[[#Headers],[Forfat_Percentage]],Tb_ProjectKosten[#Headers],0),0),2),AND(F1598="Arbeidskosten",G1598&lt;&gt;""),IFERROR(ROUND(V1598*VLOOKUP(G1598,Tb_KostenTypen[],3,0)*VLOOKUP(F1598,Tb_ProjectKosten[],MATCH(Tb_ProjectKosten[[#Headers],[Forfat_Percentage]],Tb_ProjectKosten[#Headers],0),0),2),""),V1598 &lt;=0,0),"")</f>
        <v/>
      </c>
      <c r="Y1598" s="262"/>
      <c r="Z1598" s="49"/>
      <c r="AA1598" s="37" t="str" cm="1">
        <f t="array" ref="AA1598">IFERROR(IF(INDEX(SubsidieTabel!$Q$1:$T$9,MATCH($F1598,SubsidieTabel!$Q$1:$Q$9,0),IFERROR(MATCH(Methode_Keuze,SubsidieTabel!$Q$1:$T$1,0),2))&lt;&gt;1=TRUE,"ja",""),"")</f>
        <v/>
      </c>
    </row>
    <row r="1599" spans="1:27" ht="15" customHeight="1" x14ac:dyDescent="0.25">
      <c r="A1599" s="87"/>
      <c r="B1599" s="219" t="str">
        <f>IF(A1599&lt;&gt;"",_xlfn.MAXIFS($B$1:B1598,$A$1:A1598,A1599)+1,"")</f>
        <v/>
      </c>
      <c r="C1599" s="50"/>
      <c r="D1599" s="50"/>
      <c r="E1599" s="50"/>
      <c r="F1599" s="50"/>
      <c r="G1599" s="283"/>
      <c r="H1599" s="296"/>
      <c r="I1599" s="295"/>
      <c r="J1599" s="295"/>
      <c r="K1599" s="202"/>
      <c r="L1599" s="202"/>
      <c r="M1599" s="91" t="str">
        <f>IFERROR(VLOOKUP(H1599,Lijsten!$H$1:$I$100,2,0),"")</f>
        <v/>
      </c>
      <c r="N1599" s="91" t="str" cm="1">
        <f t="array" ref="N1599">IFERROR(_xlfn.IFS(AND(LEFT(F1599,6)="Arbeid",RIGHT(F1599,3)&lt;&gt;"IKS"),IFERROR(VLOOKUP($G1599,Tb_KostenTypen[],2,0),"tarief"),RIGHT(F1599,3)="IKS","Uurtarief",LEFT(F1599,6)="Arbeid","Uurtarief",AND(LEFT(F1599,8)="Bijdrage",RIGHT(F1599,15)="(vrijwilligers)"),"Vast tarief"),"")</f>
        <v/>
      </c>
      <c r="O1599" s="92"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tarief",IF(LEFT(F1599,8)="Bijdrage",VLOOKUP($F1599,Tb_KostenTypen[],MATCH(Methode_Keuze,Tb_KostenTypen[#Headers],0),0),VLOOKUP($G1599,Lijsten!L:O,4,0))),""),"")</f>
        <v/>
      </c>
      <c r="P1599" s="92"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tarief",IF(LEFT(F1599,8)="Bijdrage",VLOOKUP($F1599,Tb_KostenTypen[],MATCH(Methode_Keuze,Tb_KostenTypen[#Headers],0),0),VLOOKUP($G1599,Lijsten!L:O,4,0))),""),"")</f>
        <v/>
      </c>
      <c r="Q1599" s="50"/>
      <c r="R1599" s="50"/>
      <c r="S1599" s="83"/>
      <c r="T1599" s="51"/>
      <c r="U1599" s="4" t="str" cm="1">
        <f t="array" ref="U1599">IF(AA1599&lt;&gt;"ja",_xlfn.IFNA(_xlfn.IFS(AND(O1599&lt;&gt;"",F1599&lt;&gt;"",RIGHT($N1599,6)="tarief"),O1599*Q1599,S1599&gt;0,IF(F1599&lt;&gt;"",S1599,"")),""),"")</f>
        <v/>
      </c>
      <c r="V1599" s="4" t="str" cm="1">
        <f t="array" ref="V1599">IF(AA1599&lt;&gt;"ja",_xlfn.IFNA(_xlfn.IFS(AND(P1599&lt;&gt;"",R1599&lt;&gt;"",RIGHT($N1599,6)="tarief"),P1599*R1599,T1599&gt;0,T1599),""),"")</f>
        <v/>
      </c>
      <c r="W1599" s="4" t="str" cm="1">
        <f t="array" ref="W1599">IFERROR(_xlfn.IFS(OR(F1599="",LEFT(Methode_Keuze,4)="Geen"),"",AND(U1599&lt;&gt;"",F1599&lt;&gt;"Arbeidskosten"),ROUND(U1599*VLOOKUP(F1599,Tb_ProjectKosten[],MATCH(Tb_ProjectKosten[[#Headers],[Forfat_Percentage]],Tb_ProjectKosten[#Headers],0),0),2),AND(F1599="Arbeidskosten",G1599&lt;&gt;""),IFERROR(ROUND(U1599*VLOOKUP(G1599,Tb_KostenTypen[],3,0)*VLOOKUP(F1599,Tb_ProjectKosten[],MATCH(Tb_ProjectKosten[[#Headers],[Forfat_Percentage]],Tb_ProjectKosten[#Headers],0),0),2),""),U1599 &lt;=0,0),"")</f>
        <v/>
      </c>
      <c r="X1599" s="4" t="str" cm="1">
        <f t="array" ref="X1599">IFERROR(_xlfn.IFS(OR(F1599="",LEFT(Methode_Keuze,4)="Geen"),"",AND(V1599&lt;&gt;"",F1599&lt;&gt;"Arbeidskosten"),ROUND(V1599*VLOOKUP(F1599,Tb_ProjectKosten[],MATCH(Tb_ProjectKosten[[#Headers],[Forfat_Percentage]],Tb_ProjectKosten[#Headers],0),0),2),AND(F1599="Arbeidskosten",G1599&lt;&gt;""),IFERROR(ROUND(V1599*VLOOKUP(G1599,Tb_KostenTypen[],3,0)*VLOOKUP(F1599,Tb_ProjectKosten[],MATCH(Tb_ProjectKosten[[#Headers],[Forfat_Percentage]],Tb_ProjectKosten[#Headers],0),0),2),""),V1599 &lt;=0,0),"")</f>
        <v/>
      </c>
      <c r="Y1599" s="262"/>
      <c r="Z1599" s="49"/>
      <c r="AA1599" s="37" t="str" cm="1">
        <f t="array" ref="AA1599">IFERROR(IF(INDEX(SubsidieTabel!$Q$1:$T$9,MATCH($F1599,SubsidieTabel!$Q$1:$Q$9,0),IFERROR(MATCH(Methode_Keuze,SubsidieTabel!$Q$1:$T$1,0),2))&lt;&gt;1=TRUE,"ja",""),"")</f>
        <v/>
      </c>
    </row>
    <row r="1600" spans="1:27" ht="15" customHeight="1" x14ac:dyDescent="0.25">
      <c r="A1600" s="87"/>
      <c r="B1600" s="219" t="str">
        <f>IF(A1600&lt;&gt;"",_xlfn.MAXIFS($B$1:B1599,$A$1:A1599,A1600)+1,"")</f>
        <v/>
      </c>
      <c r="C1600" s="50"/>
      <c r="D1600" s="50"/>
      <c r="E1600" s="50"/>
      <c r="F1600" s="50"/>
      <c r="G1600" s="283"/>
      <c r="H1600" s="296"/>
      <c r="I1600" s="295"/>
      <c r="J1600" s="295"/>
      <c r="K1600" s="202"/>
      <c r="L1600" s="202"/>
      <c r="M1600" s="91" t="str">
        <f>IFERROR(VLOOKUP(H1600,Lijsten!$H$1:$I$100,2,0),"")</f>
        <v/>
      </c>
      <c r="N1600" s="91" t="str" cm="1">
        <f t="array" ref="N1600">IFERROR(_xlfn.IFS(AND(LEFT(F1600,6)="Arbeid",RIGHT(F1600,3)&lt;&gt;"IKS"),IFERROR(VLOOKUP($G1600,Tb_KostenTypen[],2,0),"tarief"),RIGHT(F1600,3)="IKS","Uurtarief",LEFT(F1600,6)="Arbeid","Uurtarief",AND(LEFT(F1600,8)="Bijdrage",RIGHT(F1600,15)="(vrijwilligers)"),"Vast tarief"),"")</f>
        <v/>
      </c>
      <c r="O1600" s="92"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tarief",IF(LEFT(F1600,8)="Bijdrage",VLOOKUP($F1600,Tb_KostenTypen[],MATCH(Methode_Keuze,Tb_KostenTypen[#Headers],0),0),VLOOKUP($G1600,Lijsten!L:O,4,0))),""),"")</f>
        <v/>
      </c>
      <c r="P1600" s="92"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tarief",IF(LEFT(F1600,8)="Bijdrage",VLOOKUP($F1600,Tb_KostenTypen[],MATCH(Methode_Keuze,Tb_KostenTypen[#Headers],0),0),VLOOKUP($G1600,Lijsten!L:O,4,0))),""),"")</f>
        <v/>
      </c>
      <c r="Q1600" s="50"/>
      <c r="R1600" s="50"/>
      <c r="S1600" s="83"/>
      <c r="T1600" s="51"/>
      <c r="U1600" s="4" t="str" cm="1">
        <f t="array" ref="U1600">IF(AA1600&lt;&gt;"ja",_xlfn.IFNA(_xlfn.IFS(AND(O1600&lt;&gt;"",F1600&lt;&gt;"",RIGHT($N1600,6)="tarief"),O1600*Q1600,S1600&gt;0,IF(F1600&lt;&gt;"",S1600,"")),""),"")</f>
        <v/>
      </c>
      <c r="V1600" s="4" t="str" cm="1">
        <f t="array" ref="V1600">IF(AA1600&lt;&gt;"ja",_xlfn.IFNA(_xlfn.IFS(AND(P1600&lt;&gt;"",R1600&lt;&gt;"",RIGHT($N1600,6)="tarief"),P1600*R1600,T1600&gt;0,T1600),""),"")</f>
        <v/>
      </c>
      <c r="W1600" s="4" t="str" cm="1">
        <f t="array" ref="W1600">IFERROR(_xlfn.IFS(OR(F1600="",LEFT(Methode_Keuze,4)="Geen"),"",AND(U1600&lt;&gt;"",F1600&lt;&gt;"Arbeidskosten"),ROUND(U1600*VLOOKUP(F1600,Tb_ProjectKosten[],MATCH(Tb_ProjectKosten[[#Headers],[Forfat_Percentage]],Tb_ProjectKosten[#Headers],0),0),2),AND(F1600="Arbeidskosten",G1600&lt;&gt;""),IFERROR(ROUND(U1600*VLOOKUP(G1600,Tb_KostenTypen[],3,0)*VLOOKUP(F1600,Tb_ProjectKosten[],MATCH(Tb_ProjectKosten[[#Headers],[Forfat_Percentage]],Tb_ProjectKosten[#Headers],0),0),2),""),U1600 &lt;=0,0),"")</f>
        <v/>
      </c>
      <c r="X1600" s="4" t="str" cm="1">
        <f t="array" ref="X1600">IFERROR(_xlfn.IFS(OR(F1600="",LEFT(Methode_Keuze,4)="Geen"),"",AND(V1600&lt;&gt;"",F1600&lt;&gt;"Arbeidskosten"),ROUND(V1600*VLOOKUP(F1600,Tb_ProjectKosten[],MATCH(Tb_ProjectKosten[[#Headers],[Forfat_Percentage]],Tb_ProjectKosten[#Headers],0),0),2),AND(F1600="Arbeidskosten",G1600&lt;&gt;""),IFERROR(ROUND(V1600*VLOOKUP(G1600,Tb_KostenTypen[],3,0)*VLOOKUP(F1600,Tb_ProjectKosten[],MATCH(Tb_ProjectKosten[[#Headers],[Forfat_Percentage]],Tb_ProjectKosten[#Headers],0),0),2),""),V1600 &lt;=0,0),"")</f>
        <v/>
      </c>
      <c r="Y1600" s="262"/>
      <c r="Z1600" s="49"/>
      <c r="AA1600" s="37" t="str" cm="1">
        <f t="array" ref="AA1600">IFERROR(IF(INDEX(SubsidieTabel!$Q$1:$T$9,MATCH($F1600,SubsidieTabel!$Q$1:$Q$9,0),IFERROR(MATCH(Methode_Keuze,SubsidieTabel!$Q$1:$T$1,0),2))&lt;&gt;1=TRUE,"ja",""),"")</f>
        <v/>
      </c>
    </row>
    <row r="1601" spans="1:27" ht="15" customHeight="1" x14ac:dyDescent="0.25">
      <c r="A1601" s="87"/>
      <c r="B1601" s="219" t="str">
        <f>IF(A1601&lt;&gt;"",_xlfn.MAXIFS($B$1:B1600,$A$1:A1600,A1601)+1,"")</f>
        <v/>
      </c>
      <c r="C1601" s="50"/>
      <c r="D1601" s="50"/>
      <c r="E1601" s="50"/>
      <c r="F1601" s="50"/>
      <c r="G1601" s="283"/>
      <c r="H1601" s="296"/>
      <c r="I1601" s="295"/>
      <c r="J1601" s="295"/>
      <c r="K1601" s="202"/>
      <c r="L1601" s="202"/>
      <c r="M1601" s="91" t="str">
        <f>IFERROR(VLOOKUP(H1601,Lijsten!$H$1:$I$100,2,0),"")</f>
        <v/>
      </c>
      <c r="N1601" s="91" t="str" cm="1">
        <f t="array" ref="N1601">IFERROR(_xlfn.IFS(AND(LEFT(F1601,6)="Arbeid",RIGHT(F1601,3)&lt;&gt;"IKS"),IFERROR(VLOOKUP($G1601,Tb_KostenTypen[],2,0),"tarief"),RIGHT(F1601,3)="IKS","Uurtarief",LEFT(F1601,6)="Arbeid","Uurtarief",AND(LEFT(F1601,8)="Bijdrage",RIGHT(F1601,15)="(vrijwilligers)"),"Vast tarief"),"")</f>
        <v/>
      </c>
      <c r="O1601" s="92"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tarief",IF(LEFT(F1601,8)="Bijdrage",VLOOKUP($F1601,Tb_KostenTypen[],MATCH(Methode_Keuze,Tb_KostenTypen[#Headers],0),0),VLOOKUP($G1601,Lijsten!L:O,4,0))),""),"")</f>
        <v/>
      </c>
      <c r="P1601" s="92"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tarief",IF(LEFT(F1601,8)="Bijdrage",VLOOKUP($F1601,Tb_KostenTypen[],MATCH(Methode_Keuze,Tb_KostenTypen[#Headers],0),0),VLOOKUP($G1601,Lijsten!L:O,4,0))),""),"")</f>
        <v/>
      </c>
      <c r="Q1601" s="50"/>
      <c r="R1601" s="50"/>
      <c r="S1601" s="83"/>
      <c r="T1601" s="51"/>
      <c r="U1601" s="4" t="str" cm="1">
        <f t="array" ref="U1601">IF(AA1601&lt;&gt;"ja",_xlfn.IFNA(_xlfn.IFS(AND(O1601&lt;&gt;"",F1601&lt;&gt;"",RIGHT($N1601,6)="tarief"),O1601*Q1601,S1601&gt;0,IF(F1601&lt;&gt;"",S1601,"")),""),"")</f>
        <v/>
      </c>
      <c r="V1601" s="4" t="str" cm="1">
        <f t="array" ref="V1601">IF(AA1601&lt;&gt;"ja",_xlfn.IFNA(_xlfn.IFS(AND(P1601&lt;&gt;"",R1601&lt;&gt;"",RIGHT($N1601,6)="tarief"),P1601*R1601,T1601&gt;0,T1601),""),"")</f>
        <v/>
      </c>
      <c r="W1601" s="4" t="str" cm="1">
        <f t="array" ref="W1601">IFERROR(_xlfn.IFS(OR(F1601="",LEFT(Methode_Keuze,4)="Geen"),"",AND(U1601&lt;&gt;"",F1601&lt;&gt;"Arbeidskosten"),ROUND(U1601*VLOOKUP(F1601,Tb_ProjectKosten[],MATCH(Tb_ProjectKosten[[#Headers],[Forfat_Percentage]],Tb_ProjectKosten[#Headers],0),0),2),AND(F1601="Arbeidskosten",G1601&lt;&gt;""),IFERROR(ROUND(U1601*VLOOKUP(G1601,Tb_KostenTypen[],3,0)*VLOOKUP(F1601,Tb_ProjectKosten[],MATCH(Tb_ProjectKosten[[#Headers],[Forfat_Percentage]],Tb_ProjectKosten[#Headers],0),0),2),""),U1601 &lt;=0,0),"")</f>
        <v/>
      </c>
      <c r="X1601" s="4" t="str" cm="1">
        <f t="array" ref="X1601">IFERROR(_xlfn.IFS(OR(F1601="",LEFT(Methode_Keuze,4)="Geen"),"",AND(V1601&lt;&gt;"",F1601&lt;&gt;"Arbeidskosten"),ROUND(V1601*VLOOKUP(F1601,Tb_ProjectKosten[],MATCH(Tb_ProjectKosten[[#Headers],[Forfat_Percentage]],Tb_ProjectKosten[#Headers],0),0),2),AND(F1601="Arbeidskosten",G1601&lt;&gt;""),IFERROR(ROUND(V1601*VLOOKUP(G1601,Tb_KostenTypen[],3,0)*VLOOKUP(F1601,Tb_ProjectKosten[],MATCH(Tb_ProjectKosten[[#Headers],[Forfat_Percentage]],Tb_ProjectKosten[#Headers],0),0),2),""),V1601 &lt;=0,0),"")</f>
        <v/>
      </c>
      <c r="Y1601" s="262"/>
      <c r="Z1601" s="49"/>
      <c r="AA1601" s="37" t="str" cm="1">
        <f t="array" ref="AA1601">IFERROR(IF(INDEX(SubsidieTabel!$Q$1:$T$9,MATCH($F1601,SubsidieTabel!$Q$1:$Q$9,0),IFERROR(MATCH(Methode_Keuze,SubsidieTabel!$Q$1:$T$1,0),2))&lt;&gt;1=TRUE,"ja",""),"")</f>
        <v/>
      </c>
    </row>
    <row r="1602" spans="1:27" ht="15" customHeight="1" x14ac:dyDescent="0.25">
      <c r="A1602" s="87"/>
      <c r="B1602" s="219" t="str">
        <f>IF(A1602&lt;&gt;"",_xlfn.MAXIFS($B$1:B1601,$A$1:A1601,A1602)+1,"")</f>
        <v/>
      </c>
      <c r="C1602" s="50"/>
      <c r="D1602" s="50"/>
      <c r="E1602" s="50"/>
      <c r="F1602" s="50"/>
      <c r="G1602" s="283"/>
      <c r="H1602" s="296"/>
      <c r="I1602" s="295"/>
      <c r="J1602" s="295"/>
      <c r="K1602" s="202"/>
      <c r="L1602" s="202"/>
      <c r="M1602" s="91" t="str">
        <f>IFERROR(VLOOKUP(H1602,Lijsten!$H$1:$I$100,2,0),"")</f>
        <v/>
      </c>
      <c r="N1602" s="91" t="str" cm="1">
        <f t="array" ref="N1602">IFERROR(_xlfn.IFS(AND(LEFT(F1602,6)="Arbeid",RIGHT(F1602,3)&lt;&gt;"IKS"),IFERROR(VLOOKUP($G1602,Tb_KostenTypen[],2,0),"tarief"),RIGHT(F1602,3)="IKS","Uurtarief",LEFT(F1602,6)="Arbeid","Uurtarief",AND(LEFT(F1602,8)="Bijdrage",RIGHT(F1602,15)="(vrijwilligers)"),"Vast tarief"),"")</f>
        <v/>
      </c>
      <c r="O1602" s="92"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tarief",IF(LEFT(F1602,8)="Bijdrage",VLOOKUP($F1602,Tb_KostenTypen[],MATCH(Methode_Keuze,Tb_KostenTypen[#Headers],0),0),VLOOKUP($G1602,Lijsten!L:O,4,0))),""),"")</f>
        <v/>
      </c>
      <c r="P1602" s="92"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tarief",IF(LEFT(F1602,8)="Bijdrage",VLOOKUP($F1602,Tb_KostenTypen[],MATCH(Methode_Keuze,Tb_KostenTypen[#Headers],0),0),VLOOKUP($G1602,Lijsten!L:O,4,0))),""),"")</f>
        <v/>
      </c>
      <c r="Q1602" s="50"/>
      <c r="R1602" s="50"/>
      <c r="S1602" s="83"/>
      <c r="T1602" s="51"/>
      <c r="U1602" s="4" t="str" cm="1">
        <f t="array" ref="U1602">IF(AA1602&lt;&gt;"ja",_xlfn.IFNA(_xlfn.IFS(AND(O1602&lt;&gt;"",F1602&lt;&gt;"",RIGHT($N1602,6)="tarief"),O1602*Q1602,S1602&gt;0,IF(F1602&lt;&gt;"",S1602,"")),""),"")</f>
        <v/>
      </c>
      <c r="V1602" s="4" t="str" cm="1">
        <f t="array" ref="V1602">IF(AA1602&lt;&gt;"ja",_xlfn.IFNA(_xlfn.IFS(AND(P1602&lt;&gt;"",R1602&lt;&gt;"",RIGHT($N1602,6)="tarief"),P1602*R1602,T1602&gt;0,T1602),""),"")</f>
        <v/>
      </c>
      <c r="W1602" s="4" t="str" cm="1">
        <f t="array" ref="W1602">IFERROR(_xlfn.IFS(OR(F1602="",LEFT(Methode_Keuze,4)="Geen"),"",AND(U1602&lt;&gt;"",F1602&lt;&gt;"Arbeidskosten"),ROUND(U1602*VLOOKUP(F1602,Tb_ProjectKosten[],MATCH(Tb_ProjectKosten[[#Headers],[Forfat_Percentage]],Tb_ProjectKosten[#Headers],0),0),2),AND(F1602="Arbeidskosten",G1602&lt;&gt;""),IFERROR(ROUND(U1602*VLOOKUP(G1602,Tb_KostenTypen[],3,0)*VLOOKUP(F1602,Tb_ProjectKosten[],MATCH(Tb_ProjectKosten[[#Headers],[Forfat_Percentage]],Tb_ProjectKosten[#Headers],0),0),2),""),U1602 &lt;=0,0),"")</f>
        <v/>
      </c>
      <c r="X1602" s="4" t="str" cm="1">
        <f t="array" ref="X1602">IFERROR(_xlfn.IFS(OR(F1602="",LEFT(Methode_Keuze,4)="Geen"),"",AND(V1602&lt;&gt;"",F1602&lt;&gt;"Arbeidskosten"),ROUND(V1602*VLOOKUP(F1602,Tb_ProjectKosten[],MATCH(Tb_ProjectKosten[[#Headers],[Forfat_Percentage]],Tb_ProjectKosten[#Headers],0),0),2),AND(F1602="Arbeidskosten",G1602&lt;&gt;""),IFERROR(ROUND(V1602*VLOOKUP(G1602,Tb_KostenTypen[],3,0)*VLOOKUP(F1602,Tb_ProjectKosten[],MATCH(Tb_ProjectKosten[[#Headers],[Forfat_Percentage]],Tb_ProjectKosten[#Headers],0),0),2),""),V1602 &lt;=0,0),"")</f>
        <v/>
      </c>
      <c r="Y1602" s="262"/>
      <c r="Z1602" s="49"/>
      <c r="AA1602" s="37" t="str" cm="1">
        <f t="array" ref="AA1602">IFERROR(IF(INDEX(SubsidieTabel!$Q$1:$T$9,MATCH($F1602,SubsidieTabel!$Q$1:$Q$9,0),IFERROR(MATCH(Methode_Keuze,SubsidieTabel!$Q$1:$T$1,0),2))&lt;&gt;1=TRUE,"ja",""),"")</f>
        <v/>
      </c>
    </row>
    <row r="1603" spans="1:27" ht="15" customHeight="1" x14ac:dyDescent="0.25">
      <c r="A1603" s="87"/>
      <c r="B1603" s="219" t="str">
        <f>IF(A1603&lt;&gt;"",_xlfn.MAXIFS($B$1:B1602,$A$1:A1602,A1603)+1,"")</f>
        <v/>
      </c>
      <c r="C1603" s="50"/>
      <c r="D1603" s="50"/>
      <c r="E1603" s="50"/>
      <c r="F1603" s="50"/>
      <c r="G1603" s="283"/>
      <c r="H1603" s="296"/>
      <c r="I1603" s="295"/>
      <c r="J1603" s="295"/>
      <c r="K1603" s="202"/>
      <c r="L1603" s="202"/>
      <c r="M1603" s="91" t="str">
        <f>IFERROR(VLOOKUP(H1603,Lijsten!$H$1:$I$100,2,0),"")</f>
        <v/>
      </c>
      <c r="N1603" s="91" t="str" cm="1">
        <f t="array" ref="N1603">IFERROR(_xlfn.IFS(AND(LEFT(F1603,6)="Arbeid",RIGHT(F1603,3)&lt;&gt;"IKS"),IFERROR(VLOOKUP($G1603,Tb_KostenTypen[],2,0),"tarief"),RIGHT(F1603,3)="IKS","Uurtarief",LEFT(F1603,6)="Arbeid","Uurtarief",AND(LEFT(F1603,8)="Bijdrage",RIGHT(F1603,15)="(vrijwilligers)"),"Vast tarief"),"")</f>
        <v/>
      </c>
      <c r="O1603" s="92"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tarief",IF(LEFT(F1603,8)="Bijdrage",VLOOKUP($F1603,Tb_KostenTypen[],MATCH(Methode_Keuze,Tb_KostenTypen[#Headers],0),0),VLOOKUP($G1603,Lijsten!L:O,4,0))),""),"")</f>
        <v/>
      </c>
      <c r="P1603" s="92"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tarief",IF(LEFT(F1603,8)="Bijdrage",VLOOKUP($F1603,Tb_KostenTypen[],MATCH(Methode_Keuze,Tb_KostenTypen[#Headers],0),0),VLOOKUP($G1603,Lijsten!L:O,4,0))),""),"")</f>
        <v/>
      </c>
      <c r="Q1603" s="50"/>
      <c r="R1603" s="50"/>
      <c r="S1603" s="83"/>
      <c r="T1603" s="51"/>
      <c r="U1603" s="4" t="str" cm="1">
        <f t="array" ref="U1603">IF(AA1603&lt;&gt;"ja",_xlfn.IFNA(_xlfn.IFS(AND(O1603&lt;&gt;"",F1603&lt;&gt;"",RIGHT($N1603,6)="tarief"),O1603*Q1603,S1603&gt;0,IF(F1603&lt;&gt;"",S1603,"")),""),"")</f>
        <v/>
      </c>
      <c r="V1603" s="4" t="str" cm="1">
        <f t="array" ref="V1603">IF(AA1603&lt;&gt;"ja",_xlfn.IFNA(_xlfn.IFS(AND(P1603&lt;&gt;"",R1603&lt;&gt;"",RIGHT($N1603,6)="tarief"),P1603*R1603,T1603&gt;0,T1603),""),"")</f>
        <v/>
      </c>
      <c r="W1603" s="4" t="str" cm="1">
        <f t="array" ref="W1603">IFERROR(_xlfn.IFS(OR(F1603="",LEFT(Methode_Keuze,4)="Geen"),"",AND(U1603&lt;&gt;"",F1603&lt;&gt;"Arbeidskosten"),ROUND(U1603*VLOOKUP(F1603,Tb_ProjectKosten[],MATCH(Tb_ProjectKosten[[#Headers],[Forfat_Percentage]],Tb_ProjectKosten[#Headers],0),0),2),AND(F1603="Arbeidskosten",G1603&lt;&gt;""),IFERROR(ROUND(U1603*VLOOKUP(G1603,Tb_KostenTypen[],3,0)*VLOOKUP(F1603,Tb_ProjectKosten[],MATCH(Tb_ProjectKosten[[#Headers],[Forfat_Percentage]],Tb_ProjectKosten[#Headers],0),0),2),""),U1603 &lt;=0,0),"")</f>
        <v/>
      </c>
      <c r="X1603" s="4" t="str" cm="1">
        <f t="array" ref="X1603">IFERROR(_xlfn.IFS(OR(F1603="",LEFT(Methode_Keuze,4)="Geen"),"",AND(V1603&lt;&gt;"",F1603&lt;&gt;"Arbeidskosten"),ROUND(V1603*VLOOKUP(F1603,Tb_ProjectKosten[],MATCH(Tb_ProjectKosten[[#Headers],[Forfat_Percentage]],Tb_ProjectKosten[#Headers],0),0),2),AND(F1603="Arbeidskosten",G1603&lt;&gt;""),IFERROR(ROUND(V1603*VLOOKUP(G1603,Tb_KostenTypen[],3,0)*VLOOKUP(F1603,Tb_ProjectKosten[],MATCH(Tb_ProjectKosten[[#Headers],[Forfat_Percentage]],Tb_ProjectKosten[#Headers],0),0),2),""),V1603 &lt;=0,0),"")</f>
        <v/>
      </c>
      <c r="Y1603" s="262"/>
      <c r="Z1603" s="49"/>
      <c r="AA1603" s="37" t="str" cm="1">
        <f t="array" ref="AA1603">IFERROR(IF(INDEX(SubsidieTabel!$Q$1:$T$9,MATCH($F1603,SubsidieTabel!$Q$1:$Q$9,0),IFERROR(MATCH(Methode_Keuze,SubsidieTabel!$Q$1:$T$1,0),2))&lt;&gt;1=TRUE,"ja",""),"")</f>
        <v/>
      </c>
    </row>
    <row r="1604" spans="1:27" ht="15" customHeight="1" x14ac:dyDescent="0.25">
      <c r="A1604" s="87"/>
      <c r="B1604" s="219" t="str">
        <f>IF(A1604&lt;&gt;"",_xlfn.MAXIFS($B$1:B1603,$A$1:A1603,A1604)+1,"")</f>
        <v/>
      </c>
      <c r="C1604" s="50"/>
      <c r="D1604" s="50"/>
      <c r="E1604" s="50"/>
      <c r="F1604" s="50"/>
      <c r="G1604" s="283"/>
      <c r="H1604" s="296"/>
      <c r="I1604" s="295"/>
      <c r="J1604" s="295"/>
      <c r="K1604" s="202"/>
      <c r="L1604" s="202"/>
      <c r="M1604" s="91" t="str">
        <f>IFERROR(VLOOKUP(H1604,Lijsten!$H$1:$I$100,2,0),"")</f>
        <v/>
      </c>
      <c r="N1604" s="91" t="str" cm="1">
        <f t="array" ref="N1604">IFERROR(_xlfn.IFS(AND(LEFT(F1604,6)="Arbeid",RIGHT(F1604,3)&lt;&gt;"IKS"),IFERROR(VLOOKUP($G1604,Tb_KostenTypen[],2,0),"tarief"),RIGHT(F1604,3)="IKS","Uurtarief",LEFT(F1604,6)="Arbeid","Uurtarief",AND(LEFT(F1604,8)="Bijdrage",RIGHT(F1604,15)="(vrijwilligers)"),"Vast tarief"),"")</f>
        <v/>
      </c>
      <c r="O1604" s="92"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tarief",IF(LEFT(F1604,8)="Bijdrage",VLOOKUP($F1604,Tb_KostenTypen[],MATCH(Methode_Keuze,Tb_KostenTypen[#Headers],0),0),VLOOKUP($G1604,Lijsten!L:O,4,0))),""),"")</f>
        <v/>
      </c>
      <c r="P1604" s="92"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tarief",IF(LEFT(F1604,8)="Bijdrage",VLOOKUP($F1604,Tb_KostenTypen[],MATCH(Methode_Keuze,Tb_KostenTypen[#Headers],0),0),VLOOKUP($G1604,Lijsten!L:O,4,0))),""),"")</f>
        <v/>
      </c>
      <c r="Q1604" s="50"/>
      <c r="R1604" s="50"/>
      <c r="S1604" s="83"/>
      <c r="T1604" s="51"/>
      <c r="U1604" s="4" t="str" cm="1">
        <f t="array" ref="U1604">IF(AA1604&lt;&gt;"ja",_xlfn.IFNA(_xlfn.IFS(AND(O1604&lt;&gt;"",F1604&lt;&gt;"",RIGHT($N1604,6)="tarief"),O1604*Q1604,S1604&gt;0,IF(F1604&lt;&gt;"",S1604,"")),""),"")</f>
        <v/>
      </c>
      <c r="V1604" s="4" t="str" cm="1">
        <f t="array" ref="V1604">IF(AA1604&lt;&gt;"ja",_xlfn.IFNA(_xlfn.IFS(AND(P1604&lt;&gt;"",R1604&lt;&gt;"",RIGHT($N1604,6)="tarief"),P1604*R1604,T1604&gt;0,T1604),""),"")</f>
        <v/>
      </c>
      <c r="W1604" s="4" t="str" cm="1">
        <f t="array" ref="W1604">IFERROR(_xlfn.IFS(OR(F1604="",LEFT(Methode_Keuze,4)="Geen"),"",AND(U1604&lt;&gt;"",F1604&lt;&gt;"Arbeidskosten"),ROUND(U1604*VLOOKUP(F1604,Tb_ProjectKosten[],MATCH(Tb_ProjectKosten[[#Headers],[Forfat_Percentage]],Tb_ProjectKosten[#Headers],0),0),2),AND(F1604="Arbeidskosten",G1604&lt;&gt;""),IFERROR(ROUND(U1604*VLOOKUP(G1604,Tb_KostenTypen[],3,0)*VLOOKUP(F1604,Tb_ProjectKosten[],MATCH(Tb_ProjectKosten[[#Headers],[Forfat_Percentage]],Tb_ProjectKosten[#Headers],0),0),2),""),U1604 &lt;=0,0),"")</f>
        <v/>
      </c>
      <c r="X1604" s="4" t="str" cm="1">
        <f t="array" ref="X1604">IFERROR(_xlfn.IFS(OR(F1604="",LEFT(Methode_Keuze,4)="Geen"),"",AND(V1604&lt;&gt;"",F1604&lt;&gt;"Arbeidskosten"),ROUND(V1604*VLOOKUP(F1604,Tb_ProjectKosten[],MATCH(Tb_ProjectKosten[[#Headers],[Forfat_Percentage]],Tb_ProjectKosten[#Headers],0),0),2),AND(F1604="Arbeidskosten",G1604&lt;&gt;""),IFERROR(ROUND(V1604*VLOOKUP(G1604,Tb_KostenTypen[],3,0)*VLOOKUP(F1604,Tb_ProjectKosten[],MATCH(Tb_ProjectKosten[[#Headers],[Forfat_Percentage]],Tb_ProjectKosten[#Headers],0),0),2),""),V1604 &lt;=0,0),"")</f>
        <v/>
      </c>
      <c r="Y1604" s="262"/>
      <c r="Z1604" s="49"/>
      <c r="AA1604" s="37" t="str" cm="1">
        <f t="array" ref="AA1604">IFERROR(IF(INDEX(SubsidieTabel!$Q$1:$T$9,MATCH($F1604,SubsidieTabel!$Q$1:$Q$9,0),IFERROR(MATCH(Methode_Keuze,SubsidieTabel!$Q$1:$T$1,0),2))&lt;&gt;1=TRUE,"ja",""),"")</f>
        <v/>
      </c>
    </row>
    <row r="1605" spans="1:27" ht="15" customHeight="1" x14ac:dyDescent="0.25">
      <c r="A1605" s="87"/>
      <c r="B1605" s="219" t="str">
        <f>IF(A1605&lt;&gt;"",_xlfn.MAXIFS($B$1:B1604,$A$1:A1604,A1605)+1,"")</f>
        <v/>
      </c>
      <c r="C1605" s="50"/>
      <c r="D1605" s="50"/>
      <c r="E1605" s="50"/>
      <c r="F1605" s="50"/>
      <c r="G1605" s="283"/>
      <c r="H1605" s="296"/>
      <c r="I1605" s="295"/>
      <c r="J1605" s="295"/>
      <c r="K1605" s="202"/>
      <c r="L1605" s="202"/>
      <c r="M1605" s="91" t="str">
        <f>IFERROR(VLOOKUP(H1605,Lijsten!$H$1:$I$100,2,0),"")</f>
        <v/>
      </c>
      <c r="N1605" s="91" t="str" cm="1">
        <f t="array" ref="N1605">IFERROR(_xlfn.IFS(AND(LEFT(F1605,6)="Arbeid",RIGHT(F1605,3)&lt;&gt;"IKS"),IFERROR(VLOOKUP($G1605,Tb_KostenTypen[],2,0),"tarief"),RIGHT(F1605,3)="IKS","Uurtarief",LEFT(F1605,6)="Arbeid","Uurtarief",AND(LEFT(F1605,8)="Bijdrage",RIGHT(F1605,15)="(vrijwilligers)"),"Vast tarief"),"")</f>
        <v/>
      </c>
      <c r="O1605" s="92"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tarief",IF(LEFT(F1605,8)="Bijdrage",VLOOKUP($F1605,Tb_KostenTypen[],MATCH(Methode_Keuze,Tb_KostenTypen[#Headers],0),0),VLOOKUP($G1605,Lijsten!L:O,4,0))),""),"")</f>
        <v/>
      </c>
      <c r="P1605" s="92"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tarief",IF(LEFT(F1605,8)="Bijdrage",VLOOKUP($F1605,Tb_KostenTypen[],MATCH(Methode_Keuze,Tb_KostenTypen[#Headers],0),0),VLOOKUP($G1605,Lijsten!L:O,4,0))),""),"")</f>
        <v/>
      </c>
      <c r="Q1605" s="50"/>
      <c r="R1605" s="50"/>
      <c r="S1605" s="83"/>
      <c r="T1605" s="51"/>
      <c r="U1605" s="4" t="str" cm="1">
        <f t="array" ref="U1605">IF(AA1605&lt;&gt;"ja",_xlfn.IFNA(_xlfn.IFS(AND(O1605&lt;&gt;"",F1605&lt;&gt;"",RIGHT($N1605,6)="tarief"),O1605*Q1605,S1605&gt;0,IF(F1605&lt;&gt;"",S1605,"")),""),"")</f>
        <v/>
      </c>
      <c r="V1605" s="4" t="str" cm="1">
        <f t="array" ref="V1605">IF(AA1605&lt;&gt;"ja",_xlfn.IFNA(_xlfn.IFS(AND(P1605&lt;&gt;"",R1605&lt;&gt;"",RIGHT($N1605,6)="tarief"),P1605*R1605,T1605&gt;0,T1605),""),"")</f>
        <v/>
      </c>
      <c r="W1605" s="4" t="str" cm="1">
        <f t="array" ref="W1605">IFERROR(_xlfn.IFS(OR(F1605="",LEFT(Methode_Keuze,4)="Geen"),"",AND(U1605&lt;&gt;"",F1605&lt;&gt;"Arbeidskosten"),ROUND(U1605*VLOOKUP(F1605,Tb_ProjectKosten[],MATCH(Tb_ProjectKosten[[#Headers],[Forfat_Percentage]],Tb_ProjectKosten[#Headers],0),0),2),AND(F1605="Arbeidskosten",G1605&lt;&gt;""),IFERROR(ROUND(U1605*VLOOKUP(G1605,Tb_KostenTypen[],3,0)*VLOOKUP(F1605,Tb_ProjectKosten[],MATCH(Tb_ProjectKosten[[#Headers],[Forfat_Percentage]],Tb_ProjectKosten[#Headers],0),0),2),""),U1605 &lt;=0,0),"")</f>
        <v/>
      </c>
      <c r="X1605" s="4" t="str" cm="1">
        <f t="array" ref="X1605">IFERROR(_xlfn.IFS(OR(F1605="",LEFT(Methode_Keuze,4)="Geen"),"",AND(V1605&lt;&gt;"",F1605&lt;&gt;"Arbeidskosten"),ROUND(V1605*VLOOKUP(F1605,Tb_ProjectKosten[],MATCH(Tb_ProjectKosten[[#Headers],[Forfat_Percentage]],Tb_ProjectKosten[#Headers],0),0),2),AND(F1605="Arbeidskosten",G1605&lt;&gt;""),IFERROR(ROUND(V1605*VLOOKUP(G1605,Tb_KostenTypen[],3,0)*VLOOKUP(F1605,Tb_ProjectKosten[],MATCH(Tb_ProjectKosten[[#Headers],[Forfat_Percentage]],Tb_ProjectKosten[#Headers],0),0),2),""),V1605 &lt;=0,0),"")</f>
        <v/>
      </c>
      <c r="Y1605" s="262"/>
      <c r="Z1605" s="49"/>
      <c r="AA1605" s="37" t="str" cm="1">
        <f t="array" ref="AA1605">IFERROR(IF(INDEX(SubsidieTabel!$Q$1:$T$9,MATCH($F1605,SubsidieTabel!$Q$1:$Q$9,0),IFERROR(MATCH(Methode_Keuze,SubsidieTabel!$Q$1:$T$1,0),2))&lt;&gt;1=TRUE,"ja",""),"")</f>
        <v/>
      </c>
    </row>
    <row r="1606" spans="1:27" ht="15" customHeight="1" x14ac:dyDescent="0.25">
      <c r="A1606" s="87"/>
      <c r="B1606" s="219" t="str">
        <f>IF(A1606&lt;&gt;"",_xlfn.MAXIFS($B$1:B1605,$A$1:A1605,A1606)+1,"")</f>
        <v/>
      </c>
      <c r="C1606" s="50"/>
      <c r="D1606" s="50"/>
      <c r="E1606" s="50"/>
      <c r="F1606" s="50"/>
      <c r="G1606" s="283"/>
      <c r="H1606" s="296"/>
      <c r="I1606" s="295"/>
      <c r="J1606" s="295"/>
      <c r="K1606" s="202"/>
      <c r="L1606" s="202"/>
      <c r="M1606" s="91" t="str">
        <f>IFERROR(VLOOKUP(H1606,Lijsten!$H$1:$I$100,2,0),"")</f>
        <v/>
      </c>
      <c r="N1606" s="91" t="str" cm="1">
        <f t="array" ref="N1606">IFERROR(_xlfn.IFS(AND(LEFT(F1606,6)="Arbeid",RIGHT(F1606,3)&lt;&gt;"IKS"),IFERROR(VLOOKUP($G1606,Tb_KostenTypen[],2,0),"tarief"),RIGHT(F1606,3)="IKS","Uurtarief",LEFT(F1606,6)="Arbeid","Uurtarief",AND(LEFT(F1606,8)="Bijdrage",RIGHT(F1606,15)="(vrijwilligers)"),"Vast tarief"),"")</f>
        <v/>
      </c>
      <c r="O1606" s="92"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tarief",IF(LEFT(F1606,8)="Bijdrage",VLOOKUP($F1606,Tb_KostenTypen[],MATCH(Methode_Keuze,Tb_KostenTypen[#Headers],0),0),VLOOKUP($G1606,Lijsten!L:O,4,0))),""),"")</f>
        <v/>
      </c>
      <c r="P1606" s="92"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tarief",IF(LEFT(F1606,8)="Bijdrage",VLOOKUP($F1606,Tb_KostenTypen[],MATCH(Methode_Keuze,Tb_KostenTypen[#Headers],0),0),VLOOKUP($G1606,Lijsten!L:O,4,0))),""),"")</f>
        <v/>
      </c>
      <c r="Q1606" s="50"/>
      <c r="R1606" s="50"/>
      <c r="S1606" s="83"/>
      <c r="T1606" s="51"/>
      <c r="U1606" s="4" t="str" cm="1">
        <f t="array" ref="U1606">IF(AA1606&lt;&gt;"ja",_xlfn.IFNA(_xlfn.IFS(AND(O1606&lt;&gt;"",F1606&lt;&gt;"",RIGHT($N1606,6)="tarief"),O1606*Q1606,S1606&gt;0,IF(F1606&lt;&gt;"",S1606,"")),""),"")</f>
        <v/>
      </c>
      <c r="V1606" s="4" t="str" cm="1">
        <f t="array" ref="V1606">IF(AA1606&lt;&gt;"ja",_xlfn.IFNA(_xlfn.IFS(AND(P1606&lt;&gt;"",R1606&lt;&gt;"",RIGHT($N1606,6)="tarief"),P1606*R1606,T1606&gt;0,T1606),""),"")</f>
        <v/>
      </c>
      <c r="W1606" s="4" t="str" cm="1">
        <f t="array" ref="W1606">IFERROR(_xlfn.IFS(OR(F1606="",LEFT(Methode_Keuze,4)="Geen"),"",AND(U1606&lt;&gt;"",F1606&lt;&gt;"Arbeidskosten"),ROUND(U1606*VLOOKUP(F1606,Tb_ProjectKosten[],MATCH(Tb_ProjectKosten[[#Headers],[Forfat_Percentage]],Tb_ProjectKosten[#Headers],0),0),2),AND(F1606="Arbeidskosten",G1606&lt;&gt;""),IFERROR(ROUND(U1606*VLOOKUP(G1606,Tb_KostenTypen[],3,0)*VLOOKUP(F1606,Tb_ProjectKosten[],MATCH(Tb_ProjectKosten[[#Headers],[Forfat_Percentage]],Tb_ProjectKosten[#Headers],0),0),2),""),U1606 &lt;=0,0),"")</f>
        <v/>
      </c>
      <c r="X1606" s="4" t="str" cm="1">
        <f t="array" ref="X1606">IFERROR(_xlfn.IFS(OR(F1606="",LEFT(Methode_Keuze,4)="Geen"),"",AND(V1606&lt;&gt;"",F1606&lt;&gt;"Arbeidskosten"),ROUND(V1606*VLOOKUP(F1606,Tb_ProjectKosten[],MATCH(Tb_ProjectKosten[[#Headers],[Forfat_Percentage]],Tb_ProjectKosten[#Headers],0),0),2),AND(F1606="Arbeidskosten",G1606&lt;&gt;""),IFERROR(ROUND(V1606*VLOOKUP(G1606,Tb_KostenTypen[],3,0)*VLOOKUP(F1606,Tb_ProjectKosten[],MATCH(Tb_ProjectKosten[[#Headers],[Forfat_Percentage]],Tb_ProjectKosten[#Headers],0),0),2),""),V1606 &lt;=0,0),"")</f>
        <v/>
      </c>
      <c r="Y1606" s="262"/>
      <c r="Z1606" s="49"/>
      <c r="AA1606" s="37" t="str" cm="1">
        <f t="array" ref="AA1606">IFERROR(IF(INDEX(SubsidieTabel!$Q$1:$T$9,MATCH($F1606,SubsidieTabel!$Q$1:$Q$9,0),IFERROR(MATCH(Methode_Keuze,SubsidieTabel!$Q$1:$T$1,0),2))&lt;&gt;1=TRUE,"ja",""),"")</f>
        <v/>
      </c>
    </row>
    <row r="1607" spans="1:27" ht="15" customHeight="1" x14ac:dyDescent="0.25">
      <c r="A1607" s="87"/>
      <c r="B1607" s="219" t="str">
        <f>IF(A1607&lt;&gt;"",_xlfn.MAXIFS($B$1:B1606,$A$1:A1606,A1607)+1,"")</f>
        <v/>
      </c>
      <c r="C1607" s="50"/>
      <c r="D1607" s="50"/>
      <c r="E1607" s="50"/>
      <c r="F1607" s="50"/>
      <c r="G1607" s="283"/>
      <c r="H1607" s="296"/>
      <c r="I1607" s="295"/>
      <c r="J1607" s="295"/>
      <c r="K1607" s="202"/>
      <c r="L1607" s="202"/>
      <c r="M1607" s="91" t="str">
        <f>IFERROR(VLOOKUP(H1607,Lijsten!$H$1:$I$100,2,0),"")</f>
        <v/>
      </c>
      <c r="N1607" s="91" t="str" cm="1">
        <f t="array" ref="N1607">IFERROR(_xlfn.IFS(AND(LEFT(F1607,6)="Arbeid",RIGHT(F1607,3)&lt;&gt;"IKS"),IFERROR(VLOOKUP($G1607,Tb_KostenTypen[],2,0),"tarief"),RIGHT(F1607,3)="IKS","Uurtarief",LEFT(F1607,6)="Arbeid","Uurtarief",AND(LEFT(F1607,8)="Bijdrage",RIGHT(F1607,15)="(vrijwilligers)"),"Vast tarief"),"")</f>
        <v/>
      </c>
      <c r="O1607" s="92"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tarief",IF(LEFT(F1607,8)="Bijdrage",VLOOKUP($F1607,Tb_KostenTypen[],MATCH(Methode_Keuze,Tb_KostenTypen[#Headers],0),0),VLOOKUP($G1607,Lijsten!L:O,4,0))),""),"")</f>
        <v/>
      </c>
      <c r="P1607" s="92"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tarief",IF(LEFT(F1607,8)="Bijdrage",VLOOKUP($F1607,Tb_KostenTypen[],MATCH(Methode_Keuze,Tb_KostenTypen[#Headers],0),0),VLOOKUP($G1607,Lijsten!L:O,4,0))),""),"")</f>
        <v/>
      </c>
      <c r="Q1607" s="50"/>
      <c r="R1607" s="50"/>
      <c r="S1607" s="83"/>
      <c r="T1607" s="51"/>
      <c r="U1607" s="4" t="str" cm="1">
        <f t="array" ref="U1607">IF(AA1607&lt;&gt;"ja",_xlfn.IFNA(_xlfn.IFS(AND(O1607&lt;&gt;"",F1607&lt;&gt;"",RIGHT($N1607,6)="tarief"),O1607*Q1607,S1607&gt;0,IF(F1607&lt;&gt;"",S1607,"")),""),"")</f>
        <v/>
      </c>
      <c r="V1607" s="4" t="str" cm="1">
        <f t="array" ref="V1607">IF(AA1607&lt;&gt;"ja",_xlfn.IFNA(_xlfn.IFS(AND(P1607&lt;&gt;"",R1607&lt;&gt;"",RIGHT($N1607,6)="tarief"),P1607*R1607,T1607&gt;0,T1607),""),"")</f>
        <v/>
      </c>
      <c r="W1607" s="4" t="str" cm="1">
        <f t="array" ref="W1607">IFERROR(_xlfn.IFS(OR(F1607="",LEFT(Methode_Keuze,4)="Geen"),"",AND(U1607&lt;&gt;"",F1607&lt;&gt;"Arbeidskosten"),ROUND(U1607*VLOOKUP(F1607,Tb_ProjectKosten[],MATCH(Tb_ProjectKosten[[#Headers],[Forfat_Percentage]],Tb_ProjectKosten[#Headers],0),0),2),AND(F1607="Arbeidskosten",G1607&lt;&gt;""),IFERROR(ROUND(U1607*VLOOKUP(G1607,Tb_KostenTypen[],3,0)*VLOOKUP(F1607,Tb_ProjectKosten[],MATCH(Tb_ProjectKosten[[#Headers],[Forfat_Percentage]],Tb_ProjectKosten[#Headers],0),0),2),""),U1607 &lt;=0,0),"")</f>
        <v/>
      </c>
      <c r="X1607" s="4" t="str" cm="1">
        <f t="array" ref="X1607">IFERROR(_xlfn.IFS(OR(F1607="",LEFT(Methode_Keuze,4)="Geen"),"",AND(V1607&lt;&gt;"",F1607&lt;&gt;"Arbeidskosten"),ROUND(V1607*VLOOKUP(F1607,Tb_ProjectKosten[],MATCH(Tb_ProjectKosten[[#Headers],[Forfat_Percentage]],Tb_ProjectKosten[#Headers],0),0),2),AND(F1607="Arbeidskosten",G1607&lt;&gt;""),IFERROR(ROUND(V1607*VLOOKUP(G1607,Tb_KostenTypen[],3,0)*VLOOKUP(F1607,Tb_ProjectKosten[],MATCH(Tb_ProjectKosten[[#Headers],[Forfat_Percentage]],Tb_ProjectKosten[#Headers],0),0),2),""),V1607 &lt;=0,0),"")</f>
        <v/>
      </c>
      <c r="Y1607" s="262"/>
      <c r="Z1607" s="49"/>
      <c r="AA1607" s="37" t="str" cm="1">
        <f t="array" ref="AA1607">IFERROR(IF(INDEX(SubsidieTabel!$Q$1:$T$9,MATCH($F1607,SubsidieTabel!$Q$1:$Q$9,0),IFERROR(MATCH(Methode_Keuze,SubsidieTabel!$Q$1:$T$1,0),2))&lt;&gt;1=TRUE,"ja",""),"")</f>
        <v/>
      </c>
    </row>
    <row r="1608" spans="1:27" ht="15" customHeight="1" x14ac:dyDescent="0.25">
      <c r="A1608" s="87"/>
      <c r="B1608" s="219" t="str">
        <f>IF(A1608&lt;&gt;"",_xlfn.MAXIFS($B$1:B1607,$A$1:A1607,A1608)+1,"")</f>
        <v/>
      </c>
      <c r="C1608" s="50"/>
      <c r="D1608" s="50"/>
      <c r="E1608" s="50"/>
      <c r="F1608" s="50"/>
      <c r="G1608" s="283"/>
      <c r="H1608" s="296"/>
      <c r="I1608" s="295"/>
      <c r="J1608" s="295"/>
      <c r="K1608" s="202"/>
      <c r="L1608" s="202"/>
      <c r="M1608" s="91" t="str">
        <f>IFERROR(VLOOKUP(H1608,Lijsten!$H$1:$I$100,2,0),"")</f>
        <v/>
      </c>
      <c r="N1608" s="91" t="str" cm="1">
        <f t="array" ref="N1608">IFERROR(_xlfn.IFS(AND(LEFT(F1608,6)="Arbeid",RIGHT(F1608,3)&lt;&gt;"IKS"),IFERROR(VLOOKUP($G1608,Tb_KostenTypen[],2,0),"tarief"),RIGHT(F1608,3)="IKS","Uurtarief",LEFT(F1608,6)="Arbeid","Uurtarief",AND(LEFT(F1608,8)="Bijdrage",RIGHT(F1608,15)="(vrijwilligers)"),"Vast tarief"),"")</f>
        <v/>
      </c>
      <c r="O1608" s="92"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tarief",IF(LEFT(F1608,8)="Bijdrage",VLOOKUP($F1608,Tb_KostenTypen[],MATCH(Methode_Keuze,Tb_KostenTypen[#Headers],0),0),VLOOKUP($G1608,Lijsten!L:O,4,0))),""),"")</f>
        <v/>
      </c>
      <c r="P1608" s="92"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tarief",IF(LEFT(F1608,8)="Bijdrage",VLOOKUP($F1608,Tb_KostenTypen[],MATCH(Methode_Keuze,Tb_KostenTypen[#Headers],0),0),VLOOKUP($G1608,Lijsten!L:O,4,0))),""),"")</f>
        <v/>
      </c>
      <c r="Q1608" s="50"/>
      <c r="R1608" s="50"/>
      <c r="S1608" s="83"/>
      <c r="T1608" s="51"/>
      <c r="U1608" s="4" t="str" cm="1">
        <f t="array" ref="U1608">IF(AA1608&lt;&gt;"ja",_xlfn.IFNA(_xlfn.IFS(AND(O1608&lt;&gt;"",F1608&lt;&gt;"",RIGHT($N1608,6)="tarief"),O1608*Q1608,S1608&gt;0,IF(F1608&lt;&gt;"",S1608,"")),""),"")</f>
        <v/>
      </c>
      <c r="V1608" s="4" t="str" cm="1">
        <f t="array" ref="V1608">IF(AA1608&lt;&gt;"ja",_xlfn.IFNA(_xlfn.IFS(AND(P1608&lt;&gt;"",R1608&lt;&gt;"",RIGHT($N1608,6)="tarief"),P1608*R1608,T1608&gt;0,T1608),""),"")</f>
        <v/>
      </c>
      <c r="W1608" s="4" t="str" cm="1">
        <f t="array" ref="W1608">IFERROR(_xlfn.IFS(OR(F1608="",LEFT(Methode_Keuze,4)="Geen"),"",AND(U1608&lt;&gt;"",F1608&lt;&gt;"Arbeidskosten"),ROUND(U1608*VLOOKUP(F1608,Tb_ProjectKosten[],MATCH(Tb_ProjectKosten[[#Headers],[Forfat_Percentage]],Tb_ProjectKosten[#Headers],0),0),2),AND(F1608="Arbeidskosten",G1608&lt;&gt;""),IFERROR(ROUND(U1608*VLOOKUP(G1608,Tb_KostenTypen[],3,0)*VLOOKUP(F1608,Tb_ProjectKosten[],MATCH(Tb_ProjectKosten[[#Headers],[Forfat_Percentage]],Tb_ProjectKosten[#Headers],0),0),2),""),U1608 &lt;=0,0),"")</f>
        <v/>
      </c>
      <c r="X1608" s="4" t="str" cm="1">
        <f t="array" ref="X1608">IFERROR(_xlfn.IFS(OR(F1608="",LEFT(Methode_Keuze,4)="Geen"),"",AND(V1608&lt;&gt;"",F1608&lt;&gt;"Arbeidskosten"),ROUND(V1608*VLOOKUP(F1608,Tb_ProjectKosten[],MATCH(Tb_ProjectKosten[[#Headers],[Forfat_Percentage]],Tb_ProjectKosten[#Headers],0),0),2),AND(F1608="Arbeidskosten",G1608&lt;&gt;""),IFERROR(ROUND(V1608*VLOOKUP(G1608,Tb_KostenTypen[],3,0)*VLOOKUP(F1608,Tb_ProjectKosten[],MATCH(Tb_ProjectKosten[[#Headers],[Forfat_Percentage]],Tb_ProjectKosten[#Headers],0),0),2),""),V1608 &lt;=0,0),"")</f>
        <v/>
      </c>
      <c r="Y1608" s="262"/>
      <c r="Z1608" s="49"/>
      <c r="AA1608" s="37" t="str" cm="1">
        <f t="array" ref="AA1608">IFERROR(IF(INDEX(SubsidieTabel!$Q$1:$T$9,MATCH($F1608,SubsidieTabel!$Q$1:$Q$9,0),IFERROR(MATCH(Methode_Keuze,SubsidieTabel!$Q$1:$T$1,0),2))&lt;&gt;1=TRUE,"ja",""),"")</f>
        <v/>
      </c>
    </row>
    <row r="1609" spans="1:27" ht="15" customHeight="1" x14ac:dyDescent="0.25">
      <c r="A1609" s="87"/>
      <c r="B1609" s="219" t="str">
        <f>IF(A1609&lt;&gt;"",_xlfn.MAXIFS($B$1:B1608,$A$1:A1608,A1609)+1,"")</f>
        <v/>
      </c>
      <c r="C1609" s="50"/>
      <c r="D1609" s="50"/>
      <c r="E1609" s="50"/>
      <c r="F1609" s="50"/>
      <c r="G1609" s="283"/>
      <c r="H1609" s="296"/>
      <c r="I1609" s="295"/>
      <c r="J1609" s="295"/>
      <c r="K1609" s="202"/>
      <c r="L1609" s="202"/>
      <c r="M1609" s="91" t="str">
        <f>IFERROR(VLOOKUP(H1609,Lijsten!$H$1:$I$100,2,0),"")</f>
        <v/>
      </c>
      <c r="N1609" s="91" t="str" cm="1">
        <f t="array" ref="N1609">IFERROR(_xlfn.IFS(AND(LEFT(F1609,6)="Arbeid",RIGHT(F1609,3)&lt;&gt;"IKS"),IFERROR(VLOOKUP($G1609,Tb_KostenTypen[],2,0),"tarief"),RIGHT(F1609,3)="IKS","Uurtarief",LEFT(F1609,6)="Arbeid","Uurtarief",AND(LEFT(F1609,8)="Bijdrage",RIGHT(F1609,15)="(vrijwilligers)"),"Vast tarief"),"")</f>
        <v/>
      </c>
      <c r="O1609" s="92"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tarief",IF(LEFT(F1609,8)="Bijdrage",VLOOKUP($F1609,Tb_KostenTypen[],MATCH(Methode_Keuze,Tb_KostenTypen[#Headers],0),0),VLOOKUP($G1609,Lijsten!L:O,4,0))),""),"")</f>
        <v/>
      </c>
      <c r="P1609" s="92"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tarief",IF(LEFT(F1609,8)="Bijdrage",VLOOKUP($F1609,Tb_KostenTypen[],MATCH(Methode_Keuze,Tb_KostenTypen[#Headers],0),0),VLOOKUP($G1609,Lijsten!L:O,4,0))),""),"")</f>
        <v/>
      </c>
      <c r="Q1609" s="50"/>
      <c r="R1609" s="50"/>
      <c r="S1609" s="83"/>
      <c r="T1609" s="51"/>
      <c r="U1609" s="4" t="str" cm="1">
        <f t="array" ref="U1609">IF(AA1609&lt;&gt;"ja",_xlfn.IFNA(_xlfn.IFS(AND(O1609&lt;&gt;"",F1609&lt;&gt;"",RIGHT($N1609,6)="tarief"),O1609*Q1609,S1609&gt;0,IF(F1609&lt;&gt;"",S1609,"")),""),"")</f>
        <v/>
      </c>
      <c r="V1609" s="4" t="str" cm="1">
        <f t="array" ref="V1609">IF(AA1609&lt;&gt;"ja",_xlfn.IFNA(_xlfn.IFS(AND(P1609&lt;&gt;"",R1609&lt;&gt;"",RIGHT($N1609,6)="tarief"),P1609*R1609,T1609&gt;0,T1609),""),"")</f>
        <v/>
      </c>
      <c r="W1609" s="4" t="str" cm="1">
        <f t="array" ref="W1609">IFERROR(_xlfn.IFS(OR(F1609="",LEFT(Methode_Keuze,4)="Geen"),"",AND(U1609&lt;&gt;"",F1609&lt;&gt;"Arbeidskosten"),ROUND(U1609*VLOOKUP(F1609,Tb_ProjectKosten[],MATCH(Tb_ProjectKosten[[#Headers],[Forfat_Percentage]],Tb_ProjectKosten[#Headers],0),0),2),AND(F1609="Arbeidskosten",G1609&lt;&gt;""),IFERROR(ROUND(U1609*VLOOKUP(G1609,Tb_KostenTypen[],3,0)*VLOOKUP(F1609,Tb_ProjectKosten[],MATCH(Tb_ProjectKosten[[#Headers],[Forfat_Percentage]],Tb_ProjectKosten[#Headers],0),0),2),""),U1609 &lt;=0,0),"")</f>
        <v/>
      </c>
      <c r="X1609" s="4" t="str" cm="1">
        <f t="array" ref="X1609">IFERROR(_xlfn.IFS(OR(F1609="",LEFT(Methode_Keuze,4)="Geen"),"",AND(V1609&lt;&gt;"",F1609&lt;&gt;"Arbeidskosten"),ROUND(V1609*VLOOKUP(F1609,Tb_ProjectKosten[],MATCH(Tb_ProjectKosten[[#Headers],[Forfat_Percentage]],Tb_ProjectKosten[#Headers],0),0),2),AND(F1609="Arbeidskosten",G1609&lt;&gt;""),IFERROR(ROUND(V1609*VLOOKUP(G1609,Tb_KostenTypen[],3,0)*VLOOKUP(F1609,Tb_ProjectKosten[],MATCH(Tb_ProjectKosten[[#Headers],[Forfat_Percentage]],Tb_ProjectKosten[#Headers],0),0),2),""),V1609 &lt;=0,0),"")</f>
        <v/>
      </c>
      <c r="Y1609" s="262"/>
      <c r="Z1609" s="49"/>
      <c r="AA1609" s="37" t="str" cm="1">
        <f t="array" ref="AA1609">IFERROR(IF(INDEX(SubsidieTabel!$Q$1:$T$9,MATCH($F1609,SubsidieTabel!$Q$1:$Q$9,0),IFERROR(MATCH(Methode_Keuze,SubsidieTabel!$Q$1:$T$1,0),2))&lt;&gt;1=TRUE,"ja",""),"")</f>
        <v/>
      </c>
    </row>
    <row r="1610" spans="1:27" ht="15" customHeight="1" x14ac:dyDescent="0.25">
      <c r="A1610" s="87"/>
      <c r="B1610" s="219" t="str">
        <f>IF(A1610&lt;&gt;"",_xlfn.MAXIFS($B$1:B1609,$A$1:A1609,A1610)+1,"")</f>
        <v/>
      </c>
      <c r="C1610" s="50"/>
      <c r="D1610" s="50"/>
      <c r="E1610" s="50"/>
      <c r="F1610" s="50"/>
      <c r="G1610" s="283"/>
      <c r="H1610" s="296"/>
      <c r="I1610" s="295"/>
      <c r="J1610" s="295"/>
      <c r="K1610" s="202"/>
      <c r="L1610" s="202"/>
      <c r="M1610" s="91" t="str">
        <f>IFERROR(VLOOKUP(H1610,Lijsten!$H$1:$I$100,2,0),"")</f>
        <v/>
      </c>
      <c r="N1610" s="91" t="str" cm="1">
        <f t="array" ref="N1610">IFERROR(_xlfn.IFS(AND(LEFT(F1610,6)="Arbeid",RIGHT(F1610,3)&lt;&gt;"IKS"),IFERROR(VLOOKUP($G1610,Tb_KostenTypen[],2,0),"tarief"),RIGHT(F1610,3)="IKS","Uurtarief",LEFT(F1610,6)="Arbeid","Uurtarief",AND(LEFT(F1610,8)="Bijdrage",RIGHT(F1610,15)="(vrijwilligers)"),"Vast tarief"),"")</f>
        <v/>
      </c>
      <c r="O1610" s="92"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tarief",IF(LEFT(F1610,8)="Bijdrage",VLOOKUP($F1610,Tb_KostenTypen[],MATCH(Methode_Keuze,Tb_KostenTypen[#Headers],0),0),VLOOKUP($G1610,Lijsten!L:O,4,0))),""),"")</f>
        <v/>
      </c>
      <c r="P1610" s="92"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tarief",IF(LEFT(F1610,8)="Bijdrage",VLOOKUP($F1610,Tb_KostenTypen[],MATCH(Methode_Keuze,Tb_KostenTypen[#Headers],0),0),VLOOKUP($G1610,Lijsten!L:O,4,0))),""),"")</f>
        <v/>
      </c>
      <c r="Q1610" s="50"/>
      <c r="R1610" s="50"/>
      <c r="S1610" s="83"/>
      <c r="T1610" s="51"/>
      <c r="U1610" s="4" t="str" cm="1">
        <f t="array" ref="U1610">IF(AA1610&lt;&gt;"ja",_xlfn.IFNA(_xlfn.IFS(AND(O1610&lt;&gt;"",F1610&lt;&gt;"",RIGHT($N1610,6)="tarief"),O1610*Q1610,S1610&gt;0,IF(F1610&lt;&gt;"",S1610,"")),""),"")</f>
        <v/>
      </c>
      <c r="V1610" s="4" t="str" cm="1">
        <f t="array" ref="V1610">IF(AA1610&lt;&gt;"ja",_xlfn.IFNA(_xlfn.IFS(AND(P1610&lt;&gt;"",R1610&lt;&gt;"",RIGHT($N1610,6)="tarief"),P1610*R1610,T1610&gt;0,T1610),""),"")</f>
        <v/>
      </c>
      <c r="W1610" s="4" t="str" cm="1">
        <f t="array" ref="W1610">IFERROR(_xlfn.IFS(OR(F1610="",LEFT(Methode_Keuze,4)="Geen"),"",AND(U1610&lt;&gt;"",F1610&lt;&gt;"Arbeidskosten"),ROUND(U1610*VLOOKUP(F1610,Tb_ProjectKosten[],MATCH(Tb_ProjectKosten[[#Headers],[Forfat_Percentage]],Tb_ProjectKosten[#Headers],0),0),2),AND(F1610="Arbeidskosten",G1610&lt;&gt;""),IFERROR(ROUND(U1610*VLOOKUP(G1610,Tb_KostenTypen[],3,0)*VLOOKUP(F1610,Tb_ProjectKosten[],MATCH(Tb_ProjectKosten[[#Headers],[Forfat_Percentage]],Tb_ProjectKosten[#Headers],0),0),2),""),U1610 &lt;=0,0),"")</f>
        <v/>
      </c>
      <c r="X1610" s="4" t="str" cm="1">
        <f t="array" ref="X1610">IFERROR(_xlfn.IFS(OR(F1610="",LEFT(Methode_Keuze,4)="Geen"),"",AND(V1610&lt;&gt;"",F1610&lt;&gt;"Arbeidskosten"),ROUND(V1610*VLOOKUP(F1610,Tb_ProjectKosten[],MATCH(Tb_ProjectKosten[[#Headers],[Forfat_Percentage]],Tb_ProjectKosten[#Headers],0),0),2),AND(F1610="Arbeidskosten",G1610&lt;&gt;""),IFERROR(ROUND(V1610*VLOOKUP(G1610,Tb_KostenTypen[],3,0)*VLOOKUP(F1610,Tb_ProjectKosten[],MATCH(Tb_ProjectKosten[[#Headers],[Forfat_Percentage]],Tb_ProjectKosten[#Headers],0),0),2),""),V1610 &lt;=0,0),"")</f>
        <v/>
      </c>
      <c r="Y1610" s="262"/>
      <c r="Z1610" s="49"/>
      <c r="AA1610" s="37" t="str" cm="1">
        <f t="array" ref="AA1610">IFERROR(IF(INDEX(SubsidieTabel!$Q$1:$T$9,MATCH($F1610,SubsidieTabel!$Q$1:$Q$9,0),IFERROR(MATCH(Methode_Keuze,SubsidieTabel!$Q$1:$T$1,0),2))&lt;&gt;1=TRUE,"ja",""),"")</f>
        <v/>
      </c>
    </row>
    <row r="1611" spans="1:27" ht="15" customHeight="1" x14ac:dyDescent="0.25">
      <c r="A1611" s="87"/>
      <c r="B1611" s="219" t="str">
        <f>IF(A1611&lt;&gt;"",_xlfn.MAXIFS($B$1:B1610,$A$1:A1610,A1611)+1,"")</f>
        <v/>
      </c>
      <c r="C1611" s="50"/>
      <c r="D1611" s="50"/>
      <c r="E1611" s="50"/>
      <c r="F1611" s="50"/>
      <c r="G1611" s="283"/>
      <c r="H1611" s="296"/>
      <c r="I1611" s="295"/>
      <c r="J1611" s="295"/>
      <c r="K1611" s="202"/>
      <c r="L1611" s="202"/>
      <c r="M1611" s="91" t="str">
        <f>IFERROR(VLOOKUP(H1611,Lijsten!$H$1:$I$100,2,0),"")</f>
        <v/>
      </c>
      <c r="N1611" s="91" t="str" cm="1">
        <f t="array" ref="N1611">IFERROR(_xlfn.IFS(AND(LEFT(F1611,6)="Arbeid",RIGHT(F1611,3)&lt;&gt;"IKS"),IFERROR(VLOOKUP($G1611,Tb_KostenTypen[],2,0),"tarief"),RIGHT(F1611,3)="IKS","Uurtarief",LEFT(F1611,6)="Arbeid","Uurtarief",AND(LEFT(F1611,8)="Bijdrage",RIGHT(F1611,15)="(vrijwilligers)"),"Vast tarief"),"")</f>
        <v/>
      </c>
      <c r="O1611" s="92"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tarief",IF(LEFT(F1611,8)="Bijdrage",VLOOKUP($F1611,Tb_KostenTypen[],MATCH(Methode_Keuze,Tb_KostenTypen[#Headers],0),0),VLOOKUP($G1611,Lijsten!L:O,4,0))),""),"")</f>
        <v/>
      </c>
      <c r="P1611" s="92"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tarief",IF(LEFT(F1611,8)="Bijdrage",VLOOKUP($F1611,Tb_KostenTypen[],MATCH(Methode_Keuze,Tb_KostenTypen[#Headers],0),0),VLOOKUP($G1611,Lijsten!L:O,4,0))),""),"")</f>
        <v/>
      </c>
      <c r="Q1611" s="50"/>
      <c r="R1611" s="50"/>
      <c r="S1611" s="83"/>
      <c r="T1611" s="51"/>
      <c r="U1611" s="4" t="str" cm="1">
        <f t="array" ref="U1611">IF(AA1611&lt;&gt;"ja",_xlfn.IFNA(_xlfn.IFS(AND(O1611&lt;&gt;"",F1611&lt;&gt;"",RIGHT($N1611,6)="tarief"),O1611*Q1611,S1611&gt;0,IF(F1611&lt;&gt;"",S1611,"")),""),"")</f>
        <v/>
      </c>
      <c r="V1611" s="4" t="str" cm="1">
        <f t="array" ref="V1611">IF(AA1611&lt;&gt;"ja",_xlfn.IFNA(_xlfn.IFS(AND(P1611&lt;&gt;"",R1611&lt;&gt;"",RIGHT($N1611,6)="tarief"),P1611*R1611,T1611&gt;0,T1611),""),"")</f>
        <v/>
      </c>
      <c r="W1611" s="4" t="str" cm="1">
        <f t="array" ref="W1611">IFERROR(_xlfn.IFS(OR(F1611="",LEFT(Methode_Keuze,4)="Geen"),"",AND(U1611&lt;&gt;"",F1611&lt;&gt;"Arbeidskosten"),ROUND(U1611*VLOOKUP(F1611,Tb_ProjectKosten[],MATCH(Tb_ProjectKosten[[#Headers],[Forfat_Percentage]],Tb_ProjectKosten[#Headers],0),0),2),AND(F1611="Arbeidskosten",G1611&lt;&gt;""),IFERROR(ROUND(U1611*VLOOKUP(G1611,Tb_KostenTypen[],3,0)*VLOOKUP(F1611,Tb_ProjectKosten[],MATCH(Tb_ProjectKosten[[#Headers],[Forfat_Percentage]],Tb_ProjectKosten[#Headers],0),0),2),""),U1611 &lt;=0,0),"")</f>
        <v/>
      </c>
      <c r="X1611" s="4" t="str" cm="1">
        <f t="array" ref="X1611">IFERROR(_xlfn.IFS(OR(F1611="",LEFT(Methode_Keuze,4)="Geen"),"",AND(V1611&lt;&gt;"",F1611&lt;&gt;"Arbeidskosten"),ROUND(V1611*VLOOKUP(F1611,Tb_ProjectKosten[],MATCH(Tb_ProjectKosten[[#Headers],[Forfat_Percentage]],Tb_ProjectKosten[#Headers],0),0),2),AND(F1611="Arbeidskosten",G1611&lt;&gt;""),IFERROR(ROUND(V1611*VLOOKUP(G1611,Tb_KostenTypen[],3,0)*VLOOKUP(F1611,Tb_ProjectKosten[],MATCH(Tb_ProjectKosten[[#Headers],[Forfat_Percentage]],Tb_ProjectKosten[#Headers],0),0),2),""),V1611 &lt;=0,0),"")</f>
        <v/>
      </c>
      <c r="Y1611" s="262"/>
      <c r="Z1611" s="49"/>
      <c r="AA1611" s="37" t="str" cm="1">
        <f t="array" ref="AA1611">IFERROR(IF(INDEX(SubsidieTabel!$Q$1:$T$9,MATCH($F1611,SubsidieTabel!$Q$1:$Q$9,0),IFERROR(MATCH(Methode_Keuze,SubsidieTabel!$Q$1:$T$1,0),2))&lt;&gt;1=TRUE,"ja",""),"")</f>
        <v/>
      </c>
    </row>
    <row r="1612" spans="1:27" ht="15" customHeight="1" x14ac:dyDescent="0.25">
      <c r="A1612" s="87"/>
      <c r="B1612" s="219" t="str">
        <f>IF(A1612&lt;&gt;"",_xlfn.MAXIFS($B$1:B1611,$A$1:A1611,A1612)+1,"")</f>
        <v/>
      </c>
      <c r="C1612" s="50"/>
      <c r="D1612" s="50"/>
      <c r="E1612" s="50"/>
      <c r="F1612" s="50"/>
      <c r="G1612" s="283"/>
      <c r="H1612" s="296"/>
      <c r="I1612" s="295"/>
      <c r="J1612" s="295"/>
      <c r="K1612" s="202"/>
      <c r="L1612" s="202"/>
      <c r="M1612" s="91" t="str">
        <f>IFERROR(VLOOKUP(H1612,Lijsten!$H$1:$I$100,2,0),"")</f>
        <v/>
      </c>
      <c r="N1612" s="91" t="str" cm="1">
        <f t="array" ref="N1612">IFERROR(_xlfn.IFS(AND(LEFT(F1612,6)="Arbeid",RIGHT(F1612,3)&lt;&gt;"IKS"),IFERROR(VLOOKUP($G1612,Tb_KostenTypen[],2,0),"tarief"),RIGHT(F1612,3)="IKS","Uurtarief",LEFT(F1612,6)="Arbeid","Uurtarief",AND(LEFT(F1612,8)="Bijdrage",RIGHT(F1612,15)="(vrijwilligers)"),"Vast tarief"),"")</f>
        <v/>
      </c>
      <c r="O1612" s="92"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tarief",IF(LEFT(F1612,8)="Bijdrage",VLOOKUP($F1612,Tb_KostenTypen[],MATCH(Methode_Keuze,Tb_KostenTypen[#Headers],0),0),VLOOKUP($G1612,Lijsten!L:O,4,0))),""),"")</f>
        <v/>
      </c>
      <c r="P1612" s="92"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tarief",IF(LEFT(F1612,8)="Bijdrage",VLOOKUP($F1612,Tb_KostenTypen[],MATCH(Methode_Keuze,Tb_KostenTypen[#Headers],0),0),VLOOKUP($G1612,Lijsten!L:O,4,0))),""),"")</f>
        <v/>
      </c>
      <c r="Q1612" s="50"/>
      <c r="R1612" s="50"/>
      <c r="S1612" s="83"/>
      <c r="T1612" s="51"/>
      <c r="U1612" s="4" t="str" cm="1">
        <f t="array" ref="U1612">IF(AA1612&lt;&gt;"ja",_xlfn.IFNA(_xlfn.IFS(AND(O1612&lt;&gt;"",F1612&lt;&gt;"",RIGHT($N1612,6)="tarief"),O1612*Q1612,S1612&gt;0,IF(F1612&lt;&gt;"",S1612,"")),""),"")</f>
        <v/>
      </c>
      <c r="V1612" s="4" t="str" cm="1">
        <f t="array" ref="V1612">IF(AA1612&lt;&gt;"ja",_xlfn.IFNA(_xlfn.IFS(AND(P1612&lt;&gt;"",R1612&lt;&gt;"",RIGHT($N1612,6)="tarief"),P1612*R1612,T1612&gt;0,T1612),""),"")</f>
        <v/>
      </c>
      <c r="W1612" s="4" t="str" cm="1">
        <f t="array" ref="W1612">IFERROR(_xlfn.IFS(OR(F1612="",LEFT(Methode_Keuze,4)="Geen"),"",AND(U1612&lt;&gt;"",F1612&lt;&gt;"Arbeidskosten"),ROUND(U1612*VLOOKUP(F1612,Tb_ProjectKosten[],MATCH(Tb_ProjectKosten[[#Headers],[Forfat_Percentage]],Tb_ProjectKosten[#Headers],0),0),2),AND(F1612="Arbeidskosten",G1612&lt;&gt;""),IFERROR(ROUND(U1612*VLOOKUP(G1612,Tb_KostenTypen[],3,0)*VLOOKUP(F1612,Tb_ProjectKosten[],MATCH(Tb_ProjectKosten[[#Headers],[Forfat_Percentage]],Tb_ProjectKosten[#Headers],0),0),2),""),U1612 &lt;=0,0),"")</f>
        <v/>
      </c>
      <c r="X1612" s="4" t="str" cm="1">
        <f t="array" ref="X1612">IFERROR(_xlfn.IFS(OR(F1612="",LEFT(Methode_Keuze,4)="Geen"),"",AND(V1612&lt;&gt;"",F1612&lt;&gt;"Arbeidskosten"),ROUND(V1612*VLOOKUP(F1612,Tb_ProjectKosten[],MATCH(Tb_ProjectKosten[[#Headers],[Forfat_Percentage]],Tb_ProjectKosten[#Headers],0),0),2),AND(F1612="Arbeidskosten",G1612&lt;&gt;""),IFERROR(ROUND(V1612*VLOOKUP(G1612,Tb_KostenTypen[],3,0)*VLOOKUP(F1612,Tb_ProjectKosten[],MATCH(Tb_ProjectKosten[[#Headers],[Forfat_Percentage]],Tb_ProjectKosten[#Headers],0),0),2),""),V1612 &lt;=0,0),"")</f>
        <v/>
      </c>
      <c r="Y1612" s="262"/>
      <c r="Z1612" s="49"/>
      <c r="AA1612" s="37" t="str" cm="1">
        <f t="array" ref="AA1612">IFERROR(IF(INDEX(SubsidieTabel!$Q$1:$T$9,MATCH($F1612,SubsidieTabel!$Q$1:$Q$9,0),IFERROR(MATCH(Methode_Keuze,SubsidieTabel!$Q$1:$T$1,0),2))&lt;&gt;1=TRUE,"ja",""),"")</f>
        <v/>
      </c>
    </row>
    <row r="1613" spans="1:27" ht="15" customHeight="1" x14ac:dyDescent="0.25">
      <c r="A1613" s="87"/>
      <c r="B1613" s="219" t="str">
        <f>IF(A1613&lt;&gt;"",_xlfn.MAXIFS($B$1:B1612,$A$1:A1612,A1613)+1,"")</f>
        <v/>
      </c>
      <c r="C1613" s="50"/>
      <c r="D1613" s="50"/>
      <c r="E1613" s="50"/>
      <c r="F1613" s="50"/>
      <c r="G1613" s="283"/>
      <c r="H1613" s="296"/>
      <c r="I1613" s="295"/>
      <c r="J1613" s="295"/>
      <c r="K1613" s="202"/>
      <c r="L1613" s="202"/>
      <c r="M1613" s="91" t="str">
        <f>IFERROR(VLOOKUP(H1613,Lijsten!$H$1:$I$100,2,0),"")</f>
        <v/>
      </c>
      <c r="N1613" s="91" t="str" cm="1">
        <f t="array" ref="N1613">IFERROR(_xlfn.IFS(AND(LEFT(F1613,6)="Arbeid",RIGHT(F1613,3)&lt;&gt;"IKS"),IFERROR(VLOOKUP($G1613,Tb_KostenTypen[],2,0),"tarief"),RIGHT(F1613,3)="IKS","Uurtarief",LEFT(F1613,6)="Arbeid","Uurtarief",AND(LEFT(F1613,8)="Bijdrage",RIGHT(F1613,15)="(vrijwilligers)"),"Vast tarief"),"")</f>
        <v/>
      </c>
      <c r="O1613" s="92"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tarief",IF(LEFT(F1613,8)="Bijdrage",VLOOKUP($F1613,Tb_KostenTypen[],MATCH(Methode_Keuze,Tb_KostenTypen[#Headers],0),0),VLOOKUP($G1613,Lijsten!L:O,4,0))),""),"")</f>
        <v/>
      </c>
      <c r="P1613" s="92"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tarief",IF(LEFT(F1613,8)="Bijdrage",VLOOKUP($F1613,Tb_KostenTypen[],MATCH(Methode_Keuze,Tb_KostenTypen[#Headers],0),0),VLOOKUP($G1613,Lijsten!L:O,4,0))),""),"")</f>
        <v/>
      </c>
      <c r="Q1613" s="50"/>
      <c r="R1613" s="50"/>
      <c r="S1613" s="83"/>
      <c r="T1613" s="51"/>
      <c r="U1613" s="4" t="str" cm="1">
        <f t="array" ref="U1613">IF(AA1613&lt;&gt;"ja",_xlfn.IFNA(_xlfn.IFS(AND(O1613&lt;&gt;"",F1613&lt;&gt;"",RIGHT($N1613,6)="tarief"),O1613*Q1613,S1613&gt;0,IF(F1613&lt;&gt;"",S1613,"")),""),"")</f>
        <v/>
      </c>
      <c r="V1613" s="4" t="str" cm="1">
        <f t="array" ref="V1613">IF(AA1613&lt;&gt;"ja",_xlfn.IFNA(_xlfn.IFS(AND(P1613&lt;&gt;"",R1613&lt;&gt;"",RIGHT($N1613,6)="tarief"),P1613*R1613,T1613&gt;0,T1613),""),"")</f>
        <v/>
      </c>
      <c r="W1613" s="4" t="str" cm="1">
        <f t="array" ref="W1613">IFERROR(_xlfn.IFS(OR(F1613="",LEFT(Methode_Keuze,4)="Geen"),"",AND(U1613&lt;&gt;"",F1613&lt;&gt;"Arbeidskosten"),ROUND(U1613*VLOOKUP(F1613,Tb_ProjectKosten[],MATCH(Tb_ProjectKosten[[#Headers],[Forfat_Percentage]],Tb_ProjectKosten[#Headers],0),0),2),AND(F1613="Arbeidskosten",G1613&lt;&gt;""),IFERROR(ROUND(U1613*VLOOKUP(G1613,Tb_KostenTypen[],3,0)*VLOOKUP(F1613,Tb_ProjectKosten[],MATCH(Tb_ProjectKosten[[#Headers],[Forfat_Percentage]],Tb_ProjectKosten[#Headers],0),0),2),""),U1613 &lt;=0,0),"")</f>
        <v/>
      </c>
      <c r="X1613" s="4" t="str" cm="1">
        <f t="array" ref="X1613">IFERROR(_xlfn.IFS(OR(F1613="",LEFT(Methode_Keuze,4)="Geen"),"",AND(V1613&lt;&gt;"",F1613&lt;&gt;"Arbeidskosten"),ROUND(V1613*VLOOKUP(F1613,Tb_ProjectKosten[],MATCH(Tb_ProjectKosten[[#Headers],[Forfat_Percentage]],Tb_ProjectKosten[#Headers],0),0),2),AND(F1613="Arbeidskosten",G1613&lt;&gt;""),IFERROR(ROUND(V1613*VLOOKUP(G1613,Tb_KostenTypen[],3,0)*VLOOKUP(F1613,Tb_ProjectKosten[],MATCH(Tb_ProjectKosten[[#Headers],[Forfat_Percentage]],Tb_ProjectKosten[#Headers],0),0),2),""),V1613 &lt;=0,0),"")</f>
        <v/>
      </c>
      <c r="Y1613" s="262"/>
      <c r="Z1613" s="49"/>
      <c r="AA1613" s="37" t="str" cm="1">
        <f t="array" ref="AA1613">IFERROR(IF(INDEX(SubsidieTabel!$Q$1:$T$9,MATCH($F1613,SubsidieTabel!$Q$1:$Q$9,0),IFERROR(MATCH(Methode_Keuze,SubsidieTabel!$Q$1:$T$1,0),2))&lt;&gt;1=TRUE,"ja",""),"")</f>
        <v/>
      </c>
    </row>
    <row r="1614" spans="1:27" ht="15" customHeight="1" x14ac:dyDescent="0.25">
      <c r="A1614" s="87"/>
      <c r="B1614" s="219" t="str">
        <f>IF(A1614&lt;&gt;"",_xlfn.MAXIFS($B$1:B1613,$A$1:A1613,A1614)+1,"")</f>
        <v/>
      </c>
      <c r="C1614" s="50"/>
      <c r="D1614" s="50"/>
      <c r="E1614" s="50"/>
      <c r="F1614" s="50"/>
      <c r="G1614" s="283"/>
      <c r="H1614" s="296"/>
      <c r="I1614" s="295"/>
      <c r="J1614" s="295"/>
      <c r="K1614" s="202"/>
      <c r="L1614" s="202"/>
      <c r="M1614" s="91" t="str">
        <f>IFERROR(VLOOKUP(H1614,Lijsten!$H$1:$I$100,2,0),"")</f>
        <v/>
      </c>
      <c r="N1614" s="91" t="str" cm="1">
        <f t="array" ref="N1614">IFERROR(_xlfn.IFS(AND(LEFT(F1614,6)="Arbeid",RIGHT(F1614,3)&lt;&gt;"IKS"),IFERROR(VLOOKUP($G1614,Tb_KostenTypen[],2,0),"tarief"),RIGHT(F1614,3)="IKS","Uurtarief",LEFT(F1614,6)="Arbeid","Uurtarief",AND(LEFT(F1614,8)="Bijdrage",RIGHT(F1614,15)="(vrijwilligers)"),"Vast tarief"),"")</f>
        <v/>
      </c>
      <c r="O1614" s="92"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tarief",IF(LEFT(F1614,8)="Bijdrage",VLOOKUP($F1614,Tb_KostenTypen[],MATCH(Methode_Keuze,Tb_KostenTypen[#Headers],0),0),VLOOKUP($G1614,Lijsten!L:O,4,0))),""),"")</f>
        <v/>
      </c>
      <c r="P1614" s="92"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tarief",IF(LEFT(F1614,8)="Bijdrage",VLOOKUP($F1614,Tb_KostenTypen[],MATCH(Methode_Keuze,Tb_KostenTypen[#Headers],0),0),VLOOKUP($G1614,Lijsten!L:O,4,0))),""),"")</f>
        <v/>
      </c>
      <c r="Q1614" s="50"/>
      <c r="R1614" s="50"/>
      <c r="S1614" s="83"/>
      <c r="T1614" s="51"/>
      <c r="U1614" s="4" t="str" cm="1">
        <f t="array" ref="U1614">IF(AA1614&lt;&gt;"ja",_xlfn.IFNA(_xlfn.IFS(AND(O1614&lt;&gt;"",F1614&lt;&gt;"",RIGHT($N1614,6)="tarief"),O1614*Q1614,S1614&gt;0,IF(F1614&lt;&gt;"",S1614,"")),""),"")</f>
        <v/>
      </c>
      <c r="V1614" s="4" t="str" cm="1">
        <f t="array" ref="V1614">IF(AA1614&lt;&gt;"ja",_xlfn.IFNA(_xlfn.IFS(AND(P1614&lt;&gt;"",R1614&lt;&gt;"",RIGHT($N1614,6)="tarief"),P1614*R1614,T1614&gt;0,T1614),""),"")</f>
        <v/>
      </c>
      <c r="W1614" s="4" t="str" cm="1">
        <f t="array" ref="W1614">IFERROR(_xlfn.IFS(OR(F1614="",LEFT(Methode_Keuze,4)="Geen"),"",AND(U1614&lt;&gt;"",F1614&lt;&gt;"Arbeidskosten"),ROUND(U1614*VLOOKUP(F1614,Tb_ProjectKosten[],MATCH(Tb_ProjectKosten[[#Headers],[Forfat_Percentage]],Tb_ProjectKosten[#Headers],0),0),2),AND(F1614="Arbeidskosten",G1614&lt;&gt;""),IFERROR(ROUND(U1614*VLOOKUP(G1614,Tb_KostenTypen[],3,0)*VLOOKUP(F1614,Tb_ProjectKosten[],MATCH(Tb_ProjectKosten[[#Headers],[Forfat_Percentage]],Tb_ProjectKosten[#Headers],0),0),2),""),U1614 &lt;=0,0),"")</f>
        <v/>
      </c>
      <c r="X1614" s="4" t="str" cm="1">
        <f t="array" ref="X1614">IFERROR(_xlfn.IFS(OR(F1614="",LEFT(Methode_Keuze,4)="Geen"),"",AND(V1614&lt;&gt;"",F1614&lt;&gt;"Arbeidskosten"),ROUND(V1614*VLOOKUP(F1614,Tb_ProjectKosten[],MATCH(Tb_ProjectKosten[[#Headers],[Forfat_Percentage]],Tb_ProjectKosten[#Headers],0),0),2),AND(F1614="Arbeidskosten",G1614&lt;&gt;""),IFERROR(ROUND(V1614*VLOOKUP(G1614,Tb_KostenTypen[],3,0)*VLOOKUP(F1614,Tb_ProjectKosten[],MATCH(Tb_ProjectKosten[[#Headers],[Forfat_Percentage]],Tb_ProjectKosten[#Headers],0),0),2),""),V1614 &lt;=0,0),"")</f>
        <v/>
      </c>
      <c r="Y1614" s="262"/>
      <c r="Z1614" s="49"/>
      <c r="AA1614" s="37" t="str" cm="1">
        <f t="array" ref="AA1614">IFERROR(IF(INDEX(SubsidieTabel!$Q$1:$T$9,MATCH($F1614,SubsidieTabel!$Q$1:$Q$9,0),IFERROR(MATCH(Methode_Keuze,SubsidieTabel!$Q$1:$T$1,0),2))&lt;&gt;1=TRUE,"ja",""),"")</f>
        <v/>
      </c>
    </row>
    <row r="1615" spans="1:27" ht="15" customHeight="1" x14ac:dyDescent="0.25">
      <c r="A1615" s="87"/>
      <c r="B1615" s="219" t="str">
        <f>IF(A1615&lt;&gt;"",_xlfn.MAXIFS($B$1:B1614,$A$1:A1614,A1615)+1,"")</f>
        <v/>
      </c>
      <c r="C1615" s="50"/>
      <c r="D1615" s="50"/>
      <c r="E1615" s="50"/>
      <c r="F1615" s="50"/>
      <c r="G1615" s="283"/>
      <c r="H1615" s="296"/>
      <c r="I1615" s="295"/>
      <c r="J1615" s="295"/>
      <c r="K1615" s="202"/>
      <c r="L1615" s="202"/>
      <c r="M1615" s="91" t="str">
        <f>IFERROR(VLOOKUP(H1615,Lijsten!$H$1:$I$100,2,0),"")</f>
        <v/>
      </c>
      <c r="N1615" s="91" t="str" cm="1">
        <f t="array" ref="N1615">IFERROR(_xlfn.IFS(AND(LEFT(F1615,6)="Arbeid",RIGHT(F1615,3)&lt;&gt;"IKS"),IFERROR(VLOOKUP($G1615,Tb_KostenTypen[],2,0),"tarief"),RIGHT(F1615,3)="IKS","Uurtarief",LEFT(F1615,6)="Arbeid","Uurtarief",AND(LEFT(F1615,8)="Bijdrage",RIGHT(F1615,15)="(vrijwilligers)"),"Vast tarief"),"")</f>
        <v/>
      </c>
      <c r="O1615" s="92"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tarief",IF(LEFT(F1615,8)="Bijdrage",VLOOKUP($F1615,Tb_KostenTypen[],MATCH(Methode_Keuze,Tb_KostenTypen[#Headers],0),0),VLOOKUP($G1615,Lijsten!L:O,4,0))),""),"")</f>
        <v/>
      </c>
      <c r="P1615" s="92"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tarief",IF(LEFT(F1615,8)="Bijdrage",VLOOKUP($F1615,Tb_KostenTypen[],MATCH(Methode_Keuze,Tb_KostenTypen[#Headers],0),0),VLOOKUP($G1615,Lijsten!L:O,4,0))),""),"")</f>
        <v/>
      </c>
      <c r="Q1615" s="50"/>
      <c r="R1615" s="50"/>
      <c r="S1615" s="83"/>
      <c r="T1615" s="51"/>
      <c r="U1615" s="4" t="str" cm="1">
        <f t="array" ref="U1615">IF(AA1615&lt;&gt;"ja",_xlfn.IFNA(_xlfn.IFS(AND(O1615&lt;&gt;"",F1615&lt;&gt;"",RIGHT($N1615,6)="tarief"),O1615*Q1615,S1615&gt;0,IF(F1615&lt;&gt;"",S1615,"")),""),"")</f>
        <v/>
      </c>
      <c r="V1615" s="4" t="str" cm="1">
        <f t="array" ref="V1615">IF(AA1615&lt;&gt;"ja",_xlfn.IFNA(_xlfn.IFS(AND(P1615&lt;&gt;"",R1615&lt;&gt;"",RIGHT($N1615,6)="tarief"),P1615*R1615,T1615&gt;0,T1615),""),"")</f>
        <v/>
      </c>
      <c r="W1615" s="4" t="str" cm="1">
        <f t="array" ref="W1615">IFERROR(_xlfn.IFS(OR(F1615="",LEFT(Methode_Keuze,4)="Geen"),"",AND(U1615&lt;&gt;"",F1615&lt;&gt;"Arbeidskosten"),ROUND(U1615*VLOOKUP(F1615,Tb_ProjectKosten[],MATCH(Tb_ProjectKosten[[#Headers],[Forfat_Percentage]],Tb_ProjectKosten[#Headers],0),0),2),AND(F1615="Arbeidskosten",G1615&lt;&gt;""),IFERROR(ROUND(U1615*VLOOKUP(G1615,Tb_KostenTypen[],3,0)*VLOOKUP(F1615,Tb_ProjectKosten[],MATCH(Tb_ProjectKosten[[#Headers],[Forfat_Percentage]],Tb_ProjectKosten[#Headers],0),0),2),""),U1615 &lt;=0,0),"")</f>
        <v/>
      </c>
      <c r="X1615" s="4" t="str" cm="1">
        <f t="array" ref="X1615">IFERROR(_xlfn.IFS(OR(F1615="",LEFT(Methode_Keuze,4)="Geen"),"",AND(V1615&lt;&gt;"",F1615&lt;&gt;"Arbeidskosten"),ROUND(V1615*VLOOKUP(F1615,Tb_ProjectKosten[],MATCH(Tb_ProjectKosten[[#Headers],[Forfat_Percentage]],Tb_ProjectKosten[#Headers],0),0),2),AND(F1615="Arbeidskosten",G1615&lt;&gt;""),IFERROR(ROUND(V1615*VLOOKUP(G1615,Tb_KostenTypen[],3,0)*VLOOKUP(F1615,Tb_ProjectKosten[],MATCH(Tb_ProjectKosten[[#Headers],[Forfat_Percentage]],Tb_ProjectKosten[#Headers],0),0),2),""),V1615 &lt;=0,0),"")</f>
        <v/>
      </c>
      <c r="Y1615" s="262"/>
      <c r="Z1615" s="49"/>
      <c r="AA1615" s="37" t="str" cm="1">
        <f t="array" ref="AA1615">IFERROR(IF(INDEX(SubsidieTabel!$Q$1:$T$9,MATCH($F1615,SubsidieTabel!$Q$1:$Q$9,0),IFERROR(MATCH(Methode_Keuze,SubsidieTabel!$Q$1:$T$1,0),2))&lt;&gt;1=TRUE,"ja",""),"")</f>
        <v/>
      </c>
    </row>
    <row r="1616" spans="1:27" ht="15" customHeight="1" x14ac:dyDescent="0.25">
      <c r="A1616" s="87"/>
      <c r="B1616" s="219" t="str">
        <f>IF(A1616&lt;&gt;"",_xlfn.MAXIFS($B$1:B1615,$A$1:A1615,A1616)+1,"")</f>
        <v/>
      </c>
      <c r="C1616" s="50"/>
      <c r="D1616" s="50"/>
      <c r="E1616" s="50"/>
      <c r="F1616" s="50"/>
      <c r="G1616" s="283"/>
      <c r="H1616" s="296"/>
      <c r="I1616" s="295"/>
      <c r="J1616" s="295"/>
      <c r="K1616" s="202"/>
      <c r="L1616" s="202"/>
      <c r="M1616" s="91" t="str">
        <f>IFERROR(VLOOKUP(H1616,Lijsten!$H$1:$I$100,2,0),"")</f>
        <v/>
      </c>
      <c r="N1616" s="91" t="str" cm="1">
        <f t="array" ref="N1616">IFERROR(_xlfn.IFS(AND(LEFT(F1616,6)="Arbeid",RIGHT(F1616,3)&lt;&gt;"IKS"),IFERROR(VLOOKUP($G1616,Tb_KostenTypen[],2,0),"tarief"),RIGHT(F1616,3)="IKS","Uurtarief",LEFT(F1616,6)="Arbeid","Uurtarief",AND(LEFT(F1616,8)="Bijdrage",RIGHT(F1616,15)="(vrijwilligers)"),"Vast tarief"),"")</f>
        <v/>
      </c>
      <c r="O1616" s="92"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tarief",IF(LEFT(F1616,8)="Bijdrage",VLOOKUP($F1616,Tb_KostenTypen[],MATCH(Methode_Keuze,Tb_KostenTypen[#Headers],0),0),VLOOKUP($G1616,Lijsten!L:O,4,0))),""),"")</f>
        <v/>
      </c>
      <c r="P1616" s="92"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tarief",IF(LEFT(F1616,8)="Bijdrage",VLOOKUP($F1616,Tb_KostenTypen[],MATCH(Methode_Keuze,Tb_KostenTypen[#Headers],0),0),VLOOKUP($G1616,Lijsten!L:O,4,0))),""),"")</f>
        <v/>
      </c>
      <c r="Q1616" s="50"/>
      <c r="R1616" s="50"/>
      <c r="S1616" s="83"/>
      <c r="T1616" s="51"/>
      <c r="U1616" s="4" t="str" cm="1">
        <f t="array" ref="U1616">IF(AA1616&lt;&gt;"ja",_xlfn.IFNA(_xlfn.IFS(AND(O1616&lt;&gt;"",F1616&lt;&gt;"",RIGHT($N1616,6)="tarief"),O1616*Q1616,S1616&gt;0,IF(F1616&lt;&gt;"",S1616,"")),""),"")</f>
        <v/>
      </c>
      <c r="V1616" s="4" t="str" cm="1">
        <f t="array" ref="V1616">IF(AA1616&lt;&gt;"ja",_xlfn.IFNA(_xlfn.IFS(AND(P1616&lt;&gt;"",R1616&lt;&gt;"",RIGHT($N1616,6)="tarief"),P1616*R1616,T1616&gt;0,T1616),""),"")</f>
        <v/>
      </c>
      <c r="W1616" s="4" t="str" cm="1">
        <f t="array" ref="W1616">IFERROR(_xlfn.IFS(OR(F1616="",LEFT(Methode_Keuze,4)="Geen"),"",AND(U1616&lt;&gt;"",F1616&lt;&gt;"Arbeidskosten"),ROUND(U1616*VLOOKUP(F1616,Tb_ProjectKosten[],MATCH(Tb_ProjectKosten[[#Headers],[Forfat_Percentage]],Tb_ProjectKosten[#Headers],0),0),2),AND(F1616="Arbeidskosten",G1616&lt;&gt;""),IFERROR(ROUND(U1616*VLOOKUP(G1616,Tb_KostenTypen[],3,0)*VLOOKUP(F1616,Tb_ProjectKosten[],MATCH(Tb_ProjectKosten[[#Headers],[Forfat_Percentage]],Tb_ProjectKosten[#Headers],0),0),2),""),U1616 &lt;=0,0),"")</f>
        <v/>
      </c>
      <c r="X1616" s="4" t="str" cm="1">
        <f t="array" ref="X1616">IFERROR(_xlfn.IFS(OR(F1616="",LEFT(Methode_Keuze,4)="Geen"),"",AND(V1616&lt;&gt;"",F1616&lt;&gt;"Arbeidskosten"),ROUND(V1616*VLOOKUP(F1616,Tb_ProjectKosten[],MATCH(Tb_ProjectKosten[[#Headers],[Forfat_Percentage]],Tb_ProjectKosten[#Headers],0),0),2),AND(F1616="Arbeidskosten",G1616&lt;&gt;""),IFERROR(ROUND(V1616*VLOOKUP(G1616,Tb_KostenTypen[],3,0)*VLOOKUP(F1616,Tb_ProjectKosten[],MATCH(Tb_ProjectKosten[[#Headers],[Forfat_Percentage]],Tb_ProjectKosten[#Headers],0),0),2),""),V1616 &lt;=0,0),"")</f>
        <v/>
      </c>
      <c r="Y1616" s="262"/>
      <c r="Z1616" s="49"/>
      <c r="AA1616" s="37" t="str" cm="1">
        <f t="array" ref="AA1616">IFERROR(IF(INDEX(SubsidieTabel!$Q$1:$T$9,MATCH($F1616,SubsidieTabel!$Q$1:$Q$9,0),IFERROR(MATCH(Methode_Keuze,SubsidieTabel!$Q$1:$T$1,0),2))&lt;&gt;1=TRUE,"ja",""),"")</f>
        <v/>
      </c>
    </row>
    <row r="1617" spans="1:27" ht="15" customHeight="1" x14ac:dyDescent="0.25">
      <c r="A1617" s="87"/>
      <c r="B1617" s="219" t="str">
        <f>IF(A1617&lt;&gt;"",_xlfn.MAXIFS($B$1:B1616,$A$1:A1616,A1617)+1,"")</f>
        <v/>
      </c>
      <c r="C1617" s="50"/>
      <c r="D1617" s="50"/>
      <c r="E1617" s="50"/>
      <c r="F1617" s="50"/>
      <c r="G1617" s="283"/>
      <c r="H1617" s="296"/>
      <c r="I1617" s="295"/>
      <c r="J1617" s="295"/>
      <c r="K1617" s="202"/>
      <c r="L1617" s="202"/>
      <c r="M1617" s="91" t="str">
        <f>IFERROR(VLOOKUP(H1617,Lijsten!$H$1:$I$100,2,0),"")</f>
        <v/>
      </c>
      <c r="N1617" s="91" t="str" cm="1">
        <f t="array" ref="N1617">IFERROR(_xlfn.IFS(AND(LEFT(F1617,6)="Arbeid",RIGHT(F1617,3)&lt;&gt;"IKS"),IFERROR(VLOOKUP($G1617,Tb_KostenTypen[],2,0),"tarief"),RIGHT(F1617,3)="IKS","Uurtarief",LEFT(F1617,6)="Arbeid","Uurtarief",AND(LEFT(F1617,8)="Bijdrage",RIGHT(F1617,15)="(vrijwilligers)"),"Vast tarief"),"")</f>
        <v/>
      </c>
      <c r="O1617" s="92"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tarief",IF(LEFT(F1617,8)="Bijdrage",VLOOKUP($F1617,Tb_KostenTypen[],MATCH(Methode_Keuze,Tb_KostenTypen[#Headers],0),0),VLOOKUP($G1617,Lijsten!L:O,4,0))),""),"")</f>
        <v/>
      </c>
      <c r="P1617" s="92"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tarief",IF(LEFT(F1617,8)="Bijdrage",VLOOKUP($F1617,Tb_KostenTypen[],MATCH(Methode_Keuze,Tb_KostenTypen[#Headers],0),0),VLOOKUP($G1617,Lijsten!L:O,4,0))),""),"")</f>
        <v/>
      </c>
      <c r="Q1617" s="50"/>
      <c r="R1617" s="50"/>
      <c r="S1617" s="83"/>
      <c r="T1617" s="51"/>
      <c r="U1617" s="4" t="str" cm="1">
        <f t="array" ref="U1617">IF(AA1617&lt;&gt;"ja",_xlfn.IFNA(_xlfn.IFS(AND(O1617&lt;&gt;"",F1617&lt;&gt;"",RIGHT($N1617,6)="tarief"),O1617*Q1617,S1617&gt;0,IF(F1617&lt;&gt;"",S1617,"")),""),"")</f>
        <v/>
      </c>
      <c r="V1617" s="4" t="str" cm="1">
        <f t="array" ref="V1617">IF(AA1617&lt;&gt;"ja",_xlfn.IFNA(_xlfn.IFS(AND(P1617&lt;&gt;"",R1617&lt;&gt;"",RIGHT($N1617,6)="tarief"),P1617*R1617,T1617&gt;0,T1617),""),"")</f>
        <v/>
      </c>
      <c r="W1617" s="4" t="str" cm="1">
        <f t="array" ref="W1617">IFERROR(_xlfn.IFS(OR(F1617="",LEFT(Methode_Keuze,4)="Geen"),"",AND(U1617&lt;&gt;"",F1617&lt;&gt;"Arbeidskosten"),ROUND(U1617*VLOOKUP(F1617,Tb_ProjectKosten[],MATCH(Tb_ProjectKosten[[#Headers],[Forfat_Percentage]],Tb_ProjectKosten[#Headers],0),0),2),AND(F1617="Arbeidskosten",G1617&lt;&gt;""),IFERROR(ROUND(U1617*VLOOKUP(G1617,Tb_KostenTypen[],3,0)*VLOOKUP(F1617,Tb_ProjectKosten[],MATCH(Tb_ProjectKosten[[#Headers],[Forfat_Percentage]],Tb_ProjectKosten[#Headers],0),0),2),""),U1617 &lt;=0,0),"")</f>
        <v/>
      </c>
      <c r="X1617" s="4" t="str" cm="1">
        <f t="array" ref="X1617">IFERROR(_xlfn.IFS(OR(F1617="",LEFT(Methode_Keuze,4)="Geen"),"",AND(V1617&lt;&gt;"",F1617&lt;&gt;"Arbeidskosten"),ROUND(V1617*VLOOKUP(F1617,Tb_ProjectKosten[],MATCH(Tb_ProjectKosten[[#Headers],[Forfat_Percentage]],Tb_ProjectKosten[#Headers],0),0),2),AND(F1617="Arbeidskosten",G1617&lt;&gt;""),IFERROR(ROUND(V1617*VLOOKUP(G1617,Tb_KostenTypen[],3,0)*VLOOKUP(F1617,Tb_ProjectKosten[],MATCH(Tb_ProjectKosten[[#Headers],[Forfat_Percentage]],Tb_ProjectKosten[#Headers],0),0),2),""),V1617 &lt;=0,0),"")</f>
        <v/>
      </c>
      <c r="Y1617" s="262"/>
      <c r="Z1617" s="49"/>
      <c r="AA1617" s="37" t="str" cm="1">
        <f t="array" ref="AA1617">IFERROR(IF(INDEX(SubsidieTabel!$Q$1:$T$9,MATCH($F1617,SubsidieTabel!$Q$1:$Q$9,0),IFERROR(MATCH(Methode_Keuze,SubsidieTabel!$Q$1:$T$1,0),2))&lt;&gt;1=TRUE,"ja",""),"")</f>
        <v/>
      </c>
    </row>
    <row r="1618" spans="1:27" ht="15" customHeight="1" x14ac:dyDescent="0.25">
      <c r="A1618" s="87"/>
      <c r="B1618" s="219" t="str">
        <f>IF(A1618&lt;&gt;"",_xlfn.MAXIFS($B$1:B1617,$A$1:A1617,A1618)+1,"")</f>
        <v/>
      </c>
      <c r="C1618" s="50"/>
      <c r="D1618" s="50"/>
      <c r="E1618" s="50"/>
      <c r="F1618" s="50"/>
      <c r="G1618" s="283"/>
      <c r="H1618" s="296"/>
      <c r="I1618" s="295"/>
      <c r="J1618" s="295"/>
      <c r="K1618" s="202"/>
      <c r="L1618" s="202"/>
      <c r="M1618" s="91" t="str">
        <f>IFERROR(VLOOKUP(H1618,Lijsten!$H$1:$I$100,2,0),"")</f>
        <v/>
      </c>
      <c r="N1618" s="91" t="str" cm="1">
        <f t="array" ref="N1618">IFERROR(_xlfn.IFS(AND(LEFT(F1618,6)="Arbeid",RIGHT(F1618,3)&lt;&gt;"IKS"),IFERROR(VLOOKUP($G1618,Tb_KostenTypen[],2,0),"tarief"),RIGHT(F1618,3)="IKS","Uurtarief",LEFT(F1618,6)="Arbeid","Uurtarief",AND(LEFT(F1618,8)="Bijdrage",RIGHT(F1618,15)="(vrijwilligers)"),"Vast tarief"),"")</f>
        <v/>
      </c>
      <c r="O1618" s="92"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tarief",IF(LEFT(F1618,8)="Bijdrage",VLOOKUP($F1618,Tb_KostenTypen[],MATCH(Methode_Keuze,Tb_KostenTypen[#Headers],0),0),VLOOKUP($G1618,Lijsten!L:O,4,0))),""),"")</f>
        <v/>
      </c>
      <c r="P1618" s="92"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tarief",IF(LEFT(F1618,8)="Bijdrage",VLOOKUP($F1618,Tb_KostenTypen[],MATCH(Methode_Keuze,Tb_KostenTypen[#Headers],0),0),VLOOKUP($G1618,Lijsten!L:O,4,0))),""),"")</f>
        <v/>
      </c>
      <c r="Q1618" s="50"/>
      <c r="R1618" s="50"/>
      <c r="S1618" s="83"/>
      <c r="T1618" s="51"/>
      <c r="U1618" s="4" t="str" cm="1">
        <f t="array" ref="U1618">IF(AA1618&lt;&gt;"ja",_xlfn.IFNA(_xlfn.IFS(AND(O1618&lt;&gt;"",F1618&lt;&gt;"",RIGHT($N1618,6)="tarief"),O1618*Q1618,S1618&gt;0,IF(F1618&lt;&gt;"",S1618,"")),""),"")</f>
        <v/>
      </c>
      <c r="V1618" s="4" t="str" cm="1">
        <f t="array" ref="V1618">IF(AA1618&lt;&gt;"ja",_xlfn.IFNA(_xlfn.IFS(AND(P1618&lt;&gt;"",R1618&lt;&gt;"",RIGHT($N1618,6)="tarief"),P1618*R1618,T1618&gt;0,T1618),""),"")</f>
        <v/>
      </c>
      <c r="W1618" s="4" t="str" cm="1">
        <f t="array" ref="W1618">IFERROR(_xlfn.IFS(OR(F1618="",LEFT(Methode_Keuze,4)="Geen"),"",AND(U1618&lt;&gt;"",F1618&lt;&gt;"Arbeidskosten"),ROUND(U1618*VLOOKUP(F1618,Tb_ProjectKosten[],MATCH(Tb_ProjectKosten[[#Headers],[Forfat_Percentage]],Tb_ProjectKosten[#Headers],0),0),2),AND(F1618="Arbeidskosten",G1618&lt;&gt;""),IFERROR(ROUND(U1618*VLOOKUP(G1618,Tb_KostenTypen[],3,0)*VLOOKUP(F1618,Tb_ProjectKosten[],MATCH(Tb_ProjectKosten[[#Headers],[Forfat_Percentage]],Tb_ProjectKosten[#Headers],0),0),2),""),U1618 &lt;=0,0),"")</f>
        <v/>
      </c>
      <c r="X1618" s="4" t="str" cm="1">
        <f t="array" ref="X1618">IFERROR(_xlfn.IFS(OR(F1618="",LEFT(Methode_Keuze,4)="Geen"),"",AND(V1618&lt;&gt;"",F1618&lt;&gt;"Arbeidskosten"),ROUND(V1618*VLOOKUP(F1618,Tb_ProjectKosten[],MATCH(Tb_ProjectKosten[[#Headers],[Forfat_Percentage]],Tb_ProjectKosten[#Headers],0),0),2),AND(F1618="Arbeidskosten",G1618&lt;&gt;""),IFERROR(ROUND(V1618*VLOOKUP(G1618,Tb_KostenTypen[],3,0)*VLOOKUP(F1618,Tb_ProjectKosten[],MATCH(Tb_ProjectKosten[[#Headers],[Forfat_Percentage]],Tb_ProjectKosten[#Headers],0),0),2),""),V1618 &lt;=0,0),"")</f>
        <v/>
      </c>
      <c r="Y1618" s="262"/>
      <c r="Z1618" s="49"/>
      <c r="AA1618" s="37" t="str" cm="1">
        <f t="array" ref="AA1618">IFERROR(IF(INDEX(SubsidieTabel!$Q$1:$T$9,MATCH($F1618,SubsidieTabel!$Q$1:$Q$9,0),IFERROR(MATCH(Methode_Keuze,SubsidieTabel!$Q$1:$T$1,0),2))&lt;&gt;1=TRUE,"ja",""),"")</f>
        <v/>
      </c>
    </row>
    <row r="1619" spans="1:27" ht="15" customHeight="1" x14ac:dyDescent="0.25">
      <c r="A1619" s="87"/>
      <c r="B1619" s="219" t="str">
        <f>IF(A1619&lt;&gt;"",_xlfn.MAXIFS($B$1:B1618,$A$1:A1618,A1619)+1,"")</f>
        <v/>
      </c>
      <c r="C1619" s="50"/>
      <c r="D1619" s="50"/>
      <c r="E1619" s="50"/>
      <c r="F1619" s="50"/>
      <c r="G1619" s="283"/>
      <c r="H1619" s="296"/>
      <c r="I1619" s="295"/>
      <c r="J1619" s="295"/>
      <c r="K1619" s="202"/>
      <c r="L1619" s="202"/>
      <c r="M1619" s="91" t="str">
        <f>IFERROR(VLOOKUP(H1619,Lijsten!$H$1:$I$100,2,0),"")</f>
        <v/>
      </c>
      <c r="N1619" s="91" t="str" cm="1">
        <f t="array" ref="N1619">IFERROR(_xlfn.IFS(AND(LEFT(F1619,6)="Arbeid",RIGHT(F1619,3)&lt;&gt;"IKS"),IFERROR(VLOOKUP($G1619,Tb_KostenTypen[],2,0),"tarief"),RIGHT(F1619,3)="IKS","Uurtarief",LEFT(F1619,6)="Arbeid","Uurtarief",AND(LEFT(F1619,8)="Bijdrage",RIGHT(F1619,15)="(vrijwilligers)"),"Vast tarief"),"")</f>
        <v/>
      </c>
      <c r="O1619" s="92"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tarief",IF(LEFT(F1619,8)="Bijdrage",VLOOKUP($F1619,Tb_KostenTypen[],MATCH(Methode_Keuze,Tb_KostenTypen[#Headers],0),0),VLOOKUP($G1619,Lijsten!L:O,4,0))),""),"")</f>
        <v/>
      </c>
      <c r="P1619" s="92"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tarief",IF(LEFT(F1619,8)="Bijdrage",VLOOKUP($F1619,Tb_KostenTypen[],MATCH(Methode_Keuze,Tb_KostenTypen[#Headers],0),0),VLOOKUP($G1619,Lijsten!L:O,4,0))),""),"")</f>
        <v/>
      </c>
      <c r="Q1619" s="50"/>
      <c r="R1619" s="50"/>
      <c r="S1619" s="83"/>
      <c r="T1619" s="51"/>
      <c r="U1619" s="4" t="str" cm="1">
        <f t="array" ref="U1619">IF(AA1619&lt;&gt;"ja",_xlfn.IFNA(_xlfn.IFS(AND(O1619&lt;&gt;"",F1619&lt;&gt;"",RIGHT($N1619,6)="tarief"),O1619*Q1619,S1619&gt;0,IF(F1619&lt;&gt;"",S1619,"")),""),"")</f>
        <v/>
      </c>
      <c r="V1619" s="4" t="str" cm="1">
        <f t="array" ref="V1619">IF(AA1619&lt;&gt;"ja",_xlfn.IFNA(_xlfn.IFS(AND(P1619&lt;&gt;"",R1619&lt;&gt;"",RIGHT($N1619,6)="tarief"),P1619*R1619,T1619&gt;0,T1619),""),"")</f>
        <v/>
      </c>
      <c r="W1619" s="4" t="str" cm="1">
        <f t="array" ref="W1619">IFERROR(_xlfn.IFS(OR(F1619="",LEFT(Methode_Keuze,4)="Geen"),"",AND(U1619&lt;&gt;"",F1619&lt;&gt;"Arbeidskosten"),ROUND(U1619*VLOOKUP(F1619,Tb_ProjectKosten[],MATCH(Tb_ProjectKosten[[#Headers],[Forfat_Percentage]],Tb_ProjectKosten[#Headers],0),0),2),AND(F1619="Arbeidskosten",G1619&lt;&gt;""),IFERROR(ROUND(U1619*VLOOKUP(G1619,Tb_KostenTypen[],3,0)*VLOOKUP(F1619,Tb_ProjectKosten[],MATCH(Tb_ProjectKosten[[#Headers],[Forfat_Percentage]],Tb_ProjectKosten[#Headers],0),0),2),""),U1619 &lt;=0,0),"")</f>
        <v/>
      </c>
      <c r="X1619" s="4" t="str" cm="1">
        <f t="array" ref="X1619">IFERROR(_xlfn.IFS(OR(F1619="",LEFT(Methode_Keuze,4)="Geen"),"",AND(V1619&lt;&gt;"",F1619&lt;&gt;"Arbeidskosten"),ROUND(V1619*VLOOKUP(F1619,Tb_ProjectKosten[],MATCH(Tb_ProjectKosten[[#Headers],[Forfat_Percentage]],Tb_ProjectKosten[#Headers],0),0),2),AND(F1619="Arbeidskosten",G1619&lt;&gt;""),IFERROR(ROUND(V1619*VLOOKUP(G1619,Tb_KostenTypen[],3,0)*VLOOKUP(F1619,Tb_ProjectKosten[],MATCH(Tb_ProjectKosten[[#Headers],[Forfat_Percentage]],Tb_ProjectKosten[#Headers],0),0),2),""),V1619 &lt;=0,0),"")</f>
        <v/>
      </c>
      <c r="Y1619" s="262"/>
      <c r="Z1619" s="49"/>
      <c r="AA1619" s="37" t="str" cm="1">
        <f t="array" ref="AA1619">IFERROR(IF(INDEX(SubsidieTabel!$Q$1:$T$9,MATCH($F1619,SubsidieTabel!$Q$1:$Q$9,0),IFERROR(MATCH(Methode_Keuze,SubsidieTabel!$Q$1:$T$1,0),2))&lt;&gt;1=TRUE,"ja",""),"")</f>
        <v/>
      </c>
    </row>
    <row r="1620" spans="1:27" ht="15" customHeight="1" x14ac:dyDescent="0.25">
      <c r="A1620" s="87"/>
      <c r="B1620" s="219" t="str">
        <f>IF(A1620&lt;&gt;"",_xlfn.MAXIFS($B$1:B1619,$A$1:A1619,A1620)+1,"")</f>
        <v/>
      </c>
      <c r="C1620" s="50"/>
      <c r="D1620" s="50"/>
      <c r="E1620" s="50"/>
      <c r="F1620" s="50"/>
      <c r="G1620" s="283"/>
      <c r="H1620" s="296"/>
      <c r="I1620" s="295"/>
      <c r="J1620" s="295"/>
      <c r="K1620" s="202"/>
      <c r="L1620" s="202"/>
      <c r="M1620" s="91" t="str">
        <f>IFERROR(VLOOKUP(H1620,Lijsten!$H$1:$I$100,2,0),"")</f>
        <v/>
      </c>
      <c r="N1620" s="91" t="str" cm="1">
        <f t="array" ref="N1620">IFERROR(_xlfn.IFS(AND(LEFT(F1620,6)="Arbeid",RIGHT(F1620,3)&lt;&gt;"IKS"),IFERROR(VLOOKUP($G1620,Tb_KostenTypen[],2,0),"tarief"),RIGHT(F1620,3)="IKS","Uurtarief",LEFT(F1620,6)="Arbeid","Uurtarief",AND(LEFT(F1620,8)="Bijdrage",RIGHT(F1620,15)="(vrijwilligers)"),"Vast tarief"),"")</f>
        <v/>
      </c>
      <c r="O1620" s="92"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tarief",IF(LEFT(F1620,8)="Bijdrage",VLOOKUP($F1620,Tb_KostenTypen[],MATCH(Methode_Keuze,Tb_KostenTypen[#Headers],0),0),VLOOKUP($G1620,Lijsten!L:O,4,0))),""),"")</f>
        <v/>
      </c>
      <c r="P1620" s="92"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tarief",IF(LEFT(F1620,8)="Bijdrage",VLOOKUP($F1620,Tb_KostenTypen[],MATCH(Methode_Keuze,Tb_KostenTypen[#Headers],0),0),VLOOKUP($G1620,Lijsten!L:O,4,0))),""),"")</f>
        <v/>
      </c>
      <c r="Q1620" s="50"/>
      <c r="R1620" s="50"/>
      <c r="S1620" s="83"/>
      <c r="T1620" s="51"/>
      <c r="U1620" s="4" t="str" cm="1">
        <f t="array" ref="U1620">IF(AA1620&lt;&gt;"ja",_xlfn.IFNA(_xlfn.IFS(AND(O1620&lt;&gt;"",F1620&lt;&gt;"",RIGHT($N1620,6)="tarief"),O1620*Q1620,S1620&gt;0,IF(F1620&lt;&gt;"",S1620,"")),""),"")</f>
        <v/>
      </c>
      <c r="V1620" s="4" t="str" cm="1">
        <f t="array" ref="V1620">IF(AA1620&lt;&gt;"ja",_xlfn.IFNA(_xlfn.IFS(AND(P1620&lt;&gt;"",R1620&lt;&gt;"",RIGHT($N1620,6)="tarief"),P1620*R1620,T1620&gt;0,T1620),""),"")</f>
        <v/>
      </c>
      <c r="W1620" s="4" t="str" cm="1">
        <f t="array" ref="W1620">IFERROR(_xlfn.IFS(OR(F1620="",LEFT(Methode_Keuze,4)="Geen"),"",AND(U1620&lt;&gt;"",F1620&lt;&gt;"Arbeidskosten"),ROUND(U1620*VLOOKUP(F1620,Tb_ProjectKosten[],MATCH(Tb_ProjectKosten[[#Headers],[Forfat_Percentage]],Tb_ProjectKosten[#Headers],0),0),2),AND(F1620="Arbeidskosten",G1620&lt;&gt;""),IFERROR(ROUND(U1620*VLOOKUP(G1620,Tb_KostenTypen[],3,0)*VLOOKUP(F1620,Tb_ProjectKosten[],MATCH(Tb_ProjectKosten[[#Headers],[Forfat_Percentage]],Tb_ProjectKosten[#Headers],0),0),2),""),U1620 &lt;=0,0),"")</f>
        <v/>
      </c>
      <c r="X1620" s="4" t="str" cm="1">
        <f t="array" ref="X1620">IFERROR(_xlfn.IFS(OR(F1620="",LEFT(Methode_Keuze,4)="Geen"),"",AND(V1620&lt;&gt;"",F1620&lt;&gt;"Arbeidskosten"),ROUND(V1620*VLOOKUP(F1620,Tb_ProjectKosten[],MATCH(Tb_ProjectKosten[[#Headers],[Forfat_Percentage]],Tb_ProjectKosten[#Headers],0),0),2),AND(F1620="Arbeidskosten",G1620&lt;&gt;""),IFERROR(ROUND(V1620*VLOOKUP(G1620,Tb_KostenTypen[],3,0)*VLOOKUP(F1620,Tb_ProjectKosten[],MATCH(Tb_ProjectKosten[[#Headers],[Forfat_Percentage]],Tb_ProjectKosten[#Headers],0),0),2),""),V1620 &lt;=0,0),"")</f>
        <v/>
      </c>
      <c r="Y1620" s="262"/>
      <c r="Z1620" s="49"/>
      <c r="AA1620" s="37" t="str" cm="1">
        <f t="array" ref="AA1620">IFERROR(IF(INDEX(SubsidieTabel!$Q$1:$T$9,MATCH($F1620,SubsidieTabel!$Q$1:$Q$9,0),IFERROR(MATCH(Methode_Keuze,SubsidieTabel!$Q$1:$T$1,0),2))&lt;&gt;1=TRUE,"ja",""),"")</f>
        <v/>
      </c>
    </row>
    <row r="1621" spans="1:27" ht="15" customHeight="1" x14ac:dyDescent="0.25">
      <c r="A1621" s="87"/>
      <c r="B1621" s="219" t="str">
        <f>IF(A1621&lt;&gt;"",_xlfn.MAXIFS($B$1:B1620,$A$1:A1620,A1621)+1,"")</f>
        <v/>
      </c>
      <c r="C1621" s="50"/>
      <c r="D1621" s="50"/>
      <c r="E1621" s="50"/>
      <c r="F1621" s="50"/>
      <c r="G1621" s="283"/>
      <c r="H1621" s="296"/>
      <c r="I1621" s="295"/>
      <c r="J1621" s="295"/>
      <c r="K1621" s="202"/>
      <c r="L1621" s="202"/>
      <c r="M1621" s="91" t="str">
        <f>IFERROR(VLOOKUP(H1621,Lijsten!$H$1:$I$100,2,0),"")</f>
        <v/>
      </c>
      <c r="N1621" s="91" t="str" cm="1">
        <f t="array" ref="N1621">IFERROR(_xlfn.IFS(AND(LEFT(F1621,6)="Arbeid",RIGHT(F1621,3)&lt;&gt;"IKS"),IFERROR(VLOOKUP($G1621,Tb_KostenTypen[],2,0),"tarief"),RIGHT(F1621,3)="IKS","Uurtarief",LEFT(F1621,6)="Arbeid","Uurtarief",AND(LEFT(F1621,8)="Bijdrage",RIGHT(F1621,15)="(vrijwilligers)"),"Vast tarief"),"")</f>
        <v/>
      </c>
      <c r="O1621" s="92"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tarief",IF(LEFT(F1621,8)="Bijdrage",VLOOKUP($F1621,Tb_KostenTypen[],MATCH(Methode_Keuze,Tb_KostenTypen[#Headers],0),0),VLOOKUP($G1621,Lijsten!L:O,4,0))),""),"")</f>
        <v/>
      </c>
      <c r="P1621" s="92"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tarief",IF(LEFT(F1621,8)="Bijdrage",VLOOKUP($F1621,Tb_KostenTypen[],MATCH(Methode_Keuze,Tb_KostenTypen[#Headers],0),0),VLOOKUP($G1621,Lijsten!L:O,4,0))),""),"")</f>
        <v/>
      </c>
      <c r="Q1621" s="50"/>
      <c r="R1621" s="50"/>
      <c r="S1621" s="83"/>
      <c r="T1621" s="51"/>
      <c r="U1621" s="4" t="str" cm="1">
        <f t="array" ref="U1621">IF(AA1621&lt;&gt;"ja",_xlfn.IFNA(_xlfn.IFS(AND(O1621&lt;&gt;"",F1621&lt;&gt;"",RIGHT($N1621,6)="tarief"),O1621*Q1621,S1621&gt;0,IF(F1621&lt;&gt;"",S1621,"")),""),"")</f>
        <v/>
      </c>
      <c r="V1621" s="4" t="str" cm="1">
        <f t="array" ref="V1621">IF(AA1621&lt;&gt;"ja",_xlfn.IFNA(_xlfn.IFS(AND(P1621&lt;&gt;"",R1621&lt;&gt;"",RIGHT($N1621,6)="tarief"),P1621*R1621,T1621&gt;0,T1621),""),"")</f>
        <v/>
      </c>
      <c r="W1621" s="4" t="str" cm="1">
        <f t="array" ref="W1621">IFERROR(_xlfn.IFS(OR(F1621="",LEFT(Methode_Keuze,4)="Geen"),"",AND(U1621&lt;&gt;"",F1621&lt;&gt;"Arbeidskosten"),ROUND(U1621*VLOOKUP(F1621,Tb_ProjectKosten[],MATCH(Tb_ProjectKosten[[#Headers],[Forfat_Percentage]],Tb_ProjectKosten[#Headers],0),0),2),AND(F1621="Arbeidskosten",G1621&lt;&gt;""),IFERROR(ROUND(U1621*VLOOKUP(G1621,Tb_KostenTypen[],3,0)*VLOOKUP(F1621,Tb_ProjectKosten[],MATCH(Tb_ProjectKosten[[#Headers],[Forfat_Percentage]],Tb_ProjectKosten[#Headers],0),0),2),""),U1621 &lt;=0,0),"")</f>
        <v/>
      </c>
      <c r="X1621" s="4" t="str" cm="1">
        <f t="array" ref="X1621">IFERROR(_xlfn.IFS(OR(F1621="",LEFT(Methode_Keuze,4)="Geen"),"",AND(V1621&lt;&gt;"",F1621&lt;&gt;"Arbeidskosten"),ROUND(V1621*VLOOKUP(F1621,Tb_ProjectKosten[],MATCH(Tb_ProjectKosten[[#Headers],[Forfat_Percentage]],Tb_ProjectKosten[#Headers],0),0),2),AND(F1621="Arbeidskosten",G1621&lt;&gt;""),IFERROR(ROUND(V1621*VLOOKUP(G1621,Tb_KostenTypen[],3,0)*VLOOKUP(F1621,Tb_ProjectKosten[],MATCH(Tb_ProjectKosten[[#Headers],[Forfat_Percentage]],Tb_ProjectKosten[#Headers],0),0),2),""),V1621 &lt;=0,0),"")</f>
        <v/>
      </c>
      <c r="Y1621" s="262"/>
      <c r="Z1621" s="49"/>
      <c r="AA1621" s="37" t="str" cm="1">
        <f t="array" ref="AA1621">IFERROR(IF(INDEX(SubsidieTabel!$Q$1:$T$9,MATCH($F1621,SubsidieTabel!$Q$1:$Q$9,0),IFERROR(MATCH(Methode_Keuze,SubsidieTabel!$Q$1:$T$1,0),2))&lt;&gt;1=TRUE,"ja",""),"")</f>
        <v/>
      </c>
    </row>
    <row r="1622" spans="1:27" ht="15" customHeight="1" x14ac:dyDescent="0.25">
      <c r="A1622" s="87"/>
      <c r="B1622" s="219" t="str">
        <f>IF(A1622&lt;&gt;"",_xlfn.MAXIFS($B$1:B1621,$A$1:A1621,A1622)+1,"")</f>
        <v/>
      </c>
      <c r="C1622" s="50"/>
      <c r="D1622" s="50"/>
      <c r="E1622" s="50"/>
      <c r="F1622" s="50"/>
      <c r="G1622" s="283"/>
      <c r="H1622" s="296"/>
      <c r="I1622" s="295"/>
      <c r="J1622" s="295"/>
      <c r="K1622" s="202"/>
      <c r="L1622" s="202"/>
      <c r="M1622" s="91" t="str">
        <f>IFERROR(VLOOKUP(H1622,Lijsten!$H$1:$I$100,2,0),"")</f>
        <v/>
      </c>
      <c r="N1622" s="91" t="str" cm="1">
        <f t="array" ref="N1622">IFERROR(_xlfn.IFS(AND(LEFT(F1622,6)="Arbeid",RIGHT(F1622,3)&lt;&gt;"IKS"),IFERROR(VLOOKUP($G1622,Tb_KostenTypen[],2,0),"tarief"),RIGHT(F1622,3)="IKS","Uurtarief",LEFT(F1622,6)="Arbeid","Uurtarief",AND(LEFT(F1622,8)="Bijdrage",RIGHT(F1622,15)="(vrijwilligers)"),"Vast tarief"),"")</f>
        <v/>
      </c>
      <c r="O1622" s="92"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tarief",IF(LEFT(F1622,8)="Bijdrage",VLOOKUP($F1622,Tb_KostenTypen[],MATCH(Methode_Keuze,Tb_KostenTypen[#Headers],0),0),VLOOKUP($G1622,Lijsten!L:O,4,0))),""),"")</f>
        <v/>
      </c>
      <c r="P1622" s="92"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tarief",IF(LEFT(F1622,8)="Bijdrage",VLOOKUP($F1622,Tb_KostenTypen[],MATCH(Methode_Keuze,Tb_KostenTypen[#Headers],0),0),VLOOKUP($G1622,Lijsten!L:O,4,0))),""),"")</f>
        <v/>
      </c>
      <c r="Q1622" s="50"/>
      <c r="R1622" s="50"/>
      <c r="S1622" s="83"/>
      <c r="T1622" s="51"/>
      <c r="U1622" s="4" t="str" cm="1">
        <f t="array" ref="U1622">IF(AA1622&lt;&gt;"ja",_xlfn.IFNA(_xlfn.IFS(AND(O1622&lt;&gt;"",F1622&lt;&gt;"",RIGHT($N1622,6)="tarief"),O1622*Q1622,S1622&gt;0,IF(F1622&lt;&gt;"",S1622,"")),""),"")</f>
        <v/>
      </c>
      <c r="V1622" s="4" t="str" cm="1">
        <f t="array" ref="V1622">IF(AA1622&lt;&gt;"ja",_xlfn.IFNA(_xlfn.IFS(AND(P1622&lt;&gt;"",R1622&lt;&gt;"",RIGHT($N1622,6)="tarief"),P1622*R1622,T1622&gt;0,T1622),""),"")</f>
        <v/>
      </c>
      <c r="W1622" s="4" t="str" cm="1">
        <f t="array" ref="W1622">IFERROR(_xlfn.IFS(OR(F1622="",LEFT(Methode_Keuze,4)="Geen"),"",AND(U1622&lt;&gt;"",F1622&lt;&gt;"Arbeidskosten"),ROUND(U1622*VLOOKUP(F1622,Tb_ProjectKosten[],MATCH(Tb_ProjectKosten[[#Headers],[Forfat_Percentage]],Tb_ProjectKosten[#Headers],0),0),2),AND(F1622="Arbeidskosten",G1622&lt;&gt;""),IFERROR(ROUND(U1622*VLOOKUP(G1622,Tb_KostenTypen[],3,0)*VLOOKUP(F1622,Tb_ProjectKosten[],MATCH(Tb_ProjectKosten[[#Headers],[Forfat_Percentage]],Tb_ProjectKosten[#Headers],0),0),2),""),U1622 &lt;=0,0),"")</f>
        <v/>
      </c>
      <c r="X1622" s="4" t="str" cm="1">
        <f t="array" ref="X1622">IFERROR(_xlfn.IFS(OR(F1622="",LEFT(Methode_Keuze,4)="Geen"),"",AND(V1622&lt;&gt;"",F1622&lt;&gt;"Arbeidskosten"),ROUND(V1622*VLOOKUP(F1622,Tb_ProjectKosten[],MATCH(Tb_ProjectKosten[[#Headers],[Forfat_Percentage]],Tb_ProjectKosten[#Headers],0),0),2),AND(F1622="Arbeidskosten",G1622&lt;&gt;""),IFERROR(ROUND(V1622*VLOOKUP(G1622,Tb_KostenTypen[],3,0)*VLOOKUP(F1622,Tb_ProjectKosten[],MATCH(Tb_ProjectKosten[[#Headers],[Forfat_Percentage]],Tb_ProjectKosten[#Headers],0),0),2),""),V1622 &lt;=0,0),"")</f>
        <v/>
      </c>
      <c r="Y1622" s="262"/>
      <c r="Z1622" s="49"/>
      <c r="AA1622" s="37" t="str" cm="1">
        <f t="array" ref="AA1622">IFERROR(IF(INDEX(SubsidieTabel!$Q$1:$T$9,MATCH($F1622,SubsidieTabel!$Q$1:$Q$9,0),IFERROR(MATCH(Methode_Keuze,SubsidieTabel!$Q$1:$T$1,0),2))&lt;&gt;1=TRUE,"ja",""),"")</f>
        <v/>
      </c>
    </row>
    <row r="1623" spans="1:27" ht="15" customHeight="1" x14ac:dyDescent="0.25">
      <c r="A1623" s="87"/>
      <c r="B1623" s="219" t="str">
        <f>IF(A1623&lt;&gt;"",_xlfn.MAXIFS($B$1:B1622,$A$1:A1622,A1623)+1,"")</f>
        <v/>
      </c>
      <c r="C1623" s="50"/>
      <c r="D1623" s="50"/>
      <c r="E1623" s="50"/>
      <c r="F1623" s="50"/>
      <c r="G1623" s="283"/>
      <c r="H1623" s="296"/>
      <c r="I1623" s="295"/>
      <c r="J1623" s="295"/>
      <c r="K1623" s="202"/>
      <c r="L1623" s="202"/>
      <c r="M1623" s="91" t="str">
        <f>IFERROR(VLOOKUP(H1623,Lijsten!$H$1:$I$100,2,0),"")</f>
        <v/>
      </c>
      <c r="N1623" s="91" t="str" cm="1">
        <f t="array" ref="N1623">IFERROR(_xlfn.IFS(AND(LEFT(F1623,6)="Arbeid",RIGHT(F1623,3)&lt;&gt;"IKS"),IFERROR(VLOOKUP($G1623,Tb_KostenTypen[],2,0),"tarief"),RIGHT(F1623,3)="IKS","Uurtarief",LEFT(F1623,6)="Arbeid","Uurtarief",AND(LEFT(F1623,8)="Bijdrage",RIGHT(F1623,15)="(vrijwilligers)"),"Vast tarief"),"")</f>
        <v/>
      </c>
      <c r="O1623" s="92"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tarief",IF(LEFT(F1623,8)="Bijdrage",VLOOKUP($F1623,Tb_KostenTypen[],MATCH(Methode_Keuze,Tb_KostenTypen[#Headers],0),0),VLOOKUP($G1623,Lijsten!L:O,4,0))),""),"")</f>
        <v/>
      </c>
      <c r="P1623" s="92"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tarief",IF(LEFT(F1623,8)="Bijdrage",VLOOKUP($F1623,Tb_KostenTypen[],MATCH(Methode_Keuze,Tb_KostenTypen[#Headers],0),0),VLOOKUP($G1623,Lijsten!L:O,4,0))),""),"")</f>
        <v/>
      </c>
      <c r="Q1623" s="50"/>
      <c r="R1623" s="50"/>
      <c r="S1623" s="83"/>
      <c r="T1623" s="51"/>
      <c r="U1623" s="4" t="str" cm="1">
        <f t="array" ref="U1623">IF(AA1623&lt;&gt;"ja",_xlfn.IFNA(_xlfn.IFS(AND(O1623&lt;&gt;"",F1623&lt;&gt;"",RIGHT($N1623,6)="tarief"),O1623*Q1623,S1623&gt;0,IF(F1623&lt;&gt;"",S1623,"")),""),"")</f>
        <v/>
      </c>
      <c r="V1623" s="4" t="str" cm="1">
        <f t="array" ref="V1623">IF(AA1623&lt;&gt;"ja",_xlfn.IFNA(_xlfn.IFS(AND(P1623&lt;&gt;"",R1623&lt;&gt;"",RIGHT($N1623,6)="tarief"),P1623*R1623,T1623&gt;0,T1623),""),"")</f>
        <v/>
      </c>
      <c r="W1623" s="4" t="str" cm="1">
        <f t="array" ref="W1623">IFERROR(_xlfn.IFS(OR(F1623="",LEFT(Methode_Keuze,4)="Geen"),"",AND(U1623&lt;&gt;"",F1623&lt;&gt;"Arbeidskosten"),ROUND(U1623*VLOOKUP(F1623,Tb_ProjectKosten[],MATCH(Tb_ProjectKosten[[#Headers],[Forfat_Percentage]],Tb_ProjectKosten[#Headers],0),0),2),AND(F1623="Arbeidskosten",G1623&lt;&gt;""),IFERROR(ROUND(U1623*VLOOKUP(G1623,Tb_KostenTypen[],3,0)*VLOOKUP(F1623,Tb_ProjectKosten[],MATCH(Tb_ProjectKosten[[#Headers],[Forfat_Percentage]],Tb_ProjectKosten[#Headers],0),0),2),""),U1623 &lt;=0,0),"")</f>
        <v/>
      </c>
      <c r="X1623" s="4" t="str" cm="1">
        <f t="array" ref="X1623">IFERROR(_xlfn.IFS(OR(F1623="",LEFT(Methode_Keuze,4)="Geen"),"",AND(V1623&lt;&gt;"",F1623&lt;&gt;"Arbeidskosten"),ROUND(V1623*VLOOKUP(F1623,Tb_ProjectKosten[],MATCH(Tb_ProjectKosten[[#Headers],[Forfat_Percentage]],Tb_ProjectKosten[#Headers],0),0),2),AND(F1623="Arbeidskosten",G1623&lt;&gt;""),IFERROR(ROUND(V1623*VLOOKUP(G1623,Tb_KostenTypen[],3,0)*VLOOKUP(F1623,Tb_ProjectKosten[],MATCH(Tb_ProjectKosten[[#Headers],[Forfat_Percentage]],Tb_ProjectKosten[#Headers],0),0),2),""),V1623 &lt;=0,0),"")</f>
        <v/>
      </c>
      <c r="Y1623" s="262"/>
      <c r="Z1623" s="49"/>
      <c r="AA1623" s="37" t="str" cm="1">
        <f t="array" ref="AA1623">IFERROR(IF(INDEX(SubsidieTabel!$Q$1:$T$9,MATCH($F1623,SubsidieTabel!$Q$1:$Q$9,0),IFERROR(MATCH(Methode_Keuze,SubsidieTabel!$Q$1:$T$1,0),2))&lt;&gt;1=TRUE,"ja",""),"")</f>
        <v/>
      </c>
    </row>
    <row r="1624" spans="1:27" ht="15" customHeight="1" x14ac:dyDescent="0.25">
      <c r="A1624" s="87"/>
      <c r="B1624" s="219" t="str">
        <f>IF(A1624&lt;&gt;"",_xlfn.MAXIFS($B$1:B1623,$A$1:A1623,A1624)+1,"")</f>
        <v/>
      </c>
      <c r="C1624" s="50"/>
      <c r="D1624" s="50"/>
      <c r="E1624" s="50"/>
      <c r="F1624" s="50"/>
      <c r="G1624" s="283"/>
      <c r="H1624" s="296"/>
      <c r="I1624" s="295"/>
      <c r="J1624" s="295"/>
      <c r="K1624" s="202"/>
      <c r="L1624" s="202"/>
      <c r="M1624" s="91" t="str">
        <f>IFERROR(VLOOKUP(H1624,Lijsten!$H$1:$I$100,2,0),"")</f>
        <v/>
      </c>
      <c r="N1624" s="91" t="str" cm="1">
        <f t="array" ref="N1624">IFERROR(_xlfn.IFS(AND(LEFT(F1624,6)="Arbeid",RIGHT(F1624,3)&lt;&gt;"IKS"),IFERROR(VLOOKUP($G1624,Tb_KostenTypen[],2,0),"tarief"),RIGHT(F1624,3)="IKS","Uurtarief",LEFT(F1624,6)="Arbeid","Uurtarief",AND(LEFT(F1624,8)="Bijdrage",RIGHT(F1624,15)="(vrijwilligers)"),"Vast tarief"),"")</f>
        <v/>
      </c>
      <c r="O1624" s="92"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tarief",IF(LEFT(F1624,8)="Bijdrage",VLOOKUP($F1624,Tb_KostenTypen[],MATCH(Methode_Keuze,Tb_KostenTypen[#Headers],0),0),VLOOKUP($G1624,Lijsten!L:O,4,0))),""),"")</f>
        <v/>
      </c>
      <c r="P1624" s="92"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tarief",IF(LEFT(F1624,8)="Bijdrage",VLOOKUP($F1624,Tb_KostenTypen[],MATCH(Methode_Keuze,Tb_KostenTypen[#Headers],0),0),VLOOKUP($G1624,Lijsten!L:O,4,0))),""),"")</f>
        <v/>
      </c>
      <c r="Q1624" s="50"/>
      <c r="R1624" s="50"/>
      <c r="S1624" s="83"/>
      <c r="T1624" s="51"/>
      <c r="U1624" s="4" t="str" cm="1">
        <f t="array" ref="U1624">IF(AA1624&lt;&gt;"ja",_xlfn.IFNA(_xlfn.IFS(AND(O1624&lt;&gt;"",F1624&lt;&gt;"",RIGHT($N1624,6)="tarief"),O1624*Q1624,S1624&gt;0,IF(F1624&lt;&gt;"",S1624,"")),""),"")</f>
        <v/>
      </c>
      <c r="V1624" s="4" t="str" cm="1">
        <f t="array" ref="V1624">IF(AA1624&lt;&gt;"ja",_xlfn.IFNA(_xlfn.IFS(AND(P1624&lt;&gt;"",R1624&lt;&gt;"",RIGHT($N1624,6)="tarief"),P1624*R1624,T1624&gt;0,T1624),""),"")</f>
        <v/>
      </c>
      <c r="W1624" s="4" t="str" cm="1">
        <f t="array" ref="W1624">IFERROR(_xlfn.IFS(OR(F1624="",LEFT(Methode_Keuze,4)="Geen"),"",AND(U1624&lt;&gt;"",F1624&lt;&gt;"Arbeidskosten"),ROUND(U1624*VLOOKUP(F1624,Tb_ProjectKosten[],MATCH(Tb_ProjectKosten[[#Headers],[Forfat_Percentage]],Tb_ProjectKosten[#Headers],0),0),2),AND(F1624="Arbeidskosten",G1624&lt;&gt;""),IFERROR(ROUND(U1624*VLOOKUP(G1624,Tb_KostenTypen[],3,0)*VLOOKUP(F1624,Tb_ProjectKosten[],MATCH(Tb_ProjectKosten[[#Headers],[Forfat_Percentage]],Tb_ProjectKosten[#Headers],0),0),2),""),U1624 &lt;=0,0),"")</f>
        <v/>
      </c>
      <c r="X1624" s="4" t="str" cm="1">
        <f t="array" ref="X1624">IFERROR(_xlfn.IFS(OR(F1624="",LEFT(Methode_Keuze,4)="Geen"),"",AND(V1624&lt;&gt;"",F1624&lt;&gt;"Arbeidskosten"),ROUND(V1624*VLOOKUP(F1624,Tb_ProjectKosten[],MATCH(Tb_ProjectKosten[[#Headers],[Forfat_Percentage]],Tb_ProjectKosten[#Headers],0),0),2),AND(F1624="Arbeidskosten",G1624&lt;&gt;""),IFERROR(ROUND(V1624*VLOOKUP(G1624,Tb_KostenTypen[],3,0)*VLOOKUP(F1624,Tb_ProjectKosten[],MATCH(Tb_ProjectKosten[[#Headers],[Forfat_Percentage]],Tb_ProjectKosten[#Headers],0),0),2),""),V1624 &lt;=0,0),"")</f>
        <v/>
      </c>
      <c r="Y1624" s="262"/>
      <c r="Z1624" s="49"/>
      <c r="AA1624" s="37" t="str" cm="1">
        <f t="array" ref="AA1624">IFERROR(IF(INDEX(SubsidieTabel!$Q$1:$T$9,MATCH($F1624,SubsidieTabel!$Q$1:$Q$9,0),IFERROR(MATCH(Methode_Keuze,SubsidieTabel!$Q$1:$T$1,0),2))&lt;&gt;1=TRUE,"ja",""),"")</f>
        <v/>
      </c>
    </row>
    <row r="1625" spans="1:27" ht="15" customHeight="1" x14ac:dyDescent="0.25">
      <c r="A1625" s="87"/>
      <c r="B1625" s="219" t="str">
        <f>IF(A1625&lt;&gt;"",_xlfn.MAXIFS($B$1:B1624,$A$1:A1624,A1625)+1,"")</f>
        <v/>
      </c>
      <c r="C1625" s="50"/>
      <c r="D1625" s="50"/>
      <c r="E1625" s="50"/>
      <c r="F1625" s="50"/>
      <c r="G1625" s="283"/>
      <c r="H1625" s="296"/>
      <c r="I1625" s="295"/>
      <c r="J1625" s="295"/>
      <c r="K1625" s="202"/>
      <c r="L1625" s="202"/>
      <c r="M1625" s="91" t="str">
        <f>IFERROR(VLOOKUP(H1625,Lijsten!$H$1:$I$100,2,0),"")</f>
        <v/>
      </c>
      <c r="N1625" s="91" t="str" cm="1">
        <f t="array" ref="N1625">IFERROR(_xlfn.IFS(AND(LEFT(F1625,6)="Arbeid",RIGHT(F1625,3)&lt;&gt;"IKS"),IFERROR(VLOOKUP($G1625,Tb_KostenTypen[],2,0),"tarief"),RIGHT(F1625,3)="IKS","Uurtarief",LEFT(F1625,6)="Arbeid","Uurtarief",AND(LEFT(F1625,8)="Bijdrage",RIGHT(F1625,15)="(vrijwilligers)"),"Vast tarief"),"")</f>
        <v/>
      </c>
      <c r="O1625" s="92"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tarief",IF(LEFT(F1625,8)="Bijdrage",VLOOKUP($F1625,Tb_KostenTypen[],MATCH(Methode_Keuze,Tb_KostenTypen[#Headers],0),0),VLOOKUP($G1625,Lijsten!L:O,4,0))),""),"")</f>
        <v/>
      </c>
      <c r="P1625" s="92"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tarief",IF(LEFT(F1625,8)="Bijdrage",VLOOKUP($F1625,Tb_KostenTypen[],MATCH(Methode_Keuze,Tb_KostenTypen[#Headers],0),0),VLOOKUP($G1625,Lijsten!L:O,4,0))),""),"")</f>
        <v/>
      </c>
      <c r="Q1625" s="50"/>
      <c r="R1625" s="50"/>
      <c r="S1625" s="83"/>
      <c r="T1625" s="51"/>
      <c r="U1625" s="4" t="str" cm="1">
        <f t="array" ref="U1625">IF(AA1625&lt;&gt;"ja",_xlfn.IFNA(_xlfn.IFS(AND(O1625&lt;&gt;"",F1625&lt;&gt;"",RIGHT($N1625,6)="tarief"),O1625*Q1625,S1625&gt;0,IF(F1625&lt;&gt;"",S1625,"")),""),"")</f>
        <v/>
      </c>
      <c r="V1625" s="4" t="str" cm="1">
        <f t="array" ref="V1625">IF(AA1625&lt;&gt;"ja",_xlfn.IFNA(_xlfn.IFS(AND(P1625&lt;&gt;"",R1625&lt;&gt;"",RIGHT($N1625,6)="tarief"),P1625*R1625,T1625&gt;0,T1625),""),"")</f>
        <v/>
      </c>
      <c r="W1625" s="4" t="str" cm="1">
        <f t="array" ref="W1625">IFERROR(_xlfn.IFS(OR(F1625="",LEFT(Methode_Keuze,4)="Geen"),"",AND(U1625&lt;&gt;"",F1625&lt;&gt;"Arbeidskosten"),ROUND(U1625*VLOOKUP(F1625,Tb_ProjectKosten[],MATCH(Tb_ProjectKosten[[#Headers],[Forfat_Percentage]],Tb_ProjectKosten[#Headers],0),0),2),AND(F1625="Arbeidskosten",G1625&lt;&gt;""),IFERROR(ROUND(U1625*VLOOKUP(G1625,Tb_KostenTypen[],3,0)*VLOOKUP(F1625,Tb_ProjectKosten[],MATCH(Tb_ProjectKosten[[#Headers],[Forfat_Percentage]],Tb_ProjectKosten[#Headers],0),0),2),""),U1625 &lt;=0,0),"")</f>
        <v/>
      </c>
      <c r="X1625" s="4" t="str" cm="1">
        <f t="array" ref="X1625">IFERROR(_xlfn.IFS(OR(F1625="",LEFT(Methode_Keuze,4)="Geen"),"",AND(V1625&lt;&gt;"",F1625&lt;&gt;"Arbeidskosten"),ROUND(V1625*VLOOKUP(F1625,Tb_ProjectKosten[],MATCH(Tb_ProjectKosten[[#Headers],[Forfat_Percentage]],Tb_ProjectKosten[#Headers],0),0),2),AND(F1625="Arbeidskosten",G1625&lt;&gt;""),IFERROR(ROUND(V1625*VLOOKUP(G1625,Tb_KostenTypen[],3,0)*VLOOKUP(F1625,Tb_ProjectKosten[],MATCH(Tb_ProjectKosten[[#Headers],[Forfat_Percentage]],Tb_ProjectKosten[#Headers],0),0),2),""),V1625 &lt;=0,0),"")</f>
        <v/>
      </c>
      <c r="Y1625" s="262"/>
      <c r="Z1625" s="49"/>
      <c r="AA1625" s="37" t="str" cm="1">
        <f t="array" ref="AA1625">IFERROR(IF(INDEX(SubsidieTabel!$Q$1:$T$9,MATCH($F1625,SubsidieTabel!$Q$1:$Q$9,0),IFERROR(MATCH(Methode_Keuze,SubsidieTabel!$Q$1:$T$1,0),2))&lt;&gt;1=TRUE,"ja",""),"")</f>
        <v/>
      </c>
    </row>
    <row r="1626" spans="1:27" ht="15" customHeight="1" x14ac:dyDescent="0.25">
      <c r="A1626" s="87"/>
      <c r="B1626" s="219" t="str">
        <f>IF(A1626&lt;&gt;"",_xlfn.MAXIFS($B$1:B1625,$A$1:A1625,A1626)+1,"")</f>
        <v/>
      </c>
      <c r="C1626" s="50"/>
      <c r="D1626" s="50"/>
      <c r="E1626" s="50"/>
      <c r="F1626" s="50"/>
      <c r="G1626" s="283"/>
      <c r="H1626" s="296"/>
      <c r="I1626" s="295"/>
      <c r="J1626" s="295"/>
      <c r="K1626" s="202"/>
      <c r="L1626" s="202"/>
      <c r="M1626" s="91" t="str">
        <f>IFERROR(VLOOKUP(H1626,Lijsten!$H$1:$I$100,2,0),"")</f>
        <v/>
      </c>
      <c r="N1626" s="91" t="str" cm="1">
        <f t="array" ref="N1626">IFERROR(_xlfn.IFS(AND(LEFT(F1626,6)="Arbeid",RIGHT(F1626,3)&lt;&gt;"IKS"),IFERROR(VLOOKUP($G1626,Tb_KostenTypen[],2,0),"tarief"),RIGHT(F1626,3)="IKS","Uurtarief",LEFT(F1626,6)="Arbeid","Uurtarief",AND(LEFT(F1626,8)="Bijdrage",RIGHT(F1626,15)="(vrijwilligers)"),"Vast tarief"),"")</f>
        <v/>
      </c>
      <c r="O1626" s="92"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tarief",IF(LEFT(F1626,8)="Bijdrage",VLOOKUP($F1626,Tb_KostenTypen[],MATCH(Methode_Keuze,Tb_KostenTypen[#Headers],0),0),VLOOKUP($G1626,Lijsten!L:O,4,0))),""),"")</f>
        <v/>
      </c>
      <c r="P1626" s="92"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tarief",IF(LEFT(F1626,8)="Bijdrage",VLOOKUP($F1626,Tb_KostenTypen[],MATCH(Methode_Keuze,Tb_KostenTypen[#Headers],0),0),VLOOKUP($G1626,Lijsten!L:O,4,0))),""),"")</f>
        <v/>
      </c>
      <c r="Q1626" s="50"/>
      <c r="R1626" s="50"/>
      <c r="S1626" s="83"/>
      <c r="T1626" s="51"/>
      <c r="U1626" s="4" t="str" cm="1">
        <f t="array" ref="U1626">IF(AA1626&lt;&gt;"ja",_xlfn.IFNA(_xlfn.IFS(AND(O1626&lt;&gt;"",F1626&lt;&gt;"",RIGHT($N1626,6)="tarief"),O1626*Q1626,S1626&gt;0,IF(F1626&lt;&gt;"",S1626,"")),""),"")</f>
        <v/>
      </c>
      <c r="V1626" s="4" t="str" cm="1">
        <f t="array" ref="V1626">IF(AA1626&lt;&gt;"ja",_xlfn.IFNA(_xlfn.IFS(AND(P1626&lt;&gt;"",R1626&lt;&gt;"",RIGHT($N1626,6)="tarief"),P1626*R1626,T1626&gt;0,T1626),""),"")</f>
        <v/>
      </c>
      <c r="W1626" s="4" t="str" cm="1">
        <f t="array" ref="W1626">IFERROR(_xlfn.IFS(OR(F1626="",LEFT(Methode_Keuze,4)="Geen"),"",AND(U1626&lt;&gt;"",F1626&lt;&gt;"Arbeidskosten"),ROUND(U1626*VLOOKUP(F1626,Tb_ProjectKosten[],MATCH(Tb_ProjectKosten[[#Headers],[Forfat_Percentage]],Tb_ProjectKosten[#Headers],0),0),2),AND(F1626="Arbeidskosten",G1626&lt;&gt;""),IFERROR(ROUND(U1626*VLOOKUP(G1626,Tb_KostenTypen[],3,0)*VLOOKUP(F1626,Tb_ProjectKosten[],MATCH(Tb_ProjectKosten[[#Headers],[Forfat_Percentage]],Tb_ProjectKosten[#Headers],0),0),2),""),U1626 &lt;=0,0),"")</f>
        <v/>
      </c>
      <c r="X1626" s="4" t="str" cm="1">
        <f t="array" ref="X1626">IFERROR(_xlfn.IFS(OR(F1626="",LEFT(Methode_Keuze,4)="Geen"),"",AND(V1626&lt;&gt;"",F1626&lt;&gt;"Arbeidskosten"),ROUND(V1626*VLOOKUP(F1626,Tb_ProjectKosten[],MATCH(Tb_ProjectKosten[[#Headers],[Forfat_Percentage]],Tb_ProjectKosten[#Headers],0),0),2),AND(F1626="Arbeidskosten",G1626&lt;&gt;""),IFERROR(ROUND(V1626*VLOOKUP(G1626,Tb_KostenTypen[],3,0)*VLOOKUP(F1626,Tb_ProjectKosten[],MATCH(Tb_ProjectKosten[[#Headers],[Forfat_Percentage]],Tb_ProjectKosten[#Headers],0),0),2),""),V1626 &lt;=0,0),"")</f>
        <v/>
      </c>
      <c r="Y1626" s="262"/>
      <c r="Z1626" s="49"/>
      <c r="AA1626" s="37" t="str" cm="1">
        <f t="array" ref="AA1626">IFERROR(IF(INDEX(SubsidieTabel!$Q$1:$T$9,MATCH($F1626,SubsidieTabel!$Q$1:$Q$9,0),IFERROR(MATCH(Methode_Keuze,SubsidieTabel!$Q$1:$T$1,0),2))&lt;&gt;1=TRUE,"ja",""),"")</f>
        <v/>
      </c>
    </row>
    <row r="1627" spans="1:27" ht="15" customHeight="1" x14ac:dyDescent="0.25">
      <c r="A1627" s="87"/>
      <c r="B1627" s="219" t="str">
        <f>IF(A1627&lt;&gt;"",_xlfn.MAXIFS($B$1:B1626,$A$1:A1626,A1627)+1,"")</f>
        <v/>
      </c>
      <c r="C1627" s="50"/>
      <c r="D1627" s="50"/>
      <c r="E1627" s="50"/>
      <c r="F1627" s="50"/>
      <c r="G1627" s="283"/>
      <c r="H1627" s="296"/>
      <c r="I1627" s="295"/>
      <c r="J1627" s="295"/>
      <c r="K1627" s="202"/>
      <c r="L1627" s="202"/>
      <c r="M1627" s="91" t="str">
        <f>IFERROR(VLOOKUP(H1627,Lijsten!$H$1:$I$100,2,0),"")</f>
        <v/>
      </c>
      <c r="N1627" s="91" t="str" cm="1">
        <f t="array" ref="N1627">IFERROR(_xlfn.IFS(AND(LEFT(F1627,6)="Arbeid",RIGHT(F1627,3)&lt;&gt;"IKS"),IFERROR(VLOOKUP($G1627,Tb_KostenTypen[],2,0),"tarief"),RIGHT(F1627,3)="IKS","Uurtarief",LEFT(F1627,6)="Arbeid","Uurtarief",AND(LEFT(F1627,8)="Bijdrage",RIGHT(F1627,15)="(vrijwilligers)"),"Vast tarief"),"")</f>
        <v/>
      </c>
      <c r="O1627" s="92"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tarief",IF(LEFT(F1627,8)="Bijdrage",VLOOKUP($F1627,Tb_KostenTypen[],MATCH(Methode_Keuze,Tb_KostenTypen[#Headers],0),0),VLOOKUP($G1627,Lijsten!L:O,4,0))),""),"")</f>
        <v/>
      </c>
      <c r="P1627" s="92"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tarief",IF(LEFT(F1627,8)="Bijdrage",VLOOKUP($F1627,Tb_KostenTypen[],MATCH(Methode_Keuze,Tb_KostenTypen[#Headers],0),0),VLOOKUP($G1627,Lijsten!L:O,4,0))),""),"")</f>
        <v/>
      </c>
      <c r="Q1627" s="50"/>
      <c r="R1627" s="50"/>
      <c r="S1627" s="83"/>
      <c r="T1627" s="51"/>
      <c r="U1627" s="4" t="str" cm="1">
        <f t="array" ref="U1627">IF(AA1627&lt;&gt;"ja",_xlfn.IFNA(_xlfn.IFS(AND(O1627&lt;&gt;"",F1627&lt;&gt;"",RIGHT($N1627,6)="tarief"),O1627*Q1627,S1627&gt;0,IF(F1627&lt;&gt;"",S1627,"")),""),"")</f>
        <v/>
      </c>
      <c r="V1627" s="4" t="str" cm="1">
        <f t="array" ref="V1627">IF(AA1627&lt;&gt;"ja",_xlfn.IFNA(_xlfn.IFS(AND(P1627&lt;&gt;"",R1627&lt;&gt;"",RIGHT($N1627,6)="tarief"),P1627*R1627,T1627&gt;0,T1627),""),"")</f>
        <v/>
      </c>
      <c r="W1627" s="4" t="str" cm="1">
        <f t="array" ref="W1627">IFERROR(_xlfn.IFS(OR(F1627="",LEFT(Methode_Keuze,4)="Geen"),"",AND(U1627&lt;&gt;"",F1627&lt;&gt;"Arbeidskosten"),ROUND(U1627*VLOOKUP(F1627,Tb_ProjectKosten[],MATCH(Tb_ProjectKosten[[#Headers],[Forfat_Percentage]],Tb_ProjectKosten[#Headers],0),0),2),AND(F1627="Arbeidskosten",G1627&lt;&gt;""),IFERROR(ROUND(U1627*VLOOKUP(G1627,Tb_KostenTypen[],3,0)*VLOOKUP(F1627,Tb_ProjectKosten[],MATCH(Tb_ProjectKosten[[#Headers],[Forfat_Percentage]],Tb_ProjectKosten[#Headers],0),0),2),""),U1627 &lt;=0,0),"")</f>
        <v/>
      </c>
      <c r="X1627" s="4" t="str" cm="1">
        <f t="array" ref="X1627">IFERROR(_xlfn.IFS(OR(F1627="",LEFT(Methode_Keuze,4)="Geen"),"",AND(V1627&lt;&gt;"",F1627&lt;&gt;"Arbeidskosten"),ROUND(V1627*VLOOKUP(F1627,Tb_ProjectKosten[],MATCH(Tb_ProjectKosten[[#Headers],[Forfat_Percentage]],Tb_ProjectKosten[#Headers],0),0),2),AND(F1627="Arbeidskosten",G1627&lt;&gt;""),IFERROR(ROUND(V1627*VLOOKUP(G1627,Tb_KostenTypen[],3,0)*VLOOKUP(F1627,Tb_ProjectKosten[],MATCH(Tb_ProjectKosten[[#Headers],[Forfat_Percentage]],Tb_ProjectKosten[#Headers],0),0),2),""),V1627 &lt;=0,0),"")</f>
        <v/>
      </c>
      <c r="Y1627" s="262"/>
      <c r="Z1627" s="49"/>
      <c r="AA1627" s="37" t="str" cm="1">
        <f t="array" ref="AA1627">IFERROR(IF(INDEX(SubsidieTabel!$Q$1:$T$9,MATCH($F1627,SubsidieTabel!$Q$1:$Q$9,0),IFERROR(MATCH(Methode_Keuze,SubsidieTabel!$Q$1:$T$1,0),2))&lt;&gt;1=TRUE,"ja",""),"")</f>
        <v/>
      </c>
    </row>
    <row r="1628" spans="1:27" ht="15" customHeight="1" x14ac:dyDescent="0.25">
      <c r="A1628" s="87"/>
      <c r="B1628" s="219" t="str">
        <f>IF(A1628&lt;&gt;"",_xlfn.MAXIFS($B$1:B1627,$A$1:A1627,A1628)+1,"")</f>
        <v/>
      </c>
      <c r="C1628" s="50"/>
      <c r="D1628" s="50"/>
      <c r="E1628" s="50"/>
      <c r="F1628" s="50"/>
      <c r="G1628" s="283"/>
      <c r="H1628" s="296"/>
      <c r="I1628" s="295"/>
      <c r="J1628" s="295"/>
      <c r="K1628" s="202"/>
      <c r="L1628" s="202"/>
      <c r="M1628" s="91" t="str">
        <f>IFERROR(VLOOKUP(H1628,Lijsten!$H$1:$I$100,2,0),"")</f>
        <v/>
      </c>
      <c r="N1628" s="91" t="str" cm="1">
        <f t="array" ref="N1628">IFERROR(_xlfn.IFS(AND(LEFT(F1628,6)="Arbeid",RIGHT(F1628,3)&lt;&gt;"IKS"),IFERROR(VLOOKUP($G1628,Tb_KostenTypen[],2,0),"tarief"),RIGHT(F1628,3)="IKS","Uurtarief",LEFT(F1628,6)="Arbeid","Uurtarief",AND(LEFT(F1628,8)="Bijdrage",RIGHT(F1628,15)="(vrijwilligers)"),"Vast tarief"),"")</f>
        <v/>
      </c>
      <c r="O1628" s="92"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tarief",IF(LEFT(F1628,8)="Bijdrage",VLOOKUP($F1628,Tb_KostenTypen[],MATCH(Methode_Keuze,Tb_KostenTypen[#Headers],0),0),VLOOKUP($G1628,Lijsten!L:O,4,0))),""),"")</f>
        <v/>
      </c>
      <c r="P1628" s="92"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tarief",IF(LEFT(F1628,8)="Bijdrage",VLOOKUP($F1628,Tb_KostenTypen[],MATCH(Methode_Keuze,Tb_KostenTypen[#Headers],0),0),VLOOKUP($G1628,Lijsten!L:O,4,0))),""),"")</f>
        <v/>
      </c>
      <c r="Q1628" s="50"/>
      <c r="R1628" s="50"/>
      <c r="S1628" s="83"/>
      <c r="T1628" s="51"/>
      <c r="U1628" s="4" t="str" cm="1">
        <f t="array" ref="U1628">IF(AA1628&lt;&gt;"ja",_xlfn.IFNA(_xlfn.IFS(AND(O1628&lt;&gt;"",F1628&lt;&gt;"",RIGHT($N1628,6)="tarief"),O1628*Q1628,S1628&gt;0,IF(F1628&lt;&gt;"",S1628,"")),""),"")</f>
        <v/>
      </c>
      <c r="V1628" s="4" t="str" cm="1">
        <f t="array" ref="V1628">IF(AA1628&lt;&gt;"ja",_xlfn.IFNA(_xlfn.IFS(AND(P1628&lt;&gt;"",R1628&lt;&gt;"",RIGHT($N1628,6)="tarief"),P1628*R1628,T1628&gt;0,T1628),""),"")</f>
        <v/>
      </c>
      <c r="W1628" s="4" t="str" cm="1">
        <f t="array" ref="W1628">IFERROR(_xlfn.IFS(OR(F1628="",LEFT(Methode_Keuze,4)="Geen"),"",AND(U1628&lt;&gt;"",F1628&lt;&gt;"Arbeidskosten"),ROUND(U1628*VLOOKUP(F1628,Tb_ProjectKosten[],MATCH(Tb_ProjectKosten[[#Headers],[Forfat_Percentage]],Tb_ProjectKosten[#Headers],0),0),2),AND(F1628="Arbeidskosten",G1628&lt;&gt;""),IFERROR(ROUND(U1628*VLOOKUP(G1628,Tb_KostenTypen[],3,0)*VLOOKUP(F1628,Tb_ProjectKosten[],MATCH(Tb_ProjectKosten[[#Headers],[Forfat_Percentage]],Tb_ProjectKosten[#Headers],0),0),2),""),U1628 &lt;=0,0),"")</f>
        <v/>
      </c>
      <c r="X1628" s="4" t="str" cm="1">
        <f t="array" ref="X1628">IFERROR(_xlfn.IFS(OR(F1628="",LEFT(Methode_Keuze,4)="Geen"),"",AND(V1628&lt;&gt;"",F1628&lt;&gt;"Arbeidskosten"),ROUND(V1628*VLOOKUP(F1628,Tb_ProjectKosten[],MATCH(Tb_ProjectKosten[[#Headers],[Forfat_Percentage]],Tb_ProjectKosten[#Headers],0),0),2),AND(F1628="Arbeidskosten",G1628&lt;&gt;""),IFERROR(ROUND(V1628*VLOOKUP(G1628,Tb_KostenTypen[],3,0)*VLOOKUP(F1628,Tb_ProjectKosten[],MATCH(Tb_ProjectKosten[[#Headers],[Forfat_Percentage]],Tb_ProjectKosten[#Headers],0),0),2),""),V1628 &lt;=0,0),"")</f>
        <v/>
      </c>
      <c r="Y1628" s="262"/>
      <c r="Z1628" s="49"/>
      <c r="AA1628" s="37" t="str" cm="1">
        <f t="array" ref="AA1628">IFERROR(IF(INDEX(SubsidieTabel!$Q$1:$T$9,MATCH($F1628,SubsidieTabel!$Q$1:$Q$9,0),IFERROR(MATCH(Methode_Keuze,SubsidieTabel!$Q$1:$T$1,0),2))&lt;&gt;1=TRUE,"ja",""),"")</f>
        <v/>
      </c>
    </row>
    <row r="1629" spans="1:27" ht="15" customHeight="1" x14ac:dyDescent="0.25">
      <c r="A1629" s="87"/>
      <c r="B1629" s="219" t="str">
        <f>IF(A1629&lt;&gt;"",_xlfn.MAXIFS($B$1:B1628,$A$1:A1628,A1629)+1,"")</f>
        <v/>
      </c>
      <c r="C1629" s="50"/>
      <c r="D1629" s="50"/>
      <c r="E1629" s="50"/>
      <c r="F1629" s="50"/>
      <c r="G1629" s="283"/>
      <c r="H1629" s="296"/>
      <c r="I1629" s="295"/>
      <c r="J1629" s="295"/>
      <c r="K1629" s="202"/>
      <c r="L1629" s="202"/>
      <c r="M1629" s="91" t="str">
        <f>IFERROR(VLOOKUP(H1629,Lijsten!$H$1:$I$100,2,0),"")</f>
        <v/>
      </c>
      <c r="N1629" s="91" t="str" cm="1">
        <f t="array" ref="N1629">IFERROR(_xlfn.IFS(AND(LEFT(F1629,6)="Arbeid",RIGHT(F1629,3)&lt;&gt;"IKS"),IFERROR(VLOOKUP($G1629,Tb_KostenTypen[],2,0),"tarief"),RIGHT(F1629,3)="IKS","Uurtarief",LEFT(F1629,6)="Arbeid","Uurtarief",AND(LEFT(F1629,8)="Bijdrage",RIGHT(F1629,15)="(vrijwilligers)"),"Vast tarief"),"")</f>
        <v/>
      </c>
      <c r="O1629" s="92"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tarief",IF(LEFT(F1629,8)="Bijdrage",VLOOKUP($F1629,Tb_KostenTypen[],MATCH(Methode_Keuze,Tb_KostenTypen[#Headers],0),0),VLOOKUP($G1629,Lijsten!L:O,4,0))),""),"")</f>
        <v/>
      </c>
      <c r="P1629" s="92"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tarief",IF(LEFT(F1629,8)="Bijdrage",VLOOKUP($F1629,Tb_KostenTypen[],MATCH(Methode_Keuze,Tb_KostenTypen[#Headers],0),0),VLOOKUP($G1629,Lijsten!L:O,4,0))),""),"")</f>
        <v/>
      </c>
      <c r="Q1629" s="50"/>
      <c r="R1629" s="50"/>
      <c r="S1629" s="83"/>
      <c r="T1629" s="51"/>
      <c r="U1629" s="4" t="str" cm="1">
        <f t="array" ref="U1629">IF(AA1629&lt;&gt;"ja",_xlfn.IFNA(_xlfn.IFS(AND(O1629&lt;&gt;"",F1629&lt;&gt;"",RIGHT($N1629,6)="tarief"),O1629*Q1629,S1629&gt;0,IF(F1629&lt;&gt;"",S1629,"")),""),"")</f>
        <v/>
      </c>
      <c r="V1629" s="4" t="str" cm="1">
        <f t="array" ref="V1629">IF(AA1629&lt;&gt;"ja",_xlfn.IFNA(_xlfn.IFS(AND(P1629&lt;&gt;"",R1629&lt;&gt;"",RIGHT($N1629,6)="tarief"),P1629*R1629,T1629&gt;0,T1629),""),"")</f>
        <v/>
      </c>
      <c r="W1629" s="4" t="str" cm="1">
        <f t="array" ref="W1629">IFERROR(_xlfn.IFS(OR(F1629="",LEFT(Methode_Keuze,4)="Geen"),"",AND(U1629&lt;&gt;"",F1629&lt;&gt;"Arbeidskosten"),ROUND(U1629*VLOOKUP(F1629,Tb_ProjectKosten[],MATCH(Tb_ProjectKosten[[#Headers],[Forfat_Percentage]],Tb_ProjectKosten[#Headers],0),0),2),AND(F1629="Arbeidskosten",G1629&lt;&gt;""),IFERROR(ROUND(U1629*VLOOKUP(G1629,Tb_KostenTypen[],3,0)*VLOOKUP(F1629,Tb_ProjectKosten[],MATCH(Tb_ProjectKosten[[#Headers],[Forfat_Percentage]],Tb_ProjectKosten[#Headers],0),0),2),""),U1629 &lt;=0,0),"")</f>
        <v/>
      </c>
      <c r="X1629" s="4" t="str" cm="1">
        <f t="array" ref="X1629">IFERROR(_xlfn.IFS(OR(F1629="",LEFT(Methode_Keuze,4)="Geen"),"",AND(V1629&lt;&gt;"",F1629&lt;&gt;"Arbeidskosten"),ROUND(V1629*VLOOKUP(F1629,Tb_ProjectKosten[],MATCH(Tb_ProjectKosten[[#Headers],[Forfat_Percentage]],Tb_ProjectKosten[#Headers],0),0),2),AND(F1629="Arbeidskosten",G1629&lt;&gt;""),IFERROR(ROUND(V1629*VLOOKUP(G1629,Tb_KostenTypen[],3,0)*VLOOKUP(F1629,Tb_ProjectKosten[],MATCH(Tb_ProjectKosten[[#Headers],[Forfat_Percentage]],Tb_ProjectKosten[#Headers],0),0),2),""),V1629 &lt;=0,0),"")</f>
        <v/>
      </c>
      <c r="Y1629" s="262"/>
      <c r="Z1629" s="49"/>
      <c r="AA1629" s="37" t="str" cm="1">
        <f t="array" ref="AA1629">IFERROR(IF(INDEX(SubsidieTabel!$Q$1:$T$9,MATCH($F1629,SubsidieTabel!$Q$1:$Q$9,0),IFERROR(MATCH(Methode_Keuze,SubsidieTabel!$Q$1:$T$1,0),2))&lt;&gt;1=TRUE,"ja",""),"")</f>
        <v/>
      </c>
    </row>
    <row r="1630" spans="1:27" ht="15" customHeight="1" x14ac:dyDescent="0.25">
      <c r="A1630" s="87"/>
      <c r="B1630" s="219" t="str">
        <f>IF(A1630&lt;&gt;"",_xlfn.MAXIFS($B$1:B1629,$A$1:A1629,A1630)+1,"")</f>
        <v/>
      </c>
      <c r="C1630" s="50"/>
      <c r="D1630" s="50"/>
      <c r="E1630" s="50"/>
      <c r="F1630" s="50"/>
      <c r="G1630" s="283"/>
      <c r="H1630" s="296"/>
      <c r="I1630" s="295"/>
      <c r="J1630" s="295"/>
      <c r="K1630" s="202"/>
      <c r="L1630" s="202"/>
      <c r="M1630" s="91" t="str">
        <f>IFERROR(VLOOKUP(H1630,Lijsten!$H$1:$I$100,2,0),"")</f>
        <v/>
      </c>
      <c r="N1630" s="91" t="str" cm="1">
        <f t="array" ref="N1630">IFERROR(_xlfn.IFS(AND(LEFT(F1630,6)="Arbeid",RIGHT(F1630,3)&lt;&gt;"IKS"),IFERROR(VLOOKUP($G1630,Tb_KostenTypen[],2,0),"tarief"),RIGHT(F1630,3)="IKS","Uurtarief",LEFT(F1630,6)="Arbeid","Uurtarief",AND(LEFT(F1630,8)="Bijdrage",RIGHT(F1630,15)="(vrijwilligers)"),"Vast tarief"),"")</f>
        <v/>
      </c>
      <c r="O1630" s="92"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tarief",IF(LEFT(F1630,8)="Bijdrage",VLOOKUP($F1630,Tb_KostenTypen[],MATCH(Methode_Keuze,Tb_KostenTypen[#Headers],0),0),VLOOKUP($G1630,Lijsten!L:O,4,0))),""),"")</f>
        <v/>
      </c>
      <c r="P1630" s="92"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tarief",IF(LEFT(F1630,8)="Bijdrage",VLOOKUP($F1630,Tb_KostenTypen[],MATCH(Methode_Keuze,Tb_KostenTypen[#Headers],0),0),VLOOKUP($G1630,Lijsten!L:O,4,0))),""),"")</f>
        <v/>
      </c>
      <c r="Q1630" s="50"/>
      <c r="R1630" s="50"/>
      <c r="S1630" s="83"/>
      <c r="T1630" s="51"/>
      <c r="U1630" s="4" t="str" cm="1">
        <f t="array" ref="U1630">IF(AA1630&lt;&gt;"ja",_xlfn.IFNA(_xlfn.IFS(AND(O1630&lt;&gt;"",F1630&lt;&gt;"",RIGHT($N1630,6)="tarief"),O1630*Q1630,S1630&gt;0,IF(F1630&lt;&gt;"",S1630,"")),""),"")</f>
        <v/>
      </c>
      <c r="V1630" s="4" t="str" cm="1">
        <f t="array" ref="V1630">IF(AA1630&lt;&gt;"ja",_xlfn.IFNA(_xlfn.IFS(AND(P1630&lt;&gt;"",R1630&lt;&gt;"",RIGHT($N1630,6)="tarief"),P1630*R1630,T1630&gt;0,T1630),""),"")</f>
        <v/>
      </c>
      <c r="W1630" s="4" t="str" cm="1">
        <f t="array" ref="W1630">IFERROR(_xlfn.IFS(OR(F1630="",LEFT(Methode_Keuze,4)="Geen"),"",AND(U1630&lt;&gt;"",F1630&lt;&gt;"Arbeidskosten"),ROUND(U1630*VLOOKUP(F1630,Tb_ProjectKosten[],MATCH(Tb_ProjectKosten[[#Headers],[Forfat_Percentage]],Tb_ProjectKosten[#Headers],0),0),2),AND(F1630="Arbeidskosten",G1630&lt;&gt;""),IFERROR(ROUND(U1630*VLOOKUP(G1630,Tb_KostenTypen[],3,0)*VLOOKUP(F1630,Tb_ProjectKosten[],MATCH(Tb_ProjectKosten[[#Headers],[Forfat_Percentage]],Tb_ProjectKosten[#Headers],0),0),2),""),U1630 &lt;=0,0),"")</f>
        <v/>
      </c>
      <c r="X1630" s="4" t="str" cm="1">
        <f t="array" ref="X1630">IFERROR(_xlfn.IFS(OR(F1630="",LEFT(Methode_Keuze,4)="Geen"),"",AND(V1630&lt;&gt;"",F1630&lt;&gt;"Arbeidskosten"),ROUND(V1630*VLOOKUP(F1630,Tb_ProjectKosten[],MATCH(Tb_ProjectKosten[[#Headers],[Forfat_Percentage]],Tb_ProjectKosten[#Headers],0),0),2),AND(F1630="Arbeidskosten",G1630&lt;&gt;""),IFERROR(ROUND(V1630*VLOOKUP(G1630,Tb_KostenTypen[],3,0)*VLOOKUP(F1630,Tb_ProjectKosten[],MATCH(Tb_ProjectKosten[[#Headers],[Forfat_Percentage]],Tb_ProjectKosten[#Headers],0),0),2),""),V1630 &lt;=0,0),"")</f>
        <v/>
      </c>
      <c r="Y1630" s="262"/>
      <c r="Z1630" s="49"/>
      <c r="AA1630" s="37" t="str" cm="1">
        <f t="array" ref="AA1630">IFERROR(IF(INDEX(SubsidieTabel!$Q$1:$T$9,MATCH($F1630,SubsidieTabel!$Q$1:$Q$9,0),IFERROR(MATCH(Methode_Keuze,SubsidieTabel!$Q$1:$T$1,0),2))&lt;&gt;1=TRUE,"ja",""),"")</f>
        <v/>
      </c>
    </row>
    <row r="1631" spans="1:27" ht="15" customHeight="1" x14ac:dyDescent="0.25">
      <c r="A1631" s="87"/>
      <c r="B1631" s="219" t="str">
        <f>IF(A1631&lt;&gt;"",_xlfn.MAXIFS($B$1:B1630,$A$1:A1630,A1631)+1,"")</f>
        <v/>
      </c>
      <c r="C1631" s="50"/>
      <c r="D1631" s="50"/>
      <c r="E1631" s="50"/>
      <c r="F1631" s="50"/>
      <c r="G1631" s="283"/>
      <c r="H1631" s="296"/>
      <c r="I1631" s="295"/>
      <c r="J1631" s="295"/>
      <c r="K1631" s="202"/>
      <c r="L1631" s="202"/>
      <c r="M1631" s="91" t="str">
        <f>IFERROR(VLOOKUP(H1631,Lijsten!$H$1:$I$100,2,0),"")</f>
        <v/>
      </c>
      <c r="N1631" s="91" t="str" cm="1">
        <f t="array" ref="N1631">IFERROR(_xlfn.IFS(AND(LEFT(F1631,6)="Arbeid",RIGHT(F1631,3)&lt;&gt;"IKS"),IFERROR(VLOOKUP($G1631,Tb_KostenTypen[],2,0),"tarief"),RIGHT(F1631,3)="IKS","Uurtarief",LEFT(F1631,6)="Arbeid","Uurtarief",AND(LEFT(F1631,8)="Bijdrage",RIGHT(F1631,15)="(vrijwilligers)"),"Vast tarief"),"")</f>
        <v/>
      </c>
      <c r="O1631" s="92"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tarief",IF(LEFT(F1631,8)="Bijdrage",VLOOKUP($F1631,Tb_KostenTypen[],MATCH(Methode_Keuze,Tb_KostenTypen[#Headers],0),0),VLOOKUP($G1631,Lijsten!L:O,4,0))),""),"")</f>
        <v/>
      </c>
      <c r="P1631" s="92"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tarief",IF(LEFT(F1631,8)="Bijdrage",VLOOKUP($F1631,Tb_KostenTypen[],MATCH(Methode_Keuze,Tb_KostenTypen[#Headers],0),0),VLOOKUP($G1631,Lijsten!L:O,4,0))),""),"")</f>
        <v/>
      </c>
      <c r="Q1631" s="50"/>
      <c r="R1631" s="50"/>
      <c r="S1631" s="83"/>
      <c r="T1631" s="51"/>
      <c r="U1631" s="4" t="str" cm="1">
        <f t="array" ref="U1631">IF(AA1631&lt;&gt;"ja",_xlfn.IFNA(_xlfn.IFS(AND(O1631&lt;&gt;"",F1631&lt;&gt;"",RIGHT($N1631,6)="tarief"),O1631*Q1631,S1631&gt;0,IF(F1631&lt;&gt;"",S1631,"")),""),"")</f>
        <v/>
      </c>
      <c r="V1631" s="4" t="str" cm="1">
        <f t="array" ref="V1631">IF(AA1631&lt;&gt;"ja",_xlfn.IFNA(_xlfn.IFS(AND(P1631&lt;&gt;"",R1631&lt;&gt;"",RIGHT($N1631,6)="tarief"),P1631*R1631,T1631&gt;0,T1631),""),"")</f>
        <v/>
      </c>
      <c r="W1631" s="4" t="str" cm="1">
        <f t="array" ref="W1631">IFERROR(_xlfn.IFS(OR(F1631="",LEFT(Methode_Keuze,4)="Geen"),"",AND(U1631&lt;&gt;"",F1631&lt;&gt;"Arbeidskosten"),ROUND(U1631*VLOOKUP(F1631,Tb_ProjectKosten[],MATCH(Tb_ProjectKosten[[#Headers],[Forfat_Percentage]],Tb_ProjectKosten[#Headers],0),0),2),AND(F1631="Arbeidskosten",G1631&lt;&gt;""),IFERROR(ROUND(U1631*VLOOKUP(G1631,Tb_KostenTypen[],3,0)*VLOOKUP(F1631,Tb_ProjectKosten[],MATCH(Tb_ProjectKosten[[#Headers],[Forfat_Percentage]],Tb_ProjectKosten[#Headers],0),0),2),""),U1631 &lt;=0,0),"")</f>
        <v/>
      </c>
      <c r="X1631" s="4" t="str" cm="1">
        <f t="array" ref="X1631">IFERROR(_xlfn.IFS(OR(F1631="",LEFT(Methode_Keuze,4)="Geen"),"",AND(V1631&lt;&gt;"",F1631&lt;&gt;"Arbeidskosten"),ROUND(V1631*VLOOKUP(F1631,Tb_ProjectKosten[],MATCH(Tb_ProjectKosten[[#Headers],[Forfat_Percentage]],Tb_ProjectKosten[#Headers],0),0),2),AND(F1631="Arbeidskosten",G1631&lt;&gt;""),IFERROR(ROUND(V1631*VLOOKUP(G1631,Tb_KostenTypen[],3,0)*VLOOKUP(F1631,Tb_ProjectKosten[],MATCH(Tb_ProjectKosten[[#Headers],[Forfat_Percentage]],Tb_ProjectKosten[#Headers],0),0),2),""),V1631 &lt;=0,0),"")</f>
        <v/>
      </c>
      <c r="Y1631" s="262"/>
      <c r="Z1631" s="49"/>
      <c r="AA1631" s="37" t="str" cm="1">
        <f t="array" ref="AA1631">IFERROR(IF(INDEX(SubsidieTabel!$Q$1:$T$9,MATCH($F1631,SubsidieTabel!$Q$1:$Q$9,0),IFERROR(MATCH(Methode_Keuze,SubsidieTabel!$Q$1:$T$1,0),2))&lt;&gt;1=TRUE,"ja",""),"")</f>
        <v/>
      </c>
    </row>
    <row r="1632" spans="1:27" ht="15" customHeight="1" x14ac:dyDescent="0.25">
      <c r="A1632" s="87"/>
      <c r="B1632" s="219" t="str">
        <f>IF(A1632&lt;&gt;"",_xlfn.MAXIFS($B$1:B1631,$A$1:A1631,A1632)+1,"")</f>
        <v/>
      </c>
      <c r="C1632" s="50"/>
      <c r="D1632" s="50"/>
      <c r="E1632" s="50"/>
      <c r="F1632" s="50"/>
      <c r="G1632" s="283"/>
      <c r="H1632" s="296"/>
      <c r="I1632" s="295"/>
      <c r="J1632" s="295"/>
      <c r="K1632" s="202"/>
      <c r="L1632" s="202"/>
      <c r="M1632" s="91" t="str">
        <f>IFERROR(VLOOKUP(H1632,Lijsten!$H$1:$I$100,2,0),"")</f>
        <v/>
      </c>
      <c r="N1632" s="91" t="str" cm="1">
        <f t="array" ref="N1632">IFERROR(_xlfn.IFS(AND(LEFT(F1632,6)="Arbeid",RIGHT(F1632,3)&lt;&gt;"IKS"),IFERROR(VLOOKUP($G1632,Tb_KostenTypen[],2,0),"tarief"),RIGHT(F1632,3)="IKS","Uurtarief",LEFT(F1632,6)="Arbeid","Uurtarief",AND(LEFT(F1632,8)="Bijdrage",RIGHT(F1632,15)="(vrijwilligers)"),"Vast tarief"),"")</f>
        <v/>
      </c>
      <c r="O1632" s="92"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tarief",IF(LEFT(F1632,8)="Bijdrage",VLOOKUP($F1632,Tb_KostenTypen[],MATCH(Methode_Keuze,Tb_KostenTypen[#Headers],0),0),VLOOKUP($G1632,Lijsten!L:O,4,0))),""),"")</f>
        <v/>
      </c>
      <c r="P1632" s="92"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tarief",IF(LEFT(F1632,8)="Bijdrage",VLOOKUP($F1632,Tb_KostenTypen[],MATCH(Methode_Keuze,Tb_KostenTypen[#Headers],0),0),VLOOKUP($G1632,Lijsten!L:O,4,0))),""),"")</f>
        <v/>
      </c>
      <c r="Q1632" s="50"/>
      <c r="R1632" s="50"/>
      <c r="S1632" s="83"/>
      <c r="T1632" s="51"/>
      <c r="U1632" s="4" t="str" cm="1">
        <f t="array" ref="U1632">IF(AA1632&lt;&gt;"ja",_xlfn.IFNA(_xlfn.IFS(AND(O1632&lt;&gt;"",F1632&lt;&gt;"",RIGHT($N1632,6)="tarief"),O1632*Q1632,S1632&gt;0,IF(F1632&lt;&gt;"",S1632,"")),""),"")</f>
        <v/>
      </c>
      <c r="V1632" s="4" t="str" cm="1">
        <f t="array" ref="V1632">IF(AA1632&lt;&gt;"ja",_xlfn.IFNA(_xlfn.IFS(AND(P1632&lt;&gt;"",R1632&lt;&gt;"",RIGHT($N1632,6)="tarief"),P1632*R1632,T1632&gt;0,T1632),""),"")</f>
        <v/>
      </c>
      <c r="W1632" s="4" t="str" cm="1">
        <f t="array" ref="W1632">IFERROR(_xlfn.IFS(OR(F1632="",LEFT(Methode_Keuze,4)="Geen"),"",AND(U1632&lt;&gt;"",F1632&lt;&gt;"Arbeidskosten"),ROUND(U1632*VLOOKUP(F1632,Tb_ProjectKosten[],MATCH(Tb_ProjectKosten[[#Headers],[Forfat_Percentage]],Tb_ProjectKosten[#Headers],0),0),2),AND(F1632="Arbeidskosten",G1632&lt;&gt;""),IFERROR(ROUND(U1632*VLOOKUP(G1632,Tb_KostenTypen[],3,0)*VLOOKUP(F1632,Tb_ProjectKosten[],MATCH(Tb_ProjectKosten[[#Headers],[Forfat_Percentage]],Tb_ProjectKosten[#Headers],0),0),2),""),U1632 &lt;=0,0),"")</f>
        <v/>
      </c>
      <c r="X1632" s="4" t="str" cm="1">
        <f t="array" ref="X1632">IFERROR(_xlfn.IFS(OR(F1632="",LEFT(Methode_Keuze,4)="Geen"),"",AND(V1632&lt;&gt;"",F1632&lt;&gt;"Arbeidskosten"),ROUND(V1632*VLOOKUP(F1632,Tb_ProjectKosten[],MATCH(Tb_ProjectKosten[[#Headers],[Forfat_Percentage]],Tb_ProjectKosten[#Headers],0),0),2),AND(F1632="Arbeidskosten",G1632&lt;&gt;""),IFERROR(ROUND(V1632*VLOOKUP(G1632,Tb_KostenTypen[],3,0)*VLOOKUP(F1632,Tb_ProjectKosten[],MATCH(Tb_ProjectKosten[[#Headers],[Forfat_Percentage]],Tb_ProjectKosten[#Headers],0),0),2),""),V1632 &lt;=0,0),"")</f>
        <v/>
      </c>
      <c r="Y1632" s="262"/>
      <c r="Z1632" s="49"/>
      <c r="AA1632" s="37" t="str" cm="1">
        <f t="array" ref="AA1632">IFERROR(IF(INDEX(SubsidieTabel!$Q$1:$T$9,MATCH($F1632,SubsidieTabel!$Q$1:$Q$9,0),IFERROR(MATCH(Methode_Keuze,SubsidieTabel!$Q$1:$T$1,0),2))&lt;&gt;1=TRUE,"ja",""),"")</f>
        <v/>
      </c>
    </row>
    <row r="1633" spans="1:27" ht="15" customHeight="1" x14ac:dyDescent="0.25">
      <c r="A1633" s="87"/>
      <c r="B1633" s="219" t="str">
        <f>IF(A1633&lt;&gt;"",_xlfn.MAXIFS($B$1:B1632,$A$1:A1632,A1633)+1,"")</f>
        <v/>
      </c>
      <c r="C1633" s="50"/>
      <c r="D1633" s="50"/>
      <c r="E1633" s="50"/>
      <c r="F1633" s="50"/>
      <c r="G1633" s="283"/>
      <c r="H1633" s="296"/>
      <c r="I1633" s="295"/>
      <c r="J1633" s="295"/>
      <c r="K1633" s="202"/>
      <c r="L1633" s="202"/>
      <c r="M1633" s="91" t="str">
        <f>IFERROR(VLOOKUP(H1633,Lijsten!$H$1:$I$100,2,0),"")</f>
        <v/>
      </c>
      <c r="N1633" s="91" t="str" cm="1">
        <f t="array" ref="N1633">IFERROR(_xlfn.IFS(AND(LEFT(F1633,6)="Arbeid",RIGHT(F1633,3)&lt;&gt;"IKS"),IFERROR(VLOOKUP($G1633,Tb_KostenTypen[],2,0),"tarief"),RIGHT(F1633,3)="IKS","Uurtarief",LEFT(F1633,6)="Arbeid","Uurtarief",AND(LEFT(F1633,8)="Bijdrage",RIGHT(F1633,15)="(vrijwilligers)"),"Vast tarief"),"")</f>
        <v/>
      </c>
      <c r="O1633" s="92"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tarief",IF(LEFT(F1633,8)="Bijdrage",VLOOKUP($F1633,Tb_KostenTypen[],MATCH(Methode_Keuze,Tb_KostenTypen[#Headers],0),0),VLOOKUP($G1633,Lijsten!L:O,4,0))),""),"")</f>
        <v/>
      </c>
      <c r="P1633" s="92"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tarief",IF(LEFT(F1633,8)="Bijdrage",VLOOKUP($F1633,Tb_KostenTypen[],MATCH(Methode_Keuze,Tb_KostenTypen[#Headers],0),0),VLOOKUP($G1633,Lijsten!L:O,4,0))),""),"")</f>
        <v/>
      </c>
      <c r="Q1633" s="50"/>
      <c r="R1633" s="50"/>
      <c r="S1633" s="83"/>
      <c r="T1633" s="51"/>
      <c r="U1633" s="4" t="str" cm="1">
        <f t="array" ref="U1633">IF(AA1633&lt;&gt;"ja",_xlfn.IFNA(_xlfn.IFS(AND(O1633&lt;&gt;"",F1633&lt;&gt;"",RIGHT($N1633,6)="tarief"),O1633*Q1633,S1633&gt;0,IF(F1633&lt;&gt;"",S1633,"")),""),"")</f>
        <v/>
      </c>
      <c r="V1633" s="4" t="str" cm="1">
        <f t="array" ref="V1633">IF(AA1633&lt;&gt;"ja",_xlfn.IFNA(_xlfn.IFS(AND(P1633&lt;&gt;"",R1633&lt;&gt;"",RIGHT($N1633,6)="tarief"),P1633*R1633,T1633&gt;0,T1633),""),"")</f>
        <v/>
      </c>
      <c r="W1633" s="4" t="str" cm="1">
        <f t="array" ref="W1633">IFERROR(_xlfn.IFS(OR(F1633="",LEFT(Methode_Keuze,4)="Geen"),"",AND(U1633&lt;&gt;"",F1633&lt;&gt;"Arbeidskosten"),ROUND(U1633*VLOOKUP(F1633,Tb_ProjectKosten[],MATCH(Tb_ProjectKosten[[#Headers],[Forfat_Percentage]],Tb_ProjectKosten[#Headers],0),0),2),AND(F1633="Arbeidskosten",G1633&lt;&gt;""),IFERROR(ROUND(U1633*VLOOKUP(G1633,Tb_KostenTypen[],3,0)*VLOOKUP(F1633,Tb_ProjectKosten[],MATCH(Tb_ProjectKosten[[#Headers],[Forfat_Percentage]],Tb_ProjectKosten[#Headers],0),0),2),""),U1633 &lt;=0,0),"")</f>
        <v/>
      </c>
      <c r="X1633" s="4" t="str" cm="1">
        <f t="array" ref="X1633">IFERROR(_xlfn.IFS(OR(F1633="",LEFT(Methode_Keuze,4)="Geen"),"",AND(V1633&lt;&gt;"",F1633&lt;&gt;"Arbeidskosten"),ROUND(V1633*VLOOKUP(F1633,Tb_ProjectKosten[],MATCH(Tb_ProjectKosten[[#Headers],[Forfat_Percentage]],Tb_ProjectKosten[#Headers],0),0),2),AND(F1633="Arbeidskosten",G1633&lt;&gt;""),IFERROR(ROUND(V1633*VLOOKUP(G1633,Tb_KostenTypen[],3,0)*VLOOKUP(F1633,Tb_ProjectKosten[],MATCH(Tb_ProjectKosten[[#Headers],[Forfat_Percentage]],Tb_ProjectKosten[#Headers],0),0),2),""),V1633 &lt;=0,0),"")</f>
        <v/>
      </c>
      <c r="Y1633" s="262"/>
      <c r="Z1633" s="49"/>
      <c r="AA1633" s="37" t="str" cm="1">
        <f t="array" ref="AA1633">IFERROR(IF(INDEX(SubsidieTabel!$Q$1:$T$9,MATCH($F1633,SubsidieTabel!$Q$1:$Q$9,0),IFERROR(MATCH(Methode_Keuze,SubsidieTabel!$Q$1:$T$1,0),2))&lt;&gt;1=TRUE,"ja",""),"")</f>
        <v/>
      </c>
    </row>
    <row r="1634" spans="1:27" ht="15" customHeight="1" x14ac:dyDescent="0.25">
      <c r="A1634" s="87"/>
      <c r="B1634" s="219" t="str">
        <f>IF(A1634&lt;&gt;"",_xlfn.MAXIFS($B$1:B1633,$A$1:A1633,A1634)+1,"")</f>
        <v/>
      </c>
      <c r="C1634" s="50"/>
      <c r="D1634" s="50"/>
      <c r="E1634" s="50"/>
      <c r="F1634" s="50"/>
      <c r="G1634" s="283"/>
      <c r="H1634" s="296"/>
      <c r="I1634" s="295"/>
      <c r="J1634" s="295"/>
      <c r="K1634" s="202"/>
      <c r="L1634" s="202"/>
      <c r="M1634" s="91" t="str">
        <f>IFERROR(VLOOKUP(H1634,Lijsten!$H$1:$I$100,2,0),"")</f>
        <v/>
      </c>
      <c r="N1634" s="91" t="str" cm="1">
        <f t="array" ref="N1634">IFERROR(_xlfn.IFS(AND(LEFT(F1634,6)="Arbeid",RIGHT(F1634,3)&lt;&gt;"IKS"),IFERROR(VLOOKUP($G1634,Tb_KostenTypen[],2,0),"tarief"),RIGHT(F1634,3)="IKS","Uurtarief",LEFT(F1634,6)="Arbeid","Uurtarief",AND(LEFT(F1634,8)="Bijdrage",RIGHT(F1634,15)="(vrijwilligers)"),"Vast tarief"),"")</f>
        <v/>
      </c>
      <c r="O1634" s="92"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tarief",IF(LEFT(F1634,8)="Bijdrage",VLOOKUP($F1634,Tb_KostenTypen[],MATCH(Methode_Keuze,Tb_KostenTypen[#Headers],0),0),VLOOKUP($G1634,Lijsten!L:O,4,0))),""),"")</f>
        <v/>
      </c>
      <c r="P1634" s="92"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tarief",IF(LEFT(F1634,8)="Bijdrage",VLOOKUP($F1634,Tb_KostenTypen[],MATCH(Methode_Keuze,Tb_KostenTypen[#Headers],0),0),VLOOKUP($G1634,Lijsten!L:O,4,0))),""),"")</f>
        <v/>
      </c>
      <c r="Q1634" s="50"/>
      <c r="R1634" s="50"/>
      <c r="S1634" s="83"/>
      <c r="T1634" s="51"/>
      <c r="U1634" s="4" t="str" cm="1">
        <f t="array" ref="U1634">IF(AA1634&lt;&gt;"ja",_xlfn.IFNA(_xlfn.IFS(AND(O1634&lt;&gt;"",F1634&lt;&gt;"",RIGHT($N1634,6)="tarief"),O1634*Q1634,S1634&gt;0,IF(F1634&lt;&gt;"",S1634,"")),""),"")</f>
        <v/>
      </c>
      <c r="V1634" s="4" t="str" cm="1">
        <f t="array" ref="V1634">IF(AA1634&lt;&gt;"ja",_xlfn.IFNA(_xlfn.IFS(AND(P1634&lt;&gt;"",R1634&lt;&gt;"",RIGHT($N1634,6)="tarief"),P1634*R1634,T1634&gt;0,T1634),""),"")</f>
        <v/>
      </c>
      <c r="W1634" s="4" t="str" cm="1">
        <f t="array" ref="W1634">IFERROR(_xlfn.IFS(OR(F1634="",LEFT(Methode_Keuze,4)="Geen"),"",AND(U1634&lt;&gt;"",F1634&lt;&gt;"Arbeidskosten"),ROUND(U1634*VLOOKUP(F1634,Tb_ProjectKosten[],MATCH(Tb_ProjectKosten[[#Headers],[Forfat_Percentage]],Tb_ProjectKosten[#Headers],0),0),2),AND(F1634="Arbeidskosten",G1634&lt;&gt;""),IFERROR(ROUND(U1634*VLOOKUP(G1634,Tb_KostenTypen[],3,0)*VLOOKUP(F1634,Tb_ProjectKosten[],MATCH(Tb_ProjectKosten[[#Headers],[Forfat_Percentage]],Tb_ProjectKosten[#Headers],0),0),2),""),U1634 &lt;=0,0),"")</f>
        <v/>
      </c>
      <c r="X1634" s="4" t="str" cm="1">
        <f t="array" ref="X1634">IFERROR(_xlfn.IFS(OR(F1634="",LEFT(Methode_Keuze,4)="Geen"),"",AND(V1634&lt;&gt;"",F1634&lt;&gt;"Arbeidskosten"),ROUND(V1634*VLOOKUP(F1634,Tb_ProjectKosten[],MATCH(Tb_ProjectKosten[[#Headers],[Forfat_Percentage]],Tb_ProjectKosten[#Headers],0),0),2),AND(F1634="Arbeidskosten",G1634&lt;&gt;""),IFERROR(ROUND(V1634*VLOOKUP(G1634,Tb_KostenTypen[],3,0)*VLOOKUP(F1634,Tb_ProjectKosten[],MATCH(Tb_ProjectKosten[[#Headers],[Forfat_Percentage]],Tb_ProjectKosten[#Headers],0),0),2),""),V1634 &lt;=0,0),"")</f>
        <v/>
      </c>
      <c r="Y1634" s="262"/>
      <c r="Z1634" s="49"/>
      <c r="AA1634" s="37" t="str" cm="1">
        <f t="array" ref="AA1634">IFERROR(IF(INDEX(SubsidieTabel!$Q$1:$T$9,MATCH($F1634,SubsidieTabel!$Q$1:$Q$9,0),IFERROR(MATCH(Methode_Keuze,SubsidieTabel!$Q$1:$T$1,0),2))&lt;&gt;1=TRUE,"ja",""),"")</f>
        <v/>
      </c>
    </row>
    <row r="1635" spans="1:27" ht="15" customHeight="1" x14ac:dyDescent="0.25">
      <c r="A1635" s="87"/>
      <c r="B1635" s="219" t="str">
        <f>IF(A1635&lt;&gt;"",_xlfn.MAXIFS($B$1:B1634,$A$1:A1634,A1635)+1,"")</f>
        <v/>
      </c>
      <c r="C1635" s="50"/>
      <c r="D1635" s="50"/>
      <c r="E1635" s="50"/>
      <c r="F1635" s="50"/>
      <c r="G1635" s="283"/>
      <c r="H1635" s="296"/>
      <c r="I1635" s="295"/>
      <c r="J1635" s="295"/>
      <c r="K1635" s="202"/>
      <c r="L1635" s="202"/>
      <c r="M1635" s="91" t="str">
        <f>IFERROR(VLOOKUP(H1635,Lijsten!$H$1:$I$100,2,0),"")</f>
        <v/>
      </c>
      <c r="N1635" s="91" t="str" cm="1">
        <f t="array" ref="N1635">IFERROR(_xlfn.IFS(AND(LEFT(F1635,6)="Arbeid",RIGHT(F1635,3)&lt;&gt;"IKS"),IFERROR(VLOOKUP($G1635,Tb_KostenTypen[],2,0),"tarief"),RIGHT(F1635,3)="IKS","Uurtarief",LEFT(F1635,6)="Arbeid","Uurtarief",AND(LEFT(F1635,8)="Bijdrage",RIGHT(F1635,15)="(vrijwilligers)"),"Vast tarief"),"")</f>
        <v/>
      </c>
      <c r="O1635" s="92"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tarief",IF(LEFT(F1635,8)="Bijdrage",VLOOKUP($F1635,Tb_KostenTypen[],MATCH(Methode_Keuze,Tb_KostenTypen[#Headers],0),0),VLOOKUP($G1635,Lijsten!L:O,4,0))),""),"")</f>
        <v/>
      </c>
      <c r="P1635" s="92"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tarief",IF(LEFT(F1635,8)="Bijdrage",VLOOKUP($F1635,Tb_KostenTypen[],MATCH(Methode_Keuze,Tb_KostenTypen[#Headers],0),0),VLOOKUP($G1635,Lijsten!L:O,4,0))),""),"")</f>
        <v/>
      </c>
      <c r="Q1635" s="50"/>
      <c r="R1635" s="50"/>
      <c r="S1635" s="83"/>
      <c r="T1635" s="51"/>
      <c r="U1635" s="4" t="str" cm="1">
        <f t="array" ref="U1635">IF(AA1635&lt;&gt;"ja",_xlfn.IFNA(_xlfn.IFS(AND(O1635&lt;&gt;"",F1635&lt;&gt;"",RIGHT($N1635,6)="tarief"),O1635*Q1635,S1635&gt;0,IF(F1635&lt;&gt;"",S1635,"")),""),"")</f>
        <v/>
      </c>
      <c r="V1635" s="4" t="str" cm="1">
        <f t="array" ref="V1635">IF(AA1635&lt;&gt;"ja",_xlfn.IFNA(_xlfn.IFS(AND(P1635&lt;&gt;"",R1635&lt;&gt;"",RIGHT($N1635,6)="tarief"),P1635*R1635,T1635&gt;0,T1635),""),"")</f>
        <v/>
      </c>
      <c r="W1635" s="4" t="str" cm="1">
        <f t="array" ref="W1635">IFERROR(_xlfn.IFS(OR(F1635="",LEFT(Methode_Keuze,4)="Geen"),"",AND(U1635&lt;&gt;"",F1635&lt;&gt;"Arbeidskosten"),ROUND(U1635*VLOOKUP(F1635,Tb_ProjectKosten[],MATCH(Tb_ProjectKosten[[#Headers],[Forfat_Percentage]],Tb_ProjectKosten[#Headers],0),0),2),AND(F1635="Arbeidskosten",G1635&lt;&gt;""),IFERROR(ROUND(U1635*VLOOKUP(G1635,Tb_KostenTypen[],3,0)*VLOOKUP(F1635,Tb_ProjectKosten[],MATCH(Tb_ProjectKosten[[#Headers],[Forfat_Percentage]],Tb_ProjectKosten[#Headers],0),0),2),""),U1635 &lt;=0,0),"")</f>
        <v/>
      </c>
      <c r="X1635" s="4" t="str" cm="1">
        <f t="array" ref="X1635">IFERROR(_xlfn.IFS(OR(F1635="",LEFT(Methode_Keuze,4)="Geen"),"",AND(V1635&lt;&gt;"",F1635&lt;&gt;"Arbeidskosten"),ROUND(V1635*VLOOKUP(F1635,Tb_ProjectKosten[],MATCH(Tb_ProjectKosten[[#Headers],[Forfat_Percentage]],Tb_ProjectKosten[#Headers],0),0),2),AND(F1635="Arbeidskosten",G1635&lt;&gt;""),IFERROR(ROUND(V1635*VLOOKUP(G1635,Tb_KostenTypen[],3,0)*VLOOKUP(F1635,Tb_ProjectKosten[],MATCH(Tb_ProjectKosten[[#Headers],[Forfat_Percentage]],Tb_ProjectKosten[#Headers],0),0),2),""),V1635 &lt;=0,0),"")</f>
        <v/>
      </c>
      <c r="Y1635" s="262"/>
      <c r="Z1635" s="49"/>
      <c r="AA1635" s="37" t="str" cm="1">
        <f t="array" ref="AA1635">IFERROR(IF(INDEX(SubsidieTabel!$Q$1:$T$9,MATCH($F1635,SubsidieTabel!$Q$1:$Q$9,0),IFERROR(MATCH(Methode_Keuze,SubsidieTabel!$Q$1:$T$1,0),2))&lt;&gt;1=TRUE,"ja",""),"")</f>
        <v/>
      </c>
    </row>
    <row r="1636" spans="1:27" ht="15" customHeight="1" x14ac:dyDescent="0.25">
      <c r="A1636" s="87"/>
      <c r="B1636" s="219" t="str">
        <f>IF(A1636&lt;&gt;"",_xlfn.MAXIFS($B$1:B1635,$A$1:A1635,A1636)+1,"")</f>
        <v/>
      </c>
      <c r="C1636" s="50"/>
      <c r="D1636" s="50"/>
      <c r="E1636" s="50"/>
      <c r="F1636" s="50"/>
      <c r="G1636" s="283"/>
      <c r="H1636" s="296"/>
      <c r="I1636" s="295"/>
      <c r="J1636" s="295"/>
      <c r="K1636" s="202"/>
      <c r="L1636" s="202"/>
      <c r="M1636" s="91" t="str">
        <f>IFERROR(VLOOKUP(H1636,Lijsten!$H$1:$I$100,2,0),"")</f>
        <v/>
      </c>
      <c r="N1636" s="91" t="str" cm="1">
        <f t="array" ref="N1636">IFERROR(_xlfn.IFS(AND(LEFT(F1636,6)="Arbeid",RIGHT(F1636,3)&lt;&gt;"IKS"),IFERROR(VLOOKUP($G1636,Tb_KostenTypen[],2,0),"tarief"),RIGHT(F1636,3)="IKS","Uurtarief",LEFT(F1636,6)="Arbeid","Uurtarief",AND(LEFT(F1636,8)="Bijdrage",RIGHT(F1636,15)="(vrijwilligers)"),"Vast tarief"),"")</f>
        <v/>
      </c>
      <c r="O1636" s="92"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tarief",IF(LEFT(F1636,8)="Bijdrage",VLOOKUP($F1636,Tb_KostenTypen[],MATCH(Methode_Keuze,Tb_KostenTypen[#Headers],0),0),VLOOKUP($G1636,Lijsten!L:O,4,0))),""),"")</f>
        <v/>
      </c>
      <c r="P1636" s="92"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tarief",IF(LEFT(F1636,8)="Bijdrage",VLOOKUP($F1636,Tb_KostenTypen[],MATCH(Methode_Keuze,Tb_KostenTypen[#Headers],0),0),VLOOKUP($G1636,Lijsten!L:O,4,0))),""),"")</f>
        <v/>
      </c>
      <c r="Q1636" s="50"/>
      <c r="R1636" s="50"/>
      <c r="S1636" s="83"/>
      <c r="T1636" s="51"/>
      <c r="U1636" s="4" t="str" cm="1">
        <f t="array" ref="U1636">IF(AA1636&lt;&gt;"ja",_xlfn.IFNA(_xlfn.IFS(AND(O1636&lt;&gt;"",F1636&lt;&gt;"",RIGHT($N1636,6)="tarief"),O1636*Q1636,S1636&gt;0,IF(F1636&lt;&gt;"",S1636,"")),""),"")</f>
        <v/>
      </c>
      <c r="V1636" s="4" t="str" cm="1">
        <f t="array" ref="V1636">IF(AA1636&lt;&gt;"ja",_xlfn.IFNA(_xlfn.IFS(AND(P1636&lt;&gt;"",R1636&lt;&gt;"",RIGHT($N1636,6)="tarief"),P1636*R1636,T1636&gt;0,T1636),""),"")</f>
        <v/>
      </c>
      <c r="W1636" s="4" t="str" cm="1">
        <f t="array" ref="W1636">IFERROR(_xlfn.IFS(OR(F1636="",LEFT(Methode_Keuze,4)="Geen"),"",AND(U1636&lt;&gt;"",F1636&lt;&gt;"Arbeidskosten"),ROUND(U1636*VLOOKUP(F1636,Tb_ProjectKosten[],MATCH(Tb_ProjectKosten[[#Headers],[Forfat_Percentage]],Tb_ProjectKosten[#Headers],0),0),2),AND(F1636="Arbeidskosten",G1636&lt;&gt;""),IFERROR(ROUND(U1636*VLOOKUP(G1636,Tb_KostenTypen[],3,0)*VLOOKUP(F1636,Tb_ProjectKosten[],MATCH(Tb_ProjectKosten[[#Headers],[Forfat_Percentage]],Tb_ProjectKosten[#Headers],0),0),2),""),U1636 &lt;=0,0),"")</f>
        <v/>
      </c>
      <c r="X1636" s="4" t="str" cm="1">
        <f t="array" ref="X1636">IFERROR(_xlfn.IFS(OR(F1636="",LEFT(Methode_Keuze,4)="Geen"),"",AND(V1636&lt;&gt;"",F1636&lt;&gt;"Arbeidskosten"),ROUND(V1636*VLOOKUP(F1636,Tb_ProjectKosten[],MATCH(Tb_ProjectKosten[[#Headers],[Forfat_Percentage]],Tb_ProjectKosten[#Headers],0),0),2),AND(F1636="Arbeidskosten",G1636&lt;&gt;""),IFERROR(ROUND(V1636*VLOOKUP(G1636,Tb_KostenTypen[],3,0)*VLOOKUP(F1636,Tb_ProjectKosten[],MATCH(Tb_ProjectKosten[[#Headers],[Forfat_Percentage]],Tb_ProjectKosten[#Headers],0),0),2),""),V1636 &lt;=0,0),"")</f>
        <v/>
      </c>
      <c r="Y1636" s="262"/>
      <c r="Z1636" s="49"/>
      <c r="AA1636" s="37" t="str" cm="1">
        <f t="array" ref="AA1636">IFERROR(IF(INDEX(SubsidieTabel!$Q$1:$T$9,MATCH($F1636,SubsidieTabel!$Q$1:$Q$9,0),IFERROR(MATCH(Methode_Keuze,SubsidieTabel!$Q$1:$T$1,0),2))&lt;&gt;1=TRUE,"ja",""),"")</f>
        <v/>
      </c>
    </row>
    <row r="1637" spans="1:27" ht="15" customHeight="1" x14ac:dyDescent="0.25">
      <c r="A1637" s="87"/>
      <c r="B1637" s="219" t="str">
        <f>IF(A1637&lt;&gt;"",_xlfn.MAXIFS($B$1:B1636,$A$1:A1636,A1637)+1,"")</f>
        <v/>
      </c>
      <c r="C1637" s="50"/>
      <c r="D1637" s="50"/>
      <c r="E1637" s="50"/>
      <c r="F1637" s="50"/>
      <c r="G1637" s="283"/>
      <c r="H1637" s="296"/>
      <c r="I1637" s="295"/>
      <c r="J1637" s="295"/>
      <c r="K1637" s="202"/>
      <c r="L1637" s="202"/>
      <c r="M1637" s="91" t="str">
        <f>IFERROR(VLOOKUP(H1637,Lijsten!$H$1:$I$100,2,0),"")</f>
        <v/>
      </c>
      <c r="N1637" s="91" t="str" cm="1">
        <f t="array" ref="N1637">IFERROR(_xlfn.IFS(AND(LEFT(F1637,6)="Arbeid",RIGHT(F1637,3)&lt;&gt;"IKS"),IFERROR(VLOOKUP($G1637,Tb_KostenTypen[],2,0),"tarief"),RIGHT(F1637,3)="IKS","Uurtarief",LEFT(F1637,6)="Arbeid","Uurtarief",AND(LEFT(F1637,8)="Bijdrage",RIGHT(F1637,15)="(vrijwilligers)"),"Vast tarief"),"")</f>
        <v/>
      </c>
      <c r="O1637" s="92"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tarief",IF(LEFT(F1637,8)="Bijdrage",VLOOKUP($F1637,Tb_KostenTypen[],MATCH(Methode_Keuze,Tb_KostenTypen[#Headers],0),0),VLOOKUP($G1637,Lijsten!L:O,4,0))),""),"")</f>
        <v/>
      </c>
      <c r="P1637" s="92"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tarief",IF(LEFT(F1637,8)="Bijdrage",VLOOKUP($F1637,Tb_KostenTypen[],MATCH(Methode_Keuze,Tb_KostenTypen[#Headers],0),0),VLOOKUP($G1637,Lijsten!L:O,4,0))),""),"")</f>
        <v/>
      </c>
      <c r="Q1637" s="50"/>
      <c r="R1637" s="50"/>
      <c r="S1637" s="83"/>
      <c r="T1637" s="51"/>
      <c r="U1637" s="4" t="str" cm="1">
        <f t="array" ref="U1637">IF(AA1637&lt;&gt;"ja",_xlfn.IFNA(_xlfn.IFS(AND(O1637&lt;&gt;"",F1637&lt;&gt;"",RIGHT($N1637,6)="tarief"),O1637*Q1637,S1637&gt;0,IF(F1637&lt;&gt;"",S1637,"")),""),"")</f>
        <v/>
      </c>
      <c r="V1637" s="4" t="str" cm="1">
        <f t="array" ref="V1637">IF(AA1637&lt;&gt;"ja",_xlfn.IFNA(_xlfn.IFS(AND(P1637&lt;&gt;"",R1637&lt;&gt;"",RIGHT($N1637,6)="tarief"),P1637*R1637,T1637&gt;0,T1637),""),"")</f>
        <v/>
      </c>
      <c r="W1637" s="4" t="str" cm="1">
        <f t="array" ref="W1637">IFERROR(_xlfn.IFS(OR(F1637="",LEFT(Methode_Keuze,4)="Geen"),"",AND(U1637&lt;&gt;"",F1637&lt;&gt;"Arbeidskosten"),ROUND(U1637*VLOOKUP(F1637,Tb_ProjectKosten[],MATCH(Tb_ProjectKosten[[#Headers],[Forfat_Percentage]],Tb_ProjectKosten[#Headers],0),0),2),AND(F1637="Arbeidskosten",G1637&lt;&gt;""),IFERROR(ROUND(U1637*VLOOKUP(G1637,Tb_KostenTypen[],3,0)*VLOOKUP(F1637,Tb_ProjectKosten[],MATCH(Tb_ProjectKosten[[#Headers],[Forfat_Percentage]],Tb_ProjectKosten[#Headers],0),0),2),""),U1637 &lt;=0,0),"")</f>
        <v/>
      </c>
      <c r="X1637" s="4" t="str" cm="1">
        <f t="array" ref="X1637">IFERROR(_xlfn.IFS(OR(F1637="",LEFT(Methode_Keuze,4)="Geen"),"",AND(V1637&lt;&gt;"",F1637&lt;&gt;"Arbeidskosten"),ROUND(V1637*VLOOKUP(F1637,Tb_ProjectKosten[],MATCH(Tb_ProjectKosten[[#Headers],[Forfat_Percentage]],Tb_ProjectKosten[#Headers],0),0),2),AND(F1637="Arbeidskosten",G1637&lt;&gt;""),IFERROR(ROUND(V1637*VLOOKUP(G1637,Tb_KostenTypen[],3,0)*VLOOKUP(F1637,Tb_ProjectKosten[],MATCH(Tb_ProjectKosten[[#Headers],[Forfat_Percentage]],Tb_ProjectKosten[#Headers],0),0),2),""),V1637 &lt;=0,0),"")</f>
        <v/>
      </c>
      <c r="Y1637" s="262"/>
      <c r="Z1637" s="49"/>
      <c r="AA1637" s="37" t="str" cm="1">
        <f t="array" ref="AA1637">IFERROR(IF(INDEX(SubsidieTabel!$Q$1:$T$9,MATCH($F1637,SubsidieTabel!$Q$1:$Q$9,0),IFERROR(MATCH(Methode_Keuze,SubsidieTabel!$Q$1:$T$1,0),2))&lt;&gt;1=TRUE,"ja",""),"")</f>
        <v/>
      </c>
    </row>
    <row r="1638" spans="1:27" ht="15" customHeight="1" x14ac:dyDescent="0.25">
      <c r="A1638" s="87"/>
      <c r="B1638" s="219" t="str">
        <f>IF(A1638&lt;&gt;"",_xlfn.MAXIFS($B$1:B1637,$A$1:A1637,A1638)+1,"")</f>
        <v/>
      </c>
      <c r="C1638" s="50"/>
      <c r="D1638" s="50"/>
      <c r="E1638" s="50"/>
      <c r="F1638" s="50"/>
      <c r="G1638" s="283"/>
      <c r="H1638" s="296"/>
      <c r="I1638" s="295"/>
      <c r="J1638" s="295"/>
      <c r="K1638" s="202"/>
      <c r="L1638" s="202"/>
      <c r="M1638" s="91" t="str">
        <f>IFERROR(VLOOKUP(H1638,Lijsten!$H$1:$I$100,2,0),"")</f>
        <v/>
      </c>
      <c r="N1638" s="91" t="str" cm="1">
        <f t="array" ref="N1638">IFERROR(_xlfn.IFS(AND(LEFT(F1638,6)="Arbeid",RIGHT(F1638,3)&lt;&gt;"IKS"),IFERROR(VLOOKUP($G1638,Tb_KostenTypen[],2,0),"tarief"),RIGHT(F1638,3)="IKS","Uurtarief",LEFT(F1638,6)="Arbeid","Uurtarief",AND(LEFT(F1638,8)="Bijdrage",RIGHT(F1638,15)="(vrijwilligers)"),"Vast tarief"),"")</f>
        <v/>
      </c>
      <c r="O1638" s="92"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tarief",IF(LEFT(F1638,8)="Bijdrage",VLOOKUP($F1638,Tb_KostenTypen[],MATCH(Methode_Keuze,Tb_KostenTypen[#Headers],0),0),VLOOKUP($G1638,Lijsten!L:O,4,0))),""),"")</f>
        <v/>
      </c>
      <c r="P1638" s="92"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tarief",IF(LEFT(F1638,8)="Bijdrage",VLOOKUP($F1638,Tb_KostenTypen[],MATCH(Methode_Keuze,Tb_KostenTypen[#Headers],0),0),VLOOKUP($G1638,Lijsten!L:O,4,0))),""),"")</f>
        <v/>
      </c>
      <c r="Q1638" s="50"/>
      <c r="R1638" s="50"/>
      <c r="S1638" s="83"/>
      <c r="T1638" s="51"/>
      <c r="U1638" s="4" t="str" cm="1">
        <f t="array" ref="U1638">IF(AA1638&lt;&gt;"ja",_xlfn.IFNA(_xlfn.IFS(AND(O1638&lt;&gt;"",F1638&lt;&gt;"",RIGHT($N1638,6)="tarief"),O1638*Q1638,S1638&gt;0,IF(F1638&lt;&gt;"",S1638,"")),""),"")</f>
        <v/>
      </c>
      <c r="V1638" s="4" t="str" cm="1">
        <f t="array" ref="V1638">IF(AA1638&lt;&gt;"ja",_xlfn.IFNA(_xlfn.IFS(AND(P1638&lt;&gt;"",R1638&lt;&gt;"",RIGHT($N1638,6)="tarief"),P1638*R1638,T1638&gt;0,T1638),""),"")</f>
        <v/>
      </c>
      <c r="W1638" s="4" t="str" cm="1">
        <f t="array" ref="W1638">IFERROR(_xlfn.IFS(OR(F1638="",LEFT(Methode_Keuze,4)="Geen"),"",AND(U1638&lt;&gt;"",F1638&lt;&gt;"Arbeidskosten"),ROUND(U1638*VLOOKUP(F1638,Tb_ProjectKosten[],MATCH(Tb_ProjectKosten[[#Headers],[Forfat_Percentage]],Tb_ProjectKosten[#Headers],0),0),2),AND(F1638="Arbeidskosten",G1638&lt;&gt;""),IFERROR(ROUND(U1638*VLOOKUP(G1638,Tb_KostenTypen[],3,0)*VLOOKUP(F1638,Tb_ProjectKosten[],MATCH(Tb_ProjectKosten[[#Headers],[Forfat_Percentage]],Tb_ProjectKosten[#Headers],0),0),2),""),U1638 &lt;=0,0),"")</f>
        <v/>
      </c>
      <c r="X1638" s="4" t="str" cm="1">
        <f t="array" ref="X1638">IFERROR(_xlfn.IFS(OR(F1638="",LEFT(Methode_Keuze,4)="Geen"),"",AND(V1638&lt;&gt;"",F1638&lt;&gt;"Arbeidskosten"),ROUND(V1638*VLOOKUP(F1638,Tb_ProjectKosten[],MATCH(Tb_ProjectKosten[[#Headers],[Forfat_Percentage]],Tb_ProjectKosten[#Headers],0),0),2),AND(F1638="Arbeidskosten",G1638&lt;&gt;""),IFERROR(ROUND(V1638*VLOOKUP(G1638,Tb_KostenTypen[],3,0)*VLOOKUP(F1638,Tb_ProjectKosten[],MATCH(Tb_ProjectKosten[[#Headers],[Forfat_Percentage]],Tb_ProjectKosten[#Headers],0),0),2),""),V1638 &lt;=0,0),"")</f>
        <v/>
      </c>
      <c r="Y1638" s="262"/>
      <c r="Z1638" s="49"/>
      <c r="AA1638" s="37" t="str" cm="1">
        <f t="array" ref="AA1638">IFERROR(IF(INDEX(SubsidieTabel!$Q$1:$T$9,MATCH($F1638,SubsidieTabel!$Q$1:$Q$9,0),IFERROR(MATCH(Methode_Keuze,SubsidieTabel!$Q$1:$T$1,0),2))&lt;&gt;1=TRUE,"ja",""),"")</f>
        <v/>
      </c>
    </row>
    <row r="1639" spans="1:27" ht="15" customHeight="1" x14ac:dyDescent="0.25">
      <c r="A1639" s="87"/>
      <c r="B1639" s="219" t="str">
        <f>IF(A1639&lt;&gt;"",_xlfn.MAXIFS($B$1:B1638,$A$1:A1638,A1639)+1,"")</f>
        <v/>
      </c>
      <c r="C1639" s="50"/>
      <c r="D1639" s="50"/>
      <c r="E1639" s="50"/>
      <c r="F1639" s="50"/>
      <c r="G1639" s="283"/>
      <c r="H1639" s="296"/>
      <c r="I1639" s="295"/>
      <c r="J1639" s="295"/>
      <c r="K1639" s="202"/>
      <c r="L1639" s="202"/>
      <c r="M1639" s="91" t="str">
        <f>IFERROR(VLOOKUP(H1639,Lijsten!$H$1:$I$100,2,0),"")</f>
        <v/>
      </c>
      <c r="N1639" s="91" t="str" cm="1">
        <f t="array" ref="N1639">IFERROR(_xlfn.IFS(AND(LEFT(F1639,6)="Arbeid",RIGHT(F1639,3)&lt;&gt;"IKS"),IFERROR(VLOOKUP($G1639,Tb_KostenTypen[],2,0),"tarief"),RIGHT(F1639,3)="IKS","Uurtarief",LEFT(F1639,6)="Arbeid","Uurtarief",AND(LEFT(F1639,8)="Bijdrage",RIGHT(F1639,15)="(vrijwilligers)"),"Vast tarief"),"")</f>
        <v/>
      </c>
      <c r="O1639" s="92"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tarief",IF(LEFT(F1639,8)="Bijdrage",VLOOKUP($F1639,Tb_KostenTypen[],MATCH(Methode_Keuze,Tb_KostenTypen[#Headers],0),0),VLOOKUP($G1639,Lijsten!L:O,4,0))),""),"")</f>
        <v/>
      </c>
      <c r="P1639" s="92"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tarief",IF(LEFT(F1639,8)="Bijdrage",VLOOKUP($F1639,Tb_KostenTypen[],MATCH(Methode_Keuze,Tb_KostenTypen[#Headers],0),0),VLOOKUP($G1639,Lijsten!L:O,4,0))),""),"")</f>
        <v/>
      </c>
      <c r="Q1639" s="50"/>
      <c r="R1639" s="50"/>
      <c r="S1639" s="83"/>
      <c r="T1639" s="51"/>
      <c r="U1639" s="4" t="str" cm="1">
        <f t="array" ref="U1639">IF(AA1639&lt;&gt;"ja",_xlfn.IFNA(_xlfn.IFS(AND(O1639&lt;&gt;"",F1639&lt;&gt;"",RIGHT($N1639,6)="tarief"),O1639*Q1639,S1639&gt;0,IF(F1639&lt;&gt;"",S1639,"")),""),"")</f>
        <v/>
      </c>
      <c r="V1639" s="4" t="str" cm="1">
        <f t="array" ref="V1639">IF(AA1639&lt;&gt;"ja",_xlfn.IFNA(_xlfn.IFS(AND(P1639&lt;&gt;"",R1639&lt;&gt;"",RIGHT($N1639,6)="tarief"),P1639*R1639,T1639&gt;0,T1639),""),"")</f>
        <v/>
      </c>
      <c r="W1639" s="4" t="str" cm="1">
        <f t="array" ref="W1639">IFERROR(_xlfn.IFS(OR(F1639="",LEFT(Methode_Keuze,4)="Geen"),"",AND(U1639&lt;&gt;"",F1639&lt;&gt;"Arbeidskosten"),ROUND(U1639*VLOOKUP(F1639,Tb_ProjectKosten[],MATCH(Tb_ProjectKosten[[#Headers],[Forfat_Percentage]],Tb_ProjectKosten[#Headers],0),0),2),AND(F1639="Arbeidskosten",G1639&lt;&gt;""),IFERROR(ROUND(U1639*VLOOKUP(G1639,Tb_KostenTypen[],3,0)*VLOOKUP(F1639,Tb_ProjectKosten[],MATCH(Tb_ProjectKosten[[#Headers],[Forfat_Percentage]],Tb_ProjectKosten[#Headers],0),0),2),""),U1639 &lt;=0,0),"")</f>
        <v/>
      </c>
      <c r="X1639" s="4" t="str" cm="1">
        <f t="array" ref="X1639">IFERROR(_xlfn.IFS(OR(F1639="",LEFT(Methode_Keuze,4)="Geen"),"",AND(V1639&lt;&gt;"",F1639&lt;&gt;"Arbeidskosten"),ROUND(V1639*VLOOKUP(F1639,Tb_ProjectKosten[],MATCH(Tb_ProjectKosten[[#Headers],[Forfat_Percentage]],Tb_ProjectKosten[#Headers],0),0),2),AND(F1639="Arbeidskosten",G1639&lt;&gt;""),IFERROR(ROUND(V1639*VLOOKUP(G1639,Tb_KostenTypen[],3,0)*VLOOKUP(F1639,Tb_ProjectKosten[],MATCH(Tb_ProjectKosten[[#Headers],[Forfat_Percentage]],Tb_ProjectKosten[#Headers],0),0),2),""),V1639 &lt;=0,0),"")</f>
        <v/>
      </c>
      <c r="Y1639" s="262"/>
      <c r="Z1639" s="49"/>
      <c r="AA1639" s="37" t="str" cm="1">
        <f t="array" ref="AA1639">IFERROR(IF(INDEX(SubsidieTabel!$Q$1:$T$9,MATCH($F1639,SubsidieTabel!$Q$1:$Q$9,0),IFERROR(MATCH(Methode_Keuze,SubsidieTabel!$Q$1:$T$1,0),2))&lt;&gt;1=TRUE,"ja",""),"")</f>
        <v/>
      </c>
    </row>
    <row r="1640" spans="1:27" ht="15" customHeight="1" x14ac:dyDescent="0.25">
      <c r="A1640" s="87"/>
      <c r="B1640" s="219" t="str">
        <f>IF(A1640&lt;&gt;"",_xlfn.MAXIFS($B$1:B1639,$A$1:A1639,A1640)+1,"")</f>
        <v/>
      </c>
      <c r="C1640" s="50"/>
      <c r="D1640" s="50"/>
      <c r="E1640" s="50"/>
      <c r="F1640" s="50"/>
      <c r="G1640" s="283"/>
      <c r="H1640" s="296"/>
      <c r="I1640" s="295"/>
      <c r="J1640" s="295"/>
      <c r="K1640" s="202"/>
      <c r="L1640" s="202"/>
      <c r="M1640" s="91" t="str">
        <f>IFERROR(VLOOKUP(H1640,Lijsten!$H$1:$I$100,2,0),"")</f>
        <v/>
      </c>
      <c r="N1640" s="91" t="str" cm="1">
        <f t="array" ref="N1640">IFERROR(_xlfn.IFS(AND(LEFT(F1640,6)="Arbeid",RIGHT(F1640,3)&lt;&gt;"IKS"),IFERROR(VLOOKUP($G1640,Tb_KostenTypen[],2,0),"tarief"),RIGHT(F1640,3)="IKS","Uurtarief",LEFT(F1640,6)="Arbeid","Uurtarief",AND(LEFT(F1640,8)="Bijdrage",RIGHT(F1640,15)="(vrijwilligers)"),"Vast tarief"),"")</f>
        <v/>
      </c>
      <c r="O1640" s="92"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tarief",IF(LEFT(F1640,8)="Bijdrage",VLOOKUP($F1640,Tb_KostenTypen[],MATCH(Methode_Keuze,Tb_KostenTypen[#Headers],0),0),VLOOKUP($G1640,Lijsten!L:O,4,0))),""),"")</f>
        <v/>
      </c>
      <c r="P1640" s="92"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tarief",IF(LEFT(F1640,8)="Bijdrage",VLOOKUP($F1640,Tb_KostenTypen[],MATCH(Methode_Keuze,Tb_KostenTypen[#Headers],0),0),VLOOKUP($G1640,Lijsten!L:O,4,0))),""),"")</f>
        <v/>
      </c>
      <c r="Q1640" s="50"/>
      <c r="R1640" s="50"/>
      <c r="S1640" s="83"/>
      <c r="T1640" s="51"/>
      <c r="U1640" s="4" t="str" cm="1">
        <f t="array" ref="U1640">IF(AA1640&lt;&gt;"ja",_xlfn.IFNA(_xlfn.IFS(AND(O1640&lt;&gt;"",F1640&lt;&gt;"",RIGHT($N1640,6)="tarief"),O1640*Q1640,S1640&gt;0,IF(F1640&lt;&gt;"",S1640,"")),""),"")</f>
        <v/>
      </c>
      <c r="V1640" s="4" t="str" cm="1">
        <f t="array" ref="V1640">IF(AA1640&lt;&gt;"ja",_xlfn.IFNA(_xlfn.IFS(AND(P1640&lt;&gt;"",R1640&lt;&gt;"",RIGHT($N1640,6)="tarief"),P1640*R1640,T1640&gt;0,T1640),""),"")</f>
        <v/>
      </c>
      <c r="W1640" s="4" t="str" cm="1">
        <f t="array" ref="W1640">IFERROR(_xlfn.IFS(OR(F1640="",LEFT(Methode_Keuze,4)="Geen"),"",AND(U1640&lt;&gt;"",F1640&lt;&gt;"Arbeidskosten"),ROUND(U1640*VLOOKUP(F1640,Tb_ProjectKosten[],MATCH(Tb_ProjectKosten[[#Headers],[Forfat_Percentage]],Tb_ProjectKosten[#Headers],0),0),2),AND(F1640="Arbeidskosten",G1640&lt;&gt;""),IFERROR(ROUND(U1640*VLOOKUP(G1640,Tb_KostenTypen[],3,0)*VLOOKUP(F1640,Tb_ProjectKosten[],MATCH(Tb_ProjectKosten[[#Headers],[Forfat_Percentage]],Tb_ProjectKosten[#Headers],0),0),2),""),U1640 &lt;=0,0),"")</f>
        <v/>
      </c>
      <c r="X1640" s="4" t="str" cm="1">
        <f t="array" ref="X1640">IFERROR(_xlfn.IFS(OR(F1640="",LEFT(Methode_Keuze,4)="Geen"),"",AND(V1640&lt;&gt;"",F1640&lt;&gt;"Arbeidskosten"),ROUND(V1640*VLOOKUP(F1640,Tb_ProjectKosten[],MATCH(Tb_ProjectKosten[[#Headers],[Forfat_Percentage]],Tb_ProjectKosten[#Headers],0),0),2),AND(F1640="Arbeidskosten",G1640&lt;&gt;""),IFERROR(ROUND(V1640*VLOOKUP(G1640,Tb_KostenTypen[],3,0)*VLOOKUP(F1640,Tb_ProjectKosten[],MATCH(Tb_ProjectKosten[[#Headers],[Forfat_Percentage]],Tb_ProjectKosten[#Headers],0),0),2),""),V1640 &lt;=0,0),"")</f>
        <v/>
      </c>
      <c r="Y1640" s="262"/>
      <c r="Z1640" s="49"/>
      <c r="AA1640" s="37" t="str" cm="1">
        <f t="array" ref="AA1640">IFERROR(IF(INDEX(SubsidieTabel!$Q$1:$T$9,MATCH($F1640,SubsidieTabel!$Q$1:$Q$9,0),IFERROR(MATCH(Methode_Keuze,SubsidieTabel!$Q$1:$T$1,0),2))&lt;&gt;1=TRUE,"ja",""),"")</f>
        <v/>
      </c>
    </row>
    <row r="1641" spans="1:27" ht="15" customHeight="1" x14ac:dyDescent="0.25">
      <c r="A1641" s="87"/>
      <c r="B1641" s="219" t="str">
        <f>IF(A1641&lt;&gt;"",_xlfn.MAXIFS($B$1:B1640,$A$1:A1640,A1641)+1,"")</f>
        <v/>
      </c>
      <c r="C1641" s="50"/>
      <c r="D1641" s="50"/>
      <c r="E1641" s="50"/>
      <c r="F1641" s="50"/>
      <c r="G1641" s="283"/>
      <c r="H1641" s="296"/>
      <c r="I1641" s="295"/>
      <c r="J1641" s="295"/>
      <c r="K1641" s="202"/>
      <c r="L1641" s="202"/>
      <c r="M1641" s="91" t="str">
        <f>IFERROR(VLOOKUP(H1641,Lijsten!$H$1:$I$100,2,0),"")</f>
        <v/>
      </c>
      <c r="N1641" s="91" t="str" cm="1">
        <f t="array" ref="N1641">IFERROR(_xlfn.IFS(AND(LEFT(F1641,6)="Arbeid",RIGHT(F1641,3)&lt;&gt;"IKS"),IFERROR(VLOOKUP($G1641,Tb_KostenTypen[],2,0),"tarief"),RIGHT(F1641,3)="IKS","Uurtarief",LEFT(F1641,6)="Arbeid","Uurtarief",AND(LEFT(F1641,8)="Bijdrage",RIGHT(F1641,15)="(vrijwilligers)"),"Vast tarief"),"")</f>
        <v/>
      </c>
      <c r="O1641" s="92"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tarief",IF(LEFT(F1641,8)="Bijdrage",VLOOKUP($F1641,Tb_KostenTypen[],MATCH(Methode_Keuze,Tb_KostenTypen[#Headers],0),0),VLOOKUP($G1641,Lijsten!L:O,4,0))),""),"")</f>
        <v/>
      </c>
      <c r="P1641" s="92"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tarief",IF(LEFT(F1641,8)="Bijdrage",VLOOKUP($F1641,Tb_KostenTypen[],MATCH(Methode_Keuze,Tb_KostenTypen[#Headers],0),0),VLOOKUP($G1641,Lijsten!L:O,4,0))),""),"")</f>
        <v/>
      </c>
      <c r="Q1641" s="50"/>
      <c r="R1641" s="50"/>
      <c r="S1641" s="83"/>
      <c r="T1641" s="51"/>
      <c r="U1641" s="4" t="str" cm="1">
        <f t="array" ref="U1641">IF(AA1641&lt;&gt;"ja",_xlfn.IFNA(_xlfn.IFS(AND(O1641&lt;&gt;"",F1641&lt;&gt;"",RIGHT($N1641,6)="tarief"),O1641*Q1641,S1641&gt;0,IF(F1641&lt;&gt;"",S1641,"")),""),"")</f>
        <v/>
      </c>
      <c r="V1641" s="4" t="str" cm="1">
        <f t="array" ref="V1641">IF(AA1641&lt;&gt;"ja",_xlfn.IFNA(_xlfn.IFS(AND(P1641&lt;&gt;"",R1641&lt;&gt;"",RIGHT($N1641,6)="tarief"),P1641*R1641,T1641&gt;0,T1641),""),"")</f>
        <v/>
      </c>
      <c r="W1641" s="4" t="str" cm="1">
        <f t="array" ref="W1641">IFERROR(_xlfn.IFS(OR(F1641="",LEFT(Methode_Keuze,4)="Geen"),"",AND(U1641&lt;&gt;"",F1641&lt;&gt;"Arbeidskosten"),ROUND(U1641*VLOOKUP(F1641,Tb_ProjectKosten[],MATCH(Tb_ProjectKosten[[#Headers],[Forfat_Percentage]],Tb_ProjectKosten[#Headers],0),0),2),AND(F1641="Arbeidskosten",G1641&lt;&gt;""),IFERROR(ROUND(U1641*VLOOKUP(G1641,Tb_KostenTypen[],3,0)*VLOOKUP(F1641,Tb_ProjectKosten[],MATCH(Tb_ProjectKosten[[#Headers],[Forfat_Percentage]],Tb_ProjectKosten[#Headers],0),0),2),""),U1641 &lt;=0,0),"")</f>
        <v/>
      </c>
      <c r="X1641" s="4" t="str" cm="1">
        <f t="array" ref="X1641">IFERROR(_xlfn.IFS(OR(F1641="",LEFT(Methode_Keuze,4)="Geen"),"",AND(V1641&lt;&gt;"",F1641&lt;&gt;"Arbeidskosten"),ROUND(V1641*VLOOKUP(F1641,Tb_ProjectKosten[],MATCH(Tb_ProjectKosten[[#Headers],[Forfat_Percentage]],Tb_ProjectKosten[#Headers],0),0),2),AND(F1641="Arbeidskosten",G1641&lt;&gt;""),IFERROR(ROUND(V1641*VLOOKUP(G1641,Tb_KostenTypen[],3,0)*VLOOKUP(F1641,Tb_ProjectKosten[],MATCH(Tb_ProjectKosten[[#Headers],[Forfat_Percentage]],Tb_ProjectKosten[#Headers],0),0),2),""),V1641 &lt;=0,0),"")</f>
        <v/>
      </c>
      <c r="Y1641" s="262"/>
      <c r="Z1641" s="49"/>
      <c r="AA1641" s="37" t="str" cm="1">
        <f t="array" ref="AA1641">IFERROR(IF(INDEX(SubsidieTabel!$Q$1:$T$9,MATCH($F1641,SubsidieTabel!$Q$1:$Q$9,0),IFERROR(MATCH(Methode_Keuze,SubsidieTabel!$Q$1:$T$1,0),2))&lt;&gt;1=TRUE,"ja",""),"")</f>
        <v/>
      </c>
    </row>
    <row r="1642" spans="1:27" ht="15" customHeight="1" x14ac:dyDescent="0.25">
      <c r="A1642" s="87"/>
      <c r="B1642" s="219" t="str">
        <f>IF(A1642&lt;&gt;"",_xlfn.MAXIFS($B$1:B1641,$A$1:A1641,A1642)+1,"")</f>
        <v/>
      </c>
      <c r="C1642" s="50"/>
      <c r="D1642" s="50"/>
      <c r="E1642" s="50"/>
      <c r="F1642" s="50"/>
      <c r="G1642" s="283"/>
      <c r="H1642" s="296"/>
      <c r="I1642" s="295"/>
      <c r="J1642" s="295"/>
      <c r="K1642" s="202"/>
      <c r="L1642" s="202"/>
      <c r="M1642" s="91" t="str">
        <f>IFERROR(VLOOKUP(H1642,Lijsten!$H$1:$I$100,2,0),"")</f>
        <v/>
      </c>
      <c r="N1642" s="91" t="str" cm="1">
        <f t="array" ref="N1642">IFERROR(_xlfn.IFS(AND(LEFT(F1642,6)="Arbeid",RIGHT(F1642,3)&lt;&gt;"IKS"),IFERROR(VLOOKUP($G1642,Tb_KostenTypen[],2,0),"tarief"),RIGHT(F1642,3)="IKS","Uurtarief",LEFT(F1642,6)="Arbeid","Uurtarief",AND(LEFT(F1642,8)="Bijdrage",RIGHT(F1642,15)="(vrijwilligers)"),"Vast tarief"),"")</f>
        <v/>
      </c>
      <c r="O1642" s="92"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tarief",IF(LEFT(F1642,8)="Bijdrage",VLOOKUP($F1642,Tb_KostenTypen[],MATCH(Methode_Keuze,Tb_KostenTypen[#Headers],0),0),VLOOKUP($G1642,Lijsten!L:O,4,0))),""),"")</f>
        <v/>
      </c>
      <c r="P1642" s="92"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tarief",IF(LEFT(F1642,8)="Bijdrage",VLOOKUP($F1642,Tb_KostenTypen[],MATCH(Methode_Keuze,Tb_KostenTypen[#Headers],0),0),VLOOKUP($G1642,Lijsten!L:O,4,0))),""),"")</f>
        <v/>
      </c>
      <c r="Q1642" s="50"/>
      <c r="R1642" s="50"/>
      <c r="S1642" s="83"/>
      <c r="T1642" s="51"/>
      <c r="U1642" s="4" t="str" cm="1">
        <f t="array" ref="U1642">IF(AA1642&lt;&gt;"ja",_xlfn.IFNA(_xlfn.IFS(AND(O1642&lt;&gt;"",F1642&lt;&gt;"",RIGHT($N1642,6)="tarief"),O1642*Q1642,S1642&gt;0,IF(F1642&lt;&gt;"",S1642,"")),""),"")</f>
        <v/>
      </c>
      <c r="V1642" s="4" t="str" cm="1">
        <f t="array" ref="V1642">IF(AA1642&lt;&gt;"ja",_xlfn.IFNA(_xlfn.IFS(AND(P1642&lt;&gt;"",R1642&lt;&gt;"",RIGHT($N1642,6)="tarief"),P1642*R1642,T1642&gt;0,T1642),""),"")</f>
        <v/>
      </c>
      <c r="W1642" s="4" t="str" cm="1">
        <f t="array" ref="W1642">IFERROR(_xlfn.IFS(OR(F1642="",LEFT(Methode_Keuze,4)="Geen"),"",AND(U1642&lt;&gt;"",F1642&lt;&gt;"Arbeidskosten"),ROUND(U1642*VLOOKUP(F1642,Tb_ProjectKosten[],MATCH(Tb_ProjectKosten[[#Headers],[Forfat_Percentage]],Tb_ProjectKosten[#Headers],0),0),2),AND(F1642="Arbeidskosten",G1642&lt;&gt;""),IFERROR(ROUND(U1642*VLOOKUP(G1642,Tb_KostenTypen[],3,0)*VLOOKUP(F1642,Tb_ProjectKosten[],MATCH(Tb_ProjectKosten[[#Headers],[Forfat_Percentage]],Tb_ProjectKosten[#Headers],0),0),2),""),U1642 &lt;=0,0),"")</f>
        <v/>
      </c>
      <c r="X1642" s="4" t="str" cm="1">
        <f t="array" ref="X1642">IFERROR(_xlfn.IFS(OR(F1642="",LEFT(Methode_Keuze,4)="Geen"),"",AND(V1642&lt;&gt;"",F1642&lt;&gt;"Arbeidskosten"),ROUND(V1642*VLOOKUP(F1642,Tb_ProjectKosten[],MATCH(Tb_ProjectKosten[[#Headers],[Forfat_Percentage]],Tb_ProjectKosten[#Headers],0),0),2),AND(F1642="Arbeidskosten",G1642&lt;&gt;""),IFERROR(ROUND(V1642*VLOOKUP(G1642,Tb_KostenTypen[],3,0)*VLOOKUP(F1642,Tb_ProjectKosten[],MATCH(Tb_ProjectKosten[[#Headers],[Forfat_Percentage]],Tb_ProjectKosten[#Headers],0),0),2),""),V1642 &lt;=0,0),"")</f>
        <v/>
      </c>
      <c r="Y1642" s="262"/>
      <c r="Z1642" s="49"/>
      <c r="AA1642" s="37" t="str" cm="1">
        <f t="array" ref="AA1642">IFERROR(IF(INDEX(SubsidieTabel!$Q$1:$T$9,MATCH($F1642,SubsidieTabel!$Q$1:$Q$9,0),IFERROR(MATCH(Methode_Keuze,SubsidieTabel!$Q$1:$T$1,0),2))&lt;&gt;1=TRUE,"ja",""),"")</f>
        <v/>
      </c>
    </row>
    <row r="1643" spans="1:27" ht="15" customHeight="1" x14ac:dyDescent="0.25">
      <c r="A1643" s="87"/>
      <c r="B1643" s="219" t="str">
        <f>IF(A1643&lt;&gt;"",_xlfn.MAXIFS($B$1:B1642,$A$1:A1642,A1643)+1,"")</f>
        <v/>
      </c>
      <c r="C1643" s="50"/>
      <c r="D1643" s="50"/>
      <c r="E1643" s="50"/>
      <c r="F1643" s="50"/>
      <c r="G1643" s="283"/>
      <c r="H1643" s="296"/>
      <c r="I1643" s="295"/>
      <c r="J1643" s="295"/>
      <c r="K1643" s="202"/>
      <c r="L1643" s="202"/>
      <c r="M1643" s="91" t="str">
        <f>IFERROR(VLOOKUP(H1643,Lijsten!$H$1:$I$100,2,0),"")</f>
        <v/>
      </c>
      <c r="N1643" s="91" t="str" cm="1">
        <f t="array" ref="N1643">IFERROR(_xlfn.IFS(AND(LEFT(F1643,6)="Arbeid",RIGHT(F1643,3)&lt;&gt;"IKS"),IFERROR(VLOOKUP($G1643,Tb_KostenTypen[],2,0),"tarief"),RIGHT(F1643,3)="IKS","Uurtarief",LEFT(F1643,6)="Arbeid","Uurtarief",AND(LEFT(F1643,8)="Bijdrage",RIGHT(F1643,15)="(vrijwilligers)"),"Vast tarief"),"")</f>
        <v/>
      </c>
      <c r="O1643" s="92"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tarief",IF(LEFT(F1643,8)="Bijdrage",VLOOKUP($F1643,Tb_KostenTypen[],MATCH(Methode_Keuze,Tb_KostenTypen[#Headers],0),0),VLOOKUP($G1643,Lijsten!L:O,4,0))),""),"")</f>
        <v/>
      </c>
      <c r="P1643" s="92"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tarief",IF(LEFT(F1643,8)="Bijdrage",VLOOKUP($F1643,Tb_KostenTypen[],MATCH(Methode_Keuze,Tb_KostenTypen[#Headers],0),0),VLOOKUP($G1643,Lijsten!L:O,4,0))),""),"")</f>
        <v/>
      </c>
      <c r="Q1643" s="50"/>
      <c r="R1643" s="50"/>
      <c r="S1643" s="83"/>
      <c r="T1643" s="51"/>
      <c r="U1643" s="4" t="str" cm="1">
        <f t="array" ref="U1643">IF(AA1643&lt;&gt;"ja",_xlfn.IFNA(_xlfn.IFS(AND(O1643&lt;&gt;"",F1643&lt;&gt;"",RIGHT($N1643,6)="tarief"),O1643*Q1643,S1643&gt;0,IF(F1643&lt;&gt;"",S1643,"")),""),"")</f>
        <v/>
      </c>
      <c r="V1643" s="4" t="str" cm="1">
        <f t="array" ref="V1643">IF(AA1643&lt;&gt;"ja",_xlfn.IFNA(_xlfn.IFS(AND(P1643&lt;&gt;"",R1643&lt;&gt;"",RIGHT($N1643,6)="tarief"),P1643*R1643,T1643&gt;0,T1643),""),"")</f>
        <v/>
      </c>
      <c r="W1643" s="4" t="str" cm="1">
        <f t="array" ref="W1643">IFERROR(_xlfn.IFS(OR(F1643="",LEFT(Methode_Keuze,4)="Geen"),"",AND(U1643&lt;&gt;"",F1643&lt;&gt;"Arbeidskosten"),ROUND(U1643*VLOOKUP(F1643,Tb_ProjectKosten[],MATCH(Tb_ProjectKosten[[#Headers],[Forfat_Percentage]],Tb_ProjectKosten[#Headers],0),0),2),AND(F1643="Arbeidskosten",G1643&lt;&gt;""),IFERROR(ROUND(U1643*VLOOKUP(G1643,Tb_KostenTypen[],3,0)*VLOOKUP(F1643,Tb_ProjectKosten[],MATCH(Tb_ProjectKosten[[#Headers],[Forfat_Percentage]],Tb_ProjectKosten[#Headers],0),0),2),""),U1643 &lt;=0,0),"")</f>
        <v/>
      </c>
      <c r="X1643" s="4" t="str" cm="1">
        <f t="array" ref="X1643">IFERROR(_xlfn.IFS(OR(F1643="",LEFT(Methode_Keuze,4)="Geen"),"",AND(V1643&lt;&gt;"",F1643&lt;&gt;"Arbeidskosten"),ROUND(V1643*VLOOKUP(F1643,Tb_ProjectKosten[],MATCH(Tb_ProjectKosten[[#Headers],[Forfat_Percentage]],Tb_ProjectKosten[#Headers],0),0),2),AND(F1643="Arbeidskosten",G1643&lt;&gt;""),IFERROR(ROUND(V1643*VLOOKUP(G1643,Tb_KostenTypen[],3,0)*VLOOKUP(F1643,Tb_ProjectKosten[],MATCH(Tb_ProjectKosten[[#Headers],[Forfat_Percentage]],Tb_ProjectKosten[#Headers],0),0),2),""),V1643 &lt;=0,0),"")</f>
        <v/>
      </c>
      <c r="Y1643" s="262"/>
      <c r="Z1643" s="49"/>
      <c r="AA1643" s="37" t="str" cm="1">
        <f t="array" ref="AA1643">IFERROR(IF(INDEX(SubsidieTabel!$Q$1:$T$9,MATCH($F1643,SubsidieTabel!$Q$1:$Q$9,0),IFERROR(MATCH(Methode_Keuze,SubsidieTabel!$Q$1:$T$1,0),2))&lt;&gt;1=TRUE,"ja",""),"")</f>
        <v/>
      </c>
    </row>
    <row r="1644" spans="1:27" ht="15" customHeight="1" x14ac:dyDescent="0.25">
      <c r="A1644" s="87"/>
      <c r="B1644" s="219" t="str">
        <f>IF(A1644&lt;&gt;"",_xlfn.MAXIFS($B$1:B1643,$A$1:A1643,A1644)+1,"")</f>
        <v/>
      </c>
      <c r="C1644" s="50"/>
      <c r="D1644" s="50"/>
      <c r="E1644" s="50"/>
      <c r="F1644" s="50"/>
      <c r="G1644" s="283"/>
      <c r="H1644" s="296"/>
      <c r="I1644" s="295"/>
      <c r="J1644" s="295"/>
      <c r="K1644" s="202"/>
      <c r="L1644" s="202"/>
      <c r="M1644" s="91" t="str">
        <f>IFERROR(VLOOKUP(H1644,Lijsten!$H$1:$I$100,2,0),"")</f>
        <v/>
      </c>
      <c r="N1644" s="91" t="str" cm="1">
        <f t="array" ref="N1644">IFERROR(_xlfn.IFS(AND(LEFT(F1644,6)="Arbeid",RIGHT(F1644,3)&lt;&gt;"IKS"),IFERROR(VLOOKUP($G1644,Tb_KostenTypen[],2,0),"tarief"),RIGHT(F1644,3)="IKS","Uurtarief",LEFT(F1644,6)="Arbeid","Uurtarief",AND(LEFT(F1644,8)="Bijdrage",RIGHT(F1644,15)="(vrijwilligers)"),"Vast tarief"),"")</f>
        <v/>
      </c>
      <c r="O1644" s="92"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tarief",IF(LEFT(F1644,8)="Bijdrage",VLOOKUP($F1644,Tb_KostenTypen[],MATCH(Methode_Keuze,Tb_KostenTypen[#Headers],0),0),VLOOKUP($G1644,Lijsten!L:O,4,0))),""),"")</f>
        <v/>
      </c>
      <c r="P1644" s="92"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tarief",IF(LEFT(F1644,8)="Bijdrage",VLOOKUP($F1644,Tb_KostenTypen[],MATCH(Methode_Keuze,Tb_KostenTypen[#Headers],0),0),VLOOKUP($G1644,Lijsten!L:O,4,0))),""),"")</f>
        <v/>
      </c>
      <c r="Q1644" s="50"/>
      <c r="R1644" s="50"/>
      <c r="S1644" s="83"/>
      <c r="T1644" s="51"/>
      <c r="U1644" s="4" t="str" cm="1">
        <f t="array" ref="U1644">IF(AA1644&lt;&gt;"ja",_xlfn.IFNA(_xlfn.IFS(AND(O1644&lt;&gt;"",F1644&lt;&gt;"",RIGHT($N1644,6)="tarief"),O1644*Q1644,S1644&gt;0,IF(F1644&lt;&gt;"",S1644,"")),""),"")</f>
        <v/>
      </c>
      <c r="V1644" s="4" t="str" cm="1">
        <f t="array" ref="V1644">IF(AA1644&lt;&gt;"ja",_xlfn.IFNA(_xlfn.IFS(AND(P1644&lt;&gt;"",R1644&lt;&gt;"",RIGHT($N1644,6)="tarief"),P1644*R1644,T1644&gt;0,T1644),""),"")</f>
        <v/>
      </c>
      <c r="W1644" s="4" t="str" cm="1">
        <f t="array" ref="W1644">IFERROR(_xlfn.IFS(OR(F1644="",LEFT(Methode_Keuze,4)="Geen"),"",AND(U1644&lt;&gt;"",F1644&lt;&gt;"Arbeidskosten"),ROUND(U1644*VLOOKUP(F1644,Tb_ProjectKosten[],MATCH(Tb_ProjectKosten[[#Headers],[Forfat_Percentage]],Tb_ProjectKosten[#Headers],0),0),2),AND(F1644="Arbeidskosten",G1644&lt;&gt;""),IFERROR(ROUND(U1644*VLOOKUP(G1644,Tb_KostenTypen[],3,0)*VLOOKUP(F1644,Tb_ProjectKosten[],MATCH(Tb_ProjectKosten[[#Headers],[Forfat_Percentage]],Tb_ProjectKosten[#Headers],0),0),2),""),U1644 &lt;=0,0),"")</f>
        <v/>
      </c>
      <c r="X1644" s="4" t="str" cm="1">
        <f t="array" ref="X1644">IFERROR(_xlfn.IFS(OR(F1644="",LEFT(Methode_Keuze,4)="Geen"),"",AND(V1644&lt;&gt;"",F1644&lt;&gt;"Arbeidskosten"),ROUND(V1644*VLOOKUP(F1644,Tb_ProjectKosten[],MATCH(Tb_ProjectKosten[[#Headers],[Forfat_Percentage]],Tb_ProjectKosten[#Headers],0),0),2),AND(F1644="Arbeidskosten",G1644&lt;&gt;""),IFERROR(ROUND(V1644*VLOOKUP(G1644,Tb_KostenTypen[],3,0)*VLOOKUP(F1644,Tb_ProjectKosten[],MATCH(Tb_ProjectKosten[[#Headers],[Forfat_Percentage]],Tb_ProjectKosten[#Headers],0),0),2),""),V1644 &lt;=0,0),"")</f>
        <v/>
      </c>
      <c r="Y1644" s="262"/>
      <c r="Z1644" s="49"/>
      <c r="AA1644" s="37" t="str" cm="1">
        <f t="array" ref="AA1644">IFERROR(IF(INDEX(SubsidieTabel!$Q$1:$T$9,MATCH($F1644,SubsidieTabel!$Q$1:$Q$9,0),IFERROR(MATCH(Methode_Keuze,SubsidieTabel!$Q$1:$T$1,0),2))&lt;&gt;1=TRUE,"ja",""),"")</f>
        <v/>
      </c>
    </row>
    <row r="1645" spans="1:27" ht="15" customHeight="1" x14ac:dyDescent="0.25">
      <c r="A1645" s="87"/>
      <c r="B1645" s="219" t="str">
        <f>IF(A1645&lt;&gt;"",_xlfn.MAXIFS($B$1:B1644,$A$1:A1644,A1645)+1,"")</f>
        <v/>
      </c>
      <c r="C1645" s="50"/>
      <c r="D1645" s="50"/>
      <c r="E1645" s="50"/>
      <c r="F1645" s="50"/>
      <c r="G1645" s="283"/>
      <c r="H1645" s="296"/>
      <c r="I1645" s="295"/>
      <c r="J1645" s="295"/>
      <c r="K1645" s="202"/>
      <c r="L1645" s="202"/>
      <c r="M1645" s="91" t="str">
        <f>IFERROR(VLOOKUP(H1645,Lijsten!$H$1:$I$100,2,0),"")</f>
        <v/>
      </c>
      <c r="N1645" s="91" t="str" cm="1">
        <f t="array" ref="N1645">IFERROR(_xlfn.IFS(AND(LEFT(F1645,6)="Arbeid",RIGHT(F1645,3)&lt;&gt;"IKS"),IFERROR(VLOOKUP($G1645,Tb_KostenTypen[],2,0),"tarief"),RIGHT(F1645,3)="IKS","Uurtarief",LEFT(F1645,6)="Arbeid","Uurtarief",AND(LEFT(F1645,8)="Bijdrage",RIGHT(F1645,15)="(vrijwilligers)"),"Vast tarief"),"")</f>
        <v/>
      </c>
      <c r="O1645" s="92"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tarief",IF(LEFT(F1645,8)="Bijdrage",VLOOKUP($F1645,Tb_KostenTypen[],MATCH(Methode_Keuze,Tb_KostenTypen[#Headers],0),0),VLOOKUP($G1645,Lijsten!L:O,4,0))),""),"")</f>
        <v/>
      </c>
      <c r="P1645" s="92"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tarief",IF(LEFT(F1645,8)="Bijdrage",VLOOKUP($F1645,Tb_KostenTypen[],MATCH(Methode_Keuze,Tb_KostenTypen[#Headers],0),0),VLOOKUP($G1645,Lijsten!L:O,4,0))),""),"")</f>
        <v/>
      </c>
      <c r="Q1645" s="50"/>
      <c r="R1645" s="50"/>
      <c r="S1645" s="83"/>
      <c r="T1645" s="51"/>
      <c r="U1645" s="4" t="str" cm="1">
        <f t="array" ref="U1645">IF(AA1645&lt;&gt;"ja",_xlfn.IFNA(_xlfn.IFS(AND(O1645&lt;&gt;"",F1645&lt;&gt;"",RIGHT($N1645,6)="tarief"),O1645*Q1645,S1645&gt;0,IF(F1645&lt;&gt;"",S1645,"")),""),"")</f>
        <v/>
      </c>
      <c r="V1645" s="4" t="str" cm="1">
        <f t="array" ref="V1645">IF(AA1645&lt;&gt;"ja",_xlfn.IFNA(_xlfn.IFS(AND(P1645&lt;&gt;"",R1645&lt;&gt;"",RIGHT($N1645,6)="tarief"),P1645*R1645,T1645&gt;0,T1645),""),"")</f>
        <v/>
      </c>
      <c r="W1645" s="4" t="str" cm="1">
        <f t="array" ref="W1645">IFERROR(_xlfn.IFS(OR(F1645="",LEFT(Methode_Keuze,4)="Geen"),"",AND(U1645&lt;&gt;"",F1645&lt;&gt;"Arbeidskosten"),ROUND(U1645*VLOOKUP(F1645,Tb_ProjectKosten[],MATCH(Tb_ProjectKosten[[#Headers],[Forfat_Percentage]],Tb_ProjectKosten[#Headers],0),0),2),AND(F1645="Arbeidskosten",G1645&lt;&gt;""),IFERROR(ROUND(U1645*VLOOKUP(G1645,Tb_KostenTypen[],3,0)*VLOOKUP(F1645,Tb_ProjectKosten[],MATCH(Tb_ProjectKosten[[#Headers],[Forfat_Percentage]],Tb_ProjectKosten[#Headers],0),0),2),""),U1645 &lt;=0,0),"")</f>
        <v/>
      </c>
      <c r="X1645" s="4" t="str" cm="1">
        <f t="array" ref="X1645">IFERROR(_xlfn.IFS(OR(F1645="",LEFT(Methode_Keuze,4)="Geen"),"",AND(V1645&lt;&gt;"",F1645&lt;&gt;"Arbeidskosten"),ROUND(V1645*VLOOKUP(F1645,Tb_ProjectKosten[],MATCH(Tb_ProjectKosten[[#Headers],[Forfat_Percentage]],Tb_ProjectKosten[#Headers],0),0),2),AND(F1645="Arbeidskosten",G1645&lt;&gt;""),IFERROR(ROUND(V1645*VLOOKUP(G1645,Tb_KostenTypen[],3,0)*VLOOKUP(F1645,Tb_ProjectKosten[],MATCH(Tb_ProjectKosten[[#Headers],[Forfat_Percentage]],Tb_ProjectKosten[#Headers],0),0),2),""),V1645 &lt;=0,0),"")</f>
        <v/>
      </c>
      <c r="Y1645" s="262"/>
      <c r="Z1645" s="49"/>
      <c r="AA1645" s="37" t="str" cm="1">
        <f t="array" ref="AA1645">IFERROR(IF(INDEX(SubsidieTabel!$Q$1:$T$9,MATCH($F1645,SubsidieTabel!$Q$1:$Q$9,0),IFERROR(MATCH(Methode_Keuze,SubsidieTabel!$Q$1:$T$1,0),2))&lt;&gt;1=TRUE,"ja",""),"")</f>
        <v/>
      </c>
    </row>
    <row r="1646" spans="1:27" ht="15" customHeight="1" x14ac:dyDescent="0.25">
      <c r="A1646" s="87"/>
      <c r="B1646" s="219" t="str">
        <f>IF(A1646&lt;&gt;"",_xlfn.MAXIFS($B$1:B1645,$A$1:A1645,A1646)+1,"")</f>
        <v/>
      </c>
      <c r="C1646" s="50"/>
      <c r="D1646" s="50"/>
      <c r="E1646" s="50"/>
      <c r="F1646" s="50"/>
      <c r="G1646" s="283"/>
      <c r="H1646" s="296"/>
      <c r="I1646" s="295"/>
      <c r="J1646" s="295"/>
      <c r="K1646" s="202"/>
      <c r="L1646" s="202"/>
      <c r="M1646" s="91" t="str">
        <f>IFERROR(VLOOKUP(H1646,Lijsten!$H$1:$I$100,2,0),"")</f>
        <v/>
      </c>
      <c r="N1646" s="91" t="str" cm="1">
        <f t="array" ref="N1646">IFERROR(_xlfn.IFS(AND(LEFT(F1646,6)="Arbeid",RIGHT(F1646,3)&lt;&gt;"IKS"),IFERROR(VLOOKUP($G1646,Tb_KostenTypen[],2,0),"tarief"),RIGHT(F1646,3)="IKS","Uurtarief",LEFT(F1646,6)="Arbeid","Uurtarief",AND(LEFT(F1646,8)="Bijdrage",RIGHT(F1646,15)="(vrijwilligers)"),"Vast tarief"),"")</f>
        <v/>
      </c>
      <c r="O1646" s="92"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tarief",IF(LEFT(F1646,8)="Bijdrage",VLOOKUP($F1646,Tb_KostenTypen[],MATCH(Methode_Keuze,Tb_KostenTypen[#Headers],0),0),VLOOKUP($G1646,Lijsten!L:O,4,0))),""),"")</f>
        <v/>
      </c>
      <c r="P1646" s="92"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tarief",IF(LEFT(F1646,8)="Bijdrage",VLOOKUP($F1646,Tb_KostenTypen[],MATCH(Methode_Keuze,Tb_KostenTypen[#Headers],0),0),VLOOKUP($G1646,Lijsten!L:O,4,0))),""),"")</f>
        <v/>
      </c>
      <c r="Q1646" s="50"/>
      <c r="R1646" s="50"/>
      <c r="S1646" s="83"/>
      <c r="T1646" s="51"/>
      <c r="U1646" s="4" t="str" cm="1">
        <f t="array" ref="U1646">IF(AA1646&lt;&gt;"ja",_xlfn.IFNA(_xlfn.IFS(AND(O1646&lt;&gt;"",F1646&lt;&gt;"",RIGHT($N1646,6)="tarief"),O1646*Q1646,S1646&gt;0,IF(F1646&lt;&gt;"",S1646,"")),""),"")</f>
        <v/>
      </c>
      <c r="V1646" s="4" t="str" cm="1">
        <f t="array" ref="V1646">IF(AA1646&lt;&gt;"ja",_xlfn.IFNA(_xlfn.IFS(AND(P1646&lt;&gt;"",R1646&lt;&gt;"",RIGHT($N1646,6)="tarief"),P1646*R1646,T1646&gt;0,T1646),""),"")</f>
        <v/>
      </c>
      <c r="W1646" s="4" t="str" cm="1">
        <f t="array" ref="W1646">IFERROR(_xlfn.IFS(OR(F1646="",LEFT(Methode_Keuze,4)="Geen"),"",AND(U1646&lt;&gt;"",F1646&lt;&gt;"Arbeidskosten"),ROUND(U1646*VLOOKUP(F1646,Tb_ProjectKosten[],MATCH(Tb_ProjectKosten[[#Headers],[Forfat_Percentage]],Tb_ProjectKosten[#Headers],0),0),2),AND(F1646="Arbeidskosten",G1646&lt;&gt;""),IFERROR(ROUND(U1646*VLOOKUP(G1646,Tb_KostenTypen[],3,0)*VLOOKUP(F1646,Tb_ProjectKosten[],MATCH(Tb_ProjectKosten[[#Headers],[Forfat_Percentage]],Tb_ProjectKosten[#Headers],0),0),2),""),U1646 &lt;=0,0),"")</f>
        <v/>
      </c>
      <c r="X1646" s="4" t="str" cm="1">
        <f t="array" ref="X1646">IFERROR(_xlfn.IFS(OR(F1646="",LEFT(Methode_Keuze,4)="Geen"),"",AND(V1646&lt;&gt;"",F1646&lt;&gt;"Arbeidskosten"),ROUND(V1646*VLOOKUP(F1646,Tb_ProjectKosten[],MATCH(Tb_ProjectKosten[[#Headers],[Forfat_Percentage]],Tb_ProjectKosten[#Headers],0),0),2),AND(F1646="Arbeidskosten",G1646&lt;&gt;""),IFERROR(ROUND(V1646*VLOOKUP(G1646,Tb_KostenTypen[],3,0)*VLOOKUP(F1646,Tb_ProjectKosten[],MATCH(Tb_ProjectKosten[[#Headers],[Forfat_Percentage]],Tb_ProjectKosten[#Headers],0),0),2),""),V1646 &lt;=0,0),"")</f>
        <v/>
      </c>
      <c r="Y1646" s="262"/>
      <c r="Z1646" s="49"/>
      <c r="AA1646" s="37" t="str" cm="1">
        <f t="array" ref="AA1646">IFERROR(IF(INDEX(SubsidieTabel!$Q$1:$T$9,MATCH($F1646,SubsidieTabel!$Q$1:$Q$9,0),IFERROR(MATCH(Methode_Keuze,SubsidieTabel!$Q$1:$T$1,0),2))&lt;&gt;1=TRUE,"ja",""),"")</f>
        <v/>
      </c>
    </row>
    <row r="1647" spans="1:27" ht="15" customHeight="1" x14ac:dyDescent="0.25">
      <c r="A1647" s="87"/>
      <c r="B1647" s="219" t="str">
        <f>IF(A1647&lt;&gt;"",_xlfn.MAXIFS($B$1:B1646,$A$1:A1646,A1647)+1,"")</f>
        <v/>
      </c>
      <c r="C1647" s="50"/>
      <c r="D1647" s="50"/>
      <c r="E1647" s="50"/>
      <c r="F1647" s="50"/>
      <c r="G1647" s="283"/>
      <c r="H1647" s="296"/>
      <c r="I1647" s="295"/>
      <c r="J1647" s="295"/>
      <c r="K1647" s="202"/>
      <c r="L1647" s="202"/>
      <c r="M1647" s="91" t="str">
        <f>IFERROR(VLOOKUP(H1647,Lijsten!$H$1:$I$100,2,0),"")</f>
        <v/>
      </c>
      <c r="N1647" s="91" t="str" cm="1">
        <f t="array" ref="N1647">IFERROR(_xlfn.IFS(AND(LEFT(F1647,6)="Arbeid",RIGHT(F1647,3)&lt;&gt;"IKS"),IFERROR(VLOOKUP($G1647,Tb_KostenTypen[],2,0),"tarief"),RIGHT(F1647,3)="IKS","Uurtarief",LEFT(F1647,6)="Arbeid","Uurtarief",AND(LEFT(F1647,8)="Bijdrage",RIGHT(F1647,15)="(vrijwilligers)"),"Vast tarief"),"")</f>
        <v/>
      </c>
      <c r="O1647" s="92"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tarief",IF(LEFT(F1647,8)="Bijdrage",VLOOKUP($F1647,Tb_KostenTypen[],MATCH(Methode_Keuze,Tb_KostenTypen[#Headers],0),0),VLOOKUP($G1647,Lijsten!L:O,4,0))),""),"")</f>
        <v/>
      </c>
      <c r="P1647" s="92"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tarief",IF(LEFT(F1647,8)="Bijdrage",VLOOKUP($F1647,Tb_KostenTypen[],MATCH(Methode_Keuze,Tb_KostenTypen[#Headers],0),0),VLOOKUP($G1647,Lijsten!L:O,4,0))),""),"")</f>
        <v/>
      </c>
      <c r="Q1647" s="50"/>
      <c r="R1647" s="50"/>
      <c r="S1647" s="83"/>
      <c r="T1647" s="51"/>
      <c r="U1647" s="4" t="str" cm="1">
        <f t="array" ref="U1647">IF(AA1647&lt;&gt;"ja",_xlfn.IFNA(_xlfn.IFS(AND(O1647&lt;&gt;"",F1647&lt;&gt;"",RIGHT($N1647,6)="tarief"),O1647*Q1647,S1647&gt;0,IF(F1647&lt;&gt;"",S1647,"")),""),"")</f>
        <v/>
      </c>
      <c r="V1647" s="4" t="str" cm="1">
        <f t="array" ref="V1647">IF(AA1647&lt;&gt;"ja",_xlfn.IFNA(_xlfn.IFS(AND(P1647&lt;&gt;"",R1647&lt;&gt;"",RIGHT($N1647,6)="tarief"),P1647*R1647,T1647&gt;0,T1647),""),"")</f>
        <v/>
      </c>
      <c r="W1647" s="4" t="str" cm="1">
        <f t="array" ref="W1647">IFERROR(_xlfn.IFS(OR(F1647="",LEFT(Methode_Keuze,4)="Geen"),"",AND(U1647&lt;&gt;"",F1647&lt;&gt;"Arbeidskosten"),ROUND(U1647*VLOOKUP(F1647,Tb_ProjectKosten[],MATCH(Tb_ProjectKosten[[#Headers],[Forfat_Percentage]],Tb_ProjectKosten[#Headers],0),0),2),AND(F1647="Arbeidskosten",G1647&lt;&gt;""),IFERROR(ROUND(U1647*VLOOKUP(G1647,Tb_KostenTypen[],3,0)*VLOOKUP(F1647,Tb_ProjectKosten[],MATCH(Tb_ProjectKosten[[#Headers],[Forfat_Percentage]],Tb_ProjectKosten[#Headers],0),0),2),""),U1647 &lt;=0,0),"")</f>
        <v/>
      </c>
      <c r="X1647" s="4" t="str" cm="1">
        <f t="array" ref="X1647">IFERROR(_xlfn.IFS(OR(F1647="",LEFT(Methode_Keuze,4)="Geen"),"",AND(V1647&lt;&gt;"",F1647&lt;&gt;"Arbeidskosten"),ROUND(V1647*VLOOKUP(F1647,Tb_ProjectKosten[],MATCH(Tb_ProjectKosten[[#Headers],[Forfat_Percentage]],Tb_ProjectKosten[#Headers],0),0),2),AND(F1647="Arbeidskosten",G1647&lt;&gt;""),IFERROR(ROUND(V1647*VLOOKUP(G1647,Tb_KostenTypen[],3,0)*VLOOKUP(F1647,Tb_ProjectKosten[],MATCH(Tb_ProjectKosten[[#Headers],[Forfat_Percentage]],Tb_ProjectKosten[#Headers],0),0),2),""),V1647 &lt;=0,0),"")</f>
        <v/>
      </c>
      <c r="Y1647" s="262"/>
      <c r="Z1647" s="49"/>
      <c r="AA1647" s="37" t="str" cm="1">
        <f t="array" ref="AA1647">IFERROR(IF(INDEX(SubsidieTabel!$Q$1:$T$9,MATCH($F1647,SubsidieTabel!$Q$1:$Q$9,0),IFERROR(MATCH(Methode_Keuze,SubsidieTabel!$Q$1:$T$1,0),2))&lt;&gt;1=TRUE,"ja",""),"")</f>
        <v/>
      </c>
    </row>
    <row r="1648" spans="1:27" ht="15" customHeight="1" x14ac:dyDescent="0.25">
      <c r="A1648" s="87"/>
      <c r="B1648" s="219" t="str">
        <f>IF(A1648&lt;&gt;"",_xlfn.MAXIFS($B$1:B1647,$A$1:A1647,A1648)+1,"")</f>
        <v/>
      </c>
      <c r="C1648" s="50"/>
      <c r="D1648" s="50"/>
      <c r="E1648" s="50"/>
      <c r="F1648" s="50"/>
      <c r="G1648" s="283"/>
      <c r="H1648" s="296"/>
      <c r="I1648" s="295"/>
      <c r="J1648" s="295"/>
      <c r="K1648" s="202"/>
      <c r="L1648" s="202"/>
      <c r="M1648" s="91" t="str">
        <f>IFERROR(VLOOKUP(H1648,Lijsten!$H$1:$I$100,2,0),"")</f>
        <v/>
      </c>
      <c r="N1648" s="91" t="str" cm="1">
        <f t="array" ref="N1648">IFERROR(_xlfn.IFS(AND(LEFT(F1648,6)="Arbeid",RIGHT(F1648,3)&lt;&gt;"IKS"),IFERROR(VLOOKUP($G1648,Tb_KostenTypen[],2,0),"tarief"),RIGHT(F1648,3)="IKS","Uurtarief",LEFT(F1648,6)="Arbeid","Uurtarief",AND(LEFT(F1648,8)="Bijdrage",RIGHT(F1648,15)="(vrijwilligers)"),"Vast tarief"),"")</f>
        <v/>
      </c>
      <c r="O1648" s="92"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tarief",IF(LEFT(F1648,8)="Bijdrage",VLOOKUP($F1648,Tb_KostenTypen[],MATCH(Methode_Keuze,Tb_KostenTypen[#Headers],0),0),VLOOKUP($G1648,Lijsten!L:O,4,0))),""),"")</f>
        <v/>
      </c>
      <c r="P1648" s="92"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tarief",IF(LEFT(F1648,8)="Bijdrage",VLOOKUP($F1648,Tb_KostenTypen[],MATCH(Methode_Keuze,Tb_KostenTypen[#Headers],0),0),VLOOKUP($G1648,Lijsten!L:O,4,0))),""),"")</f>
        <v/>
      </c>
      <c r="Q1648" s="50"/>
      <c r="R1648" s="50"/>
      <c r="S1648" s="83"/>
      <c r="T1648" s="51"/>
      <c r="U1648" s="4" t="str" cm="1">
        <f t="array" ref="U1648">IF(AA1648&lt;&gt;"ja",_xlfn.IFNA(_xlfn.IFS(AND(O1648&lt;&gt;"",F1648&lt;&gt;"",RIGHT($N1648,6)="tarief"),O1648*Q1648,S1648&gt;0,IF(F1648&lt;&gt;"",S1648,"")),""),"")</f>
        <v/>
      </c>
      <c r="V1648" s="4" t="str" cm="1">
        <f t="array" ref="V1648">IF(AA1648&lt;&gt;"ja",_xlfn.IFNA(_xlfn.IFS(AND(P1648&lt;&gt;"",R1648&lt;&gt;"",RIGHT($N1648,6)="tarief"),P1648*R1648,T1648&gt;0,T1648),""),"")</f>
        <v/>
      </c>
      <c r="W1648" s="4" t="str" cm="1">
        <f t="array" ref="W1648">IFERROR(_xlfn.IFS(OR(F1648="",LEFT(Methode_Keuze,4)="Geen"),"",AND(U1648&lt;&gt;"",F1648&lt;&gt;"Arbeidskosten"),ROUND(U1648*VLOOKUP(F1648,Tb_ProjectKosten[],MATCH(Tb_ProjectKosten[[#Headers],[Forfat_Percentage]],Tb_ProjectKosten[#Headers],0),0),2),AND(F1648="Arbeidskosten",G1648&lt;&gt;""),IFERROR(ROUND(U1648*VLOOKUP(G1648,Tb_KostenTypen[],3,0)*VLOOKUP(F1648,Tb_ProjectKosten[],MATCH(Tb_ProjectKosten[[#Headers],[Forfat_Percentage]],Tb_ProjectKosten[#Headers],0),0),2),""),U1648 &lt;=0,0),"")</f>
        <v/>
      </c>
      <c r="X1648" s="4" t="str" cm="1">
        <f t="array" ref="X1648">IFERROR(_xlfn.IFS(OR(F1648="",LEFT(Methode_Keuze,4)="Geen"),"",AND(V1648&lt;&gt;"",F1648&lt;&gt;"Arbeidskosten"),ROUND(V1648*VLOOKUP(F1648,Tb_ProjectKosten[],MATCH(Tb_ProjectKosten[[#Headers],[Forfat_Percentage]],Tb_ProjectKosten[#Headers],0),0),2),AND(F1648="Arbeidskosten",G1648&lt;&gt;""),IFERROR(ROUND(V1648*VLOOKUP(G1648,Tb_KostenTypen[],3,0)*VLOOKUP(F1648,Tb_ProjectKosten[],MATCH(Tb_ProjectKosten[[#Headers],[Forfat_Percentage]],Tb_ProjectKosten[#Headers],0),0),2),""),V1648 &lt;=0,0),"")</f>
        <v/>
      </c>
      <c r="Y1648" s="262"/>
      <c r="Z1648" s="49"/>
      <c r="AA1648" s="37" t="str" cm="1">
        <f t="array" ref="AA1648">IFERROR(IF(INDEX(SubsidieTabel!$Q$1:$T$9,MATCH($F1648,SubsidieTabel!$Q$1:$Q$9,0),IFERROR(MATCH(Methode_Keuze,SubsidieTabel!$Q$1:$T$1,0),2))&lt;&gt;1=TRUE,"ja",""),"")</f>
        <v/>
      </c>
    </row>
    <row r="1649" spans="1:27" ht="15" customHeight="1" x14ac:dyDescent="0.25">
      <c r="A1649" s="87"/>
      <c r="B1649" s="219" t="str">
        <f>IF(A1649&lt;&gt;"",_xlfn.MAXIFS($B$1:B1648,$A$1:A1648,A1649)+1,"")</f>
        <v/>
      </c>
      <c r="C1649" s="50"/>
      <c r="D1649" s="50"/>
      <c r="E1649" s="50"/>
      <c r="F1649" s="50"/>
      <c r="G1649" s="283"/>
      <c r="H1649" s="296"/>
      <c r="I1649" s="295"/>
      <c r="J1649" s="295"/>
      <c r="K1649" s="202"/>
      <c r="L1649" s="202"/>
      <c r="M1649" s="91" t="str">
        <f>IFERROR(VLOOKUP(H1649,Lijsten!$H$1:$I$100,2,0),"")</f>
        <v/>
      </c>
      <c r="N1649" s="91" t="str" cm="1">
        <f t="array" ref="N1649">IFERROR(_xlfn.IFS(AND(LEFT(F1649,6)="Arbeid",RIGHT(F1649,3)&lt;&gt;"IKS"),IFERROR(VLOOKUP($G1649,Tb_KostenTypen[],2,0),"tarief"),RIGHT(F1649,3)="IKS","Uurtarief",LEFT(F1649,6)="Arbeid","Uurtarief",AND(LEFT(F1649,8)="Bijdrage",RIGHT(F1649,15)="(vrijwilligers)"),"Vast tarief"),"")</f>
        <v/>
      </c>
      <c r="O1649" s="92"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tarief",IF(LEFT(F1649,8)="Bijdrage",VLOOKUP($F1649,Tb_KostenTypen[],MATCH(Methode_Keuze,Tb_KostenTypen[#Headers],0),0),VLOOKUP($G1649,Lijsten!L:O,4,0))),""),"")</f>
        <v/>
      </c>
      <c r="P1649" s="92"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tarief",IF(LEFT(F1649,8)="Bijdrage",VLOOKUP($F1649,Tb_KostenTypen[],MATCH(Methode_Keuze,Tb_KostenTypen[#Headers],0),0),VLOOKUP($G1649,Lijsten!L:O,4,0))),""),"")</f>
        <v/>
      </c>
      <c r="Q1649" s="50"/>
      <c r="R1649" s="50"/>
      <c r="S1649" s="83"/>
      <c r="T1649" s="51"/>
      <c r="U1649" s="4" t="str" cm="1">
        <f t="array" ref="U1649">IF(AA1649&lt;&gt;"ja",_xlfn.IFNA(_xlfn.IFS(AND(O1649&lt;&gt;"",F1649&lt;&gt;"",RIGHT($N1649,6)="tarief"),O1649*Q1649,S1649&gt;0,IF(F1649&lt;&gt;"",S1649,"")),""),"")</f>
        <v/>
      </c>
      <c r="V1649" s="4" t="str" cm="1">
        <f t="array" ref="V1649">IF(AA1649&lt;&gt;"ja",_xlfn.IFNA(_xlfn.IFS(AND(P1649&lt;&gt;"",R1649&lt;&gt;"",RIGHT($N1649,6)="tarief"),P1649*R1649,T1649&gt;0,T1649),""),"")</f>
        <v/>
      </c>
      <c r="W1649" s="4" t="str" cm="1">
        <f t="array" ref="W1649">IFERROR(_xlfn.IFS(OR(F1649="",LEFT(Methode_Keuze,4)="Geen"),"",AND(U1649&lt;&gt;"",F1649&lt;&gt;"Arbeidskosten"),ROUND(U1649*VLOOKUP(F1649,Tb_ProjectKosten[],MATCH(Tb_ProjectKosten[[#Headers],[Forfat_Percentage]],Tb_ProjectKosten[#Headers],0),0),2),AND(F1649="Arbeidskosten",G1649&lt;&gt;""),IFERROR(ROUND(U1649*VLOOKUP(G1649,Tb_KostenTypen[],3,0)*VLOOKUP(F1649,Tb_ProjectKosten[],MATCH(Tb_ProjectKosten[[#Headers],[Forfat_Percentage]],Tb_ProjectKosten[#Headers],0),0),2),""),U1649 &lt;=0,0),"")</f>
        <v/>
      </c>
      <c r="X1649" s="4" t="str" cm="1">
        <f t="array" ref="X1649">IFERROR(_xlfn.IFS(OR(F1649="",LEFT(Methode_Keuze,4)="Geen"),"",AND(V1649&lt;&gt;"",F1649&lt;&gt;"Arbeidskosten"),ROUND(V1649*VLOOKUP(F1649,Tb_ProjectKosten[],MATCH(Tb_ProjectKosten[[#Headers],[Forfat_Percentage]],Tb_ProjectKosten[#Headers],0),0),2),AND(F1649="Arbeidskosten",G1649&lt;&gt;""),IFERROR(ROUND(V1649*VLOOKUP(G1649,Tb_KostenTypen[],3,0)*VLOOKUP(F1649,Tb_ProjectKosten[],MATCH(Tb_ProjectKosten[[#Headers],[Forfat_Percentage]],Tb_ProjectKosten[#Headers],0),0),2),""),V1649 &lt;=0,0),"")</f>
        <v/>
      </c>
      <c r="Y1649" s="262"/>
      <c r="Z1649" s="49"/>
      <c r="AA1649" s="37" t="str" cm="1">
        <f t="array" ref="AA1649">IFERROR(IF(INDEX(SubsidieTabel!$Q$1:$T$9,MATCH($F1649,SubsidieTabel!$Q$1:$Q$9,0),IFERROR(MATCH(Methode_Keuze,SubsidieTabel!$Q$1:$T$1,0),2))&lt;&gt;1=TRUE,"ja",""),"")</f>
        <v/>
      </c>
    </row>
    <row r="1650" spans="1:27" ht="15" customHeight="1" x14ac:dyDescent="0.25">
      <c r="A1650" s="87"/>
      <c r="B1650" s="219" t="str">
        <f>IF(A1650&lt;&gt;"",_xlfn.MAXIFS($B$1:B1649,$A$1:A1649,A1650)+1,"")</f>
        <v/>
      </c>
      <c r="C1650" s="50"/>
      <c r="D1650" s="50"/>
      <c r="E1650" s="50"/>
      <c r="F1650" s="50"/>
      <c r="G1650" s="283"/>
      <c r="H1650" s="296"/>
      <c r="I1650" s="295"/>
      <c r="J1650" s="295"/>
      <c r="K1650" s="202"/>
      <c r="L1650" s="202"/>
      <c r="M1650" s="91" t="str">
        <f>IFERROR(VLOOKUP(H1650,Lijsten!$H$1:$I$100,2,0),"")</f>
        <v/>
      </c>
      <c r="N1650" s="91" t="str" cm="1">
        <f t="array" ref="N1650">IFERROR(_xlfn.IFS(AND(LEFT(F1650,6)="Arbeid",RIGHT(F1650,3)&lt;&gt;"IKS"),IFERROR(VLOOKUP($G1650,Tb_KostenTypen[],2,0),"tarief"),RIGHT(F1650,3)="IKS","Uurtarief",LEFT(F1650,6)="Arbeid","Uurtarief",AND(LEFT(F1650,8)="Bijdrage",RIGHT(F1650,15)="(vrijwilligers)"),"Vast tarief"),"")</f>
        <v/>
      </c>
      <c r="O1650" s="92"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tarief",IF(LEFT(F1650,8)="Bijdrage",VLOOKUP($F1650,Tb_KostenTypen[],MATCH(Methode_Keuze,Tb_KostenTypen[#Headers],0),0),VLOOKUP($G1650,Lijsten!L:O,4,0))),""),"")</f>
        <v/>
      </c>
      <c r="P1650" s="92"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tarief",IF(LEFT(F1650,8)="Bijdrage",VLOOKUP($F1650,Tb_KostenTypen[],MATCH(Methode_Keuze,Tb_KostenTypen[#Headers],0),0),VLOOKUP($G1650,Lijsten!L:O,4,0))),""),"")</f>
        <v/>
      </c>
      <c r="Q1650" s="50"/>
      <c r="R1650" s="50"/>
      <c r="S1650" s="83"/>
      <c r="T1650" s="51"/>
      <c r="U1650" s="4" t="str" cm="1">
        <f t="array" ref="U1650">IF(AA1650&lt;&gt;"ja",_xlfn.IFNA(_xlfn.IFS(AND(O1650&lt;&gt;"",F1650&lt;&gt;"",RIGHT($N1650,6)="tarief"),O1650*Q1650,S1650&gt;0,IF(F1650&lt;&gt;"",S1650,"")),""),"")</f>
        <v/>
      </c>
      <c r="V1650" s="4" t="str" cm="1">
        <f t="array" ref="V1650">IF(AA1650&lt;&gt;"ja",_xlfn.IFNA(_xlfn.IFS(AND(P1650&lt;&gt;"",R1650&lt;&gt;"",RIGHT($N1650,6)="tarief"),P1650*R1650,T1650&gt;0,T1650),""),"")</f>
        <v/>
      </c>
      <c r="W1650" s="4" t="str" cm="1">
        <f t="array" ref="W1650">IFERROR(_xlfn.IFS(OR(F1650="",LEFT(Methode_Keuze,4)="Geen"),"",AND(U1650&lt;&gt;"",F1650&lt;&gt;"Arbeidskosten"),ROUND(U1650*VLOOKUP(F1650,Tb_ProjectKosten[],MATCH(Tb_ProjectKosten[[#Headers],[Forfat_Percentage]],Tb_ProjectKosten[#Headers],0),0),2),AND(F1650="Arbeidskosten",G1650&lt;&gt;""),IFERROR(ROUND(U1650*VLOOKUP(G1650,Tb_KostenTypen[],3,0)*VLOOKUP(F1650,Tb_ProjectKosten[],MATCH(Tb_ProjectKosten[[#Headers],[Forfat_Percentage]],Tb_ProjectKosten[#Headers],0),0),2),""),U1650 &lt;=0,0),"")</f>
        <v/>
      </c>
      <c r="X1650" s="4" t="str" cm="1">
        <f t="array" ref="X1650">IFERROR(_xlfn.IFS(OR(F1650="",LEFT(Methode_Keuze,4)="Geen"),"",AND(V1650&lt;&gt;"",F1650&lt;&gt;"Arbeidskosten"),ROUND(V1650*VLOOKUP(F1650,Tb_ProjectKosten[],MATCH(Tb_ProjectKosten[[#Headers],[Forfat_Percentage]],Tb_ProjectKosten[#Headers],0),0),2),AND(F1650="Arbeidskosten",G1650&lt;&gt;""),IFERROR(ROUND(V1650*VLOOKUP(G1650,Tb_KostenTypen[],3,0)*VLOOKUP(F1650,Tb_ProjectKosten[],MATCH(Tb_ProjectKosten[[#Headers],[Forfat_Percentage]],Tb_ProjectKosten[#Headers],0),0),2),""),V1650 &lt;=0,0),"")</f>
        <v/>
      </c>
      <c r="Y1650" s="262"/>
      <c r="Z1650" s="49"/>
      <c r="AA1650" s="37" t="str" cm="1">
        <f t="array" ref="AA1650">IFERROR(IF(INDEX(SubsidieTabel!$Q$1:$T$9,MATCH($F1650,SubsidieTabel!$Q$1:$Q$9,0),IFERROR(MATCH(Methode_Keuze,SubsidieTabel!$Q$1:$T$1,0),2))&lt;&gt;1=TRUE,"ja",""),"")</f>
        <v/>
      </c>
    </row>
    <row r="1651" spans="1:27" ht="15" customHeight="1" x14ac:dyDescent="0.25">
      <c r="A1651" s="87"/>
      <c r="B1651" s="219" t="str">
        <f>IF(A1651&lt;&gt;"",_xlfn.MAXIFS($B$1:B1650,$A$1:A1650,A1651)+1,"")</f>
        <v/>
      </c>
      <c r="C1651" s="50"/>
      <c r="D1651" s="50"/>
      <c r="E1651" s="50"/>
      <c r="F1651" s="50"/>
      <c r="G1651" s="283"/>
      <c r="H1651" s="296"/>
      <c r="I1651" s="295"/>
      <c r="J1651" s="295"/>
      <c r="K1651" s="202"/>
      <c r="L1651" s="202"/>
      <c r="M1651" s="91" t="str">
        <f>IFERROR(VLOOKUP(H1651,Lijsten!$H$1:$I$100,2,0),"")</f>
        <v/>
      </c>
      <c r="N1651" s="91" t="str" cm="1">
        <f t="array" ref="N1651">IFERROR(_xlfn.IFS(AND(LEFT(F1651,6)="Arbeid",RIGHT(F1651,3)&lt;&gt;"IKS"),IFERROR(VLOOKUP($G1651,Tb_KostenTypen[],2,0),"tarief"),RIGHT(F1651,3)="IKS","Uurtarief",LEFT(F1651,6)="Arbeid","Uurtarief",AND(LEFT(F1651,8)="Bijdrage",RIGHT(F1651,15)="(vrijwilligers)"),"Vast tarief"),"")</f>
        <v/>
      </c>
      <c r="O1651" s="92"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tarief",IF(LEFT(F1651,8)="Bijdrage",VLOOKUP($F1651,Tb_KostenTypen[],MATCH(Methode_Keuze,Tb_KostenTypen[#Headers],0),0),VLOOKUP($G1651,Lijsten!L:O,4,0))),""),"")</f>
        <v/>
      </c>
      <c r="P1651" s="92"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tarief",IF(LEFT(F1651,8)="Bijdrage",VLOOKUP($F1651,Tb_KostenTypen[],MATCH(Methode_Keuze,Tb_KostenTypen[#Headers],0),0),VLOOKUP($G1651,Lijsten!L:O,4,0))),""),"")</f>
        <v/>
      </c>
      <c r="Q1651" s="50"/>
      <c r="R1651" s="50"/>
      <c r="S1651" s="83"/>
      <c r="T1651" s="51"/>
      <c r="U1651" s="4" t="str" cm="1">
        <f t="array" ref="U1651">IF(AA1651&lt;&gt;"ja",_xlfn.IFNA(_xlfn.IFS(AND(O1651&lt;&gt;"",F1651&lt;&gt;"",RIGHT($N1651,6)="tarief"),O1651*Q1651,S1651&gt;0,IF(F1651&lt;&gt;"",S1651,"")),""),"")</f>
        <v/>
      </c>
      <c r="V1651" s="4" t="str" cm="1">
        <f t="array" ref="V1651">IF(AA1651&lt;&gt;"ja",_xlfn.IFNA(_xlfn.IFS(AND(P1651&lt;&gt;"",R1651&lt;&gt;"",RIGHT($N1651,6)="tarief"),P1651*R1651,T1651&gt;0,T1651),""),"")</f>
        <v/>
      </c>
      <c r="W1651" s="4" t="str" cm="1">
        <f t="array" ref="W1651">IFERROR(_xlfn.IFS(OR(F1651="",LEFT(Methode_Keuze,4)="Geen"),"",AND(U1651&lt;&gt;"",F1651&lt;&gt;"Arbeidskosten"),ROUND(U1651*VLOOKUP(F1651,Tb_ProjectKosten[],MATCH(Tb_ProjectKosten[[#Headers],[Forfat_Percentage]],Tb_ProjectKosten[#Headers],0),0),2),AND(F1651="Arbeidskosten",G1651&lt;&gt;""),IFERROR(ROUND(U1651*VLOOKUP(G1651,Tb_KostenTypen[],3,0)*VLOOKUP(F1651,Tb_ProjectKosten[],MATCH(Tb_ProjectKosten[[#Headers],[Forfat_Percentage]],Tb_ProjectKosten[#Headers],0),0),2),""),U1651 &lt;=0,0),"")</f>
        <v/>
      </c>
      <c r="X1651" s="4" t="str" cm="1">
        <f t="array" ref="X1651">IFERROR(_xlfn.IFS(OR(F1651="",LEFT(Methode_Keuze,4)="Geen"),"",AND(V1651&lt;&gt;"",F1651&lt;&gt;"Arbeidskosten"),ROUND(V1651*VLOOKUP(F1651,Tb_ProjectKosten[],MATCH(Tb_ProjectKosten[[#Headers],[Forfat_Percentage]],Tb_ProjectKosten[#Headers],0),0),2),AND(F1651="Arbeidskosten",G1651&lt;&gt;""),IFERROR(ROUND(V1651*VLOOKUP(G1651,Tb_KostenTypen[],3,0)*VLOOKUP(F1651,Tb_ProjectKosten[],MATCH(Tb_ProjectKosten[[#Headers],[Forfat_Percentage]],Tb_ProjectKosten[#Headers],0),0),2),""),V1651 &lt;=0,0),"")</f>
        <v/>
      </c>
      <c r="Y1651" s="262"/>
      <c r="Z1651" s="49"/>
      <c r="AA1651" s="37" t="str" cm="1">
        <f t="array" ref="AA1651">IFERROR(IF(INDEX(SubsidieTabel!$Q$1:$T$9,MATCH($F1651,SubsidieTabel!$Q$1:$Q$9,0),IFERROR(MATCH(Methode_Keuze,SubsidieTabel!$Q$1:$T$1,0),2))&lt;&gt;1=TRUE,"ja",""),"")</f>
        <v/>
      </c>
    </row>
    <row r="1652" spans="1:27" ht="15" customHeight="1" x14ac:dyDescent="0.25">
      <c r="A1652" s="87"/>
      <c r="B1652" s="219" t="str">
        <f>IF(A1652&lt;&gt;"",_xlfn.MAXIFS($B$1:B1651,$A$1:A1651,A1652)+1,"")</f>
        <v/>
      </c>
      <c r="C1652" s="50"/>
      <c r="D1652" s="50"/>
      <c r="E1652" s="50"/>
      <c r="F1652" s="50"/>
      <c r="G1652" s="283"/>
      <c r="H1652" s="296"/>
      <c r="I1652" s="295"/>
      <c r="J1652" s="295"/>
      <c r="K1652" s="202"/>
      <c r="L1652" s="202"/>
      <c r="M1652" s="91" t="str">
        <f>IFERROR(VLOOKUP(H1652,Lijsten!$H$1:$I$100,2,0),"")</f>
        <v/>
      </c>
      <c r="N1652" s="91" t="str" cm="1">
        <f t="array" ref="N1652">IFERROR(_xlfn.IFS(AND(LEFT(F1652,6)="Arbeid",RIGHT(F1652,3)&lt;&gt;"IKS"),IFERROR(VLOOKUP($G1652,Tb_KostenTypen[],2,0),"tarief"),RIGHT(F1652,3)="IKS","Uurtarief",LEFT(F1652,6)="Arbeid","Uurtarief",AND(LEFT(F1652,8)="Bijdrage",RIGHT(F1652,15)="(vrijwilligers)"),"Vast tarief"),"")</f>
        <v/>
      </c>
      <c r="O1652" s="92"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tarief",IF(LEFT(F1652,8)="Bijdrage",VLOOKUP($F1652,Tb_KostenTypen[],MATCH(Methode_Keuze,Tb_KostenTypen[#Headers],0),0),VLOOKUP($G1652,Lijsten!L:O,4,0))),""),"")</f>
        <v/>
      </c>
      <c r="P1652" s="92"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tarief",IF(LEFT(F1652,8)="Bijdrage",VLOOKUP($F1652,Tb_KostenTypen[],MATCH(Methode_Keuze,Tb_KostenTypen[#Headers],0),0),VLOOKUP($G1652,Lijsten!L:O,4,0))),""),"")</f>
        <v/>
      </c>
      <c r="Q1652" s="50"/>
      <c r="R1652" s="50"/>
      <c r="S1652" s="83"/>
      <c r="T1652" s="51"/>
      <c r="U1652" s="4" t="str" cm="1">
        <f t="array" ref="U1652">IF(AA1652&lt;&gt;"ja",_xlfn.IFNA(_xlfn.IFS(AND(O1652&lt;&gt;"",F1652&lt;&gt;"",RIGHT($N1652,6)="tarief"),O1652*Q1652,S1652&gt;0,IF(F1652&lt;&gt;"",S1652,"")),""),"")</f>
        <v/>
      </c>
      <c r="V1652" s="4" t="str" cm="1">
        <f t="array" ref="V1652">IF(AA1652&lt;&gt;"ja",_xlfn.IFNA(_xlfn.IFS(AND(P1652&lt;&gt;"",R1652&lt;&gt;"",RIGHT($N1652,6)="tarief"),P1652*R1652,T1652&gt;0,T1652),""),"")</f>
        <v/>
      </c>
      <c r="W1652" s="4" t="str" cm="1">
        <f t="array" ref="W1652">IFERROR(_xlfn.IFS(OR(F1652="",LEFT(Methode_Keuze,4)="Geen"),"",AND(U1652&lt;&gt;"",F1652&lt;&gt;"Arbeidskosten"),ROUND(U1652*VLOOKUP(F1652,Tb_ProjectKosten[],MATCH(Tb_ProjectKosten[[#Headers],[Forfat_Percentage]],Tb_ProjectKosten[#Headers],0),0),2),AND(F1652="Arbeidskosten",G1652&lt;&gt;""),IFERROR(ROUND(U1652*VLOOKUP(G1652,Tb_KostenTypen[],3,0)*VLOOKUP(F1652,Tb_ProjectKosten[],MATCH(Tb_ProjectKosten[[#Headers],[Forfat_Percentage]],Tb_ProjectKosten[#Headers],0),0),2),""),U1652 &lt;=0,0),"")</f>
        <v/>
      </c>
      <c r="X1652" s="4" t="str" cm="1">
        <f t="array" ref="X1652">IFERROR(_xlfn.IFS(OR(F1652="",LEFT(Methode_Keuze,4)="Geen"),"",AND(V1652&lt;&gt;"",F1652&lt;&gt;"Arbeidskosten"),ROUND(V1652*VLOOKUP(F1652,Tb_ProjectKosten[],MATCH(Tb_ProjectKosten[[#Headers],[Forfat_Percentage]],Tb_ProjectKosten[#Headers],0),0),2),AND(F1652="Arbeidskosten",G1652&lt;&gt;""),IFERROR(ROUND(V1652*VLOOKUP(G1652,Tb_KostenTypen[],3,0)*VLOOKUP(F1652,Tb_ProjectKosten[],MATCH(Tb_ProjectKosten[[#Headers],[Forfat_Percentage]],Tb_ProjectKosten[#Headers],0),0),2),""),V1652 &lt;=0,0),"")</f>
        <v/>
      </c>
      <c r="Y1652" s="262"/>
      <c r="Z1652" s="49"/>
      <c r="AA1652" s="37" t="str" cm="1">
        <f t="array" ref="AA1652">IFERROR(IF(INDEX(SubsidieTabel!$Q$1:$T$9,MATCH($F1652,SubsidieTabel!$Q$1:$Q$9,0),IFERROR(MATCH(Methode_Keuze,SubsidieTabel!$Q$1:$T$1,0),2))&lt;&gt;1=TRUE,"ja",""),"")</f>
        <v/>
      </c>
    </row>
    <row r="1653" spans="1:27" ht="15" customHeight="1" x14ac:dyDescent="0.25">
      <c r="A1653" s="87"/>
      <c r="B1653" s="219" t="str">
        <f>IF(A1653&lt;&gt;"",_xlfn.MAXIFS($B$1:B1652,$A$1:A1652,A1653)+1,"")</f>
        <v/>
      </c>
      <c r="C1653" s="50"/>
      <c r="D1653" s="50"/>
      <c r="E1653" s="50"/>
      <c r="F1653" s="50"/>
      <c r="G1653" s="283"/>
      <c r="H1653" s="296"/>
      <c r="I1653" s="295"/>
      <c r="J1653" s="295"/>
      <c r="K1653" s="202"/>
      <c r="L1653" s="202"/>
      <c r="M1653" s="91" t="str">
        <f>IFERROR(VLOOKUP(H1653,Lijsten!$H$1:$I$100,2,0),"")</f>
        <v/>
      </c>
      <c r="N1653" s="91" t="str" cm="1">
        <f t="array" ref="N1653">IFERROR(_xlfn.IFS(AND(LEFT(F1653,6)="Arbeid",RIGHT(F1653,3)&lt;&gt;"IKS"),IFERROR(VLOOKUP($G1653,Tb_KostenTypen[],2,0),"tarief"),RIGHT(F1653,3)="IKS","Uurtarief",LEFT(F1653,6)="Arbeid","Uurtarief",AND(LEFT(F1653,8)="Bijdrage",RIGHT(F1653,15)="(vrijwilligers)"),"Vast tarief"),"")</f>
        <v/>
      </c>
      <c r="O1653" s="92"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tarief",IF(LEFT(F1653,8)="Bijdrage",VLOOKUP($F1653,Tb_KostenTypen[],MATCH(Methode_Keuze,Tb_KostenTypen[#Headers],0),0),VLOOKUP($G1653,Lijsten!L:O,4,0))),""),"")</f>
        <v/>
      </c>
      <c r="P1653" s="92"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tarief",IF(LEFT(F1653,8)="Bijdrage",VLOOKUP($F1653,Tb_KostenTypen[],MATCH(Methode_Keuze,Tb_KostenTypen[#Headers],0),0),VLOOKUP($G1653,Lijsten!L:O,4,0))),""),"")</f>
        <v/>
      </c>
      <c r="Q1653" s="50"/>
      <c r="R1653" s="50"/>
      <c r="S1653" s="83"/>
      <c r="T1653" s="51"/>
      <c r="U1653" s="4" t="str" cm="1">
        <f t="array" ref="U1653">IF(AA1653&lt;&gt;"ja",_xlfn.IFNA(_xlfn.IFS(AND(O1653&lt;&gt;"",F1653&lt;&gt;"",RIGHT($N1653,6)="tarief"),O1653*Q1653,S1653&gt;0,IF(F1653&lt;&gt;"",S1653,"")),""),"")</f>
        <v/>
      </c>
      <c r="V1653" s="4" t="str" cm="1">
        <f t="array" ref="V1653">IF(AA1653&lt;&gt;"ja",_xlfn.IFNA(_xlfn.IFS(AND(P1653&lt;&gt;"",R1653&lt;&gt;"",RIGHT($N1653,6)="tarief"),P1653*R1653,T1653&gt;0,T1653),""),"")</f>
        <v/>
      </c>
      <c r="W1653" s="4" t="str" cm="1">
        <f t="array" ref="W1653">IFERROR(_xlfn.IFS(OR(F1653="",LEFT(Methode_Keuze,4)="Geen"),"",AND(U1653&lt;&gt;"",F1653&lt;&gt;"Arbeidskosten"),ROUND(U1653*VLOOKUP(F1653,Tb_ProjectKosten[],MATCH(Tb_ProjectKosten[[#Headers],[Forfat_Percentage]],Tb_ProjectKosten[#Headers],0),0),2),AND(F1653="Arbeidskosten",G1653&lt;&gt;""),IFERROR(ROUND(U1653*VLOOKUP(G1653,Tb_KostenTypen[],3,0)*VLOOKUP(F1653,Tb_ProjectKosten[],MATCH(Tb_ProjectKosten[[#Headers],[Forfat_Percentage]],Tb_ProjectKosten[#Headers],0),0),2),""),U1653 &lt;=0,0),"")</f>
        <v/>
      </c>
      <c r="X1653" s="4" t="str" cm="1">
        <f t="array" ref="X1653">IFERROR(_xlfn.IFS(OR(F1653="",LEFT(Methode_Keuze,4)="Geen"),"",AND(V1653&lt;&gt;"",F1653&lt;&gt;"Arbeidskosten"),ROUND(V1653*VLOOKUP(F1653,Tb_ProjectKosten[],MATCH(Tb_ProjectKosten[[#Headers],[Forfat_Percentage]],Tb_ProjectKosten[#Headers],0),0),2),AND(F1653="Arbeidskosten",G1653&lt;&gt;""),IFERROR(ROUND(V1653*VLOOKUP(G1653,Tb_KostenTypen[],3,0)*VLOOKUP(F1653,Tb_ProjectKosten[],MATCH(Tb_ProjectKosten[[#Headers],[Forfat_Percentage]],Tb_ProjectKosten[#Headers],0),0),2),""),V1653 &lt;=0,0),"")</f>
        <v/>
      </c>
      <c r="Y1653" s="262"/>
      <c r="Z1653" s="49"/>
      <c r="AA1653" s="37" t="str" cm="1">
        <f t="array" ref="AA1653">IFERROR(IF(INDEX(SubsidieTabel!$Q$1:$T$9,MATCH($F1653,SubsidieTabel!$Q$1:$Q$9,0),IFERROR(MATCH(Methode_Keuze,SubsidieTabel!$Q$1:$T$1,0),2))&lt;&gt;1=TRUE,"ja",""),"")</f>
        <v/>
      </c>
    </row>
    <row r="1654" spans="1:27" ht="15" customHeight="1" x14ac:dyDescent="0.25">
      <c r="A1654" s="87"/>
      <c r="B1654" s="219" t="str">
        <f>IF(A1654&lt;&gt;"",_xlfn.MAXIFS($B$1:B1653,$A$1:A1653,A1654)+1,"")</f>
        <v/>
      </c>
      <c r="C1654" s="50"/>
      <c r="D1654" s="50"/>
      <c r="E1654" s="50"/>
      <c r="F1654" s="50"/>
      <c r="G1654" s="283"/>
      <c r="H1654" s="296"/>
      <c r="I1654" s="295"/>
      <c r="J1654" s="295"/>
      <c r="K1654" s="202"/>
      <c r="L1654" s="202"/>
      <c r="M1654" s="91" t="str">
        <f>IFERROR(VLOOKUP(H1654,Lijsten!$H$1:$I$100,2,0),"")</f>
        <v/>
      </c>
      <c r="N1654" s="91" t="str" cm="1">
        <f t="array" ref="N1654">IFERROR(_xlfn.IFS(AND(LEFT(F1654,6)="Arbeid",RIGHT(F1654,3)&lt;&gt;"IKS"),IFERROR(VLOOKUP($G1654,Tb_KostenTypen[],2,0),"tarief"),RIGHT(F1654,3)="IKS","Uurtarief",LEFT(F1654,6)="Arbeid","Uurtarief",AND(LEFT(F1654,8)="Bijdrage",RIGHT(F1654,15)="(vrijwilligers)"),"Vast tarief"),"")</f>
        <v/>
      </c>
      <c r="O1654" s="92"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tarief",IF(LEFT(F1654,8)="Bijdrage",VLOOKUP($F1654,Tb_KostenTypen[],MATCH(Methode_Keuze,Tb_KostenTypen[#Headers],0),0),VLOOKUP($G1654,Lijsten!L:O,4,0))),""),"")</f>
        <v/>
      </c>
      <c r="P1654" s="92"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tarief",IF(LEFT(F1654,8)="Bijdrage",VLOOKUP($F1654,Tb_KostenTypen[],MATCH(Methode_Keuze,Tb_KostenTypen[#Headers],0),0),VLOOKUP($G1654,Lijsten!L:O,4,0))),""),"")</f>
        <v/>
      </c>
      <c r="Q1654" s="50"/>
      <c r="R1654" s="50"/>
      <c r="S1654" s="83"/>
      <c r="T1654" s="51"/>
      <c r="U1654" s="4" t="str" cm="1">
        <f t="array" ref="U1654">IF(AA1654&lt;&gt;"ja",_xlfn.IFNA(_xlfn.IFS(AND(O1654&lt;&gt;"",F1654&lt;&gt;"",RIGHT($N1654,6)="tarief"),O1654*Q1654,S1654&gt;0,IF(F1654&lt;&gt;"",S1654,"")),""),"")</f>
        <v/>
      </c>
      <c r="V1654" s="4" t="str" cm="1">
        <f t="array" ref="V1654">IF(AA1654&lt;&gt;"ja",_xlfn.IFNA(_xlfn.IFS(AND(P1654&lt;&gt;"",R1654&lt;&gt;"",RIGHT($N1654,6)="tarief"),P1654*R1654,T1654&gt;0,T1654),""),"")</f>
        <v/>
      </c>
      <c r="W1654" s="4" t="str" cm="1">
        <f t="array" ref="W1654">IFERROR(_xlfn.IFS(OR(F1654="",LEFT(Methode_Keuze,4)="Geen"),"",AND(U1654&lt;&gt;"",F1654&lt;&gt;"Arbeidskosten"),ROUND(U1654*VLOOKUP(F1654,Tb_ProjectKosten[],MATCH(Tb_ProjectKosten[[#Headers],[Forfat_Percentage]],Tb_ProjectKosten[#Headers],0),0),2),AND(F1654="Arbeidskosten",G1654&lt;&gt;""),IFERROR(ROUND(U1654*VLOOKUP(G1654,Tb_KostenTypen[],3,0)*VLOOKUP(F1654,Tb_ProjectKosten[],MATCH(Tb_ProjectKosten[[#Headers],[Forfat_Percentage]],Tb_ProjectKosten[#Headers],0),0),2),""),U1654 &lt;=0,0),"")</f>
        <v/>
      </c>
      <c r="X1654" s="4" t="str" cm="1">
        <f t="array" ref="X1654">IFERROR(_xlfn.IFS(OR(F1654="",LEFT(Methode_Keuze,4)="Geen"),"",AND(V1654&lt;&gt;"",F1654&lt;&gt;"Arbeidskosten"),ROUND(V1654*VLOOKUP(F1654,Tb_ProjectKosten[],MATCH(Tb_ProjectKosten[[#Headers],[Forfat_Percentage]],Tb_ProjectKosten[#Headers],0),0),2),AND(F1654="Arbeidskosten",G1654&lt;&gt;""),IFERROR(ROUND(V1654*VLOOKUP(G1654,Tb_KostenTypen[],3,0)*VLOOKUP(F1654,Tb_ProjectKosten[],MATCH(Tb_ProjectKosten[[#Headers],[Forfat_Percentage]],Tb_ProjectKosten[#Headers],0),0),2),""),V1654 &lt;=0,0),"")</f>
        <v/>
      </c>
      <c r="Y1654" s="262"/>
      <c r="Z1654" s="49"/>
      <c r="AA1654" s="37" t="str" cm="1">
        <f t="array" ref="AA1654">IFERROR(IF(INDEX(SubsidieTabel!$Q$1:$T$9,MATCH($F1654,SubsidieTabel!$Q$1:$Q$9,0),IFERROR(MATCH(Methode_Keuze,SubsidieTabel!$Q$1:$T$1,0),2))&lt;&gt;1=TRUE,"ja",""),"")</f>
        <v/>
      </c>
    </row>
    <row r="1655" spans="1:27" ht="15" customHeight="1" x14ac:dyDescent="0.25">
      <c r="A1655" s="87"/>
      <c r="B1655" s="219" t="str">
        <f>IF(A1655&lt;&gt;"",_xlfn.MAXIFS($B$1:B1654,$A$1:A1654,A1655)+1,"")</f>
        <v/>
      </c>
      <c r="C1655" s="50"/>
      <c r="D1655" s="50"/>
      <c r="E1655" s="50"/>
      <c r="F1655" s="50"/>
      <c r="G1655" s="283"/>
      <c r="H1655" s="296"/>
      <c r="I1655" s="295"/>
      <c r="J1655" s="295"/>
      <c r="K1655" s="202"/>
      <c r="L1655" s="202"/>
      <c r="M1655" s="91" t="str">
        <f>IFERROR(VLOOKUP(H1655,Lijsten!$H$1:$I$100,2,0),"")</f>
        <v/>
      </c>
      <c r="N1655" s="91" t="str" cm="1">
        <f t="array" ref="N1655">IFERROR(_xlfn.IFS(AND(LEFT(F1655,6)="Arbeid",RIGHT(F1655,3)&lt;&gt;"IKS"),IFERROR(VLOOKUP($G1655,Tb_KostenTypen[],2,0),"tarief"),RIGHT(F1655,3)="IKS","Uurtarief",LEFT(F1655,6)="Arbeid","Uurtarief",AND(LEFT(F1655,8)="Bijdrage",RIGHT(F1655,15)="(vrijwilligers)"),"Vast tarief"),"")</f>
        <v/>
      </c>
      <c r="O1655" s="92"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tarief",IF(LEFT(F1655,8)="Bijdrage",VLOOKUP($F1655,Tb_KostenTypen[],MATCH(Methode_Keuze,Tb_KostenTypen[#Headers],0),0),VLOOKUP($G1655,Lijsten!L:O,4,0))),""),"")</f>
        <v/>
      </c>
      <c r="P1655" s="92"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tarief",IF(LEFT(F1655,8)="Bijdrage",VLOOKUP($F1655,Tb_KostenTypen[],MATCH(Methode_Keuze,Tb_KostenTypen[#Headers],0),0),VLOOKUP($G1655,Lijsten!L:O,4,0))),""),"")</f>
        <v/>
      </c>
      <c r="Q1655" s="50"/>
      <c r="R1655" s="50"/>
      <c r="S1655" s="83"/>
      <c r="T1655" s="51"/>
      <c r="U1655" s="4" t="str" cm="1">
        <f t="array" ref="U1655">IF(AA1655&lt;&gt;"ja",_xlfn.IFNA(_xlfn.IFS(AND(O1655&lt;&gt;"",F1655&lt;&gt;"",RIGHT($N1655,6)="tarief"),O1655*Q1655,S1655&gt;0,IF(F1655&lt;&gt;"",S1655,"")),""),"")</f>
        <v/>
      </c>
      <c r="V1655" s="4" t="str" cm="1">
        <f t="array" ref="V1655">IF(AA1655&lt;&gt;"ja",_xlfn.IFNA(_xlfn.IFS(AND(P1655&lt;&gt;"",R1655&lt;&gt;"",RIGHT($N1655,6)="tarief"),P1655*R1655,T1655&gt;0,T1655),""),"")</f>
        <v/>
      </c>
      <c r="W1655" s="4" t="str" cm="1">
        <f t="array" ref="W1655">IFERROR(_xlfn.IFS(OR(F1655="",LEFT(Methode_Keuze,4)="Geen"),"",AND(U1655&lt;&gt;"",F1655&lt;&gt;"Arbeidskosten"),ROUND(U1655*VLOOKUP(F1655,Tb_ProjectKosten[],MATCH(Tb_ProjectKosten[[#Headers],[Forfat_Percentage]],Tb_ProjectKosten[#Headers],0),0),2),AND(F1655="Arbeidskosten",G1655&lt;&gt;""),IFERROR(ROUND(U1655*VLOOKUP(G1655,Tb_KostenTypen[],3,0)*VLOOKUP(F1655,Tb_ProjectKosten[],MATCH(Tb_ProjectKosten[[#Headers],[Forfat_Percentage]],Tb_ProjectKosten[#Headers],0),0),2),""),U1655 &lt;=0,0),"")</f>
        <v/>
      </c>
      <c r="X1655" s="4" t="str" cm="1">
        <f t="array" ref="X1655">IFERROR(_xlfn.IFS(OR(F1655="",LEFT(Methode_Keuze,4)="Geen"),"",AND(V1655&lt;&gt;"",F1655&lt;&gt;"Arbeidskosten"),ROUND(V1655*VLOOKUP(F1655,Tb_ProjectKosten[],MATCH(Tb_ProjectKosten[[#Headers],[Forfat_Percentage]],Tb_ProjectKosten[#Headers],0),0),2),AND(F1655="Arbeidskosten",G1655&lt;&gt;""),IFERROR(ROUND(V1655*VLOOKUP(G1655,Tb_KostenTypen[],3,0)*VLOOKUP(F1655,Tb_ProjectKosten[],MATCH(Tb_ProjectKosten[[#Headers],[Forfat_Percentage]],Tb_ProjectKosten[#Headers],0),0),2),""),V1655 &lt;=0,0),"")</f>
        <v/>
      </c>
      <c r="Y1655" s="262"/>
      <c r="Z1655" s="49"/>
      <c r="AA1655" s="37" t="str" cm="1">
        <f t="array" ref="AA1655">IFERROR(IF(INDEX(SubsidieTabel!$Q$1:$T$9,MATCH($F1655,SubsidieTabel!$Q$1:$Q$9,0),IFERROR(MATCH(Methode_Keuze,SubsidieTabel!$Q$1:$T$1,0),2))&lt;&gt;1=TRUE,"ja",""),"")</f>
        <v/>
      </c>
    </row>
    <row r="1656" spans="1:27" ht="15" customHeight="1" x14ac:dyDescent="0.25">
      <c r="A1656" s="87"/>
      <c r="B1656" s="219" t="str">
        <f>IF(A1656&lt;&gt;"",_xlfn.MAXIFS($B$1:B1655,$A$1:A1655,A1656)+1,"")</f>
        <v/>
      </c>
      <c r="C1656" s="50"/>
      <c r="D1656" s="50"/>
      <c r="E1656" s="50"/>
      <c r="F1656" s="50"/>
      <c r="G1656" s="283"/>
      <c r="H1656" s="296"/>
      <c r="I1656" s="295"/>
      <c r="J1656" s="295"/>
      <c r="K1656" s="202"/>
      <c r="L1656" s="202"/>
      <c r="M1656" s="91" t="str">
        <f>IFERROR(VLOOKUP(H1656,Lijsten!$H$1:$I$100,2,0),"")</f>
        <v/>
      </c>
      <c r="N1656" s="91" t="str" cm="1">
        <f t="array" ref="N1656">IFERROR(_xlfn.IFS(AND(LEFT(F1656,6)="Arbeid",RIGHT(F1656,3)&lt;&gt;"IKS"),IFERROR(VLOOKUP($G1656,Tb_KostenTypen[],2,0),"tarief"),RIGHT(F1656,3)="IKS","Uurtarief",LEFT(F1656,6)="Arbeid","Uurtarief",AND(LEFT(F1656,8)="Bijdrage",RIGHT(F1656,15)="(vrijwilligers)"),"Vast tarief"),"")</f>
        <v/>
      </c>
      <c r="O1656" s="92"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tarief",IF(LEFT(F1656,8)="Bijdrage",VLOOKUP($F1656,Tb_KostenTypen[],MATCH(Methode_Keuze,Tb_KostenTypen[#Headers],0),0),VLOOKUP($G1656,Lijsten!L:O,4,0))),""),"")</f>
        <v/>
      </c>
      <c r="P1656" s="92"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tarief",IF(LEFT(F1656,8)="Bijdrage",VLOOKUP($F1656,Tb_KostenTypen[],MATCH(Methode_Keuze,Tb_KostenTypen[#Headers],0),0),VLOOKUP($G1656,Lijsten!L:O,4,0))),""),"")</f>
        <v/>
      </c>
      <c r="Q1656" s="50"/>
      <c r="R1656" s="50"/>
      <c r="S1656" s="83"/>
      <c r="T1656" s="51"/>
      <c r="U1656" s="4" t="str" cm="1">
        <f t="array" ref="U1656">IF(AA1656&lt;&gt;"ja",_xlfn.IFNA(_xlfn.IFS(AND(O1656&lt;&gt;"",F1656&lt;&gt;"",RIGHT($N1656,6)="tarief"),O1656*Q1656,S1656&gt;0,IF(F1656&lt;&gt;"",S1656,"")),""),"")</f>
        <v/>
      </c>
      <c r="V1656" s="4" t="str" cm="1">
        <f t="array" ref="V1656">IF(AA1656&lt;&gt;"ja",_xlfn.IFNA(_xlfn.IFS(AND(P1656&lt;&gt;"",R1656&lt;&gt;"",RIGHT($N1656,6)="tarief"),P1656*R1656,T1656&gt;0,T1656),""),"")</f>
        <v/>
      </c>
      <c r="W1656" s="4" t="str" cm="1">
        <f t="array" ref="W1656">IFERROR(_xlfn.IFS(OR(F1656="",LEFT(Methode_Keuze,4)="Geen"),"",AND(U1656&lt;&gt;"",F1656&lt;&gt;"Arbeidskosten"),ROUND(U1656*VLOOKUP(F1656,Tb_ProjectKosten[],MATCH(Tb_ProjectKosten[[#Headers],[Forfat_Percentage]],Tb_ProjectKosten[#Headers],0),0),2),AND(F1656="Arbeidskosten",G1656&lt;&gt;""),IFERROR(ROUND(U1656*VLOOKUP(G1656,Tb_KostenTypen[],3,0)*VLOOKUP(F1656,Tb_ProjectKosten[],MATCH(Tb_ProjectKosten[[#Headers],[Forfat_Percentage]],Tb_ProjectKosten[#Headers],0),0),2),""),U1656 &lt;=0,0),"")</f>
        <v/>
      </c>
      <c r="X1656" s="4" t="str" cm="1">
        <f t="array" ref="X1656">IFERROR(_xlfn.IFS(OR(F1656="",LEFT(Methode_Keuze,4)="Geen"),"",AND(V1656&lt;&gt;"",F1656&lt;&gt;"Arbeidskosten"),ROUND(V1656*VLOOKUP(F1656,Tb_ProjectKosten[],MATCH(Tb_ProjectKosten[[#Headers],[Forfat_Percentage]],Tb_ProjectKosten[#Headers],0),0),2),AND(F1656="Arbeidskosten",G1656&lt;&gt;""),IFERROR(ROUND(V1656*VLOOKUP(G1656,Tb_KostenTypen[],3,0)*VLOOKUP(F1656,Tb_ProjectKosten[],MATCH(Tb_ProjectKosten[[#Headers],[Forfat_Percentage]],Tb_ProjectKosten[#Headers],0),0),2),""),V1656 &lt;=0,0),"")</f>
        <v/>
      </c>
      <c r="Y1656" s="262"/>
      <c r="Z1656" s="49"/>
      <c r="AA1656" s="37" t="str" cm="1">
        <f t="array" ref="AA1656">IFERROR(IF(INDEX(SubsidieTabel!$Q$1:$T$9,MATCH($F1656,SubsidieTabel!$Q$1:$Q$9,0),IFERROR(MATCH(Methode_Keuze,SubsidieTabel!$Q$1:$T$1,0),2))&lt;&gt;1=TRUE,"ja",""),"")</f>
        <v/>
      </c>
    </row>
    <row r="1657" spans="1:27" ht="15" customHeight="1" x14ac:dyDescent="0.25">
      <c r="A1657" s="87"/>
      <c r="B1657" s="219" t="str">
        <f>IF(A1657&lt;&gt;"",_xlfn.MAXIFS($B$1:B1656,$A$1:A1656,A1657)+1,"")</f>
        <v/>
      </c>
      <c r="C1657" s="50"/>
      <c r="D1657" s="50"/>
      <c r="E1657" s="50"/>
      <c r="F1657" s="50"/>
      <c r="G1657" s="283"/>
      <c r="H1657" s="296"/>
      <c r="I1657" s="295"/>
      <c r="J1657" s="295"/>
      <c r="K1657" s="202"/>
      <c r="L1657" s="202"/>
      <c r="M1657" s="91" t="str">
        <f>IFERROR(VLOOKUP(H1657,Lijsten!$H$1:$I$100,2,0),"")</f>
        <v/>
      </c>
      <c r="N1657" s="91" t="str" cm="1">
        <f t="array" ref="N1657">IFERROR(_xlfn.IFS(AND(LEFT(F1657,6)="Arbeid",RIGHT(F1657,3)&lt;&gt;"IKS"),IFERROR(VLOOKUP($G1657,Tb_KostenTypen[],2,0),"tarief"),RIGHT(F1657,3)="IKS","Uurtarief",LEFT(F1657,6)="Arbeid","Uurtarief",AND(LEFT(F1657,8)="Bijdrage",RIGHT(F1657,15)="(vrijwilligers)"),"Vast tarief"),"")</f>
        <v/>
      </c>
      <c r="O1657" s="92"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tarief",IF(LEFT(F1657,8)="Bijdrage",VLOOKUP($F1657,Tb_KostenTypen[],MATCH(Methode_Keuze,Tb_KostenTypen[#Headers],0),0),VLOOKUP($G1657,Lijsten!L:O,4,0))),""),"")</f>
        <v/>
      </c>
      <c r="P1657" s="92"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tarief",IF(LEFT(F1657,8)="Bijdrage",VLOOKUP($F1657,Tb_KostenTypen[],MATCH(Methode_Keuze,Tb_KostenTypen[#Headers],0),0),VLOOKUP($G1657,Lijsten!L:O,4,0))),""),"")</f>
        <v/>
      </c>
      <c r="Q1657" s="50"/>
      <c r="R1657" s="50"/>
      <c r="S1657" s="83"/>
      <c r="T1657" s="51"/>
      <c r="U1657" s="4" t="str" cm="1">
        <f t="array" ref="U1657">IF(AA1657&lt;&gt;"ja",_xlfn.IFNA(_xlfn.IFS(AND(O1657&lt;&gt;"",F1657&lt;&gt;"",RIGHT($N1657,6)="tarief"),O1657*Q1657,S1657&gt;0,IF(F1657&lt;&gt;"",S1657,"")),""),"")</f>
        <v/>
      </c>
      <c r="V1657" s="4" t="str" cm="1">
        <f t="array" ref="V1657">IF(AA1657&lt;&gt;"ja",_xlfn.IFNA(_xlfn.IFS(AND(P1657&lt;&gt;"",R1657&lt;&gt;"",RIGHT($N1657,6)="tarief"),P1657*R1657,T1657&gt;0,T1657),""),"")</f>
        <v/>
      </c>
      <c r="W1657" s="4" t="str" cm="1">
        <f t="array" ref="W1657">IFERROR(_xlfn.IFS(OR(F1657="",LEFT(Methode_Keuze,4)="Geen"),"",AND(U1657&lt;&gt;"",F1657&lt;&gt;"Arbeidskosten"),ROUND(U1657*VLOOKUP(F1657,Tb_ProjectKosten[],MATCH(Tb_ProjectKosten[[#Headers],[Forfat_Percentage]],Tb_ProjectKosten[#Headers],0),0),2),AND(F1657="Arbeidskosten",G1657&lt;&gt;""),IFERROR(ROUND(U1657*VLOOKUP(G1657,Tb_KostenTypen[],3,0)*VLOOKUP(F1657,Tb_ProjectKosten[],MATCH(Tb_ProjectKosten[[#Headers],[Forfat_Percentage]],Tb_ProjectKosten[#Headers],0),0),2),""),U1657 &lt;=0,0),"")</f>
        <v/>
      </c>
      <c r="X1657" s="4" t="str" cm="1">
        <f t="array" ref="X1657">IFERROR(_xlfn.IFS(OR(F1657="",LEFT(Methode_Keuze,4)="Geen"),"",AND(V1657&lt;&gt;"",F1657&lt;&gt;"Arbeidskosten"),ROUND(V1657*VLOOKUP(F1657,Tb_ProjectKosten[],MATCH(Tb_ProjectKosten[[#Headers],[Forfat_Percentage]],Tb_ProjectKosten[#Headers],0),0),2),AND(F1657="Arbeidskosten",G1657&lt;&gt;""),IFERROR(ROUND(V1657*VLOOKUP(G1657,Tb_KostenTypen[],3,0)*VLOOKUP(F1657,Tb_ProjectKosten[],MATCH(Tb_ProjectKosten[[#Headers],[Forfat_Percentage]],Tb_ProjectKosten[#Headers],0),0),2),""),V1657 &lt;=0,0),"")</f>
        <v/>
      </c>
      <c r="Y1657" s="262"/>
      <c r="Z1657" s="49"/>
      <c r="AA1657" s="37" t="str" cm="1">
        <f t="array" ref="AA1657">IFERROR(IF(INDEX(SubsidieTabel!$Q$1:$T$9,MATCH($F1657,SubsidieTabel!$Q$1:$Q$9,0),IFERROR(MATCH(Methode_Keuze,SubsidieTabel!$Q$1:$T$1,0),2))&lt;&gt;1=TRUE,"ja",""),"")</f>
        <v/>
      </c>
    </row>
    <row r="1658" spans="1:27" ht="15" customHeight="1" x14ac:dyDescent="0.25">
      <c r="A1658" s="87"/>
      <c r="B1658" s="219" t="str">
        <f>IF(A1658&lt;&gt;"",_xlfn.MAXIFS($B$1:B1657,$A$1:A1657,A1658)+1,"")</f>
        <v/>
      </c>
      <c r="C1658" s="50"/>
      <c r="D1658" s="50"/>
      <c r="E1658" s="50"/>
      <c r="F1658" s="50"/>
      <c r="G1658" s="283"/>
      <c r="H1658" s="296"/>
      <c r="I1658" s="295"/>
      <c r="J1658" s="295"/>
      <c r="K1658" s="202"/>
      <c r="L1658" s="202"/>
      <c r="M1658" s="91" t="str">
        <f>IFERROR(VLOOKUP(H1658,Lijsten!$H$1:$I$100,2,0),"")</f>
        <v/>
      </c>
      <c r="N1658" s="91" t="str" cm="1">
        <f t="array" ref="N1658">IFERROR(_xlfn.IFS(AND(LEFT(F1658,6)="Arbeid",RIGHT(F1658,3)&lt;&gt;"IKS"),IFERROR(VLOOKUP($G1658,Tb_KostenTypen[],2,0),"tarief"),RIGHT(F1658,3)="IKS","Uurtarief",LEFT(F1658,6)="Arbeid","Uurtarief",AND(LEFT(F1658,8)="Bijdrage",RIGHT(F1658,15)="(vrijwilligers)"),"Vast tarief"),"")</f>
        <v/>
      </c>
      <c r="O1658" s="92"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tarief",IF(LEFT(F1658,8)="Bijdrage",VLOOKUP($F1658,Tb_KostenTypen[],MATCH(Methode_Keuze,Tb_KostenTypen[#Headers],0),0),VLOOKUP($G1658,Lijsten!L:O,4,0))),""),"")</f>
        <v/>
      </c>
      <c r="P1658" s="92"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tarief",IF(LEFT(F1658,8)="Bijdrage",VLOOKUP($F1658,Tb_KostenTypen[],MATCH(Methode_Keuze,Tb_KostenTypen[#Headers],0),0),VLOOKUP($G1658,Lijsten!L:O,4,0))),""),"")</f>
        <v/>
      </c>
      <c r="Q1658" s="50"/>
      <c r="R1658" s="50"/>
      <c r="S1658" s="83"/>
      <c r="T1658" s="51"/>
      <c r="U1658" s="4" t="str" cm="1">
        <f t="array" ref="U1658">IF(AA1658&lt;&gt;"ja",_xlfn.IFNA(_xlfn.IFS(AND(O1658&lt;&gt;"",F1658&lt;&gt;"",RIGHT($N1658,6)="tarief"),O1658*Q1658,S1658&gt;0,IF(F1658&lt;&gt;"",S1658,"")),""),"")</f>
        <v/>
      </c>
      <c r="V1658" s="4" t="str" cm="1">
        <f t="array" ref="V1658">IF(AA1658&lt;&gt;"ja",_xlfn.IFNA(_xlfn.IFS(AND(P1658&lt;&gt;"",R1658&lt;&gt;"",RIGHT($N1658,6)="tarief"),P1658*R1658,T1658&gt;0,T1658),""),"")</f>
        <v/>
      </c>
      <c r="W1658" s="4" t="str" cm="1">
        <f t="array" ref="W1658">IFERROR(_xlfn.IFS(OR(F1658="",LEFT(Methode_Keuze,4)="Geen"),"",AND(U1658&lt;&gt;"",F1658&lt;&gt;"Arbeidskosten"),ROUND(U1658*VLOOKUP(F1658,Tb_ProjectKosten[],MATCH(Tb_ProjectKosten[[#Headers],[Forfat_Percentage]],Tb_ProjectKosten[#Headers],0),0),2),AND(F1658="Arbeidskosten",G1658&lt;&gt;""),IFERROR(ROUND(U1658*VLOOKUP(G1658,Tb_KostenTypen[],3,0)*VLOOKUP(F1658,Tb_ProjectKosten[],MATCH(Tb_ProjectKosten[[#Headers],[Forfat_Percentage]],Tb_ProjectKosten[#Headers],0),0),2),""),U1658 &lt;=0,0),"")</f>
        <v/>
      </c>
      <c r="X1658" s="4" t="str" cm="1">
        <f t="array" ref="X1658">IFERROR(_xlfn.IFS(OR(F1658="",LEFT(Methode_Keuze,4)="Geen"),"",AND(V1658&lt;&gt;"",F1658&lt;&gt;"Arbeidskosten"),ROUND(V1658*VLOOKUP(F1658,Tb_ProjectKosten[],MATCH(Tb_ProjectKosten[[#Headers],[Forfat_Percentage]],Tb_ProjectKosten[#Headers],0),0),2),AND(F1658="Arbeidskosten",G1658&lt;&gt;""),IFERROR(ROUND(V1658*VLOOKUP(G1658,Tb_KostenTypen[],3,0)*VLOOKUP(F1658,Tb_ProjectKosten[],MATCH(Tb_ProjectKosten[[#Headers],[Forfat_Percentage]],Tb_ProjectKosten[#Headers],0),0),2),""),V1658 &lt;=0,0),"")</f>
        <v/>
      </c>
      <c r="Y1658" s="262"/>
      <c r="Z1658" s="49"/>
      <c r="AA1658" s="37" t="str" cm="1">
        <f t="array" ref="AA1658">IFERROR(IF(INDEX(SubsidieTabel!$Q$1:$T$9,MATCH($F1658,SubsidieTabel!$Q$1:$Q$9,0),IFERROR(MATCH(Methode_Keuze,SubsidieTabel!$Q$1:$T$1,0),2))&lt;&gt;1=TRUE,"ja",""),"")</f>
        <v/>
      </c>
    </row>
    <row r="1659" spans="1:27" ht="15" customHeight="1" x14ac:dyDescent="0.25">
      <c r="A1659" s="87"/>
      <c r="B1659" s="219" t="str">
        <f>IF(A1659&lt;&gt;"",_xlfn.MAXIFS($B$1:B1658,$A$1:A1658,A1659)+1,"")</f>
        <v/>
      </c>
      <c r="C1659" s="50"/>
      <c r="D1659" s="50"/>
      <c r="E1659" s="50"/>
      <c r="F1659" s="50"/>
      <c r="G1659" s="283"/>
      <c r="H1659" s="296"/>
      <c r="I1659" s="295"/>
      <c r="J1659" s="295"/>
      <c r="K1659" s="202"/>
      <c r="L1659" s="202"/>
      <c r="M1659" s="91" t="str">
        <f>IFERROR(VLOOKUP(H1659,Lijsten!$H$1:$I$100,2,0),"")</f>
        <v/>
      </c>
      <c r="N1659" s="91" t="str" cm="1">
        <f t="array" ref="N1659">IFERROR(_xlfn.IFS(AND(LEFT(F1659,6)="Arbeid",RIGHT(F1659,3)&lt;&gt;"IKS"),IFERROR(VLOOKUP($G1659,Tb_KostenTypen[],2,0),"tarief"),RIGHT(F1659,3)="IKS","Uurtarief",LEFT(F1659,6)="Arbeid","Uurtarief",AND(LEFT(F1659,8)="Bijdrage",RIGHT(F1659,15)="(vrijwilligers)"),"Vast tarief"),"")</f>
        <v/>
      </c>
      <c r="O1659" s="92"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tarief",IF(LEFT(F1659,8)="Bijdrage",VLOOKUP($F1659,Tb_KostenTypen[],MATCH(Methode_Keuze,Tb_KostenTypen[#Headers],0),0),VLOOKUP($G1659,Lijsten!L:O,4,0))),""),"")</f>
        <v/>
      </c>
      <c r="P1659" s="92"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tarief",IF(LEFT(F1659,8)="Bijdrage",VLOOKUP($F1659,Tb_KostenTypen[],MATCH(Methode_Keuze,Tb_KostenTypen[#Headers],0),0),VLOOKUP($G1659,Lijsten!L:O,4,0))),""),"")</f>
        <v/>
      </c>
      <c r="Q1659" s="50"/>
      <c r="R1659" s="50"/>
      <c r="S1659" s="83"/>
      <c r="T1659" s="51"/>
      <c r="U1659" s="4" t="str" cm="1">
        <f t="array" ref="U1659">IF(AA1659&lt;&gt;"ja",_xlfn.IFNA(_xlfn.IFS(AND(O1659&lt;&gt;"",F1659&lt;&gt;"",RIGHT($N1659,6)="tarief"),O1659*Q1659,S1659&gt;0,IF(F1659&lt;&gt;"",S1659,"")),""),"")</f>
        <v/>
      </c>
      <c r="V1659" s="4" t="str" cm="1">
        <f t="array" ref="V1659">IF(AA1659&lt;&gt;"ja",_xlfn.IFNA(_xlfn.IFS(AND(P1659&lt;&gt;"",R1659&lt;&gt;"",RIGHT($N1659,6)="tarief"),P1659*R1659,T1659&gt;0,T1659),""),"")</f>
        <v/>
      </c>
      <c r="W1659" s="4" t="str" cm="1">
        <f t="array" ref="W1659">IFERROR(_xlfn.IFS(OR(F1659="",LEFT(Methode_Keuze,4)="Geen"),"",AND(U1659&lt;&gt;"",F1659&lt;&gt;"Arbeidskosten"),ROUND(U1659*VLOOKUP(F1659,Tb_ProjectKosten[],MATCH(Tb_ProjectKosten[[#Headers],[Forfat_Percentage]],Tb_ProjectKosten[#Headers],0),0),2),AND(F1659="Arbeidskosten",G1659&lt;&gt;""),IFERROR(ROUND(U1659*VLOOKUP(G1659,Tb_KostenTypen[],3,0)*VLOOKUP(F1659,Tb_ProjectKosten[],MATCH(Tb_ProjectKosten[[#Headers],[Forfat_Percentage]],Tb_ProjectKosten[#Headers],0),0),2),""),U1659 &lt;=0,0),"")</f>
        <v/>
      </c>
      <c r="X1659" s="4" t="str" cm="1">
        <f t="array" ref="X1659">IFERROR(_xlfn.IFS(OR(F1659="",LEFT(Methode_Keuze,4)="Geen"),"",AND(V1659&lt;&gt;"",F1659&lt;&gt;"Arbeidskosten"),ROUND(V1659*VLOOKUP(F1659,Tb_ProjectKosten[],MATCH(Tb_ProjectKosten[[#Headers],[Forfat_Percentage]],Tb_ProjectKosten[#Headers],0),0),2),AND(F1659="Arbeidskosten",G1659&lt;&gt;""),IFERROR(ROUND(V1659*VLOOKUP(G1659,Tb_KostenTypen[],3,0)*VLOOKUP(F1659,Tb_ProjectKosten[],MATCH(Tb_ProjectKosten[[#Headers],[Forfat_Percentage]],Tb_ProjectKosten[#Headers],0),0),2),""),V1659 &lt;=0,0),"")</f>
        <v/>
      </c>
      <c r="Y1659" s="262"/>
      <c r="Z1659" s="49"/>
      <c r="AA1659" s="37" t="str" cm="1">
        <f t="array" ref="AA1659">IFERROR(IF(INDEX(SubsidieTabel!$Q$1:$T$9,MATCH($F1659,SubsidieTabel!$Q$1:$Q$9,0),IFERROR(MATCH(Methode_Keuze,SubsidieTabel!$Q$1:$T$1,0),2))&lt;&gt;1=TRUE,"ja",""),"")</f>
        <v/>
      </c>
    </row>
    <row r="1660" spans="1:27" ht="15" customHeight="1" x14ac:dyDescent="0.25">
      <c r="A1660" s="87"/>
      <c r="B1660" s="219" t="str">
        <f>IF(A1660&lt;&gt;"",_xlfn.MAXIFS($B$1:B1659,$A$1:A1659,A1660)+1,"")</f>
        <v/>
      </c>
      <c r="C1660" s="50"/>
      <c r="D1660" s="50"/>
      <c r="E1660" s="50"/>
      <c r="F1660" s="50"/>
      <c r="G1660" s="283"/>
      <c r="H1660" s="296"/>
      <c r="I1660" s="295"/>
      <c r="J1660" s="295"/>
      <c r="K1660" s="202"/>
      <c r="L1660" s="202"/>
      <c r="M1660" s="91" t="str">
        <f>IFERROR(VLOOKUP(H1660,Lijsten!$H$1:$I$100,2,0),"")</f>
        <v/>
      </c>
      <c r="N1660" s="91" t="str" cm="1">
        <f t="array" ref="N1660">IFERROR(_xlfn.IFS(AND(LEFT(F1660,6)="Arbeid",RIGHT(F1660,3)&lt;&gt;"IKS"),IFERROR(VLOOKUP($G1660,Tb_KostenTypen[],2,0),"tarief"),RIGHT(F1660,3)="IKS","Uurtarief",LEFT(F1660,6)="Arbeid","Uurtarief",AND(LEFT(F1660,8)="Bijdrage",RIGHT(F1660,15)="(vrijwilligers)"),"Vast tarief"),"")</f>
        <v/>
      </c>
      <c r="O1660" s="92"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tarief",IF(LEFT(F1660,8)="Bijdrage",VLOOKUP($F1660,Tb_KostenTypen[],MATCH(Methode_Keuze,Tb_KostenTypen[#Headers],0),0),VLOOKUP($G1660,Lijsten!L:O,4,0))),""),"")</f>
        <v/>
      </c>
      <c r="P1660" s="92"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tarief",IF(LEFT(F1660,8)="Bijdrage",VLOOKUP($F1660,Tb_KostenTypen[],MATCH(Methode_Keuze,Tb_KostenTypen[#Headers],0),0),VLOOKUP($G1660,Lijsten!L:O,4,0))),""),"")</f>
        <v/>
      </c>
      <c r="Q1660" s="50"/>
      <c r="R1660" s="50"/>
      <c r="S1660" s="83"/>
      <c r="T1660" s="51"/>
      <c r="U1660" s="4" t="str" cm="1">
        <f t="array" ref="U1660">IF(AA1660&lt;&gt;"ja",_xlfn.IFNA(_xlfn.IFS(AND(O1660&lt;&gt;"",F1660&lt;&gt;"",RIGHT($N1660,6)="tarief"),O1660*Q1660,S1660&gt;0,IF(F1660&lt;&gt;"",S1660,"")),""),"")</f>
        <v/>
      </c>
      <c r="V1660" s="4" t="str" cm="1">
        <f t="array" ref="V1660">IF(AA1660&lt;&gt;"ja",_xlfn.IFNA(_xlfn.IFS(AND(P1660&lt;&gt;"",R1660&lt;&gt;"",RIGHT($N1660,6)="tarief"),P1660*R1660,T1660&gt;0,T1660),""),"")</f>
        <v/>
      </c>
      <c r="W1660" s="4" t="str" cm="1">
        <f t="array" ref="W1660">IFERROR(_xlfn.IFS(OR(F1660="",LEFT(Methode_Keuze,4)="Geen"),"",AND(U1660&lt;&gt;"",F1660&lt;&gt;"Arbeidskosten"),ROUND(U1660*VLOOKUP(F1660,Tb_ProjectKosten[],MATCH(Tb_ProjectKosten[[#Headers],[Forfat_Percentage]],Tb_ProjectKosten[#Headers],0),0),2),AND(F1660="Arbeidskosten",G1660&lt;&gt;""),IFERROR(ROUND(U1660*VLOOKUP(G1660,Tb_KostenTypen[],3,0)*VLOOKUP(F1660,Tb_ProjectKosten[],MATCH(Tb_ProjectKosten[[#Headers],[Forfat_Percentage]],Tb_ProjectKosten[#Headers],0),0),2),""),U1660 &lt;=0,0),"")</f>
        <v/>
      </c>
      <c r="X1660" s="4" t="str" cm="1">
        <f t="array" ref="X1660">IFERROR(_xlfn.IFS(OR(F1660="",LEFT(Methode_Keuze,4)="Geen"),"",AND(V1660&lt;&gt;"",F1660&lt;&gt;"Arbeidskosten"),ROUND(V1660*VLOOKUP(F1660,Tb_ProjectKosten[],MATCH(Tb_ProjectKosten[[#Headers],[Forfat_Percentage]],Tb_ProjectKosten[#Headers],0),0),2),AND(F1660="Arbeidskosten",G1660&lt;&gt;""),IFERROR(ROUND(V1660*VLOOKUP(G1660,Tb_KostenTypen[],3,0)*VLOOKUP(F1660,Tb_ProjectKosten[],MATCH(Tb_ProjectKosten[[#Headers],[Forfat_Percentage]],Tb_ProjectKosten[#Headers],0),0),2),""),V1660 &lt;=0,0),"")</f>
        <v/>
      </c>
      <c r="Y1660" s="262"/>
      <c r="Z1660" s="49"/>
      <c r="AA1660" s="37" t="str" cm="1">
        <f t="array" ref="AA1660">IFERROR(IF(INDEX(SubsidieTabel!$Q$1:$T$9,MATCH($F1660,SubsidieTabel!$Q$1:$Q$9,0),IFERROR(MATCH(Methode_Keuze,SubsidieTabel!$Q$1:$T$1,0),2))&lt;&gt;1=TRUE,"ja",""),"")</f>
        <v/>
      </c>
    </row>
    <row r="1661" spans="1:27" ht="15" customHeight="1" x14ac:dyDescent="0.25">
      <c r="A1661" s="87"/>
      <c r="B1661" s="219" t="str">
        <f>IF(A1661&lt;&gt;"",_xlfn.MAXIFS($B$1:B1660,$A$1:A1660,A1661)+1,"")</f>
        <v/>
      </c>
      <c r="C1661" s="50"/>
      <c r="D1661" s="50"/>
      <c r="E1661" s="50"/>
      <c r="F1661" s="50"/>
      <c r="G1661" s="283"/>
      <c r="H1661" s="296"/>
      <c r="I1661" s="295"/>
      <c r="J1661" s="295"/>
      <c r="K1661" s="202"/>
      <c r="L1661" s="202"/>
      <c r="M1661" s="91" t="str">
        <f>IFERROR(VLOOKUP(H1661,Lijsten!$H$1:$I$100,2,0),"")</f>
        <v/>
      </c>
      <c r="N1661" s="91" t="str" cm="1">
        <f t="array" ref="N1661">IFERROR(_xlfn.IFS(AND(LEFT(F1661,6)="Arbeid",RIGHT(F1661,3)&lt;&gt;"IKS"),IFERROR(VLOOKUP($G1661,Tb_KostenTypen[],2,0),"tarief"),RIGHT(F1661,3)="IKS","Uurtarief",LEFT(F1661,6)="Arbeid","Uurtarief",AND(LEFT(F1661,8)="Bijdrage",RIGHT(F1661,15)="(vrijwilligers)"),"Vast tarief"),"")</f>
        <v/>
      </c>
      <c r="O1661" s="92"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tarief",IF(LEFT(F1661,8)="Bijdrage",VLOOKUP($F1661,Tb_KostenTypen[],MATCH(Methode_Keuze,Tb_KostenTypen[#Headers],0),0),VLOOKUP($G1661,Lijsten!L:O,4,0))),""),"")</f>
        <v/>
      </c>
      <c r="P1661" s="92"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tarief",IF(LEFT(F1661,8)="Bijdrage",VLOOKUP($F1661,Tb_KostenTypen[],MATCH(Methode_Keuze,Tb_KostenTypen[#Headers],0),0),VLOOKUP($G1661,Lijsten!L:O,4,0))),""),"")</f>
        <v/>
      </c>
      <c r="Q1661" s="50"/>
      <c r="R1661" s="50"/>
      <c r="S1661" s="83"/>
      <c r="T1661" s="51"/>
      <c r="U1661" s="4" t="str" cm="1">
        <f t="array" ref="U1661">IF(AA1661&lt;&gt;"ja",_xlfn.IFNA(_xlfn.IFS(AND(O1661&lt;&gt;"",F1661&lt;&gt;"",RIGHT($N1661,6)="tarief"),O1661*Q1661,S1661&gt;0,IF(F1661&lt;&gt;"",S1661,"")),""),"")</f>
        <v/>
      </c>
      <c r="V1661" s="4" t="str" cm="1">
        <f t="array" ref="V1661">IF(AA1661&lt;&gt;"ja",_xlfn.IFNA(_xlfn.IFS(AND(P1661&lt;&gt;"",R1661&lt;&gt;"",RIGHT($N1661,6)="tarief"),P1661*R1661,T1661&gt;0,T1661),""),"")</f>
        <v/>
      </c>
      <c r="W1661" s="4" t="str" cm="1">
        <f t="array" ref="W1661">IFERROR(_xlfn.IFS(OR(F1661="",LEFT(Methode_Keuze,4)="Geen"),"",AND(U1661&lt;&gt;"",F1661&lt;&gt;"Arbeidskosten"),ROUND(U1661*VLOOKUP(F1661,Tb_ProjectKosten[],MATCH(Tb_ProjectKosten[[#Headers],[Forfat_Percentage]],Tb_ProjectKosten[#Headers],0),0),2),AND(F1661="Arbeidskosten",G1661&lt;&gt;""),IFERROR(ROUND(U1661*VLOOKUP(G1661,Tb_KostenTypen[],3,0)*VLOOKUP(F1661,Tb_ProjectKosten[],MATCH(Tb_ProjectKosten[[#Headers],[Forfat_Percentage]],Tb_ProjectKosten[#Headers],0),0),2),""),U1661 &lt;=0,0),"")</f>
        <v/>
      </c>
      <c r="X1661" s="4" t="str" cm="1">
        <f t="array" ref="X1661">IFERROR(_xlfn.IFS(OR(F1661="",LEFT(Methode_Keuze,4)="Geen"),"",AND(V1661&lt;&gt;"",F1661&lt;&gt;"Arbeidskosten"),ROUND(V1661*VLOOKUP(F1661,Tb_ProjectKosten[],MATCH(Tb_ProjectKosten[[#Headers],[Forfat_Percentage]],Tb_ProjectKosten[#Headers],0),0),2),AND(F1661="Arbeidskosten",G1661&lt;&gt;""),IFERROR(ROUND(V1661*VLOOKUP(G1661,Tb_KostenTypen[],3,0)*VLOOKUP(F1661,Tb_ProjectKosten[],MATCH(Tb_ProjectKosten[[#Headers],[Forfat_Percentage]],Tb_ProjectKosten[#Headers],0),0),2),""),V1661 &lt;=0,0),"")</f>
        <v/>
      </c>
      <c r="Y1661" s="262"/>
      <c r="Z1661" s="49"/>
      <c r="AA1661" s="37" t="str" cm="1">
        <f t="array" ref="AA1661">IFERROR(IF(INDEX(SubsidieTabel!$Q$1:$T$9,MATCH($F1661,SubsidieTabel!$Q$1:$Q$9,0),IFERROR(MATCH(Methode_Keuze,SubsidieTabel!$Q$1:$T$1,0),2))&lt;&gt;1=TRUE,"ja",""),"")</f>
        <v/>
      </c>
    </row>
    <row r="1662" spans="1:27" ht="15" customHeight="1" x14ac:dyDescent="0.25">
      <c r="A1662" s="87"/>
      <c r="B1662" s="219" t="str">
        <f>IF(A1662&lt;&gt;"",_xlfn.MAXIFS($B$1:B1661,$A$1:A1661,A1662)+1,"")</f>
        <v/>
      </c>
      <c r="C1662" s="50"/>
      <c r="D1662" s="50"/>
      <c r="E1662" s="50"/>
      <c r="F1662" s="50"/>
      <c r="G1662" s="283"/>
      <c r="H1662" s="296"/>
      <c r="I1662" s="295"/>
      <c r="J1662" s="295"/>
      <c r="K1662" s="202"/>
      <c r="L1662" s="202"/>
      <c r="M1662" s="91" t="str">
        <f>IFERROR(VLOOKUP(H1662,Lijsten!$H$1:$I$100,2,0),"")</f>
        <v/>
      </c>
      <c r="N1662" s="91" t="str" cm="1">
        <f t="array" ref="N1662">IFERROR(_xlfn.IFS(AND(LEFT(F1662,6)="Arbeid",RIGHT(F1662,3)&lt;&gt;"IKS"),IFERROR(VLOOKUP($G1662,Tb_KostenTypen[],2,0),"tarief"),RIGHT(F1662,3)="IKS","Uurtarief",LEFT(F1662,6)="Arbeid","Uurtarief",AND(LEFT(F1662,8)="Bijdrage",RIGHT(F1662,15)="(vrijwilligers)"),"Vast tarief"),"")</f>
        <v/>
      </c>
      <c r="O1662" s="92"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tarief",IF(LEFT(F1662,8)="Bijdrage",VLOOKUP($F1662,Tb_KostenTypen[],MATCH(Methode_Keuze,Tb_KostenTypen[#Headers],0),0),VLOOKUP($G1662,Lijsten!L:O,4,0))),""),"")</f>
        <v/>
      </c>
      <c r="P1662" s="92"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tarief",IF(LEFT(F1662,8)="Bijdrage",VLOOKUP($F1662,Tb_KostenTypen[],MATCH(Methode_Keuze,Tb_KostenTypen[#Headers],0),0),VLOOKUP($G1662,Lijsten!L:O,4,0))),""),"")</f>
        <v/>
      </c>
      <c r="Q1662" s="50"/>
      <c r="R1662" s="50"/>
      <c r="S1662" s="83"/>
      <c r="T1662" s="51"/>
      <c r="U1662" s="4" t="str" cm="1">
        <f t="array" ref="U1662">IF(AA1662&lt;&gt;"ja",_xlfn.IFNA(_xlfn.IFS(AND(O1662&lt;&gt;"",F1662&lt;&gt;"",RIGHT($N1662,6)="tarief"),O1662*Q1662,S1662&gt;0,IF(F1662&lt;&gt;"",S1662,"")),""),"")</f>
        <v/>
      </c>
      <c r="V1662" s="4" t="str" cm="1">
        <f t="array" ref="V1662">IF(AA1662&lt;&gt;"ja",_xlfn.IFNA(_xlfn.IFS(AND(P1662&lt;&gt;"",R1662&lt;&gt;"",RIGHT($N1662,6)="tarief"),P1662*R1662,T1662&gt;0,T1662),""),"")</f>
        <v/>
      </c>
      <c r="W1662" s="4" t="str" cm="1">
        <f t="array" ref="W1662">IFERROR(_xlfn.IFS(OR(F1662="",LEFT(Methode_Keuze,4)="Geen"),"",AND(U1662&lt;&gt;"",F1662&lt;&gt;"Arbeidskosten"),ROUND(U1662*VLOOKUP(F1662,Tb_ProjectKosten[],MATCH(Tb_ProjectKosten[[#Headers],[Forfat_Percentage]],Tb_ProjectKosten[#Headers],0),0),2),AND(F1662="Arbeidskosten",G1662&lt;&gt;""),IFERROR(ROUND(U1662*VLOOKUP(G1662,Tb_KostenTypen[],3,0)*VLOOKUP(F1662,Tb_ProjectKosten[],MATCH(Tb_ProjectKosten[[#Headers],[Forfat_Percentage]],Tb_ProjectKosten[#Headers],0),0),2),""),U1662 &lt;=0,0),"")</f>
        <v/>
      </c>
      <c r="X1662" s="4" t="str" cm="1">
        <f t="array" ref="X1662">IFERROR(_xlfn.IFS(OR(F1662="",LEFT(Methode_Keuze,4)="Geen"),"",AND(V1662&lt;&gt;"",F1662&lt;&gt;"Arbeidskosten"),ROUND(V1662*VLOOKUP(F1662,Tb_ProjectKosten[],MATCH(Tb_ProjectKosten[[#Headers],[Forfat_Percentage]],Tb_ProjectKosten[#Headers],0),0),2),AND(F1662="Arbeidskosten",G1662&lt;&gt;""),IFERROR(ROUND(V1662*VLOOKUP(G1662,Tb_KostenTypen[],3,0)*VLOOKUP(F1662,Tb_ProjectKosten[],MATCH(Tb_ProjectKosten[[#Headers],[Forfat_Percentage]],Tb_ProjectKosten[#Headers],0),0),2),""),V1662 &lt;=0,0),"")</f>
        <v/>
      </c>
      <c r="Y1662" s="262"/>
      <c r="Z1662" s="49"/>
      <c r="AA1662" s="37" t="str" cm="1">
        <f t="array" ref="AA1662">IFERROR(IF(INDEX(SubsidieTabel!$Q$1:$T$9,MATCH($F1662,SubsidieTabel!$Q$1:$Q$9,0),IFERROR(MATCH(Methode_Keuze,SubsidieTabel!$Q$1:$T$1,0),2))&lt;&gt;1=TRUE,"ja",""),"")</f>
        <v/>
      </c>
    </row>
    <row r="1663" spans="1:27" ht="15" customHeight="1" x14ac:dyDescent="0.25">
      <c r="A1663" s="87"/>
      <c r="B1663" s="219" t="str">
        <f>IF(A1663&lt;&gt;"",_xlfn.MAXIFS($B$1:B1662,$A$1:A1662,A1663)+1,"")</f>
        <v/>
      </c>
      <c r="C1663" s="50"/>
      <c r="D1663" s="50"/>
      <c r="E1663" s="50"/>
      <c r="F1663" s="50"/>
      <c r="G1663" s="283"/>
      <c r="H1663" s="296"/>
      <c r="I1663" s="295"/>
      <c r="J1663" s="295"/>
      <c r="K1663" s="202"/>
      <c r="L1663" s="202"/>
      <c r="M1663" s="91" t="str">
        <f>IFERROR(VLOOKUP(H1663,Lijsten!$H$1:$I$100,2,0),"")</f>
        <v/>
      </c>
      <c r="N1663" s="91" t="str" cm="1">
        <f t="array" ref="N1663">IFERROR(_xlfn.IFS(AND(LEFT(F1663,6)="Arbeid",RIGHT(F1663,3)&lt;&gt;"IKS"),IFERROR(VLOOKUP($G1663,Tb_KostenTypen[],2,0),"tarief"),RIGHT(F1663,3)="IKS","Uurtarief",LEFT(F1663,6)="Arbeid","Uurtarief",AND(LEFT(F1663,8)="Bijdrage",RIGHT(F1663,15)="(vrijwilligers)"),"Vast tarief"),"")</f>
        <v/>
      </c>
      <c r="O1663" s="92"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tarief",IF(LEFT(F1663,8)="Bijdrage",VLOOKUP($F1663,Tb_KostenTypen[],MATCH(Methode_Keuze,Tb_KostenTypen[#Headers],0),0),VLOOKUP($G1663,Lijsten!L:O,4,0))),""),"")</f>
        <v/>
      </c>
      <c r="P1663" s="92"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tarief",IF(LEFT(F1663,8)="Bijdrage",VLOOKUP($F1663,Tb_KostenTypen[],MATCH(Methode_Keuze,Tb_KostenTypen[#Headers],0),0),VLOOKUP($G1663,Lijsten!L:O,4,0))),""),"")</f>
        <v/>
      </c>
      <c r="Q1663" s="50"/>
      <c r="R1663" s="50"/>
      <c r="S1663" s="83"/>
      <c r="T1663" s="51"/>
      <c r="U1663" s="4" t="str" cm="1">
        <f t="array" ref="U1663">IF(AA1663&lt;&gt;"ja",_xlfn.IFNA(_xlfn.IFS(AND(O1663&lt;&gt;"",F1663&lt;&gt;"",RIGHT($N1663,6)="tarief"),O1663*Q1663,S1663&gt;0,IF(F1663&lt;&gt;"",S1663,"")),""),"")</f>
        <v/>
      </c>
      <c r="V1663" s="4" t="str" cm="1">
        <f t="array" ref="V1663">IF(AA1663&lt;&gt;"ja",_xlfn.IFNA(_xlfn.IFS(AND(P1663&lt;&gt;"",R1663&lt;&gt;"",RIGHT($N1663,6)="tarief"),P1663*R1663,T1663&gt;0,T1663),""),"")</f>
        <v/>
      </c>
      <c r="W1663" s="4" t="str" cm="1">
        <f t="array" ref="W1663">IFERROR(_xlfn.IFS(OR(F1663="",LEFT(Methode_Keuze,4)="Geen"),"",AND(U1663&lt;&gt;"",F1663&lt;&gt;"Arbeidskosten"),ROUND(U1663*VLOOKUP(F1663,Tb_ProjectKosten[],MATCH(Tb_ProjectKosten[[#Headers],[Forfat_Percentage]],Tb_ProjectKosten[#Headers],0),0),2),AND(F1663="Arbeidskosten",G1663&lt;&gt;""),IFERROR(ROUND(U1663*VLOOKUP(G1663,Tb_KostenTypen[],3,0)*VLOOKUP(F1663,Tb_ProjectKosten[],MATCH(Tb_ProjectKosten[[#Headers],[Forfat_Percentage]],Tb_ProjectKosten[#Headers],0),0),2),""),U1663 &lt;=0,0),"")</f>
        <v/>
      </c>
      <c r="X1663" s="4" t="str" cm="1">
        <f t="array" ref="X1663">IFERROR(_xlfn.IFS(OR(F1663="",LEFT(Methode_Keuze,4)="Geen"),"",AND(V1663&lt;&gt;"",F1663&lt;&gt;"Arbeidskosten"),ROUND(V1663*VLOOKUP(F1663,Tb_ProjectKosten[],MATCH(Tb_ProjectKosten[[#Headers],[Forfat_Percentage]],Tb_ProjectKosten[#Headers],0),0),2),AND(F1663="Arbeidskosten",G1663&lt;&gt;""),IFERROR(ROUND(V1663*VLOOKUP(G1663,Tb_KostenTypen[],3,0)*VLOOKUP(F1663,Tb_ProjectKosten[],MATCH(Tb_ProjectKosten[[#Headers],[Forfat_Percentage]],Tb_ProjectKosten[#Headers],0),0),2),""),V1663 &lt;=0,0),"")</f>
        <v/>
      </c>
      <c r="Y1663" s="262"/>
      <c r="Z1663" s="49"/>
      <c r="AA1663" s="37" t="str" cm="1">
        <f t="array" ref="AA1663">IFERROR(IF(INDEX(SubsidieTabel!$Q$1:$T$9,MATCH($F1663,SubsidieTabel!$Q$1:$Q$9,0),IFERROR(MATCH(Methode_Keuze,SubsidieTabel!$Q$1:$T$1,0),2))&lt;&gt;1=TRUE,"ja",""),"")</f>
        <v/>
      </c>
    </row>
    <row r="1664" spans="1:27" ht="15" customHeight="1" x14ac:dyDescent="0.25">
      <c r="A1664" s="87"/>
      <c r="B1664" s="219" t="str">
        <f>IF(A1664&lt;&gt;"",_xlfn.MAXIFS($B$1:B1663,$A$1:A1663,A1664)+1,"")</f>
        <v/>
      </c>
      <c r="C1664" s="50"/>
      <c r="D1664" s="50"/>
      <c r="E1664" s="50"/>
      <c r="F1664" s="50"/>
      <c r="G1664" s="283"/>
      <c r="H1664" s="296"/>
      <c r="I1664" s="295"/>
      <c r="J1664" s="295"/>
      <c r="K1664" s="202"/>
      <c r="L1664" s="202"/>
      <c r="M1664" s="91" t="str">
        <f>IFERROR(VLOOKUP(H1664,Lijsten!$H$1:$I$100,2,0),"")</f>
        <v/>
      </c>
      <c r="N1664" s="91" t="str" cm="1">
        <f t="array" ref="N1664">IFERROR(_xlfn.IFS(AND(LEFT(F1664,6)="Arbeid",RIGHT(F1664,3)&lt;&gt;"IKS"),IFERROR(VLOOKUP($G1664,Tb_KostenTypen[],2,0),"tarief"),RIGHT(F1664,3)="IKS","Uurtarief",LEFT(F1664,6)="Arbeid","Uurtarief",AND(LEFT(F1664,8)="Bijdrage",RIGHT(F1664,15)="(vrijwilligers)"),"Vast tarief"),"")</f>
        <v/>
      </c>
      <c r="O1664" s="92"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tarief",IF(LEFT(F1664,8)="Bijdrage",VLOOKUP($F1664,Tb_KostenTypen[],MATCH(Methode_Keuze,Tb_KostenTypen[#Headers],0),0),VLOOKUP($G1664,Lijsten!L:O,4,0))),""),"")</f>
        <v/>
      </c>
      <c r="P1664" s="92"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tarief",IF(LEFT(F1664,8)="Bijdrage",VLOOKUP($F1664,Tb_KostenTypen[],MATCH(Methode_Keuze,Tb_KostenTypen[#Headers],0),0),VLOOKUP($G1664,Lijsten!L:O,4,0))),""),"")</f>
        <v/>
      </c>
      <c r="Q1664" s="50"/>
      <c r="R1664" s="50"/>
      <c r="S1664" s="83"/>
      <c r="T1664" s="51"/>
      <c r="U1664" s="4" t="str" cm="1">
        <f t="array" ref="U1664">IF(AA1664&lt;&gt;"ja",_xlfn.IFNA(_xlfn.IFS(AND(O1664&lt;&gt;"",F1664&lt;&gt;"",RIGHT($N1664,6)="tarief"),O1664*Q1664,S1664&gt;0,IF(F1664&lt;&gt;"",S1664,"")),""),"")</f>
        <v/>
      </c>
      <c r="V1664" s="4" t="str" cm="1">
        <f t="array" ref="V1664">IF(AA1664&lt;&gt;"ja",_xlfn.IFNA(_xlfn.IFS(AND(P1664&lt;&gt;"",R1664&lt;&gt;"",RIGHT($N1664,6)="tarief"),P1664*R1664,T1664&gt;0,T1664),""),"")</f>
        <v/>
      </c>
      <c r="W1664" s="4" t="str" cm="1">
        <f t="array" ref="W1664">IFERROR(_xlfn.IFS(OR(F1664="",LEFT(Methode_Keuze,4)="Geen"),"",AND(U1664&lt;&gt;"",F1664&lt;&gt;"Arbeidskosten"),ROUND(U1664*VLOOKUP(F1664,Tb_ProjectKosten[],MATCH(Tb_ProjectKosten[[#Headers],[Forfat_Percentage]],Tb_ProjectKosten[#Headers],0),0),2),AND(F1664="Arbeidskosten",G1664&lt;&gt;""),IFERROR(ROUND(U1664*VLOOKUP(G1664,Tb_KostenTypen[],3,0)*VLOOKUP(F1664,Tb_ProjectKosten[],MATCH(Tb_ProjectKosten[[#Headers],[Forfat_Percentage]],Tb_ProjectKosten[#Headers],0),0),2),""),U1664 &lt;=0,0),"")</f>
        <v/>
      </c>
      <c r="X1664" s="4" t="str" cm="1">
        <f t="array" ref="X1664">IFERROR(_xlfn.IFS(OR(F1664="",LEFT(Methode_Keuze,4)="Geen"),"",AND(V1664&lt;&gt;"",F1664&lt;&gt;"Arbeidskosten"),ROUND(V1664*VLOOKUP(F1664,Tb_ProjectKosten[],MATCH(Tb_ProjectKosten[[#Headers],[Forfat_Percentage]],Tb_ProjectKosten[#Headers],0),0),2),AND(F1664="Arbeidskosten",G1664&lt;&gt;""),IFERROR(ROUND(V1664*VLOOKUP(G1664,Tb_KostenTypen[],3,0)*VLOOKUP(F1664,Tb_ProjectKosten[],MATCH(Tb_ProjectKosten[[#Headers],[Forfat_Percentage]],Tb_ProjectKosten[#Headers],0),0),2),""),V1664 &lt;=0,0),"")</f>
        <v/>
      </c>
      <c r="Y1664" s="262"/>
      <c r="Z1664" s="49"/>
      <c r="AA1664" s="37" t="str" cm="1">
        <f t="array" ref="AA1664">IFERROR(IF(INDEX(SubsidieTabel!$Q$1:$T$9,MATCH($F1664,SubsidieTabel!$Q$1:$Q$9,0),IFERROR(MATCH(Methode_Keuze,SubsidieTabel!$Q$1:$T$1,0),2))&lt;&gt;1=TRUE,"ja",""),"")</f>
        <v/>
      </c>
    </row>
    <row r="1665" spans="1:27" ht="15" customHeight="1" x14ac:dyDescent="0.25">
      <c r="A1665" s="87"/>
      <c r="B1665" s="219" t="str">
        <f>IF(A1665&lt;&gt;"",_xlfn.MAXIFS($B$1:B1664,$A$1:A1664,A1665)+1,"")</f>
        <v/>
      </c>
      <c r="C1665" s="50"/>
      <c r="D1665" s="50"/>
      <c r="E1665" s="50"/>
      <c r="F1665" s="50"/>
      <c r="G1665" s="283"/>
      <c r="H1665" s="296"/>
      <c r="I1665" s="295"/>
      <c r="J1665" s="295"/>
      <c r="K1665" s="202"/>
      <c r="L1665" s="202"/>
      <c r="M1665" s="91" t="str">
        <f>IFERROR(VLOOKUP(H1665,Lijsten!$H$1:$I$100,2,0),"")</f>
        <v/>
      </c>
      <c r="N1665" s="91" t="str" cm="1">
        <f t="array" ref="N1665">IFERROR(_xlfn.IFS(AND(LEFT(F1665,6)="Arbeid",RIGHT(F1665,3)&lt;&gt;"IKS"),IFERROR(VLOOKUP($G1665,Tb_KostenTypen[],2,0),"tarief"),RIGHT(F1665,3)="IKS","Uurtarief",LEFT(F1665,6)="Arbeid","Uurtarief",AND(LEFT(F1665,8)="Bijdrage",RIGHT(F1665,15)="(vrijwilligers)"),"Vast tarief"),"")</f>
        <v/>
      </c>
      <c r="O1665" s="92"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tarief",IF(LEFT(F1665,8)="Bijdrage",VLOOKUP($F1665,Tb_KostenTypen[],MATCH(Methode_Keuze,Tb_KostenTypen[#Headers],0),0),VLOOKUP($G1665,Lijsten!L:O,4,0))),""),"")</f>
        <v/>
      </c>
      <c r="P1665" s="92"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tarief",IF(LEFT(F1665,8)="Bijdrage",VLOOKUP($F1665,Tb_KostenTypen[],MATCH(Methode_Keuze,Tb_KostenTypen[#Headers],0),0),VLOOKUP($G1665,Lijsten!L:O,4,0))),""),"")</f>
        <v/>
      </c>
      <c r="Q1665" s="50"/>
      <c r="R1665" s="50"/>
      <c r="S1665" s="83"/>
      <c r="T1665" s="51"/>
      <c r="U1665" s="4" t="str" cm="1">
        <f t="array" ref="U1665">IF(AA1665&lt;&gt;"ja",_xlfn.IFNA(_xlfn.IFS(AND(O1665&lt;&gt;"",F1665&lt;&gt;"",RIGHT($N1665,6)="tarief"),O1665*Q1665,S1665&gt;0,IF(F1665&lt;&gt;"",S1665,"")),""),"")</f>
        <v/>
      </c>
      <c r="V1665" s="4" t="str" cm="1">
        <f t="array" ref="V1665">IF(AA1665&lt;&gt;"ja",_xlfn.IFNA(_xlfn.IFS(AND(P1665&lt;&gt;"",R1665&lt;&gt;"",RIGHT($N1665,6)="tarief"),P1665*R1665,T1665&gt;0,T1665),""),"")</f>
        <v/>
      </c>
      <c r="W1665" s="4" t="str" cm="1">
        <f t="array" ref="W1665">IFERROR(_xlfn.IFS(OR(F1665="",LEFT(Methode_Keuze,4)="Geen"),"",AND(U1665&lt;&gt;"",F1665&lt;&gt;"Arbeidskosten"),ROUND(U1665*VLOOKUP(F1665,Tb_ProjectKosten[],MATCH(Tb_ProjectKosten[[#Headers],[Forfat_Percentage]],Tb_ProjectKosten[#Headers],0),0),2),AND(F1665="Arbeidskosten",G1665&lt;&gt;""),IFERROR(ROUND(U1665*VLOOKUP(G1665,Tb_KostenTypen[],3,0)*VLOOKUP(F1665,Tb_ProjectKosten[],MATCH(Tb_ProjectKosten[[#Headers],[Forfat_Percentage]],Tb_ProjectKosten[#Headers],0),0),2),""),U1665 &lt;=0,0),"")</f>
        <v/>
      </c>
      <c r="X1665" s="4" t="str" cm="1">
        <f t="array" ref="X1665">IFERROR(_xlfn.IFS(OR(F1665="",LEFT(Methode_Keuze,4)="Geen"),"",AND(V1665&lt;&gt;"",F1665&lt;&gt;"Arbeidskosten"),ROUND(V1665*VLOOKUP(F1665,Tb_ProjectKosten[],MATCH(Tb_ProjectKosten[[#Headers],[Forfat_Percentage]],Tb_ProjectKosten[#Headers],0),0),2),AND(F1665="Arbeidskosten",G1665&lt;&gt;""),IFERROR(ROUND(V1665*VLOOKUP(G1665,Tb_KostenTypen[],3,0)*VLOOKUP(F1665,Tb_ProjectKosten[],MATCH(Tb_ProjectKosten[[#Headers],[Forfat_Percentage]],Tb_ProjectKosten[#Headers],0),0),2),""),V1665 &lt;=0,0),"")</f>
        <v/>
      </c>
      <c r="Y1665" s="262"/>
      <c r="Z1665" s="49"/>
      <c r="AA1665" s="37" t="str" cm="1">
        <f t="array" ref="AA1665">IFERROR(IF(INDEX(SubsidieTabel!$Q$1:$T$9,MATCH($F1665,SubsidieTabel!$Q$1:$Q$9,0),IFERROR(MATCH(Methode_Keuze,SubsidieTabel!$Q$1:$T$1,0),2))&lt;&gt;1=TRUE,"ja",""),"")</f>
        <v/>
      </c>
    </row>
    <row r="1666" spans="1:27" ht="15" customHeight="1" x14ac:dyDescent="0.25">
      <c r="A1666" s="87"/>
      <c r="B1666" s="219" t="str">
        <f>IF(A1666&lt;&gt;"",_xlfn.MAXIFS($B$1:B1665,$A$1:A1665,A1666)+1,"")</f>
        <v/>
      </c>
      <c r="C1666" s="50"/>
      <c r="D1666" s="50"/>
      <c r="E1666" s="50"/>
      <c r="F1666" s="50"/>
      <c r="G1666" s="283"/>
      <c r="H1666" s="296"/>
      <c r="I1666" s="295"/>
      <c r="J1666" s="295"/>
      <c r="K1666" s="202"/>
      <c r="L1666" s="202"/>
      <c r="M1666" s="91" t="str">
        <f>IFERROR(VLOOKUP(H1666,Lijsten!$H$1:$I$100,2,0),"")</f>
        <v/>
      </c>
      <c r="N1666" s="91" t="str" cm="1">
        <f t="array" ref="N1666">IFERROR(_xlfn.IFS(AND(LEFT(F1666,6)="Arbeid",RIGHT(F1666,3)&lt;&gt;"IKS"),IFERROR(VLOOKUP($G1666,Tb_KostenTypen[],2,0),"tarief"),RIGHT(F1666,3)="IKS","Uurtarief",LEFT(F1666,6)="Arbeid","Uurtarief",AND(LEFT(F1666,8)="Bijdrage",RIGHT(F1666,15)="(vrijwilligers)"),"Vast tarief"),"")</f>
        <v/>
      </c>
      <c r="O1666" s="92"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tarief",IF(LEFT(F1666,8)="Bijdrage",VLOOKUP($F1666,Tb_KostenTypen[],MATCH(Methode_Keuze,Tb_KostenTypen[#Headers],0),0),VLOOKUP($G1666,Lijsten!L:O,4,0))),""),"")</f>
        <v/>
      </c>
      <c r="P1666" s="92"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tarief",IF(LEFT(F1666,8)="Bijdrage",VLOOKUP($F1666,Tb_KostenTypen[],MATCH(Methode_Keuze,Tb_KostenTypen[#Headers],0),0),VLOOKUP($G1666,Lijsten!L:O,4,0))),""),"")</f>
        <v/>
      </c>
      <c r="Q1666" s="50"/>
      <c r="R1666" s="50"/>
      <c r="S1666" s="83"/>
      <c r="T1666" s="51"/>
      <c r="U1666" s="4" t="str" cm="1">
        <f t="array" ref="U1666">IF(AA1666&lt;&gt;"ja",_xlfn.IFNA(_xlfn.IFS(AND(O1666&lt;&gt;"",F1666&lt;&gt;"",RIGHT($N1666,6)="tarief"),O1666*Q1666,S1666&gt;0,IF(F1666&lt;&gt;"",S1666,"")),""),"")</f>
        <v/>
      </c>
      <c r="V1666" s="4" t="str" cm="1">
        <f t="array" ref="V1666">IF(AA1666&lt;&gt;"ja",_xlfn.IFNA(_xlfn.IFS(AND(P1666&lt;&gt;"",R1666&lt;&gt;"",RIGHT($N1666,6)="tarief"),P1666*R1666,T1666&gt;0,T1666),""),"")</f>
        <v/>
      </c>
      <c r="W1666" s="4" t="str" cm="1">
        <f t="array" ref="W1666">IFERROR(_xlfn.IFS(OR(F1666="",LEFT(Methode_Keuze,4)="Geen"),"",AND(U1666&lt;&gt;"",F1666&lt;&gt;"Arbeidskosten"),ROUND(U1666*VLOOKUP(F1666,Tb_ProjectKosten[],MATCH(Tb_ProjectKosten[[#Headers],[Forfat_Percentage]],Tb_ProjectKosten[#Headers],0),0),2),AND(F1666="Arbeidskosten",G1666&lt;&gt;""),IFERROR(ROUND(U1666*VLOOKUP(G1666,Tb_KostenTypen[],3,0)*VLOOKUP(F1666,Tb_ProjectKosten[],MATCH(Tb_ProjectKosten[[#Headers],[Forfat_Percentage]],Tb_ProjectKosten[#Headers],0),0),2),""),U1666 &lt;=0,0),"")</f>
        <v/>
      </c>
      <c r="X1666" s="4" t="str" cm="1">
        <f t="array" ref="X1666">IFERROR(_xlfn.IFS(OR(F1666="",LEFT(Methode_Keuze,4)="Geen"),"",AND(V1666&lt;&gt;"",F1666&lt;&gt;"Arbeidskosten"),ROUND(V1666*VLOOKUP(F1666,Tb_ProjectKosten[],MATCH(Tb_ProjectKosten[[#Headers],[Forfat_Percentage]],Tb_ProjectKosten[#Headers],0),0),2),AND(F1666="Arbeidskosten",G1666&lt;&gt;""),IFERROR(ROUND(V1666*VLOOKUP(G1666,Tb_KostenTypen[],3,0)*VLOOKUP(F1666,Tb_ProjectKosten[],MATCH(Tb_ProjectKosten[[#Headers],[Forfat_Percentage]],Tb_ProjectKosten[#Headers],0),0),2),""),V1666 &lt;=0,0),"")</f>
        <v/>
      </c>
      <c r="Y1666" s="262"/>
      <c r="Z1666" s="49"/>
      <c r="AA1666" s="37" t="str" cm="1">
        <f t="array" ref="AA1666">IFERROR(IF(INDEX(SubsidieTabel!$Q$1:$T$9,MATCH($F1666,SubsidieTabel!$Q$1:$Q$9,0),IFERROR(MATCH(Methode_Keuze,SubsidieTabel!$Q$1:$T$1,0),2))&lt;&gt;1=TRUE,"ja",""),"")</f>
        <v/>
      </c>
    </row>
    <row r="1667" spans="1:27" ht="15" customHeight="1" x14ac:dyDescent="0.25">
      <c r="A1667" s="87"/>
      <c r="B1667" s="219" t="str">
        <f>IF(A1667&lt;&gt;"",_xlfn.MAXIFS($B$1:B1666,$A$1:A1666,A1667)+1,"")</f>
        <v/>
      </c>
      <c r="C1667" s="50"/>
      <c r="D1667" s="50"/>
      <c r="E1667" s="50"/>
      <c r="F1667" s="50"/>
      <c r="G1667" s="283"/>
      <c r="H1667" s="296"/>
      <c r="I1667" s="295"/>
      <c r="J1667" s="295"/>
      <c r="K1667" s="202"/>
      <c r="L1667" s="202"/>
      <c r="M1667" s="91" t="str">
        <f>IFERROR(VLOOKUP(H1667,Lijsten!$H$1:$I$100,2,0),"")</f>
        <v/>
      </c>
      <c r="N1667" s="91" t="str" cm="1">
        <f t="array" ref="N1667">IFERROR(_xlfn.IFS(AND(LEFT(F1667,6)="Arbeid",RIGHT(F1667,3)&lt;&gt;"IKS"),IFERROR(VLOOKUP($G1667,Tb_KostenTypen[],2,0),"tarief"),RIGHT(F1667,3)="IKS","Uurtarief",LEFT(F1667,6)="Arbeid","Uurtarief",AND(LEFT(F1667,8)="Bijdrage",RIGHT(F1667,15)="(vrijwilligers)"),"Vast tarief"),"")</f>
        <v/>
      </c>
      <c r="O1667" s="92"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tarief",IF(LEFT(F1667,8)="Bijdrage",VLOOKUP($F1667,Tb_KostenTypen[],MATCH(Methode_Keuze,Tb_KostenTypen[#Headers],0),0),VLOOKUP($G1667,Lijsten!L:O,4,0))),""),"")</f>
        <v/>
      </c>
      <c r="P1667" s="92"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tarief",IF(LEFT(F1667,8)="Bijdrage",VLOOKUP($F1667,Tb_KostenTypen[],MATCH(Methode_Keuze,Tb_KostenTypen[#Headers],0),0),VLOOKUP($G1667,Lijsten!L:O,4,0))),""),"")</f>
        <v/>
      </c>
      <c r="Q1667" s="50"/>
      <c r="R1667" s="50"/>
      <c r="S1667" s="83"/>
      <c r="T1667" s="51"/>
      <c r="U1667" s="4" t="str" cm="1">
        <f t="array" ref="U1667">IF(AA1667&lt;&gt;"ja",_xlfn.IFNA(_xlfn.IFS(AND(O1667&lt;&gt;"",F1667&lt;&gt;"",RIGHT($N1667,6)="tarief"),O1667*Q1667,S1667&gt;0,IF(F1667&lt;&gt;"",S1667,"")),""),"")</f>
        <v/>
      </c>
      <c r="V1667" s="4" t="str" cm="1">
        <f t="array" ref="V1667">IF(AA1667&lt;&gt;"ja",_xlfn.IFNA(_xlfn.IFS(AND(P1667&lt;&gt;"",R1667&lt;&gt;"",RIGHT($N1667,6)="tarief"),P1667*R1667,T1667&gt;0,T1667),""),"")</f>
        <v/>
      </c>
      <c r="W1667" s="4" t="str" cm="1">
        <f t="array" ref="W1667">IFERROR(_xlfn.IFS(OR(F1667="",LEFT(Methode_Keuze,4)="Geen"),"",AND(U1667&lt;&gt;"",F1667&lt;&gt;"Arbeidskosten"),ROUND(U1667*VLOOKUP(F1667,Tb_ProjectKosten[],MATCH(Tb_ProjectKosten[[#Headers],[Forfat_Percentage]],Tb_ProjectKosten[#Headers],0),0),2),AND(F1667="Arbeidskosten",G1667&lt;&gt;""),IFERROR(ROUND(U1667*VLOOKUP(G1667,Tb_KostenTypen[],3,0)*VLOOKUP(F1667,Tb_ProjectKosten[],MATCH(Tb_ProjectKosten[[#Headers],[Forfat_Percentage]],Tb_ProjectKosten[#Headers],0),0),2),""),U1667 &lt;=0,0),"")</f>
        <v/>
      </c>
      <c r="X1667" s="4" t="str" cm="1">
        <f t="array" ref="X1667">IFERROR(_xlfn.IFS(OR(F1667="",LEFT(Methode_Keuze,4)="Geen"),"",AND(V1667&lt;&gt;"",F1667&lt;&gt;"Arbeidskosten"),ROUND(V1667*VLOOKUP(F1667,Tb_ProjectKosten[],MATCH(Tb_ProjectKosten[[#Headers],[Forfat_Percentage]],Tb_ProjectKosten[#Headers],0),0),2),AND(F1667="Arbeidskosten",G1667&lt;&gt;""),IFERROR(ROUND(V1667*VLOOKUP(G1667,Tb_KostenTypen[],3,0)*VLOOKUP(F1667,Tb_ProjectKosten[],MATCH(Tb_ProjectKosten[[#Headers],[Forfat_Percentage]],Tb_ProjectKosten[#Headers],0),0),2),""),V1667 &lt;=0,0),"")</f>
        <v/>
      </c>
      <c r="Y1667" s="262"/>
      <c r="Z1667" s="49"/>
      <c r="AA1667" s="37" t="str" cm="1">
        <f t="array" ref="AA1667">IFERROR(IF(INDEX(SubsidieTabel!$Q$1:$T$9,MATCH($F1667,SubsidieTabel!$Q$1:$Q$9,0),IFERROR(MATCH(Methode_Keuze,SubsidieTabel!$Q$1:$T$1,0),2))&lt;&gt;1=TRUE,"ja",""),"")</f>
        <v/>
      </c>
    </row>
    <row r="1668" spans="1:27" ht="15" customHeight="1" x14ac:dyDescent="0.25">
      <c r="A1668" s="87"/>
      <c r="B1668" s="219" t="str">
        <f>IF(A1668&lt;&gt;"",_xlfn.MAXIFS($B$1:B1667,$A$1:A1667,A1668)+1,"")</f>
        <v/>
      </c>
      <c r="C1668" s="50"/>
      <c r="D1668" s="50"/>
      <c r="E1668" s="50"/>
      <c r="F1668" s="50"/>
      <c r="G1668" s="283"/>
      <c r="H1668" s="296"/>
      <c r="I1668" s="295"/>
      <c r="J1668" s="295"/>
      <c r="K1668" s="202"/>
      <c r="L1668" s="202"/>
      <c r="M1668" s="91" t="str">
        <f>IFERROR(VLOOKUP(H1668,Lijsten!$H$1:$I$100,2,0),"")</f>
        <v/>
      </c>
      <c r="N1668" s="91" t="str" cm="1">
        <f t="array" ref="N1668">IFERROR(_xlfn.IFS(AND(LEFT(F1668,6)="Arbeid",RIGHT(F1668,3)&lt;&gt;"IKS"),IFERROR(VLOOKUP($G1668,Tb_KostenTypen[],2,0),"tarief"),RIGHT(F1668,3)="IKS","Uurtarief",LEFT(F1668,6)="Arbeid","Uurtarief",AND(LEFT(F1668,8)="Bijdrage",RIGHT(F1668,15)="(vrijwilligers)"),"Vast tarief"),"")</f>
        <v/>
      </c>
      <c r="O1668" s="92"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tarief",IF(LEFT(F1668,8)="Bijdrage",VLOOKUP($F1668,Tb_KostenTypen[],MATCH(Methode_Keuze,Tb_KostenTypen[#Headers],0),0),VLOOKUP($G1668,Lijsten!L:O,4,0))),""),"")</f>
        <v/>
      </c>
      <c r="P1668" s="92"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tarief",IF(LEFT(F1668,8)="Bijdrage",VLOOKUP($F1668,Tb_KostenTypen[],MATCH(Methode_Keuze,Tb_KostenTypen[#Headers],0),0),VLOOKUP($G1668,Lijsten!L:O,4,0))),""),"")</f>
        <v/>
      </c>
      <c r="Q1668" s="50"/>
      <c r="R1668" s="50"/>
      <c r="S1668" s="83"/>
      <c r="T1668" s="51"/>
      <c r="U1668" s="4" t="str" cm="1">
        <f t="array" ref="U1668">IF(AA1668&lt;&gt;"ja",_xlfn.IFNA(_xlfn.IFS(AND(O1668&lt;&gt;"",F1668&lt;&gt;"",RIGHT($N1668,6)="tarief"),O1668*Q1668,S1668&gt;0,IF(F1668&lt;&gt;"",S1668,"")),""),"")</f>
        <v/>
      </c>
      <c r="V1668" s="4" t="str" cm="1">
        <f t="array" ref="V1668">IF(AA1668&lt;&gt;"ja",_xlfn.IFNA(_xlfn.IFS(AND(P1668&lt;&gt;"",R1668&lt;&gt;"",RIGHT($N1668,6)="tarief"),P1668*R1668,T1668&gt;0,T1668),""),"")</f>
        <v/>
      </c>
      <c r="W1668" s="4" t="str" cm="1">
        <f t="array" ref="W1668">IFERROR(_xlfn.IFS(OR(F1668="",LEFT(Methode_Keuze,4)="Geen"),"",AND(U1668&lt;&gt;"",F1668&lt;&gt;"Arbeidskosten"),ROUND(U1668*VLOOKUP(F1668,Tb_ProjectKosten[],MATCH(Tb_ProjectKosten[[#Headers],[Forfat_Percentage]],Tb_ProjectKosten[#Headers],0),0),2),AND(F1668="Arbeidskosten",G1668&lt;&gt;""),IFERROR(ROUND(U1668*VLOOKUP(G1668,Tb_KostenTypen[],3,0)*VLOOKUP(F1668,Tb_ProjectKosten[],MATCH(Tb_ProjectKosten[[#Headers],[Forfat_Percentage]],Tb_ProjectKosten[#Headers],0),0),2),""),U1668 &lt;=0,0),"")</f>
        <v/>
      </c>
      <c r="X1668" s="4" t="str" cm="1">
        <f t="array" ref="X1668">IFERROR(_xlfn.IFS(OR(F1668="",LEFT(Methode_Keuze,4)="Geen"),"",AND(V1668&lt;&gt;"",F1668&lt;&gt;"Arbeidskosten"),ROUND(V1668*VLOOKUP(F1668,Tb_ProjectKosten[],MATCH(Tb_ProjectKosten[[#Headers],[Forfat_Percentage]],Tb_ProjectKosten[#Headers],0),0),2),AND(F1668="Arbeidskosten",G1668&lt;&gt;""),IFERROR(ROUND(V1668*VLOOKUP(G1668,Tb_KostenTypen[],3,0)*VLOOKUP(F1668,Tb_ProjectKosten[],MATCH(Tb_ProjectKosten[[#Headers],[Forfat_Percentage]],Tb_ProjectKosten[#Headers],0),0),2),""),V1668 &lt;=0,0),"")</f>
        <v/>
      </c>
      <c r="Y1668" s="262"/>
      <c r="Z1668" s="49"/>
      <c r="AA1668" s="37" t="str" cm="1">
        <f t="array" ref="AA1668">IFERROR(IF(INDEX(SubsidieTabel!$Q$1:$T$9,MATCH($F1668,SubsidieTabel!$Q$1:$Q$9,0),IFERROR(MATCH(Methode_Keuze,SubsidieTabel!$Q$1:$T$1,0),2))&lt;&gt;1=TRUE,"ja",""),"")</f>
        <v/>
      </c>
    </row>
    <row r="1669" spans="1:27" ht="15" customHeight="1" x14ac:dyDescent="0.25">
      <c r="A1669" s="87"/>
      <c r="B1669" s="219" t="str">
        <f>IF(A1669&lt;&gt;"",_xlfn.MAXIFS($B$1:B1668,$A$1:A1668,A1669)+1,"")</f>
        <v/>
      </c>
      <c r="C1669" s="50"/>
      <c r="D1669" s="50"/>
      <c r="E1669" s="50"/>
      <c r="F1669" s="50"/>
      <c r="G1669" s="283"/>
      <c r="H1669" s="296"/>
      <c r="I1669" s="295"/>
      <c r="J1669" s="295"/>
      <c r="K1669" s="202"/>
      <c r="L1669" s="202"/>
      <c r="M1669" s="91" t="str">
        <f>IFERROR(VLOOKUP(H1669,Lijsten!$H$1:$I$100,2,0),"")</f>
        <v/>
      </c>
      <c r="N1669" s="91" t="str" cm="1">
        <f t="array" ref="N1669">IFERROR(_xlfn.IFS(AND(LEFT(F1669,6)="Arbeid",RIGHT(F1669,3)&lt;&gt;"IKS"),IFERROR(VLOOKUP($G1669,Tb_KostenTypen[],2,0),"tarief"),RIGHT(F1669,3)="IKS","Uurtarief",LEFT(F1669,6)="Arbeid","Uurtarief",AND(LEFT(F1669,8)="Bijdrage",RIGHT(F1669,15)="(vrijwilligers)"),"Vast tarief"),"")</f>
        <v/>
      </c>
      <c r="O1669" s="92"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tarief",IF(LEFT(F1669,8)="Bijdrage",VLOOKUP($F1669,Tb_KostenTypen[],MATCH(Methode_Keuze,Tb_KostenTypen[#Headers],0),0),VLOOKUP($G1669,Lijsten!L:O,4,0))),""),"")</f>
        <v/>
      </c>
      <c r="P1669" s="92"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tarief",IF(LEFT(F1669,8)="Bijdrage",VLOOKUP($F1669,Tb_KostenTypen[],MATCH(Methode_Keuze,Tb_KostenTypen[#Headers],0),0),VLOOKUP($G1669,Lijsten!L:O,4,0))),""),"")</f>
        <v/>
      </c>
      <c r="Q1669" s="50"/>
      <c r="R1669" s="50"/>
      <c r="S1669" s="83"/>
      <c r="T1669" s="51"/>
      <c r="U1669" s="4" t="str" cm="1">
        <f t="array" ref="U1669">IF(AA1669&lt;&gt;"ja",_xlfn.IFNA(_xlfn.IFS(AND(O1669&lt;&gt;"",F1669&lt;&gt;"",RIGHT($N1669,6)="tarief"),O1669*Q1669,S1669&gt;0,IF(F1669&lt;&gt;"",S1669,"")),""),"")</f>
        <v/>
      </c>
      <c r="V1669" s="4" t="str" cm="1">
        <f t="array" ref="V1669">IF(AA1669&lt;&gt;"ja",_xlfn.IFNA(_xlfn.IFS(AND(P1669&lt;&gt;"",R1669&lt;&gt;"",RIGHT($N1669,6)="tarief"),P1669*R1669,T1669&gt;0,T1669),""),"")</f>
        <v/>
      </c>
      <c r="W1669" s="4" t="str" cm="1">
        <f t="array" ref="W1669">IFERROR(_xlfn.IFS(OR(F1669="",LEFT(Methode_Keuze,4)="Geen"),"",AND(U1669&lt;&gt;"",F1669&lt;&gt;"Arbeidskosten"),ROUND(U1669*VLOOKUP(F1669,Tb_ProjectKosten[],MATCH(Tb_ProjectKosten[[#Headers],[Forfat_Percentage]],Tb_ProjectKosten[#Headers],0),0),2),AND(F1669="Arbeidskosten",G1669&lt;&gt;""),IFERROR(ROUND(U1669*VLOOKUP(G1669,Tb_KostenTypen[],3,0)*VLOOKUP(F1669,Tb_ProjectKosten[],MATCH(Tb_ProjectKosten[[#Headers],[Forfat_Percentage]],Tb_ProjectKosten[#Headers],0),0),2),""),U1669 &lt;=0,0),"")</f>
        <v/>
      </c>
      <c r="X1669" s="4" t="str" cm="1">
        <f t="array" ref="X1669">IFERROR(_xlfn.IFS(OR(F1669="",LEFT(Methode_Keuze,4)="Geen"),"",AND(V1669&lt;&gt;"",F1669&lt;&gt;"Arbeidskosten"),ROUND(V1669*VLOOKUP(F1669,Tb_ProjectKosten[],MATCH(Tb_ProjectKosten[[#Headers],[Forfat_Percentage]],Tb_ProjectKosten[#Headers],0),0),2),AND(F1669="Arbeidskosten",G1669&lt;&gt;""),IFERROR(ROUND(V1669*VLOOKUP(G1669,Tb_KostenTypen[],3,0)*VLOOKUP(F1669,Tb_ProjectKosten[],MATCH(Tb_ProjectKosten[[#Headers],[Forfat_Percentage]],Tb_ProjectKosten[#Headers],0),0),2),""),V1669 &lt;=0,0),"")</f>
        <v/>
      </c>
      <c r="Y1669" s="262"/>
      <c r="Z1669" s="49"/>
      <c r="AA1669" s="37" t="str" cm="1">
        <f t="array" ref="AA1669">IFERROR(IF(INDEX(SubsidieTabel!$Q$1:$T$9,MATCH($F1669,SubsidieTabel!$Q$1:$Q$9,0),IFERROR(MATCH(Methode_Keuze,SubsidieTabel!$Q$1:$T$1,0),2))&lt;&gt;1=TRUE,"ja",""),"")</f>
        <v/>
      </c>
    </row>
    <row r="1670" spans="1:27" ht="15" customHeight="1" x14ac:dyDescent="0.25">
      <c r="A1670" s="87"/>
      <c r="B1670" s="219" t="str">
        <f>IF(A1670&lt;&gt;"",_xlfn.MAXIFS($B$1:B1669,$A$1:A1669,A1670)+1,"")</f>
        <v/>
      </c>
      <c r="C1670" s="50"/>
      <c r="D1670" s="50"/>
      <c r="E1670" s="50"/>
      <c r="F1670" s="50"/>
      <c r="G1670" s="283"/>
      <c r="H1670" s="296"/>
      <c r="I1670" s="295"/>
      <c r="J1670" s="295"/>
      <c r="K1670" s="202"/>
      <c r="L1670" s="202"/>
      <c r="M1670" s="91" t="str">
        <f>IFERROR(VLOOKUP(H1670,Lijsten!$H$1:$I$100,2,0),"")</f>
        <v/>
      </c>
      <c r="N1670" s="91" t="str" cm="1">
        <f t="array" ref="N1670">IFERROR(_xlfn.IFS(AND(LEFT(F1670,6)="Arbeid",RIGHT(F1670,3)&lt;&gt;"IKS"),IFERROR(VLOOKUP($G1670,Tb_KostenTypen[],2,0),"tarief"),RIGHT(F1670,3)="IKS","Uurtarief",LEFT(F1670,6)="Arbeid","Uurtarief",AND(LEFT(F1670,8)="Bijdrage",RIGHT(F1670,15)="(vrijwilligers)"),"Vast tarief"),"")</f>
        <v/>
      </c>
      <c r="O1670" s="92"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tarief",IF(LEFT(F1670,8)="Bijdrage",VLOOKUP($F1670,Tb_KostenTypen[],MATCH(Methode_Keuze,Tb_KostenTypen[#Headers],0),0),VLOOKUP($G1670,Lijsten!L:O,4,0))),""),"")</f>
        <v/>
      </c>
      <c r="P1670" s="92"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tarief",IF(LEFT(F1670,8)="Bijdrage",VLOOKUP($F1670,Tb_KostenTypen[],MATCH(Methode_Keuze,Tb_KostenTypen[#Headers],0),0),VLOOKUP($G1670,Lijsten!L:O,4,0))),""),"")</f>
        <v/>
      </c>
      <c r="Q1670" s="50"/>
      <c r="R1670" s="50"/>
      <c r="S1670" s="83"/>
      <c r="T1670" s="51"/>
      <c r="U1670" s="4" t="str" cm="1">
        <f t="array" ref="U1670">IF(AA1670&lt;&gt;"ja",_xlfn.IFNA(_xlfn.IFS(AND(O1670&lt;&gt;"",F1670&lt;&gt;"",RIGHT($N1670,6)="tarief"),O1670*Q1670,S1670&gt;0,IF(F1670&lt;&gt;"",S1670,"")),""),"")</f>
        <v/>
      </c>
      <c r="V1670" s="4" t="str" cm="1">
        <f t="array" ref="V1670">IF(AA1670&lt;&gt;"ja",_xlfn.IFNA(_xlfn.IFS(AND(P1670&lt;&gt;"",R1670&lt;&gt;"",RIGHT($N1670,6)="tarief"),P1670*R1670,T1670&gt;0,T1670),""),"")</f>
        <v/>
      </c>
      <c r="W1670" s="4" t="str" cm="1">
        <f t="array" ref="W1670">IFERROR(_xlfn.IFS(OR(F1670="",LEFT(Methode_Keuze,4)="Geen"),"",AND(U1670&lt;&gt;"",F1670&lt;&gt;"Arbeidskosten"),ROUND(U1670*VLOOKUP(F1670,Tb_ProjectKosten[],MATCH(Tb_ProjectKosten[[#Headers],[Forfat_Percentage]],Tb_ProjectKosten[#Headers],0),0),2),AND(F1670="Arbeidskosten",G1670&lt;&gt;""),IFERROR(ROUND(U1670*VLOOKUP(G1670,Tb_KostenTypen[],3,0)*VLOOKUP(F1670,Tb_ProjectKosten[],MATCH(Tb_ProjectKosten[[#Headers],[Forfat_Percentage]],Tb_ProjectKosten[#Headers],0),0),2),""),U1670 &lt;=0,0),"")</f>
        <v/>
      </c>
      <c r="X1670" s="4" t="str" cm="1">
        <f t="array" ref="X1670">IFERROR(_xlfn.IFS(OR(F1670="",LEFT(Methode_Keuze,4)="Geen"),"",AND(V1670&lt;&gt;"",F1670&lt;&gt;"Arbeidskosten"),ROUND(V1670*VLOOKUP(F1670,Tb_ProjectKosten[],MATCH(Tb_ProjectKosten[[#Headers],[Forfat_Percentage]],Tb_ProjectKosten[#Headers],0),0),2),AND(F1670="Arbeidskosten",G1670&lt;&gt;""),IFERROR(ROUND(V1670*VLOOKUP(G1670,Tb_KostenTypen[],3,0)*VLOOKUP(F1670,Tb_ProjectKosten[],MATCH(Tb_ProjectKosten[[#Headers],[Forfat_Percentage]],Tb_ProjectKosten[#Headers],0),0),2),""),V1670 &lt;=0,0),"")</f>
        <v/>
      </c>
      <c r="Y1670" s="262"/>
      <c r="Z1670" s="49"/>
      <c r="AA1670" s="37" t="str" cm="1">
        <f t="array" ref="AA1670">IFERROR(IF(INDEX(SubsidieTabel!$Q$1:$T$9,MATCH($F1670,SubsidieTabel!$Q$1:$Q$9,0),IFERROR(MATCH(Methode_Keuze,SubsidieTabel!$Q$1:$T$1,0),2))&lt;&gt;1=TRUE,"ja",""),"")</f>
        <v/>
      </c>
    </row>
    <row r="1671" spans="1:27" ht="15" customHeight="1" x14ac:dyDescent="0.25">
      <c r="A1671" s="87"/>
      <c r="B1671" s="219" t="str">
        <f>IF(A1671&lt;&gt;"",_xlfn.MAXIFS($B$1:B1670,$A$1:A1670,A1671)+1,"")</f>
        <v/>
      </c>
      <c r="C1671" s="50"/>
      <c r="D1671" s="50"/>
      <c r="E1671" s="50"/>
      <c r="F1671" s="50"/>
      <c r="G1671" s="283"/>
      <c r="H1671" s="296"/>
      <c r="I1671" s="295"/>
      <c r="J1671" s="295"/>
      <c r="K1671" s="202"/>
      <c r="L1671" s="202"/>
      <c r="M1671" s="91" t="str">
        <f>IFERROR(VLOOKUP(H1671,Lijsten!$H$1:$I$100,2,0),"")</f>
        <v/>
      </c>
      <c r="N1671" s="91" t="str" cm="1">
        <f t="array" ref="N1671">IFERROR(_xlfn.IFS(AND(LEFT(F1671,6)="Arbeid",RIGHT(F1671,3)&lt;&gt;"IKS"),IFERROR(VLOOKUP($G1671,Tb_KostenTypen[],2,0),"tarief"),RIGHT(F1671,3)="IKS","Uurtarief",LEFT(F1671,6)="Arbeid","Uurtarief",AND(LEFT(F1671,8)="Bijdrage",RIGHT(F1671,15)="(vrijwilligers)"),"Vast tarief"),"")</f>
        <v/>
      </c>
      <c r="O1671" s="92"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tarief",IF(LEFT(F1671,8)="Bijdrage",VLOOKUP($F1671,Tb_KostenTypen[],MATCH(Methode_Keuze,Tb_KostenTypen[#Headers],0),0),VLOOKUP($G1671,Lijsten!L:O,4,0))),""),"")</f>
        <v/>
      </c>
      <c r="P1671" s="92"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tarief",IF(LEFT(F1671,8)="Bijdrage",VLOOKUP($F1671,Tb_KostenTypen[],MATCH(Methode_Keuze,Tb_KostenTypen[#Headers],0),0),VLOOKUP($G1671,Lijsten!L:O,4,0))),""),"")</f>
        <v/>
      </c>
      <c r="Q1671" s="50"/>
      <c r="R1671" s="50"/>
      <c r="S1671" s="83"/>
      <c r="T1671" s="51"/>
      <c r="U1671" s="4" t="str" cm="1">
        <f t="array" ref="U1671">IF(AA1671&lt;&gt;"ja",_xlfn.IFNA(_xlfn.IFS(AND(O1671&lt;&gt;"",F1671&lt;&gt;"",RIGHT($N1671,6)="tarief"),O1671*Q1671,S1671&gt;0,IF(F1671&lt;&gt;"",S1671,"")),""),"")</f>
        <v/>
      </c>
      <c r="V1671" s="4" t="str" cm="1">
        <f t="array" ref="V1671">IF(AA1671&lt;&gt;"ja",_xlfn.IFNA(_xlfn.IFS(AND(P1671&lt;&gt;"",R1671&lt;&gt;"",RIGHT($N1671,6)="tarief"),P1671*R1671,T1671&gt;0,T1671),""),"")</f>
        <v/>
      </c>
      <c r="W1671" s="4" t="str" cm="1">
        <f t="array" ref="W1671">IFERROR(_xlfn.IFS(OR(F1671="",LEFT(Methode_Keuze,4)="Geen"),"",AND(U1671&lt;&gt;"",F1671&lt;&gt;"Arbeidskosten"),ROUND(U1671*VLOOKUP(F1671,Tb_ProjectKosten[],MATCH(Tb_ProjectKosten[[#Headers],[Forfat_Percentage]],Tb_ProjectKosten[#Headers],0),0),2),AND(F1671="Arbeidskosten",G1671&lt;&gt;""),IFERROR(ROUND(U1671*VLOOKUP(G1671,Tb_KostenTypen[],3,0)*VLOOKUP(F1671,Tb_ProjectKosten[],MATCH(Tb_ProjectKosten[[#Headers],[Forfat_Percentage]],Tb_ProjectKosten[#Headers],0),0),2),""),U1671 &lt;=0,0),"")</f>
        <v/>
      </c>
      <c r="X1671" s="4" t="str" cm="1">
        <f t="array" ref="X1671">IFERROR(_xlfn.IFS(OR(F1671="",LEFT(Methode_Keuze,4)="Geen"),"",AND(V1671&lt;&gt;"",F1671&lt;&gt;"Arbeidskosten"),ROUND(V1671*VLOOKUP(F1671,Tb_ProjectKosten[],MATCH(Tb_ProjectKosten[[#Headers],[Forfat_Percentage]],Tb_ProjectKosten[#Headers],0),0),2),AND(F1671="Arbeidskosten",G1671&lt;&gt;""),IFERROR(ROUND(V1671*VLOOKUP(G1671,Tb_KostenTypen[],3,0)*VLOOKUP(F1671,Tb_ProjectKosten[],MATCH(Tb_ProjectKosten[[#Headers],[Forfat_Percentage]],Tb_ProjectKosten[#Headers],0),0),2),""),V1671 &lt;=0,0),"")</f>
        <v/>
      </c>
      <c r="Y1671" s="262"/>
      <c r="Z1671" s="49"/>
      <c r="AA1671" s="37" t="str" cm="1">
        <f t="array" ref="AA1671">IFERROR(IF(INDEX(SubsidieTabel!$Q$1:$T$9,MATCH($F1671,SubsidieTabel!$Q$1:$Q$9,0),IFERROR(MATCH(Methode_Keuze,SubsidieTabel!$Q$1:$T$1,0),2))&lt;&gt;1=TRUE,"ja",""),"")</f>
        <v/>
      </c>
    </row>
    <row r="1672" spans="1:27" ht="15" customHeight="1" x14ac:dyDescent="0.25">
      <c r="A1672" s="87"/>
      <c r="B1672" s="219" t="str">
        <f>IF(A1672&lt;&gt;"",_xlfn.MAXIFS($B$1:B1671,$A$1:A1671,A1672)+1,"")</f>
        <v/>
      </c>
      <c r="C1672" s="50"/>
      <c r="D1672" s="50"/>
      <c r="E1672" s="50"/>
      <c r="F1672" s="50"/>
      <c r="G1672" s="283"/>
      <c r="H1672" s="296"/>
      <c r="I1672" s="295"/>
      <c r="J1672" s="295"/>
      <c r="K1672" s="202"/>
      <c r="L1672" s="202"/>
      <c r="M1672" s="91" t="str">
        <f>IFERROR(VLOOKUP(H1672,Lijsten!$H$1:$I$100,2,0),"")</f>
        <v/>
      </c>
      <c r="N1672" s="91" t="str" cm="1">
        <f t="array" ref="N1672">IFERROR(_xlfn.IFS(AND(LEFT(F1672,6)="Arbeid",RIGHT(F1672,3)&lt;&gt;"IKS"),IFERROR(VLOOKUP($G1672,Tb_KostenTypen[],2,0),"tarief"),RIGHT(F1672,3)="IKS","Uurtarief",LEFT(F1672,6)="Arbeid","Uurtarief",AND(LEFT(F1672,8)="Bijdrage",RIGHT(F1672,15)="(vrijwilligers)"),"Vast tarief"),"")</f>
        <v/>
      </c>
      <c r="O1672" s="92"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tarief",IF(LEFT(F1672,8)="Bijdrage",VLOOKUP($F1672,Tb_KostenTypen[],MATCH(Methode_Keuze,Tb_KostenTypen[#Headers],0),0),VLOOKUP($G1672,Lijsten!L:O,4,0))),""),"")</f>
        <v/>
      </c>
      <c r="P1672" s="92"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tarief",IF(LEFT(F1672,8)="Bijdrage",VLOOKUP($F1672,Tb_KostenTypen[],MATCH(Methode_Keuze,Tb_KostenTypen[#Headers],0),0),VLOOKUP($G1672,Lijsten!L:O,4,0))),""),"")</f>
        <v/>
      </c>
      <c r="Q1672" s="50"/>
      <c r="R1672" s="50"/>
      <c r="S1672" s="83"/>
      <c r="T1672" s="51"/>
      <c r="U1672" s="4" t="str" cm="1">
        <f t="array" ref="U1672">IF(AA1672&lt;&gt;"ja",_xlfn.IFNA(_xlfn.IFS(AND(O1672&lt;&gt;"",F1672&lt;&gt;"",RIGHT($N1672,6)="tarief"),O1672*Q1672,S1672&gt;0,IF(F1672&lt;&gt;"",S1672,"")),""),"")</f>
        <v/>
      </c>
      <c r="V1672" s="4" t="str" cm="1">
        <f t="array" ref="V1672">IF(AA1672&lt;&gt;"ja",_xlfn.IFNA(_xlfn.IFS(AND(P1672&lt;&gt;"",R1672&lt;&gt;"",RIGHT($N1672,6)="tarief"),P1672*R1672,T1672&gt;0,T1672),""),"")</f>
        <v/>
      </c>
      <c r="W1672" s="4" t="str" cm="1">
        <f t="array" ref="W1672">IFERROR(_xlfn.IFS(OR(F1672="",LEFT(Methode_Keuze,4)="Geen"),"",AND(U1672&lt;&gt;"",F1672&lt;&gt;"Arbeidskosten"),ROUND(U1672*VLOOKUP(F1672,Tb_ProjectKosten[],MATCH(Tb_ProjectKosten[[#Headers],[Forfat_Percentage]],Tb_ProjectKosten[#Headers],0),0),2),AND(F1672="Arbeidskosten",G1672&lt;&gt;""),IFERROR(ROUND(U1672*VLOOKUP(G1672,Tb_KostenTypen[],3,0)*VLOOKUP(F1672,Tb_ProjectKosten[],MATCH(Tb_ProjectKosten[[#Headers],[Forfat_Percentage]],Tb_ProjectKosten[#Headers],0),0),2),""),U1672 &lt;=0,0),"")</f>
        <v/>
      </c>
      <c r="X1672" s="4" t="str" cm="1">
        <f t="array" ref="X1672">IFERROR(_xlfn.IFS(OR(F1672="",LEFT(Methode_Keuze,4)="Geen"),"",AND(V1672&lt;&gt;"",F1672&lt;&gt;"Arbeidskosten"),ROUND(V1672*VLOOKUP(F1672,Tb_ProjectKosten[],MATCH(Tb_ProjectKosten[[#Headers],[Forfat_Percentage]],Tb_ProjectKosten[#Headers],0),0),2),AND(F1672="Arbeidskosten",G1672&lt;&gt;""),IFERROR(ROUND(V1672*VLOOKUP(G1672,Tb_KostenTypen[],3,0)*VLOOKUP(F1672,Tb_ProjectKosten[],MATCH(Tb_ProjectKosten[[#Headers],[Forfat_Percentage]],Tb_ProjectKosten[#Headers],0),0),2),""),V1672 &lt;=0,0),"")</f>
        <v/>
      </c>
      <c r="Y1672" s="262"/>
      <c r="Z1672" s="49"/>
      <c r="AA1672" s="37" t="str" cm="1">
        <f t="array" ref="AA1672">IFERROR(IF(INDEX(SubsidieTabel!$Q$1:$T$9,MATCH($F1672,SubsidieTabel!$Q$1:$Q$9,0),IFERROR(MATCH(Methode_Keuze,SubsidieTabel!$Q$1:$T$1,0),2))&lt;&gt;1=TRUE,"ja",""),"")</f>
        <v/>
      </c>
    </row>
    <row r="1673" spans="1:27" ht="15" customHeight="1" x14ac:dyDescent="0.25">
      <c r="A1673" s="87"/>
      <c r="B1673" s="219" t="str">
        <f>IF(A1673&lt;&gt;"",_xlfn.MAXIFS($B$1:B1672,$A$1:A1672,A1673)+1,"")</f>
        <v/>
      </c>
      <c r="C1673" s="50"/>
      <c r="D1673" s="50"/>
      <c r="E1673" s="50"/>
      <c r="F1673" s="50"/>
      <c r="G1673" s="283"/>
      <c r="H1673" s="296"/>
      <c r="I1673" s="295"/>
      <c r="J1673" s="295"/>
      <c r="K1673" s="202"/>
      <c r="L1673" s="202"/>
      <c r="M1673" s="91" t="str">
        <f>IFERROR(VLOOKUP(H1673,Lijsten!$H$1:$I$100,2,0),"")</f>
        <v/>
      </c>
      <c r="N1673" s="91" t="str" cm="1">
        <f t="array" ref="N1673">IFERROR(_xlfn.IFS(AND(LEFT(F1673,6)="Arbeid",RIGHT(F1673,3)&lt;&gt;"IKS"),IFERROR(VLOOKUP($G1673,Tb_KostenTypen[],2,0),"tarief"),RIGHT(F1673,3)="IKS","Uurtarief",LEFT(F1673,6)="Arbeid","Uurtarief",AND(LEFT(F1673,8)="Bijdrage",RIGHT(F1673,15)="(vrijwilligers)"),"Vast tarief"),"")</f>
        <v/>
      </c>
      <c r="O1673" s="92"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tarief",IF(LEFT(F1673,8)="Bijdrage",VLOOKUP($F1673,Tb_KostenTypen[],MATCH(Methode_Keuze,Tb_KostenTypen[#Headers],0),0),VLOOKUP($G1673,Lijsten!L:O,4,0))),""),"")</f>
        <v/>
      </c>
      <c r="P1673" s="92"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tarief",IF(LEFT(F1673,8)="Bijdrage",VLOOKUP($F1673,Tb_KostenTypen[],MATCH(Methode_Keuze,Tb_KostenTypen[#Headers],0),0),VLOOKUP($G1673,Lijsten!L:O,4,0))),""),"")</f>
        <v/>
      </c>
      <c r="Q1673" s="50"/>
      <c r="R1673" s="50"/>
      <c r="S1673" s="83"/>
      <c r="T1673" s="51"/>
      <c r="U1673" s="4" t="str" cm="1">
        <f t="array" ref="U1673">IF(AA1673&lt;&gt;"ja",_xlfn.IFNA(_xlfn.IFS(AND(O1673&lt;&gt;"",F1673&lt;&gt;"",RIGHT($N1673,6)="tarief"),O1673*Q1673,S1673&gt;0,IF(F1673&lt;&gt;"",S1673,"")),""),"")</f>
        <v/>
      </c>
      <c r="V1673" s="4" t="str" cm="1">
        <f t="array" ref="V1673">IF(AA1673&lt;&gt;"ja",_xlfn.IFNA(_xlfn.IFS(AND(P1673&lt;&gt;"",R1673&lt;&gt;"",RIGHT($N1673,6)="tarief"),P1673*R1673,T1673&gt;0,T1673),""),"")</f>
        <v/>
      </c>
      <c r="W1673" s="4" t="str" cm="1">
        <f t="array" ref="W1673">IFERROR(_xlfn.IFS(OR(F1673="",LEFT(Methode_Keuze,4)="Geen"),"",AND(U1673&lt;&gt;"",F1673&lt;&gt;"Arbeidskosten"),ROUND(U1673*VLOOKUP(F1673,Tb_ProjectKosten[],MATCH(Tb_ProjectKosten[[#Headers],[Forfat_Percentage]],Tb_ProjectKosten[#Headers],0),0),2),AND(F1673="Arbeidskosten",G1673&lt;&gt;""),IFERROR(ROUND(U1673*VLOOKUP(G1673,Tb_KostenTypen[],3,0)*VLOOKUP(F1673,Tb_ProjectKosten[],MATCH(Tb_ProjectKosten[[#Headers],[Forfat_Percentage]],Tb_ProjectKosten[#Headers],0),0),2),""),U1673 &lt;=0,0),"")</f>
        <v/>
      </c>
      <c r="X1673" s="4" t="str" cm="1">
        <f t="array" ref="X1673">IFERROR(_xlfn.IFS(OR(F1673="",LEFT(Methode_Keuze,4)="Geen"),"",AND(V1673&lt;&gt;"",F1673&lt;&gt;"Arbeidskosten"),ROUND(V1673*VLOOKUP(F1673,Tb_ProjectKosten[],MATCH(Tb_ProjectKosten[[#Headers],[Forfat_Percentage]],Tb_ProjectKosten[#Headers],0),0),2),AND(F1673="Arbeidskosten",G1673&lt;&gt;""),IFERROR(ROUND(V1673*VLOOKUP(G1673,Tb_KostenTypen[],3,0)*VLOOKUP(F1673,Tb_ProjectKosten[],MATCH(Tb_ProjectKosten[[#Headers],[Forfat_Percentage]],Tb_ProjectKosten[#Headers],0),0),2),""),V1673 &lt;=0,0),"")</f>
        <v/>
      </c>
      <c r="Y1673" s="262"/>
      <c r="Z1673" s="49"/>
      <c r="AA1673" s="37" t="str" cm="1">
        <f t="array" ref="AA1673">IFERROR(IF(INDEX(SubsidieTabel!$Q$1:$T$9,MATCH($F1673,SubsidieTabel!$Q$1:$Q$9,0),IFERROR(MATCH(Methode_Keuze,SubsidieTabel!$Q$1:$T$1,0),2))&lt;&gt;1=TRUE,"ja",""),"")</f>
        <v/>
      </c>
    </row>
    <row r="1674" spans="1:27" ht="15" customHeight="1" x14ac:dyDescent="0.25">
      <c r="A1674" s="87"/>
      <c r="B1674" s="219" t="str">
        <f>IF(A1674&lt;&gt;"",_xlfn.MAXIFS($B$1:B1673,$A$1:A1673,A1674)+1,"")</f>
        <v/>
      </c>
      <c r="C1674" s="50"/>
      <c r="D1674" s="50"/>
      <c r="E1674" s="50"/>
      <c r="F1674" s="50"/>
      <c r="G1674" s="283"/>
      <c r="H1674" s="296"/>
      <c r="I1674" s="295"/>
      <c r="J1674" s="295"/>
      <c r="K1674" s="202"/>
      <c r="L1674" s="202"/>
      <c r="M1674" s="91" t="str">
        <f>IFERROR(VLOOKUP(H1674,Lijsten!$H$1:$I$100,2,0),"")</f>
        <v/>
      </c>
      <c r="N1674" s="91" t="str" cm="1">
        <f t="array" ref="N1674">IFERROR(_xlfn.IFS(AND(LEFT(F1674,6)="Arbeid",RIGHT(F1674,3)&lt;&gt;"IKS"),IFERROR(VLOOKUP($G1674,Tb_KostenTypen[],2,0),"tarief"),RIGHT(F1674,3)="IKS","Uurtarief",LEFT(F1674,6)="Arbeid","Uurtarief",AND(LEFT(F1674,8)="Bijdrage",RIGHT(F1674,15)="(vrijwilligers)"),"Vast tarief"),"")</f>
        <v/>
      </c>
      <c r="O1674" s="92"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tarief",IF(LEFT(F1674,8)="Bijdrage",VLOOKUP($F1674,Tb_KostenTypen[],MATCH(Methode_Keuze,Tb_KostenTypen[#Headers],0),0),VLOOKUP($G1674,Lijsten!L:O,4,0))),""),"")</f>
        <v/>
      </c>
      <c r="P1674" s="92"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tarief",IF(LEFT(F1674,8)="Bijdrage",VLOOKUP($F1674,Tb_KostenTypen[],MATCH(Methode_Keuze,Tb_KostenTypen[#Headers],0),0),VLOOKUP($G1674,Lijsten!L:O,4,0))),""),"")</f>
        <v/>
      </c>
      <c r="Q1674" s="50"/>
      <c r="R1674" s="50"/>
      <c r="S1674" s="83"/>
      <c r="T1674" s="51"/>
      <c r="U1674" s="4" t="str" cm="1">
        <f t="array" ref="U1674">IF(AA1674&lt;&gt;"ja",_xlfn.IFNA(_xlfn.IFS(AND(O1674&lt;&gt;"",F1674&lt;&gt;"",RIGHT($N1674,6)="tarief"),O1674*Q1674,S1674&gt;0,IF(F1674&lt;&gt;"",S1674,"")),""),"")</f>
        <v/>
      </c>
      <c r="V1674" s="4" t="str" cm="1">
        <f t="array" ref="V1674">IF(AA1674&lt;&gt;"ja",_xlfn.IFNA(_xlfn.IFS(AND(P1674&lt;&gt;"",R1674&lt;&gt;"",RIGHT($N1674,6)="tarief"),P1674*R1674,T1674&gt;0,T1674),""),"")</f>
        <v/>
      </c>
      <c r="W1674" s="4" t="str" cm="1">
        <f t="array" ref="W1674">IFERROR(_xlfn.IFS(OR(F1674="",LEFT(Methode_Keuze,4)="Geen"),"",AND(U1674&lt;&gt;"",F1674&lt;&gt;"Arbeidskosten"),ROUND(U1674*VLOOKUP(F1674,Tb_ProjectKosten[],MATCH(Tb_ProjectKosten[[#Headers],[Forfat_Percentage]],Tb_ProjectKosten[#Headers],0),0),2),AND(F1674="Arbeidskosten",G1674&lt;&gt;""),IFERROR(ROUND(U1674*VLOOKUP(G1674,Tb_KostenTypen[],3,0)*VLOOKUP(F1674,Tb_ProjectKosten[],MATCH(Tb_ProjectKosten[[#Headers],[Forfat_Percentage]],Tb_ProjectKosten[#Headers],0),0),2),""),U1674 &lt;=0,0),"")</f>
        <v/>
      </c>
      <c r="X1674" s="4" t="str" cm="1">
        <f t="array" ref="X1674">IFERROR(_xlfn.IFS(OR(F1674="",LEFT(Methode_Keuze,4)="Geen"),"",AND(V1674&lt;&gt;"",F1674&lt;&gt;"Arbeidskosten"),ROUND(V1674*VLOOKUP(F1674,Tb_ProjectKosten[],MATCH(Tb_ProjectKosten[[#Headers],[Forfat_Percentage]],Tb_ProjectKosten[#Headers],0),0),2),AND(F1674="Arbeidskosten",G1674&lt;&gt;""),IFERROR(ROUND(V1674*VLOOKUP(G1674,Tb_KostenTypen[],3,0)*VLOOKUP(F1674,Tb_ProjectKosten[],MATCH(Tb_ProjectKosten[[#Headers],[Forfat_Percentage]],Tb_ProjectKosten[#Headers],0),0),2),""),V1674 &lt;=0,0),"")</f>
        <v/>
      </c>
      <c r="Y1674" s="262"/>
      <c r="Z1674" s="49"/>
      <c r="AA1674" s="37" t="str" cm="1">
        <f t="array" ref="AA1674">IFERROR(IF(INDEX(SubsidieTabel!$Q$1:$T$9,MATCH($F1674,SubsidieTabel!$Q$1:$Q$9,0),IFERROR(MATCH(Methode_Keuze,SubsidieTabel!$Q$1:$T$1,0),2))&lt;&gt;1=TRUE,"ja",""),"")</f>
        <v/>
      </c>
    </row>
    <row r="1675" spans="1:27" ht="15" customHeight="1" x14ac:dyDescent="0.25">
      <c r="A1675" s="87"/>
      <c r="B1675" s="219" t="str">
        <f>IF(A1675&lt;&gt;"",_xlfn.MAXIFS($B$1:B1674,$A$1:A1674,A1675)+1,"")</f>
        <v/>
      </c>
      <c r="C1675" s="50"/>
      <c r="D1675" s="50"/>
      <c r="E1675" s="50"/>
      <c r="F1675" s="50"/>
      <c r="G1675" s="283"/>
      <c r="H1675" s="296"/>
      <c r="I1675" s="295"/>
      <c r="J1675" s="295"/>
      <c r="K1675" s="202"/>
      <c r="L1675" s="202"/>
      <c r="M1675" s="91" t="str">
        <f>IFERROR(VLOOKUP(H1675,Lijsten!$H$1:$I$100,2,0),"")</f>
        <v/>
      </c>
      <c r="N1675" s="91" t="str" cm="1">
        <f t="array" ref="N1675">IFERROR(_xlfn.IFS(AND(LEFT(F1675,6)="Arbeid",RIGHT(F1675,3)&lt;&gt;"IKS"),IFERROR(VLOOKUP($G1675,Tb_KostenTypen[],2,0),"tarief"),RIGHT(F1675,3)="IKS","Uurtarief",LEFT(F1675,6)="Arbeid","Uurtarief",AND(LEFT(F1675,8)="Bijdrage",RIGHT(F1675,15)="(vrijwilligers)"),"Vast tarief"),"")</f>
        <v/>
      </c>
      <c r="O1675" s="92"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tarief",IF(LEFT(F1675,8)="Bijdrage",VLOOKUP($F1675,Tb_KostenTypen[],MATCH(Methode_Keuze,Tb_KostenTypen[#Headers],0),0),VLOOKUP($G1675,Lijsten!L:O,4,0))),""),"")</f>
        <v/>
      </c>
      <c r="P1675" s="92"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tarief",IF(LEFT(F1675,8)="Bijdrage",VLOOKUP($F1675,Tb_KostenTypen[],MATCH(Methode_Keuze,Tb_KostenTypen[#Headers],0),0),VLOOKUP($G1675,Lijsten!L:O,4,0))),""),"")</f>
        <v/>
      </c>
      <c r="Q1675" s="50"/>
      <c r="R1675" s="50"/>
      <c r="S1675" s="83"/>
      <c r="T1675" s="51"/>
      <c r="U1675" s="4" t="str" cm="1">
        <f t="array" ref="U1675">IF(AA1675&lt;&gt;"ja",_xlfn.IFNA(_xlfn.IFS(AND(O1675&lt;&gt;"",F1675&lt;&gt;"",RIGHT($N1675,6)="tarief"),O1675*Q1675,S1675&gt;0,IF(F1675&lt;&gt;"",S1675,"")),""),"")</f>
        <v/>
      </c>
      <c r="V1675" s="4" t="str" cm="1">
        <f t="array" ref="V1675">IF(AA1675&lt;&gt;"ja",_xlfn.IFNA(_xlfn.IFS(AND(P1675&lt;&gt;"",R1675&lt;&gt;"",RIGHT($N1675,6)="tarief"),P1675*R1675,T1675&gt;0,T1675),""),"")</f>
        <v/>
      </c>
      <c r="W1675" s="4" t="str" cm="1">
        <f t="array" ref="W1675">IFERROR(_xlfn.IFS(OR(F1675="",LEFT(Methode_Keuze,4)="Geen"),"",AND(U1675&lt;&gt;"",F1675&lt;&gt;"Arbeidskosten"),ROUND(U1675*VLOOKUP(F1675,Tb_ProjectKosten[],MATCH(Tb_ProjectKosten[[#Headers],[Forfat_Percentage]],Tb_ProjectKosten[#Headers],0),0),2),AND(F1675="Arbeidskosten",G1675&lt;&gt;""),IFERROR(ROUND(U1675*VLOOKUP(G1675,Tb_KostenTypen[],3,0)*VLOOKUP(F1675,Tb_ProjectKosten[],MATCH(Tb_ProjectKosten[[#Headers],[Forfat_Percentage]],Tb_ProjectKosten[#Headers],0),0),2),""),U1675 &lt;=0,0),"")</f>
        <v/>
      </c>
      <c r="X1675" s="4" t="str" cm="1">
        <f t="array" ref="X1675">IFERROR(_xlfn.IFS(OR(F1675="",LEFT(Methode_Keuze,4)="Geen"),"",AND(V1675&lt;&gt;"",F1675&lt;&gt;"Arbeidskosten"),ROUND(V1675*VLOOKUP(F1675,Tb_ProjectKosten[],MATCH(Tb_ProjectKosten[[#Headers],[Forfat_Percentage]],Tb_ProjectKosten[#Headers],0),0),2),AND(F1675="Arbeidskosten",G1675&lt;&gt;""),IFERROR(ROUND(V1675*VLOOKUP(G1675,Tb_KostenTypen[],3,0)*VLOOKUP(F1675,Tb_ProjectKosten[],MATCH(Tb_ProjectKosten[[#Headers],[Forfat_Percentage]],Tb_ProjectKosten[#Headers],0),0),2),""),V1675 &lt;=0,0),"")</f>
        <v/>
      </c>
      <c r="Y1675" s="262"/>
      <c r="Z1675" s="49"/>
      <c r="AA1675" s="37" t="str" cm="1">
        <f t="array" ref="AA1675">IFERROR(IF(INDEX(SubsidieTabel!$Q$1:$T$9,MATCH($F1675,SubsidieTabel!$Q$1:$Q$9,0),IFERROR(MATCH(Methode_Keuze,SubsidieTabel!$Q$1:$T$1,0),2))&lt;&gt;1=TRUE,"ja",""),"")</f>
        <v/>
      </c>
    </row>
    <row r="1676" spans="1:27" ht="15" customHeight="1" x14ac:dyDescent="0.25">
      <c r="A1676" s="87"/>
      <c r="B1676" s="219" t="str">
        <f>IF(A1676&lt;&gt;"",_xlfn.MAXIFS($B$1:B1675,$A$1:A1675,A1676)+1,"")</f>
        <v/>
      </c>
      <c r="C1676" s="50"/>
      <c r="D1676" s="50"/>
      <c r="E1676" s="50"/>
      <c r="F1676" s="50"/>
      <c r="G1676" s="283"/>
      <c r="H1676" s="296"/>
      <c r="I1676" s="295"/>
      <c r="J1676" s="295"/>
      <c r="K1676" s="202"/>
      <c r="L1676" s="202"/>
      <c r="M1676" s="91" t="str">
        <f>IFERROR(VLOOKUP(H1676,Lijsten!$H$1:$I$100,2,0),"")</f>
        <v/>
      </c>
      <c r="N1676" s="91" t="str" cm="1">
        <f t="array" ref="N1676">IFERROR(_xlfn.IFS(AND(LEFT(F1676,6)="Arbeid",RIGHT(F1676,3)&lt;&gt;"IKS"),IFERROR(VLOOKUP($G1676,Tb_KostenTypen[],2,0),"tarief"),RIGHT(F1676,3)="IKS","Uurtarief",LEFT(F1676,6)="Arbeid","Uurtarief",AND(LEFT(F1676,8)="Bijdrage",RIGHT(F1676,15)="(vrijwilligers)"),"Vast tarief"),"")</f>
        <v/>
      </c>
      <c r="O1676" s="92"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tarief",IF(LEFT(F1676,8)="Bijdrage",VLOOKUP($F1676,Tb_KostenTypen[],MATCH(Methode_Keuze,Tb_KostenTypen[#Headers],0),0),VLOOKUP($G1676,Lijsten!L:O,4,0))),""),"")</f>
        <v/>
      </c>
      <c r="P1676" s="92"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tarief",IF(LEFT(F1676,8)="Bijdrage",VLOOKUP($F1676,Tb_KostenTypen[],MATCH(Methode_Keuze,Tb_KostenTypen[#Headers],0),0),VLOOKUP($G1676,Lijsten!L:O,4,0))),""),"")</f>
        <v/>
      </c>
      <c r="Q1676" s="50"/>
      <c r="R1676" s="50"/>
      <c r="S1676" s="83"/>
      <c r="T1676" s="51"/>
      <c r="U1676" s="4" t="str" cm="1">
        <f t="array" ref="U1676">IF(AA1676&lt;&gt;"ja",_xlfn.IFNA(_xlfn.IFS(AND(O1676&lt;&gt;"",F1676&lt;&gt;"",RIGHT($N1676,6)="tarief"),O1676*Q1676,S1676&gt;0,IF(F1676&lt;&gt;"",S1676,"")),""),"")</f>
        <v/>
      </c>
      <c r="V1676" s="4" t="str" cm="1">
        <f t="array" ref="V1676">IF(AA1676&lt;&gt;"ja",_xlfn.IFNA(_xlfn.IFS(AND(P1676&lt;&gt;"",R1676&lt;&gt;"",RIGHT($N1676,6)="tarief"),P1676*R1676,T1676&gt;0,T1676),""),"")</f>
        <v/>
      </c>
      <c r="W1676" s="4" t="str" cm="1">
        <f t="array" ref="W1676">IFERROR(_xlfn.IFS(OR(F1676="",LEFT(Methode_Keuze,4)="Geen"),"",AND(U1676&lt;&gt;"",F1676&lt;&gt;"Arbeidskosten"),ROUND(U1676*VLOOKUP(F1676,Tb_ProjectKosten[],MATCH(Tb_ProjectKosten[[#Headers],[Forfat_Percentage]],Tb_ProjectKosten[#Headers],0),0),2),AND(F1676="Arbeidskosten",G1676&lt;&gt;""),IFERROR(ROUND(U1676*VLOOKUP(G1676,Tb_KostenTypen[],3,0)*VLOOKUP(F1676,Tb_ProjectKosten[],MATCH(Tb_ProjectKosten[[#Headers],[Forfat_Percentage]],Tb_ProjectKosten[#Headers],0),0),2),""),U1676 &lt;=0,0),"")</f>
        <v/>
      </c>
      <c r="X1676" s="4" t="str" cm="1">
        <f t="array" ref="X1676">IFERROR(_xlfn.IFS(OR(F1676="",LEFT(Methode_Keuze,4)="Geen"),"",AND(V1676&lt;&gt;"",F1676&lt;&gt;"Arbeidskosten"),ROUND(V1676*VLOOKUP(F1676,Tb_ProjectKosten[],MATCH(Tb_ProjectKosten[[#Headers],[Forfat_Percentage]],Tb_ProjectKosten[#Headers],0),0),2),AND(F1676="Arbeidskosten",G1676&lt;&gt;""),IFERROR(ROUND(V1676*VLOOKUP(G1676,Tb_KostenTypen[],3,0)*VLOOKUP(F1676,Tb_ProjectKosten[],MATCH(Tb_ProjectKosten[[#Headers],[Forfat_Percentage]],Tb_ProjectKosten[#Headers],0),0),2),""),V1676 &lt;=0,0),"")</f>
        <v/>
      </c>
      <c r="Y1676" s="262"/>
      <c r="Z1676" s="49"/>
      <c r="AA1676" s="37" t="str" cm="1">
        <f t="array" ref="AA1676">IFERROR(IF(INDEX(SubsidieTabel!$Q$1:$T$9,MATCH($F1676,SubsidieTabel!$Q$1:$Q$9,0),IFERROR(MATCH(Methode_Keuze,SubsidieTabel!$Q$1:$T$1,0),2))&lt;&gt;1=TRUE,"ja",""),"")</f>
        <v/>
      </c>
    </row>
    <row r="1677" spans="1:27" ht="15" customHeight="1" x14ac:dyDescent="0.25">
      <c r="A1677" s="87"/>
      <c r="B1677" s="219" t="str">
        <f>IF(A1677&lt;&gt;"",_xlfn.MAXIFS($B$1:B1676,$A$1:A1676,A1677)+1,"")</f>
        <v/>
      </c>
      <c r="C1677" s="50"/>
      <c r="D1677" s="50"/>
      <c r="E1677" s="50"/>
      <c r="F1677" s="50"/>
      <c r="G1677" s="283"/>
      <c r="H1677" s="296"/>
      <c r="I1677" s="295"/>
      <c r="J1677" s="295"/>
      <c r="K1677" s="202"/>
      <c r="L1677" s="202"/>
      <c r="M1677" s="91" t="str">
        <f>IFERROR(VLOOKUP(H1677,Lijsten!$H$1:$I$100,2,0),"")</f>
        <v/>
      </c>
      <c r="N1677" s="91" t="str" cm="1">
        <f t="array" ref="N1677">IFERROR(_xlfn.IFS(AND(LEFT(F1677,6)="Arbeid",RIGHT(F1677,3)&lt;&gt;"IKS"),IFERROR(VLOOKUP($G1677,Tb_KostenTypen[],2,0),"tarief"),RIGHT(F1677,3)="IKS","Uurtarief",LEFT(F1677,6)="Arbeid","Uurtarief",AND(LEFT(F1677,8)="Bijdrage",RIGHT(F1677,15)="(vrijwilligers)"),"Vast tarief"),"")</f>
        <v/>
      </c>
      <c r="O1677" s="92"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tarief",IF(LEFT(F1677,8)="Bijdrage",VLOOKUP($F1677,Tb_KostenTypen[],MATCH(Methode_Keuze,Tb_KostenTypen[#Headers],0),0),VLOOKUP($G1677,Lijsten!L:O,4,0))),""),"")</f>
        <v/>
      </c>
      <c r="P1677" s="92"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tarief",IF(LEFT(F1677,8)="Bijdrage",VLOOKUP($F1677,Tb_KostenTypen[],MATCH(Methode_Keuze,Tb_KostenTypen[#Headers],0),0),VLOOKUP($G1677,Lijsten!L:O,4,0))),""),"")</f>
        <v/>
      </c>
      <c r="Q1677" s="50"/>
      <c r="R1677" s="50"/>
      <c r="S1677" s="83"/>
      <c r="T1677" s="51"/>
      <c r="U1677" s="4" t="str" cm="1">
        <f t="array" ref="U1677">IF(AA1677&lt;&gt;"ja",_xlfn.IFNA(_xlfn.IFS(AND(O1677&lt;&gt;"",F1677&lt;&gt;"",RIGHT($N1677,6)="tarief"),O1677*Q1677,S1677&gt;0,IF(F1677&lt;&gt;"",S1677,"")),""),"")</f>
        <v/>
      </c>
      <c r="V1677" s="4" t="str" cm="1">
        <f t="array" ref="V1677">IF(AA1677&lt;&gt;"ja",_xlfn.IFNA(_xlfn.IFS(AND(P1677&lt;&gt;"",R1677&lt;&gt;"",RIGHT($N1677,6)="tarief"),P1677*R1677,T1677&gt;0,T1677),""),"")</f>
        <v/>
      </c>
      <c r="W1677" s="4" t="str" cm="1">
        <f t="array" ref="W1677">IFERROR(_xlfn.IFS(OR(F1677="",LEFT(Methode_Keuze,4)="Geen"),"",AND(U1677&lt;&gt;"",F1677&lt;&gt;"Arbeidskosten"),ROUND(U1677*VLOOKUP(F1677,Tb_ProjectKosten[],MATCH(Tb_ProjectKosten[[#Headers],[Forfat_Percentage]],Tb_ProjectKosten[#Headers],0),0),2),AND(F1677="Arbeidskosten",G1677&lt;&gt;""),IFERROR(ROUND(U1677*VLOOKUP(G1677,Tb_KostenTypen[],3,0)*VLOOKUP(F1677,Tb_ProjectKosten[],MATCH(Tb_ProjectKosten[[#Headers],[Forfat_Percentage]],Tb_ProjectKosten[#Headers],0),0),2),""),U1677 &lt;=0,0),"")</f>
        <v/>
      </c>
      <c r="X1677" s="4" t="str" cm="1">
        <f t="array" ref="X1677">IFERROR(_xlfn.IFS(OR(F1677="",LEFT(Methode_Keuze,4)="Geen"),"",AND(V1677&lt;&gt;"",F1677&lt;&gt;"Arbeidskosten"),ROUND(V1677*VLOOKUP(F1677,Tb_ProjectKosten[],MATCH(Tb_ProjectKosten[[#Headers],[Forfat_Percentage]],Tb_ProjectKosten[#Headers],0),0),2),AND(F1677="Arbeidskosten",G1677&lt;&gt;""),IFERROR(ROUND(V1677*VLOOKUP(G1677,Tb_KostenTypen[],3,0)*VLOOKUP(F1677,Tb_ProjectKosten[],MATCH(Tb_ProjectKosten[[#Headers],[Forfat_Percentage]],Tb_ProjectKosten[#Headers],0),0),2),""),V1677 &lt;=0,0),"")</f>
        <v/>
      </c>
      <c r="Y1677" s="262"/>
      <c r="Z1677" s="49"/>
      <c r="AA1677" s="37" t="str" cm="1">
        <f t="array" ref="AA1677">IFERROR(IF(INDEX(SubsidieTabel!$Q$1:$T$9,MATCH($F1677,SubsidieTabel!$Q$1:$Q$9,0),IFERROR(MATCH(Methode_Keuze,SubsidieTabel!$Q$1:$T$1,0),2))&lt;&gt;1=TRUE,"ja",""),"")</f>
        <v/>
      </c>
    </row>
    <row r="1678" spans="1:27" ht="15" customHeight="1" x14ac:dyDescent="0.25">
      <c r="A1678" s="87"/>
      <c r="B1678" s="219" t="str">
        <f>IF(A1678&lt;&gt;"",_xlfn.MAXIFS($B$1:B1677,$A$1:A1677,A1678)+1,"")</f>
        <v/>
      </c>
      <c r="C1678" s="50"/>
      <c r="D1678" s="50"/>
      <c r="E1678" s="50"/>
      <c r="F1678" s="50"/>
      <c r="G1678" s="283"/>
      <c r="H1678" s="296"/>
      <c r="I1678" s="295"/>
      <c r="J1678" s="295"/>
      <c r="K1678" s="202"/>
      <c r="L1678" s="202"/>
      <c r="M1678" s="91" t="str">
        <f>IFERROR(VLOOKUP(H1678,Lijsten!$H$1:$I$100,2,0),"")</f>
        <v/>
      </c>
      <c r="N1678" s="91" t="str" cm="1">
        <f t="array" ref="N1678">IFERROR(_xlfn.IFS(AND(LEFT(F1678,6)="Arbeid",RIGHT(F1678,3)&lt;&gt;"IKS"),IFERROR(VLOOKUP($G1678,Tb_KostenTypen[],2,0),"tarief"),RIGHT(F1678,3)="IKS","Uurtarief",LEFT(F1678,6)="Arbeid","Uurtarief",AND(LEFT(F1678,8)="Bijdrage",RIGHT(F1678,15)="(vrijwilligers)"),"Vast tarief"),"")</f>
        <v/>
      </c>
      <c r="O1678" s="92"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tarief",IF(LEFT(F1678,8)="Bijdrage",VLOOKUP($F1678,Tb_KostenTypen[],MATCH(Methode_Keuze,Tb_KostenTypen[#Headers],0),0),VLOOKUP($G1678,Lijsten!L:O,4,0))),""),"")</f>
        <v/>
      </c>
      <c r="P1678" s="92"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tarief",IF(LEFT(F1678,8)="Bijdrage",VLOOKUP($F1678,Tb_KostenTypen[],MATCH(Methode_Keuze,Tb_KostenTypen[#Headers],0),0),VLOOKUP($G1678,Lijsten!L:O,4,0))),""),"")</f>
        <v/>
      </c>
      <c r="Q1678" s="50"/>
      <c r="R1678" s="50"/>
      <c r="S1678" s="83"/>
      <c r="T1678" s="51"/>
      <c r="U1678" s="4" t="str" cm="1">
        <f t="array" ref="U1678">IF(AA1678&lt;&gt;"ja",_xlfn.IFNA(_xlfn.IFS(AND(O1678&lt;&gt;"",F1678&lt;&gt;"",RIGHT($N1678,6)="tarief"),O1678*Q1678,S1678&gt;0,IF(F1678&lt;&gt;"",S1678,"")),""),"")</f>
        <v/>
      </c>
      <c r="V1678" s="4" t="str" cm="1">
        <f t="array" ref="V1678">IF(AA1678&lt;&gt;"ja",_xlfn.IFNA(_xlfn.IFS(AND(P1678&lt;&gt;"",R1678&lt;&gt;"",RIGHT($N1678,6)="tarief"),P1678*R1678,T1678&gt;0,T1678),""),"")</f>
        <v/>
      </c>
      <c r="W1678" s="4" t="str" cm="1">
        <f t="array" ref="W1678">IFERROR(_xlfn.IFS(OR(F1678="",LEFT(Methode_Keuze,4)="Geen"),"",AND(U1678&lt;&gt;"",F1678&lt;&gt;"Arbeidskosten"),ROUND(U1678*VLOOKUP(F1678,Tb_ProjectKosten[],MATCH(Tb_ProjectKosten[[#Headers],[Forfat_Percentage]],Tb_ProjectKosten[#Headers],0),0),2),AND(F1678="Arbeidskosten",G1678&lt;&gt;""),IFERROR(ROUND(U1678*VLOOKUP(G1678,Tb_KostenTypen[],3,0)*VLOOKUP(F1678,Tb_ProjectKosten[],MATCH(Tb_ProjectKosten[[#Headers],[Forfat_Percentage]],Tb_ProjectKosten[#Headers],0),0),2),""),U1678 &lt;=0,0),"")</f>
        <v/>
      </c>
      <c r="X1678" s="4" t="str" cm="1">
        <f t="array" ref="X1678">IFERROR(_xlfn.IFS(OR(F1678="",LEFT(Methode_Keuze,4)="Geen"),"",AND(V1678&lt;&gt;"",F1678&lt;&gt;"Arbeidskosten"),ROUND(V1678*VLOOKUP(F1678,Tb_ProjectKosten[],MATCH(Tb_ProjectKosten[[#Headers],[Forfat_Percentage]],Tb_ProjectKosten[#Headers],0),0),2),AND(F1678="Arbeidskosten",G1678&lt;&gt;""),IFERROR(ROUND(V1678*VLOOKUP(G1678,Tb_KostenTypen[],3,0)*VLOOKUP(F1678,Tb_ProjectKosten[],MATCH(Tb_ProjectKosten[[#Headers],[Forfat_Percentage]],Tb_ProjectKosten[#Headers],0),0),2),""),V1678 &lt;=0,0),"")</f>
        <v/>
      </c>
      <c r="Y1678" s="262"/>
      <c r="Z1678" s="49"/>
      <c r="AA1678" s="37" t="str" cm="1">
        <f t="array" ref="AA1678">IFERROR(IF(INDEX(SubsidieTabel!$Q$1:$T$9,MATCH($F1678,SubsidieTabel!$Q$1:$Q$9,0),IFERROR(MATCH(Methode_Keuze,SubsidieTabel!$Q$1:$T$1,0),2))&lt;&gt;1=TRUE,"ja",""),"")</f>
        <v/>
      </c>
    </row>
    <row r="1679" spans="1:27" ht="15" customHeight="1" x14ac:dyDescent="0.25">
      <c r="A1679" s="87"/>
      <c r="B1679" s="219" t="str">
        <f>IF(A1679&lt;&gt;"",_xlfn.MAXIFS($B$1:B1678,$A$1:A1678,A1679)+1,"")</f>
        <v/>
      </c>
      <c r="C1679" s="50"/>
      <c r="D1679" s="50"/>
      <c r="E1679" s="50"/>
      <c r="F1679" s="50"/>
      <c r="G1679" s="283"/>
      <c r="H1679" s="296"/>
      <c r="I1679" s="295"/>
      <c r="J1679" s="295"/>
      <c r="K1679" s="202"/>
      <c r="L1679" s="202"/>
      <c r="M1679" s="91" t="str">
        <f>IFERROR(VLOOKUP(H1679,Lijsten!$H$1:$I$100,2,0),"")</f>
        <v/>
      </c>
      <c r="N1679" s="91" t="str" cm="1">
        <f t="array" ref="N1679">IFERROR(_xlfn.IFS(AND(LEFT(F1679,6)="Arbeid",RIGHT(F1679,3)&lt;&gt;"IKS"),IFERROR(VLOOKUP($G1679,Tb_KostenTypen[],2,0),"tarief"),RIGHT(F1679,3)="IKS","Uurtarief",LEFT(F1679,6)="Arbeid","Uurtarief",AND(LEFT(F1679,8)="Bijdrage",RIGHT(F1679,15)="(vrijwilligers)"),"Vast tarief"),"")</f>
        <v/>
      </c>
      <c r="O1679" s="92"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tarief",IF(LEFT(F1679,8)="Bijdrage",VLOOKUP($F1679,Tb_KostenTypen[],MATCH(Methode_Keuze,Tb_KostenTypen[#Headers],0),0),VLOOKUP($G1679,Lijsten!L:O,4,0))),""),"")</f>
        <v/>
      </c>
      <c r="P1679" s="92"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tarief",IF(LEFT(F1679,8)="Bijdrage",VLOOKUP($F1679,Tb_KostenTypen[],MATCH(Methode_Keuze,Tb_KostenTypen[#Headers],0),0),VLOOKUP($G1679,Lijsten!L:O,4,0))),""),"")</f>
        <v/>
      </c>
      <c r="Q1679" s="50"/>
      <c r="R1679" s="50"/>
      <c r="S1679" s="83"/>
      <c r="T1679" s="51"/>
      <c r="U1679" s="4" t="str" cm="1">
        <f t="array" ref="U1679">IF(AA1679&lt;&gt;"ja",_xlfn.IFNA(_xlfn.IFS(AND(O1679&lt;&gt;"",F1679&lt;&gt;"",RIGHT($N1679,6)="tarief"),O1679*Q1679,S1679&gt;0,IF(F1679&lt;&gt;"",S1679,"")),""),"")</f>
        <v/>
      </c>
      <c r="V1679" s="4" t="str" cm="1">
        <f t="array" ref="V1679">IF(AA1679&lt;&gt;"ja",_xlfn.IFNA(_xlfn.IFS(AND(P1679&lt;&gt;"",R1679&lt;&gt;"",RIGHT($N1679,6)="tarief"),P1679*R1679,T1679&gt;0,T1679),""),"")</f>
        <v/>
      </c>
      <c r="W1679" s="4" t="str" cm="1">
        <f t="array" ref="W1679">IFERROR(_xlfn.IFS(OR(F1679="",LEFT(Methode_Keuze,4)="Geen"),"",AND(U1679&lt;&gt;"",F1679&lt;&gt;"Arbeidskosten"),ROUND(U1679*VLOOKUP(F1679,Tb_ProjectKosten[],MATCH(Tb_ProjectKosten[[#Headers],[Forfat_Percentage]],Tb_ProjectKosten[#Headers],0),0),2),AND(F1679="Arbeidskosten",G1679&lt;&gt;""),IFERROR(ROUND(U1679*VLOOKUP(G1679,Tb_KostenTypen[],3,0)*VLOOKUP(F1679,Tb_ProjectKosten[],MATCH(Tb_ProjectKosten[[#Headers],[Forfat_Percentage]],Tb_ProjectKosten[#Headers],0),0),2),""),U1679 &lt;=0,0),"")</f>
        <v/>
      </c>
      <c r="X1679" s="4" t="str" cm="1">
        <f t="array" ref="X1679">IFERROR(_xlfn.IFS(OR(F1679="",LEFT(Methode_Keuze,4)="Geen"),"",AND(V1679&lt;&gt;"",F1679&lt;&gt;"Arbeidskosten"),ROUND(V1679*VLOOKUP(F1679,Tb_ProjectKosten[],MATCH(Tb_ProjectKosten[[#Headers],[Forfat_Percentage]],Tb_ProjectKosten[#Headers],0),0),2),AND(F1679="Arbeidskosten",G1679&lt;&gt;""),IFERROR(ROUND(V1679*VLOOKUP(G1679,Tb_KostenTypen[],3,0)*VLOOKUP(F1679,Tb_ProjectKosten[],MATCH(Tb_ProjectKosten[[#Headers],[Forfat_Percentage]],Tb_ProjectKosten[#Headers],0),0),2),""),V1679 &lt;=0,0),"")</f>
        <v/>
      </c>
      <c r="Y1679" s="262"/>
      <c r="Z1679" s="49"/>
      <c r="AA1679" s="37" t="str" cm="1">
        <f t="array" ref="AA1679">IFERROR(IF(INDEX(SubsidieTabel!$Q$1:$T$9,MATCH($F1679,SubsidieTabel!$Q$1:$Q$9,0),IFERROR(MATCH(Methode_Keuze,SubsidieTabel!$Q$1:$T$1,0),2))&lt;&gt;1=TRUE,"ja",""),"")</f>
        <v/>
      </c>
    </row>
    <row r="1680" spans="1:27" ht="15" customHeight="1" x14ac:dyDescent="0.25">
      <c r="A1680" s="87"/>
      <c r="B1680" s="219" t="str">
        <f>IF(A1680&lt;&gt;"",_xlfn.MAXIFS($B$1:B1679,$A$1:A1679,A1680)+1,"")</f>
        <v/>
      </c>
      <c r="C1680" s="50"/>
      <c r="D1680" s="50"/>
      <c r="E1680" s="50"/>
      <c r="F1680" s="50"/>
      <c r="G1680" s="283"/>
      <c r="H1680" s="296"/>
      <c r="I1680" s="295"/>
      <c r="J1680" s="295"/>
      <c r="K1680" s="202"/>
      <c r="L1680" s="202"/>
      <c r="M1680" s="91" t="str">
        <f>IFERROR(VLOOKUP(H1680,Lijsten!$H$1:$I$100,2,0),"")</f>
        <v/>
      </c>
      <c r="N1680" s="91" t="str" cm="1">
        <f t="array" ref="N1680">IFERROR(_xlfn.IFS(AND(LEFT(F1680,6)="Arbeid",RIGHT(F1680,3)&lt;&gt;"IKS"),IFERROR(VLOOKUP($G1680,Tb_KostenTypen[],2,0),"tarief"),RIGHT(F1680,3)="IKS","Uurtarief",LEFT(F1680,6)="Arbeid","Uurtarief",AND(LEFT(F1680,8)="Bijdrage",RIGHT(F1680,15)="(vrijwilligers)"),"Vast tarief"),"")</f>
        <v/>
      </c>
      <c r="O1680" s="92"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tarief",IF(LEFT(F1680,8)="Bijdrage",VLOOKUP($F1680,Tb_KostenTypen[],MATCH(Methode_Keuze,Tb_KostenTypen[#Headers],0),0),VLOOKUP($G1680,Lijsten!L:O,4,0))),""),"")</f>
        <v/>
      </c>
      <c r="P1680" s="92"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tarief",IF(LEFT(F1680,8)="Bijdrage",VLOOKUP($F1680,Tb_KostenTypen[],MATCH(Methode_Keuze,Tb_KostenTypen[#Headers],0),0),VLOOKUP($G1680,Lijsten!L:O,4,0))),""),"")</f>
        <v/>
      </c>
      <c r="Q1680" s="50"/>
      <c r="R1680" s="50"/>
      <c r="S1680" s="83"/>
      <c r="T1680" s="51"/>
      <c r="U1680" s="4" t="str" cm="1">
        <f t="array" ref="U1680">IF(AA1680&lt;&gt;"ja",_xlfn.IFNA(_xlfn.IFS(AND(O1680&lt;&gt;"",F1680&lt;&gt;"",RIGHT($N1680,6)="tarief"),O1680*Q1680,S1680&gt;0,IF(F1680&lt;&gt;"",S1680,"")),""),"")</f>
        <v/>
      </c>
      <c r="V1680" s="4" t="str" cm="1">
        <f t="array" ref="V1680">IF(AA1680&lt;&gt;"ja",_xlfn.IFNA(_xlfn.IFS(AND(P1680&lt;&gt;"",R1680&lt;&gt;"",RIGHT($N1680,6)="tarief"),P1680*R1680,T1680&gt;0,T1680),""),"")</f>
        <v/>
      </c>
      <c r="W1680" s="4" t="str" cm="1">
        <f t="array" ref="W1680">IFERROR(_xlfn.IFS(OR(F1680="",LEFT(Methode_Keuze,4)="Geen"),"",AND(U1680&lt;&gt;"",F1680&lt;&gt;"Arbeidskosten"),ROUND(U1680*VLOOKUP(F1680,Tb_ProjectKosten[],MATCH(Tb_ProjectKosten[[#Headers],[Forfat_Percentage]],Tb_ProjectKosten[#Headers],0),0),2),AND(F1680="Arbeidskosten",G1680&lt;&gt;""),IFERROR(ROUND(U1680*VLOOKUP(G1680,Tb_KostenTypen[],3,0)*VLOOKUP(F1680,Tb_ProjectKosten[],MATCH(Tb_ProjectKosten[[#Headers],[Forfat_Percentage]],Tb_ProjectKosten[#Headers],0),0),2),""),U1680 &lt;=0,0),"")</f>
        <v/>
      </c>
      <c r="X1680" s="4" t="str" cm="1">
        <f t="array" ref="X1680">IFERROR(_xlfn.IFS(OR(F1680="",LEFT(Methode_Keuze,4)="Geen"),"",AND(V1680&lt;&gt;"",F1680&lt;&gt;"Arbeidskosten"),ROUND(V1680*VLOOKUP(F1680,Tb_ProjectKosten[],MATCH(Tb_ProjectKosten[[#Headers],[Forfat_Percentage]],Tb_ProjectKosten[#Headers],0),0),2),AND(F1680="Arbeidskosten",G1680&lt;&gt;""),IFERROR(ROUND(V1680*VLOOKUP(G1680,Tb_KostenTypen[],3,0)*VLOOKUP(F1680,Tb_ProjectKosten[],MATCH(Tb_ProjectKosten[[#Headers],[Forfat_Percentage]],Tb_ProjectKosten[#Headers],0),0),2),""),V1680 &lt;=0,0),"")</f>
        <v/>
      </c>
      <c r="Y1680" s="262"/>
      <c r="Z1680" s="49"/>
      <c r="AA1680" s="37" t="str" cm="1">
        <f t="array" ref="AA1680">IFERROR(IF(INDEX(SubsidieTabel!$Q$1:$T$9,MATCH($F1680,SubsidieTabel!$Q$1:$Q$9,0),IFERROR(MATCH(Methode_Keuze,SubsidieTabel!$Q$1:$T$1,0),2))&lt;&gt;1=TRUE,"ja",""),"")</f>
        <v/>
      </c>
    </row>
    <row r="1681" spans="1:27" ht="15" customHeight="1" x14ac:dyDescent="0.25">
      <c r="A1681" s="87"/>
      <c r="B1681" s="219" t="str">
        <f>IF(A1681&lt;&gt;"",_xlfn.MAXIFS($B$1:B1680,$A$1:A1680,A1681)+1,"")</f>
        <v/>
      </c>
      <c r="C1681" s="50"/>
      <c r="D1681" s="50"/>
      <c r="E1681" s="50"/>
      <c r="F1681" s="50"/>
      <c r="G1681" s="283"/>
      <c r="H1681" s="296"/>
      <c r="I1681" s="295"/>
      <c r="J1681" s="295"/>
      <c r="K1681" s="202"/>
      <c r="L1681" s="202"/>
      <c r="M1681" s="91" t="str">
        <f>IFERROR(VLOOKUP(H1681,Lijsten!$H$1:$I$100,2,0),"")</f>
        <v/>
      </c>
      <c r="N1681" s="91" t="str" cm="1">
        <f t="array" ref="N1681">IFERROR(_xlfn.IFS(AND(LEFT(F1681,6)="Arbeid",RIGHT(F1681,3)&lt;&gt;"IKS"),IFERROR(VLOOKUP($G1681,Tb_KostenTypen[],2,0),"tarief"),RIGHT(F1681,3)="IKS","Uurtarief",LEFT(F1681,6)="Arbeid","Uurtarief",AND(LEFT(F1681,8)="Bijdrage",RIGHT(F1681,15)="(vrijwilligers)"),"Vast tarief"),"")</f>
        <v/>
      </c>
      <c r="O1681" s="92"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tarief",IF(LEFT(F1681,8)="Bijdrage",VLOOKUP($F1681,Tb_KostenTypen[],MATCH(Methode_Keuze,Tb_KostenTypen[#Headers],0),0),VLOOKUP($G1681,Lijsten!L:O,4,0))),""),"")</f>
        <v/>
      </c>
      <c r="P1681" s="92"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tarief",IF(LEFT(F1681,8)="Bijdrage",VLOOKUP($F1681,Tb_KostenTypen[],MATCH(Methode_Keuze,Tb_KostenTypen[#Headers],0),0),VLOOKUP($G1681,Lijsten!L:O,4,0))),""),"")</f>
        <v/>
      </c>
      <c r="Q1681" s="50"/>
      <c r="R1681" s="50"/>
      <c r="S1681" s="83"/>
      <c r="T1681" s="51"/>
      <c r="U1681" s="4" t="str" cm="1">
        <f t="array" ref="U1681">IF(AA1681&lt;&gt;"ja",_xlfn.IFNA(_xlfn.IFS(AND(O1681&lt;&gt;"",F1681&lt;&gt;"",RIGHT($N1681,6)="tarief"),O1681*Q1681,S1681&gt;0,IF(F1681&lt;&gt;"",S1681,"")),""),"")</f>
        <v/>
      </c>
      <c r="V1681" s="4" t="str" cm="1">
        <f t="array" ref="V1681">IF(AA1681&lt;&gt;"ja",_xlfn.IFNA(_xlfn.IFS(AND(P1681&lt;&gt;"",R1681&lt;&gt;"",RIGHT($N1681,6)="tarief"),P1681*R1681,T1681&gt;0,T1681),""),"")</f>
        <v/>
      </c>
      <c r="W1681" s="4" t="str" cm="1">
        <f t="array" ref="W1681">IFERROR(_xlfn.IFS(OR(F1681="",LEFT(Methode_Keuze,4)="Geen"),"",AND(U1681&lt;&gt;"",F1681&lt;&gt;"Arbeidskosten"),ROUND(U1681*VLOOKUP(F1681,Tb_ProjectKosten[],MATCH(Tb_ProjectKosten[[#Headers],[Forfat_Percentage]],Tb_ProjectKosten[#Headers],0),0),2),AND(F1681="Arbeidskosten",G1681&lt;&gt;""),IFERROR(ROUND(U1681*VLOOKUP(G1681,Tb_KostenTypen[],3,0)*VLOOKUP(F1681,Tb_ProjectKosten[],MATCH(Tb_ProjectKosten[[#Headers],[Forfat_Percentage]],Tb_ProjectKosten[#Headers],0),0),2),""),U1681 &lt;=0,0),"")</f>
        <v/>
      </c>
      <c r="X1681" s="4" t="str" cm="1">
        <f t="array" ref="X1681">IFERROR(_xlfn.IFS(OR(F1681="",LEFT(Methode_Keuze,4)="Geen"),"",AND(V1681&lt;&gt;"",F1681&lt;&gt;"Arbeidskosten"),ROUND(V1681*VLOOKUP(F1681,Tb_ProjectKosten[],MATCH(Tb_ProjectKosten[[#Headers],[Forfat_Percentage]],Tb_ProjectKosten[#Headers],0),0),2),AND(F1681="Arbeidskosten",G1681&lt;&gt;""),IFERROR(ROUND(V1681*VLOOKUP(G1681,Tb_KostenTypen[],3,0)*VLOOKUP(F1681,Tb_ProjectKosten[],MATCH(Tb_ProjectKosten[[#Headers],[Forfat_Percentage]],Tb_ProjectKosten[#Headers],0),0),2),""),V1681 &lt;=0,0),"")</f>
        <v/>
      </c>
      <c r="Y1681" s="262"/>
      <c r="Z1681" s="49"/>
      <c r="AA1681" s="37" t="str" cm="1">
        <f t="array" ref="AA1681">IFERROR(IF(INDEX(SubsidieTabel!$Q$1:$T$9,MATCH($F1681,SubsidieTabel!$Q$1:$Q$9,0),IFERROR(MATCH(Methode_Keuze,SubsidieTabel!$Q$1:$T$1,0),2))&lt;&gt;1=TRUE,"ja",""),"")</f>
        <v/>
      </c>
    </row>
    <row r="1682" spans="1:27" ht="15" customHeight="1" x14ac:dyDescent="0.25">
      <c r="A1682" s="87"/>
      <c r="B1682" s="219" t="str">
        <f>IF(A1682&lt;&gt;"",_xlfn.MAXIFS($B$1:B1681,$A$1:A1681,A1682)+1,"")</f>
        <v/>
      </c>
      <c r="C1682" s="50"/>
      <c r="D1682" s="50"/>
      <c r="E1682" s="50"/>
      <c r="F1682" s="50"/>
      <c r="G1682" s="283"/>
      <c r="H1682" s="296"/>
      <c r="I1682" s="295"/>
      <c r="J1682" s="295"/>
      <c r="K1682" s="202"/>
      <c r="L1682" s="202"/>
      <c r="M1682" s="91" t="str">
        <f>IFERROR(VLOOKUP(H1682,Lijsten!$H$1:$I$100,2,0),"")</f>
        <v/>
      </c>
      <c r="N1682" s="91" t="str" cm="1">
        <f t="array" ref="N1682">IFERROR(_xlfn.IFS(AND(LEFT(F1682,6)="Arbeid",RIGHT(F1682,3)&lt;&gt;"IKS"),IFERROR(VLOOKUP($G1682,Tb_KostenTypen[],2,0),"tarief"),RIGHT(F1682,3)="IKS","Uurtarief",LEFT(F1682,6)="Arbeid","Uurtarief",AND(LEFT(F1682,8)="Bijdrage",RIGHT(F1682,15)="(vrijwilligers)"),"Vast tarief"),"")</f>
        <v/>
      </c>
      <c r="O1682" s="92"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tarief",IF(LEFT(F1682,8)="Bijdrage",VLOOKUP($F1682,Tb_KostenTypen[],MATCH(Methode_Keuze,Tb_KostenTypen[#Headers],0),0),VLOOKUP($G1682,Lijsten!L:O,4,0))),""),"")</f>
        <v/>
      </c>
      <c r="P1682" s="92"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tarief",IF(LEFT(F1682,8)="Bijdrage",VLOOKUP($F1682,Tb_KostenTypen[],MATCH(Methode_Keuze,Tb_KostenTypen[#Headers],0),0),VLOOKUP($G1682,Lijsten!L:O,4,0))),""),"")</f>
        <v/>
      </c>
      <c r="Q1682" s="50"/>
      <c r="R1682" s="50"/>
      <c r="S1682" s="83"/>
      <c r="T1682" s="51"/>
      <c r="U1682" s="4" t="str" cm="1">
        <f t="array" ref="U1682">IF(AA1682&lt;&gt;"ja",_xlfn.IFNA(_xlfn.IFS(AND(O1682&lt;&gt;"",F1682&lt;&gt;"",RIGHT($N1682,6)="tarief"),O1682*Q1682,S1682&gt;0,IF(F1682&lt;&gt;"",S1682,"")),""),"")</f>
        <v/>
      </c>
      <c r="V1682" s="4" t="str" cm="1">
        <f t="array" ref="V1682">IF(AA1682&lt;&gt;"ja",_xlfn.IFNA(_xlfn.IFS(AND(P1682&lt;&gt;"",R1682&lt;&gt;"",RIGHT($N1682,6)="tarief"),P1682*R1682,T1682&gt;0,T1682),""),"")</f>
        <v/>
      </c>
      <c r="W1682" s="4" t="str" cm="1">
        <f t="array" ref="W1682">IFERROR(_xlfn.IFS(OR(F1682="",LEFT(Methode_Keuze,4)="Geen"),"",AND(U1682&lt;&gt;"",F1682&lt;&gt;"Arbeidskosten"),ROUND(U1682*VLOOKUP(F1682,Tb_ProjectKosten[],MATCH(Tb_ProjectKosten[[#Headers],[Forfat_Percentage]],Tb_ProjectKosten[#Headers],0),0),2),AND(F1682="Arbeidskosten",G1682&lt;&gt;""),IFERROR(ROUND(U1682*VLOOKUP(G1682,Tb_KostenTypen[],3,0)*VLOOKUP(F1682,Tb_ProjectKosten[],MATCH(Tb_ProjectKosten[[#Headers],[Forfat_Percentage]],Tb_ProjectKosten[#Headers],0),0),2),""),U1682 &lt;=0,0),"")</f>
        <v/>
      </c>
      <c r="X1682" s="4" t="str" cm="1">
        <f t="array" ref="X1682">IFERROR(_xlfn.IFS(OR(F1682="",LEFT(Methode_Keuze,4)="Geen"),"",AND(V1682&lt;&gt;"",F1682&lt;&gt;"Arbeidskosten"),ROUND(V1682*VLOOKUP(F1682,Tb_ProjectKosten[],MATCH(Tb_ProjectKosten[[#Headers],[Forfat_Percentage]],Tb_ProjectKosten[#Headers],0),0),2),AND(F1682="Arbeidskosten",G1682&lt;&gt;""),IFERROR(ROUND(V1682*VLOOKUP(G1682,Tb_KostenTypen[],3,0)*VLOOKUP(F1682,Tb_ProjectKosten[],MATCH(Tb_ProjectKosten[[#Headers],[Forfat_Percentage]],Tb_ProjectKosten[#Headers],0),0),2),""),V1682 &lt;=0,0),"")</f>
        <v/>
      </c>
      <c r="Y1682" s="262"/>
      <c r="Z1682" s="49"/>
      <c r="AA1682" s="37" t="str" cm="1">
        <f t="array" ref="AA1682">IFERROR(IF(INDEX(SubsidieTabel!$Q$1:$T$9,MATCH($F1682,SubsidieTabel!$Q$1:$Q$9,0),IFERROR(MATCH(Methode_Keuze,SubsidieTabel!$Q$1:$T$1,0),2))&lt;&gt;1=TRUE,"ja",""),"")</f>
        <v/>
      </c>
    </row>
    <row r="1683" spans="1:27" ht="15" customHeight="1" x14ac:dyDescent="0.25">
      <c r="A1683" s="87"/>
      <c r="B1683" s="219" t="str">
        <f>IF(A1683&lt;&gt;"",_xlfn.MAXIFS($B$1:B1682,$A$1:A1682,A1683)+1,"")</f>
        <v/>
      </c>
      <c r="C1683" s="50"/>
      <c r="D1683" s="50"/>
      <c r="E1683" s="50"/>
      <c r="F1683" s="50"/>
      <c r="G1683" s="283"/>
      <c r="H1683" s="296"/>
      <c r="I1683" s="295"/>
      <c r="J1683" s="295"/>
      <c r="K1683" s="202"/>
      <c r="L1683" s="202"/>
      <c r="M1683" s="91" t="str">
        <f>IFERROR(VLOOKUP(H1683,Lijsten!$H$1:$I$100,2,0),"")</f>
        <v/>
      </c>
      <c r="N1683" s="91" t="str" cm="1">
        <f t="array" ref="N1683">IFERROR(_xlfn.IFS(AND(LEFT(F1683,6)="Arbeid",RIGHT(F1683,3)&lt;&gt;"IKS"),IFERROR(VLOOKUP($G1683,Tb_KostenTypen[],2,0),"tarief"),RIGHT(F1683,3)="IKS","Uurtarief",LEFT(F1683,6)="Arbeid","Uurtarief",AND(LEFT(F1683,8)="Bijdrage",RIGHT(F1683,15)="(vrijwilligers)"),"Vast tarief"),"")</f>
        <v/>
      </c>
      <c r="O1683" s="92"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tarief",IF(LEFT(F1683,8)="Bijdrage",VLOOKUP($F1683,Tb_KostenTypen[],MATCH(Methode_Keuze,Tb_KostenTypen[#Headers],0),0),VLOOKUP($G1683,Lijsten!L:O,4,0))),""),"")</f>
        <v/>
      </c>
      <c r="P1683" s="92"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tarief",IF(LEFT(F1683,8)="Bijdrage",VLOOKUP($F1683,Tb_KostenTypen[],MATCH(Methode_Keuze,Tb_KostenTypen[#Headers],0),0),VLOOKUP($G1683,Lijsten!L:O,4,0))),""),"")</f>
        <v/>
      </c>
      <c r="Q1683" s="50"/>
      <c r="R1683" s="50"/>
      <c r="S1683" s="83"/>
      <c r="T1683" s="51"/>
      <c r="U1683" s="4" t="str" cm="1">
        <f t="array" ref="U1683">IF(AA1683&lt;&gt;"ja",_xlfn.IFNA(_xlfn.IFS(AND(O1683&lt;&gt;"",F1683&lt;&gt;"",RIGHT($N1683,6)="tarief"),O1683*Q1683,S1683&gt;0,IF(F1683&lt;&gt;"",S1683,"")),""),"")</f>
        <v/>
      </c>
      <c r="V1683" s="4" t="str" cm="1">
        <f t="array" ref="V1683">IF(AA1683&lt;&gt;"ja",_xlfn.IFNA(_xlfn.IFS(AND(P1683&lt;&gt;"",R1683&lt;&gt;"",RIGHT($N1683,6)="tarief"),P1683*R1683,T1683&gt;0,T1683),""),"")</f>
        <v/>
      </c>
      <c r="W1683" s="4" t="str" cm="1">
        <f t="array" ref="W1683">IFERROR(_xlfn.IFS(OR(F1683="",LEFT(Methode_Keuze,4)="Geen"),"",AND(U1683&lt;&gt;"",F1683&lt;&gt;"Arbeidskosten"),ROUND(U1683*VLOOKUP(F1683,Tb_ProjectKosten[],MATCH(Tb_ProjectKosten[[#Headers],[Forfat_Percentage]],Tb_ProjectKosten[#Headers],0),0),2),AND(F1683="Arbeidskosten",G1683&lt;&gt;""),IFERROR(ROUND(U1683*VLOOKUP(G1683,Tb_KostenTypen[],3,0)*VLOOKUP(F1683,Tb_ProjectKosten[],MATCH(Tb_ProjectKosten[[#Headers],[Forfat_Percentage]],Tb_ProjectKosten[#Headers],0),0),2),""),U1683 &lt;=0,0),"")</f>
        <v/>
      </c>
      <c r="X1683" s="4" t="str" cm="1">
        <f t="array" ref="X1683">IFERROR(_xlfn.IFS(OR(F1683="",LEFT(Methode_Keuze,4)="Geen"),"",AND(V1683&lt;&gt;"",F1683&lt;&gt;"Arbeidskosten"),ROUND(V1683*VLOOKUP(F1683,Tb_ProjectKosten[],MATCH(Tb_ProjectKosten[[#Headers],[Forfat_Percentage]],Tb_ProjectKosten[#Headers],0),0),2),AND(F1683="Arbeidskosten",G1683&lt;&gt;""),IFERROR(ROUND(V1683*VLOOKUP(G1683,Tb_KostenTypen[],3,0)*VLOOKUP(F1683,Tb_ProjectKosten[],MATCH(Tb_ProjectKosten[[#Headers],[Forfat_Percentage]],Tb_ProjectKosten[#Headers],0),0),2),""),V1683 &lt;=0,0),"")</f>
        <v/>
      </c>
      <c r="Y1683" s="262"/>
      <c r="Z1683" s="49"/>
      <c r="AA1683" s="37" t="str" cm="1">
        <f t="array" ref="AA1683">IFERROR(IF(INDEX(SubsidieTabel!$Q$1:$T$9,MATCH($F1683,SubsidieTabel!$Q$1:$Q$9,0),IFERROR(MATCH(Methode_Keuze,SubsidieTabel!$Q$1:$T$1,0),2))&lt;&gt;1=TRUE,"ja",""),"")</f>
        <v/>
      </c>
    </row>
    <row r="1684" spans="1:27" ht="15" customHeight="1" x14ac:dyDescent="0.25">
      <c r="A1684" s="87"/>
      <c r="B1684" s="219" t="str">
        <f>IF(A1684&lt;&gt;"",_xlfn.MAXIFS($B$1:B1683,$A$1:A1683,A1684)+1,"")</f>
        <v/>
      </c>
      <c r="C1684" s="50"/>
      <c r="D1684" s="50"/>
      <c r="E1684" s="50"/>
      <c r="F1684" s="50"/>
      <c r="G1684" s="283"/>
      <c r="H1684" s="296"/>
      <c r="I1684" s="295"/>
      <c r="J1684" s="295"/>
      <c r="K1684" s="202"/>
      <c r="L1684" s="202"/>
      <c r="M1684" s="91" t="str">
        <f>IFERROR(VLOOKUP(H1684,Lijsten!$H$1:$I$100,2,0),"")</f>
        <v/>
      </c>
      <c r="N1684" s="91" t="str" cm="1">
        <f t="array" ref="N1684">IFERROR(_xlfn.IFS(AND(LEFT(F1684,6)="Arbeid",RIGHT(F1684,3)&lt;&gt;"IKS"),IFERROR(VLOOKUP($G1684,Tb_KostenTypen[],2,0),"tarief"),RIGHT(F1684,3)="IKS","Uurtarief",LEFT(F1684,6)="Arbeid","Uurtarief",AND(LEFT(F1684,8)="Bijdrage",RIGHT(F1684,15)="(vrijwilligers)"),"Vast tarief"),"")</f>
        <v/>
      </c>
      <c r="O1684" s="92"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tarief",IF(LEFT(F1684,8)="Bijdrage",VLOOKUP($F1684,Tb_KostenTypen[],MATCH(Methode_Keuze,Tb_KostenTypen[#Headers],0),0),VLOOKUP($G1684,Lijsten!L:O,4,0))),""),"")</f>
        <v/>
      </c>
      <c r="P1684" s="92"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tarief",IF(LEFT(F1684,8)="Bijdrage",VLOOKUP($F1684,Tb_KostenTypen[],MATCH(Methode_Keuze,Tb_KostenTypen[#Headers],0),0),VLOOKUP($G1684,Lijsten!L:O,4,0))),""),"")</f>
        <v/>
      </c>
      <c r="Q1684" s="50"/>
      <c r="R1684" s="50"/>
      <c r="S1684" s="83"/>
      <c r="T1684" s="51"/>
      <c r="U1684" s="4" t="str" cm="1">
        <f t="array" ref="U1684">IF(AA1684&lt;&gt;"ja",_xlfn.IFNA(_xlfn.IFS(AND(O1684&lt;&gt;"",F1684&lt;&gt;"",RIGHT($N1684,6)="tarief"),O1684*Q1684,S1684&gt;0,IF(F1684&lt;&gt;"",S1684,"")),""),"")</f>
        <v/>
      </c>
      <c r="V1684" s="4" t="str" cm="1">
        <f t="array" ref="V1684">IF(AA1684&lt;&gt;"ja",_xlfn.IFNA(_xlfn.IFS(AND(P1684&lt;&gt;"",R1684&lt;&gt;"",RIGHT($N1684,6)="tarief"),P1684*R1684,T1684&gt;0,T1684),""),"")</f>
        <v/>
      </c>
      <c r="W1684" s="4" t="str" cm="1">
        <f t="array" ref="W1684">IFERROR(_xlfn.IFS(OR(F1684="",LEFT(Methode_Keuze,4)="Geen"),"",AND(U1684&lt;&gt;"",F1684&lt;&gt;"Arbeidskosten"),ROUND(U1684*VLOOKUP(F1684,Tb_ProjectKosten[],MATCH(Tb_ProjectKosten[[#Headers],[Forfat_Percentage]],Tb_ProjectKosten[#Headers],0),0),2),AND(F1684="Arbeidskosten",G1684&lt;&gt;""),IFERROR(ROUND(U1684*VLOOKUP(G1684,Tb_KostenTypen[],3,0)*VLOOKUP(F1684,Tb_ProjectKosten[],MATCH(Tb_ProjectKosten[[#Headers],[Forfat_Percentage]],Tb_ProjectKosten[#Headers],0),0),2),""),U1684 &lt;=0,0),"")</f>
        <v/>
      </c>
      <c r="X1684" s="4" t="str" cm="1">
        <f t="array" ref="X1684">IFERROR(_xlfn.IFS(OR(F1684="",LEFT(Methode_Keuze,4)="Geen"),"",AND(V1684&lt;&gt;"",F1684&lt;&gt;"Arbeidskosten"),ROUND(V1684*VLOOKUP(F1684,Tb_ProjectKosten[],MATCH(Tb_ProjectKosten[[#Headers],[Forfat_Percentage]],Tb_ProjectKosten[#Headers],0),0),2),AND(F1684="Arbeidskosten",G1684&lt;&gt;""),IFERROR(ROUND(V1684*VLOOKUP(G1684,Tb_KostenTypen[],3,0)*VLOOKUP(F1684,Tb_ProjectKosten[],MATCH(Tb_ProjectKosten[[#Headers],[Forfat_Percentage]],Tb_ProjectKosten[#Headers],0),0),2),""),V1684 &lt;=0,0),"")</f>
        <v/>
      </c>
      <c r="Y1684" s="262"/>
      <c r="Z1684" s="49"/>
      <c r="AA1684" s="37" t="str" cm="1">
        <f t="array" ref="AA1684">IFERROR(IF(INDEX(SubsidieTabel!$Q$1:$T$9,MATCH($F1684,SubsidieTabel!$Q$1:$Q$9,0),IFERROR(MATCH(Methode_Keuze,SubsidieTabel!$Q$1:$T$1,0),2))&lt;&gt;1=TRUE,"ja",""),"")</f>
        <v/>
      </c>
    </row>
    <row r="1685" spans="1:27" ht="15" customHeight="1" x14ac:dyDescent="0.25">
      <c r="A1685" s="87"/>
      <c r="B1685" s="219" t="str">
        <f>IF(A1685&lt;&gt;"",_xlfn.MAXIFS($B$1:B1684,$A$1:A1684,A1685)+1,"")</f>
        <v/>
      </c>
      <c r="C1685" s="50"/>
      <c r="D1685" s="50"/>
      <c r="E1685" s="50"/>
      <c r="F1685" s="50"/>
      <c r="G1685" s="283"/>
      <c r="H1685" s="296"/>
      <c r="I1685" s="295"/>
      <c r="J1685" s="295"/>
      <c r="K1685" s="202"/>
      <c r="L1685" s="202"/>
      <c r="M1685" s="91" t="str">
        <f>IFERROR(VLOOKUP(H1685,Lijsten!$H$1:$I$100,2,0),"")</f>
        <v/>
      </c>
      <c r="N1685" s="91" t="str" cm="1">
        <f t="array" ref="N1685">IFERROR(_xlfn.IFS(AND(LEFT(F1685,6)="Arbeid",RIGHT(F1685,3)&lt;&gt;"IKS"),IFERROR(VLOOKUP($G1685,Tb_KostenTypen[],2,0),"tarief"),RIGHT(F1685,3)="IKS","Uurtarief",LEFT(F1685,6)="Arbeid","Uurtarief",AND(LEFT(F1685,8)="Bijdrage",RIGHT(F1685,15)="(vrijwilligers)"),"Vast tarief"),"")</f>
        <v/>
      </c>
      <c r="O1685" s="92"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tarief",IF(LEFT(F1685,8)="Bijdrage",VLOOKUP($F1685,Tb_KostenTypen[],MATCH(Methode_Keuze,Tb_KostenTypen[#Headers],0),0),VLOOKUP($G1685,Lijsten!L:O,4,0))),""),"")</f>
        <v/>
      </c>
      <c r="P1685" s="92"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tarief",IF(LEFT(F1685,8)="Bijdrage",VLOOKUP($F1685,Tb_KostenTypen[],MATCH(Methode_Keuze,Tb_KostenTypen[#Headers],0),0),VLOOKUP($G1685,Lijsten!L:O,4,0))),""),"")</f>
        <v/>
      </c>
      <c r="Q1685" s="50"/>
      <c r="R1685" s="50"/>
      <c r="S1685" s="83"/>
      <c r="T1685" s="51"/>
      <c r="U1685" s="4" t="str" cm="1">
        <f t="array" ref="U1685">IF(AA1685&lt;&gt;"ja",_xlfn.IFNA(_xlfn.IFS(AND(O1685&lt;&gt;"",F1685&lt;&gt;"",RIGHT($N1685,6)="tarief"),O1685*Q1685,S1685&gt;0,IF(F1685&lt;&gt;"",S1685,"")),""),"")</f>
        <v/>
      </c>
      <c r="V1685" s="4" t="str" cm="1">
        <f t="array" ref="V1685">IF(AA1685&lt;&gt;"ja",_xlfn.IFNA(_xlfn.IFS(AND(P1685&lt;&gt;"",R1685&lt;&gt;"",RIGHT($N1685,6)="tarief"),P1685*R1685,T1685&gt;0,T1685),""),"")</f>
        <v/>
      </c>
      <c r="W1685" s="4" t="str" cm="1">
        <f t="array" ref="W1685">IFERROR(_xlfn.IFS(OR(F1685="",LEFT(Methode_Keuze,4)="Geen"),"",AND(U1685&lt;&gt;"",F1685&lt;&gt;"Arbeidskosten"),ROUND(U1685*VLOOKUP(F1685,Tb_ProjectKosten[],MATCH(Tb_ProjectKosten[[#Headers],[Forfat_Percentage]],Tb_ProjectKosten[#Headers],0),0),2),AND(F1685="Arbeidskosten",G1685&lt;&gt;""),IFERROR(ROUND(U1685*VLOOKUP(G1685,Tb_KostenTypen[],3,0)*VLOOKUP(F1685,Tb_ProjectKosten[],MATCH(Tb_ProjectKosten[[#Headers],[Forfat_Percentage]],Tb_ProjectKosten[#Headers],0),0),2),""),U1685 &lt;=0,0),"")</f>
        <v/>
      </c>
      <c r="X1685" s="4" t="str" cm="1">
        <f t="array" ref="X1685">IFERROR(_xlfn.IFS(OR(F1685="",LEFT(Methode_Keuze,4)="Geen"),"",AND(V1685&lt;&gt;"",F1685&lt;&gt;"Arbeidskosten"),ROUND(V1685*VLOOKUP(F1685,Tb_ProjectKosten[],MATCH(Tb_ProjectKosten[[#Headers],[Forfat_Percentage]],Tb_ProjectKosten[#Headers],0),0),2),AND(F1685="Arbeidskosten",G1685&lt;&gt;""),IFERROR(ROUND(V1685*VLOOKUP(G1685,Tb_KostenTypen[],3,0)*VLOOKUP(F1685,Tb_ProjectKosten[],MATCH(Tb_ProjectKosten[[#Headers],[Forfat_Percentage]],Tb_ProjectKosten[#Headers],0),0),2),""),V1685 &lt;=0,0),"")</f>
        <v/>
      </c>
      <c r="Y1685" s="262"/>
      <c r="Z1685" s="49"/>
      <c r="AA1685" s="37" t="str" cm="1">
        <f t="array" ref="AA1685">IFERROR(IF(INDEX(SubsidieTabel!$Q$1:$T$9,MATCH($F1685,SubsidieTabel!$Q$1:$Q$9,0),IFERROR(MATCH(Methode_Keuze,SubsidieTabel!$Q$1:$T$1,0),2))&lt;&gt;1=TRUE,"ja",""),"")</f>
        <v/>
      </c>
    </row>
    <row r="1686" spans="1:27" ht="15" customHeight="1" x14ac:dyDescent="0.25">
      <c r="A1686" s="87"/>
      <c r="B1686" s="219" t="str">
        <f>IF(A1686&lt;&gt;"",_xlfn.MAXIFS($B$1:B1685,$A$1:A1685,A1686)+1,"")</f>
        <v/>
      </c>
      <c r="C1686" s="50"/>
      <c r="D1686" s="50"/>
      <c r="E1686" s="50"/>
      <c r="F1686" s="50"/>
      <c r="G1686" s="283"/>
      <c r="H1686" s="296"/>
      <c r="I1686" s="295"/>
      <c r="J1686" s="295"/>
      <c r="K1686" s="202"/>
      <c r="L1686" s="202"/>
      <c r="M1686" s="91" t="str">
        <f>IFERROR(VLOOKUP(H1686,Lijsten!$H$1:$I$100,2,0),"")</f>
        <v/>
      </c>
      <c r="N1686" s="91" t="str" cm="1">
        <f t="array" ref="N1686">IFERROR(_xlfn.IFS(AND(LEFT(F1686,6)="Arbeid",RIGHT(F1686,3)&lt;&gt;"IKS"),IFERROR(VLOOKUP($G1686,Tb_KostenTypen[],2,0),"tarief"),RIGHT(F1686,3)="IKS","Uurtarief",LEFT(F1686,6)="Arbeid","Uurtarief",AND(LEFT(F1686,8)="Bijdrage",RIGHT(F1686,15)="(vrijwilligers)"),"Vast tarief"),"")</f>
        <v/>
      </c>
      <c r="O1686" s="92"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tarief",IF(LEFT(F1686,8)="Bijdrage",VLOOKUP($F1686,Tb_KostenTypen[],MATCH(Methode_Keuze,Tb_KostenTypen[#Headers],0),0),VLOOKUP($G1686,Lijsten!L:O,4,0))),""),"")</f>
        <v/>
      </c>
      <c r="P1686" s="92"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tarief",IF(LEFT(F1686,8)="Bijdrage",VLOOKUP($F1686,Tb_KostenTypen[],MATCH(Methode_Keuze,Tb_KostenTypen[#Headers],0),0),VLOOKUP($G1686,Lijsten!L:O,4,0))),""),"")</f>
        <v/>
      </c>
      <c r="Q1686" s="50"/>
      <c r="R1686" s="50"/>
      <c r="S1686" s="83"/>
      <c r="T1686" s="51"/>
      <c r="U1686" s="4" t="str" cm="1">
        <f t="array" ref="U1686">IF(AA1686&lt;&gt;"ja",_xlfn.IFNA(_xlfn.IFS(AND(O1686&lt;&gt;"",F1686&lt;&gt;"",RIGHT($N1686,6)="tarief"),O1686*Q1686,S1686&gt;0,IF(F1686&lt;&gt;"",S1686,"")),""),"")</f>
        <v/>
      </c>
      <c r="V1686" s="4" t="str" cm="1">
        <f t="array" ref="V1686">IF(AA1686&lt;&gt;"ja",_xlfn.IFNA(_xlfn.IFS(AND(P1686&lt;&gt;"",R1686&lt;&gt;"",RIGHT($N1686,6)="tarief"),P1686*R1686,T1686&gt;0,T1686),""),"")</f>
        <v/>
      </c>
      <c r="W1686" s="4" t="str" cm="1">
        <f t="array" ref="W1686">IFERROR(_xlfn.IFS(OR(F1686="",LEFT(Methode_Keuze,4)="Geen"),"",AND(U1686&lt;&gt;"",F1686&lt;&gt;"Arbeidskosten"),ROUND(U1686*VLOOKUP(F1686,Tb_ProjectKosten[],MATCH(Tb_ProjectKosten[[#Headers],[Forfat_Percentage]],Tb_ProjectKosten[#Headers],0),0),2),AND(F1686="Arbeidskosten",G1686&lt;&gt;""),IFERROR(ROUND(U1686*VLOOKUP(G1686,Tb_KostenTypen[],3,0)*VLOOKUP(F1686,Tb_ProjectKosten[],MATCH(Tb_ProjectKosten[[#Headers],[Forfat_Percentage]],Tb_ProjectKosten[#Headers],0),0),2),""),U1686 &lt;=0,0),"")</f>
        <v/>
      </c>
      <c r="X1686" s="4" t="str" cm="1">
        <f t="array" ref="X1686">IFERROR(_xlfn.IFS(OR(F1686="",LEFT(Methode_Keuze,4)="Geen"),"",AND(V1686&lt;&gt;"",F1686&lt;&gt;"Arbeidskosten"),ROUND(V1686*VLOOKUP(F1686,Tb_ProjectKosten[],MATCH(Tb_ProjectKosten[[#Headers],[Forfat_Percentage]],Tb_ProjectKosten[#Headers],0),0),2),AND(F1686="Arbeidskosten",G1686&lt;&gt;""),IFERROR(ROUND(V1686*VLOOKUP(G1686,Tb_KostenTypen[],3,0)*VLOOKUP(F1686,Tb_ProjectKosten[],MATCH(Tb_ProjectKosten[[#Headers],[Forfat_Percentage]],Tb_ProjectKosten[#Headers],0),0),2),""),V1686 &lt;=0,0),"")</f>
        <v/>
      </c>
      <c r="Y1686" s="262"/>
      <c r="Z1686" s="49"/>
      <c r="AA1686" s="37" t="str" cm="1">
        <f t="array" ref="AA1686">IFERROR(IF(INDEX(SubsidieTabel!$Q$1:$T$9,MATCH($F1686,SubsidieTabel!$Q$1:$Q$9,0),IFERROR(MATCH(Methode_Keuze,SubsidieTabel!$Q$1:$T$1,0),2))&lt;&gt;1=TRUE,"ja",""),"")</f>
        <v/>
      </c>
    </row>
    <row r="1687" spans="1:27" ht="15" customHeight="1" x14ac:dyDescent="0.25">
      <c r="A1687" s="87"/>
      <c r="B1687" s="219" t="str">
        <f>IF(A1687&lt;&gt;"",_xlfn.MAXIFS($B$1:B1686,$A$1:A1686,A1687)+1,"")</f>
        <v/>
      </c>
      <c r="C1687" s="50"/>
      <c r="D1687" s="50"/>
      <c r="E1687" s="50"/>
      <c r="F1687" s="50"/>
      <c r="G1687" s="283"/>
      <c r="H1687" s="296"/>
      <c r="I1687" s="295"/>
      <c r="J1687" s="295"/>
      <c r="K1687" s="202"/>
      <c r="L1687" s="202"/>
      <c r="M1687" s="91" t="str">
        <f>IFERROR(VLOOKUP(H1687,Lijsten!$H$1:$I$100,2,0),"")</f>
        <v/>
      </c>
      <c r="N1687" s="91" t="str" cm="1">
        <f t="array" ref="N1687">IFERROR(_xlfn.IFS(AND(LEFT(F1687,6)="Arbeid",RIGHT(F1687,3)&lt;&gt;"IKS"),IFERROR(VLOOKUP($G1687,Tb_KostenTypen[],2,0),"tarief"),RIGHT(F1687,3)="IKS","Uurtarief",LEFT(F1687,6)="Arbeid","Uurtarief",AND(LEFT(F1687,8)="Bijdrage",RIGHT(F1687,15)="(vrijwilligers)"),"Vast tarief"),"")</f>
        <v/>
      </c>
      <c r="O1687" s="92"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tarief",IF(LEFT(F1687,8)="Bijdrage",VLOOKUP($F1687,Tb_KostenTypen[],MATCH(Methode_Keuze,Tb_KostenTypen[#Headers],0),0),VLOOKUP($G1687,Lijsten!L:O,4,0))),""),"")</f>
        <v/>
      </c>
      <c r="P1687" s="92"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tarief",IF(LEFT(F1687,8)="Bijdrage",VLOOKUP($F1687,Tb_KostenTypen[],MATCH(Methode_Keuze,Tb_KostenTypen[#Headers],0),0),VLOOKUP($G1687,Lijsten!L:O,4,0))),""),"")</f>
        <v/>
      </c>
      <c r="Q1687" s="50"/>
      <c r="R1687" s="50"/>
      <c r="S1687" s="83"/>
      <c r="T1687" s="51"/>
      <c r="U1687" s="4" t="str" cm="1">
        <f t="array" ref="U1687">IF(AA1687&lt;&gt;"ja",_xlfn.IFNA(_xlfn.IFS(AND(O1687&lt;&gt;"",F1687&lt;&gt;"",RIGHT($N1687,6)="tarief"),O1687*Q1687,S1687&gt;0,IF(F1687&lt;&gt;"",S1687,"")),""),"")</f>
        <v/>
      </c>
      <c r="V1687" s="4" t="str" cm="1">
        <f t="array" ref="V1687">IF(AA1687&lt;&gt;"ja",_xlfn.IFNA(_xlfn.IFS(AND(P1687&lt;&gt;"",R1687&lt;&gt;"",RIGHT($N1687,6)="tarief"),P1687*R1687,T1687&gt;0,T1687),""),"")</f>
        <v/>
      </c>
      <c r="W1687" s="4" t="str" cm="1">
        <f t="array" ref="W1687">IFERROR(_xlfn.IFS(OR(F1687="",LEFT(Methode_Keuze,4)="Geen"),"",AND(U1687&lt;&gt;"",F1687&lt;&gt;"Arbeidskosten"),ROUND(U1687*VLOOKUP(F1687,Tb_ProjectKosten[],MATCH(Tb_ProjectKosten[[#Headers],[Forfat_Percentage]],Tb_ProjectKosten[#Headers],0),0),2),AND(F1687="Arbeidskosten",G1687&lt;&gt;""),IFERROR(ROUND(U1687*VLOOKUP(G1687,Tb_KostenTypen[],3,0)*VLOOKUP(F1687,Tb_ProjectKosten[],MATCH(Tb_ProjectKosten[[#Headers],[Forfat_Percentage]],Tb_ProjectKosten[#Headers],0),0),2),""),U1687 &lt;=0,0),"")</f>
        <v/>
      </c>
      <c r="X1687" s="4" t="str" cm="1">
        <f t="array" ref="X1687">IFERROR(_xlfn.IFS(OR(F1687="",LEFT(Methode_Keuze,4)="Geen"),"",AND(V1687&lt;&gt;"",F1687&lt;&gt;"Arbeidskosten"),ROUND(V1687*VLOOKUP(F1687,Tb_ProjectKosten[],MATCH(Tb_ProjectKosten[[#Headers],[Forfat_Percentage]],Tb_ProjectKosten[#Headers],0),0),2),AND(F1687="Arbeidskosten",G1687&lt;&gt;""),IFERROR(ROUND(V1687*VLOOKUP(G1687,Tb_KostenTypen[],3,0)*VLOOKUP(F1687,Tb_ProjectKosten[],MATCH(Tb_ProjectKosten[[#Headers],[Forfat_Percentage]],Tb_ProjectKosten[#Headers],0),0),2),""),V1687 &lt;=0,0),"")</f>
        <v/>
      </c>
      <c r="Y1687" s="262"/>
      <c r="Z1687" s="49"/>
      <c r="AA1687" s="37" t="str" cm="1">
        <f t="array" ref="AA1687">IFERROR(IF(INDEX(SubsidieTabel!$Q$1:$T$9,MATCH($F1687,SubsidieTabel!$Q$1:$Q$9,0),IFERROR(MATCH(Methode_Keuze,SubsidieTabel!$Q$1:$T$1,0),2))&lt;&gt;1=TRUE,"ja",""),"")</f>
        <v/>
      </c>
    </row>
    <row r="1688" spans="1:27" ht="15" customHeight="1" x14ac:dyDescent="0.25">
      <c r="A1688" s="87"/>
      <c r="B1688" s="219" t="str">
        <f>IF(A1688&lt;&gt;"",_xlfn.MAXIFS($B$1:B1687,$A$1:A1687,A1688)+1,"")</f>
        <v/>
      </c>
      <c r="C1688" s="50"/>
      <c r="D1688" s="50"/>
      <c r="E1688" s="50"/>
      <c r="F1688" s="50"/>
      <c r="G1688" s="283"/>
      <c r="H1688" s="296"/>
      <c r="I1688" s="295"/>
      <c r="J1688" s="295"/>
      <c r="K1688" s="202"/>
      <c r="L1688" s="202"/>
      <c r="M1688" s="91" t="str">
        <f>IFERROR(VLOOKUP(H1688,Lijsten!$H$1:$I$100,2,0),"")</f>
        <v/>
      </c>
      <c r="N1688" s="91" t="str" cm="1">
        <f t="array" ref="N1688">IFERROR(_xlfn.IFS(AND(LEFT(F1688,6)="Arbeid",RIGHT(F1688,3)&lt;&gt;"IKS"),IFERROR(VLOOKUP($G1688,Tb_KostenTypen[],2,0),"tarief"),RIGHT(F1688,3)="IKS","Uurtarief",LEFT(F1688,6)="Arbeid","Uurtarief",AND(LEFT(F1688,8)="Bijdrage",RIGHT(F1688,15)="(vrijwilligers)"),"Vast tarief"),"")</f>
        <v/>
      </c>
      <c r="O1688" s="92"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tarief",IF(LEFT(F1688,8)="Bijdrage",VLOOKUP($F1688,Tb_KostenTypen[],MATCH(Methode_Keuze,Tb_KostenTypen[#Headers],0),0),VLOOKUP($G1688,Lijsten!L:O,4,0))),""),"")</f>
        <v/>
      </c>
      <c r="P1688" s="92"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tarief",IF(LEFT(F1688,8)="Bijdrage",VLOOKUP($F1688,Tb_KostenTypen[],MATCH(Methode_Keuze,Tb_KostenTypen[#Headers],0),0),VLOOKUP($G1688,Lijsten!L:O,4,0))),""),"")</f>
        <v/>
      </c>
      <c r="Q1688" s="50"/>
      <c r="R1688" s="50"/>
      <c r="S1688" s="83"/>
      <c r="T1688" s="51"/>
      <c r="U1688" s="4" t="str" cm="1">
        <f t="array" ref="U1688">IF(AA1688&lt;&gt;"ja",_xlfn.IFNA(_xlfn.IFS(AND(O1688&lt;&gt;"",F1688&lt;&gt;"",RIGHT($N1688,6)="tarief"),O1688*Q1688,S1688&gt;0,IF(F1688&lt;&gt;"",S1688,"")),""),"")</f>
        <v/>
      </c>
      <c r="V1688" s="4" t="str" cm="1">
        <f t="array" ref="V1688">IF(AA1688&lt;&gt;"ja",_xlfn.IFNA(_xlfn.IFS(AND(P1688&lt;&gt;"",R1688&lt;&gt;"",RIGHT($N1688,6)="tarief"),P1688*R1688,T1688&gt;0,T1688),""),"")</f>
        <v/>
      </c>
      <c r="W1688" s="4" t="str" cm="1">
        <f t="array" ref="W1688">IFERROR(_xlfn.IFS(OR(F1688="",LEFT(Methode_Keuze,4)="Geen"),"",AND(U1688&lt;&gt;"",F1688&lt;&gt;"Arbeidskosten"),ROUND(U1688*VLOOKUP(F1688,Tb_ProjectKosten[],MATCH(Tb_ProjectKosten[[#Headers],[Forfat_Percentage]],Tb_ProjectKosten[#Headers],0),0),2),AND(F1688="Arbeidskosten",G1688&lt;&gt;""),IFERROR(ROUND(U1688*VLOOKUP(G1688,Tb_KostenTypen[],3,0)*VLOOKUP(F1688,Tb_ProjectKosten[],MATCH(Tb_ProjectKosten[[#Headers],[Forfat_Percentage]],Tb_ProjectKosten[#Headers],0),0),2),""),U1688 &lt;=0,0),"")</f>
        <v/>
      </c>
      <c r="X1688" s="4" t="str" cm="1">
        <f t="array" ref="X1688">IFERROR(_xlfn.IFS(OR(F1688="",LEFT(Methode_Keuze,4)="Geen"),"",AND(V1688&lt;&gt;"",F1688&lt;&gt;"Arbeidskosten"),ROUND(V1688*VLOOKUP(F1688,Tb_ProjectKosten[],MATCH(Tb_ProjectKosten[[#Headers],[Forfat_Percentage]],Tb_ProjectKosten[#Headers],0),0),2),AND(F1688="Arbeidskosten",G1688&lt;&gt;""),IFERROR(ROUND(V1688*VLOOKUP(G1688,Tb_KostenTypen[],3,0)*VLOOKUP(F1688,Tb_ProjectKosten[],MATCH(Tb_ProjectKosten[[#Headers],[Forfat_Percentage]],Tb_ProjectKosten[#Headers],0),0),2),""),V1688 &lt;=0,0),"")</f>
        <v/>
      </c>
      <c r="Y1688" s="262"/>
      <c r="Z1688" s="49"/>
      <c r="AA1688" s="37" t="str" cm="1">
        <f t="array" ref="AA1688">IFERROR(IF(INDEX(SubsidieTabel!$Q$1:$T$9,MATCH($F1688,SubsidieTabel!$Q$1:$Q$9,0),IFERROR(MATCH(Methode_Keuze,SubsidieTabel!$Q$1:$T$1,0),2))&lt;&gt;1=TRUE,"ja",""),"")</f>
        <v/>
      </c>
    </row>
    <row r="1689" spans="1:27" ht="15" customHeight="1" x14ac:dyDescent="0.25">
      <c r="A1689" s="87"/>
      <c r="B1689" s="219" t="str">
        <f>IF(A1689&lt;&gt;"",_xlfn.MAXIFS($B$1:B1688,$A$1:A1688,A1689)+1,"")</f>
        <v/>
      </c>
      <c r="C1689" s="50"/>
      <c r="D1689" s="50"/>
      <c r="E1689" s="50"/>
      <c r="F1689" s="50"/>
      <c r="G1689" s="283"/>
      <c r="H1689" s="296"/>
      <c r="I1689" s="295"/>
      <c r="J1689" s="295"/>
      <c r="K1689" s="202"/>
      <c r="L1689" s="202"/>
      <c r="M1689" s="91" t="str">
        <f>IFERROR(VLOOKUP(H1689,Lijsten!$H$1:$I$100,2,0),"")</f>
        <v/>
      </c>
      <c r="N1689" s="91" t="str" cm="1">
        <f t="array" ref="N1689">IFERROR(_xlfn.IFS(AND(LEFT(F1689,6)="Arbeid",RIGHT(F1689,3)&lt;&gt;"IKS"),IFERROR(VLOOKUP($G1689,Tb_KostenTypen[],2,0),"tarief"),RIGHT(F1689,3)="IKS","Uurtarief",LEFT(F1689,6)="Arbeid","Uurtarief",AND(LEFT(F1689,8)="Bijdrage",RIGHT(F1689,15)="(vrijwilligers)"),"Vast tarief"),"")</f>
        <v/>
      </c>
      <c r="O1689" s="92"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tarief",IF(LEFT(F1689,8)="Bijdrage",VLOOKUP($F1689,Tb_KostenTypen[],MATCH(Methode_Keuze,Tb_KostenTypen[#Headers],0),0),VLOOKUP($G1689,Lijsten!L:O,4,0))),""),"")</f>
        <v/>
      </c>
      <c r="P1689" s="92"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tarief",IF(LEFT(F1689,8)="Bijdrage",VLOOKUP($F1689,Tb_KostenTypen[],MATCH(Methode_Keuze,Tb_KostenTypen[#Headers],0),0),VLOOKUP($G1689,Lijsten!L:O,4,0))),""),"")</f>
        <v/>
      </c>
      <c r="Q1689" s="50"/>
      <c r="R1689" s="50"/>
      <c r="S1689" s="83"/>
      <c r="T1689" s="51"/>
      <c r="U1689" s="4" t="str" cm="1">
        <f t="array" ref="U1689">IF(AA1689&lt;&gt;"ja",_xlfn.IFNA(_xlfn.IFS(AND(O1689&lt;&gt;"",F1689&lt;&gt;"",RIGHT($N1689,6)="tarief"),O1689*Q1689,S1689&gt;0,IF(F1689&lt;&gt;"",S1689,"")),""),"")</f>
        <v/>
      </c>
      <c r="V1689" s="4" t="str" cm="1">
        <f t="array" ref="V1689">IF(AA1689&lt;&gt;"ja",_xlfn.IFNA(_xlfn.IFS(AND(P1689&lt;&gt;"",R1689&lt;&gt;"",RIGHT($N1689,6)="tarief"),P1689*R1689,T1689&gt;0,T1689),""),"")</f>
        <v/>
      </c>
      <c r="W1689" s="4" t="str" cm="1">
        <f t="array" ref="W1689">IFERROR(_xlfn.IFS(OR(F1689="",LEFT(Methode_Keuze,4)="Geen"),"",AND(U1689&lt;&gt;"",F1689&lt;&gt;"Arbeidskosten"),ROUND(U1689*VLOOKUP(F1689,Tb_ProjectKosten[],MATCH(Tb_ProjectKosten[[#Headers],[Forfat_Percentage]],Tb_ProjectKosten[#Headers],0),0),2),AND(F1689="Arbeidskosten",G1689&lt;&gt;""),IFERROR(ROUND(U1689*VLOOKUP(G1689,Tb_KostenTypen[],3,0)*VLOOKUP(F1689,Tb_ProjectKosten[],MATCH(Tb_ProjectKosten[[#Headers],[Forfat_Percentage]],Tb_ProjectKosten[#Headers],0),0),2),""),U1689 &lt;=0,0),"")</f>
        <v/>
      </c>
      <c r="X1689" s="4" t="str" cm="1">
        <f t="array" ref="X1689">IFERROR(_xlfn.IFS(OR(F1689="",LEFT(Methode_Keuze,4)="Geen"),"",AND(V1689&lt;&gt;"",F1689&lt;&gt;"Arbeidskosten"),ROUND(V1689*VLOOKUP(F1689,Tb_ProjectKosten[],MATCH(Tb_ProjectKosten[[#Headers],[Forfat_Percentage]],Tb_ProjectKosten[#Headers],0),0),2),AND(F1689="Arbeidskosten",G1689&lt;&gt;""),IFERROR(ROUND(V1689*VLOOKUP(G1689,Tb_KostenTypen[],3,0)*VLOOKUP(F1689,Tb_ProjectKosten[],MATCH(Tb_ProjectKosten[[#Headers],[Forfat_Percentage]],Tb_ProjectKosten[#Headers],0),0),2),""),V1689 &lt;=0,0),"")</f>
        <v/>
      </c>
      <c r="Y1689" s="262"/>
      <c r="Z1689" s="49"/>
      <c r="AA1689" s="37" t="str" cm="1">
        <f t="array" ref="AA1689">IFERROR(IF(INDEX(SubsidieTabel!$Q$1:$T$9,MATCH($F1689,SubsidieTabel!$Q$1:$Q$9,0),IFERROR(MATCH(Methode_Keuze,SubsidieTabel!$Q$1:$T$1,0),2))&lt;&gt;1=TRUE,"ja",""),"")</f>
        <v/>
      </c>
    </row>
    <row r="1690" spans="1:27" ht="15" customHeight="1" x14ac:dyDescent="0.25">
      <c r="A1690" s="87"/>
      <c r="B1690" s="219" t="str">
        <f>IF(A1690&lt;&gt;"",_xlfn.MAXIFS($B$1:B1689,$A$1:A1689,A1690)+1,"")</f>
        <v/>
      </c>
      <c r="C1690" s="50"/>
      <c r="D1690" s="50"/>
      <c r="E1690" s="50"/>
      <c r="F1690" s="50"/>
      <c r="G1690" s="283"/>
      <c r="H1690" s="296"/>
      <c r="I1690" s="295"/>
      <c r="J1690" s="295"/>
      <c r="K1690" s="202"/>
      <c r="L1690" s="202"/>
      <c r="M1690" s="91" t="str">
        <f>IFERROR(VLOOKUP(H1690,Lijsten!$H$1:$I$100,2,0),"")</f>
        <v/>
      </c>
      <c r="N1690" s="91" t="str" cm="1">
        <f t="array" ref="N1690">IFERROR(_xlfn.IFS(AND(LEFT(F1690,6)="Arbeid",RIGHT(F1690,3)&lt;&gt;"IKS"),IFERROR(VLOOKUP($G1690,Tb_KostenTypen[],2,0),"tarief"),RIGHT(F1690,3)="IKS","Uurtarief",LEFT(F1690,6)="Arbeid","Uurtarief",AND(LEFT(F1690,8)="Bijdrage",RIGHT(F1690,15)="(vrijwilligers)"),"Vast tarief"),"")</f>
        <v/>
      </c>
      <c r="O1690" s="92"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tarief",IF(LEFT(F1690,8)="Bijdrage",VLOOKUP($F1690,Tb_KostenTypen[],MATCH(Methode_Keuze,Tb_KostenTypen[#Headers],0),0),VLOOKUP($G1690,Lijsten!L:O,4,0))),""),"")</f>
        <v/>
      </c>
      <c r="P1690" s="92"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tarief",IF(LEFT(F1690,8)="Bijdrage",VLOOKUP($F1690,Tb_KostenTypen[],MATCH(Methode_Keuze,Tb_KostenTypen[#Headers],0),0),VLOOKUP($G1690,Lijsten!L:O,4,0))),""),"")</f>
        <v/>
      </c>
      <c r="Q1690" s="50"/>
      <c r="R1690" s="50"/>
      <c r="S1690" s="83"/>
      <c r="T1690" s="51"/>
      <c r="U1690" s="4" t="str" cm="1">
        <f t="array" ref="U1690">IF(AA1690&lt;&gt;"ja",_xlfn.IFNA(_xlfn.IFS(AND(O1690&lt;&gt;"",F1690&lt;&gt;"",RIGHT($N1690,6)="tarief"),O1690*Q1690,S1690&gt;0,IF(F1690&lt;&gt;"",S1690,"")),""),"")</f>
        <v/>
      </c>
      <c r="V1690" s="4" t="str" cm="1">
        <f t="array" ref="V1690">IF(AA1690&lt;&gt;"ja",_xlfn.IFNA(_xlfn.IFS(AND(P1690&lt;&gt;"",R1690&lt;&gt;"",RIGHT($N1690,6)="tarief"),P1690*R1690,T1690&gt;0,T1690),""),"")</f>
        <v/>
      </c>
      <c r="W1690" s="4" t="str" cm="1">
        <f t="array" ref="W1690">IFERROR(_xlfn.IFS(OR(F1690="",LEFT(Methode_Keuze,4)="Geen"),"",AND(U1690&lt;&gt;"",F1690&lt;&gt;"Arbeidskosten"),ROUND(U1690*VLOOKUP(F1690,Tb_ProjectKosten[],MATCH(Tb_ProjectKosten[[#Headers],[Forfat_Percentage]],Tb_ProjectKosten[#Headers],0),0),2),AND(F1690="Arbeidskosten",G1690&lt;&gt;""),IFERROR(ROUND(U1690*VLOOKUP(G1690,Tb_KostenTypen[],3,0)*VLOOKUP(F1690,Tb_ProjectKosten[],MATCH(Tb_ProjectKosten[[#Headers],[Forfat_Percentage]],Tb_ProjectKosten[#Headers],0),0),2),""),U1690 &lt;=0,0),"")</f>
        <v/>
      </c>
      <c r="X1690" s="4" t="str" cm="1">
        <f t="array" ref="X1690">IFERROR(_xlfn.IFS(OR(F1690="",LEFT(Methode_Keuze,4)="Geen"),"",AND(V1690&lt;&gt;"",F1690&lt;&gt;"Arbeidskosten"),ROUND(V1690*VLOOKUP(F1690,Tb_ProjectKosten[],MATCH(Tb_ProjectKosten[[#Headers],[Forfat_Percentage]],Tb_ProjectKosten[#Headers],0),0),2),AND(F1690="Arbeidskosten",G1690&lt;&gt;""),IFERROR(ROUND(V1690*VLOOKUP(G1690,Tb_KostenTypen[],3,0)*VLOOKUP(F1690,Tb_ProjectKosten[],MATCH(Tb_ProjectKosten[[#Headers],[Forfat_Percentage]],Tb_ProjectKosten[#Headers],0),0),2),""),V1690 &lt;=0,0),"")</f>
        <v/>
      </c>
      <c r="Y1690" s="262"/>
      <c r="Z1690" s="49"/>
      <c r="AA1690" s="37" t="str" cm="1">
        <f t="array" ref="AA1690">IFERROR(IF(INDEX(SubsidieTabel!$Q$1:$T$9,MATCH($F1690,SubsidieTabel!$Q$1:$Q$9,0),IFERROR(MATCH(Methode_Keuze,SubsidieTabel!$Q$1:$T$1,0),2))&lt;&gt;1=TRUE,"ja",""),"")</f>
        <v/>
      </c>
    </row>
    <row r="1691" spans="1:27" ht="15" customHeight="1" x14ac:dyDescent="0.25">
      <c r="A1691" s="87"/>
      <c r="B1691" s="219" t="str">
        <f>IF(A1691&lt;&gt;"",_xlfn.MAXIFS($B$1:B1690,$A$1:A1690,A1691)+1,"")</f>
        <v/>
      </c>
      <c r="C1691" s="50"/>
      <c r="D1691" s="50"/>
      <c r="E1691" s="50"/>
      <c r="F1691" s="50"/>
      <c r="G1691" s="283"/>
      <c r="H1691" s="296"/>
      <c r="I1691" s="295"/>
      <c r="J1691" s="295"/>
      <c r="K1691" s="202"/>
      <c r="L1691" s="202"/>
      <c r="M1691" s="91" t="str">
        <f>IFERROR(VLOOKUP(H1691,Lijsten!$H$1:$I$100,2,0),"")</f>
        <v/>
      </c>
      <c r="N1691" s="91" t="str" cm="1">
        <f t="array" ref="N1691">IFERROR(_xlfn.IFS(AND(LEFT(F1691,6)="Arbeid",RIGHT(F1691,3)&lt;&gt;"IKS"),IFERROR(VLOOKUP($G1691,Tb_KostenTypen[],2,0),"tarief"),RIGHT(F1691,3)="IKS","Uurtarief",LEFT(F1691,6)="Arbeid","Uurtarief",AND(LEFT(F1691,8)="Bijdrage",RIGHT(F1691,15)="(vrijwilligers)"),"Vast tarief"),"")</f>
        <v/>
      </c>
      <c r="O1691" s="92"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tarief",IF(LEFT(F1691,8)="Bijdrage",VLOOKUP($F1691,Tb_KostenTypen[],MATCH(Methode_Keuze,Tb_KostenTypen[#Headers],0),0),VLOOKUP($G1691,Lijsten!L:O,4,0))),""),"")</f>
        <v/>
      </c>
      <c r="P1691" s="92"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tarief",IF(LEFT(F1691,8)="Bijdrage",VLOOKUP($F1691,Tb_KostenTypen[],MATCH(Methode_Keuze,Tb_KostenTypen[#Headers],0),0),VLOOKUP($G1691,Lijsten!L:O,4,0))),""),"")</f>
        <v/>
      </c>
      <c r="Q1691" s="50"/>
      <c r="R1691" s="50"/>
      <c r="S1691" s="83"/>
      <c r="T1691" s="51"/>
      <c r="U1691" s="4" t="str" cm="1">
        <f t="array" ref="U1691">IF(AA1691&lt;&gt;"ja",_xlfn.IFNA(_xlfn.IFS(AND(O1691&lt;&gt;"",F1691&lt;&gt;"",RIGHT($N1691,6)="tarief"),O1691*Q1691,S1691&gt;0,IF(F1691&lt;&gt;"",S1691,"")),""),"")</f>
        <v/>
      </c>
      <c r="V1691" s="4" t="str" cm="1">
        <f t="array" ref="V1691">IF(AA1691&lt;&gt;"ja",_xlfn.IFNA(_xlfn.IFS(AND(P1691&lt;&gt;"",R1691&lt;&gt;"",RIGHT($N1691,6)="tarief"),P1691*R1691,T1691&gt;0,T1691),""),"")</f>
        <v/>
      </c>
      <c r="W1691" s="4" t="str" cm="1">
        <f t="array" ref="W1691">IFERROR(_xlfn.IFS(OR(F1691="",LEFT(Methode_Keuze,4)="Geen"),"",AND(U1691&lt;&gt;"",F1691&lt;&gt;"Arbeidskosten"),ROUND(U1691*VLOOKUP(F1691,Tb_ProjectKosten[],MATCH(Tb_ProjectKosten[[#Headers],[Forfat_Percentage]],Tb_ProjectKosten[#Headers],0),0),2),AND(F1691="Arbeidskosten",G1691&lt;&gt;""),IFERROR(ROUND(U1691*VLOOKUP(G1691,Tb_KostenTypen[],3,0)*VLOOKUP(F1691,Tb_ProjectKosten[],MATCH(Tb_ProjectKosten[[#Headers],[Forfat_Percentage]],Tb_ProjectKosten[#Headers],0),0),2),""),U1691 &lt;=0,0),"")</f>
        <v/>
      </c>
      <c r="X1691" s="4" t="str" cm="1">
        <f t="array" ref="X1691">IFERROR(_xlfn.IFS(OR(F1691="",LEFT(Methode_Keuze,4)="Geen"),"",AND(V1691&lt;&gt;"",F1691&lt;&gt;"Arbeidskosten"),ROUND(V1691*VLOOKUP(F1691,Tb_ProjectKosten[],MATCH(Tb_ProjectKosten[[#Headers],[Forfat_Percentage]],Tb_ProjectKosten[#Headers],0),0),2),AND(F1691="Arbeidskosten",G1691&lt;&gt;""),IFERROR(ROUND(V1691*VLOOKUP(G1691,Tb_KostenTypen[],3,0)*VLOOKUP(F1691,Tb_ProjectKosten[],MATCH(Tb_ProjectKosten[[#Headers],[Forfat_Percentage]],Tb_ProjectKosten[#Headers],0),0),2),""),V1691 &lt;=0,0),"")</f>
        <v/>
      </c>
      <c r="Y1691" s="262"/>
      <c r="Z1691" s="49"/>
      <c r="AA1691" s="37" t="str" cm="1">
        <f t="array" ref="AA1691">IFERROR(IF(INDEX(SubsidieTabel!$Q$1:$T$9,MATCH($F1691,SubsidieTabel!$Q$1:$Q$9,0),IFERROR(MATCH(Methode_Keuze,SubsidieTabel!$Q$1:$T$1,0),2))&lt;&gt;1=TRUE,"ja",""),"")</f>
        <v/>
      </c>
    </row>
    <row r="1692" spans="1:27" ht="15" customHeight="1" x14ac:dyDescent="0.25">
      <c r="A1692" s="87"/>
      <c r="B1692" s="219" t="str">
        <f>IF(A1692&lt;&gt;"",_xlfn.MAXIFS($B$1:B1691,$A$1:A1691,A1692)+1,"")</f>
        <v/>
      </c>
      <c r="C1692" s="50"/>
      <c r="D1692" s="50"/>
      <c r="E1692" s="50"/>
      <c r="F1692" s="50"/>
      <c r="G1692" s="283"/>
      <c r="H1692" s="296"/>
      <c r="I1692" s="295"/>
      <c r="J1692" s="295"/>
      <c r="K1692" s="202"/>
      <c r="L1692" s="202"/>
      <c r="M1692" s="91" t="str">
        <f>IFERROR(VLOOKUP(H1692,Lijsten!$H$1:$I$100,2,0),"")</f>
        <v/>
      </c>
      <c r="N1692" s="91" t="str" cm="1">
        <f t="array" ref="N1692">IFERROR(_xlfn.IFS(AND(LEFT(F1692,6)="Arbeid",RIGHT(F1692,3)&lt;&gt;"IKS"),IFERROR(VLOOKUP($G1692,Tb_KostenTypen[],2,0),"tarief"),RIGHT(F1692,3)="IKS","Uurtarief",LEFT(F1692,6)="Arbeid","Uurtarief",AND(LEFT(F1692,8)="Bijdrage",RIGHT(F1692,15)="(vrijwilligers)"),"Vast tarief"),"")</f>
        <v/>
      </c>
      <c r="O1692" s="92"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tarief",IF(LEFT(F1692,8)="Bijdrage",VLOOKUP($F1692,Tb_KostenTypen[],MATCH(Methode_Keuze,Tb_KostenTypen[#Headers],0),0),VLOOKUP($G1692,Lijsten!L:O,4,0))),""),"")</f>
        <v/>
      </c>
      <c r="P1692" s="92"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tarief",IF(LEFT(F1692,8)="Bijdrage",VLOOKUP($F1692,Tb_KostenTypen[],MATCH(Methode_Keuze,Tb_KostenTypen[#Headers],0),0),VLOOKUP($G1692,Lijsten!L:O,4,0))),""),"")</f>
        <v/>
      </c>
      <c r="Q1692" s="50"/>
      <c r="R1692" s="50"/>
      <c r="S1692" s="83"/>
      <c r="T1692" s="51"/>
      <c r="U1692" s="4" t="str" cm="1">
        <f t="array" ref="U1692">IF(AA1692&lt;&gt;"ja",_xlfn.IFNA(_xlfn.IFS(AND(O1692&lt;&gt;"",F1692&lt;&gt;"",RIGHT($N1692,6)="tarief"),O1692*Q1692,S1692&gt;0,IF(F1692&lt;&gt;"",S1692,"")),""),"")</f>
        <v/>
      </c>
      <c r="V1692" s="4" t="str" cm="1">
        <f t="array" ref="V1692">IF(AA1692&lt;&gt;"ja",_xlfn.IFNA(_xlfn.IFS(AND(P1692&lt;&gt;"",R1692&lt;&gt;"",RIGHT($N1692,6)="tarief"),P1692*R1692,T1692&gt;0,T1692),""),"")</f>
        <v/>
      </c>
      <c r="W1692" s="4" t="str" cm="1">
        <f t="array" ref="W1692">IFERROR(_xlfn.IFS(OR(F1692="",LEFT(Methode_Keuze,4)="Geen"),"",AND(U1692&lt;&gt;"",F1692&lt;&gt;"Arbeidskosten"),ROUND(U1692*VLOOKUP(F1692,Tb_ProjectKosten[],MATCH(Tb_ProjectKosten[[#Headers],[Forfat_Percentage]],Tb_ProjectKosten[#Headers],0),0),2),AND(F1692="Arbeidskosten",G1692&lt;&gt;""),IFERROR(ROUND(U1692*VLOOKUP(G1692,Tb_KostenTypen[],3,0)*VLOOKUP(F1692,Tb_ProjectKosten[],MATCH(Tb_ProjectKosten[[#Headers],[Forfat_Percentage]],Tb_ProjectKosten[#Headers],0),0),2),""),U1692 &lt;=0,0),"")</f>
        <v/>
      </c>
      <c r="X1692" s="4" t="str" cm="1">
        <f t="array" ref="X1692">IFERROR(_xlfn.IFS(OR(F1692="",LEFT(Methode_Keuze,4)="Geen"),"",AND(V1692&lt;&gt;"",F1692&lt;&gt;"Arbeidskosten"),ROUND(V1692*VLOOKUP(F1692,Tb_ProjectKosten[],MATCH(Tb_ProjectKosten[[#Headers],[Forfat_Percentage]],Tb_ProjectKosten[#Headers],0),0),2),AND(F1692="Arbeidskosten",G1692&lt;&gt;""),IFERROR(ROUND(V1692*VLOOKUP(G1692,Tb_KostenTypen[],3,0)*VLOOKUP(F1692,Tb_ProjectKosten[],MATCH(Tb_ProjectKosten[[#Headers],[Forfat_Percentage]],Tb_ProjectKosten[#Headers],0),0),2),""),V1692 &lt;=0,0),"")</f>
        <v/>
      </c>
      <c r="Y1692" s="262"/>
      <c r="Z1692" s="49"/>
      <c r="AA1692" s="37" t="str" cm="1">
        <f t="array" ref="AA1692">IFERROR(IF(INDEX(SubsidieTabel!$Q$1:$T$9,MATCH($F1692,SubsidieTabel!$Q$1:$Q$9,0),IFERROR(MATCH(Methode_Keuze,SubsidieTabel!$Q$1:$T$1,0),2))&lt;&gt;1=TRUE,"ja",""),"")</f>
        <v/>
      </c>
    </row>
    <row r="1693" spans="1:27" ht="15" customHeight="1" x14ac:dyDescent="0.25">
      <c r="A1693" s="87"/>
      <c r="B1693" s="219" t="str">
        <f>IF(A1693&lt;&gt;"",_xlfn.MAXIFS($B$1:B1692,$A$1:A1692,A1693)+1,"")</f>
        <v/>
      </c>
      <c r="C1693" s="50"/>
      <c r="D1693" s="50"/>
      <c r="E1693" s="50"/>
      <c r="F1693" s="50"/>
      <c r="G1693" s="283"/>
      <c r="H1693" s="296"/>
      <c r="I1693" s="295"/>
      <c r="J1693" s="295"/>
      <c r="K1693" s="202"/>
      <c r="L1693" s="202"/>
      <c r="M1693" s="91" t="str">
        <f>IFERROR(VLOOKUP(H1693,Lijsten!$H$1:$I$100,2,0),"")</f>
        <v/>
      </c>
      <c r="N1693" s="91" t="str" cm="1">
        <f t="array" ref="N1693">IFERROR(_xlfn.IFS(AND(LEFT(F1693,6)="Arbeid",RIGHT(F1693,3)&lt;&gt;"IKS"),IFERROR(VLOOKUP($G1693,Tb_KostenTypen[],2,0),"tarief"),RIGHT(F1693,3)="IKS","Uurtarief",LEFT(F1693,6)="Arbeid","Uurtarief",AND(LEFT(F1693,8)="Bijdrage",RIGHT(F1693,15)="(vrijwilligers)"),"Vast tarief"),"")</f>
        <v/>
      </c>
      <c r="O1693" s="92"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tarief",IF(LEFT(F1693,8)="Bijdrage",VLOOKUP($F1693,Tb_KostenTypen[],MATCH(Methode_Keuze,Tb_KostenTypen[#Headers],0),0),VLOOKUP($G1693,Lijsten!L:O,4,0))),""),"")</f>
        <v/>
      </c>
      <c r="P1693" s="92"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tarief",IF(LEFT(F1693,8)="Bijdrage",VLOOKUP($F1693,Tb_KostenTypen[],MATCH(Methode_Keuze,Tb_KostenTypen[#Headers],0),0),VLOOKUP($G1693,Lijsten!L:O,4,0))),""),"")</f>
        <v/>
      </c>
      <c r="Q1693" s="50"/>
      <c r="R1693" s="50"/>
      <c r="S1693" s="83"/>
      <c r="T1693" s="51"/>
      <c r="U1693" s="4" t="str" cm="1">
        <f t="array" ref="U1693">IF(AA1693&lt;&gt;"ja",_xlfn.IFNA(_xlfn.IFS(AND(O1693&lt;&gt;"",F1693&lt;&gt;"",RIGHT($N1693,6)="tarief"),O1693*Q1693,S1693&gt;0,IF(F1693&lt;&gt;"",S1693,"")),""),"")</f>
        <v/>
      </c>
      <c r="V1693" s="4" t="str" cm="1">
        <f t="array" ref="V1693">IF(AA1693&lt;&gt;"ja",_xlfn.IFNA(_xlfn.IFS(AND(P1693&lt;&gt;"",R1693&lt;&gt;"",RIGHT($N1693,6)="tarief"),P1693*R1693,T1693&gt;0,T1693),""),"")</f>
        <v/>
      </c>
      <c r="W1693" s="4" t="str" cm="1">
        <f t="array" ref="W1693">IFERROR(_xlfn.IFS(OR(F1693="",LEFT(Methode_Keuze,4)="Geen"),"",AND(U1693&lt;&gt;"",F1693&lt;&gt;"Arbeidskosten"),ROUND(U1693*VLOOKUP(F1693,Tb_ProjectKosten[],MATCH(Tb_ProjectKosten[[#Headers],[Forfat_Percentage]],Tb_ProjectKosten[#Headers],0),0),2),AND(F1693="Arbeidskosten",G1693&lt;&gt;""),IFERROR(ROUND(U1693*VLOOKUP(G1693,Tb_KostenTypen[],3,0)*VLOOKUP(F1693,Tb_ProjectKosten[],MATCH(Tb_ProjectKosten[[#Headers],[Forfat_Percentage]],Tb_ProjectKosten[#Headers],0),0),2),""),U1693 &lt;=0,0),"")</f>
        <v/>
      </c>
      <c r="X1693" s="4" t="str" cm="1">
        <f t="array" ref="X1693">IFERROR(_xlfn.IFS(OR(F1693="",LEFT(Methode_Keuze,4)="Geen"),"",AND(V1693&lt;&gt;"",F1693&lt;&gt;"Arbeidskosten"),ROUND(V1693*VLOOKUP(F1693,Tb_ProjectKosten[],MATCH(Tb_ProjectKosten[[#Headers],[Forfat_Percentage]],Tb_ProjectKosten[#Headers],0),0),2),AND(F1693="Arbeidskosten",G1693&lt;&gt;""),IFERROR(ROUND(V1693*VLOOKUP(G1693,Tb_KostenTypen[],3,0)*VLOOKUP(F1693,Tb_ProjectKosten[],MATCH(Tb_ProjectKosten[[#Headers],[Forfat_Percentage]],Tb_ProjectKosten[#Headers],0),0),2),""),V1693 &lt;=0,0),"")</f>
        <v/>
      </c>
      <c r="Y1693" s="262"/>
      <c r="Z1693" s="49"/>
      <c r="AA1693" s="37" t="str" cm="1">
        <f t="array" ref="AA1693">IFERROR(IF(INDEX(SubsidieTabel!$Q$1:$T$9,MATCH($F1693,SubsidieTabel!$Q$1:$Q$9,0),IFERROR(MATCH(Methode_Keuze,SubsidieTabel!$Q$1:$T$1,0),2))&lt;&gt;1=TRUE,"ja",""),"")</f>
        <v/>
      </c>
    </row>
    <row r="1694" spans="1:27" ht="15" customHeight="1" x14ac:dyDescent="0.25">
      <c r="A1694" s="87"/>
      <c r="B1694" s="219" t="str">
        <f>IF(A1694&lt;&gt;"",_xlfn.MAXIFS($B$1:B1693,$A$1:A1693,A1694)+1,"")</f>
        <v/>
      </c>
      <c r="C1694" s="50"/>
      <c r="D1694" s="50"/>
      <c r="E1694" s="50"/>
      <c r="F1694" s="50"/>
      <c r="G1694" s="283"/>
      <c r="H1694" s="296"/>
      <c r="I1694" s="295"/>
      <c r="J1694" s="295"/>
      <c r="K1694" s="202"/>
      <c r="L1694" s="202"/>
      <c r="M1694" s="91" t="str">
        <f>IFERROR(VLOOKUP(H1694,Lijsten!$H$1:$I$100,2,0),"")</f>
        <v/>
      </c>
      <c r="N1694" s="91" t="str" cm="1">
        <f t="array" ref="N1694">IFERROR(_xlfn.IFS(AND(LEFT(F1694,6)="Arbeid",RIGHT(F1694,3)&lt;&gt;"IKS"),IFERROR(VLOOKUP($G1694,Tb_KostenTypen[],2,0),"tarief"),RIGHT(F1694,3)="IKS","Uurtarief",LEFT(F1694,6)="Arbeid","Uurtarief",AND(LEFT(F1694,8)="Bijdrage",RIGHT(F1694,15)="(vrijwilligers)"),"Vast tarief"),"")</f>
        <v/>
      </c>
      <c r="O1694" s="92"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tarief",IF(LEFT(F1694,8)="Bijdrage",VLOOKUP($F1694,Tb_KostenTypen[],MATCH(Methode_Keuze,Tb_KostenTypen[#Headers],0),0),VLOOKUP($G1694,Lijsten!L:O,4,0))),""),"")</f>
        <v/>
      </c>
      <c r="P1694" s="92"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tarief",IF(LEFT(F1694,8)="Bijdrage",VLOOKUP($F1694,Tb_KostenTypen[],MATCH(Methode_Keuze,Tb_KostenTypen[#Headers],0),0),VLOOKUP($G1694,Lijsten!L:O,4,0))),""),"")</f>
        <v/>
      </c>
      <c r="Q1694" s="50"/>
      <c r="R1694" s="50"/>
      <c r="S1694" s="83"/>
      <c r="T1694" s="51"/>
      <c r="U1694" s="4" t="str" cm="1">
        <f t="array" ref="U1694">IF(AA1694&lt;&gt;"ja",_xlfn.IFNA(_xlfn.IFS(AND(O1694&lt;&gt;"",F1694&lt;&gt;"",RIGHT($N1694,6)="tarief"),O1694*Q1694,S1694&gt;0,IF(F1694&lt;&gt;"",S1694,"")),""),"")</f>
        <v/>
      </c>
      <c r="V1694" s="4" t="str" cm="1">
        <f t="array" ref="V1694">IF(AA1694&lt;&gt;"ja",_xlfn.IFNA(_xlfn.IFS(AND(P1694&lt;&gt;"",R1694&lt;&gt;"",RIGHT($N1694,6)="tarief"),P1694*R1694,T1694&gt;0,T1694),""),"")</f>
        <v/>
      </c>
      <c r="W1694" s="4" t="str" cm="1">
        <f t="array" ref="W1694">IFERROR(_xlfn.IFS(OR(F1694="",LEFT(Methode_Keuze,4)="Geen"),"",AND(U1694&lt;&gt;"",F1694&lt;&gt;"Arbeidskosten"),ROUND(U1694*VLOOKUP(F1694,Tb_ProjectKosten[],MATCH(Tb_ProjectKosten[[#Headers],[Forfat_Percentage]],Tb_ProjectKosten[#Headers],0),0),2),AND(F1694="Arbeidskosten",G1694&lt;&gt;""),IFERROR(ROUND(U1694*VLOOKUP(G1694,Tb_KostenTypen[],3,0)*VLOOKUP(F1694,Tb_ProjectKosten[],MATCH(Tb_ProjectKosten[[#Headers],[Forfat_Percentage]],Tb_ProjectKosten[#Headers],0),0),2),""),U1694 &lt;=0,0),"")</f>
        <v/>
      </c>
      <c r="X1694" s="4" t="str" cm="1">
        <f t="array" ref="X1694">IFERROR(_xlfn.IFS(OR(F1694="",LEFT(Methode_Keuze,4)="Geen"),"",AND(V1694&lt;&gt;"",F1694&lt;&gt;"Arbeidskosten"),ROUND(V1694*VLOOKUP(F1694,Tb_ProjectKosten[],MATCH(Tb_ProjectKosten[[#Headers],[Forfat_Percentage]],Tb_ProjectKosten[#Headers],0),0),2),AND(F1694="Arbeidskosten",G1694&lt;&gt;""),IFERROR(ROUND(V1694*VLOOKUP(G1694,Tb_KostenTypen[],3,0)*VLOOKUP(F1694,Tb_ProjectKosten[],MATCH(Tb_ProjectKosten[[#Headers],[Forfat_Percentage]],Tb_ProjectKosten[#Headers],0),0),2),""),V1694 &lt;=0,0),"")</f>
        <v/>
      </c>
      <c r="Y1694" s="262"/>
      <c r="Z1694" s="49"/>
      <c r="AA1694" s="37" t="str" cm="1">
        <f t="array" ref="AA1694">IFERROR(IF(INDEX(SubsidieTabel!$Q$1:$T$9,MATCH($F1694,SubsidieTabel!$Q$1:$Q$9,0),IFERROR(MATCH(Methode_Keuze,SubsidieTabel!$Q$1:$T$1,0),2))&lt;&gt;1=TRUE,"ja",""),"")</f>
        <v/>
      </c>
    </row>
    <row r="1695" spans="1:27" ht="15" customHeight="1" x14ac:dyDescent="0.25">
      <c r="A1695" s="87"/>
      <c r="B1695" s="219" t="str">
        <f>IF(A1695&lt;&gt;"",_xlfn.MAXIFS($B$1:B1694,$A$1:A1694,A1695)+1,"")</f>
        <v/>
      </c>
      <c r="C1695" s="50"/>
      <c r="D1695" s="50"/>
      <c r="E1695" s="50"/>
      <c r="F1695" s="50"/>
      <c r="G1695" s="283"/>
      <c r="H1695" s="296"/>
      <c r="I1695" s="295"/>
      <c r="J1695" s="295"/>
      <c r="K1695" s="202"/>
      <c r="L1695" s="202"/>
      <c r="M1695" s="91" t="str">
        <f>IFERROR(VLOOKUP(H1695,Lijsten!$H$1:$I$100,2,0),"")</f>
        <v/>
      </c>
      <c r="N1695" s="91" t="str" cm="1">
        <f t="array" ref="N1695">IFERROR(_xlfn.IFS(AND(LEFT(F1695,6)="Arbeid",RIGHT(F1695,3)&lt;&gt;"IKS"),IFERROR(VLOOKUP($G1695,Tb_KostenTypen[],2,0),"tarief"),RIGHT(F1695,3)="IKS","Uurtarief",LEFT(F1695,6)="Arbeid","Uurtarief",AND(LEFT(F1695,8)="Bijdrage",RIGHT(F1695,15)="(vrijwilligers)"),"Vast tarief"),"")</f>
        <v/>
      </c>
      <c r="O1695" s="92"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tarief",IF(LEFT(F1695,8)="Bijdrage",VLOOKUP($F1695,Tb_KostenTypen[],MATCH(Methode_Keuze,Tb_KostenTypen[#Headers],0),0),VLOOKUP($G1695,Lijsten!L:O,4,0))),""),"")</f>
        <v/>
      </c>
      <c r="P1695" s="92"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tarief",IF(LEFT(F1695,8)="Bijdrage",VLOOKUP($F1695,Tb_KostenTypen[],MATCH(Methode_Keuze,Tb_KostenTypen[#Headers],0),0),VLOOKUP($G1695,Lijsten!L:O,4,0))),""),"")</f>
        <v/>
      </c>
      <c r="Q1695" s="50"/>
      <c r="R1695" s="50"/>
      <c r="S1695" s="83"/>
      <c r="T1695" s="51"/>
      <c r="U1695" s="4" t="str" cm="1">
        <f t="array" ref="U1695">IF(AA1695&lt;&gt;"ja",_xlfn.IFNA(_xlfn.IFS(AND(O1695&lt;&gt;"",F1695&lt;&gt;"",RIGHT($N1695,6)="tarief"),O1695*Q1695,S1695&gt;0,IF(F1695&lt;&gt;"",S1695,"")),""),"")</f>
        <v/>
      </c>
      <c r="V1695" s="4" t="str" cm="1">
        <f t="array" ref="V1695">IF(AA1695&lt;&gt;"ja",_xlfn.IFNA(_xlfn.IFS(AND(P1695&lt;&gt;"",R1695&lt;&gt;"",RIGHT($N1695,6)="tarief"),P1695*R1695,T1695&gt;0,T1695),""),"")</f>
        <v/>
      </c>
      <c r="W1695" s="4" t="str" cm="1">
        <f t="array" ref="W1695">IFERROR(_xlfn.IFS(OR(F1695="",LEFT(Methode_Keuze,4)="Geen"),"",AND(U1695&lt;&gt;"",F1695&lt;&gt;"Arbeidskosten"),ROUND(U1695*VLOOKUP(F1695,Tb_ProjectKosten[],MATCH(Tb_ProjectKosten[[#Headers],[Forfat_Percentage]],Tb_ProjectKosten[#Headers],0),0),2),AND(F1695="Arbeidskosten",G1695&lt;&gt;""),IFERROR(ROUND(U1695*VLOOKUP(G1695,Tb_KostenTypen[],3,0)*VLOOKUP(F1695,Tb_ProjectKosten[],MATCH(Tb_ProjectKosten[[#Headers],[Forfat_Percentage]],Tb_ProjectKosten[#Headers],0),0),2),""),U1695 &lt;=0,0),"")</f>
        <v/>
      </c>
      <c r="X1695" s="4" t="str" cm="1">
        <f t="array" ref="X1695">IFERROR(_xlfn.IFS(OR(F1695="",LEFT(Methode_Keuze,4)="Geen"),"",AND(V1695&lt;&gt;"",F1695&lt;&gt;"Arbeidskosten"),ROUND(V1695*VLOOKUP(F1695,Tb_ProjectKosten[],MATCH(Tb_ProjectKosten[[#Headers],[Forfat_Percentage]],Tb_ProjectKosten[#Headers],0),0),2),AND(F1695="Arbeidskosten",G1695&lt;&gt;""),IFERROR(ROUND(V1695*VLOOKUP(G1695,Tb_KostenTypen[],3,0)*VLOOKUP(F1695,Tb_ProjectKosten[],MATCH(Tb_ProjectKosten[[#Headers],[Forfat_Percentage]],Tb_ProjectKosten[#Headers],0),0),2),""),V1695 &lt;=0,0),"")</f>
        <v/>
      </c>
      <c r="Y1695" s="262"/>
      <c r="Z1695" s="49"/>
      <c r="AA1695" s="37" t="str" cm="1">
        <f t="array" ref="AA1695">IFERROR(IF(INDEX(SubsidieTabel!$Q$1:$T$9,MATCH($F1695,SubsidieTabel!$Q$1:$Q$9,0),IFERROR(MATCH(Methode_Keuze,SubsidieTabel!$Q$1:$T$1,0),2))&lt;&gt;1=TRUE,"ja",""),"")</f>
        <v/>
      </c>
    </row>
    <row r="1696" spans="1:27" ht="15" customHeight="1" x14ac:dyDescent="0.25">
      <c r="A1696" s="87"/>
      <c r="B1696" s="219" t="str">
        <f>IF(A1696&lt;&gt;"",_xlfn.MAXIFS($B$1:B1695,$A$1:A1695,A1696)+1,"")</f>
        <v/>
      </c>
      <c r="C1696" s="50"/>
      <c r="D1696" s="50"/>
      <c r="E1696" s="50"/>
      <c r="F1696" s="50"/>
      <c r="G1696" s="283"/>
      <c r="H1696" s="296"/>
      <c r="I1696" s="295"/>
      <c r="J1696" s="295"/>
      <c r="K1696" s="202"/>
      <c r="L1696" s="202"/>
      <c r="M1696" s="91" t="str">
        <f>IFERROR(VLOOKUP(H1696,Lijsten!$H$1:$I$100,2,0),"")</f>
        <v/>
      </c>
      <c r="N1696" s="91" t="str" cm="1">
        <f t="array" ref="N1696">IFERROR(_xlfn.IFS(AND(LEFT(F1696,6)="Arbeid",RIGHT(F1696,3)&lt;&gt;"IKS"),IFERROR(VLOOKUP($G1696,Tb_KostenTypen[],2,0),"tarief"),RIGHT(F1696,3)="IKS","Uurtarief",LEFT(F1696,6)="Arbeid","Uurtarief",AND(LEFT(F1696,8)="Bijdrage",RIGHT(F1696,15)="(vrijwilligers)"),"Vast tarief"),"")</f>
        <v/>
      </c>
      <c r="O1696" s="92"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tarief",IF(LEFT(F1696,8)="Bijdrage",VLOOKUP($F1696,Tb_KostenTypen[],MATCH(Methode_Keuze,Tb_KostenTypen[#Headers],0),0),VLOOKUP($G1696,Lijsten!L:O,4,0))),""),"")</f>
        <v/>
      </c>
      <c r="P1696" s="92"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tarief",IF(LEFT(F1696,8)="Bijdrage",VLOOKUP($F1696,Tb_KostenTypen[],MATCH(Methode_Keuze,Tb_KostenTypen[#Headers],0),0),VLOOKUP($G1696,Lijsten!L:O,4,0))),""),"")</f>
        <v/>
      </c>
      <c r="Q1696" s="50"/>
      <c r="R1696" s="50"/>
      <c r="S1696" s="83"/>
      <c r="T1696" s="51"/>
      <c r="U1696" s="4" t="str" cm="1">
        <f t="array" ref="U1696">IF(AA1696&lt;&gt;"ja",_xlfn.IFNA(_xlfn.IFS(AND(O1696&lt;&gt;"",F1696&lt;&gt;"",RIGHT($N1696,6)="tarief"),O1696*Q1696,S1696&gt;0,IF(F1696&lt;&gt;"",S1696,"")),""),"")</f>
        <v/>
      </c>
      <c r="V1696" s="4" t="str" cm="1">
        <f t="array" ref="V1696">IF(AA1696&lt;&gt;"ja",_xlfn.IFNA(_xlfn.IFS(AND(P1696&lt;&gt;"",R1696&lt;&gt;"",RIGHT($N1696,6)="tarief"),P1696*R1696,T1696&gt;0,T1696),""),"")</f>
        <v/>
      </c>
      <c r="W1696" s="4" t="str" cm="1">
        <f t="array" ref="W1696">IFERROR(_xlfn.IFS(OR(F1696="",LEFT(Methode_Keuze,4)="Geen"),"",AND(U1696&lt;&gt;"",F1696&lt;&gt;"Arbeidskosten"),ROUND(U1696*VLOOKUP(F1696,Tb_ProjectKosten[],MATCH(Tb_ProjectKosten[[#Headers],[Forfat_Percentage]],Tb_ProjectKosten[#Headers],0),0),2),AND(F1696="Arbeidskosten",G1696&lt;&gt;""),IFERROR(ROUND(U1696*VLOOKUP(G1696,Tb_KostenTypen[],3,0)*VLOOKUP(F1696,Tb_ProjectKosten[],MATCH(Tb_ProjectKosten[[#Headers],[Forfat_Percentage]],Tb_ProjectKosten[#Headers],0),0),2),""),U1696 &lt;=0,0),"")</f>
        <v/>
      </c>
      <c r="X1696" s="4" t="str" cm="1">
        <f t="array" ref="X1696">IFERROR(_xlfn.IFS(OR(F1696="",LEFT(Methode_Keuze,4)="Geen"),"",AND(V1696&lt;&gt;"",F1696&lt;&gt;"Arbeidskosten"),ROUND(V1696*VLOOKUP(F1696,Tb_ProjectKosten[],MATCH(Tb_ProjectKosten[[#Headers],[Forfat_Percentage]],Tb_ProjectKosten[#Headers],0),0),2),AND(F1696="Arbeidskosten",G1696&lt;&gt;""),IFERROR(ROUND(V1696*VLOOKUP(G1696,Tb_KostenTypen[],3,0)*VLOOKUP(F1696,Tb_ProjectKosten[],MATCH(Tb_ProjectKosten[[#Headers],[Forfat_Percentage]],Tb_ProjectKosten[#Headers],0),0),2),""),V1696 &lt;=0,0),"")</f>
        <v/>
      </c>
      <c r="Y1696" s="262"/>
      <c r="Z1696" s="49"/>
      <c r="AA1696" s="37" t="str" cm="1">
        <f t="array" ref="AA1696">IFERROR(IF(INDEX(SubsidieTabel!$Q$1:$T$9,MATCH($F1696,SubsidieTabel!$Q$1:$Q$9,0),IFERROR(MATCH(Methode_Keuze,SubsidieTabel!$Q$1:$T$1,0),2))&lt;&gt;1=TRUE,"ja",""),"")</f>
        <v/>
      </c>
    </row>
    <row r="1697" spans="1:27" ht="15" customHeight="1" x14ac:dyDescent="0.25">
      <c r="A1697" s="87"/>
      <c r="B1697" s="219" t="str">
        <f>IF(A1697&lt;&gt;"",_xlfn.MAXIFS($B$1:B1696,$A$1:A1696,A1697)+1,"")</f>
        <v/>
      </c>
      <c r="C1697" s="50"/>
      <c r="D1697" s="50"/>
      <c r="E1697" s="50"/>
      <c r="F1697" s="50"/>
      <c r="G1697" s="283"/>
      <c r="H1697" s="296"/>
      <c r="I1697" s="295"/>
      <c r="J1697" s="295"/>
      <c r="K1697" s="202"/>
      <c r="L1697" s="202"/>
      <c r="M1697" s="91" t="str">
        <f>IFERROR(VLOOKUP(H1697,Lijsten!$H$1:$I$100,2,0),"")</f>
        <v/>
      </c>
      <c r="N1697" s="91" t="str" cm="1">
        <f t="array" ref="N1697">IFERROR(_xlfn.IFS(AND(LEFT(F1697,6)="Arbeid",RIGHT(F1697,3)&lt;&gt;"IKS"),IFERROR(VLOOKUP($G1697,Tb_KostenTypen[],2,0),"tarief"),RIGHT(F1697,3)="IKS","Uurtarief",LEFT(F1697,6)="Arbeid","Uurtarief",AND(LEFT(F1697,8)="Bijdrage",RIGHT(F1697,15)="(vrijwilligers)"),"Vast tarief"),"")</f>
        <v/>
      </c>
      <c r="O1697" s="92"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tarief",IF(LEFT(F1697,8)="Bijdrage",VLOOKUP($F1697,Tb_KostenTypen[],MATCH(Methode_Keuze,Tb_KostenTypen[#Headers],0),0),VLOOKUP($G1697,Lijsten!L:O,4,0))),""),"")</f>
        <v/>
      </c>
      <c r="P1697" s="92"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tarief",IF(LEFT(F1697,8)="Bijdrage",VLOOKUP($F1697,Tb_KostenTypen[],MATCH(Methode_Keuze,Tb_KostenTypen[#Headers],0),0),VLOOKUP($G1697,Lijsten!L:O,4,0))),""),"")</f>
        <v/>
      </c>
      <c r="Q1697" s="50"/>
      <c r="R1697" s="50"/>
      <c r="S1697" s="83"/>
      <c r="T1697" s="51"/>
      <c r="U1697" s="4" t="str" cm="1">
        <f t="array" ref="U1697">IF(AA1697&lt;&gt;"ja",_xlfn.IFNA(_xlfn.IFS(AND(O1697&lt;&gt;"",F1697&lt;&gt;"",RIGHT($N1697,6)="tarief"),O1697*Q1697,S1697&gt;0,IF(F1697&lt;&gt;"",S1697,"")),""),"")</f>
        <v/>
      </c>
      <c r="V1697" s="4" t="str" cm="1">
        <f t="array" ref="V1697">IF(AA1697&lt;&gt;"ja",_xlfn.IFNA(_xlfn.IFS(AND(P1697&lt;&gt;"",R1697&lt;&gt;"",RIGHT($N1697,6)="tarief"),P1697*R1697,T1697&gt;0,T1697),""),"")</f>
        <v/>
      </c>
      <c r="W1697" s="4" t="str" cm="1">
        <f t="array" ref="W1697">IFERROR(_xlfn.IFS(OR(F1697="",LEFT(Methode_Keuze,4)="Geen"),"",AND(U1697&lt;&gt;"",F1697&lt;&gt;"Arbeidskosten"),ROUND(U1697*VLOOKUP(F1697,Tb_ProjectKosten[],MATCH(Tb_ProjectKosten[[#Headers],[Forfat_Percentage]],Tb_ProjectKosten[#Headers],0),0),2),AND(F1697="Arbeidskosten",G1697&lt;&gt;""),IFERROR(ROUND(U1697*VLOOKUP(G1697,Tb_KostenTypen[],3,0)*VLOOKUP(F1697,Tb_ProjectKosten[],MATCH(Tb_ProjectKosten[[#Headers],[Forfat_Percentage]],Tb_ProjectKosten[#Headers],0),0),2),""),U1697 &lt;=0,0),"")</f>
        <v/>
      </c>
      <c r="X1697" s="4" t="str" cm="1">
        <f t="array" ref="X1697">IFERROR(_xlfn.IFS(OR(F1697="",LEFT(Methode_Keuze,4)="Geen"),"",AND(V1697&lt;&gt;"",F1697&lt;&gt;"Arbeidskosten"),ROUND(V1697*VLOOKUP(F1697,Tb_ProjectKosten[],MATCH(Tb_ProjectKosten[[#Headers],[Forfat_Percentage]],Tb_ProjectKosten[#Headers],0),0),2),AND(F1697="Arbeidskosten",G1697&lt;&gt;""),IFERROR(ROUND(V1697*VLOOKUP(G1697,Tb_KostenTypen[],3,0)*VLOOKUP(F1697,Tb_ProjectKosten[],MATCH(Tb_ProjectKosten[[#Headers],[Forfat_Percentage]],Tb_ProjectKosten[#Headers],0),0),2),""),V1697 &lt;=0,0),"")</f>
        <v/>
      </c>
      <c r="Y1697" s="262"/>
      <c r="Z1697" s="49"/>
      <c r="AA1697" s="37" t="str" cm="1">
        <f t="array" ref="AA1697">IFERROR(IF(INDEX(SubsidieTabel!$Q$1:$T$9,MATCH($F1697,SubsidieTabel!$Q$1:$Q$9,0),IFERROR(MATCH(Methode_Keuze,SubsidieTabel!$Q$1:$T$1,0),2))&lt;&gt;1=TRUE,"ja",""),"")</f>
        <v/>
      </c>
    </row>
    <row r="1698" spans="1:27" ht="15" customHeight="1" x14ac:dyDescent="0.25">
      <c r="A1698" s="87"/>
      <c r="B1698" s="219" t="str">
        <f>IF(A1698&lt;&gt;"",_xlfn.MAXIFS($B$1:B1697,$A$1:A1697,A1698)+1,"")</f>
        <v/>
      </c>
      <c r="C1698" s="50"/>
      <c r="D1698" s="50"/>
      <c r="E1698" s="50"/>
      <c r="F1698" s="50"/>
      <c r="G1698" s="283"/>
      <c r="H1698" s="296"/>
      <c r="I1698" s="295"/>
      <c r="J1698" s="295"/>
      <c r="K1698" s="202"/>
      <c r="L1698" s="202"/>
      <c r="M1698" s="91" t="str">
        <f>IFERROR(VLOOKUP(H1698,Lijsten!$H$1:$I$100,2,0),"")</f>
        <v/>
      </c>
      <c r="N1698" s="91" t="str" cm="1">
        <f t="array" ref="N1698">IFERROR(_xlfn.IFS(AND(LEFT(F1698,6)="Arbeid",RIGHT(F1698,3)&lt;&gt;"IKS"),IFERROR(VLOOKUP($G1698,Tb_KostenTypen[],2,0),"tarief"),RIGHT(F1698,3)="IKS","Uurtarief",LEFT(F1698,6)="Arbeid","Uurtarief",AND(LEFT(F1698,8)="Bijdrage",RIGHT(F1698,15)="(vrijwilligers)"),"Vast tarief"),"")</f>
        <v/>
      </c>
      <c r="O1698" s="92"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tarief",IF(LEFT(F1698,8)="Bijdrage",VLOOKUP($F1698,Tb_KostenTypen[],MATCH(Methode_Keuze,Tb_KostenTypen[#Headers],0),0),VLOOKUP($G1698,Lijsten!L:O,4,0))),""),"")</f>
        <v/>
      </c>
      <c r="P1698" s="92"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tarief",IF(LEFT(F1698,8)="Bijdrage",VLOOKUP($F1698,Tb_KostenTypen[],MATCH(Methode_Keuze,Tb_KostenTypen[#Headers],0),0),VLOOKUP($G1698,Lijsten!L:O,4,0))),""),"")</f>
        <v/>
      </c>
      <c r="Q1698" s="50"/>
      <c r="R1698" s="50"/>
      <c r="S1698" s="83"/>
      <c r="T1698" s="51"/>
      <c r="U1698" s="4" t="str" cm="1">
        <f t="array" ref="U1698">IF(AA1698&lt;&gt;"ja",_xlfn.IFNA(_xlfn.IFS(AND(O1698&lt;&gt;"",F1698&lt;&gt;"",RIGHT($N1698,6)="tarief"),O1698*Q1698,S1698&gt;0,IF(F1698&lt;&gt;"",S1698,"")),""),"")</f>
        <v/>
      </c>
      <c r="V1698" s="4" t="str" cm="1">
        <f t="array" ref="V1698">IF(AA1698&lt;&gt;"ja",_xlfn.IFNA(_xlfn.IFS(AND(P1698&lt;&gt;"",R1698&lt;&gt;"",RIGHT($N1698,6)="tarief"),P1698*R1698,T1698&gt;0,T1698),""),"")</f>
        <v/>
      </c>
      <c r="W1698" s="4" t="str" cm="1">
        <f t="array" ref="W1698">IFERROR(_xlfn.IFS(OR(F1698="",LEFT(Methode_Keuze,4)="Geen"),"",AND(U1698&lt;&gt;"",F1698&lt;&gt;"Arbeidskosten"),ROUND(U1698*VLOOKUP(F1698,Tb_ProjectKosten[],MATCH(Tb_ProjectKosten[[#Headers],[Forfat_Percentage]],Tb_ProjectKosten[#Headers],0),0),2),AND(F1698="Arbeidskosten",G1698&lt;&gt;""),IFERROR(ROUND(U1698*VLOOKUP(G1698,Tb_KostenTypen[],3,0)*VLOOKUP(F1698,Tb_ProjectKosten[],MATCH(Tb_ProjectKosten[[#Headers],[Forfat_Percentage]],Tb_ProjectKosten[#Headers],0),0),2),""),U1698 &lt;=0,0),"")</f>
        <v/>
      </c>
      <c r="X1698" s="4" t="str" cm="1">
        <f t="array" ref="X1698">IFERROR(_xlfn.IFS(OR(F1698="",LEFT(Methode_Keuze,4)="Geen"),"",AND(V1698&lt;&gt;"",F1698&lt;&gt;"Arbeidskosten"),ROUND(V1698*VLOOKUP(F1698,Tb_ProjectKosten[],MATCH(Tb_ProjectKosten[[#Headers],[Forfat_Percentage]],Tb_ProjectKosten[#Headers],0),0),2),AND(F1698="Arbeidskosten",G1698&lt;&gt;""),IFERROR(ROUND(V1698*VLOOKUP(G1698,Tb_KostenTypen[],3,0)*VLOOKUP(F1698,Tb_ProjectKosten[],MATCH(Tb_ProjectKosten[[#Headers],[Forfat_Percentage]],Tb_ProjectKosten[#Headers],0),0),2),""),V1698 &lt;=0,0),"")</f>
        <v/>
      </c>
      <c r="Y1698" s="262"/>
      <c r="Z1698" s="49"/>
      <c r="AA1698" s="37" t="str" cm="1">
        <f t="array" ref="AA1698">IFERROR(IF(INDEX(SubsidieTabel!$Q$1:$T$9,MATCH($F1698,SubsidieTabel!$Q$1:$Q$9,0),IFERROR(MATCH(Methode_Keuze,SubsidieTabel!$Q$1:$T$1,0),2))&lt;&gt;1=TRUE,"ja",""),"")</f>
        <v/>
      </c>
    </row>
    <row r="1699" spans="1:27" ht="15" customHeight="1" x14ac:dyDescent="0.25">
      <c r="A1699" s="87"/>
      <c r="B1699" s="219" t="str">
        <f>IF(A1699&lt;&gt;"",_xlfn.MAXIFS($B$1:B1698,$A$1:A1698,A1699)+1,"")</f>
        <v/>
      </c>
      <c r="C1699" s="50"/>
      <c r="D1699" s="50"/>
      <c r="E1699" s="50"/>
      <c r="F1699" s="50"/>
      <c r="G1699" s="283"/>
      <c r="H1699" s="296"/>
      <c r="I1699" s="295"/>
      <c r="J1699" s="295"/>
      <c r="K1699" s="202"/>
      <c r="L1699" s="202"/>
      <c r="M1699" s="91" t="str">
        <f>IFERROR(VLOOKUP(H1699,Lijsten!$H$1:$I$100,2,0),"")</f>
        <v/>
      </c>
      <c r="N1699" s="91" t="str" cm="1">
        <f t="array" ref="N1699">IFERROR(_xlfn.IFS(AND(LEFT(F1699,6)="Arbeid",RIGHT(F1699,3)&lt;&gt;"IKS"),IFERROR(VLOOKUP($G1699,Tb_KostenTypen[],2,0),"tarief"),RIGHT(F1699,3)="IKS","Uurtarief",LEFT(F1699,6)="Arbeid","Uurtarief",AND(LEFT(F1699,8)="Bijdrage",RIGHT(F1699,15)="(vrijwilligers)"),"Vast tarief"),"")</f>
        <v/>
      </c>
      <c r="O1699" s="92"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tarief",IF(LEFT(F1699,8)="Bijdrage",VLOOKUP($F1699,Tb_KostenTypen[],MATCH(Methode_Keuze,Tb_KostenTypen[#Headers],0),0),VLOOKUP($G1699,Lijsten!L:O,4,0))),""),"")</f>
        <v/>
      </c>
      <c r="P1699" s="92"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tarief",IF(LEFT(F1699,8)="Bijdrage",VLOOKUP($F1699,Tb_KostenTypen[],MATCH(Methode_Keuze,Tb_KostenTypen[#Headers],0),0),VLOOKUP($G1699,Lijsten!L:O,4,0))),""),"")</f>
        <v/>
      </c>
      <c r="Q1699" s="50"/>
      <c r="R1699" s="50"/>
      <c r="S1699" s="83"/>
      <c r="T1699" s="51"/>
      <c r="U1699" s="4" t="str" cm="1">
        <f t="array" ref="U1699">IF(AA1699&lt;&gt;"ja",_xlfn.IFNA(_xlfn.IFS(AND(O1699&lt;&gt;"",F1699&lt;&gt;"",RIGHT($N1699,6)="tarief"),O1699*Q1699,S1699&gt;0,IF(F1699&lt;&gt;"",S1699,"")),""),"")</f>
        <v/>
      </c>
      <c r="V1699" s="4" t="str" cm="1">
        <f t="array" ref="V1699">IF(AA1699&lt;&gt;"ja",_xlfn.IFNA(_xlfn.IFS(AND(P1699&lt;&gt;"",R1699&lt;&gt;"",RIGHT($N1699,6)="tarief"),P1699*R1699,T1699&gt;0,T1699),""),"")</f>
        <v/>
      </c>
      <c r="W1699" s="4" t="str" cm="1">
        <f t="array" ref="W1699">IFERROR(_xlfn.IFS(OR(F1699="",LEFT(Methode_Keuze,4)="Geen"),"",AND(U1699&lt;&gt;"",F1699&lt;&gt;"Arbeidskosten"),ROUND(U1699*VLOOKUP(F1699,Tb_ProjectKosten[],MATCH(Tb_ProjectKosten[[#Headers],[Forfat_Percentage]],Tb_ProjectKosten[#Headers],0),0),2),AND(F1699="Arbeidskosten",G1699&lt;&gt;""),IFERROR(ROUND(U1699*VLOOKUP(G1699,Tb_KostenTypen[],3,0)*VLOOKUP(F1699,Tb_ProjectKosten[],MATCH(Tb_ProjectKosten[[#Headers],[Forfat_Percentage]],Tb_ProjectKosten[#Headers],0),0),2),""),U1699 &lt;=0,0),"")</f>
        <v/>
      </c>
      <c r="X1699" s="4" t="str" cm="1">
        <f t="array" ref="X1699">IFERROR(_xlfn.IFS(OR(F1699="",LEFT(Methode_Keuze,4)="Geen"),"",AND(V1699&lt;&gt;"",F1699&lt;&gt;"Arbeidskosten"),ROUND(V1699*VLOOKUP(F1699,Tb_ProjectKosten[],MATCH(Tb_ProjectKosten[[#Headers],[Forfat_Percentage]],Tb_ProjectKosten[#Headers],0),0),2),AND(F1699="Arbeidskosten",G1699&lt;&gt;""),IFERROR(ROUND(V1699*VLOOKUP(G1699,Tb_KostenTypen[],3,0)*VLOOKUP(F1699,Tb_ProjectKosten[],MATCH(Tb_ProjectKosten[[#Headers],[Forfat_Percentage]],Tb_ProjectKosten[#Headers],0),0),2),""),V1699 &lt;=0,0),"")</f>
        <v/>
      </c>
      <c r="Y1699" s="262"/>
      <c r="Z1699" s="49"/>
      <c r="AA1699" s="37" t="str" cm="1">
        <f t="array" ref="AA1699">IFERROR(IF(INDEX(SubsidieTabel!$Q$1:$T$9,MATCH($F1699,SubsidieTabel!$Q$1:$Q$9,0),IFERROR(MATCH(Methode_Keuze,SubsidieTabel!$Q$1:$T$1,0),2))&lt;&gt;1=TRUE,"ja",""),"")</f>
        <v/>
      </c>
    </row>
    <row r="1700" spans="1:27" ht="15" customHeight="1" x14ac:dyDescent="0.25">
      <c r="A1700" s="87"/>
      <c r="B1700" s="219" t="str">
        <f>IF(A1700&lt;&gt;"",_xlfn.MAXIFS($B$1:B1699,$A$1:A1699,A1700)+1,"")</f>
        <v/>
      </c>
      <c r="C1700" s="50"/>
      <c r="D1700" s="50"/>
      <c r="E1700" s="50"/>
      <c r="F1700" s="50"/>
      <c r="G1700" s="283"/>
      <c r="H1700" s="296"/>
      <c r="I1700" s="295"/>
      <c r="J1700" s="295"/>
      <c r="K1700" s="202"/>
      <c r="L1700" s="202"/>
      <c r="M1700" s="91" t="str">
        <f>IFERROR(VLOOKUP(H1700,Lijsten!$H$1:$I$100,2,0),"")</f>
        <v/>
      </c>
      <c r="N1700" s="91" t="str" cm="1">
        <f t="array" ref="N1700">IFERROR(_xlfn.IFS(AND(LEFT(F1700,6)="Arbeid",RIGHT(F1700,3)&lt;&gt;"IKS"),IFERROR(VLOOKUP($G1700,Tb_KostenTypen[],2,0),"tarief"),RIGHT(F1700,3)="IKS","Uurtarief",LEFT(F1700,6)="Arbeid","Uurtarief",AND(LEFT(F1700,8)="Bijdrage",RIGHT(F1700,15)="(vrijwilligers)"),"Vast tarief"),"")</f>
        <v/>
      </c>
      <c r="O1700" s="92"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tarief",IF(LEFT(F1700,8)="Bijdrage",VLOOKUP($F1700,Tb_KostenTypen[],MATCH(Methode_Keuze,Tb_KostenTypen[#Headers],0),0),VLOOKUP($G1700,Lijsten!L:O,4,0))),""),"")</f>
        <v/>
      </c>
      <c r="P1700" s="92"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tarief",IF(LEFT(F1700,8)="Bijdrage",VLOOKUP($F1700,Tb_KostenTypen[],MATCH(Methode_Keuze,Tb_KostenTypen[#Headers],0),0),VLOOKUP($G1700,Lijsten!L:O,4,0))),""),"")</f>
        <v/>
      </c>
      <c r="Q1700" s="50"/>
      <c r="R1700" s="50"/>
      <c r="S1700" s="83"/>
      <c r="T1700" s="51"/>
      <c r="U1700" s="4" t="str" cm="1">
        <f t="array" ref="U1700">IF(AA1700&lt;&gt;"ja",_xlfn.IFNA(_xlfn.IFS(AND(O1700&lt;&gt;"",F1700&lt;&gt;"",RIGHT($N1700,6)="tarief"),O1700*Q1700,S1700&gt;0,IF(F1700&lt;&gt;"",S1700,"")),""),"")</f>
        <v/>
      </c>
      <c r="V1700" s="4" t="str" cm="1">
        <f t="array" ref="V1700">IF(AA1700&lt;&gt;"ja",_xlfn.IFNA(_xlfn.IFS(AND(P1700&lt;&gt;"",R1700&lt;&gt;"",RIGHT($N1700,6)="tarief"),P1700*R1700,T1700&gt;0,T1700),""),"")</f>
        <v/>
      </c>
      <c r="W1700" s="4" t="str" cm="1">
        <f t="array" ref="W1700">IFERROR(_xlfn.IFS(OR(F1700="",LEFT(Methode_Keuze,4)="Geen"),"",AND(U1700&lt;&gt;"",F1700&lt;&gt;"Arbeidskosten"),ROUND(U1700*VLOOKUP(F1700,Tb_ProjectKosten[],MATCH(Tb_ProjectKosten[[#Headers],[Forfat_Percentage]],Tb_ProjectKosten[#Headers],0),0),2),AND(F1700="Arbeidskosten",G1700&lt;&gt;""),IFERROR(ROUND(U1700*VLOOKUP(G1700,Tb_KostenTypen[],3,0)*VLOOKUP(F1700,Tb_ProjectKosten[],MATCH(Tb_ProjectKosten[[#Headers],[Forfat_Percentage]],Tb_ProjectKosten[#Headers],0),0),2),""),U1700 &lt;=0,0),"")</f>
        <v/>
      </c>
      <c r="X1700" s="4" t="str" cm="1">
        <f t="array" ref="X1700">IFERROR(_xlfn.IFS(OR(F1700="",LEFT(Methode_Keuze,4)="Geen"),"",AND(V1700&lt;&gt;"",F1700&lt;&gt;"Arbeidskosten"),ROUND(V1700*VLOOKUP(F1700,Tb_ProjectKosten[],MATCH(Tb_ProjectKosten[[#Headers],[Forfat_Percentage]],Tb_ProjectKosten[#Headers],0),0),2),AND(F1700="Arbeidskosten",G1700&lt;&gt;""),IFERROR(ROUND(V1700*VLOOKUP(G1700,Tb_KostenTypen[],3,0)*VLOOKUP(F1700,Tb_ProjectKosten[],MATCH(Tb_ProjectKosten[[#Headers],[Forfat_Percentage]],Tb_ProjectKosten[#Headers],0),0),2),""),V1700 &lt;=0,0),"")</f>
        <v/>
      </c>
      <c r="Y1700" s="262"/>
      <c r="Z1700" s="49"/>
      <c r="AA1700" s="37" t="str" cm="1">
        <f t="array" ref="AA1700">IFERROR(IF(INDEX(SubsidieTabel!$Q$1:$T$9,MATCH($F1700,SubsidieTabel!$Q$1:$Q$9,0),IFERROR(MATCH(Methode_Keuze,SubsidieTabel!$Q$1:$T$1,0),2))&lt;&gt;1=TRUE,"ja",""),"")</f>
        <v/>
      </c>
    </row>
    <row r="1701" spans="1:27" ht="15" customHeight="1" x14ac:dyDescent="0.25">
      <c r="A1701" s="87"/>
      <c r="B1701" s="219" t="str">
        <f>IF(A1701&lt;&gt;"",_xlfn.MAXIFS($B$1:B1700,$A$1:A1700,A1701)+1,"")</f>
        <v/>
      </c>
      <c r="C1701" s="50"/>
      <c r="D1701" s="50"/>
      <c r="E1701" s="50"/>
      <c r="F1701" s="50"/>
      <c r="G1701" s="283"/>
      <c r="H1701" s="296"/>
      <c r="I1701" s="295"/>
      <c r="J1701" s="295"/>
      <c r="K1701" s="202"/>
      <c r="L1701" s="202"/>
      <c r="M1701" s="91" t="str">
        <f>IFERROR(VLOOKUP(H1701,Lijsten!$H$1:$I$100,2,0),"")</f>
        <v/>
      </c>
      <c r="N1701" s="91" t="str" cm="1">
        <f t="array" ref="N1701">IFERROR(_xlfn.IFS(AND(LEFT(F1701,6)="Arbeid",RIGHT(F1701,3)&lt;&gt;"IKS"),IFERROR(VLOOKUP($G1701,Tb_KostenTypen[],2,0),"tarief"),RIGHT(F1701,3)="IKS","Uurtarief",LEFT(F1701,6)="Arbeid","Uurtarief",AND(LEFT(F1701,8)="Bijdrage",RIGHT(F1701,15)="(vrijwilligers)"),"Vast tarief"),"")</f>
        <v/>
      </c>
      <c r="O1701" s="92"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tarief",IF(LEFT(F1701,8)="Bijdrage",VLOOKUP($F1701,Tb_KostenTypen[],MATCH(Methode_Keuze,Tb_KostenTypen[#Headers],0),0),VLOOKUP($G1701,Lijsten!L:O,4,0))),""),"")</f>
        <v/>
      </c>
      <c r="P1701" s="92"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tarief",IF(LEFT(F1701,8)="Bijdrage",VLOOKUP($F1701,Tb_KostenTypen[],MATCH(Methode_Keuze,Tb_KostenTypen[#Headers],0),0),VLOOKUP($G1701,Lijsten!L:O,4,0))),""),"")</f>
        <v/>
      </c>
      <c r="Q1701" s="50"/>
      <c r="R1701" s="50"/>
      <c r="S1701" s="83"/>
      <c r="T1701" s="51"/>
      <c r="U1701" s="4" t="str" cm="1">
        <f t="array" ref="U1701">IF(AA1701&lt;&gt;"ja",_xlfn.IFNA(_xlfn.IFS(AND(O1701&lt;&gt;"",F1701&lt;&gt;"",RIGHT($N1701,6)="tarief"),O1701*Q1701,S1701&gt;0,IF(F1701&lt;&gt;"",S1701,"")),""),"")</f>
        <v/>
      </c>
      <c r="V1701" s="4" t="str" cm="1">
        <f t="array" ref="V1701">IF(AA1701&lt;&gt;"ja",_xlfn.IFNA(_xlfn.IFS(AND(P1701&lt;&gt;"",R1701&lt;&gt;"",RIGHT($N1701,6)="tarief"),P1701*R1701,T1701&gt;0,T1701),""),"")</f>
        <v/>
      </c>
      <c r="W1701" s="4" t="str" cm="1">
        <f t="array" ref="W1701">IFERROR(_xlfn.IFS(OR(F1701="",LEFT(Methode_Keuze,4)="Geen"),"",AND(U1701&lt;&gt;"",F1701&lt;&gt;"Arbeidskosten"),ROUND(U1701*VLOOKUP(F1701,Tb_ProjectKosten[],MATCH(Tb_ProjectKosten[[#Headers],[Forfat_Percentage]],Tb_ProjectKosten[#Headers],0),0),2),AND(F1701="Arbeidskosten",G1701&lt;&gt;""),IFERROR(ROUND(U1701*VLOOKUP(G1701,Tb_KostenTypen[],3,0)*VLOOKUP(F1701,Tb_ProjectKosten[],MATCH(Tb_ProjectKosten[[#Headers],[Forfat_Percentage]],Tb_ProjectKosten[#Headers],0),0),2),""),U1701 &lt;=0,0),"")</f>
        <v/>
      </c>
      <c r="X1701" s="4" t="str" cm="1">
        <f t="array" ref="X1701">IFERROR(_xlfn.IFS(OR(F1701="",LEFT(Methode_Keuze,4)="Geen"),"",AND(V1701&lt;&gt;"",F1701&lt;&gt;"Arbeidskosten"),ROUND(V1701*VLOOKUP(F1701,Tb_ProjectKosten[],MATCH(Tb_ProjectKosten[[#Headers],[Forfat_Percentage]],Tb_ProjectKosten[#Headers],0),0),2),AND(F1701="Arbeidskosten",G1701&lt;&gt;""),IFERROR(ROUND(V1701*VLOOKUP(G1701,Tb_KostenTypen[],3,0)*VLOOKUP(F1701,Tb_ProjectKosten[],MATCH(Tb_ProjectKosten[[#Headers],[Forfat_Percentage]],Tb_ProjectKosten[#Headers],0),0),2),""),V1701 &lt;=0,0),"")</f>
        <v/>
      </c>
      <c r="Y1701" s="262"/>
      <c r="Z1701" s="49"/>
      <c r="AA1701" s="37" t="str" cm="1">
        <f t="array" ref="AA1701">IFERROR(IF(INDEX(SubsidieTabel!$Q$1:$T$9,MATCH($F1701,SubsidieTabel!$Q$1:$Q$9,0),IFERROR(MATCH(Methode_Keuze,SubsidieTabel!$Q$1:$T$1,0),2))&lt;&gt;1=TRUE,"ja",""),"")</f>
        <v/>
      </c>
    </row>
    <row r="1702" spans="1:27" ht="15" customHeight="1" x14ac:dyDescent="0.25">
      <c r="A1702" s="87"/>
      <c r="B1702" s="219" t="str">
        <f>IF(A1702&lt;&gt;"",_xlfn.MAXIFS($B$1:B1701,$A$1:A1701,A1702)+1,"")</f>
        <v/>
      </c>
      <c r="C1702" s="50"/>
      <c r="D1702" s="50"/>
      <c r="E1702" s="50"/>
      <c r="F1702" s="50"/>
      <c r="G1702" s="283"/>
      <c r="H1702" s="296"/>
      <c r="I1702" s="295"/>
      <c r="J1702" s="295"/>
      <c r="K1702" s="202"/>
      <c r="L1702" s="202"/>
      <c r="M1702" s="91" t="str">
        <f>IFERROR(VLOOKUP(H1702,Lijsten!$H$1:$I$100,2,0),"")</f>
        <v/>
      </c>
      <c r="N1702" s="91" t="str" cm="1">
        <f t="array" ref="N1702">IFERROR(_xlfn.IFS(AND(LEFT(F1702,6)="Arbeid",RIGHT(F1702,3)&lt;&gt;"IKS"),IFERROR(VLOOKUP($G1702,Tb_KostenTypen[],2,0),"tarief"),RIGHT(F1702,3)="IKS","Uurtarief",LEFT(F1702,6)="Arbeid","Uurtarief",AND(LEFT(F1702,8)="Bijdrage",RIGHT(F1702,15)="(vrijwilligers)"),"Vast tarief"),"")</f>
        <v/>
      </c>
      <c r="O1702" s="92"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tarief",IF(LEFT(F1702,8)="Bijdrage",VLOOKUP($F1702,Tb_KostenTypen[],MATCH(Methode_Keuze,Tb_KostenTypen[#Headers],0),0),VLOOKUP($G1702,Lijsten!L:O,4,0))),""),"")</f>
        <v/>
      </c>
      <c r="P1702" s="92"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tarief",IF(LEFT(F1702,8)="Bijdrage",VLOOKUP($F1702,Tb_KostenTypen[],MATCH(Methode_Keuze,Tb_KostenTypen[#Headers],0),0),VLOOKUP($G1702,Lijsten!L:O,4,0))),""),"")</f>
        <v/>
      </c>
      <c r="Q1702" s="50"/>
      <c r="R1702" s="50"/>
      <c r="S1702" s="83"/>
      <c r="T1702" s="51"/>
      <c r="U1702" s="4" t="str" cm="1">
        <f t="array" ref="U1702">IF(AA1702&lt;&gt;"ja",_xlfn.IFNA(_xlfn.IFS(AND(O1702&lt;&gt;"",F1702&lt;&gt;"",RIGHT($N1702,6)="tarief"),O1702*Q1702,S1702&gt;0,IF(F1702&lt;&gt;"",S1702,"")),""),"")</f>
        <v/>
      </c>
      <c r="V1702" s="4" t="str" cm="1">
        <f t="array" ref="V1702">IF(AA1702&lt;&gt;"ja",_xlfn.IFNA(_xlfn.IFS(AND(P1702&lt;&gt;"",R1702&lt;&gt;"",RIGHT($N1702,6)="tarief"),P1702*R1702,T1702&gt;0,T1702),""),"")</f>
        <v/>
      </c>
      <c r="W1702" s="4" t="str" cm="1">
        <f t="array" ref="W1702">IFERROR(_xlfn.IFS(OR(F1702="",LEFT(Methode_Keuze,4)="Geen"),"",AND(U1702&lt;&gt;"",F1702&lt;&gt;"Arbeidskosten"),ROUND(U1702*VLOOKUP(F1702,Tb_ProjectKosten[],MATCH(Tb_ProjectKosten[[#Headers],[Forfat_Percentage]],Tb_ProjectKosten[#Headers],0),0),2),AND(F1702="Arbeidskosten",G1702&lt;&gt;""),IFERROR(ROUND(U1702*VLOOKUP(G1702,Tb_KostenTypen[],3,0)*VLOOKUP(F1702,Tb_ProjectKosten[],MATCH(Tb_ProjectKosten[[#Headers],[Forfat_Percentage]],Tb_ProjectKosten[#Headers],0),0),2),""),U1702 &lt;=0,0),"")</f>
        <v/>
      </c>
      <c r="X1702" s="4" t="str" cm="1">
        <f t="array" ref="X1702">IFERROR(_xlfn.IFS(OR(F1702="",LEFT(Methode_Keuze,4)="Geen"),"",AND(V1702&lt;&gt;"",F1702&lt;&gt;"Arbeidskosten"),ROUND(V1702*VLOOKUP(F1702,Tb_ProjectKosten[],MATCH(Tb_ProjectKosten[[#Headers],[Forfat_Percentage]],Tb_ProjectKosten[#Headers],0),0),2),AND(F1702="Arbeidskosten",G1702&lt;&gt;""),IFERROR(ROUND(V1702*VLOOKUP(G1702,Tb_KostenTypen[],3,0)*VLOOKUP(F1702,Tb_ProjectKosten[],MATCH(Tb_ProjectKosten[[#Headers],[Forfat_Percentage]],Tb_ProjectKosten[#Headers],0),0),2),""),V1702 &lt;=0,0),"")</f>
        <v/>
      </c>
      <c r="Y1702" s="262"/>
      <c r="Z1702" s="49"/>
      <c r="AA1702" s="37" t="str" cm="1">
        <f t="array" ref="AA1702">IFERROR(IF(INDEX(SubsidieTabel!$Q$1:$T$9,MATCH($F1702,SubsidieTabel!$Q$1:$Q$9,0),IFERROR(MATCH(Methode_Keuze,SubsidieTabel!$Q$1:$T$1,0),2))&lt;&gt;1=TRUE,"ja",""),"")</f>
        <v/>
      </c>
    </row>
    <row r="1703" spans="1:27" ht="15" customHeight="1" x14ac:dyDescent="0.25">
      <c r="A1703" s="87"/>
      <c r="B1703" s="219" t="str">
        <f>IF(A1703&lt;&gt;"",_xlfn.MAXIFS($B$1:B1702,$A$1:A1702,A1703)+1,"")</f>
        <v/>
      </c>
      <c r="C1703" s="50"/>
      <c r="D1703" s="50"/>
      <c r="E1703" s="50"/>
      <c r="F1703" s="50"/>
      <c r="G1703" s="283"/>
      <c r="H1703" s="296"/>
      <c r="I1703" s="295"/>
      <c r="J1703" s="295"/>
      <c r="K1703" s="202"/>
      <c r="L1703" s="202"/>
      <c r="M1703" s="91" t="str">
        <f>IFERROR(VLOOKUP(H1703,Lijsten!$H$1:$I$100,2,0),"")</f>
        <v/>
      </c>
      <c r="N1703" s="91" t="str" cm="1">
        <f t="array" ref="N1703">IFERROR(_xlfn.IFS(AND(LEFT(F1703,6)="Arbeid",RIGHT(F1703,3)&lt;&gt;"IKS"),IFERROR(VLOOKUP($G1703,Tb_KostenTypen[],2,0),"tarief"),RIGHT(F1703,3)="IKS","Uurtarief",LEFT(F1703,6)="Arbeid","Uurtarief",AND(LEFT(F1703,8)="Bijdrage",RIGHT(F1703,15)="(vrijwilligers)"),"Vast tarief"),"")</f>
        <v/>
      </c>
      <c r="O1703" s="92"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tarief",IF(LEFT(F1703,8)="Bijdrage",VLOOKUP($F1703,Tb_KostenTypen[],MATCH(Methode_Keuze,Tb_KostenTypen[#Headers],0),0),VLOOKUP($G1703,Lijsten!L:O,4,0))),""),"")</f>
        <v/>
      </c>
      <c r="P1703" s="92"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tarief",IF(LEFT(F1703,8)="Bijdrage",VLOOKUP($F1703,Tb_KostenTypen[],MATCH(Methode_Keuze,Tb_KostenTypen[#Headers],0),0),VLOOKUP($G1703,Lijsten!L:O,4,0))),""),"")</f>
        <v/>
      </c>
      <c r="Q1703" s="50"/>
      <c r="R1703" s="50"/>
      <c r="S1703" s="83"/>
      <c r="T1703" s="51"/>
      <c r="U1703" s="4" t="str" cm="1">
        <f t="array" ref="U1703">IF(AA1703&lt;&gt;"ja",_xlfn.IFNA(_xlfn.IFS(AND(O1703&lt;&gt;"",F1703&lt;&gt;"",RIGHT($N1703,6)="tarief"),O1703*Q1703,S1703&gt;0,IF(F1703&lt;&gt;"",S1703,"")),""),"")</f>
        <v/>
      </c>
      <c r="V1703" s="4" t="str" cm="1">
        <f t="array" ref="V1703">IF(AA1703&lt;&gt;"ja",_xlfn.IFNA(_xlfn.IFS(AND(P1703&lt;&gt;"",R1703&lt;&gt;"",RIGHT($N1703,6)="tarief"),P1703*R1703,T1703&gt;0,T1703),""),"")</f>
        <v/>
      </c>
      <c r="W1703" s="4" t="str" cm="1">
        <f t="array" ref="W1703">IFERROR(_xlfn.IFS(OR(F1703="",LEFT(Methode_Keuze,4)="Geen"),"",AND(U1703&lt;&gt;"",F1703&lt;&gt;"Arbeidskosten"),ROUND(U1703*VLOOKUP(F1703,Tb_ProjectKosten[],MATCH(Tb_ProjectKosten[[#Headers],[Forfat_Percentage]],Tb_ProjectKosten[#Headers],0),0),2),AND(F1703="Arbeidskosten",G1703&lt;&gt;""),IFERROR(ROUND(U1703*VLOOKUP(G1703,Tb_KostenTypen[],3,0)*VLOOKUP(F1703,Tb_ProjectKosten[],MATCH(Tb_ProjectKosten[[#Headers],[Forfat_Percentage]],Tb_ProjectKosten[#Headers],0),0),2),""),U1703 &lt;=0,0),"")</f>
        <v/>
      </c>
      <c r="X1703" s="4" t="str" cm="1">
        <f t="array" ref="X1703">IFERROR(_xlfn.IFS(OR(F1703="",LEFT(Methode_Keuze,4)="Geen"),"",AND(V1703&lt;&gt;"",F1703&lt;&gt;"Arbeidskosten"),ROUND(V1703*VLOOKUP(F1703,Tb_ProjectKosten[],MATCH(Tb_ProjectKosten[[#Headers],[Forfat_Percentage]],Tb_ProjectKosten[#Headers],0),0),2),AND(F1703="Arbeidskosten",G1703&lt;&gt;""),IFERROR(ROUND(V1703*VLOOKUP(G1703,Tb_KostenTypen[],3,0)*VLOOKUP(F1703,Tb_ProjectKosten[],MATCH(Tb_ProjectKosten[[#Headers],[Forfat_Percentage]],Tb_ProjectKosten[#Headers],0),0),2),""),V1703 &lt;=0,0),"")</f>
        <v/>
      </c>
      <c r="Y1703" s="262"/>
      <c r="Z1703" s="49"/>
      <c r="AA1703" s="37" t="str" cm="1">
        <f t="array" ref="AA1703">IFERROR(IF(INDEX(SubsidieTabel!$Q$1:$T$9,MATCH($F1703,SubsidieTabel!$Q$1:$Q$9,0),IFERROR(MATCH(Methode_Keuze,SubsidieTabel!$Q$1:$T$1,0),2))&lt;&gt;1=TRUE,"ja",""),"")</f>
        <v/>
      </c>
    </row>
    <row r="1704" spans="1:27" ht="15" customHeight="1" x14ac:dyDescent="0.25">
      <c r="A1704" s="87"/>
      <c r="B1704" s="219" t="str">
        <f>IF(A1704&lt;&gt;"",_xlfn.MAXIFS($B$1:B1703,$A$1:A1703,A1704)+1,"")</f>
        <v/>
      </c>
      <c r="C1704" s="50"/>
      <c r="D1704" s="50"/>
      <c r="E1704" s="50"/>
      <c r="F1704" s="50"/>
      <c r="G1704" s="283"/>
      <c r="H1704" s="296"/>
      <c r="I1704" s="295"/>
      <c r="J1704" s="295"/>
      <c r="K1704" s="202"/>
      <c r="L1704" s="202"/>
      <c r="M1704" s="91" t="str">
        <f>IFERROR(VLOOKUP(H1704,Lijsten!$H$1:$I$100,2,0),"")</f>
        <v/>
      </c>
      <c r="N1704" s="91" t="str" cm="1">
        <f t="array" ref="N1704">IFERROR(_xlfn.IFS(AND(LEFT(F1704,6)="Arbeid",RIGHT(F1704,3)&lt;&gt;"IKS"),IFERROR(VLOOKUP($G1704,Tb_KostenTypen[],2,0),"tarief"),RIGHT(F1704,3)="IKS","Uurtarief",LEFT(F1704,6)="Arbeid","Uurtarief",AND(LEFT(F1704,8)="Bijdrage",RIGHT(F1704,15)="(vrijwilligers)"),"Vast tarief"),"")</f>
        <v/>
      </c>
      <c r="O1704" s="92"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tarief",IF(LEFT(F1704,8)="Bijdrage",VLOOKUP($F1704,Tb_KostenTypen[],MATCH(Methode_Keuze,Tb_KostenTypen[#Headers],0),0),VLOOKUP($G1704,Lijsten!L:O,4,0))),""),"")</f>
        <v/>
      </c>
      <c r="P1704" s="92"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tarief",IF(LEFT(F1704,8)="Bijdrage",VLOOKUP($F1704,Tb_KostenTypen[],MATCH(Methode_Keuze,Tb_KostenTypen[#Headers],0),0),VLOOKUP($G1704,Lijsten!L:O,4,0))),""),"")</f>
        <v/>
      </c>
      <c r="Q1704" s="50"/>
      <c r="R1704" s="50"/>
      <c r="S1704" s="83"/>
      <c r="T1704" s="51"/>
      <c r="U1704" s="4" t="str" cm="1">
        <f t="array" ref="U1704">IF(AA1704&lt;&gt;"ja",_xlfn.IFNA(_xlfn.IFS(AND(O1704&lt;&gt;"",F1704&lt;&gt;"",RIGHT($N1704,6)="tarief"),O1704*Q1704,S1704&gt;0,IF(F1704&lt;&gt;"",S1704,"")),""),"")</f>
        <v/>
      </c>
      <c r="V1704" s="4" t="str" cm="1">
        <f t="array" ref="V1704">IF(AA1704&lt;&gt;"ja",_xlfn.IFNA(_xlfn.IFS(AND(P1704&lt;&gt;"",R1704&lt;&gt;"",RIGHT($N1704,6)="tarief"),P1704*R1704,T1704&gt;0,T1704),""),"")</f>
        <v/>
      </c>
      <c r="W1704" s="4" t="str" cm="1">
        <f t="array" ref="W1704">IFERROR(_xlfn.IFS(OR(F1704="",LEFT(Methode_Keuze,4)="Geen"),"",AND(U1704&lt;&gt;"",F1704&lt;&gt;"Arbeidskosten"),ROUND(U1704*VLOOKUP(F1704,Tb_ProjectKosten[],MATCH(Tb_ProjectKosten[[#Headers],[Forfat_Percentage]],Tb_ProjectKosten[#Headers],0),0),2),AND(F1704="Arbeidskosten",G1704&lt;&gt;""),IFERROR(ROUND(U1704*VLOOKUP(G1704,Tb_KostenTypen[],3,0)*VLOOKUP(F1704,Tb_ProjectKosten[],MATCH(Tb_ProjectKosten[[#Headers],[Forfat_Percentage]],Tb_ProjectKosten[#Headers],0),0),2),""),U1704 &lt;=0,0),"")</f>
        <v/>
      </c>
      <c r="X1704" s="4" t="str" cm="1">
        <f t="array" ref="X1704">IFERROR(_xlfn.IFS(OR(F1704="",LEFT(Methode_Keuze,4)="Geen"),"",AND(V1704&lt;&gt;"",F1704&lt;&gt;"Arbeidskosten"),ROUND(V1704*VLOOKUP(F1704,Tb_ProjectKosten[],MATCH(Tb_ProjectKosten[[#Headers],[Forfat_Percentage]],Tb_ProjectKosten[#Headers],0),0),2),AND(F1704="Arbeidskosten",G1704&lt;&gt;""),IFERROR(ROUND(V1704*VLOOKUP(G1704,Tb_KostenTypen[],3,0)*VLOOKUP(F1704,Tb_ProjectKosten[],MATCH(Tb_ProjectKosten[[#Headers],[Forfat_Percentage]],Tb_ProjectKosten[#Headers],0),0),2),""),V1704 &lt;=0,0),"")</f>
        <v/>
      </c>
      <c r="Y1704" s="262"/>
      <c r="Z1704" s="49"/>
      <c r="AA1704" s="37" t="str" cm="1">
        <f t="array" ref="AA1704">IFERROR(IF(INDEX(SubsidieTabel!$Q$1:$T$9,MATCH($F1704,SubsidieTabel!$Q$1:$Q$9,0),IFERROR(MATCH(Methode_Keuze,SubsidieTabel!$Q$1:$T$1,0),2))&lt;&gt;1=TRUE,"ja",""),"")</f>
        <v/>
      </c>
    </row>
    <row r="1705" spans="1:27" ht="15" customHeight="1" x14ac:dyDescent="0.25">
      <c r="A1705" s="87"/>
      <c r="B1705" s="219" t="str">
        <f>IF(A1705&lt;&gt;"",_xlfn.MAXIFS($B$1:B1704,$A$1:A1704,A1705)+1,"")</f>
        <v/>
      </c>
      <c r="C1705" s="50"/>
      <c r="D1705" s="50"/>
      <c r="E1705" s="50"/>
      <c r="F1705" s="50"/>
      <c r="G1705" s="283"/>
      <c r="H1705" s="296"/>
      <c r="I1705" s="295"/>
      <c r="J1705" s="295"/>
      <c r="K1705" s="202"/>
      <c r="L1705" s="202"/>
      <c r="M1705" s="91" t="str">
        <f>IFERROR(VLOOKUP(H1705,Lijsten!$H$1:$I$100,2,0),"")</f>
        <v/>
      </c>
      <c r="N1705" s="91" t="str" cm="1">
        <f t="array" ref="N1705">IFERROR(_xlfn.IFS(AND(LEFT(F1705,6)="Arbeid",RIGHT(F1705,3)&lt;&gt;"IKS"),IFERROR(VLOOKUP($G1705,Tb_KostenTypen[],2,0),"tarief"),RIGHT(F1705,3)="IKS","Uurtarief",LEFT(F1705,6)="Arbeid","Uurtarief",AND(LEFT(F1705,8)="Bijdrage",RIGHT(F1705,15)="(vrijwilligers)"),"Vast tarief"),"")</f>
        <v/>
      </c>
      <c r="O1705" s="92"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tarief",IF(LEFT(F1705,8)="Bijdrage",VLOOKUP($F1705,Tb_KostenTypen[],MATCH(Methode_Keuze,Tb_KostenTypen[#Headers],0),0),VLOOKUP($G1705,Lijsten!L:O,4,0))),""),"")</f>
        <v/>
      </c>
      <c r="P1705" s="92"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tarief",IF(LEFT(F1705,8)="Bijdrage",VLOOKUP($F1705,Tb_KostenTypen[],MATCH(Methode_Keuze,Tb_KostenTypen[#Headers],0),0),VLOOKUP($G1705,Lijsten!L:O,4,0))),""),"")</f>
        <v/>
      </c>
      <c r="Q1705" s="50"/>
      <c r="R1705" s="50"/>
      <c r="S1705" s="83"/>
      <c r="T1705" s="51"/>
      <c r="U1705" s="4" t="str" cm="1">
        <f t="array" ref="U1705">IF(AA1705&lt;&gt;"ja",_xlfn.IFNA(_xlfn.IFS(AND(O1705&lt;&gt;"",F1705&lt;&gt;"",RIGHT($N1705,6)="tarief"),O1705*Q1705,S1705&gt;0,IF(F1705&lt;&gt;"",S1705,"")),""),"")</f>
        <v/>
      </c>
      <c r="V1705" s="4" t="str" cm="1">
        <f t="array" ref="V1705">IF(AA1705&lt;&gt;"ja",_xlfn.IFNA(_xlfn.IFS(AND(P1705&lt;&gt;"",R1705&lt;&gt;"",RIGHT($N1705,6)="tarief"),P1705*R1705,T1705&gt;0,T1705),""),"")</f>
        <v/>
      </c>
      <c r="W1705" s="4" t="str" cm="1">
        <f t="array" ref="W1705">IFERROR(_xlfn.IFS(OR(F1705="",LEFT(Methode_Keuze,4)="Geen"),"",AND(U1705&lt;&gt;"",F1705&lt;&gt;"Arbeidskosten"),ROUND(U1705*VLOOKUP(F1705,Tb_ProjectKosten[],MATCH(Tb_ProjectKosten[[#Headers],[Forfat_Percentage]],Tb_ProjectKosten[#Headers],0),0),2),AND(F1705="Arbeidskosten",G1705&lt;&gt;""),IFERROR(ROUND(U1705*VLOOKUP(G1705,Tb_KostenTypen[],3,0)*VLOOKUP(F1705,Tb_ProjectKosten[],MATCH(Tb_ProjectKosten[[#Headers],[Forfat_Percentage]],Tb_ProjectKosten[#Headers],0),0),2),""),U1705 &lt;=0,0),"")</f>
        <v/>
      </c>
      <c r="X1705" s="4" t="str" cm="1">
        <f t="array" ref="X1705">IFERROR(_xlfn.IFS(OR(F1705="",LEFT(Methode_Keuze,4)="Geen"),"",AND(V1705&lt;&gt;"",F1705&lt;&gt;"Arbeidskosten"),ROUND(V1705*VLOOKUP(F1705,Tb_ProjectKosten[],MATCH(Tb_ProjectKosten[[#Headers],[Forfat_Percentage]],Tb_ProjectKosten[#Headers],0),0),2),AND(F1705="Arbeidskosten",G1705&lt;&gt;""),IFERROR(ROUND(V1705*VLOOKUP(G1705,Tb_KostenTypen[],3,0)*VLOOKUP(F1705,Tb_ProjectKosten[],MATCH(Tb_ProjectKosten[[#Headers],[Forfat_Percentage]],Tb_ProjectKosten[#Headers],0),0),2),""),V1705 &lt;=0,0),"")</f>
        <v/>
      </c>
      <c r="Y1705" s="262"/>
      <c r="Z1705" s="49"/>
      <c r="AA1705" s="37" t="str" cm="1">
        <f t="array" ref="AA1705">IFERROR(IF(INDEX(SubsidieTabel!$Q$1:$T$9,MATCH($F1705,SubsidieTabel!$Q$1:$Q$9,0),IFERROR(MATCH(Methode_Keuze,SubsidieTabel!$Q$1:$T$1,0),2))&lt;&gt;1=TRUE,"ja",""),"")</f>
        <v/>
      </c>
    </row>
    <row r="1706" spans="1:27" ht="15" customHeight="1" x14ac:dyDescent="0.25">
      <c r="A1706" s="87"/>
      <c r="B1706" s="219" t="str">
        <f>IF(A1706&lt;&gt;"",_xlfn.MAXIFS($B$1:B1705,$A$1:A1705,A1706)+1,"")</f>
        <v/>
      </c>
      <c r="C1706" s="50"/>
      <c r="D1706" s="50"/>
      <c r="E1706" s="50"/>
      <c r="F1706" s="50"/>
      <c r="G1706" s="283"/>
      <c r="H1706" s="296"/>
      <c r="I1706" s="295"/>
      <c r="J1706" s="295"/>
      <c r="K1706" s="202"/>
      <c r="L1706" s="202"/>
      <c r="M1706" s="91" t="str">
        <f>IFERROR(VLOOKUP(H1706,Lijsten!$H$1:$I$100,2,0),"")</f>
        <v/>
      </c>
      <c r="N1706" s="91" t="str" cm="1">
        <f t="array" ref="N1706">IFERROR(_xlfn.IFS(AND(LEFT(F1706,6)="Arbeid",RIGHT(F1706,3)&lt;&gt;"IKS"),IFERROR(VLOOKUP($G1706,Tb_KostenTypen[],2,0),"tarief"),RIGHT(F1706,3)="IKS","Uurtarief",LEFT(F1706,6)="Arbeid","Uurtarief",AND(LEFT(F1706,8)="Bijdrage",RIGHT(F1706,15)="(vrijwilligers)"),"Vast tarief"),"")</f>
        <v/>
      </c>
      <c r="O1706" s="92"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tarief",IF(LEFT(F1706,8)="Bijdrage",VLOOKUP($F1706,Tb_KostenTypen[],MATCH(Methode_Keuze,Tb_KostenTypen[#Headers],0),0),VLOOKUP($G1706,Lijsten!L:O,4,0))),""),"")</f>
        <v/>
      </c>
      <c r="P1706" s="92"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tarief",IF(LEFT(F1706,8)="Bijdrage",VLOOKUP($F1706,Tb_KostenTypen[],MATCH(Methode_Keuze,Tb_KostenTypen[#Headers],0),0),VLOOKUP($G1706,Lijsten!L:O,4,0))),""),"")</f>
        <v/>
      </c>
      <c r="Q1706" s="50"/>
      <c r="R1706" s="50"/>
      <c r="S1706" s="83"/>
      <c r="T1706" s="51"/>
      <c r="U1706" s="4" t="str" cm="1">
        <f t="array" ref="U1706">IF(AA1706&lt;&gt;"ja",_xlfn.IFNA(_xlfn.IFS(AND(O1706&lt;&gt;"",F1706&lt;&gt;"",RIGHT($N1706,6)="tarief"),O1706*Q1706,S1706&gt;0,IF(F1706&lt;&gt;"",S1706,"")),""),"")</f>
        <v/>
      </c>
      <c r="V1706" s="4" t="str" cm="1">
        <f t="array" ref="V1706">IF(AA1706&lt;&gt;"ja",_xlfn.IFNA(_xlfn.IFS(AND(P1706&lt;&gt;"",R1706&lt;&gt;"",RIGHT($N1706,6)="tarief"),P1706*R1706,T1706&gt;0,T1706),""),"")</f>
        <v/>
      </c>
      <c r="W1706" s="4" t="str" cm="1">
        <f t="array" ref="W1706">IFERROR(_xlfn.IFS(OR(F1706="",LEFT(Methode_Keuze,4)="Geen"),"",AND(U1706&lt;&gt;"",F1706&lt;&gt;"Arbeidskosten"),ROUND(U1706*VLOOKUP(F1706,Tb_ProjectKosten[],MATCH(Tb_ProjectKosten[[#Headers],[Forfat_Percentage]],Tb_ProjectKosten[#Headers],0),0),2),AND(F1706="Arbeidskosten",G1706&lt;&gt;""),IFERROR(ROUND(U1706*VLOOKUP(G1706,Tb_KostenTypen[],3,0)*VLOOKUP(F1706,Tb_ProjectKosten[],MATCH(Tb_ProjectKosten[[#Headers],[Forfat_Percentage]],Tb_ProjectKosten[#Headers],0),0),2),""),U1706 &lt;=0,0),"")</f>
        <v/>
      </c>
      <c r="X1706" s="4" t="str" cm="1">
        <f t="array" ref="X1706">IFERROR(_xlfn.IFS(OR(F1706="",LEFT(Methode_Keuze,4)="Geen"),"",AND(V1706&lt;&gt;"",F1706&lt;&gt;"Arbeidskosten"),ROUND(V1706*VLOOKUP(F1706,Tb_ProjectKosten[],MATCH(Tb_ProjectKosten[[#Headers],[Forfat_Percentage]],Tb_ProjectKosten[#Headers],0),0),2),AND(F1706="Arbeidskosten",G1706&lt;&gt;""),IFERROR(ROUND(V1706*VLOOKUP(G1706,Tb_KostenTypen[],3,0)*VLOOKUP(F1706,Tb_ProjectKosten[],MATCH(Tb_ProjectKosten[[#Headers],[Forfat_Percentage]],Tb_ProjectKosten[#Headers],0),0),2),""),V1706 &lt;=0,0),"")</f>
        <v/>
      </c>
      <c r="Y1706" s="262"/>
      <c r="Z1706" s="49"/>
      <c r="AA1706" s="37" t="str" cm="1">
        <f t="array" ref="AA1706">IFERROR(IF(INDEX(SubsidieTabel!$Q$1:$T$9,MATCH($F1706,SubsidieTabel!$Q$1:$Q$9,0),IFERROR(MATCH(Methode_Keuze,SubsidieTabel!$Q$1:$T$1,0),2))&lt;&gt;1=TRUE,"ja",""),"")</f>
        <v/>
      </c>
    </row>
    <row r="1707" spans="1:27" ht="15" customHeight="1" x14ac:dyDescent="0.25">
      <c r="A1707" s="87"/>
      <c r="B1707" s="219" t="str">
        <f>IF(A1707&lt;&gt;"",_xlfn.MAXIFS($B$1:B1706,$A$1:A1706,A1707)+1,"")</f>
        <v/>
      </c>
      <c r="C1707" s="50"/>
      <c r="D1707" s="50"/>
      <c r="E1707" s="50"/>
      <c r="F1707" s="50"/>
      <c r="G1707" s="283"/>
      <c r="H1707" s="296"/>
      <c r="I1707" s="295"/>
      <c r="J1707" s="295"/>
      <c r="K1707" s="202"/>
      <c r="L1707" s="202"/>
      <c r="M1707" s="91" t="str">
        <f>IFERROR(VLOOKUP(H1707,Lijsten!$H$1:$I$100,2,0),"")</f>
        <v/>
      </c>
      <c r="N1707" s="91" t="str" cm="1">
        <f t="array" ref="N1707">IFERROR(_xlfn.IFS(AND(LEFT(F1707,6)="Arbeid",RIGHT(F1707,3)&lt;&gt;"IKS"),IFERROR(VLOOKUP($G1707,Tb_KostenTypen[],2,0),"tarief"),RIGHT(F1707,3)="IKS","Uurtarief",LEFT(F1707,6)="Arbeid","Uurtarief",AND(LEFT(F1707,8)="Bijdrage",RIGHT(F1707,15)="(vrijwilligers)"),"Vast tarief"),"")</f>
        <v/>
      </c>
      <c r="O1707" s="92"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tarief",IF(LEFT(F1707,8)="Bijdrage",VLOOKUP($F1707,Tb_KostenTypen[],MATCH(Methode_Keuze,Tb_KostenTypen[#Headers],0),0),VLOOKUP($G1707,Lijsten!L:O,4,0))),""),"")</f>
        <v/>
      </c>
      <c r="P1707" s="92"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tarief",IF(LEFT(F1707,8)="Bijdrage",VLOOKUP($F1707,Tb_KostenTypen[],MATCH(Methode_Keuze,Tb_KostenTypen[#Headers],0),0),VLOOKUP($G1707,Lijsten!L:O,4,0))),""),"")</f>
        <v/>
      </c>
      <c r="Q1707" s="50"/>
      <c r="R1707" s="50"/>
      <c r="S1707" s="83"/>
      <c r="T1707" s="51"/>
      <c r="U1707" s="4" t="str" cm="1">
        <f t="array" ref="U1707">IF(AA1707&lt;&gt;"ja",_xlfn.IFNA(_xlfn.IFS(AND(O1707&lt;&gt;"",F1707&lt;&gt;"",RIGHT($N1707,6)="tarief"),O1707*Q1707,S1707&gt;0,IF(F1707&lt;&gt;"",S1707,"")),""),"")</f>
        <v/>
      </c>
      <c r="V1707" s="4" t="str" cm="1">
        <f t="array" ref="V1707">IF(AA1707&lt;&gt;"ja",_xlfn.IFNA(_xlfn.IFS(AND(P1707&lt;&gt;"",R1707&lt;&gt;"",RIGHT($N1707,6)="tarief"),P1707*R1707,T1707&gt;0,T1707),""),"")</f>
        <v/>
      </c>
      <c r="W1707" s="4" t="str" cm="1">
        <f t="array" ref="W1707">IFERROR(_xlfn.IFS(OR(F1707="",LEFT(Methode_Keuze,4)="Geen"),"",AND(U1707&lt;&gt;"",F1707&lt;&gt;"Arbeidskosten"),ROUND(U1707*VLOOKUP(F1707,Tb_ProjectKosten[],MATCH(Tb_ProjectKosten[[#Headers],[Forfat_Percentage]],Tb_ProjectKosten[#Headers],0),0),2),AND(F1707="Arbeidskosten",G1707&lt;&gt;""),IFERROR(ROUND(U1707*VLOOKUP(G1707,Tb_KostenTypen[],3,0)*VLOOKUP(F1707,Tb_ProjectKosten[],MATCH(Tb_ProjectKosten[[#Headers],[Forfat_Percentage]],Tb_ProjectKosten[#Headers],0),0),2),""),U1707 &lt;=0,0),"")</f>
        <v/>
      </c>
      <c r="X1707" s="4" t="str" cm="1">
        <f t="array" ref="X1707">IFERROR(_xlfn.IFS(OR(F1707="",LEFT(Methode_Keuze,4)="Geen"),"",AND(V1707&lt;&gt;"",F1707&lt;&gt;"Arbeidskosten"),ROUND(V1707*VLOOKUP(F1707,Tb_ProjectKosten[],MATCH(Tb_ProjectKosten[[#Headers],[Forfat_Percentage]],Tb_ProjectKosten[#Headers],0),0),2),AND(F1707="Arbeidskosten",G1707&lt;&gt;""),IFERROR(ROUND(V1707*VLOOKUP(G1707,Tb_KostenTypen[],3,0)*VLOOKUP(F1707,Tb_ProjectKosten[],MATCH(Tb_ProjectKosten[[#Headers],[Forfat_Percentage]],Tb_ProjectKosten[#Headers],0),0),2),""),V1707 &lt;=0,0),"")</f>
        <v/>
      </c>
      <c r="Y1707" s="262"/>
      <c r="Z1707" s="49"/>
      <c r="AA1707" s="37" t="str" cm="1">
        <f t="array" ref="AA1707">IFERROR(IF(INDEX(SubsidieTabel!$Q$1:$T$9,MATCH($F1707,SubsidieTabel!$Q$1:$Q$9,0),IFERROR(MATCH(Methode_Keuze,SubsidieTabel!$Q$1:$T$1,0),2))&lt;&gt;1=TRUE,"ja",""),"")</f>
        <v/>
      </c>
    </row>
    <row r="1708" spans="1:27" ht="15" customHeight="1" x14ac:dyDescent="0.25">
      <c r="A1708" s="87"/>
      <c r="B1708" s="219" t="str">
        <f>IF(A1708&lt;&gt;"",_xlfn.MAXIFS($B$1:B1707,$A$1:A1707,A1708)+1,"")</f>
        <v/>
      </c>
      <c r="C1708" s="50"/>
      <c r="D1708" s="50"/>
      <c r="E1708" s="50"/>
      <c r="F1708" s="50"/>
      <c r="G1708" s="283"/>
      <c r="H1708" s="296"/>
      <c r="I1708" s="295"/>
      <c r="J1708" s="295"/>
      <c r="K1708" s="202"/>
      <c r="L1708" s="202"/>
      <c r="M1708" s="91" t="str">
        <f>IFERROR(VLOOKUP(H1708,Lijsten!$H$1:$I$100,2,0),"")</f>
        <v/>
      </c>
      <c r="N1708" s="91" t="str" cm="1">
        <f t="array" ref="N1708">IFERROR(_xlfn.IFS(AND(LEFT(F1708,6)="Arbeid",RIGHT(F1708,3)&lt;&gt;"IKS"),IFERROR(VLOOKUP($G1708,Tb_KostenTypen[],2,0),"tarief"),RIGHT(F1708,3)="IKS","Uurtarief",LEFT(F1708,6)="Arbeid","Uurtarief",AND(LEFT(F1708,8)="Bijdrage",RIGHT(F1708,15)="(vrijwilligers)"),"Vast tarief"),"")</f>
        <v/>
      </c>
      <c r="O1708" s="92"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tarief",IF(LEFT(F1708,8)="Bijdrage",VLOOKUP($F1708,Tb_KostenTypen[],MATCH(Methode_Keuze,Tb_KostenTypen[#Headers],0),0),VLOOKUP($G1708,Lijsten!L:O,4,0))),""),"")</f>
        <v/>
      </c>
      <c r="P1708" s="92"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tarief",IF(LEFT(F1708,8)="Bijdrage",VLOOKUP($F1708,Tb_KostenTypen[],MATCH(Methode_Keuze,Tb_KostenTypen[#Headers],0),0),VLOOKUP($G1708,Lijsten!L:O,4,0))),""),"")</f>
        <v/>
      </c>
      <c r="Q1708" s="50"/>
      <c r="R1708" s="50"/>
      <c r="S1708" s="83"/>
      <c r="T1708" s="51"/>
      <c r="U1708" s="4" t="str" cm="1">
        <f t="array" ref="U1708">IF(AA1708&lt;&gt;"ja",_xlfn.IFNA(_xlfn.IFS(AND(O1708&lt;&gt;"",F1708&lt;&gt;"",RIGHT($N1708,6)="tarief"),O1708*Q1708,S1708&gt;0,IF(F1708&lt;&gt;"",S1708,"")),""),"")</f>
        <v/>
      </c>
      <c r="V1708" s="4" t="str" cm="1">
        <f t="array" ref="V1708">IF(AA1708&lt;&gt;"ja",_xlfn.IFNA(_xlfn.IFS(AND(P1708&lt;&gt;"",R1708&lt;&gt;"",RIGHT($N1708,6)="tarief"),P1708*R1708,T1708&gt;0,T1708),""),"")</f>
        <v/>
      </c>
      <c r="W1708" s="4" t="str" cm="1">
        <f t="array" ref="W1708">IFERROR(_xlfn.IFS(OR(F1708="",LEFT(Methode_Keuze,4)="Geen"),"",AND(U1708&lt;&gt;"",F1708&lt;&gt;"Arbeidskosten"),ROUND(U1708*VLOOKUP(F1708,Tb_ProjectKosten[],MATCH(Tb_ProjectKosten[[#Headers],[Forfat_Percentage]],Tb_ProjectKosten[#Headers],0),0),2),AND(F1708="Arbeidskosten",G1708&lt;&gt;""),IFERROR(ROUND(U1708*VLOOKUP(G1708,Tb_KostenTypen[],3,0)*VLOOKUP(F1708,Tb_ProjectKosten[],MATCH(Tb_ProjectKosten[[#Headers],[Forfat_Percentage]],Tb_ProjectKosten[#Headers],0),0),2),""),U1708 &lt;=0,0),"")</f>
        <v/>
      </c>
      <c r="X1708" s="4" t="str" cm="1">
        <f t="array" ref="X1708">IFERROR(_xlfn.IFS(OR(F1708="",LEFT(Methode_Keuze,4)="Geen"),"",AND(V1708&lt;&gt;"",F1708&lt;&gt;"Arbeidskosten"),ROUND(V1708*VLOOKUP(F1708,Tb_ProjectKosten[],MATCH(Tb_ProjectKosten[[#Headers],[Forfat_Percentage]],Tb_ProjectKosten[#Headers],0),0),2),AND(F1708="Arbeidskosten",G1708&lt;&gt;""),IFERROR(ROUND(V1708*VLOOKUP(G1708,Tb_KostenTypen[],3,0)*VLOOKUP(F1708,Tb_ProjectKosten[],MATCH(Tb_ProjectKosten[[#Headers],[Forfat_Percentage]],Tb_ProjectKosten[#Headers],0),0),2),""),V1708 &lt;=0,0),"")</f>
        <v/>
      </c>
      <c r="Y1708" s="262"/>
      <c r="Z1708" s="49"/>
      <c r="AA1708" s="37" t="str" cm="1">
        <f t="array" ref="AA1708">IFERROR(IF(INDEX(SubsidieTabel!$Q$1:$T$9,MATCH($F1708,SubsidieTabel!$Q$1:$Q$9,0),IFERROR(MATCH(Methode_Keuze,SubsidieTabel!$Q$1:$T$1,0),2))&lt;&gt;1=TRUE,"ja",""),"")</f>
        <v/>
      </c>
    </row>
    <row r="1709" spans="1:27" ht="15" customHeight="1" x14ac:dyDescent="0.25">
      <c r="A1709" s="87"/>
      <c r="B1709" s="219" t="str">
        <f>IF(A1709&lt;&gt;"",_xlfn.MAXIFS($B$1:B1708,$A$1:A1708,A1709)+1,"")</f>
        <v/>
      </c>
      <c r="C1709" s="50"/>
      <c r="D1709" s="50"/>
      <c r="E1709" s="50"/>
      <c r="F1709" s="50"/>
      <c r="G1709" s="283"/>
      <c r="H1709" s="296"/>
      <c r="I1709" s="295"/>
      <c r="J1709" s="295"/>
      <c r="K1709" s="202"/>
      <c r="L1709" s="202"/>
      <c r="M1709" s="91" t="str">
        <f>IFERROR(VLOOKUP(H1709,Lijsten!$H$1:$I$100,2,0),"")</f>
        <v/>
      </c>
      <c r="N1709" s="91" t="str" cm="1">
        <f t="array" ref="N1709">IFERROR(_xlfn.IFS(AND(LEFT(F1709,6)="Arbeid",RIGHT(F1709,3)&lt;&gt;"IKS"),IFERROR(VLOOKUP($G1709,Tb_KostenTypen[],2,0),"tarief"),RIGHT(F1709,3)="IKS","Uurtarief",LEFT(F1709,6)="Arbeid","Uurtarief",AND(LEFT(F1709,8)="Bijdrage",RIGHT(F1709,15)="(vrijwilligers)"),"Vast tarief"),"")</f>
        <v/>
      </c>
      <c r="O1709" s="92"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tarief",IF(LEFT(F1709,8)="Bijdrage",VLOOKUP($F1709,Tb_KostenTypen[],MATCH(Methode_Keuze,Tb_KostenTypen[#Headers],0),0),VLOOKUP($G1709,Lijsten!L:O,4,0))),""),"")</f>
        <v/>
      </c>
      <c r="P1709" s="92"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tarief",IF(LEFT(F1709,8)="Bijdrage",VLOOKUP($F1709,Tb_KostenTypen[],MATCH(Methode_Keuze,Tb_KostenTypen[#Headers],0),0),VLOOKUP($G1709,Lijsten!L:O,4,0))),""),"")</f>
        <v/>
      </c>
      <c r="Q1709" s="50"/>
      <c r="R1709" s="50"/>
      <c r="S1709" s="83"/>
      <c r="T1709" s="51"/>
      <c r="U1709" s="4" t="str" cm="1">
        <f t="array" ref="U1709">IF(AA1709&lt;&gt;"ja",_xlfn.IFNA(_xlfn.IFS(AND(O1709&lt;&gt;"",F1709&lt;&gt;"",RIGHT($N1709,6)="tarief"),O1709*Q1709,S1709&gt;0,IF(F1709&lt;&gt;"",S1709,"")),""),"")</f>
        <v/>
      </c>
      <c r="V1709" s="4" t="str" cm="1">
        <f t="array" ref="V1709">IF(AA1709&lt;&gt;"ja",_xlfn.IFNA(_xlfn.IFS(AND(P1709&lt;&gt;"",R1709&lt;&gt;"",RIGHT($N1709,6)="tarief"),P1709*R1709,T1709&gt;0,T1709),""),"")</f>
        <v/>
      </c>
      <c r="W1709" s="4" t="str" cm="1">
        <f t="array" ref="W1709">IFERROR(_xlfn.IFS(OR(F1709="",LEFT(Methode_Keuze,4)="Geen"),"",AND(U1709&lt;&gt;"",F1709&lt;&gt;"Arbeidskosten"),ROUND(U1709*VLOOKUP(F1709,Tb_ProjectKosten[],MATCH(Tb_ProjectKosten[[#Headers],[Forfat_Percentage]],Tb_ProjectKosten[#Headers],0),0),2),AND(F1709="Arbeidskosten",G1709&lt;&gt;""),IFERROR(ROUND(U1709*VLOOKUP(G1709,Tb_KostenTypen[],3,0)*VLOOKUP(F1709,Tb_ProjectKosten[],MATCH(Tb_ProjectKosten[[#Headers],[Forfat_Percentage]],Tb_ProjectKosten[#Headers],0),0),2),""),U1709 &lt;=0,0),"")</f>
        <v/>
      </c>
      <c r="X1709" s="4" t="str" cm="1">
        <f t="array" ref="X1709">IFERROR(_xlfn.IFS(OR(F1709="",LEFT(Methode_Keuze,4)="Geen"),"",AND(V1709&lt;&gt;"",F1709&lt;&gt;"Arbeidskosten"),ROUND(V1709*VLOOKUP(F1709,Tb_ProjectKosten[],MATCH(Tb_ProjectKosten[[#Headers],[Forfat_Percentage]],Tb_ProjectKosten[#Headers],0),0),2),AND(F1709="Arbeidskosten",G1709&lt;&gt;""),IFERROR(ROUND(V1709*VLOOKUP(G1709,Tb_KostenTypen[],3,0)*VLOOKUP(F1709,Tb_ProjectKosten[],MATCH(Tb_ProjectKosten[[#Headers],[Forfat_Percentage]],Tb_ProjectKosten[#Headers],0),0),2),""),V1709 &lt;=0,0),"")</f>
        <v/>
      </c>
      <c r="Y1709" s="262"/>
      <c r="Z1709" s="49"/>
      <c r="AA1709" s="37" t="str" cm="1">
        <f t="array" ref="AA1709">IFERROR(IF(INDEX(SubsidieTabel!$Q$1:$T$9,MATCH($F1709,SubsidieTabel!$Q$1:$Q$9,0),IFERROR(MATCH(Methode_Keuze,SubsidieTabel!$Q$1:$T$1,0),2))&lt;&gt;1=TRUE,"ja",""),"")</f>
        <v/>
      </c>
    </row>
    <row r="1710" spans="1:27" ht="15" customHeight="1" x14ac:dyDescent="0.25">
      <c r="A1710" s="87"/>
      <c r="B1710" s="219" t="str">
        <f>IF(A1710&lt;&gt;"",_xlfn.MAXIFS($B$1:B1709,$A$1:A1709,A1710)+1,"")</f>
        <v/>
      </c>
      <c r="C1710" s="50"/>
      <c r="D1710" s="50"/>
      <c r="E1710" s="50"/>
      <c r="F1710" s="50"/>
      <c r="G1710" s="283"/>
      <c r="H1710" s="296"/>
      <c r="I1710" s="295"/>
      <c r="J1710" s="295"/>
      <c r="K1710" s="202"/>
      <c r="L1710" s="202"/>
      <c r="M1710" s="91" t="str">
        <f>IFERROR(VLOOKUP(H1710,Lijsten!$H$1:$I$100,2,0),"")</f>
        <v/>
      </c>
      <c r="N1710" s="91" t="str" cm="1">
        <f t="array" ref="N1710">IFERROR(_xlfn.IFS(AND(LEFT(F1710,6)="Arbeid",RIGHT(F1710,3)&lt;&gt;"IKS"),IFERROR(VLOOKUP($G1710,Tb_KostenTypen[],2,0),"tarief"),RIGHT(F1710,3)="IKS","Uurtarief",LEFT(F1710,6)="Arbeid","Uurtarief",AND(LEFT(F1710,8)="Bijdrage",RIGHT(F1710,15)="(vrijwilligers)"),"Vast tarief"),"")</f>
        <v/>
      </c>
      <c r="O1710" s="92"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tarief",IF(LEFT(F1710,8)="Bijdrage",VLOOKUP($F1710,Tb_KostenTypen[],MATCH(Methode_Keuze,Tb_KostenTypen[#Headers],0),0),VLOOKUP($G1710,Lijsten!L:O,4,0))),""),"")</f>
        <v/>
      </c>
      <c r="P1710" s="92"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tarief",IF(LEFT(F1710,8)="Bijdrage",VLOOKUP($F1710,Tb_KostenTypen[],MATCH(Methode_Keuze,Tb_KostenTypen[#Headers],0),0),VLOOKUP($G1710,Lijsten!L:O,4,0))),""),"")</f>
        <v/>
      </c>
      <c r="Q1710" s="50"/>
      <c r="R1710" s="50"/>
      <c r="S1710" s="83"/>
      <c r="T1710" s="51"/>
      <c r="U1710" s="4" t="str" cm="1">
        <f t="array" ref="U1710">IF(AA1710&lt;&gt;"ja",_xlfn.IFNA(_xlfn.IFS(AND(O1710&lt;&gt;"",F1710&lt;&gt;"",RIGHT($N1710,6)="tarief"),O1710*Q1710,S1710&gt;0,IF(F1710&lt;&gt;"",S1710,"")),""),"")</f>
        <v/>
      </c>
      <c r="V1710" s="4" t="str" cm="1">
        <f t="array" ref="V1710">IF(AA1710&lt;&gt;"ja",_xlfn.IFNA(_xlfn.IFS(AND(P1710&lt;&gt;"",R1710&lt;&gt;"",RIGHT($N1710,6)="tarief"),P1710*R1710,T1710&gt;0,T1710),""),"")</f>
        <v/>
      </c>
      <c r="W1710" s="4" t="str" cm="1">
        <f t="array" ref="W1710">IFERROR(_xlfn.IFS(OR(F1710="",LEFT(Methode_Keuze,4)="Geen"),"",AND(U1710&lt;&gt;"",F1710&lt;&gt;"Arbeidskosten"),ROUND(U1710*VLOOKUP(F1710,Tb_ProjectKosten[],MATCH(Tb_ProjectKosten[[#Headers],[Forfat_Percentage]],Tb_ProjectKosten[#Headers],0),0),2),AND(F1710="Arbeidskosten",G1710&lt;&gt;""),IFERROR(ROUND(U1710*VLOOKUP(G1710,Tb_KostenTypen[],3,0)*VLOOKUP(F1710,Tb_ProjectKosten[],MATCH(Tb_ProjectKosten[[#Headers],[Forfat_Percentage]],Tb_ProjectKosten[#Headers],0),0),2),""),U1710 &lt;=0,0),"")</f>
        <v/>
      </c>
      <c r="X1710" s="4" t="str" cm="1">
        <f t="array" ref="X1710">IFERROR(_xlfn.IFS(OR(F1710="",LEFT(Methode_Keuze,4)="Geen"),"",AND(V1710&lt;&gt;"",F1710&lt;&gt;"Arbeidskosten"),ROUND(V1710*VLOOKUP(F1710,Tb_ProjectKosten[],MATCH(Tb_ProjectKosten[[#Headers],[Forfat_Percentage]],Tb_ProjectKosten[#Headers],0),0),2),AND(F1710="Arbeidskosten",G1710&lt;&gt;""),IFERROR(ROUND(V1710*VLOOKUP(G1710,Tb_KostenTypen[],3,0)*VLOOKUP(F1710,Tb_ProjectKosten[],MATCH(Tb_ProjectKosten[[#Headers],[Forfat_Percentage]],Tb_ProjectKosten[#Headers],0),0),2),""),V1710 &lt;=0,0),"")</f>
        <v/>
      </c>
      <c r="Y1710" s="262"/>
      <c r="Z1710" s="49"/>
      <c r="AA1710" s="37" t="str" cm="1">
        <f t="array" ref="AA1710">IFERROR(IF(INDEX(SubsidieTabel!$Q$1:$T$9,MATCH($F1710,SubsidieTabel!$Q$1:$Q$9,0),IFERROR(MATCH(Methode_Keuze,SubsidieTabel!$Q$1:$T$1,0),2))&lt;&gt;1=TRUE,"ja",""),"")</f>
        <v/>
      </c>
    </row>
    <row r="1711" spans="1:27" ht="15" customHeight="1" x14ac:dyDescent="0.25">
      <c r="A1711" s="87"/>
      <c r="B1711" s="219" t="str">
        <f>IF(A1711&lt;&gt;"",_xlfn.MAXIFS($B$1:B1710,$A$1:A1710,A1711)+1,"")</f>
        <v/>
      </c>
      <c r="C1711" s="50"/>
      <c r="D1711" s="50"/>
      <c r="E1711" s="50"/>
      <c r="F1711" s="50"/>
      <c r="G1711" s="283"/>
      <c r="H1711" s="296"/>
      <c r="I1711" s="295"/>
      <c r="J1711" s="295"/>
      <c r="K1711" s="202"/>
      <c r="L1711" s="202"/>
      <c r="M1711" s="91" t="str">
        <f>IFERROR(VLOOKUP(H1711,Lijsten!$H$1:$I$100,2,0),"")</f>
        <v/>
      </c>
      <c r="N1711" s="91" t="str" cm="1">
        <f t="array" ref="N1711">IFERROR(_xlfn.IFS(AND(LEFT(F1711,6)="Arbeid",RIGHT(F1711,3)&lt;&gt;"IKS"),IFERROR(VLOOKUP($G1711,Tb_KostenTypen[],2,0),"tarief"),RIGHT(F1711,3)="IKS","Uurtarief",LEFT(F1711,6)="Arbeid","Uurtarief",AND(LEFT(F1711,8)="Bijdrage",RIGHT(F1711,15)="(vrijwilligers)"),"Vast tarief"),"")</f>
        <v/>
      </c>
      <c r="O1711" s="92"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tarief",IF(LEFT(F1711,8)="Bijdrage",VLOOKUP($F1711,Tb_KostenTypen[],MATCH(Methode_Keuze,Tb_KostenTypen[#Headers],0),0),VLOOKUP($G1711,Lijsten!L:O,4,0))),""),"")</f>
        <v/>
      </c>
      <c r="P1711" s="92"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tarief",IF(LEFT(F1711,8)="Bijdrage",VLOOKUP($F1711,Tb_KostenTypen[],MATCH(Methode_Keuze,Tb_KostenTypen[#Headers],0),0),VLOOKUP($G1711,Lijsten!L:O,4,0))),""),"")</f>
        <v/>
      </c>
      <c r="Q1711" s="50"/>
      <c r="R1711" s="50"/>
      <c r="S1711" s="83"/>
      <c r="T1711" s="51"/>
      <c r="U1711" s="4" t="str" cm="1">
        <f t="array" ref="U1711">IF(AA1711&lt;&gt;"ja",_xlfn.IFNA(_xlfn.IFS(AND(O1711&lt;&gt;"",F1711&lt;&gt;"",RIGHT($N1711,6)="tarief"),O1711*Q1711,S1711&gt;0,IF(F1711&lt;&gt;"",S1711,"")),""),"")</f>
        <v/>
      </c>
      <c r="V1711" s="4" t="str" cm="1">
        <f t="array" ref="V1711">IF(AA1711&lt;&gt;"ja",_xlfn.IFNA(_xlfn.IFS(AND(P1711&lt;&gt;"",R1711&lt;&gt;"",RIGHT($N1711,6)="tarief"),P1711*R1711,T1711&gt;0,T1711),""),"")</f>
        <v/>
      </c>
      <c r="W1711" s="4" t="str" cm="1">
        <f t="array" ref="W1711">IFERROR(_xlfn.IFS(OR(F1711="",LEFT(Methode_Keuze,4)="Geen"),"",AND(U1711&lt;&gt;"",F1711&lt;&gt;"Arbeidskosten"),ROUND(U1711*VLOOKUP(F1711,Tb_ProjectKosten[],MATCH(Tb_ProjectKosten[[#Headers],[Forfat_Percentage]],Tb_ProjectKosten[#Headers],0),0),2),AND(F1711="Arbeidskosten",G1711&lt;&gt;""),IFERROR(ROUND(U1711*VLOOKUP(G1711,Tb_KostenTypen[],3,0)*VLOOKUP(F1711,Tb_ProjectKosten[],MATCH(Tb_ProjectKosten[[#Headers],[Forfat_Percentage]],Tb_ProjectKosten[#Headers],0),0),2),""),U1711 &lt;=0,0),"")</f>
        <v/>
      </c>
      <c r="X1711" s="4" t="str" cm="1">
        <f t="array" ref="X1711">IFERROR(_xlfn.IFS(OR(F1711="",LEFT(Methode_Keuze,4)="Geen"),"",AND(V1711&lt;&gt;"",F1711&lt;&gt;"Arbeidskosten"),ROUND(V1711*VLOOKUP(F1711,Tb_ProjectKosten[],MATCH(Tb_ProjectKosten[[#Headers],[Forfat_Percentage]],Tb_ProjectKosten[#Headers],0),0),2),AND(F1711="Arbeidskosten",G1711&lt;&gt;""),IFERROR(ROUND(V1711*VLOOKUP(G1711,Tb_KostenTypen[],3,0)*VLOOKUP(F1711,Tb_ProjectKosten[],MATCH(Tb_ProjectKosten[[#Headers],[Forfat_Percentage]],Tb_ProjectKosten[#Headers],0),0),2),""),V1711 &lt;=0,0),"")</f>
        <v/>
      </c>
      <c r="Y1711" s="262"/>
      <c r="Z1711" s="49"/>
      <c r="AA1711" s="37" t="str" cm="1">
        <f t="array" ref="AA1711">IFERROR(IF(INDEX(SubsidieTabel!$Q$1:$T$9,MATCH($F1711,SubsidieTabel!$Q$1:$Q$9,0),IFERROR(MATCH(Methode_Keuze,SubsidieTabel!$Q$1:$T$1,0),2))&lt;&gt;1=TRUE,"ja",""),"")</f>
        <v/>
      </c>
    </row>
    <row r="1712" spans="1:27" ht="15" customHeight="1" x14ac:dyDescent="0.25">
      <c r="A1712" s="87"/>
      <c r="B1712" s="219" t="str">
        <f>IF(A1712&lt;&gt;"",_xlfn.MAXIFS($B$1:B1711,$A$1:A1711,A1712)+1,"")</f>
        <v/>
      </c>
      <c r="C1712" s="50"/>
      <c r="D1712" s="50"/>
      <c r="E1712" s="50"/>
      <c r="F1712" s="50"/>
      <c r="G1712" s="283"/>
      <c r="H1712" s="296"/>
      <c r="I1712" s="295"/>
      <c r="J1712" s="295"/>
      <c r="K1712" s="202"/>
      <c r="L1712" s="202"/>
      <c r="M1712" s="91" t="str">
        <f>IFERROR(VLOOKUP(H1712,Lijsten!$H$1:$I$100,2,0),"")</f>
        <v/>
      </c>
      <c r="N1712" s="91" t="str" cm="1">
        <f t="array" ref="N1712">IFERROR(_xlfn.IFS(AND(LEFT(F1712,6)="Arbeid",RIGHT(F1712,3)&lt;&gt;"IKS"),IFERROR(VLOOKUP($G1712,Tb_KostenTypen[],2,0),"tarief"),RIGHT(F1712,3)="IKS","Uurtarief",LEFT(F1712,6)="Arbeid","Uurtarief",AND(LEFT(F1712,8)="Bijdrage",RIGHT(F1712,15)="(vrijwilligers)"),"Vast tarief"),"")</f>
        <v/>
      </c>
      <c r="O1712" s="92"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tarief",IF(LEFT(F1712,8)="Bijdrage",VLOOKUP($F1712,Tb_KostenTypen[],MATCH(Methode_Keuze,Tb_KostenTypen[#Headers],0),0),VLOOKUP($G1712,Lijsten!L:O,4,0))),""),"")</f>
        <v/>
      </c>
      <c r="P1712" s="92"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tarief",IF(LEFT(F1712,8)="Bijdrage",VLOOKUP($F1712,Tb_KostenTypen[],MATCH(Methode_Keuze,Tb_KostenTypen[#Headers],0),0),VLOOKUP($G1712,Lijsten!L:O,4,0))),""),"")</f>
        <v/>
      </c>
      <c r="Q1712" s="50"/>
      <c r="R1712" s="50"/>
      <c r="S1712" s="83"/>
      <c r="T1712" s="51"/>
      <c r="U1712" s="4" t="str" cm="1">
        <f t="array" ref="U1712">IF(AA1712&lt;&gt;"ja",_xlfn.IFNA(_xlfn.IFS(AND(O1712&lt;&gt;"",F1712&lt;&gt;"",RIGHT($N1712,6)="tarief"),O1712*Q1712,S1712&gt;0,IF(F1712&lt;&gt;"",S1712,"")),""),"")</f>
        <v/>
      </c>
      <c r="V1712" s="4" t="str" cm="1">
        <f t="array" ref="V1712">IF(AA1712&lt;&gt;"ja",_xlfn.IFNA(_xlfn.IFS(AND(P1712&lt;&gt;"",R1712&lt;&gt;"",RIGHT($N1712,6)="tarief"),P1712*R1712,T1712&gt;0,T1712),""),"")</f>
        <v/>
      </c>
      <c r="W1712" s="4" t="str" cm="1">
        <f t="array" ref="W1712">IFERROR(_xlfn.IFS(OR(F1712="",LEFT(Methode_Keuze,4)="Geen"),"",AND(U1712&lt;&gt;"",F1712&lt;&gt;"Arbeidskosten"),ROUND(U1712*VLOOKUP(F1712,Tb_ProjectKosten[],MATCH(Tb_ProjectKosten[[#Headers],[Forfat_Percentage]],Tb_ProjectKosten[#Headers],0),0),2),AND(F1712="Arbeidskosten",G1712&lt;&gt;""),IFERROR(ROUND(U1712*VLOOKUP(G1712,Tb_KostenTypen[],3,0)*VLOOKUP(F1712,Tb_ProjectKosten[],MATCH(Tb_ProjectKosten[[#Headers],[Forfat_Percentage]],Tb_ProjectKosten[#Headers],0),0),2),""),U1712 &lt;=0,0),"")</f>
        <v/>
      </c>
      <c r="X1712" s="4" t="str" cm="1">
        <f t="array" ref="X1712">IFERROR(_xlfn.IFS(OR(F1712="",LEFT(Methode_Keuze,4)="Geen"),"",AND(V1712&lt;&gt;"",F1712&lt;&gt;"Arbeidskosten"),ROUND(V1712*VLOOKUP(F1712,Tb_ProjectKosten[],MATCH(Tb_ProjectKosten[[#Headers],[Forfat_Percentage]],Tb_ProjectKosten[#Headers],0),0),2),AND(F1712="Arbeidskosten",G1712&lt;&gt;""),IFERROR(ROUND(V1712*VLOOKUP(G1712,Tb_KostenTypen[],3,0)*VLOOKUP(F1712,Tb_ProjectKosten[],MATCH(Tb_ProjectKosten[[#Headers],[Forfat_Percentage]],Tb_ProjectKosten[#Headers],0),0),2),""),V1712 &lt;=0,0),"")</f>
        <v/>
      </c>
      <c r="Y1712" s="262"/>
      <c r="Z1712" s="49"/>
      <c r="AA1712" s="37" t="str" cm="1">
        <f t="array" ref="AA1712">IFERROR(IF(INDEX(SubsidieTabel!$Q$1:$T$9,MATCH($F1712,SubsidieTabel!$Q$1:$Q$9,0),IFERROR(MATCH(Methode_Keuze,SubsidieTabel!$Q$1:$T$1,0),2))&lt;&gt;1=TRUE,"ja",""),"")</f>
        <v/>
      </c>
    </row>
    <row r="1713" spans="1:27" ht="15" customHeight="1" x14ac:dyDescent="0.25">
      <c r="A1713" s="87"/>
      <c r="B1713" s="219" t="str">
        <f>IF(A1713&lt;&gt;"",_xlfn.MAXIFS($B$1:B1712,$A$1:A1712,A1713)+1,"")</f>
        <v/>
      </c>
      <c r="C1713" s="50"/>
      <c r="D1713" s="50"/>
      <c r="E1713" s="50"/>
      <c r="F1713" s="50"/>
      <c r="G1713" s="283"/>
      <c r="H1713" s="296"/>
      <c r="I1713" s="295"/>
      <c r="J1713" s="295"/>
      <c r="K1713" s="202"/>
      <c r="L1713" s="202"/>
      <c r="M1713" s="91" t="str">
        <f>IFERROR(VLOOKUP(H1713,Lijsten!$H$1:$I$100,2,0),"")</f>
        <v/>
      </c>
      <c r="N1713" s="91" t="str" cm="1">
        <f t="array" ref="N1713">IFERROR(_xlfn.IFS(AND(LEFT(F1713,6)="Arbeid",RIGHT(F1713,3)&lt;&gt;"IKS"),IFERROR(VLOOKUP($G1713,Tb_KostenTypen[],2,0),"tarief"),RIGHT(F1713,3)="IKS","Uurtarief",LEFT(F1713,6)="Arbeid","Uurtarief",AND(LEFT(F1713,8)="Bijdrage",RIGHT(F1713,15)="(vrijwilligers)"),"Vast tarief"),"")</f>
        <v/>
      </c>
      <c r="O1713" s="92"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tarief",IF(LEFT(F1713,8)="Bijdrage",VLOOKUP($F1713,Tb_KostenTypen[],MATCH(Methode_Keuze,Tb_KostenTypen[#Headers],0),0),VLOOKUP($G1713,Lijsten!L:O,4,0))),""),"")</f>
        <v/>
      </c>
      <c r="P1713" s="92"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tarief",IF(LEFT(F1713,8)="Bijdrage",VLOOKUP($F1713,Tb_KostenTypen[],MATCH(Methode_Keuze,Tb_KostenTypen[#Headers],0),0),VLOOKUP($G1713,Lijsten!L:O,4,0))),""),"")</f>
        <v/>
      </c>
      <c r="Q1713" s="50"/>
      <c r="R1713" s="50"/>
      <c r="S1713" s="83"/>
      <c r="T1713" s="51"/>
      <c r="U1713" s="4" t="str" cm="1">
        <f t="array" ref="U1713">IF(AA1713&lt;&gt;"ja",_xlfn.IFNA(_xlfn.IFS(AND(O1713&lt;&gt;"",F1713&lt;&gt;"",RIGHT($N1713,6)="tarief"),O1713*Q1713,S1713&gt;0,IF(F1713&lt;&gt;"",S1713,"")),""),"")</f>
        <v/>
      </c>
      <c r="V1713" s="4" t="str" cm="1">
        <f t="array" ref="V1713">IF(AA1713&lt;&gt;"ja",_xlfn.IFNA(_xlfn.IFS(AND(P1713&lt;&gt;"",R1713&lt;&gt;"",RIGHT($N1713,6)="tarief"),P1713*R1713,T1713&gt;0,T1713),""),"")</f>
        <v/>
      </c>
      <c r="W1713" s="4" t="str" cm="1">
        <f t="array" ref="W1713">IFERROR(_xlfn.IFS(OR(F1713="",LEFT(Methode_Keuze,4)="Geen"),"",AND(U1713&lt;&gt;"",F1713&lt;&gt;"Arbeidskosten"),ROUND(U1713*VLOOKUP(F1713,Tb_ProjectKosten[],MATCH(Tb_ProjectKosten[[#Headers],[Forfat_Percentage]],Tb_ProjectKosten[#Headers],0),0),2),AND(F1713="Arbeidskosten",G1713&lt;&gt;""),IFERROR(ROUND(U1713*VLOOKUP(G1713,Tb_KostenTypen[],3,0)*VLOOKUP(F1713,Tb_ProjectKosten[],MATCH(Tb_ProjectKosten[[#Headers],[Forfat_Percentage]],Tb_ProjectKosten[#Headers],0),0),2),""),U1713 &lt;=0,0),"")</f>
        <v/>
      </c>
      <c r="X1713" s="4" t="str" cm="1">
        <f t="array" ref="X1713">IFERROR(_xlfn.IFS(OR(F1713="",LEFT(Methode_Keuze,4)="Geen"),"",AND(V1713&lt;&gt;"",F1713&lt;&gt;"Arbeidskosten"),ROUND(V1713*VLOOKUP(F1713,Tb_ProjectKosten[],MATCH(Tb_ProjectKosten[[#Headers],[Forfat_Percentage]],Tb_ProjectKosten[#Headers],0),0),2),AND(F1713="Arbeidskosten",G1713&lt;&gt;""),IFERROR(ROUND(V1713*VLOOKUP(G1713,Tb_KostenTypen[],3,0)*VLOOKUP(F1713,Tb_ProjectKosten[],MATCH(Tb_ProjectKosten[[#Headers],[Forfat_Percentage]],Tb_ProjectKosten[#Headers],0),0),2),""),V1713 &lt;=0,0),"")</f>
        <v/>
      </c>
      <c r="Y1713" s="262"/>
      <c r="Z1713" s="49"/>
      <c r="AA1713" s="37" t="str" cm="1">
        <f t="array" ref="AA1713">IFERROR(IF(INDEX(SubsidieTabel!$Q$1:$T$9,MATCH($F1713,SubsidieTabel!$Q$1:$Q$9,0),IFERROR(MATCH(Methode_Keuze,SubsidieTabel!$Q$1:$T$1,0),2))&lt;&gt;1=TRUE,"ja",""),"")</f>
        <v/>
      </c>
    </row>
    <row r="1714" spans="1:27" ht="15" customHeight="1" x14ac:dyDescent="0.25">
      <c r="A1714" s="87"/>
      <c r="B1714" s="219" t="str">
        <f>IF(A1714&lt;&gt;"",_xlfn.MAXIFS($B$1:B1713,$A$1:A1713,A1714)+1,"")</f>
        <v/>
      </c>
      <c r="C1714" s="50"/>
      <c r="D1714" s="50"/>
      <c r="E1714" s="50"/>
      <c r="F1714" s="50"/>
      <c r="G1714" s="283"/>
      <c r="H1714" s="296"/>
      <c r="I1714" s="295"/>
      <c r="J1714" s="295"/>
      <c r="K1714" s="202"/>
      <c r="L1714" s="202"/>
      <c r="M1714" s="91" t="str">
        <f>IFERROR(VLOOKUP(H1714,Lijsten!$H$1:$I$100,2,0),"")</f>
        <v/>
      </c>
      <c r="N1714" s="91" t="str" cm="1">
        <f t="array" ref="N1714">IFERROR(_xlfn.IFS(AND(LEFT(F1714,6)="Arbeid",RIGHT(F1714,3)&lt;&gt;"IKS"),IFERROR(VLOOKUP($G1714,Tb_KostenTypen[],2,0),"tarief"),RIGHT(F1714,3)="IKS","Uurtarief",LEFT(F1714,6)="Arbeid","Uurtarief",AND(LEFT(F1714,8)="Bijdrage",RIGHT(F1714,15)="(vrijwilligers)"),"Vast tarief"),"")</f>
        <v/>
      </c>
      <c r="O1714" s="92"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tarief",IF(LEFT(F1714,8)="Bijdrage",VLOOKUP($F1714,Tb_KostenTypen[],MATCH(Methode_Keuze,Tb_KostenTypen[#Headers],0),0),VLOOKUP($G1714,Lijsten!L:O,4,0))),""),"")</f>
        <v/>
      </c>
      <c r="P1714" s="92"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tarief",IF(LEFT(F1714,8)="Bijdrage",VLOOKUP($F1714,Tb_KostenTypen[],MATCH(Methode_Keuze,Tb_KostenTypen[#Headers],0),0),VLOOKUP($G1714,Lijsten!L:O,4,0))),""),"")</f>
        <v/>
      </c>
      <c r="Q1714" s="50"/>
      <c r="R1714" s="50"/>
      <c r="S1714" s="83"/>
      <c r="T1714" s="51"/>
      <c r="U1714" s="4" t="str" cm="1">
        <f t="array" ref="U1714">IF(AA1714&lt;&gt;"ja",_xlfn.IFNA(_xlfn.IFS(AND(O1714&lt;&gt;"",F1714&lt;&gt;"",RIGHT($N1714,6)="tarief"),O1714*Q1714,S1714&gt;0,IF(F1714&lt;&gt;"",S1714,"")),""),"")</f>
        <v/>
      </c>
      <c r="V1714" s="4" t="str" cm="1">
        <f t="array" ref="V1714">IF(AA1714&lt;&gt;"ja",_xlfn.IFNA(_xlfn.IFS(AND(P1714&lt;&gt;"",R1714&lt;&gt;"",RIGHT($N1714,6)="tarief"),P1714*R1714,T1714&gt;0,T1714),""),"")</f>
        <v/>
      </c>
      <c r="W1714" s="4" t="str" cm="1">
        <f t="array" ref="W1714">IFERROR(_xlfn.IFS(OR(F1714="",LEFT(Methode_Keuze,4)="Geen"),"",AND(U1714&lt;&gt;"",F1714&lt;&gt;"Arbeidskosten"),ROUND(U1714*VLOOKUP(F1714,Tb_ProjectKosten[],MATCH(Tb_ProjectKosten[[#Headers],[Forfat_Percentage]],Tb_ProjectKosten[#Headers],0),0),2),AND(F1714="Arbeidskosten",G1714&lt;&gt;""),IFERROR(ROUND(U1714*VLOOKUP(G1714,Tb_KostenTypen[],3,0)*VLOOKUP(F1714,Tb_ProjectKosten[],MATCH(Tb_ProjectKosten[[#Headers],[Forfat_Percentage]],Tb_ProjectKosten[#Headers],0),0),2),""),U1714 &lt;=0,0),"")</f>
        <v/>
      </c>
      <c r="X1714" s="4" t="str" cm="1">
        <f t="array" ref="X1714">IFERROR(_xlfn.IFS(OR(F1714="",LEFT(Methode_Keuze,4)="Geen"),"",AND(V1714&lt;&gt;"",F1714&lt;&gt;"Arbeidskosten"),ROUND(V1714*VLOOKUP(F1714,Tb_ProjectKosten[],MATCH(Tb_ProjectKosten[[#Headers],[Forfat_Percentage]],Tb_ProjectKosten[#Headers],0),0),2),AND(F1714="Arbeidskosten",G1714&lt;&gt;""),IFERROR(ROUND(V1714*VLOOKUP(G1714,Tb_KostenTypen[],3,0)*VLOOKUP(F1714,Tb_ProjectKosten[],MATCH(Tb_ProjectKosten[[#Headers],[Forfat_Percentage]],Tb_ProjectKosten[#Headers],0),0),2),""),V1714 &lt;=0,0),"")</f>
        <v/>
      </c>
      <c r="Y1714" s="262"/>
      <c r="Z1714" s="49"/>
      <c r="AA1714" s="37" t="str" cm="1">
        <f t="array" ref="AA1714">IFERROR(IF(INDEX(SubsidieTabel!$Q$1:$T$9,MATCH($F1714,SubsidieTabel!$Q$1:$Q$9,0),IFERROR(MATCH(Methode_Keuze,SubsidieTabel!$Q$1:$T$1,0),2))&lt;&gt;1=TRUE,"ja",""),"")</f>
        <v/>
      </c>
    </row>
    <row r="1715" spans="1:27" ht="15" customHeight="1" x14ac:dyDescent="0.25">
      <c r="A1715" s="87"/>
      <c r="B1715" s="219" t="str">
        <f>IF(A1715&lt;&gt;"",_xlfn.MAXIFS($B$1:B1714,$A$1:A1714,A1715)+1,"")</f>
        <v/>
      </c>
      <c r="C1715" s="50"/>
      <c r="D1715" s="50"/>
      <c r="E1715" s="50"/>
      <c r="F1715" s="50"/>
      <c r="G1715" s="283"/>
      <c r="H1715" s="296"/>
      <c r="I1715" s="295"/>
      <c r="J1715" s="295"/>
      <c r="K1715" s="202"/>
      <c r="L1715" s="202"/>
      <c r="M1715" s="91" t="str">
        <f>IFERROR(VLOOKUP(H1715,Lijsten!$H$1:$I$100,2,0),"")</f>
        <v/>
      </c>
      <c r="N1715" s="91" t="str" cm="1">
        <f t="array" ref="N1715">IFERROR(_xlfn.IFS(AND(LEFT(F1715,6)="Arbeid",RIGHT(F1715,3)&lt;&gt;"IKS"),IFERROR(VLOOKUP($G1715,Tb_KostenTypen[],2,0),"tarief"),RIGHT(F1715,3)="IKS","Uurtarief",LEFT(F1715,6)="Arbeid","Uurtarief",AND(LEFT(F1715,8)="Bijdrage",RIGHT(F1715,15)="(vrijwilligers)"),"Vast tarief"),"")</f>
        <v/>
      </c>
      <c r="O1715" s="92"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tarief",IF(LEFT(F1715,8)="Bijdrage",VLOOKUP($F1715,Tb_KostenTypen[],MATCH(Methode_Keuze,Tb_KostenTypen[#Headers],0),0),VLOOKUP($G1715,Lijsten!L:O,4,0))),""),"")</f>
        <v/>
      </c>
      <c r="P1715" s="92"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tarief",IF(LEFT(F1715,8)="Bijdrage",VLOOKUP($F1715,Tb_KostenTypen[],MATCH(Methode_Keuze,Tb_KostenTypen[#Headers],0),0),VLOOKUP($G1715,Lijsten!L:O,4,0))),""),"")</f>
        <v/>
      </c>
      <c r="Q1715" s="50"/>
      <c r="R1715" s="50"/>
      <c r="S1715" s="83"/>
      <c r="T1715" s="51"/>
      <c r="U1715" s="4" t="str" cm="1">
        <f t="array" ref="U1715">IF(AA1715&lt;&gt;"ja",_xlfn.IFNA(_xlfn.IFS(AND(O1715&lt;&gt;"",F1715&lt;&gt;"",RIGHT($N1715,6)="tarief"),O1715*Q1715,S1715&gt;0,IF(F1715&lt;&gt;"",S1715,"")),""),"")</f>
        <v/>
      </c>
      <c r="V1715" s="4" t="str" cm="1">
        <f t="array" ref="V1715">IF(AA1715&lt;&gt;"ja",_xlfn.IFNA(_xlfn.IFS(AND(P1715&lt;&gt;"",R1715&lt;&gt;"",RIGHT($N1715,6)="tarief"),P1715*R1715,T1715&gt;0,T1715),""),"")</f>
        <v/>
      </c>
      <c r="W1715" s="4" t="str" cm="1">
        <f t="array" ref="W1715">IFERROR(_xlfn.IFS(OR(F1715="",LEFT(Methode_Keuze,4)="Geen"),"",AND(U1715&lt;&gt;"",F1715&lt;&gt;"Arbeidskosten"),ROUND(U1715*VLOOKUP(F1715,Tb_ProjectKosten[],MATCH(Tb_ProjectKosten[[#Headers],[Forfat_Percentage]],Tb_ProjectKosten[#Headers],0),0),2),AND(F1715="Arbeidskosten",G1715&lt;&gt;""),IFERROR(ROUND(U1715*VLOOKUP(G1715,Tb_KostenTypen[],3,0)*VLOOKUP(F1715,Tb_ProjectKosten[],MATCH(Tb_ProjectKosten[[#Headers],[Forfat_Percentage]],Tb_ProjectKosten[#Headers],0),0),2),""),U1715 &lt;=0,0),"")</f>
        <v/>
      </c>
      <c r="X1715" s="4" t="str" cm="1">
        <f t="array" ref="X1715">IFERROR(_xlfn.IFS(OR(F1715="",LEFT(Methode_Keuze,4)="Geen"),"",AND(V1715&lt;&gt;"",F1715&lt;&gt;"Arbeidskosten"),ROUND(V1715*VLOOKUP(F1715,Tb_ProjectKosten[],MATCH(Tb_ProjectKosten[[#Headers],[Forfat_Percentage]],Tb_ProjectKosten[#Headers],0),0),2),AND(F1715="Arbeidskosten",G1715&lt;&gt;""),IFERROR(ROUND(V1715*VLOOKUP(G1715,Tb_KostenTypen[],3,0)*VLOOKUP(F1715,Tb_ProjectKosten[],MATCH(Tb_ProjectKosten[[#Headers],[Forfat_Percentage]],Tb_ProjectKosten[#Headers],0),0),2),""),V1715 &lt;=0,0),"")</f>
        <v/>
      </c>
      <c r="Y1715" s="262"/>
      <c r="Z1715" s="49"/>
      <c r="AA1715" s="37" t="str" cm="1">
        <f t="array" ref="AA1715">IFERROR(IF(INDEX(SubsidieTabel!$Q$1:$T$9,MATCH($F1715,SubsidieTabel!$Q$1:$Q$9,0),IFERROR(MATCH(Methode_Keuze,SubsidieTabel!$Q$1:$T$1,0),2))&lt;&gt;1=TRUE,"ja",""),"")</f>
        <v/>
      </c>
    </row>
    <row r="1716" spans="1:27" ht="15" customHeight="1" x14ac:dyDescent="0.25">
      <c r="A1716" s="87"/>
      <c r="B1716" s="219" t="str">
        <f>IF(A1716&lt;&gt;"",_xlfn.MAXIFS($B$1:B1715,$A$1:A1715,A1716)+1,"")</f>
        <v/>
      </c>
      <c r="C1716" s="50"/>
      <c r="D1716" s="50"/>
      <c r="E1716" s="50"/>
      <c r="F1716" s="50"/>
      <c r="G1716" s="283"/>
      <c r="H1716" s="296"/>
      <c r="I1716" s="295"/>
      <c r="J1716" s="295"/>
      <c r="K1716" s="202"/>
      <c r="L1716" s="202"/>
      <c r="M1716" s="91" t="str">
        <f>IFERROR(VLOOKUP(H1716,Lijsten!$H$1:$I$100,2,0),"")</f>
        <v/>
      </c>
      <c r="N1716" s="91" t="str" cm="1">
        <f t="array" ref="N1716">IFERROR(_xlfn.IFS(AND(LEFT(F1716,6)="Arbeid",RIGHT(F1716,3)&lt;&gt;"IKS"),IFERROR(VLOOKUP($G1716,Tb_KostenTypen[],2,0),"tarief"),RIGHT(F1716,3)="IKS","Uurtarief",LEFT(F1716,6)="Arbeid","Uurtarief",AND(LEFT(F1716,8)="Bijdrage",RIGHT(F1716,15)="(vrijwilligers)"),"Vast tarief"),"")</f>
        <v/>
      </c>
      <c r="O1716" s="92"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tarief",IF(LEFT(F1716,8)="Bijdrage",VLOOKUP($F1716,Tb_KostenTypen[],MATCH(Methode_Keuze,Tb_KostenTypen[#Headers],0),0),VLOOKUP($G1716,Lijsten!L:O,4,0))),""),"")</f>
        <v/>
      </c>
      <c r="P1716" s="92"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tarief",IF(LEFT(F1716,8)="Bijdrage",VLOOKUP($F1716,Tb_KostenTypen[],MATCH(Methode_Keuze,Tb_KostenTypen[#Headers],0),0),VLOOKUP($G1716,Lijsten!L:O,4,0))),""),"")</f>
        <v/>
      </c>
      <c r="Q1716" s="50"/>
      <c r="R1716" s="50"/>
      <c r="S1716" s="83"/>
      <c r="T1716" s="51"/>
      <c r="U1716" s="4" t="str" cm="1">
        <f t="array" ref="U1716">IF(AA1716&lt;&gt;"ja",_xlfn.IFNA(_xlfn.IFS(AND(O1716&lt;&gt;"",F1716&lt;&gt;"",RIGHT($N1716,6)="tarief"),O1716*Q1716,S1716&gt;0,IF(F1716&lt;&gt;"",S1716,"")),""),"")</f>
        <v/>
      </c>
      <c r="V1716" s="4" t="str" cm="1">
        <f t="array" ref="V1716">IF(AA1716&lt;&gt;"ja",_xlfn.IFNA(_xlfn.IFS(AND(P1716&lt;&gt;"",R1716&lt;&gt;"",RIGHT($N1716,6)="tarief"),P1716*R1716,T1716&gt;0,T1716),""),"")</f>
        <v/>
      </c>
      <c r="W1716" s="4" t="str" cm="1">
        <f t="array" ref="W1716">IFERROR(_xlfn.IFS(OR(F1716="",LEFT(Methode_Keuze,4)="Geen"),"",AND(U1716&lt;&gt;"",F1716&lt;&gt;"Arbeidskosten"),ROUND(U1716*VLOOKUP(F1716,Tb_ProjectKosten[],MATCH(Tb_ProjectKosten[[#Headers],[Forfat_Percentage]],Tb_ProjectKosten[#Headers],0),0),2),AND(F1716="Arbeidskosten",G1716&lt;&gt;""),IFERROR(ROUND(U1716*VLOOKUP(G1716,Tb_KostenTypen[],3,0)*VLOOKUP(F1716,Tb_ProjectKosten[],MATCH(Tb_ProjectKosten[[#Headers],[Forfat_Percentage]],Tb_ProjectKosten[#Headers],0),0),2),""),U1716 &lt;=0,0),"")</f>
        <v/>
      </c>
      <c r="X1716" s="4" t="str" cm="1">
        <f t="array" ref="X1716">IFERROR(_xlfn.IFS(OR(F1716="",LEFT(Methode_Keuze,4)="Geen"),"",AND(V1716&lt;&gt;"",F1716&lt;&gt;"Arbeidskosten"),ROUND(V1716*VLOOKUP(F1716,Tb_ProjectKosten[],MATCH(Tb_ProjectKosten[[#Headers],[Forfat_Percentage]],Tb_ProjectKosten[#Headers],0),0),2),AND(F1716="Arbeidskosten",G1716&lt;&gt;""),IFERROR(ROUND(V1716*VLOOKUP(G1716,Tb_KostenTypen[],3,0)*VLOOKUP(F1716,Tb_ProjectKosten[],MATCH(Tb_ProjectKosten[[#Headers],[Forfat_Percentage]],Tb_ProjectKosten[#Headers],0),0),2),""),V1716 &lt;=0,0),"")</f>
        <v/>
      </c>
      <c r="Y1716" s="262"/>
      <c r="Z1716" s="49"/>
      <c r="AA1716" s="37" t="str" cm="1">
        <f t="array" ref="AA1716">IFERROR(IF(INDEX(SubsidieTabel!$Q$1:$T$9,MATCH($F1716,SubsidieTabel!$Q$1:$Q$9,0),IFERROR(MATCH(Methode_Keuze,SubsidieTabel!$Q$1:$T$1,0),2))&lt;&gt;1=TRUE,"ja",""),"")</f>
        <v/>
      </c>
    </row>
    <row r="1717" spans="1:27" ht="15" customHeight="1" x14ac:dyDescent="0.25">
      <c r="A1717" s="87"/>
      <c r="B1717" s="219" t="str">
        <f>IF(A1717&lt;&gt;"",_xlfn.MAXIFS($B$1:B1716,$A$1:A1716,A1717)+1,"")</f>
        <v/>
      </c>
      <c r="C1717" s="50"/>
      <c r="D1717" s="50"/>
      <c r="E1717" s="50"/>
      <c r="F1717" s="50"/>
      <c r="G1717" s="283"/>
      <c r="H1717" s="296"/>
      <c r="I1717" s="295"/>
      <c r="J1717" s="295"/>
      <c r="K1717" s="202"/>
      <c r="L1717" s="202"/>
      <c r="M1717" s="91" t="str">
        <f>IFERROR(VLOOKUP(H1717,Lijsten!$H$1:$I$100,2,0),"")</f>
        <v/>
      </c>
      <c r="N1717" s="91" t="str" cm="1">
        <f t="array" ref="N1717">IFERROR(_xlfn.IFS(AND(LEFT(F1717,6)="Arbeid",RIGHT(F1717,3)&lt;&gt;"IKS"),IFERROR(VLOOKUP($G1717,Tb_KostenTypen[],2,0),"tarief"),RIGHT(F1717,3)="IKS","Uurtarief",LEFT(F1717,6)="Arbeid","Uurtarief",AND(LEFT(F1717,8)="Bijdrage",RIGHT(F1717,15)="(vrijwilligers)"),"Vast tarief"),"")</f>
        <v/>
      </c>
      <c r="O1717" s="92"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tarief",IF(LEFT(F1717,8)="Bijdrage",VLOOKUP($F1717,Tb_KostenTypen[],MATCH(Methode_Keuze,Tb_KostenTypen[#Headers],0),0),VLOOKUP($G1717,Lijsten!L:O,4,0))),""),"")</f>
        <v/>
      </c>
      <c r="P1717" s="92"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tarief",IF(LEFT(F1717,8)="Bijdrage",VLOOKUP($F1717,Tb_KostenTypen[],MATCH(Methode_Keuze,Tb_KostenTypen[#Headers],0),0),VLOOKUP($G1717,Lijsten!L:O,4,0))),""),"")</f>
        <v/>
      </c>
      <c r="Q1717" s="50"/>
      <c r="R1717" s="50"/>
      <c r="S1717" s="83"/>
      <c r="T1717" s="51"/>
      <c r="U1717" s="4" t="str" cm="1">
        <f t="array" ref="U1717">IF(AA1717&lt;&gt;"ja",_xlfn.IFNA(_xlfn.IFS(AND(O1717&lt;&gt;"",F1717&lt;&gt;"",RIGHT($N1717,6)="tarief"),O1717*Q1717,S1717&gt;0,IF(F1717&lt;&gt;"",S1717,"")),""),"")</f>
        <v/>
      </c>
      <c r="V1717" s="4" t="str" cm="1">
        <f t="array" ref="V1717">IF(AA1717&lt;&gt;"ja",_xlfn.IFNA(_xlfn.IFS(AND(P1717&lt;&gt;"",R1717&lt;&gt;"",RIGHT($N1717,6)="tarief"),P1717*R1717,T1717&gt;0,T1717),""),"")</f>
        <v/>
      </c>
      <c r="W1717" s="4" t="str" cm="1">
        <f t="array" ref="W1717">IFERROR(_xlfn.IFS(OR(F1717="",LEFT(Methode_Keuze,4)="Geen"),"",AND(U1717&lt;&gt;"",F1717&lt;&gt;"Arbeidskosten"),ROUND(U1717*VLOOKUP(F1717,Tb_ProjectKosten[],MATCH(Tb_ProjectKosten[[#Headers],[Forfat_Percentage]],Tb_ProjectKosten[#Headers],0),0),2),AND(F1717="Arbeidskosten",G1717&lt;&gt;""),IFERROR(ROUND(U1717*VLOOKUP(G1717,Tb_KostenTypen[],3,0)*VLOOKUP(F1717,Tb_ProjectKosten[],MATCH(Tb_ProjectKosten[[#Headers],[Forfat_Percentage]],Tb_ProjectKosten[#Headers],0),0),2),""),U1717 &lt;=0,0),"")</f>
        <v/>
      </c>
      <c r="X1717" s="4" t="str" cm="1">
        <f t="array" ref="X1717">IFERROR(_xlfn.IFS(OR(F1717="",LEFT(Methode_Keuze,4)="Geen"),"",AND(V1717&lt;&gt;"",F1717&lt;&gt;"Arbeidskosten"),ROUND(V1717*VLOOKUP(F1717,Tb_ProjectKosten[],MATCH(Tb_ProjectKosten[[#Headers],[Forfat_Percentage]],Tb_ProjectKosten[#Headers],0),0),2),AND(F1717="Arbeidskosten",G1717&lt;&gt;""),IFERROR(ROUND(V1717*VLOOKUP(G1717,Tb_KostenTypen[],3,0)*VLOOKUP(F1717,Tb_ProjectKosten[],MATCH(Tb_ProjectKosten[[#Headers],[Forfat_Percentage]],Tb_ProjectKosten[#Headers],0),0),2),""),V1717 &lt;=0,0),"")</f>
        <v/>
      </c>
      <c r="Y1717" s="262"/>
      <c r="Z1717" s="49"/>
      <c r="AA1717" s="37" t="str" cm="1">
        <f t="array" ref="AA1717">IFERROR(IF(INDEX(SubsidieTabel!$Q$1:$T$9,MATCH($F1717,SubsidieTabel!$Q$1:$Q$9,0),IFERROR(MATCH(Methode_Keuze,SubsidieTabel!$Q$1:$T$1,0),2))&lt;&gt;1=TRUE,"ja",""),"")</f>
        <v/>
      </c>
    </row>
    <row r="1718" spans="1:27" ht="15" customHeight="1" x14ac:dyDescent="0.25">
      <c r="A1718" s="87"/>
      <c r="B1718" s="219" t="str">
        <f>IF(A1718&lt;&gt;"",_xlfn.MAXIFS($B$1:B1717,$A$1:A1717,A1718)+1,"")</f>
        <v/>
      </c>
      <c r="C1718" s="50"/>
      <c r="D1718" s="50"/>
      <c r="E1718" s="50"/>
      <c r="F1718" s="50"/>
      <c r="G1718" s="283"/>
      <c r="H1718" s="296"/>
      <c r="I1718" s="295"/>
      <c r="J1718" s="295"/>
      <c r="K1718" s="202"/>
      <c r="L1718" s="202"/>
      <c r="M1718" s="91" t="str">
        <f>IFERROR(VLOOKUP(H1718,Lijsten!$H$1:$I$100,2,0),"")</f>
        <v/>
      </c>
      <c r="N1718" s="91" t="str" cm="1">
        <f t="array" ref="N1718">IFERROR(_xlfn.IFS(AND(LEFT(F1718,6)="Arbeid",RIGHT(F1718,3)&lt;&gt;"IKS"),IFERROR(VLOOKUP($G1718,Tb_KostenTypen[],2,0),"tarief"),RIGHT(F1718,3)="IKS","Uurtarief",LEFT(F1718,6)="Arbeid","Uurtarief",AND(LEFT(F1718,8)="Bijdrage",RIGHT(F1718,15)="(vrijwilligers)"),"Vast tarief"),"")</f>
        <v/>
      </c>
      <c r="O1718" s="92"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tarief",IF(LEFT(F1718,8)="Bijdrage",VLOOKUP($F1718,Tb_KostenTypen[],MATCH(Methode_Keuze,Tb_KostenTypen[#Headers],0),0),VLOOKUP($G1718,Lijsten!L:O,4,0))),""),"")</f>
        <v/>
      </c>
      <c r="P1718" s="92"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tarief",IF(LEFT(F1718,8)="Bijdrage",VLOOKUP($F1718,Tb_KostenTypen[],MATCH(Methode_Keuze,Tb_KostenTypen[#Headers],0),0),VLOOKUP($G1718,Lijsten!L:O,4,0))),""),"")</f>
        <v/>
      </c>
      <c r="Q1718" s="50"/>
      <c r="R1718" s="50"/>
      <c r="S1718" s="83"/>
      <c r="T1718" s="51"/>
      <c r="U1718" s="4" t="str" cm="1">
        <f t="array" ref="U1718">IF(AA1718&lt;&gt;"ja",_xlfn.IFNA(_xlfn.IFS(AND(O1718&lt;&gt;"",F1718&lt;&gt;"",RIGHT($N1718,6)="tarief"),O1718*Q1718,S1718&gt;0,IF(F1718&lt;&gt;"",S1718,"")),""),"")</f>
        <v/>
      </c>
      <c r="V1718" s="4" t="str" cm="1">
        <f t="array" ref="V1718">IF(AA1718&lt;&gt;"ja",_xlfn.IFNA(_xlfn.IFS(AND(P1718&lt;&gt;"",R1718&lt;&gt;"",RIGHT($N1718,6)="tarief"),P1718*R1718,T1718&gt;0,T1718),""),"")</f>
        <v/>
      </c>
      <c r="W1718" s="4" t="str" cm="1">
        <f t="array" ref="W1718">IFERROR(_xlfn.IFS(OR(F1718="",LEFT(Methode_Keuze,4)="Geen"),"",AND(U1718&lt;&gt;"",F1718&lt;&gt;"Arbeidskosten"),ROUND(U1718*VLOOKUP(F1718,Tb_ProjectKosten[],MATCH(Tb_ProjectKosten[[#Headers],[Forfat_Percentage]],Tb_ProjectKosten[#Headers],0),0),2),AND(F1718="Arbeidskosten",G1718&lt;&gt;""),IFERROR(ROUND(U1718*VLOOKUP(G1718,Tb_KostenTypen[],3,0)*VLOOKUP(F1718,Tb_ProjectKosten[],MATCH(Tb_ProjectKosten[[#Headers],[Forfat_Percentage]],Tb_ProjectKosten[#Headers],0),0),2),""),U1718 &lt;=0,0),"")</f>
        <v/>
      </c>
      <c r="X1718" s="4" t="str" cm="1">
        <f t="array" ref="X1718">IFERROR(_xlfn.IFS(OR(F1718="",LEFT(Methode_Keuze,4)="Geen"),"",AND(V1718&lt;&gt;"",F1718&lt;&gt;"Arbeidskosten"),ROUND(V1718*VLOOKUP(F1718,Tb_ProjectKosten[],MATCH(Tb_ProjectKosten[[#Headers],[Forfat_Percentage]],Tb_ProjectKosten[#Headers],0),0),2),AND(F1718="Arbeidskosten",G1718&lt;&gt;""),IFERROR(ROUND(V1718*VLOOKUP(G1718,Tb_KostenTypen[],3,0)*VLOOKUP(F1718,Tb_ProjectKosten[],MATCH(Tb_ProjectKosten[[#Headers],[Forfat_Percentage]],Tb_ProjectKosten[#Headers],0),0),2),""),V1718 &lt;=0,0),"")</f>
        <v/>
      </c>
      <c r="Y1718" s="262"/>
      <c r="Z1718" s="49"/>
      <c r="AA1718" s="37" t="str" cm="1">
        <f t="array" ref="AA1718">IFERROR(IF(INDEX(SubsidieTabel!$Q$1:$T$9,MATCH($F1718,SubsidieTabel!$Q$1:$Q$9,0),IFERROR(MATCH(Methode_Keuze,SubsidieTabel!$Q$1:$T$1,0),2))&lt;&gt;1=TRUE,"ja",""),"")</f>
        <v/>
      </c>
    </row>
    <row r="1719" spans="1:27" ht="15" customHeight="1" x14ac:dyDescent="0.25">
      <c r="A1719" s="87"/>
      <c r="B1719" s="219" t="str">
        <f>IF(A1719&lt;&gt;"",_xlfn.MAXIFS($B$1:B1718,$A$1:A1718,A1719)+1,"")</f>
        <v/>
      </c>
      <c r="C1719" s="50"/>
      <c r="D1719" s="50"/>
      <c r="E1719" s="50"/>
      <c r="F1719" s="50"/>
      <c r="G1719" s="283"/>
      <c r="H1719" s="296"/>
      <c r="I1719" s="295"/>
      <c r="J1719" s="295"/>
      <c r="K1719" s="202"/>
      <c r="L1719" s="202"/>
      <c r="M1719" s="91" t="str">
        <f>IFERROR(VLOOKUP(H1719,Lijsten!$H$1:$I$100,2,0),"")</f>
        <v/>
      </c>
      <c r="N1719" s="91" t="str" cm="1">
        <f t="array" ref="N1719">IFERROR(_xlfn.IFS(AND(LEFT(F1719,6)="Arbeid",RIGHT(F1719,3)&lt;&gt;"IKS"),IFERROR(VLOOKUP($G1719,Tb_KostenTypen[],2,0),"tarief"),RIGHT(F1719,3)="IKS","Uurtarief",LEFT(F1719,6)="Arbeid","Uurtarief",AND(LEFT(F1719,8)="Bijdrage",RIGHT(F1719,15)="(vrijwilligers)"),"Vast tarief"),"")</f>
        <v/>
      </c>
      <c r="O1719" s="92"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tarief",IF(LEFT(F1719,8)="Bijdrage",VLOOKUP($F1719,Tb_KostenTypen[],MATCH(Methode_Keuze,Tb_KostenTypen[#Headers],0),0),VLOOKUP($G1719,Lijsten!L:O,4,0))),""),"")</f>
        <v/>
      </c>
      <c r="P1719" s="92"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tarief",IF(LEFT(F1719,8)="Bijdrage",VLOOKUP($F1719,Tb_KostenTypen[],MATCH(Methode_Keuze,Tb_KostenTypen[#Headers],0),0),VLOOKUP($G1719,Lijsten!L:O,4,0))),""),"")</f>
        <v/>
      </c>
      <c r="Q1719" s="50"/>
      <c r="R1719" s="50"/>
      <c r="S1719" s="83"/>
      <c r="T1719" s="51"/>
      <c r="U1719" s="4" t="str" cm="1">
        <f t="array" ref="U1719">IF(AA1719&lt;&gt;"ja",_xlfn.IFNA(_xlfn.IFS(AND(O1719&lt;&gt;"",F1719&lt;&gt;"",RIGHT($N1719,6)="tarief"),O1719*Q1719,S1719&gt;0,IF(F1719&lt;&gt;"",S1719,"")),""),"")</f>
        <v/>
      </c>
      <c r="V1719" s="4" t="str" cm="1">
        <f t="array" ref="V1719">IF(AA1719&lt;&gt;"ja",_xlfn.IFNA(_xlfn.IFS(AND(P1719&lt;&gt;"",R1719&lt;&gt;"",RIGHT($N1719,6)="tarief"),P1719*R1719,T1719&gt;0,T1719),""),"")</f>
        <v/>
      </c>
      <c r="W1719" s="4" t="str" cm="1">
        <f t="array" ref="W1719">IFERROR(_xlfn.IFS(OR(F1719="",LEFT(Methode_Keuze,4)="Geen"),"",AND(U1719&lt;&gt;"",F1719&lt;&gt;"Arbeidskosten"),ROUND(U1719*VLOOKUP(F1719,Tb_ProjectKosten[],MATCH(Tb_ProjectKosten[[#Headers],[Forfat_Percentage]],Tb_ProjectKosten[#Headers],0),0),2),AND(F1719="Arbeidskosten",G1719&lt;&gt;""),IFERROR(ROUND(U1719*VLOOKUP(G1719,Tb_KostenTypen[],3,0)*VLOOKUP(F1719,Tb_ProjectKosten[],MATCH(Tb_ProjectKosten[[#Headers],[Forfat_Percentage]],Tb_ProjectKosten[#Headers],0),0),2),""),U1719 &lt;=0,0),"")</f>
        <v/>
      </c>
      <c r="X1719" s="4" t="str" cm="1">
        <f t="array" ref="X1719">IFERROR(_xlfn.IFS(OR(F1719="",LEFT(Methode_Keuze,4)="Geen"),"",AND(V1719&lt;&gt;"",F1719&lt;&gt;"Arbeidskosten"),ROUND(V1719*VLOOKUP(F1719,Tb_ProjectKosten[],MATCH(Tb_ProjectKosten[[#Headers],[Forfat_Percentage]],Tb_ProjectKosten[#Headers],0),0),2),AND(F1719="Arbeidskosten",G1719&lt;&gt;""),IFERROR(ROUND(V1719*VLOOKUP(G1719,Tb_KostenTypen[],3,0)*VLOOKUP(F1719,Tb_ProjectKosten[],MATCH(Tb_ProjectKosten[[#Headers],[Forfat_Percentage]],Tb_ProjectKosten[#Headers],0),0),2),""),V1719 &lt;=0,0),"")</f>
        <v/>
      </c>
      <c r="Y1719" s="262"/>
      <c r="Z1719" s="49"/>
      <c r="AA1719" s="37" t="str" cm="1">
        <f t="array" ref="AA1719">IFERROR(IF(INDEX(SubsidieTabel!$Q$1:$T$9,MATCH($F1719,SubsidieTabel!$Q$1:$Q$9,0),IFERROR(MATCH(Methode_Keuze,SubsidieTabel!$Q$1:$T$1,0),2))&lt;&gt;1=TRUE,"ja",""),"")</f>
        <v/>
      </c>
    </row>
    <row r="1720" spans="1:27" ht="15" customHeight="1" x14ac:dyDescent="0.25">
      <c r="A1720" s="87"/>
      <c r="B1720" s="219" t="str">
        <f>IF(A1720&lt;&gt;"",_xlfn.MAXIFS($B$1:B1719,$A$1:A1719,A1720)+1,"")</f>
        <v/>
      </c>
      <c r="C1720" s="50"/>
      <c r="D1720" s="50"/>
      <c r="E1720" s="50"/>
      <c r="F1720" s="50"/>
      <c r="G1720" s="283"/>
      <c r="H1720" s="296"/>
      <c r="I1720" s="295"/>
      <c r="J1720" s="295"/>
      <c r="K1720" s="202"/>
      <c r="L1720" s="202"/>
      <c r="M1720" s="91" t="str">
        <f>IFERROR(VLOOKUP(H1720,Lijsten!$H$1:$I$100,2,0),"")</f>
        <v/>
      </c>
      <c r="N1720" s="91" t="str" cm="1">
        <f t="array" ref="N1720">IFERROR(_xlfn.IFS(AND(LEFT(F1720,6)="Arbeid",RIGHT(F1720,3)&lt;&gt;"IKS"),IFERROR(VLOOKUP($G1720,Tb_KostenTypen[],2,0),"tarief"),RIGHT(F1720,3)="IKS","Uurtarief",LEFT(F1720,6)="Arbeid","Uurtarief",AND(LEFT(F1720,8)="Bijdrage",RIGHT(F1720,15)="(vrijwilligers)"),"Vast tarief"),"")</f>
        <v/>
      </c>
      <c r="O1720" s="92"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tarief",IF(LEFT(F1720,8)="Bijdrage",VLOOKUP($F1720,Tb_KostenTypen[],MATCH(Methode_Keuze,Tb_KostenTypen[#Headers],0),0),VLOOKUP($G1720,Lijsten!L:O,4,0))),""),"")</f>
        <v/>
      </c>
      <c r="P1720" s="92"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tarief",IF(LEFT(F1720,8)="Bijdrage",VLOOKUP($F1720,Tb_KostenTypen[],MATCH(Methode_Keuze,Tb_KostenTypen[#Headers],0),0),VLOOKUP($G1720,Lijsten!L:O,4,0))),""),"")</f>
        <v/>
      </c>
      <c r="Q1720" s="50"/>
      <c r="R1720" s="50"/>
      <c r="S1720" s="83"/>
      <c r="T1720" s="51"/>
      <c r="U1720" s="4" t="str" cm="1">
        <f t="array" ref="U1720">IF(AA1720&lt;&gt;"ja",_xlfn.IFNA(_xlfn.IFS(AND(O1720&lt;&gt;"",F1720&lt;&gt;"",RIGHT($N1720,6)="tarief"),O1720*Q1720,S1720&gt;0,IF(F1720&lt;&gt;"",S1720,"")),""),"")</f>
        <v/>
      </c>
      <c r="V1720" s="4" t="str" cm="1">
        <f t="array" ref="V1720">IF(AA1720&lt;&gt;"ja",_xlfn.IFNA(_xlfn.IFS(AND(P1720&lt;&gt;"",R1720&lt;&gt;"",RIGHT($N1720,6)="tarief"),P1720*R1720,T1720&gt;0,T1720),""),"")</f>
        <v/>
      </c>
      <c r="W1720" s="4" t="str" cm="1">
        <f t="array" ref="W1720">IFERROR(_xlfn.IFS(OR(F1720="",LEFT(Methode_Keuze,4)="Geen"),"",AND(U1720&lt;&gt;"",F1720&lt;&gt;"Arbeidskosten"),ROUND(U1720*VLOOKUP(F1720,Tb_ProjectKosten[],MATCH(Tb_ProjectKosten[[#Headers],[Forfat_Percentage]],Tb_ProjectKosten[#Headers],0),0),2),AND(F1720="Arbeidskosten",G1720&lt;&gt;""),IFERROR(ROUND(U1720*VLOOKUP(G1720,Tb_KostenTypen[],3,0)*VLOOKUP(F1720,Tb_ProjectKosten[],MATCH(Tb_ProjectKosten[[#Headers],[Forfat_Percentage]],Tb_ProjectKosten[#Headers],0),0),2),""),U1720 &lt;=0,0),"")</f>
        <v/>
      </c>
      <c r="X1720" s="4" t="str" cm="1">
        <f t="array" ref="X1720">IFERROR(_xlfn.IFS(OR(F1720="",LEFT(Methode_Keuze,4)="Geen"),"",AND(V1720&lt;&gt;"",F1720&lt;&gt;"Arbeidskosten"),ROUND(V1720*VLOOKUP(F1720,Tb_ProjectKosten[],MATCH(Tb_ProjectKosten[[#Headers],[Forfat_Percentage]],Tb_ProjectKosten[#Headers],0),0),2),AND(F1720="Arbeidskosten",G1720&lt;&gt;""),IFERROR(ROUND(V1720*VLOOKUP(G1720,Tb_KostenTypen[],3,0)*VLOOKUP(F1720,Tb_ProjectKosten[],MATCH(Tb_ProjectKosten[[#Headers],[Forfat_Percentage]],Tb_ProjectKosten[#Headers],0),0),2),""),V1720 &lt;=0,0),"")</f>
        <v/>
      </c>
      <c r="Y1720" s="262"/>
      <c r="Z1720" s="49"/>
      <c r="AA1720" s="37" t="str" cm="1">
        <f t="array" ref="AA1720">IFERROR(IF(INDEX(SubsidieTabel!$Q$1:$T$9,MATCH($F1720,SubsidieTabel!$Q$1:$Q$9,0),IFERROR(MATCH(Methode_Keuze,SubsidieTabel!$Q$1:$T$1,0),2))&lt;&gt;1=TRUE,"ja",""),"")</f>
        <v/>
      </c>
    </row>
    <row r="1721" spans="1:27" ht="15" customHeight="1" x14ac:dyDescent="0.25">
      <c r="A1721" s="87"/>
      <c r="B1721" s="219" t="str">
        <f>IF(A1721&lt;&gt;"",_xlfn.MAXIFS($B$1:B1720,$A$1:A1720,A1721)+1,"")</f>
        <v/>
      </c>
      <c r="C1721" s="50"/>
      <c r="D1721" s="50"/>
      <c r="E1721" s="50"/>
      <c r="F1721" s="50"/>
      <c r="G1721" s="283"/>
      <c r="H1721" s="296"/>
      <c r="I1721" s="295"/>
      <c r="J1721" s="295"/>
      <c r="K1721" s="202"/>
      <c r="L1721" s="202"/>
      <c r="M1721" s="91" t="str">
        <f>IFERROR(VLOOKUP(H1721,Lijsten!$H$1:$I$100,2,0),"")</f>
        <v/>
      </c>
      <c r="N1721" s="91" t="str" cm="1">
        <f t="array" ref="N1721">IFERROR(_xlfn.IFS(AND(LEFT(F1721,6)="Arbeid",RIGHT(F1721,3)&lt;&gt;"IKS"),IFERROR(VLOOKUP($G1721,Tb_KostenTypen[],2,0),"tarief"),RIGHT(F1721,3)="IKS","Uurtarief",LEFT(F1721,6)="Arbeid","Uurtarief",AND(LEFT(F1721,8)="Bijdrage",RIGHT(F1721,15)="(vrijwilligers)"),"Vast tarief"),"")</f>
        <v/>
      </c>
      <c r="O1721" s="92"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tarief",IF(LEFT(F1721,8)="Bijdrage",VLOOKUP($F1721,Tb_KostenTypen[],MATCH(Methode_Keuze,Tb_KostenTypen[#Headers],0),0),VLOOKUP($G1721,Lijsten!L:O,4,0))),""),"")</f>
        <v/>
      </c>
      <c r="P1721" s="92"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tarief",IF(LEFT(F1721,8)="Bijdrage",VLOOKUP($F1721,Tb_KostenTypen[],MATCH(Methode_Keuze,Tb_KostenTypen[#Headers],0),0),VLOOKUP($G1721,Lijsten!L:O,4,0))),""),"")</f>
        <v/>
      </c>
      <c r="Q1721" s="50"/>
      <c r="R1721" s="50"/>
      <c r="S1721" s="83"/>
      <c r="T1721" s="51"/>
      <c r="U1721" s="4" t="str" cm="1">
        <f t="array" ref="U1721">IF(AA1721&lt;&gt;"ja",_xlfn.IFNA(_xlfn.IFS(AND(O1721&lt;&gt;"",F1721&lt;&gt;"",RIGHT($N1721,6)="tarief"),O1721*Q1721,S1721&gt;0,IF(F1721&lt;&gt;"",S1721,"")),""),"")</f>
        <v/>
      </c>
      <c r="V1721" s="4" t="str" cm="1">
        <f t="array" ref="V1721">IF(AA1721&lt;&gt;"ja",_xlfn.IFNA(_xlfn.IFS(AND(P1721&lt;&gt;"",R1721&lt;&gt;"",RIGHT($N1721,6)="tarief"),P1721*R1721,T1721&gt;0,T1721),""),"")</f>
        <v/>
      </c>
      <c r="W1721" s="4" t="str" cm="1">
        <f t="array" ref="W1721">IFERROR(_xlfn.IFS(OR(F1721="",LEFT(Methode_Keuze,4)="Geen"),"",AND(U1721&lt;&gt;"",F1721&lt;&gt;"Arbeidskosten"),ROUND(U1721*VLOOKUP(F1721,Tb_ProjectKosten[],MATCH(Tb_ProjectKosten[[#Headers],[Forfat_Percentage]],Tb_ProjectKosten[#Headers],0),0),2),AND(F1721="Arbeidskosten",G1721&lt;&gt;""),IFERROR(ROUND(U1721*VLOOKUP(G1721,Tb_KostenTypen[],3,0)*VLOOKUP(F1721,Tb_ProjectKosten[],MATCH(Tb_ProjectKosten[[#Headers],[Forfat_Percentage]],Tb_ProjectKosten[#Headers],0),0),2),""),U1721 &lt;=0,0),"")</f>
        <v/>
      </c>
      <c r="X1721" s="4" t="str" cm="1">
        <f t="array" ref="X1721">IFERROR(_xlfn.IFS(OR(F1721="",LEFT(Methode_Keuze,4)="Geen"),"",AND(V1721&lt;&gt;"",F1721&lt;&gt;"Arbeidskosten"),ROUND(V1721*VLOOKUP(F1721,Tb_ProjectKosten[],MATCH(Tb_ProjectKosten[[#Headers],[Forfat_Percentage]],Tb_ProjectKosten[#Headers],0),0),2),AND(F1721="Arbeidskosten",G1721&lt;&gt;""),IFERROR(ROUND(V1721*VLOOKUP(G1721,Tb_KostenTypen[],3,0)*VLOOKUP(F1721,Tb_ProjectKosten[],MATCH(Tb_ProjectKosten[[#Headers],[Forfat_Percentage]],Tb_ProjectKosten[#Headers],0),0),2),""),V1721 &lt;=0,0),"")</f>
        <v/>
      </c>
      <c r="Y1721" s="262"/>
      <c r="Z1721" s="49"/>
      <c r="AA1721" s="37" t="str" cm="1">
        <f t="array" ref="AA1721">IFERROR(IF(INDEX(SubsidieTabel!$Q$1:$T$9,MATCH($F1721,SubsidieTabel!$Q$1:$Q$9,0),IFERROR(MATCH(Methode_Keuze,SubsidieTabel!$Q$1:$T$1,0),2))&lt;&gt;1=TRUE,"ja",""),"")</f>
        <v/>
      </c>
    </row>
    <row r="1722" spans="1:27" ht="15" customHeight="1" x14ac:dyDescent="0.25">
      <c r="A1722" s="87"/>
      <c r="B1722" s="219" t="str">
        <f>IF(A1722&lt;&gt;"",_xlfn.MAXIFS($B$1:B1721,$A$1:A1721,A1722)+1,"")</f>
        <v/>
      </c>
      <c r="C1722" s="50"/>
      <c r="D1722" s="50"/>
      <c r="E1722" s="50"/>
      <c r="F1722" s="50"/>
      <c r="G1722" s="283"/>
      <c r="H1722" s="296"/>
      <c r="I1722" s="295"/>
      <c r="J1722" s="295"/>
      <c r="K1722" s="202"/>
      <c r="L1722" s="202"/>
      <c r="M1722" s="91" t="str">
        <f>IFERROR(VLOOKUP(H1722,Lijsten!$H$1:$I$100,2,0),"")</f>
        <v/>
      </c>
      <c r="N1722" s="91" t="str" cm="1">
        <f t="array" ref="N1722">IFERROR(_xlfn.IFS(AND(LEFT(F1722,6)="Arbeid",RIGHT(F1722,3)&lt;&gt;"IKS"),IFERROR(VLOOKUP($G1722,Tb_KostenTypen[],2,0),"tarief"),RIGHT(F1722,3)="IKS","Uurtarief",LEFT(F1722,6)="Arbeid","Uurtarief",AND(LEFT(F1722,8)="Bijdrage",RIGHT(F1722,15)="(vrijwilligers)"),"Vast tarief"),"")</f>
        <v/>
      </c>
      <c r="O1722" s="92"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tarief",IF(LEFT(F1722,8)="Bijdrage",VLOOKUP($F1722,Tb_KostenTypen[],MATCH(Methode_Keuze,Tb_KostenTypen[#Headers],0),0),VLOOKUP($G1722,Lijsten!L:O,4,0))),""),"")</f>
        <v/>
      </c>
      <c r="P1722" s="92"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tarief",IF(LEFT(F1722,8)="Bijdrage",VLOOKUP($F1722,Tb_KostenTypen[],MATCH(Methode_Keuze,Tb_KostenTypen[#Headers],0),0),VLOOKUP($G1722,Lijsten!L:O,4,0))),""),"")</f>
        <v/>
      </c>
      <c r="Q1722" s="50"/>
      <c r="R1722" s="50"/>
      <c r="S1722" s="83"/>
      <c r="T1722" s="51"/>
      <c r="U1722" s="4" t="str" cm="1">
        <f t="array" ref="U1722">IF(AA1722&lt;&gt;"ja",_xlfn.IFNA(_xlfn.IFS(AND(O1722&lt;&gt;"",F1722&lt;&gt;"",RIGHT($N1722,6)="tarief"),O1722*Q1722,S1722&gt;0,IF(F1722&lt;&gt;"",S1722,"")),""),"")</f>
        <v/>
      </c>
      <c r="V1722" s="4" t="str" cm="1">
        <f t="array" ref="V1722">IF(AA1722&lt;&gt;"ja",_xlfn.IFNA(_xlfn.IFS(AND(P1722&lt;&gt;"",R1722&lt;&gt;"",RIGHT($N1722,6)="tarief"),P1722*R1722,T1722&gt;0,T1722),""),"")</f>
        <v/>
      </c>
      <c r="W1722" s="4" t="str" cm="1">
        <f t="array" ref="W1722">IFERROR(_xlfn.IFS(OR(F1722="",LEFT(Methode_Keuze,4)="Geen"),"",AND(U1722&lt;&gt;"",F1722&lt;&gt;"Arbeidskosten"),ROUND(U1722*VLOOKUP(F1722,Tb_ProjectKosten[],MATCH(Tb_ProjectKosten[[#Headers],[Forfat_Percentage]],Tb_ProjectKosten[#Headers],0),0),2),AND(F1722="Arbeidskosten",G1722&lt;&gt;""),IFERROR(ROUND(U1722*VLOOKUP(G1722,Tb_KostenTypen[],3,0)*VLOOKUP(F1722,Tb_ProjectKosten[],MATCH(Tb_ProjectKosten[[#Headers],[Forfat_Percentage]],Tb_ProjectKosten[#Headers],0),0),2),""),U1722 &lt;=0,0),"")</f>
        <v/>
      </c>
      <c r="X1722" s="4" t="str" cm="1">
        <f t="array" ref="X1722">IFERROR(_xlfn.IFS(OR(F1722="",LEFT(Methode_Keuze,4)="Geen"),"",AND(V1722&lt;&gt;"",F1722&lt;&gt;"Arbeidskosten"),ROUND(V1722*VLOOKUP(F1722,Tb_ProjectKosten[],MATCH(Tb_ProjectKosten[[#Headers],[Forfat_Percentage]],Tb_ProjectKosten[#Headers],0),0),2),AND(F1722="Arbeidskosten",G1722&lt;&gt;""),IFERROR(ROUND(V1722*VLOOKUP(G1722,Tb_KostenTypen[],3,0)*VLOOKUP(F1722,Tb_ProjectKosten[],MATCH(Tb_ProjectKosten[[#Headers],[Forfat_Percentage]],Tb_ProjectKosten[#Headers],0),0),2),""),V1722 &lt;=0,0),"")</f>
        <v/>
      </c>
      <c r="Y1722" s="262"/>
      <c r="Z1722" s="49"/>
      <c r="AA1722" s="37" t="str" cm="1">
        <f t="array" ref="AA1722">IFERROR(IF(INDEX(SubsidieTabel!$Q$1:$T$9,MATCH($F1722,SubsidieTabel!$Q$1:$Q$9,0),IFERROR(MATCH(Methode_Keuze,SubsidieTabel!$Q$1:$T$1,0),2))&lt;&gt;1=TRUE,"ja",""),"")</f>
        <v/>
      </c>
    </row>
    <row r="1723" spans="1:27" ht="15" customHeight="1" x14ac:dyDescent="0.25">
      <c r="A1723" s="87"/>
      <c r="B1723" s="219" t="str">
        <f>IF(A1723&lt;&gt;"",_xlfn.MAXIFS($B$1:B1722,$A$1:A1722,A1723)+1,"")</f>
        <v/>
      </c>
      <c r="C1723" s="50"/>
      <c r="D1723" s="50"/>
      <c r="E1723" s="50"/>
      <c r="F1723" s="50"/>
      <c r="G1723" s="283"/>
      <c r="H1723" s="296"/>
      <c r="I1723" s="295"/>
      <c r="J1723" s="295"/>
      <c r="K1723" s="202"/>
      <c r="L1723" s="202"/>
      <c r="M1723" s="91" t="str">
        <f>IFERROR(VLOOKUP(H1723,Lijsten!$H$1:$I$100,2,0),"")</f>
        <v/>
      </c>
      <c r="N1723" s="91" t="str" cm="1">
        <f t="array" ref="N1723">IFERROR(_xlfn.IFS(AND(LEFT(F1723,6)="Arbeid",RIGHT(F1723,3)&lt;&gt;"IKS"),IFERROR(VLOOKUP($G1723,Tb_KostenTypen[],2,0),"tarief"),RIGHT(F1723,3)="IKS","Uurtarief",LEFT(F1723,6)="Arbeid","Uurtarief",AND(LEFT(F1723,8)="Bijdrage",RIGHT(F1723,15)="(vrijwilligers)"),"Vast tarief"),"")</f>
        <v/>
      </c>
      <c r="O1723" s="92"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tarief",IF(LEFT(F1723,8)="Bijdrage",VLOOKUP($F1723,Tb_KostenTypen[],MATCH(Methode_Keuze,Tb_KostenTypen[#Headers],0),0),VLOOKUP($G1723,Lijsten!L:O,4,0))),""),"")</f>
        <v/>
      </c>
      <c r="P1723" s="92"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tarief",IF(LEFT(F1723,8)="Bijdrage",VLOOKUP($F1723,Tb_KostenTypen[],MATCH(Methode_Keuze,Tb_KostenTypen[#Headers],0),0),VLOOKUP($G1723,Lijsten!L:O,4,0))),""),"")</f>
        <v/>
      </c>
      <c r="Q1723" s="50"/>
      <c r="R1723" s="50"/>
      <c r="S1723" s="83"/>
      <c r="T1723" s="51"/>
      <c r="U1723" s="4" t="str" cm="1">
        <f t="array" ref="U1723">IF(AA1723&lt;&gt;"ja",_xlfn.IFNA(_xlfn.IFS(AND(O1723&lt;&gt;"",F1723&lt;&gt;"",RIGHT($N1723,6)="tarief"),O1723*Q1723,S1723&gt;0,IF(F1723&lt;&gt;"",S1723,"")),""),"")</f>
        <v/>
      </c>
      <c r="V1723" s="4" t="str" cm="1">
        <f t="array" ref="V1723">IF(AA1723&lt;&gt;"ja",_xlfn.IFNA(_xlfn.IFS(AND(P1723&lt;&gt;"",R1723&lt;&gt;"",RIGHT($N1723,6)="tarief"),P1723*R1723,T1723&gt;0,T1723),""),"")</f>
        <v/>
      </c>
      <c r="W1723" s="4" t="str" cm="1">
        <f t="array" ref="W1723">IFERROR(_xlfn.IFS(OR(F1723="",LEFT(Methode_Keuze,4)="Geen"),"",AND(U1723&lt;&gt;"",F1723&lt;&gt;"Arbeidskosten"),ROUND(U1723*VLOOKUP(F1723,Tb_ProjectKosten[],MATCH(Tb_ProjectKosten[[#Headers],[Forfat_Percentage]],Tb_ProjectKosten[#Headers],0),0),2),AND(F1723="Arbeidskosten",G1723&lt;&gt;""),IFERROR(ROUND(U1723*VLOOKUP(G1723,Tb_KostenTypen[],3,0)*VLOOKUP(F1723,Tb_ProjectKosten[],MATCH(Tb_ProjectKosten[[#Headers],[Forfat_Percentage]],Tb_ProjectKosten[#Headers],0),0),2),""),U1723 &lt;=0,0),"")</f>
        <v/>
      </c>
      <c r="X1723" s="4" t="str" cm="1">
        <f t="array" ref="X1723">IFERROR(_xlfn.IFS(OR(F1723="",LEFT(Methode_Keuze,4)="Geen"),"",AND(V1723&lt;&gt;"",F1723&lt;&gt;"Arbeidskosten"),ROUND(V1723*VLOOKUP(F1723,Tb_ProjectKosten[],MATCH(Tb_ProjectKosten[[#Headers],[Forfat_Percentage]],Tb_ProjectKosten[#Headers],0),0),2),AND(F1723="Arbeidskosten",G1723&lt;&gt;""),IFERROR(ROUND(V1723*VLOOKUP(G1723,Tb_KostenTypen[],3,0)*VLOOKUP(F1723,Tb_ProjectKosten[],MATCH(Tb_ProjectKosten[[#Headers],[Forfat_Percentage]],Tb_ProjectKosten[#Headers],0),0),2),""),V1723 &lt;=0,0),"")</f>
        <v/>
      </c>
      <c r="Y1723" s="262"/>
      <c r="Z1723" s="49"/>
      <c r="AA1723" s="37" t="str" cm="1">
        <f t="array" ref="AA1723">IFERROR(IF(INDEX(SubsidieTabel!$Q$1:$T$9,MATCH($F1723,SubsidieTabel!$Q$1:$Q$9,0),IFERROR(MATCH(Methode_Keuze,SubsidieTabel!$Q$1:$T$1,0),2))&lt;&gt;1=TRUE,"ja",""),"")</f>
        <v/>
      </c>
    </row>
    <row r="1724" spans="1:27" ht="15" customHeight="1" x14ac:dyDescent="0.25">
      <c r="A1724" s="87"/>
      <c r="B1724" s="219" t="str">
        <f>IF(A1724&lt;&gt;"",_xlfn.MAXIFS($B$1:B1723,$A$1:A1723,A1724)+1,"")</f>
        <v/>
      </c>
      <c r="C1724" s="50"/>
      <c r="D1724" s="50"/>
      <c r="E1724" s="50"/>
      <c r="F1724" s="50"/>
      <c r="G1724" s="283"/>
      <c r="H1724" s="296"/>
      <c r="I1724" s="295"/>
      <c r="J1724" s="295"/>
      <c r="K1724" s="202"/>
      <c r="L1724" s="202"/>
      <c r="M1724" s="91" t="str">
        <f>IFERROR(VLOOKUP(H1724,Lijsten!$H$1:$I$100,2,0),"")</f>
        <v/>
      </c>
      <c r="N1724" s="91" t="str" cm="1">
        <f t="array" ref="N1724">IFERROR(_xlfn.IFS(AND(LEFT(F1724,6)="Arbeid",RIGHT(F1724,3)&lt;&gt;"IKS"),IFERROR(VLOOKUP($G1724,Tb_KostenTypen[],2,0),"tarief"),RIGHT(F1724,3)="IKS","Uurtarief",LEFT(F1724,6)="Arbeid","Uurtarief",AND(LEFT(F1724,8)="Bijdrage",RIGHT(F1724,15)="(vrijwilligers)"),"Vast tarief"),"")</f>
        <v/>
      </c>
      <c r="O1724" s="92"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tarief",IF(LEFT(F1724,8)="Bijdrage",VLOOKUP($F1724,Tb_KostenTypen[],MATCH(Methode_Keuze,Tb_KostenTypen[#Headers],0),0),VLOOKUP($G1724,Lijsten!L:O,4,0))),""),"")</f>
        <v/>
      </c>
      <c r="P1724" s="92"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tarief",IF(LEFT(F1724,8)="Bijdrage",VLOOKUP($F1724,Tb_KostenTypen[],MATCH(Methode_Keuze,Tb_KostenTypen[#Headers],0),0),VLOOKUP($G1724,Lijsten!L:O,4,0))),""),"")</f>
        <v/>
      </c>
      <c r="Q1724" s="50"/>
      <c r="R1724" s="50"/>
      <c r="S1724" s="83"/>
      <c r="T1724" s="51"/>
      <c r="U1724" s="4" t="str" cm="1">
        <f t="array" ref="U1724">IF(AA1724&lt;&gt;"ja",_xlfn.IFNA(_xlfn.IFS(AND(O1724&lt;&gt;"",F1724&lt;&gt;"",RIGHT($N1724,6)="tarief"),O1724*Q1724,S1724&gt;0,IF(F1724&lt;&gt;"",S1724,"")),""),"")</f>
        <v/>
      </c>
      <c r="V1724" s="4" t="str" cm="1">
        <f t="array" ref="V1724">IF(AA1724&lt;&gt;"ja",_xlfn.IFNA(_xlfn.IFS(AND(P1724&lt;&gt;"",R1724&lt;&gt;"",RIGHT($N1724,6)="tarief"),P1724*R1724,T1724&gt;0,T1724),""),"")</f>
        <v/>
      </c>
      <c r="W1724" s="4" t="str" cm="1">
        <f t="array" ref="W1724">IFERROR(_xlfn.IFS(OR(F1724="",LEFT(Methode_Keuze,4)="Geen"),"",AND(U1724&lt;&gt;"",F1724&lt;&gt;"Arbeidskosten"),ROUND(U1724*VLOOKUP(F1724,Tb_ProjectKosten[],MATCH(Tb_ProjectKosten[[#Headers],[Forfat_Percentage]],Tb_ProjectKosten[#Headers],0),0),2),AND(F1724="Arbeidskosten",G1724&lt;&gt;""),IFERROR(ROUND(U1724*VLOOKUP(G1724,Tb_KostenTypen[],3,0)*VLOOKUP(F1724,Tb_ProjectKosten[],MATCH(Tb_ProjectKosten[[#Headers],[Forfat_Percentage]],Tb_ProjectKosten[#Headers],0),0),2),""),U1724 &lt;=0,0),"")</f>
        <v/>
      </c>
      <c r="X1724" s="4" t="str" cm="1">
        <f t="array" ref="X1724">IFERROR(_xlfn.IFS(OR(F1724="",LEFT(Methode_Keuze,4)="Geen"),"",AND(V1724&lt;&gt;"",F1724&lt;&gt;"Arbeidskosten"),ROUND(V1724*VLOOKUP(F1724,Tb_ProjectKosten[],MATCH(Tb_ProjectKosten[[#Headers],[Forfat_Percentage]],Tb_ProjectKosten[#Headers],0),0),2),AND(F1724="Arbeidskosten",G1724&lt;&gt;""),IFERROR(ROUND(V1724*VLOOKUP(G1724,Tb_KostenTypen[],3,0)*VLOOKUP(F1724,Tb_ProjectKosten[],MATCH(Tb_ProjectKosten[[#Headers],[Forfat_Percentage]],Tb_ProjectKosten[#Headers],0),0),2),""),V1724 &lt;=0,0),"")</f>
        <v/>
      </c>
      <c r="Y1724" s="262"/>
      <c r="Z1724" s="49"/>
      <c r="AA1724" s="37" t="str" cm="1">
        <f t="array" ref="AA1724">IFERROR(IF(INDEX(SubsidieTabel!$Q$1:$T$9,MATCH($F1724,SubsidieTabel!$Q$1:$Q$9,0),IFERROR(MATCH(Methode_Keuze,SubsidieTabel!$Q$1:$T$1,0),2))&lt;&gt;1=TRUE,"ja",""),"")</f>
        <v/>
      </c>
    </row>
    <row r="1725" spans="1:27" ht="15" customHeight="1" x14ac:dyDescent="0.25">
      <c r="A1725" s="87"/>
      <c r="B1725" s="219" t="str">
        <f>IF(A1725&lt;&gt;"",_xlfn.MAXIFS($B$1:B1724,$A$1:A1724,A1725)+1,"")</f>
        <v/>
      </c>
      <c r="C1725" s="50"/>
      <c r="D1725" s="50"/>
      <c r="E1725" s="50"/>
      <c r="F1725" s="50"/>
      <c r="G1725" s="283"/>
      <c r="H1725" s="296"/>
      <c r="I1725" s="295"/>
      <c r="J1725" s="295"/>
      <c r="K1725" s="202"/>
      <c r="L1725" s="202"/>
      <c r="M1725" s="91" t="str">
        <f>IFERROR(VLOOKUP(H1725,Lijsten!$H$1:$I$100,2,0),"")</f>
        <v/>
      </c>
      <c r="N1725" s="91" t="str" cm="1">
        <f t="array" ref="N1725">IFERROR(_xlfn.IFS(AND(LEFT(F1725,6)="Arbeid",RIGHT(F1725,3)&lt;&gt;"IKS"),IFERROR(VLOOKUP($G1725,Tb_KostenTypen[],2,0),"tarief"),RIGHT(F1725,3)="IKS","Uurtarief",LEFT(F1725,6)="Arbeid","Uurtarief",AND(LEFT(F1725,8)="Bijdrage",RIGHT(F1725,15)="(vrijwilligers)"),"Vast tarief"),"")</f>
        <v/>
      </c>
      <c r="O1725" s="92"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tarief",IF(LEFT(F1725,8)="Bijdrage",VLOOKUP($F1725,Tb_KostenTypen[],MATCH(Methode_Keuze,Tb_KostenTypen[#Headers],0),0),VLOOKUP($G1725,Lijsten!L:O,4,0))),""),"")</f>
        <v/>
      </c>
      <c r="P1725" s="92"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tarief",IF(LEFT(F1725,8)="Bijdrage",VLOOKUP($F1725,Tb_KostenTypen[],MATCH(Methode_Keuze,Tb_KostenTypen[#Headers],0),0),VLOOKUP($G1725,Lijsten!L:O,4,0))),""),"")</f>
        <v/>
      </c>
      <c r="Q1725" s="50"/>
      <c r="R1725" s="50"/>
      <c r="S1725" s="83"/>
      <c r="T1725" s="51"/>
      <c r="U1725" s="4" t="str" cm="1">
        <f t="array" ref="U1725">IF(AA1725&lt;&gt;"ja",_xlfn.IFNA(_xlfn.IFS(AND(O1725&lt;&gt;"",F1725&lt;&gt;"",RIGHT($N1725,6)="tarief"),O1725*Q1725,S1725&gt;0,IF(F1725&lt;&gt;"",S1725,"")),""),"")</f>
        <v/>
      </c>
      <c r="V1725" s="4" t="str" cm="1">
        <f t="array" ref="V1725">IF(AA1725&lt;&gt;"ja",_xlfn.IFNA(_xlfn.IFS(AND(P1725&lt;&gt;"",R1725&lt;&gt;"",RIGHT($N1725,6)="tarief"),P1725*R1725,T1725&gt;0,T1725),""),"")</f>
        <v/>
      </c>
      <c r="W1725" s="4" t="str" cm="1">
        <f t="array" ref="W1725">IFERROR(_xlfn.IFS(OR(F1725="",LEFT(Methode_Keuze,4)="Geen"),"",AND(U1725&lt;&gt;"",F1725&lt;&gt;"Arbeidskosten"),ROUND(U1725*VLOOKUP(F1725,Tb_ProjectKosten[],MATCH(Tb_ProjectKosten[[#Headers],[Forfat_Percentage]],Tb_ProjectKosten[#Headers],0),0),2),AND(F1725="Arbeidskosten",G1725&lt;&gt;""),IFERROR(ROUND(U1725*VLOOKUP(G1725,Tb_KostenTypen[],3,0)*VLOOKUP(F1725,Tb_ProjectKosten[],MATCH(Tb_ProjectKosten[[#Headers],[Forfat_Percentage]],Tb_ProjectKosten[#Headers],0),0),2),""),U1725 &lt;=0,0),"")</f>
        <v/>
      </c>
      <c r="X1725" s="4" t="str" cm="1">
        <f t="array" ref="X1725">IFERROR(_xlfn.IFS(OR(F1725="",LEFT(Methode_Keuze,4)="Geen"),"",AND(V1725&lt;&gt;"",F1725&lt;&gt;"Arbeidskosten"),ROUND(V1725*VLOOKUP(F1725,Tb_ProjectKosten[],MATCH(Tb_ProjectKosten[[#Headers],[Forfat_Percentage]],Tb_ProjectKosten[#Headers],0),0),2),AND(F1725="Arbeidskosten",G1725&lt;&gt;""),IFERROR(ROUND(V1725*VLOOKUP(G1725,Tb_KostenTypen[],3,0)*VLOOKUP(F1725,Tb_ProjectKosten[],MATCH(Tb_ProjectKosten[[#Headers],[Forfat_Percentage]],Tb_ProjectKosten[#Headers],0),0),2),""),V1725 &lt;=0,0),"")</f>
        <v/>
      </c>
      <c r="Y1725" s="262"/>
      <c r="Z1725" s="49"/>
      <c r="AA1725" s="37" t="str" cm="1">
        <f t="array" ref="AA1725">IFERROR(IF(INDEX(SubsidieTabel!$Q$1:$T$9,MATCH($F1725,SubsidieTabel!$Q$1:$Q$9,0),IFERROR(MATCH(Methode_Keuze,SubsidieTabel!$Q$1:$T$1,0),2))&lt;&gt;1=TRUE,"ja",""),"")</f>
        <v/>
      </c>
    </row>
    <row r="1726" spans="1:27" ht="15" customHeight="1" x14ac:dyDescent="0.25">
      <c r="A1726" s="87"/>
      <c r="B1726" s="219" t="str">
        <f>IF(A1726&lt;&gt;"",_xlfn.MAXIFS($B$1:B1725,$A$1:A1725,A1726)+1,"")</f>
        <v/>
      </c>
      <c r="C1726" s="50"/>
      <c r="D1726" s="50"/>
      <c r="E1726" s="50"/>
      <c r="F1726" s="50"/>
      <c r="G1726" s="283"/>
      <c r="H1726" s="296"/>
      <c r="I1726" s="295"/>
      <c r="J1726" s="295"/>
      <c r="K1726" s="202"/>
      <c r="L1726" s="202"/>
      <c r="M1726" s="91" t="str">
        <f>IFERROR(VLOOKUP(H1726,Lijsten!$H$1:$I$100,2,0),"")</f>
        <v/>
      </c>
      <c r="N1726" s="91" t="str" cm="1">
        <f t="array" ref="N1726">IFERROR(_xlfn.IFS(AND(LEFT(F1726,6)="Arbeid",RIGHT(F1726,3)&lt;&gt;"IKS"),IFERROR(VLOOKUP($G1726,Tb_KostenTypen[],2,0),"tarief"),RIGHT(F1726,3)="IKS","Uurtarief",LEFT(F1726,6)="Arbeid","Uurtarief",AND(LEFT(F1726,8)="Bijdrage",RIGHT(F1726,15)="(vrijwilligers)"),"Vast tarief"),"")</f>
        <v/>
      </c>
      <c r="O1726" s="92"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tarief",IF(LEFT(F1726,8)="Bijdrage",VLOOKUP($F1726,Tb_KostenTypen[],MATCH(Methode_Keuze,Tb_KostenTypen[#Headers],0),0),VLOOKUP($G1726,Lijsten!L:O,4,0))),""),"")</f>
        <v/>
      </c>
      <c r="P1726" s="92"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tarief",IF(LEFT(F1726,8)="Bijdrage",VLOOKUP($F1726,Tb_KostenTypen[],MATCH(Methode_Keuze,Tb_KostenTypen[#Headers],0),0),VLOOKUP($G1726,Lijsten!L:O,4,0))),""),"")</f>
        <v/>
      </c>
      <c r="Q1726" s="50"/>
      <c r="R1726" s="50"/>
      <c r="S1726" s="83"/>
      <c r="T1726" s="51"/>
      <c r="U1726" s="4" t="str" cm="1">
        <f t="array" ref="U1726">IF(AA1726&lt;&gt;"ja",_xlfn.IFNA(_xlfn.IFS(AND(O1726&lt;&gt;"",F1726&lt;&gt;"",RIGHT($N1726,6)="tarief"),O1726*Q1726,S1726&gt;0,IF(F1726&lt;&gt;"",S1726,"")),""),"")</f>
        <v/>
      </c>
      <c r="V1726" s="4" t="str" cm="1">
        <f t="array" ref="V1726">IF(AA1726&lt;&gt;"ja",_xlfn.IFNA(_xlfn.IFS(AND(P1726&lt;&gt;"",R1726&lt;&gt;"",RIGHT($N1726,6)="tarief"),P1726*R1726,T1726&gt;0,T1726),""),"")</f>
        <v/>
      </c>
      <c r="W1726" s="4" t="str" cm="1">
        <f t="array" ref="W1726">IFERROR(_xlfn.IFS(OR(F1726="",LEFT(Methode_Keuze,4)="Geen"),"",AND(U1726&lt;&gt;"",F1726&lt;&gt;"Arbeidskosten"),ROUND(U1726*VLOOKUP(F1726,Tb_ProjectKosten[],MATCH(Tb_ProjectKosten[[#Headers],[Forfat_Percentage]],Tb_ProjectKosten[#Headers],0),0),2),AND(F1726="Arbeidskosten",G1726&lt;&gt;""),IFERROR(ROUND(U1726*VLOOKUP(G1726,Tb_KostenTypen[],3,0)*VLOOKUP(F1726,Tb_ProjectKosten[],MATCH(Tb_ProjectKosten[[#Headers],[Forfat_Percentage]],Tb_ProjectKosten[#Headers],0),0),2),""),U1726 &lt;=0,0),"")</f>
        <v/>
      </c>
      <c r="X1726" s="4" t="str" cm="1">
        <f t="array" ref="X1726">IFERROR(_xlfn.IFS(OR(F1726="",LEFT(Methode_Keuze,4)="Geen"),"",AND(V1726&lt;&gt;"",F1726&lt;&gt;"Arbeidskosten"),ROUND(V1726*VLOOKUP(F1726,Tb_ProjectKosten[],MATCH(Tb_ProjectKosten[[#Headers],[Forfat_Percentage]],Tb_ProjectKosten[#Headers],0),0),2),AND(F1726="Arbeidskosten",G1726&lt;&gt;""),IFERROR(ROUND(V1726*VLOOKUP(G1726,Tb_KostenTypen[],3,0)*VLOOKUP(F1726,Tb_ProjectKosten[],MATCH(Tb_ProjectKosten[[#Headers],[Forfat_Percentage]],Tb_ProjectKosten[#Headers],0),0),2),""),V1726 &lt;=0,0),"")</f>
        <v/>
      </c>
      <c r="Y1726" s="262"/>
      <c r="Z1726" s="49"/>
      <c r="AA1726" s="37" t="str" cm="1">
        <f t="array" ref="AA1726">IFERROR(IF(INDEX(SubsidieTabel!$Q$1:$T$9,MATCH($F1726,SubsidieTabel!$Q$1:$Q$9,0),IFERROR(MATCH(Methode_Keuze,SubsidieTabel!$Q$1:$T$1,0),2))&lt;&gt;1=TRUE,"ja",""),"")</f>
        <v/>
      </c>
    </row>
    <row r="1727" spans="1:27" ht="15" customHeight="1" x14ac:dyDescent="0.25">
      <c r="A1727" s="87"/>
      <c r="B1727" s="219" t="str">
        <f>IF(A1727&lt;&gt;"",_xlfn.MAXIFS($B$1:B1726,$A$1:A1726,A1727)+1,"")</f>
        <v/>
      </c>
      <c r="C1727" s="50"/>
      <c r="D1727" s="50"/>
      <c r="E1727" s="50"/>
      <c r="F1727" s="50"/>
      <c r="G1727" s="283"/>
      <c r="H1727" s="296"/>
      <c r="I1727" s="295"/>
      <c r="J1727" s="295"/>
      <c r="K1727" s="202"/>
      <c r="L1727" s="202"/>
      <c r="M1727" s="91" t="str">
        <f>IFERROR(VLOOKUP(H1727,Lijsten!$H$1:$I$100,2,0),"")</f>
        <v/>
      </c>
      <c r="N1727" s="91" t="str" cm="1">
        <f t="array" ref="N1727">IFERROR(_xlfn.IFS(AND(LEFT(F1727,6)="Arbeid",RIGHT(F1727,3)&lt;&gt;"IKS"),IFERROR(VLOOKUP($G1727,Tb_KostenTypen[],2,0),"tarief"),RIGHT(F1727,3)="IKS","Uurtarief",LEFT(F1727,6)="Arbeid","Uurtarief",AND(LEFT(F1727,8)="Bijdrage",RIGHT(F1727,15)="(vrijwilligers)"),"Vast tarief"),"")</f>
        <v/>
      </c>
      <c r="O1727" s="92"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tarief",IF(LEFT(F1727,8)="Bijdrage",VLOOKUP($F1727,Tb_KostenTypen[],MATCH(Methode_Keuze,Tb_KostenTypen[#Headers],0),0),VLOOKUP($G1727,Lijsten!L:O,4,0))),""),"")</f>
        <v/>
      </c>
      <c r="P1727" s="92"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tarief",IF(LEFT(F1727,8)="Bijdrage",VLOOKUP($F1727,Tb_KostenTypen[],MATCH(Methode_Keuze,Tb_KostenTypen[#Headers],0),0),VLOOKUP($G1727,Lijsten!L:O,4,0))),""),"")</f>
        <v/>
      </c>
      <c r="Q1727" s="50"/>
      <c r="R1727" s="50"/>
      <c r="S1727" s="83"/>
      <c r="T1727" s="51"/>
      <c r="U1727" s="4" t="str" cm="1">
        <f t="array" ref="U1727">IF(AA1727&lt;&gt;"ja",_xlfn.IFNA(_xlfn.IFS(AND(O1727&lt;&gt;"",F1727&lt;&gt;"",RIGHT($N1727,6)="tarief"),O1727*Q1727,S1727&gt;0,IF(F1727&lt;&gt;"",S1727,"")),""),"")</f>
        <v/>
      </c>
      <c r="V1727" s="4" t="str" cm="1">
        <f t="array" ref="V1727">IF(AA1727&lt;&gt;"ja",_xlfn.IFNA(_xlfn.IFS(AND(P1727&lt;&gt;"",R1727&lt;&gt;"",RIGHT($N1727,6)="tarief"),P1727*R1727,T1727&gt;0,T1727),""),"")</f>
        <v/>
      </c>
      <c r="W1727" s="4" t="str" cm="1">
        <f t="array" ref="W1727">IFERROR(_xlfn.IFS(OR(F1727="",LEFT(Methode_Keuze,4)="Geen"),"",AND(U1727&lt;&gt;"",F1727&lt;&gt;"Arbeidskosten"),ROUND(U1727*VLOOKUP(F1727,Tb_ProjectKosten[],MATCH(Tb_ProjectKosten[[#Headers],[Forfat_Percentage]],Tb_ProjectKosten[#Headers],0),0),2),AND(F1727="Arbeidskosten",G1727&lt;&gt;""),IFERROR(ROUND(U1727*VLOOKUP(G1727,Tb_KostenTypen[],3,0)*VLOOKUP(F1727,Tb_ProjectKosten[],MATCH(Tb_ProjectKosten[[#Headers],[Forfat_Percentage]],Tb_ProjectKosten[#Headers],0),0),2),""),U1727 &lt;=0,0),"")</f>
        <v/>
      </c>
      <c r="X1727" s="4" t="str" cm="1">
        <f t="array" ref="X1727">IFERROR(_xlfn.IFS(OR(F1727="",LEFT(Methode_Keuze,4)="Geen"),"",AND(V1727&lt;&gt;"",F1727&lt;&gt;"Arbeidskosten"),ROUND(V1727*VLOOKUP(F1727,Tb_ProjectKosten[],MATCH(Tb_ProjectKosten[[#Headers],[Forfat_Percentage]],Tb_ProjectKosten[#Headers],0),0),2),AND(F1727="Arbeidskosten",G1727&lt;&gt;""),IFERROR(ROUND(V1727*VLOOKUP(G1727,Tb_KostenTypen[],3,0)*VLOOKUP(F1727,Tb_ProjectKosten[],MATCH(Tb_ProjectKosten[[#Headers],[Forfat_Percentage]],Tb_ProjectKosten[#Headers],0),0),2),""),V1727 &lt;=0,0),"")</f>
        <v/>
      </c>
      <c r="Y1727" s="262"/>
      <c r="Z1727" s="49"/>
      <c r="AA1727" s="37" t="str" cm="1">
        <f t="array" ref="AA1727">IFERROR(IF(INDEX(SubsidieTabel!$Q$1:$T$9,MATCH($F1727,SubsidieTabel!$Q$1:$Q$9,0),IFERROR(MATCH(Methode_Keuze,SubsidieTabel!$Q$1:$T$1,0),2))&lt;&gt;1=TRUE,"ja",""),"")</f>
        <v/>
      </c>
    </row>
    <row r="1728" spans="1:27" ht="15" customHeight="1" x14ac:dyDescent="0.25">
      <c r="A1728" s="87"/>
      <c r="B1728" s="219" t="str">
        <f>IF(A1728&lt;&gt;"",_xlfn.MAXIFS($B$1:B1727,$A$1:A1727,A1728)+1,"")</f>
        <v/>
      </c>
      <c r="C1728" s="50"/>
      <c r="D1728" s="50"/>
      <c r="E1728" s="50"/>
      <c r="F1728" s="50"/>
      <c r="G1728" s="283"/>
      <c r="H1728" s="296"/>
      <c r="I1728" s="295"/>
      <c r="J1728" s="295"/>
      <c r="K1728" s="202"/>
      <c r="L1728" s="202"/>
      <c r="M1728" s="91" t="str">
        <f>IFERROR(VLOOKUP(H1728,Lijsten!$H$1:$I$100,2,0),"")</f>
        <v/>
      </c>
      <c r="N1728" s="91" t="str" cm="1">
        <f t="array" ref="N1728">IFERROR(_xlfn.IFS(AND(LEFT(F1728,6)="Arbeid",RIGHT(F1728,3)&lt;&gt;"IKS"),IFERROR(VLOOKUP($G1728,Tb_KostenTypen[],2,0),"tarief"),RIGHT(F1728,3)="IKS","Uurtarief",LEFT(F1728,6)="Arbeid","Uurtarief",AND(LEFT(F1728,8)="Bijdrage",RIGHT(F1728,15)="(vrijwilligers)"),"Vast tarief"),"")</f>
        <v/>
      </c>
      <c r="O1728" s="92"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tarief",IF(LEFT(F1728,8)="Bijdrage",VLOOKUP($F1728,Tb_KostenTypen[],MATCH(Methode_Keuze,Tb_KostenTypen[#Headers],0),0),VLOOKUP($G1728,Lijsten!L:O,4,0))),""),"")</f>
        <v/>
      </c>
      <c r="P1728" s="92"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tarief",IF(LEFT(F1728,8)="Bijdrage",VLOOKUP($F1728,Tb_KostenTypen[],MATCH(Methode_Keuze,Tb_KostenTypen[#Headers],0),0),VLOOKUP($G1728,Lijsten!L:O,4,0))),""),"")</f>
        <v/>
      </c>
      <c r="Q1728" s="50"/>
      <c r="R1728" s="50"/>
      <c r="S1728" s="83"/>
      <c r="T1728" s="51"/>
      <c r="U1728" s="4" t="str" cm="1">
        <f t="array" ref="U1728">IF(AA1728&lt;&gt;"ja",_xlfn.IFNA(_xlfn.IFS(AND(O1728&lt;&gt;"",F1728&lt;&gt;"",RIGHT($N1728,6)="tarief"),O1728*Q1728,S1728&gt;0,IF(F1728&lt;&gt;"",S1728,"")),""),"")</f>
        <v/>
      </c>
      <c r="V1728" s="4" t="str" cm="1">
        <f t="array" ref="V1728">IF(AA1728&lt;&gt;"ja",_xlfn.IFNA(_xlfn.IFS(AND(P1728&lt;&gt;"",R1728&lt;&gt;"",RIGHT($N1728,6)="tarief"),P1728*R1728,T1728&gt;0,T1728),""),"")</f>
        <v/>
      </c>
      <c r="W1728" s="4" t="str" cm="1">
        <f t="array" ref="W1728">IFERROR(_xlfn.IFS(OR(F1728="",LEFT(Methode_Keuze,4)="Geen"),"",AND(U1728&lt;&gt;"",F1728&lt;&gt;"Arbeidskosten"),ROUND(U1728*VLOOKUP(F1728,Tb_ProjectKosten[],MATCH(Tb_ProjectKosten[[#Headers],[Forfat_Percentage]],Tb_ProjectKosten[#Headers],0),0),2),AND(F1728="Arbeidskosten",G1728&lt;&gt;""),IFERROR(ROUND(U1728*VLOOKUP(G1728,Tb_KostenTypen[],3,0)*VLOOKUP(F1728,Tb_ProjectKosten[],MATCH(Tb_ProjectKosten[[#Headers],[Forfat_Percentage]],Tb_ProjectKosten[#Headers],0),0),2),""),U1728 &lt;=0,0),"")</f>
        <v/>
      </c>
      <c r="X1728" s="4" t="str" cm="1">
        <f t="array" ref="X1728">IFERROR(_xlfn.IFS(OR(F1728="",LEFT(Methode_Keuze,4)="Geen"),"",AND(V1728&lt;&gt;"",F1728&lt;&gt;"Arbeidskosten"),ROUND(V1728*VLOOKUP(F1728,Tb_ProjectKosten[],MATCH(Tb_ProjectKosten[[#Headers],[Forfat_Percentage]],Tb_ProjectKosten[#Headers],0),0),2),AND(F1728="Arbeidskosten",G1728&lt;&gt;""),IFERROR(ROUND(V1728*VLOOKUP(G1728,Tb_KostenTypen[],3,0)*VLOOKUP(F1728,Tb_ProjectKosten[],MATCH(Tb_ProjectKosten[[#Headers],[Forfat_Percentage]],Tb_ProjectKosten[#Headers],0),0),2),""),V1728 &lt;=0,0),"")</f>
        <v/>
      </c>
      <c r="Y1728" s="262"/>
      <c r="Z1728" s="49"/>
      <c r="AA1728" s="37" t="str" cm="1">
        <f t="array" ref="AA1728">IFERROR(IF(INDEX(SubsidieTabel!$Q$1:$T$9,MATCH($F1728,SubsidieTabel!$Q$1:$Q$9,0),IFERROR(MATCH(Methode_Keuze,SubsidieTabel!$Q$1:$T$1,0),2))&lt;&gt;1=TRUE,"ja",""),"")</f>
        <v/>
      </c>
    </row>
    <row r="1729" spans="1:27" ht="15" customHeight="1" x14ac:dyDescent="0.25">
      <c r="A1729" s="87"/>
      <c r="B1729" s="219" t="str">
        <f>IF(A1729&lt;&gt;"",_xlfn.MAXIFS($B$1:B1728,$A$1:A1728,A1729)+1,"")</f>
        <v/>
      </c>
      <c r="C1729" s="50"/>
      <c r="D1729" s="50"/>
      <c r="E1729" s="50"/>
      <c r="F1729" s="50"/>
      <c r="G1729" s="283"/>
      <c r="H1729" s="296"/>
      <c r="I1729" s="295"/>
      <c r="J1729" s="295"/>
      <c r="K1729" s="202"/>
      <c r="L1729" s="202"/>
      <c r="M1729" s="91" t="str">
        <f>IFERROR(VLOOKUP(H1729,Lijsten!$H$1:$I$100,2,0),"")</f>
        <v/>
      </c>
      <c r="N1729" s="91" t="str" cm="1">
        <f t="array" ref="N1729">IFERROR(_xlfn.IFS(AND(LEFT(F1729,6)="Arbeid",RIGHT(F1729,3)&lt;&gt;"IKS"),IFERROR(VLOOKUP($G1729,Tb_KostenTypen[],2,0),"tarief"),RIGHT(F1729,3)="IKS","Uurtarief",LEFT(F1729,6)="Arbeid","Uurtarief",AND(LEFT(F1729,8)="Bijdrage",RIGHT(F1729,15)="(vrijwilligers)"),"Vast tarief"),"")</f>
        <v/>
      </c>
      <c r="O1729" s="92"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tarief",IF(LEFT(F1729,8)="Bijdrage",VLOOKUP($F1729,Tb_KostenTypen[],MATCH(Methode_Keuze,Tb_KostenTypen[#Headers],0),0),VLOOKUP($G1729,Lijsten!L:O,4,0))),""),"")</f>
        <v/>
      </c>
      <c r="P1729" s="92"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tarief",IF(LEFT(F1729,8)="Bijdrage",VLOOKUP($F1729,Tb_KostenTypen[],MATCH(Methode_Keuze,Tb_KostenTypen[#Headers],0),0),VLOOKUP($G1729,Lijsten!L:O,4,0))),""),"")</f>
        <v/>
      </c>
      <c r="Q1729" s="50"/>
      <c r="R1729" s="50"/>
      <c r="S1729" s="83"/>
      <c r="T1729" s="51"/>
      <c r="U1729" s="4" t="str" cm="1">
        <f t="array" ref="U1729">IF(AA1729&lt;&gt;"ja",_xlfn.IFNA(_xlfn.IFS(AND(O1729&lt;&gt;"",F1729&lt;&gt;"",RIGHT($N1729,6)="tarief"),O1729*Q1729,S1729&gt;0,IF(F1729&lt;&gt;"",S1729,"")),""),"")</f>
        <v/>
      </c>
      <c r="V1729" s="4" t="str" cm="1">
        <f t="array" ref="V1729">IF(AA1729&lt;&gt;"ja",_xlfn.IFNA(_xlfn.IFS(AND(P1729&lt;&gt;"",R1729&lt;&gt;"",RIGHT($N1729,6)="tarief"),P1729*R1729,T1729&gt;0,T1729),""),"")</f>
        <v/>
      </c>
      <c r="W1729" s="4" t="str" cm="1">
        <f t="array" ref="W1729">IFERROR(_xlfn.IFS(OR(F1729="",LEFT(Methode_Keuze,4)="Geen"),"",AND(U1729&lt;&gt;"",F1729&lt;&gt;"Arbeidskosten"),ROUND(U1729*VLOOKUP(F1729,Tb_ProjectKosten[],MATCH(Tb_ProjectKosten[[#Headers],[Forfat_Percentage]],Tb_ProjectKosten[#Headers],0),0),2),AND(F1729="Arbeidskosten",G1729&lt;&gt;""),IFERROR(ROUND(U1729*VLOOKUP(G1729,Tb_KostenTypen[],3,0)*VLOOKUP(F1729,Tb_ProjectKosten[],MATCH(Tb_ProjectKosten[[#Headers],[Forfat_Percentage]],Tb_ProjectKosten[#Headers],0),0),2),""),U1729 &lt;=0,0),"")</f>
        <v/>
      </c>
      <c r="X1729" s="4" t="str" cm="1">
        <f t="array" ref="X1729">IFERROR(_xlfn.IFS(OR(F1729="",LEFT(Methode_Keuze,4)="Geen"),"",AND(V1729&lt;&gt;"",F1729&lt;&gt;"Arbeidskosten"),ROUND(V1729*VLOOKUP(F1729,Tb_ProjectKosten[],MATCH(Tb_ProjectKosten[[#Headers],[Forfat_Percentage]],Tb_ProjectKosten[#Headers],0),0),2),AND(F1729="Arbeidskosten",G1729&lt;&gt;""),IFERROR(ROUND(V1729*VLOOKUP(G1729,Tb_KostenTypen[],3,0)*VLOOKUP(F1729,Tb_ProjectKosten[],MATCH(Tb_ProjectKosten[[#Headers],[Forfat_Percentage]],Tb_ProjectKosten[#Headers],0),0),2),""),V1729 &lt;=0,0),"")</f>
        <v/>
      </c>
      <c r="Y1729" s="262"/>
      <c r="Z1729" s="49"/>
      <c r="AA1729" s="37" t="str" cm="1">
        <f t="array" ref="AA1729">IFERROR(IF(INDEX(SubsidieTabel!$Q$1:$T$9,MATCH($F1729,SubsidieTabel!$Q$1:$Q$9,0),IFERROR(MATCH(Methode_Keuze,SubsidieTabel!$Q$1:$T$1,0),2))&lt;&gt;1=TRUE,"ja",""),"")</f>
        <v/>
      </c>
    </row>
    <row r="1730" spans="1:27" ht="15" customHeight="1" x14ac:dyDescent="0.25">
      <c r="A1730" s="87"/>
      <c r="B1730" s="219" t="str">
        <f>IF(A1730&lt;&gt;"",_xlfn.MAXIFS($B$1:B1729,$A$1:A1729,A1730)+1,"")</f>
        <v/>
      </c>
      <c r="C1730" s="50"/>
      <c r="D1730" s="50"/>
      <c r="E1730" s="50"/>
      <c r="F1730" s="50"/>
      <c r="G1730" s="283"/>
      <c r="H1730" s="296"/>
      <c r="I1730" s="295"/>
      <c r="J1730" s="295"/>
      <c r="K1730" s="202"/>
      <c r="L1730" s="202"/>
      <c r="M1730" s="91" t="str">
        <f>IFERROR(VLOOKUP(H1730,Lijsten!$H$1:$I$100,2,0),"")</f>
        <v/>
      </c>
      <c r="N1730" s="91" t="str" cm="1">
        <f t="array" ref="N1730">IFERROR(_xlfn.IFS(AND(LEFT(F1730,6)="Arbeid",RIGHT(F1730,3)&lt;&gt;"IKS"),IFERROR(VLOOKUP($G1730,Tb_KostenTypen[],2,0),"tarief"),RIGHT(F1730,3)="IKS","Uurtarief",LEFT(F1730,6)="Arbeid","Uurtarief",AND(LEFT(F1730,8)="Bijdrage",RIGHT(F1730,15)="(vrijwilligers)"),"Vast tarief"),"")</f>
        <v/>
      </c>
      <c r="O1730" s="92"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tarief",IF(LEFT(F1730,8)="Bijdrage",VLOOKUP($F1730,Tb_KostenTypen[],MATCH(Methode_Keuze,Tb_KostenTypen[#Headers],0),0),VLOOKUP($G1730,Lijsten!L:O,4,0))),""),"")</f>
        <v/>
      </c>
      <c r="P1730" s="92"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tarief",IF(LEFT(F1730,8)="Bijdrage",VLOOKUP($F1730,Tb_KostenTypen[],MATCH(Methode_Keuze,Tb_KostenTypen[#Headers],0),0),VLOOKUP($G1730,Lijsten!L:O,4,0))),""),"")</f>
        <v/>
      </c>
      <c r="Q1730" s="50"/>
      <c r="R1730" s="50"/>
      <c r="S1730" s="83"/>
      <c r="T1730" s="51"/>
      <c r="U1730" s="4" t="str" cm="1">
        <f t="array" ref="U1730">IF(AA1730&lt;&gt;"ja",_xlfn.IFNA(_xlfn.IFS(AND(O1730&lt;&gt;"",F1730&lt;&gt;"",RIGHT($N1730,6)="tarief"),O1730*Q1730,S1730&gt;0,IF(F1730&lt;&gt;"",S1730,"")),""),"")</f>
        <v/>
      </c>
      <c r="V1730" s="4" t="str" cm="1">
        <f t="array" ref="V1730">IF(AA1730&lt;&gt;"ja",_xlfn.IFNA(_xlfn.IFS(AND(P1730&lt;&gt;"",R1730&lt;&gt;"",RIGHT($N1730,6)="tarief"),P1730*R1730,T1730&gt;0,T1730),""),"")</f>
        <v/>
      </c>
      <c r="W1730" s="4" t="str" cm="1">
        <f t="array" ref="W1730">IFERROR(_xlfn.IFS(OR(F1730="",LEFT(Methode_Keuze,4)="Geen"),"",AND(U1730&lt;&gt;"",F1730&lt;&gt;"Arbeidskosten"),ROUND(U1730*VLOOKUP(F1730,Tb_ProjectKosten[],MATCH(Tb_ProjectKosten[[#Headers],[Forfat_Percentage]],Tb_ProjectKosten[#Headers],0),0),2),AND(F1730="Arbeidskosten",G1730&lt;&gt;""),IFERROR(ROUND(U1730*VLOOKUP(G1730,Tb_KostenTypen[],3,0)*VLOOKUP(F1730,Tb_ProjectKosten[],MATCH(Tb_ProjectKosten[[#Headers],[Forfat_Percentage]],Tb_ProjectKosten[#Headers],0),0),2),""),U1730 &lt;=0,0),"")</f>
        <v/>
      </c>
      <c r="X1730" s="4" t="str" cm="1">
        <f t="array" ref="X1730">IFERROR(_xlfn.IFS(OR(F1730="",LEFT(Methode_Keuze,4)="Geen"),"",AND(V1730&lt;&gt;"",F1730&lt;&gt;"Arbeidskosten"),ROUND(V1730*VLOOKUP(F1730,Tb_ProjectKosten[],MATCH(Tb_ProjectKosten[[#Headers],[Forfat_Percentage]],Tb_ProjectKosten[#Headers],0),0),2),AND(F1730="Arbeidskosten",G1730&lt;&gt;""),IFERROR(ROUND(V1730*VLOOKUP(G1730,Tb_KostenTypen[],3,0)*VLOOKUP(F1730,Tb_ProjectKosten[],MATCH(Tb_ProjectKosten[[#Headers],[Forfat_Percentage]],Tb_ProjectKosten[#Headers],0),0),2),""),V1730 &lt;=0,0),"")</f>
        <v/>
      </c>
      <c r="Y1730" s="262"/>
      <c r="Z1730" s="49"/>
      <c r="AA1730" s="37" t="str" cm="1">
        <f t="array" ref="AA1730">IFERROR(IF(INDEX(SubsidieTabel!$Q$1:$T$9,MATCH($F1730,SubsidieTabel!$Q$1:$Q$9,0),IFERROR(MATCH(Methode_Keuze,SubsidieTabel!$Q$1:$T$1,0),2))&lt;&gt;1=TRUE,"ja",""),"")</f>
        <v/>
      </c>
    </row>
    <row r="1731" spans="1:27" ht="15" customHeight="1" x14ac:dyDescent="0.25">
      <c r="A1731" s="87"/>
      <c r="B1731" s="219" t="str">
        <f>IF(A1731&lt;&gt;"",_xlfn.MAXIFS($B$1:B1730,$A$1:A1730,A1731)+1,"")</f>
        <v/>
      </c>
      <c r="C1731" s="50"/>
      <c r="D1731" s="50"/>
      <c r="E1731" s="50"/>
      <c r="F1731" s="50"/>
      <c r="G1731" s="283"/>
      <c r="H1731" s="296"/>
      <c r="I1731" s="295"/>
      <c r="J1731" s="295"/>
      <c r="K1731" s="202"/>
      <c r="L1731" s="202"/>
      <c r="M1731" s="91" t="str">
        <f>IFERROR(VLOOKUP(H1731,Lijsten!$H$1:$I$100,2,0),"")</f>
        <v/>
      </c>
      <c r="N1731" s="91" t="str" cm="1">
        <f t="array" ref="N1731">IFERROR(_xlfn.IFS(AND(LEFT(F1731,6)="Arbeid",RIGHT(F1731,3)&lt;&gt;"IKS"),IFERROR(VLOOKUP($G1731,Tb_KostenTypen[],2,0),"tarief"),RIGHT(F1731,3)="IKS","Uurtarief",LEFT(F1731,6)="Arbeid","Uurtarief",AND(LEFT(F1731,8)="Bijdrage",RIGHT(F1731,15)="(vrijwilligers)"),"Vast tarief"),"")</f>
        <v/>
      </c>
      <c r="O1731" s="92"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tarief",IF(LEFT(F1731,8)="Bijdrage",VLOOKUP($F1731,Tb_KostenTypen[],MATCH(Methode_Keuze,Tb_KostenTypen[#Headers],0),0),VLOOKUP($G1731,Lijsten!L:O,4,0))),""),"")</f>
        <v/>
      </c>
      <c r="P1731" s="92"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tarief",IF(LEFT(F1731,8)="Bijdrage",VLOOKUP($F1731,Tb_KostenTypen[],MATCH(Methode_Keuze,Tb_KostenTypen[#Headers],0),0),VLOOKUP($G1731,Lijsten!L:O,4,0))),""),"")</f>
        <v/>
      </c>
      <c r="Q1731" s="50"/>
      <c r="R1731" s="50"/>
      <c r="S1731" s="83"/>
      <c r="T1731" s="51"/>
      <c r="U1731" s="4" t="str" cm="1">
        <f t="array" ref="U1731">IF(AA1731&lt;&gt;"ja",_xlfn.IFNA(_xlfn.IFS(AND(O1731&lt;&gt;"",F1731&lt;&gt;"",RIGHT($N1731,6)="tarief"),O1731*Q1731,S1731&gt;0,IF(F1731&lt;&gt;"",S1731,"")),""),"")</f>
        <v/>
      </c>
      <c r="V1731" s="4" t="str" cm="1">
        <f t="array" ref="V1731">IF(AA1731&lt;&gt;"ja",_xlfn.IFNA(_xlfn.IFS(AND(P1731&lt;&gt;"",R1731&lt;&gt;"",RIGHT($N1731,6)="tarief"),P1731*R1731,T1731&gt;0,T1731),""),"")</f>
        <v/>
      </c>
      <c r="W1731" s="4" t="str" cm="1">
        <f t="array" ref="W1731">IFERROR(_xlfn.IFS(OR(F1731="",LEFT(Methode_Keuze,4)="Geen"),"",AND(U1731&lt;&gt;"",F1731&lt;&gt;"Arbeidskosten"),ROUND(U1731*VLOOKUP(F1731,Tb_ProjectKosten[],MATCH(Tb_ProjectKosten[[#Headers],[Forfat_Percentage]],Tb_ProjectKosten[#Headers],0),0),2),AND(F1731="Arbeidskosten",G1731&lt;&gt;""),IFERROR(ROUND(U1731*VLOOKUP(G1731,Tb_KostenTypen[],3,0)*VLOOKUP(F1731,Tb_ProjectKosten[],MATCH(Tb_ProjectKosten[[#Headers],[Forfat_Percentage]],Tb_ProjectKosten[#Headers],0),0),2),""),U1731 &lt;=0,0),"")</f>
        <v/>
      </c>
      <c r="X1731" s="4" t="str" cm="1">
        <f t="array" ref="X1731">IFERROR(_xlfn.IFS(OR(F1731="",LEFT(Methode_Keuze,4)="Geen"),"",AND(V1731&lt;&gt;"",F1731&lt;&gt;"Arbeidskosten"),ROUND(V1731*VLOOKUP(F1731,Tb_ProjectKosten[],MATCH(Tb_ProjectKosten[[#Headers],[Forfat_Percentage]],Tb_ProjectKosten[#Headers],0),0),2),AND(F1731="Arbeidskosten",G1731&lt;&gt;""),IFERROR(ROUND(V1731*VLOOKUP(G1731,Tb_KostenTypen[],3,0)*VLOOKUP(F1731,Tb_ProjectKosten[],MATCH(Tb_ProjectKosten[[#Headers],[Forfat_Percentage]],Tb_ProjectKosten[#Headers],0),0),2),""),V1731 &lt;=0,0),"")</f>
        <v/>
      </c>
      <c r="Y1731" s="262"/>
      <c r="Z1731" s="49"/>
      <c r="AA1731" s="37" t="str" cm="1">
        <f t="array" ref="AA1731">IFERROR(IF(INDEX(SubsidieTabel!$Q$1:$T$9,MATCH($F1731,SubsidieTabel!$Q$1:$Q$9,0),IFERROR(MATCH(Methode_Keuze,SubsidieTabel!$Q$1:$T$1,0),2))&lt;&gt;1=TRUE,"ja",""),"")</f>
        <v/>
      </c>
    </row>
    <row r="1732" spans="1:27" ht="15" customHeight="1" x14ac:dyDescent="0.25">
      <c r="A1732" s="87"/>
      <c r="B1732" s="219" t="str">
        <f>IF(A1732&lt;&gt;"",_xlfn.MAXIFS($B$1:B1731,$A$1:A1731,A1732)+1,"")</f>
        <v/>
      </c>
      <c r="C1732" s="50"/>
      <c r="D1732" s="50"/>
      <c r="E1732" s="50"/>
      <c r="F1732" s="50"/>
      <c r="G1732" s="283"/>
      <c r="H1732" s="296"/>
      <c r="I1732" s="295"/>
      <c r="J1732" s="295"/>
      <c r="K1732" s="202"/>
      <c r="L1732" s="202"/>
      <c r="M1732" s="91" t="str">
        <f>IFERROR(VLOOKUP(H1732,Lijsten!$H$1:$I$100,2,0),"")</f>
        <v/>
      </c>
      <c r="N1732" s="91" t="str" cm="1">
        <f t="array" ref="N1732">IFERROR(_xlfn.IFS(AND(LEFT(F1732,6)="Arbeid",RIGHT(F1732,3)&lt;&gt;"IKS"),IFERROR(VLOOKUP($G1732,Tb_KostenTypen[],2,0),"tarief"),RIGHT(F1732,3)="IKS","Uurtarief",LEFT(F1732,6)="Arbeid","Uurtarief",AND(LEFT(F1732,8)="Bijdrage",RIGHT(F1732,15)="(vrijwilligers)"),"Vast tarief"),"")</f>
        <v/>
      </c>
      <c r="O1732" s="92"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tarief",IF(LEFT(F1732,8)="Bijdrage",VLOOKUP($F1732,Tb_KostenTypen[],MATCH(Methode_Keuze,Tb_KostenTypen[#Headers],0),0),VLOOKUP($G1732,Lijsten!L:O,4,0))),""),"")</f>
        <v/>
      </c>
      <c r="P1732" s="92"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tarief",IF(LEFT(F1732,8)="Bijdrage",VLOOKUP($F1732,Tb_KostenTypen[],MATCH(Methode_Keuze,Tb_KostenTypen[#Headers],0),0),VLOOKUP($G1732,Lijsten!L:O,4,0))),""),"")</f>
        <v/>
      </c>
      <c r="Q1732" s="50"/>
      <c r="R1732" s="50"/>
      <c r="S1732" s="83"/>
      <c r="T1732" s="51"/>
      <c r="U1732" s="4" t="str" cm="1">
        <f t="array" ref="U1732">IF(AA1732&lt;&gt;"ja",_xlfn.IFNA(_xlfn.IFS(AND(O1732&lt;&gt;"",F1732&lt;&gt;"",RIGHT($N1732,6)="tarief"),O1732*Q1732,S1732&gt;0,IF(F1732&lt;&gt;"",S1732,"")),""),"")</f>
        <v/>
      </c>
      <c r="V1732" s="4" t="str" cm="1">
        <f t="array" ref="V1732">IF(AA1732&lt;&gt;"ja",_xlfn.IFNA(_xlfn.IFS(AND(P1732&lt;&gt;"",R1732&lt;&gt;"",RIGHT($N1732,6)="tarief"),P1732*R1732,T1732&gt;0,T1732),""),"")</f>
        <v/>
      </c>
      <c r="W1732" s="4" t="str" cm="1">
        <f t="array" ref="W1732">IFERROR(_xlfn.IFS(OR(F1732="",LEFT(Methode_Keuze,4)="Geen"),"",AND(U1732&lt;&gt;"",F1732&lt;&gt;"Arbeidskosten"),ROUND(U1732*VLOOKUP(F1732,Tb_ProjectKosten[],MATCH(Tb_ProjectKosten[[#Headers],[Forfat_Percentage]],Tb_ProjectKosten[#Headers],0),0),2),AND(F1732="Arbeidskosten",G1732&lt;&gt;""),IFERROR(ROUND(U1732*VLOOKUP(G1732,Tb_KostenTypen[],3,0)*VLOOKUP(F1732,Tb_ProjectKosten[],MATCH(Tb_ProjectKosten[[#Headers],[Forfat_Percentage]],Tb_ProjectKosten[#Headers],0),0),2),""),U1732 &lt;=0,0),"")</f>
        <v/>
      </c>
      <c r="X1732" s="4" t="str" cm="1">
        <f t="array" ref="X1732">IFERROR(_xlfn.IFS(OR(F1732="",LEFT(Methode_Keuze,4)="Geen"),"",AND(V1732&lt;&gt;"",F1732&lt;&gt;"Arbeidskosten"),ROUND(V1732*VLOOKUP(F1732,Tb_ProjectKosten[],MATCH(Tb_ProjectKosten[[#Headers],[Forfat_Percentage]],Tb_ProjectKosten[#Headers],0),0),2),AND(F1732="Arbeidskosten",G1732&lt;&gt;""),IFERROR(ROUND(V1732*VLOOKUP(G1732,Tb_KostenTypen[],3,0)*VLOOKUP(F1732,Tb_ProjectKosten[],MATCH(Tb_ProjectKosten[[#Headers],[Forfat_Percentage]],Tb_ProjectKosten[#Headers],0),0),2),""),V1732 &lt;=0,0),"")</f>
        <v/>
      </c>
      <c r="Y1732" s="262"/>
      <c r="Z1732" s="49"/>
      <c r="AA1732" s="37" t="str" cm="1">
        <f t="array" ref="AA1732">IFERROR(IF(INDEX(SubsidieTabel!$Q$1:$T$9,MATCH($F1732,SubsidieTabel!$Q$1:$Q$9,0),IFERROR(MATCH(Methode_Keuze,SubsidieTabel!$Q$1:$T$1,0),2))&lt;&gt;1=TRUE,"ja",""),"")</f>
        <v/>
      </c>
    </row>
    <row r="1733" spans="1:27" ht="15" customHeight="1" x14ac:dyDescent="0.25">
      <c r="A1733" s="87"/>
      <c r="B1733" s="219" t="str">
        <f>IF(A1733&lt;&gt;"",_xlfn.MAXIFS($B$1:B1732,$A$1:A1732,A1733)+1,"")</f>
        <v/>
      </c>
      <c r="C1733" s="50"/>
      <c r="D1733" s="50"/>
      <c r="E1733" s="50"/>
      <c r="F1733" s="50"/>
      <c r="G1733" s="283"/>
      <c r="H1733" s="296"/>
      <c r="I1733" s="295"/>
      <c r="J1733" s="295"/>
      <c r="K1733" s="202"/>
      <c r="L1733" s="202"/>
      <c r="M1733" s="91" t="str">
        <f>IFERROR(VLOOKUP(H1733,Lijsten!$H$1:$I$100,2,0),"")</f>
        <v/>
      </c>
      <c r="N1733" s="91" t="str" cm="1">
        <f t="array" ref="N1733">IFERROR(_xlfn.IFS(AND(LEFT(F1733,6)="Arbeid",RIGHT(F1733,3)&lt;&gt;"IKS"),IFERROR(VLOOKUP($G1733,Tb_KostenTypen[],2,0),"tarief"),RIGHT(F1733,3)="IKS","Uurtarief",LEFT(F1733,6)="Arbeid","Uurtarief",AND(LEFT(F1733,8)="Bijdrage",RIGHT(F1733,15)="(vrijwilligers)"),"Vast tarief"),"")</f>
        <v/>
      </c>
      <c r="O1733" s="92"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tarief",IF(LEFT(F1733,8)="Bijdrage",VLOOKUP($F1733,Tb_KostenTypen[],MATCH(Methode_Keuze,Tb_KostenTypen[#Headers],0),0),VLOOKUP($G1733,Lijsten!L:O,4,0))),""),"")</f>
        <v/>
      </c>
      <c r="P1733" s="92"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tarief",IF(LEFT(F1733,8)="Bijdrage",VLOOKUP($F1733,Tb_KostenTypen[],MATCH(Methode_Keuze,Tb_KostenTypen[#Headers],0),0),VLOOKUP($G1733,Lijsten!L:O,4,0))),""),"")</f>
        <v/>
      </c>
      <c r="Q1733" s="50"/>
      <c r="R1733" s="50"/>
      <c r="S1733" s="83"/>
      <c r="T1733" s="51"/>
      <c r="U1733" s="4" t="str" cm="1">
        <f t="array" ref="U1733">IF(AA1733&lt;&gt;"ja",_xlfn.IFNA(_xlfn.IFS(AND(O1733&lt;&gt;"",F1733&lt;&gt;"",RIGHT($N1733,6)="tarief"),O1733*Q1733,S1733&gt;0,IF(F1733&lt;&gt;"",S1733,"")),""),"")</f>
        <v/>
      </c>
      <c r="V1733" s="4" t="str" cm="1">
        <f t="array" ref="V1733">IF(AA1733&lt;&gt;"ja",_xlfn.IFNA(_xlfn.IFS(AND(P1733&lt;&gt;"",R1733&lt;&gt;"",RIGHT($N1733,6)="tarief"),P1733*R1733,T1733&gt;0,T1733),""),"")</f>
        <v/>
      </c>
      <c r="W1733" s="4" t="str" cm="1">
        <f t="array" ref="W1733">IFERROR(_xlfn.IFS(OR(F1733="",LEFT(Methode_Keuze,4)="Geen"),"",AND(U1733&lt;&gt;"",F1733&lt;&gt;"Arbeidskosten"),ROUND(U1733*VLOOKUP(F1733,Tb_ProjectKosten[],MATCH(Tb_ProjectKosten[[#Headers],[Forfat_Percentage]],Tb_ProjectKosten[#Headers],0),0),2),AND(F1733="Arbeidskosten",G1733&lt;&gt;""),IFERROR(ROUND(U1733*VLOOKUP(G1733,Tb_KostenTypen[],3,0)*VLOOKUP(F1733,Tb_ProjectKosten[],MATCH(Tb_ProjectKosten[[#Headers],[Forfat_Percentage]],Tb_ProjectKosten[#Headers],0),0),2),""),U1733 &lt;=0,0),"")</f>
        <v/>
      </c>
      <c r="X1733" s="4" t="str" cm="1">
        <f t="array" ref="X1733">IFERROR(_xlfn.IFS(OR(F1733="",LEFT(Methode_Keuze,4)="Geen"),"",AND(V1733&lt;&gt;"",F1733&lt;&gt;"Arbeidskosten"),ROUND(V1733*VLOOKUP(F1733,Tb_ProjectKosten[],MATCH(Tb_ProjectKosten[[#Headers],[Forfat_Percentage]],Tb_ProjectKosten[#Headers],0),0),2),AND(F1733="Arbeidskosten",G1733&lt;&gt;""),IFERROR(ROUND(V1733*VLOOKUP(G1733,Tb_KostenTypen[],3,0)*VLOOKUP(F1733,Tb_ProjectKosten[],MATCH(Tb_ProjectKosten[[#Headers],[Forfat_Percentage]],Tb_ProjectKosten[#Headers],0),0),2),""),V1733 &lt;=0,0),"")</f>
        <v/>
      </c>
      <c r="Y1733" s="262"/>
      <c r="Z1733" s="49"/>
      <c r="AA1733" s="37" t="str" cm="1">
        <f t="array" ref="AA1733">IFERROR(IF(INDEX(SubsidieTabel!$Q$1:$T$9,MATCH($F1733,SubsidieTabel!$Q$1:$Q$9,0),IFERROR(MATCH(Methode_Keuze,SubsidieTabel!$Q$1:$T$1,0),2))&lt;&gt;1=TRUE,"ja",""),"")</f>
        <v/>
      </c>
    </row>
    <row r="1734" spans="1:27" ht="15" customHeight="1" x14ac:dyDescent="0.25">
      <c r="A1734" s="87"/>
      <c r="B1734" s="219" t="str">
        <f>IF(A1734&lt;&gt;"",_xlfn.MAXIFS($B$1:B1733,$A$1:A1733,A1734)+1,"")</f>
        <v/>
      </c>
      <c r="C1734" s="50"/>
      <c r="D1734" s="50"/>
      <c r="E1734" s="50"/>
      <c r="F1734" s="50"/>
      <c r="G1734" s="283"/>
      <c r="H1734" s="296"/>
      <c r="I1734" s="295"/>
      <c r="J1734" s="295"/>
      <c r="K1734" s="202"/>
      <c r="L1734" s="202"/>
      <c r="M1734" s="91" t="str">
        <f>IFERROR(VLOOKUP(H1734,Lijsten!$H$1:$I$100,2,0),"")</f>
        <v/>
      </c>
      <c r="N1734" s="91" t="str" cm="1">
        <f t="array" ref="N1734">IFERROR(_xlfn.IFS(AND(LEFT(F1734,6)="Arbeid",RIGHT(F1734,3)&lt;&gt;"IKS"),IFERROR(VLOOKUP($G1734,Tb_KostenTypen[],2,0),"tarief"),RIGHT(F1734,3)="IKS","Uurtarief",LEFT(F1734,6)="Arbeid","Uurtarief",AND(LEFT(F1734,8)="Bijdrage",RIGHT(F1734,15)="(vrijwilligers)"),"Vast tarief"),"")</f>
        <v/>
      </c>
      <c r="O1734" s="92"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tarief",IF(LEFT(F1734,8)="Bijdrage",VLOOKUP($F1734,Tb_KostenTypen[],MATCH(Methode_Keuze,Tb_KostenTypen[#Headers],0),0),VLOOKUP($G1734,Lijsten!L:O,4,0))),""),"")</f>
        <v/>
      </c>
      <c r="P1734" s="92"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tarief",IF(LEFT(F1734,8)="Bijdrage",VLOOKUP($F1734,Tb_KostenTypen[],MATCH(Methode_Keuze,Tb_KostenTypen[#Headers],0),0),VLOOKUP($G1734,Lijsten!L:O,4,0))),""),"")</f>
        <v/>
      </c>
      <c r="Q1734" s="50"/>
      <c r="R1734" s="50"/>
      <c r="S1734" s="83"/>
      <c r="T1734" s="51"/>
      <c r="U1734" s="4" t="str" cm="1">
        <f t="array" ref="U1734">IF(AA1734&lt;&gt;"ja",_xlfn.IFNA(_xlfn.IFS(AND(O1734&lt;&gt;"",F1734&lt;&gt;"",RIGHT($N1734,6)="tarief"),O1734*Q1734,S1734&gt;0,IF(F1734&lt;&gt;"",S1734,"")),""),"")</f>
        <v/>
      </c>
      <c r="V1734" s="4" t="str" cm="1">
        <f t="array" ref="V1734">IF(AA1734&lt;&gt;"ja",_xlfn.IFNA(_xlfn.IFS(AND(P1734&lt;&gt;"",R1734&lt;&gt;"",RIGHT($N1734,6)="tarief"),P1734*R1734,T1734&gt;0,T1734),""),"")</f>
        <v/>
      </c>
      <c r="W1734" s="4" t="str" cm="1">
        <f t="array" ref="W1734">IFERROR(_xlfn.IFS(OR(F1734="",LEFT(Methode_Keuze,4)="Geen"),"",AND(U1734&lt;&gt;"",F1734&lt;&gt;"Arbeidskosten"),ROUND(U1734*VLOOKUP(F1734,Tb_ProjectKosten[],MATCH(Tb_ProjectKosten[[#Headers],[Forfat_Percentage]],Tb_ProjectKosten[#Headers],0),0),2),AND(F1734="Arbeidskosten",G1734&lt;&gt;""),IFERROR(ROUND(U1734*VLOOKUP(G1734,Tb_KostenTypen[],3,0)*VLOOKUP(F1734,Tb_ProjectKosten[],MATCH(Tb_ProjectKosten[[#Headers],[Forfat_Percentage]],Tb_ProjectKosten[#Headers],0),0),2),""),U1734 &lt;=0,0),"")</f>
        <v/>
      </c>
      <c r="X1734" s="4" t="str" cm="1">
        <f t="array" ref="X1734">IFERROR(_xlfn.IFS(OR(F1734="",LEFT(Methode_Keuze,4)="Geen"),"",AND(V1734&lt;&gt;"",F1734&lt;&gt;"Arbeidskosten"),ROUND(V1734*VLOOKUP(F1734,Tb_ProjectKosten[],MATCH(Tb_ProjectKosten[[#Headers],[Forfat_Percentage]],Tb_ProjectKosten[#Headers],0),0),2),AND(F1734="Arbeidskosten",G1734&lt;&gt;""),IFERROR(ROUND(V1734*VLOOKUP(G1734,Tb_KostenTypen[],3,0)*VLOOKUP(F1734,Tb_ProjectKosten[],MATCH(Tb_ProjectKosten[[#Headers],[Forfat_Percentage]],Tb_ProjectKosten[#Headers],0),0),2),""),V1734 &lt;=0,0),"")</f>
        <v/>
      </c>
      <c r="Y1734" s="262"/>
      <c r="Z1734" s="49"/>
      <c r="AA1734" s="37" t="str" cm="1">
        <f t="array" ref="AA1734">IFERROR(IF(INDEX(SubsidieTabel!$Q$1:$T$9,MATCH($F1734,SubsidieTabel!$Q$1:$Q$9,0),IFERROR(MATCH(Methode_Keuze,SubsidieTabel!$Q$1:$T$1,0),2))&lt;&gt;1=TRUE,"ja",""),"")</f>
        <v/>
      </c>
    </row>
    <row r="1735" spans="1:27" ht="15" customHeight="1" x14ac:dyDescent="0.25">
      <c r="A1735" s="87"/>
      <c r="B1735" s="219" t="str">
        <f>IF(A1735&lt;&gt;"",_xlfn.MAXIFS($B$1:B1734,$A$1:A1734,A1735)+1,"")</f>
        <v/>
      </c>
      <c r="C1735" s="50"/>
      <c r="D1735" s="50"/>
      <c r="E1735" s="50"/>
      <c r="F1735" s="50"/>
      <c r="G1735" s="283"/>
      <c r="H1735" s="296"/>
      <c r="I1735" s="295"/>
      <c r="J1735" s="295"/>
      <c r="K1735" s="202"/>
      <c r="L1735" s="202"/>
      <c r="M1735" s="91" t="str">
        <f>IFERROR(VLOOKUP(H1735,Lijsten!$H$1:$I$100,2,0),"")</f>
        <v/>
      </c>
      <c r="N1735" s="91" t="str" cm="1">
        <f t="array" ref="N1735">IFERROR(_xlfn.IFS(AND(LEFT(F1735,6)="Arbeid",RIGHT(F1735,3)&lt;&gt;"IKS"),IFERROR(VLOOKUP($G1735,Tb_KostenTypen[],2,0),"tarief"),RIGHT(F1735,3)="IKS","Uurtarief",LEFT(F1735,6)="Arbeid","Uurtarief",AND(LEFT(F1735,8)="Bijdrage",RIGHT(F1735,15)="(vrijwilligers)"),"Vast tarief"),"")</f>
        <v/>
      </c>
      <c r="O1735" s="92"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tarief",IF(LEFT(F1735,8)="Bijdrage",VLOOKUP($F1735,Tb_KostenTypen[],MATCH(Methode_Keuze,Tb_KostenTypen[#Headers],0),0),VLOOKUP($G1735,Lijsten!L:O,4,0))),""),"")</f>
        <v/>
      </c>
      <c r="P1735" s="92"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tarief",IF(LEFT(F1735,8)="Bijdrage",VLOOKUP($F1735,Tb_KostenTypen[],MATCH(Methode_Keuze,Tb_KostenTypen[#Headers],0),0),VLOOKUP($G1735,Lijsten!L:O,4,0))),""),"")</f>
        <v/>
      </c>
      <c r="Q1735" s="50"/>
      <c r="R1735" s="50"/>
      <c r="S1735" s="83"/>
      <c r="T1735" s="51"/>
      <c r="U1735" s="4" t="str" cm="1">
        <f t="array" ref="U1735">IF(AA1735&lt;&gt;"ja",_xlfn.IFNA(_xlfn.IFS(AND(O1735&lt;&gt;"",F1735&lt;&gt;"",RIGHT($N1735,6)="tarief"),O1735*Q1735,S1735&gt;0,IF(F1735&lt;&gt;"",S1735,"")),""),"")</f>
        <v/>
      </c>
      <c r="V1735" s="4" t="str" cm="1">
        <f t="array" ref="V1735">IF(AA1735&lt;&gt;"ja",_xlfn.IFNA(_xlfn.IFS(AND(P1735&lt;&gt;"",R1735&lt;&gt;"",RIGHT($N1735,6)="tarief"),P1735*R1735,T1735&gt;0,T1735),""),"")</f>
        <v/>
      </c>
      <c r="W1735" s="4" t="str" cm="1">
        <f t="array" ref="W1735">IFERROR(_xlfn.IFS(OR(F1735="",LEFT(Methode_Keuze,4)="Geen"),"",AND(U1735&lt;&gt;"",F1735&lt;&gt;"Arbeidskosten"),ROUND(U1735*VLOOKUP(F1735,Tb_ProjectKosten[],MATCH(Tb_ProjectKosten[[#Headers],[Forfat_Percentage]],Tb_ProjectKosten[#Headers],0),0),2),AND(F1735="Arbeidskosten",G1735&lt;&gt;""),IFERROR(ROUND(U1735*VLOOKUP(G1735,Tb_KostenTypen[],3,0)*VLOOKUP(F1735,Tb_ProjectKosten[],MATCH(Tb_ProjectKosten[[#Headers],[Forfat_Percentage]],Tb_ProjectKosten[#Headers],0),0),2),""),U1735 &lt;=0,0),"")</f>
        <v/>
      </c>
      <c r="X1735" s="4" t="str" cm="1">
        <f t="array" ref="X1735">IFERROR(_xlfn.IFS(OR(F1735="",LEFT(Methode_Keuze,4)="Geen"),"",AND(V1735&lt;&gt;"",F1735&lt;&gt;"Arbeidskosten"),ROUND(V1735*VLOOKUP(F1735,Tb_ProjectKosten[],MATCH(Tb_ProjectKosten[[#Headers],[Forfat_Percentage]],Tb_ProjectKosten[#Headers],0),0),2),AND(F1735="Arbeidskosten",G1735&lt;&gt;""),IFERROR(ROUND(V1735*VLOOKUP(G1735,Tb_KostenTypen[],3,0)*VLOOKUP(F1735,Tb_ProjectKosten[],MATCH(Tb_ProjectKosten[[#Headers],[Forfat_Percentage]],Tb_ProjectKosten[#Headers],0),0),2),""),V1735 &lt;=0,0),"")</f>
        <v/>
      </c>
      <c r="Y1735" s="262"/>
      <c r="Z1735" s="49"/>
      <c r="AA1735" s="37" t="str" cm="1">
        <f t="array" ref="AA1735">IFERROR(IF(INDEX(SubsidieTabel!$Q$1:$T$9,MATCH($F1735,SubsidieTabel!$Q$1:$Q$9,0),IFERROR(MATCH(Methode_Keuze,SubsidieTabel!$Q$1:$T$1,0),2))&lt;&gt;1=TRUE,"ja",""),"")</f>
        <v/>
      </c>
    </row>
    <row r="1736" spans="1:27" ht="15" customHeight="1" x14ac:dyDescent="0.25">
      <c r="A1736" s="87"/>
      <c r="B1736" s="219" t="str">
        <f>IF(A1736&lt;&gt;"",_xlfn.MAXIFS($B$1:B1735,$A$1:A1735,A1736)+1,"")</f>
        <v/>
      </c>
      <c r="C1736" s="50"/>
      <c r="D1736" s="50"/>
      <c r="E1736" s="50"/>
      <c r="F1736" s="50"/>
      <c r="G1736" s="283"/>
      <c r="H1736" s="296"/>
      <c r="I1736" s="295"/>
      <c r="J1736" s="295"/>
      <c r="K1736" s="202"/>
      <c r="L1736" s="202"/>
      <c r="M1736" s="91" t="str">
        <f>IFERROR(VLOOKUP(H1736,Lijsten!$H$1:$I$100,2,0),"")</f>
        <v/>
      </c>
      <c r="N1736" s="91" t="str" cm="1">
        <f t="array" ref="N1736">IFERROR(_xlfn.IFS(AND(LEFT(F1736,6)="Arbeid",RIGHT(F1736,3)&lt;&gt;"IKS"),IFERROR(VLOOKUP($G1736,Tb_KostenTypen[],2,0),"tarief"),RIGHT(F1736,3)="IKS","Uurtarief",LEFT(F1736,6)="Arbeid","Uurtarief",AND(LEFT(F1736,8)="Bijdrage",RIGHT(F1736,15)="(vrijwilligers)"),"Vast tarief"),"")</f>
        <v/>
      </c>
      <c r="O1736" s="92"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tarief",IF(LEFT(F1736,8)="Bijdrage",VLOOKUP($F1736,Tb_KostenTypen[],MATCH(Methode_Keuze,Tb_KostenTypen[#Headers],0),0),VLOOKUP($G1736,Lijsten!L:O,4,0))),""),"")</f>
        <v/>
      </c>
      <c r="P1736" s="92"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tarief",IF(LEFT(F1736,8)="Bijdrage",VLOOKUP($F1736,Tb_KostenTypen[],MATCH(Methode_Keuze,Tb_KostenTypen[#Headers],0),0),VLOOKUP($G1736,Lijsten!L:O,4,0))),""),"")</f>
        <v/>
      </c>
      <c r="Q1736" s="50"/>
      <c r="R1736" s="50"/>
      <c r="S1736" s="83"/>
      <c r="T1736" s="51"/>
      <c r="U1736" s="4" t="str" cm="1">
        <f t="array" ref="U1736">IF(AA1736&lt;&gt;"ja",_xlfn.IFNA(_xlfn.IFS(AND(O1736&lt;&gt;"",F1736&lt;&gt;"",RIGHT($N1736,6)="tarief"),O1736*Q1736,S1736&gt;0,IF(F1736&lt;&gt;"",S1736,"")),""),"")</f>
        <v/>
      </c>
      <c r="V1736" s="4" t="str" cm="1">
        <f t="array" ref="V1736">IF(AA1736&lt;&gt;"ja",_xlfn.IFNA(_xlfn.IFS(AND(P1736&lt;&gt;"",R1736&lt;&gt;"",RIGHT($N1736,6)="tarief"),P1736*R1736,T1736&gt;0,T1736),""),"")</f>
        <v/>
      </c>
      <c r="W1736" s="4" t="str" cm="1">
        <f t="array" ref="W1736">IFERROR(_xlfn.IFS(OR(F1736="",LEFT(Methode_Keuze,4)="Geen"),"",AND(U1736&lt;&gt;"",F1736&lt;&gt;"Arbeidskosten"),ROUND(U1736*VLOOKUP(F1736,Tb_ProjectKosten[],MATCH(Tb_ProjectKosten[[#Headers],[Forfat_Percentage]],Tb_ProjectKosten[#Headers],0),0),2),AND(F1736="Arbeidskosten",G1736&lt;&gt;""),IFERROR(ROUND(U1736*VLOOKUP(G1736,Tb_KostenTypen[],3,0)*VLOOKUP(F1736,Tb_ProjectKosten[],MATCH(Tb_ProjectKosten[[#Headers],[Forfat_Percentage]],Tb_ProjectKosten[#Headers],0),0),2),""),U1736 &lt;=0,0),"")</f>
        <v/>
      </c>
      <c r="X1736" s="4" t="str" cm="1">
        <f t="array" ref="X1736">IFERROR(_xlfn.IFS(OR(F1736="",LEFT(Methode_Keuze,4)="Geen"),"",AND(V1736&lt;&gt;"",F1736&lt;&gt;"Arbeidskosten"),ROUND(V1736*VLOOKUP(F1736,Tb_ProjectKosten[],MATCH(Tb_ProjectKosten[[#Headers],[Forfat_Percentage]],Tb_ProjectKosten[#Headers],0),0),2),AND(F1736="Arbeidskosten",G1736&lt;&gt;""),IFERROR(ROUND(V1736*VLOOKUP(G1736,Tb_KostenTypen[],3,0)*VLOOKUP(F1736,Tb_ProjectKosten[],MATCH(Tb_ProjectKosten[[#Headers],[Forfat_Percentage]],Tb_ProjectKosten[#Headers],0),0),2),""),V1736 &lt;=0,0),"")</f>
        <v/>
      </c>
      <c r="Y1736" s="262"/>
      <c r="Z1736" s="49"/>
      <c r="AA1736" s="37" t="str" cm="1">
        <f t="array" ref="AA1736">IFERROR(IF(INDEX(SubsidieTabel!$Q$1:$T$9,MATCH($F1736,SubsidieTabel!$Q$1:$Q$9,0),IFERROR(MATCH(Methode_Keuze,SubsidieTabel!$Q$1:$T$1,0),2))&lt;&gt;1=TRUE,"ja",""),"")</f>
        <v/>
      </c>
    </row>
    <row r="1737" spans="1:27" ht="15" customHeight="1" x14ac:dyDescent="0.25">
      <c r="A1737" s="87"/>
      <c r="B1737" s="219" t="str">
        <f>IF(A1737&lt;&gt;"",_xlfn.MAXIFS($B$1:B1736,$A$1:A1736,A1737)+1,"")</f>
        <v/>
      </c>
      <c r="C1737" s="50"/>
      <c r="D1737" s="50"/>
      <c r="E1737" s="50"/>
      <c r="F1737" s="50"/>
      <c r="G1737" s="283"/>
      <c r="H1737" s="296"/>
      <c r="I1737" s="295"/>
      <c r="J1737" s="295"/>
      <c r="K1737" s="202"/>
      <c r="L1737" s="202"/>
      <c r="M1737" s="91" t="str">
        <f>IFERROR(VLOOKUP(H1737,Lijsten!$H$1:$I$100,2,0),"")</f>
        <v/>
      </c>
      <c r="N1737" s="91" t="str" cm="1">
        <f t="array" ref="N1737">IFERROR(_xlfn.IFS(AND(LEFT(F1737,6)="Arbeid",RIGHT(F1737,3)&lt;&gt;"IKS"),IFERROR(VLOOKUP($G1737,Tb_KostenTypen[],2,0),"tarief"),RIGHT(F1737,3)="IKS","Uurtarief",LEFT(F1737,6)="Arbeid","Uurtarief",AND(LEFT(F1737,8)="Bijdrage",RIGHT(F1737,15)="(vrijwilligers)"),"Vast tarief"),"")</f>
        <v/>
      </c>
      <c r="O1737" s="92"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tarief",IF(LEFT(F1737,8)="Bijdrage",VLOOKUP($F1737,Tb_KostenTypen[],MATCH(Methode_Keuze,Tb_KostenTypen[#Headers],0),0),VLOOKUP($G1737,Lijsten!L:O,4,0))),""),"")</f>
        <v/>
      </c>
      <c r="P1737" s="92"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tarief",IF(LEFT(F1737,8)="Bijdrage",VLOOKUP($F1737,Tb_KostenTypen[],MATCH(Methode_Keuze,Tb_KostenTypen[#Headers],0),0),VLOOKUP($G1737,Lijsten!L:O,4,0))),""),"")</f>
        <v/>
      </c>
      <c r="Q1737" s="50"/>
      <c r="R1737" s="50"/>
      <c r="S1737" s="83"/>
      <c r="T1737" s="51"/>
      <c r="U1737" s="4" t="str" cm="1">
        <f t="array" ref="U1737">IF(AA1737&lt;&gt;"ja",_xlfn.IFNA(_xlfn.IFS(AND(O1737&lt;&gt;"",F1737&lt;&gt;"",RIGHT($N1737,6)="tarief"),O1737*Q1737,S1737&gt;0,IF(F1737&lt;&gt;"",S1737,"")),""),"")</f>
        <v/>
      </c>
      <c r="V1737" s="4" t="str" cm="1">
        <f t="array" ref="V1737">IF(AA1737&lt;&gt;"ja",_xlfn.IFNA(_xlfn.IFS(AND(P1737&lt;&gt;"",R1737&lt;&gt;"",RIGHT($N1737,6)="tarief"),P1737*R1737,T1737&gt;0,T1737),""),"")</f>
        <v/>
      </c>
      <c r="W1737" s="4" t="str" cm="1">
        <f t="array" ref="W1737">IFERROR(_xlfn.IFS(OR(F1737="",LEFT(Methode_Keuze,4)="Geen"),"",AND(U1737&lt;&gt;"",F1737&lt;&gt;"Arbeidskosten"),ROUND(U1737*VLOOKUP(F1737,Tb_ProjectKosten[],MATCH(Tb_ProjectKosten[[#Headers],[Forfat_Percentage]],Tb_ProjectKosten[#Headers],0),0),2),AND(F1737="Arbeidskosten",G1737&lt;&gt;""),IFERROR(ROUND(U1737*VLOOKUP(G1737,Tb_KostenTypen[],3,0)*VLOOKUP(F1737,Tb_ProjectKosten[],MATCH(Tb_ProjectKosten[[#Headers],[Forfat_Percentage]],Tb_ProjectKosten[#Headers],0),0),2),""),U1737 &lt;=0,0),"")</f>
        <v/>
      </c>
      <c r="X1737" s="4" t="str" cm="1">
        <f t="array" ref="X1737">IFERROR(_xlfn.IFS(OR(F1737="",LEFT(Methode_Keuze,4)="Geen"),"",AND(V1737&lt;&gt;"",F1737&lt;&gt;"Arbeidskosten"),ROUND(V1737*VLOOKUP(F1737,Tb_ProjectKosten[],MATCH(Tb_ProjectKosten[[#Headers],[Forfat_Percentage]],Tb_ProjectKosten[#Headers],0),0),2),AND(F1737="Arbeidskosten",G1737&lt;&gt;""),IFERROR(ROUND(V1737*VLOOKUP(G1737,Tb_KostenTypen[],3,0)*VLOOKUP(F1737,Tb_ProjectKosten[],MATCH(Tb_ProjectKosten[[#Headers],[Forfat_Percentage]],Tb_ProjectKosten[#Headers],0),0),2),""),V1737 &lt;=0,0),"")</f>
        <v/>
      </c>
      <c r="Y1737" s="262"/>
      <c r="Z1737" s="49"/>
      <c r="AA1737" s="37" t="str" cm="1">
        <f t="array" ref="AA1737">IFERROR(IF(INDEX(SubsidieTabel!$Q$1:$T$9,MATCH($F1737,SubsidieTabel!$Q$1:$Q$9,0),IFERROR(MATCH(Methode_Keuze,SubsidieTabel!$Q$1:$T$1,0),2))&lt;&gt;1=TRUE,"ja",""),"")</f>
        <v/>
      </c>
    </row>
    <row r="1738" spans="1:27" ht="15" customHeight="1" x14ac:dyDescent="0.25">
      <c r="A1738" s="87"/>
      <c r="B1738" s="219" t="str">
        <f>IF(A1738&lt;&gt;"",_xlfn.MAXIFS($B$1:B1737,$A$1:A1737,A1738)+1,"")</f>
        <v/>
      </c>
      <c r="C1738" s="50"/>
      <c r="D1738" s="50"/>
      <c r="E1738" s="50"/>
      <c r="F1738" s="50"/>
      <c r="G1738" s="283"/>
      <c r="H1738" s="296"/>
      <c r="I1738" s="295"/>
      <c r="J1738" s="295"/>
      <c r="K1738" s="202"/>
      <c r="L1738" s="202"/>
      <c r="M1738" s="91" t="str">
        <f>IFERROR(VLOOKUP(H1738,Lijsten!$H$1:$I$100,2,0),"")</f>
        <v/>
      </c>
      <c r="N1738" s="91" t="str" cm="1">
        <f t="array" ref="N1738">IFERROR(_xlfn.IFS(AND(LEFT(F1738,6)="Arbeid",RIGHT(F1738,3)&lt;&gt;"IKS"),IFERROR(VLOOKUP($G1738,Tb_KostenTypen[],2,0),"tarief"),RIGHT(F1738,3)="IKS","Uurtarief",LEFT(F1738,6)="Arbeid","Uurtarief",AND(LEFT(F1738,8)="Bijdrage",RIGHT(F1738,15)="(vrijwilligers)"),"Vast tarief"),"")</f>
        <v/>
      </c>
      <c r="O1738" s="92"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tarief",IF(LEFT(F1738,8)="Bijdrage",VLOOKUP($F1738,Tb_KostenTypen[],MATCH(Methode_Keuze,Tb_KostenTypen[#Headers],0),0),VLOOKUP($G1738,Lijsten!L:O,4,0))),""),"")</f>
        <v/>
      </c>
      <c r="P1738" s="92"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tarief",IF(LEFT(F1738,8)="Bijdrage",VLOOKUP($F1738,Tb_KostenTypen[],MATCH(Methode_Keuze,Tb_KostenTypen[#Headers],0),0),VLOOKUP($G1738,Lijsten!L:O,4,0))),""),"")</f>
        <v/>
      </c>
      <c r="Q1738" s="50"/>
      <c r="R1738" s="50"/>
      <c r="S1738" s="83"/>
      <c r="T1738" s="51"/>
      <c r="U1738" s="4" t="str" cm="1">
        <f t="array" ref="U1738">IF(AA1738&lt;&gt;"ja",_xlfn.IFNA(_xlfn.IFS(AND(O1738&lt;&gt;"",F1738&lt;&gt;"",RIGHT($N1738,6)="tarief"),O1738*Q1738,S1738&gt;0,IF(F1738&lt;&gt;"",S1738,"")),""),"")</f>
        <v/>
      </c>
      <c r="V1738" s="4" t="str" cm="1">
        <f t="array" ref="V1738">IF(AA1738&lt;&gt;"ja",_xlfn.IFNA(_xlfn.IFS(AND(P1738&lt;&gt;"",R1738&lt;&gt;"",RIGHT($N1738,6)="tarief"),P1738*R1738,T1738&gt;0,T1738),""),"")</f>
        <v/>
      </c>
      <c r="W1738" s="4" t="str" cm="1">
        <f t="array" ref="W1738">IFERROR(_xlfn.IFS(OR(F1738="",LEFT(Methode_Keuze,4)="Geen"),"",AND(U1738&lt;&gt;"",F1738&lt;&gt;"Arbeidskosten"),ROUND(U1738*VLOOKUP(F1738,Tb_ProjectKosten[],MATCH(Tb_ProjectKosten[[#Headers],[Forfat_Percentage]],Tb_ProjectKosten[#Headers],0),0),2),AND(F1738="Arbeidskosten",G1738&lt;&gt;""),IFERROR(ROUND(U1738*VLOOKUP(G1738,Tb_KostenTypen[],3,0)*VLOOKUP(F1738,Tb_ProjectKosten[],MATCH(Tb_ProjectKosten[[#Headers],[Forfat_Percentage]],Tb_ProjectKosten[#Headers],0),0),2),""),U1738 &lt;=0,0),"")</f>
        <v/>
      </c>
      <c r="X1738" s="4" t="str" cm="1">
        <f t="array" ref="X1738">IFERROR(_xlfn.IFS(OR(F1738="",LEFT(Methode_Keuze,4)="Geen"),"",AND(V1738&lt;&gt;"",F1738&lt;&gt;"Arbeidskosten"),ROUND(V1738*VLOOKUP(F1738,Tb_ProjectKosten[],MATCH(Tb_ProjectKosten[[#Headers],[Forfat_Percentage]],Tb_ProjectKosten[#Headers],0),0),2),AND(F1738="Arbeidskosten",G1738&lt;&gt;""),IFERROR(ROUND(V1738*VLOOKUP(G1738,Tb_KostenTypen[],3,0)*VLOOKUP(F1738,Tb_ProjectKosten[],MATCH(Tb_ProjectKosten[[#Headers],[Forfat_Percentage]],Tb_ProjectKosten[#Headers],0),0),2),""),V1738 &lt;=0,0),"")</f>
        <v/>
      </c>
      <c r="Y1738" s="262"/>
      <c r="Z1738" s="49"/>
      <c r="AA1738" s="37" t="str" cm="1">
        <f t="array" ref="AA1738">IFERROR(IF(INDEX(SubsidieTabel!$Q$1:$T$9,MATCH($F1738,SubsidieTabel!$Q$1:$Q$9,0),IFERROR(MATCH(Methode_Keuze,SubsidieTabel!$Q$1:$T$1,0),2))&lt;&gt;1=TRUE,"ja",""),"")</f>
        <v/>
      </c>
    </row>
    <row r="1739" spans="1:27" ht="15" customHeight="1" x14ac:dyDescent="0.25">
      <c r="A1739" s="87"/>
      <c r="B1739" s="219" t="str">
        <f>IF(A1739&lt;&gt;"",_xlfn.MAXIFS($B$1:B1738,$A$1:A1738,A1739)+1,"")</f>
        <v/>
      </c>
      <c r="C1739" s="50"/>
      <c r="D1739" s="50"/>
      <c r="E1739" s="50"/>
      <c r="F1739" s="50"/>
      <c r="G1739" s="283"/>
      <c r="H1739" s="296"/>
      <c r="I1739" s="295"/>
      <c r="J1739" s="295"/>
      <c r="K1739" s="202"/>
      <c r="L1739" s="202"/>
      <c r="M1739" s="91" t="str">
        <f>IFERROR(VLOOKUP(H1739,Lijsten!$H$1:$I$100,2,0),"")</f>
        <v/>
      </c>
      <c r="N1739" s="91" t="str" cm="1">
        <f t="array" ref="N1739">IFERROR(_xlfn.IFS(AND(LEFT(F1739,6)="Arbeid",RIGHT(F1739,3)&lt;&gt;"IKS"),IFERROR(VLOOKUP($G1739,Tb_KostenTypen[],2,0),"tarief"),RIGHT(F1739,3)="IKS","Uurtarief",LEFT(F1739,6)="Arbeid","Uurtarief",AND(LEFT(F1739,8)="Bijdrage",RIGHT(F1739,15)="(vrijwilligers)"),"Vast tarief"),"")</f>
        <v/>
      </c>
      <c r="O1739" s="92"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tarief",IF(LEFT(F1739,8)="Bijdrage",VLOOKUP($F1739,Tb_KostenTypen[],MATCH(Methode_Keuze,Tb_KostenTypen[#Headers],0),0),VLOOKUP($G1739,Lijsten!L:O,4,0))),""),"")</f>
        <v/>
      </c>
      <c r="P1739" s="92"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tarief",IF(LEFT(F1739,8)="Bijdrage",VLOOKUP($F1739,Tb_KostenTypen[],MATCH(Methode_Keuze,Tb_KostenTypen[#Headers],0),0),VLOOKUP($G1739,Lijsten!L:O,4,0))),""),"")</f>
        <v/>
      </c>
      <c r="Q1739" s="50"/>
      <c r="R1739" s="50"/>
      <c r="S1739" s="83"/>
      <c r="T1739" s="51"/>
      <c r="U1739" s="4" t="str" cm="1">
        <f t="array" ref="U1739">IF(AA1739&lt;&gt;"ja",_xlfn.IFNA(_xlfn.IFS(AND(O1739&lt;&gt;"",F1739&lt;&gt;"",RIGHT($N1739,6)="tarief"),O1739*Q1739,S1739&gt;0,IF(F1739&lt;&gt;"",S1739,"")),""),"")</f>
        <v/>
      </c>
      <c r="V1739" s="4" t="str" cm="1">
        <f t="array" ref="V1739">IF(AA1739&lt;&gt;"ja",_xlfn.IFNA(_xlfn.IFS(AND(P1739&lt;&gt;"",R1739&lt;&gt;"",RIGHT($N1739,6)="tarief"),P1739*R1739,T1739&gt;0,T1739),""),"")</f>
        <v/>
      </c>
      <c r="W1739" s="4" t="str" cm="1">
        <f t="array" ref="W1739">IFERROR(_xlfn.IFS(OR(F1739="",LEFT(Methode_Keuze,4)="Geen"),"",AND(U1739&lt;&gt;"",F1739&lt;&gt;"Arbeidskosten"),ROUND(U1739*VLOOKUP(F1739,Tb_ProjectKosten[],MATCH(Tb_ProjectKosten[[#Headers],[Forfat_Percentage]],Tb_ProjectKosten[#Headers],0),0),2),AND(F1739="Arbeidskosten",G1739&lt;&gt;""),IFERROR(ROUND(U1739*VLOOKUP(G1739,Tb_KostenTypen[],3,0)*VLOOKUP(F1739,Tb_ProjectKosten[],MATCH(Tb_ProjectKosten[[#Headers],[Forfat_Percentage]],Tb_ProjectKosten[#Headers],0),0),2),""),U1739 &lt;=0,0),"")</f>
        <v/>
      </c>
      <c r="X1739" s="4" t="str" cm="1">
        <f t="array" ref="X1739">IFERROR(_xlfn.IFS(OR(F1739="",LEFT(Methode_Keuze,4)="Geen"),"",AND(V1739&lt;&gt;"",F1739&lt;&gt;"Arbeidskosten"),ROUND(V1739*VLOOKUP(F1739,Tb_ProjectKosten[],MATCH(Tb_ProjectKosten[[#Headers],[Forfat_Percentage]],Tb_ProjectKosten[#Headers],0),0),2),AND(F1739="Arbeidskosten",G1739&lt;&gt;""),IFERROR(ROUND(V1739*VLOOKUP(G1739,Tb_KostenTypen[],3,0)*VLOOKUP(F1739,Tb_ProjectKosten[],MATCH(Tb_ProjectKosten[[#Headers],[Forfat_Percentage]],Tb_ProjectKosten[#Headers],0),0),2),""),V1739 &lt;=0,0),"")</f>
        <v/>
      </c>
      <c r="Y1739" s="262"/>
      <c r="Z1739" s="49"/>
      <c r="AA1739" s="37" t="str" cm="1">
        <f t="array" ref="AA1739">IFERROR(IF(INDEX(SubsidieTabel!$Q$1:$T$9,MATCH($F1739,SubsidieTabel!$Q$1:$Q$9,0),IFERROR(MATCH(Methode_Keuze,SubsidieTabel!$Q$1:$T$1,0),2))&lt;&gt;1=TRUE,"ja",""),"")</f>
        <v/>
      </c>
    </row>
    <row r="1740" spans="1:27" ht="15" customHeight="1" x14ac:dyDescent="0.25">
      <c r="A1740" s="87"/>
      <c r="B1740" s="219" t="str">
        <f>IF(A1740&lt;&gt;"",_xlfn.MAXIFS($B$1:B1739,$A$1:A1739,A1740)+1,"")</f>
        <v/>
      </c>
      <c r="C1740" s="50"/>
      <c r="D1740" s="50"/>
      <c r="E1740" s="50"/>
      <c r="F1740" s="50"/>
      <c r="G1740" s="283"/>
      <c r="H1740" s="296"/>
      <c r="I1740" s="295"/>
      <c r="J1740" s="295"/>
      <c r="K1740" s="202"/>
      <c r="L1740" s="202"/>
      <c r="M1740" s="91" t="str">
        <f>IFERROR(VLOOKUP(H1740,Lijsten!$H$1:$I$100,2,0),"")</f>
        <v/>
      </c>
      <c r="N1740" s="91" t="str" cm="1">
        <f t="array" ref="N1740">IFERROR(_xlfn.IFS(AND(LEFT(F1740,6)="Arbeid",RIGHT(F1740,3)&lt;&gt;"IKS"),IFERROR(VLOOKUP($G1740,Tb_KostenTypen[],2,0),"tarief"),RIGHT(F1740,3)="IKS","Uurtarief",LEFT(F1740,6)="Arbeid","Uurtarief",AND(LEFT(F1740,8)="Bijdrage",RIGHT(F1740,15)="(vrijwilligers)"),"Vast tarief"),"")</f>
        <v/>
      </c>
      <c r="O1740" s="92"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tarief",IF(LEFT(F1740,8)="Bijdrage",VLOOKUP($F1740,Tb_KostenTypen[],MATCH(Methode_Keuze,Tb_KostenTypen[#Headers],0),0),VLOOKUP($G1740,Lijsten!L:O,4,0))),""),"")</f>
        <v/>
      </c>
      <c r="P1740" s="92"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tarief",IF(LEFT(F1740,8)="Bijdrage",VLOOKUP($F1740,Tb_KostenTypen[],MATCH(Methode_Keuze,Tb_KostenTypen[#Headers],0),0),VLOOKUP($G1740,Lijsten!L:O,4,0))),""),"")</f>
        <v/>
      </c>
      <c r="Q1740" s="50"/>
      <c r="R1740" s="50"/>
      <c r="S1740" s="83"/>
      <c r="T1740" s="51"/>
      <c r="U1740" s="4" t="str" cm="1">
        <f t="array" ref="U1740">IF(AA1740&lt;&gt;"ja",_xlfn.IFNA(_xlfn.IFS(AND(O1740&lt;&gt;"",F1740&lt;&gt;"",RIGHT($N1740,6)="tarief"),O1740*Q1740,S1740&gt;0,IF(F1740&lt;&gt;"",S1740,"")),""),"")</f>
        <v/>
      </c>
      <c r="V1740" s="4" t="str" cm="1">
        <f t="array" ref="V1740">IF(AA1740&lt;&gt;"ja",_xlfn.IFNA(_xlfn.IFS(AND(P1740&lt;&gt;"",R1740&lt;&gt;"",RIGHT($N1740,6)="tarief"),P1740*R1740,T1740&gt;0,T1740),""),"")</f>
        <v/>
      </c>
      <c r="W1740" s="4" t="str" cm="1">
        <f t="array" ref="W1740">IFERROR(_xlfn.IFS(OR(F1740="",LEFT(Methode_Keuze,4)="Geen"),"",AND(U1740&lt;&gt;"",F1740&lt;&gt;"Arbeidskosten"),ROUND(U1740*VLOOKUP(F1740,Tb_ProjectKosten[],MATCH(Tb_ProjectKosten[[#Headers],[Forfat_Percentage]],Tb_ProjectKosten[#Headers],0),0),2),AND(F1740="Arbeidskosten",G1740&lt;&gt;""),IFERROR(ROUND(U1740*VLOOKUP(G1740,Tb_KostenTypen[],3,0)*VLOOKUP(F1740,Tb_ProjectKosten[],MATCH(Tb_ProjectKosten[[#Headers],[Forfat_Percentage]],Tb_ProjectKosten[#Headers],0),0),2),""),U1740 &lt;=0,0),"")</f>
        <v/>
      </c>
      <c r="X1740" s="4" t="str" cm="1">
        <f t="array" ref="X1740">IFERROR(_xlfn.IFS(OR(F1740="",LEFT(Methode_Keuze,4)="Geen"),"",AND(V1740&lt;&gt;"",F1740&lt;&gt;"Arbeidskosten"),ROUND(V1740*VLOOKUP(F1740,Tb_ProjectKosten[],MATCH(Tb_ProjectKosten[[#Headers],[Forfat_Percentage]],Tb_ProjectKosten[#Headers],0),0),2),AND(F1740="Arbeidskosten",G1740&lt;&gt;""),IFERROR(ROUND(V1740*VLOOKUP(G1740,Tb_KostenTypen[],3,0)*VLOOKUP(F1740,Tb_ProjectKosten[],MATCH(Tb_ProjectKosten[[#Headers],[Forfat_Percentage]],Tb_ProjectKosten[#Headers],0),0),2),""),V1740 &lt;=0,0),"")</f>
        <v/>
      </c>
      <c r="Y1740" s="262"/>
      <c r="Z1740" s="49"/>
      <c r="AA1740" s="37" t="str" cm="1">
        <f t="array" ref="AA1740">IFERROR(IF(INDEX(SubsidieTabel!$Q$1:$T$9,MATCH($F1740,SubsidieTabel!$Q$1:$Q$9,0),IFERROR(MATCH(Methode_Keuze,SubsidieTabel!$Q$1:$T$1,0),2))&lt;&gt;1=TRUE,"ja",""),"")</f>
        <v/>
      </c>
    </row>
    <row r="1741" spans="1:27" ht="15" customHeight="1" x14ac:dyDescent="0.25">
      <c r="A1741" s="87"/>
      <c r="B1741" s="219" t="str">
        <f>IF(A1741&lt;&gt;"",_xlfn.MAXIFS($B$1:B1740,$A$1:A1740,A1741)+1,"")</f>
        <v/>
      </c>
      <c r="C1741" s="50"/>
      <c r="D1741" s="50"/>
      <c r="E1741" s="50"/>
      <c r="F1741" s="50"/>
      <c r="G1741" s="283"/>
      <c r="H1741" s="296"/>
      <c r="I1741" s="295"/>
      <c r="J1741" s="295"/>
      <c r="K1741" s="202"/>
      <c r="L1741" s="202"/>
      <c r="M1741" s="91" t="str">
        <f>IFERROR(VLOOKUP(H1741,Lijsten!$H$1:$I$100,2,0),"")</f>
        <v/>
      </c>
      <c r="N1741" s="91" t="str" cm="1">
        <f t="array" ref="N1741">IFERROR(_xlfn.IFS(AND(LEFT(F1741,6)="Arbeid",RIGHT(F1741,3)&lt;&gt;"IKS"),IFERROR(VLOOKUP($G1741,Tb_KostenTypen[],2,0),"tarief"),RIGHT(F1741,3)="IKS","Uurtarief",LEFT(F1741,6)="Arbeid","Uurtarief",AND(LEFT(F1741,8)="Bijdrage",RIGHT(F1741,15)="(vrijwilligers)"),"Vast tarief"),"")</f>
        <v/>
      </c>
      <c r="O1741" s="92"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tarief",IF(LEFT(F1741,8)="Bijdrage",VLOOKUP($F1741,Tb_KostenTypen[],MATCH(Methode_Keuze,Tb_KostenTypen[#Headers],0),0),VLOOKUP($G1741,Lijsten!L:O,4,0))),""),"")</f>
        <v/>
      </c>
      <c r="P1741" s="92"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tarief",IF(LEFT(F1741,8)="Bijdrage",VLOOKUP($F1741,Tb_KostenTypen[],MATCH(Methode_Keuze,Tb_KostenTypen[#Headers],0),0),VLOOKUP($G1741,Lijsten!L:O,4,0))),""),"")</f>
        <v/>
      </c>
      <c r="Q1741" s="50"/>
      <c r="R1741" s="50"/>
      <c r="S1741" s="83"/>
      <c r="T1741" s="51"/>
      <c r="U1741" s="4" t="str" cm="1">
        <f t="array" ref="U1741">IF(AA1741&lt;&gt;"ja",_xlfn.IFNA(_xlfn.IFS(AND(O1741&lt;&gt;"",F1741&lt;&gt;"",RIGHT($N1741,6)="tarief"),O1741*Q1741,S1741&gt;0,IF(F1741&lt;&gt;"",S1741,"")),""),"")</f>
        <v/>
      </c>
      <c r="V1741" s="4" t="str" cm="1">
        <f t="array" ref="V1741">IF(AA1741&lt;&gt;"ja",_xlfn.IFNA(_xlfn.IFS(AND(P1741&lt;&gt;"",R1741&lt;&gt;"",RIGHT($N1741,6)="tarief"),P1741*R1741,T1741&gt;0,T1741),""),"")</f>
        <v/>
      </c>
      <c r="W1741" s="4" t="str" cm="1">
        <f t="array" ref="W1741">IFERROR(_xlfn.IFS(OR(F1741="",LEFT(Methode_Keuze,4)="Geen"),"",AND(U1741&lt;&gt;"",F1741&lt;&gt;"Arbeidskosten"),ROUND(U1741*VLOOKUP(F1741,Tb_ProjectKosten[],MATCH(Tb_ProjectKosten[[#Headers],[Forfat_Percentage]],Tb_ProjectKosten[#Headers],0),0),2),AND(F1741="Arbeidskosten",G1741&lt;&gt;""),IFERROR(ROUND(U1741*VLOOKUP(G1741,Tb_KostenTypen[],3,0)*VLOOKUP(F1741,Tb_ProjectKosten[],MATCH(Tb_ProjectKosten[[#Headers],[Forfat_Percentage]],Tb_ProjectKosten[#Headers],0),0),2),""),U1741 &lt;=0,0),"")</f>
        <v/>
      </c>
      <c r="X1741" s="4" t="str" cm="1">
        <f t="array" ref="X1741">IFERROR(_xlfn.IFS(OR(F1741="",LEFT(Methode_Keuze,4)="Geen"),"",AND(V1741&lt;&gt;"",F1741&lt;&gt;"Arbeidskosten"),ROUND(V1741*VLOOKUP(F1741,Tb_ProjectKosten[],MATCH(Tb_ProjectKosten[[#Headers],[Forfat_Percentage]],Tb_ProjectKosten[#Headers],0),0),2),AND(F1741="Arbeidskosten",G1741&lt;&gt;""),IFERROR(ROUND(V1741*VLOOKUP(G1741,Tb_KostenTypen[],3,0)*VLOOKUP(F1741,Tb_ProjectKosten[],MATCH(Tb_ProjectKosten[[#Headers],[Forfat_Percentage]],Tb_ProjectKosten[#Headers],0),0),2),""),V1741 &lt;=0,0),"")</f>
        <v/>
      </c>
      <c r="Y1741" s="262"/>
      <c r="Z1741" s="49"/>
      <c r="AA1741" s="37" t="str" cm="1">
        <f t="array" ref="AA1741">IFERROR(IF(INDEX(SubsidieTabel!$Q$1:$T$9,MATCH($F1741,SubsidieTabel!$Q$1:$Q$9,0),IFERROR(MATCH(Methode_Keuze,SubsidieTabel!$Q$1:$T$1,0),2))&lt;&gt;1=TRUE,"ja",""),"")</f>
        <v/>
      </c>
    </row>
    <row r="1742" spans="1:27" ht="15" customHeight="1" x14ac:dyDescent="0.25">
      <c r="A1742" s="87"/>
      <c r="B1742" s="219" t="str">
        <f>IF(A1742&lt;&gt;"",_xlfn.MAXIFS($B$1:B1741,$A$1:A1741,A1742)+1,"")</f>
        <v/>
      </c>
      <c r="C1742" s="50"/>
      <c r="D1742" s="50"/>
      <c r="E1742" s="50"/>
      <c r="F1742" s="50"/>
      <c r="G1742" s="283"/>
      <c r="H1742" s="296"/>
      <c r="I1742" s="295"/>
      <c r="J1742" s="295"/>
      <c r="K1742" s="202"/>
      <c r="L1742" s="202"/>
      <c r="M1742" s="91" t="str">
        <f>IFERROR(VLOOKUP(H1742,Lijsten!$H$1:$I$100,2,0),"")</f>
        <v/>
      </c>
      <c r="N1742" s="91" t="str" cm="1">
        <f t="array" ref="N1742">IFERROR(_xlfn.IFS(AND(LEFT(F1742,6)="Arbeid",RIGHT(F1742,3)&lt;&gt;"IKS"),IFERROR(VLOOKUP($G1742,Tb_KostenTypen[],2,0),"tarief"),RIGHT(F1742,3)="IKS","Uurtarief",LEFT(F1742,6)="Arbeid","Uurtarief",AND(LEFT(F1742,8)="Bijdrage",RIGHT(F1742,15)="(vrijwilligers)"),"Vast tarief"),"")</f>
        <v/>
      </c>
      <c r="O1742" s="92"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tarief",IF(LEFT(F1742,8)="Bijdrage",VLOOKUP($F1742,Tb_KostenTypen[],MATCH(Methode_Keuze,Tb_KostenTypen[#Headers],0),0),VLOOKUP($G1742,Lijsten!L:O,4,0))),""),"")</f>
        <v/>
      </c>
      <c r="P1742" s="92"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tarief",IF(LEFT(F1742,8)="Bijdrage",VLOOKUP($F1742,Tb_KostenTypen[],MATCH(Methode_Keuze,Tb_KostenTypen[#Headers],0),0),VLOOKUP($G1742,Lijsten!L:O,4,0))),""),"")</f>
        <v/>
      </c>
      <c r="Q1742" s="50"/>
      <c r="R1742" s="50"/>
      <c r="S1742" s="83"/>
      <c r="T1742" s="51"/>
      <c r="U1742" s="4" t="str" cm="1">
        <f t="array" ref="U1742">IF(AA1742&lt;&gt;"ja",_xlfn.IFNA(_xlfn.IFS(AND(O1742&lt;&gt;"",F1742&lt;&gt;"",RIGHT($N1742,6)="tarief"),O1742*Q1742,S1742&gt;0,IF(F1742&lt;&gt;"",S1742,"")),""),"")</f>
        <v/>
      </c>
      <c r="V1742" s="4" t="str" cm="1">
        <f t="array" ref="V1742">IF(AA1742&lt;&gt;"ja",_xlfn.IFNA(_xlfn.IFS(AND(P1742&lt;&gt;"",R1742&lt;&gt;"",RIGHT($N1742,6)="tarief"),P1742*R1742,T1742&gt;0,T1742),""),"")</f>
        <v/>
      </c>
      <c r="W1742" s="4" t="str" cm="1">
        <f t="array" ref="W1742">IFERROR(_xlfn.IFS(OR(F1742="",LEFT(Methode_Keuze,4)="Geen"),"",AND(U1742&lt;&gt;"",F1742&lt;&gt;"Arbeidskosten"),ROUND(U1742*VLOOKUP(F1742,Tb_ProjectKosten[],MATCH(Tb_ProjectKosten[[#Headers],[Forfat_Percentage]],Tb_ProjectKosten[#Headers],0),0),2),AND(F1742="Arbeidskosten",G1742&lt;&gt;""),IFERROR(ROUND(U1742*VLOOKUP(G1742,Tb_KostenTypen[],3,0)*VLOOKUP(F1742,Tb_ProjectKosten[],MATCH(Tb_ProjectKosten[[#Headers],[Forfat_Percentage]],Tb_ProjectKosten[#Headers],0),0),2),""),U1742 &lt;=0,0),"")</f>
        <v/>
      </c>
      <c r="X1742" s="4" t="str" cm="1">
        <f t="array" ref="X1742">IFERROR(_xlfn.IFS(OR(F1742="",LEFT(Methode_Keuze,4)="Geen"),"",AND(V1742&lt;&gt;"",F1742&lt;&gt;"Arbeidskosten"),ROUND(V1742*VLOOKUP(F1742,Tb_ProjectKosten[],MATCH(Tb_ProjectKosten[[#Headers],[Forfat_Percentage]],Tb_ProjectKosten[#Headers],0),0),2),AND(F1742="Arbeidskosten",G1742&lt;&gt;""),IFERROR(ROUND(V1742*VLOOKUP(G1742,Tb_KostenTypen[],3,0)*VLOOKUP(F1742,Tb_ProjectKosten[],MATCH(Tb_ProjectKosten[[#Headers],[Forfat_Percentage]],Tb_ProjectKosten[#Headers],0),0),2),""),V1742 &lt;=0,0),"")</f>
        <v/>
      </c>
      <c r="Y1742" s="262"/>
      <c r="Z1742" s="49"/>
      <c r="AA1742" s="37" t="str" cm="1">
        <f t="array" ref="AA1742">IFERROR(IF(INDEX(SubsidieTabel!$Q$1:$T$9,MATCH($F1742,SubsidieTabel!$Q$1:$Q$9,0),IFERROR(MATCH(Methode_Keuze,SubsidieTabel!$Q$1:$T$1,0),2))&lt;&gt;1=TRUE,"ja",""),"")</f>
        <v/>
      </c>
    </row>
    <row r="1743" spans="1:27" ht="15" customHeight="1" x14ac:dyDescent="0.25">
      <c r="A1743" s="87"/>
      <c r="B1743" s="219" t="str">
        <f>IF(A1743&lt;&gt;"",_xlfn.MAXIFS($B$1:B1742,$A$1:A1742,A1743)+1,"")</f>
        <v/>
      </c>
      <c r="C1743" s="50"/>
      <c r="D1743" s="50"/>
      <c r="E1743" s="50"/>
      <c r="F1743" s="50"/>
      <c r="G1743" s="283"/>
      <c r="H1743" s="296"/>
      <c r="I1743" s="295"/>
      <c r="J1743" s="295"/>
      <c r="K1743" s="202"/>
      <c r="L1743" s="202"/>
      <c r="M1743" s="91" t="str">
        <f>IFERROR(VLOOKUP(H1743,Lijsten!$H$1:$I$100,2,0),"")</f>
        <v/>
      </c>
      <c r="N1743" s="91" t="str" cm="1">
        <f t="array" ref="N1743">IFERROR(_xlfn.IFS(AND(LEFT(F1743,6)="Arbeid",RIGHT(F1743,3)&lt;&gt;"IKS"),IFERROR(VLOOKUP($G1743,Tb_KostenTypen[],2,0),"tarief"),RIGHT(F1743,3)="IKS","Uurtarief",LEFT(F1743,6)="Arbeid","Uurtarief",AND(LEFT(F1743,8)="Bijdrage",RIGHT(F1743,15)="(vrijwilligers)"),"Vast tarief"),"")</f>
        <v/>
      </c>
      <c r="O1743" s="92"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tarief",IF(LEFT(F1743,8)="Bijdrage",VLOOKUP($F1743,Tb_KostenTypen[],MATCH(Methode_Keuze,Tb_KostenTypen[#Headers],0),0),VLOOKUP($G1743,Lijsten!L:O,4,0))),""),"")</f>
        <v/>
      </c>
      <c r="P1743" s="92"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tarief",IF(LEFT(F1743,8)="Bijdrage",VLOOKUP($F1743,Tb_KostenTypen[],MATCH(Methode_Keuze,Tb_KostenTypen[#Headers],0),0),VLOOKUP($G1743,Lijsten!L:O,4,0))),""),"")</f>
        <v/>
      </c>
      <c r="Q1743" s="50"/>
      <c r="R1743" s="50"/>
      <c r="S1743" s="83"/>
      <c r="T1743" s="51"/>
      <c r="U1743" s="4" t="str" cm="1">
        <f t="array" ref="U1743">IF(AA1743&lt;&gt;"ja",_xlfn.IFNA(_xlfn.IFS(AND(O1743&lt;&gt;"",F1743&lt;&gt;"",RIGHT($N1743,6)="tarief"),O1743*Q1743,S1743&gt;0,IF(F1743&lt;&gt;"",S1743,"")),""),"")</f>
        <v/>
      </c>
      <c r="V1743" s="4" t="str" cm="1">
        <f t="array" ref="V1743">IF(AA1743&lt;&gt;"ja",_xlfn.IFNA(_xlfn.IFS(AND(P1743&lt;&gt;"",R1743&lt;&gt;"",RIGHT($N1743,6)="tarief"),P1743*R1743,T1743&gt;0,T1743),""),"")</f>
        <v/>
      </c>
      <c r="W1743" s="4" t="str" cm="1">
        <f t="array" ref="W1743">IFERROR(_xlfn.IFS(OR(F1743="",LEFT(Methode_Keuze,4)="Geen"),"",AND(U1743&lt;&gt;"",F1743&lt;&gt;"Arbeidskosten"),ROUND(U1743*VLOOKUP(F1743,Tb_ProjectKosten[],MATCH(Tb_ProjectKosten[[#Headers],[Forfat_Percentage]],Tb_ProjectKosten[#Headers],0),0),2),AND(F1743="Arbeidskosten",G1743&lt;&gt;""),IFERROR(ROUND(U1743*VLOOKUP(G1743,Tb_KostenTypen[],3,0)*VLOOKUP(F1743,Tb_ProjectKosten[],MATCH(Tb_ProjectKosten[[#Headers],[Forfat_Percentage]],Tb_ProjectKosten[#Headers],0),0),2),""),U1743 &lt;=0,0),"")</f>
        <v/>
      </c>
      <c r="X1743" s="4" t="str" cm="1">
        <f t="array" ref="X1743">IFERROR(_xlfn.IFS(OR(F1743="",LEFT(Methode_Keuze,4)="Geen"),"",AND(V1743&lt;&gt;"",F1743&lt;&gt;"Arbeidskosten"),ROUND(V1743*VLOOKUP(F1743,Tb_ProjectKosten[],MATCH(Tb_ProjectKosten[[#Headers],[Forfat_Percentage]],Tb_ProjectKosten[#Headers],0),0),2),AND(F1743="Arbeidskosten",G1743&lt;&gt;""),IFERROR(ROUND(V1743*VLOOKUP(G1743,Tb_KostenTypen[],3,0)*VLOOKUP(F1743,Tb_ProjectKosten[],MATCH(Tb_ProjectKosten[[#Headers],[Forfat_Percentage]],Tb_ProjectKosten[#Headers],0),0),2),""),V1743 &lt;=0,0),"")</f>
        <v/>
      </c>
      <c r="Y1743" s="262"/>
      <c r="Z1743" s="49"/>
      <c r="AA1743" s="37" t="str" cm="1">
        <f t="array" ref="AA1743">IFERROR(IF(INDEX(SubsidieTabel!$Q$1:$T$9,MATCH($F1743,SubsidieTabel!$Q$1:$Q$9,0),IFERROR(MATCH(Methode_Keuze,SubsidieTabel!$Q$1:$T$1,0),2))&lt;&gt;1=TRUE,"ja",""),"")</f>
        <v/>
      </c>
    </row>
    <row r="1744" spans="1:27" ht="15" customHeight="1" x14ac:dyDescent="0.25">
      <c r="A1744" s="87"/>
      <c r="B1744" s="219" t="str">
        <f>IF(A1744&lt;&gt;"",_xlfn.MAXIFS($B$1:B1743,$A$1:A1743,A1744)+1,"")</f>
        <v/>
      </c>
      <c r="C1744" s="50"/>
      <c r="D1744" s="50"/>
      <c r="E1744" s="50"/>
      <c r="F1744" s="50"/>
      <c r="G1744" s="283"/>
      <c r="H1744" s="296"/>
      <c r="I1744" s="295"/>
      <c r="J1744" s="295"/>
      <c r="K1744" s="202"/>
      <c r="L1744" s="202"/>
      <c r="M1744" s="91" t="str">
        <f>IFERROR(VLOOKUP(H1744,Lijsten!$H$1:$I$100,2,0),"")</f>
        <v/>
      </c>
      <c r="N1744" s="91" t="str" cm="1">
        <f t="array" ref="N1744">IFERROR(_xlfn.IFS(AND(LEFT(F1744,6)="Arbeid",RIGHT(F1744,3)&lt;&gt;"IKS"),IFERROR(VLOOKUP($G1744,Tb_KostenTypen[],2,0),"tarief"),RIGHT(F1744,3)="IKS","Uurtarief",LEFT(F1744,6)="Arbeid","Uurtarief",AND(LEFT(F1744,8)="Bijdrage",RIGHT(F1744,15)="(vrijwilligers)"),"Vast tarief"),"")</f>
        <v/>
      </c>
      <c r="O1744" s="92"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tarief",IF(LEFT(F1744,8)="Bijdrage",VLOOKUP($F1744,Tb_KostenTypen[],MATCH(Methode_Keuze,Tb_KostenTypen[#Headers],0),0),VLOOKUP($G1744,Lijsten!L:O,4,0))),""),"")</f>
        <v/>
      </c>
      <c r="P1744" s="92"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tarief",IF(LEFT(F1744,8)="Bijdrage",VLOOKUP($F1744,Tb_KostenTypen[],MATCH(Methode_Keuze,Tb_KostenTypen[#Headers],0),0),VLOOKUP($G1744,Lijsten!L:O,4,0))),""),"")</f>
        <v/>
      </c>
      <c r="Q1744" s="50"/>
      <c r="R1744" s="50"/>
      <c r="S1744" s="83"/>
      <c r="T1744" s="51"/>
      <c r="U1744" s="4" t="str" cm="1">
        <f t="array" ref="U1744">IF(AA1744&lt;&gt;"ja",_xlfn.IFNA(_xlfn.IFS(AND(O1744&lt;&gt;"",F1744&lt;&gt;"",RIGHT($N1744,6)="tarief"),O1744*Q1744,S1744&gt;0,IF(F1744&lt;&gt;"",S1744,"")),""),"")</f>
        <v/>
      </c>
      <c r="V1744" s="4" t="str" cm="1">
        <f t="array" ref="V1744">IF(AA1744&lt;&gt;"ja",_xlfn.IFNA(_xlfn.IFS(AND(P1744&lt;&gt;"",R1744&lt;&gt;"",RIGHT($N1744,6)="tarief"),P1744*R1744,T1744&gt;0,T1744),""),"")</f>
        <v/>
      </c>
      <c r="W1744" s="4" t="str" cm="1">
        <f t="array" ref="W1744">IFERROR(_xlfn.IFS(OR(F1744="",LEFT(Methode_Keuze,4)="Geen"),"",AND(U1744&lt;&gt;"",F1744&lt;&gt;"Arbeidskosten"),ROUND(U1744*VLOOKUP(F1744,Tb_ProjectKosten[],MATCH(Tb_ProjectKosten[[#Headers],[Forfat_Percentage]],Tb_ProjectKosten[#Headers],0),0),2),AND(F1744="Arbeidskosten",G1744&lt;&gt;""),IFERROR(ROUND(U1744*VLOOKUP(G1744,Tb_KostenTypen[],3,0)*VLOOKUP(F1744,Tb_ProjectKosten[],MATCH(Tb_ProjectKosten[[#Headers],[Forfat_Percentage]],Tb_ProjectKosten[#Headers],0),0),2),""),U1744 &lt;=0,0),"")</f>
        <v/>
      </c>
      <c r="X1744" s="4" t="str" cm="1">
        <f t="array" ref="X1744">IFERROR(_xlfn.IFS(OR(F1744="",LEFT(Methode_Keuze,4)="Geen"),"",AND(V1744&lt;&gt;"",F1744&lt;&gt;"Arbeidskosten"),ROUND(V1744*VLOOKUP(F1744,Tb_ProjectKosten[],MATCH(Tb_ProjectKosten[[#Headers],[Forfat_Percentage]],Tb_ProjectKosten[#Headers],0),0),2),AND(F1744="Arbeidskosten",G1744&lt;&gt;""),IFERROR(ROUND(V1744*VLOOKUP(G1744,Tb_KostenTypen[],3,0)*VLOOKUP(F1744,Tb_ProjectKosten[],MATCH(Tb_ProjectKosten[[#Headers],[Forfat_Percentage]],Tb_ProjectKosten[#Headers],0),0),2),""),V1744 &lt;=0,0),"")</f>
        <v/>
      </c>
      <c r="Y1744" s="262"/>
      <c r="Z1744" s="49"/>
      <c r="AA1744" s="37" t="str" cm="1">
        <f t="array" ref="AA1744">IFERROR(IF(INDEX(SubsidieTabel!$Q$1:$T$9,MATCH($F1744,SubsidieTabel!$Q$1:$Q$9,0),IFERROR(MATCH(Methode_Keuze,SubsidieTabel!$Q$1:$T$1,0),2))&lt;&gt;1=TRUE,"ja",""),"")</f>
        <v/>
      </c>
    </row>
    <row r="1745" spans="1:27" ht="15" customHeight="1" x14ac:dyDescent="0.25">
      <c r="A1745" s="87"/>
      <c r="B1745" s="219" t="str">
        <f>IF(A1745&lt;&gt;"",_xlfn.MAXIFS($B$1:B1744,$A$1:A1744,A1745)+1,"")</f>
        <v/>
      </c>
      <c r="C1745" s="50"/>
      <c r="D1745" s="50"/>
      <c r="E1745" s="50"/>
      <c r="F1745" s="50"/>
      <c r="G1745" s="283"/>
      <c r="H1745" s="296"/>
      <c r="I1745" s="295"/>
      <c r="J1745" s="295"/>
      <c r="K1745" s="202"/>
      <c r="L1745" s="202"/>
      <c r="M1745" s="91" t="str">
        <f>IFERROR(VLOOKUP(H1745,Lijsten!$H$1:$I$100,2,0),"")</f>
        <v/>
      </c>
      <c r="N1745" s="91" t="str" cm="1">
        <f t="array" ref="N1745">IFERROR(_xlfn.IFS(AND(LEFT(F1745,6)="Arbeid",RIGHT(F1745,3)&lt;&gt;"IKS"),IFERROR(VLOOKUP($G1745,Tb_KostenTypen[],2,0),"tarief"),RIGHT(F1745,3)="IKS","Uurtarief",LEFT(F1745,6)="Arbeid","Uurtarief",AND(LEFT(F1745,8)="Bijdrage",RIGHT(F1745,15)="(vrijwilligers)"),"Vast tarief"),"")</f>
        <v/>
      </c>
      <c r="O1745" s="92"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tarief",IF(LEFT(F1745,8)="Bijdrage",VLOOKUP($F1745,Tb_KostenTypen[],MATCH(Methode_Keuze,Tb_KostenTypen[#Headers],0),0),VLOOKUP($G1745,Lijsten!L:O,4,0))),""),"")</f>
        <v/>
      </c>
      <c r="P1745" s="92"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tarief",IF(LEFT(F1745,8)="Bijdrage",VLOOKUP($F1745,Tb_KostenTypen[],MATCH(Methode_Keuze,Tb_KostenTypen[#Headers],0),0),VLOOKUP($G1745,Lijsten!L:O,4,0))),""),"")</f>
        <v/>
      </c>
      <c r="Q1745" s="50"/>
      <c r="R1745" s="50"/>
      <c r="S1745" s="83"/>
      <c r="T1745" s="51"/>
      <c r="U1745" s="4" t="str" cm="1">
        <f t="array" ref="U1745">IF(AA1745&lt;&gt;"ja",_xlfn.IFNA(_xlfn.IFS(AND(O1745&lt;&gt;"",F1745&lt;&gt;"",RIGHT($N1745,6)="tarief"),O1745*Q1745,S1745&gt;0,IF(F1745&lt;&gt;"",S1745,"")),""),"")</f>
        <v/>
      </c>
      <c r="V1745" s="4" t="str" cm="1">
        <f t="array" ref="V1745">IF(AA1745&lt;&gt;"ja",_xlfn.IFNA(_xlfn.IFS(AND(P1745&lt;&gt;"",R1745&lt;&gt;"",RIGHT($N1745,6)="tarief"),P1745*R1745,T1745&gt;0,T1745),""),"")</f>
        <v/>
      </c>
      <c r="W1745" s="4" t="str" cm="1">
        <f t="array" ref="W1745">IFERROR(_xlfn.IFS(OR(F1745="",LEFT(Methode_Keuze,4)="Geen"),"",AND(U1745&lt;&gt;"",F1745&lt;&gt;"Arbeidskosten"),ROUND(U1745*VLOOKUP(F1745,Tb_ProjectKosten[],MATCH(Tb_ProjectKosten[[#Headers],[Forfat_Percentage]],Tb_ProjectKosten[#Headers],0),0),2),AND(F1745="Arbeidskosten",G1745&lt;&gt;""),IFERROR(ROUND(U1745*VLOOKUP(G1745,Tb_KostenTypen[],3,0)*VLOOKUP(F1745,Tb_ProjectKosten[],MATCH(Tb_ProjectKosten[[#Headers],[Forfat_Percentage]],Tb_ProjectKosten[#Headers],0),0),2),""),U1745 &lt;=0,0),"")</f>
        <v/>
      </c>
      <c r="X1745" s="4" t="str" cm="1">
        <f t="array" ref="X1745">IFERROR(_xlfn.IFS(OR(F1745="",LEFT(Methode_Keuze,4)="Geen"),"",AND(V1745&lt;&gt;"",F1745&lt;&gt;"Arbeidskosten"),ROUND(V1745*VLOOKUP(F1745,Tb_ProjectKosten[],MATCH(Tb_ProjectKosten[[#Headers],[Forfat_Percentage]],Tb_ProjectKosten[#Headers],0),0),2),AND(F1745="Arbeidskosten",G1745&lt;&gt;""),IFERROR(ROUND(V1745*VLOOKUP(G1745,Tb_KostenTypen[],3,0)*VLOOKUP(F1745,Tb_ProjectKosten[],MATCH(Tb_ProjectKosten[[#Headers],[Forfat_Percentage]],Tb_ProjectKosten[#Headers],0),0),2),""),V1745 &lt;=0,0),"")</f>
        <v/>
      </c>
      <c r="Y1745" s="262"/>
      <c r="Z1745" s="49"/>
      <c r="AA1745" s="37" t="str" cm="1">
        <f t="array" ref="AA1745">IFERROR(IF(INDEX(SubsidieTabel!$Q$1:$T$9,MATCH($F1745,SubsidieTabel!$Q$1:$Q$9,0),IFERROR(MATCH(Methode_Keuze,SubsidieTabel!$Q$1:$T$1,0),2))&lt;&gt;1=TRUE,"ja",""),"")</f>
        <v/>
      </c>
    </row>
    <row r="1746" spans="1:27" ht="15" customHeight="1" x14ac:dyDescent="0.25">
      <c r="A1746" s="87"/>
      <c r="B1746" s="219" t="str">
        <f>IF(A1746&lt;&gt;"",_xlfn.MAXIFS($B$1:B1745,$A$1:A1745,A1746)+1,"")</f>
        <v/>
      </c>
      <c r="C1746" s="50"/>
      <c r="D1746" s="50"/>
      <c r="E1746" s="50"/>
      <c r="F1746" s="50"/>
      <c r="G1746" s="283"/>
      <c r="H1746" s="296"/>
      <c r="I1746" s="295"/>
      <c r="J1746" s="295"/>
      <c r="K1746" s="202"/>
      <c r="L1746" s="202"/>
      <c r="M1746" s="91" t="str">
        <f>IFERROR(VLOOKUP(H1746,Lijsten!$H$1:$I$100,2,0),"")</f>
        <v/>
      </c>
      <c r="N1746" s="91" t="str" cm="1">
        <f t="array" ref="N1746">IFERROR(_xlfn.IFS(AND(LEFT(F1746,6)="Arbeid",RIGHT(F1746,3)&lt;&gt;"IKS"),IFERROR(VLOOKUP($G1746,Tb_KostenTypen[],2,0),"tarief"),RIGHT(F1746,3)="IKS","Uurtarief",LEFT(F1746,6)="Arbeid","Uurtarief",AND(LEFT(F1746,8)="Bijdrage",RIGHT(F1746,15)="(vrijwilligers)"),"Vast tarief"),"")</f>
        <v/>
      </c>
      <c r="O1746" s="92"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tarief",IF(LEFT(F1746,8)="Bijdrage",VLOOKUP($F1746,Tb_KostenTypen[],MATCH(Methode_Keuze,Tb_KostenTypen[#Headers],0),0),VLOOKUP($G1746,Lijsten!L:O,4,0))),""),"")</f>
        <v/>
      </c>
      <c r="P1746" s="92"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tarief",IF(LEFT(F1746,8)="Bijdrage",VLOOKUP($F1746,Tb_KostenTypen[],MATCH(Methode_Keuze,Tb_KostenTypen[#Headers],0),0),VLOOKUP($G1746,Lijsten!L:O,4,0))),""),"")</f>
        <v/>
      </c>
      <c r="Q1746" s="50"/>
      <c r="R1746" s="50"/>
      <c r="S1746" s="83"/>
      <c r="T1746" s="51"/>
      <c r="U1746" s="4" t="str" cm="1">
        <f t="array" ref="U1746">IF(AA1746&lt;&gt;"ja",_xlfn.IFNA(_xlfn.IFS(AND(O1746&lt;&gt;"",F1746&lt;&gt;"",RIGHT($N1746,6)="tarief"),O1746*Q1746,S1746&gt;0,IF(F1746&lt;&gt;"",S1746,"")),""),"")</f>
        <v/>
      </c>
      <c r="V1746" s="4" t="str" cm="1">
        <f t="array" ref="V1746">IF(AA1746&lt;&gt;"ja",_xlfn.IFNA(_xlfn.IFS(AND(P1746&lt;&gt;"",R1746&lt;&gt;"",RIGHT($N1746,6)="tarief"),P1746*R1746,T1746&gt;0,T1746),""),"")</f>
        <v/>
      </c>
      <c r="W1746" s="4" t="str" cm="1">
        <f t="array" ref="W1746">IFERROR(_xlfn.IFS(OR(F1746="",LEFT(Methode_Keuze,4)="Geen"),"",AND(U1746&lt;&gt;"",F1746&lt;&gt;"Arbeidskosten"),ROUND(U1746*VLOOKUP(F1746,Tb_ProjectKosten[],MATCH(Tb_ProjectKosten[[#Headers],[Forfat_Percentage]],Tb_ProjectKosten[#Headers],0),0),2),AND(F1746="Arbeidskosten",G1746&lt;&gt;""),IFERROR(ROUND(U1746*VLOOKUP(G1746,Tb_KostenTypen[],3,0)*VLOOKUP(F1746,Tb_ProjectKosten[],MATCH(Tb_ProjectKosten[[#Headers],[Forfat_Percentage]],Tb_ProjectKosten[#Headers],0),0),2),""),U1746 &lt;=0,0),"")</f>
        <v/>
      </c>
      <c r="X1746" s="4" t="str" cm="1">
        <f t="array" ref="X1746">IFERROR(_xlfn.IFS(OR(F1746="",LEFT(Methode_Keuze,4)="Geen"),"",AND(V1746&lt;&gt;"",F1746&lt;&gt;"Arbeidskosten"),ROUND(V1746*VLOOKUP(F1746,Tb_ProjectKosten[],MATCH(Tb_ProjectKosten[[#Headers],[Forfat_Percentage]],Tb_ProjectKosten[#Headers],0),0),2),AND(F1746="Arbeidskosten",G1746&lt;&gt;""),IFERROR(ROUND(V1746*VLOOKUP(G1746,Tb_KostenTypen[],3,0)*VLOOKUP(F1746,Tb_ProjectKosten[],MATCH(Tb_ProjectKosten[[#Headers],[Forfat_Percentage]],Tb_ProjectKosten[#Headers],0),0),2),""),V1746 &lt;=0,0),"")</f>
        <v/>
      </c>
      <c r="Y1746" s="262"/>
      <c r="Z1746" s="49"/>
      <c r="AA1746" s="37" t="str" cm="1">
        <f t="array" ref="AA1746">IFERROR(IF(INDEX(SubsidieTabel!$Q$1:$T$9,MATCH($F1746,SubsidieTabel!$Q$1:$Q$9,0),IFERROR(MATCH(Methode_Keuze,SubsidieTabel!$Q$1:$T$1,0),2))&lt;&gt;1=TRUE,"ja",""),"")</f>
        <v/>
      </c>
    </row>
    <row r="1747" spans="1:27" ht="15" customHeight="1" x14ac:dyDescent="0.25">
      <c r="A1747" s="87"/>
      <c r="B1747" s="219" t="str">
        <f>IF(A1747&lt;&gt;"",_xlfn.MAXIFS($B$1:B1746,$A$1:A1746,A1747)+1,"")</f>
        <v/>
      </c>
      <c r="C1747" s="50"/>
      <c r="D1747" s="50"/>
      <c r="E1747" s="50"/>
      <c r="F1747" s="50"/>
      <c r="G1747" s="283"/>
      <c r="H1747" s="296"/>
      <c r="I1747" s="295"/>
      <c r="J1747" s="295"/>
      <c r="K1747" s="202"/>
      <c r="L1747" s="202"/>
      <c r="M1747" s="91" t="str">
        <f>IFERROR(VLOOKUP(H1747,Lijsten!$H$1:$I$100,2,0),"")</f>
        <v/>
      </c>
      <c r="N1747" s="91" t="str" cm="1">
        <f t="array" ref="N1747">IFERROR(_xlfn.IFS(AND(LEFT(F1747,6)="Arbeid",RIGHT(F1747,3)&lt;&gt;"IKS"),IFERROR(VLOOKUP($G1747,Tb_KostenTypen[],2,0),"tarief"),RIGHT(F1747,3)="IKS","Uurtarief",LEFT(F1747,6)="Arbeid","Uurtarief",AND(LEFT(F1747,8)="Bijdrage",RIGHT(F1747,15)="(vrijwilligers)"),"Vast tarief"),"")</f>
        <v/>
      </c>
      <c r="O1747" s="92"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tarief",IF(LEFT(F1747,8)="Bijdrage",VLOOKUP($F1747,Tb_KostenTypen[],MATCH(Methode_Keuze,Tb_KostenTypen[#Headers],0),0),VLOOKUP($G1747,Lijsten!L:O,4,0))),""),"")</f>
        <v/>
      </c>
      <c r="P1747" s="92"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tarief",IF(LEFT(F1747,8)="Bijdrage",VLOOKUP($F1747,Tb_KostenTypen[],MATCH(Methode_Keuze,Tb_KostenTypen[#Headers],0),0),VLOOKUP($G1747,Lijsten!L:O,4,0))),""),"")</f>
        <v/>
      </c>
      <c r="Q1747" s="50"/>
      <c r="R1747" s="50"/>
      <c r="S1747" s="83"/>
      <c r="T1747" s="51"/>
      <c r="U1747" s="4" t="str" cm="1">
        <f t="array" ref="U1747">IF(AA1747&lt;&gt;"ja",_xlfn.IFNA(_xlfn.IFS(AND(O1747&lt;&gt;"",F1747&lt;&gt;"",RIGHT($N1747,6)="tarief"),O1747*Q1747,S1747&gt;0,IF(F1747&lt;&gt;"",S1747,"")),""),"")</f>
        <v/>
      </c>
      <c r="V1747" s="4" t="str" cm="1">
        <f t="array" ref="V1747">IF(AA1747&lt;&gt;"ja",_xlfn.IFNA(_xlfn.IFS(AND(P1747&lt;&gt;"",R1747&lt;&gt;"",RIGHT($N1747,6)="tarief"),P1747*R1747,T1747&gt;0,T1747),""),"")</f>
        <v/>
      </c>
      <c r="W1747" s="4" t="str" cm="1">
        <f t="array" ref="W1747">IFERROR(_xlfn.IFS(OR(F1747="",LEFT(Methode_Keuze,4)="Geen"),"",AND(U1747&lt;&gt;"",F1747&lt;&gt;"Arbeidskosten"),ROUND(U1747*VLOOKUP(F1747,Tb_ProjectKosten[],MATCH(Tb_ProjectKosten[[#Headers],[Forfat_Percentage]],Tb_ProjectKosten[#Headers],0),0),2),AND(F1747="Arbeidskosten",G1747&lt;&gt;""),IFERROR(ROUND(U1747*VLOOKUP(G1747,Tb_KostenTypen[],3,0)*VLOOKUP(F1747,Tb_ProjectKosten[],MATCH(Tb_ProjectKosten[[#Headers],[Forfat_Percentage]],Tb_ProjectKosten[#Headers],0),0),2),""),U1747 &lt;=0,0),"")</f>
        <v/>
      </c>
      <c r="X1747" s="4" t="str" cm="1">
        <f t="array" ref="X1747">IFERROR(_xlfn.IFS(OR(F1747="",LEFT(Methode_Keuze,4)="Geen"),"",AND(V1747&lt;&gt;"",F1747&lt;&gt;"Arbeidskosten"),ROUND(V1747*VLOOKUP(F1747,Tb_ProjectKosten[],MATCH(Tb_ProjectKosten[[#Headers],[Forfat_Percentage]],Tb_ProjectKosten[#Headers],0),0),2),AND(F1747="Arbeidskosten",G1747&lt;&gt;""),IFERROR(ROUND(V1747*VLOOKUP(G1747,Tb_KostenTypen[],3,0)*VLOOKUP(F1747,Tb_ProjectKosten[],MATCH(Tb_ProjectKosten[[#Headers],[Forfat_Percentage]],Tb_ProjectKosten[#Headers],0),0),2),""),V1747 &lt;=0,0),"")</f>
        <v/>
      </c>
      <c r="Y1747" s="262"/>
      <c r="Z1747" s="49"/>
      <c r="AA1747" s="37" t="str" cm="1">
        <f t="array" ref="AA1747">IFERROR(IF(INDEX(SubsidieTabel!$Q$1:$T$9,MATCH($F1747,SubsidieTabel!$Q$1:$Q$9,0),IFERROR(MATCH(Methode_Keuze,SubsidieTabel!$Q$1:$T$1,0),2))&lt;&gt;1=TRUE,"ja",""),"")</f>
        <v/>
      </c>
    </row>
    <row r="1748" spans="1:27" ht="15" customHeight="1" x14ac:dyDescent="0.25">
      <c r="A1748" s="87"/>
      <c r="B1748" s="219" t="str">
        <f>IF(A1748&lt;&gt;"",_xlfn.MAXIFS($B$1:B1747,$A$1:A1747,A1748)+1,"")</f>
        <v/>
      </c>
      <c r="C1748" s="50"/>
      <c r="D1748" s="50"/>
      <c r="E1748" s="50"/>
      <c r="F1748" s="50"/>
      <c r="G1748" s="283"/>
      <c r="H1748" s="296"/>
      <c r="I1748" s="295"/>
      <c r="J1748" s="295"/>
      <c r="K1748" s="202"/>
      <c r="L1748" s="202"/>
      <c r="M1748" s="91" t="str">
        <f>IFERROR(VLOOKUP(H1748,Lijsten!$H$1:$I$100,2,0),"")</f>
        <v/>
      </c>
      <c r="N1748" s="91" t="str" cm="1">
        <f t="array" ref="N1748">IFERROR(_xlfn.IFS(AND(LEFT(F1748,6)="Arbeid",RIGHT(F1748,3)&lt;&gt;"IKS"),IFERROR(VLOOKUP($G1748,Tb_KostenTypen[],2,0),"tarief"),RIGHT(F1748,3)="IKS","Uurtarief",LEFT(F1748,6)="Arbeid","Uurtarief",AND(LEFT(F1748,8)="Bijdrage",RIGHT(F1748,15)="(vrijwilligers)"),"Vast tarief"),"")</f>
        <v/>
      </c>
      <c r="O1748" s="92"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tarief",IF(LEFT(F1748,8)="Bijdrage",VLOOKUP($F1748,Tb_KostenTypen[],MATCH(Methode_Keuze,Tb_KostenTypen[#Headers],0),0),VLOOKUP($G1748,Lijsten!L:O,4,0))),""),"")</f>
        <v/>
      </c>
      <c r="P1748" s="92"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tarief",IF(LEFT(F1748,8)="Bijdrage",VLOOKUP($F1748,Tb_KostenTypen[],MATCH(Methode_Keuze,Tb_KostenTypen[#Headers],0),0),VLOOKUP($G1748,Lijsten!L:O,4,0))),""),"")</f>
        <v/>
      </c>
      <c r="Q1748" s="50"/>
      <c r="R1748" s="50"/>
      <c r="S1748" s="83"/>
      <c r="T1748" s="51"/>
      <c r="U1748" s="4" t="str" cm="1">
        <f t="array" ref="U1748">IF(AA1748&lt;&gt;"ja",_xlfn.IFNA(_xlfn.IFS(AND(O1748&lt;&gt;"",F1748&lt;&gt;"",RIGHT($N1748,6)="tarief"),O1748*Q1748,S1748&gt;0,IF(F1748&lt;&gt;"",S1748,"")),""),"")</f>
        <v/>
      </c>
      <c r="V1748" s="4" t="str" cm="1">
        <f t="array" ref="V1748">IF(AA1748&lt;&gt;"ja",_xlfn.IFNA(_xlfn.IFS(AND(P1748&lt;&gt;"",R1748&lt;&gt;"",RIGHT($N1748,6)="tarief"),P1748*R1748,T1748&gt;0,T1748),""),"")</f>
        <v/>
      </c>
      <c r="W1748" s="4" t="str" cm="1">
        <f t="array" ref="W1748">IFERROR(_xlfn.IFS(OR(F1748="",LEFT(Methode_Keuze,4)="Geen"),"",AND(U1748&lt;&gt;"",F1748&lt;&gt;"Arbeidskosten"),ROUND(U1748*VLOOKUP(F1748,Tb_ProjectKosten[],MATCH(Tb_ProjectKosten[[#Headers],[Forfat_Percentage]],Tb_ProjectKosten[#Headers],0),0),2),AND(F1748="Arbeidskosten",G1748&lt;&gt;""),IFERROR(ROUND(U1748*VLOOKUP(G1748,Tb_KostenTypen[],3,0)*VLOOKUP(F1748,Tb_ProjectKosten[],MATCH(Tb_ProjectKosten[[#Headers],[Forfat_Percentage]],Tb_ProjectKosten[#Headers],0),0),2),""),U1748 &lt;=0,0),"")</f>
        <v/>
      </c>
      <c r="X1748" s="4" t="str" cm="1">
        <f t="array" ref="X1748">IFERROR(_xlfn.IFS(OR(F1748="",LEFT(Methode_Keuze,4)="Geen"),"",AND(V1748&lt;&gt;"",F1748&lt;&gt;"Arbeidskosten"),ROUND(V1748*VLOOKUP(F1748,Tb_ProjectKosten[],MATCH(Tb_ProjectKosten[[#Headers],[Forfat_Percentage]],Tb_ProjectKosten[#Headers],0),0),2),AND(F1748="Arbeidskosten",G1748&lt;&gt;""),IFERROR(ROUND(V1748*VLOOKUP(G1748,Tb_KostenTypen[],3,0)*VLOOKUP(F1748,Tb_ProjectKosten[],MATCH(Tb_ProjectKosten[[#Headers],[Forfat_Percentage]],Tb_ProjectKosten[#Headers],0),0),2),""),V1748 &lt;=0,0),"")</f>
        <v/>
      </c>
      <c r="Y1748" s="262"/>
      <c r="Z1748" s="49"/>
      <c r="AA1748" s="37" t="str" cm="1">
        <f t="array" ref="AA1748">IFERROR(IF(INDEX(SubsidieTabel!$Q$1:$T$9,MATCH($F1748,SubsidieTabel!$Q$1:$Q$9,0),IFERROR(MATCH(Methode_Keuze,SubsidieTabel!$Q$1:$T$1,0),2))&lt;&gt;1=TRUE,"ja",""),"")</f>
        <v/>
      </c>
    </row>
    <row r="1749" spans="1:27" ht="15" customHeight="1" x14ac:dyDescent="0.25">
      <c r="A1749" s="87"/>
      <c r="B1749" s="219" t="str">
        <f>IF(A1749&lt;&gt;"",_xlfn.MAXIFS($B$1:B1748,$A$1:A1748,A1749)+1,"")</f>
        <v/>
      </c>
      <c r="C1749" s="50"/>
      <c r="D1749" s="50"/>
      <c r="E1749" s="50"/>
      <c r="F1749" s="50"/>
      <c r="G1749" s="283"/>
      <c r="H1749" s="296"/>
      <c r="I1749" s="295"/>
      <c r="J1749" s="295"/>
      <c r="K1749" s="202"/>
      <c r="L1749" s="202"/>
      <c r="M1749" s="91" t="str">
        <f>IFERROR(VLOOKUP(H1749,Lijsten!$H$1:$I$100,2,0),"")</f>
        <v/>
      </c>
      <c r="N1749" s="91" t="str" cm="1">
        <f t="array" ref="N1749">IFERROR(_xlfn.IFS(AND(LEFT(F1749,6)="Arbeid",RIGHT(F1749,3)&lt;&gt;"IKS"),IFERROR(VLOOKUP($G1749,Tb_KostenTypen[],2,0),"tarief"),RIGHT(F1749,3)="IKS","Uurtarief",LEFT(F1749,6)="Arbeid","Uurtarief",AND(LEFT(F1749,8)="Bijdrage",RIGHT(F1749,15)="(vrijwilligers)"),"Vast tarief"),"")</f>
        <v/>
      </c>
      <c r="O1749" s="92"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tarief",IF(LEFT(F1749,8)="Bijdrage",VLOOKUP($F1749,Tb_KostenTypen[],MATCH(Methode_Keuze,Tb_KostenTypen[#Headers],0),0),VLOOKUP($G1749,Lijsten!L:O,4,0))),""),"")</f>
        <v/>
      </c>
      <c r="P1749" s="92"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tarief",IF(LEFT(F1749,8)="Bijdrage",VLOOKUP($F1749,Tb_KostenTypen[],MATCH(Methode_Keuze,Tb_KostenTypen[#Headers],0),0),VLOOKUP($G1749,Lijsten!L:O,4,0))),""),"")</f>
        <v/>
      </c>
      <c r="Q1749" s="50"/>
      <c r="R1749" s="50"/>
      <c r="S1749" s="83"/>
      <c r="T1749" s="51"/>
      <c r="U1749" s="4" t="str" cm="1">
        <f t="array" ref="U1749">IF(AA1749&lt;&gt;"ja",_xlfn.IFNA(_xlfn.IFS(AND(O1749&lt;&gt;"",F1749&lt;&gt;"",RIGHT($N1749,6)="tarief"),O1749*Q1749,S1749&gt;0,IF(F1749&lt;&gt;"",S1749,"")),""),"")</f>
        <v/>
      </c>
      <c r="V1749" s="4" t="str" cm="1">
        <f t="array" ref="V1749">IF(AA1749&lt;&gt;"ja",_xlfn.IFNA(_xlfn.IFS(AND(P1749&lt;&gt;"",R1749&lt;&gt;"",RIGHT($N1749,6)="tarief"),P1749*R1749,T1749&gt;0,T1749),""),"")</f>
        <v/>
      </c>
      <c r="W1749" s="4" t="str" cm="1">
        <f t="array" ref="W1749">IFERROR(_xlfn.IFS(OR(F1749="",LEFT(Methode_Keuze,4)="Geen"),"",AND(U1749&lt;&gt;"",F1749&lt;&gt;"Arbeidskosten"),ROUND(U1749*VLOOKUP(F1749,Tb_ProjectKosten[],MATCH(Tb_ProjectKosten[[#Headers],[Forfat_Percentage]],Tb_ProjectKosten[#Headers],0),0),2),AND(F1749="Arbeidskosten",G1749&lt;&gt;""),IFERROR(ROUND(U1749*VLOOKUP(G1749,Tb_KostenTypen[],3,0)*VLOOKUP(F1749,Tb_ProjectKosten[],MATCH(Tb_ProjectKosten[[#Headers],[Forfat_Percentage]],Tb_ProjectKosten[#Headers],0),0),2),""),U1749 &lt;=0,0),"")</f>
        <v/>
      </c>
      <c r="X1749" s="4" t="str" cm="1">
        <f t="array" ref="X1749">IFERROR(_xlfn.IFS(OR(F1749="",LEFT(Methode_Keuze,4)="Geen"),"",AND(V1749&lt;&gt;"",F1749&lt;&gt;"Arbeidskosten"),ROUND(V1749*VLOOKUP(F1749,Tb_ProjectKosten[],MATCH(Tb_ProjectKosten[[#Headers],[Forfat_Percentage]],Tb_ProjectKosten[#Headers],0),0),2),AND(F1749="Arbeidskosten",G1749&lt;&gt;""),IFERROR(ROUND(V1749*VLOOKUP(G1749,Tb_KostenTypen[],3,0)*VLOOKUP(F1749,Tb_ProjectKosten[],MATCH(Tb_ProjectKosten[[#Headers],[Forfat_Percentage]],Tb_ProjectKosten[#Headers],0),0),2),""),V1749 &lt;=0,0),"")</f>
        <v/>
      </c>
      <c r="Y1749" s="262"/>
      <c r="Z1749" s="49"/>
      <c r="AA1749" s="37" t="str" cm="1">
        <f t="array" ref="AA1749">IFERROR(IF(INDEX(SubsidieTabel!$Q$1:$T$9,MATCH($F1749,SubsidieTabel!$Q$1:$Q$9,0),IFERROR(MATCH(Methode_Keuze,SubsidieTabel!$Q$1:$T$1,0),2))&lt;&gt;1=TRUE,"ja",""),"")</f>
        <v/>
      </c>
    </row>
    <row r="1750" spans="1:27" ht="15" customHeight="1" x14ac:dyDescent="0.25">
      <c r="A1750" s="87"/>
      <c r="B1750" s="219" t="str">
        <f>IF(A1750&lt;&gt;"",_xlfn.MAXIFS($B$1:B1749,$A$1:A1749,A1750)+1,"")</f>
        <v/>
      </c>
      <c r="C1750" s="50"/>
      <c r="D1750" s="50"/>
      <c r="E1750" s="50"/>
      <c r="F1750" s="50"/>
      <c r="G1750" s="283"/>
      <c r="H1750" s="296"/>
      <c r="I1750" s="295"/>
      <c r="J1750" s="295"/>
      <c r="K1750" s="202"/>
      <c r="L1750" s="202"/>
      <c r="M1750" s="91" t="str">
        <f>IFERROR(VLOOKUP(H1750,Lijsten!$H$1:$I$100,2,0),"")</f>
        <v/>
      </c>
      <c r="N1750" s="91" t="str" cm="1">
        <f t="array" ref="N1750">IFERROR(_xlfn.IFS(AND(LEFT(F1750,6)="Arbeid",RIGHT(F1750,3)&lt;&gt;"IKS"),IFERROR(VLOOKUP($G1750,Tb_KostenTypen[],2,0),"tarief"),RIGHT(F1750,3)="IKS","Uurtarief",LEFT(F1750,6)="Arbeid","Uurtarief",AND(LEFT(F1750,8)="Bijdrage",RIGHT(F1750,15)="(vrijwilligers)"),"Vast tarief"),"")</f>
        <v/>
      </c>
      <c r="O1750" s="92"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tarief",IF(LEFT(F1750,8)="Bijdrage",VLOOKUP($F1750,Tb_KostenTypen[],MATCH(Methode_Keuze,Tb_KostenTypen[#Headers],0),0),VLOOKUP($G1750,Lijsten!L:O,4,0))),""),"")</f>
        <v/>
      </c>
      <c r="P1750" s="92"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tarief",IF(LEFT(F1750,8)="Bijdrage",VLOOKUP($F1750,Tb_KostenTypen[],MATCH(Methode_Keuze,Tb_KostenTypen[#Headers],0),0),VLOOKUP($G1750,Lijsten!L:O,4,0))),""),"")</f>
        <v/>
      </c>
      <c r="Q1750" s="50"/>
      <c r="R1750" s="50"/>
      <c r="S1750" s="83"/>
      <c r="T1750" s="51"/>
      <c r="U1750" s="4" t="str" cm="1">
        <f t="array" ref="U1750">IF(AA1750&lt;&gt;"ja",_xlfn.IFNA(_xlfn.IFS(AND(O1750&lt;&gt;"",F1750&lt;&gt;"",RIGHT($N1750,6)="tarief"),O1750*Q1750,S1750&gt;0,IF(F1750&lt;&gt;"",S1750,"")),""),"")</f>
        <v/>
      </c>
      <c r="V1750" s="4" t="str" cm="1">
        <f t="array" ref="V1750">IF(AA1750&lt;&gt;"ja",_xlfn.IFNA(_xlfn.IFS(AND(P1750&lt;&gt;"",R1750&lt;&gt;"",RIGHT($N1750,6)="tarief"),P1750*R1750,T1750&gt;0,T1750),""),"")</f>
        <v/>
      </c>
      <c r="W1750" s="4" t="str" cm="1">
        <f t="array" ref="W1750">IFERROR(_xlfn.IFS(OR(F1750="",LEFT(Methode_Keuze,4)="Geen"),"",AND(U1750&lt;&gt;"",F1750&lt;&gt;"Arbeidskosten"),ROUND(U1750*VLOOKUP(F1750,Tb_ProjectKosten[],MATCH(Tb_ProjectKosten[[#Headers],[Forfat_Percentage]],Tb_ProjectKosten[#Headers],0),0),2),AND(F1750="Arbeidskosten",G1750&lt;&gt;""),IFERROR(ROUND(U1750*VLOOKUP(G1750,Tb_KostenTypen[],3,0)*VLOOKUP(F1750,Tb_ProjectKosten[],MATCH(Tb_ProjectKosten[[#Headers],[Forfat_Percentage]],Tb_ProjectKosten[#Headers],0),0),2),""),U1750 &lt;=0,0),"")</f>
        <v/>
      </c>
      <c r="X1750" s="4" t="str" cm="1">
        <f t="array" ref="X1750">IFERROR(_xlfn.IFS(OR(F1750="",LEFT(Methode_Keuze,4)="Geen"),"",AND(V1750&lt;&gt;"",F1750&lt;&gt;"Arbeidskosten"),ROUND(V1750*VLOOKUP(F1750,Tb_ProjectKosten[],MATCH(Tb_ProjectKosten[[#Headers],[Forfat_Percentage]],Tb_ProjectKosten[#Headers],0),0),2),AND(F1750="Arbeidskosten",G1750&lt;&gt;""),IFERROR(ROUND(V1750*VLOOKUP(G1750,Tb_KostenTypen[],3,0)*VLOOKUP(F1750,Tb_ProjectKosten[],MATCH(Tb_ProjectKosten[[#Headers],[Forfat_Percentage]],Tb_ProjectKosten[#Headers],0),0),2),""),V1750 &lt;=0,0),"")</f>
        <v/>
      </c>
      <c r="Y1750" s="262"/>
      <c r="Z1750" s="49"/>
      <c r="AA1750" s="37" t="str" cm="1">
        <f t="array" ref="AA1750">IFERROR(IF(INDEX(SubsidieTabel!$Q$1:$T$9,MATCH($F1750,SubsidieTabel!$Q$1:$Q$9,0),IFERROR(MATCH(Methode_Keuze,SubsidieTabel!$Q$1:$T$1,0),2))&lt;&gt;1=TRUE,"ja",""),"")</f>
        <v/>
      </c>
    </row>
    <row r="1751" spans="1:27" ht="15" customHeight="1" x14ac:dyDescent="0.25">
      <c r="A1751" s="87"/>
      <c r="B1751" s="219" t="str">
        <f>IF(A1751&lt;&gt;"",_xlfn.MAXIFS($B$1:B1750,$A$1:A1750,A1751)+1,"")</f>
        <v/>
      </c>
      <c r="C1751" s="50"/>
      <c r="D1751" s="50"/>
      <c r="E1751" s="50"/>
      <c r="F1751" s="50"/>
      <c r="G1751" s="283"/>
      <c r="H1751" s="296"/>
      <c r="I1751" s="295"/>
      <c r="J1751" s="295"/>
      <c r="K1751" s="202"/>
      <c r="L1751" s="202"/>
      <c r="M1751" s="91" t="str">
        <f>IFERROR(VLOOKUP(H1751,Lijsten!$H$1:$I$100,2,0),"")</f>
        <v/>
      </c>
      <c r="N1751" s="91" t="str" cm="1">
        <f t="array" ref="N1751">IFERROR(_xlfn.IFS(AND(LEFT(F1751,6)="Arbeid",RIGHT(F1751,3)&lt;&gt;"IKS"),IFERROR(VLOOKUP($G1751,Tb_KostenTypen[],2,0),"tarief"),RIGHT(F1751,3)="IKS","Uurtarief",LEFT(F1751,6)="Arbeid","Uurtarief",AND(LEFT(F1751,8)="Bijdrage",RIGHT(F1751,15)="(vrijwilligers)"),"Vast tarief"),"")</f>
        <v/>
      </c>
      <c r="O1751" s="92"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tarief",IF(LEFT(F1751,8)="Bijdrage",VLOOKUP($F1751,Tb_KostenTypen[],MATCH(Methode_Keuze,Tb_KostenTypen[#Headers],0),0),VLOOKUP($G1751,Lijsten!L:O,4,0))),""),"")</f>
        <v/>
      </c>
      <c r="P1751" s="92"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tarief",IF(LEFT(F1751,8)="Bijdrage",VLOOKUP($F1751,Tb_KostenTypen[],MATCH(Methode_Keuze,Tb_KostenTypen[#Headers],0),0),VLOOKUP($G1751,Lijsten!L:O,4,0))),""),"")</f>
        <v/>
      </c>
      <c r="Q1751" s="50"/>
      <c r="R1751" s="50"/>
      <c r="S1751" s="83"/>
      <c r="T1751" s="51"/>
      <c r="U1751" s="4" t="str" cm="1">
        <f t="array" ref="U1751">IF(AA1751&lt;&gt;"ja",_xlfn.IFNA(_xlfn.IFS(AND(O1751&lt;&gt;"",F1751&lt;&gt;"",RIGHT($N1751,6)="tarief"),O1751*Q1751,S1751&gt;0,IF(F1751&lt;&gt;"",S1751,"")),""),"")</f>
        <v/>
      </c>
      <c r="V1751" s="4" t="str" cm="1">
        <f t="array" ref="V1751">IF(AA1751&lt;&gt;"ja",_xlfn.IFNA(_xlfn.IFS(AND(P1751&lt;&gt;"",R1751&lt;&gt;"",RIGHT($N1751,6)="tarief"),P1751*R1751,T1751&gt;0,T1751),""),"")</f>
        <v/>
      </c>
      <c r="W1751" s="4" t="str" cm="1">
        <f t="array" ref="W1751">IFERROR(_xlfn.IFS(OR(F1751="",LEFT(Methode_Keuze,4)="Geen"),"",AND(U1751&lt;&gt;"",F1751&lt;&gt;"Arbeidskosten"),ROUND(U1751*VLOOKUP(F1751,Tb_ProjectKosten[],MATCH(Tb_ProjectKosten[[#Headers],[Forfat_Percentage]],Tb_ProjectKosten[#Headers],0),0),2),AND(F1751="Arbeidskosten",G1751&lt;&gt;""),IFERROR(ROUND(U1751*VLOOKUP(G1751,Tb_KostenTypen[],3,0)*VLOOKUP(F1751,Tb_ProjectKosten[],MATCH(Tb_ProjectKosten[[#Headers],[Forfat_Percentage]],Tb_ProjectKosten[#Headers],0),0),2),""),U1751 &lt;=0,0),"")</f>
        <v/>
      </c>
      <c r="X1751" s="4" t="str" cm="1">
        <f t="array" ref="X1751">IFERROR(_xlfn.IFS(OR(F1751="",LEFT(Methode_Keuze,4)="Geen"),"",AND(V1751&lt;&gt;"",F1751&lt;&gt;"Arbeidskosten"),ROUND(V1751*VLOOKUP(F1751,Tb_ProjectKosten[],MATCH(Tb_ProjectKosten[[#Headers],[Forfat_Percentage]],Tb_ProjectKosten[#Headers],0),0),2),AND(F1751="Arbeidskosten",G1751&lt;&gt;""),IFERROR(ROUND(V1751*VLOOKUP(G1751,Tb_KostenTypen[],3,0)*VLOOKUP(F1751,Tb_ProjectKosten[],MATCH(Tb_ProjectKosten[[#Headers],[Forfat_Percentage]],Tb_ProjectKosten[#Headers],0),0),2),""),V1751 &lt;=0,0),"")</f>
        <v/>
      </c>
      <c r="Y1751" s="262"/>
      <c r="Z1751" s="49"/>
      <c r="AA1751" s="37" t="str" cm="1">
        <f t="array" ref="AA1751">IFERROR(IF(INDEX(SubsidieTabel!$Q$1:$T$9,MATCH($F1751,SubsidieTabel!$Q$1:$Q$9,0),IFERROR(MATCH(Methode_Keuze,SubsidieTabel!$Q$1:$T$1,0),2))&lt;&gt;1=TRUE,"ja",""),"")</f>
        <v/>
      </c>
    </row>
    <row r="1752" spans="1:27" ht="15" customHeight="1" x14ac:dyDescent="0.25">
      <c r="A1752" s="87"/>
      <c r="B1752" s="219" t="str">
        <f>IF(A1752&lt;&gt;"",_xlfn.MAXIFS($B$1:B1751,$A$1:A1751,A1752)+1,"")</f>
        <v/>
      </c>
      <c r="C1752" s="50"/>
      <c r="D1752" s="50"/>
      <c r="E1752" s="50"/>
      <c r="F1752" s="50"/>
      <c r="G1752" s="283"/>
      <c r="H1752" s="296"/>
      <c r="I1752" s="295"/>
      <c r="J1752" s="295"/>
      <c r="K1752" s="202"/>
      <c r="L1752" s="202"/>
      <c r="M1752" s="91" t="str">
        <f>IFERROR(VLOOKUP(H1752,Lijsten!$H$1:$I$100,2,0),"")</f>
        <v/>
      </c>
      <c r="N1752" s="91" t="str" cm="1">
        <f t="array" ref="N1752">IFERROR(_xlfn.IFS(AND(LEFT(F1752,6)="Arbeid",RIGHT(F1752,3)&lt;&gt;"IKS"),IFERROR(VLOOKUP($G1752,Tb_KostenTypen[],2,0),"tarief"),RIGHT(F1752,3)="IKS","Uurtarief",LEFT(F1752,6)="Arbeid","Uurtarief",AND(LEFT(F1752,8)="Bijdrage",RIGHT(F1752,15)="(vrijwilligers)"),"Vast tarief"),"")</f>
        <v/>
      </c>
      <c r="O1752" s="92"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tarief",IF(LEFT(F1752,8)="Bijdrage",VLOOKUP($F1752,Tb_KostenTypen[],MATCH(Methode_Keuze,Tb_KostenTypen[#Headers],0),0),VLOOKUP($G1752,Lijsten!L:O,4,0))),""),"")</f>
        <v/>
      </c>
      <c r="P1752" s="92"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tarief",IF(LEFT(F1752,8)="Bijdrage",VLOOKUP($F1752,Tb_KostenTypen[],MATCH(Methode_Keuze,Tb_KostenTypen[#Headers],0),0),VLOOKUP($G1752,Lijsten!L:O,4,0))),""),"")</f>
        <v/>
      </c>
      <c r="Q1752" s="50"/>
      <c r="R1752" s="50"/>
      <c r="S1752" s="83"/>
      <c r="T1752" s="51"/>
      <c r="U1752" s="4" t="str" cm="1">
        <f t="array" ref="U1752">IF(AA1752&lt;&gt;"ja",_xlfn.IFNA(_xlfn.IFS(AND(O1752&lt;&gt;"",F1752&lt;&gt;"",RIGHT($N1752,6)="tarief"),O1752*Q1752,S1752&gt;0,IF(F1752&lt;&gt;"",S1752,"")),""),"")</f>
        <v/>
      </c>
      <c r="V1752" s="4" t="str" cm="1">
        <f t="array" ref="V1752">IF(AA1752&lt;&gt;"ja",_xlfn.IFNA(_xlfn.IFS(AND(P1752&lt;&gt;"",R1752&lt;&gt;"",RIGHT($N1752,6)="tarief"),P1752*R1752,T1752&gt;0,T1752),""),"")</f>
        <v/>
      </c>
      <c r="W1752" s="4" t="str" cm="1">
        <f t="array" ref="W1752">IFERROR(_xlfn.IFS(OR(F1752="",LEFT(Methode_Keuze,4)="Geen"),"",AND(U1752&lt;&gt;"",F1752&lt;&gt;"Arbeidskosten"),ROUND(U1752*VLOOKUP(F1752,Tb_ProjectKosten[],MATCH(Tb_ProjectKosten[[#Headers],[Forfat_Percentage]],Tb_ProjectKosten[#Headers],0),0),2),AND(F1752="Arbeidskosten",G1752&lt;&gt;""),IFERROR(ROUND(U1752*VLOOKUP(G1752,Tb_KostenTypen[],3,0)*VLOOKUP(F1752,Tb_ProjectKosten[],MATCH(Tb_ProjectKosten[[#Headers],[Forfat_Percentage]],Tb_ProjectKosten[#Headers],0),0),2),""),U1752 &lt;=0,0),"")</f>
        <v/>
      </c>
      <c r="X1752" s="4" t="str" cm="1">
        <f t="array" ref="X1752">IFERROR(_xlfn.IFS(OR(F1752="",LEFT(Methode_Keuze,4)="Geen"),"",AND(V1752&lt;&gt;"",F1752&lt;&gt;"Arbeidskosten"),ROUND(V1752*VLOOKUP(F1752,Tb_ProjectKosten[],MATCH(Tb_ProjectKosten[[#Headers],[Forfat_Percentage]],Tb_ProjectKosten[#Headers],0),0),2),AND(F1752="Arbeidskosten",G1752&lt;&gt;""),IFERROR(ROUND(V1752*VLOOKUP(G1752,Tb_KostenTypen[],3,0)*VLOOKUP(F1752,Tb_ProjectKosten[],MATCH(Tb_ProjectKosten[[#Headers],[Forfat_Percentage]],Tb_ProjectKosten[#Headers],0),0),2),""),V1752 &lt;=0,0),"")</f>
        <v/>
      </c>
      <c r="Y1752" s="262"/>
      <c r="Z1752" s="49"/>
      <c r="AA1752" s="37" t="str" cm="1">
        <f t="array" ref="AA1752">IFERROR(IF(INDEX(SubsidieTabel!$Q$1:$T$9,MATCH($F1752,SubsidieTabel!$Q$1:$Q$9,0),IFERROR(MATCH(Methode_Keuze,SubsidieTabel!$Q$1:$T$1,0),2))&lt;&gt;1=TRUE,"ja",""),"")</f>
        <v/>
      </c>
    </row>
    <row r="1753" spans="1:27" ht="15" customHeight="1" x14ac:dyDescent="0.25">
      <c r="A1753" s="87"/>
      <c r="B1753" s="219" t="str">
        <f>IF(A1753&lt;&gt;"",_xlfn.MAXIFS($B$1:B1752,$A$1:A1752,A1753)+1,"")</f>
        <v/>
      </c>
      <c r="C1753" s="50"/>
      <c r="D1753" s="50"/>
      <c r="E1753" s="50"/>
      <c r="F1753" s="50"/>
      <c r="G1753" s="283"/>
      <c r="H1753" s="296"/>
      <c r="I1753" s="295"/>
      <c r="J1753" s="295"/>
      <c r="K1753" s="202"/>
      <c r="L1753" s="202"/>
      <c r="M1753" s="91" t="str">
        <f>IFERROR(VLOOKUP(H1753,Lijsten!$H$1:$I$100,2,0),"")</f>
        <v/>
      </c>
      <c r="N1753" s="91" t="str" cm="1">
        <f t="array" ref="N1753">IFERROR(_xlfn.IFS(AND(LEFT(F1753,6)="Arbeid",RIGHT(F1753,3)&lt;&gt;"IKS"),IFERROR(VLOOKUP($G1753,Tb_KostenTypen[],2,0),"tarief"),RIGHT(F1753,3)="IKS","Uurtarief",LEFT(F1753,6)="Arbeid","Uurtarief",AND(LEFT(F1753,8)="Bijdrage",RIGHT(F1753,15)="(vrijwilligers)"),"Vast tarief"),"")</f>
        <v/>
      </c>
      <c r="O1753" s="92"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tarief",IF(LEFT(F1753,8)="Bijdrage",VLOOKUP($F1753,Tb_KostenTypen[],MATCH(Methode_Keuze,Tb_KostenTypen[#Headers],0),0),VLOOKUP($G1753,Lijsten!L:O,4,0))),""),"")</f>
        <v/>
      </c>
      <c r="P1753" s="92"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tarief",IF(LEFT(F1753,8)="Bijdrage",VLOOKUP($F1753,Tb_KostenTypen[],MATCH(Methode_Keuze,Tb_KostenTypen[#Headers],0),0),VLOOKUP($G1753,Lijsten!L:O,4,0))),""),"")</f>
        <v/>
      </c>
      <c r="Q1753" s="50"/>
      <c r="R1753" s="50"/>
      <c r="S1753" s="83"/>
      <c r="T1753" s="51"/>
      <c r="U1753" s="4" t="str" cm="1">
        <f t="array" ref="U1753">IF(AA1753&lt;&gt;"ja",_xlfn.IFNA(_xlfn.IFS(AND(O1753&lt;&gt;"",F1753&lt;&gt;"",RIGHT($N1753,6)="tarief"),O1753*Q1753,S1753&gt;0,IF(F1753&lt;&gt;"",S1753,"")),""),"")</f>
        <v/>
      </c>
      <c r="V1753" s="4" t="str" cm="1">
        <f t="array" ref="V1753">IF(AA1753&lt;&gt;"ja",_xlfn.IFNA(_xlfn.IFS(AND(P1753&lt;&gt;"",R1753&lt;&gt;"",RIGHT($N1753,6)="tarief"),P1753*R1753,T1753&gt;0,T1753),""),"")</f>
        <v/>
      </c>
      <c r="W1753" s="4" t="str" cm="1">
        <f t="array" ref="W1753">IFERROR(_xlfn.IFS(OR(F1753="",LEFT(Methode_Keuze,4)="Geen"),"",AND(U1753&lt;&gt;"",F1753&lt;&gt;"Arbeidskosten"),ROUND(U1753*VLOOKUP(F1753,Tb_ProjectKosten[],MATCH(Tb_ProjectKosten[[#Headers],[Forfat_Percentage]],Tb_ProjectKosten[#Headers],0),0),2),AND(F1753="Arbeidskosten",G1753&lt;&gt;""),IFERROR(ROUND(U1753*VLOOKUP(G1753,Tb_KostenTypen[],3,0)*VLOOKUP(F1753,Tb_ProjectKosten[],MATCH(Tb_ProjectKosten[[#Headers],[Forfat_Percentage]],Tb_ProjectKosten[#Headers],0),0),2),""),U1753 &lt;=0,0),"")</f>
        <v/>
      </c>
      <c r="X1753" s="4" t="str" cm="1">
        <f t="array" ref="X1753">IFERROR(_xlfn.IFS(OR(F1753="",LEFT(Methode_Keuze,4)="Geen"),"",AND(V1753&lt;&gt;"",F1753&lt;&gt;"Arbeidskosten"),ROUND(V1753*VLOOKUP(F1753,Tb_ProjectKosten[],MATCH(Tb_ProjectKosten[[#Headers],[Forfat_Percentage]],Tb_ProjectKosten[#Headers],0),0),2),AND(F1753="Arbeidskosten",G1753&lt;&gt;""),IFERROR(ROUND(V1753*VLOOKUP(G1753,Tb_KostenTypen[],3,0)*VLOOKUP(F1753,Tb_ProjectKosten[],MATCH(Tb_ProjectKosten[[#Headers],[Forfat_Percentage]],Tb_ProjectKosten[#Headers],0),0),2),""),V1753 &lt;=0,0),"")</f>
        <v/>
      </c>
      <c r="Y1753" s="262"/>
      <c r="Z1753" s="49"/>
      <c r="AA1753" s="37" t="str" cm="1">
        <f t="array" ref="AA1753">IFERROR(IF(INDEX(SubsidieTabel!$Q$1:$T$9,MATCH($F1753,SubsidieTabel!$Q$1:$Q$9,0),IFERROR(MATCH(Methode_Keuze,SubsidieTabel!$Q$1:$T$1,0),2))&lt;&gt;1=TRUE,"ja",""),"")</f>
        <v/>
      </c>
    </row>
    <row r="1754" spans="1:27" ht="15" customHeight="1" x14ac:dyDescent="0.25">
      <c r="A1754" s="87"/>
      <c r="B1754" s="219" t="str">
        <f>IF(A1754&lt;&gt;"",_xlfn.MAXIFS($B$1:B1753,$A$1:A1753,A1754)+1,"")</f>
        <v/>
      </c>
      <c r="C1754" s="50"/>
      <c r="D1754" s="50"/>
      <c r="E1754" s="50"/>
      <c r="F1754" s="50"/>
      <c r="G1754" s="283"/>
      <c r="H1754" s="296"/>
      <c r="I1754" s="295"/>
      <c r="J1754" s="295"/>
      <c r="K1754" s="202"/>
      <c r="L1754" s="202"/>
      <c r="M1754" s="91" t="str">
        <f>IFERROR(VLOOKUP(H1754,Lijsten!$H$1:$I$100,2,0),"")</f>
        <v/>
      </c>
      <c r="N1754" s="91" t="str" cm="1">
        <f t="array" ref="N1754">IFERROR(_xlfn.IFS(AND(LEFT(F1754,6)="Arbeid",RIGHT(F1754,3)&lt;&gt;"IKS"),IFERROR(VLOOKUP($G1754,Tb_KostenTypen[],2,0),"tarief"),RIGHT(F1754,3)="IKS","Uurtarief",LEFT(F1754,6)="Arbeid","Uurtarief",AND(LEFT(F1754,8)="Bijdrage",RIGHT(F1754,15)="(vrijwilligers)"),"Vast tarief"),"")</f>
        <v/>
      </c>
      <c r="O1754" s="92"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tarief",IF(LEFT(F1754,8)="Bijdrage",VLOOKUP($F1754,Tb_KostenTypen[],MATCH(Methode_Keuze,Tb_KostenTypen[#Headers],0),0),VLOOKUP($G1754,Lijsten!L:O,4,0))),""),"")</f>
        <v/>
      </c>
      <c r="P1754" s="92"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tarief",IF(LEFT(F1754,8)="Bijdrage",VLOOKUP($F1754,Tb_KostenTypen[],MATCH(Methode_Keuze,Tb_KostenTypen[#Headers],0),0),VLOOKUP($G1754,Lijsten!L:O,4,0))),""),"")</f>
        <v/>
      </c>
      <c r="Q1754" s="50"/>
      <c r="R1754" s="50"/>
      <c r="S1754" s="83"/>
      <c r="T1754" s="51"/>
      <c r="U1754" s="4" t="str" cm="1">
        <f t="array" ref="U1754">IF(AA1754&lt;&gt;"ja",_xlfn.IFNA(_xlfn.IFS(AND(O1754&lt;&gt;"",F1754&lt;&gt;"",RIGHT($N1754,6)="tarief"),O1754*Q1754,S1754&gt;0,IF(F1754&lt;&gt;"",S1754,"")),""),"")</f>
        <v/>
      </c>
      <c r="V1754" s="4" t="str" cm="1">
        <f t="array" ref="V1754">IF(AA1754&lt;&gt;"ja",_xlfn.IFNA(_xlfn.IFS(AND(P1754&lt;&gt;"",R1754&lt;&gt;"",RIGHT($N1754,6)="tarief"),P1754*R1754,T1754&gt;0,T1754),""),"")</f>
        <v/>
      </c>
      <c r="W1754" s="4" t="str" cm="1">
        <f t="array" ref="W1754">IFERROR(_xlfn.IFS(OR(F1754="",LEFT(Methode_Keuze,4)="Geen"),"",AND(U1754&lt;&gt;"",F1754&lt;&gt;"Arbeidskosten"),ROUND(U1754*VLOOKUP(F1754,Tb_ProjectKosten[],MATCH(Tb_ProjectKosten[[#Headers],[Forfat_Percentage]],Tb_ProjectKosten[#Headers],0),0),2),AND(F1754="Arbeidskosten",G1754&lt;&gt;""),IFERROR(ROUND(U1754*VLOOKUP(G1754,Tb_KostenTypen[],3,0)*VLOOKUP(F1754,Tb_ProjectKosten[],MATCH(Tb_ProjectKosten[[#Headers],[Forfat_Percentage]],Tb_ProjectKosten[#Headers],0),0),2),""),U1754 &lt;=0,0),"")</f>
        <v/>
      </c>
      <c r="X1754" s="4" t="str" cm="1">
        <f t="array" ref="X1754">IFERROR(_xlfn.IFS(OR(F1754="",LEFT(Methode_Keuze,4)="Geen"),"",AND(V1754&lt;&gt;"",F1754&lt;&gt;"Arbeidskosten"),ROUND(V1754*VLOOKUP(F1754,Tb_ProjectKosten[],MATCH(Tb_ProjectKosten[[#Headers],[Forfat_Percentage]],Tb_ProjectKosten[#Headers],0),0),2),AND(F1754="Arbeidskosten",G1754&lt;&gt;""),IFERROR(ROUND(V1754*VLOOKUP(G1754,Tb_KostenTypen[],3,0)*VLOOKUP(F1754,Tb_ProjectKosten[],MATCH(Tb_ProjectKosten[[#Headers],[Forfat_Percentage]],Tb_ProjectKosten[#Headers],0),0),2),""),V1754 &lt;=0,0),"")</f>
        <v/>
      </c>
      <c r="Y1754" s="262"/>
      <c r="Z1754" s="49"/>
      <c r="AA1754" s="37" t="str" cm="1">
        <f t="array" ref="AA1754">IFERROR(IF(INDEX(SubsidieTabel!$Q$1:$T$9,MATCH($F1754,SubsidieTabel!$Q$1:$Q$9,0),IFERROR(MATCH(Methode_Keuze,SubsidieTabel!$Q$1:$T$1,0),2))&lt;&gt;1=TRUE,"ja",""),"")</f>
        <v/>
      </c>
    </row>
    <row r="1755" spans="1:27" ht="15" customHeight="1" x14ac:dyDescent="0.25">
      <c r="A1755" s="87"/>
      <c r="B1755" s="219" t="str">
        <f>IF(A1755&lt;&gt;"",_xlfn.MAXIFS($B$1:B1754,$A$1:A1754,A1755)+1,"")</f>
        <v/>
      </c>
      <c r="C1755" s="50"/>
      <c r="D1755" s="50"/>
      <c r="E1755" s="50"/>
      <c r="F1755" s="50"/>
      <c r="G1755" s="283"/>
      <c r="H1755" s="296"/>
      <c r="I1755" s="295"/>
      <c r="J1755" s="295"/>
      <c r="K1755" s="202"/>
      <c r="L1755" s="202"/>
      <c r="M1755" s="91" t="str">
        <f>IFERROR(VLOOKUP(H1755,Lijsten!$H$1:$I$100,2,0),"")</f>
        <v/>
      </c>
      <c r="N1755" s="91" t="str" cm="1">
        <f t="array" ref="N1755">IFERROR(_xlfn.IFS(AND(LEFT(F1755,6)="Arbeid",RIGHT(F1755,3)&lt;&gt;"IKS"),IFERROR(VLOOKUP($G1755,Tb_KostenTypen[],2,0),"tarief"),RIGHT(F1755,3)="IKS","Uurtarief",LEFT(F1755,6)="Arbeid","Uurtarief",AND(LEFT(F1755,8)="Bijdrage",RIGHT(F1755,15)="(vrijwilligers)"),"Vast tarief"),"")</f>
        <v/>
      </c>
      <c r="O1755" s="92"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tarief",IF(LEFT(F1755,8)="Bijdrage",VLOOKUP($F1755,Tb_KostenTypen[],MATCH(Methode_Keuze,Tb_KostenTypen[#Headers],0),0),VLOOKUP($G1755,Lijsten!L:O,4,0))),""),"")</f>
        <v/>
      </c>
      <c r="P1755" s="92"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tarief",IF(LEFT(F1755,8)="Bijdrage",VLOOKUP($F1755,Tb_KostenTypen[],MATCH(Methode_Keuze,Tb_KostenTypen[#Headers],0),0),VLOOKUP($G1755,Lijsten!L:O,4,0))),""),"")</f>
        <v/>
      </c>
      <c r="Q1755" s="50"/>
      <c r="R1755" s="50"/>
      <c r="S1755" s="83"/>
      <c r="T1755" s="51"/>
      <c r="U1755" s="4" t="str" cm="1">
        <f t="array" ref="U1755">IF(AA1755&lt;&gt;"ja",_xlfn.IFNA(_xlfn.IFS(AND(O1755&lt;&gt;"",F1755&lt;&gt;"",RIGHT($N1755,6)="tarief"),O1755*Q1755,S1755&gt;0,IF(F1755&lt;&gt;"",S1755,"")),""),"")</f>
        <v/>
      </c>
      <c r="V1755" s="4" t="str" cm="1">
        <f t="array" ref="V1755">IF(AA1755&lt;&gt;"ja",_xlfn.IFNA(_xlfn.IFS(AND(P1755&lt;&gt;"",R1755&lt;&gt;"",RIGHT($N1755,6)="tarief"),P1755*R1755,T1755&gt;0,T1755),""),"")</f>
        <v/>
      </c>
      <c r="W1755" s="4" t="str" cm="1">
        <f t="array" ref="W1755">IFERROR(_xlfn.IFS(OR(F1755="",LEFT(Methode_Keuze,4)="Geen"),"",AND(U1755&lt;&gt;"",F1755&lt;&gt;"Arbeidskosten"),ROUND(U1755*VLOOKUP(F1755,Tb_ProjectKosten[],MATCH(Tb_ProjectKosten[[#Headers],[Forfat_Percentage]],Tb_ProjectKosten[#Headers],0),0),2),AND(F1755="Arbeidskosten",G1755&lt;&gt;""),IFERROR(ROUND(U1755*VLOOKUP(G1755,Tb_KostenTypen[],3,0)*VLOOKUP(F1755,Tb_ProjectKosten[],MATCH(Tb_ProjectKosten[[#Headers],[Forfat_Percentage]],Tb_ProjectKosten[#Headers],0),0),2),""),U1755 &lt;=0,0),"")</f>
        <v/>
      </c>
      <c r="X1755" s="4" t="str" cm="1">
        <f t="array" ref="X1755">IFERROR(_xlfn.IFS(OR(F1755="",LEFT(Methode_Keuze,4)="Geen"),"",AND(V1755&lt;&gt;"",F1755&lt;&gt;"Arbeidskosten"),ROUND(V1755*VLOOKUP(F1755,Tb_ProjectKosten[],MATCH(Tb_ProjectKosten[[#Headers],[Forfat_Percentage]],Tb_ProjectKosten[#Headers],0),0),2),AND(F1755="Arbeidskosten",G1755&lt;&gt;""),IFERROR(ROUND(V1755*VLOOKUP(G1755,Tb_KostenTypen[],3,0)*VLOOKUP(F1755,Tb_ProjectKosten[],MATCH(Tb_ProjectKosten[[#Headers],[Forfat_Percentage]],Tb_ProjectKosten[#Headers],0),0),2),""),V1755 &lt;=0,0),"")</f>
        <v/>
      </c>
      <c r="Y1755" s="262"/>
      <c r="Z1755" s="49"/>
      <c r="AA1755" s="37" t="str" cm="1">
        <f t="array" ref="AA1755">IFERROR(IF(INDEX(SubsidieTabel!$Q$1:$T$9,MATCH($F1755,SubsidieTabel!$Q$1:$Q$9,0),IFERROR(MATCH(Methode_Keuze,SubsidieTabel!$Q$1:$T$1,0),2))&lt;&gt;1=TRUE,"ja",""),"")</f>
        <v/>
      </c>
    </row>
    <row r="1756" spans="1:27" ht="15" customHeight="1" x14ac:dyDescent="0.25">
      <c r="A1756" s="87"/>
      <c r="B1756" s="219" t="str">
        <f>IF(A1756&lt;&gt;"",_xlfn.MAXIFS($B$1:B1755,$A$1:A1755,A1756)+1,"")</f>
        <v/>
      </c>
      <c r="C1756" s="50"/>
      <c r="D1756" s="50"/>
      <c r="E1756" s="50"/>
      <c r="F1756" s="50"/>
      <c r="G1756" s="283"/>
      <c r="H1756" s="296"/>
      <c r="I1756" s="295"/>
      <c r="J1756" s="295"/>
      <c r="K1756" s="202"/>
      <c r="L1756" s="202"/>
      <c r="M1756" s="91" t="str">
        <f>IFERROR(VLOOKUP(H1756,Lijsten!$H$1:$I$100,2,0),"")</f>
        <v/>
      </c>
      <c r="N1756" s="91" t="str" cm="1">
        <f t="array" ref="N1756">IFERROR(_xlfn.IFS(AND(LEFT(F1756,6)="Arbeid",RIGHT(F1756,3)&lt;&gt;"IKS"),IFERROR(VLOOKUP($G1756,Tb_KostenTypen[],2,0),"tarief"),RIGHT(F1756,3)="IKS","Uurtarief",LEFT(F1756,6)="Arbeid","Uurtarief",AND(LEFT(F1756,8)="Bijdrage",RIGHT(F1756,15)="(vrijwilligers)"),"Vast tarief"),"")</f>
        <v/>
      </c>
      <c r="O1756" s="92"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tarief",IF(LEFT(F1756,8)="Bijdrage",VLOOKUP($F1756,Tb_KostenTypen[],MATCH(Methode_Keuze,Tb_KostenTypen[#Headers],0),0),VLOOKUP($G1756,Lijsten!L:O,4,0))),""),"")</f>
        <v/>
      </c>
      <c r="P1756" s="92"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tarief",IF(LEFT(F1756,8)="Bijdrage",VLOOKUP($F1756,Tb_KostenTypen[],MATCH(Methode_Keuze,Tb_KostenTypen[#Headers],0),0),VLOOKUP($G1756,Lijsten!L:O,4,0))),""),"")</f>
        <v/>
      </c>
      <c r="Q1756" s="50"/>
      <c r="R1756" s="50"/>
      <c r="S1756" s="83"/>
      <c r="T1756" s="51"/>
      <c r="U1756" s="4" t="str" cm="1">
        <f t="array" ref="U1756">IF(AA1756&lt;&gt;"ja",_xlfn.IFNA(_xlfn.IFS(AND(O1756&lt;&gt;"",F1756&lt;&gt;"",RIGHT($N1756,6)="tarief"),O1756*Q1756,S1756&gt;0,IF(F1756&lt;&gt;"",S1756,"")),""),"")</f>
        <v/>
      </c>
      <c r="V1756" s="4" t="str" cm="1">
        <f t="array" ref="V1756">IF(AA1756&lt;&gt;"ja",_xlfn.IFNA(_xlfn.IFS(AND(P1756&lt;&gt;"",R1756&lt;&gt;"",RIGHT($N1756,6)="tarief"),P1756*R1756,T1756&gt;0,T1756),""),"")</f>
        <v/>
      </c>
      <c r="W1756" s="4" t="str" cm="1">
        <f t="array" ref="W1756">IFERROR(_xlfn.IFS(OR(F1756="",LEFT(Methode_Keuze,4)="Geen"),"",AND(U1756&lt;&gt;"",F1756&lt;&gt;"Arbeidskosten"),ROUND(U1756*VLOOKUP(F1756,Tb_ProjectKosten[],MATCH(Tb_ProjectKosten[[#Headers],[Forfat_Percentage]],Tb_ProjectKosten[#Headers],0),0),2),AND(F1756="Arbeidskosten",G1756&lt;&gt;""),IFERROR(ROUND(U1756*VLOOKUP(G1756,Tb_KostenTypen[],3,0)*VLOOKUP(F1756,Tb_ProjectKosten[],MATCH(Tb_ProjectKosten[[#Headers],[Forfat_Percentage]],Tb_ProjectKosten[#Headers],0),0),2),""),U1756 &lt;=0,0),"")</f>
        <v/>
      </c>
      <c r="X1756" s="4" t="str" cm="1">
        <f t="array" ref="X1756">IFERROR(_xlfn.IFS(OR(F1756="",LEFT(Methode_Keuze,4)="Geen"),"",AND(V1756&lt;&gt;"",F1756&lt;&gt;"Arbeidskosten"),ROUND(V1756*VLOOKUP(F1756,Tb_ProjectKosten[],MATCH(Tb_ProjectKosten[[#Headers],[Forfat_Percentage]],Tb_ProjectKosten[#Headers],0),0),2),AND(F1756="Arbeidskosten",G1756&lt;&gt;""),IFERROR(ROUND(V1756*VLOOKUP(G1756,Tb_KostenTypen[],3,0)*VLOOKUP(F1756,Tb_ProjectKosten[],MATCH(Tb_ProjectKosten[[#Headers],[Forfat_Percentage]],Tb_ProjectKosten[#Headers],0),0),2),""),V1756 &lt;=0,0),"")</f>
        <v/>
      </c>
      <c r="Y1756" s="262"/>
      <c r="Z1756" s="49"/>
      <c r="AA1756" s="37" t="str" cm="1">
        <f t="array" ref="AA1756">IFERROR(IF(INDEX(SubsidieTabel!$Q$1:$T$9,MATCH($F1756,SubsidieTabel!$Q$1:$Q$9,0),IFERROR(MATCH(Methode_Keuze,SubsidieTabel!$Q$1:$T$1,0),2))&lt;&gt;1=TRUE,"ja",""),"")</f>
        <v/>
      </c>
    </row>
    <row r="1757" spans="1:27" ht="15" customHeight="1" x14ac:dyDescent="0.25">
      <c r="A1757" s="87"/>
      <c r="B1757" s="219" t="str">
        <f>IF(A1757&lt;&gt;"",_xlfn.MAXIFS($B$1:B1756,$A$1:A1756,A1757)+1,"")</f>
        <v/>
      </c>
      <c r="C1757" s="50"/>
      <c r="D1757" s="50"/>
      <c r="E1757" s="50"/>
      <c r="F1757" s="50"/>
      <c r="G1757" s="283"/>
      <c r="H1757" s="296"/>
      <c r="I1757" s="295"/>
      <c r="J1757" s="295"/>
      <c r="K1757" s="202"/>
      <c r="L1757" s="202"/>
      <c r="M1757" s="91" t="str">
        <f>IFERROR(VLOOKUP(H1757,Lijsten!$H$1:$I$100,2,0),"")</f>
        <v/>
      </c>
      <c r="N1757" s="91" t="str" cm="1">
        <f t="array" ref="N1757">IFERROR(_xlfn.IFS(AND(LEFT(F1757,6)="Arbeid",RIGHT(F1757,3)&lt;&gt;"IKS"),IFERROR(VLOOKUP($G1757,Tb_KostenTypen[],2,0),"tarief"),RIGHT(F1757,3)="IKS","Uurtarief",LEFT(F1757,6)="Arbeid","Uurtarief",AND(LEFT(F1757,8)="Bijdrage",RIGHT(F1757,15)="(vrijwilligers)"),"Vast tarief"),"")</f>
        <v/>
      </c>
      <c r="O1757" s="92"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tarief",IF(LEFT(F1757,8)="Bijdrage",VLOOKUP($F1757,Tb_KostenTypen[],MATCH(Methode_Keuze,Tb_KostenTypen[#Headers],0),0),VLOOKUP($G1757,Lijsten!L:O,4,0))),""),"")</f>
        <v/>
      </c>
      <c r="P1757" s="92"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tarief",IF(LEFT(F1757,8)="Bijdrage",VLOOKUP($F1757,Tb_KostenTypen[],MATCH(Methode_Keuze,Tb_KostenTypen[#Headers],0),0),VLOOKUP($G1757,Lijsten!L:O,4,0))),""),"")</f>
        <v/>
      </c>
      <c r="Q1757" s="50"/>
      <c r="R1757" s="50"/>
      <c r="S1757" s="83"/>
      <c r="T1757" s="51"/>
      <c r="U1757" s="4" t="str" cm="1">
        <f t="array" ref="U1757">IF(AA1757&lt;&gt;"ja",_xlfn.IFNA(_xlfn.IFS(AND(O1757&lt;&gt;"",F1757&lt;&gt;"",RIGHT($N1757,6)="tarief"),O1757*Q1757,S1757&gt;0,IF(F1757&lt;&gt;"",S1757,"")),""),"")</f>
        <v/>
      </c>
      <c r="V1757" s="4" t="str" cm="1">
        <f t="array" ref="V1757">IF(AA1757&lt;&gt;"ja",_xlfn.IFNA(_xlfn.IFS(AND(P1757&lt;&gt;"",R1757&lt;&gt;"",RIGHT($N1757,6)="tarief"),P1757*R1757,T1757&gt;0,T1757),""),"")</f>
        <v/>
      </c>
      <c r="W1757" s="4" t="str" cm="1">
        <f t="array" ref="W1757">IFERROR(_xlfn.IFS(OR(F1757="",LEFT(Methode_Keuze,4)="Geen"),"",AND(U1757&lt;&gt;"",F1757&lt;&gt;"Arbeidskosten"),ROUND(U1757*VLOOKUP(F1757,Tb_ProjectKosten[],MATCH(Tb_ProjectKosten[[#Headers],[Forfat_Percentage]],Tb_ProjectKosten[#Headers],0),0),2),AND(F1757="Arbeidskosten",G1757&lt;&gt;""),IFERROR(ROUND(U1757*VLOOKUP(G1757,Tb_KostenTypen[],3,0)*VLOOKUP(F1757,Tb_ProjectKosten[],MATCH(Tb_ProjectKosten[[#Headers],[Forfat_Percentage]],Tb_ProjectKosten[#Headers],0),0),2),""),U1757 &lt;=0,0),"")</f>
        <v/>
      </c>
      <c r="X1757" s="4" t="str" cm="1">
        <f t="array" ref="X1757">IFERROR(_xlfn.IFS(OR(F1757="",LEFT(Methode_Keuze,4)="Geen"),"",AND(V1757&lt;&gt;"",F1757&lt;&gt;"Arbeidskosten"),ROUND(V1757*VLOOKUP(F1757,Tb_ProjectKosten[],MATCH(Tb_ProjectKosten[[#Headers],[Forfat_Percentage]],Tb_ProjectKosten[#Headers],0),0),2),AND(F1757="Arbeidskosten",G1757&lt;&gt;""),IFERROR(ROUND(V1757*VLOOKUP(G1757,Tb_KostenTypen[],3,0)*VLOOKUP(F1757,Tb_ProjectKosten[],MATCH(Tb_ProjectKosten[[#Headers],[Forfat_Percentage]],Tb_ProjectKosten[#Headers],0),0),2),""),V1757 &lt;=0,0),"")</f>
        <v/>
      </c>
      <c r="Y1757" s="262"/>
      <c r="Z1757" s="49"/>
      <c r="AA1757" s="37" t="str" cm="1">
        <f t="array" ref="AA1757">IFERROR(IF(INDEX(SubsidieTabel!$Q$1:$T$9,MATCH($F1757,SubsidieTabel!$Q$1:$Q$9,0),IFERROR(MATCH(Methode_Keuze,SubsidieTabel!$Q$1:$T$1,0),2))&lt;&gt;1=TRUE,"ja",""),"")</f>
        <v/>
      </c>
    </row>
    <row r="1758" spans="1:27" ht="15" customHeight="1" x14ac:dyDescent="0.25">
      <c r="A1758" s="87"/>
      <c r="B1758" s="219" t="str">
        <f>IF(A1758&lt;&gt;"",_xlfn.MAXIFS($B$1:B1757,$A$1:A1757,A1758)+1,"")</f>
        <v/>
      </c>
      <c r="C1758" s="50"/>
      <c r="D1758" s="50"/>
      <c r="E1758" s="50"/>
      <c r="F1758" s="50"/>
      <c r="G1758" s="283"/>
      <c r="H1758" s="296"/>
      <c r="I1758" s="295"/>
      <c r="J1758" s="295"/>
      <c r="K1758" s="202"/>
      <c r="L1758" s="202"/>
      <c r="M1758" s="91" t="str">
        <f>IFERROR(VLOOKUP(H1758,Lijsten!$H$1:$I$100,2,0),"")</f>
        <v/>
      </c>
      <c r="N1758" s="91" t="str" cm="1">
        <f t="array" ref="N1758">IFERROR(_xlfn.IFS(AND(LEFT(F1758,6)="Arbeid",RIGHT(F1758,3)&lt;&gt;"IKS"),IFERROR(VLOOKUP($G1758,Tb_KostenTypen[],2,0),"tarief"),RIGHT(F1758,3)="IKS","Uurtarief",LEFT(F1758,6)="Arbeid","Uurtarief",AND(LEFT(F1758,8)="Bijdrage",RIGHT(F1758,15)="(vrijwilligers)"),"Vast tarief"),"")</f>
        <v/>
      </c>
      <c r="O1758" s="92"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tarief",IF(LEFT(F1758,8)="Bijdrage",VLOOKUP($F1758,Tb_KostenTypen[],MATCH(Methode_Keuze,Tb_KostenTypen[#Headers],0),0),VLOOKUP($G1758,Lijsten!L:O,4,0))),""),"")</f>
        <v/>
      </c>
      <c r="P1758" s="92"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tarief",IF(LEFT(F1758,8)="Bijdrage",VLOOKUP($F1758,Tb_KostenTypen[],MATCH(Methode_Keuze,Tb_KostenTypen[#Headers],0),0),VLOOKUP($G1758,Lijsten!L:O,4,0))),""),"")</f>
        <v/>
      </c>
      <c r="Q1758" s="50"/>
      <c r="R1758" s="50"/>
      <c r="S1758" s="83"/>
      <c r="T1758" s="51"/>
      <c r="U1758" s="4" t="str" cm="1">
        <f t="array" ref="U1758">IF(AA1758&lt;&gt;"ja",_xlfn.IFNA(_xlfn.IFS(AND(O1758&lt;&gt;"",F1758&lt;&gt;"",RIGHT($N1758,6)="tarief"),O1758*Q1758,S1758&gt;0,IF(F1758&lt;&gt;"",S1758,"")),""),"")</f>
        <v/>
      </c>
      <c r="V1758" s="4" t="str" cm="1">
        <f t="array" ref="V1758">IF(AA1758&lt;&gt;"ja",_xlfn.IFNA(_xlfn.IFS(AND(P1758&lt;&gt;"",R1758&lt;&gt;"",RIGHT($N1758,6)="tarief"),P1758*R1758,T1758&gt;0,T1758),""),"")</f>
        <v/>
      </c>
      <c r="W1758" s="4" t="str" cm="1">
        <f t="array" ref="W1758">IFERROR(_xlfn.IFS(OR(F1758="",LEFT(Methode_Keuze,4)="Geen"),"",AND(U1758&lt;&gt;"",F1758&lt;&gt;"Arbeidskosten"),ROUND(U1758*VLOOKUP(F1758,Tb_ProjectKosten[],MATCH(Tb_ProjectKosten[[#Headers],[Forfat_Percentage]],Tb_ProjectKosten[#Headers],0),0),2),AND(F1758="Arbeidskosten",G1758&lt;&gt;""),IFERROR(ROUND(U1758*VLOOKUP(G1758,Tb_KostenTypen[],3,0)*VLOOKUP(F1758,Tb_ProjectKosten[],MATCH(Tb_ProjectKosten[[#Headers],[Forfat_Percentage]],Tb_ProjectKosten[#Headers],0),0),2),""),U1758 &lt;=0,0),"")</f>
        <v/>
      </c>
      <c r="X1758" s="4" t="str" cm="1">
        <f t="array" ref="X1758">IFERROR(_xlfn.IFS(OR(F1758="",LEFT(Methode_Keuze,4)="Geen"),"",AND(V1758&lt;&gt;"",F1758&lt;&gt;"Arbeidskosten"),ROUND(V1758*VLOOKUP(F1758,Tb_ProjectKosten[],MATCH(Tb_ProjectKosten[[#Headers],[Forfat_Percentage]],Tb_ProjectKosten[#Headers],0),0),2),AND(F1758="Arbeidskosten",G1758&lt;&gt;""),IFERROR(ROUND(V1758*VLOOKUP(G1758,Tb_KostenTypen[],3,0)*VLOOKUP(F1758,Tb_ProjectKosten[],MATCH(Tb_ProjectKosten[[#Headers],[Forfat_Percentage]],Tb_ProjectKosten[#Headers],0),0),2),""),V1758 &lt;=0,0),"")</f>
        <v/>
      </c>
      <c r="Y1758" s="262"/>
      <c r="Z1758" s="49"/>
      <c r="AA1758" s="37" t="str" cm="1">
        <f t="array" ref="AA1758">IFERROR(IF(INDEX(SubsidieTabel!$Q$1:$T$9,MATCH($F1758,SubsidieTabel!$Q$1:$Q$9,0),IFERROR(MATCH(Methode_Keuze,SubsidieTabel!$Q$1:$T$1,0),2))&lt;&gt;1=TRUE,"ja",""),"")</f>
        <v/>
      </c>
    </row>
    <row r="1759" spans="1:27" ht="15" customHeight="1" x14ac:dyDescent="0.25">
      <c r="A1759" s="87"/>
      <c r="B1759" s="219" t="str">
        <f>IF(A1759&lt;&gt;"",_xlfn.MAXIFS($B$1:B1758,$A$1:A1758,A1759)+1,"")</f>
        <v/>
      </c>
      <c r="C1759" s="50"/>
      <c r="D1759" s="50"/>
      <c r="E1759" s="50"/>
      <c r="F1759" s="50"/>
      <c r="G1759" s="283"/>
      <c r="H1759" s="296"/>
      <c r="I1759" s="295"/>
      <c r="J1759" s="295"/>
      <c r="K1759" s="202"/>
      <c r="L1759" s="202"/>
      <c r="M1759" s="91" t="str">
        <f>IFERROR(VLOOKUP(H1759,Lijsten!$H$1:$I$100,2,0),"")</f>
        <v/>
      </c>
      <c r="N1759" s="91" t="str" cm="1">
        <f t="array" ref="N1759">IFERROR(_xlfn.IFS(AND(LEFT(F1759,6)="Arbeid",RIGHT(F1759,3)&lt;&gt;"IKS"),IFERROR(VLOOKUP($G1759,Tb_KostenTypen[],2,0),"tarief"),RIGHT(F1759,3)="IKS","Uurtarief",LEFT(F1759,6)="Arbeid","Uurtarief",AND(LEFT(F1759,8)="Bijdrage",RIGHT(F1759,15)="(vrijwilligers)"),"Vast tarief"),"")</f>
        <v/>
      </c>
      <c r="O1759" s="92"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tarief",IF(LEFT(F1759,8)="Bijdrage",VLOOKUP($F1759,Tb_KostenTypen[],MATCH(Methode_Keuze,Tb_KostenTypen[#Headers],0),0),VLOOKUP($G1759,Lijsten!L:O,4,0))),""),"")</f>
        <v/>
      </c>
      <c r="P1759" s="92"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tarief",IF(LEFT(F1759,8)="Bijdrage",VLOOKUP($F1759,Tb_KostenTypen[],MATCH(Methode_Keuze,Tb_KostenTypen[#Headers],0),0),VLOOKUP($G1759,Lijsten!L:O,4,0))),""),"")</f>
        <v/>
      </c>
      <c r="Q1759" s="50"/>
      <c r="R1759" s="50"/>
      <c r="S1759" s="83"/>
      <c r="T1759" s="51"/>
      <c r="U1759" s="4" t="str" cm="1">
        <f t="array" ref="U1759">IF(AA1759&lt;&gt;"ja",_xlfn.IFNA(_xlfn.IFS(AND(O1759&lt;&gt;"",F1759&lt;&gt;"",RIGHT($N1759,6)="tarief"),O1759*Q1759,S1759&gt;0,IF(F1759&lt;&gt;"",S1759,"")),""),"")</f>
        <v/>
      </c>
      <c r="V1759" s="4" t="str" cm="1">
        <f t="array" ref="V1759">IF(AA1759&lt;&gt;"ja",_xlfn.IFNA(_xlfn.IFS(AND(P1759&lt;&gt;"",R1759&lt;&gt;"",RIGHT($N1759,6)="tarief"),P1759*R1759,T1759&gt;0,T1759),""),"")</f>
        <v/>
      </c>
      <c r="W1759" s="4" t="str" cm="1">
        <f t="array" ref="W1759">IFERROR(_xlfn.IFS(OR(F1759="",LEFT(Methode_Keuze,4)="Geen"),"",AND(U1759&lt;&gt;"",F1759&lt;&gt;"Arbeidskosten"),ROUND(U1759*VLOOKUP(F1759,Tb_ProjectKosten[],MATCH(Tb_ProjectKosten[[#Headers],[Forfat_Percentage]],Tb_ProjectKosten[#Headers],0),0),2),AND(F1759="Arbeidskosten",G1759&lt;&gt;""),IFERROR(ROUND(U1759*VLOOKUP(G1759,Tb_KostenTypen[],3,0)*VLOOKUP(F1759,Tb_ProjectKosten[],MATCH(Tb_ProjectKosten[[#Headers],[Forfat_Percentage]],Tb_ProjectKosten[#Headers],0),0),2),""),U1759 &lt;=0,0),"")</f>
        <v/>
      </c>
      <c r="X1759" s="4" t="str" cm="1">
        <f t="array" ref="X1759">IFERROR(_xlfn.IFS(OR(F1759="",LEFT(Methode_Keuze,4)="Geen"),"",AND(V1759&lt;&gt;"",F1759&lt;&gt;"Arbeidskosten"),ROUND(V1759*VLOOKUP(F1759,Tb_ProjectKosten[],MATCH(Tb_ProjectKosten[[#Headers],[Forfat_Percentage]],Tb_ProjectKosten[#Headers],0),0),2),AND(F1759="Arbeidskosten",G1759&lt;&gt;""),IFERROR(ROUND(V1759*VLOOKUP(G1759,Tb_KostenTypen[],3,0)*VLOOKUP(F1759,Tb_ProjectKosten[],MATCH(Tb_ProjectKosten[[#Headers],[Forfat_Percentage]],Tb_ProjectKosten[#Headers],0),0),2),""),V1759 &lt;=0,0),"")</f>
        <v/>
      </c>
      <c r="Y1759" s="262"/>
      <c r="Z1759" s="49"/>
      <c r="AA1759" s="37" t="str" cm="1">
        <f t="array" ref="AA1759">IFERROR(IF(INDEX(SubsidieTabel!$Q$1:$T$9,MATCH($F1759,SubsidieTabel!$Q$1:$Q$9,0),IFERROR(MATCH(Methode_Keuze,SubsidieTabel!$Q$1:$T$1,0),2))&lt;&gt;1=TRUE,"ja",""),"")</f>
        <v/>
      </c>
    </row>
    <row r="1760" spans="1:27" ht="15" customHeight="1" x14ac:dyDescent="0.25">
      <c r="A1760" s="87"/>
      <c r="B1760" s="219" t="str">
        <f>IF(A1760&lt;&gt;"",_xlfn.MAXIFS($B$1:B1759,$A$1:A1759,A1760)+1,"")</f>
        <v/>
      </c>
      <c r="C1760" s="50"/>
      <c r="D1760" s="50"/>
      <c r="E1760" s="50"/>
      <c r="F1760" s="50"/>
      <c r="G1760" s="283"/>
      <c r="H1760" s="296"/>
      <c r="I1760" s="295"/>
      <c r="J1760" s="295"/>
      <c r="K1760" s="202"/>
      <c r="L1760" s="202"/>
      <c r="M1760" s="91" t="str">
        <f>IFERROR(VLOOKUP(H1760,Lijsten!$H$1:$I$100,2,0),"")</f>
        <v/>
      </c>
      <c r="N1760" s="91" t="str" cm="1">
        <f t="array" ref="N1760">IFERROR(_xlfn.IFS(AND(LEFT(F1760,6)="Arbeid",RIGHT(F1760,3)&lt;&gt;"IKS"),IFERROR(VLOOKUP($G1760,Tb_KostenTypen[],2,0),"tarief"),RIGHT(F1760,3)="IKS","Uurtarief",LEFT(F1760,6)="Arbeid","Uurtarief",AND(LEFT(F1760,8)="Bijdrage",RIGHT(F1760,15)="(vrijwilligers)"),"Vast tarief"),"")</f>
        <v/>
      </c>
      <c r="O1760" s="92"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tarief",IF(LEFT(F1760,8)="Bijdrage",VLOOKUP($F1760,Tb_KostenTypen[],MATCH(Methode_Keuze,Tb_KostenTypen[#Headers],0),0),VLOOKUP($G1760,Lijsten!L:O,4,0))),""),"")</f>
        <v/>
      </c>
      <c r="P1760" s="92"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tarief",IF(LEFT(F1760,8)="Bijdrage",VLOOKUP($F1760,Tb_KostenTypen[],MATCH(Methode_Keuze,Tb_KostenTypen[#Headers],0),0),VLOOKUP($G1760,Lijsten!L:O,4,0))),""),"")</f>
        <v/>
      </c>
      <c r="Q1760" s="50"/>
      <c r="R1760" s="50"/>
      <c r="S1760" s="83"/>
      <c r="T1760" s="51"/>
      <c r="U1760" s="4" t="str" cm="1">
        <f t="array" ref="U1760">IF(AA1760&lt;&gt;"ja",_xlfn.IFNA(_xlfn.IFS(AND(O1760&lt;&gt;"",F1760&lt;&gt;"",RIGHT($N1760,6)="tarief"),O1760*Q1760,S1760&gt;0,IF(F1760&lt;&gt;"",S1760,"")),""),"")</f>
        <v/>
      </c>
      <c r="V1760" s="4" t="str" cm="1">
        <f t="array" ref="V1760">IF(AA1760&lt;&gt;"ja",_xlfn.IFNA(_xlfn.IFS(AND(P1760&lt;&gt;"",R1760&lt;&gt;"",RIGHT($N1760,6)="tarief"),P1760*R1760,T1760&gt;0,T1760),""),"")</f>
        <v/>
      </c>
      <c r="W1760" s="4" t="str" cm="1">
        <f t="array" ref="W1760">IFERROR(_xlfn.IFS(OR(F1760="",LEFT(Methode_Keuze,4)="Geen"),"",AND(U1760&lt;&gt;"",F1760&lt;&gt;"Arbeidskosten"),ROUND(U1760*VLOOKUP(F1760,Tb_ProjectKosten[],MATCH(Tb_ProjectKosten[[#Headers],[Forfat_Percentage]],Tb_ProjectKosten[#Headers],0),0),2),AND(F1760="Arbeidskosten",G1760&lt;&gt;""),IFERROR(ROUND(U1760*VLOOKUP(G1760,Tb_KostenTypen[],3,0)*VLOOKUP(F1760,Tb_ProjectKosten[],MATCH(Tb_ProjectKosten[[#Headers],[Forfat_Percentage]],Tb_ProjectKosten[#Headers],0),0),2),""),U1760 &lt;=0,0),"")</f>
        <v/>
      </c>
      <c r="X1760" s="4" t="str" cm="1">
        <f t="array" ref="X1760">IFERROR(_xlfn.IFS(OR(F1760="",LEFT(Methode_Keuze,4)="Geen"),"",AND(V1760&lt;&gt;"",F1760&lt;&gt;"Arbeidskosten"),ROUND(V1760*VLOOKUP(F1760,Tb_ProjectKosten[],MATCH(Tb_ProjectKosten[[#Headers],[Forfat_Percentage]],Tb_ProjectKosten[#Headers],0),0),2),AND(F1760="Arbeidskosten",G1760&lt;&gt;""),IFERROR(ROUND(V1760*VLOOKUP(G1760,Tb_KostenTypen[],3,0)*VLOOKUP(F1760,Tb_ProjectKosten[],MATCH(Tb_ProjectKosten[[#Headers],[Forfat_Percentage]],Tb_ProjectKosten[#Headers],0),0),2),""),V1760 &lt;=0,0),"")</f>
        <v/>
      </c>
      <c r="Y1760" s="262"/>
      <c r="Z1760" s="49"/>
      <c r="AA1760" s="37" t="str" cm="1">
        <f t="array" ref="AA1760">IFERROR(IF(INDEX(SubsidieTabel!$Q$1:$T$9,MATCH($F1760,SubsidieTabel!$Q$1:$Q$9,0),IFERROR(MATCH(Methode_Keuze,SubsidieTabel!$Q$1:$T$1,0),2))&lt;&gt;1=TRUE,"ja",""),"")</f>
        <v/>
      </c>
    </row>
    <row r="1761" spans="1:27" ht="15" customHeight="1" x14ac:dyDescent="0.25">
      <c r="A1761" s="87"/>
      <c r="B1761" s="219" t="str">
        <f>IF(A1761&lt;&gt;"",_xlfn.MAXIFS($B$1:B1760,$A$1:A1760,A1761)+1,"")</f>
        <v/>
      </c>
      <c r="C1761" s="50"/>
      <c r="D1761" s="50"/>
      <c r="E1761" s="50"/>
      <c r="F1761" s="50"/>
      <c r="G1761" s="283"/>
      <c r="H1761" s="296"/>
      <c r="I1761" s="295"/>
      <c r="J1761" s="295"/>
      <c r="K1761" s="202"/>
      <c r="L1761" s="202"/>
      <c r="M1761" s="91" t="str">
        <f>IFERROR(VLOOKUP(H1761,Lijsten!$H$1:$I$100,2,0),"")</f>
        <v/>
      </c>
      <c r="N1761" s="91" t="str" cm="1">
        <f t="array" ref="N1761">IFERROR(_xlfn.IFS(AND(LEFT(F1761,6)="Arbeid",RIGHT(F1761,3)&lt;&gt;"IKS"),IFERROR(VLOOKUP($G1761,Tb_KostenTypen[],2,0),"tarief"),RIGHT(F1761,3)="IKS","Uurtarief",LEFT(F1761,6)="Arbeid","Uurtarief",AND(LEFT(F1761,8)="Bijdrage",RIGHT(F1761,15)="(vrijwilligers)"),"Vast tarief"),"")</f>
        <v/>
      </c>
      <c r="O1761" s="92"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tarief",IF(LEFT(F1761,8)="Bijdrage",VLOOKUP($F1761,Tb_KostenTypen[],MATCH(Methode_Keuze,Tb_KostenTypen[#Headers],0),0),VLOOKUP($G1761,Lijsten!L:O,4,0))),""),"")</f>
        <v/>
      </c>
      <c r="P1761" s="92"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tarief",IF(LEFT(F1761,8)="Bijdrage",VLOOKUP($F1761,Tb_KostenTypen[],MATCH(Methode_Keuze,Tb_KostenTypen[#Headers],0),0),VLOOKUP($G1761,Lijsten!L:O,4,0))),""),"")</f>
        <v/>
      </c>
      <c r="Q1761" s="50"/>
      <c r="R1761" s="50"/>
      <c r="S1761" s="83"/>
      <c r="T1761" s="51"/>
      <c r="U1761" s="4" t="str" cm="1">
        <f t="array" ref="U1761">IF(AA1761&lt;&gt;"ja",_xlfn.IFNA(_xlfn.IFS(AND(O1761&lt;&gt;"",F1761&lt;&gt;"",RIGHT($N1761,6)="tarief"),O1761*Q1761,S1761&gt;0,IF(F1761&lt;&gt;"",S1761,"")),""),"")</f>
        <v/>
      </c>
      <c r="V1761" s="4" t="str" cm="1">
        <f t="array" ref="V1761">IF(AA1761&lt;&gt;"ja",_xlfn.IFNA(_xlfn.IFS(AND(P1761&lt;&gt;"",R1761&lt;&gt;"",RIGHT($N1761,6)="tarief"),P1761*R1761,T1761&gt;0,T1761),""),"")</f>
        <v/>
      </c>
      <c r="W1761" s="4" t="str" cm="1">
        <f t="array" ref="W1761">IFERROR(_xlfn.IFS(OR(F1761="",LEFT(Methode_Keuze,4)="Geen"),"",AND(U1761&lt;&gt;"",F1761&lt;&gt;"Arbeidskosten"),ROUND(U1761*VLOOKUP(F1761,Tb_ProjectKosten[],MATCH(Tb_ProjectKosten[[#Headers],[Forfat_Percentage]],Tb_ProjectKosten[#Headers],0),0),2),AND(F1761="Arbeidskosten",G1761&lt;&gt;""),IFERROR(ROUND(U1761*VLOOKUP(G1761,Tb_KostenTypen[],3,0)*VLOOKUP(F1761,Tb_ProjectKosten[],MATCH(Tb_ProjectKosten[[#Headers],[Forfat_Percentage]],Tb_ProjectKosten[#Headers],0),0),2),""),U1761 &lt;=0,0),"")</f>
        <v/>
      </c>
      <c r="X1761" s="4" t="str" cm="1">
        <f t="array" ref="X1761">IFERROR(_xlfn.IFS(OR(F1761="",LEFT(Methode_Keuze,4)="Geen"),"",AND(V1761&lt;&gt;"",F1761&lt;&gt;"Arbeidskosten"),ROUND(V1761*VLOOKUP(F1761,Tb_ProjectKosten[],MATCH(Tb_ProjectKosten[[#Headers],[Forfat_Percentage]],Tb_ProjectKosten[#Headers],0),0),2),AND(F1761="Arbeidskosten",G1761&lt;&gt;""),IFERROR(ROUND(V1761*VLOOKUP(G1761,Tb_KostenTypen[],3,0)*VLOOKUP(F1761,Tb_ProjectKosten[],MATCH(Tb_ProjectKosten[[#Headers],[Forfat_Percentage]],Tb_ProjectKosten[#Headers],0),0),2),""),V1761 &lt;=0,0),"")</f>
        <v/>
      </c>
      <c r="Y1761" s="262"/>
      <c r="Z1761" s="49"/>
      <c r="AA1761" s="37" t="str" cm="1">
        <f t="array" ref="AA1761">IFERROR(IF(INDEX(SubsidieTabel!$Q$1:$T$9,MATCH($F1761,SubsidieTabel!$Q$1:$Q$9,0),IFERROR(MATCH(Methode_Keuze,SubsidieTabel!$Q$1:$T$1,0),2))&lt;&gt;1=TRUE,"ja",""),"")</f>
        <v/>
      </c>
    </row>
    <row r="1762" spans="1:27" ht="15" customHeight="1" x14ac:dyDescent="0.25">
      <c r="A1762" s="87"/>
      <c r="B1762" s="219" t="str">
        <f>IF(A1762&lt;&gt;"",_xlfn.MAXIFS($B$1:B1761,$A$1:A1761,A1762)+1,"")</f>
        <v/>
      </c>
      <c r="C1762" s="50"/>
      <c r="D1762" s="50"/>
      <c r="E1762" s="50"/>
      <c r="F1762" s="50"/>
      <c r="G1762" s="283"/>
      <c r="H1762" s="296"/>
      <c r="I1762" s="295"/>
      <c r="J1762" s="295"/>
      <c r="K1762" s="202"/>
      <c r="L1762" s="202"/>
      <c r="M1762" s="91" t="str">
        <f>IFERROR(VLOOKUP(H1762,Lijsten!$H$1:$I$100,2,0),"")</f>
        <v/>
      </c>
      <c r="N1762" s="91" t="str" cm="1">
        <f t="array" ref="N1762">IFERROR(_xlfn.IFS(AND(LEFT(F1762,6)="Arbeid",RIGHT(F1762,3)&lt;&gt;"IKS"),IFERROR(VLOOKUP($G1762,Tb_KostenTypen[],2,0),"tarief"),RIGHT(F1762,3)="IKS","Uurtarief",LEFT(F1762,6)="Arbeid","Uurtarief",AND(LEFT(F1762,8)="Bijdrage",RIGHT(F1762,15)="(vrijwilligers)"),"Vast tarief"),"")</f>
        <v/>
      </c>
      <c r="O1762" s="92"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tarief",IF(LEFT(F1762,8)="Bijdrage",VLOOKUP($F1762,Tb_KostenTypen[],MATCH(Methode_Keuze,Tb_KostenTypen[#Headers],0),0),VLOOKUP($G1762,Lijsten!L:O,4,0))),""),"")</f>
        <v/>
      </c>
      <c r="P1762" s="92"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tarief",IF(LEFT(F1762,8)="Bijdrage",VLOOKUP($F1762,Tb_KostenTypen[],MATCH(Methode_Keuze,Tb_KostenTypen[#Headers],0),0),VLOOKUP($G1762,Lijsten!L:O,4,0))),""),"")</f>
        <v/>
      </c>
      <c r="Q1762" s="50"/>
      <c r="R1762" s="50"/>
      <c r="S1762" s="83"/>
      <c r="T1762" s="51"/>
      <c r="U1762" s="4" t="str" cm="1">
        <f t="array" ref="U1762">IF(AA1762&lt;&gt;"ja",_xlfn.IFNA(_xlfn.IFS(AND(O1762&lt;&gt;"",F1762&lt;&gt;"",RIGHT($N1762,6)="tarief"),O1762*Q1762,S1762&gt;0,IF(F1762&lt;&gt;"",S1762,"")),""),"")</f>
        <v/>
      </c>
      <c r="V1762" s="4" t="str" cm="1">
        <f t="array" ref="V1762">IF(AA1762&lt;&gt;"ja",_xlfn.IFNA(_xlfn.IFS(AND(P1762&lt;&gt;"",R1762&lt;&gt;"",RIGHT($N1762,6)="tarief"),P1762*R1762,T1762&gt;0,T1762),""),"")</f>
        <v/>
      </c>
      <c r="W1762" s="4" t="str" cm="1">
        <f t="array" ref="W1762">IFERROR(_xlfn.IFS(OR(F1762="",LEFT(Methode_Keuze,4)="Geen"),"",AND(U1762&lt;&gt;"",F1762&lt;&gt;"Arbeidskosten"),ROUND(U1762*VLOOKUP(F1762,Tb_ProjectKosten[],MATCH(Tb_ProjectKosten[[#Headers],[Forfat_Percentage]],Tb_ProjectKosten[#Headers],0),0),2),AND(F1762="Arbeidskosten",G1762&lt;&gt;""),IFERROR(ROUND(U1762*VLOOKUP(G1762,Tb_KostenTypen[],3,0)*VLOOKUP(F1762,Tb_ProjectKosten[],MATCH(Tb_ProjectKosten[[#Headers],[Forfat_Percentage]],Tb_ProjectKosten[#Headers],0),0),2),""),U1762 &lt;=0,0),"")</f>
        <v/>
      </c>
      <c r="X1762" s="4" t="str" cm="1">
        <f t="array" ref="X1762">IFERROR(_xlfn.IFS(OR(F1762="",LEFT(Methode_Keuze,4)="Geen"),"",AND(V1762&lt;&gt;"",F1762&lt;&gt;"Arbeidskosten"),ROUND(V1762*VLOOKUP(F1762,Tb_ProjectKosten[],MATCH(Tb_ProjectKosten[[#Headers],[Forfat_Percentage]],Tb_ProjectKosten[#Headers],0),0),2),AND(F1762="Arbeidskosten",G1762&lt;&gt;""),IFERROR(ROUND(V1762*VLOOKUP(G1762,Tb_KostenTypen[],3,0)*VLOOKUP(F1762,Tb_ProjectKosten[],MATCH(Tb_ProjectKosten[[#Headers],[Forfat_Percentage]],Tb_ProjectKosten[#Headers],0),0),2),""),V1762 &lt;=0,0),"")</f>
        <v/>
      </c>
      <c r="Y1762" s="262"/>
      <c r="Z1762" s="49"/>
      <c r="AA1762" s="37" t="str" cm="1">
        <f t="array" ref="AA1762">IFERROR(IF(INDEX(SubsidieTabel!$Q$1:$T$9,MATCH($F1762,SubsidieTabel!$Q$1:$Q$9,0),IFERROR(MATCH(Methode_Keuze,SubsidieTabel!$Q$1:$T$1,0),2))&lt;&gt;1=TRUE,"ja",""),"")</f>
        <v/>
      </c>
    </row>
    <row r="1763" spans="1:27" ht="15" customHeight="1" x14ac:dyDescent="0.25">
      <c r="A1763" s="87"/>
      <c r="B1763" s="219" t="str">
        <f>IF(A1763&lt;&gt;"",_xlfn.MAXIFS($B$1:B1762,$A$1:A1762,A1763)+1,"")</f>
        <v/>
      </c>
      <c r="C1763" s="50"/>
      <c r="D1763" s="50"/>
      <c r="E1763" s="50"/>
      <c r="F1763" s="50"/>
      <c r="G1763" s="283"/>
      <c r="H1763" s="296"/>
      <c r="I1763" s="295"/>
      <c r="J1763" s="295"/>
      <c r="K1763" s="202"/>
      <c r="L1763" s="202"/>
      <c r="M1763" s="91" t="str">
        <f>IFERROR(VLOOKUP(H1763,Lijsten!$H$1:$I$100,2,0),"")</f>
        <v/>
      </c>
      <c r="N1763" s="91" t="str" cm="1">
        <f t="array" ref="N1763">IFERROR(_xlfn.IFS(AND(LEFT(F1763,6)="Arbeid",RIGHT(F1763,3)&lt;&gt;"IKS"),IFERROR(VLOOKUP($G1763,Tb_KostenTypen[],2,0),"tarief"),RIGHT(F1763,3)="IKS","Uurtarief",LEFT(F1763,6)="Arbeid","Uurtarief",AND(LEFT(F1763,8)="Bijdrage",RIGHT(F1763,15)="(vrijwilligers)"),"Vast tarief"),"")</f>
        <v/>
      </c>
      <c r="O1763" s="92"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tarief",IF(LEFT(F1763,8)="Bijdrage",VLOOKUP($F1763,Tb_KostenTypen[],MATCH(Methode_Keuze,Tb_KostenTypen[#Headers],0),0),VLOOKUP($G1763,Lijsten!L:O,4,0))),""),"")</f>
        <v/>
      </c>
      <c r="P1763" s="92"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tarief",IF(LEFT(F1763,8)="Bijdrage",VLOOKUP($F1763,Tb_KostenTypen[],MATCH(Methode_Keuze,Tb_KostenTypen[#Headers],0),0),VLOOKUP($G1763,Lijsten!L:O,4,0))),""),"")</f>
        <v/>
      </c>
      <c r="Q1763" s="50"/>
      <c r="R1763" s="50"/>
      <c r="S1763" s="83"/>
      <c r="T1763" s="51"/>
      <c r="U1763" s="4" t="str" cm="1">
        <f t="array" ref="U1763">IF(AA1763&lt;&gt;"ja",_xlfn.IFNA(_xlfn.IFS(AND(O1763&lt;&gt;"",F1763&lt;&gt;"",RIGHT($N1763,6)="tarief"),O1763*Q1763,S1763&gt;0,IF(F1763&lt;&gt;"",S1763,"")),""),"")</f>
        <v/>
      </c>
      <c r="V1763" s="4" t="str" cm="1">
        <f t="array" ref="V1763">IF(AA1763&lt;&gt;"ja",_xlfn.IFNA(_xlfn.IFS(AND(P1763&lt;&gt;"",R1763&lt;&gt;"",RIGHT($N1763,6)="tarief"),P1763*R1763,T1763&gt;0,T1763),""),"")</f>
        <v/>
      </c>
      <c r="W1763" s="4" t="str" cm="1">
        <f t="array" ref="W1763">IFERROR(_xlfn.IFS(OR(F1763="",LEFT(Methode_Keuze,4)="Geen"),"",AND(U1763&lt;&gt;"",F1763&lt;&gt;"Arbeidskosten"),ROUND(U1763*VLOOKUP(F1763,Tb_ProjectKosten[],MATCH(Tb_ProjectKosten[[#Headers],[Forfat_Percentage]],Tb_ProjectKosten[#Headers],0),0),2),AND(F1763="Arbeidskosten",G1763&lt;&gt;""),IFERROR(ROUND(U1763*VLOOKUP(G1763,Tb_KostenTypen[],3,0)*VLOOKUP(F1763,Tb_ProjectKosten[],MATCH(Tb_ProjectKosten[[#Headers],[Forfat_Percentage]],Tb_ProjectKosten[#Headers],0),0),2),""),U1763 &lt;=0,0),"")</f>
        <v/>
      </c>
      <c r="X1763" s="4" t="str" cm="1">
        <f t="array" ref="X1763">IFERROR(_xlfn.IFS(OR(F1763="",LEFT(Methode_Keuze,4)="Geen"),"",AND(V1763&lt;&gt;"",F1763&lt;&gt;"Arbeidskosten"),ROUND(V1763*VLOOKUP(F1763,Tb_ProjectKosten[],MATCH(Tb_ProjectKosten[[#Headers],[Forfat_Percentage]],Tb_ProjectKosten[#Headers],0),0),2),AND(F1763="Arbeidskosten",G1763&lt;&gt;""),IFERROR(ROUND(V1763*VLOOKUP(G1763,Tb_KostenTypen[],3,0)*VLOOKUP(F1763,Tb_ProjectKosten[],MATCH(Tb_ProjectKosten[[#Headers],[Forfat_Percentage]],Tb_ProjectKosten[#Headers],0),0),2),""),V1763 &lt;=0,0),"")</f>
        <v/>
      </c>
      <c r="Y1763" s="262"/>
      <c r="Z1763" s="49"/>
      <c r="AA1763" s="37" t="str" cm="1">
        <f t="array" ref="AA1763">IFERROR(IF(INDEX(SubsidieTabel!$Q$1:$T$9,MATCH($F1763,SubsidieTabel!$Q$1:$Q$9,0),IFERROR(MATCH(Methode_Keuze,SubsidieTabel!$Q$1:$T$1,0),2))&lt;&gt;1=TRUE,"ja",""),"")</f>
        <v/>
      </c>
    </row>
    <row r="1764" spans="1:27" ht="15" customHeight="1" x14ac:dyDescent="0.25">
      <c r="A1764" s="87"/>
      <c r="B1764" s="219" t="str">
        <f>IF(A1764&lt;&gt;"",_xlfn.MAXIFS($B$1:B1763,$A$1:A1763,A1764)+1,"")</f>
        <v/>
      </c>
      <c r="C1764" s="50"/>
      <c r="D1764" s="50"/>
      <c r="E1764" s="50"/>
      <c r="F1764" s="50"/>
      <c r="G1764" s="283"/>
      <c r="H1764" s="296"/>
      <c r="I1764" s="295"/>
      <c r="J1764" s="295"/>
      <c r="K1764" s="202"/>
      <c r="L1764" s="202"/>
      <c r="M1764" s="91" t="str">
        <f>IFERROR(VLOOKUP(H1764,Lijsten!$H$1:$I$100,2,0),"")</f>
        <v/>
      </c>
      <c r="N1764" s="91" t="str" cm="1">
        <f t="array" ref="N1764">IFERROR(_xlfn.IFS(AND(LEFT(F1764,6)="Arbeid",RIGHT(F1764,3)&lt;&gt;"IKS"),IFERROR(VLOOKUP($G1764,Tb_KostenTypen[],2,0),"tarief"),RIGHT(F1764,3)="IKS","Uurtarief",LEFT(F1764,6)="Arbeid","Uurtarief",AND(LEFT(F1764,8)="Bijdrage",RIGHT(F1764,15)="(vrijwilligers)"),"Vast tarief"),"")</f>
        <v/>
      </c>
      <c r="O1764" s="92"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tarief",IF(LEFT(F1764,8)="Bijdrage",VLOOKUP($F1764,Tb_KostenTypen[],MATCH(Methode_Keuze,Tb_KostenTypen[#Headers],0),0),VLOOKUP($G1764,Lijsten!L:O,4,0))),""),"")</f>
        <v/>
      </c>
      <c r="P1764" s="92"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tarief",IF(LEFT(F1764,8)="Bijdrage",VLOOKUP($F1764,Tb_KostenTypen[],MATCH(Methode_Keuze,Tb_KostenTypen[#Headers],0),0),VLOOKUP($G1764,Lijsten!L:O,4,0))),""),"")</f>
        <v/>
      </c>
      <c r="Q1764" s="50"/>
      <c r="R1764" s="50"/>
      <c r="S1764" s="83"/>
      <c r="T1764" s="51"/>
      <c r="U1764" s="4" t="str" cm="1">
        <f t="array" ref="U1764">IF(AA1764&lt;&gt;"ja",_xlfn.IFNA(_xlfn.IFS(AND(O1764&lt;&gt;"",F1764&lt;&gt;"",RIGHT($N1764,6)="tarief"),O1764*Q1764,S1764&gt;0,IF(F1764&lt;&gt;"",S1764,"")),""),"")</f>
        <v/>
      </c>
      <c r="V1764" s="4" t="str" cm="1">
        <f t="array" ref="V1764">IF(AA1764&lt;&gt;"ja",_xlfn.IFNA(_xlfn.IFS(AND(P1764&lt;&gt;"",R1764&lt;&gt;"",RIGHT($N1764,6)="tarief"),P1764*R1764,T1764&gt;0,T1764),""),"")</f>
        <v/>
      </c>
      <c r="W1764" s="4" t="str" cm="1">
        <f t="array" ref="W1764">IFERROR(_xlfn.IFS(OR(F1764="",LEFT(Methode_Keuze,4)="Geen"),"",AND(U1764&lt;&gt;"",F1764&lt;&gt;"Arbeidskosten"),ROUND(U1764*VLOOKUP(F1764,Tb_ProjectKosten[],MATCH(Tb_ProjectKosten[[#Headers],[Forfat_Percentage]],Tb_ProjectKosten[#Headers],0),0),2),AND(F1764="Arbeidskosten",G1764&lt;&gt;""),IFERROR(ROUND(U1764*VLOOKUP(G1764,Tb_KostenTypen[],3,0)*VLOOKUP(F1764,Tb_ProjectKosten[],MATCH(Tb_ProjectKosten[[#Headers],[Forfat_Percentage]],Tb_ProjectKosten[#Headers],0),0),2),""),U1764 &lt;=0,0),"")</f>
        <v/>
      </c>
      <c r="X1764" s="4" t="str" cm="1">
        <f t="array" ref="X1764">IFERROR(_xlfn.IFS(OR(F1764="",LEFT(Methode_Keuze,4)="Geen"),"",AND(V1764&lt;&gt;"",F1764&lt;&gt;"Arbeidskosten"),ROUND(V1764*VLOOKUP(F1764,Tb_ProjectKosten[],MATCH(Tb_ProjectKosten[[#Headers],[Forfat_Percentage]],Tb_ProjectKosten[#Headers],0),0),2),AND(F1764="Arbeidskosten",G1764&lt;&gt;""),IFERROR(ROUND(V1764*VLOOKUP(G1764,Tb_KostenTypen[],3,0)*VLOOKUP(F1764,Tb_ProjectKosten[],MATCH(Tb_ProjectKosten[[#Headers],[Forfat_Percentage]],Tb_ProjectKosten[#Headers],0),0),2),""),V1764 &lt;=0,0),"")</f>
        <v/>
      </c>
      <c r="Y1764" s="262"/>
      <c r="Z1764" s="49"/>
      <c r="AA1764" s="37" t="str" cm="1">
        <f t="array" ref="AA1764">IFERROR(IF(INDEX(SubsidieTabel!$Q$1:$T$9,MATCH($F1764,SubsidieTabel!$Q$1:$Q$9,0),IFERROR(MATCH(Methode_Keuze,SubsidieTabel!$Q$1:$T$1,0),2))&lt;&gt;1=TRUE,"ja",""),"")</f>
        <v/>
      </c>
    </row>
    <row r="1765" spans="1:27" ht="15" customHeight="1" x14ac:dyDescent="0.25">
      <c r="A1765" s="87"/>
      <c r="B1765" s="219" t="str">
        <f>IF(A1765&lt;&gt;"",_xlfn.MAXIFS($B$1:B1764,$A$1:A1764,A1765)+1,"")</f>
        <v/>
      </c>
      <c r="C1765" s="50"/>
      <c r="D1765" s="50"/>
      <c r="E1765" s="50"/>
      <c r="F1765" s="50"/>
      <c r="G1765" s="283"/>
      <c r="H1765" s="296"/>
      <c r="I1765" s="295"/>
      <c r="J1765" s="295"/>
      <c r="K1765" s="202"/>
      <c r="L1765" s="202"/>
      <c r="M1765" s="91" t="str">
        <f>IFERROR(VLOOKUP(H1765,Lijsten!$H$1:$I$100,2,0),"")</f>
        <v/>
      </c>
      <c r="N1765" s="91" t="str" cm="1">
        <f t="array" ref="N1765">IFERROR(_xlfn.IFS(AND(LEFT(F1765,6)="Arbeid",RIGHT(F1765,3)&lt;&gt;"IKS"),IFERROR(VLOOKUP($G1765,Tb_KostenTypen[],2,0),"tarief"),RIGHT(F1765,3)="IKS","Uurtarief",LEFT(F1765,6)="Arbeid","Uurtarief",AND(LEFT(F1765,8)="Bijdrage",RIGHT(F1765,15)="(vrijwilligers)"),"Vast tarief"),"")</f>
        <v/>
      </c>
      <c r="O1765" s="92"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tarief",IF(LEFT(F1765,8)="Bijdrage",VLOOKUP($F1765,Tb_KostenTypen[],MATCH(Methode_Keuze,Tb_KostenTypen[#Headers],0),0),VLOOKUP($G1765,Lijsten!L:O,4,0))),""),"")</f>
        <v/>
      </c>
      <c r="P1765" s="92"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tarief",IF(LEFT(F1765,8)="Bijdrage",VLOOKUP($F1765,Tb_KostenTypen[],MATCH(Methode_Keuze,Tb_KostenTypen[#Headers],0),0),VLOOKUP($G1765,Lijsten!L:O,4,0))),""),"")</f>
        <v/>
      </c>
      <c r="Q1765" s="50"/>
      <c r="R1765" s="50"/>
      <c r="S1765" s="83"/>
      <c r="T1765" s="51"/>
      <c r="U1765" s="4" t="str" cm="1">
        <f t="array" ref="U1765">IF(AA1765&lt;&gt;"ja",_xlfn.IFNA(_xlfn.IFS(AND(O1765&lt;&gt;"",F1765&lt;&gt;"",RIGHT($N1765,6)="tarief"),O1765*Q1765,S1765&gt;0,IF(F1765&lt;&gt;"",S1765,"")),""),"")</f>
        <v/>
      </c>
      <c r="V1765" s="4" t="str" cm="1">
        <f t="array" ref="V1765">IF(AA1765&lt;&gt;"ja",_xlfn.IFNA(_xlfn.IFS(AND(P1765&lt;&gt;"",R1765&lt;&gt;"",RIGHT($N1765,6)="tarief"),P1765*R1765,T1765&gt;0,T1765),""),"")</f>
        <v/>
      </c>
      <c r="W1765" s="4" t="str" cm="1">
        <f t="array" ref="W1765">IFERROR(_xlfn.IFS(OR(F1765="",LEFT(Methode_Keuze,4)="Geen"),"",AND(U1765&lt;&gt;"",F1765&lt;&gt;"Arbeidskosten"),ROUND(U1765*VLOOKUP(F1765,Tb_ProjectKosten[],MATCH(Tb_ProjectKosten[[#Headers],[Forfat_Percentage]],Tb_ProjectKosten[#Headers],0),0),2),AND(F1765="Arbeidskosten",G1765&lt;&gt;""),IFERROR(ROUND(U1765*VLOOKUP(G1765,Tb_KostenTypen[],3,0)*VLOOKUP(F1765,Tb_ProjectKosten[],MATCH(Tb_ProjectKosten[[#Headers],[Forfat_Percentage]],Tb_ProjectKosten[#Headers],0),0),2),""),U1765 &lt;=0,0),"")</f>
        <v/>
      </c>
      <c r="X1765" s="4" t="str" cm="1">
        <f t="array" ref="X1765">IFERROR(_xlfn.IFS(OR(F1765="",LEFT(Methode_Keuze,4)="Geen"),"",AND(V1765&lt;&gt;"",F1765&lt;&gt;"Arbeidskosten"),ROUND(V1765*VLOOKUP(F1765,Tb_ProjectKosten[],MATCH(Tb_ProjectKosten[[#Headers],[Forfat_Percentage]],Tb_ProjectKosten[#Headers],0),0),2),AND(F1765="Arbeidskosten",G1765&lt;&gt;""),IFERROR(ROUND(V1765*VLOOKUP(G1765,Tb_KostenTypen[],3,0)*VLOOKUP(F1765,Tb_ProjectKosten[],MATCH(Tb_ProjectKosten[[#Headers],[Forfat_Percentage]],Tb_ProjectKosten[#Headers],0),0),2),""),V1765 &lt;=0,0),"")</f>
        <v/>
      </c>
      <c r="Y1765" s="262"/>
      <c r="Z1765" s="49"/>
      <c r="AA1765" s="37" t="str" cm="1">
        <f t="array" ref="AA1765">IFERROR(IF(INDEX(SubsidieTabel!$Q$1:$T$9,MATCH($F1765,SubsidieTabel!$Q$1:$Q$9,0),IFERROR(MATCH(Methode_Keuze,SubsidieTabel!$Q$1:$T$1,0),2))&lt;&gt;1=TRUE,"ja",""),"")</f>
        <v/>
      </c>
    </row>
    <row r="1766" spans="1:27" ht="15" customHeight="1" x14ac:dyDescent="0.25">
      <c r="A1766" s="87"/>
      <c r="B1766" s="219" t="str">
        <f>IF(A1766&lt;&gt;"",_xlfn.MAXIFS($B$1:B1765,$A$1:A1765,A1766)+1,"")</f>
        <v/>
      </c>
      <c r="C1766" s="50"/>
      <c r="D1766" s="50"/>
      <c r="E1766" s="50"/>
      <c r="F1766" s="50"/>
      <c r="G1766" s="283"/>
      <c r="H1766" s="296"/>
      <c r="I1766" s="295"/>
      <c r="J1766" s="295"/>
      <c r="K1766" s="202"/>
      <c r="L1766" s="202"/>
      <c r="M1766" s="91" t="str">
        <f>IFERROR(VLOOKUP(H1766,Lijsten!$H$1:$I$100,2,0),"")</f>
        <v/>
      </c>
      <c r="N1766" s="91" t="str" cm="1">
        <f t="array" ref="N1766">IFERROR(_xlfn.IFS(AND(LEFT(F1766,6)="Arbeid",RIGHT(F1766,3)&lt;&gt;"IKS"),IFERROR(VLOOKUP($G1766,Tb_KostenTypen[],2,0),"tarief"),RIGHT(F1766,3)="IKS","Uurtarief",LEFT(F1766,6)="Arbeid","Uurtarief",AND(LEFT(F1766,8)="Bijdrage",RIGHT(F1766,15)="(vrijwilligers)"),"Vast tarief"),"")</f>
        <v/>
      </c>
      <c r="O1766" s="92"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tarief",IF(LEFT(F1766,8)="Bijdrage",VLOOKUP($F1766,Tb_KostenTypen[],MATCH(Methode_Keuze,Tb_KostenTypen[#Headers],0),0),VLOOKUP($G1766,Lijsten!L:O,4,0))),""),"")</f>
        <v/>
      </c>
      <c r="P1766" s="92"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tarief",IF(LEFT(F1766,8)="Bijdrage",VLOOKUP($F1766,Tb_KostenTypen[],MATCH(Methode_Keuze,Tb_KostenTypen[#Headers],0),0),VLOOKUP($G1766,Lijsten!L:O,4,0))),""),"")</f>
        <v/>
      </c>
      <c r="Q1766" s="50"/>
      <c r="R1766" s="50"/>
      <c r="S1766" s="83"/>
      <c r="T1766" s="51"/>
      <c r="U1766" s="4" t="str" cm="1">
        <f t="array" ref="U1766">IF(AA1766&lt;&gt;"ja",_xlfn.IFNA(_xlfn.IFS(AND(O1766&lt;&gt;"",F1766&lt;&gt;"",RIGHT($N1766,6)="tarief"),O1766*Q1766,S1766&gt;0,IF(F1766&lt;&gt;"",S1766,"")),""),"")</f>
        <v/>
      </c>
      <c r="V1766" s="4" t="str" cm="1">
        <f t="array" ref="V1766">IF(AA1766&lt;&gt;"ja",_xlfn.IFNA(_xlfn.IFS(AND(P1766&lt;&gt;"",R1766&lt;&gt;"",RIGHT($N1766,6)="tarief"),P1766*R1766,T1766&gt;0,T1766),""),"")</f>
        <v/>
      </c>
      <c r="W1766" s="4" t="str" cm="1">
        <f t="array" ref="W1766">IFERROR(_xlfn.IFS(OR(F1766="",LEFT(Methode_Keuze,4)="Geen"),"",AND(U1766&lt;&gt;"",F1766&lt;&gt;"Arbeidskosten"),ROUND(U1766*VLOOKUP(F1766,Tb_ProjectKosten[],MATCH(Tb_ProjectKosten[[#Headers],[Forfat_Percentage]],Tb_ProjectKosten[#Headers],0),0),2),AND(F1766="Arbeidskosten",G1766&lt;&gt;""),IFERROR(ROUND(U1766*VLOOKUP(G1766,Tb_KostenTypen[],3,0)*VLOOKUP(F1766,Tb_ProjectKosten[],MATCH(Tb_ProjectKosten[[#Headers],[Forfat_Percentage]],Tb_ProjectKosten[#Headers],0),0),2),""),U1766 &lt;=0,0),"")</f>
        <v/>
      </c>
      <c r="X1766" s="4" t="str" cm="1">
        <f t="array" ref="X1766">IFERROR(_xlfn.IFS(OR(F1766="",LEFT(Methode_Keuze,4)="Geen"),"",AND(V1766&lt;&gt;"",F1766&lt;&gt;"Arbeidskosten"),ROUND(V1766*VLOOKUP(F1766,Tb_ProjectKosten[],MATCH(Tb_ProjectKosten[[#Headers],[Forfat_Percentage]],Tb_ProjectKosten[#Headers],0),0),2),AND(F1766="Arbeidskosten",G1766&lt;&gt;""),IFERROR(ROUND(V1766*VLOOKUP(G1766,Tb_KostenTypen[],3,0)*VLOOKUP(F1766,Tb_ProjectKosten[],MATCH(Tb_ProjectKosten[[#Headers],[Forfat_Percentage]],Tb_ProjectKosten[#Headers],0),0),2),""),V1766 &lt;=0,0),"")</f>
        <v/>
      </c>
      <c r="Y1766" s="262"/>
      <c r="Z1766" s="49"/>
      <c r="AA1766" s="37" t="str" cm="1">
        <f t="array" ref="AA1766">IFERROR(IF(INDEX(SubsidieTabel!$Q$1:$T$9,MATCH($F1766,SubsidieTabel!$Q$1:$Q$9,0),IFERROR(MATCH(Methode_Keuze,SubsidieTabel!$Q$1:$T$1,0),2))&lt;&gt;1=TRUE,"ja",""),"")</f>
        <v/>
      </c>
    </row>
    <row r="1767" spans="1:27" ht="15" customHeight="1" x14ac:dyDescent="0.25">
      <c r="A1767" s="87"/>
      <c r="B1767" s="219" t="str">
        <f>IF(A1767&lt;&gt;"",_xlfn.MAXIFS($B$1:B1766,$A$1:A1766,A1767)+1,"")</f>
        <v/>
      </c>
      <c r="C1767" s="50"/>
      <c r="D1767" s="50"/>
      <c r="E1767" s="50"/>
      <c r="F1767" s="50"/>
      <c r="G1767" s="283"/>
      <c r="H1767" s="296"/>
      <c r="I1767" s="295"/>
      <c r="J1767" s="295"/>
      <c r="K1767" s="202"/>
      <c r="L1767" s="202"/>
      <c r="M1767" s="91" t="str">
        <f>IFERROR(VLOOKUP(H1767,Lijsten!$H$1:$I$100,2,0),"")</f>
        <v/>
      </c>
      <c r="N1767" s="91" t="str" cm="1">
        <f t="array" ref="N1767">IFERROR(_xlfn.IFS(AND(LEFT(F1767,6)="Arbeid",RIGHT(F1767,3)&lt;&gt;"IKS"),IFERROR(VLOOKUP($G1767,Tb_KostenTypen[],2,0),"tarief"),RIGHT(F1767,3)="IKS","Uurtarief",LEFT(F1767,6)="Arbeid","Uurtarief",AND(LEFT(F1767,8)="Bijdrage",RIGHT(F1767,15)="(vrijwilligers)"),"Vast tarief"),"")</f>
        <v/>
      </c>
      <c r="O1767" s="92"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tarief",IF(LEFT(F1767,8)="Bijdrage",VLOOKUP($F1767,Tb_KostenTypen[],MATCH(Methode_Keuze,Tb_KostenTypen[#Headers],0),0),VLOOKUP($G1767,Lijsten!L:O,4,0))),""),"")</f>
        <v/>
      </c>
      <c r="P1767" s="92"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tarief",IF(LEFT(F1767,8)="Bijdrage",VLOOKUP($F1767,Tb_KostenTypen[],MATCH(Methode_Keuze,Tb_KostenTypen[#Headers],0),0),VLOOKUP($G1767,Lijsten!L:O,4,0))),""),"")</f>
        <v/>
      </c>
      <c r="Q1767" s="50"/>
      <c r="R1767" s="50"/>
      <c r="S1767" s="83"/>
      <c r="T1767" s="51"/>
      <c r="U1767" s="4" t="str" cm="1">
        <f t="array" ref="U1767">IF(AA1767&lt;&gt;"ja",_xlfn.IFNA(_xlfn.IFS(AND(O1767&lt;&gt;"",F1767&lt;&gt;"",RIGHT($N1767,6)="tarief"),O1767*Q1767,S1767&gt;0,IF(F1767&lt;&gt;"",S1767,"")),""),"")</f>
        <v/>
      </c>
      <c r="V1767" s="4" t="str" cm="1">
        <f t="array" ref="V1767">IF(AA1767&lt;&gt;"ja",_xlfn.IFNA(_xlfn.IFS(AND(P1767&lt;&gt;"",R1767&lt;&gt;"",RIGHT($N1767,6)="tarief"),P1767*R1767,T1767&gt;0,T1767),""),"")</f>
        <v/>
      </c>
      <c r="W1767" s="4" t="str" cm="1">
        <f t="array" ref="W1767">IFERROR(_xlfn.IFS(OR(F1767="",LEFT(Methode_Keuze,4)="Geen"),"",AND(U1767&lt;&gt;"",F1767&lt;&gt;"Arbeidskosten"),ROUND(U1767*VLOOKUP(F1767,Tb_ProjectKosten[],MATCH(Tb_ProjectKosten[[#Headers],[Forfat_Percentage]],Tb_ProjectKosten[#Headers],0),0),2),AND(F1767="Arbeidskosten",G1767&lt;&gt;""),IFERROR(ROUND(U1767*VLOOKUP(G1767,Tb_KostenTypen[],3,0)*VLOOKUP(F1767,Tb_ProjectKosten[],MATCH(Tb_ProjectKosten[[#Headers],[Forfat_Percentage]],Tb_ProjectKosten[#Headers],0),0),2),""),U1767 &lt;=0,0),"")</f>
        <v/>
      </c>
      <c r="X1767" s="4" t="str" cm="1">
        <f t="array" ref="X1767">IFERROR(_xlfn.IFS(OR(F1767="",LEFT(Methode_Keuze,4)="Geen"),"",AND(V1767&lt;&gt;"",F1767&lt;&gt;"Arbeidskosten"),ROUND(V1767*VLOOKUP(F1767,Tb_ProjectKosten[],MATCH(Tb_ProjectKosten[[#Headers],[Forfat_Percentage]],Tb_ProjectKosten[#Headers],0),0),2),AND(F1767="Arbeidskosten",G1767&lt;&gt;""),IFERROR(ROUND(V1767*VLOOKUP(G1767,Tb_KostenTypen[],3,0)*VLOOKUP(F1767,Tb_ProjectKosten[],MATCH(Tb_ProjectKosten[[#Headers],[Forfat_Percentage]],Tb_ProjectKosten[#Headers],0),0),2),""),V1767 &lt;=0,0),"")</f>
        <v/>
      </c>
      <c r="Y1767" s="262"/>
      <c r="Z1767" s="49"/>
      <c r="AA1767" s="37" t="str" cm="1">
        <f t="array" ref="AA1767">IFERROR(IF(INDEX(SubsidieTabel!$Q$1:$T$9,MATCH($F1767,SubsidieTabel!$Q$1:$Q$9,0),IFERROR(MATCH(Methode_Keuze,SubsidieTabel!$Q$1:$T$1,0),2))&lt;&gt;1=TRUE,"ja",""),"")</f>
        <v/>
      </c>
    </row>
    <row r="1768" spans="1:27" ht="15" customHeight="1" x14ac:dyDescent="0.25">
      <c r="A1768" s="87"/>
      <c r="B1768" s="219" t="str">
        <f>IF(A1768&lt;&gt;"",_xlfn.MAXIFS($B$1:B1767,$A$1:A1767,A1768)+1,"")</f>
        <v/>
      </c>
      <c r="C1768" s="50"/>
      <c r="D1768" s="50"/>
      <c r="E1768" s="50"/>
      <c r="F1768" s="50"/>
      <c r="G1768" s="283"/>
      <c r="H1768" s="296"/>
      <c r="I1768" s="295"/>
      <c r="J1768" s="295"/>
      <c r="K1768" s="202"/>
      <c r="L1768" s="202"/>
      <c r="M1768" s="91" t="str">
        <f>IFERROR(VLOOKUP(H1768,Lijsten!$H$1:$I$100,2,0),"")</f>
        <v/>
      </c>
      <c r="N1768" s="91" t="str" cm="1">
        <f t="array" ref="N1768">IFERROR(_xlfn.IFS(AND(LEFT(F1768,6)="Arbeid",RIGHT(F1768,3)&lt;&gt;"IKS"),IFERROR(VLOOKUP($G1768,Tb_KostenTypen[],2,0),"tarief"),RIGHT(F1768,3)="IKS","Uurtarief",LEFT(F1768,6)="Arbeid","Uurtarief",AND(LEFT(F1768,8)="Bijdrage",RIGHT(F1768,15)="(vrijwilligers)"),"Vast tarief"),"")</f>
        <v/>
      </c>
      <c r="O1768" s="92"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tarief",IF(LEFT(F1768,8)="Bijdrage",VLOOKUP($F1768,Tb_KostenTypen[],MATCH(Methode_Keuze,Tb_KostenTypen[#Headers],0),0),VLOOKUP($G1768,Lijsten!L:O,4,0))),""),"")</f>
        <v/>
      </c>
      <c r="P1768" s="92"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tarief",IF(LEFT(F1768,8)="Bijdrage",VLOOKUP($F1768,Tb_KostenTypen[],MATCH(Methode_Keuze,Tb_KostenTypen[#Headers],0),0),VLOOKUP($G1768,Lijsten!L:O,4,0))),""),"")</f>
        <v/>
      </c>
      <c r="Q1768" s="50"/>
      <c r="R1768" s="50"/>
      <c r="S1768" s="83"/>
      <c r="T1768" s="51"/>
      <c r="U1768" s="4" t="str" cm="1">
        <f t="array" ref="U1768">IF(AA1768&lt;&gt;"ja",_xlfn.IFNA(_xlfn.IFS(AND(O1768&lt;&gt;"",F1768&lt;&gt;"",RIGHT($N1768,6)="tarief"),O1768*Q1768,S1768&gt;0,IF(F1768&lt;&gt;"",S1768,"")),""),"")</f>
        <v/>
      </c>
      <c r="V1768" s="4" t="str" cm="1">
        <f t="array" ref="V1768">IF(AA1768&lt;&gt;"ja",_xlfn.IFNA(_xlfn.IFS(AND(P1768&lt;&gt;"",R1768&lt;&gt;"",RIGHT($N1768,6)="tarief"),P1768*R1768,T1768&gt;0,T1768),""),"")</f>
        <v/>
      </c>
      <c r="W1768" s="4" t="str" cm="1">
        <f t="array" ref="W1768">IFERROR(_xlfn.IFS(OR(F1768="",LEFT(Methode_Keuze,4)="Geen"),"",AND(U1768&lt;&gt;"",F1768&lt;&gt;"Arbeidskosten"),ROUND(U1768*VLOOKUP(F1768,Tb_ProjectKosten[],MATCH(Tb_ProjectKosten[[#Headers],[Forfat_Percentage]],Tb_ProjectKosten[#Headers],0),0),2),AND(F1768="Arbeidskosten",G1768&lt;&gt;""),IFERROR(ROUND(U1768*VLOOKUP(G1768,Tb_KostenTypen[],3,0)*VLOOKUP(F1768,Tb_ProjectKosten[],MATCH(Tb_ProjectKosten[[#Headers],[Forfat_Percentage]],Tb_ProjectKosten[#Headers],0),0),2),""),U1768 &lt;=0,0),"")</f>
        <v/>
      </c>
      <c r="X1768" s="4" t="str" cm="1">
        <f t="array" ref="X1768">IFERROR(_xlfn.IFS(OR(F1768="",LEFT(Methode_Keuze,4)="Geen"),"",AND(V1768&lt;&gt;"",F1768&lt;&gt;"Arbeidskosten"),ROUND(V1768*VLOOKUP(F1768,Tb_ProjectKosten[],MATCH(Tb_ProjectKosten[[#Headers],[Forfat_Percentage]],Tb_ProjectKosten[#Headers],0),0),2),AND(F1768="Arbeidskosten",G1768&lt;&gt;""),IFERROR(ROUND(V1768*VLOOKUP(G1768,Tb_KostenTypen[],3,0)*VLOOKUP(F1768,Tb_ProjectKosten[],MATCH(Tb_ProjectKosten[[#Headers],[Forfat_Percentage]],Tb_ProjectKosten[#Headers],0),0),2),""),V1768 &lt;=0,0),"")</f>
        <v/>
      </c>
      <c r="Y1768" s="262"/>
      <c r="Z1768" s="49"/>
      <c r="AA1768" s="37" t="str" cm="1">
        <f t="array" ref="AA1768">IFERROR(IF(INDEX(SubsidieTabel!$Q$1:$T$9,MATCH($F1768,SubsidieTabel!$Q$1:$Q$9,0),IFERROR(MATCH(Methode_Keuze,SubsidieTabel!$Q$1:$T$1,0),2))&lt;&gt;1=TRUE,"ja",""),"")</f>
        <v/>
      </c>
    </row>
    <row r="1769" spans="1:27" ht="15" customHeight="1" x14ac:dyDescent="0.25">
      <c r="A1769" s="87"/>
      <c r="B1769" s="219" t="str">
        <f>IF(A1769&lt;&gt;"",_xlfn.MAXIFS($B$1:B1768,$A$1:A1768,A1769)+1,"")</f>
        <v/>
      </c>
      <c r="C1769" s="50"/>
      <c r="D1769" s="50"/>
      <c r="E1769" s="50"/>
      <c r="F1769" s="50"/>
      <c r="G1769" s="283"/>
      <c r="H1769" s="296"/>
      <c r="I1769" s="295"/>
      <c r="J1769" s="295"/>
      <c r="K1769" s="202"/>
      <c r="L1769" s="202"/>
      <c r="M1769" s="91" t="str">
        <f>IFERROR(VLOOKUP(H1769,Lijsten!$H$1:$I$100,2,0),"")</f>
        <v/>
      </c>
      <c r="N1769" s="91" t="str" cm="1">
        <f t="array" ref="N1769">IFERROR(_xlfn.IFS(AND(LEFT(F1769,6)="Arbeid",RIGHT(F1769,3)&lt;&gt;"IKS"),IFERROR(VLOOKUP($G1769,Tb_KostenTypen[],2,0),"tarief"),RIGHT(F1769,3)="IKS","Uurtarief",LEFT(F1769,6)="Arbeid","Uurtarief",AND(LEFT(F1769,8)="Bijdrage",RIGHT(F1769,15)="(vrijwilligers)"),"Vast tarief"),"")</f>
        <v/>
      </c>
      <c r="O1769" s="92"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tarief",IF(LEFT(F1769,8)="Bijdrage",VLOOKUP($F1769,Tb_KostenTypen[],MATCH(Methode_Keuze,Tb_KostenTypen[#Headers],0),0),VLOOKUP($G1769,Lijsten!L:O,4,0))),""),"")</f>
        <v/>
      </c>
      <c r="P1769" s="92"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tarief",IF(LEFT(F1769,8)="Bijdrage",VLOOKUP($F1769,Tb_KostenTypen[],MATCH(Methode_Keuze,Tb_KostenTypen[#Headers],0),0),VLOOKUP($G1769,Lijsten!L:O,4,0))),""),"")</f>
        <v/>
      </c>
      <c r="Q1769" s="50"/>
      <c r="R1769" s="50"/>
      <c r="S1769" s="83"/>
      <c r="T1769" s="51"/>
      <c r="U1769" s="4" t="str" cm="1">
        <f t="array" ref="U1769">IF(AA1769&lt;&gt;"ja",_xlfn.IFNA(_xlfn.IFS(AND(O1769&lt;&gt;"",F1769&lt;&gt;"",RIGHT($N1769,6)="tarief"),O1769*Q1769,S1769&gt;0,IF(F1769&lt;&gt;"",S1769,"")),""),"")</f>
        <v/>
      </c>
      <c r="V1769" s="4" t="str" cm="1">
        <f t="array" ref="V1769">IF(AA1769&lt;&gt;"ja",_xlfn.IFNA(_xlfn.IFS(AND(P1769&lt;&gt;"",R1769&lt;&gt;"",RIGHT($N1769,6)="tarief"),P1769*R1769,T1769&gt;0,T1769),""),"")</f>
        <v/>
      </c>
      <c r="W1769" s="4" t="str" cm="1">
        <f t="array" ref="W1769">IFERROR(_xlfn.IFS(OR(F1769="",LEFT(Methode_Keuze,4)="Geen"),"",AND(U1769&lt;&gt;"",F1769&lt;&gt;"Arbeidskosten"),ROUND(U1769*VLOOKUP(F1769,Tb_ProjectKosten[],MATCH(Tb_ProjectKosten[[#Headers],[Forfat_Percentage]],Tb_ProjectKosten[#Headers],0),0),2),AND(F1769="Arbeidskosten",G1769&lt;&gt;""),IFERROR(ROUND(U1769*VLOOKUP(G1769,Tb_KostenTypen[],3,0)*VLOOKUP(F1769,Tb_ProjectKosten[],MATCH(Tb_ProjectKosten[[#Headers],[Forfat_Percentage]],Tb_ProjectKosten[#Headers],0),0),2),""),U1769 &lt;=0,0),"")</f>
        <v/>
      </c>
      <c r="X1769" s="4" t="str" cm="1">
        <f t="array" ref="X1769">IFERROR(_xlfn.IFS(OR(F1769="",LEFT(Methode_Keuze,4)="Geen"),"",AND(V1769&lt;&gt;"",F1769&lt;&gt;"Arbeidskosten"),ROUND(V1769*VLOOKUP(F1769,Tb_ProjectKosten[],MATCH(Tb_ProjectKosten[[#Headers],[Forfat_Percentage]],Tb_ProjectKosten[#Headers],0),0),2),AND(F1769="Arbeidskosten",G1769&lt;&gt;""),IFERROR(ROUND(V1769*VLOOKUP(G1769,Tb_KostenTypen[],3,0)*VLOOKUP(F1769,Tb_ProjectKosten[],MATCH(Tb_ProjectKosten[[#Headers],[Forfat_Percentage]],Tb_ProjectKosten[#Headers],0),0),2),""),V1769 &lt;=0,0),"")</f>
        <v/>
      </c>
      <c r="Y1769" s="262"/>
      <c r="Z1769" s="49"/>
      <c r="AA1769" s="37" t="str" cm="1">
        <f t="array" ref="AA1769">IFERROR(IF(INDEX(SubsidieTabel!$Q$1:$T$9,MATCH($F1769,SubsidieTabel!$Q$1:$Q$9,0),IFERROR(MATCH(Methode_Keuze,SubsidieTabel!$Q$1:$T$1,0),2))&lt;&gt;1=TRUE,"ja",""),"")</f>
        <v/>
      </c>
    </row>
    <row r="1770" spans="1:27" ht="15" customHeight="1" x14ac:dyDescent="0.25">
      <c r="A1770" s="87"/>
      <c r="B1770" s="219" t="str">
        <f>IF(A1770&lt;&gt;"",_xlfn.MAXIFS($B$1:B1769,$A$1:A1769,A1770)+1,"")</f>
        <v/>
      </c>
      <c r="C1770" s="50"/>
      <c r="D1770" s="50"/>
      <c r="E1770" s="50"/>
      <c r="F1770" s="50"/>
      <c r="G1770" s="283"/>
      <c r="H1770" s="296"/>
      <c r="I1770" s="295"/>
      <c r="J1770" s="295"/>
      <c r="K1770" s="202"/>
      <c r="L1770" s="202"/>
      <c r="M1770" s="91" t="str">
        <f>IFERROR(VLOOKUP(H1770,Lijsten!$H$1:$I$100,2,0),"")</f>
        <v/>
      </c>
      <c r="N1770" s="91" t="str" cm="1">
        <f t="array" ref="N1770">IFERROR(_xlfn.IFS(AND(LEFT(F1770,6)="Arbeid",RIGHT(F1770,3)&lt;&gt;"IKS"),IFERROR(VLOOKUP($G1770,Tb_KostenTypen[],2,0),"tarief"),RIGHT(F1770,3)="IKS","Uurtarief",LEFT(F1770,6)="Arbeid","Uurtarief",AND(LEFT(F1770,8)="Bijdrage",RIGHT(F1770,15)="(vrijwilligers)"),"Vast tarief"),"")</f>
        <v/>
      </c>
      <c r="O1770" s="92"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tarief",IF(LEFT(F1770,8)="Bijdrage",VLOOKUP($F1770,Tb_KostenTypen[],MATCH(Methode_Keuze,Tb_KostenTypen[#Headers],0),0),VLOOKUP($G1770,Lijsten!L:O,4,0))),""),"")</f>
        <v/>
      </c>
      <c r="P1770" s="92"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tarief",IF(LEFT(F1770,8)="Bijdrage",VLOOKUP($F1770,Tb_KostenTypen[],MATCH(Methode_Keuze,Tb_KostenTypen[#Headers],0),0),VLOOKUP($G1770,Lijsten!L:O,4,0))),""),"")</f>
        <v/>
      </c>
      <c r="Q1770" s="50"/>
      <c r="R1770" s="50"/>
      <c r="S1770" s="83"/>
      <c r="T1770" s="51"/>
      <c r="U1770" s="4" t="str" cm="1">
        <f t="array" ref="U1770">IF(AA1770&lt;&gt;"ja",_xlfn.IFNA(_xlfn.IFS(AND(O1770&lt;&gt;"",F1770&lt;&gt;"",RIGHT($N1770,6)="tarief"),O1770*Q1770,S1770&gt;0,IF(F1770&lt;&gt;"",S1770,"")),""),"")</f>
        <v/>
      </c>
      <c r="V1770" s="4" t="str" cm="1">
        <f t="array" ref="V1770">IF(AA1770&lt;&gt;"ja",_xlfn.IFNA(_xlfn.IFS(AND(P1770&lt;&gt;"",R1770&lt;&gt;"",RIGHT($N1770,6)="tarief"),P1770*R1770,T1770&gt;0,T1770),""),"")</f>
        <v/>
      </c>
      <c r="W1770" s="4" t="str" cm="1">
        <f t="array" ref="W1770">IFERROR(_xlfn.IFS(OR(F1770="",LEFT(Methode_Keuze,4)="Geen"),"",AND(U1770&lt;&gt;"",F1770&lt;&gt;"Arbeidskosten"),ROUND(U1770*VLOOKUP(F1770,Tb_ProjectKosten[],MATCH(Tb_ProjectKosten[[#Headers],[Forfat_Percentage]],Tb_ProjectKosten[#Headers],0),0),2),AND(F1770="Arbeidskosten",G1770&lt;&gt;""),IFERROR(ROUND(U1770*VLOOKUP(G1770,Tb_KostenTypen[],3,0)*VLOOKUP(F1770,Tb_ProjectKosten[],MATCH(Tb_ProjectKosten[[#Headers],[Forfat_Percentage]],Tb_ProjectKosten[#Headers],0),0),2),""),U1770 &lt;=0,0),"")</f>
        <v/>
      </c>
      <c r="X1770" s="4" t="str" cm="1">
        <f t="array" ref="X1770">IFERROR(_xlfn.IFS(OR(F1770="",LEFT(Methode_Keuze,4)="Geen"),"",AND(V1770&lt;&gt;"",F1770&lt;&gt;"Arbeidskosten"),ROUND(V1770*VLOOKUP(F1770,Tb_ProjectKosten[],MATCH(Tb_ProjectKosten[[#Headers],[Forfat_Percentage]],Tb_ProjectKosten[#Headers],0),0),2),AND(F1770="Arbeidskosten",G1770&lt;&gt;""),IFERROR(ROUND(V1770*VLOOKUP(G1770,Tb_KostenTypen[],3,0)*VLOOKUP(F1770,Tb_ProjectKosten[],MATCH(Tb_ProjectKosten[[#Headers],[Forfat_Percentage]],Tb_ProjectKosten[#Headers],0),0),2),""),V1770 &lt;=0,0),"")</f>
        <v/>
      </c>
      <c r="Y1770" s="262"/>
      <c r="Z1770" s="49"/>
      <c r="AA1770" s="37" t="str" cm="1">
        <f t="array" ref="AA1770">IFERROR(IF(INDEX(SubsidieTabel!$Q$1:$T$9,MATCH($F1770,SubsidieTabel!$Q$1:$Q$9,0),IFERROR(MATCH(Methode_Keuze,SubsidieTabel!$Q$1:$T$1,0),2))&lt;&gt;1=TRUE,"ja",""),"")</f>
        <v/>
      </c>
    </row>
    <row r="1771" spans="1:27" ht="15" customHeight="1" x14ac:dyDescent="0.25">
      <c r="A1771" s="87"/>
      <c r="B1771" s="219" t="str">
        <f>IF(A1771&lt;&gt;"",_xlfn.MAXIFS($B$1:B1770,$A$1:A1770,A1771)+1,"")</f>
        <v/>
      </c>
      <c r="C1771" s="50"/>
      <c r="D1771" s="50"/>
      <c r="E1771" s="50"/>
      <c r="F1771" s="50"/>
      <c r="G1771" s="283"/>
      <c r="H1771" s="296"/>
      <c r="I1771" s="295"/>
      <c r="J1771" s="295"/>
      <c r="K1771" s="202"/>
      <c r="L1771" s="202"/>
      <c r="M1771" s="91" t="str">
        <f>IFERROR(VLOOKUP(H1771,Lijsten!$H$1:$I$100,2,0),"")</f>
        <v/>
      </c>
      <c r="N1771" s="91" t="str" cm="1">
        <f t="array" ref="N1771">IFERROR(_xlfn.IFS(AND(LEFT(F1771,6)="Arbeid",RIGHT(F1771,3)&lt;&gt;"IKS"),IFERROR(VLOOKUP($G1771,Tb_KostenTypen[],2,0),"tarief"),RIGHT(F1771,3)="IKS","Uurtarief",LEFT(F1771,6)="Arbeid","Uurtarief",AND(LEFT(F1771,8)="Bijdrage",RIGHT(F1771,15)="(vrijwilligers)"),"Vast tarief"),"")</f>
        <v/>
      </c>
      <c r="O1771" s="92"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tarief",IF(LEFT(F1771,8)="Bijdrage",VLOOKUP($F1771,Tb_KostenTypen[],MATCH(Methode_Keuze,Tb_KostenTypen[#Headers],0),0),VLOOKUP($G1771,Lijsten!L:O,4,0))),""),"")</f>
        <v/>
      </c>
      <c r="P1771" s="92"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tarief",IF(LEFT(F1771,8)="Bijdrage",VLOOKUP($F1771,Tb_KostenTypen[],MATCH(Methode_Keuze,Tb_KostenTypen[#Headers],0),0),VLOOKUP($G1771,Lijsten!L:O,4,0))),""),"")</f>
        <v/>
      </c>
      <c r="Q1771" s="50"/>
      <c r="R1771" s="50"/>
      <c r="S1771" s="83"/>
      <c r="T1771" s="51"/>
      <c r="U1771" s="4" t="str" cm="1">
        <f t="array" ref="U1771">IF(AA1771&lt;&gt;"ja",_xlfn.IFNA(_xlfn.IFS(AND(O1771&lt;&gt;"",F1771&lt;&gt;"",RIGHT($N1771,6)="tarief"),O1771*Q1771,S1771&gt;0,IF(F1771&lt;&gt;"",S1771,"")),""),"")</f>
        <v/>
      </c>
      <c r="V1771" s="4" t="str" cm="1">
        <f t="array" ref="V1771">IF(AA1771&lt;&gt;"ja",_xlfn.IFNA(_xlfn.IFS(AND(P1771&lt;&gt;"",R1771&lt;&gt;"",RIGHT($N1771,6)="tarief"),P1771*R1771,T1771&gt;0,T1771),""),"")</f>
        <v/>
      </c>
      <c r="W1771" s="4" t="str" cm="1">
        <f t="array" ref="W1771">IFERROR(_xlfn.IFS(OR(F1771="",LEFT(Methode_Keuze,4)="Geen"),"",AND(U1771&lt;&gt;"",F1771&lt;&gt;"Arbeidskosten"),ROUND(U1771*VLOOKUP(F1771,Tb_ProjectKosten[],MATCH(Tb_ProjectKosten[[#Headers],[Forfat_Percentage]],Tb_ProjectKosten[#Headers],0),0),2),AND(F1771="Arbeidskosten",G1771&lt;&gt;""),IFERROR(ROUND(U1771*VLOOKUP(G1771,Tb_KostenTypen[],3,0)*VLOOKUP(F1771,Tb_ProjectKosten[],MATCH(Tb_ProjectKosten[[#Headers],[Forfat_Percentage]],Tb_ProjectKosten[#Headers],0),0),2),""),U1771 &lt;=0,0),"")</f>
        <v/>
      </c>
      <c r="X1771" s="4" t="str" cm="1">
        <f t="array" ref="X1771">IFERROR(_xlfn.IFS(OR(F1771="",LEFT(Methode_Keuze,4)="Geen"),"",AND(V1771&lt;&gt;"",F1771&lt;&gt;"Arbeidskosten"),ROUND(V1771*VLOOKUP(F1771,Tb_ProjectKosten[],MATCH(Tb_ProjectKosten[[#Headers],[Forfat_Percentage]],Tb_ProjectKosten[#Headers],0),0),2),AND(F1771="Arbeidskosten",G1771&lt;&gt;""),IFERROR(ROUND(V1771*VLOOKUP(G1771,Tb_KostenTypen[],3,0)*VLOOKUP(F1771,Tb_ProjectKosten[],MATCH(Tb_ProjectKosten[[#Headers],[Forfat_Percentage]],Tb_ProjectKosten[#Headers],0),0),2),""),V1771 &lt;=0,0),"")</f>
        <v/>
      </c>
      <c r="Y1771" s="262"/>
      <c r="Z1771" s="49"/>
      <c r="AA1771" s="37" t="str" cm="1">
        <f t="array" ref="AA1771">IFERROR(IF(INDEX(SubsidieTabel!$Q$1:$T$9,MATCH($F1771,SubsidieTabel!$Q$1:$Q$9,0),IFERROR(MATCH(Methode_Keuze,SubsidieTabel!$Q$1:$T$1,0),2))&lt;&gt;1=TRUE,"ja",""),"")</f>
        <v/>
      </c>
    </row>
    <row r="1772" spans="1:27" ht="15" customHeight="1" x14ac:dyDescent="0.25">
      <c r="A1772" s="87"/>
      <c r="B1772" s="219" t="str">
        <f>IF(A1772&lt;&gt;"",_xlfn.MAXIFS($B$1:B1771,$A$1:A1771,A1772)+1,"")</f>
        <v/>
      </c>
      <c r="C1772" s="50"/>
      <c r="D1772" s="50"/>
      <c r="E1772" s="50"/>
      <c r="F1772" s="50"/>
      <c r="G1772" s="283"/>
      <c r="H1772" s="296"/>
      <c r="I1772" s="295"/>
      <c r="J1772" s="295"/>
      <c r="K1772" s="202"/>
      <c r="L1772" s="202"/>
      <c r="M1772" s="91" t="str">
        <f>IFERROR(VLOOKUP(H1772,Lijsten!$H$1:$I$100,2,0),"")</f>
        <v/>
      </c>
      <c r="N1772" s="91" t="str" cm="1">
        <f t="array" ref="N1772">IFERROR(_xlfn.IFS(AND(LEFT(F1772,6)="Arbeid",RIGHT(F1772,3)&lt;&gt;"IKS"),IFERROR(VLOOKUP($G1772,Tb_KostenTypen[],2,0),"tarief"),RIGHT(F1772,3)="IKS","Uurtarief",LEFT(F1772,6)="Arbeid","Uurtarief",AND(LEFT(F1772,8)="Bijdrage",RIGHT(F1772,15)="(vrijwilligers)"),"Vast tarief"),"")</f>
        <v/>
      </c>
      <c r="O1772" s="92"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tarief",IF(LEFT(F1772,8)="Bijdrage",VLOOKUP($F1772,Tb_KostenTypen[],MATCH(Methode_Keuze,Tb_KostenTypen[#Headers],0),0),VLOOKUP($G1772,Lijsten!L:O,4,0))),""),"")</f>
        <v/>
      </c>
      <c r="P1772" s="92"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tarief",IF(LEFT(F1772,8)="Bijdrage",VLOOKUP($F1772,Tb_KostenTypen[],MATCH(Methode_Keuze,Tb_KostenTypen[#Headers],0),0),VLOOKUP($G1772,Lijsten!L:O,4,0))),""),"")</f>
        <v/>
      </c>
      <c r="Q1772" s="50"/>
      <c r="R1772" s="50"/>
      <c r="S1772" s="83"/>
      <c r="T1772" s="51"/>
      <c r="U1772" s="4" t="str" cm="1">
        <f t="array" ref="U1772">IF(AA1772&lt;&gt;"ja",_xlfn.IFNA(_xlfn.IFS(AND(O1772&lt;&gt;"",F1772&lt;&gt;"",RIGHT($N1772,6)="tarief"),O1772*Q1772,S1772&gt;0,IF(F1772&lt;&gt;"",S1772,"")),""),"")</f>
        <v/>
      </c>
      <c r="V1772" s="4" t="str" cm="1">
        <f t="array" ref="V1772">IF(AA1772&lt;&gt;"ja",_xlfn.IFNA(_xlfn.IFS(AND(P1772&lt;&gt;"",R1772&lt;&gt;"",RIGHT($N1772,6)="tarief"),P1772*R1772,T1772&gt;0,T1772),""),"")</f>
        <v/>
      </c>
      <c r="W1772" s="4" t="str" cm="1">
        <f t="array" ref="W1772">IFERROR(_xlfn.IFS(OR(F1772="",LEFT(Methode_Keuze,4)="Geen"),"",AND(U1772&lt;&gt;"",F1772&lt;&gt;"Arbeidskosten"),ROUND(U1772*VLOOKUP(F1772,Tb_ProjectKosten[],MATCH(Tb_ProjectKosten[[#Headers],[Forfat_Percentage]],Tb_ProjectKosten[#Headers],0),0),2),AND(F1772="Arbeidskosten",G1772&lt;&gt;""),IFERROR(ROUND(U1772*VLOOKUP(G1772,Tb_KostenTypen[],3,0)*VLOOKUP(F1772,Tb_ProjectKosten[],MATCH(Tb_ProjectKosten[[#Headers],[Forfat_Percentage]],Tb_ProjectKosten[#Headers],0),0),2),""),U1772 &lt;=0,0),"")</f>
        <v/>
      </c>
      <c r="X1772" s="4" t="str" cm="1">
        <f t="array" ref="X1772">IFERROR(_xlfn.IFS(OR(F1772="",LEFT(Methode_Keuze,4)="Geen"),"",AND(V1772&lt;&gt;"",F1772&lt;&gt;"Arbeidskosten"),ROUND(V1772*VLOOKUP(F1772,Tb_ProjectKosten[],MATCH(Tb_ProjectKosten[[#Headers],[Forfat_Percentage]],Tb_ProjectKosten[#Headers],0),0),2),AND(F1772="Arbeidskosten",G1772&lt;&gt;""),IFERROR(ROUND(V1772*VLOOKUP(G1772,Tb_KostenTypen[],3,0)*VLOOKUP(F1772,Tb_ProjectKosten[],MATCH(Tb_ProjectKosten[[#Headers],[Forfat_Percentage]],Tb_ProjectKosten[#Headers],0),0),2),""),V1772 &lt;=0,0),"")</f>
        <v/>
      </c>
      <c r="Y1772" s="262"/>
      <c r="Z1772" s="49"/>
      <c r="AA1772" s="37" t="str" cm="1">
        <f t="array" ref="AA1772">IFERROR(IF(INDEX(SubsidieTabel!$Q$1:$T$9,MATCH($F1772,SubsidieTabel!$Q$1:$Q$9,0),IFERROR(MATCH(Methode_Keuze,SubsidieTabel!$Q$1:$T$1,0),2))&lt;&gt;1=TRUE,"ja",""),"")</f>
        <v/>
      </c>
    </row>
    <row r="1773" spans="1:27" ht="15" customHeight="1" x14ac:dyDescent="0.25">
      <c r="A1773" s="87"/>
      <c r="B1773" s="219" t="str">
        <f>IF(A1773&lt;&gt;"",_xlfn.MAXIFS($B$1:B1772,$A$1:A1772,A1773)+1,"")</f>
        <v/>
      </c>
      <c r="C1773" s="50"/>
      <c r="D1773" s="50"/>
      <c r="E1773" s="50"/>
      <c r="F1773" s="50"/>
      <c r="G1773" s="283"/>
      <c r="H1773" s="296"/>
      <c r="I1773" s="295"/>
      <c r="J1773" s="295"/>
      <c r="K1773" s="202"/>
      <c r="L1773" s="202"/>
      <c r="M1773" s="91" t="str">
        <f>IFERROR(VLOOKUP(H1773,Lijsten!$H$1:$I$100,2,0),"")</f>
        <v/>
      </c>
      <c r="N1773" s="91" t="str" cm="1">
        <f t="array" ref="N1773">IFERROR(_xlfn.IFS(AND(LEFT(F1773,6)="Arbeid",RIGHT(F1773,3)&lt;&gt;"IKS"),IFERROR(VLOOKUP($G1773,Tb_KostenTypen[],2,0),"tarief"),RIGHT(F1773,3)="IKS","Uurtarief",LEFT(F1773,6)="Arbeid","Uurtarief",AND(LEFT(F1773,8)="Bijdrage",RIGHT(F1773,15)="(vrijwilligers)"),"Vast tarief"),"")</f>
        <v/>
      </c>
      <c r="O1773" s="92"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tarief",IF(LEFT(F1773,8)="Bijdrage",VLOOKUP($F1773,Tb_KostenTypen[],MATCH(Methode_Keuze,Tb_KostenTypen[#Headers],0),0),VLOOKUP($G1773,Lijsten!L:O,4,0))),""),"")</f>
        <v/>
      </c>
      <c r="P1773" s="92"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tarief",IF(LEFT(F1773,8)="Bijdrage",VLOOKUP($F1773,Tb_KostenTypen[],MATCH(Methode_Keuze,Tb_KostenTypen[#Headers],0),0),VLOOKUP($G1773,Lijsten!L:O,4,0))),""),"")</f>
        <v/>
      </c>
      <c r="Q1773" s="50"/>
      <c r="R1773" s="50"/>
      <c r="S1773" s="83"/>
      <c r="T1773" s="51"/>
      <c r="U1773" s="4" t="str" cm="1">
        <f t="array" ref="U1773">IF(AA1773&lt;&gt;"ja",_xlfn.IFNA(_xlfn.IFS(AND(O1773&lt;&gt;"",F1773&lt;&gt;"",RIGHT($N1773,6)="tarief"),O1773*Q1773,S1773&gt;0,IF(F1773&lt;&gt;"",S1773,"")),""),"")</f>
        <v/>
      </c>
      <c r="V1773" s="4" t="str" cm="1">
        <f t="array" ref="V1773">IF(AA1773&lt;&gt;"ja",_xlfn.IFNA(_xlfn.IFS(AND(P1773&lt;&gt;"",R1773&lt;&gt;"",RIGHT($N1773,6)="tarief"),P1773*R1773,T1773&gt;0,T1773),""),"")</f>
        <v/>
      </c>
      <c r="W1773" s="4" t="str" cm="1">
        <f t="array" ref="W1773">IFERROR(_xlfn.IFS(OR(F1773="",LEFT(Methode_Keuze,4)="Geen"),"",AND(U1773&lt;&gt;"",F1773&lt;&gt;"Arbeidskosten"),ROUND(U1773*VLOOKUP(F1773,Tb_ProjectKosten[],MATCH(Tb_ProjectKosten[[#Headers],[Forfat_Percentage]],Tb_ProjectKosten[#Headers],0),0),2),AND(F1773="Arbeidskosten",G1773&lt;&gt;""),IFERROR(ROUND(U1773*VLOOKUP(G1773,Tb_KostenTypen[],3,0)*VLOOKUP(F1773,Tb_ProjectKosten[],MATCH(Tb_ProjectKosten[[#Headers],[Forfat_Percentage]],Tb_ProjectKosten[#Headers],0),0),2),""),U1773 &lt;=0,0),"")</f>
        <v/>
      </c>
      <c r="X1773" s="4" t="str" cm="1">
        <f t="array" ref="X1773">IFERROR(_xlfn.IFS(OR(F1773="",LEFT(Methode_Keuze,4)="Geen"),"",AND(V1773&lt;&gt;"",F1773&lt;&gt;"Arbeidskosten"),ROUND(V1773*VLOOKUP(F1773,Tb_ProjectKosten[],MATCH(Tb_ProjectKosten[[#Headers],[Forfat_Percentage]],Tb_ProjectKosten[#Headers],0),0),2),AND(F1773="Arbeidskosten",G1773&lt;&gt;""),IFERROR(ROUND(V1773*VLOOKUP(G1773,Tb_KostenTypen[],3,0)*VLOOKUP(F1773,Tb_ProjectKosten[],MATCH(Tb_ProjectKosten[[#Headers],[Forfat_Percentage]],Tb_ProjectKosten[#Headers],0),0),2),""),V1773 &lt;=0,0),"")</f>
        <v/>
      </c>
      <c r="Y1773" s="262"/>
      <c r="Z1773" s="49"/>
      <c r="AA1773" s="37" t="str" cm="1">
        <f t="array" ref="AA1773">IFERROR(IF(INDEX(SubsidieTabel!$Q$1:$T$9,MATCH($F1773,SubsidieTabel!$Q$1:$Q$9,0),IFERROR(MATCH(Methode_Keuze,SubsidieTabel!$Q$1:$T$1,0),2))&lt;&gt;1=TRUE,"ja",""),"")</f>
        <v/>
      </c>
    </row>
    <row r="1774" spans="1:27" ht="15" customHeight="1" x14ac:dyDescent="0.25">
      <c r="A1774" s="87"/>
      <c r="B1774" s="219" t="str">
        <f>IF(A1774&lt;&gt;"",_xlfn.MAXIFS($B$1:B1773,$A$1:A1773,A1774)+1,"")</f>
        <v/>
      </c>
      <c r="C1774" s="50"/>
      <c r="D1774" s="50"/>
      <c r="E1774" s="50"/>
      <c r="F1774" s="50"/>
      <c r="G1774" s="283"/>
      <c r="H1774" s="296"/>
      <c r="I1774" s="295"/>
      <c r="J1774" s="295"/>
      <c r="K1774" s="202"/>
      <c r="L1774" s="202"/>
      <c r="M1774" s="91" t="str">
        <f>IFERROR(VLOOKUP(H1774,Lijsten!$H$1:$I$100,2,0),"")</f>
        <v/>
      </c>
      <c r="N1774" s="91" t="str" cm="1">
        <f t="array" ref="N1774">IFERROR(_xlfn.IFS(AND(LEFT(F1774,6)="Arbeid",RIGHT(F1774,3)&lt;&gt;"IKS"),IFERROR(VLOOKUP($G1774,Tb_KostenTypen[],2,0),"tarief"),RIGHT(F1774,3)="IKS","Uurtarief",LEFT(F1774,6)="Arbeid","Uurtarief",AND(LEFT(F1774,8)="Bijdrage",RIGHT(F1774,15)="(vrijwilligers)"),"Vast tarief"),"")</f>
        <v/>
      </c>
      <c r="O1774" s="92"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tarief",IF(LEFT(F1774,8)="Bijdrage",VLOOKUP($F1774,Tb_KostenTypen[],MATCH(Methode_Keuze,Tb_KostenTypen[#Headers],0),0),VLOOKUP($G1774,Lijsten!L:O,4,0))),""),"")</f>
        <v/>
      </c>
      <c r="P1774" s="92"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tarief",IF(LEFT(F1774,8)="Bijdrage",VLOOKUP($F1774,Tb_KostenTypen[],MATCH(Methode_Keuze,Tb_KostenTypen[#Headers],0),0),VLOOKUP($G1774,Lijsten!L:O,4,0))),""),"")</f>
        <v/>
      </c>
      <c r="Q1774" s="50"/>
      <c r="R1774" s="50"/>
      <c r="S1774" s="83"/>
      <c r="T1774" s="51"/>
      <c r="U1774" s="4" t="str" cm="1">
        <f t="array" ref="U1774">IF(AA1774&lt;&gt;"ja",_xlfn.IFNA(_xlfn.IFS(AND(O1774&lt;&gt;"",F1774&lt;&gt;"",RIGHT($N1774,6)="tarief"),O1774*Q1774,S1774&gt;0,IF(F1774&lt;&gt;"",S1774,"")),""),"")</f>
        <v/>
      </c>
      <c r="V1774" s="4" t="str" cm="1">
        <f t="array" ref="V1774">IF(AA1774&lt;&gt;"ja",_xlfn.IFNA(_xlfn.IFS(AND(P1774&lt;&gt;"",R1774&lt;&gt;"",RIGHT($N1774,6)="tarief"),P1774*R1774,T1774&gt;0,T1774),""),"")</f>
        <v/>
      </c>
      <c r="W1774" s="4" t="str" cm="1">
        <f t="array" ref="W1774">IFERROR(_xlfn.IFS(OR(F1774="",LEFT(Methode_Keuze,4)="Geen"),"",AND(U1774&lt;&gt;"",F1774&lt;&gt;"Arbeidskosten"),ROUND(U1774*VLOOKUP(F1774,Tb_ProjectKosten[],MATCH(Tb_ProjectKosten[[#Headers],[Forfat_Percentage]],Tb_ProjectKosten[#Headers],0),0),2),AND(F1774="Arbeidskosten",G1774&lt;&gt;""),IFERROR(ROUND(U1774*VLOOKUP(G1774,Tb_KostenTypen[],3,0)*VLOOKUP(F1774,Tb_ProjectKosten[],MATCH(Tb_ProjectKosten[[#Headers],[Forfat_Percentage]],Tb_ProjectKosten[#Headers],0),0),2),""),U1774 &lt;=0,0),"")</f>
        <v/>
      </c>
      <c r="X1774" s="4" t="str" cm="1">
        <f t="array" ref="X1774">IFERROR(_xlfn.IFS(OR(F1774="",LEFT(Methode_Keuze,4)="Geen"),"",AND(V1774&lt;&gt;"",F1774&lt;&gt;"Arbeidskosten"),ROUND(V1774*VLOOKUP(F1774,Tb_ProjectKosten[],MATCH(Tb_ProjectKosten[[#Headers],[Forfat_Percentage]],Tb_ProjectKosten[#Headers],0),0),2),AND(F1774="Arbeidskosten",G1774&lt;&gt;""),IFERROR(ROUND(V1774*VLOOKUP(G1774,Tb_KostenTypen[],3,0)*VLOOKUP(F1774,Tb_ProjectKosten[],MATCH(Tb_ProjectKosten[[#Headers],[Forfat_Percentage]],Tb_ProjectKosten[#Headers],0),0),2),""),V1774 &lt;=0,0),"")</f>
        <v/>
      </c>
      <c r="Y1774" s="262"/>
      <c r="Z1774" s="49"/>
      <c r="AA1774" s="37" t="str" cm="1">
        <f t="array" ref="AA1774">IFERROR(IF(INDEX(SubsidieTabel!$Q$1:$T$9,MATCH($F1774,SubsidieTabel!$Q$1:$Q$9,0),IFERROR(MATCH(Methode_Keuze,SubsidieTabel!$Q$1:$T$1,0),2))&lt;&gt;1=TRUE,"ja",""),"")</f>
        <v/>
      </c>
    </row>
    <row r="1775" spans="1:27" ht="15" customHeight="1" x14ac:dyDescent="0.25">
      <c r="A1775" s="87"/>
      <c r="B1775" s="219" t="str">
        <f>IF(A1775&lt;&gt;"",_xlfn.MAXIFS($B$1:B1774,$A$1:A1774,A1775)+1,"")</f>
        <v/>
      </c>
      <c r="C1775" s="50"/>
      <c r="D1775" s="50"/>
      <c r="E1775" s="50"/>
      <c r="F1775" s="50"/>
      <c r="G1775" s="283"/>
      <c r="H1775" s="296"/>
      <c r="I1775" s="295"/>
      <c r="J1775" s="295"/>
      <c r="K1775" s="202"/>
      <c r="L1775" s="202"/>
      <c r="M1775" s="91" t="str">
        <f>IFERROR(VLOOKUP(H1775,Lijsten!$H$1:$I$100,2,0),"")</f>
        <v/>
      </c>
      <c r="N1775" s="91" t="str" cm="1">
        <f t="array" ref="N1775">IFERROR(_xlfn.IFS(AND(LEFT(F1775,6)="Arbeid",RIGHT(F1775,3)&lt;&gt;"IKS"),IFERROR(VLOOKUP($G1775,Tb_KostenTypen[],2,0),"tarief"),RIGHT(F1775,3)="IKS","Uurtarief",LEFT(F1775,6)="Arbeid","Uurtarief",AND(LEFT(F1775,8)="Bijdrage",RIGHT(F1775,15)="(vrijwilligers)"),"Vast tarief"),"")</f>
        <v/>
      </c>
      <c r="O1775" s="92"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tarief",IF(LEFT(F1775,8)="Bijdrage",VLOOKUP($F1775,Tb_KostenTypen[],MATCH(Methode_Keuze,Tb_KostenTypen[#Headers],0),0),VLOOKUP($G1775,Lijsten!L:O,4,0))),""),"")</f>
        <v/>
      </c>
      <c r="P1775" s="92"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tarief",IF(LEFT(F1775,8)="Bijdrage",VLOOKUP($F1775,Tb_KostenTypen[],MATCH(Methode_Keuze,Tb_KostenTypen[#Headers],0),0),VLOOKUP($G1775,Lijsten!L:O,4,0))),""),"")</f>
        <v/>
      </c>
      <c r="Q1775" s="50"/>
      <c r="R1775" s="50"/>
      <c r="S1775" s="83"/>
      <c r="T1775" s="51"/>
      <c r="U1775" s="4" t="str" cm="1">
        <f t="array" ref="U1775">IF(AA1775&lt;&gt;"ja",_xlfn.IFNA(_xlfn.IFS(AND(O1775&lt;&gt;"",F1775&lt;&gt;"",RIGHT($N1775,6)="tarief"),O1775*Q1775,S1775&gt;0,IF(F1775&lt;&gt;"",S1775,"")),""),"")</f>
        <v/>
      </c>
      <c r="V1775" s="4" t="str" cm="1">
        <f t="array" ref="V1775">IF(AA1775&lt;&gt;"ja",_xlfn.IFNA(_xlfn.IFS(AND(P1775&lt;&gt;"",R1775&lt;&gt;"",RIGHT($N1775,6)="tarief"),P1775*R1775,T1775&gt;0,T1775),""),"")</f>
        <v/>
      </c>
      <c r="W1775" s="4" t="str" cm="1">
        <f t="array" ref="W1775">IFERROR(_xlfn.IFS(OR(F1775="",LEFT(Methode_Keuze,4)="Geen"),"",AND(U1775&lt;&gt;"",F1775&lt;&gt;"Arbeidskosten"),ROUND(U1775*VLOOKUP(F1775,Tb_ProjectKosten[],MATCH(Tb_ProjectKosten[[#Headers],[Forfat_Percentage]],Tb_ProjectKosten[#Headers],0),0),2),AND(F1775="Arbeidskosten",G1775&lt;&gt;""),IFERROR(ROUND(U1775*VLOOKUP(G1775,Tb_KostenTypen[],3,0)*VLOOKUP(F1775,Tb_ProjectKosten[],MATCH(Tb_ProjectKosten[[#Headers],[Forfat_Percentage]],Tb_ProjectKosten[#Headers],0),0),2),""),U1775 &lt;=0,0),"")</f>
        <v/>
      </c>
      <c r="X1775" s="4" t="str" cm="1">
        <f t="array" ref="X1775">IFERROR(_xlfn.IFS(OR(F1775="",LEFT(Methode_Keuze,4)="Geen"),"",AND(V1775&lt;&gt;"",F1775&lt;&gt;"Arbeidskosten"),ROUND(V1775*VLOOKUP(F1775,Tb_ProjectKosten[],MATCH(Tb_ProjectKosten[[#Headers],[Forfat_Percentage]],Tb_ProjectKosten[#Headers],0),0),2),AND(F1775="Arbeidskosten",G1775&lt;&gt;""),IFERROR(ROUND(V1775*VLOOKUP(G1775,Tb_KostenTypen[],3,0)*VLOOKUP(F1775,Tb_ProjectKosten[],MATCH(Tb_ProjectKosten[[#Headers],[Forfat_Percentage]],Tb_ProjectKosten[#Headers],0),0),2),""),V1775 &lt;=0,0),"")</f>
        <v/>
      </c>
      <c r="Y1775" s="262"/>
      <c r="Z1775" s="49"/>
      <c r="AA1775" s="37" t="str" cm="1">
        <f t="array" ref="AA1775">IFERROR(IF(INDEX(SubsidieTabel!$Q$1:$T$9,MATCH($F1775,SubsidieTabel!$Q$1:$Q$9,0),IFERROR(MATCH(Methode_Keuze,SubsidieTabel!$Q$1:$T$1,0),2))&lt;&gt;1=TRUE,"ja",""),"")</f>
        <v/>
      </c>
    </row>
    <row r="1776" spans="1:27" ht="15" customHeight="1" x14ac:dyDescent="0.25">
      <c r="A1776" s="87"/>
      <c r="B1776" s="219" t="str">
        <f>IF(A1776&lt;&gt;"",_xlfn.MAXIFS($B$1:B1775,$A$1:A1775,A1776)+1,"")</f>
        <v/>
      </c>
      <c r="C1776" s="50"/>
      <c r="D1776" s="50"/>
      <c r="E1776" s="50"/>
      <c r="F1776" s="50"/>
      <c r="G1776" s="283"/>
      <c r="H1776" s="296"/>
      <c r="I1776" s="295"/>
      <c r="J1776" s="295"/>
      <c r="K1776" s="202"/>
      <c r="L1776" s="202"/>
      <c r="M1776" s="91" t="str">
        <f>IFERROR(VLOOKUP(H1776,Lijsten!$H$1:$I$100,2,0),"")</f>
        <v/>
      </c>
      <c r="N1776" s="91" t="str" cm="1">
        <f t="array" ref="N1776">IFERROR(_xlfn.IFS(AND(LEFT(F1776,6)="Arbeid",RIGHT(F1776,3)&lt;&gt;"IKS"),IFERROR(VLOOKUP($G1776,Tb_KostenTypen[],2,0),"tarief"),RIGHT(F1776,3)="IKS","Uurtarief",LEFT(F1776,6)="Arbeid","Uurtarief",AND(LEFT(F1776,8)="Bijdrage",RIGHT(F1776,15)="(vrijwilligers)"),"Vast tarief"),"")</f>
        <v/>
      </c>
      <c r="O1776" s="92"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tarief",IF(LEFT(F1776,8)="Bijdrage",VLOOKUP($F1776,Tb_KostenTypen[],MATCH(Methode_Keuze,Tb_KostenTypen[#Headers],0),0),VLOOKUP($G1776,Lijsten!L:O,4,0))),""),"")</f>
        <v/>
      </c>
      <c r="P1776" s="92"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tarief",IF(LEFT(F1776,8)="Bijdrage",VLOOKUP($F1776,Tb_KostenTypen[],MATCH(Methode_Keuze,Tb_KostenTypen[#Headers],0),0),VLOOKUP($G1776,Lijsten!L:O,4,0))),""),"")</f>
        <v/>
      </c>
      <c r="Q1776" s="50"/>
      <c r="R1776" s="50"/>
      <c r="S1776" s="83"/>
      <c r="T1776" s="51"/>
      <c r="U1776" s="4" t="str" cm="1">
        <f t="array" ref="U1776">IF(AA1776&lt;&gt;"ja",_xlfn.IFNA(_xlfn.IFS(AND(O1776&lt;&gt;"",F1776&lt;&gt;"",RIGHT($N1776,6)="tarief"),O1776*Q1776,S1776&gt;0,IF(F1776&lt;&gt;"",S1776,"")),""),"")</f>
        <v/>
      </c>
      <c r="V1776" s="4" t="str" cm="1">
        <f t="array" ref="V1776">IF(AA1776&lt;&gt;"ja",_xlfn.IFNA(_xlfn.IFS(AND(P1776&lt;&gt;"",R1776&lt;&gt;"",RIGHT($N1776,6)="tarief"),P1776*R1776,T1776&gt;0,T1776),""),"")</f>
        <v/>
      </c>
      <c r="W1776" s="4" t="str" cm="1">
        <f t="array" ref="W1776">IFERROR(_xlfn.IFS(OR(F1776="",LEFT(Methode_Keuze,4)="Geen"),"",AND(U1776&lt;&gt;"",F1776&lt;&gt;"Arbeidskosten"),ROUND(U1776*VLOOKUP(F1776,Tb_ProjectKosten[],MATCH(Tb_ProjectKosten[[#Headers],[Forfat_Percentage]],Tb_ProjectKosten[#Headers],0),0),2),AND(F1776="Arbeidskosten",G1776&lt;&gt;""),IFERROR(ROUND(U1776*VLOOKUP(G1776,Tb_KostenTypen[],3,0)*VLOOKUP(F1776,Tb_ProjectKosten[],MATCH(Tb_ProjectKosten[[#Headers],[Forfat_Percentage]],Tb_ProjectKosten[#Headers],0),0),2),""),U1776 &lt;=0,0),"")</f>
        <v/>
      </c>
      <c r="X1776" s="4" t="str" cm="1">
        <f t="array" ref="X1776">IFERROR(_xlfn.IFS(OR(F1776="",LEFT(Methode_Keuze,4)="Geen"),"",AND(V1776&lt;&gt;"",F1776&lt;&gt;"Arbeidskosten"),ROUND(V1776*VLOOKUP(F1776,Tb_ProjectKosten[],MATCH(Tb_ProjectKosten[[#Headers],[Forfat_Percentage]],Tb_ProjectKosten[#Headers],0),0),2),AND(F1776="Arbeidskosten",G1776&lt;&gt;""),IFERROR(ROUND(V1776*VLOOKUP(G1776,Tb_KostenTypen[],3,0)*VLOOKUP(F1776,Tb_ProjectKosten[],MATCH(Tb_ProjectKosten[[#Headers],[Forfat_Percentage]],Tb_ProjectKosten[#Headers],0),0),2),""),V1776 &lt;=0,0),"")</f>
        <v/>
      </c>
      <c r="Y1776" s="262"/>
      <c r="Z1776" s="49"/>
      <c r="AA1776" s="37" t="str" cm="1">
        <f t="array" ref="AA1776">IFERROR(IF(INDEX(SubsidieTabel!$Q$1:$T$9,MATCH($F1776,SubsidieTabel!$Q$1:$Q$9,0),IFERROR(MATCH(Methode_Keuze,SubsidieTabel!$Q$1:$T$1,0),2))&lt;&gt;1=TRUE,"ja",""),"")</f>
        <v/>
      </c>
    </row>
    <row r="1777" spans="1:27" ht="15" customHeight="1" x14ac:dyDescent="0.25">
      <c r="A1777" s="87"/>
      <c r="B1777" s="219" t="str">
        <f>IF(A1777&lt;&gt;"",_xlfn.MAXIFS($B$1:B1776,$A$1:A1776,A1777)+1,"")</f>
        <v/>
      </c>
      <c r="C1777" s="50"/>
      <c r="D1777" s="50"/>
      <c r="E1777" s="50"/>
      <c r="F1777" s="50"/>
      <c r="G1777" s="283"/>
      <c r="H1777" s="296"/>
      <c r="I1777" s="295"/>
      <c r="J1777" s="295"/>
      <c r="K1777" s="202"/>
      <c r="L1777" s="202"/>
      <c r="M1777" s="91" t="str">
        <f>IFERROR(VLOOKUP(H1777,Lijsten!$H$1:$I$100,2,0),"")</f>
        <v/>
      </c>
      <c r="N1777" s="91" t="str" cm="1">
        <f t="array" ref="N1777">IFERROR(_xlfn.IFS(AND(LEFT(F1777,6)="Arbeid",RIGHT(F1777,3)&lt;&gt;"IKS"),IFERROR(VLOOKUP($G1777,Tb_KostenTypen[],2,0),"tarief"),RIGHT(F1777,3)="IKS","Uurtarief",LEFT(F1777,6)="Arbeid","Uurtarief",AND(LEFT(F1777,8)="Bijdrage",RIGHT(F1777,15)="(vrijwilligers)"),"Vast tarief"),"")</f>
        <v/>
      </c>
      <c r="O1777" s="92"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tarief",IF(LEFT(F1777,8)="Bijdrage",VLOOKUP($F1777,Tb_KostenTypen[],MATCH(Methode_Keuze,Tb_KostenTypen[#Headers],0),0),VLOOKUP($G1777,Lijsten!L:O,4,0))),""),"")</f>
        <v/>
      </c>
      <c r="P1777" s="92"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tarief",IF(LEFT(F1777,8)="Bijdrage",VLOOKUP($F1777,Tb_KostenTypen[],MATCH(Methode_Keuze,Tb_KostenTypen[#Headers],0),0),VLOOKUP($G1777,Lijsten!L:O,4,0))),""),"")</f>
        <v/>
      </c>
      <c r="Q1777" s="50"/>
      <c r="R1777" s="50"/>
      <c r="S1777" s="83"/>
      <c r="T1777" s="51"/>
      <c r="U1777" s="4" t="str" cm="1">
        <f t="array" ref="U1777">IF(AA1777&lt;&gt;"ja",_xlfn.IFNA(_xlfn.IFS(AND(O1777&lt;&gt;"",F1777&lt;&gt;"",RIGHT($N1777,6)="tarief"),O1777*Q1777,S1777&gt;0,IF(F1777&lt;&gt;"",S1777,"")),""),"")</f>
        <v/>
      </c>
      <c r="V1777" s="4" t="str" cm="1">
        <f t="array" ref="V1777">IF(AA1777&lt;&gt;"ja",_xlfn.IFNA(_xlfn.IFS(AND(P1777&lt;&gt;"",R1777&lt;&gt;"",RIGHT($N1777,6)="tarief"),P1777*R1777,T1777&gt;0,T1777),""),"")</f>
        <v/>
      </c>
      <c r="W1777" s="4" t="str" cm="1">
        <f t="array" ref="W1777">IFERROR(_xlfn.IFS(OR(F1777="",LEFT(Methode_Keuze,4)="Geen"),"",AND(U1777&lt;&gt;"",F1777&lt;&gt;"Arbeidskosten"),ROUND(U1777*VLOOKUP(F1777,Tb_ProjectKosten[],MATCH(Tb_ProjectKosten[[#Headers],[Forfat_Percentage]],Tb_ProjectKosten[#Headers],0),0),2),AND(F1777="Arbeidskosten",G1777&lt;&gt;""),IFERROR(ROUND(U1777*VLOOKUP(G1777,Tb_KostenTypen[],3,0)*VLOOKUP(F1777,Tb_ProjectKosten[],MATCH(Tb_ProjectKosten[[#Headers],[Forfat_Percentage]],Tb_ProjectKosten[#Headers],0),0),2),""),U1777 &lt;=0,0),"")</f>
        <v/>
      </c>
      <c r="X1777" s="4" t="str" cm="1">
        <f t="array" ref="X1777">IFERROR(_xlfn.IFS(OR(F1777="",LEFT(Methode_Keuze,4)="Geen"),"",AND(V1777&lt;&gt;"",F1777&lt;&gt;"Arbeidskosten"),ROUND(V1777*VLOOKUP(F1777,Tb_ProjectKosten[],MATCH(Tb_ProjectKosten[[#Headers],[Forfat_Percentage]],Tb_ProjectKosten[#Headers],0),0),2),AND(F1777="Arbeidskosten",G1777&lt;&gt;""),IFERROR(ROUND(V1777*VLOOKUP(G1777,Tb_KostenTypen[],3,0)*VLOOKUP(F1777,Tb_ProjectKosten[],MATCH(Tb_ProjectKosten[[#Headers],[Forfat_Percentage]],Tb_ProjectKosten[#Headers],0),0),2),""),V1777 &lt;=0,0),"")</f>
        <v/>
      </c>
      <c r="Y1777" s="262"/>
      <c r="Z1777" s="49"/>
      <c r="AA1777" s="37" t="str" cm="1">
        <f t="array" ref="AA1777">IFERROR(IF(INDEX(SubsidieTabel!$Q$1:$T$9,MATCH($F1777,SubsidieTabel!$Q$1:$Q$9,0),IFERROR(MATCH(Methode_Keuze,SubsidieTabel!$Q$1:$T$1,0),2))&lt;&gt;1=TRUE,"ja",""),"")</f>
        <v/>
      </c>
    </row>
    <row r="1778" spans="1:27" ht="15" customHeight="1" x14ac:dyDescent="0.25">
      <c r="A1778" s="87"/>
      <c r="B1778" s="219" t="str">
        <f>IF(A1778&lt;&gt;"",_xlfn.MAXIFS($B$1:B1777,$A$1:A1777,A1778)+1,"")</f>
        <v/>
      </c>
      <c r="C1778" s="50"/>
      <c r="D1778" s="50"/>
      <c r="E1778" s="50"/>
      <c r="F1778" s="50"/>
      <c r="G1778" s="283"/>
      <c r="H1778" s="296"/>
      <c r="I1778" s="295"/>
      <c r="J1778" s="295"/>
      <c r="K1778" s="202"/>
      <c r="L1778" s="202"/>
      <c r="M1778" s="91" t="str">
        <f>IFERROR(VLOOKUP(H1778,Lijsten!$H$1:$I$100,2,0),"")</f>
        <v/>
      </c>
      <c r="N1778" s="91" t="str" cm="1">
        <f t="array" ref="N1778">IFERROR(_xlfn.IFS(AND(LEFT(F1778,6)="Arbeid",RIGHT(F1778,3)&lt;&gt;"IKS"),IFERROR(VLOOKUP($G1778,Tb_KostenTypen[],2,0),"tarief"),RIGHT(F1778,3)="IKS","Uurtarief",LEFT(F1778,6)="Arbeid","Uurtarief",AND(LEFT(F1778,8)="Bijdrage",RIGHT(F1778,15)="(vrijwilligers)"),"Vast tarief"),"")</f>
        <v/>
      </c>
      <c r="O1778" s="92"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tarief",IF(LEFT(F1778,8)="Bijdrage",VLOOKUP($F1778,Tb_KostenTypen[],MATCH(Methode_Keuze,Tb_KostenTypen[#Headers],0),0),VLOOKUP($G1778,Lijsten!L:O,4,0))),""),"")</f>
        <v/>
      </c>
      <c r="P1778" s="92"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tarief",IF(LEFT(F1778,8)="Bijdrage",VLOOKUP($F1778,Tb_KostenTypen[],MATCH(Methode_Keuze,Tb_KostenTypen[#Headers],0),0),VLOOKUP($G1778,Lijsten!L:O,4,0))),""),"")</f>
        <v/>
      </c>
      <c r="Q1778" s="50"/>
      <c r="R1778" s="50"/>
      <c r="S1778" s="83"/>
      <c r="T1778" s="51"/>
      <c r="U1778" s="4" t="str" cm="1">
        <f t="array" ref="U1778">IF(AA1778&lt;&gt;"ja",_xlfn.IFNA(_xlfn.IFS(AND(O1778&lt;&gt;"",F1778&lt;&gt;"",RIGHT($N1778,6)="tarief"),O1778*Q1778,S1778&gt;0,IF(F1778&lt;&gt;"",S1778,"")),""),"")</f>
        <v/>
      </c>
      <c r="V1778" s="4" t="str" cm="1">
        <f t="array" ref="V1778">IF(AA1778&lt;&gt;"ja",_xlfn.IFNA(_xlfn.IFS(AND(P1778&lt;&gt;"",R1778&lt;&gt;"",RIGHT($N1778,6)="tarief"),P1778*R1778,T1778&gt;0,T1778),""),"")</f>
        <v/>
      </c>
      <c r="W1778" s="4" t="str" cm="1">
        <f t="array" ref="W1778">IFERROR(_xlfn.IFS(OR(F1778="",LEFT(Methode_Keuze,4)="Geen"),"",AND(U1778&lt;&gt;"",F1778&lt;&gt;"Arbeidskosten"),ROUND(U1778*VLOOKUP(F1778,Tb_ProjectKosten[],MATCH(Tb_ProjectKosten[[#Headers],[Forfat_Percentage]],Tb_ProjectKosten[#Headers],0),0),2),AND(F1778="Arbeidskosten",G1778&lt;&gt;""),IFERROR(ROUND(U1778*VLOOKUP(G1778,Tb_KostenTypen[],3,0)*VLOOKUP(F1778,Tb_ProjectKosten[],MATCH(Tb_ProjectKosten[[#Headers],[Forfat_Percentage]],Tb_ProjectKosten[#Headers],0),0),2),""),U1778 &lt;=0,0),"")</f>
        <v/>
      </c>
      <c r="X1778" s="4" t="str" cm="1">
        <f t="array" ref="X1778">IFERROR(_xlfn.IFS(OR(F1778="",LEFT(Methode_Keuze,4)="Geen"),"",AND(V1778&lt;&gt;"",F1778&lt;&gt;"Arbeidskosten"),ROUND(V1778*VLOOKUP(F1778,Tb_ProjectKosten[],MATCH(Tb_ProjectKosten[[#Headers],[Forfat_Percentage]],Tb_ProjectKosten[#Headers],0),0),2),AND(F1778="Arbeidskosten",G1778&lt;&gt;""),IFERROR(ROUND(V1778*VLOOKUP(G1778,Tb_KostenTypen[],3,0)*VLOOKUP(F1778,Tb_ProjectKosten[],MATCH(Tb_ProjectKosten[[#Headers],[Forfat_Percentage]],Tb_ProjectKosten[#Headers],0),0),2),""),V1778 &lt;=0,0),"")</f>
        <v/>
      </c>
      <c r="Y1778" s="262"/>
      <c r="Z1778" s="49"/>
      <c r="AA1778" s="37" t="str" cm="1">
        <f t="array" ref="AA1778">IFERROR(IF(INDEX(SubsidieTabel!$Q$1:$T$9,MATCH($F1778,SubsidieTabel!$Q$1:$Q$9,0),IFERROR(MATCH(Methode_Keuze,SubsidieTabel!$Q$1:$T$1,0),2))&lt;&gt;1=TRUE,"ja",""),"")</f>
        <v/>
      </c>
    </row>
    <row r="1779" spans="1:27" ht="15" customHeight="1" x14ac:dyDescent="0.25">
      <c r="A1779" s="87"/>
      <c r="B1779" s="219" t="str">
        <f>IF(A1779&lt;&gt;"",_xlfn.MAXIFS($B$1:B1778,$A$1:A1778,A1779)+1,"")</f>
        <v/>
      </c>
      <c r="C1779" s="50"/>
      <c r="D1779" s="50"/>
      <c r="E1779" s="50"/>
      <c r="F1779" s="50"/>
      <c r="G1779" s="283"/>
      <c r="H1779" s="296"/>
      <c r="I1779" s="295"/>
      <c r="J1779" s="295"/>
      <c r="K1779" s="202"/>
      <c r="L1779" s="202"/>
      <c r="M1779" s="91" t="str">
        <f>IFERROR(VLOOKUP(H1779,Lijsten!$H$1:$I$100,2,0),"")</f>
        <v/>
      </c>
      <c r="N1779" s="91" t="str" cm="1">
        <f t="array" ref="N1779">IFERROR(_xlfn.IFS(AND(LEFT(F1779,6)="Arbeid",RIGHT(F1779,3)&lt;&gt;"IKS"),IFERROR(VLOOKUP($G1779,Tb_KostenTypen[],2,0),"tarief"),RIGHT(F1779,3)="IKS","Uurtarief",LEFT(F1779,6)="Arbeid","Uurtarief",AND(LEFT(F1779,8)="Bijdrage",RIGHT(F1779,15)="(vrijwilligers)"),"Vast tarief"),"")</f>
        <v/>
      </c>
      <c r="O1779" s="92"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tarief",IF(LEFT(F1779,8)="Bijdrage",VLOOKUP($F1779,Tb_KostenTypen[],MATCH(Methode_Keuze,Tb_KostenTypen[#Headers],0),0),VLOOKUP($G1779,Lijsten!L:O,4,0))),""),"")</f>
        <v/>
      </c>
      <c r="P1779" s="92"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tarief",IF(LEFT(F1779,8)="Bijdrage",VLOOKUP($F1779,Tb_KostenTypen[],MATCH(Methode_Keuze,Tb_KostenTypen[#Headers],0),0),VLOOKUP($G1779,Lijsten!L:O,4,0))),""),"")</f>
        <v/>
      </c>
      <c r="Q1779" s="50"/>
      <c r="R1779" s="50"/>
      <c r="S1779" s="83"/>
      <c r="T1779" s="51"/>
      <c r="U1779" s="4" t="str" cm="1">
        <f t="array" ref="U1779">IF(AA1779&lt;&gt;"ja",_xlfn.IFNA(_xlfn.IFS(AND(O1779&lt;&gt;"",F1779&lt;&gt;"",RIGHT($N1779,6)="tarief"),O1779*Q1779,S1779&gt;0,IF(F1779&lt;&gt;"",S1779,"")),""),"")</f>
        <v/>
      </c>
      <c r="V1779" s="4" t="str" cm="1">
        <f t="array" ref="V1779">IF(AA1779&lt;&gt;"ja",_xlfn.IFNA(_xlfn.IFS(AND(P1779&lt;&gt;"",R1779&lt;&gt;"",RIGHT($N1779,6)="tarief"),P1779*R1779,T1779&gt;0,T1779),""),"")</f>
        <v/>
      </c>
      <c r="W1779" s="4" t="str" cm="1">
        <f t="array" ref="W1779">IFERROR(_xlfn.IFS(OR(F1779="",LEFT(Methode_Keuze,4)="Geen"),"",AND(U1779&lt;&gt;"",F1779&lt;&gt;"Arbeidskosten"),ROUND(U1779*VLOOKUP(F1779,Tb_ProjectKosten[],MATCH(Tb_ProjectKosten[[#Headers],[Forfat_Percentage]],Tb_ProjectKosten[#Headers],0),0),2),AND(F1779="Arbeidskosten",G1779&lt;&gt;""),IFERROR(ROUND(U1779*VLOOKUP(G1779,Tb_KostenTypen[],3,0)*VLOOKUP(F1779,Tb_ProjectKosten[],MATCH(Tb_ProjectKosten[[#Headers],[Forfat_Percentage]],Tb_ProjectKosten[#Headers],0),0),2),""),U1779 &lt;=0,0),"")</f>
        <v/>
      </c>
      <c r="X1779" s="4" t="str" cm="1">
        <f t="array" ref="X1779">IFERROR(_xlfn.IFS(OR(F1779="",LEFT(Methode_Keuze,4)="Geen"),"",AND(V1779&lt;&gt;"",F1779&lt;&gt;"Arbeidskosten"),ROUND(V1779*VLOOKUP(F1779,Tb_ProjectKosten[],MATCH(Tb_ProjectKosten[[#Headers],[Forfat_Percentage]],Tb_ProjectKosten[#Headers],0),0),2),AND(F1779="Arbeidskosten",G1779&lt;&gt;""),IFERROR(ROUND(V1779*VLOOKUP(G1779,Tb_KostenTypen[],3,0)*VLOOKUP(F1779,Tb_ProjectKosten[],MATCH(Tb_ProjectKosten[[#Headers],[Forfat_Percentage]],Tb_ProjectKosten[#Headers],0),0),2),""),V1779 &lt;=0,0),"")</f>
        <v/>
      </c>
      <c r="Y1779" s="262"/>
      <c r="Z1779" s="49"/>
      <c r="AA1779" s="37" t="str" cm="1">
        <f t="array" ref="AA1779">IFERROR(IF(INDEX(SubsidieTabel!$Q$1:$T$9,MATCH($F1779,SubsidieTabel!$Q$1:$Q$9,0),IFERROR(MATCH(Methode_Keuze,SubsidieTabel!$Q$1:$T$1,0),2))&lt;&gt;1=TRUE,"ja",""),"")</f>
        <v/>
      </c>
    </row>
    <row r="1780" spans="1:27" ht="15" customHeight="1" x14ac:dyDescent="0.25">
      <c r="A1780" s="87"/>
      <c r="B1780" s="219" t="str">
        <f>IF(A1780&lt;&gt;"",_xlfn.MAXIFS($B$1:B1779,$A$1:A1779,A1780)+1,"")</f>
        <v/>
      </c>
      <c r="C1780" s="50"/>
      <c r="D1780" s="50"/>
      <c r="E1780" s="50"/>
      <c r="F1780" s="50"/>
      <c r="G1780" s="283"/>
      <c r="H1780" s="296"/>
      <c r="I1780" s="295"/>
      <c r="J1780" s="295"/>
      <c r="K1780" s="202"/>
      <c r="L1780" s="202"/>
      <c r="M1780" s="91" t="str">
        <f>IFERROR(VLOOKUP(H1780,Lijsten!$H$1:$I$100,2,0),"")</f>
        <v/>
      </c>
      <c r="N1780" s="91" t="str" cm="1">
        <f t="array" ref="N1780">IFERROR(_xlfn.IFS(AND(LEFT(F1780,6)="Arbeid",RIGHT(F1780,3)&lt;&gt;"IKS"),IFERROR(VLOOKUP($G1780,Tb_KostenTypen[],2,0),"tarief"),RIGHT(F1780,3)="IKS","Uurtarief",LEFT(F1780,6)="Arbeid","Uurtarief",AND(LEFT(F1780,8)="Bijdrage",RIGHT(F1780,15)="(vrijwilligers)"),"Vast tarief"),"")</f>
        <v/>
      </c>
      <c r="O1780" s="92"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tarief",IF(LEFT(F1780,8)="Bijdrage",VLOOKUP($F1780,Tb_KostenTypen[],MATCH(Methode_Keuze,Tb_KostenTypen[#Headers],0),0),VLOOKUP($G1780,Lijsten!L:O,4,0))),""),"")</f>
        <v/>
      </c>
      <c r="P1780" s="92"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tarief",IF(LEFT(F1780,8)="Bijdrage",VLOOKUP($F1780,Tb_KostenTypen[],MATCH(Methode_Keuze,Tb_KostenTypen[#Headers],0),0),VLOOKUP($G1780,Lijsten!L:O,4,0))),""),"")</f>
        <v/>
      </c>
      <c r="Q1780" s="50"/>
      <c r="R1780" s="50"/>
      <c r="S1780" s="83"/>
      <c r="T1780" s="51"/>
      <c r="U1780" s="4" t="str" cm="1">
        <f t="array" ref="U1780">IF(AA1780&lt;&gt;"ja",_xlfn.IFNA(_xlfn.IFS(AND(O1780&lt;&gt;"",F1780&lt;&gt;"",RIGHT($N1780,6)="tarief"),O1780*Q1780,S1780&gt;0,IF(F1780&lt;&gt;"",S1780,"")),""),"")</f>
        <v/>
      </c>
      <c r="V1780" s="4" t="str" cm="1">
        <f t="array" ref="V1780">IF(AA1780&lt;&gt;"ja",_xlfn.IFNA(_xlfn.IFS(AND(P1780&lt;&gt;"",R1780&lt;&gt;"",RIGHT($N1780,6)="tarief"),P1780*R1780,T1780&gt;0,T1780),""),"")</f>
        <v/>
      </c>
      <c r="W1780" s="4" t="str" cm="1">
        <f t="array" ref="W1780">IFERROR(_xlfn.IFS(OR(F1780="",LEFT(Methode_Keuze,4)="Geen"),"",AND(U1780&lt;&gt;"",F1780&lt;&gt;"Arbeidskosten"),ROUND(U1780*VLOOKUP(F1780,Tb_ProjectKosten[],MATCH(Tb_ProjectKosten[[#Headers],[Forfat_Percentage]],Tb_ProjectKosten[#Headers],0),0),2),AND(F1780="Arbeidskosten",G1780&lt;&gt;""),IFERROR(ROUND(U1780*VLOOKUP(G1780,Tb_KostenTypen[],3,0)*VLOOKUP(F1780,Tb_ProjectKosten[],MATCH(Tb_ProjectKosten[[#Headers],[Forfat_Percentage]],Tb_ProjectKosten[#Headers],0),0),2),""),U1780 &lt;=0,0),"")</f>
        <v/>
      </c>
      <c r="X1780" s="4" t="str" cm="1">
        <f t="array" ref="X1780">IFERROR(_xlfn.IFS(OR(F1780="",LEFT(Methode_Keuze,4)="Geen"),"",AND(V1780&lt;&gt;"",F1780&lt;&gt;"Arbeidskosten"),ROUND(V1780*VLOOKUP(F1780,Tb_ProjectKosten[],MATCH(Tb_ProjectKosten[[#Headers],[Forfat_Percentage]],Tb_ProjectKosten[#Headers],0),0),2),AND(F1780="Arbeidskosten",G1780&lt;&gt;""),IFERROR(ROUND(V1780*VLOOKUP(G1780,Tb_KostenTypen[],3,0)*VLOOKUP(F1780,Tb_ProjectKosten[],MATCH(Tb_ProjectKosten[[#Headers],[Forfat_Percentage]],Tb_ProjectKosten[#Headers],0),0),2),""),V1780 &lt;=0,0),"")</f>
        <v/>
      </c>
      <c r="Y1780" s="262"/>
      <c r="Z1780" s="49"/>
      <c r="AA1780" s="37" t="str" cm="1">
        <f t="array" ref="AA1780">IFERROR(IF(INDEX(SubsidieTabel!$Q$1:$T$9,MATCH($F1780,SubsidieTabel!$Q$1:$Q$9,0),IFERROR(MATCH(Methode_Keuze,SubsidieTabel!$Q$1:$T$1,0),2))&lt;&gt;1=TRUE,"ja",""),"")</f>
        <v/>
      </c>
    </row>
    <row r="1781" spans="1:27" ht="15" customHeight="1" x14ac:dyDescent="0.25">
      <c r="A1781" s="87"/>
      <c r="B1781" s="219" t="str">
        <f>IF(A1781&lt;&gt;"",_xlfn.MAXIFS($B$1:B1780,$A$1:A1780,A1781)+1,"")</f>
        <v/>
      </c>
      <c r="C1781" s="50"/>
      <c r="D1781" s="50"/>
      <c r="E1781" s="50"/>
      <c r="F1781" s="50"/>
      <c r="G1781" s="283"/>
      <c r="H1781" s="296"/>
      <c r="I1781" s="295"/>
      <c r="J1781" s="295"/>
      <c r="K1781" s="202"/>
      <c r="L1781" s="202"/>
      <c r="M1781" s="91" t="str">
        <f>IFERROR(VLOOKUP(H1781,Lijsten!$H$1:$I$100,2,0),"")</f>
        <v/>
      </c>
      <c r="N1781" s="91" t="str" cm="1">
        <f t="array" ref="N1781">IFERROR(_xlfn.IFS(AND(LEFT(F1781,6)="Arbeid",RIGHT(F1781,3)&lt;&gt;"IKS"),IFERROR(VLOOKUP($G1781,Tb_KostenTypen[],2,0),"tarief"),RIGHT(F1781,3)="IKS","Uurtarief",LEFT(F1781,6)="Arbeid","Uurtarief",AND(LEFT(F1781,8)="Bijdrage",RIGHT(F1781,15)="(vrijwilligers)"),"Vast tarief"),"")</f>
        <v/>
      </c>
      <c r="O1781" s="92"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tarief",IF(LEFT(F1781,8)="Bijdrage",VLOOKUP($F1781,Tb_KostenTypen[],MATCH(Methode_Keuze,Tb_KostenTypen[#Headers],0),0),VLOOKUP($G1781,Lijsten!L:O,4,0))),""),"")</f>
        <v/>
      </c>
      <c r="P1781" s="92"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tarief",IF(LEFT(F1781,8)="Bijdrage",VLOOKUP($F1781,Tb_KostenTypen[],MATCH(Methode_Keuze,Tb_KostenTypen[#Headers],0),0),VLOOKUP($G1781,Lijsten!L:O,4,0))),""),"")</f>
        <v/>
      </c>
      <c r="Q1781" s="50"/>
      <c r="R1781" s="50"/>
      <c r="S1781" s="83"/>
      <c r="T1781" s="51"/>
      <c r="U1781" s="4" t="str" cm="1">
        <f t="array" ref="U1781">IF(AA1781&lt;&gt;"ja",_xlfn.IFNA(_xlfn.IFS(AND(O1781&lt;&gt;"",F1781&lt;&gt;"",RIGHT($N1781,6)="tarief"),O1781*Q1781,S1781&gt;0,IF(F1781&lt;&gt;"",S1781,"")),""),"")</f>
        <v/>
      </c>
      <c r="V1781" s="4" t="str" cm="1">
        <f t="array" ref="V1781">IF(AA1781&lt;&gt;"ja",_xlfn.IFNA(_xlfn.IFS(AND(P1781&lt;&gt;"",R1781&lt;&gt;"",RIGHT($N1781,6)="tarief"),P1781*R1781,T1781&gt;0,T1781),""),"")</f>
        <v/>
      </c>
      <c r="W1781" s="4" t="str" cm="1">
        <f t="array" ref="W1781">IFERROR(_xlfn.IFS(OR(F1781="",LEFT(Methode_Keuze,4)="Geen"),"",AND(U1781&lt;&gt;"",F1781&lt;&gt;"Arbeidskosten"),ROUND(U1781*VLOOKUP(F1781,Tb_ProjectKosten[],MATCH(Tb_ProjectKosten[[#Headers],[Forfat_Percentage]],Tb_ProjectKosten[#Headers],0),0),2),AND(F1781="Arbeidskosten",G1781&lt;&gt;""),IFERROR(ROUND(U1781*VLOOKUP(G1781,Tb_KostenTypen[],3,0)*VLOOKUP(F1781,Tb_ProjectKosten[],MATCH(Tb_ProjectKosten[[#Headers],[Forfat_Percentage]],Tb_ProjectKosten[#Headers],0),0),2),""),U1781 &lt;=0,0),"")</f>
        <v/>
      </c>
      <c r="X1781" s="4" t="str" cm="1">
        <f t="array" ref="X1781">IFERROR(_xlfn.IFS(OR(F1781="",LEFT(Methode_Keuze,4)="Geen"),"",AND(V1781&lt;&gt;"",F1781&lt;&gt;"Arbeidskosten"),ROUND(V1781*VLOOKUP(F1781,Tb_ProjectKosten[],MATCH(Tb_ProjectKosten[[#Headers],[Forfat_Percentage]],Tb_ProjectKosten[#Headers],0),0),2),AND(F1781="Arbeidskosten",G1781&lt;&gt;""),IFERROR(ROUND(V1781*VLOOKUP(G1781,Tb_KostenTypen[],3,0)*VLOOKUP(F1781,Tb_ProjectKosten[],MATCH(Tb_ProjectKosten[[#Headers],[Forfat_Percentage]],Tb_ProjectKosten[#Headers],0),0),2),""),V1781 &lt;=0,0),"")</f>
        <v/>
      </c>
      <c r="Y1781" s="262"/>
      <c r="Z1781" s="49"/>
      <c r="AA1781" s="37" t="str" cm="1">
        <f t="array" ref="AA1781">IFERROR(IF(INDEX(SubsidieTabel!$Q$1:$T$9,MATCH($F1781,SubsidieTabel!$Q$1:$Q$9,0),IFERROR(MATCH(Methode_Keuze,SubsidieTabel!$Q$1:$T$1,0),2))&lt;&gt;1=TRUE,"ja",""),"")</f>
        <v/>
      </c>
    </row>
    <row r="1782" spans="1:27" ht="15" customHeight="1" x14ac:dyDescent="0.25">
      <c r="A1782" s="87"/>
      <c r="B1782" s="219" t="str">
        <f>IF(A1782&lt;&gt;"",_xlfn.MAXIFS($B$1:B1781,$A$1:A1781,A1782)+1,"")</f>
        <v/>
      </c>
      <c r="C1782" s="50"/>
      <c r="D1782" s="50"/>
      <c r="E1782" s="50"/>
      <c r="F1782" s="50"/>
      <c r="G1782" s="283"/>
      <c r="H1782" s="296"/>
      <c r="I1782" s="295"/>
      <c r="J1782" s="295"/>
      <c r="K1782" s="202"/>
      <c r="L1782" s="202"/>
      <c r="M1782" s="91" t="str">
        <f>IFERROR(VLOOKUP(H1782,Lijsten!$H$1:$I$100,2,0),"")</f>
        <v/>
      </c>
      <c r="N1782" s="91" t="str" cm="1">
        <f t="array" ref="N1782">IFERROR(_xlfn.IFS(AND(LEFT(F1782,6)="Arbeid",RIGHT(F1782,3)&lt;&gt;"IKS"),IFERROR(VLOOKUP($G1782,Tb_KostenTypen[],2,0),"tarief"),RIGHT(F1782,3)="IKS","Uurtarief",LEFT(F1782,6)="Arbeid","Uurtarief",AND(LEFT(F1782,8)="Bijdrage",RIGHT(F1782,15)="(vrijwilligers)"),"Vast tarief"),"")</f>
        <v/>
      </c>
      <c r="O1782" s="92"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tarief",IF(LEFT(F1782,8)="Bijdrage",VLOOKUP($F1782,Tb_KostenTypen[],MATCH(Methode_Keuze,Tb_KostenTypen[#Headers],0),0),VLOOKUP($G1782,Lijsten!L:O,4,0))),""),"")</f>
        <v/>
      </c>
      <c r="P1782" s="92"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tarief",IF(LEFT(F1782,8)="Bijdrage",VLOOKUP($F1782,Tb_KostenTypen[],MATCH(Methode_Keuze,Tb_KostenTypen[#Headers],0),0),VLOOKUP($G1782,Lijsten!L:O,4,0))),""),"")</f>
        <v/>
      </c>
      <c r="Q1782" s="50"/>
      <c r="R1782" s="50"/>
      <c r="S1782" s="83"/>
      <c r="T1782" s="51"/>
      <c r="U1782" s="4" t="str" cm="1">
        <f t="array" ref="U1782">IF(AA1782&lt;&gt;"ja",_xlfn.IFNA(_xlfn.IFS(AND(O1782&lt;&gt;"",F1782&lt;&gt;"",RIGHT($N1782,6)="tarief"),O1782*Q1782,S1782&gt;0,IF(F1782&lt;&gt;"",S1782,"")),""),"")</f>
        <v/>
      </c>
      <c r="V1782" s="4" t="str" cm="1">
        <f t="array" ref="V1782">IF(AA1782&lt;&gt;"ja",_xlfn.IFNA(_xlfn.IFS(AND(P1782&lt;&gt;"",R1782&lt;&gt;"",RIGHT($N1782,6)="tarief"),P1782*R1782,T1782&gt;0,T1782),""),"")</f>
        <v/>
      </c>
      <c r="W1782" s="4" t="str" cm="1">
        <f t="array" ref="W1782">IFERROR(_xlfn.IFS(OR(F1782="",LEFT(Methode_Keuze,4)="Geen"),"",AND(U1782&lt;&gt;"",F1782&lt;&gt;"Arbeidskosten"),ROUND(U1782*VLOOKUP(F1782,Tb_ProjectKosten[],MATCH(Tb_ProjectKosten[[#Headers],[Forfat_Percentage]],Tb_ProjectKosten[#Headers],0),0),2),AND(F1782="Arbeidskosten",G1782&lt;&gt;""),IFERROR(ROUND(U1782*VLOOKUP(G1782,Tb_KostenTypen[],3,0)*VLOOKUP(F1782,Tb_ProjectKosten[],MATCH(Tb_ProjectKosten[[#Headers],[Forfat_Percentage]],Tb_ProjectKosten[#Headers],0),0),2),""),U1782 &lt;=0,0),"")</f>
        <v/>
      </c>
      <c r="X1782" s="4" t="str" cm="1">
        <f t="array" ref="X1782">IFERROR(_xlfn.IFS(OR(F1782="",LEFT(Methode_Keuze,4)="Geen"),"",AND(V1782&lt;&gt;"",F1782&lt;&gt;"Arbeidskosten"),ROUND(V1782*VLOOKUP(F1782,Tb_ProjectKosten[],MATCH(Tb_ProjectKosten[[#Headers],[Forfat_Percentage]],Tb_ProjectKosten[#Headers],0),0),2),AND(F1782="Arbeidskosten",G1782&lt;&gt;""),IFERROR(ROUND(V1782*VLOOKUP(G1782,Tb_KostenTypen[],3,0)*VLOOKUP(F1782,Tb_ProjectKosten[],MATCH(Tb_ProjectKosten[[#Headers],[Forfat_Percentage]],Tb_ProjectKosten[#Headers],0),0),2),""),V1782 &lt;=0,0),"")</f>
        <v/>
      </c>
      <c r="Y1782" s="262"/>
      <c r="Z1782" s="49"/>
      <c r="AA1782" s="37" t="str" cm="1">
        <f t="array" ref="AA1782">IFERROR(IF(INDEX(SubsidieTabel!$Q$1:$T$9,MATCH($F1782,SubsidieTabel!$Q$1:$Q$9,0),IFERROR(MATCH(Methode_Keuze,SubsidieTabel!$Q$1:$T$1,0),2))&lt;&gt;1=TRUE,"ja",""),"")</f>
        <v/>
      </c>
    </row>
    <row r="1783" spans="1:27" ht="15" customHeight="1" x14ac:dyDescent="0.25">
      <c r="A1783" s="87"/>
      <c r="B1783" s="219" t="str">
        <f>IF(A1783&lt;&gt;"",_xlfn.MAXIFS($B$1:B1782,$A$1:A1782,A1783)+1,"")</f>
        <v/>
      </c>
      <c r="C1783" s="50"/>
      <c r="D1783" s="50"/>
      <c r="E1783" s="50"/>
      <c r="F1783" s="50"/>
      <c r="G1783" s="283"/>
      <c r="H1783" s="296"/>
      <c r="I1783" s="295"/>
      <c r="J1783" s="295"/>
      <c r="K1783" s="202"/>
      <c r="L1783" s="202"/>
      <c r="M1783" s="91" t="str">
        <f>IFERROR(VLOOKUP(H1783,Lijsten!$H$1:$I$100,2,0),"")</f>
        <v/>
      </c>
      <c r="N1783" s="91" t="str" cm="1">
        <f t="array" ref="N1783">IFERROR(_xlfn.IFS(AND(LEFT(F1783,6)="Arbeid",RIGHT(F1783,3)&lt;&gt;"IKS"),IFERROR(VLOOKUP($G1783,Tb_KostenTypen[],2,0),"tarief"),RIGHT(F1783,3)="IKS","Uurtarief",LEFT(F1783,6)="Arbeid","Uurtarief",AND(LEFT(F1783,8)="Bijdrage",RIGHT(F1783,15)="(vrijwilligers)"),"Vast tarief"),"")</f>
        <v/>
      </c>
      <c r="O1783" s="92"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tarief",IF(LEFT(F1783,8)="Bijdrage",VLOOKUP($F1783,Tb_KostenTypen[],MATCH(Methode_Keuze,Tb_KostenTypen[#Headers],0),0),VLOOKUP($G1783,Lijsten!L:O,4,0))),""),"")</f>
        <v/>
      </c>
      <c r="P1783" s="92"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tarief",IF(LEFT(F1783,8)="Bijdrage",VLOOKUP($F1783,Tb_KostenTypen[],MATCH(Methode_Keuze,Tb_KostenTypen[#Headers],0),0),VLOOKUP($G1783,Lijsten!L:O,4,0))),""),"")</f>
        <v/>
      </c>
      <c r="Q1783" s="50"/>
      <c r="R1783" s="50"/>
      <c r="S1783" s="83"/>
      <c r="T1783" s="51"/>
      <c r="U1783" s="4" t="str" cm="1">
        <f t="array" ref="U1783">IF(AA1783&lt;&gt;"ja",_xlfn.IFNA(_xlfn.IFS(AND(O1783&lt;&gt;"",F1783&lt;&gt;"",RIGHT($N1783,6)="tarief"),O1783*Q1783,S1783&gt;0,IF(F1783&lt;&gt;"",S1783,"")),""),"")</f>
        <v/>
      </c>
      <c r="V1783" s="4" t="str" cm="1">
        <f t="array" ref="V1783">IF(AA1783&lt;&gt;"ja",_xlfn.IFNA(_xlfn.IFS(AND(P1783&lt;&gt;"",R1783&lt;&gt;"",RIGHT($N1783,6)="tarief"),P1783*R1783,T1783&gt;0,T1783),""),"")</f>
        <v/>
      </c>
      <c r="W1783" s="4" t="str" cm="1">
        <f t="array" ref="W1783">IFERROR(_xlfn.IFS(OR(F1783="",LEFT(Methode_Keuze,4)="Geen"),"",AND(U1783&lt;&gt;"",F1783&lt;&gt;"Arbeidskosten"),ROUND(U1783*VLOOKUP(F1783,Tb_ProjectKosten[],MATCH(Tb_ProjectKosten[[#Headers],[Forfat_Percentage]],Tb_ProjectKosten[#Headers],0),0),2),AND(F1783="Arbeidskosten",G1783&lt;&gt;""),IFERROR(ROUND(U1783*VLOOKUP(G1783,Tb_KostenTypen[],3,0)*VLOOKUP(F1783,Tb_ProjectKosten[],MATCH(Tb_ProjectKosten[[#Headers],[Forfat_Percentage]],Tb_ProjectKosten[#Headers],0),0),2),""),U1783 &lt;=0,0),"")</f>
        <v/>
      </c>
      <c r="X1783" s="4" t="str" cm="1">
        <f t="array" ref="X1783">IFERROR(_xlfn.IFS(OR(F1783="",LEFT(Methode_Keuze,4)="Geen"),"",AND(V1783&lt;&gt;"",F1783&lt;&gt;"Arbeidskosten"),ROUND(V1783*VLOOKUP(F1783,Tb_ProjectKosten[],MATCH(Tb_ProjectKosten[[#Headers],[Forfat_Percentage]],Tb_ProjectKosten[#Headers],0),0),2),AND(F1783="Arbeidskosten",G1783&lt;&gt;""),IFERROR(ROUND(V1783*VLOOKUP(G1783,Tb_KostenTypen[],3,0)*VLOOKUP(F1783,Tb_ProjectKosten[],MATCH(Tb_ProjectKosten[[#Headers],[Forfat_Percentage]],Tb_ProjectKosten[#Headers],0),0),2),""),V1783 &lt;=0,0),"")</f>
        <v/>
      </c>
      <c r="Y1783" s="262"/>
      <c r="Z1783" s="49"/>
      <c r="AA1783" s="37" t="str" cm="1">
        <f t="array" ref="AA1783">IFERROR(IF(INDEX(SubsidieTabel!$Q$1:$T$9,MATCH($F1783,SubsidieTabel!$Q$1:$Q$9,0),IFERROR(MATCH(Methode_Keuze,SubsidieTabel!$Q$1:$T$1,0),2))&lt;&gt;1=TRUE,"ja",""),"")</f>
        <v/>
      </c>
    </row>
    <row r="1784" spans="1:27" ht="15" customHeight="1" x14ac:dyDescent="0.25">
      <c r="A1784" s="87"/>
      <c r="B1784" s="219" t="str">
        <f>IF(A1784&lt;&gt;"",_xlfn.MAXIFS($B$1:B1783,$A$1:A1783,A1784)+1,"")</f>
        <v/>
      </c>
      <c r="C1784" s="50"/>
      <c r="D1784" s="50"/>
      <c r="E1784" s="50"/>
      <c r="F1784" s="50"/>
      <c r="G1784" s="283"/>
      <c r="H1784" s="296"/>
      <c r="I1784" s="295"/>
      <c r="J1784" s="295"/>
      <c r="K1784" s="202"/>
      <c r="L1784" s="202"/>
      <c r="M1784" s="91" t="str">
        <f>IFERROR(VLOOKUP(H1784,Lijsten!$H$1:$I$100,2,0),"")</f>
        <v/>
      </c>
      <c r="N1784" s="91" t="str" cm="1">
        <f t="array" ref="N1784">IFERROR(_xlfn.IFS(AND(LEFT(F1784,6)="Arbeid",RIGHT(F1784,3)&lt;&gt;"IKS"),IFERROR(VLOOKUP($G1784,Tb_KostenTypen[],2,0),"tarief"),RIGHT(F1784,3)="IKS","Uurtarief",LEFT(F1784,6)="Arbeid","Uurtarief",AND(LEFT(F1784,8)="Bijdrage",RIGHT(F1784,15)="(vrijwilligers)"),"Vast tarief"),"")</f>
        <v/>
      </c>
      <c r="O1784" s="92"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tarief",IF(LEFT(F1784,8)="Bijdrage",VLOOKUP($F1784,Tb_KostenTypen[],MATCH(Methode_Keuze,Tb_KostenTypen[#Headers],0),0),VLOOKUP($G1784,Lijsten!L:O,4,0))),""),"")</f>
        <v/>
      </c>
      <c r="P1784" s="92"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tarief",IF(LEFT(F1784,8)="Bijdrage",VLOOKUP($F1784,Tb_KostenTypen[],MATCH(Methode_Keuze,Tb_KostenTypen[#Headers],0),0),VLOOKUP($G1784,Lijsten!L:O,4,0))),""),"")</f>
        <v/>
      </c>
      <c r="Q1784" s="50"/>
      <c r="R1784" s="50"/>
      <c r="S1784" s="83"/>
      <c r="T1784" s="51"/>
      <c r="U1784" s="4" t="str" cm="1">
        <f t="array" ref="U1784">IF(AA1784&lt;&gt;"ja",_xlfn.IFNA(_xlfn.IFS(AND(O1784&lt;&gt;"",F1784&lt;&gt;"",RIGHT($N1784,6)="tarief"),O1784*Q1784,S1784&gt;0,IF(F1784&lt;&gt;"",S1784,"")),""),"")</f>
        <v/>
      </c>
      <c r="V1784" s="4" t="str" cm="1">
        <f t="array" ref="V1784">IF(AA1784&lt;&gt;"ja",_xlfn.IFNA(_xlfn.IFS(AND(P1784&lt;&gt;"",R1784&lt;&gt;"",RIGHT($N1784,6)="tarief"),P1784*R1784,T1784&gt;0,T1784),""),"")</f>
        <v/>
      </c>
      <c r="W1784" s="4" t="str" cm="1">
        <f t="array" ref="W1784">IFERROR(_xlfn.IFS(OR(F1784="",LEFT(Methode_Keuze,4)="Geen"),"",AND(U1784&lt;&gt;"",F1784&lt;&gt;"Arbeidskosten"),ROUND(U1784*VLOOKUP(F1784,Tb_ProjectKosten[],MATCH(Tb_ProjectKosten[[#Headers],[Forfat_Percentage]],Tb_ProjectKosten[#Headers],0),0),2),AND(F1784="Arbeidskosten",G1784&lt;&gt;""),IFERROR(ROUND(U1784*VLOOKUP(G1784,Tb_KostenTypen[],3,0)*VLOOKUP(F1784,Tb_ProjectKosten[],MATCH(Tb_ProjectKosten[[#Headers],[Forfat_Percentage]],Tb_ProjectKosten[#Headers],0),0),2),""),U1784 &lt;=0,0),"")</f>
        <v/>
      </c>
      <c r="X1784" s="4" t="str" cm="1">
        <f t="array" ref="X1784">IFERROR(_xlfn.IFS(OR(F1784="",LEFT(Methode_Keuze,4)="Geen"),"",AND(V1784&lt;&gt;"",F1784&lt;&gt;"Arbeidskosten"),ROUND(V1784*VLOOKUP(F1784,Tb_ProjectKosten[],MATCH(Tb_ProjectKosten[[#Headers],[Forfat_Percentage]],Tb_ProjectKosten[#Headers],0),0),2),AND(F1784="Arbeidskosten",G1784&lt;&gt;""),IFERROR(ROUND(V1784*VLOOKUP(G1784,Tb_KostenTypen[],3,0)*VLOOKUP(F1784,Tb_ProjectKosten[],MATCH(Tb_ProjectKosten[[#Headers],[Forfat_Percentage]],Tb_ProjectKosten[#Headers],0),0),2),""),V1784 &lt;=0,0),"")</f>
        <v/>
      </c>
      <c r="Y1784" s="262"/>
      <c r="Z1784" s="49"/>
      <c r="AA1784" s="37" t="str" cm="1">
        <f t="array" ref="AA1784">IFERROR(IF(INDEX(SubsidieTabel!$Q$1:$T$9,MATCH($F1784,SubsidieTabel!$Q$1:$Q$9,0),IFERROR(MATCH(Methode_Keuze,SubsidieTabel!$Q$1:$T$1,0),2))&lt;&gt;1=TRUE,"ja",""),"")</f>
        <v/>
      </c>
    </row>
    <row r="1785" spans="1:27" ht="15" customHeight="1" x14ac:dyDescent="0.25">
      <c r="A1785" s="87"/>
      <c r="B1785" s="219" t="str">
        <f>IF(A1785&lt;&gt;"",_xlfn.MAXIFS($B$1:B1784,$A$1:A1784,A1785)+1,"")</f>
        <v/>
      </c>
      <c r="C1785" s="50"/>
      <c r="D1785" s="50"/>
      <c r="E1785" s="50"/>
      <c r="F1785" s="50"/>
      <c r="G1785" s="283"/>
      <c r="H1785" s="296"/>
      <c r="I1785" s="295"/>
      <c r="J1785" s="295"/>
      <c r="K1785" s="202"/>
      <c r="L1785" s="202"/>
      <c r="M1785" s="91" t="str">
        <f>IFERROR(VLOOKUP(H1785,Lijsten!$H$1:$I$100,2,0),"")</f>
        <v/>
      </c>
      <c r="N1785" s="91" t="str" cm="1">
        <f t="array" ref="N1785">IFERROR(_xlfn.IFS(AND(LEFT(F1785,6)="Arbeid",RIGHT(F1785,3)&lt;&gt;"IKS"),IFERROR(VLOOKUP($G1785,Tb_KostenTypen[],2,0),"tarief"),RIGHT(F1785,3)="IKS","Uurtarief",LEFT(F1785,6)="Arbeid","Uurtarief",AND(LEFT(F1785,8)="Bijdrage",RIGHT(F1785,15)="(vrijwilligers)"),"Vast tarief"),"")</f>
        <v/>
      </c>
      <c r="O1785" s="92"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tarief",IF(LEFT(F1785,8)="Bijdrage",VLOOKUP($F1785,Tb_KostenTypen[],MATCH(Methode_Keuze,Tb_KostenTypen[#Headers],0),0),VLOOKUP($G1785,Lijsten!L:O,4,0))),""),"")</f>
        <v/>
      </c>
      <c r="P1785" s="92"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tarief",IF(LEFT(F1785,8)="Bijdrage",VLOOKUP($F1785,Tb_KostenTypen[],MATCH(Methode_Keuze,Tb_KostenTypen[#Headers],0),0),VLOOKUP($G1785,Lijsten!L:O,4,0))),""),"")</f>
        <v/>
      </c>
      <c r="Q1785" s="50"/>
      <c r="R1785" s="50"/>
      <c r="S1785" s="83"/>
      <c r="T1785" s="51"/>
      <c r="U1785" s="4" t="str" cm="1">
        <f t="array" ref="U1785">IF(AA1785&lt;&gt;"ja",_xlfn.IFNA(_xlfn.IFS(AND(O1785&lt;&gt;"",F1785&lt;&gt;"",RIGHT($N1785,6)="tarief"),O1785*Q1785,S1785&gt;0,IF(F1785&lt;&gt;"",S1785,"")),""),"")</f>
        <v/>
      </c>
      <c r="V1785" s="4" t="str" cm="1">
        <f t="array" ref="V1785">IF(AA1785&lt;&gt;"ja",_xlfn.IFNA(_xlfn.IFS(AND(P1785&lt;&gt;"",R1785&lt;&gt;"",RIGHT($N1785,6)="tarief"),P1785*R1785,T1785&gt;0,T1785),""),"")</f>
        <v/>
      </c>
      <c r="W1785" s="4" t="str" cm="1">
        <f t="array" ref="W1785">IFERROR(_xlfn.IFS(OR(F1785="",LEFT(Methode_Keuze,4)="Geen"),"",AND(U1785&lt;&gt;"",F1785&lt;&gt;"Arbeidskosten"),ROUND(U1785*VLOOKUP(F1785,Tb_ProjectKosten[],MATCH(Tb_ProjectKosten[[#Headers],[Forfat_Percentage]],Tb_ProjectKosten[#Headers],0),0),2),AND(F1785="Arbeidskosten",G1785&lt;&gt;""),IFERROR(ROUND(U1785*VLOOKUP(G1785,Tb_KostenTypen[],3,0)*VLOOKUP(F1785,Tb_ProjectKosten[],MATCH(Tb_ProjectKosten[[#Headers],[Forfat_Percentage]],Tb_ProjectKosten[#Headers],0),0),2),""),U1785 &lt;=0,0),"")</f>
        <v/>
      </c>
      <c r="X1785" s="4" t="str" cm="1">
        <f t="array" ref="X1785">IFERROR(_xlfn.IFS(OR(F1785="",LEFT(Methode_Keuze,4)="Geen"),"",AND(V1785&lt;&gt;"",F1785&lt;&gt;"Arbeidskosten"),ROUND(V1785*VLOOKUP(F1785,Tb_ProjectKosten[],MATCH(Tb_ProjectKosten[[#Headers],[Forfat_Percentage]],Tb_ProjectKosten[#Headers],0),0),2),AND(F1785="Arbeidskosten",G1785&lt;&gt;""),IFERROR(ROUND(V1785*VLOOKUP(G1785,Tb_KostenTypen[],3,0)*VLOOKUP(F1785,Tb_ProjectKosten[],MATCH(Tb_ProjectKosten[[#Headers],[Forfat_Percentage]],Tb_ProjectKosten[#Headers],0),0),2),""),V1785 &lt;=0,0),"")</f>
        <v/>
      </c>
      <c r="Y1785" s="262"/>
      <c r="Z1785" s="49"/>
      <c r="AA1785" s="37" t="str" cm="1">
        <f t="array" ref="AA1785">IFERROR(IF(INDEX(SubsidieTabel!$Q$1:$T$9,MATCH($F1785,SubsidieTabel!$Q$1:$Q$9,0),IFERROR(MATCH(Methode_Keuze,SubsidieTabel!$Q$1:$T$1,0),2))&lt;&gt;1=TRUE,"ja",""),"")</f>
        <v/>
      </c>
    </row>
    <row r="1786" spans="1:27" ht="15" customHeight="1" x14ac:dyDescent="0.25">
      <c r="A1786" s="87"/>
      <c r="B1786" s="219" t="str">
        <f>IF(A1786&lt;&gt;"",_xlfn.MAXIFS($B$1:B1785,$A$1:A1785,A1786)+1,"")</f>
        <v/>
      </c>
      <c r="C1786" s="50"/>
      <c r="D1786" s="50"/>
      <c r="E1786" s="50"/>
      <c r="F1786" s="50"/>
      <c r="G1786" s="283"/>
      <c r="H1786" s="296"/>
      <c r="I1786" s="295"/>
      <c r="J1786" s="295"/>
      <c r="K1786" s="202"/>
      <c r="L1786" s="202"/>
      <c r="M1786" s="91" t="str">
        <f>IFERROR(VLOOKUP(H1786,Lijsten!$H$1:$I$100,2,0),"")</f>
        <v/>
      </c>
      <c r="N1786" s="91" t="str" cm="1">
        <f t="array" ref="N1786">IFERROR(_xlfn.IFS(AND(LEFT(F1786,6)="Arbeid",RIGHT(F1786,3)&lt;&gt;"IKS"),IFERROR(VLOOKUP($G1786,Tb_KostenTypen[],2,0),"tarief"),RIGHT(F1786,3)="IKS","Uurtarief",LEFT(F1786,6)="Arbeid","Uurtarief",AND(LEFT(F1786,8)="Bijdrage",RIGHT(F1786,15)="(vrijwilligers)"),"Vast tarief"),"")</f>
        <v/>
      </c>
      <c r="O1786" s="92"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tarief",IF(LEFT(F1786,8)="Bijdrage",VLOOKUP($F1786,Tb_KostenTypen[],MATCH(Methode_Keuze,Tb_KostenTypen[#Headers],0),0),VLOOKUP($G1786,Lijsten!L:O,4,0))),""),"")</f>
        <v/>
      </c>
      <c r="P1786" s="92"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tarief",IF(LEFT(F1786,8)="Bijdrage",VLOOKUP($F1786,Tb_KostenTypen[],MATCH(Methode_Keuze,Tb_KostenTypen[#Headers],0),0),VLOOKUP($G1786,Lijsten!L:O,4,0))),""),"")</f>
        <v/>
      </c>
      <c r="Q1786" s="50"/>
      <c r="R1786" s="50"/>
      <c r="S1786" s="83"/>
      <c r="T1786" s="51"/>
      <c r="U1786" s="4" t="str" cm="1">
        <f t="array" ref="U1786">IF(AA1786&lt;&gt;"ja",_xlfn.IFNA(_xlfn.IFS(AND(O1786&lt;&gt;"",F1786&lt;&gt;"",RIGHT($N1786,6)="tarief"),O1786*Q1786,S1786&gt;0,IF(F1786&lt;&gt;"",S1786,"")),""),"")</f>
        <v/>
      </c>
      <c r="V1786" s="4" t="str" cm="1">
        <f t="array" ref="V1786">IF(AA1786&lt;&gt;"ja",_xlfn.IFNA(_xlfn.IFS(AND(P1786&lt;&gt;"",R1786&lt;&gt;"",RIGHT($N1786,6)="tarief"),P1786*R1786,T1786&gt;0,T1786),""),"")</f>
        <v/>
      </c>
      <c r="W1786" s="4" t="str" cm="1">
        <f t="array" ref="W1786">IFERROR(_xlfn.IFS(OR(F1786="",LEFT(Methode_Keuze,4)="Geen"),"",AND(U1786&lt;&gt;"",F1786&lt;&gt;"Arbeidskosten"),ROUND(U1786*VLOOKUP(F1786,Tb_ProjectKosten[],MATCH(Tb_ProjectKosten[[#Headers],[Forfat_Percentage]],Tb_ProjectKosten[#Headers],0),0),2),AND(F1786="Arbeidskosten",G1786&lt;&gt;""),IFERROR(ROUND(U1786*VLOOKUP(G1786,Tb_KostenTypen[],3,0)*VLOOKUP(F1786,Tb_ProjectKosten[],MATCH(Tb_ProjectKosten[[#Headers],[Forfat_Percentage]],Tb_ProjectKosten[#Headers],0),0),2),""),U1786 &lt;=0,0),"")</f>
        <v/>
      </c>
      <c r="X1786" s="4" t="str" cm="1">
        <f t="array" ref="X1786">IFERROR(_xlfn.IFS(OR(F1786="",LEFT(Methode_Keuze,4)="Geen"),"",AND(V1786&lt;&gt;"",F1786&lt;&gt;"Arbeidskosten"),ROUND(V1786*VLOOKUP(F1786,Tb_ProjectKosten[],MATCH(Tb_ProjectKosten[[#Headers],[Forfat_Percentage]],Tb_ProjectKosten[#Headers],0),0),2),AND(F1786="Arbeidskosten",G1786&lt;&gt;""),IFERROR(ROUND(V1786*VLOOKUP(G1786,Tb_KostenTypen[],3,0)*VLOOKUP(F1786,Tb_ProjectKosten[],MATCH(Tb_ProjectKosten[[#Headers],[Forfat_Percentage]],Tb_ProjectKosten[#Headers],0),0),2),""),V1786 &lt;=0,0),"")</f>
        <v/>
      </c>
      <c r="Y1786" s="262"/>
      <c r="Z1786" s="49"/>
      <c r="AA1786" s="37" t="str" cm="1">
        <f t="array" ref="AA1786">IFERROR(IF(INDEX(SubsidieTabel!$Q$1:$T$9,MATCH($F1786,SubsidieTabel!$Q$1:$Q$9,0),IFERROR(MATCH(Methode_Keuze,SubsidieTabel!$Q$1:$T$1,0),2))&lt;&gt;1=TRUE,"ja",""),"")</f>
        <v/>
      </c>
    </row>
    <row r="1787" spans="1:27" ht="15" customHeight="1" x14ac:dyDescent="0.25">
      <c r="A1787" s="87"/>
      <c r="B1787" s="219" t="str">
        <f>IF(A1787&lt;&gt;"",_xlfn.MAXIFS($B$1:B1786,$A$1:A1786,A1787)+1,"")</f>
        <v/>
      </c>
      <c r="C1787" s="50"/>
      <c r="D1787" s="50"/>
      <c r="E1787" s="50"/>
      <c r="F1787" s="50"/>
      <c r="G1787" s="283"/>
      <c r="H1787" s="296"/>
      <c r="I1787" s="295"/>
      <c r="J1787" s="295"/>
      <c r="K1787" s="202"/>
      <c r="L1787" s="202"/>
      <c r="M1787" s="91" t="str">
        <f>IFERROR(VLOOKUP(H1787,Lijsten!$H$1:$I$100,2,0),"")</f>
        <v/>
      </c>
      <c r="N1787" s="91" t="str" cm="1">
        <f t="array" ref="N1787">IFERROR(_xlfn.IFS(AND(LEFT(F1787,6)="Arbeid",RIGHT(F1787,3)&lt;&gt;"IKS"),IFERROR(VLOOKUP($G1787,Tb_KostenTypen[],2,0),"tarief"),RIGHT(F1787,3)="IKS","Uurtarief",LEFT(F1787,6)="Arbeid","Uurtarief",AND(LEFT(F1787,8)="Bijdrage",RIGHT(F1787,15)="(vrijwilligers)"),"Vast tarief"),"")</f>
        <v/>
      </c>
      <c r="O1787" s="92"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tarief",IF(LEFT(F1787,8)="Bijdrage",VLOOKUP($F1787,Tb_KostenTypen[],MATCH(Methode_Keuze,Tb_KostenTypen[#Headers],0),0),VLOOKUP($G1787,Lijsten!L:O,4,0))),""),"")</f>
        <v/>
      </c>
      <c r="P1787" s="92"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tarief",IF(LEFT(F1787,8)="Bijdrage",VLOOKUP($F1787,Tb_KostenTypen[],MATCH(Methode_Keuze,Tb_KostenTypen[#Headers],0),0),VLOOKUP($G1787,Lijsten!L:O,4,0))),""),"")</f>
        <v/>
      </c>
      <c r="Q1787" s="50"/>
      <c r="R1787" s="50"/>
      <c r="S1787" s="83"/>
      <c r="T1787" s="51"/>
      <c r="U1787" s="4" t="str" cm="1">
        <f t="array" ref="U1787">IF(AA1787&lt;&gt;"ja",_xlfn.IFNA(_xlfn.IFS(AND(O1787&lt;&gt;"",F1787&lt;&gt;"",RIGHT($N1787,6)="tarief"),O1787*Q1787,S1787&gt;0,IF(F1787&lt;&gt;"",S1787,"")),""),"")</f>
        <v/>
      </c>
      <c r="V1787" s="4" t="str" cm="1">
        <f t="array" ref="V1787">IF(AA1787&lt;&gt;"ja",_xlfn.IFNA(_xlfn.IFS(AND(P1787&lt;&gt;"",R1787&lt;&gt;"",RIGHT($N1787,6)="tarief"),P1787*R1787,T1787&gt;0,T1787),""),"")</f>
        <v/>
      </c>
      <c r="W1787" s="4" t="str" cm="1">
        <f t="array" ref="W1787">IFERROR(_xlfn.IFS(OR(F1787="",LEFT(Methode_Keuze,4)="Geen"),"",AND(U1787&lt;&gt;"",F1787&lt;&gt;"Arbeidskosten"),ROUND(U1787*VLOOKUP(F1787,Tb_ProjectKosten[],MATCH(Tb_ProjectKosten[[#Headers],[Forfat_Percentage]],Tb_ProjectKosten[#Headers],0),0),2),AND(F1787="Arbeidskosten",G1787&lt;&gt;""),IFERROR(ROUND(U1787*VLOOKUP(G1787,Tb_KostenTypen[],3,0)*VLOOKUP(F1787,Tb_ProjectKosten[],MATCH(Tb_ProjectKosten[[#Headers],[Forfat_Percentage]],Tb_ProjectKosten[#Headers],0),0),2),""),U1787 &lt;=0,0),"")</f>
        <v/>
      </c>
      <c r="X1787" s="4" t="str" cm="1">
        <f t="array" ref="X1787">IFERROR(_xlfn.IFS(OR(F1787="",LEFT(Methode_Keuze,4)="Geen"),"",AND(V1787&lt;&gt;"",F1787&lt;&gt;"Arbeidskosten"),ROUND(V1787*VLOOKUP(F1787,Tb_ProjectKosten[],MATCH(Tb_ProjectKosten[[#Headers],[Forfat_Percentage]],Tb_ProjectKosten[#Headers],0),0),2),AND(F1787="Arbeidskosten",G1787&lt;&gt;""),IFERROR(ROUND(V1787*VLOOKUP(G1787,Tb_KostenTypen[],3,0)*VLOOKUP(F1787,Tb_ProjectKosten[],MATCH(Tb_ProjectKosten[[#Headers],[Forfat_Percentage]],Tb_ProjectKosten[#Headers],0),0),2),""),V1787 &lt;=0,0),"")</f>
        <v/>
      </c>
      <c r="Y1787" s="262"/>
      <c r="Z1787" s="49"/>
      <c r="AA1787" s="37" t="str" cm="1">
        <f t="array" ref="AA1787">IFERROR(IF(INDEX(SubsidieTabel!$Q$1:$T$9,MATCH($F1787,SubsidieTabel!$Q$1:$Q$9,0),IFERROR(MATCH(Methode_Keuze,SubsidieTabel!$Q$1:$T$1,0),2))&lt;&gt;1=TRUE,"ja",""),"")</f>
        <v/>
      </c>
    </row>
    <row r="1788" spans="1:27" ht="15" customHeight="1" x14ac:dyDescent="0.25">
      <c r="A1788" s="87"/>
      <c r="B1788" s="219" t="str">
        <f>IF(A1788&lt;&gt;"",_xlfn.MAXIFS($B$1:B1787,$A$1:A1787,A1788)+1,"")</f>
        <v/>
      </c>
      <c r="C1788" s="50"/>
      <c r="D1788" s="50"/>
      <c r="E1788" s="50"/>
      <c r="F1788" s="50"/>
      <c r="G1788" s="283"/>
      <c r="H1788" s="296"/>
      <c r="I1788" s="295"/>
      <c r="J1788" s="295"/>
      <c r="K1788" s="202"/>
      <c r="L1788" s="202"/>
      <c r="M1788" s="91" t="str">
        <f>IFERROR(VLOOKUP(H1788,Lijsten!$H$1:$I$100,2,0),"")</f>
        <v/>
      </c>
      <c r="N1788" s="91" t="str" cm="1">
        <f t="array" ref="N1788">IFERROR(_xlfn.IFS(AND(LEFT(F1788,6)="Arbeid",RIGHT(F1788,3)&lt;&gt;"IKS"),IFERROR(VLOOKUP($G1788,Tb_KostenTypen[],2,0),"tarief"),RIGHT(F1788,3)="IKS","Uurtarief",LEFT(F1788,6)="Arbeid","Uurtarief",AND(LEFT(F1788,8)="Bijdrage",RIGHT(F1788,15)="(vrijwilligers)"),"Vast tarief"),"")</f>
        <v/>
      </c>
      <c r="O1788" s="92"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tarief",IF(LEFT(F1788,8)="Bijdrage",VLOOKUP($F1788,Tb_KostenTypen[],MATCH(Methode_Keuze,Tb_KostenTypen[#Headers],0),0),VLOOKUP($G1788,Lijsten!L:O,4,0))),""),"")</f>
        <v/>
      </c>
      <c r="P1788" s="92"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tarief",IF(LEFT(F1788,8)="Bijdrage",VLOOKUP($F1788,Tb_KostenTypen[],MATCH(Methode_Keuze,Tb_KostenTypen[#Headers],0),0),VLOOKUP($G1788,Lijsten!L:O,4,0))),""),"")</f>
        <v/>
      </c>
      <c r="Q1788" s="50"/>
      <c r="R1788" s="50"/>
      <c r="S1788" s="83"/>
      <c r="T1788" s="51"/>
      <c r="U1788" s="4" t="str" cm="1">
        <f t="array" ref="U1788">IF(AA1788&lt;&gt;"ja",_xlfn.IFNA(_xlfn.IFS(AND(O1788&lt;&gt;"",F1788&lt;&gt;"",RIGHT($N1788,6)="tarief"),O1788*Q1788,S1788&gt;0,IF(F1788&lt;&gt;"",S1788,"")),""),"")</f>
        <v/>
      </c>
      <c r="V1788" s="4" t="str" cm="1">
        <f t="array" ref="V1788">IF(AA1788&lt;&gt;"ja",_xlfn.IFNA(_xlfn.IFS(AND(P1788&lt;&gt;"",R1788&lt;&gt;"",RIGHT($N1788,6)="tarief"),P1788*R1788,T1788&gt;0,T1788),""),"")</f>
        <v/>
      </c>
      <c r="W1788" s="4" t="str" cm="1">
        <f t="array" ref="W1788">IFERROR(_xlfn.IFS(OR(F1788="",LEFT(Methode_Keuze,4)="Geen"),"",AND(U1788&lt;&gt;"",F1788&lt;&gt;"Arbeidskosten"),ROUND(U1788*VLOOKUP(F1788,Tb_ProjectKosten[],MATCH(Tb_ProjectKosten[[#Headers],[Forfat_Percentage]],Tb_ProjectKosten[#Headers],0),0),2),AND(F1788="Arbeidskosten",G1788&lt;&gt;""),IFERROR(ROUND(U1788*VLOOKUP(G1788,Tb_KostenTypen[],3,0)*VLOOKUP(F1788,Tb_ProjectKosten[],MATCH(Tb_ProjectKosten[[#Headers],[Forfat_Percentage]],Tb_ProjectKosten[#Headers],0),0),2),""),U1788 &lt;=0,0),"")</f>
        <v/>
      </c>
      <c r="X1788" s="4" t="str" cm="1">
        <f t="array" ref="X1788">IFERROR(_xlfn.IFS(OR(F1788="",LEFT(Methode_Keuze,4)="Geen"),"",AND(V1788&lt;&gt;"",F1788&lt;&gt;"Arbeidskosten"),ROUND(V1788*VLOOKUP(F1788,Tb_ProjectKosten[],MATCH(Tb_ProjectKosten[[#Headers],[Forfat_Percentage]],Tb_ProjectKosten[#Headers],0),0),2),AND(F1788="Arbeidskosten",G1788&lt;&gt;""),IFERROR(ROUND(V1788*VLOOKUP(G1788,Tb_KostenTypen[],3,0)*VLOOKUP(F1788,Tb_ProjectKosten[],MATCH(Tb_ProjectKosten[[#Headers],[Forfat_Percentage]],Tb_ProjectKosten[#Headers],0),0),2),""),V1788 &lt;=0,0),"")</f>
        <v/>
      </c>
      <c r="Y1788" s="262"/>
      <c r="Z1788" s="49"/>
      <c r="AA1788" s="37" t="str" cm="1">
        <f t="array" ref="AA1788">IFERROR(IF(INDEX(SubsidieTabel!$Q$1:$T$9,MATCH($F1788,SubsidieTabel!$Q$1:$Q$9,0),IFERROR(MATCH(Methode_Keuze,SubsidieTabel!$Q$1:$T$1,0),2))&lt;&gt;1=TRUE,"ja",""),"")</f>
        <v/>
      </c>
    </row>
    <row r="1789" spans="1:27" ht="15" customHeight="1" x14ac:dyDescent="0.25">
      <c r="A1789" s="87"/>
      <c r="B1789" s="219" t="str">
        <f>IF(A1789&lt;&gt;"",_xlfn.MAXIFS($B$1:B1788,$A$1:A1788,A1789)+1,"")</f>
        <v/>
      </c>
      <c r="C1789" s="50"/>
      <c r="D1789" s="50"/>
      <c r="E1789" s="50"/>
      <c r="F1789" s="50"/>
      <c r="G1789" s="283"/>
      <c r="H1789" s="296"/>
      <c r="I1789" s="295"/>
      <c r="J1789" s="295"/>
      <c r="K1789" s="202"/>
      <c r="L1789" s="202"/>
      <c r="M1789" s="91" t="str">
        <f>IFERROR(VLOOKUP(H1789,Lijsten!$H$1:$I$100,2,0),"")</f>
        <v/>
      </c>
      <c r="N1789" s="91" t="str" cm="1">
        <f t="array" ref="N1789">IFERROR(_xlfn.IFS(AND(LEFT(F1789,6)="Arbeid",RIGHT(F1789,3)&lt;&gt;"IKS"),IFERROR(VLOOKUP($G1789,Tb_KostenTypen[],2,0),"tarief"),RIGHT(F1789,3)="IKS","Uurtarief",LEFT(F1789,6)="Arbeid","Uurtarief",AND(LEFT(F1789,8)="Bijdrage",RIGHT(F1789,15)="(vrijwilligers)"),"Vast tarief"),"")</f>
        <v/>
      </c>
      <c r="O1789" s="92"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tarief",IF(LEFT(F1789,8)="Bijdrage",VLOOKUP($F1789,Tb_KostenTypen[],MATCH(Methode_Keuze,Tb_KostenTypen[#Headers],0),0),VLOOKUP($G1789,Lijsten!L:O,4,0))),""),"")</f>
        <v/>
      </c>
      <c r="P1789" s="92"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tarief",IF(LEFT(F1789,8)="Bijdrage",VLOOKUP($F1789,Tb_KostenTypen[],MATCH(Methode_Keuze,Tb_KostenTypen[#Headers],0),0),VLOOKUP($G1789,Lijsten!L:O,4,0))),""),"")</f>
        <v/>
      </c>
      <c r="Q1789" s="50"/>
      <c r="R1789" s="50"/>
      <c r="S1789" s="83"/>
      <c r="T1789" s="51"/>
      <c r="U1789" s="4" t="str" cm="1">
        <f t="array" ref="U1789">IF(AA1789&lt;&gt;"ja",_xlfn.IFNA(_xlfn.IFS(AND(O1789&lt;&gt;"",F1789&lt;&gt;"",RIGHT($N1789,6)="tarief"),O1789*Q1789,S1789&gt;0,IF(F1789&lt;&gt;"",S1789,"")),""),"")</f>
        <v/>
      </c>
      <c r="V1789" s="4" t="str" cm="1">
        <f t="array" ref="V1789">IF(AA1789&lt;&gt;"ja",_xlfn.IFNA(_xlfn.IFS(AND(P1789&lt;&gt;"",R1789&lt;&gt;"",RIGHT($N1789,6)="tarief"),P1789*R1789,T1789&gt;0,T1789),""),"")</f>
        <v/>
      </c>
      <c r="W1789" s="4" t="str" cm="1">
        <f t="array" ref="W1789">IFERROR(_xlfn.IFS(OR(F1789="",LEFT(Methode_Keuze,4)="Geen"),"",AND(U1789&lt;&gt;"",F1789&lt;&gt;"Arbeidskosten"),ROUND(U1789*VLOOKUP(F1789,Tb_ProjectKosten[],MATCH(Tb_ProjectKosten[[#Headers],[Forfat_Percentage]],Tb_ProjectKosten[#Headers],0),0),2),AND(F1789="Arbeidskosten",G1789&lt;&gt;""),IFERROR(ROUND(U1789*VLOOKUP(G1789,Tb_KostenTypen[],3,0)*VLOOKUP(F1789,Tb_ProjectKosten[],MATCH(Tb_ProjectKosten[[#Headers],[Forfat_Percentage]],Tb_ProjectKosten[#Headers],0),0),2),""),U1789 &lt;=0,0),"")</f>
        <v/>
      </c>
      <c r="X1789" s="4" t="str" cm="1">
        <f t="array" ref="X1789">IFERROR(_xlfn.IFS(OR(F1789="",LEFT(Methode_Keuze,4)="Geen"),"",AND(V1789&lt;&gt;"",F1789&lt;&gt;"Arbeidskosten"),ROUND(V1789*VLOOKUP(F1789,Tb_ProjectKosten[],MATCH(Tb_ProjectKosten[[#Headers],[Forfat_Percentage]],Tb_ProjectKosten[#Headers],0),0),2),AND(F1789="Arbeidskosten",G1789&lt;&gt;""),IFERROR(ROUND(V1789*VLOOKUP(G1789,Tb_KostenTypen[],3,0)*VLOOKUP(F1789,Tb_ProjectKosten[],MATCH(Tb_ProjectKosten[[#Headers],[Forfat_Percentage]],Tb_ProjectKosten[#Headers],0),0),2),""),V1789 &lt;=0,0),"")</f>
        <v/>
      </c>
      <c r="Y1789" s="262"/>
      <c r="Z1789" s="49"/>
      <c r="AA1789" s="37" t="str" cm="1">
        <f t="array" ref="AA1789">IFERROR(IF(INDEX(SubsidieTabel!$Q$1:$T$9,MATCH($F1789,SubsidieTabel!$Q$1:$Q$9,0),IFERROR(MATCH(Methode_Keuze,SubsidieTabel!$Q$1:$T$1,0),2))&lt;&gt;1=TRUE,"ja",""),"")</f>
        <v/>
      </c>
    </row>
    <row r="1790" spans="1:27" ht="15" customHeight="1" x14ac:dyDescent="0.25">
      <c r="A1790" s="87"/>
      <c r="B1790" s="219" t="str">
        <f>IF(A1790&lt;&gt;"",_xlfn.MAXIFS($B$1:B1789,$A$1:A1789,A1790)+1,"")</f>
        <v/>
      </c>
      <c r="C1790" s="50"/>
      <c r="D1790" s="50"/>
      <c r="E1790" s="50"/>
      <c r="F1790" s="50"/>
      <c r="G1790" s="283"/>
      <c r="H1790" s="296"/>
      <c r="I1790" s="295"/>
      <c r="J1790" s="295"/>
      <c r="K1790" s="202"/>
      <c r="L1790" s="202"/>
      <c r="M1790" s="91" t="str">
        <f>IFERROR(VLOOKUP(H1790,Lijsten!$H$1:$I$100,2,0),"")</f>
        <v/>
      </c>
      <c r="N1790" s="91" t="str" cm="1">
        <f t="array" ref="N1790">IFERROR(_xlfn.IFS(AND(LEFT(F1790,6)="Arbeid",RIGHT(F1790,3)&lt;&gt;"IKS"),IFERROR(VLOOKUP($G1790,Tb_KostenTypen[],2,0),"tarief"),RIGHT(F1790,3)="IKS","Uurtarief",LEFT(F1790,6)="Arbeid","Uurtarief",AND(LEFT(F1790,8)="Bijdrage",RIGHT(F1790,15)="(vrijwilligers)"),"Vast tarief"),"")</f>
        <v/>
      </c>
      <c r="O1790" s="92"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tarief",IF(LEFT(F1790,8)="Bijdrage",VLOOKUP($F1790,Tb_KostenTypen[],MATCH(Methode_Keuze,Tb_KostenTypen[#Headers],0),0),VLOOKUP($G1790,Lijsten!L:O,4,0))),""),"")</f>
        <v/>
      </c>
      <c r="P1790" s="92"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tarief",IF(LEFT(F1790,8)="Bijdrage",VLOOKUP($F1790,Tb_KostenTypen[],MATCH(Methode_Keuze,Tb_KostenTypen[#Headers],0),0),VLOOKUP($G1790,Lijsten!L:O,4,0))),""),"")</f>
        <v/>
      </c>
      <c r="Q1790" s="50"/>
      <c r="R1790" s="50"/>
      <c r="S1790" s="83"/>
      <c r="T1790" s="51"/>
      <c r="U1790" s="4" t="str" cm="1">
        <f t="array" ref="U1790">IF(AA1790&lt;&gt;"ja",_xlfn.IFNA(_xlfn.IFS(AND(O1790&lt;&gt;"",F1790&lt;&gt;"",RIGHT($N1790,6)="tarief"),O1790*Q1790,S1790&gt;0,IF(F1790&lt;&gt;"",S1790,"")),""),"")</f>
        <v/>
      </c>
      <c r="V1790" s="4" t="str" cm="1">
        <f t="array" ref="V1790">IF(AA1790&lt;&gt;"ja",_xlfn.IFNA(_xlfn.IFS(AND(P1790&lt;&gt;"",R1790&lt;&gt;"",RIGHT($N1790,6)="tarief"),P1790*R1790,T1790&gt;0,T1790),""),"")</f>
        <v/>
      </c>
      <c r="W1790" s="4" t="str" cm="1">
        <f t="array" ref="W1790">IFERROR(_xlfn.IFS(OR(F1790="",LEFT(Methode_Keuze,4)="Geen"),"",AND(U1790&lt;&gt;"",F1790&lt;&gt;"Arbeidskosten"),ROUND(U1790*VLOOKUP(F1790,Tb_ProjectKosten[],MATCH(Tb_ProjectKosten[[#Headers],[Forfat_Percentage]],Tb_ProjectKosten[#Headers],0),0),2),AND(F1790="Arbeidskosten",G1790&lt;&gt;""),IFERROR(ROUND(U1790*VLOOKUP(G1790,Tb_KostenTypen[],3,0)*VLOOKUP(F1790,Tb_ProjectKosten[],MATCH(Tb_ProjectKosten[[#Headers],[Forfat_Percentage]],Tb_ProjectKosten[#Headers],0),0),2),""),U1790 &lt;=0,0),"")</f>
        <v/>
      </c>
      <c r="X1790" s="4" t="str" cm="1">
        <f t="array" ref="X1790">IFERROR(_xlfn.IFS(OR(F1790="",LEFT(Methode_Keuze,4)="Geen"),"",AND(V1790&lt;&gt;"",F1790&lt;&gt;"Arbeidskosten"),ROUND(V1790*VLOOKUP(F1790,Tb_ProjectKosten[],MATCH(Tb_ProjectKosten[[#Headers],[Forfat_Percentage]],Tb_ProjectKosten[#Headers],0),0),2),AND(F1790="Arbeidskosten",G1790&lt;&gt;""),IFERROR(ROUND(V1790*VLOOKUP(G1790,Tb_KostenTypen[],3,0)*VLOOKUP(F1790,Tb_ProjectKosten[],MATCH(Tb_ProjectKosten[[#Headers],[Forfat_Percentage]],Tb_ProjectKosten[#Headers],0),0),2),""),V1790 &lt;=0,0),"")</f>
        <v/>
      </c>
      <c r="Y1790" s="262"/>
      <c r="Z1790" s="49"/>
      <c r="AA1790" s="37" t="str" cm="1">
        <f t="array" ref="AA1790">IFERROR(IF(INDEX(SubsidieTabel!$Q$1:$T$9,MATCH($F1790,SubsidieTabel!$Q$1:$Q$9,0),IFERROR(MATCH(Methode_Keuze,SubsidieTabel!$Q$1:$T$1,0),2))&lt;&gt;1=TRUE,"ja",""),"")</f>
        <v/>
      </c>
    </row>
    <row r="1791" spans="1:27" ht="15" customHeight="1" x14ac:dyDescent="0.25">
      <c r="A1791" s="87"/>
      <c r="B1791" s="219" t="str">
        <f>IF(A1791&lt;&gt;"",_xlfn.MAXIFS($B$1:B1790,$A$1:A1790,A1791)+1,"")</f>
        <v/>
      </c>
      <c r="C1791" s="50"/>
      <c r="D1791" s="50"/>
      <c r="E1791" s="50"/>
      <c r="F1791" s="50"/>
      <c r="G1791" s="283"/>
      <c r="H1791" s="296"/>
      <c r="I1791" s="295"/>
      <c r="J1791" s="295"/>
      <c r="K1791" s="202"/>
      <c r="L1791" s="202"/>
      <c r="M1791" s="91" t="str">
        <f>IFERROR(VLOOKUP(H1791,Lijsten!$H$1:$I$100,2,0),"")</f>
        <v/>
      </c>
      <c r="N1791" s="91" t="str" cm="1">
        <f t="array" ref="N1791">IFERROR(_xlfn.IFS(AND(LEFT(F1791,6)="Arbeid",RIGHT(F1791,3)&lt;&gt;"IKS"),IFERROR(VLOOKUP($G1791,Tb_KostenTypen[],2,0),"tarief"),RIGHT(F1791,3)="IKS","Uurtarief",LEFT(F1791,6)="Arbeid","Uurtarief",AND(LEFT(F1791,8)="Bijdrage",RIGHT(F1791,15)="(vrijwilligers)"),"Vast tarief"),"")</f>
        <v/>
      </c>
      <c r="O1791" s="92"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tarief",IF(LEFT(F1791,8)="Bijdrage",VLOOKUP($F1791,Tb_KostenTypen[],MATCH(Methode_Keuze,Tb_KostenTypen[#Headers],0),0),VLOOKUP($G1791,Lijsten!L:O,4,0))),""),"")</f>
        <v/>
      </c>
      <c r="P1791" s="92"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tarief",IF(LEFT(F1791,8)="Bijdrage",VLOOKUP($F1791,Tb_KostenTypen[],MATCH(Methode_Keuze,Tb_KostenTypen[#Headers],0),0),VLOOKUP($G1791,Lijsten!L:O,4,0))),""),"")</f>
        <v/>
      </c>
      <c r="Q1791" s="50"/>
      <c r="R1791" s="50"/>
      <c r="S1791" s="83"/>
      <c r="T1791" s="51"/>
      <c r="U1791" s="4" t="str" cm="1">
        <f t="array" ref="U1791">IF(AA1791&lt;&gt;"ja",_xlfn.IFNA(_xlfn.IFS(AND(O1791&lt;&gt;"",F1791&lt;&gt;"",RIGHT($N1791,6)="tarief"),O1791*Q1791,S1791&gt;0,IF(F1791&lt;&gt;"",S1791,"")),""),"")</f>
        <v/>
      </c>
      <c r="V1791" s="4" t="str" cm="1">
        <f t="array" ref="V1791">IF(AA1791&lt;&gt;"ja",_xlfn.IFNA(_xlfn.IFS(AND(P1791&lt;&gt;"",R1791&lt;&gt;"",RIGHT($N1791,6)="tarief"),P1791*R1791,T1791&gt;0,T1791),""),"")</f>
        <v/>
      </c>
      <c r="W1791" s="4" t="str" cm="1">
        <f t="array" ref="W1791">IFERROR(_xlfn.IFS(OR(F1791="",LEFT(Methode_Keuze,4)="Geen"),"",AND(U1791&lt;&gt;"",F1791&lt;&gt;"Arbeidskosten"),ROUND(U1791*VLOOKUP(F1791,Tb_ProjectKosten[],MATCH(Tb_ProjectKosten[[#Headers],[Forfat_Percentage]],Tb_ProjectKosten[#Headers],0),0),2),AND(F1791="Arbeidskosten",G1791&lt;&gt;""),IFERROR(ROUND(U1791*VLOOKUP(G1791,Tb_KostenTypen[],3,0)*VLOOKUP(F1791,Tb_ProjectKosten[],MATCH(Tb_ProjectKosten[[#Headers],[Forfat_Percentage]],Tb_ProjectKosten[#Headers],0),0),2),""),U1791 &lt;=0,0),"")</f>
        <v/>
      </c>
      <c r="X1791" s="4" t="str" cm="1">
        <f t="array" ref="X1791">IFERROR(_xlfn.IFS(OR(F1791="",LEFT(Methode_Keuze,4)="Geen"),"",AND(V1791&lt;&gt;"",F1791&lt;&gt;"Arbeidskosten"),ROUND(V1791*VLOOKUP(F1791,Tb_ProjectKosten[],MATCH(Tb_ProjectKosten[[#Headers],[Forfat_Percentage]],Tb_ProjectKosten[#Headers],0),0),2),AND(F1791="Arbeidskosten",G1791&lt;&gt;""),IFERROR(ROUND(V1791*VLOOKUP(G1791,Tb_KostenTypen[],3,0)*VLOOKUP(F1791,Tb_ProjectKosten[],MATCH(Tb_ProjectKosten[[#Headers],[Forfat_Percentage]],Tb_ProjectKosten[#Headers],0),0),2),""),V1791 &lt;=0,0),"")</f>
        <v/>
      </c>
      <c r="Y1791" s="262"/>
      <c r="Z1791" s="49"/>
      <c r="AA1791" s="37" t="str" cm="1">
        <f t="array" ref="AA1791">IFERROR(IF(INDEX(SubsidieTabel!$Q$1:$T$9,MATCH($F1791,SubsidieTabel!$Q$1:$Q$9,0),IFERROR(MATCH(Methode_Keuze,SubsidieTabel!$Q$1:$T$1,0),2))&lt;&gt;1=TRUE,"ja",""),"")</f>
        <v/>
      </c>
    </row>
    <row r="1792" spans="1:27" ht="15" customHeight="1" x14ac:dyDescent="0.25">
      <c r="A1792" s="87"/>
      <c r="B1792" s="219" t="str">
        <f>IF(A1792&lt;&gt;"",_xlfn.MAXIFS($B$1:B1791,$A$1:A1791,A1792)+1,"")</f>
        <v/>
      </c>
      <c r="C1792" s="50"/>
      <c r="D1792" s="50"/>
      <c r="E1792" s="50"/>
      <c r="F1792" s="50"/>
      <c r="G1792" s="283"/>
      <c r="H1792" s="296"/>
      <c r="I1792" s="295"/>
      <c r="J1792" s="295"/>
      <c r="K1792" s="202"/>
      <c r="L1792" s="202"/>
      <c r="M1792" s="91" t="str">
        <f>IFERROR(VLOOKUP(H1792,Lijsten!$H$1:$I$100,2,0),"")</f>
        <v/>
      </c>
      <c r="N1792" s="91" t="str" cm="1">
        <f t="array" ref="N1792">IFERROR(_xlfn.IFS(AND(LEFT(F1792,6)="Arbeid",RIGHT(F1792,3)&lt;&gt;"IKS"),IFERROR(VLOOKUP($G1792,Tb_KostenTypen[],2,0),"tarief"),RIGHT(F1792,3)="IKS","Uurtarief",LEFT(F1792,6)="Arbeid","Uurtarief",AND(LEFT(F1792,8)="Bijdrage",RIGHT(F1792,15)="(vrijwilligers)"),"Vast tarief"),"")</f>
        <v/>
      </c>
      <c r="O1792" s="92"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tarief",IF(LEFT(F1792,8)="Bijdrage",VLOOKUP($F1792,Tb_KostenTypen[],MATCH(Methode_Keuze,Tb_KostenTypen[#Headers],0),0),VLOOKUP($G1792,Lijsten!L:O,4,0))),""),"")</f>
        <v/>
      </c>
      <c r="P1792" s="92"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tarief",IF(LEFT(F1792,8)="Bijdrage",VLOOKUP($F1792,Tb_KostenTypen[],MATCH(Methode_Keuze,Tb_KostenTypen[#Headers],0),0),VLOOKUP($G1792,Lijsten!L:O,4,0))),""),"")</f>
        <v/>
      </c>
      <c r="Q1792" s="50"/>
      <c r="R1792" s="50"/>
      <c r="S1792" s="83"/>
      <c r="T1792" s="51"/>
      <c r="U1792" s="4" t="str" cm="1">
        <f t="array" ref="U1792">IF(AA1792&lt;&gt;"ja",_xlfn.IFNA(_xlfn.IFS(AND(O1792&lt;&gt;"",F1792&lt;&gt;"",RIGHT($N1792,6)="tarief"),O1792*Q1792,S1792&gt;0,IF(F1792&lt;&gt;"",S1792,"")),""),"")</f>
        <v/>
      </c>
      <c r="V1792" s="4" t="str" cm="1">
        <f t="array" ref="V1792">IF(AA1792&lt;&gt;"ja",_xlfn.IFNA(_xlfn.IFS(AND(P1792&lt;&gt;"",R1792&lt;&gt;"",RIGHT($N1792,6)="tarief"),P1792*R1792,T1792&gt;0,T1792),""),"")</f>
        <v/>
      </c>
      <c r="W1792" s="4" t="str" cm="1">
        <f t="array" ref="W1792">IFERROR(_xlfn.IFS(OR(F1792="",LEFT(Methode_Keuze,4)="Geen"),"",AND(U1792&lt;&gt;"",F1792&lt;&gt;"Arbeidskosten"),ROUND(U1792*VLOOKUP(F1792,Tb_ProjectKosten[],MATCH(Tb_ProjectKosten[[#Headers],[Forfat_Percentage]],Tb_ProjectKosten[#Headers],0),0),2),AND(F1792="Arbeidskosten",G1792&lt;&gt;""),IFERROR(ROUND(U1792*VLOOKUP(G1792,Tb_KostenTypen[],3,0)*VLOOKUP(F1792,Tb_ProjectKosten[],MATCH(Tb_ProjectKosten[[#Headers],[Forfat_Percentage]],Tb_ProjectKosten[#Headers],0),0),2),""),U1792 &lt;=0,0),"")</f>
        <v/>
      </c>
      <c r="X1792" s="4" t="str" cm="1">
        <f t="array" ref="X1792">IFERROR(_xlfn.IFS(OR(F1792="",LEFT(Methode_Keuze,4)="Geen"),"",AND(V1792&lt;&gt;"",F1792&lt;&gt;"Arbeidskosten"),ROUND(V1792*VLOOKUP(F1792,Tb_ProjectKosten[],MATCH(Tb_ProjectKosten[[#Headers],[Forfat_Percentage]],Tb_ProjectKosten[#Headers],0),0),2),AND(F1792="Arbeidskosten",G1792&lt;&gt;""),IFERROR(ROUND(V1792*VLOOKUP(G1792,Tb_KostenTypen[],3,0)*VLOOKUP(F1792,Tb_ProjectKosten[],MATCH(Tb_ProjectKosten[[#Headers],[Forfat_Percentage]],Tb_ProjectKosten[#Headers],0),0),2),""),V1792 &lt;=0,0),"")</f>
        <v/>
      </c>
      <c r="Y1792" s="262"/>
      <c r="Z1792" s="49"/>
      <c r="AA1792" s="37" t="str" cm="1">
        <f t="array" ref="AA1792">IFERROR(IF(INDEX(SubsidieTabel!$Q$1:$T$9,MATCH($F1792,SubsidieTabel!$Q$1:$Q$9,0),IFERROR(MATCH(Methode_Keuze,SubsidieTabel!$Q$1:$T$1,0),2))&lt;&gt;1=TRUE,"ja",""),"")</f>
        <v/>
      </c>
    </row>
    <row r="1793" spans="1:27" ht="15" customHeight="1" x14ac:dyDescent="0.25">
      <c r="A1793" s="87"/>
      <c r="B1793" s="219" t="str">
        <f>IF(A1793&lt;&gt;"",_xlfn.MAXIFS($B$1:B1792,$A$1:A1792,A1793)+1,"")</f>
        <v/>
      </c>
      <c r="C1793" s="50"/>
      <c r="D1793" s="50"/>
      <c r="E1793" s="50"/>
      <c r="F1793" s="50"/>
      <c r="G1793" s="283"/>
      <c r="H1793" s="296"/>
      <c r="I1793" s="295"/>
      <c r="J1793" s="295"/>
      <c r="K1793" s="202"/>
      <c r="L1793" s="202"/>
      <c r="M1793" s="91" t="str">
        <f>IFERROR(VLOOKUP(H1793,Lijsten!$H$1:$I$100,2,0),"")</f>
        <v/>
      </c>
      <c r="N1793" s="91" t="str" cm="1">
        <f t="array" ref="N1793">IFERROR(_xlfn.IFS(AND(LEFT(F1793,6)="Arbeid",RIGHT(F1793,3)&lt;&gt;"IKS"),IFERROR(VLOOKUP($G1793,Tb_KostenTypen[],2,0),"tarief"),RIGHT(F1793,3)="IKS","Uurtarief",LEFT(F1793,6)="Arbeid","Uurtarief",AND(LEFT(F1793,8)="Bijdrage",RIGHT(F1793,15)="(vrijwilligers)"),"Vast tarief"),"")</f>
        <v/>
      </c>
      <c r="O1793" s="92"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tarief",IF(LEFT(F1793,8)="Bijdrage",VLOOKUP($F1793,Tb_KostenTypen[],MATCH(Methode_Keuze,Tb_KostenTypen[#Headers],0),0),VLOOKUP($G1793,Lijsten!L:O,4,0))),""),"")</f>
        <v/>
      </c>
      <c r="P1793" s="92"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tarief",IF(LEFT(F1793,8)="Bijdrage",VLOOKUP($F1793,Tb_KostenTypen[],MATCH(Methode_Keuze,Tb_KostenTypen[#Headers],0),0),VLOOKUP($G1793,Lijsten!L:O,4,0))),""),"")</f>
        <v/>
      </c>
      <c r="Q1793" s="50"/>
      <c r="R1793" s="50"/>
      <c r="S1793" s="83"/>
      <c r="T1793" s="51"/>
      <c r="U1793" s="4" t="str" cm="1">
        <f t="array" ref="U1793">IF(AA1793&lt;&gt;"ja",_xlfn.IFNA(_xlfn.IFS(AND(O1793&lt;&gt;"",F1793&lt;&gt;"",RIGHT($N1793,6)="tarief"),O1793*Q1793,S1793&gt;0,IF(F1793&lt;&gt;"",S1793,"")),""),"")</f>
        <v/>
      </c>
      <c r="V1793" s="4" t="str" cm="1">
        <f t="array" ref="V1793">IF(AA1793&lt;&gt;"ja",_xlfn.IFNA(_xlfn.IFS(AND(P1793&lt;&gt;"",R1793&lt;&gt;"",RIGHT($N1793,6)="tarief"),P1793*R1793,T1793&gt;0,T1793),""),"")</f>
        <v/>
      </c>
      <c r="W1793" s="4" t="str" cm="1">
        <f t="array" ref="W1793">IFERROR(_xlfn.IFS(OR(F1793="",LEFT(Methode_Keuze,4)="Geen"),"",AND(U1793&lt;&gt;"",F1793&lt;&gt;"Arbeidskosten"),ROUND(U1793*VLOOKUP(F1793,Tb_ProjectKosten[],MATCH(Tb_ProjectKosten[[#Headers],[Forfat_Percentage]],Tb_ProjectKosten[#Headers],0),0),2),AND(F1793="Arbeidskosten",G1793&lt;&gt;""),IFERROR(ROUND(U1793*VLOOKUP(G1793,Tb_KostenTypen[],3,0)*VLOOKUP(F1793,Tb_ProjectKosten[],MATCH(Tb_ProjectKosten[[#Headers],[Forfat_Percentage]],Tb_ProjectKosten[#Headers],0),0),2),""),U1793 &lt;=0,0),"")</f>
        <v/>
      </c>
      <c r="X1793" s="4" t="str" cm="1">
        <f t="array" ref="X1793">IFERROR(_xlfn.IFS(OR(F1793="",LEFT(Methode_Keuze,4)="Geen"),"",AND(V1793&lt;&gt;"",F1793&lt;&gt;"Arbeidskosten"),ROUND(V1793*VLOOKUP(F1793,Tb_ProjectKosten[],MATCH(Tb_ProjectKosten[[#Headers],[Forfat_Percentage]],Tb_ProjectKosten[#Headers],0),0),2),AND(F1793="Arbeidskosten",G1793&lt;&gt;""),IFERROR(ROUND(V1793*VLOOKUP(G1793,Tb_KostenTypen[],3,0)*VLOOKUP(F1793,Tb_ProjectKosten[],MATCH(Tb_ProjectKosten[[#Headers],[Forfat_Percentage]],Tb_ProjectKosten[#Headers],0),0),2),""),V1793 &lt;=0,0),"")</f>
        <v/>
      </c>
      <c r="Y1793" s="262"/>
      <c r="Z1793" s="49"/>
      <c r="AA1793" s="37" t="str" cm="1">
        <f t="array" ref="AA1793">IFERROR(IF(INDEX(SubsidieTabel!$Q$1:$T$9,MATCH($F1793,SubsidieTabel!$Q$1:$Q$9,0),IFERROR(MATCH(Methode_Keuze,SubsidieTabel!$Q$1:$T$1,0),2))&lt;&gt;1=TRUE,"ja",""),"")</f>
        <v/>
      </c>
    </row>
    <row r="1794" spans="1:27" ht="15" customHeight="1" x14ac:dyDescent="0.25">
      <c r="A1794" s="87"/>
      <c r="B1794" s="219" t="str">
        <f>IF(A1794&lt;&gt;"",_xlfn.MAXIFS($B$1:B1793,$A$1:A1793,A1794)+1,"")</f>
        <v/>
      </c>
      <c r="C1794" s="50"/>
      <c r="D1794" s="50"/>
      <c r="E1794" s="50"/>
      <c r="F1794" s="50"/>
      <c r="G1794" s="283"/>
      <c r="H1794" s="296"/>
      <c r="I1794" s="295"/>
      <c r="J1794" s="295"/>
      <c r="K1794" s="202"/>
      <c r="L1794" s="202"/>
      <c r="M1794" s="91" t="str">
        <f>IFERROR(VLOOKUP(H1794,Lijsten!$H$1:$I$100,2,0),"")</f>
        <v/>
      </c>
      <c r="N1794" s="91" t="str" cm="1">
        <f t="array" ref="N1794">IFERROR(_xlfn.IFS(AND(LEFT(F1794,6)="Arbeid",RIGHT(F1794,3)&lt;&gt;"IKS"),IFERROR(VLOOKUP($G1794,Tb_KostenTypen[],2,0),"tarief"),RIGHT(F1794,3)="IKS","Uurtarief",LEFT(F1794,6)="Arbeid","Uurtarief",AND(LEFT(F1794,8)="Bijdrage",RIGHT(F1794,15)="(vrijwilligers)"),"Vast tarief"),"")</f>
        <v/>
      </c>
      <c r="O1794" s="92"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tarief",IF(LEFT(F1794,8)="Bijdrage",VLOOKUP($F1794,Tb_KostenTypen[],MATCH(Methode_Keuze,Tb_KostenTypen[#Headers],0),0),VLOOKUP($G1794,Lijsten!L:O,4,0))),""),"")</f>
        <v/>
      </c>
      <c r="P1794" s="92"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tarief",IF(LEFT(F1794,8)="Bijdrage",VLOOKUP($F1794,Tb_KostenTypen[],MATCH(Methode_Keuze,Tb_KostenTypen[#Headers],0),0),VLOOKUP($G1794,Lijsten!L:O,4,0))),""),"")</f>
        <v/>
      </c>
      <c r="Q1794" s="50"/>
      <c r="R1794" s="50"/>
      <c r="S1794" s="83"/>
      <c r="T1794" s="51"/>
      <c r="U1794" s="4" t="str" cm="1">
        <f t="array" ref="U1794">IF(AA1794&lt;&gt;"ja",_xlfn.IFNA(_xlfn.IFS(AND(O1794&lt;&gt;"",F1794&lt;&gt;"",RIGHT($N1794,6)="tarief"),O1794*Q1794,S1794&gt;0,IF(F1794&lt;&gt;"",S1794,"")),""),"")</f>
        <v/>
      </c>
      <c r="V1794" s="4" t="str" cm="1">
        <f t="array" ref="V1794">IF(AA1794&lt;&gt;"ja",_xlfn.IFNA(_xlfn.IFS(AND(P1794&lt;&gt;"",R1794&lt;&gt;"",RIGHT($N1794,6)="tarief"),P1794*R1794,T1794&gt;0,T1794),""),"")</f>
        <v/>
      </c>
      <c r="W1794" s="4" t="str" cm="1">
        <f t="array" ref="W1794">IFERROR(_xlfn.IFS(OR(F1794="",LEFT(Methode_Keuze,4)="Geen"),"",AND(U1794&lt;&gt;"",F1794&lt;&gt;"Arbeidskosten"),ROUND(U1794*VLOOKUP(F1794,Tb_ProjectKosten[],MATCH(Tb_ProjectKosten[[#Headers],[Forfat_Percentage]],Tb_ProjectKosten[#Headers],0),0),2),AND(F1794="Arbeidskosten",G1794&lt;&gt;""),IFERROR(ROUND(U1794*VLOOKUP(G1794,Tb_KostenTypen[],3,0)*VLOOKUP(F1794,Tb_ProjectKosten[],MATCH(Tb_ProjectKosten[[#Headers],[Forfat_Percentage]],Tb_ProjectKosten[#Headers],0),0),2),""),U1794 &lt;=0,0),"")</f>
        <v/>
      </c>
      <c r="X1794" s="4" t="str" cm="1">
        <f t="array" ref="X1794">IFERROR(_xlfn.IFS(OR(F1794="",LEFT(Methode_Keuze,4)="Geen"),"",AND(V1794&lt;&gt;"",F1794&lt;&gt;"Arbeidskosten"),ROUND(V1794*VLOOKUP(F1794,Tb_ProjectKosten[],MATCH(Tb_ProjectKosten[[#Headers],[Forfat_Percentage]],Tb_ProjectKosten[#Headers],0),0),2),AND(F1794="Arbeidskosten",G1794&lt;&gt;""),IFERROR(ROUND(V1794*VLOOKUP(G1794,Tb_KostenTypen[],3,0)*VLOOKUP(F1794,Tb_ProjectKosten[],MATCH(Tb_ProjectKosten[[#Headers],[Forfat_Percentage]],Tb_ProjectKosten[#Headers],0),0),2),""),V1794 &lt;=0,0),"")</f>
        <v/>
      </c>
      <c r="Y1794" s="262"/>
      <c r="Z1794" s="49"/>
      <c r="AA1794" s="37" t="str" cm="1">
        <f t="array" ref="AA1794">IFERROR(IF(INDEX(SubsidieTabel!$Q$1:$T$9,MATCH($F1794,SubsidieTabel!$Q$1:$Q$9,0),IFERROR(MATCH(Methode_Keuze,SubsidieTabel!$Q$1:$T$1,0),2))&lt;&gt;1=TRUE,"ja",""),"")</f>
        <v/>
      </c>
    </row>
    <row r="1795" spans="1:27" ht="15" customHeight="1" x14ac:dyDescent="0.25">
      <c r="A1795" s="87"/>
      <c r="B1795" s="219" t="str">
        <f>IF(A1795&lt;&gt;"",_xlfn.MAXIFS($B$1:B1794,$A$1:A1794,A1795)+1,"")</f>
        <v/>
      </c>
      <c r="C1795" s="50"/>
      <c r="D1795" s="50"/>
      <c r="E1795" s="50"/>
      <c r="F1795" s="50"/>
      <c r="G1795" s="283"/>
      <c r="H1795" s="296"/>
      <c r="I1795" s="295"/>
      <c r="J1795" s="295"/>
      <c r="K1795" s="202"/>
      <c r="L1795" s="202"/>
      <c r="M1795" s="91" t="str">
        <f>IFERROR(VLOOKUP(H1795,Lijsten!$H$1:$I$100,2,0),"")</f>
        <v/>
      </c>
      <c r="N1795" s="91" t="str" cm="1">
        <f t="array" ref="N1795">IFERROR(_xlfn.IFS(AND(LEFT(F1795,6)="Arbeid",RIGHT(F1795,3)&lt;&gt;"IKS"),IFERROR(VLOOKUP($G1795,Tb_KostenTypen[],2,0),"tarief"),RIGHT(F1795,3)="IKS","Uurtarief",LEFT(F1795,6)="Arbeid","Uurtarief",AND(LEFT(F1795,8)="Bijdrage",RIGHT(F1795,15)="(vrijwilligers)"),"Vast tarief"),"")</f>
        <v/>
      </c>
      <c r="O1795" s="92"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tarief",IF(LEFT(F1795,8)="Bijdrage",VLOOKUP($F1795,Tb_KostenTypen[],MATCH(Methode_Keuze,Tb_KostenTypen[#Headers],0),0),VLOOKUP($G1795,Lijsten!L:O,4,0))),""),"")</f>
        <v/>
      </c>
      <c r="P1795" s="92"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tarief",IF(LEFT(F1795,8)="Bijdrage",VLOOKUP($F1795,Tb_KostenTypen[],MATCH(Methode_Keuze,Tb_KostenTypen[#Headers],0),0),VLOOKUP($G1795,Lijsten!L:O,4,0))),""),"")</f>
        <v/>
      </c>
      <c r="Q1795" s="50"/>
      <c r="R1795" s="50"/>
      <c r="S1795" s="83"/>
      <c r="T1795" s="51"/>
      <c r="U1795" s="4" t="str" cm="1">
        <f t="array" ref="U1795">IF(AA1795&lt;&gt;"ja",_xlfn.IFNA(_xlfn.IFS(AND(O1795&lt;&gt;"",F1795&lt;&gt;"",RIGHT($N1795,6)="tarief"),O1795*Q1795,S1795&gt;0,IF(F1795&lt;&gt;"",S1795,"")),""),"")</f>
        <v/>
      </c>
      <c r="V1795" s="4" t="str" cm="1">
        <f t="array" ref="V1795">IF(AA1795&lt;&gt;"ja",_xlfn.IFNA(_xlfn.IFS(AND(P1795&lt;&gt;"",R1795&lt;&gt;"",RIGHT($N1795,6)="tarief"),P1795*R1795,T1795&gt;0,T1795),""),"")</f>
        <v/>
      </c>
      <c r="W1795" s="4" t="str" cm="1">
        <f t="array" ref="W1795">IFERROR(_xlfn.IFS(OR(F1795="",LEFT(Methode_Keuze,4)="Geen"),"",AND(U1795&lt;&gt;"",F1795&lt;&gt;"Arbeidskosten"),ROUND(U1795*VLOOKUP(F1795,Tb_ProjectKosten[],MATCH(Tb_ProjectKosten[[#Headers],[Forfat_Percentage]],Tb_ProjectKosten[#Headers],0),0),2),AND(F1795="Arbeidskosten",G1795&lt;&gt;""),IFERROR(ROUND(U1795*VLOOKUP(G1795,Tb_KostenTypen[],3,0)*VLOOKUP(F1795,Tb_ProjectKosten[],MATCH(Tb_ProjectKosten[[#Headers],[Forfat_Percentage]],Tb_ProjectKosten[#Headers],0),0),2),""),U1795 &lt;=0,0),"")</f>
        <v/>
      </c>
      <c r="X1795" s="4" t="str" cm="1">
        <f t="array" ref="X1795">IFERROR(_xlfn.IFS(OR(F1795="",LEFT(Methode_Keuze,4)="Geen"),"",AND(V1795&lt;&gt;"",F1795&lt;&gt;"Arbeidskosten"),ROUND(V1795*VLOOKUP(F1795,Tb_ProjectKosten[],MATCH(Tb_ProjectKosten[[#Headers],[Forfat_Percentage]],Tb_ProjectKosten[#Headers],0),0),2),AND(F1795="Arbeidskosten",G1795&lt;&gt;""),IFERROR(ROUND(V1795*VLOOKUP(G1795,Tb_KostenTypen[],3,0)*VLOOKUP(F1795,Tb_ProjectKosten[],MATCH(Tb_ProjectKosten[[#Headers],[Forfat_Percentage]],Tb_ProjectKosten[#Headers],0),0),2),""),V1795 &lt;=0,0),"")</f>
        <v/>
      </c>
      <c r="Y1795" s="262"/>
      <c r="Z1795" s="49"/>
      <c r="AA1795" s="37" t="str" cm="1">
        <f t="array" ref="AA1795">IFERROR(IF(INDEX(SubsidieTabel!$Q$1:$T$9,MATCH($F1795,SubsidieTabel!$Q$1:$Q$9,0),IFERROR(MATCH(Methode_Keuze,SubsidieTabel!$Q$1:$T$1,0),2))&lt;&gt;1=TRUE,"ja",""),"")</f>
        <v/>
      </c>
    </row>
    <row r="1796" spans="1:27" ht="15" customHeight="1" x14ac:dyDescent="0.25">
      <c r="A1796" s="87"/>
      <c r="B1796" s="219" t="str">
        <f>IF(A1796&lt;&gt;"",_xlfn.MAXIFS($B$1:B1795,$A$1:A1795,A1796)+1,"")</f>
        <v/>
      </c>
      <c r="C1796" s="50"/>
      <c r="D1796" s="50"/>
      <c r="E1796" s="50"/>
      <c r="F1796" s="50"/>
      <c r="G1796" s="283"/>
      <c r="H1796" s="296"/>
      <c r="I1796" s="295"/>
      <c r="J1796" s="295"/>
      <c r="K1796" s="202"/>
      <c r="L1796" s="202"/>
      <c r="M1796" s="91" t="str">
        <f>IFERROR(VLOOKUP(H1796,Lijsten!$H$1:$I$100,2,0),"")</f>
        <v/>
      </c>
      <c r="N1796" s="91" t="str" cm="1">
        <f t="array" ref="N1796">IFERROR(_xlfn.IFS(AND(LEFT(F1796,6)="Arbeid",RIGHT(F1796,3)&lt;&gt;"IKS"),IFERROR(VLOOKUP($G1796,Tb_KostenTypen[],2,0),"tarief"),RIGHT(F1796,3)="IKS","Uurtarief",LEFT(F1796,6)="Arbeid","Uurtarief",AND(LEFT(F1796,8)="Bijdrage",RIGHT(F1796,15)="(vrijwilligers)"),"Vast tarief"),"")</f>
        <v/>
      </c>
      <c r="O1796" s="92"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tarief",IF(LEFT(F1796,8)="Bijdrage",VLOOKUP($F1796,Tb_KostenTypen[],MATCH(Methode_Keuze,Tb_KostenTypen[#Headers],0),0),VLOOKUP($G1796,Lijsten!L:O,4,0))),""),"")</f>
        <v/>
      </c>
      <c r="P1796" s="92"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tarief",IF(LEFT(F1796,8)="Bijdrage",VLOOKUP($F1796,Tb_KostenTypen[],MATCH(Methode_Keuze,Tb_KostenTypen[#Headers],0),0),VLOOKUP($G1796,Lijsten!L:O,4,0))),""),"")</f>
        <v/>
      </c>
      <c r="Q1796" s="50"/>
      <c r="R1796" s="50"/>
      <c r="S1796" s="83"/>
      <c r="T1796" s="51"/>
      <c r="U1796" s="4" t="str" cm="1">
        <f t="array" ref="U1796">IF(AA1796&lt;&gt;"ja",_xlfn.IFNA(_xlfn.IFS(AND(O1796&lt;&gt;"",F1796&lt;&gt;"",RIGHT($N1796,6)="tarief"),O1796*Q1796,S1796&gt;0,IF(F1796&lt;&gt;"",S1796,"")),""),"")</f>
        <v/>
      </c>
      <c r="V1796" s="4" t="str" cm="1">
        <f t="array" ref="V1796">IF(AA1796&lt;&gt;"ja",_xlfn.IFNA(_xlfn.IFS(AND(P1796&lt;&gt;"",R1796&lt;&gt;"",RIGHT($N1796,6)="tarief"),P1796*R1796,T1796&gt;0,T1796),""),"")</f>
        <v/>
      </c>
      <c r="W1796" s="4" t="str" cm="1">
        <f t="array" ref="W1796">IFERROR(_xlfn.IFS(OR(F1796="",LEFT(Methode_Keuze,4)="Geen"),"",AND(U1796&lt;&gt;"",F1796&lt;&gt;"Arbeidskosten"),ROUND(U1796*VLOOKUP(F1796,Tb_ProjectKosten[],MATCH(Tb_ProjectKosten[[#Headers],[Forfat_Percentage]],Tb_ProjectKosten[#Headers],0),0),2),AND(F1796="Arbeidskosten",G1796&lt;&gt;""),IFERROR(ROUND(U1796*VLOOKUP(G1796,Tb_KostenTypen[],3,0)*VLOOKUP(F1796,Tb_ProjectKosten[],MATCH(Tb_ProjectKosten[[#Headers],[Forfat_Percentage]],Tb_ProjectKosten[#Headers],0),0),2),""),U1796 &lt;=0,0),"")</f>
        <v/>
      </c>
      <c r="X1796" s="4" t="str" cm="1">
        <f t="array" ref="X1796">IFERROR(_xlfn.IFS(OR(F1796="",LEFT(Methode_Keuze,4)="Geen"),"",AND(V1796&lt;&gt;"",F1796&lt;&gt;"Arbeidskosten"),ROUND(V1796*VLOOKUP(F1796,Tb_ProjectKosten[],MATCH(Tb_ProjectKosten[[#Headers],[Forfat_Percentage]],Tb_ProjectKosten[#Headers],0),0),2),AND(F1796="Arbeidskosten",G1796&lt;&gt;""),IFERROR(ROUND(V1796*VLOOKUP(G1796,Tb_KostenTypen[],3,0)*VLOOKUP(F1796,Tb_ProjectKosten[],MATCH(Tb_ProjectKosten[[#Headers],[Forfat_Percentage]],Tb_ProjectKosten[#Headers],0),0),2),""),V1796 &lt;=0,0),"")</f>
        <v/>
      </c>
      <c r="Y1796" s="262"/>
      <c r="Z1796" s="49"/>
      <c r="AA1796" s="37" t="str" cm="1">
        <f t="array" ref="AA1796">IFERROR(IF(INDEX(SubsidieTabel!$Q$1:$T$9,MATCH($F1796,SubsidieTabel!$Q$1:$Q$9,0),IFERROR(MATCH(Methode_Keuze,SubsidieTabel!$Q$1:$T$1,0),2))&lt;&gt;1=TRUE,"ja",""),"")</f>
        <v/>
      </c>
    </row>
    <row r="1797" spans="1:27" ht="15" customHeight="1" x14ac:dyDescent="0.25">
      <c r="A1797" s="87"/>
      <c r="B1797" s="219" t="str">
        <f>IF(A1797&lt;&gt;"",_xlfn.MAXIFS($B$1:B1796,$A$1:A1796,A1797)+1,"")</f>
        <v/>
      </c>
      <c r="C1797" s="50"/>
      <c r="D1797" s="50"/>
      <c r="E1797" s="50"/>
      <c r="F1797" s="50"/>
      <c r="G1797" s="283"/>
      <c r="H1797" s="296"/>
      <c r="I1797" s="295"/>
      <c r="J1797" s="295"/>
      <c r="K1797" s="202"/>
      <c r="L1797" s="202"/>
      <c r="M1797" s="91" t="str">
        <f>IFERROR(VLOOKUP(H1797,Lijsten!$H$1:$I$100,2,0),"")</f>
        <v/>
      </c>
      <c r="N1797" s="91" t="str" cm="1">
        <f t="array" ref="N1797">IFERROR(_xlfn.IFS(AND(LEFT(F1797,6)="Arbeid",RIGHT(F1797,3)&lt;&gt;"IKS"),IFERROR(VLOOKUP($G1797,Tb_KostenTypen[],2,0),"tarief"),RIGHT(F1797,3)="IKS","Uurtarief",LEFT(F1797,6)="Arbeid","Uurtarief",AND(LEFT(F1797,8)="Bijdrage",RIGHT(F1797,15)="(vrijwilligers)"),"Vast tarief"),"")</f>
        <v/>
      </c>
      <c r="O1797" s="92"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tarief",IF(LEFT(F1797,8)="Bijdrage",VLOOKUP($F1797,Tb_KostenTypen[],MATCH(Methode_Keuze,Tb_KostenTypen[#Headers],0),0),VLOOKUP($G1797,Lijsten!L:O,4,0))),""),"")</f>
        <v/>
      </c>
      <c r="P1797" s="92"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tarief",IF(LEFT(F1797,8)="Bijdrage",VLOOKUP($F1797,Tb_KostenTypen[],MATCH(Methode_Keuze,Tb_KostenTypen[#Headers],0),0),VLOOKUP($G1797,Lijsten!L:O,4,0))),""),"")</f>
        <v/>
      </c>
      <c r="Q1797" s="50"/>
      <c r="R1797" s="50"/>
      <c r="S1797" s="83"/>
      <c r="T1797" s="51"/>
      <c r="U1797" s="4" t="str" cm="1">
        <f t="array" ref="U1797">IF(AA1797&lt;&gt;"ja",_xlfn.IFNA(_xlfn.IFS(AND(O1797&lt;&gt;"",F1797&lt;&gt;"",RIGHT($N1797,6)="tarief"),O1797*Q1797,S1797&gt;0,IF(F1797&lt;&gt;"",S1797,"")),""),"")</f>
        <v/>
      </c>
      <c r="V1797" s="4" t="str" cm="1">
        <f t="array" ref="V1797">IF(AA1797&lt;&gt;"ja",_xlfn.IFNA(_xlfn.IFS(AND(P1797&lt;&gt;"",R1797&lt;&gt;"",RIGHT($N1797,6)="tarief"),P1797*R1797,T1797&gt;0,T1797),""),"")</f>
        <v/>
      </c>
      <c r="W1797" s="4" t="str" cm="1">
        <f t="array" ref="W1797">IFERROR(_xlfn.IFS(OR(F1797="",LEFT(Methode_Keuze,4)="Geen"),"",AND(U1797&lt;&gt;"",F1797&lt;&gt;"Arbeidskosten"),ROUND(U1797*VLOOKUP(F1797,Tb_ProjectKosten[],MATCH(Tb_ProjectKosten[[#Headers],[Forfat_Percentage]],Tb_ProjectKosten[#Headers],0),0),2),AND(F1797="Arbeidskosten",G1797&lt;&gt;""),IFERROR(ROUND(U1797*VLOOKUP(G1797,Tb_KostenTypen[],3,0)*VLOOKUP(F1797,Tb_ProjectKosten[],MATCH(Tb_ProjectKosten[[#Headers],[Forfat_Percentage]],Tb_ProjectKosten[#Headers],0),0),2),""),U1797 &lt;=0,0),"")</f>
        <v/>
      </c>
      <c r="X1797" s="4" t="str" cm="1">
        <f t="array" ref="X1797">IFERROR(_xlfn.IFS(OR(F1797="",LEFT(Methode_Keuze,4)="Geen"),"",AND(V1797&lt;&gt;"",F1797&lt;&gt;"Arbeidskosten"),ROUND(V1797*VLOOKUP(F1797,Tb_ProjectKosten[],MATCH(Tb_ProjectKosten[[#Headers],[Forfat_Percentage]],Tb_ProjectKosten[#Headers],0),0),2),AND(F1797="Arbeidskosten",G1797&lt;&gt;""),IFERROR(ROUND(V1797*VLOOKUP(G1797,Tb_KostenTypen[],3,0)*VLOOKUP(F1797,Tb_ProjectKosten[],MATCH(Tb_ProjectKosten[[#Headers],[Forfat_Percentage]],Tb_ProjectKosten[#Headers],0),0),2),""),V1797 &lt;=0,0),"")</f>
        <v/>
      </c>
      <c r="Y1797" s="262"/>
      <c r="Z1797" s="49"/>
      <c r="AA1797" s="37" t="str" cm="1">
        <f t="array" ref="AA1797">IFERROR(IF(INDEX(SubsidieTabel!$Q$1:$T$9,MATCH($F1797,SubsidieTabel!$Q$1:$Q$9,0),IFERROR(MATCH(Methode_Keuze,SubsidieTabel!$Q$1:$T$1,0),2))&lt;&gt;1=TRUE,"ja",""),"")</f>
        <v/>
      </c>
    </row>
    <row r="1798" spans="1:27" ht="15" customHeight="1" x14ac:dyDescent="0.25">
      <c r="A1798" s="87"/>
      <c r="B1798" s="219" t="str">
        <f>IF(A1798&lt;&gt;"",_xlfn.MAXIFS($B$1:B1797,$A$1:A1797,A1798)+1,"")</f>
        <v/>
      </c>
      <c r="C1798" s="50"/>
      <c r="D1798" s="50"/>
      <c r="E1798" s="50"/>
      <c r="F1798" s="50"/>
      <c r="G1798" s="283"/>
      <c r="H1798" s="296"/>
      <c r="I1798" s="295"/>
      <c r="J1798" s="295"/>
      <c r="K1798" s="202"/>
      <c r="L1798" s="202"/>
      <c r="M1798" s="91" t="str">
        <f>IFERROR(VLOOKUP(H1798,Lijsten!$H$1:$I$100,2,0),"")</f>
        <v/>
      </c>
      <c r="N1798" s="91" t="str" cm="1">
        <f t="array" ref="N1798">IFERROR(_xlfn.IFS(AND(LEFT(F1798,6)="Arbeid",RIGHT(F1798,3)&lt;&gt;"IKS"),IFERROR(VLOOKUP($G1798,Tb_KostenTypen[],2,0),"tarief"),RIGHT(F1798,3)="IKS","Uurtarief",LEFT(F1798,6)="Arbeid","Uurtarief",AND(LEFT(F1798,8)="Bijdrage",RIGHT(F1798,15)="(vrijwilligers)"),"Vast tarief"),"")</f>
        <v/>
      </c>
      <c r="O1798" s="92"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tarief",IF(LEFT(F1798,8)="Bijdrage",VLOOKUP($F1798,Tb_KostenTypen[],MATCH(Methode_Keuze,Tb_KostenTypen[#Headers],0),0),VLOOKUP($G1798,Lijsten!L:O,4,0))),""),"")</f>
        <v/>
      </c>
      <c r="P1798" s="92"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tarief",IF(LEFT(F1798,8)="Bijdrage",VLOOKUP($F1798,Tb_KostenTypen[],MATCH(Methode_Keuze,Tb_KostenTypen[#Headers],0),0),VLOOKUP($G1798,Lijsten!L:O,4,0))),""),"")</f>
        <v/>
      </c>
      <c r="Q1798" s="50"/>
      <c r="R1798" s="50"/>
      <c r="S1798" s="83"/>
      <c r="T1798" s="51"/>
      <c r="U1798" s="4" t="str" cm="1">
        <f t="array" ref="U1798">IF(AA1798&lt;&gt;"ja",_xlfn.IFNA(_xlfn.IFS(AND(O1798&lt;&gt;"",F1798&lt;&gt;"",RIGHT($N1798,6)="tarief"),O1798*Q1798,S1798&gt;0,IF(F1798&lt;&gt;"",S1798,"")),""),"")</f>
        <v/>
      </c>
      <c r="V1798" s="4" t="str" cm="1">
        <f t="array" ref="V1798">IF(AA1798&lt;&gt;"ja",_xlfn.IFNA(_xlfn.IFS(AND(P1798&lt;&gt;"",R1798&lt;&gt;"",RIGHT($N1798,6)="tarief"),P1798*R1798,T1798&gt;0,T1798),""),"")</f>
        <v/>
      </c>
      <c r="W1798" s="4" t="str" cm="1">
        <f t="array" ref="W1798">IFERROR(_xlfn.IFS(OR(F1798="",LEFT(Methode_Keuze,4)="Geen"),"",AND(U1798&lt;&gt;"",F1798&lt;&gt;"Arbeidskosten"),ROUND(U1798*VLOOKUP(F1798,Tb_ProjectKosten[],MATCH(Tb_ProjectKosten[[#Headers],[Forfat_Percentage]],Tb_ProjectKosten[#Headers],0),0),2),AND(F1798="Arbeidskosten",G1798&lt;&gt;""),IFERROR(ROUND(U1798*VLOOKUP(G1798,Tb_KostenTypen[],3,0)*VLOOKUP(F1798,Tb_ProjectKosten[],MATCH(Tb_ProjectKosten[[#Headers],[Forfat_Percentage]],Tb_ProjectKosten[#Headers],0),0),2),""),U1798 &lt;=0,0),"")</f>
        <v/>
      </c>
      <c r="X1798" s="4" t="str" cm="1">
        <f t="array" ref="X1798">IFERROR(_xlfn.IFS(OR(F1798="",LEFT(Methode_Keuze,4)="Geen"),"",AND(V1798&lt;&gt;"",F1798&lt;&gt;"Arbeidskosten"),ROUND(V1798*VLOOKUP(F1798,Tb_ProjectKosten[],MATCH(Tb_ProjectKosten[[#Headers],[Forfat_Percentage]],Tb_ProjectKosten[#Headers],0),0),2),AND(F1798="Arbeidskosten",G1798&lt;&gt;""),IFERROR(ROUND(V1798*VLOOKUP(G1798,Tb_KostenTypen[],3,0)*VLOOKUP(F1798,Tb_ProjectKosten[],MATCH(Tb_ProjectKosten[[#Headers],[Forfat_Percentage]],Tb_ProjectKosten[#Headers],0),0),2),""),V1798 &lt;=0,0),"")</f>
        <v/>
      </c>
      <c r="Y1798" s="262"/>
      <c r="Z1798" s="49"/>
      <c r="AA1798" s="37" t="str" cm="1">
        <f t="array" ref="AA1798">IFERROR(IF(INDEX(SubsidieTabel!$Q$1:$T$9,MATCH($F1798,SubsidieTabel!$Q$1:$Q$9,0),IFERROR(MATCH(Methode_Keuze,SubsidieTabel!$Q$1:$T$1,0),2))&lt;&gt;1=TRUE,"ja",""),"")</f>
        <v/>
      </c>
    </row>
    <row r="1799" spans="1:27" ht="15" customHeight="1" x14ac:dyDescent="0.25">
      <c r="A1799" s="87"/>
      <c r="B1799" s="219" t="str">
        <f>IF(A1799&lt;&gt;"",_xlfn.MAXIFS($B$1:B1798,$A$1:A1798,A1799)+1,"")</f>
        <v/>
      </c>
      <c r="C1799" s="50"/>
      <c r="D1799" s="50"/>
      <c r="E1799" s="50"/>
      <c r="F1799" s="50"/>
      <c r="G1799" s="283"/>
      <c r="H1799" s="296"/>
      <c r="I1799" s="295"/>
      <c r="J1799" s="295"/>
      <c r="K1799" s="202"/>
      <c r="L1799" s="202"/>
      <c r="M1799" s="91" t="str">
        <f>IFERROR(VLOOKUP(H1799,Lijsten!$H$1:$I$100,2,0),"")</f>
        <v/>
      </c>
      <c r="N1799" s="91" t="str" cm="1">
        <f t="array" ref="N1799">IFERROR(_xlfn.IFS(AND(LEFT(F1799,6)="Arbeid",RIGHT(F1799,3)&lt;&gt;"IKS"),IFERROR(VLOOKUP($G1799,Tb_KostenTypen[],2,0),"tarief"),RIGHT(F1799,3)="IKS","Uurtarief",LEFT(F1799,6)="Arbeid","Uurtarief",AND(LEFT(F1799,8)="Bijdrage",RIGHT(F1799,15)="(vrijwilligers)"),"Vast tarief"),"")</f>
        <v/>
      </c>
      <c r="O1799" s="92"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tarief",IF(LEFT(F1799,8)="Bijdrage",VLOOKUP($F1799,Tb_KostenTypen[],MATCH(Methode_Keuze,Tb_KostenTypen[#Headers],0),0),VLOOKUP($G1799,Lijsten!L:O,4,0))),""),"")</f>
        <v/>
      </c>
      <c r="P1799" s="92"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tarief",IF(LEFT(F1799,8)="Bijdrage",VLOOKUP($F1799,Tb_KostenTypen[],MATCH(Methode_Keuze,Tb_KostenTypen[#Headers],0),0),VLOOKUP($G1799,Lijsten!L:O,4,0))),""),"")</f>
        <v/>
      </c>
      <c r="Q1799" s="50"/>
      <c r="R1799" s="50"/>
      <c r="S1799" s="83"/>
      <c r="T1799" s="51"/>
      <c r="U1799" s="4" t="str" cm="1">
        <f t="array" ref="U1799">IF(AA1799&lt;&gt;"ja",_xlfn.IFNA(_xlfn.IFS(AND(O1799&lt;&gt;"",F1799&lt;&gt;"",RIGHT($N1799,6)="tarief"),O1799*Q1799,S1799&gt;0,IF(F1799&lt;&gt;"",S1799,"")),""),"")</f>
        <v/>
      </c>
      <c r="V1799" s="4" t="str" cm="1">
        <f t="array" ref="V1799">IF(AA1799&lt;&gt;"ja",_xlfn.IFNA(_xlfn.IFS(AND(P1799&lt;&gt;"",R1799&lt;&gt;"",RIGHT($N1799,6)="tarief"),P1799*R1799,T1799&gt;0,T1799),""),"")</f>
        <v/>
      </c>
      <c r="W1799" s="4" t="str" cm="1">
        <f t="array" ref="W1799">IFERROR(_xlfn.IFS(OR(F1799="",LEFT(Methode_Keuze,4)="Geen"),"",AND(U1799&lt;&gt;"",F1799&lt;&gt;"Arbeidskosten"),ROUND(U1799*VLOOKUP(F1799,Tb_ProjectKosten[],MATCH(Tb_ProjectKosten[[#Headers],[Forfat_Percentage]],Tb_ProjectKosten[#Headers],0),0),2),AND(F1799="Arbeidskosten",G1799&lt;&gt;""),IFERROR(ROUND(U1799*VLOOKUP(G1799,Tb_KostenTypen[],3,0)*VLOOKUP(F1799,Tb_ProjectKosten[],MATCH(Tb_ProjectKosten[[#Headers],[Forfat_Percentage]],Tb_ProjectKosten[#Headers],0),0),2),""),U1799 &lt;=0,0),"")</f>
        <v/>
      </c>
      <c r="X1799" s="4" t="str" cm="1">
        <f t="array" ref="X1799">IFERROR(_xlfn.IFS(OR(F1799="",LEFT(Methode_Keuze,4)="Geen"),"",AND(V1799&lt;&gt;"",F1799&lt;&gt;"Arbeidskosten"),ROUND(V1799*VLOOKUP(F1799,Tb_ProjectKosten[],MATCH(Tb_ProjectKosten[[#Headers],[Forfat_Percentage]],Tb_ProjectKosten[#Headers],0),0),2),AND(F1799="Arbeidskosten",G1799&lt;&gt;""),IFERROR(ROUND(V1799*VLOOKUP(G1799,Tb_KostenTypen[],3,0)*VLOOKUP(F1799,Tb_ProjectKosten[],MATCH(Tb_ProjectKosten[[#Headers],[Forfat_Percentage]],Tb_ProjectKosten[#Headers],0),0),2),""),V1799 &lt;=0,0),"")</f>
        <v/>
      </c>
      <c r="Y1799" s="262"/>
      <c r="Z1799" s="49"/>
      <c r="AA1799" s="37" t="str" cm="1">
        <f t="array" ref="AA1799">IFERROR(IF(INDEX(SubsidieTabel!$Q$1:$T$9,MATCH($F1799,SubsidieTabel!$Q$1:$Q$9,0),IFERROR(MATCH(Methode_Keuze,SubsidieTabel!$Q$1:$T$1,0),2))&lt;&gt;1=TRUE,"ja",""),"")</f>
        <v/>
      </c>
    </row>
    <row r="1800" spans="1:27" ht="15" customHeight="1" x14ac:dyDescent="0.25">
      <c r="A1800" s="87"/>
      <c r="B1800" s="219" t="str">
        <f>IF(A1800&lt;&gt;"",_xlfn.MAXIFS($B$1:B1799,$A$1:A1799,A1800)+1,"")</f>
        <v/>
      </c>
      <c r="C1800" s="50"/>
      <c r="D1800" s="50"/>
      <c r="E1800" s="50"/>
      <c r="F1800" s="50"/>
      <c r="G1800" s="283"/>
      <c r="H1800" s="296"/>
      <c r="I1800" s="295"/>
      <c r="J1800" s="295"/>
      <c r="K1800" s="202"/>
      <c r="L1800" s="202"/>
      <c r="M1800" s="91" t="str">
        <f>IFERROR(VLOOKUP(H1800,Lijsten!$H$1:$I$100,2,0),"")</f>
        <v/>
      </c>
      <c r="N1800" s="91" t="str" cm="1">
        <f t="array" ref="N1800">IFERROR(_xlfn.IFS(AND(LEFT(F1800,6)="Arbeid",RIGHT(F1800,3)&lt;&gt;"IKS"),IFERROR(VLOOKUP($G1800,Tb_KostenTypen[],2,0),"tarief"),RIGHT(F1800,3)="IKS","Uurtarief",LEFT(F1800,6)="Arbeid","Uurtarief",AND(LEFT(F1800,8)="Bijdrage",RIGHT(F1800,15)="(vrijwilligers)"),"Vast tarief"),"")</f>
        <v/>
      </c>
      <c r="O1800" s="92"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tarief",IF(LEFT(F1800,8)="Bijdrage",VLOOKUP($F1800,Tb_KostenTypen[],MATCH(Methode_Keuze,Tb_KostenTypen[#Headers],0),0),VLOOKUP($G1800,Lijsten!L:O,4,0))),""),"")</f>
        <v/>
      </c>
      <c r="P1800" s="92"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tarief",IF(LEFT(F1800,8)="Bijdrage",VLOOKUP($F1800,Tb_KostenTypen[],MATCH(Methode_Keuze,Tb_KostenTypen[#Headers],0),0),VLOOKUP($G1800,Lijsten!L:O,4,0))),""),"")</f>
        <v/>
      </c>
      <c r="Q1800" s="50"/>
      <c r="R1800" s="50"/>
      <c r="S1800" s="83"/>
      <c r="T1800" s="51"/>
      <c r="U1800" s="4" t="str" cm="1">
        <f t="array" ref="U1800">IF(AA1800&lt;&gt;"ja",_xlfn.IFNA(_xlfn.IFS(AND(O1800&lt;&gt;"",F1800&lt;&gt;"",RIGHT($N1800,6)="tarief"),O1800*Q1800,S1800&gt;0,IF(F1800&lt;&gt;"",S1800,"")),""),"")</f>
        <v/>
      </c>
      <c r="V1800" s="4" t="str" cm="1">
        <f t="array" ref="V1800">IF(AA1800&lt;&gt;"ja",_xlfn.IFNA(_xlfn.IFS(AND(P1800&lt;&gt;"",R1800&lt;&gt;"",RIGHT($N1800,6)="tarief"),P1800*R1800,T1800&gt;0,T1800),""),"")</f>
        <v/>
      </c>
      <c r="W1800" s="4" t="str" cm="1">
        <f t="array" ref="W1800">IFERROR(_xlfn.IFS(OR(F1800="",LEFT(Methode_Keuze,4)="Geen"),"",AND(U1800&lt;&gt;"",F1800&lt;&gt;"Arbeidskosten"),ROUND(U1800*VLOOKUP(F1800,Tb_ProjectKosten[],MATCH(Tb_ProjectKosten[[#Headers],[Forfat_Percentage]],Tb_ProjectKosten[#Headers],0),0),2),AND(F1800="Arbeidskosten",G1800&lt;&gt;""),IFERROR(ROUND(U1800*VLOOKUP(G1800,Tb_KostenTypen[],3,0)*VLOOKUP(F1800,Tb_ProjectKosten[],MATCH(Tb_ProjectKosten[[#Headers],[Forfat_Percentage]],Tb_ProjectKosten[#Headers],0),0),2),""),U1800 &lt;=0,0),"")</f>
        <v/>
      </c>
      <c r="X1800" s="4" t="str" cm="1">
        <f t="array" ref="X1800">IFERROR(_xlfn.IFS(OR(F1800="",LEFT(Methode_Keuze,4)="Geen"),"",AND(V1800&lt;&gt;"",F1800&lt;&gt;"Arbeidskosten"),ROUND(V1800*VLOOKUP(F1800,Tb_ProjectKosten[],MATCH(Tb_ProjectKosten[[#Headers],[Forfat_Percentage]],Tb_ProjectKosten[#Headers],0),0),2),AND(F1800="Arbeidskosten",G1800&lt;&gt;""),IFERROR(ROUND(V1800*VLOOKUP(G1800,Tb_KostenTypen[],3,0)*VLOOKUP(F1800,Tb_ProjectKosten[],MATCH(Tb_ProjectKosten[[#Headers],[Forfat_Percentage]],Tb_ProjectKosten[#Headers],0),0),2),""),V1800 &lt;=0,0),"")</f>
        <v/>
      </c>
      <c r="Y1800" s="262"/>
      <c r="Z1800" s="49"/>
      <c r="AA1800" s="37" t="str" cm="1">
        <f t="array" ref="AA1800">IFERROR(IF(INDEX(SubsidieTabel!$Q$1:$T$9,MATCH($F1800,SubsidieTabel!$Q$1:$Q$9,0),IFERROR(MATCH(Methode_Keuze,SubsidieTabel!$Q$1:$T$1,0),2))&lt;&gt;1=TRUE,"ja",""),"")</f>
        <v/>
      </c>
    </row>
    <row r="1801" spans="1:27" ht="15" customHeight="1" x14ac:dyDescent="0.25">
      <c r="A1801" s="87"/>
      <c r="B1801" s="219" t="str">
        <f>IF(A1801&lt;&gt;"",_xlfn.MAXIFS($B$1:B1800,$A$1:A1800,A1801)+1,"")</f>
        <v/>
      </c>
      <c r="C1801" s="50"/>
      <c r="D1801" s="50"/>
      <c r="E1801" s="50"/>
      <c r="F1801" s="50"/>
      <c r="G1801" s="283"/>
      <c r="H1801" s="296"/>
      <c r="I1801" s="295"/>
      <c r="J1801" s="295"/>
      <c r="K1801" s="202"/>
      <c r="L1801" s="202"/>
      <c r="M1801" s="91" t="str">
        <f>IFERROR(VLOOKUP(H1801,Lijsten!$H$1:$I$100,2,0),"")</f>
        <v/>
      </c>
      <c r="N1801" s="91" t="str" cm="1">
        <f t="array" ref="N1801">IFERROR(_xlfn.IFS(AND(LEFT(F1801,6)="Arbeid",RIGHT(F1801,3)&lt;&gt;"IKS"),IFERROR(VLOOKUP($G1801,Tb_KostenTypen[],2,0),"tarief"),RIGHT(F1801,3)="IKS","Uurtarief",LEFT(F1801,6)="Arbeid","Uurtarief",AND(LEFT(F1801,8)="Bijdrage",RIGHT(F1801,15)="(vrijwilligers)"),"Vast tarief"),"")</f>
        <v/>
      </c>
      <c r="O1801" s="92"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tarief",IF(LEFT(F1801,8)="Bijdrage",VLOOKUP($F1801,Tb_KostenTypen[],MATCH(Methode_Keuze,Tb_KostenTypen[#Headers],0),0),VLOOKUP($G1801,Lijsten!L:O,4,0))),""),"")</f>
        <v/>
      </c>
      <c r="P1801" s="92"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tarief",IF(LEFT(F1801,8)="Bijdrage",VLOOKUP($F1801,Tb_KostenTypen[],MATCH(Methode_Keuze,Tb_KostenTypen[#Headers],0),0),VLOOKUP($G1801,Lijsten!L:O,4,0))),""),"")</f>
        <v/>
      </c>
      <c r="Q1801" s="50"/>
      <c r="R1801" s="50"/>
      <c r="S1801" s="83"/>
      <c r="T1801" s="51"/>
      <c r="U1801" s="4" t="str" cm="1">
        <f t="array" ref="U1801">IF(AA1801&lt;&gt;"ja",_xlfn.IFNA(_xlfn.IFS(AND(O1801&lt;&gt;"",F1801&lt;&gt;"",RIGHT($N1801,6)="tarief"),O1801*Q1801,S1801&gt;0,IF(F1801&lt;&gt;"",S1801,"")),""),"")</f>
        <v/>
      </c>
      <c r="V1801" s="4" t="str" cm="1">
        <f t="array" ref="V1801">IF(AA1801&lt;&gt;"ja",_xlfn.IFNA(_xlfn.IFS(AND(P1801&lt;&gt;"",R1801&lt;&gt;"",RIGHT($N1801,6)="tarief"),P1801*R1801,T1801&gt;0,T1801),""),"")</f>
        <v/>
      </c>
      <c r="W1801" s="4" t="str" cm="1">
        <f t="array" ref="W1801">IFERROR(_xlfn.IFS(OR(F1801="",LEFT(Methode_Keuze,4)="Geen"),"",AND(U1801&lt;&gt;"",F1801&lt;&gt;"Arbeidskosten"),ROUND(U1801*VLOOKUP(F1801,Tb_ProjectKosten[],MATCH(Tb_ProjectKosten[[#Headers],[Forfat_Percentage]],Tb_ProjectKosten[#Headers],0),0),2),AND(F1801="Arbeidskosten",G1801&lt;&gt;""),IFERROR(ROUND(U1801*VLOOKUP(G1801,Tb_KostenTypen[],3,0)*VLOOKUP(F1801,Tb_ProjectKosten[],MATCH(Tb_ProjectKosten[[#Headers],[Forfat_Percentage]],Tb_ProjectKosten[#Headers],0),0),2),""),U1801 &lt;=0,0),"")</f>
        <v/>
      </c>
      <c r="X1801" s="4" t="str" cm="1">
        <f t="array" ref="X1801">IFERROR(_xlfn.IFS(OR(F1801="",LEFT(Methode_Keuze,4)="Geen"),"",AND(V1801&lt;&gt;"",F1801&lt;&gt;"Arbeidskosten"),ROUND(V1801*VLOOKUP(F1801,Tb_ProjectKosten[],MATCH(Tb_ProjectKosten[[#Headers],[Forfat_Percentage]],Tb_ProjectKosten[#Headers],0),0),2),AND(F1801="Arbeidskosten",G1801&lt;&gt;""),IFERROR(ROUND(V1801*VLOOKUP(G1801,Tb_KostenTypen[],3,0)*VLOOKUP(F1801,Tb_ProjectKosten[],MATCH(Tb_ProjectKosten[[#Headers],[Forfat_Percentage]],Tb_ProjectKosten[#Headers],0),0),2),""),V1801 &lt;=0,0),"")</f>
        <v/>
      </c>
      <c r="Y1801" s="262"/>
      <c r="Z1801" s="49"/>
      <c r="AA1801" s="37" t="str" cm="1">
        <f t="array" ref="AA1801">IFERROR(IF(INDEX(SubsidieTabel!$Q$1:$T$9,MATCH($F1801,SubsidieTabel!$Q$1:$Q$9,0),IFERROR(MATCH(Methode_Keuze,SubsidieTabel!$Q$1:$T$1,0),2))&lt;&gt;1=TRUE,"ja",""),"")</f>
        <v/>
      </c>
    </row>
    <row r="1802" spans="1:27" ht="15" customHeight="1" x14ac:dyDescent="0.25">
      <c r="A1802" s="87"/>
      <c r="B1802" s="219" t="str">
        <f>IF(A1802&lt;&gt;"",_xlfn.MAXIFS($B$1:B1801,$A$1:A1801,A1802)+1,"")</f>
        <v/>
      </c>
      <c r="C1802" s="50"/>
      <c r="D1802" s="50"/>
      <c r="E1802" s="50"/>
      <c r="F1802" s="50"/>
      <c r="G1802" s="283"/>
      <c r="H1802" s="296"/>
      <c r="I1802" s="295"/>
      <c r="J1802" s="295"/>
      <c r="K1802" s="202"/>
      <c r="L1802" s="202"/>
      <c r="M1802" s="91" t="str">
        <f>IFERROR(VLOOKUP(H1802,Lijsten!$H$1:$I$100,2,0),"")</f>
        <v/>
      </c>
      <c r="N1802" s="91" t="str" cm="1">
        <f t="array" ref="N1802">IFERROR(_xlfn.IFS(AND(LEFT(F1802,6)="Arbeid",RIGHT(F1802,3)&lt;&gt;"IKS"),IFERROR(VLOOKUP($G1802,Tb_KostenTypen[],2,0),"tarief"),RIGHT(F1802,3)="IKS","Uurtarief",LEFT(F1802,6)="Arbeid","Uurtarief",AND(LEFT(F1802,8)="Bijdrage",RIGHT(F1802,15)="(vrijwilligers)"),"Vast tarief"),"")</f>
        <v/>
      </c>
      <c r="O1802" s="92"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tarief",IF(LEFT(F1802,8)="Bijdrage",VLOOKUP($F1802,Tb_KostenTypen[],MATCH(Methode_Keuze,Tb_KostenTypen[#Headers],0),0),VLOOKUP($G1802,Lijsten!L:O,4,0))),""),"")</f>
        <v/>
      </c>
      <c r="P1802" s="92"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tarief",IF(LEFT(F1802,8)="Bijdrage",VLOOKUP($F1802,Tb_KostenTypen[],MATCH(Methode_Keuze,Tb_KostenTypen[#Headers],0),0),VLOOKUP($G1802,Lijsten!L:O,4,0))),""),"")</f>
        <v/>
      </c>
      <c r="Q1802" s="50"/>
      <c r="R1802" s="50"/>
      <c r="S1802" s="83"/>
      <c r="T1802" s="51"/>
      <c r="U1802" s="4" t="str" cm="1">
        <f t="array" ref="U1802">IF(AA1802&lt;&gt;"ja",_xlfn.IFNA(_xlfn.IFS(AND(O1802&lt;&gt;"",F1802&lt;&gt;"",RIGHT($N1802,6)="tarief"),O1802*Q1802,S1802&gt;0,IF(F1802&lt;&gt;"",S1802,"")),""),"")</f>
        <v/>
      </c>
      <c r="V1802" s="4" t="str" cm="1">
        <f t="array" ref="V1802">IF(AA1802&lt;&gt;"ja",_xlfn.IFNA(_xlfn.IFS(AND(P1802&lt;&gt;"",R1802&lt;&gt;"",RIGHT($N1802,6)="tarief"),P1802*R1802,T1802&gt;0,T1802),""),"")</f>
        <v/>
      </c>
      <c r="W1802" s="4" t="str" cm="1">
        <f t="array" ref="W1802">IFERROR(_xlfn.IFS(OR(F1802="",LEFT(Methode_Keuze,4)="Geen"),"",AND(U1802&lt;&gt;"",F1802&lt;&gt;"Arbeidskosten"),ROUND(U1802*VLOOKUP(F1802,Tb_ProjectKosten[],MATCH(Tb_ProjectKosten[[#Headers],[Forfat_Percentage]],Tb_ProjectKosten[#Headers],0),0),2),AND(F1802="Arbeidskosten",G1802&lt;&gt;""),IFERROR(ROUND(U1802*VLOOKUP(G1802,Tb_KostenTypen[],3,0)*VLOOKUP(F1802,Tb_ProjectKosten[],MATCH(Tb_ProjectKosten[[#Headers],[Forfat_Percentage]],Tb_ProjectKosten[#Headers],0),0),2),""),U1802 &lt;=0,0),"")</f>
        <v/>
      </c>
      <c r="X1802" s="4" t="str" cm="1">
        <f t="array" ref="X1802">IFERROR(_xlfn.IFS(OR(F1802="",LEFT(Methode_Keuze,4)="Geen"),"",AND(V1802&lt;&gt;"",F1802&lt;&gt;"Arbeidskosten"),ROUND(V1802*VLOOKUP(F1802,Tb_ProjectKosten[],MATCH(Tb_ProjectKosten[[#Headers],[Forfat_Percentage]],Tb_ProjectKosten[#Headers],0),0),2),AND(F1802="Arbeidskosten",G1802&lt;&gt;""),IFERROR(ROUND(V1802*VLOOKUP(G1802,Tb_KostenTypen[],3,0)*VLOOKUP(F1802,Tb_ProjectKosten[],MATCH(Tb_ProjectKosten[[#Headers],[Forfat_Percentage]],Tb_ProjectKosten[#Headers],0),0),2),""),V1802 &lt;=0,0),"")</f>
        <v/>
      </c>
      <c r="Y1802" s="262"/>
      <c r="Z1802" s="49"/>
      <c r="AA1802" s="37" t="str" cm="1">
        <f t="array" ref="AA1802">IFERROR(IF(INDEX(SubsidieTabel!$Q$1:$T$9,MATCH($F1802,SubsidieTabel!$Q$1:$Q$9,0),IFERROR(MATCH(Methode_Keuze,SubsidieTabel!$Q$1:$T$1,0),2))&lt;&gt;1=TRUE,"ja",""),"")</f>
        <v/>
      </c>
    </row>
    <row r="1803" spans="1:27" ht="15" customHeight="1" x14ac:dyDescent="0.25">
      <c r="A1803" s="87"/>
      <c r="B1803" s="219" t="str">
        <f>IF(A1803&lt;&gt;"",_xlfn.MAXIFS($B$1:B1802,$A$1:A1802,A1803)+1,"")</f>
        <v/>
      </c>
      <c r="C1803" s="50"/>
      <c r="D1803" s="50"/>
      <c r="E1803" s="50"/>
      <c r="F1803" s="50"/>
      <c r="G1803" s="283"/>
      <c r="H1803" s="296"/>
      <c r="I1803" s="295"/>
      <c r="J1803" s="295"/>
      <c r="K1803" s="202"/>
      <c r="L1803" s="202"/>
      <c r="M1803" s="91" t="str">
        <f>IFERROR(VLOOKUP(H1803,Lijsten!$H$1:$I$100,2,0),"")</f>
        <v/>
      </c>
      <c r="N1803" s="91" t="str" cm="1">
        <f t="array" ref="N1803">IFERROR(_xlfn.IFS(AND(LEFT(F1803,6)="Arbeid",RIGHT(F1803,3)&lt;&gt;"IKS"),IFERROR(VLOOKUP($G1803,Tb_KostenTypen[],2,0),"tarief"),RIGHT(F1803,3)="IKS","Uurtarief",LEFT(F1803,6)="Arbeid","Uurtarief",AND(LEFT(F1803,8)="Bijdrage",RIGHT(F1803,15)="(vrijwilligers)"),"Vast tarief"),"")</f>
        <v/>
      </c>
      <c r="O1803" s="92"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tarief",IF(LEFT(F1803,8)="Bijdrage",VLOOKUP($F1803,Tb_KostenTypen[],MATCH(Methode_Keuze,Tb_KostenTypen[#Headers],0),0),VLOOKUP($G1803,Lijsten!L:O,4,0))),""),"")</f>
        <v/>
      </c>
      <c r="P1803" s="92"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tarief",IF(LEFT(F1803,8)="Bijdrage",VLOOKUP($F1803,Tb_KostenTypen[],MATCH(Methode_Keuze,Tb_KostenTypen[#Headers],0),0),VLOOKUP($G1803,Lijsten!L:O,4,0))),""),"")</f>
        <v/>
      </c>
      <c r="Q1803" s="50"/>
      <c r="R1803" s="50"/>
      <c r="S1803" s="83"/>
      <c r="T1803" s="51"/>
      <c r="U1803" s="4" t="str" cm="1">
        <f t="array" ref="U1803">IF(AA1803&lt;&gt;"ja",_xlfn.IFNA(_xlfn.IFS(AND(O1803&lt;&gt;"",F1803&lt;&gt;"",RIGHT($N1803,6)="tarief"),O1803*Q1803,S1803&gt;0,IF(F1803&lt;&gt;"",S1803,"")),""),"")</f>
        <v/>
      </c>
      <c r="V1803" s="4" t="str" cm="1">
        <f t="array" ref="V1803">IF(AA1803&lt;&gt;"ja",_xlfn.IFNA(_xlfn.IFS(AND(P1803&lt;&gt;"",R1803&lt;&gt;"",RIGHT($N1803,6)="tarief"),P1803*R1803,T1803&gt;0,T1803),""),"")</f>
        <v/>
      </c>
      <c r="W1803" s="4" t="str" cm="1">
        <f t="array" ref="W1803">IFERROR(_xlfn.IFS(OR(F1803="",LEFT(Methode_Keuze,4)="Geen"),"",AND(U1803&lt;&gt;"",F1803&lt;&gt;"Arbeidskosten"),ROUND(U1803*VLOOKUP(F1803,Tb_ProjectKosten[],MATCH(Tb_ProjectKosten[[#Headers],[Forfat_Percentage]],Tb_ProjectKosten[#Headers],0),0),2),AND(F1803="Arbeidskosten",G1803&lt;&gt;""),IFERROR(ROUND(U1803*VLOOKUP(G1803,Tb_KostenTypen[],3,0)*VLOOKUP(F1803,Tb_ProjectKosten[],MATCH(Tb_ProjectKosten[[#Headers],[Forfat_Percentage]],Tb_ProjectKosten[#Headers],0),0),2),""),U1803 &lt;=0,0),"")</f>
        <v/>
      </c>
      <c r="X1803" s="4" t="str" cm="1">
        <f t="array" ref="X1803">IFERROR(_xlfn.IFS(OR(F1803="",LEFT(Methode_Keuze,4)="Geen"),"",AND(V1803&lt;&gt;"",F1803&lt;&gt;"Arbeidskosten"),ROUND(V1803*VLOOKUP(F1803,Tb_ProjectKosten[],MATCH(Tb_ProjectKosten[[#Headers],[Forfat_Percentage]],Tb_ProjectKosten[#Headers],0),0),2),AND(F1803="Arbeidskosten",G1803&lt;&gt;""),IFERROR(ROUND(V1803*VLOOKUP(G1803,Tb_KostenTypen[],3,0)*VLOOKUP(F1803,Tb_ProjectKosten[],MATCH(Tb_ProjectKosten[[#Headers],[Forfat_Percentage]],Tb_ProjectKosten[#Headers],0),0),2),""),V1803 &lt;=0,0),"")</f>
        <v/>
      </c>
      <c r="Y1803" s="262"/>
      <c r="Z1803" s="49"/>
      <c r="AA1803" s="37" t="str" cm="1">
        <f t="array" ref="AA1803">IFERROR(IF(INDEX(SubsidieTabel!$Q$1:$T$9,MATCH($F1803,SubsidieTabel!$Q$1:$Q$9,0),IFERROR(MATCH(Methode_Keuze,SubsidieTabel!$Q$1:$T$1,0),2))&lt;&gt;1=TRUE,"ja",""),"")</f>
        <v/>
      </c>
    </row>
    <row r="1804" spans="1:27" ht="15" customHeight="1" x14ac:dyDescent="0.25">
      <c r="A1804" s="87"/>
      <c r="B1804" s="219" t="str">
        <f>IF(A1804&lt;&gt;"",_xlfn.MAXIFS($B$1:B1803,$A$1:A1803,A1804)+1,"")</f>
        <v/>
      </c>
      <c r="C1804" s="50"/>
      <c r="D1804" s="50"/>
      <c r="E1804" s="50"/>
      <c r="F1804" s="50"/>
      <c r="G1804" s="283"/>
      <c r="H1804" s="296"/>
      <c r="I1804" s="295"/>
      <c r="J1804" s="295"/>
      <c r="K1804" s="202"/>
      <c r="L1804" s="202"/>
      <c r="M1804" s="91" t="str">
        <f>IFERROR(VLOOKUP(H1804,Lijsten!$H$1:$I$100,2,0),"")</f>
        <v/>
      </c>
      <c r="N1804" s="91" t="str" cm="1">
        <f t="array" ref="N1804">IFERROR(_xlfn.IFS(AND(LEFT(F1804,6)="Arbeid",RIGHT(F1804,3)&lt;&gt;"IKS"),IFERROR(VLOOKUP($G1804,Tb_KostenTypen[],2,0),"tarief"),RIGHT(F1804,3)="IKS","Uurtarief",LEFT(F1804,6)="Arbeid","Uurtarief",AND(LEFT(F1804,8)="Bijdrage",RIGHT(F1804,15)="(vrijwilligers)"),"Vast tarief"),"")</f>
        <v/>
      </c>
      <c r="O1804" s="92"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tarief",IF(LEFT(F1804,8)="Bijdrage",VLOOKUP($F1804,Tb_KostenTypen[],MATCH(Methode_Keuze,Tb_KostenTypen[#Headers],0),0),VLOOKUP($G1804,Lijsten!L:O,4,0))),""),"")</f>
        <v/>
      </c>
      <c r="P1804" s="92"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tarief",IF(LEFT(F1804,8)="Bijdrage",VLOOKUP($F1804,Tb_KostenTypen[],MATCH(Methode_Keuze,Tb_KostenTypen[#Headers],0),0),VLOOKUP($G1804,Lijsten!L:O,4,0))),""),"")</f>
        <v/>
      </c>
      <c r="Q1804" s="50"/>
      <c r="R1804" s="50"/>
      <c r="S1804" s="83"/>
      <c r="T1804" s="51"/>
      <c r="U1804" s="4" t="str" cm="1">
        <f t="array" ref="U1804">IF(AA1804&lt;&gt;"ja",_xlfn.IFNA(_xlfn.IFS(AND(O1804&lt;&gt;"",F1804&lt;&gt;"",RIGHT($N1804,6)="tarief"),O1804*Q1804,S1804&gt;0,IF(F1804&lt;&gt;"",S1804,"")),""),"")</f>
        <v/>
      </c>
      <c r="V1804" s="4" t="str" cm="1">
        <f t="array" ref="V1804">IF(AA1804&lt;&gt;"ja",_xlfn.IFNA(_xlfn.IFS(AND(P1804&lt;&gt;"",R1804&lt;&gt;"",RIGHT($N1804,6)="tarief"),P1804*R1804,T1804&gt;0,T1804),""),"")</f>
        <v/>
      </c>
      <c r="W1804" s="4" t="str" cm="1">
        <f t="array" ref="W1804">IFERROR(_xlfn.IFS(OR(F1804="",LEFT(Methode_Keuze,4)="Geen"),"",AND(U1804&lt;&gt;"",F1804&lt;&gt;"Arbeidskosten"),ROUND(U1804*VLOOKUP(F1804,Tb_ProjectKosten[],MATCH(Tb_ProjectKosten[[#Headers],[Forfat_Percentage]],Tb_ProjectKosten[#Headers],0),0),2),AND(F1804="Arbeidskosten",G1804&lt;&gt;""),IFERROR(ROUND(U1804*VLOOKUP(G1804,Tb_KostenTypen[],3,0)*VLOOKUP(F1804,Tb_ProjectKosten[],MATCH(Tb_ProjectKosten[[#Headers],[Forfat_Percentage]],Tb_ProjectKosten[#Headers],0),0),2),""),U1804 &lt;=0,0),"")</f>
        <v/>
      </c>
      <c r="X1804" s="4" t="str" cm="1">
        <f t="array" ref="X1804">IFERROR(_xlfn.IFS(OR(F1804="",LEFT(Methode_Keuze,4)="Geen"),"",AND(V1804&lt;&gt;"",F1804&lt;&gt;"Arbeidskosten"),ROUND(V1804*VLOOKUP(F1804,Tb_ProjectKosten[],MATCH(Tb_ProjectKosten[[#Headers],[Forfat_Percentage]],Tb_ProjectKosten[#Headers],0),0),2),AND(F1804="Arbeidskosten",G1804&lt;&gt;""),IFERROR(ROUND(V1804*VLOOKUP(G1804,Tb_KostenTypen[],3,0)*VLOOKUP(F1804,Tb_ProjectKosten[],MATCH(Tb_ProjectKosten[[#Headers],[Forfat_Percentage]],Tb_ProjectKosten[#Headers],0),0),2),""),V1804 &lt;=0,0),"")</f>
        <v/>
      </c>
      <c r="Y1804" s="262"/>
      <c r="Z1804" s="49"/>
      <c r="AA1804" s="37" t="str" cm="1">
        <f t="array" ref="AA1804">IFERROR(IF(INDEX(SubsidieTabel!$Q$1:$T$9,MATCH($F1804,SubsidieTabel!$Q$1:$Q$9,0),IFERROR(MATCH(Methode_Keuze,SubsidieTabel!$Q$1:$T$1,0),2))&lt;&gt;1=TRUE,"ja",""),"")</f>
        <v/>
      </c>
    </row>
    <row r="1805" spans="1:27" ht="15" customHeight="1" x14ac:dyDescent="0.25">
      <c r="A1805" s="87"/>
      <c r="B1805" s="219" t="str">
        <f>IF(A1805&lt;&gt;"",_xlfn.MAXIFS($B$1:B1804,$A$1:A1804,A1805)+1,"")</f>
        <v/>
      </c>
      <c r="C1805" s="50"/>
      <c r="D1805" s="50"/>
      <c r="E1805" s="50"/>
      <c r="F1805" s="50"/>
      <c r="G1805" s="283"/>
      <c r="H1805" s="296"/>
      <c r="I1805" s="295"/>
      <c r="J1805" s="295"/>
      <c r="K1805" s="202"/>
      <c r="L1805" s="202"/>
      <c r="M1805" s="91" t="str">
        <f>IFERROR(VLOOKUP(H1805,Lijsten!$H$1:$I$100,2,0),"")</f>
        <v/>
      </c>
      <c r="N1805" s="91" t="str" cm="1">
        <f t="array" ref="N1805">IFERROR(_xlfn.IFS(AND(LEFT(F1805,6)="Arbeid",RIGHT(F1805,3)&lt;&gt;"IKS"),IFERROR(VLOOKUP($G1805,Tb_KostenTypen[],2,0),"tarief"),RIGHT(F1805,3)="IKS","Uurtarief",LEFT(F1805,6)="Arbeid","Uurtarief",AND(LEFT(F1805,8)="Bijdrage",RIGHT(F1805,15)="(vrijwilligers)"),"Vast tarief"),"")</f>
        <v/>
      </c>
      <c r="O1805" s="92"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tarief",IF(LEFT(F1805,8)="Bijdrage",VLOOKUP($F1805,Tb_KostenTypen[],MATCH(Methode_Keuze,Tb_KostenTypen[#Headers],0),0),VLOOKUP($G1805,Lijsten!L:O,4,0))),""),"")</f>
        <v/>
      </c>
      <c r="P1805" s="92"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tarief",IF(LEFT(F1805,8)="Bijdrage",VLOOKUP($F1805,Tb_KostenTypen[],MATCH(Methode_Keuze,Tb_KostenTypen[#Headers],0),0),VLOOKUP($G1805,Lijsten!L:O,4,0))),""),"")</f>
        <v/>
      </c>
      <c r="Q1805" s="50"/>
      <c r="R1805" s="50"/>
      <c r="S1805" s="83"/>
      <c r="T1805" s="51"/>
      <c r="U1805" s="4" t="str" cm="1">
        <f t="array" ref="U1805">IF(AA1805&lt;&gt;"ja",_xlfn.IFNA(_xlfn.IFS(AND(O1805&lt;&gt;"",F1805&lt;&gt;"",RIGHT($N1805,6)="tarief"),O1805*Q1805,S1805&gt;0,IF(F1805&lt;&gt;"",S1805,"")),""),"")</f>
        <v/>
      </c>
      <c r="V1805" s="4" t="str" cm="1">
        <f t="array" ref="V1805">IF(AA1805&lt;&gt;"ja",_xlfn.IFNA(_xlfn.IFS(AND(P1805&lt;&gt;"",R1805&lt;&gt;"",RIGHT($N1805,6)="tarief"),P1805*R1805,T1805&gt;0,T1805),""),"")</f>
        <v/>
      </c>
      <c r="W1805" s="4" t="str" cm="1">
        <f t="array" ref="W1805">IFERROR(_xlfn.IFS(OR(F1805="",LEFT(Methode_Keuze,4)="Geen"),"",AND(U1805&lt;&gt;"",F1805&lt;&gt;"Arbeidskosten"),ROUND(U1805*VLOOKUP(F1805,Tb_ProjectKosten[],MATCH(Tb_ProjectKosten[[#Headers],[Forfat_Percentage]],Tb_ProjectKosten[#Headers],0),0),2),AND(F1805="Arbeidskosten",G1805&lt;&gt;""),IFERROR(ROUND(U1805*VLOOKUP(G1805,Tb_KostenTypen[],3,0)*VLOOKUP(F1805,Tb_ProjectKosten[],MATCH(Tb_ProjectKosten[[#Headers],[Forfat_Percentage]],Tb_ProjectKosten[#Headers],0),0),2),""),U1805 &lt;=0,0),"")</f>
        <v/>
      </c>
      <c r="X1805" s="4" t="str" cm="1">
        <f t="array" ref="X1805">IFERROR(_xlfn.IFS(OR(F1805="",LEFT(Methode_Keuze,4)="Geen"),"",AND(V1805&lt;&gt;"",F1805&lt;&gt;"Arbeidskosten"),ROUND(V1805*VLOOKUP(F1805,Tb_ProjectKosten[],MATCH(Tb_ProjectKosten[[#Headers],[Forfat_Percentage]],Tb_ProjectKosten[#Headers],0),0),2),AND(F1805="Arbeidskosten",G1805&lt;&gt;""),IFERROR(ROUND(V1805*VLOOKUP(G1805,Tb_KostenTypen[],3,0)*VLOOKUP(F1805,Tb_ProjectKosten[],MATCH(Tb_ProjectKosten[[#Headers],[Forfat_Percentage]],Tb_ProjectKosten[#Headers],0),0),2),""),V1805 &lt;=0,0),"")</f>
        <v/>
      </c>
      <c r="Y1805" s="262"/>
      <c r="Z1805" s="49"/>
      <c r="AA1805" s="37" t="str" cm="1">
        <f t="array" ref="AA1805">IFERROR(IF(INDEX(SubsidieTabel!$Q$1:$T$9,MATCH($F1805,SubsidieTabel!$Q$1:$Q$9,0),IFERROR(MATCH(Methode_Keuze,SubsidieTabel!$Q$1:$T$1,0),2))&lt;&gt;1=TRUE,"ja",""),"")</f>
        <v/>
      </c>
    </row>
    <row r="1806" spans="1:27" ht="15" customHeight="1" x14ac:dyDescent="0.25">
      <c r="A1806" s="87"/>
      <c r="B1806" s="219" t="str">
        <f>IF(A1806&lt;&gt;"",_xlfn.MAXIFS($B$1:B1805,$A$1:A1805,A1806)+1,"")</f>
        <v/>
      </c>
      <c r="C1806" s="50"/>
      <c r="D1806" s="50"/>
      <c r="E1806" s="50"/>
      <c r="F1806" s="50"/>
      <c r="G1806" s="283"/>
      <c r="H1806" s="296"/>
      <c r="I1806" s="295"/>
      <c r="J1806" s="295"/>
      <c r="K1806" s="202"/>
      <c r="L1806" s="202"/>
      <c r="M1806" s="91" t="str">
        <f>IFERROR(VLOOKUP(H1806,Lijsten!$H$1:$I$100,2,0),"")</f>
        <v/>
      </c>
      <c r="N1806" s="91" t="str" cm="1">
        <f t="array" ref="N1806">IFERROR(_xlfn.IFS(AND(LEFT(F1806,6)="Arbeid",RIGHT(F1806,3)&lt;&gt;"IKS"),IFERROR(VLOOKUP($G1806,Tb_KostenTypen[],2,0),"tarief"),RIGHT(F1806,3)="IKS","Uurtarief",LEFT(F1806,6)="Arbeid","Uurtarief",AND(LEFT(F1806,8)="Bijdrage",RIGHT(F1806,15)="(vrijwilligers)"),"Vast tarief"),"")</f>
        <v/>
      </c>
      <c r="O1806" s="92"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tarief",IF(LEFT(F1806,8)="Bijdrage",VLOOKUP($F1806,Tb_KostenTypen[],MATCH(Methode_Keuze,Tb_KostenTypen[#Headers],0),0),VLOOKUP($G1806,Lijsten!L:O,4,0))),""),"")</f>
        <v/>
      </c>
      <c r="P1806" s="92"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tarief",IF(LEFT(F1806,8)="Bijdrage",VLOOKUP($F1806,Tb_KostenTypen[],MATCH(Methode_Keuze,Tb_KostenTypen[#Headers],0),0),VLOOKUP($G1806,Lijsten!L:O,4,0))),""),"")</f>
        <v/>
      </c>
      <c r="Q1806" s="50"/>
      <c r="R1806" s="50"/>
      <c r="S1806" s="83"/>
      <c r="T1806" s="51"/>
      <c r="U1806" s="4" t="str" cm="1">
        <f t="array" ref="U1806">IF(AA1806&lt;&gt;"ja",_xlfn.IFNA(_xlfn.IFS(AND(O1806&lt;&gt;"",F1806&lt;&gt;"",RIGHT($N1806,6)="tarief"),O1806*Q1806,S1806&gt;0,IF(F1806&lt;&gt;"",S1806,"")),""),"")</f>
        <v/>
      </c>
      <c r="V1806" s="4" t="str" cm="1">
        <f t="array" ref="V1806">IF(AA1806&lt;&gt;"ja",_xlfn.IFNA(_xlfn.IFS(AND(P1806&lt;&gt;"",R1806&lt;&gt;"",RIGHT($N1806,6)="tarief"),P1806*R1806,T1806&gt;0,T1806),""),"")</f>
        <v/>
      </c>
      <c r="W1806" s="4" t="str" cm="1">
        <f t="array" ref="W1806">IFERROR(_xlfn.IFS(OR(F1806="",LEFT(Methode_Keuze,4)="Geen"),"",AND(U1806&lt;&gt;"",F1806&lt;&gt;"Arbeidskosten"),ROUND(U1806*VLOOKUP(F1806,Tb_ProjectKosten[],MATCH(Tb_ProjectKosten[[#Headers],[Forfat_Percentage]],Tb_ProjectKosten[#Headers],0),0),2),AND(F1806="Arbeidskosten",G1806&lt;&gt;""),IFERROR(ROUND(U1806*VLOOKUP(G1806,Tb_KostenTypen[],3,0)*VLOOKUP(F1806,Tb_ProjectKosten[],MATCH(Tb_ProjectKosten[[#Headers],[Forfat_Percentage]],Tb_ProjectKosten[#Headers],0),0),2),""),U1806 &lt;=0,0),"")</f>
        <v/>
      </c>
      <c r="X1806" s="4" t="str" cm="1">
        <f t="array" ref="X1806">IFERROR(_xlfn.IFS(OR(F1806="",LEFT(Methode_Keuze,4)="Geen"),"",AND(V1806&lt;&gt;"",F1806&lt;&gt;"Arbeidskosten"),ROUND(V1806*VLOOKUP(F1806,Tb_ProjectKosten[],MATCH(Tb_ProjectKosten[[#Headers],[Forfat_Percentage]],Tb_ProjectKosten[#Headers],0),0),2),AND(F1806="Arbeidskosten",G1806&lt;&gt;""),IFERROR(ROUND(V1806*VLOOKUP(G1806,Tb_KostenTypen[],3,0)*VLOOKUP(F1806,Tb_ProjectKosten[],MATCH(Tb_ProjectKosten[[#Headers],[Forfat_Percentage]],Tb_ProjectKosten[#Headers],0),0),2),""),V1806 &lt;=0,0),"")</f>
        <v/>
      </c>
      <c r="Y1806" s="262"/>
      <c r="Z1806" s="49"/>
      <c r="AA1806" s="37" t="str" cm="1">
        <f t="array" ref="AA1806">IFERROR(IF(INDEX(SubsidieTabel!$Q$1:$T$9,MATCH($F1806,SubsidieTabel!$Q$1:$Q$9,0),IFERROR(MATCH(Methode_Keuze,SubsidieTabel!$Q$1:$T$1,0),2))&lt;&gt;1=TRUE,"ja",""),"")</f>
        <v/>
      </c>
    </row>
    <row r="1807" spans="1:27" ht="15" customHeight="1" x14ac:dyDescent="0.25">
      <c r="A1807" s="87"/>
      <c r="B1807" s="219" t="str">
        <f>IF(A1807&lt;&gt;"",_xlfn.MAXIFS($B$1:B1806,$A$1:A1806,A1807)+1,"")</f>
        <v/>
      </c>
      <c r="C1807" s="50"/>
      <c r="D1807" s="50"/>
      <c r="E1807" s="50"/>
      <c r="F1807" s="50"/>
      <c r="G1807" s="283"/>
      <c r="H1807" s="296"/>
      <c r="I1807" s="295"/>
      <c r="J1807" s="295"/>
      <c r="K1807" s="202"/>
      <c r="L1807" s="202"/>
      <c r="M1807" s="91" t="str">
        <f>IFERROR(VLOOKUP(H1807,Lijsten!$H$1:$I$100,2,0),"")</f>
        <v/>
      </c>
      <c r="N1807" s="91" t="str" cm="1">
        <f t="array" ref="N1807">IFERROR(_xlfn.IFS(AND(LEFT(F1807,6)="Arbeid",RIGHT(F1807,3)&lt;&gt;"IKS"),IFERROR(VLOOKUP($G1807,Tb_KostenTypen[],2,0),"tarief"),RIGHT(F1807,3)="IKS","Uurtarief",LEFT(F1807,6)="Arbeid","Uurtarief",AND(LEFT(F1807,8)="Bijdrage",RIGHT(F1807,15)="(vrijwilligers)"),"Vast tarief"),"")</f>
        <v/>
      </c>
      <c r="O1807" s="92"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tarief",IF(LEFT(F1807,8)="Bijdrage",VLOOKUP($F1807,Tb_KostenTypen[],MATCH(Methode_Keuze,Tb_KostenTypen[#Headers],0),0),VLOOKUP($G1807,Lijsten!L:O,4,0))),""),"")</f>
        <v/>
      </c>
      <c r="P1807" s="92"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tarief",IF(LEFT(F1807,8)="Bijdrage",VLOOKUP($F1807,Tb_KostenTypen[],MATCH(Methode_Keuze,Tb_KostenTypen[#Headers],0),0),VLOOKUP($G1807,Lijsten!L:O,4,0))),""),"")</f>
        <v/>
      </c>
      <c r="Q1807" s="50"/>
      <c r="R1807" s="50"/>
      <c r="S1807" s="83"/>
      <c r="T1807" s="51"/>
      <c r="U1807" s="4" t="str" cm="1">
        <f t="array" ref="U1807">IF(AA1807&lt;&gt;"ja",_xlfn.IFNA(_xlfn.IFS(AND(O1807&lt;&gt;"",F1807&lt;&gt;"",RIGHT($N1807,6)="tarief"),O1807*Q1807,S1807&gt;0,IF(F1807&lt;&gt;"",S1807,"")),""),"")</f>
        <v/>
      </c>
      <c r="V1807" s="4" t="str" cm="1">
        <f t="array" ref="V1807">IF(AA1807&lt;&gt;"ja",_xlfn.IFNA(_xlfn.IFS(AND(P1807&lt;&gt;"",R1807&lt;&gt;"",RIGHT($N1807,6)="tarief"),P1807*R1807,T1807&gt;0,T1807),""),"")</f>
        <v/>
      </c>
      <c r="W1807" s="4" t="str" cm="1">
        <f t="array" ref="W1807">IFERROR(_xlfn.IFS(OR(F1807="",LEFT(Methode_Keuze,4)="Geen"),"",AND(U1807&lt;&gt;"",F1807&lt;&gt;"Arbeidskosten"),ROUND(U1807*VLOOKUP(F1807,Tb_ProjectKosten[],MATCH(Tb_ProjectKosten[[#Headers],[Forfat_Percentage]],Tb_ProjectKosten[#Headers],0),0),2),AND(F1807="Arbeidskosten",G1807&lt;&gt;""),IFERROR(ROUND(U1807*VLOOKUP(G1807,Tb_KostenTypen[],3,0)*VLOOKUP(F1807,Tb_ProjectKosten[],MATCH(Tb_ProjectKosten[[#Headers],[Forfat_Percentage]],Tb_ProjectKosten[#Headers],0),0),2),""),U1807 &lt;=0,0),"")</f>
        <v/>
      </c>
      <c r="X1807" s="4" t="str" cm="1">
        <f t="array" ref="X1807">IFERROR(_xlfn.IFS(OR(F1807="",LEFT(Methode_Keuze,4)="Geen"),"",AND(V1807&lt;&gt;"",F1807&lt;&gt;"Arbeidskosten"),ROUND(V1807*VLOOKUP(F1807,Tb_ProjectKosten[],MATCH(Tb_ProjectKosten[[#Headers],[Forfat_Percentage]],Tb_ProjectKosten[#Headers],0),0),2),AND(F1807="Arbeidskosten",G1807&lt;&gt;""),IFERROR(ROUND(V1807*VLOOKUP(G1807,Tb_KostenTypen[],3,0)*VLOOKUP(F1807,Tb_ProjectKosten[],MATCH(Tb_ProjectKosten[[#Headers],[Forfat_Percentage]],Tb_ProjectKosten[#Headers],0),0),2),""),V1807 &lt;=0,0),"")</f>
        <v/>
      </c>
      <c r="Y1807" s="262"/>
      <c r="Z1807" s="49"/>
      <c r="AA1807" s="37" t="str" cm="1">
        <f t="array" ref="AA1807">IFERROR(IF(INDEX(SubsidieTabel!$Q$1:$T$9,MATCH($F1807,SubsidieTabel!$Q$1:$Q$9,0),IFERROR(MATCH(Methode_Keuze,SubsidieTabel!$Q$1:$T$1,0),2))&lt;&gt;1=TRUE,"ja",""),"")</f>
        <v/>
      </c>
    </row>
    <row r="1808" spans="1:27" ht="15" customHeight="1" x14ac:dyDescent="0.25">
      <c r="A1808" s="87"/>
      <c r="B1808" s="219" t="str">
        <f>IF(A1808&lt;&gt;"",_xlfn.MAXIFS($B$1:B1807,$A$1:A1807,A1808)+1,"")</f>
        <v/>
      </c>
      <c r="C1808" s="50"/>
      <c r="D1808" s="50"/>
      <c r="E1808" s="50"/>
      <c r="F1808" s="50"/>
      <c r="G1808" s="283"/>
      <c r="H1808" s="296"/>
      <c r="I1808" s="295"/>
      <c r="J1808" s="295"/>
      <c r="K1808" s="202"/>
      <c r="L1808" s="202"/>
      <c r="M1808" s="91" t="str">
        <f>IFERROR(VLOOKUP(H1808,Lijsten!$H$1:$I$100,2,0),"")</f>
        <v/>
      </c>
      <c r="N1808" s="91" t="str" cm="1">
        <f t="array" ref="N1808">IFERROR(_xlfn.IFS(AND(LEFT(F1808,6)="Arbeid",RIGHT(F1808,3)&lt;&gt;"IKS"),IFERROR(VLOOKUP($G1808,Tb_KostenTypen[],2,0),"tarief"),RIGHT(F1808,3)="IKS","Uurtarief",LEFT(F1808,6)="Arbeid","Uurtarief",AND(LEFT(F1808,8)="Bijdrage",RIGHT(F1808,15)="(vrijwilligers)"),"Vast tarief"),"")</f>
        <v/>
      </c>
      <c r="O1808" s="92"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tarief",IF(LEFT(F1808,8)="Bijdrage",VLOOKUP($F1808,Tb_KostenTypen[],MATCH(Methode_Keuze,Tb_KostenTypen[#Headers],0),0),VLOOKUP($G1808,Lijsten!L:O,4,0))),""),"")</f>
        <v/>
      </c>
      <c r="P1808" s="92"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tarief",IF(LEFT(F1808,8)="Bijdrage",VLOOKUP($F1808,Tb_KostenTypen[],MATCH(Methode_Keuze,Tb_KostenTypen[#Headers],0),0),VLOOKUP($G1808,Lijsten!L:O,4,0))),""),"")</f>
        <v/>
      </c>
      <c r="Q1808" s="50"/>
      <c r="R1808" s="50"/>
      <c r="S1808" s="83"/>
      <c r="T1808" s="51"/>
      <c r="U1808" s="4" t="str" cm="1">
        <f t="array" ref="U1808">IF(AA1808&lt;&gt;"ja",_xlfn.IFNA(_xlfn.IFS(AND(O1808&lt;&gt;"",F1808&lt;&gt;"",RIGHT($N1808,6)="tarief"),O1808*Q1808,S1808&gt;0,IF(F1808&lt;&gt;"",S1808,"")),""),"")</f>
        <v/>
      </c>
      <c r="V1808" s="4" t="str" cm="1">
        <f t="array" ref="V1808">IF(AA1808&lt;&gt;"ja",_xlfn.IFNA(_xlfn.IFS(AND(P1808&lt;&gt;"",R1808&lt;&gt;"",RIGHT($N1808,6)="tarief"),P1808*R1808,T1808&gt;0,T1808),""),"")</f>
        <v/>
      </c>
      <c r="W1808" s="4" t="str" cm="1">
        <f t="array" ref="W1808">IFERROR(_xlfn.IFS(OR(F1808="",LEFT(Methode_Keuze,4)="Geen"),"",AND(U1808&lt;&gt;"",F1808&lt;&gt;"Arbeidskosten"),ROUND(U1808*VLOOKUP(F1808,Tb_ProjectKosten[],MATCH(Tb_ProjectKosten[[#Headers],[Forfat_Percentage]],Tb_ProjectKosten[#Headers],0),0),2),AND(F1808="Arbeidskosten",G1808&lt;&gt;""),IFERROR(ROUND(U1808*VLOOKUP(G1808,Tb_KostenTypen[],3,0)*VLOOKUP(F1808,Tb_ProjectKosten[],MATCH(Tb_ProjectKosten[[#Headers],[Forfat_Percentage]],Tb_ProjectKosten[#Headers],0),0),2),""),U1808 &lt;=0,0),"")</f>
        <v/>
      </c>
      <c r="X1808" s="4" t="str" cm="1">
        <f t="array" ref="X1808">IFERROR(_xlfn.IFS(OR(F1808="",LEFT(Methode_Keuze,4)="Geen"),"",AND(V1808&lt;&gt;"",F1808&lt;&gt;"Arbeidskosten"),ROUND(V1808*VLOOKUP(F1808,Tb_ProjectKosten[],MATCH(Tb_ProjectKosten[[#Headers],[Forfat_Percentage]],Tb_ProjectKosten[#Headers],0),0),2),AND(F1808="Arbeidskosten",G1808&lt;&gt;""),IFERROR(ROUND(V1808*VLOOKUP(G1808,Tb_KostenTypen[],3,0)*VLOOKUP(F1808,Tb_ProjectKosten[],MATCH(Tb_ProjectKosten[[#Headers],[Forfat_Percentage]],Tb_ProjectKosten[#Headers],0),0),2),""),V1808 &lt;=0,0),"")</f>
        <v/>
      </c>
      <c r="Y1808" s="262"/>
      <c r="Z1808" s="49"/>
      <c r="AA1808" s="37" t="str" cm="1">
        <f t="array" ref="AA1808">IFERROR(IF(INDEX(SubsidieTabel!$Q$1:$T$9,MATCH($F1808,SubsidieTabel!$Q$1:$Q$9,0),IFERROR(MATCH(Methode_Keuze,SubsidieTabel!$Q$1:$T$1,0),2))&lt;&gt;1=TRUE,"ja",""),"")</f>
        <v/>
      </c>
    </row>
    <row r="1809" spans="1:27" ht="15" customHeight="1" x14ac:dyDescent="0.25">
      <c r="A1809" s="87"/>
      <c r="B1809" s="219" t="str">
        <f>IF(A1809&lt;&gt;"",_xlfn.MAXIFS($B$1:B1808,$A$1:A1808,A1809)+1,"")</f>
        <v/>
      </c>
      <c r="C1809" s="50"/>
      <c r="D1809" s="50"/>
      <c r="E1809" s="50"/>
      <c r="F1809" s="50"/>
      <c r="G1809" s="283"/>
      <c r="H1809" s="296"/>
      <c r="I1809" s="295"/>
      <c r="J1809" s="295"/>
      <c r="K1809" s="202"/>
      <c r="L1809" s="202"/>
      <c r="M1809" s="91" t="str">
        <f>IFERROR(VLOOKUP(H1809,Lijsten!$H$1:$I$100,2,0),"")</f>
        <v/>
      </c>
      <c r="N1809" s="91" t="str" cm="1">
        <f t="array" ref="N1809">IFERROR(_xlfn.IFS(AND(LEFT(F1809,6)="Arbeid",RIGHT(F1809,3)&lt;&gt;"IKS"),IFERROR(VLOOKUP($G1809,Tb_KostenTypen[],2,0),"tarief"),RIGHT(F1809,3)="IKS","Uurtarief",LEFT(F1809,6)="Arbeid","Uurtarief",AND(LEFT(F1809,8)="Bijdrage",RIGHT(F1809,15)="(vrijwilligers)"),"Vast tarief"),"")</f>
        <v/>
      </c>
      <c r="O1809" s="92"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tarief",IF(LEFT(F1809,8)="Bijdrage",VLOOKUP($F1809,Tb_KostenTypen[],MATCH(Methode_Keuze,Tb_KostenTypen[#Headers],0),0),VLOOKUP($G1809,Lijsten!L:O,4,0))),""),"")</f>
        <v/>
      </c>
      <c r="P1809" s="92"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tarief",IF(LEFT(F1809,8)="Bijdrage",VLOOKUP($F1809,Tb_KostenTypen[],MATCH(Methode_Keuze,Tb_KostenTypen[#Headers],0),0),VLOOKUP($G1809,Lijsten!L:O,4,0))),""),"")</f>
        <v/>
      </c>
      <c r="Q1809" s="50"/>
      <c r="R1809" s="50"/>
      <c r="S1809" s="83"/>
      <c r="T1809" s="51"/>
      <c r="U1809" s="4" t="str" cm="1">
        <f t="array" ref="U1809">IF(AA1809&lt;&gt;"ja",_xlfn.IFNA(_xlfn.IFS(AND(O1809&lt;&gt;"",F1809&lt;&gt;"",RIGHT($N1809,6)="tarief"),O1809*Q1809,S1809&gt;0,IF(F1809&lt;&gt;"",S1809,"")),""),"")</f>
        <v/>
      </c>
      <c r="V1809" s="4" t="str" cm="1">
        <f t="array" ref="V1809">IF(AA1809&lt;&gt;"ja",_xlfn.IFNA(_xlfn.IFS(AND(P1809&lt;&gt;"",R1809&lt;&gt;"",RIGHT($N1809,6)="tarief"),P1809*R1809,T1809&gt;0,T1809),""),"")</f>
        <v/>
      </c>
      <c r="W1809" s="4" t="str" cm="1">
        <f t="array" ref="W1809">IFERROR(_xlfn.IFS(OR(F1809="",LEFT(Methode_Keuze,4)="Geen"),"",AND(U1809&lt;&gt;"",F1809&lt;&gt;"Arbeidskosten"),ROUND(U1809*VLOOKUP(F1809,Tb_ProjectKosten[],MATCH(Tb_ProjectKosten[[#Headers],[Forfat_Percentage]],Tb_ProjectKosten[#Headers],0),0),2),AND(F1809="Arbeidskosten",G1809&lt;&gt;""),IFERROR(ROUND(U1809*VLOOKUP(G1809,Tb_KostenTypen[],3,0)*VLOOKUP(F1809,Tb_ProjectKosten[],MATCH(Tb_ProjectKosten[[#Headers],[Forfat_Percentage]],Tb_ProjectKosten[#Headers],0),0),2),""),U1809 &lt;=0,0),"")</f>
        <v/>
      </c>
      <c r="X1809" s="4" t="str" cm="1">
        <f t="array" ref="X1809">IFERROR(_xlfn.IFS(OR(F1809="",LEFT(Methode_Keuze,4)="Geen"),"",AND(V1809&lt;&gt;"",F1809&lt;&gt;"Arbeidskosten"),ROUND(V1809*VLOOKUP(F1809,Tb_ProjectKosten[],MATCH(Tb_ProjectKosten[[#Headers],[Forfat_Percentage]],Tb_ProjectKosten[#Headers],0),0),2),AND(F1809="Arbeidskosten",G1809&lt;&gt;""),IFERROR(ROUND(V1809*VLOOKUP(G1809,Tb_KostenTypen[],3,0)*VLOOKUP(F1809,Tb_ProjectKosten[],MATCH(Tb_ProjectKosten[[#Headers],[Forfat_Percentage]],Tb_ProjectKosten[#Headers],0),0),2),""),V1809 &lt;=0,0),"")</f>
        <v/>
      </c>
      <c r="Y1809" s="262"/>
      <c r="Z1809" s="49"/>
      <c r="AA1809" s="37" t="str" cm="1">
        <f t="array" ref="AA1809">IFERROR(IF(INDEX(SubsidieTabel!$Q$1:$T$9,MATCH($F1809,SubsidieTabel!$Q$1:$Q$9,0),IFERROR(MATCH(Methode_Keuze,SubsidieTabel!$Q$1:$T$1,0),2))&lt;&gt;1=TRUE,"ja",""),"")</f>
        <v/>
      </c>
    </row>
    <row r="1810" spans="1:27" ht="15" customHeight="1" x14ac:dyDescent="0.25">
      <c r="A1810" s="87"/>
      <c r="B1810" s="219" t="str">
        <f>IF(A1810&lt;&gt;"",_xlfn.MAXIFS($B$1:B1809,$A$1:A1809,A1810)+1,"")</f>
        <v/>
      </c>
      <c r="C1810" s="50"/>
      <c r="D1810" s="50"/>
      <c r="E1810" s="50"/>
      <c r="F1810" s="50"/>
      <c r="G1810" s="283"/>
      <c r="H1810" s="296"/>
      <c r="I1810" s="295"/>
      <c r="J1810" s="295"/>
      <c r="K1810" s="202"/>
      <c r="L1810" s="202"/>
      <c r="M1810" s="91" t="str">
        <f>IFERROR(VLOOKUP(H1810,Lijsten!$H$1:$I$100,2,0),"")</f>
        <v/>
      </c>
      <c r="N1810" s="91" t="str" cm="1">
        <f t="array" ref="N1810">IFERROR(_xlfn.IFS(AND(LEFT(F1810,6)="Arbeid",RIGHT(F1810,3)&lt;&gt;"IKS"),IFERROR(VLOOKUP($G1810,Tb_KostenTypen[],2,0),"tarief"),RIGHT(F1810,3)="IKS","Uurtarief",LEFT(F1810,6)="Arbeid","Uurtarief",AND(LEFT(F1810,8)="Bijdrage",RIGHT(F1810,15)="(vrijwilligers)"),"Vast tarief"),"")</f>
        <v/>
      </c>
      <c r="O1810" s="92"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tarief",IF(LEFT(F1810,8)="Bijdrage",VLOOKUP($F1810,Tb_KostenTypen[],MATCH(Methode_Keuze,Tb_KostenTypen[#Headers],0),0),VLOOKUP($G1810,Lijsten!L:O,4,0))),""),"")</f>
        <v/>
      </c>
      <c r="P1810" s="92"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tarief",IF(LEFT(F1810,8)="Bijdrage",VLOOKUP($F1810,Tb_KostenTypen[],MATCH(Methode_Keuze,Tb_KostenTypen[#Headers],0),0),VLOOKUP($G1810,Lijsten!L:O,4,0))),""),"")</f>
        <v/>
      </c>
      <c r="Q1810" s="50"/>
      <c r="R1810" s="50"/>
      <c r="S1810" s="83"/>
      <c r="T1810" s="51"/>
      <c r="U1810" s="4" t="str" cm="1">
        <f t="array" ref="U1810">IF(AA1810&lt;&gt;"ja",_xlfn.IFNA(_xlfn.IFS(AND(O1810&lt;&gt;"",F1810&lt;&gt;"",RIGHT($N1810,6)="tarief"),O1810*Q1810,S1810&gt;0,IF(F1810&lt;&gt;"",S1810,"")),""),"")</f>
        <v/>
      </c>
      <c r="V1810" s="4" t="str" cm="1">
        <f t="array" ref="V1810">IF(AA1810&lt;&gt;"ja",_xlfn.IFNA(_xlfn.IFS(AND(P1810&lt;&gt;"",R1810&lt;&gt;"",RIGHT($N1810,6)="tarief"),P1810*R1810,T1810&gt;0,T1810),""),"")</f>
        <v/>
      </c>
      <c r="W1810" s="4" t="str" cm="1">
        <f t="array" ref="W1810">IFERROR(_xlfn.IFS(OR(F1810="",LEFT(Methode_Keuze,4)="Geen"),"",AND(U1810&lt;&gt;"",F1810&lt;&gt;"Arbeidskosten"),ROUND(U1810*VLOOKUP(F1810,Tb_ProjectKosten[],MATCH(Tb_ProjectKosten[[#Headers],[Forfat_Percentage]],Tb_ProjectKosten[#Headers],0),0),2),AND(F1810="Arbeidskosten",G1810&lt;&gt;""),IFERROR(ROUND(U1810*VLOOKUP(G1810,Tb_KostenTypen[],3,0)*VLOOKUP(F1810,Tb_ProjectKosten[],MATCH(Tb_ProjectKosten[[#Headers],[Forfat_Percentage]],Tb_ProjectKosten[#Headers],0),0),2),""),U1810 &lt;=0,0),"")</f>
        <v/>
      </c>
      <c r="X1810" s="4" t="str" cm="1">
        <f t="array" ref="X1810">IFERROR(_xlfn.IFS(OR(F1810="",LEFT(Methode_Keuze,4)="Geen"),"",AND(V1810&lt;&gt;"",F1810&lt;&gt;"Arbeidskosten"),ROUND(V1810*VLOOKUP(F1810,Tb_ProjectKosten[],MATCH(Tb_ProjectKosten[[#Headers],[Forfat_Percentage]],Tb_ProjectKosten[#Headers],0),0),2),AND(F1810="Arbeidskosten",G1810&lt;&gt;""),IFERROR(ROUND(V1810*VLOOKUP(G1810,Tb_KostenTypen[],3,0)*VLOOKUP(F1810,Tb_ProjectKosten[],MATCH(Tb_ProjectKosten[[#Headers],[Forfat_Percentage]],Tb_ProjectKosten[#Headers],0),0),2),""),V1810 &lt;=0,0),"")</f>
        <v/>
      </c>
      <c r="Y1810" s="262"/>
      <c r="Z1810" s="49"/>
      <c r="AA1810" s="37" t="str" cm="1">
        <f t="array" ref="AA1810">IFERROR(IF(INDEX(SubsidieTabel!$Q$1:$T$9,MATCH($F1810,SubsidieTabel!$Q$1:$Q$9,0),IFERROR(MATCH(Methode_Keuze,SubsidieTabel!$Q$1:$T$1,0),2))&lt;&gt;1=TRUE,"ja",""),"")</f>
        <v/>
      </c>
    </row>
    <row r="1811" spans="1:27" ht="15" customHeight="1" x14ac:dyDescent="0.25">
      <c r="A1811" s="87"/>
      <c r="B1811" s="219" t="str">
        <f>IF(A1811&lt;&gt;"",_xlfn.MAXIFS($B$1:B1810,$A$1:A1810,A1811)+1,"")</f>
        <v/>
      </c>
      <c r="C1811" s="50"/>
      <c r="D1811" s="50"/>
      <c r="E1811" s="50"/>
      <c r="F1811" s="50"/>
      <c r="G1811" s="283"/>
      <c r="H1811" s="296"/>
      <c r="I1811" s="295"/>
      <c r="J1811" s="295"/>
      <c r="K1811" s="202"/>
      <c r="L1811" s="202"/>
      <c r="M1811" s="91" t="str">
        <f>IFERROR(VLOOKUP(H1811,Lijsten!$H$1:$I$100,2,0),"")</f>
        <v/>
      </c>
      <c r="N1811" s="91" t="str" cm="1">
        <f t="array" ref="N1811">IFERROR(_xlfn.IFS(AND(LEFT(F1811,6)="Arbeid",RIGHT(F1811,3)&lt;&gt;"IKS"),IFERROR(VLOOKUP($G1811,Tb_KostenTypen[],2,0),"tarief"),RIGHT(F1811,3)="IKS","Uurtarief",LEFT(F1811,6)="Arbeid","Uurtarief",AND(LEFT(F1811,8)="Bijdrage",RIGHT(F1811,15)="(vrijwilligers)"),"Vast tarief"),"")</f>
        <v/>
      </c>
      <c r="O1811" s="92"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tarief",IF(LEFT(F1811,8)="Bijdrage",VLOOKUP($F1811,Tb_KostenTypen[],MATCH(Methode_Keuze,Tb_KostenTypen[#Headers],0),0),VLOOKUP($G1811,Lijsten!L:O,4,0))),""),"")</f>
        <v/>
      </c>
      <c r="P1811" s="92"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tarief",IF(LEFT(F1811,8)="Bijdrage",VLOOKUP($F1811,Tb_KostenTypen[],MATCH(Methode_Keuze,Tb_KostenTypen[#Headers],0),0),VLOOKUP($G1811,Lijsten!L:O,4,0))),""),"")</f>
        <v/>
      </c>
      <c r="Q1811" s="50"/>
      <c r="R1811" s="50"/>
      <c r="S1811" s="83"/>
      <c r="T1811" s="51"/>
      <c r="U1811" s="4" t="str" cm="1">
        <f t="array" ref="U1811">IF(AA1811&lt;&gt;"ja",_xlfn.IFNA(_xlfn.IFS(AND(O1811&lt;&gt;"",F1811&lt;&gt;"",RIGHT($N1811,6)="tarief"),O1811*Q1811,S1811&gt;0,IF(F1811&lt;&gt;"",S1811,"")),""),"")</f>
        <v/>
      </c>
      <c r="V1811" s="4" t="str" cm="1">
        <f t="array" ref="V1811">IF(AA1811&lt;&gt;"ja",_xlfn.IFNA(_xlfn.IFS(AND(P1811&lt;&gt;"",R1811&lt;&gt;"",RIGHT($N1811,6)="tarief"),P1811*R1811,T1811&gt;0,T1811),""),"")</f>
        <v/>
      </c>
      <c r="W1811" s="4" t="str" cm="1">
        <f t="array" ref="W1811">IFERROR(_xlfn.IFS(OR(F1811="",LEFT(Methode_Keuze,4)="Geen"),"",AND(U1811&lt;&gt;"",F1811&lt;&gt;"Arbeidskosten"),ROUND(U1811*VLOOKUP(F1811,Tb_ProjectKosten[],MATCH(Tb_ProjectKosten[[#Headers],[Forfat_Percentage]],Tb_ProjectKosten[#Headers],0),0),2),AND(F1811="Arbeidskosten",G1811&lt;&gt;""),IFERROR(ROUND(U1811*VLOOKUP(G1811,Tb_KostenTypen[],3,0)*VLOOKUP(F1811,Tb_ProjectKosten[],MATCH(Tb_ProjectKosten[[#Headers],[Forfat_Percentage]],Tb_ProjectKosten[#Headers],0),0),2),""),U1811 &lt;=0,0),"")</f>
        <v/>
      </c>
      <c r="X1811" s="4" t="str" cm="1">
        <f t="array" ref="X1811">IFERROR(_xlfn.IFS(OR(F1811="",LEFT(Methode_Keuze,4)="Geen"),"",AND(V1811&lt;&gt;"",F1811&lt;&gt;"Arbeidskosten"),ROUND(V1811*VLOOKUP(F1811,Tb_ProjectKosten[],MATCH(Tb_ProjectKosten[[#Headers],[Forfat_Percentage]],Tb_ProjectKosten[#Headers],0),0),2),AND(F1811="Arbeidskosten",G1811&lt;&gt;""),IFERROR(ROUND(V1811*VLOOKUP(G1811,Tb_KostenTypen[],3,0)*VLOOKUP(F1811,Tb_ProjectKosten[],MATCH(Tb_ProjectKosten[[#Headers],[Forfat_Percentage]],Tb_ProjectKosten[#Headers],0),0),2),""),V1811 &lt;=0,0),"")</f>
        <v/>
      </c>
      <c r="Y1811" s="262"/>
      <c r="Z1811" s="49"/>
      <c r="AA1811" s="37" t="str" cm="1">
        <f t="array" ref="AA1811">IFERROR(IF(INDEX(SubsidieTabel!$Q$1:$T$9,MATCH($F1811,SubsidieTabel!$Q$1:$Q$9,0),IFERROR(MATCH(Methode_Keuze,SubsidieTabel!$Q$1:$T$1,0),2))&lt;&gt;1=TRUE,"ja",""),"")</f>
        <v/>
      </c>
    </row>
    <row r="1812" spans="1:27" ht="15" customHeight="1" x14ac:dyDescent="0.25">
      <c r="A1812" s="87"/>
      <c r="B1812" s="219" t="str">
        <f>IF(A1812&lt;&gt;"",_xlfn.MAXIFS($B$1:B1811,$A$1:A1811,A1812)+1,"")</f>
        <v/>
      </c>
      <c r="C1812" s="50"/>
      <c r="D1812" s="50"/>
      <c r="E1812" s="50"/>
      <c r="F1812" s="50"/>
      <c r="G1812" s="283"/>
      <c r="H1812" s="296"/>
      <c r="I1812" s="295"/>
      <c r="J1812" s="295"/>
      <c r="K1812" s="202"/>
      <c r="L1812" s="202"/>
      <c r="M1812" s="91" t="str">
        <f>IFERROR(VLOOKUP(H1812,Lijsten!$H$1:$I$100,2,0),"")</f>
        <v/>
      </c>
      <c r="N1812" s="91" t="str" cm="1">
        <f t="array" ref="N1812">IFERROR(_xlfn.IFS(AND(LEFT(F1812,6)="Arbeid",RIGHT(F1812,3)&lt;&gt;"IKS"),IFERROR(VLOOKUP($G1812,Tb_KostenTypen[],2,0),"tarief"),RIGHT(F1812,3)="IKS","Uurtarief",LEFT(F1812,6)="Arbeid","Uurtarief",AND(LEFT(F1812,8)="Bijdrage",RIGHT(F1812,15)="(vrijwilligers)"),"Vast tarief"),"")</f>
        <v/>
      </c>
      <c r="O1812" s="92"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tarief",IF(LEFT(F1812,8)="Bijdrage",VLOOKUP($F1812,Tb_KostenTypen[],MATCH(Methode_Keuze,Tb_KostenTypen[#Headers],0),0),VLOOKUP($G1812,Lijsten!L:O,4,0))),""),"")</f>
        <v/>
      </c>
      <c r="P1812" s="92"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tarief",IF(LEFT(F1812,8)="Bijdrage",VLOOKUP($F1812,Tb_KostenTypen[],MATCH(Methode_Keuze,Tb_KostenTypen[#Headers],0),0),VLOOKUP($G1812,Lijsten!L:O,4,0))),""),"")</f>
        <v/>
      </c>
      <c r="Q1812" s="50"/>
      <c r="R1812" s="50"/>
      <c r="S1812" s="83"/>
      <c r="T1812" s="51"/>
      <c r="U1812" s="4" t="str" cm="1">
        <f t="array" ref="U1812">IF(AA1812&lt;&gt;"ja",_xlfn.IFNA(_xlfn.IFS(AND(O1812&lt;&gt;"",F1812&lt;&gt;"",RIGHT($N1812,6)="tarief"),O1812*Q1812,S1812&gt;0,IF(F1812&lt;&gt;"",S1812,"")),""),"")</f>
        <v/>
      </c>
      <c r="V1812" s="4" t="str" cm="1">
        <f t="array" ref="V1812">IF(AA1812&lt;&gt;"ja",_xlfn.IFNA(_xlfn.IFS(AND(P1812&lt;&gt;"",R1812&lt;&gt;"",RIGHT($N1812,6)="tarief"),P1812*R1812,T1812&gt;0,T1812),""),"")</f>
        <v/>
      </c>
      <c r="W1812" s="4" t="str" cm="1">
        <f t="array" ref="W1812">IFERROR(_xlfn.IFS(OR(F1812="",LEFT(Methode_Keuze,4)="Geen"),"",AND(U1812&lt;&gt;"",F1812&lt;&gt;"Arbeidskosten"),ROUND(U1812*VLOOKUP(F1812,Tb_ProjectKosten[],MATCH(Tb_ProjectKosten[[#Headers],[Forfat_Percentage]],Tb_ProjectKosten[#Headers],0),0),2),AND(F1812="Arbeidskosten",G1812&lt;&gt;""),IFERROR(ROUND(U1812*VLOOKUP(G1812,Tb_KostenTypen[],3,0)*VLOOKUP(F1812,Tb_ProjectKosten[],MATCH(Tb_ProjectKosten[[#Headers],[Forfat_Percentage]],Tb_ProjectKosten[#Headers],0),0),2),""),U1812 &lt;=0,0),"")</f>
        <v/>
      </c>
      <c r="X1812" s="4" t="str" cm="1">
        <f t="array" ref="X1812">IFERROR(_xlfn.IFS(OR(F1812="",LEFT(Methode_Keuze,4)="Geen"),"",AND(V1812&lt;&gt;"",F1812&lt;&gt;"Arbeidskosten"),ROUND(V1812*VLOOKUP(F1812,Tb_ProjectKosten[],MATCH(Tb_ProjectKosten[[#Headers],[Forfat_Percentage]],Tb_ProjectKosten[#Headers],0),0),2),AND(F1812="Arbeidskosten",G1812&lt;&gt;""),IFERROR(ROUND(V1812*VLOOKUP(G1812,Tb_KostenTypen[],3,0)*VLOOKUP(F1812,Tb_ProjectKosten[],MATCH(Tb_ProjectKosten[[#Headers],[Forfat_Percentage]],Tb_ProjectKosten[#Headers],0),0),2),""),V1812 &lt;=0,0),"")</f>
        <v/>
      </c>
      <c r="Y1812" s="262"/>
      <c r="Z1812" s="49"/>
      <c r="AA1812" s="37" t="str" cm="1">
        <f t="array" ref="AA1812">IFERROR(IF(INDEX(SubsidieTabel!$Q$1:$T$9,MATCH($F1812,SubsidieTabel!$Q$1:$Q$9,0),IFERROR(MATCH(Methode_Keuze,SubsidieTabel!$Q$1:$T$1,0),2))&lt;&gt;1=TRUE,"ja",""),"")</f>
        <v/>
      </c>
    </row>
    <row r="1813" spans="1:27" ht="15" customHeight="1" x14ac:dyDescent="0.25">
      <c r="A1813" s="87"/>
      <c r="B1813" s="219" t="str">
        <f>IF(A1813&lt;&gt;"",_xlfn.MAXIFS($B$1:B1812,$A$1:A1812,A1813)+1,"")</f>
        <v/>
      </c>
      <c r="C1813" s="50"/>
      <c r="D1813" s="50"/>
      <c r="E1813" s="50"/>
      <c r="F1813" s="50"/>
      <c r="G1813" s="283"/>
      <c r="H1813" s="296"/>
      <c r="I1813" s="295"/>
      <c r="J1813" s="295"/>
      <c r="K1813" s="202"/>
      <c r="L1813" s="202"/>
      <c r="M1813" s="91" t="str">
        <f>IFERROR(VLOOKUP(H1813,Lijsten!$H$1:$I$100,2,0),"")</f>
        <v/>
      </c>
      <c r="N1813" s="91" t="str" cm="1">
        <f t="array" ref="N1813">IFERROR(_xlfn.IFS(AND(LEFT(F1813,6)="Arbeid",RIGHT(F1813,3)&lt;&gt;"IKS"),IFERROR(VLOOKUP($G1813,Tb_KostenTypen[],2,0),"tarief"),RIGHT(F1813,3)="IKS","Uurtarief",LEFT(F1813,6)="Arbeid","Uurtarief",AND(LEFT(F1813,8)="Bijdrage",RIGHT(F1813,15)="(vrijwilligers)"),"Vast tarief"),"")</f>
        <v/>
      </c>
      <c r="O1813" s="92"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tarief",IF(LEFT(F1813,8)="Bijdrage",VLOOKUP($F1813,Tb_KostenTypen[],MATCH(Methode_Keuze,Tb_KostenTypen[#Headers],0),0),VLOOKUP($G1813,Lijsten!L:O,4,0))),""),"")</f>
        <v/>
      </c>
      <c r="P1813" s="92"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tarief",IF(LEFT(F1813,8)="Bijdrage",VLOOKUP($F1813,Tb_KostenTypen[],MATCH(Methode_Keuze,Tb_KostenTypen[#Headers],0),0),VLOOKUP($G1813,Lijsten!L:O,4,0))),""),"")</f>
        <v/>
      </c>
      <c r="Q1813" s="50"/>
      <c r="R1813" s="50"/>
      <c r="S1813" s="83"/>
      <c r="T1813" s="51"/>
      <c r="U1813" s="4" t="str" cm="1">
        <f t="array" ref="U1813">IF(AA1813&lt;&gt;"ja",_xlfn.IFNA(_xlfn.IFS(AND(O1813&lt;&gt;"",F1813&lt;&gt;"",RIGHT($N1813,6)="tarief"),O1813*Q1813,S1813&gt;0,IF(F1813&lt;&gt;"",S1813,"")),""),"")</f>
        <v/>
      </c>
      <c r="V1813" s="4" t="str" cm="1">
        <f t="array" ref="V1813">IF(AA1813&lt;&gt;"ja",_xlfn.IFNA(_xlfn.IFS(AND(P1813&lt;&gt;"",R1813&lt;&gt;"",RIGHT($N1813,6)="tarief"),P1813*R1813,T1813&gt;0,T1813),""),"")</f>
        <v/>
      </c>
      <c r="W1813" s="4" t="str" cm="1">
        <f t="array" ref="W1813">IFERROR(_xlfn.IFS(OR(F1813="",LEFT(Methode_Keuze,4)="Geen"),"",AND(U1813&lt;&gt;"",F1813&lt;&gt;"Arbeidskosten"),ROUND(U1813*VLOOKUP(F1813,Tb_ProjectKosten[],MATCH(Tb_ProjectKosten[[#Headers],[Forfat_Percentage]],Tb_ProjectKosten[#Headers],0),0),2),AND(F1813="Arbeidskosten",G1813&lt;&gt;""),IFERROR(ROUND(U1813*VLOOKUP(G1813,Tb_KostenTypen[],3,0)*VLOOKUP(F1813,Tb_ProjectKosten[],MATCH(Tb_ProjectKosten[[#Headers],[Forfat_Percentage]],Tb_ProjectKosten[#Headers],0),0),2),""),U1813 &lt;=0,0),"")</f>
        <v/>
      </c>
      <c r="X1813" s="4" t="str" cm="1">
        <f t="array" ref="X1813">IFERROR(_xlfn.IFS(OR(F1813="",LEFT(Methode_Keuze,4)="Geen"),"",AND(V1813&lt;&gt;"",F1813&lt;&gt;"Arbeidskosten"),ROUND(V1813*VLOOKUP(F1813,Tb_ProjectKosten[],MATCH(Tb_ProjectKosten[[#Headers],[Forfat_Percentage]],Tb_ProjectKosten[#Headers],0),0),2),AND(F1813="Arbeidskosten",G1813&lt;&gt;""),IFERROR(ROUND(V1813*VLOOKUP(G1813,Tb_KostenTypen[],3,0)*VLOOKUP(F1813,Tb_ProjectKosten[],MATCH(Tb_ProjectKosten[[#Headers],[Forfat_Percentage]],Tb_ProjectKosten[#Headers],0),0),2),""),V1813 &lt;=0,0),"")</f>
        <v/>
      </c>
      <c r="Y1813" s="262"/>
      <c r="Z1813" s="49"/>
      <c r="AA1813" s="37" t="str" cm="1">
        <f t="array" ref="AA1813">IFERROR(IF(INDEX(SubsidieTabel!$Q$1:$T$9,MATCH($F1813,SubsidieTabel!$Q$1:$Q$9,0),IFERROR(MATCH(Methode_Keuze,SubsidieTabel!$Q$1:$T$1,0),2))&lt;&gt;1=TRUE,"ja",""),"")</f>
        <v/>
      </c>
    </row>
    <row r="1814" spans="1:27" ht="15" customHeight="1" x14ac:dyDescent="0.25">
      <c r="A1814" s="87"/>
      <c r="B1814" s="219" t="str">
        <f>IF(A1814&lt;&gt;"",_xlfn.MAXIFS($B$1:B1813,$A$1:A1813,A1814)+1,"")</f>
        <v/>
      </c>
      <c r="C1814" s="50"/>
      <c r="D1814" s="50"/>
      <c r="E1814" s="50"/>
      <c r="F1814" s="50"/>
      <c r="G1814" s="283"/>
      <c r="H1814" s="296"/>
      <c r="I1814" s="295"/>
      <c r="J1814" s="295"/>
      <c r="K1814" s="202"/>
      <c r="L1814" s="202"/>
      <c r="M1814" s="91" t="str">
        <f>IFERROR(VLOOKUP(H1814,Lijsten!$H$1:$I$100,2,0),"")</f>
        <v/>
      </c>
      <c r="N1814" s="91" t="str" cm="1">
        <f t="array" ref="N1814">IFERROR(_xlfn.IFS(AND(LEFT(F1814,6)="Arbeid",RIGHT(F1814,3)&lt;&gt;"IKS"),IFERROR(VLOOKUP($G1814,Tb_KostenTypen[],2,0),"tarief"),RIGHT(F1814,3)="IKS","Uurtarief",LEFT(F1814,6)="Arbeid","Uurtarief",AND(LEFT(F1814,8)="Bijdrage",RIGHT(F1814,15)="(vrijwilligers)"),"Vast tarief"),"")</f>
        <v/>
      </c>
      <c r="O1814" s="92"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tarief",IF(LEFT(F1814,8)="Bijdrage",VLOOKUP($F1814,Tb_KostenTypen[],MATCH(Methode_Keuze,Tb_KostenTypen[#Headers],0),0),VLOOKUP($G1814,Lijsten!L:O,4,0))),""),"")</f>
        <v/>
      </c>
      <c r="P1814" s="92"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tarief",IF(LEFT(F1814,8)="Bijdrage",VLOOKUP($F1814,Tb_KostenTypen[],MATCH(Methode_Keuze,Tb_KostenTypen[#Headers],0),0),VLOOKUP($G1814,Lijsten!L:O,4,0))),""),"")</f>
        <v/>
      </c>
      <c r="Q1814" s="50"/>
      <c r="R1814" s="50"/>
      <c r="S1814" s="83"/>
      <c r="T1814" s="51"/>
      <c r="U1814" s="4" t="str" cm="1">
        <f t="array" ref="U1814">IF(AA1814&lt;&gt;"ja",_xlfn.IFNA(_xlfn.IFS(AND(O1814&lt;&gt;"",F1814&lt;&gt;"",RIGHT($N1814,6)="tarief"),O1814*Q1814,S1814&gt;0,IF(F1814&lt;&gt;"",S1814,"")),""),"")</f>
        <v/>
      </c>
      <c r="V1814" s="4" t="str" cm="1">
        <f t="array" ref="V1814">IF(AA1814&lt;&gt;"ja",_xlfn.IFNA(_xlfn.IFS(AND(P1814&lt;&gt;"",R1814&lt;&gt;"",RIGHT($N1814,6)="tarief"),P1814*R1814,T1814&gt;0,T1814),""),"")</f>
        <v/>
      </c>
      <c r="W1814" s="4" t="str" cm="1">
        <f t="array" ref="W1814">IFERROR(_xlfn.IFS(OR(F1814="",LEFT(Methode_Keuze,4)="Geen"),"",AND(U1814&lt;&gt;"",F1814&lt;&gt;"Arbeidskosten"),ROUND(U1814*VLOOKUP(F1814,Tb_ProjectKosten[],MATCH(Tb_ProjectKosten[[#Headers],[Forfat_Percentage]],Tb_ProjectKosten[#Headers],0),0),2),AND(F1814="Arbeidskosten",G1814&lt;&gt;""),IFERROR(ROUND(U1814*VLOOKUP(G1814,Tb_KostenTypen[],3,0)*VLOOKUP(F1814,Tb_ProjectKosten[],MATCH(Tb_ProjectKosten[[#Headers],[Forfat_Percentage]],Tb_ProjectKosten[#Headers],0),0),2),""),U1814 &lt;=0,0),"")</f>
        <v/>
      </c>
      <c r="X1814" s="4" t="str" cm="1">
        <f t="array" ref="X1814">IFERROR(_xlfn.IFS(OR(F1814="",LEFT(Methode_Keuze,4)="Geen"),"",AND(V1814&lt;&gt;"",F1814&lt;&gt;"Arbeidskosten"),ROUND(V1814*VLOOKUP(F1814,Tb_ProjectKosten[],MATCH(Tb_ProjectKosten[[#Headers],[Forfat_Percentage]],Tb_ProjectKosten[#Headers],0),0),2),AND(F1814="Arbeidskosten",G1814&lt;&gt;""),IFERROR(ROUND(V1814*VLOOKUP(G1814,Tb_KostenTypen[],3,0)*VLOOKUP(F1814,Tb_ProjectKosten[],MATCH(Tb_ProjectKosten[[#Headers],[Forfat_Percentage]],Tb_ProjectKosten[#Headers],0),0),2),""),V1814 &lt;=0,0),"")</f>
        <v/>
      </c>
      <c r="Y1814" s="262"/>
      <c r="Z1814" s="49"/>
      <c r="AA1814" s="37" t="str" cm="1">
        <f t="array" ref="AA1814">IFERROR(IF(INDEX(SubsidieTabel!$Q$1:$T$9,MATCH($F1814,SubsidieTabel!$Q$1:$Q$9,0),IFERROR(MATCH(Methode_Keuze,SubsidieTabel!$Q$1:$T$1,0),2))&lt;&gt;1=TRUE,"ja",""),"")</f>
        <v/>
      </c>
    </row>
    <row r="1815" spans="1:27" ht="15" customHeight="1" x14ac:dyDescent="0.25">
      <c r="A1815" s="87"/>
      <c r="B1815" s="219" t="str">
        <f>IF(A1815&lt;&gt;"",_xlfn.MAXIFS($B$1:B1814,$A$1:A1814,A1815)+1,"")</f>
        <v/>
      </c>
      <c r="C1815" s="50"/>
      <c r="D1815" s="50"/>
      <c r="E1815" s="50"/>
      <c r="F1815" s="50"/>
      <c r="G1815" s="283"/>
      <c r="H1815" s="296"/>
      <c r="I1815" s="295"/>
      <c r="J1815" s="295"/>
      <c r="K1815" s="202"/>
      <c r="L1815" s="202"/>
      <c r="M1815" s="91" t="str">
        <f>IFERROR(VLOOKUP(H1815,Lijsten!$H$1:$I$100,2,0),"")</f>
        <v/>
      </c>
      <c r="N1815" s="91" t="str" cm="1">
        <f t="array" ref="N1815">IFERROR(_xlfn.IFS(AND(LEFT(F1815,6)="Arbeid",RIGHT(F1815,3)&lt;&gt;"IKS"),IFERROR(VLOOKUP($G1815,Tb_KostenTypen[],2,0),"tarief"),RIGHT(F1815,3)="IKS","Uurtarief",LEFT(F1815,6)="Arbeid","Uurtarief",AND(LEFT(F1815,8)="Bijdrage",RIGHT(F1815,15)="(vrijwilligers)"),"Vast tarief"),"")</f>
        <v/>
      </c>
      <c r="O1815" s="92"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tarief",IF(LEFT(F1815,8)="Bijdrage",VLOOKUP($F1815,Tb_KostenTypen[],MATCH(Methode_Keuze,Tb_KostenTypen[#Headers],0),0),VLOOKUP($G1815,Lijsten!L:O,4,0))),""),"")</f>
        <v/>
      </c>
      <c r="P1815" s="92"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tarief",IF(LEFT(F1815,8)="Bijdrage",VLOOKUP($F1815,Tb_KostenTypen[],MATCH(Methode_Keuze,Tb_KostenTypen[#Headers],0),0),VLOOKUP($G1815,Lijsten!L:O,4,0))),""),"")</f>
        <v/>
      </c>
      <c r="Q1815" s="50"/>
      <c r="R1815" s="50"/>
      <c r="S1815" s="83"/>
      <c r="T1815" s="51"/>
      <c r="U1815" s="4" t="str" cm="1">
        <f t="array" ref="U1815">IF(AA1815&lt;&gt;"ja",_xlfn.IFNA(_xlfn.IFS(AND(O1815&lt;&gt;"",F1815&lt;&gt;"",RIGHT($N1815,6)="tarief"),O1815*Q1815,S1815&gt;0,IF(F1815&lt;&gt;"",S1815,"")),""),"")</f>
        <v/>
      </c>
      <c r="V1815" s="4" t="str" cm="1">
        <f t="array" ref="V1815">IF(AA1815&lt;&gt;"ja",_xlfn.IFNA(_xlfn.IFS(AND(P1815&lt;&gt;"",R1815&lt;&gt;"",RIGHT($N1815,6)="tarief"),P1815*R1815,T1815&gt;0,T1815),""),"")</f>
        <v/>
      </c>
      <c r="W1815" s="4" t="str" cm="1">
        <f t="array" ref="W1815">IFERROR(_xlfn.IFS(OR(F1815="",LEFT(Methode_Keuze,4)="Geen"),"",AND(U1815&lt;&gt;"",F1815&lt;&gt;"Arbeidskosten"),ROUND(U1815*VLOOKUP(F1815,Tb_ProjectKosten[],MATCH(Tb_ProjectKosten[[#Headers],[Forfat_Percentage]],Tb_ProjectKosten[#Headers],0),0),2),AND(F1815="Arbeidskosten",G1815&lt;&gt;""),IFERROR(ROUND(U1815*VLOOKUP(G1815,Tb_KostenTypen[],3,0)*VLOOKUP(F1815,Tb_ProjectKosten[],MATCH(Tb_ProjectKosten[[#Headers],[Forfat_Percentage]],Tb_ProjectKosten[#Headers],0),0),2),""),U1815 &lt;=0,0),"")</f>
        <v/>
      </c>
      <c r="X1815" s="4" t="str" cm="1">
        <f t="array" ref="X1815">IFERROR(_xlfn.IFS(OR(F1815="",LEFT(Methode_Keuze,4)="Geen"),"",AND(V1815&lt;&gt;"",F1815&lt;&gt;"Arbeidskosten"),ROUND(V1815*VLOOKUP(F1815,Tb_ProjectKosten[],MATCH(Tb_ProjectKosten[[#Headers],[Forfat_Percentage]],Tb_ProjectKosten[#Headers],0),0),2),AND(F1815="Arbeidskosten",G1815&lt;&gt;""),IFERROR(ROUND(V1815*VLOOKUP(G1815,Tb_KostenTypen[],3,0)*VLOOKUP(F1815,Tb_ProjectKosten[],MATCH(Tb_ProjectKosten[[#Headers],[Forfat_Percentage]],Tb_ProjectKosten[#Headers],0),0),2),""),V1815 &lt;=0,0),"")</f>
        <v/>
      </c>
      <c r="Y1815" s="262"/>
      <c r="Z1815" s="49"/>
      <c r="AA1815" s="37" t="str" cm="1">
        <f t="array" ref="AA1815">IFERROR(IF(INDEX(SubsidieTabel!$Q$1:$T$9,MATCH($F1815,SubsidieTabel!$Q$1:$Q$9,0),IFERROR(MATCH(Methode_Keuze,SubsidieTabel!$Q$1:$T$1,0),2))&lt;&gt;1=TRUE,"ja",""),"")</f>
        <v/>
      </c>
    </row>
    <row r="1816" spans="1:27" ht="15" customHeight="1" x14ac:dyDescent="0.25">
      <c r="A1816" s="87"/>
      <c r="B1816" s="219" t="str">
        <f>IF(A1816&lt;&gt;"",_xlfn.MAXIFS($B$1:B1815,$A$1:A1815,A1816)+1,"")</f>
        <v/>
      </c>
      <c r="C1816" s="50"/>
      <c r="D1816" s="50"/>
      <c r="E1816" s="50"/>
      <c r="F1816" s="50"/>
      <c r="G1816" s="283"/>
      <c r="H1816" s="296"/>
      <c r="I1816" s="295"/>
      <c r="J1816" s="295"/>
      <c r="K1816" s="202"/>
      <c r="L1816" s="202"/>
      <c r="M1816" s="91" t="str">
        <f>IFERROR(VLOOKUP(H1816,Lijsten!$H$1:$I$100,2,0),"")</f>
        <v/>
      </c>
      <c r="N1816" s="91" t="str" cm="1">
        <f t="array" ref="N1816">IFERROR(_xlfn.IFS(AND(LEFT(F1816,6)="Arbeid",RIGHT(F1816,3)&lt;&gt;"IKS"),IFERROR(VLOOKUP($G1816,Tb_KostenTypen[],2,0),"tarief"),RIGHT(F1816,3)="IKS","Uurtarief",LEFT(F1816,6)="Arbeid","Uurtarief",AND(LEFT(F1816,8)="Bijdrage",RIGHT(F1816,15)="(vrijwilligers)"),"Vast tarief"),"")</f>
        <v/>
      </c>
      <c r="O1816" s="92"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tarief",IF(LEFT(F1816,8)="Bijdrage",VLOOKUP($F1816,Tb_KostenTypen[],MATCH(Methode_Keuze,Tb_KostenTypen[#Headers],0),0),VLOOKUP($G1816,Lijsten!L:O,4,0))),""),"")</f>
        <v/>
      </c>
      <c r="P1816" s="92"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tarief",IF(LEFT(F1816,8)="Bijdrage",VLOOKUP($F1816,Tb_KostenTypen[],MATCH(Methode_Keuze,Tb_KostenTypen[#Headers],0),0),VLOOKUP($G1816,Lijsten!L:O,4,0))),""),"")</f>
        <v/>
      </c>
      <c r="Q1816" s="50"/>
      <c r="R1816" s="50"/>
      <c r="S1816" s="83"/>
      <c r="T1816" s="51"/>
      <c r="U1816" s="4" t="str" cm="1">
        <f t="array" ref="U1816">IF(AA1816&lt;&gt;"ja",_xlfn.IFNA(_xlfn.IFS(AND(O1816&lt;&gt;"",F1816&lt;&gt;"",RIGHT($N1816,6)="tarief"),O1816*Q1816,S1816&gt;0,IF(F1816&lt;&gt;"",S1816,"")),""),"")</f>
        <v/>
      </c>
      <c r="V1816" s="4" t="str" cm="1">
        <f t="array" ref="V1816">IF(AA1816&lt;&gt;"ja",_xlfn.IFNA(_xlfn.IFS(AND(P1816&lt;&gt;"",R1816&lt;&gt;"",RIGHT($N1816,6)="tarief"),P1816*R1816,T1816&gt;0,T1816),""),"")</f>
        <v/>
      </c>
      <c r="W1816" s="4" t="str" cm="1">
        <f t="array" ref="W1816">IFERROR(_xlfn.IFS(OR(F1816="",LEFT(Methode_Keuze,4)="Geen"),"",AND(U1816&lt;&gt;"",F1816&lt;&gt;"Arbeidskosten"),ROUND(U1816*VLOOKUP(F1816,Tb_ProjectKosten[],MATCH(Tb_ProjectKosten[[#Headers],[Forfat_Percentage]],Tb_ProjectKosten[#Headers],0),0),2),AND(F1816="Arbeidskosten",G1816&lt;&gt;""),IFERROR(ROUND(U1816*VLOOKUP(G1816,Tb_KostenTypen[],3,0)*VLOOKUP(F1816,Tb_ProjectKosten[],MATCH(Tb_ProjectKosten[[#Headers],[Forfat_Percentage]],Tb_ProjectKosten[#Headers],0),0),2),""),U1816 &lt;=0,0),"")</f>
        <v/>
      </c>
      <c r="X1816" s="4" t="str" cm="1">
        <f t="array" ref="X1816">IFERROR(_xlfn.IFS(OR(F1816="",LEFT(Methode_Keuze,4)="Geen"),"",AND(V1816&lt;&gt;"",F1816&lt;&gt;"Arbeidskosten"),ROUND(V1816*VLOOKUP(F1816,Tb_ProjectKosten[],MATCH(Tb_ProjectKosten[[#Headers],[Forfat_Percentage]],Tb_ProjectKosten[#Headers],0),0),2),AND(F1816="Arbeidskosten",G1816&lt;&gt;""),IFERROR(ROUND(V1816*VLOOKUP(G1816,Tb_KostenTypen[],3,0)*VLOOKUP(F1816,Tb_ProjectKosten[],MATCH(Tb_ProjectKosten[[#Headers],[Forfat_Percentage]],Tb_ProjectKosten[#Headers],0),0),2),""),V1816 &lt;=0,0),"")</f>
        <v/>
      </c>
      <c r="Y1816" s="262"/>
      <c r="Z1816" s="49"/>
      <c r="AA1816" s="37" t="str" cm="1">
        <f t="array" ref="AA1816">IFERROR(IF(INDEX(SubsidieTabel!$Q$1:$T$9,MATCH($F1816,SubsidieTabel!$Q$1:$Q$9,0),IFERROR(MATCH(Methode_Keuze,SubsidieTabel!$Q$1:$T$1,0),2))&lt;&gt;1=TRUE,"ja",""),"")</f>
        <v/>
      </c>
    </row>
    <row r="1817" spans="1:27" ht="15" customHeight="1" x14ac:dyDescent="0.25">
      <c r="A1817" s="87"/>
      <c r="B1817" s="219" t="str">
        <f>IF(A1817&lt;&gt;"",_xlfn.MAXIFS($B$1:B1816,$A$1:A1816,A1817)+1,"")</f>
        <v/>
      </c>
      <c r="C1817" s="50"/>
      <c r="D1817" s="50"/>
      <c r="E1817" s="50"/>
      <c r="F1817" s="50"/>
      <c r="G1817" s="283"/>
      <c r="H1817" s="296"/>
      <c r="I1817" s="295"/>
      <c r="J1817" s="295"/>
      <c r="K1817" s="202"/>
      <c r="L1817" s="202"/>
      <c r="M1817" s="91" t="str">
        <f>IFERROR(VLOOKUP(H1817,Lijsten!$H$1:$I$100,2,0),"")</f>
        <v/>
      </c>
      <c r="N1817" s="91" t="str" cm="1">
        <f t="array" ref="N1817">IFERROR(_xlfn.IFS(AND(LEFT(F1817,6)="Arbeid",RIGHT(F1817,3)&lt;&gt;"IKS"),IFERROR(VLOOKUP($G1817,Tb_KostenTypen[],2,0),"tarief"),RIGHT(F1817,3)="IKS","Uurtarief",LEFT(F1817,6)="Arbeid","Uurtarief",AND(LEFT(F1817,8)="Bijdrage",RIGHT(F1817,15)="(vrijwilligers)"),"Vast tarief"),"")</f>
        <v/>
      </c>
      <c r="O1817" s="92"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tarief",IF(LEFT(F1817,8)="Bijdrage",VLOOKUP($F1817,Tb_KostenTypen[],MATCH(Methode_Keuze,Tb_KostenTypen[#Headers],0),0),VLOOKUP($G1817,Lijsten!L:O,4,0))),""),"")</f>
        <v/>
      </c>
      <c r="P1817" s="92"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tarief",IF(LEFT(F1817,8)="Bijdrage",VLOOKUP($F1817,Tb_KostenTypen[],MATCH(Methode_Keuze,Tb_KostenTypen[#Headers],0),0),VLOOKUP($G1817,Lijsten!L:O,4,0))),""),"")</f>
        <v/>
      </c>
      <c r="Q1817" s="50"/>
      <c r="R1817" s="50"/>
      <c r="S1817" s="83"/>
      <c r="T1817" s="51"/>
      <c r="U1817" s="4" t="str" cm="1">
        <f t="array" ref="U1817">IF(AA1817&lt;&gt;"ja",_xlfn.IFNA(_xlfn.IFS(AND(O1817&lt;&gt;"",F1817&lt;&gt;"",RIGHT($N1817,6)="tarief"),O1817*Q1817,S1817&gt;0,IF(F1817&lt;&gt;"",S1817,"")),""),"")</f>
        <v/>
      </c>
      <c r="V1817" s="4" t="str" cm="1">
        <f t="array" ref="V1817">IF(AA1817&lt;&gt;"ja",_xlfn.IFNA(_xlfn.IFS(AND(P1817&lt;&gt;"",R1817&lt;&gt;"",RIGHT($N1817,6)="tarief"),P1817*R1817,T1817&gt;0,T1817),""),"")</f>
        <v/>
      </c>
      <c r="W1817" s="4" t="str" cm="1">
        <f t="array" ref="W1817">IFERROR(_xlfn.IFS(OR(F1817="",LEFT(Methode_Keuze,4)="Geen"),"",AND(U1817&lt;&gt;"",F1817&lt;&gt;"Arbeidskosten"),ROUND(U1817*VLOOKUP(F1817,Tb_ProjectKosten[],MATCH(Tb_ProjectKosten[[#Headers],[Forfat_Percentage]],Tb_ProjectKosten[#Headers],0),0),2),AND(F1817="Arbeidskosten",G1817&lt;&gt;""),IFERROR(ROUND(U1817*VLOOKUP(G1817,Tb_KostenTypen[],3,0)*VLOOKUP(F1817,Tb_ProjectKosten[],MATCH(Tb_ProjectKosten[[#Headers],[Forfat_Percentage]],Tb_ProjectKosten[#Headers],0),0),2),""),U1817 &lt;=0,0),"")</f>
        <v/>
      </c>
      <c r="X1817" s="4" t="str" cm="1">
        <f t="array" ref="X1817">IFERROR(_xlfn.IFS(OR(F1817="",LEFT(Methode_Keuze,4)="Geen"),"",AND(V1817&lt;&gt;"",F1817&lt;&gt;"Arbeidskosten"),ROUND(V1817*VLOOKUP(F1817,Tb_ProjectKosten[],MATCH(Tb_ProjectKosten[[#Headers],[Forfat_Percentage]],Tb_ProjectKosten[#Headers],0),0),2),AND(F1817="Arbeidskosten",G1817&lt;&gt;""),IFERROR(ROUND(V1817*VLOOKUP(G1817,Tb_KostenTypen[],3,0)*VLOOKUP(F1817,Tb_ProjectKosten[],MATCH(Tb_ProjectKosten[[#Headers],[Forfat_Percentage]],Tb_ProjectKosten[#Headers],0),0),2),""),V1817 &lt;=0,0),"")</f>
        <v/>
      </c>
      <c r="Y1817" s="262"/>
      <c r="Z1817" s="49"/>
      <c r="AA1817" s="37" t="str" cm="1">
        <f t="array" ref="AA1817">IFERROR(IF(INDEX(SubsidieTabel!$Q$1:$T$9,MATCH($F1817,SubsidieTabel!$Q$1:$Q$9,0),IFERROR(MATCH(Methode_Keuze,SubsidieTabel!$Q$1:$T$1,0),2))&lt;&gt;1=TRUE,"ja",""),"")</f>
        <v/>
      </c>
    </row>
    <row r="1818" spans="1:27" ht="15" customHeight="1" x14ac:dyDescent="0.25">
      <c r="A1818" s="87"/>
      <c r="B1818" s="219" t="str">
        <f>IF(A1818&lt;&gt;"",_xlfn.MAXIFS($B$1:B1817,$A$1:A1817,A1818)+1,"")</f>
        <v/>
      </c>
      <c r="C1818" s="50"/>
      <c r="D1818" s="50"/>
      <c r="E1818" s="50"/>
      <c r="F1818" s="50"/>
      <c r="G1818" s="283"/>
      <c r="H1818" s="296"/>
      <c r="I1818" s="295"/>
      <c r="J1818" s="295"/>
      <c r="K1818" s="202"/>
      <c r="L1818" s="202"/>
      <c r="M1818" s="91" t="str">
        <f>IFERROR(VLOOKUP(H1818,Lijsten!$H$1:$I$100,2,0),"")</f>
        <v/>
      </c>
      <c r="N1818" s="91" t="str" cm="1">
        <f t="array" ref="N1818">IFERROR(_xlfn.IFS(AND(LEFT(F1818,6)="Arbeid",RIGHT(F1818,3)&lt;&gt;"IKS"),IFERROR(VLOOKUP($G1818,Tb_KostenTypen[],2,0),"tarief"),RIGHT(F1818,3)="IKS","Uurtarief",LEFT(F1818,6)="Arbeid","Uurtarief",AND(LEFT(F1818,8)="Bijdrage",RIGHT(F1818,15)="(vrijwilligers)"),"Vast tarief"),"")</f>
        <v/>
      </c>
      <c r="O1818" s="92"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tarief",IF(LEFT(F1818,8)="Bijdrage",VLOOKUP($F1818,Tb_KostenTypen[],MATCH(Methode_Keuze,Tb_KostenTypen[#Headers],0),0),VLOOKUP($G1818,Lijsten!L:O,4,0))),""),"")</f>
        <v/>
      </c>
      <c r="P1818" s="92"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tarief",IF(LEFT(F1818,8)="Bijdrage",VLOOKUP($F1818,Tb_KostenTypen[],MATCH(Methode_Keuze,Tb_KostenTypen[#Headers],0),0),VLOOKUP($G1818,Lijsten!L:O,4,0))),""),"")</f>
        <v/>
      </c>
      <c r="Q1818" s="50"/>
      <c r="R1818" s="50"/>
      <c r="S1818" s="83"/>
      <c r="T1818" s="51"/>
      <c r="U1818" s="4" t="str" cm="1">
        <f t="array" ref="U1818">IF(AA1818&lt;&gt;"ja",_xlfn.IFNA(_xlfn.IFS(AND(O1818&lt;&gt;"",F1818&lt;&gt;"",RIGHT($N1818,6)="tarief"),O1818*Q1818,S1818&gt;0,IF(F1818&lt;&gt;"",S1818,"")),""),"")</f>
        <v/>
      </c>
      <c r="V1818" s="4" t="str" cm="1">
        <f t="array" ref="V1818">IF(AA1818&lt;&gt;"ja",_xlfn.IFNA(_xlfn.IFS(AND(P1818&lt;&gt;"",R1818&lt;&gt;"",RIGHT($N1818,6)="tarief"),P1818*R1818,T1818&gt;0,T1818),""),"")</f>
        <v/>
      </c>
      <c r="W1818" s="4" t="str" cm="1">
        <f t="array" ref="W1818">IFERROR(_xlfn.IFS(OR(F1818="",LEFT(Methode_Keuze,4)="Geen"),"",AND(U1818&lt;&gt;"",F1818&lt;&gt;"Arbeidskosten"),ROUND(U1818*VLOOKUP(F1818,Tb_ProjectKosten[],MATCH(Tb_ProjectKosten[[#Headers],[Forfat_Percentage]],Tb_ProjectKosten[#Headers],0),0),2),AND(F1818="Arbeidskosten",G1818&lt;&gt;""),IFERROR(ROUND(U1818*VLOOKUP(G1818,Tb_KostenTypen[],3,0)*VLOOKUP(F1818,Tb_ProjectKosten[],MATCH(Tb_ProjectKosten[[#Headers],[Forfat_Percentage]],Tb_ProjectKosten[#Headers],0),0),2),""),U1818 &lt;=0,0),"")</f>
        <v/>
      </c>
      <c r="X1818" s="4" t="str" cm="1">
        <f t="array" ref="X1818">IFERROR(_xlfn.IFS(OR(F1818="",LEFT(Methode_Keuze,4)="Geen"),"",AND(V1818&lt;&gt;"",F1818&lt;&gt;"Arbeidskosten"),ROUND(V1818*VLOOKUP(F1818,Tb_ProjectKosten[],MATCH(Tb_ProjectKosten[[#Headers],[Forfat_Percentage]],Tb_ProjectKosten[#Headers],0),0),2),AND(F1818="Arbeidskosten",G1818&lt;&gt;""),IFERROR(ROUND(V1818*VLOOKUP(G1818,Tb_KostenTypen[],3,0)*VLOOKUP(F1818,Tb_ProjectKosten[],MATCH(Tb_ProjectKosten[[#Headers],[Forfat_Percentage]],Tb_ProjectKosten[#Headers],0),0),2),""),V1818 &lt;=0,0),"")</f>
        <v/>
      </c>
      <c r="Y1818" s="262"/>
      <c r="Z1818" s="49"/>
      <c r="AA1818" s="37" t="str" cm="1">
        <f t="array" ref="AA1818">IFERROR(IF(INDEX(SubsidieTabel!$Q$1:$T$9,MATCH($F1818,SubsidieTabel!$Q$1:$Q$9,0),IFERROR(MATCH(Methode_Keuze,SubsidieTabel!$Q$1:$T$1,0),2))&lt;&gt;1=TRUE,"ja",""),"")</f>
        <v/>
      </c>
    </row>
    <row r="1819" spans="1:27" ht="15" customHeight="1" x14ac:dyDescent="0.25">
      <c r="A1819" s="87"/>
      <c r="B1819" s="219" t="str">
        <f>IF(A1819&lt;&gt;"",_xlfn.MAXIFS($B$1:B1818,$A$1:A1818,A1819)+1,"")</f>
        <v/>
      </c>
      <c r="C1819" s="50"/>
      <c r="D1819" s="50"/>
      <c r="E1819" s="50"/>
      <c r="F1819" s="50"/>
      <c r="G1819" s="283"/>
      <c r="H1819" s="296"/>
      <c r="I1819" s="295"/>
      <c r="J1819" s="295"/>
      <c r="K1819" s="202"/>
      <c r="L1819" s="202"/>
      <c r="M1819" s="91" t="str">
        <f>IFERROR(VLOOKUP(H1819,Lijsten!$H$1:$I$100,2,0),"")</f>
        <v/>
      </c>
      <c r="N1819" s="91" t="str" cm="1">
        <f t="array" ref="N1819">IFERROR(_xlfn.IFS(AND(LEFT(F1819,6)="Arbeid",RIGHT(F1819,3)&lt;&gt;"IKS"),IFERROR(VLOOKUP($G1819,Tb_KostenTypen[],2,0),"tarief"),RIGHT(F1819,3)="IKS","Uurtarief",LEFT(F1819,6)="Arbeid","Uurtarief",AND(LEFT(F1819,8)="Bijdrage",RIGHT(F1819,15)="(vrijwilligers)"),"Vast tarief"),"")</f>
        <v/>
      </c>
      <c r="O1819" s="92"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tarief",IF(LEFT(F1819,8)="Bijdrage",VLOOKUP($F1819,Tb_KostenTypen[],MATCH(Methode_Keuze,Tb_KostenTypen[#Headers],0),0),VLOOKUP($G1819,Lijsten!L:O,4,0))),""),"")</f>
        <v/>
      </c>
      <c r="P1819" s="92"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tarief",IF(LEFT(F1819,8)="Bijdrage",VLOOKUP($F1819,Tb_KostenTypen[],MATCH(Methode_Keuze,Tb_KostenTypen[#Headers],0),0),VLOOKUP($G1819,Lijsten!L:O,4,0))),""),"")</f>
        <v/>
      </c>
      <c r="Q1819" s="50"/>
      <c r="R1819" s="50"/>
      <c r="S1819" s="83"/>
      <c r="T1819" s="51"/>
      <c r="U1819" s="4" t="str" cm="1">
        <f t="array" ref="U1819">IF(AA1819&lt;&gt;"ja",_xlfn.IFNA(_xlfn.IFS(AND(O1819&lt;&gt;"",F1819&lt;&gt;"",RIGHT($N1819,6)="tarief"),O1819*Q1819,S1819&gt;0,IF(F1819&lt;&gt;"",S1819,"")),""),"")</f>
        <v/>
      </c>
      <c r="V1819" s="4" t="str" cm="1">
        <f t="array" ref="V1819">IF(AA1819&lt;&gt;"ja",_xlfn.IFNA(_xlfn.IFS(AND(P1819&lt;&gt;"",R1819&lt;&gt;"",RIGHT($N1819,6)="tarief"),P1819*R1819,T1819&gt;0,T1819),""),"")</f>
        <v/>
      </c>
      <c r="W1819" s="4" t="str" cm="1">
        <f t="array" ref="W1819">IFERROR(_xlfn.IFS(OR(F1819="",LEFT(Methode_Keuze,4)="Geen"),"",AND(U1819&lt;&gt;"",F1819&lt;&gt;"Arbeidskosten"),ROUND(U1819*VLOOKUP(F1819,Tb_ProjectKosten[],MATCH(Tb_ProjectKosten[[#Headers],[Forfat_Percentage]],Tb_ProjectKosten[#Headers],0),0),2),AND(F1819="Arbeidskosten",G1819&lt;&gt;""),IFERROR(ROUND(U1819*VLOOKUP(G1819,Tb_KostenTypen[],3,0)*VLOOKUP(F1819,Tb_ProjectKosten[],MATCH(Tb_ProjectKosten[[#Headers],[Forfat_Percentage]],Tb_ProjectKosten[#Headers],0),0),2),""),U1819 &lt;=0,0),"")</f>
        <v/>
      </c>
      <c r="X1819" s="4" t="str" cm="1">
        <f t="array" ref="X1819">IFERROR(_xlfn.IFS(OR(F1819="",LEFT(Methode_Keuze,4)="Geen"),"",AND(V1819&lt;&gt;"",F1819&lt;&gt;"Arbeidskosten"),ROUND(V1819*VLOOKUP(F1819,Tb_ProjectKosten[],MATCH(Tb_ProjectKosten[[#Headers],[Forfat_Percentage]],Tb_ProjectKosten[#Headers],0),0),2),AND(F1819="Arbeidskosten",G1819&lt;&gt;""),IFERROR(ROUND(V1819*VLOOKUP(G1819,Tb_KostenTypen[],3,0)*VLOOKUP(F1819,Tb_ProjectKosten[],MATCH(Tb_ProjectKosten[[#Headers],[Forfat_Percentage]],Tb_ProjectKosten[#Headers],0),0),2),""),V1819 &lt;=0,0),"")</f>
        <v/>
      </c>
      <c r="Y1819" s="262"/>
      <c r="Z1819" s="49"/>
      <c r="AA1819" s="37" t="str" cm="1">
        <f t="array" ref="AA1819">IFERROR(IF(INDEX(SubsidieTabel!$Q$1:$T$9,MATCH($F1819,SubsidieTabel!$Q$1:$Q$9,0),IFERROR(MATCH(Methode_Keuze,SubsidieTabel!$Q$1:$T$1,0),2))&lt;&gt;1=TRUE,"ja",""),"")</f>
        <v/>
      </c>
    </row>
    <row r="1820" spans="1:27" ht="15" customHeight="1" x14ac:dyDescent="0.25">
      <c r="A1820" s="87"/>
      <c r="B1820" s="219" t="str">
        <f>IF(A1820&lt;&gt;"",_xlfn.MAXIFS($B$1:B1819,$A$1:A1819,A1820)+1,"")</f>
        <v/>
      </c>
      <c r="C1820" s="50"/>
      <c r="D1820" s="50"/>
      <c r="E1820" s="50"/>
      <c r="F1820" s="50"/>
      <c r="G1820" s="283"/>
      <c r="H1820" s="296"/>
      <c r="I1820" s="295"/>
      <c r="J1820" s="295"/>
      <c r="K1820" s="202"/>
      <c r="L1820" s="202"/>
      <c r="M1820" s="91" t="str">
        <f>IFERROR(VLOOKUP(H1820,Lijsten!$H$1:$I$100,2,0),"")</f>
        <v/>
      </c>
      <c r="N1820" s="91" t="str" cm="1">
        <f t="array" ref="N1820">IFERROR(_xlfn.IFS(AND(LEFT(F1820,6)="Arbeid",RIGHT(F1820,3)&lt;&gt;"IKS"),IFERROR(VLOOKUP($G1820,Tb_KostenTypen[],2,0),"tarief"),RIGHT(F1820,3)="IKS","Uurtarief",LEFT(F1820,6)="Arbeid","Uurtarief",AND(LEFT(F1820,8)="Bijdrage",RIGHT(F1820,15)="(vrijwilligers)"),"Vast tarief"),"")</f>
        <v/>
      </c>
      <c r="O1820" s="92"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tarief",IF(LEFT(F1820,8)="Bijdrage",VLOOKUP($F1820,Tb_KostenTypen[],MATCH(Methode_Keuze,Tb_KostenTypen[#Headers],0),0),VLOOKUP($G1820,Lijsten!L:O,4,0))),""),"")</f>
        <v/>
      </c>
      <c r="P1820" s="92"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tarief",IF(LEFT(F1820,8)="Bijdrage",VLOOKUP($F1820,Tb_KostenTypen[],MATCH(Methode_Keuze,Tb_KostenTypen[#Headers],0),0),VLOOKUP($G1820,Lijsten!L:O,4,0))),""),"")</f>
        <v/>
      </c>
      <c r="Q1820" s="50"/>
      <c r="R1820" s="50"/>
      <c r="S1820" s="83"/>
      <c r="T1820" s="51"/>
      <c r="U1820" s="4" t="str" cm="1">
        <f t="array" ref="U1820">IF(AA1820&lt;&gt;"ja",_xlfn.IFNA(_xlfn.IFS(AND(O1820&lt;&gt;"",F1820&lt;&gt;"",RIGHT($N1820,6)="tarief"),O1820*Q1820,S1820&gt;0,IF(F1820&lt;&gt;"",S1820,"")),""),"")</f>
        <v/>
      </c>
      <c r="V1820" s="4" t="str" cm="1">
        <f t="array" ref="V1820">IF(AA1820&lt;&gt;"ja",_xlfn.IFNA(_xlfn.IFS(AND(P1820&lt;&gt;"",R1820&lt;&gt;"",RIGHT($N1820,6)="tarief"),P1820*R1820,T1820&gt;0,T1820),""),"")</f>
        <v/>
      </c>
      <c r="W1820" s="4" t="str" cm="1">
        <f t="array" ref="W1820">IFERROR(_xlfn.IFS(OR(F1820="",LEFT(Methode_Keuze,4)="Geen"),"",AND(U1820&lt;&gt;"",F1820&lt;&gt;"Arbeidskosten"),ROUND(U1820*VLOOKUP(F1820,Tb_ProjectKosten[],MATCH(Tb_ProjectKosten[[#Headers],[Forfat_Percentage]],Tb_ProjectKosten[#Headers],0),0),2),AND(F1820="Arbeidskosten",G1820&lt;&gt;""),IFERROR(ROUND(U1820*VLOOKUP(G1820,Tb_KostenTypen[],3,0)*VLOOKUP(F1820,Tb_ProjectKosten[],MATCH(Tb_ProjectKosten[[#Headers],[Forfat_Percentage]],Tb_ProjectKosten[#Headers],0),0),2),""),U1820 &lt;=0,0),"")</f>
        <v/>
      </c>
      <c r="X1820" s="4" t="str" cm="1">
        <f t="array" ref="X1820">IFERROR(_xlfn.IFS(OR(F1820="",LEFT(Methode_Keuze,4)="Geen"),"",AND(V1820&lt;&gt;"",F1820&lt;&gt;"Arbeidskosten"),ROUND(V1820*VLOOKUP(F1820,Tb_ProjectKosten[],MATCH(Tb_ProjectKosten[[#Headers],[Forfat_Percentage]],Tb_ProjectKosten[#Headers],0),0),2),AND(F1820="Arbeidskosten",G1820&lt;&gt;""),IFERROR(ROUND(V1820*VLOOKUP(G1820,Tb_KostenTypen[],3,0)*VLOOKUP(F1820,Tb_ProjectKosten[],MATCH(Tb_ProjectKosten[[#Headers],[Forfat_Percentage]],Tb_ProjectKosten[#Headers],0),0),2),""),V1820 &lt;=0,0),"")</f>
        <v/>
      </c>
      <c r="Y1820" s="262"/>
      <c r="Z1820" s="49"/>
      <c r="AA1820" s="37" t="str" cm="1">
        <f t="array" ref="AA1820">IFERROR(IF(INDEX(SubsidieTabel!$Q$1:$T$9,MATCH($F1820,SubsidieTabel!$Q$1:$Q$9,0),IFERROR(MATCH(Methode_Keuze,SubsidieTabel!$Q$1:$T$1,0),2))&lt;&gt;1=TRUE,"ja",""),"")</f>
        <v/>
      </c>
    </row>
    <row r="1821" spans="1:27" ht="15" customHeight="1" x14ac:dyDescent="0.25">
      <c r="A1821" s="87"/>
      <c r="B1821" s="219" t="str">
        <f>IF(A1821&lt;&gt;"",_xlfn.MAXIFS($B$1:B1820,$A$1:A1820,A1821)+1,"")</f>
        <v/>
      </c>
      <c r="C1821" s="50"/>
      <c r="D1821" s="50"/>
      <c r="E1821" s="50"/>
      <c r="F1821" s="50"/>
      <c r="G1821" s="283"/>
      <c r="H1821" s="296"/>
      <c r="I1821" s="295"/>
      <c r="J1821" s="295"/>
      <c r="K1821" s="202"/>
      <c r="L1821" s="202"/>
      <c r="M1821" s="91" t="str">
        <f>IFERROR(VLOOKUP(H1821,Lijsten!$H$1:$I$100,2,0),"")</f>
        <v/>
      </c>
      <c r="N1821" s="91" t="str" cm="1">
        <f t="array" ref="N1821">IFERROR(_xlfn.IFS(AND(LEFT(F1821,6)="Arbeid",RIGHT(F1821,3)&lt;&gt;"IKS"),IFERROR(VLOOKUP($G1821,Tb_KostenTypen[],2,0),"tarief"),RIGHT(F1821,3)="IKS","Uurtarief",LEFT(F1821,6)="Arbeid","Uurtarief",AND(LEFT(F1821,8)="Bijdrage",RIGHT(F1821,15)="(vrijwilligers)"),"Vast tarief"),"")</f>
        <v/>
      </c>
      <c r="O1821" s="92"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tarief",IF(LEFT(F1821,8)="Bijdrage",VLOOKUP($F1821,Tb_KostenTypen[],MATCH(Methode_Keuze,Tb_KostenTypen[#Headers],0),0),VLOOKUP($G1821,Lijsten!L:O,4,0))),""),"")</f>
        <v/>
      </c>
      <c r="P1821" s="92"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tarief",IF(LEFT(F1821,8)="Bijdrage",VLOOKUP($F1821,Tb_KostenTypen[],MATCH(Methode_Keuze,Tb_KostenTypen[#Headers],0),0),VLOOKUP($G1821,Lijsten!L:O,4,0))),""),"")</f>
        <v/>
      </c>
      <c r="Q1821" s="50"/>
      <c r="R1821" s="50"/>
      <c r="S1821" s="83"/>
      <c r="T1821" s="51"/>
      <c r="U1821" s="4" t="str" cm="1">
        <f t="array" ref="U1821">IF(AA1821&lt;&gt;"ja",_xlfn.IFNA(_xlfn.IFS(AND(O1821&lt;&gt;"",F1821&lt;&gt;"",RIGHT($N1821,6)="tarief"),O1821*Q1821,S1821&gt;0,IF(F1821&lt;&gt;"",S1821,"")),""),"")</f>
        <v/>
      </c>
      <c r="V1821" s="4" t="str" cm="1">
        <f t="array" ref="V1821">IF(AA1821&lt;&gt;"ja",_xlfn.IFNA(_xlfn.IFS(AND(P1821&lt;&gt;"",R1821&lt;&gt;"",RIGHT($N1821,6)="tarief"),P1821*R1821,T1821&gt;0,T1821),""),"")</f>
        <v/>
      </c>
      <c r="W1821" s="4" t="str" cm="1">
        <f t="array" ref="W1821">IFERROR(_xlfn.IFS(OR(F1821="",LEFT(Methode_Keuze,4)="Geen"),"",AND(U1821&lt;&gt;"",F1821&lt;&gt;"Arbeidskosten"),ROUND(U1821*VLOOKUP(F1821,Tb_ProjectKosten[],MATCH(Tb_ProjectKosten[[#Headers],[Forfat_Percentage]],Tb_ProjectKosten[#Headers],0),0),2),AND(F1821="Arbeidskosten",G1821&lt;&gt;""),IFERROR(ROUND(U1821*VLOOKUP(G1821,Tb_KostenTypen[],3,0)*VLOOKUP(F1821,Tb_ProjectKosten[],MATCH(Tb_ProjectKosten[[#Headers],[Forfat_Percentage]],Tb_ProjectKosten[#Headers],0),0),2),""),U1821 &lt;=0,0),"")</f>
        <v/>
      </c>
      <c r="X1821" s="4" t="str" cm="1">
        <f t="array" ref="X1821">IFERROR(_xlfn.IFS(OR(F1821="",LEFT(Methode_Keuze,4)="Geen"),"",AND(V1821&lt;&gt;"",F1821&lt;&gt;"Arbeidskosten"),ROUND(V1821*VLOOKUP(F1821,Tb_ProjectKosten[],MATCH(Tb_ProjectKosten[[#Headers],[Forfat_Percentage]],Tb_ProjectKosten[#Headers],0),0),2),AND(F1821="Arbeidskosten",G1821&lt;&gt;""),IFERROR(ROUND(V1821*VLOOKUP(G1821,Tb_KostenTypen[],3,0)*VLOOKUP(F1821,Tb_ProjectKosten[],MATCH(Tb_ProjectKosten[[#Headers],[Forfat_Percentage]],Tb_ProjectKosten[#Headers],0),0),2),""),V1821 &lt;=0,0),"")</f>
        <v/>
      </c>
      <c r="Y1821" s="262"/>
      <c r="Z1821" s="49"/>
      <c r="AA1821" s="37" t="str" cm="1">
        <f t="array" ref="AA1821">IFERROR(IF(INDEX(SubsidieTabel!$Q$1:$T$9,MATCH($F1821,SubsidieTabel!$Q$1:$Q$9,0),IFERROR(MATCH(Methode_Keuze,SubsidieTabel!$Q$1:$T$1,0),2))&lt;&gt;1=TRUE,"ja",""),"")</f>
        <v/>
      </c>
    </row>
    <row r="1822" spans="1:27" ht="15" customHeight="1" x14ac:dyDescent="0.25">
      <c r="A1822" s="87"/>
      <c r="B1822" s="219" t="str">
        <f>IF(A1822&lt;&gt;"",_xlfn.MAXIFS($B$1:B1821,$A$1:A1821,A1822)+1,"")</f>
        <v/>
      </c>
      <c r="C1822" s="50"/>
      <c r="D1822" s="50"/>
      <c r="E1822" s="50"/>
      <c r="F1822" s="50"/>
      <c r="G1822" s="283"/>
      <c r="H1822" s="296"/>
      <c r="I1822" s="295"/>
      <c r="J1822" s="295"/>
      <c r="K1822" s="202"/>
      <c r="L1822" s="202"/>
      <c r="M1822" s="91" t="str">
        <f>IFERROR(VLOOKUP(H1822,Lijsten!$H$1:$I$100,2,0),"")</f>
        <v/>
      </c>
      <c r="N1822" s="91" t="str" cm="1">
        <f t="array" ref="N1822">IFERROR(_xlfn.IFS(AND(LEFT(F1822,6)="Arbeid",RIGHT(F1822,3)&lt;&gt;"IKS"),IFERROR(VLOOKUP($G1822,Tb_KostenTypen[],2,0),"tarief"),RIGHT(F1822,3)="IKS","Uurtarief",LEFT(F1822,6)="Arbeid","Uurtarief",AND(LEFT(F1822,8)="Bijdrage",RIGHT(F1822,15)="(vrijwilligers)"),"Vast tarief"),"")</f>
        <v/>
      </c>
      <c r="O1822" s="92"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tarief",IF(LEFT(F1822,8)="Bijdrage",VLOOKUP($F1822,Tb_KostenTypen[],MATCH(Methode_Keuze,Tb_KostenTypen[#Headers],0),0),VLOOKUP($G1822,Lijsten!L:O,4,0))),""),"")</f>
        <v/>
      </c>
      <c r="P1822" s="92"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tarief",IF(LEFT(F1822,8)="Bijdrage",VLOOKUP($F1822,Tb_KostenTypen[],MATCH(Methode_Keuze,Tb_KostenTypen[#Headers],0),0),VLOOKUP($G1822,Lijsten!L:O,4,0))),""),"")</f>
        <v/>
      </c>
      <c r="Q1822" s="50"/>
      <c r="R1822" s="50"/>
      <c r="S1822" s="83"/>
      <c r="T1822" s="51"/>
      <c r="U1822" s="4" t="str" cm="1">
        <f t="array" ref="U1822">IF(AA1822&lt;&gt;"ja",_xlfn.IFNA(_xlfn.IFS(AND(O1822&lt;&gt;"",F1822&lt;&gt;"",RIGHT($N1822,6)="tarief"),O1822*Q1822,S1822&gt;0,IF(F1822&lt;&gt;"",S1822,"")),""),"")</f>
        <v/>
      </c>
      <c r="V1822" s="4" t="str" cm="1">
        <f t="array" ref="V1822">IF(AA1822&lt;&gt;"ja",_xlfn.IFNA(_xlfn.IFS(AND(P1822&lt;&gt;"",R1822&lt;&gt;"",RIGHT($N1822,6)="tarief"),P1822*R1822,T1822&gt;0,T1822),""),"")</f>
        <v/>
      </c>
      <c r="W1822" s="4" t="str" cm="1">
        <f t="array" ref="W1822">IFERROR(_xlfn.IFS(OR(F1822="",LEFT(Methode_Keuze,4)="Geen"),"",AND(U1822&lt;&gt;"",F1822&lt;&gt;"Arbeidskosten"),ROUND(U1822*VLOOKUP(F1822,Tb_ProjectKosten[],MATCH(Tb_ProjectKosten[[#Headers],[Forfat_Percentage]],Tb_ProjectKosten[#Headers],0),0),2),AND(F1822="Arbeidskosten",G1822&lt;&gt;""),IFERROR(ROUND(U1822*VLOOKUP(G1822,Tb_KostenTypen[],3,0)*VLOOKUP(F1822,Tb_ProjectKosten[],MATCH(Tb_ProjectKosten[[#Headers],[Forfat_Percentage]],Tb_ProjectKosten[#Headers],0),0),2),""),U1822 &lt;=0,0),"")</f>
        <v/>
      </c>
      <c r="X1822" s="4" t="str" cm="1">
        <f t="array" ref="X1822">IFERROR(_xlfn.IFS(OR(F1822="",LEFT(Methode_Keuze,4)="Geen"),"",AND(V1822&lt;&gt;"",F1822&lt;&gt;"Arbeidskosten"),ROUND(V1822*VLOOKUP(F1822,Tb_ProjectKosten[],MATCH(Tb_ProjectKosten[[#Headers],[Forfat_Percentage]],Tb_ProjectKosten[#Headers],0),0),2),AND(F1822="Arbeidskosten",G1822&lt;&gt;""),IFERROR(ROUND(V1822*VLOOKUP(G1822,Tb_KostenTypen[],3,0)*VLOOKUP(F1822,Tb_ProjectKosten[],MATCH(Tb_ProjectKosten[[#Headers],[Forfat_Percentage]],Tb_ProjectKosten[#Headers],0),0),2),""),V1822 &lt;=0,0),"")</f>
        <v/>
      </c>
      <c r="Y1822" s="262"/>
      <c r="Z1822" s="49"/>
      <c r="AA1822" s="37" t="str" cm="1">
        <f t="array" ref="AA1822">IFERROR(IF(INDEX(SubsidieTabel!$Q$1:$T$9,MATCH($F1822,SubsidieTabel!$Q$1:$Q$9,0),IFERROR(MATCH(Methode_Keuze,SubsidieTabel!$Q$1:$T$1,0),2))&lt;&gt;1=TRUE,"ja",""),"")</f>
        <v/>
      </c>
    </row>
    <row r="1823" spans="1:27" ht="15" customHeight="1" x14ac:dyDescent="0.25">
      <c r="A1823" s="87"/>
      <c r="B1823" s="219" t="str">
        <f>IF(A1823&lt;&gt;"",_xlfn.MAXIFS($B$1:B1822,$A$1:A1822,A1823)+1,"")</f>
        <v/>
      </c>
      <c r="C1823" s="50"/>
      <c r="D1823" s="50"/>
      <c r="E1823" s="50"/>
      <c r="F1823" s="50"/>
      <c r="G1823" s="283"/>
      <c r="H1823" s="296"/>
      <c r="I1823" s="295"/>
      <c r="J1823" s="295"/>
      <c r="K1823" s="202"/>
      <c r="L1823" s="202"/>
      <c r="M1823" s="91" t="str">
        <f>IFERROR(VLOOKUP(H1823,Lijsten!$H$1:$I$100,2,0),"")</f>
        <v/>
      </c>
      <c r="N1823" s="91" t="str" cm="1">
        <f t="array" ref="N1823">IFERROR(_xlfn.IFS(AND(LEFT(F1823,6)="Arbeid",RIGHT(F1823,3)&lt;&gt;"IKS"),IFERROR(VLOOKUP($G1823,Tb_KostenTypen[],2,0),"tarief"),RIGHT(F1823,3)="IKS","Uurtarief",LEFT(F1823,6)="Arbeid","Uurtarief",AND(LEFT(F1823,8)="Bijdrage",RIGHT(F1823,15)="(vrijwilligers)"),"Vast tarief"),"")</f>
        <v/>
      </c>
      <c r="O1823" s="92"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tarief",IF(LEFT(F1823,8)="Bijdrage",VLOOKUP($F1823,Tb_KostenTypen[],MATCH(Methode_Keuze,Tb_KostenTypen[#Headers],0),0),VLOOKUP($G1823,Lijsten!L:O,4,0))),""),"")</f>
        <v/>
      </c>
      <c r="P1823" s="92"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tarief",IF(LEFT(F1823,8)="Bijdrage",VLOOKUP($F1823,Tb_KostenTypen[],MATCH(Methode_Keuze,Tb_KostenTypen[#Headers],0),0),VLOOKUP($G1823,Lijsten!L:O,4,0))),""),"")</f>
        <v/>
      </c>
      <c r="Q1823" s="50"/>
      <c r="R1823" s="50"/>
      <c r="S1823" s="83"/>
      <c r="T1823" s="51"/>
      <c r="U1823" s="4" t="str" cm="1">
        <f t="array" ref="U1823">IF(AA1823&lt;&gt;"ja",_xlfn.IFNA(_xlfn.IFS(AND(O1823&lt;&gt;"",F1823&lt;&gt;"",RIGHT($N1823,6)="tarief"),O1823*Q1823,S1823&gt;0,IF(F1823&lt;&gt;"",S1823,"")),""),"")</f>
        <v/>
      </c>
      <c r="V1823" s="4" t="str" cm="1">
        <f t="array" ref="V1823">IF(AA1823&lt;&gt;"ja",_xlfn.IFNA(_xlfn.IFS(AND(P1823&lt;&gt;"",R1823&lt;&gt;"",RIGHT($N1823,6)="tarief"),P1823*R1823,T1823&gt;0,T1823),""),"")</f>
        <v/>
      </c>
      <c r="W1823" s="4" t="str" cm="1">
        <f t="array" ref="W1823">IFERROR(_xlfn.IFS(OR(F1823="",LEFT(Methode_Keuze,4)="Geen"),"",AND(U1823&lt;&gt;"",F1823&lt;&gt;"Arbeidskosten"),ROUND(U1823*VLOOKUP(F1823,Tb_ProjectKosten[],MATCH(Tb_ProjectKosten[[#Headers],[Forfat_Percentage]],Tb_ProjectKosten[#Headers],0),0),2),AND(F1823="Arbeidskosten",G1823&lt;&gt;""),IFERROR(ROUND(U1823*VLOOKUP(G1823,Tb_KostenTypen[],3,0)*VLOOKUP(F1823,Tb_ProjectKosten[],MATCH(Tb_ProjectKosten[[#Headers],[Forfat_Percentage]],Tb_ProjectKosten[#Headers],0),0),2),""),U1823 &lt;=0,0),"")</f>
        <v/>
      </c>
      <c r="X1823" s="4" t="str" cm="1">
        <f t="array" ref="X1823">IFERROR(_xlfn.IFS(OR(F1823="",LEFT(Methode_Keuze,4)="Geen"),"",AND(V1823&lt;&gt;"",F1823&lt;&gt;"Arbeidskosten"),ROUND(V1823*VLOOKUP(F1823,Tb_ProjectKosten[],MATCH(Tb_ProjectKosten[[#Headers],[Forfat_Percentage]],Tb_ProjectKosten[#Headers],0),0),2),AND(F1823="Arbeidskosten",G1823&lt;&gt;""),IFERROR(ROUND(V1823*VLOOKUP(G1823,Tb_KostenTypen[],3,0)*VLOOKUP(F1823,Tb_ProjectKosten[],MATCH(Tb_ProjectKosten[[#Headers],[Forfat_Percentage]],Tb_ProjectKosten[#Headers],0),0),2),""),V1823 &lt;=0,0),"")</f>
        <v/>
      </c>
      <c r="Y1823" s="262"/>
      <c r="Z1823" s="49"/>
      <c r="AA1823" s="37" t="str" cm="1">
        <f t="array" ref="AA1823">IFERROR(IF(INDEX(SubsidieTabel!$Q$1:$T$9,MATCH($F1823,SubsidieTabel!$Q$1:$Q$9,0),IFERROR(MATCH(Methode_Keuze,SubsidieTabel!$Q$1:$T$1,0),2))&lt;&gt;1=TRUE,"ja",""),"")</f>
        <v/>
      </c>
    </row>
    <row r="1824" spans="1:27" ht="15" customHeight="1" x14ac:dyDescent="0.25">
      <c r="A1824" s="87"/>
      <c r="B1824" s="219" t="str">
        <f>IF(A1824&lt;&gt;"",_xlfn.MAXIFS($B$1:B1823,$A$1:A1823,A1824)+1,"")</f>
        <v/>
      </c>
      <c r="C1824" s="50"/>
      <c r="D1824" s="50"/>
      <c r="E1824" s="50"/>
      <c r="F1824" s="50"/>
      <c r="G1824" s="283"/>
      <c r="H1824" s="296"/>
      <c r="I1824" s="295"/>
      <c r="J1824" s="295"/>
      <c r="K1824" s="202"/>
      <c r="L1824" s="202"/>
      <c r="M1824" s="91" t="str">
        <f>IFERROR(VLOOKUP(H1824,Lijsten!$H$1:$I$100,2,0),"")</f>
        <v/>
      </c>
      <c r="N1824" s="91" t="str" cm="1">
        <f t="array" ref="N1824">IFERROR(_xlfn.IFS(AND(LEFT(F1824,6)="Arbeid",RIGHT(F1824,3)&lt;&gt;"IKS"),IFERROR(VLOOKUP($G1824,Tb_KostenTypen[],2,0),"tarief"),RIGHT(F1824,3)="IKS","Uurtarief",LEFT(F1824,6)="Arbeid","Uurtarief",AND(LEFT(F1824,8)="Bijdrage",RIGHT(F1824,15)="(vrijwilligers)"),"Vast tarief"),"")</f>
        <v/>
      </c>
      <c r="O1824" s="92"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tarief",IF(LEFT(F1824,8)="Bijdrage",VLOOKUP($F1824,Tb_KostenTypen[],MATCH(Methode_Keuze,Tb_KostenTypen[#Headers],0),0),VLOOKUP($G1824,Lijsten!L:O,4,0))),""),"")</f>
        <v/>
      </c>
      <c r="P1824" s="92"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tarief",IF(LEFT(F1824,8)="Bijdrage",VLOOKUP($F1824,Tb_KostenTypen[],MATCH(Methode_Keuze,Tb_KostenTypen[#Headers],0),0),VLOOKUP($G1824,Lijsten!L:O,4,0))),""),"")</f>
        <v/>
      </c>
      <c r="Q1824" s="50"/>
      <c r="R1824" s="50"/>
      <c r="S1824" s="83"/>
      <c r="T1824" s="51"/>
      <c r="U1824" s="4" t="str" cm="1">
        <f t="array" ref="U1824">IF(AA1824&lt;&gt;"ja",_xlfn.IFNA(_xlfn.IFS(AND(O1824&lt;&gt;"",F1824&lt;&gt;"",RIGHT($N1824,6)="tarief"),O1824*Q1824,S1824&gt;0,IF(F1824&lt;&gt;"",S1824,"")),""),"")</f>
        <v/>
      </c>
      <c r="V1824" s="4" t="str" cm="1">
        <f t="array" ref="V1824">IF(AA1824&lt;&gt;"ja",_xlfn.IFNA(_xlfn.IFS(AND(P1824&lt;&gt;"",R1824&lt;&gt;"",RIGHT($N1824,6)="tarief"),P1824*R1824,T1824&gt;0,T1824),""),"")</f>
        <v/>
      </c>
      <c r="W1824" s="4" t="str" cm="1">
        <f t="array" ref="W1824">IFERROR(_xlfn.IFS(OR(F1824="",LEFT(Methode_Keuze,4)="Geen"),"",AND(U1824&lt;&gt;"",F1824&lt;&gt;"Arbeidskosten"),ROUND(U1824*VLOOKUP(F1824,Tb_ProjectKosten[],MATCH(Tb_ProjectKosten[[#Headers],[Forfat_Percentage]],Tb_ProjectKosten[#Headers],0),0),2),AND(F1824="Arbeidskosten",G1824&lt;&gt;""),IFERROR(ROUND(U1824*VLOOKUP(G1824,Tb_KostenTypen[],3,0)*VLOOKUP(F1824,Tb_ProjectKosten[],MATCH(Tb_ProjectKosten[[#Headers],[Forfat_Percentage]],Tb_ProjectKosten[#Headers],0),0),2),""),U1824 &lt;=0,0),"")</f>
        <v/>
      </c>
      <c r="X1824" s="4" t="str" cm="1">
        <f t="array" ref="X1824">IFERROR(_xlfn.IFS(OR(F1824="",LEFT(Methode_Keuze,4)="Geen"),"",AND(V1824&lt;&gt;"",F1824&lt;&gt;"Arbeidskosten"),ROUND(V1824*VLOOKUP(F1824,Tb_ProjectKosten[],MATCH(Tb_ProjectKosten[[#Headers],[Forfat_Percentage]],Tb_ProjectKosten[#Headers],0),0),2),AND(F1824="Arbeidskosten",G1824&lt;&gt;""),IFERROR(ROUND(V1824*VLOOKUP(G1824,Tb_KostenTypen[],3,0)*VLOOKUP(F1824,Tb_ProjectKosten[],MATCH(Tb_ProjectKosten[[#Headers],[Forfat_Percentage]],Tb_ProjectKosten[#Headers],0),0),2),""),V1824 &lt;=0,0),"")</f>
        <v/>
      </c>
      <c r="Y1824" s="262"/>
      <c r="Z1824" s="49"/>
      <c r="AA1824" s="37" t="str" cm="1">
        <f t="array" ref="AA1824">IFERROR(IF(INDEX(SubsidieTabel!$Q$1:$T$9,MATCH($F1824,SubsidieTabel!$Q$1:$Q$9,0),IFERROR(MATCH(Methode_Keuze,SubsidieTabel!$Q$1:$T$1,0),2))&lt;&gt;1=TRUE,"ja",""),"")</f>
        <v/>
      </c>
    </row>
    <row r="1825" spans="1:27" ht="15" customHeight="1" x14ac:dyDescent="0.25">
      <c r="A1825" s="87"/>
      <c r="B1825" s="219" t="str">
        <f>IF(A1825&lt;&gt;"",_xlfn.MAXIFS($B$1:B1824,$A$1:A1824,A1825)+1,"")</f>
        <v/>
      </c>
      <c r="C1825" s="50"/>
      <c r="D1825" s="50"/>
      <c r="E1825" s="50"/>
      <c r="F1825" s="50"/>
      <c r="G1825" s="283"/>
      <c r="H1825" s="296"/>
      <c r="I1825" s="295"/>
      <c r="J1825" s="295"/>
      <c r="K1825" s="202"/>
      <c r="L1825" s="202"/>
      <c r="M1825" s="91" t="str">
        <f>IFERROR(VLOOKUP(H1825,Lijsten!$H$1:$I$100,2,0),"")</f>
        <v/>
      </c>
      <c r="N1825" s="91" t="str" cm="1">
        <f t="array" ref="N1825">IFERROR(_xlfn.IFS(AND(LEFT(F1825,6)="Arbeid",RIGHT(F1825,3)&lt;&gt;"IKS"),IFERROR(VLOOKUP($G1825,Tb_KostenTypen[],2,0),"tarief"),RIGHT(F1825,3)="IKS","Uurtarief",LEFT(F1825,6)="Arbeid","Uurtarief",AND(LEFT(F1825,8)="Bijdrage",RIGHT(F1825,15)="(vrijwilligers)"),"Vast tarief"),"")</f>
        <v/>
      </c>
      <c r="O1825" s="92"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tarief",IF(LEFT(F1825,8)="Bijdrage",VLOOKUP($F1825,Tb_KostenTypen[],MATCH(Methode_Keuze,Tb_KostenTypen[#Headers],0),0),VLOOKUP($G1825,Lijsten!L:O,4,0))),""),"")</f>
        <v/>
      </c>
      <c r="P1825" s="92"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tarief",IF(LEFT(F1825,8)="Bijdrage",VLOOKUP($F1825,Tb_KostenTypen[],MATCH(Methode_Keuze,Tb_KostenTypen[#Headers],0),0),VLOOKUP($G1825,Lijsten!L:O,4,0))),""),"")</f>
        <v/>
      </c>
      <c r="Q1825" s="50"/>
      <c r="R1825" s="50"/>
      <c r="S1825" s="83"/>
      <c r="T1825" s="51"/>
      <c r="U1825" s="4" t="str" cm="1">
        <f t="array" ref="U1825">IF(AA1825&lt;&gt;"ja",_xlfn.IFNA(_xlfn.IFS(AND(O1825&lt;&gt;"",F1825&lt;&gt;"",RIGHT($N1825,6)="tarief"),O1825*Q1825,S1825&gt;0,IF(F1825&lt;&gt;"",S1825,"")),""),"")</f>
        <v/>
      </c>
      <c r="V1825" s="4" t="str" cm="1">
        <f t="array" ref="V1825">IF(AA1825&lt;&gt;"ja",_xlfn.IFNA(_xlfn.IFS(AND(P1825&lt;&gt;"",R1825&lt;&gt;"",RIGHT($N1825,6)="tarief"),P1825*R1825,T1825&gt;0,T1825),""),"")</f>
        <v/>
      </c>
      <c r="W1825" s="4" t="str" cm="1">
        <f t="array" ref="W1825">IFERROR(_xlfn.IFS(OR(F1825="",LEFT(Methode_Keuze,4)="Geen"),"",AND(U1825&lt;&gt;"",F1825&lt;&gt;"Arbeidskosten"),ROUND(U1825*VLOOKUP(F1825,Tb_ProjectKosten[],MATCH(Tb_ProjectKosten[[#Headers],[Forfat_Percentage]],Tb_ProjectKosten[#Headers],0),0),2),AND(F1825="Arbeidskosten",G1825&lt;&gt;""),IFERROR(ROUND(U1825*VLOOKUP(G1825,Tb_KostenTypen[],3,0)*VLOOKUP(F1825,Tb_ProjectKosten[],MATCH(Tb_ProjectKosten[[#Headers],[Forfat_Percentage]],Tb_ProjectKosten[#Headers],0),0),2),""),U1825 &lt;=0,0),"")</f>
        <v/>
      </c>
      <c r="X1825" s="4" t="str" cm="1">
        <f t="array" ref="X1825">IFERROR(_xlfn.IFS(OR(F1825="",LEFT(Methode_Keuze,4)="Geen"),"",AND(V1825&lt;&gt;"",F1825&lt;&gt;"Arbeidskosten"),ROUND(V1825*VLOOKUP(F1825,Tb_ProjectKosten[],MATCH(Tb_ProjectKosten[[#Headers],[Forfat_Percentage]],Tb_ProjectKosten[#Headers],0),0),2),AND(F1825="Arbeidskosten",G1825&lt;&gt;""),IFERROR(ROUND(V1825*VLOOKUP(G1825,Tb_KostenTypen[],3,0)*VLOOKUP(F1825,Tb_ProjectKosten[],MATCH(Tb_ProjectKosten[[#Headers],[Forfat_Percentage]],Tb_ProjectKosten[#Headers],0),0),2),""),V1825 &lt;=0,0),"")</f>
        <v/>
      </c>
      <c r="Y1825" s="262"/>
      <c r="Z1825" s="49"/>
      <c r="AA1825" s="37" t="str" cm="1">
        <f t="array" ref="AA1825">IFERROR(IF(INDEX(SubsidieTabel!$Q$1:$T$9,MATCH($F1825,SubsidieTabel!$Q$1:$Q$9,0),IFERROR(MATCH(Methode_Keuze,SubsidieTabel!$Q$1:$T$1,0),2))&lt;&gt;1=TRUE,"ja",""),"")</f>
        <v/>
      </c>
    </row>
    <row r="1826" spans="1:27" ht="15" customHeight="1" x14ac:dyDescent="0.25">
      <c r="A1826" s="87"/>
      <c r="B1826" s="219" t="str">
        <f>IF(A1826&lt;&gt;"",_xlfn.MAXIFS($B$1:B1825,$A$1:A1825,A1826)+1,"")</f>
        <v/>
      </c>
      <c r="C1826" s="50"/>
      <c r="D1826" s="50"/>
      <c r="E1826" s="50"/>
      <c r="F1826" s="50"/>
      <c r="G1826" s="283"/>
      <c r="H1826" s="296"/>
      <c r="I1826" s="295"/>
      <c r="J1826" s="295"/>
      <c r="K1826" s="202"/>
      <c r="L1826" s="202"/>
      <c r="M1826" s="91" t="str">
        <f>IFERROR(VLOOKUP(H1826,Lijsten!$H$1:$I$100,2,0),"")</f>
        <v/>
      </c>
      <c r="N1826" s="91" t="str" cm="1">
        <f t="array" ref="N1826">IFERROR(_xlfn.IFS(AND(LEFT(F1826,6)="Arbeid",RIGHT(F1826,3)&lt;&gt;"IKS"),IFERROR(VLOOKUP($G1826,Tb_KostenTypen[],2,0),"tarief"),RIGHT(F1826,3)="IKS","Uurtarief",LEFT(F1826,6)="Arbeid","Uurtarief",AND(LEFT(F1826,8)="Bijdrage",RIGHT(F1826,15)="(vrijwilligers)"),"Vast tarief"),"")</f>
        <v/>
      </c>
      <c r="O1826" s="92"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tarief",IF(LEFT(F1826,8)="Bijdrage",VLOOKUP($F1826,Tb_KostenTypen[],MATCH(Methode_Keuze,Tb_KostenTypen[#Headers],0),0),VLOOKUP($G1826,Lijsten!L:O,4,0))),""),"")</f>
        <v/>
      </c>
      <c r="P1826" s="92"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tarief",IF(LEFT(F1826,8)="Bijdrage",VLOOKUP($F1826,Tb_KostenTypen[],MATCH(Methode_Keuze,Tb_KostenTypen[#Headers],0),0),VLOOKUP($G1826,Lijsten!L:O,4,0))),""),"")</f>
        <v/>
      </c>
      <c r="Q1826" s="50"/>
      <c r="R1826" s="50"/>
      <c r="S1826" s="83"/>
      <c r="T1826" s="51"/>
      <c r="U1826" s="4" t="str" cm="1">
        <f t="array" ref="U1826">IF(AA1826&lt;&gt;"ja",_xlfn.IFNA(_xlfn.IFS(AND(O1826&lt;&gt;"",F1826&lt;&gt;"",RIGHT($N1826,6)="tarief"),O1826*Q1826,S1826&gt;0,IF(F1826&lt;&gt;"",S1826,"")),""),"")</f>
        <v/>
      </c>
      <c r="V1826" s="4" t="str" cm="1">
        <f t="array" ref="V1826">IF(AA1826&lt;&gt;"ja",_xlfn.IFNA(_xlfn.IFS(AND(P1826&lt;&gt;"",R1826&lt;&gt;"",RIGHT($N1826,6)="tarief"),P1826*R1826,T1826&gt;0,T1826),""),"")</f>
        <v/>
      </c>
      <c r="W1826" s="4" t="str" cm="1">
        <f t="array" ref="W1826">IFERROR(_xlfn.IFS(OR(F1826="",LEFT(Methode_Keuze,4)="Geen"),"",AND(U1826&lt;&gt;"",F1826&lt;&gt;"Arbeidskosten"),ROUND(U1826*VLOOKUP(F1826,Tb_ProjectKosten[],MATCH(Tb_ProjectKosten[[#Headers],[Forfat_Percentage]],Tb_ProjectKosten[#Headers],0),0),2),AND(F1826="Arbeidskosten",G1826&lt;&gt;""),IFERROR(ROUND(U1826*VLOOKUP(G1826,Tb_KostenTypen[],3,0)*VLOOKUP(F1826,Tb_ProjectKosten[],MATCH(Tb_ProjectKosten[[#Headers],[Forfat_Percentage]],Tb_ProjectKosten[#Headers],0),0),2),""),U1826 &lt;=0,0),"")</f>
        <v/>
      </c>
      <c r="X1826" s="4" t="str" cm="1">
        <f t="array" ref="X1826">IFERROR(_xlfn.IFS(OR(F1826="",LEFT(Methode_Keuze,4)="Geen"),"",AND(V1826&lt;&gt;"",F1826&lt;&gt;"Arbeidskosten"),ROUND(V1826*VLOOKUP(F1826,Tb_ProjectKosten[],MATCH(Tb_ProjectKosten[[#Headers],[Forfat_Percentage]],Tb_ProjectKosten[#Headers],0),0),2),AND(F1826="Arbeidskosten",G1826&lt;&gt;""),IFERROR(ROUND(V1826*VLOOKUP(G1826,Tb_KostenTypen[],3,0)*VLOOKUP(F1826,Tb_ProjectKosten[],MATCH(Tb_ProjectKosten[[#Headers],[Forfat_Percentage]],Tb_ProjectKosten[#Headers],0),0),2),""),V1826 &lt;=0,0),"")</f>
        <v/>
      </c>
      <c r="Y1826" s="262"/>
      <c r="Z1826" s="49"/>
      <c r="AA1826" s="37" t="str" cm="1">
        <f t="array" ref="AA1826">IFERROR(IF(INDEX(SubsidieTabel!$Q$1:$T$9,MATCH($F1826,SubsidieTabel!$Q$1:$Q$9,0),IFERROR(MATCH(Methode_Keuze,SubsidieTabel!$Q$1:$T$1,0),2))&lt;&gt;1=TRUE,"ja",""),"")</f>
        <v/>
      </c>
    </row>
    <row r="1827" spans="1:27" ht="15" customHeight="1" x14ac:dyDescent="0.25">
      <c r="A1827" s="87"/>
      <c r="B1827" s="219" t="str">
        <f>IF(A1827&lt;&gt;"",_xlfn.MAXIFS($B$1:B1826,$A$1:A1826,A1827)+1,"")</f>
        <v/>
      </c>
      <c r="C1827" s="50"/>
      <c r="D1827" s="50"/>
      <c r="E1827" s="50"/>
      <c r="F1827" s="50"/>
      <c r="G1827" s="283"/>
      <c r="H1827" s="296"/>
      <c r="I1827" s="295"/>
      <c r="J1827" s="295"/>
      <c r="K1827" s="202"/>
      <c r="L1827" s="202"/>
      <c r="M1827" s="91" t="str">
        <f>IFERROR(VLOOKUP(H1827,Lijsten!$H$1:$I$100,2,0),"")</f>
        <v/>
      </c>
      <c r="N1827" s="91" t="str" cm="1">
        <f t="array" ref="N1827">IFERROR(_xlfn.IFS(AND(LEFT(F1827,6)="Arbeid",RIGHT(F1827,3)&lt;&gt;"IKS"),IFERROR(VLOOKUP($G1827,Tb_KostenTypen[],2,0),"tarief"),RIGHT(F1827,3)="IKS","Uurtarief",LEFT(F1827,6)="Arbeid","Uurtarief",AND(LEFT(F1827,8)="Bijdrage",RIGHT(F1827,15)="(vrijwilligers)"),"Vast tarief"),"")</f>
        <v/>
      </c>
      <c r="O1827" s="92"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tarief",IF(LEFT(F1827,8)="Bijdrage",VLOOKUP($F1827,Tb_KostenTypen[],MATCH(Methode_Keuze,Tb_KostenTypen[#Headers],0),0),VLOOKUP($G1827,Lijsten!L:O,4,0))),""),"")</f>
        <v/>
      </c>
      <c r="P1827" s="92"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tarief",IF(LEFT(F1827,8)="Bijdrage",VLOOKUP($F1827,Tb_KostenTypen[],MATCH(Methode_Keuze,Tb_KostenTypen[#Headers],0),0),VLOOKUP($G1827,Lijsten!L:O,4,0))),""),"")</f>
        <v/>
      </c>
      <c r="Q1827" s="50"/>
      <c r="R1827" s="50"/>
      <c r="S1827" s="83"/>
      <c r="T1827" s="51"/>
      <c r="U1827" s="4" t="str" cm="1">
        <f t="array" ref="U1827">IF(AA1827&lt;&gt;"ja",_xlfn.IFNA(_xlfn.IFS(AND(O1827&lt;&gt;"",F1827&lt;&gt;"",RIGHT($N1827,6)="tarief"),O1827*Q1827,S1827&gt;0,IF(F1827&lt;&gt;"",S1827,"")),""),"")</f>
        <v/>
      </c>
      <c r="V1827" s="4" t="str" cm="1">
        <f t="array" ref="V1827">IF(AA1827&lt;&gt;"ja",_xlfn.IFNA(_xlfn.IFS(AND(P1827&lt;&gt;"",R1827&lt;&gt;"",RIGHT($N1827,6)="tarief"),P1827*R1827,T1827&gt;0,T1827),""),"")</f>
        <v/>
      </c>
      <c r="W1827" s="4" t="str" cm="1">
        <f t="array" ref="W1827">IFERROR(_xlfn.IFS(OR(F1827="",LEFT(Methode_Keuze,4)="Geen"),"",AND(U1827&lt;&gt;"",F1827&lt;&gt;"Arbeidskosten"),ROUND(U1827*VLOOKUP(F1827,Tb_ProjectKosten[],MATCH(Tb_ProjectKosten[[#Headers],[Forfat_Percentage]],Tb_ProjectKosten[#Headers],0),0),2),AND(F1827="Arbeidskosten",G1827&lt;&gt;""),IFERROR(ROUND(U1827*VLOOKUP(G1827,Tb_KostenTypen[],3,0)*VLOOKUP(F1827,Tb_ProjectKosten[],MATCH(Tb_ProjectKosten[[#Headers],[Forfat_Percentage]],Tb_ProjectKosten[#Headers],0),0),2),""),U1827 &lt;=0,0),"")</f>
        <v/>
      </c>
      <c r="X1827" s="4" t="str" cm="1">
        <f t="array" ref="X1827">IFERROR(_xlfn.IFS(OR(F1827="",LEFT(Methode_Keuze,4)="Geen"),"",AND(V1827&lt;&gt;"",F1827&lt;&gt;"Arbeidskosten"),ROUND(V1827*VLOOKUP(F1827,Tb_ProjectKosten[],MATCH(Tb_ProjectKosten[[#Headers],[Forfat_Percentage]],Tb_ProjectKosten[#Headers],0),0),2),AND(F1827="Arbeidskosten",G1827&lt;&gt;""),IFERROR(ROUND(V1827*VLOOKUP(G1827,Tb_KostenTypen[],3,0)*VLOOKUP(F1827,Tb_ProjectKosten[],MATCH(Tb_ProjectKosten[[#Headers],[Forfat_Percentage]],Tb_ProjectKosten[#Headers],0),0),2),""),V1827 &lt;=0,0),"")</f>
        <v/>
      </c>
      <c r="Y1827" s="262"/>
      <c r="Z1827" s="49"/>
      <c r="AA1827" s="37" t="str" cm="1">
        <f t="array" ref="AA1827">IFERROR(IF(INDEX(SubsidieTabel!$Q$1:$T$9,MATCH($F1827,SubsidieTabel!$Q$1:$Q$9,0),IFERROR(MATCH(Methode_Keuze,SubsidieTabel!$Q$1:$T$1,0),2))&lt;&gt;1=TRUE,"ja",""),"")</f>
        <v/>
      </c>
    </row>
    <row r="1828" spans="1:27" ht="15" customHeight="1" x14ac:dyDescent="0.25">
      <c r="A1828" s="87"/>
      <c r="B1828" s="219" t="str">
        <f>IF(A1828&lt;&gt;"",_xlfn.MAXIFS($B$1:B1827,$A$1:A1827,A1828)+1,"")</f>
        <v/>
      </c>
      <c r="C1828" s="50"/>
      <c r="D1828" s="50"/>
      <c r="E1828" s="50"/>
      <c r="F1828" s="50"/>
      <c r="G1828" s="283"/>
      <c r="H1828" s="296"/>
      <c r="I1828" s="295"/>
      <c r="J1828" s="295"/>
      <c r="K1828" s="202"/>
      <c r="L1828" s="202"/>
      <c r="M1828" s="91" t="str">
        <f>IFERROR(VLOOKUP(H1828,Lijsten!$H$1:$I$100,2,0),"")</f>
        <v/>
      </c>
      <c r="N1828" s="91" t="str" cm="1">
        <f t="array" ref="N1828">IFERROR(_xlfn.IFS(AND(LEFT(F1828,6)="Arbeid",RIGHT(F1828,3)&lt;&gt;"IKS"),IFERROR(VLOOKUP($G1828,Tb_KostenTypen[],2,0),"tarief"),RIGHT(F1828,3)="IKS","Uurtarief",LEFT(F1828,6)="Arbeid","Uurtarief",AND(LEFT(F1828,8)="Bijdrage",RIGHT(F1828,15)="(vrijwilligers)"),"Vast tarief"),"")</f>
        <v/>
      </c>
      <c r="O1828" s="92"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tarief",IF(LEFT(F1828,8)="Bijdrage",VLOOKUP($F1828,Tb_KostenTypen[],MATCH(Methode_Keuze,Tb_KostenTypen[#Headers],0),0),VLOOKUP($G1828,Lijsten!L:O,4,0))),""),"")</f>
        <v/>
      </c>
      <c r="P1828" s="92"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tarief",IF(LEFT(F1828,8)="Bijdrage",VLOOKUP($F1828,Tb_KostenTypen[],MATCH(Methode_Keuze,Tb_KostenTypen[#Headers],0),0),VLOOKUP($G1828,Lijsten!L:O,4,0))),""),"")</f>
        <v/>
      </c>
      <c r="Q1828" s="50"/>
      <c r="R1828" s="50"/>
      <c r="S1828" s="83"/>
      <c r="T1828" s="51"/>
      <c r="U1828" s="4" t="str" cm="1">
        <f t="array" ref="U1828">IF(AA1828&lt;&gt;"ja",_xlfn.IFNA(_xlfn.IFS(AND(O1828&lt;&gt;"",F1828&lt;&gt;"",RIGHT($N1828,6)="tarief"),O1828*Q1828,S1828&gt;0,IF(F1828&lt;&gt;"",S1828,"")),""),"")</f>
        <v/>
      </c>
      <c r="V1828" s="4" t="str" cm="1">
        <f t="array" ref="V1828">IF(AA1828&lt;&gt;"ja",_xlfn.IFNA(_xlfn.IFS(AND(P1828&lt;&gt;"",R1828&lt;&gt;"",RIGHT($N1828,6)="tarief"),P1828*R1828,T1828&gt;0,T1828),""),"")</f>
        <v/>
      </c>
      <c r="W1828" s="4" t="str" cm="1">
        <f t="array" ref="W1828">IFERROR(_xlfn.IFS(OR(F1828="",LEFT(Methode_Keuze,4)="Geen"),"",AND(U1828&lt;&gt;"",F1828&lt;&gt;"Arbeidskosten"),ROUND(U1828*VLOOKUP(F1828,Tb_ProjectKosten[],MATCH(Tb_ProjectKosten[[#Headers],[Forfat_Percentage]],Tb_ProjectKosten[#Headers],0),0),2),AND(F1828="Arbeidskosten",G1828&lt;&gt;""),IFERROR(ROUND(U1828*VLOOKUP(G1828,Tb_KostenTypen[],3,0)*VLOOKUP(F1828,Tb_ProjectKosten[],MATCH(Tb_ProjectKosten[[#Headers],[Forfat_Percentage]],Tb_ProjectKosten[#Headers],0),0),2),""),U1828 &lt;=0,0),"")</f>
        <v/>
      </c>
      <c r="X1828" s="4" t="str" cm="1">
        <f t="array" ref="X1828">IFERROR(_xlfn.IFS(OR(F1828="",LEFT(Methode_Keuze,4)="Geen"),"",AND(V1828&lt;&gt;"",F1828&lt;&gt;"Arbeidskosten"),ROUND(V1828*VLOOKUP(F1828,Tb_ProjectKosten[],MATCH(Tb_ProjectKosten[[#Headers],[Forfat_Percentage]],Tb_ProjectKosten[#Headers],0),0),2),AND(F1828="Arbeidskosten",G1828&lt;&gt;""),IFERROR(ROUND(V1828*VLOOKUP(G1828,Tb_KostenTypen[],3,0)*VLOOKUP(F1828,Tb_ProjectKosten[],MATCH(Tb_ProjectKosten[[#Headers],[Forfat_Percentage]],Tb_ProjectKosten[#Headers],0),0),2),""),V1828 &lt;=0,0),"")</f>
        <v/>
      </c>
      <c r="Y1828" s="262"/>
      <c r="Z1828" s="49"/>
      <c r="AA1828" s="37" t="str" cm="1">
        <f t="array" ref="AA1828">IFERROR(IF(INDEX(SubsidieTabel!$Q$1:$T$9,MATCH($F1828,SubsidieTabel!$Q$1:$Q$9,0),IFERROR(MATCH(Methode_Keuze,SubsidieTabel!$Q$1:$T$1,0),2))&lt;&gt;1=TRUE,"ja",""),"")</f>
        <v/>
      </c>
    </row>
    <row r="1829" spans="1:27" ht="15" customHeight="1" x14ac:dyDescent="0.25">
      <c r="A1829" s="87"/>
      <c r="B1829" s="219" t="str">
        <f>IF(A1829&lt;&gt;"",_xlfn.MAXIFS($B$1:B1828,$A$1:A1828,A1829)+1,"")</f>
        <v/>
      </c>
      <c r="C1829" s="50"/>
      <c r="D1829" s="50"/>
      <c r="E1829" s="50"/>
      <c r="F1829" s="50"/>
      <c r="G1829" s="283"/>
      <c r="H1829" s="296"/>
      <c r="I1829" s="295"/>
      <c r="J1829" s="295"/>
      <c r="K1829" s="202"/>
      <c r="L1829" s="202"/>
      <c r="M1829" s="91" t="str">
        <f>IFERROR(VLOOKUP(H1829,Lijsten!$H$1:$I$100,2,0),"")</f>
        <v/>
      </c>
      <c r="N1829" s="91" t="str" cm="1">
        <f t="array" ref="N1829">IFERROR(_xlfn.IFS(AND(LEFT(F1829,6)="Arbeid",RIGHT(F1829,3)&lt;&gt;"IKS"),IFERROR(VLOOKUP($G1829,Tb_KostenTypen[],2,0),"tarief"),RIGHT(F1829,3)="IKS","Uurtarief",LEFT(F1829,6)="Arbeid","Uurtarief",AND(LEFT(F1829,8)="Bijdrage",RIGHT(F1829,15)="(vrijwilligers)"),"Vast tarief"),"")</f>
        <v/>
      </c>
      <c r="O1829" s="92"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tarief",IF(LEFT(F1829,8)="Bijdrage",VLOOKUP($F1829,Tb_KostenTypen[],MATCH(Methode_Keuze,Tb_KostenTypen[#Headers],0),0),VLOOKUP($G1829,Lijsten!L:O,4,0))),""),"")</f>
        <v/>
      </c>
      <c r="P1829" s="92"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tarief",IF(LEFT(F1829,8)="Bijdrage",VLOOKUP($F1829,Tb_KostenTypen[],MATCH(Methode_Keuze,Tb_KostenTypen[#Headers],0),0),VLOOKUP($G1829,Lijsten!L:O,4,0))),""),"")</f>
        <v/>
      </c>
      <c r="Q1829" s="50"/>
      <c r="R1829" s="50"/>
      <c r="S1829" s="83"/>
      <c r="T1829" s="51"/>
      <c r="U1829" s="4" t="str" cm="1">
        <f t="array" ref="U1829">IF(AA1829&lt;&gt;"ja",_xlfn.IFNA(_xlfn.IFS(AND(O1829&lt;&gt;"",F1829&lt;&gt;"",RIGHT($N1829,6)="tarief"),O1829*Q1829,S1829&gt;0,IF(F1829&lt;&gt;"",S1829,"")),""),"")</f>
        <v/>
      </c>
      <c r="V1829" s="4" t="str" cm="1">
        <f t="array" ref="V1829">IF(AA1829&lt;&gt;"ja",_xlfn.IFNA(_xlfn.IFS(AND(P1829&lt;&gt;"",R1829&lt;&gt;"",RIGHT($N1829,6)="tarief"),P1829*R1829,T1829&gt;0,T1829),""),"")</f>
        <v/>
      </c>
      <c r="W1829" s="4" t="str" cm="1">
        <f t="array" ref="W1829">IFERROR(_xlfn.IFS(OR(F1829="",LEFT(Methode_Keuze,4)="Geen"),"",AND(U1829&lt;&gt;"",F1829&lt;&gt;"Arbeidskosten"),ROUND(U1829*VLOOKUP(F1829,Tb_ProjectKosten[],MATCH(Tb_ProjectKosten[[#Headers],[Forfat_Percentage]],Tb_ProjectKosten[#Headers],0),0),2),AND(F1829="Arbeidskosten",G1829&lt;&gt;""),IFERROR(ROUND(U1829*VLOOKUP(G1829,Tb_KostenTypen[],3,0)*VLOOKUP(F1829,Tb_ProjectKosten[],MATCH(Tb_ProjectKosten[[#Headers],[Forfat_Percentage]],Tb_ProjectKosten[#Headers],0),0),2),""),U1829 &lt;=0,0),"")</f>
        <v/>
      </c>
      <c r="X1829" s="4" t="str" cm="1">
        <f t="array" ref="X1829">IFERROR(_xlfn.IFS(OR(F1829="",LEFT(Methode_Keuze,4)="Geen"),"",AND(V1829&lt;&gt;"",F1829&lt;&gt;"Arbeidskosten"),ROUND(V1829*VLOOKUP(F1829,Tb_ProjectKosten[],MATCH(Tb_ProjectKosten[[#Headers],[Forfat_Percentage]],Tb_ProjectKosten[#Headers],0),0),2),AND(F1829="Arbeidskosten",G1829&lt;&gt;""),IFERROR(ROUND(V1829*VLOOKUP(G1829,Tb_KostenTypen[],3,0)*VLOOKUP(F1829,Tb_ProjectKosten[],MATCH(Tb_ProjectKosten[[#Headers],[Forfat_Percentage]],Tb_ProjectKosten[#Headers],0),0),2),""),V1829 &lt;=0,0),"")</f>
        <v/>
      </c>
      <c r="Y1829" s="262"/>
      <c r="Z1829" s="49"/>
      <c r="AA1829" s="37" t="str" cm="1">
        <f t="array" ref="AA1829">IFERROR(IF(INDEX(SubsidieTabel!$Q$1:$T$9,MATCH($F1829,SubsidieTabel!$Q$1:$Q$9,0),IFERROR(MATCH(Methode_Keuze,SubsidieTabel!$Q$1:$T$1,0),2))&lt;&gt;1=TRUE,"ja",""),"")</f>
        <v/>
      </c>
    </row>
    <row r="1830" spans="1:27" ht="15" customHeight="1" x14ac:dyDescent="0.25">
      <c r="A1830" s="87"/>
      <c r="B1830" s="219" t="str">
        <f>IF(A1830&lt;&gt;"",_xlfn.MAXIFS($B$1:B1829,$A$1:A1829,A1830)+1,"")</f>
        <v/>
      </c>
      <c r="C1830" s="50"/>
      <c r="D1830" s="50"/>
      <c r="E1830" s="50"/>
      <c r="F1830" s="50"/>
      <c r="G1830" s="283"/>
      <c r="H1830" s="296"/>
      <c r="I1830" s="295"/>
      <c r="J1830" s="295"/>
      <c r="K1830" s="202"/>
      <c r="L1830" s="202"/>
      <c r="M1830" s="91" t="str">
        <f>IFERROR(VLOOKUP(H1830,Lijsten!$H$1:$I$100,2,0),"")</f>
        <v/>
      </c>
      <c r="N1830" s="91" t="str" cm="1">
        <f t="array" ref="N1830">IFERROR(_xlfn.IFS(AND(LEFT(F1830,6)="Arbeid",RIGHT(F1830,3)&lt;&gt;"IKS"),IFERROR(VLOOKUP($G1830,Tb_KostenTypen[],2,0),"tarief"),RIGHT(F1830,3)="IKS","Uurtarief",LEFT(F1830,6)="Arbeid","Uurtarief",AND(LEFT(F1830,8)="Bijdrage",RIGHT(F1830,15)="(vrijwilligers)"),"Vast tarief"),"")</f>
        <v/>
      </c>
      <c r="O1830" s="92"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tarief",IF(LEFT(F1830,8)="Bijdrage",VLOOKUP($F1830,Tb_KostenTypen[],MATCH(Methode_Keuze,Tb_KostenTypen[#Headers],0),0),VLOOKUP($G1830,Lijsten!L:O,4,0))),""),"")</f>
        <v/>
      </c>
      <c r="P1830" s="92"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tarief",IF(LEFT(F1830,8)="Bijdrage",VLOOKUP($F1830,Tb_KostenTypen[],MATCH(Methode_Keuze,Tb_KostenTypen[#Headers],0),0),VLOOKUP($G1830,Lijsten!L:O,4,0))),""),"")</f>
        <v/>
      </c>
      <c r="Q1830" s="50"/>
      <c r="R1830" s="50"/>
      <c r="S1830" s="83"/>
      <c r="T1830" s="51"/>
      <c r="U1830" s="4" t="str" cm="1">
        <f t="array" ref="U1830">IF(AA1830&lt;&gt;"ja",_xlfn.IFNA(_xlfn.IFS(AND(O1830&lt;&gt;"",F1830&lt;&gt;"",RIGHT($N1830,6)="tarief"),O1830*Q1830,S1830&gt;0,IF(F1830&lt;&gt;"",S1830,"")),""),"")</f>
        <v/>
      </c>
      <c r="V1830" s="4" t="str" cm="1">
        <f t="array" ref="V1830">IF(AA1830&lt;&gt;"ja",_xlfn.IFNA(_xlfn.IFS(AND(P1830&lt;&gt;"",R1830&lt;&gt;"",RIGHT($N1830,6)="tarief"),P1830*R1830,T1830&gt;0,T1830),""),"")</f>
        <v/>
      </c>
      <c r="W1830" s="4" t="str" cm="1">
        <f t="array" ref="W1830">IFERROR(_xlfn.IFS(OR(F1830="",LEFT(Methode_Keuze,4)="Geen"),"",AND(U1830&lt;&gt;"",F1830&lt;&gt;"Arbeidskosten"),ROUND(U1830*VLOOKUP(F1830,Tb_ProjectKosten[],MATCH(Tb_ProjectKosten[[#Headers],[Forfat_Percentage]],Tb_ProjectKosten[#Headers],0),0),2),AND(F1830="Arbeidskosten",G1830&lt;&gt;""),IFERROR(ROUND(U1830*VLOOKUP(G1830,Tb_KostenTypen[],3,0)*VLOOKUP(F1830,Tb_ProjectKosten[],MATCH(Tb_ProjectKosten[[#Headers],[Forfat_Percentage]],Tb_ProjectKosten[#Headers],0),0),2),""),U1830 &lt;=0,0),"")</f>
        <v/>
      </c>
      <c r="X1830" s="4" t="str" cm="1">
        <f t="array" ref="X1830">IFERROR(_xlfn.IFS(OR(F1830="",LEFT(Methode_Keuze,4)="Geen"),"",AND(V1830&lt;&gt;"",F1830&lt;&gt;"Arbeidskosten"),ROUND(V1830*VLOOKUP(F1830,Tb_ProjectKosten[],MATCH(Tb_ProjectKosten[[#Headers],[Forfat_Percentage]],Tb_ProjectKosten[#Headers],0),0),2),AND(F1830="Arbeidskosten",G1830&lt;&gt;""),IFERROR(ROUND(V1830*VLOOKUP(G1830,Tb_KostenTypen[],3,0)*VLOOKUP(F1830,Tb_ProjectKosten[],MATCH(Tb_ProjectKosten[[#Headers],[Forfat_Percentage]],Tb_ProjectKosten[#Headers],0),0),2),""),V1830 &lt;=0,0),"")</f>
        <v/>
      </c>
      <c r="Y1830" s="262"/>
      <c r="Z1830" s="49"/>
      <c r="AA1830" s="37" t="str" cm="1">
        <f t="array" ref="AA1830">IFERROR(IF(INDEX(SubsidieTabel!$Q$1:$T$9,MATCH($F1830,SubsidieTabel!$Q$1:$Q$9,0),IFERROR(MATCH(Methode_Keuze,SubsidieTabel!$Q$1:$T$1,0),2))&lt;&gt;1=TRUE,"ja",""),"")</f>
        <v/>
      </c>
    </row>
    <row r="1831" spans="1:27" ht="15" customHeight="1" x14ac:dyDescent="0.25">
      <c r="A1831" s="87"/>
      <c r="B1831" s="219" t="str">
        <f>IF(A1831&lt;&gt;"",_xlfn.MAXIFS($B$1:B1830,$A$1:A1830,A1831)+1,"")</f>
        <v/>
      </c>
      <c r="C1831" s="50"/>
      <c r="D1831" s="50"/>
      <c r="E1831" s="50"/>
      <c r="F1831" s="50"/>
      <c r="G1831" s="283"/>
      <c r="H1831" s="296"/>
      <c r="I1831" s="295"/>
      <c r="J1831" s="295"/>
      <c r="K1831" s="202"/>
      <c r="L1831" s="202"/>
      <c r="M1831" s="91" t="str">
        <f>IFERROR(VLOOKUP(H1831,Lijsten!$H$1:$I$100,2,0),"")</f>
        <v/>
      </c>
      <c r="N1831" s="91" t="str" cm="1">
        <f t="array" ref="N1831">IFERROR(_xlfn.IFS(AND(LEFT(F1831,6)="Arbeid",RIGHT(F1831,3)&lt;&gt;"IKS"),IFERROR(VLOOKUP($G1831,Tb_KostenTypen[],2,0),"tarief"),RIGHT(F1831,3)="IKS","Uurtarief",LEFT(F1831,6)="Arbeid","Uurtarief",AND(LEFT(F1831,8)="Bijdrage",RIGHT(F1831,15)="(vrijwilligers)"),"Vast tarief"),"")</f>
        <v/>
      </c>
      <c r="O1831" s="92"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tarief",IF(LEFT(F1831,8)="Bijdrage",VLOOKUP($F1831,Tb_KostenTypen[],MATCH(Methode_Keuze,Tb_KostenTypen[#Headers],0),0),VLOOKUP($G1831,Lijsten!L:O,4,0))),""),"")</f>
        <v/>
      </c>
      <c r="P1831" s="92"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tarief",IF(LEFT(F1831,8)="Bijdrage",VLOOKUP($F1831,Tb_KostenTypen[],MATCH(Methode_Keuze,Tb_KostenTypen[#Headers],0),0),VLOOKUP($G1831,Lijsten!L:O,4,0))),""),"")</f>
        <v/>
      </c>
      <c r="Q1831" s="50"/>
      <c r="R1831" s="50"/>
      <c r="S1831" s="83"/>
      <c r="T1831" s="51"/>
      <c r="U1831" s="4" t="str" cm="1">
        <f t="array" ref="U1831">IF(AA1831&lt;&gt;"ja",_xlfn.IFNA(_xlfn.IFS(AND(O1831&lt;&gt;"",F1831&lt;&gt;"",RIGHT($N1831,6)="tarief"),O1831*Q1831,S1831&gt;0,IF(F1831&lt;&gt;"",S1831,"")),""),"")</f>
        <v/>
      </c>
      <c r="V1831" s="4" t="str" cm="1">
        <f t="array" ref="V1831">IF(AA1831&lt;&gt;"ja",_xlfn.IFNA(_xlfn.IFS(AND(P1831&lt;&gt;"",R1831&lt;&gt;"",RIGHT($N1831,6)="tarief"),P1831*R1831,T1831&gt;0,T1831),""),"")</f>
        <v/>
      </c>
      <c r="W1831" s="4" t="str" cm="1">
        <f t="array" ref="W1831">IFERROR(_xlfn.IFS(OR(F1831="",LEFT(Methode_Keuze,4)="Geen"),"",AND(U1831&lt;&gt;"",F1831&lt;&gt;"Arbeidskosten"),ROUND(U1831*VLOOKUP(F1831,Tb_ProjectKosten[],MATCH(Tb_ProjectKosten[[#Headers],[Forfat_Percentage]],Tb_ProjectKosten[#Headers],0),0),2),AND(F1831="Arbeidskosten",G1831&lt;&gt;""),IFERROR(ROUND(U1831*VLOOKUP(G1831,Tb_KostenTypen[],3,0)*VLOOKUP(F1831,Tb_ProjectKosten[],MATCH(Tb_ProjectKosten[[#Headers],[Forfat_Percentage]],Tb_ProjectKosten[#Headers],0),0),2),""),U1831 &lt;=0,0),"")</f>
        <v/>
      </c>
      <c r="X1831" s="4" t="str" cm="1">
        <f t="array" ref="X1831">IFERROR(_xlfn.IFS(OR(F1831="",LEFT(Methode_Keuze,4)="Geen"),"",AND(V1831&lt;&gt;"",F1831&lt;&gt;"Arbeidskosten"),ROUND(V1831*VLOOKUP(F1831,Tb_ProjectKosten[],MATCH(Tb_ProjectKosten[[#Headers],[Forfat_Percentage]],Tb_ProjectKosten[#Headers],0),0),2),AND(F1831="Arbeidskosten",G1831&lt;&gt;""),IFERROR(ROUND(V1831*VLOOKUP(G1831,Tb_KostenTypen[],3,0)*VLOOKUP(F1831,Tb_ProjectKosten[],MATCH(Tb_ProjectKosten[[#Headers],[Forfat_Percentage]],Tb_ProjectKosten[#Headers],0),0),2),""),V1831 &lt;=0,0),"")</f>
        <v/>
      </c>
      <c r="Y1831" s="262"/>
      <c r="Z1831" s="49"/>
      <c r="AA1831" s="37" t="str" cm="1">
        <f t="array" ref="AA1831">IFERROR(IF(INDEX(SubsidieTabel!$Q$1:$T$9,MATCH($F1831,SubsidieTabel!$Q$1:$Q$9,0),IFERROR(MATCH(Methode_Keuze,SubsidieTabel!$Q$1:$T$1,0),2))&lt;&gt;1=TRUE,"ja",""),"")</f>
        <v/>
      </c>
    </row>
    <row r="1832" spans="1:27" ht="15" customHeight="1" x14ac:dyDescent="0.25">
      <c r="A1832" s="87"/>
      <c r="B1832" s="219" t="str">
        <f>IF(A1832&lt;&gt;"",_xlfn.MAXIFS($B$1:B1831,$A$1:A1831,A1832)+1,"")</f>
        <v/>
      </c>
      <c r="C1832" s="50"/>
      <c r="D1832" s="50"/>
      <c r="E1832" s="50"/>
      <c r="F1832" s="50"/>
      <c r="G1832" s="283"/>
      <c r="H1832" s="296"/>
      <c r="I1832" s="295"/>
      <c r="J1832" s="295"/>
      <c r="K1832" s="202"/>
      <c r="L1832" s="202"/>
      <c r="M1832" s="91" t="str">
        <f>IFERROR(VLOOKUP(H1832,Lijsten!$H$1:$I$100,2,0),"")</f>
        <v/>
      </c>
      <c r="N1832" s="91" t="str" cm="1">
        <f t="array" ref="N1832">IFERROR(_xlfn.IFS(AND(LEFT(F1832,6)="Arbeid",RIGHT(F1832,3)&lt;&gt;"IKS"),IFERROR(VLOOKUP($G1832,Tb_KostenTypen[],2,0),"tarief"),RIGHT(F1832,3)="IKS","Uurtarief",LEFT(F1832,6)="Arbeid","Uurtarief",AND(LEFT(F1832,8)="Bijdrage",RIGHT(F1832,15)="(vrijwilligers)"),"Vast tarief"),"")</f>
        <v/>
      </c>
      <c r="O1832" s="92"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tarief",IF(LEFT(F1832,8)="Bijdrage",VLOOKUP($F1832,Tb_KostenTypen[],MATCH(Methode_Keuze,Tb_KostenTypen[#Headers],0),0),VLOOKUP($G1832,Lijsten!L:O,4,0))),""),"")</f>
        <v/>
      </c>
      <c r="P1832" s="92"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tarief",IF(LEFT(F1832,8)="Bijdrage",VLOOKUP($F1832,Tb_KostenTypen[],MATCH(Methode_Keuze,Tb_KostenTypen[#Headers],0),0),VLOOKUP($G1832,Lijsten!L:O,4,0))),""),"")</f>
        <v/>
      </c>
      <c r="Q1832" s="50"/>
      <c r="R1832" s="50"/>
      <c r="S1832" s="83"/>
      <c r="T1832" s="51"/>
      <c r="U1832" s="4" t="str" cm="1">
        <f t="array" ref="U1832">IF(AA1832&lt;&gt;"ja",_xlfn.IFNA(_xlfn.IFS(AND(O1832&lt;&gt;"",F1832&lt;&gt;"",RIGHT($N1832,6)="tarief"),O1832*Q1832,S1832&gt;0,IF(F1832&lt;&gt;"",S1832,"")),""),"")</f>
        <v/>
      </c>
      <c r="V1832" s="4" t="str" cm="1">
        <f t="array" ref="V1832">IF(AA1832&lt;&gt;"ja",_xlfn.IFNA(_xlfn.IFS(AND(P1832&lt;&gt;"",R1832&lt;&gt;"",RIGHT($N1832,6)="tarief"),P1832*R1832,T1832&gt;0,T1832),""),"")</f>
        <v/>
      </c>
      <c r="W1832" s="4" t="str" cm="1">
        <f t="array" ref="W1832">IFERROR(_xlfn.IFS(OR(F1832="",LEFT(Methode_Keuze,4)="Geen"),"",AND(U1832&lt;&gt;"",F1832&lt;&gt;"Arbeidskosten"),ROUND(U1832*VLOOKUP(F1832,Tb_ProjectKosten[],MATCH(Tb_ProjectKosten[[#Headers],[Forfat_Percentage]],Tb_ProjectKosten[#Headers],0),0),2),AND(F1832="Arbeidskosten",G1832&lt;&gt;""),IFERROR(ROUND(U1832*VLOOKUP(G1832,Tb_KostenTypen[],3,0)*VLOOKUP(F1832,Tb_ProjectKosten[],MATCH(Tb_ProjectKosten[[#Headers],[Forfat_Percentage]],Tb_ProjectKosten[#Headers],0),0),2),""),U1832 &lt;=0,0),"")</f>
        <v/>
      </c>
      <c r="X1832" s="4" t="str" cm="1">
        <f t="array" ref="X1832">IFERROR(_xlfn.IFS(OR(F1832="",LEFT(Methode_Keuze,4)="Geen"),"",AND(V1832&lt;&gt;"",F1832&lt;&gt;"Arbeidskosten"),ROUND(V1832*VLOOKUP(F1832,Tb_ProjectKosten[],MATCH(Tb_ProjectKosten[[#Headers],[Forfat_Percentage]],Tb_ProjectKosten[#Headers],0),0),2),AND(F1832="Arbeidskosten",G1832&lt;&gt;""),IFERROR(ROUND(V1832*VLOOKUP(G1832,Tb_KostenTypen[],3,0)*VLOOKUP(F1832,Tb_ProjectKosten[],MATCH(Tb_ProjectKosten[[#Headers],[Forfat_Percentage]],Tb_ProjectKosten[#Headers],0),0),2),""),V1832 &lt;=0,0),"")</f>
        <v/>
      </c>
      <c r="Y1832" s="262"/>
      <c r="Z1832" s="49"/>
      <c r="AA1832" s="37" t="str" cm="1">
        <f t="array" ref="AA1832">IFERROR(IF(INDEX(SubsidieTabel!$Q$1:$T$9,MATCH($F1832,SubsidieTabel!$Q$1:$Q$9,0),IFERROR(MATCH(Methode_Keuze,SubsidieTabel!$Q$1:$T$1,0),2))&lt;&gt;1=TRUE,"ja",""),"")</f>
        <v/>
      </c>
    </row>
    <row r="1833" spans="1:27" ht="15" customHeight="1" x14ac:dyDescent="0.25">
      <c r="A1833" s="87"/>
      <c r="B1833" s="219" t="str">
        <f>IF(A1833&lt;&gt;"",_xlfn.MAXIFS($B$1:B1832,$A$1:A1832,A1833)+1,"")</f>
        <v/>
      </c>
      <c r="C1833" s="50"/>
      <c r="D1833" s="50"/>
      <c r="E1833" s="50"/>
      <c r="F1833" s="50"/>
      <c r="G1833" s="283"/>
      <c r="H1833" s="296"/>
      <c r="I1833" s="295"/>
      <c r="J1833" s="295"/>
      <c r="K1833" s="202"/>
      <c r="L1833" s="202"/>
      <c r="M1833" s="91" t="str">
        <f>IFERROR(VLOOKUP(H1833,Lijsten!$H$1:$I$100,2,0),"")</f>
        <v/>
      </c>
      <c r="N1833" s="91" t="str" cm="1">
        <f t="array" ref="N1833">IFERROR(_xlfn.IFS(AND(LEFT(F1833,6)="Arbeid",RIGHT(F1833,3)&lt;&gt;"IKS"),IFERROR(VLOOKUP($G1833,Tb_KostenTypen[],2,0),"tarief"),RIGHT(F1833,3)="IKS","Uurtarief",LEFT(F1833,6)="Arbeid","Uurtarief",AND(LEFT(F1833,8)="Bijdrage",RIGHT(F1833,15)="(vrijwilligers)"),"Vast tarief"),"")</f>
        <v/>
      </c>
      <c r="O1833" s="92"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tarief",IF(LEFT(F1833,8)="Bijdrage",VLOOKUP($F1833,Tb_KostenTypen[],MATCH(Methode_Keuze,Tb_KostenTypen[#Headers],0),0),VLOOKUP($G1833,Lijsten!L:O,4,0))),""),"")</f>
        <v/>
      </c>
      <c r="P1833" s="92"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tarief",IF(LEFT(F1833,8)="Bijdrage",VLOOKUP($F1833,Tb_KostenTypen[],MATCH(Methode_Keuze,Tb_KostenTypen[#Headers],0),0),VLOOKUP($G1833,Lijsten!L:O,4,0))),""),"")</f>
        <v/>
      </c>
      <c r="Q1833" s="50"/>
      <c r="R1833" s="50"/>
      <c r="S1833" s="83"/>
      <c r="T1833" s="51"/>
      <c r="U1833" s="4" t="str" cm="1">
        <f t="array" ref="U1833">IF(AA1833&lt;&gt;"ja",_xlfn.IFNA(_xlfn.IFS(AND(O1833&lt;&gt;"",F1833&lt;&gt;"",RIGHT($N1833,6)="tarief"),O1833*Q1833,S1833&gt;0,IF(F1833&lt;&gt;"",S1833,"")),""),"")</f>
        <v/>
      </c>
      <c r="V1833" s="4" t="str" cm="1">
        <f t="array" ref="V1833">IF(AA1833&lt;&gt;"ja",_xlfn.IFNA(_xlfn.IFS(AND(P1833&lt;&gt;"",R1833&lt;&gt;"",RIGHT($N1833,6)="tarief"),P1833*R1833,T1833&gt;0,T1833),""),"")</f>
        <v/>
      </c>
      <c r="W1833" s="4" t="str" cm="1">
        <f t="array" ref="W1833">IFERROR(_xlfn.IFS(OR(F1833="",LEFT(Methode_Keuze,4)="Geen"),"",AND(U1833&lt;&gt;"",F1833&lt;&gt;"Arbeidskosten"),ROUND(U1833*VLOOKUP(F1833,Tb_ProjectKosten[],MATCH(Tb_ProjectKosten[[#Headers],[Forfat_Percentage]],Tb_ProjectKosten[#Headers],0),0),2),AND(F1833="Arbeidskosten",G1833&lt;&gt;""),IFERROR(ROUND(U1833*VLOOKUP(G1833,Tb_KostenTypen[],3,0)*VLOOKUP(F1833,Tb_ProjectKosten[],MATCH(Tb_ProjectKosten[[#Headers],[Forfat_Percentage]],Tb_ProjectKosten[#Headers],0),0),2),""),U1833 &lt;=0,0),"")</f>
        <v/>
      </c>
      <c r="X1833" s="4" t="str" cm="1">
        <f t="array" ref="X1833">IFERROR(_xlfn.IFS(OR(F1833="",LEFT(Methode_Keuze,4)="Geen"),"",AND(V1833&lt;&gt;"",F1833&lt;&gt;"Arbeidskosten"),ROUND(V1833*VLOOKUP(F1833,Tb_ProjectKosten[],MATCH(Tb_ProjectKosten[[#Headers],[Forfat_Percentage]],Tb_ProjectKosten[#Headers],0),0),2),AND(F1833="Arbeidskosten",G1833&lt;&gt;""),IFERROR(ROUND(V1833*VLOOKUP(G1833,Tb_KostenTypen[],3,0)*VLOOKUP(F1833,Tb_ProjectKosten[],MATCH(Tb_ProjectKosten[[#Headers],[Forfat_Percentage]],Tb_ProjectKosten[#Headers],0),0),2),""),V1833 &lt;=0,0),"")</f>
        <v/>
      </c>
      <c r="Y1833" s="262"/>
      <c r="Z1833" s="49"/>
      <c r="AA1833" s="37" t="str" cm="1">
        <f t="array" ref="AA1833">IFERROR(IF(INDEX(SubsidieTabel!$Q$1:$T$9,MATCH($F1833,SubsidieTabel!$Q$1:$Q$9,0),IFERROR(MATCH(Methode_Keuze,SubsidieTabel!$Q$1:$T$1,0),2))&lt;&gt;1=TRUE,"ja",""),"")</f>
        <v/>
      </c>
    </row>
    <row r="1834" spans="1:27" ht="15" customHeight="1" x14ac:dyDescent="0.25">
      <c r="A1834" s="87"/>
      <c r="B1834" s="219" t="str">
        <f>IF(A1834&lt;&gt;"",_xlfn.MAXIFS($B$1:B1833,$A$1:A1833,A1834)+1,"")</f>
        <v/>
      </c>
      <c r="C1834" s="50"/>
      <c r="D1834" s="50"/>
      <c r="E1834" s="50"/>
      <c r="F1834" s="50"/>
      <c r="G1834" s="283"/>
      <c r="H1834" s="296"/>
      <c r="I1834" s="295"/>
      <c r="J1834" s="295"/>
      <c r="K1834" s="202"/>
      <c r="L1834" s="202"/>
      <c r="M1834" s="91" t="str">
        <f>IFERROR(VLOOKUP(H1834,Lijsten!$H$1:$I$100,2,0),"")</f>
        <v/>
      </c>
      <c r="N1834" s="91" t="str" cm="1">
        <f t="array" ref="N1834">IFERROR(_xlfn.IFS(AND(LEFT(F1834,6)="Arbeid",RIGHT(F1834,3)&lt;&gt;"IKS"),IFERROR(VLOOKUP($G1834,Tb_KostenTypen[],2,0),"tarief"),RIGHT(F1834,3)="IKS","Uurtarief",LEFT(F1834,6)="Arbeid","Uurtarief",AND(LEFT(F1834,8)="Bijdrage",RIGHT(F1834,15)="(vrijwilligers)"),"Vast tarief"),"")</f>
        <v/>
      </c>
      <c r="O1834" s="92"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tarief",IF(LEFT(F1834,8)="Bijdrage",VLOOKUP($F1834,Tb_KostenTypen[],MATCH(Methode_Keuze,Tb_KostenTypen[#Headers],0),0),VLOOKUP($G1834,Lijsten!L:O,4,0))),""),"")</f>
        <v/>
      </c>
      <c r="P1834" s="92"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tarief",IF(LEFT(F1834,8)="Bijdrage",VLOOKUP($F1834,Tb_KostenTypen[],MATCH(Methode_Keuze,Tb_KostenTypen[#Headers],0),0),VLOOKUP($G1834,Lijsten!L:O,4,0))),""),"")</f>
        <v/>
      </c>
      <c r="Q1834" s="50"/>
      <c r="R1834" s="50"/>
      <c r="S1834" s="83"/>
      <c r="T1834" s="51"/>
      <c r="U1834" s="4" t="str" cm="1">
        <f t="array" ref="U1834">IF(AA1834&lt;&gt;"ja",_xlfn.IFNA(_xlfn.IFS(AND(O1834&lt;&gt;"",F1834&lt;&gt;"",RIGHT($N1834,6)="tarief"),O1834*Q1834,S1834&gt;0,IF(F1834&lt;&gt;"",S1834,"")),""),"")</f>
        <v/>
      </c>
      <c r="V1834" s="4" t="str" cm="1">
        <f t="array" ref="V1834">IF(AA1834&lt;&gt;"ja",_xlfn.IFNA(_xlfn.IFS(AND(P1834&lt;&gt;"",R1834&lt;&gt;"",RIGHT($N1834,6)="tarief"),P1834*R1834,T1834&gt;0,T1834),""),"")</f>
        <v/>
      </c>
      <c r="W1834" s="4" t="str" cm="1">
        <f t="array" ref="W1834">IFERROR(_xlfn.IFS(OR(F1834="",LEFT(Methode_Keuze,4)="Geen"),"",AND(U1834&lt;&gt;"",F1834&lt;&gt;"Arbeidskosten"),ROUND(U1834*VLOOKUP(F1834,Tb_ProjectKosten[],MATCH(Tb_ProjectKosten[[#Headers],[Forfat_Percentage]],Tb_ProjectKosten[#Headers],0),0),2),AND(F1834="Arbeidskosten",G1834&lt;&gt;""),IFERROR(ROUND(U1834*VLOOKUP(G1834,Tb_KostenTypen[],3,0)*VLOOKUP(F1834,Tb_ProjectKosten[],MATCH(Tb_ProjectKosten[[#Headers],[Forfat_Percentage]],Tb_ProjectKosten[#Headers],0),0),2),""),U1834 &lt;=0,0),"")</f>
        <v/>
      </c>
      <c r="X1834" s="4" t="str" cm="1">
        <f t="array" ref="X1834">IFERROR(_xlfn.IFS(OR(F1834="",LEFT(Methode_Keuze,4)="Geen"),"",AND(V1834&lt;&gt;"",F1834&lt;&gt;"Arbeidskosten"),ROUND(V1834*VLOOKUP(F1834,Tb_ProjectKosten[],MATCH(Tb_ProjectKosten[[#Headers],[Forfat_Percentage]],Tb_ProjectKosten[#Headers],0),0),2),AND(F1834="Arbeidskosten",G1834&lt;&gt;""),IFERROR(ROUND(V1834*VLOOKUP(G1834,Tb_KostenTypen[],3,0)*VLOOKUP(F1834,Tb_ProjectKosten[],MATCH(Tb_ProjectKosten[[#Headers],[Forfat_Percentage]],Tb_ProjectKosten[#Headers],0),0),2),""),V1834 &lt;=0,0),"")</f>
        <v/>
      </c>
      <c r="Y1834" s="262"/>
      <c r="Z1834" s="49"/>
      <c r="AA1834" s="37" t="str" cm="1">
        <f t="array" ref="AA1834">IFERROR(IF(INDEX(SubsidieTabel!$Q$1:$T$9,MATCH($F1834,SubsidieTabel!$Q$1:$Q$9,0),IFERROR(MATCH(Methode_Keuze,SubsidieTabel!$Q$1:$T$1,0),2))&lt;&gt;1=TRUE,"ja",""),"")</f>
        <v/>
      </c>
    </row>
    <row r="1835" spans="1:27" ht="15" customHeight="1" x14ac:dyDescent="0.25">
      <c r="A1835" s="87"/>
      <c r="B1835" s="219" t="str">
        <f>IF(A1835&lt;&gt;"",_xlfn.MAXIFS($B$1:B1834,$A$1:A1834,A1835)+1,"")</f>
        <v/>
      </c>
      <c r="C1835" s="50"/>
      <c r="D1835" s="50"/>
      <c r="E1835" s="50"/>
      <c r="F1835" s="50"/>
      <c r="G1835" s="283"/>
      <c r="H1835" s="296"/>
      <c r="I1835" s="295"/>
      <c r="J1835" s="295"/>
      <c r="K1835" s="202"/>
      <c r="L1835" s="202"/>
      <c r="M1835" s="91" t="str">
        <f>IFERROR(VLOOKUP(H1835,Lijsten!$H$1:$I$100,2,0),"")</f>
        <v/>
      </c>
      <c r="N1835" s="91" t="str" cm="1">
        <f t="array" ref="N1835">IFERROR(_xlfn.IFS(AND(LEFT(F1835,6)="Arbeid",RIGHT(F1835,3)&lt;&gt;"IKS"),IFERROR(VLOOKUP($G1835,Tb_KostenTypen[],2,0),"tarief"),RIGHT(F1835,3)="IKS","Uurtarief",LEFT(F1835,6)="Arbeid","Uurtarief",AND(LEFT(F1835,8)="Bijdrage",RIGHT(F1835,15)="(vrijwilligers)"),"Vast tarief"),"")</f>
        <v/>
      </c>
      <c r="O1835" s="92"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tarief",IF(LEFT(F1835,8)="Bijdrage",VLOOKUP($F1835,Tb_KostenTypen[],MATCH(Methode_Keuze,Tb_KostenTypen[#Headers],0),0),VLOOKUP($G1835,Lijsten!L:O,4,0))),""),"")</f>
        <v/>
      </c>
      <c r="P1835" s="92"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tarief",IF(LEFT(F1835,8)="Bijdrage",VLOOKUP($F1835,Tb_KostenTypen[],MATCH(Methode_Keuze,Tb_KostenTypen[#Headers],0),0),VLOOKUP($G1835,Lijsten!L:O,4,0))),""),"")</f>
        <v/>
      </c>
      <c r="Q1835" s="50"/>
      <c r="R1835" s="50"/>
      <c r="S1835" s="83"/>
      <c r="T1835" s="51"/>
      <c r="U1835" s="4" t="str" cm="1">
        <f t="array" ref="U1835">IF(AA1835&lt;&gt;"ja",_xlfn.IFNA(_xlfn.IFS(AND(O1835&lt;&gt;"",F1835&lt;&gt;"",RIGHT($N1835,6)="tarief"),O1835*Q1835,S1835&gt;0,IF(F1835&lt;&gt;"",S1835,"")),""),"")</f>
        <v/>
      </c>
      <c r="V1835" s="4" t="str" cm="1">
        <f t="array" ref="V1835">IF(AA1835&lt;&gt;"ja",_xlfn.IFNA(_xlfn.IFS(AND(P1835&lt;&gt;"",R1835&lt;&gt;"",RIGHT($N1835,6)="tarief"),P1835*R1835,T1835&gt;0,T1835),""),"")</f>
        <v/>
      </c>
      <c r="W1835" s="4" t="str" cm="1">
        <f t="array" ref="W1835">IFERROR(_xlfn.IFS(OR(F1835="",LEFT(Methode_Keuze,4)="Geen"),"",AND(U1835&lt;&gt;"",F1835&lt;&gt;"Arbeidskosten"),ROUND(U1835*VLOOKUP(F1835,Tb_ProjectKosten[],MATCH(Tb_ProjectKosten[[#Headers],[Forfat_Percentage]],Tb_ProjectKosten[#Headers],0),0),2),AND(F1835="Arbeidskosten",G1835&lt;&gt;""),IFERROR(ROUND(U1835*VLOOKUP(G1835,Tb_KostenTypen[],3,0)*VLOOKUP(F1835,Tb_ProjectKosten[],MATCH(Tb_ProjectKosten[[#Headers],[Forfat_Percentage]],Tb_ProjectKosten[#Headers],0),0),2),""),U1835 &lt;=0,0),"")</f>
        <v/>
      </c>
      <c r="X1835" s="4" t="str" cm="1">
        <f t="array" ref="X1835">IFERROR(_xlfn.IFS(OR(F1835="",LEFT(Methode_Keuze,4)="Geen"),"",AND(V1835&lt;&gt;"",F1835&lt;&gt;"Arbeidskosten"),ROUND(V1835*VLOOKUP(F1835,Tb_ProjectKosten[],MATCH(Tb_ProjectKosten[[#Headers],[Forfat_Percentage]],Tb_ProjectKosten[#Headers],0),0),2),AND(F1835="Arbeidskosten",G1835&lt;&gt;""),IFERROR(ROUND(V1835*VLOOKUP(G1835,Tb_KostenTypen[],3,0)*VLOOKUP(F1835,Tb_ProjectKosten[],MATCH(Tb_ProjectKosten[[#Headers],[Forfat_Percentage]],Tb_ProjectKosten[#Headers],0),0),2),""),V1835 &lt;=0,0),"")</f>
        <v/>
      </c>
      <c r="Y1835" s="262"/>
      <c r="Z1835" s="49"/>
      <c r="AA1835" s="37" t="str" cm="1">
        <f t="array" ref="AA1835">IFERROR(IF(INDEX(SubsidieTabel!$Q$1:$T$9,MATCH($F1835,SubsidieTabel!$Q$1:$Q$9,0),IFERROR(MATCH(Methode_Keuze,SubsidieTabel!$Q$1:$T$1,0),2))&lt;&gt;1=TRUE,"ja",""),"")</f>
        <v/>
      </c>
    </row>
    <row r="1836" spans="1:27" ht="15" customHeight="1" x14ac:dyDescent="0.25">
      <c r="A1836" s="87"/>
      <c r="B1836" s="219" t="str">
        <f>IF(A1836&lt;&gt;"",_xlfn.MAXIFS($B$1:B1835,$A$1:A1835,A1836)+1,"")</f>
        <v/>
      </c>
      <c r="C1836" s="50"/>
      <c r="D1836" s="50"/>
      <c r="E1836" s="50"/>
      <c r="F1836" s="50"/>
      <c r="G1836" s="283"/>
      <c r="H1836" s="296"/>
      <c r="I1836" s="295"/>
      <c r="J1836" s="295"/>
      <c r="K1836" s="202"/>
      <c r="L1836" s="202"/>
      <c r="M1836" s="91" t="str">
        <f>IFERROR(VLOOKUP(H1836,Lijsten!$H$1:$I$100,2,0),"")</f>
        <v/>
      </c>
      <c r="N1836" s="91" t="str" cm="1">
        <f t="array" ref="N1836">IFERROR(_xlfn.IFS(AND(LEFT(F1836,6)="Arbeid",RIGHT(F1836,3)&lt;&gt;"IKS"),IFERROR(VLOOKUP($G1836,Tb_KostenTypen[],2,0),"tarief"),RIGHT(F1836,3)="IKS","Uurtarief",LEFT(F1836,6)="Arbeid","Uurtarief",AND(LEFT(F1836,8)="Bijdrage",RIGHT(F1836,15)="(vrijwilligers)"),"Vast tarief"),"")</f>
        <v/>
      </c>
      <c r="O1836" s="92"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tarief",IF(LEFT(F1836,8)="Bijdrage",VLOOKUP($F1836,Tb_KostenTypen[],MATCH(Methode_Keuze,Tb_KostenTypen[#Headers],0),0),VLOOKUP($G1836,Lijsten!L:O,4,0))),""),"")</f>
        <v/>
      </c>
      <c r="P1836" s="92"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tarief",IF(LEFT(F1836,8)="Bijdrage",VLOOKUP($F1836,Tb_KostenTypen[],MATCH(Methode_Keuze,Tb_KostenTypen[#Headers],0),0),VLOOKUP($G1836,Lijsten!L:O,4,0))),""),"")</f>
        <v/>
      </c>
      <c r="Q1836" s="50"/>
      <c r="R1836" s="50"/>
      <c r="S1836" s="83"/>
      <c r="T1836" s="51"/>
      <c r="U1836" s="4" t="str" cm="1">
        <f t="array" ref="U1836">IF(AA1836&lt;&gt;"ja",_xlfn.IFNA(_xlfn.IFS(AND(O1836&lt;&gt;"",F1836&lt;&gt;"",RIGHT($N1836,6)="tarief"),O1836*Q1836,S1836&gt;0,IF(F1836&lt;&gt;"",S1836,"")),""),"")</f>
        <v/>
      </c>
      <c r="V1836" s="4" t="str" cm="1">
        <f t="array" ref="V1836">IF(AA1836&lt;&gt;"ja",_xlfn.IFNA(_xlfn.IFS(AND(P1836&lt;&gt;"",R1836&lt;&gt;"",RIGHT($N1836,6)="tarief"),P1836*R1836,T1836&gt;0,T1836),""),"")</f>
        <v/>
      </c>
      <c r="W1836" s="4" t="str" cm="1">
        <f t="array" ref="W1836">IFERROR(_xlfn.IFS(OR(F1836="",LEFT(Methode_Keuze,4)="Geen"),"",AND(U1836&lt;&gt;"",F1836&lt;&gt;"Arbeidskosten"),ROUND(U1836*VLOOKUP(F1836,Tb_ProjectKosten[],MATCH(Tb_ProjectKosten[[#Headers],[Forfat_Percentage]],Tb_ProjectKosten[#Headers],0),0),2),AND(F1836="Arbeidskosten",G1836&lt;&gt;""),IFERROR(ROUND(U1836*VLOOKUP(G1836,Tb_KostenTypen[],3,0)*VLOOKUP(F1836,Tb_ProjectKosten[],MATCH(Tb_ProjectKosten[[#Headers],[Forfat_Percentage]],Tb_ProjectKosten[#Headers],0),0),2),""),U1836 &lt;=0,0),"")</f>
        <v/>
      </c>
      <c r="X1836" s="4" t="str" cm="1">
        <f t="array" ref="X1836">IFERROR(_xlfn.IFS(OR(F1836="",LEFT(Methode_Keuze,4)="Geen"),"",AND(V1836&lt;&gt;"",F1836&lt;&gt;"Arbeidskosten"),ROUND(V1836*VLOOKUP(F1836,Tb_ProjectKosten[],MATCH(Tb_ProjectKosten[[#Headers],[Forfat_Percentage]],Tb_ProjectKosten[#Headers],0),0),2),AND(F1836="Arbeidskosten",G1836&lt;&gt;""),IFERROR(ROUND(V1836*VLOOKUP(G1836,Tb_KostenTypen[],3,0)*VLOOKUP(F1836,Tb_ProjectKosten[],MATCH(Tb_ProjectKosten[[#Headers],[Forfat_Percentage]],Tb_ProjectKosten[#Headers],0),0),2),""),V1836 &lt;=0,0),"")</f>
        <v/>
      </c>
      <c r="Y1836" s="262"/>
      <c r="Z1836" s="49"/>
      <c r="AA1836" s="37" t="str" cm="1">
        <f t="array" ref="AA1836">IFERROR(IF(INDEX(SubsidieTabel!$Q$1:$T$9,MATCH($F1836,SubsidieTabel!$Q$1:$Q$9,0),IFERROR(MATCH(Methode_Keuze,SubsidieTabel!$Q$1:$T$1,0),2))&lt;&gt;1=TRUE,"ja",""),"")</f>
        <v/>
      </c>
    </row>
    <row r="1837" spans="1:27" ht="15" customHeight="1" x14ac:dyDescent="0.25">
      <c r="A1837" s="87"/>
      <c r="B1837" s="219" t="str">
        <f>IF(A1837&lt;&gt;"",_xlfn.MAXIFS($B$1:B1836,$A$1:A1836,A1837)+1,"")</f>
        <v/>
      </c>
      <c r="C1837" s="50"/>
      <c r="D1837" s="50"/>
      <c r="E1837" s="50"/>
      <c r="F1837" s="50"/>
      <c r="G1837" s="283"/>
      <c r="H1837" s="296"/>
      <c r="I1837" s="295"/>
      <c r="J1837" s="295"/>
      <c r="K1837" s="202"/>
      <c r="L1837" s="202"/>
      <c r="M1837" s="91" t="str">
        <f>IFERROR(VLOOKUP(H1837,Lijsten!$H$1:$I$100,2,0),"")</f>
        <v/>
      </c>
      <c r="N1837" s="91" t="str" cm="1">
        <f t="array" ref="N1837">IFERROR(_xlfn.IFS(AND(LEFT(F1837,6)="Arbeid",RIGHT(F1837,3)&lt;&gt;"IKS"),IFERROR(VLOOKUP($G1837,Tb_KostenTypen[],2,0),"tarief"),RIGHT(F1837,3)="IKS","Uurtarief",LEFT(F1837,6)="Arbeid","Uurtarief",AND(LEFT(F1837,8)="Bijdrage",RIGHT(F1837,15)="(vrijwilligers)"),"Vast tarief"),"")</f>
        <v/>
      </c>
      <c r="O1837" s="92"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tarief",IF(LEFT(F1837,8)="Bijdrage",VLOOKUP($F1837,Tb_KostenTypen[],MATCH(Methode_Keuze,Tb_KostenTypen[#Headers],0),0),VLOOKUP($G1837,Lijsten!L:O,4,0))),""),"")</f>
        <v/>
      </c>
      <c r="P1837" s="92"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tarief",IF(LEFT(F1837,8)="Bijdrage",VLOOKUP($F1837,Tb_KostenTypen[],MATCH(Methode_Keuze,Tb_KostenTypen[#Headers],0),0),VLOOKUP($G1837,Lijsten!L:O,4,0))),""),"")</f>
        <v/>
      </c>
      <c r="Q1837" s="50"/>
      <c r="R1837" s="50"/>
      <c r="S1837" s="83"/>
      <c r="T1837" s="51"/>
      <c r="U1837" s="4" t="str" cm="1">
        <f t="array" ref="U1837">IF(AA1837&lt;&gt;"ja",_xlfn.IFNA(_xlfn.IFS(AND(O1837&lt;&gt;"",F1837&lt;&gt;"",RIGHT($N1837,6)="tarief"),O1837*Q1837,S1837&gt;0,IF(F1837&lt;&gt;"",S1837,"")),""),"")</f>
        <v/>
      </c>
      <c r="V1837" s="4" t="str" cm="1">
        <f t="array" ref="V1837">IF(AA1837&lt;&gt;"ja",_xlfn.IFNA(_xlfn.IFS(AND(P1837&lt;&gt;"",R1837&lt;&gt;"",RIGHT($N1837,6)="tarief"),P1837*R1837,T1837&gt;0,T1837),""),"")</f>
        <v/>
      </c>
      <c r="W1837" s="4" t="str" cm="1">
        <f t="array" ref="W1837">IFERROR(_xlfn.IFS(OR(F1837="",LEFT(Methode_Keuze,4)="Geen"),"",AND(U1837&lt;&gt;"",F1837&lt;&gt;"Arbeidskosten"),ROUND(U1837*VLOOKUP(F1837,Tb_ProjectKosten[],MATCH(Tb_ProjectKosten[[#Headers],[Forfat_Percentage]],Tb_ProjectKosten[#Headers],0),0),2),AND(F1837="Arbeidskosten",G1837&lt;&gt;""),IFERROR(ROUND(U1837*VLOOKUP(G1837,Tb_KostenTypen[],3,0)*VLOOKUP(F1837,Tb_ProjectKosten[],MATCH(Tb_ProjectKosten[[#Headers],[Forfat_Percentage]],Tb_ProjectKosten[#Headers],0),0),2),""),U1837 &lt;=0,0),"")</f>
        <v/>
      </c>
      <c r="X1837" s="4" t="str" cm="1">
        <f t="array" ref="X1837">IFERROR(_xlfn.IFS(OR(F1837="",LEFT(Methode_Keuze,4)="Geen"),"",AND(V1837&lt;&gt;"",F1837&lt;&gt;"Arbeidskosten"),ROUND(V1837*VLOOKUP(F1837,Tb_ProjectKosten[],MATCH(Tb_ProjectKosten[[#Headers],[Forfat_Percentage]],Tb_ProjectKosten[#Headers],0),0),2),AND(F1837="Arbeidskosten",G1837&lt;&gt;""),IFERROR(ROUND(V1837*VLOOKUP(G1837,Tb_KostenTypen[],3,0)*VLOOKUP(F1837,Tb_ProjectKosten[],MATCH(Tb_ProjectKosten[[#Headers],[Forfat_Percentage]],Tb_ProjectKosten[#Headers],0),0),2),""),V1837 &lt;=0,0),"")</f>
        <v/>
      </c>
      <c r="Y1837" s="262"/>
      <c r="Z1837" s="49"/>
      <c r="AA1837" s="37" t="str" cm="1">
        <f t="array" ref="AA1837">IFERROR(IF(INDEX(SubsidieTabel!$Q$1:$T$9,MATCH($F1837,SubsidieTabel!$Q$1:$Q$9,0),IFERROR(MATCH(Methode_Keuze,SubsidieTabel!$Q$1:$T$1,0),2))&lt;&gt;1=TRUE,"ja",""),"")</f>
        <v/>
      </c>
    </row>
    <row r="1838" spans="1:27" ht="15" customHeight="1" x14ac:dyDescent="0.25">
      <c r="A1838" s="87"/>
      <c r="B1838" s="219" t="str">
        <f>IF(A1838&lt;&gt;"",_xlfn.MAXIFS($B$1:B1837,$A$1:A1837,A1838)+1,"")</f>
        <v/>
      </c>
      <c r="C1838" s="50"/>
      <c r="D1838" s="50"/>
      <c r="E1838" s="50"/>
      <c r="F1838" s="50"/>
      <c r="G1838" s="283"/>
      <c r="H1838" s="296"/>
      <c r="I1838" s="295"/>
      <c r="J1838" s="295"/>
      <c r="K1838" s="202"/>
      <c r="L1838" s="202"/>
      <c r="M1838" s="91" t="str">
        <f>IFERROR(VLOOKUP(H1838,Lijsten!$H$1:$I$100,2,0),"")</f>
        <v/>
      </c>
      <c r="N1838" s="91" t="str" cm="1">
        <f t="array" ref="N1838">IFERROR(_xlfn.IFS(AND(LEFT(F1838,6)="Arbeid",RIGHT(F1838,3)&lt;&gt;"IKS"),IFERROR(VLOOKUP($G1838,Tb_KostenTypen[],2,0),"tarief"),RIGHT(F1838,3)="IKS","Uurtarief",LEFT(F1838,6)="Arbeid","Uurtarief",AND(LEFT(F1838,8)="Bijdrage",RIGHT(F1838,15)="(vrijwilligers)"),"Vast tarief"),"")</f>
        <v/>
      </c>
      <c r="O1838" s="92"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tarief",IF(LEFT(F1838,8)="Bijdrage",VLOOKUP($F1838,Tb_KostenTypen[],MATCH(Methode_Keuze,Tb_KostenTypen[#Headers],0),0),VLOOKUP($G1838,Lijsten!L:O,4,0))),""),"")</f>
        <v/>
      </c>
      <c r="P1838" s="92"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tarief",IF(LEFT(F1838,8)="Bijdrage",VLOOKUP($F1838,Tb_KostenTypen[],MATCH(Methode_Keuze,Tb_KostenTypen[#Headers],0),0),VLOOKUP($G1838,Lijsten!L:O,4,0))),""),"")</f>
        <v/>
      </c>
      <c r="Q1838" s="50"/>
      <c r="R1838" s="50"/>
      <c r="S1838" s="83"/>
      <c r="T1838" s="51"/>
      <c r="U1838" s="4" t="str" cm="1">
        <f t="array" ref="U1838">IF(AA1838&lt;&gt;"ja",_xlfn.IFNA(_xlfn.IFS(AND(O1838&lt;&gt;"",F1838&lt;&gt;"",RIGHT($N1838,6)="tarief"),O1838*Q1838,S1838&gt;0,IF(F1838&lt;&gt;"",S1838,"")),""),"")</f>
        <v/>
      </c>
      <c r="V1838" s="4" t="str" cm="1">
        <f t="array" ref="V1838">IF(AA1838&lt;&gt;"ja",_xlfn.IFNA(_xlfn.IFS(AND(P1838&lt;&gt;"",R1838&lt;&gt;"",RIGHT($N1838,6)="tarief"),P1838*R1838,T1838&gt;0,T1838),""),"")</f>
        <v/>
      </c>
      <c r="W1838" s="4" t="str" cm="1">
        <f t="array" ref="W1838">IFERROR(_xlfn.IFS(OR(F1838="",LEFT(Methode_Keuze,4)="Geen"),"",AND(U1838&lt;&gt;"",F1838&lt;&gt;"Arbeidskosten"),ROUND(U1838*VLOOKUP(F1838,Tb_ProjectKosten[],MATCH(Tb_ProjectKosten[[#Headers],[Forfat_Percentage]],Tb_ProjectKosten[#Headers],0),0),2),AND(F1838="Arbeidskosten",G1838&lt;&gt;""),IFERROR(ROUND(U1838*VLOOKUP(G1838,Tb_KostenTypen[],3,0)*VLOOKUP(F1838,Tb_ProjectKosten[],MATCH(Tb_ProjectKosten[[#Headers],[Forfat_Percentage]],Tb_ProjectKosten[#Headers],0),0),2),""),U1838 &lt;=0,0),"")</f>
        <v/>
      </c>
      <c r="X1838" s="4" t="str" cm="1">
        <f t="array" ref="X1838">IFERROR(_xlfn.IFS(OR(F1838="",LEFT(Methode_Keuze,4)="Geen"),"",AND(V1838&lt;&gt;"",F1838&lt;&gt;"Arbeidskosten"),ROUND(V1838*VLOOKUP(F1838,Tb_ProjectKosten[],MATCH(Tb_ProjectKosten[[#Headers],[Forfat_Percentage]],Tb_ProjectKosten[#Headers],0),0),2),AND(F1838="Arbeidskosten",G1838&lt;&gt;""),IFERROR(ROUND(V1838*VLOOKUP(G1838,Tb_KostenTypen[],3,0)*VLOOKUP(F1838,Tb_ProjectKosten[],MATCH(Tb_ProjectKosten[[#Headers],[Forfat_Percentage]],Tb_ProjectKosten[#Headers],0),0),2),""),V1838 &lt;=0,0),"")</f>
        <v/>
      </c>
      <c r="Y1838" s="262"/>
      <c r="Z1838" s="49"/>
      <c r="AA1838" s="37" t="str" cm="1">
        <f t="array" ref="AA1838">IFERROR(IF(INDEX(SubsidieTabel!$Q$1:$T$9,MATCH($F1838,SubsidieTabel!$Q$1:$Q$9,0),IFERROR(MATCH(Methode_Keuze,SubsidieTabel!$Q$1:$T$1,0),2))&lt;&gt;1=TRUE,"ja",""),"")</f>
        <v/>
      </c>
    </row>
    <row r="1839" spans="1:27" ht="15" customHeight="1" x14ac:dyDescent="0.25">
      <c r="A1839" s="87"/>
      <c r="B1839" s="219" t="str">
        <f>IF(A1839&lt;&gt;"",_xlfn.MAXIFS($B$1:B1838,$A$1:A1838,A1839)+1,"")</f>
        <v/>
      </c>
      <c r="C1839" s="50"/>
      <c r="D1839" s="50"/>
      <c r="E1839" s="50"/>
      <c r="F1839" s="50"/>
      <c r="G1839" s="283"/>
      <c r="H1839" s="296"/>
      <c r="I1839" s="295"/>
      <c r="J1839" s="295"/>
      <c r="K1839" s="202"/>
      <c r="L1839" s="202"/>
      <c r="M1839" s="91" t="str">
        <f>IFERROR(VLOOKUP(H1839,Lijsten!$H$1:$I$100,2,0),"")</f>
        <v/>
      </c>
      <c r="N1839" s="91" t="str" cm="1">
        <f t="array" ref="N1839">IFERROR(_xlfn.IFS(AND(LEFT(F1839,6)="Arbeid",RIGHT(F1839,3)&lt;&gt;"IKS"),IFERROR(VLOOKUP($G1839,Tb_KostenTypen[],2,0),"tarief"),RIGHT(F1839,3)="IKS","Uurtarief",LEFT(F1839,6)="Arbeid","Uurtarief",AND(LEFT(F1839,8)="Bijdrage",RIGHT(F1839,15)="(vrijwilligers)"),"Vast tarief"),"")</f>
        <v/>
      </c>
      <c r="O1839" s="92"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tarief",IF(LEFT(F1839,8)="Bijdrage",VLOOKUP($F1839,Tb_KostenTypen[],MATCH(Methode_Keuze,Tb_KostenTypen[#Headers],0),0),VLOOKUP($G1839,Lijsten!L:O,4,0))),""),"")</f>
        <v/>
      </c>
      <c r="P1839" s="92"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tarief",IF(LEFT(F1839,8)="Bijdrage",VLOOKUP($F1839,Tb_KostenTypen[],MATCH(Methode_Keuze,Tb_KostenTypen[#Headers],0),0),VLOOKUP($G1839,Lijsten!L:O,4,0))),""),"")</f>
        <v/>
      </c>
      <c r="Q1839" s="50"/>
      <c r="R1839" s="50"/>
      <c r="S1839" s="83"/>
      <c r="T1839" s="51"/>
      <c r="U1839" s="4" t="str" cm="1">
        <f t="array" ref="U1839">IF(AA1839&lt;&gt;"ja",_xlfn.IFNA(_xlfn.IFS(AND(O1839&lt;&gt;"",F1839&lt;&gt;"",RIGHT($N1839,6)="tarief"),O1839*Q1839,S1839&gt;0,IF(F1839&lt;&gt;"",S1839,"")),""),"")</f>
        <v/>
      </c>
      <c r="V1839" s="4" t="str" cm="1">
        <f t="array" ref="V1839">IF(AA1839&lt;&gt;"ja",_xlfn.IFNA(_xlfn.IFS(AND(P1839&lt;&gt;"",R1839&lt;&gt;"",RIGHT($N1839,6)="tarief"),P1839*R1839,T1839&gt;0,T1839),""),"")</f>
        <v/>
      </c>
      <c r="W1839" s="4" t="str" cm="1">
        <f t="array" ref="W1839">IFERROR(_xlfn.IFS(OR(F1839="",LEFT(Methode_Keuze,4)="Geen"),"",AND(U1839&lt;&gt;"",F1839&lt;&gt;"Arbeidskosten"),ROUND(U1839*VLOOKUP(F1839,Tb_ProjectKosten[],MATCH(Tb_ProjectKosten[[#Headers],[Forfat_Percentage]],Tb_ProjectKosten[#Headers],0),0),2),AND(F1839="Arbeidskosten",G1839&lt;&gt;""),IFERROR(ROUND(U1839*VLOOKUP(G1839,Tb_KostenTypen[],3,0)*VLOOKUP(F1839,Tb_ProjectKosten[],MATCH(Tb_ProjectKosten[[#Headers],[Forfat_Percentage]],Tb_ProjectKosten[#Headers],0),0),2),""),U1839 &lt;=0,0),"")</f>
        <v/>
      </c>
      <c r="X1839" s="4" t="str" cm="1">
        <f t="array" ref="X1839">IFERROR(_xlfn.IFS(OR(F1839="",LEFT(Methode_Keuze,4)="Geen"),"",AND(V1839&lt;&gt;"",F1839&lt;&gt;"Arbeidskosten"),ROUND(V1839*VLOOKUP(F1839,Tb_ProjectKosten[],MATCH(Tb_ProjectKosten[[#Headers],[Forfat_Percentage]],Tb_ProjectKosten[#Headers],0),0),2),AND(F1839="Arbeidskosten",G1839&lt;&gt;""),IFERROR(ROUND(V1839*VLOOKUP(G1839,Tb_KostenTypen[],3,0)*VLOOKUP(F1839,Tb_ProjectKosten[],MATCH(Tb_ProjectKosten[[#Headers],[Forfat_Percentage]],Tb_ProjectKosten[#Headers],0),0),2),""),V1839 &lt;=0,0),"")</f>
        <v/>
      </c>
      <c r="Y1839" s="262"/>
      <c r="Z1839" s="49"/>
      <c r="AA1839" s="37" t="str" cm="1">
        <f t="array" ref="AA1839">IFERROR(IF(INDEX(SubsidieTabel!$Q$1:$T$9,MATCH($F1839,SubsidieTabel!$Q$1:$Q$9,0),IFERROR(MATCH(Methode_Keuze,SubsidieTabel!$Q$1:$T$1,0),2))&lt;&gt;1=TRUE,"ja",""),"")</f>
        <v/>
      </c>
    </row>
    <row r="1840" spans="1:27" ht="15" customHeight="1" x14ac:dyDescent="0.25">
      <c r="A1840" s="87"/>
      <c r="B1840" s="219" t="str">
        <f>IF(A1840&lt;&gt;"",_xlfn.MAXIFS($B$1:B1839,$A$1:A1839,A1840)+1,"")</f>
        <v/>
      </c>
      <c r="C1840" s="50"/>
      <c r="D1840" s="50"/>
      <c r="E1840" s="50"/>
      <c r="F1840" s="50"/>
      <c r="G1840" s="283"/>
      <c r="H1840" s="296"/>
      <c r="I1840" s="295"/>
      <c r="J1840" s="295"/>
      <c r="K1840" s="202"/>
      <c r="L1840" s="202"/>
      <c r="M1840" s="91" t="str">
        <f>IFERROR(VLOOKUP(H1840,Lijsten!$H$1:$I$100,2,0),"")</f>
        <v/>
      </c>
      <c r="N1840" s="91" t="str" cm="1">
        <f t="array" ref="N1840">IFERROR(_xlfn.IFS(AND(LEFT(F1840,6)="Arbeid",RIGHT(F1840,3)&lt;&gt;"IKS"),IFERROR(VLOOKUP($G1840,Tb_KostenTypen[],2,0),"tarief"),RIGHT(F1840,3)="IKS","Uurtarief",LEFT(F1840,6)="Arbeid","Uurtarief",AND(LEFT(F1840,8)="Bijdrage",RIGHT(F1840,15)="(vrijwilligers)"),"Vast tarief"),"")</f>
        <v/>
      </c>
      <c r="O1840" s="92"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tarief",IF(LEFT(F1840,8)="Bijdrage",VLOOKUP($F1840,Tb_KostenTypen[],MATCH(Methode_Keuze,Tb_KostenTypen[#Headers],0),0),VLOOKUP($G1840,Lijsten!L:O,4,0))),""),"")</f>
        <v/>
      </c>
      <c r="P1840" s="92"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tarief",IF(LEFT(F1840,8)="Bijdrage",VLOOKUP($F1840,Tb_KostenTypen[],MATCH(Methode_Keuze,Tb_KostenTypen[#Headers],0),0),VLOOKUP($G1840,Lijsten!L:O,4,0))),""),"")</f>
        <v/>
      </c>
      <c r="Q1840" s="50"/>
      <c r="R1840" s="50"/>
      <c r="S1840" s="83"/>
      <c r="T1840" s="51"/>
      <c r="U1840" s="4" t="str" cm="1">
        <f t="array" ref="U1840">IF(AA1840&lt;&gt;"ja",_xlfn.IFNA(_xlfn.IFS(AND(O1840&lt;&gt;"",F1840&lt;&gt;"",RIGHT($N1840,6)="tarief"),O1840*Q1840,S1840&gt;0,IF(F1840&lt;&gt;"",S1840,"")),""),"")</f>
        <v/>
      </c>
      <c r="V1840" s="4" t="str" cm="1">
        <f t="array" ref="V1840">IF(AA1840&lt;&gt;"ja",_xlfn.IFNA(_xlfn.IFS(AND(P1840&lt;&gt;"",R1840&lt;&gt;"",RIGHT($N1840,6)="tarief"),P1840*R1840,T1840&gt;0,T1840),""),"")</f>
        <v/>
      </c>
      <c r="W1840" s="4" t="str" cm="1">
        <f t="array" ref="W1840">IFERROR(_xlfn.IFS(OR(F1840="",LEFT(Methode_Keuze,4)="Geen"),"",AND(U1840&lt;&gt;"",F1840&lt;&gt;"Arbeidskosten"),ROUND(U1840*VLOOKUP(F1840,Tb_ProjectKosten[],MATCH(Tb_ProjectKosten[[#Headers],[Forfat_Percentage]],Tb_ProjectKosten[#Headers],0),0),2),AND(F1840="Arbeidskosten",G1840&lt;&gt;""),IFERROR(ROUND(U1840*VLOOKUP(G1840,Tb_KostenTypen[],3,0)*VLOOKUP(F1840,Tb_ProjectKosten[],MATCH(Tb_ProjectKosten[[#Headers],[Forfat_Percentage]],Tb_ProjectKosten[#Headers],0),0),2),""),U1840 &lt;=0,0),"")</f>
        <v/>
      </c>
      <c r="X1840" s="4" t="str" cm="1">
        <f t="array" ref="X1840">IFERROR(_xlfn.IFS(OR(F1840="",LEFT(Methode_Keuze,4)="Geen"),"",AND(V1840&lt;&gt;"",F1840&lt;&gt;"Arbeidskosten"),ROUND(V1840*VLOOKUP(F1840,Tb_ProjectKosten[],MATCH(Tb_ProjectKosten[[#Headers],[Forfat_Percentage]],Tb_ProjectKosten[#Headers],0),0),2),AND(F1840="Arbeidskosten",G1840&lt;&gt;""),IFERROR(ROUND(V1840*VLOOKUP(G1840,Tb_KostenTypen[],3,0)*VLOOKUP(F1840,Tb_ProjectKosten[],MATCH(Tb_ProjectKosten[[#Headers],[Forfat_Percentage]],Tb_ProjectKosten[#Headers],0),0),2),""),V1840 &lt;=0,0),"")</f>
        <v/>
      </c>
      <c r="Y1840" s="262"/>
      <c r="Z1840" s="49"/>
      <c r="AA1840" s="37" t="str" cm="1">
        <f t="array" ref="AA1840">IFERROR(IF(INDEX(SubsidieTabel!$Q$1:$T$9,MATCH($F1840,SubsidieTabel!$Q$1:$Q$9,0),IFERROR(MATCH(Methode_Keuze,SubsidieTabel!$Q$1:$T$1,0),2))&lt;&gt;1=TRUE,"ja",""),"")</f>
        <v/>
      </c>
    </row>
    <row r="1841" spans="1:27" ht="15" customHeight="1" x14ac:dyDescent="0.25">
      <c r="A1841" s="87"/>
      <c r="B1841" s="219" t="str">
        <f>IF(A1841&lt;&gt;"",_xlfn.MAXIFS($B$1:B1840,$A$1:A1840,A1841)+1,"")</f>
        <v/>
      </c>
      <c r="C1841" s="50"/>
      <c r="D1841" s="50"/>
      <c r="E1841" s="50"/>
      <c r="F1841" s="50"/>
      <c r="G1841" s="283"/>
      <c r="H1841" s="296"/>
      <c r="I1841" s="295"/>
      <c r="J1841" s="295"/>
      <c r="K1841" s="202"/>
      <c r="L1841" s="202"/>
      <c r="M1841" s="91" t="str">
        <f>IFERROR(VLOOKUP(H1841,Lijsten!$H$1:$I$100,2,0),"")</f>
        <v/>
      </c>
      <c r="N1841" s="91" t="str" cm="1">
        <f t="array" ref="N1841">IFERROR(_xlfn.IFS(AND(LEFT(F1841,6)="Arbeid",RIGHT(F1841,3)&lt;&gt;"IKS"),IFERROR(VLOOKUP($G1841,Tb_KostenTypen[],2,0),"tarief"),RIGHT(F1841,3)="IKS","Uurtarief",LEFT(F1841,6)="Arbeid","Uurtarief",AND(LEFT(F1841,8)="Bijdrage",RIGHT(F1841,15)="(vrijwilligers)"),"Vast tarief"),"")</f>
        <v/>
      </c>
      <c r="O1841" s="92"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tarief",IF(LEFT(F1841,8)="Bijdrage",VLOOKUP($F1841,Tb_KostenTypen[],MATCH(Methode_Keuze,Tb_KostenTypen[#Headers],0),0),VLOOKUP($G1841,Lijsten!L:O,4,0))),""),"")</f>
        <v/>
      </c>
      <c r="P1841" s="92"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tarief",IF(LEFT(F1841,8)="Bijdrage",VLOOKUP($F1841,Tb_KostenTypen[],MATCH(Methode_Keuze,Tb_KostenTypen[#Headers],0),0),VLOOKUP($G1841,Lijsten!L:O,4,0))),""),"")</f>
        <v/>
      </c>
      <c r="Q1841" s="50"/>
      <c r="R1841" s="50"/>
      <c r="S1841" s="83"/>
      <c r="T1841" s="51"/>
      <c r="U1841" s="4" t="str" cm="1">
        <f t="array" ref="U1841">IF(AA1841&lt;&gt;"ja",_xlfn.IFNA(_xlfn.IFS(AND(O1841&lt;&gt;"",F1841&lt;&gt;"",RIGHT($N1841,6)="tarief"),O1841*Q1841,S1841&gt;0,IF(F1841&lt;&gt;"",S1841,"")),""),"")</f>
        <v/>
      </c>
      <c r="V1841" s="4" t="str" cm="1">
        <f t="array" ref="V1841">IF(AA1841&lt;&gt;"ja",_xlfn.IFNA(_xlfn.IFS(AND(P1841&lt;&gt;"",R1841&lt;&gt;"",RIGHT($N1841,6)="tarief"),P1841*R1841,T1841&gt;0,T1841),""),"")</f>
        <v/>
      </c>
      <c r="W1841" s="4" t="str" cm="1">
        <f t="array" ref="W1841">IFERROR(_xlfn.IFS(OR(F1841="",LEFT(Methode_Keuze,4)="Geen"),"",AND(U1841&lt;&gt;"",F1841&lt;&gt;"Arbeidskosten"),ROUND(U1841*VLOOKUP(F1841,Tb_ProjectKosten[],MATCH(Tb_ProjectKosten[[#Headers],[Forfat_Percentage]],Tb_ProjectKosten[#Headers],0),0),2),AND(F1841="Arbeidskosten",G1841&lt;&gt;""),IFERROR(ROUND(U1841*VLOOKUP(G1841,Tb_KostenTypen[],3,0)*VLOOKUP(F1841,Tb_ProjectKosten[],MATCH(Tb_ProjectKosten[[#Headers],[Forfat_Percentage]],Tb_ProjectKosten[#Headers],0),0),2),""),U1841 &lt;=0,0),"")</f>
        <v/>
      </c>
      <c r="X1841" s="4" t="str" cm="1">
        <f t="array" ref="X1841">IFERROR(_xlfn.IFS(OR(F1841="",LEFT(Methode_Keuze,4)="Geen"),"",AND(V1841&lt;&gt;"",F1841&lt;&gt;"Arbeidskosten"),ROUND(V1841*VLOOKUP(F1841,Tb_ProjectKosten[],MATCH(Tb_ProjectKosten[[#Headers],[Forfat_Percentage]],Tb_ProjectKosten[#Headers],0),0),2),AND(F1841="Arbeidskosten",G1841&lt;&gt;""),IFERROR(ROUND(V1841*VLOOKUP(G1841,Tb_KostenTypen[],3,0)*VLOOKUP(F1841,Tb_ProjectKosten[],MATCH(Tb_ProjectKosten[[#Headers],[Forfat_Percentage]],Tb_ProjectKosten[#Headers],0),0),2),""),V1841 &lt;=0,0),"")</f>
        <v/>
      </c>
      <c r="Y1841" s="262"/>
      <c r="Z1841" s="49"/>
      <c r="AA1841" s="37" t="str" cm="1">
        <f t="array" ref="AA1841">IFERROR(IF(INDEX(SubsidieTabel!$Q$1:$T$9,MATCH($F1841,SubsidieTabel!$Q$1:$Q$9,0),IFERROR(MATCH(Methode_Keuze,SubsidieTabel!$Q$1:$T$1,0),2))&lt;&gt;1=TRUE,"ja",""),"")</f>
        <v/>
      </c>
    </row>
    <row r="1842" spans="1:27" ht="15" customHeight="1" x14ac:dyDescent="0.25">
      <c r="A1842" s="87"/>
      <c r="B1842" s="219" t="str">
        <f>IF(A1842&lt;&gt;"",_xlfn.MAXIFS($B$1:B1841,$A$1:A1841,A1842)+1,"")</f>
        <v/>
      </c>
      <c r="C1842" s="50"/>
      <c r="D1842" s="50"/>
      <c r="E1842" s="50"/>
      <c r="F1842" s="50"/>
      <c r="G1842" s="283"/>
      <c r="H1842" s="296"/>
      <c r="I1842" s="295"/>
      <c r="J1842" s="295"/>
      <c r="K1842" s="202"/>
      <c r="L1842" s="202"/>
      <c r="M1842" s="91" t="str">
        <f>IFERROR(VLOOKUP(H1842,Lijsten!$H$1:$I$100,2,0),"")</f>
        <v/>
      </c>
      <c r="N1842" s="91" t="str" cm="1">
        <f t="array" ref="N1842">IFERROR(_xlfn.IFS(AND(LEFT(F1842,6)="Arbeid",RIGHT(F1842,3)&lt;&gt;"IKS"),IFERROR(VLOOKUP($G1842,Tb_KostenTypen[],2,0),"tarief"),RIGHT(F1842,3)="IKS","Uurtarief",LEFT(F1842,6)="Arbeid","Uurtarief",AND(LEFT(F1842,8)="Bijdrage",RIGHT(F1842,15)="(vrijwilligers)"),"Vast tarief"),"")</f>
        <v/>
      </c>
      <c r="O1842" s="92"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tarief",IF(LEFT(F1842,8)="Bijdrage",VLOOKUP($F1842,Tb_KostenTypen[],MATCH(Methode_Keuze,Tb_KostenTypen[#Headers],0),0),VLOOKUP($G1842,Lijsten!L:O,4,0))),""),"")</f>
        <v/>
      </c>
      <c r="P1842" s="92"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tarief",IF(LEFT(F1842,8)="Bijdrage",VLOOKUP($F1842,Tb_KostenTypen[],MATCH(Methode_Keuze,Tb_KostenTypen[#Headers],0),0),VLOOKUP($G1842,Lijsten!L:O,4,0))),""),"")</f>
        <v/>
      </c>
      <c r="Q1842" s="50"/>
      <c r="R1842" s="50"/>
      <c r="S1842" s="83"/>
      <c r="T1842" s="51"/>
      <c r="U1842" s="4" t="str" cm="1">
        <f t="array" ref="U1842">IF(AA1842&lt;&gt;"ja",_xlfn.IFNA(_xlfn.IFS(AND(O1842&lt;&gt;"",F1842&lt;&gt;"",RIGHT($N1842,6)="tarief"),O1842*Q1842,S1842&gt;0,IF(F1842&lt;&gt;"",S1842,"")),""),"")</f>
        <v/>
      </c>
      <c r="V1842" s="4" t="str" cm="1">
        <f t="array" ref="V1842">IF(AA1842&lt;&gt;"ja",_xlfn.IFNA(_xlfn.IFS(AND(P1842&lt;&gt;"",R1842&lt;&gt;"",RIGHT($N1842,6)="tarief"),P1842*R1842,T1842&gt;0,T1842),""),"")</f>
        <v/>
      </c>
      <c r="W1842" s="4" t="str" cm="1">
        <f t="array" ref="W1842">IFERROR(_xlfn.IFS(OR(F1842="",LEFT(Methode_Keuze,4)="Geen"),"",AND(U1842&lt;&gt;"",F1842&lt;&gt;"Arbeidskosten"),ROUND(U1842*VLOOKUP(F1842,Tb_ProjectKosten[],MATCH(Tb_ProjectKosten[[#Headers],[Forfat_Percentage]],Tb_ProjectKosten[#Headers],0),0),2),AND(F1842="Arbeidskosten",G1842&lt;&gt;""),IFERROR(ROUND(U1842*VLOOKUP(G1842,Tb_KostenTypen[],3,0)*VLOOKUP(F1842,Tb_ProjectKosten[],MATCH(Tb_ProjectKosten[[#Headers],[Forfat_Percentage]],Tb_ProjectKosten[#Headers],0),0),2),""),U1842 &lt;=0,0),"")</f>
        <v/>
      </c>
      <c r="X1842" s="4" t="str" cm="1">
        <f t="array" ref="X1842">IFERROR(_xlfn.IFS(OR(F1842="",LEFT(Methode_Keuze,4)="Geen"),"",AND(V1842&lt;&gt;"",F1842&lt;&gt;"Arbeidskosten"),ROUND(V1842*VLOOKUP(F1842,Tb_ProjectKosten[],MATCH(Tb_ProjectKosten[[#Headers],[Forfat_Percentage]],Tb_ProjectKosten[#Headers],0),0),2),AND(F1842="Arbeidskosten",G1842&lt;&gt;""),IFERROR(ROUND(V1842*VLOOKUP(G1842,Tb_KostenTypen[],3,0)*VLOOKUP(F1842,Tb_ProjectKosten[],MATCH(Tb_ProjectKosten[[#Headers],[Forfat_Percentage]],Tb_ProjectKosten[#Headers],0),0),2),""),V1842 &lt;=0,0),"")</f>
        <v/>
      </c>
      <c r="Y1842" s="262"/>
      <c r="Z1842" s="49"/>
      <c r="AA1842" s="37" t="str" cm="1">
        <f t="array" ref="AA1842">IFERROR(IF(INDEX(SubsidieTabel!$Q$1:$T$9,MATCH($F1842,SubsidieTabel!$Q$1:$Q$9,0),IFERROR(MATCH(Methode_Keuze,SubsidieTabel!$Q$1:$T$1,0),2))&lt;&gt;1=TRUE,"ja",""),"")</f>
        <v/>
      </c>
    </row>
    <row r="1843" spans="1:27" ht="15" customHeight="1" x14ac:dyDescent="0.25">
      <c r="A1843" s="87"/>
      <c r="B1843" s="219" t="str">
        <f>IF(A1843&lt;&gt;"",_xlfn.MAXIFS($B$1:B1842,$A$1:A1842,A1843)+1,"")</f>
        <v/>
      </c>
      <c r="C1843" s="50"/>
      <c r="D1843" s="50"/>
      <c r="E1843" s="50"/>
      <c r="F1843" s="50"/>
      <c r="G1843" s="283"/>
      <c r="H1843" s="296"/>
      <c r="I1843" s="295"/>
      <c r="J1843" s="295"/>
      <c r="K1843" s="202"/>
      <c r="L1843" s="202"/>
      <c r="M1843" s="91" t="str">
        <f>IFERROR(VLOOKUP(H1843,Lijsten!$H$1:$I$100,2,0),"")</f>
        <v/>
      </c>
      <c r="N1843" s="91" t="str" cm="1">
        <f t="array" ref="N1843">IFERROR(_xlfn.IFS(AND(LEFT(F1843,6)="Arbeid",RIGHT(F1843,3)&lt;&gt;"IKS"),IFERROR(VLOOKUP($G1843,Tb_KostenTypen[],2,0),"tarief"),RIGHT(F1843,3)="IKS","Uurtarief",LEFT(F1843,6)="Arbeid","Uurtarief",AND(LEFT(F1843,8)="Bijdrage",RIGHT(F1843,15)="(vrijwilligers)"),"Vast tarief"),"")</f>
        <v/>
      </c>
      <c r="O1843" s="92"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tarief",IF(LEFT(F1843,8)="Bijdrage",VLOOKUP($F1843,Tb_KostenTypen[],MATCH(Methode_Keuze,Tb_KostenTypen[#Headers],0),0),VLOOKUP($G1843,Lijsten!L:O,4,0))),""),"")</f>
        <v/>
      </c>
      <c r="P1843" s="92"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tarief",IF(LEFT(F1843,8)="Bijdrage",VLOOKUP($F1843,Tb_KostenTypen[],MATCH(Methode_Keuze,Tb_KostenTypen[#Headers],0),0),VLOOKUP($G1843,Lijsten!L:O,4,0))),""),"")</f>
        <v/>
      </c>
      <c r="Q1843" s="50"/>
      <c r="R1843" s="50"/>
      <c r="S1843" s="83"/>
      <c r="T1843" s="51"/>
      <c r="U1843" s="4" t="str" cm="1">
        <f t="array" ref="U1843">IF(AA1843&lt;&gt;"ja",_xlfn.IFNA(_xlfn.IFS(AND(O1843&lt;&gt;"",F1843&lt;&gt;"",RIGHT($N1843,6)="tarief"),O1843*Q1843,S1843&gt;0,IF(F1843&lt;&gt;"",S1843,"")),""),"")</f>
        <v/>
      </c>
      <c r="V1843" s="4" t="str" cm="1">
        <f t="array" ref="V1843">IF(AA1843&lt;&gt;"ja",_xlfn.IFNA(_xlfn.IFS(AND(P1843&lt;&gt;"",R1843&lt;&gt;"",RIGHT($N1843,6)="tarief"),P1843*R1843,T1843&gt;0,T1843),""),"")</f>
        <v/>
      </c>
      <c r="W1843" s="4" t="str" cm="1">
        <f t="array" ref="W1843">IFERROR(_xlfn.IFS(OR(F1843="",LEFT(Methode_Keuze,4)="Geen"),"",AND(U1843&lt;&gt;"",F1843&lt;&gt;"Arbeidskosten"),ROUND(U1843*VLOOKUP(F1843,Tb_ProjectKosten[],MATCH(Tb_ProjectKosten[[#Headers],[Forfat_Percentage]],Tb_ProjectKosten[#Headers],0),0),2),AND(F1843="Arbeidskosten",G1843&lt;&gt;""),IFERROR(ROUND(U1843*VLOOKUP(G1843,Tb_KostenTypen[],3,0)*VLOOKUP(F1843,Tb_ProjectKosten[],MATCH(Tb_ProjectKosten[[#Headers],[Forfat_Percentage]],Tb_ProjectKosten[#Headers],0),0),2),""),U1843 &lt;=0,0),"")</f>
        <v/>
      </c>
      <c r="X1843" s="4" t="str" cm="1">
        <f t="array" ref="X1843">IFERROR(_xlfn.IFS(OR(F1843="",LEFT(Methode_Keuze,4)="Geen"),"",AND(V1843&lt;&gt;"",F1843&lt;&gt;"Arbeidskosten"),ROUND(V1843*VLOOKUP(F1843,Tb_ProjectKosten[],MATCH(Tb_ProjectKosten[[#Headers],[Forfat_Percentage]],Tb_ProjectKosten[#Headers],0),0),2),AND(F1843="Arbeidskosten",G1843&lt;&gt;""),IFERROR(ROUND(V1843*VLOOKUP(G1843,Tb_KostenTypen[],3,0)*VLOOKUP(F1843,Tb_ProjectKosten[],MATCH(Tb_ProjectKosten[[#Headers],[Forfat_Percentage]],Tb_ProjectKosten[#Headers],0),0),2),""),V1843 &lt;=0,0),"")</f>
        <v/>
      </c>
      <c r="Y1843" s="262"/>
      <c r="Z1843" s="49"/>
      <c r="AA1843" s="37" t="str" cm="1">
        <f t="array" ref="AA1843">IFERROR(IF(INDEX(SubsidieTabel!$Q$1:$T$9,MATCH($F1843,SubsidieTabel!$Q$1:$Q$9,0),IFERROR(MATCH(Methode_Keuze,SubsidieTabel!$Q$1:$T$1,0),2))&lt;&gt;1=TRUE,"ja",""),"")</f>
        <v/>
      </c>
    </row>
    <row r="1844" spans="1:27" ht="15" customHeight="1" x14ac:dyDescent="0.25">
      <c r="A1844" s="87"/>
      <c r="B1844" s="219" t="str">
        <f>IF(A1844&lt;&gt;"",_xlfn.MAXIFS($B$1:B1843,$A$1:A1843,A1844)+1,"")</f>
        <v/>
      </c>
      <c r="C1844" s="50"/>
      <c r="D1844" s="50"/>
      <c r="E1844" s="50"/>
      <c r="F1844" s="50"/>
      <c r="G1844" s="283"/>
      <c r="H1844" s="296"/>
      <c r="I1844" s="295"/>
      <c r="J1844" s="295"/>
      <c r="K1844" s="202"/>
      <c r="L1844" s="202"/>
      <c r="M1844" s="91" t="str">
        <f>IFERROR(VLOOKUP(H1844,Lijsten!$H$1:$I$100,2,0),"")</f>
        <v/>
      </c>
      <c r="N1844" s="91" t="str" cm="1">
        <f t="array" ref="N1844">IFERROR(_xlfn.IFS(AND(LEFT(F1844,6)="Arbeid",RIGHT(F1844,3)&lt;&gt;"IKS"),IFERROR(VLOOKUP($G1844,Tb_KostenTypen[],2,0),"tarief"),RIGHT(F1844,3)="IKS","Uurtarief",LEFT(F1844,6)="Arbeid","Uurtarief",AND(LEFT(F1844,8)="Bijdrage",RIGHT(F1844,15)="(vrijwilligers)"),"Vast tarief"),"")</f>
        <v/>
      </c>
      <c r="O1844" s="92"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tarief",IF(LEFT(F1844,8)="Bijdrage",VLOOKUP($F1844,Tb_KostenTypen[],MATCH(Methode_Keuze,Tb_KostenTypen[#Headers],0),0),VLOOKUP($G1844,Lijsten!L:O,4,0))),""),"")</f>
        <v/>
      </c>
      <c r="P1844" s="92"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tarief",IF(LEFT(F1844,8)="Bijdrage",VLOOKUP($F1844,Tb_KostenTypen[],MATCH(Methode_Keuze,Tb_KostenTypen[#Headers],0),0),VLOOKUP($G1844,Lijsten!L:O,4,0))),""),"")</f>
        <v/>
      </c>
      <c r="Q1844" s="50"/>
      <c r="R1844" s="50"/>
      <c r="S1844" s="83"/>
      <c r="T1844" s="51"/>
      <c r="U1844" s="4" t="str" cm="1">
        <f t="array" ref="U1844">IF(AA1844&lt;&gt;"ja",_xlfn.IFNA(_xlfn.IFS(AND(O1844&lt;&gt;"",F1844&lt;&gt;"",RIGHT($N1844,6)="tarief"),O1844*Q1844,S1844&gt;0,IF(F1844&lt;&gt;"",S1844,"")),""),"")</f>
        <v/>
      </c>
      <c r="V1844" s="4" t="str" cm="1">
        <f t="array" ref="V1844">IF(AA1844&lt;&gt;"ja",_xlfn.IFNA(_xlfn.IFS(AND(P1844&lt;&gt;"",R1844&lt;&gt;"",RIGHT($N1844,6)="tarief"),P1844*R1844,T1844&gt;0,T1844),""),"")</f>
        <v/>
      </c>
      <c r="W1844" s="4" t="str" cm="1">
        <f t="array" ref="W1844">IFERROR(_xlfn.IFS(OR(F1844="",LEFT(Methode_Keuze,4)="Geen"),"",AND(U1844&lt;&gt;"",F1844&lt;&gt;"Arbeidskosten"),ROUND(U1844*VLOOKUP(F1844,Tb_ProjectKosten[],MATCH(Tb_ProjectKosten[[#Headers],[Forfat_Percentage]],Tb_ProjectKosten[#Headers],0),0),2),AND(F1844="Arbeidskosten",G1844&lt;&gt;""),IFERROR(ROUND(U1844*VLOOKUP(G1844,Tb_KostenTypen[],3,0)*VLOOKUP(F1844,Tb_ProjectKosten[],MATCH(Tb_ProjectKosten[[#Headers],[Forfat_Percentage]],Tb_ProjectKosten[#Headers],0),0),2),""),U1844 &lt;=0,0),"")</f>
        <v/>
      </c>
      <c r="X1844" s="4" t="str" cm="1">
        <f t="array" ref="X1844">IFERROR(_xlfn.IFS(OR(F1844="",LEFT(Methode_Keuze,4)="Geen"),"",AND(V1844&lt;&gt;"",F1844&lt;&gt;"Arbeidskosten"),ROUND(V1844*VLOOKUP(F1844,Tb_ProjectKosten[],MATCH(Tb_ProjectKosten[[#Headers],[Forfat_Percentage]],Tb_ProjectKosten[#Headers],0),0),2),AND(F1844="Arbeidskosten",G1844&lt;&gt;""),IFERROR(ROUND(V1844*VLOOKUP(G1844,Tb_KostenTypen[],3,0)*VLOOKUP(F1844,Tb_ProjectKosten[],MATCH(Tb_ProjectKosten[[#Headers],[Forfat_Percentage]],Tb_ProjectKosten[#Headers],0),0),2),""),V1844 &lt;=0,0),"")</f>
        <v/>
      </c>
      <c r="Y1844" s="262"/>
      <c r="Z1844" s="49"/>
      <c r="AA1844" s="37" t="str" cm="1">
        <f t="array" ref="AA1844">IFERROR(IF(INDEX(SubsidieTabel!$Q$1:$T$9,MATCH($F1844,SubsidieTabel!$Q$1:$Q$9,0),IFERROR(MATCH(Methode_Keuze,SubsidieTabel!$Q$1:$T$1,0),2))&lt;&gt;1=TRUE,"ja",""),"")</f>
        <v/>
      </c>
    </row>
    <row r="1845" spans="1:27" ht="15" customHeight="1" x14ac:dyDescent="0.25">
      <c r="A1845" s="87"/>
      <c r="B1845" s="219" t="str">
        <f>IF(A1845&lt;&gt;"",_xlfn.MAXIFS($B$1:B1844,$A$1:A1844,A1845)+1,"")</f>
        <v/>
      </c>
      <c r="C1845" s="50"/>
      <c r="D1845" s="50"/>
      <c r="E1845" s="50"/>
      <c r="F1845" s="50"/>
      <c r="G1845" s="283"/>
      <c r="H1845" s="296"/>
      <c r="I1845" s="295"/>
      <c r="J1845" s="295"/>
      <c r="K1845" s="202"/>
      <c r="L1845" s="202"/>
      <c r="M1845" s="91" t="str">
        <f>IFERROR(VLOOKUP(H1845,Lijsten!$H$1:$I$100,2,0),"")</f>
        <v/>
      </c>
      <c r="N1845" s="91" t="str" cm="1">
        <f t="array" ref="N1845">IFERROR(_xlfn.IFS(AND(LEFT(F1845,6)="Arbeid",RIGHT(F1845,3)&lt;&gt;"IKS"),IFERROR(VLOOKUP($G1845,Tb_KostenTypen[],2,0),"tarief"),RIGHT(F1845,3)="IKS","Uurtarief",LEFT(F1845,6)="Arbeid","Uurtarief",AND(LEFT(F1845,8)="Bijdrage",RIGHT(F1845,15)="(vrijwilligers)"),"Vast tarief"),"")</f>
        <v/>
      </c>
      <c r="O1845" s="92"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tarief",IF(LEFT(F1845,8)="Bijdrage",VLOOKUP($F1845,Tb_KostenTypen[],MATCH(Methode_Keuze,Tb_KostenTypen[#Headers],0),0),VLOOKUP($G1845,Lijsten!L:O,4,0))),""),"")</f>
        <v/>
      </c>
      <c r="P1845" s="92"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tarief",IF(LEFT(F1845,8)="Bijdrage",VLOOKUP($F1845,Tb_KostenTypen[],MATCH(Methode_Keuze,Tb_KostenTypen[#Headers],0),0),VLOOKUP($G1845,Lijsten!L:O,4,0))),""),"")</f>
        <v/>
      </c>
      <c r="Q1845" s="50"/>
      <c r="R1845" s="50"/>
      <c r="S1845" s="83"/>
      <c r="T1845" s="51"/>
      <c r="U1845" s="4" t="str" cm="1">
        <f t="array" ref="U1845">IF(AA1845&lt;&gt;"ja",_xlfn.IFNA(_xlfn.IFS(AND(O1845&lt;&gt;"",F1845&lt;&gt;"",RIGHT($N1845,6)="tarief"),O1845*Q1845,S1845&gt;0,IF(F1845&lt;&gt;"",S1845,"")),""),"")</f>
        <v/>
      </c>
      <c r="V1845" s="4" t="str" cm="1">
        <f t="array" ref="V1845">IF(AA1845&lt;&gt;"ja",_xlfn.IFNA(_xlfn.IFS(AND(P1845&lt;&gt;"",R1845&lt;&gt;"",RIGHT($N1845,6)="tarief"),P1845*R1845,T1845&gt;0,T1845),""),"")</f>
        <v/>
      </c>
      <c r="W1845" s="4" t="str" cm="1">
        <f t="array" ref="W1845">IFERROR(_xlfn.IFS(OR(F1845="",LEFT(Methode_Keuze,4)="Geen"),"",AND(U1845&lt;&gt;"",F1845&lt;&gt;"Arbeidskosten"),ROUND(U1845*VLOOKUP(F1845,Tb_ProjectKosten[],MATCH(Tb_ProjectKosten[[#Headers],[Forfat_Percentage]],Tb_ProjectKosten[#Headers],0),0),2),AND(F1845="Arbeidskosten",G1845&lt;&gt;""),IFERROR(ROUND(U1845*VLOOKUP(G1845,Tb_KostenTypen[],3,0)*VLOOKUP(F1845,Tb_ProjectKosten[],MATCH(Tb_ProjectKosten[[#Headers],[Forfat_Percentage]],Tb_ProjectKosten[#Headers],0),0),2),""),U1845 &lt;=0,0),"")</f>
        <v/>
      </c>
      <c r="X1845" s="4" t="str" cm="1">
        <f t="array" ref="X1845">IFERROR(_xlfn.IFS(OR(F1845="",LEFT(Methode_Keuze,4)="Geen"),"",AND(V1845&lt;&gt;"",F1845&lt;&gt;"Arbeidskosten"),ROUND(V1845*VLOOKUP(F1845,Tb_ProjectKosten[],MATCH(Tb_ProjectKosten[[#Headers],[Forfat_Percentage]],Tb_ProjectKosten[#Headers],0),0),2),AND(F1845="Arbeidskosten",G1845&lt;&gt;""),IFERROR(ROUND(V1845*VLOOKUP(G1845,Tb_KostenTypen[],3,0)*VLOOKUP(F1845,Tb_ProjectKosten[],MATCH(Tb_ProjectKosten[[#Headers],[Forfat_Percentage]],Tb_ProjectKosten[#Headers],0),0),2),""),V1845 &lt;=0,0),"")</f>
        <v/>
      </c>
      <c r="Y1845" s="262"/>
      <c r="Z1845" s="49"/>
      <c r="AA1845" s="37" t="str" cm="1">
        <f t="array" ref="AA1845">IFERROR(IF(INDEX(SubsidieTabel!$Q$1:$T$9,MATCH($F1845,SubsidieTabel!$Q$1:$Q$9,0),IFERROR(MATCH(Methode_Keuze,SubsidieTabel!$Q$1:$T$1,0),2))&lt;&gt;1=TRUE,"ja",""),"")</f>
        <v/>
      </c>
    </row>
    <row r="1846" spans="1:27" ht="15" customHeight="1" x14ac:dyDescent="0.25">
      <c r="A1846" s="87"/>
      <c r="B1846" s="219" t="str">
        <f>IF(A1846&lt;&gt;"",_xlfn.MAXIFS($B$1:B1845,$A$1:A1845,A1846)+1,"")</f>
        <v/>
      </c>
      <c r="C1846" s="50"/>
      <c r="D1846" s="50"/>
      <c r="E1846" s="50"/>
      <c r="F1846" s="50"/>
      <c r="G1846" s="283"/>
      <c r="H1846" s="296"/>
      <c r="I1846" s="295"/>
      <c r="J1846" s="295"/>
      <c r="K1846" s="202"/>
      <c r="L1846" s="202"/>
      <c r="M1846" s="91" t="str">
        <f>IFERROR(VLOOKUP(H1846,Lijsten!$H$1:$I$100,2,0),"")</f>
        <v/>
      </c>
      <c r="N1846" s="91" t="str" cm="1">
        <f t="array" ref="N1846">IFERROR(_xlfn.IFS(AND(LEFT(F1846,6)="Arbeid",RIGHT(F1846,3)&lt;&gt;"IKS"),IFERROR(VLOOKUP($G1846,Tb_KostenTypen[],2,0),"tarief"),RIGHT(F1846,3)="IKS","Uurtarief",LEFT(F1846,6)="Arbeid","Uurtarief",AND(LEFT(F1846,8)="Bijdrage",RIGHT(F1846,15)="(vrijwilligers)"),"Vast tarief"),"")</f>
        <v/>
      </c>
      <c r="O1846" s="92"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tarief",IF(LEFT(F1846,8)="Bijdrage",VLOOKUP($F1846,Tb_KostenTypen[],MATCH(Methode_Keuze,Tb_KostenTypen[#Headers],0),0),VLOOKUP($G1846,Lijsten!L:O,4,0))),""),"")</f>
        <v/>
      </c>
      <c r="P1846" s="92"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tarief",IF(LEFT(F1846,8)="Bijdrage",VLOOKUP($F1846,Tb_KostenTypen[],MATCH(Methode_Keuze,Tb_KostenTypen[#Headers],0),0),VLOOKUP($G1846,Lijsten!L:O,4,0))),""),"")</f>
        <v/>
      </c>
      <c r="Q1846" s="50"/>
      <c r="R1846" s="50"/>
      <c r="S1846" s="83"/>
      <c r="T1846" s="51"/>
      <c r="U1846" s="4" t="str" cm="1">
        <f t="array" ref="U1846">IF(AA1846&lt;&gt;"ja",_xlfn.IFNA(_xlfn.IFS(AND(O1846&lt;&gt;"",F1846&lt;&gt;"",RIGHT($N1846,6)="tarief"),O1846*Q1846,S1846&gt;0,IF(F1846&lt;&gt;"",S1846,"")),""),"")</f>
        <v/>
      </c>
      <c r="V1846" s="4" t="str" cm="1">
        <f t="array" ref="V1846">IF(AA1846&lt;&gt;"ja",_xlfn.IFNA(_xlfn.IFS(AND(P1846&lt;&gt;"",R1846&lt;&gt;"",RIGHT($N1846,6)="tarief"),P1846*R1846,T1846&gt;0,T1846),""),"")</f>
        <v/>
      </c>
      <c r="W1846" s="4" t="str" cm="1">
        <f t="array" ref="W1846">IFERROR(_xlfn.IFS(OR(F1846="",LEFT(Methode_Keuze,4)="Geen"),"",AND(U1846&lt;&gt;"",F1846&lt;&gt;"Arbeidskosten"),ROUND(U1846*VLOOKUP(F1846,Tb_ProjectKosten[],MATCH(Tb_ProjectKosten[[#Headers],[Forfat_Percentage]],Tb_ProjectKosten[#Headers],0),0),2),AND(F1846="Arbeidskosten",G1846&lt;&gt;""),IFERROR(ROUND(U1846*VLOOKUP(G1846,Tb_KostenTypen[],3,0)*VLOOKUP(F1846,Tb_ProjectKosten[],MATCH(Tb_ProjectKosten[[#Headers],[Forfat_Percentage]],Tb_ProjectKosten[#Headers],0),0),2),""),U1846 &lt;=0,0),"")</f>
        <v/>
      </c>
      <c r="X1846" s="4" t="str" cm="1">
        <f t="array" ref="X1846">IFERROR(_xlfn.IFS(OR(F1846="",LEFT(Methode_Keuze,4)="Geen"),"",AND(V1846&lt;&gt;"",F1846&lt;&gt;"Arbeidskosten"),ROUND(V1846*VLOOKUP(F1846,Tb_ProjectKosten[],MATCH(Tb_ProjectKosten[[#Headers],[Forfat_Percentage]],Tb_ProjectKosten[#Headers],0),0),2),AND(F1846="Arbeidskosten",G1846&lt;&gt;""),IFERROR(ROUND(V1846*VLOOKUP(G1846,Tb_KostenTypen[],3,0)*VLOOKUP(F1846,Tb_ProjectKosten[],MATCH(Tb_ProjectKosten[[#Headers],[Forfat_Percentage]],Tb_ProjectKosten[#Headers],0),0),2),""),V1846 &lt;=0,0),"")</f>
        <v/>
      </c>
      <c r="Y1846" s="262"/>
      <c r="Z1846" s="49"/>
      <c r="AA1846" s="37" t="str" cm="1">
        <f t="array" ref="AA1846">IFERROR(IF(INDEX(SubsidieTabel!$Q$1:$T$9,MATCH($F1846,SubsidieTabel!$Q$1:$Q$9,0),IFERROR(MATCH(Methode_Keuze,SubsidieTabel!$Q$1:$T$1,0),2))&lt;&gt;1=TRUE,"ja",""),"")</f>
        <v/>
      </c>
    </row>
    <row r="1847" spans="1:27" ht="15" customHeight="1" x14ac:dyDescent="0.25">
      <c r="A1847" s="87"/>
      <c r="B1847" s="219" t="str">
        <f>IF(A1847&lt;&gt;"",_xlfn.MAXIFS($B$1:B1846,$A$1:A1846,A1847)+1,"")</f>
        <v/>
      </c>
      <c r="C1847" s="50"/>
      <c r="D1847" s="50"/>
      <c r="E1847" s="50"/>
      <c r="F1847" s="50"/>
      <c r="G1847" s="283"/>
      <c r="H1847" s="296"/>
      <c r="I1847" s="295"/>
      <c r="J1847" s="295"/>
      <c r="K1847" s="202"/>
      <c r="L1847" s="202"/>
      <c r="M1847" s="91" t="str">
        <f>IFERROR(VLOOKUP(H1847,Lijsten!$H$1:$I$100,2,0),"")</f>
        <v/>
      </c>
      <c r="N1847" s="91" t="str" cm="1">
        <f t="array" ref="N1847">IFERROR(_xlfn.IFS(AND(LEFT(F1847,6)="Arbeid",RIGHT(F1847,3)&lt;&gt;"IKS"),IFERROR(VLOOKUP($G1847,Tb_KostenTypen[],2,0),"tarief"),RIGHT(F1847,3)="IKS","Uurtarief",LEFT(F1847,6)="Arbeid","Uurtarief",AND(LEFT(F1847,8)="Bijdrage",RIGHT(F1847,15)="(vrijwilligers)"),"Vast tarief"),"")</f>
        <v/>
      </c>
      <c r="O1847" s="92"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tarief",IF(LEFT(F1847,8)="Bijdrage",VLOOKUP($F1847,Tb_KostenTypen[],MATCH(Methode_Keuze,Tb_KostenTypen[#Headers],0),0),VLOOKUP($G1847,Lijsten!L:O,4,0))),""),"")</f>
        <v/>
      </c>
      <c r="P1847" s="92"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tarief",IF(LEFT(F1847,8)="Bijdrage",VLOOKUP($F1847,Tb_KostenTypen[],MATCH(Methode_Keuze,Tb_KostenTypen[#Headers],0),0),VLOOKUP($G1847,Lijsten!L:O,4,0))),""),"")</f>
        <v/>
      </c>
      <c r="Q1847" s="50"/>
      <c r="R1847" s="50"/>
      <c r="S1847" s="83"/>
      <c r="T1847" s="51"/>
      <c r="U1847" s="4" t="str" cm="1">
        <f t="array" ref="U1847">IF(AA1847&lt;&gt;"ja",_xlfn.IFNA(_xlfn.IFS(AND(O1847&lt;&gt;"",F1847&lt;&gt;"",RIGHT($N1847,6)="tarief"),O1847*Q1847,S1847&gt;0,IF(F1847&lt;&gt;"",S1847,"")),""),"")</f>
        <v/>
      </c>
      <c r="V1847" s="4" t="str" cm="1">
        <f t="array" ref="V1847">IF(AA1847&lt;&gt;"ja",_xlfn.IFNA(_xlfn.IFS(AND(P1847&lt;&gt;"",R1847&lt;&gt;"",RIGHT($N1847,6)="tarief"),P1847*R1847,T1847&gt;0,T1847),""),"")</f>
        <v/>
      </c>
      <c r="W1847" s="4" t="str" cm="1">
        <f t="array" ref="W1847">IFERROR(_xlfn.IFS(OR(F1847="",LEFT(Methode_Keuze,4)="Geen"),"",AND(U1847&lt;&gt;"",F1847&lt;&gt;"Arbeidskosten"),ROUND(U1847*VLOOKUP(F1847,Tb_ProjectKosten[],MATCH(Tb_ProjectKosten[[#Headers],[Forfat_Percentage]],Tb_ProjectKosten[#Headers],0),0),2),AND(F1847="Arbeidskosten",G1847&lt;&gt;""),IFERROR(ROUND(U1847*VLOOKUP(G1847,Tb_KostenTypen[],3,0)*VLOOKUP(F1847,Tb_ProjectKosten[],MATCH(Tb_ProjectKosten[[#Headers],[Forfat_Percentage]],Tb_ProjectKosten[#Headers],0),0),2),""),U1847 &lt;=0,0),"")</f>
        <v/>
      </c>
      <c r="X1847" s="4" t="str" cm="1">
        <f t="array" ref="X1847">IFERROR(_xlfn.IFS(OR(F1847="",LEFT(Methode_Keuze,4)="Geen"),"",AND(V1847&lt;&gt;"",F1847&lt;&gt;"Arbeidskosten"),ROUND(V1847*VLOOKUP(F1847,Tb_ProjectKosten[],MATCH(Tb_ProjectKosten[[#Headers],[Forfat_Percentage]],Tb_ProjectKosten[#Headers],0),0),2),AND(F1847="Arbeidskosten",G1847&lt;&gt;""),IFERROR(ROUND(V1847*VLOOKUP(G1847,Tb_KostenTypen[],3,0)*VLOOKUP(F1847,Tb_ProjectKosten[],MATCH(Tb_ProjectKosten[[#Headers],[Forfat_Percentage]],Tb_ProjectKosten[#Headers],0),0),2),""),V1847 &lt;=0,0),"")</f>
        <v/>
      </c>
      <c r="Y1847" s="262"/>
      <c r="Z1847" s="49"/>
      <c r="AA1847" s="37" t="str" cm="1">
        <f t="array" ref="AA1847">IFERROR(IF(INDEX(SubsidieTabel!$Q$1:$T$9,MATCH($F1847,SubsidieTabel!$Q$1:$Q$9,0),IFERROR(MATCH(Methode_Keuze,SubsidieTabel!$Q$1:$T$1,0),2))&lt;&gt;1=TRUE,"ja",""),"")</f>
        <v/>
      </c>
    </row>
    <row r="1848" spans="1:27" ht="15" customHeight="1" x14ac:dyDescent="0.25">
      <c r="A1848" s="87"/>
      <c r="B1848" s="219" t="str">
        <f>IF(A1848&lt;&gt;"",_xlfn.MAXIFS($B$1:B1847,$A$1:A1847,A1848)+1,"")</f>
        <v/>
      </c>
      <c r="C1848" s="50"/>
      <c r="D1848" s="50"/>
      <c r="E1848" s="50"/>
      <c r="F1848" s="50"/>
      <c r="G1848" s="283"/>
      <c r="H1848" s="296"/>
      <c r="I1848" s="295"/>
      <c r="J1848" s="295"/>
      <c r="K1848" s="202"/>
      <c r="L1848" s="202"/>
      <c r="M1848" s="91" t="str">
        <f>IFERROR(VLOOKUP(H1848,Lijsten!$H$1:$I$100,2,0),"")</f>
        <v/>
      </c>
      <c r="N1848" s="91" t="str" cm="1">
        <f t="array" ref="N1848">IFERROR(_xlfn.IFS(AND(LEFT(F1848,6)="Arbeid",RIGHT(F1848,3)&lt;&gt;"IKS"),IFERROR(VLOOKUP($G1848,Tb_KostenTypen[],2,0),"tarief"),RIGHT(F1848,3)="IKS","Uurtarief",LEFT(F1848,6)="Arbeid","Uurtarief",AND(LEFT(F1848,8)="Bijdrage",RIGHT(F1848,15)="(vrijwilligers)"),"Vast tarief"),"")</f>
        <v/>
      </c>
      <c r="O1848" s="92"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tarief",IF(LEFT(F1848,8)="Bijdrage",VLOOKUP($F1848,Tb_KostenTypen[],MATCH(Methode_Keuze,Tb_KostenTypen[#Headers],0),0),VLOOKUP($G1848,Lijsten!L:O,4,0))),""),"")</f>
        <v/>
      </c>
      <c r="P1848" s="92"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tarief",IF(LEFT(F1848,8)="Bijdrage",VLOOKUP($F1848,Tb_KostenTypen[],MATCH(Methode_Keuze,Tb_KostenTypen[#Headers],0),0),VLOOKUP($G1848,Lijsten!L:O,4,0))),""),"")</f>
        <v/>
      </c>
      <c r="Q1848" s="50"/>
      <c r="R1848" s="50"/>
      <c r="S1848" s="83"/>
      <c r="T1848" s="51"/>
      <c r="U1848" s="4" t="str" cm="1">
        <f t="array" ref="U1848">IF(AA1848&lt;&gt;"ja",_xlfn.IFNA(_xlfn.IFS(AND(O1848&lt;&gt;"",F1848&lt;&gt;"",RIGHT($N1848,6)="tarief"),O1848*Q1848,S1848&gt;0,IF(F1848&lt;&gt;"",S1848,"")),""),"")</f>
        <v/>
      </c>
      <c r="V1848" s="4" t="str" cm="1">
        <f t="array" ref="V1848">IF(AA1848&lt;&gt;"ja",_xlfn.IFNA(_xlfn.IFS(AND(P1848&lt;&gt;"",R1848&lt;&gt;"",RIGHT($N1848,6)="tarief"),P1848*R1848,T1848&gt;0,T1848),""),"")</f>
        <v/>
      </c>
      <c r="W1848" s="4" t="str" cm="1">
        <f t="array" ref="W1848">IFERROR(_xlfn.IFS(OR(F1848="",LEFT(Methode_Keuze,4)="Geen"),"",AND(U1848&lt;&gt;"",F1848&lt;&gt;"Arbeidskosten"),ROUND(U1848*VLOOKUP(F1848,Tb_ProjectKosten[],MATCH(Tb_ProjectKosten[[#Headers],[Forfat_Percentage]],Tb_ProjectKosten[#Headers],0),0),2),AND(F1848="Arbeidskosten",G1848&lt;&gt;""),IFERROR(ROUND(U1848*VLOOKUP(G1848,Tb_KostenTypen[],3,0)*VLOOKUP(F1848,Tb_ProjectKosten[],MATCH(Tb_ProjectKosten[[#Headers],[Forfat_Percentage]],Tb_ProjectKosten[#Headers],0),0),2),""),U1848 &lt;=0,0),"")</f>
        <v/>
      </c>
      <c r="X1848" s="4" t="str" cm="1">
        <f t="array" ref="X1848">IFERROR(_xlfn.IFS(OR(F1848="",LEFT(Methode_Keuze,4)="Geen"),"",AND(V1848&lt;&gt;"",F1848&lt;&gt;"Arbeidskosten"),ROUND(V1848*VLOOKUP(F1848,Tb_ProjectKosten[],MATCH(Tb_ProjectKosten[[#Headers],[Forfat_Percentage]],Tb_ProjectKosten[#Headers],0),0),2),AND(F1848="Arbeidskosten",G1848&lt;&gt;""),IFERROR(ROUND(V1848*VLOOKUP(G1848,Tb_KostenTypen[],3,0)*VLOOKUP(F1848,Tb_ProjectKosten[],MATCH(Tb_ProjectKosten[[#Headers],[Forfat_Percentage]],Tb_ProjectKosten[#Headers],0),0),2),""),V1848 &lt;=0,0),"")</f>
        <v/>
      </c>
      <c r="Y1848" s="262"/>
      <c r="Z1848" s="49"/>
      <c r="AA1848" s="37" t="str" cm="1">
        <f t="array" ref="AA1848">IFERROR(IF(INDEX(SubsidieTabel!$Q$1:$T$9,MATCH($F1848,SubsidieTabel!$Q$1:$Q$9,0),IFERROR(MATCH(Methode_Keuze,SubsidieTabel!$Q$1:$T$1,0),2))&lt;&gt;1=TRUE,"ja",""),"")</f>
        <v/>
      </c>
    </row>
    <row r="1849" spans="1:27" ht="15" customHeight="1" x14ac:dyDescent="0.25">
      <c r="A1849" s="87"/>
      <c r="B1849" s="219" t="str">
        <f>IF(A1849&lt;&gt;"",_xlfn.MAXIFS($B$1:B1848,$A$1:A1848,A1849)+1,"")</f>
        <v/>
      </c>
      <c r="C1849" s="50"/>
      <c r="D1849" s="50"/>
      <c r="E1849" s="50"/>
      <c r="F1849" s="50"/>
      <c r="G1849" s="283"/>
      <c r="H1849" s="296"/>
      <c r="I1849" s="295"/>
      <c r="J1849" s="295"/>
      <c r="K1849" s="202"/>
      <c r="L1849" s="202"/>
      <c r="M1849" s="91" t="str">
        <f>IFERROR(VLOOKUP(H1849,Lijsten!$H$1:$I$100,2,0),"")</f>
        <v/>
      </c>
      <c r="N1849" s="91" t="str" cm="1">
        <f t="array" ref="N1849">IFERROR(_xlfn.IFS(AND(LEFT(F1849,6)="Arbeid",RIGHT(F1849,3)&lt;&gt;"IKS"),IFERROR(VLOOKUP($G1849,Tb_KostenTypen[],2,0),"tarief"),RIGHT(F1849,3)="IKS","Uurtarief",LEFT(F1849,6)="Arbeid","Uurtarief",AND(LEFT(F1849,8)="Bijdrage",RIGHT(F1849,15)="(vrijwilligers)"),"Vast tarief"),"")</f>
        <v/>
      </c>
      <c r="O1849" s="92"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tarief",IF(LEFT(F1849,8)="Bijdrage",VLOOKUP($F1849,Tb_KostenTypen[],MATCH(Methode_Keuze,Tb_KostenTypen[#Headers],0),0),VLOOKUP($G1849,Lijsten!L:O,4,0))),""),"")</f>
        <v/>
      </c>
      <c r="P1849" s="92"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tarief",IF(LEFT(F1849,8)="Bijdrage",VLOOKUP($F1849,Tb_KostenTypen[],MATCH(Methode_Keuze,Tb_KostenTypen[#Headers],0),0),VLOOKUP($G1849,Lijsten!L:O,4,0))),""),"")</f>
        <v/>
      </c>
      <c r="Q1849" s="50"/>
      <c r="R1849" s="50"/>
      <c r="S1849" s="83"/>
      <c r="T1849" s="51"/>
      <c r="U1849" s="4" t="str" cm="1">
        <f t="array" ref="U1849">IF(AA1849&lt;&gt;"ja",_xlfn.IFNA(_xlfn.IFS(AND(O1849&lt;&gt;"",F1849&lt;&gt;"",RIGHT($N1849,6)="tarief"),O1849*Q1849,S1849&gt;0,IF(F1849&lt;&gt;"",S1849,"")),""),"")</f>
        <v/>
      </c>
      <c r="V1849" s="4" t="str" cm="1">
        <f t="array" ref="V1849">IF(AA1849&lt;&gt;"ja",_xlfn.IFNA(_xlfn.IFS(AND(P1849&lt;&gt;"",R1849&lt;&gt;"",RIGHT($N1849,6)="tarief"),P1849*R1849,T1849&gt;0,T1849),""),"")</f>
        <v/>
      </c>
      <c r="W1849" s="4" t="str" cm="1">
        <f t="array" ref="W1849">IFERROR(_xlfn.IFS(OR(F1849="",LEFT(Methode_Keuze,4)="Geen"),"",AND(U1849&lt;&gt;"",F1849&lt;&gt;"Arbeidskosten"),ROUND(U1849*VLOOKUP(F1849,Tb_ProjectKosten[],MATCH(Tb_ProjectKosten[[#Headers],[Forfat_Percentage]],Tb_ProjectKosten[#Headers],0),0),2),AND(F1849="Arbeidskosten",G1849&lt;&gt;""),IFERROR(ROUND(U1849*VLOOKUP(G1849,Tb_KostenTypen[],3,0)*VLOOKUP(F1849,Tb_ProjectKosten[],MATCH(Tb_ProjectKosten[[#Headers],[Forfat_Percentage]],Tb_ProjectKosten[#Headers],0),0),2),""),U1849 &lt;=0,0),"")</f>
        <v/>
      </c>
      <c r="X1849" s="4" t="str" cm="1">
        <f t="array" ref="X1849">IFERROR(_xlfn.IFS(OR(F1849="",LEFT(Methode_Keuze,4)="Geen"),"",AND(V1849&lt;&gt;"",F1849&lt;&gt;"Arbeidskosten"),ROUND(V1849*VLOOKUP(F1849,Tb_ProjectKosten[],MATCH(Tb_ProjectKosten[[#Headers],[Forfat_Percentage]],Tb_ProjectKosten[#Headers],0),0),2),AND(F1849="Arbeidskosten",G1849&lt;&gt;""),IFERROR(ROUND(V1849*VLOOKUP(G1849,Tb_KostenTypen[],3,0)*VLOOKUP(F1849,Tb_ProjectKosten[],MATCH(Tb_ProjectKosten[[#Headers],[Forfat_Percentage]],Tb_ProjectKosten[#Headers],0),0),2),""),V1849 &lt;=0,0),"")</f>
        <v/>
      </c>
      <c r="Y1849" s="262"/>
      <c r="Z1849" s="49"/>
      <c r="AA1849" s="37" t="str" cm="1">
        <f t="array" ref="AA1849">IFERROR(IF(INDEX(SubsidieTabel!$Q$1:$T$9,MATCH($F1849,SubsidieTabel!$Q$1:$Q$9,0),IFERROR(MATCH(Methode_Keuze,SubsidieTabel!$Q$1:$T$1,0),2))&lt;&gt;1=TRUE,"ja",""),"")</f>
        <v/>
      </c>
    </row>
    <row r="1850" spans="1:27" ht="15" customHeight="1" x14ac:dyDescent="0.25">
      <c r="A1850" s="87"/>
      <c r="B1850" s="219" t="str">
        <f>IF(A1850&lt;&gt;"",_xlfn.MAXIFS($B$1:B1849,$A$1:A1849,A1850)+1,"")</f>
        <v/>
      </c>
      <c r="C1850" s="50"/>
      <c r="D1850" s="50"/>
      <c r="E1850" s="50"/>
      <c r="F1850" s="50"/>
      <c r="G1850" s="283"/>
      <c r="H1850" s="296"/>
      <c r="I1850" s="295"/>
      <c r="J1850" s="295"/>
      <c r="K1850" s="202"/>
      <c r="L1850" s="202"/>
      <c r="M1850" s="91" t="str">
        <f>IFERROR(VLOOKUP(H1850,Lijsten!$H$1:$I$100,2,0),"")</f>
        <v/>
      </c>
      <c r="N1850" s="91" t="str" cm="1">
        <f t="array" ref="N1850">IFERROR(_xlfn.IFS(AND(LEFT(F1850,6)="Arbeid",RIGHT(F1850,3)&lt;&gt;"IKS"),IFERROR(VLOOKUP($G1850,Tb_KostenTypen[],2,0),"tarief"),RIGHT(F1850,3)="IKS","Uurtarief",LEFT(F1850,6)="Arbeid","Uurtarief",AND(LEFT(F1850,8)="Bijdrage",RIGHT(F1850,15)="(vrijwilligers)"),"Vast tarief"),"")</f>
        <v/>
      </c>
      <c r="O1850" s="92"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tarief",IF(LEFT(F1850,8)="Bijdrage",VLOOKUP($F1850,Tb_KostenTypen[],MATCH(Methode_Keuze,Tb_KostenTypen[#Headers],0),0),VLOOKUP($G1850,Lijsten!L:O,4,0))),""),"")</f>
        <v/>
      </c>
      <c r="P1850" s="92"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tarief",IF(LEFT(F1850,8)="Bijdrage",VLOOKUP($F1850,Tb_KostenTypen[],MATCH(Methode_Keuze,Tb_KostenTypen[#Headers],0),0),VLOOKUP($G1850,Lijsten!L:O,4,0))),""),"")</f>
        <v/>
      </c>
      <c r="Q1850" s="50"/>
      <c r="R1850" s="50"/>
      <c r="S1850" s="83"/>
      <c r="T1850" s="51"/>
      <c r="U1850" s="4" t="str" cm="1">
        <f t="array" ref="U1850">IF(AA1850&lt;&gt;"ja",_xlfn.IFNA(_xlfn.IFS(AND(O1850&lt;&gt;"",F1850&lt;&gt;"",RIGHT($N1850,6)="tarief"),O1850*Q1850,S1850&gt;0,IF(F1850&lt;&gt;"",S1850,"")),""),"")</f>
        <v/>
      </c>
      <c r="V1850" s="4" t="str" cm="1">
        <f t="array" ref="V1850">IF(AA1850&lt;&gt;"ja",_xlfn.IFNA(_xlfn.IFS(AND(P1850&lt;&gt;"",R1850&lt;&gt;"",RIGHT($N1850,6)="tarief"),P1850*R1850,T1850&gt;0,T1850),""),"")</f>
        <v/>
      </c>
      <c r="W1850" s="4" t="str" cm="1">
        <f t="array" ref="W1850">IFERROR(_xlfn.IFS(OR(F1850="",LEFT(Methode_Keuze,4)="Geen"),"",AND(U1850&lt;&gt;"",F1850&lt;&gt;"Arbeidskosten"),ROUND(U1850*VLOOKUP(F1850,Tb_ProjectKosten[],MATCH(Tb_ProjectKosten[[#Headers],[Forfat_Percentage]],Tb_ProjectKosten[#Headers],0),0),2),AND(F1850="Arbeidskosten",G1850&lt;&gt;""),IFERROR(ROUND(U1850*VLOOKUP(G1850,Tb_KostenTypen[],3,0)*VLOOKUP(F1850,Tb_ProjectKosten[],MATCH(Tb_ProjectKosten[[#Headers],[Forfat_Percentage]],Tb_ProjectKosten[#Headers],0),0),2),""),U1850 &lt;=0,0),"")</f>
        <v/>
      </c>
      <c r="X1850" s="4" t="str" cm="1">
        <f t="array" ref="X1850">IFERROR(_xlfn.IFS(OR(F1850="",LEFT(Methode_Keuze,4)="Geen"),"",AND(V1850&lt;&gt;"",F1850&lt;&gt;"Arbeidskosten"),ROUND(V1850*VLOOKUP(F1850,Tb_ProjectKosten[],MATCH(Tb_ProjectKosten[[#Headers],[Forfat_Percentage]],Tb_ProjectKosten[#Headers],0),0),2),AND(F1850="Arbeidskosten",G1850&lt;&gt;""),IFERROR(ROUND(V1850*VLOOKUP(G1850,Tb_KostenTypen[],3,0)*VLOOKUP(F1850,Tb_ProjectKosten[],MATCH(Tb_ProjectKosten[[#Headers],[Forfat_Percentage]],Tb_ProjectKosten[#Headers],0),0),2),""),V1850 &lt;=0,0),"")</f>
        <v/>
      </c>
      <c r="Y1850" s="262"/>
      <c r="Z1850" s="49"/>
      <c r="AA1850" s="37" t="str" cm="1">
        <f t="array" ref="AA1850">IFERROR(IF(INDEX(SubsidieTabel!$Q$1:$T$9,MATCH($F1850,SubsidieTabel!$Q$1:$Q$9,0),IFERROR(MATCH(Methode_Keuze,SubsidieTabel!$Q$1:$T$1,0),2))&lt;&gt;1=TRUE,"ja",""),"")</f>
        <v/>
      </c>
    </row>
    <row r="1851" spans="1:27" ht="15" customHeight="1" x14ac:dyDescent="0.25">
      <c r="A1851" s="87"/>
      <c r="B1851" s="219" t="str">
        <f>IF(A1851&lt;&gt;"",_xlfn.MAXIFS($B$1:B1850,$A$1:A1850,A1851)+1,"")</f>
        <v/>
      </c>
      <c r="C1851" s="50"/>
      <c r="D1851" s="50"/>
      <c r="E1851" s="50"/>
      <c r="F1851" s="50"/>
      <c r="G1851" s="283"/>
      <c r="H1851" s="296"/>
      <c r="I1851" s="295"/>
      <c r="J1851" s="295"/>
      <c r="K1851" s="202"/>
      <c r="L1851" s="202"/>
      <c r="M1851" s="91" t="str">
        <f>IFERROR(VLOOKUP(H1851,Lijsten!$H$1:$I$100,2,0),"")</f>
        <v/>
      </c>
      <c r="N1851" s="91" t="str" cm="1">
        <f t="array" ref="N1851">IFERROR(_xlfn.IFS(AND(LEFT(F1851,6)="Arbeid",RIGHT(F1851,3)&lt;&gt;"IKS"),IFERROR(VLOOKUP($G1851,Tb_KostenTypen[],2,0),"tarief"),RIGHT(F1851,3)="IKS","Uurtarief",LEFT(F1851,6)="Arbeid","Uurtarief",AND(LEFT(F1851,8)="Bijdrage",RIGHT(F1851,15)="(vrijwilligers)"),"Vast tarief"),"")</f>
        <v/>
      </c>
      <c r="O1851" s="92"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tarief",IF(LEFT(F1851,8)="Bijdrage",VLOOKUP($F1851,Tb_KostenTypen[],MATCH(Methode_Keuze,Tb_KostenTypen[#Headers],0),0),VLOOKUP($G1851,Lijsten!L:O,4,0))),""),"")</f>
        <v/>
      </c>
      <c r="P1851" s="92"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tarief",IF(LEFT(F1851,8)="Bijdrage",VLOOKUP($F1851,Tb_KostenTypen[],MATCH(Methode_Keuze,Tb_KostenTypen[#Headers],0),0),VLOOKUP($G1851,Lijsten!L:O,4,0))),""),"")</f>
        <v/>
      </c>
      <c r="Q1851" s="50"/>
      <c r="R1851" s="50"/>
      <c r="S1851" s="83"/>
      <c r="T1851" s="51"/>
      <c r="U1851" s="4" t="str" cm="1">
        <f t="array" ref="U1851">IF(AA1851&lt;&gt;"ja",_xlfn.IFNA(_xlfn.IFS(AND(O1851&lt;&gt;"",F1851&lt;&gt;"",RIGHT($N1851,6)="tarief"),O1851*Q1851,S1851&gt;0,IF(F1851&lt;&gt;"",S1851,"")),""),"")</f>
        <v/>
      </c>
      <c r="V1851" s="4" t="str" cm="1">
        <f t="array" ref="V1851">IF(AA1851&lt;&gt;"ja",_xlfn.IFNA(_xlfn.IFS(AND(P1851&lt;&gt;"",R1851&lt;&gt;"",RIGHT($N1851,6)="tarief"),P1851*R1851,T1851&gt;0,T1851),""),"")</f>
        <v/>
      </c>
      <c r="W1851" s="4" t="str" cm="1">
        <f t="array" ref="W1851">IFERROR(_xlfn.IFS(OR(F1851="",LEFT(Methode_Keuze,4)="Geen"),"",AND(U1851&lt;&gt;"",F1851&lt;&gt;"Arbeidskosten"),ROUND(U1851*VLOOKUP(F1851,Tb_ProjectKosten[],MATCH(Tb_ProjectKosten[[#Headers],[Forfat_Percentage]],Tb_ProjectKosten[#Headers],0),0),2),AND(F1851="Arbeidskosten",G1851&lt;&gt;""),IFERROR(ROUND(U1851*VLOOKUP(G1851,Tb_KostenTypen[],3,0)*VLOOKUP(F1851,Tb_ProjectKosten[],MATCH(Tb_ProjectKosten[[#Headers],[Forfat_Percentage]],Tb_ProjectKosten[#Headers],0),0),2),""),U1851 &lt;=0,0),"")</f>
        <v/>
      </c>
      <c r="X1851" s="4" t="str" cm="1">
        <f t="array" ref="X1851">IFERROR(_xlfn.IFS(OR(F1851="",LEFT(Methode_Keuze,4)="Geen"),"",AND(V1851&lt;&gt;"",F1851&lt;&gt;"Arbeidskosten"),ROUND(V1851*VLOOKUP(F1851,Tb_ProjectKosten[],MATCH(Tb_ProjectKosten[[#Headers],[Forfat_Percentage]],Tb_ProjectKosten[#Headers],0),0),2),AND(F1851="Arbeidskosten",G1851&lt;&gt;""),IFERROR(ROUND(V1851*VLOOKUP(G1851,Tb_KostenTypen[],3,0)*VLOOKUP(F1851,Tb_ProjectKosten[],MATCH(Tb_ProjectKosten[[#Headers],[Forfat_Percentage]],Tb_ProjectKosten[#Headers],0),0),2),""),V1851 &lt;=0,0),"")</f>
        <v/>
      </c>
      <c r="Y1851" s="262"/>
      <c r="Z1851" s="49"/>
      <c r="AA1851" s="37" t="str" cm="1">
        <f t="array" ref="AA1851">IFERROR(IF(INDEX(SubsidieTabel!$Q$1:$T$9,MATCH($F1851,SubsidieTabel!$Q$1:$Q$9,0),IFERROR(MATCH(Methode_Keuze,SubsidieTabel!$Q$1:$T$1,0),2))&lt;&gt;1=TRUE,"ja",""),"")</f>
        <v/>
      </c>
    </row>
    <row r="1852" spans="1:27" ht="15" customHeight="1" x14ac:dyDescent="0.25">
      <c r="A1852" s="87"/>
      <c r="B1852" s="219" t="str">
        <f>IF(A1852&lt;&gt;"",_xlfn.MAXIFS($B$1:B1851,$A$1:A1851,A1852)+1,"")</f>
        <v/>
      </c>
      <c r="C1852" s="50"/>
      <c r="D1852" s="50"/>
      <c r="E1852" s="50"/>
      <c r="F1852" s="50"/>
      <c r="G1852" s="283"/>
      <c r="H1852" s="296"/>
      <c r="I1852" s="295"/>
      <c r="J1852" s="295"/>
      <c r="K1852" s="202"/>
      <c r="L1852" s="202"/>
      <c r="M1852" s="91" t="str">
        <f>IFERROR(VLOOKUP(H1852,Lijsten!$H$1:$I$100,2,0),"")</f>
        <v/>
      </c>
      <c r="N1852" s="91" t="str" cm="1">
        <f t="array" ref="N1852">IFERROR(_xlfn.IFS(AND(LEFT(F1852,6)="Arbeid",RIGHT(F1852,3)&lt;&gt;"IKS"),IFERROR(VLOOKUP($G1852,Tb_KostenTypen[],2,0),"tarief"),RIGHT(F1852,3)="IKS","Uurtarief",LEFT(F1852,6)="Arbeid","Uurtarief",AND(LEFT(F1852,8)="Bijdrage",RIGHT(F1852,15)="(vrijwilligers)"),"Vast tarief"),"")</f>
        <v/>
      </c>
      <c r="O1852" s="92"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tarief",IF(LEFT(F1852,8)="Bijdrage",VLOOKUP($F1852,Tb_KostenTypen[],MATCH(Methode_Keuze,Tb_KostenTypen[#Headers],0),0),VLOOKUP($G1852,Lijsten!L:O,4,0))),""),"")</f>
        <v/>
      </c>
      <c r="P1852" s="92"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tarief",IF(LEFT(F1852,8)="Bijdrage",VLOOKUP($F1852,Tb_KostenTypen[],MATCH(Methode_Keuze,Tb_KostenTypen[#Headers],0),0),VLOOKUP($G1852,Lijsten!L:O,4,0))),""),"")</f>
        <v/>
      </c>
      <c r="Q1852" s="50"/>
      <c r="R1852" s="50"/>
      <c r="S1852" s="83"/>
      <c r="T1852" s="51"/>
      <c r="U1852" s="4" t="str" cm="1">
        <f t="array" ref="U1852">IF(AA1852&lt;&gt;"ja",_xlfn.IFNA(_xlfn.IFS(AND(O1852&lt;&gt;"",F1852&lt;&gt;"",RIGHT($N1852,6)="tarief"),O1852*Q1852,S1852&gt;0,IF(F1852&lt;&gt;"",S1852,"")),""),"")</f>
        <v/>
      </c>
      <c r="V1852" s="4" t="str" cm="1">
        <f t="array" ref="V1852">IF(AA1852&lt;&gt;"ja",_xlfn.IFNA(_xlfn.IFS(AND(P1852&lt;&gt;"",R1852&lt;&gt;"",RIGHT($N1852,6)="tarief"),P1852*R1852,T1852&gt;0,T1852),""),"")</f>
        <v/>
      </c>
      <c r="W1852" s="4" t="str" cm="1">
        <f t="array" ref="W1852">IFERROR(_xlfn.IFS(OR(F1852="",LEFT(Methode_Keuze,4)="Geen"),"",AND(U1852&lt;&gt;"",F1852&lt;&gt;"Arbeidskosten"),ROUND(U1852*VLOOKUP(F1852,Tb_ProjectKosten[],MATCH(Tb_ProjectKosten[[#Headers],[Forfat_Percentage]],Tb_ProjectKosten[#Headers],0),0),2),AND(F1852="Arbeidskosten",G1852&lt;&gt;""),IFERROR(ROUND(U1852*VLOOKUP(G1852,Tb_KostenTypen[],3,0)*VLOOKUP(F1852,Tb_ProjectKosten[],MATCH(Tb_ProjectKosten[[#Headers],[Forfat_Percentage]],Tb_ProjectKosten[#Headers],0),0),2),""),U1852 &lt;=0,0),"")</f>
        <v/>
      </c>
      <c r="X1852" s="4" t="str" cm="1">
        <f t="array" ref="X1852">IFERROR(_xlfn.IFS(OR(F1852="",LEFT(Methode_Keuze,4)="Geen"),"",AND(V1852&lt;&gt;"",F1852&lt;&gt;"Arbeidskosten"),ROUND(V1852*VLOOKUP(F1852,Tb_ProjectKosten[],MATCH(Tb_ProjectKosten[[#Headers],[Forfat_Percentage]],Tb_ProjectKosten[#Headers],0),0),2),AND(F1852="Arbeidskosten",G1852&lt;&gt;""),IFERROR(ROUND(V1852*VLOOKUP(G1852,Tb_KostenTypen[],3,0)*VLOOKUP(F1852,Tb_ProjectKosten[],MATCH(Tb_ProjectKosten[[#Headers],[Forfat_Percentage]],Tb_ProjectKosten[#Headers],0),0),2),""),V1852 &lt;=0,0),"")</f>
        <v/>
      </c>
      <c r="Y1852" s="262"/>
      <c r="Z1852" s="49"/>
      <c r="AA1852" s="37" t="str" cm="1">
        <f t="array" ref="AA1852">IFERROR(IF(INDEX(SubsidieTabel!$Q$1:$T$9,MATCH($F1852,SubsidieTabel!$Q$1:$Q$9,0),IFERROR(MATCH(Methode_Keuze,SubsidieTabel!$Q$1:$T$1,0),2))&lt;&gt;1=TRUE,"ja",""),"")</f>
        <v/>
      </c>
    </row>
    <row r="1853" spans="1:27" ht="15" customHeight="1" x14ac:dyDescent="0.25">
      <c r="A1853" s="87"/>
      <c r="B1853" s="219" t="str">
        <f>IF(A1853&lt;&gt;"",_xlfn.MAXIFS($B$1:B1852,$A$1:A1852,A1853)+1,"")</f>
        <v/>
      </c>
      <c r="C1853" s="50"/>
      <c r="D1853" s="50"/>
      <c r="E1853" s="50"/>
      <c r="F1853" s="50"/>
      <c r="G1853" s="283"/>
      <c r="H1853" s="296"/>
      <c r="I1853" s="295"/>
      <c r="J1853" s="295"/>
      <c r="K1853" s="202"/>
      <c r="L1853" s="202"/>
      <c r="M1853" s="91" t="str">
        <f>IFERROR(VLOOKUP(H1853,Lijsten!$H$1:$I$100,2,0),"")</f>
        <v/>
      </c>
      <c r="N1853" s="91" t="str" cm="1">
        <f t="array" ref="N1853">IFERROR(_xlfn.IFS(AND(LEFT(F1853,6)="Arbeid",RIGHT(F1853,3)&lt;&gt;"IKS"),IFERROR(VLOOKUP($G1853,Tb_KostenTypen[],2,0),"tarief"),RIGHT(F1853,3)="IKS","Uurtarief",LEFT(F1853,6)="Arbeid","Uurtarief",AND(LEFT(F1853,8)="Bijdrage",RIGHT(F1853,15)="(vrijwilligers)"),"Vast tarief"),"")</f>
        <v/>
      </c>
      <c r="O1853" s="92"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tarief",IF(LEFT(F1853,8)="Bijdrage",VLOOKUP($F1853,Tb_KostenTypen[],MATCH(Methode_Keuze,Tb_KostenTypen[#Headers],0),0),VLOOKUP($G1853,Lijsten!L:O,4,0))),""),"")</f>
        <v/>
      </c>
      <c r="P1853" s="92"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tarief",IF(LEFT(F1853,8)="Bijdrage",VLOOKUP($F1853,Tb_KostenTypen[],MATCH(Methode_Keuze,Tb_KostenTypen[#Headers],0),0),VLOOKUP($G1853,Lijsten!L:O,4,0))),""),"")</f>
        <v/>
      </c>
      <c r="Q1853" s="50"/>
      <c r="R1853" s="50"/>
      <c r="S1853" s="83"/>
      <c r="T1853" s="51"/>
      <c r="U1853" s="4" t="str" cm="1">
        <f t="array" ref="U1853">IF(AA1853&lt;&gt;"ja",_xlfn.IFNA(_xlfn.IFS(AND(O1853&lt;&gt;"",F1853&lt;&gt;"",RIGHT($N1853,6)="tarief"),O1853*Q1853,S1853&gt;0,IF(F1853&lt;&gt;"",S1853,"")),""),"")</f>
        <v/>
      </c>
      <c r="V1853" s="4" t="str" cm="1">
        <f t="array" ref="V1853">IF(AA1853&lt;&gt;"ja",_xlfn.IFNA(_xlfn.IFS(AND(P1853&lt;&gt;"",R1853&lt;&gt;"",RIGHT($N1853,6)="tarief"),P1853*R1853,T1853&gt;0,T1853),""),"")</f>
        <v/>
      </c>
      <c r="W1853" s="4" t="str" cm="1">
        <f t="array" ref="W1853">IFERROR(_xlfn.IFS(OR(F1853="",LEFT(Methode_Keuze,4)="Geen"),"",AND(U1853&lt;&gt;"",F1853&lt;&gt;"Arbeidskosten"),ROUND(U1853*VLOOKUP(F1853,Tb_ProjectKosten[],MATCH(Tb_ProjectKosten[[#Headers],[Forfat_Percentage]],Tb_ProjectKosten[#Headers],0),0),2),AND(F1853="Arbeidskosten",G1853&lt;&gt;""),IFERROR(ROUND(U1853*VLOOKUP(G1853,Tb_KostenTypen[],3,0)*VLOOKUP(F1853,Tb_ProjectKosten[],MATCH(Tb_ProjectKosten[[#Headers],[Forfat_Percentage]],Tb_ProjectKosten[#Headers],0),0),2),""),U1853 &lt;=0,0),"")</f>
        <v/>
      </c>
      <c r="X1853" s="4" t="str" cm="1">
        <f t="array" ref="X1853">IFERROR(_xlfn.IFS(OR(F1853="",LEFT(Methode_Keuze,4)="Geen"),"",AND(V1853&lt;&gt;"",F1853&lt;&gt;"Arbeidskosten"),ROUND(V1853*VLOOKUP(F1853,Tb_ProjectKosten[],MATCH(Tb_ProjectKosten[[#Headers],[Forfat_Percentage]],Tb_ProjectKosten[#Headers],0),0),2),AND(F1853="Arbeidskosten",G1853&lt;&gt;""),IFERROR(ROUND(V1853*VLOOKUP(G1853,Tb_KostenTypen[],3,0)*VLOOKUP(F1853,Tb_ProjectKosten[],MATCH(Tb_ProjectKosten[[#Headers],[Forfat_Percentage]],Tb_ProjectKosten[#Headers],0),0),2),""),V1853 &lt;=0,0),"")</f>
        <v/>
      </c>
      <c r="Y1853" s="262"/>
      <c r="Z1853" s="49"/>
      <c r="AA1853" s="37" t="str" cm="1">
        <f t="array" ref="AA1853">IFERROR(IF(INDEX(SubsidieTabel!$Q$1:$T$9,MATCH($F1853,SubsidieTabel!$Q$1:$Q$9,0),IFERROR(MATCH(Methode_Keuze,SubsidieTabel!$Q$1:$T$1,0),2))&lt;&gt;1=TRUE,"ja",""),"")</f>
        <v/>
      </c>
    </row>
    <row r="1854" spans="1:27" ht="15" customHeight="1" x14ac:dyDescent="0.25">
      <c r="A1854" s="87"/>
      <c r="B1854" s="219" t="str">
        <f>IF(A1854&lt;&gt;"",_xlfn.MAXIFS($B$1:B1853,$A$1:A1853,A1854)+1,"")</f>
        <v/>
      </c>
      <c r="C1854" s="50"/>
      <c r="D1854" s="50"/>
      <c r="E1854" s="50"/>
      <c r="F1854" s="50"/>
      <c r="G1854" s="283"/>
      <c r="H1854" s="296"/>
      <c r="I1854" s="295"/>
      <c r="J1854" s="295"/>
      <c r="K1854" s="202"/>
      <c r="L1854" s="202"/>
      <c r="M1854" s="91" t="str">
        <f>IFERROR(VLOOKUP(H1854,Lijsten!$H$1:$I$100,2,0),"")</f>
        <v/>
      </c>
      <c r="N1854" s="91" t="str" cm="1">
        <f t="array" ref="N1854">IFERROR(_xlfn.IFS(AND(LEFT(F1854,6)="Arbeid",RIGHT(F1854,3)&lt;&gt;"IKS"),IFERROR(VLOOKUP($G1854,Tb_KostenTypen[],2,0),"tarief"),RIGHT(F1854,3)="IKS","Uurtarief",LEFT(F1854,6)="Arbeid","Uurtarief",AND(LEFT(F1854,8)="Bijdrage",RIGHT(F1854,15)="(vrijwilligers)"),"Vast tarief"),"")</f>
        <v/>
      </c>
      <c r="O1854" s="92"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tarief",IF(LEFT(F1854,8)="Bijdrage",VLOOKUP($F1854,Tb_KostenTypen[],MATCH(Methode_Keuze,Tb_KostenTypen[#Headers],0),0),VLOOKUP($G1854,Lijsten!L:O,4,0))),""),"")</f>
        <v/>
      </c>
      <c r="P1854" s="92"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tarief",IF(LEFT(F1854,8)="Bijdrage",VLOOKUP($F1854,Tb_KostenTypen[],MATCH(Methode_Keuze,Tb_KostenTypen[#Headers],0),0),VLOOKUP($G1854,Lijsten!L:O,4,0))),""),"")</f>
        <v/>
      </c>
      <c r="Q1854" s="50"/>
      <c r="R1854" s="50"/>
      <c r="S1854" s="83"/>
      <c r="T1854" s="51"/>
      <c r="U1854" s="4" t="str" cm="1">
        <f t="array" ref="U1854">IF(AA1854&lt;&gt;"ja",_xlfn.IFNA(_xlfn.IFS(AND(O1854&lt;&gt;"",F1854&lt;&gt;"",RIGHT($N1854,6)="tarief"),O1854*Q1854,S1854&gt;0,IF(F1854&lt;&gt;"",S1854,"")),""),"")</f>
        <v/>
      </c>
      <c r="V1854" s="4" t="str" cm="1">
        <f t="array" ref="V1854">IF(AA1854&lt;&gt;"ja",_xlfn.IFNA(_xlfn.IFS(AND(P1854&lt;&gt;"",R1854&lt;&gt;"",RIGHT($N1854,6)="tarief"),P1854*R1854,T1854&gt;0,T1854),""),"")</f>
        <v/>
      </c>
      <c r="W1854" s="4" t="str" cm="1">
        <f t="array" ref="W1854">IFERROR(_xlfn.IFS(OR(F1854="",LEFT(Methode_Keuze,4)="Geen"),"",AND(U1854&lt;&gt;"",F1854&lt;&gt;"Arbeidskosten"),ROUND(U1854*VLOOKUP(F1854,Tb_ProjectKosten[],MATCH(Tb_ProjectKosten[[#Headers],[Forfat_Percentage]],Tb_ProjectKosten[#Headers],0),0),2),AND(F1854="Arbeidskosten",G1854&lt;&gt;""),IFERROR(ROUND(U1854*VLOOKUP(G1854,Tb_KostenTypen[],3,0)*VLOOKUP(F1854,Tb_ProjectKosten[],MATCH(Tb_ProjectKosten[[#Headers],[Forfat_Percentage]],Tb_ProjectKosten[#Headers],0),0),2),""),U1854 &lt;=0,0),"")</f>
        <v/>
      </c>
      <c r="X1854" s="4" t="str" cm="1">
        <f t="array" ref="X1854">IFERROR(_xlfn.IFS(OR(F1854="",LEFT(Methode_Keuze,4)="Geen"),"",AND(V1854&lt;&gt;"",F1854&lt;&gt;"Arbeidskosten"),ROUND(V1854*VLOOKUP(F1854,Tb_ProjectKosten[],MATCH(Tb_ProjectKosten[[#Headers],[Forfat_Percentage]],Tb_ProjectKosten[#Headers],0),0),2),AND(F1854="Arbeidskosten",G1854&lt;&gt;""),IFERROR(ROUND(V1854*VLOOKUP(G1854,Tb_KostenTypen[],3,0)*VLOOKUP(F1854,Tb_ProjectKosten[],MATCH(Tb_ProjectKosten[[#Headers],[Forfat_Percentage]],Tb_ProjectKosten[#Headers],0),0),2),""),V1854 &lt;=0,0),"")</f>
        <v/>
      </c>
      <c r="Y1854" s="262"/>
      <c r="Z1854" s="49"/>
      <c r="AA1854" s="37" t="str" cm="1">
        <f t="array" ref="AA1854">IFERROR(IF(INDEX(SubsidieTabel!$Q$1:$T$9,MATCH($F1854,SubsidieTabel!$Q$1:$Q$9,0),IFERROR(MATCH(Methode_Keuze,SubsidieTabel!$Q$1:$T$1,0),2))&lt;&gt;1=TRUE,"ja",""),"")</f>
        <v/>
      </c>
    </row>
    <row r="1855" spans="1:27" ht="15" customHeight="1" x14ac:dyDescent="0.25">
      <c r="A1855" s="87"/>
      <c r="B1855" s="219" t="str">
        <f>IF(A1855&lt;&gt;"",_xlfn.MAXIFS($B$1:B1854,$A$1:A1854,A1855)+1,"")</f>
        <v/>
      </c>
      <c r="C1855" s="50"/>
      <c r="D1855" s="50"/>
      <c r="E1855" s="50"/>
      <c r="F1855" s="50"/>
      <c r="G1855" s="283"/>
      <c r="H1855" s="296"/>
      <c r="I1855" s="295"/>
      <c r="J1855" s="295"/>
      <c r="K1855" s="202"/>
      <c r="L1855" s="202"/>
      <c r="M1855" s="91" t="str">
        <f>IFERROR(VLOOKUP(H1855,Lijsten!$H$1:$I$100,2,0),"")</f>
        <v/>
      </c>
      <c r="N1855" s="91" t="str" cm="1">
        <f t="array" ref="N1855">IFERROR(_xlfn.IFS(AND(LEFT(F1855,6)="Arbeid",RIGHT(F1855,3)&lt;&gt;"IKS"),IFERROR(VLOOKUP($G1855,Tb_KostenTypen[],2,0),"tarief"),RIGHT(F1855,3)="IKS","Uurtarief",LEFT(F1855,6)="Arbeid","Uurtarief",AND(LEFT(F1855,8)="Bijdrage",RIGHT(F1855,15)="(vrijwilligers)"),"Vast tarief"),"")</f>
        <v/>
      </c>
      <c r="O1855" s="92"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tarief",IF(LEFT(F1855,8)="Bijdrage",VLOOKUP($F1855,Tb_KostenTypen[],MATCH(Methode_Keuze,Tb_KostenTypen[#Headers],0),0),VLOOKUP($G1855,Lijsten!L:O,4,0))),""),"")</f>
        <v/>
      </c>
      <c r="P1855" s="92"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tarief",IF(LEFT(F1855,8)="Bijdrage",VLOOKUP($F1855,Tb_KostenTypen[],MATCH(Methode_Keuze,Tb_KostenTypen[#Headers],0),0),VLOOKUP($G1855,Lijsten!L:O,4,0))),""),"")</f>
        <v/>
      </c>
      <c r="Q1855" s="50"/>
      <c r="R1855" s="50"/>
      <c r="S1855" s="83"/>
      <c r="T1855" s="51"/>
      <c r="U1855" s="4" t="str" cm="1">
        <f t="array" ref="U1855">IF(AA1855&lt;&gt;"ja",_xlfn.IFNA(_xlfn.IFS(AND(O1855&lt;&gt;"",F1855&lt;&gt;"",RIGHT($N1855,6)="tarief"),O1855*Q1855,S1855&gt;0,IF(F1855&lt;&gt;"",S1855,"")),""),"")</f>
        <v/>
      </c>
      <c r="V1855" s="4" t="str" cm="1">
        <f t="array" ref="V1855">IF(AA1855&lt;&gt;"ja",_xlfn.IFNA(_xlfn.IFS(AND(P1855&lt;&gt;"",R1855&lt;&gt;"",RIGHT($N1855,6)="tarief"),P1855*R1855,T1855&gt;0,T1855),""),"")</f>
        <v/>
      </c>
      <c r="W1855" s="4" t="str" cm="1">
        <f t="array" ref="W1855">IFERROR(_xlfn.IFS(OR(F1855="",LEFT(Methode_Keuze,4)="Geen"),"",AND(U1855&lt;&gt;"",F1855&lt;&gt;"Arbeidskosten"),ROUND(U1855*VLOOKUP(F1855,Tb_ProjectKosten[],MATCH(Tb_ProjectKosten[[#Headers],[Forfat_Percentage]],Tb_ProjectKosten[#Headers],0),0),2),AND(F1855="Arbeidskosten",G1855&lt;&gt;""),IFERROR(ROUND(U1855*VLOOKUP(G1855,Tb_KostenTypen[],3,0)*VLOOKUP(F1855,Tb_ProjectKosten[],MATCH(Tb_ProjectKosten[[#Headers],[Forfat_Percentage]],Tb_ProjectKosten[#Headers],0),0),2),""),U1855 &lt;=0,0),"")</f>
        <v/>
      </c>
      <c r="X1855" s="4" t="str" cm="1">
        <f t="array" ref="X1855">IFERROR(_xlfn.IFS(OR(F1855="",LEFT(Methode_Keuze,4)="Geen"),"",AND(V1855&lt;&gt;"",F1855&lt;&gt;"Arbeidskosten"),ROUND(V1855*VLOOKUP(F1855,Tb_ProjectKosten[],MATCH(Tb_ProjectKosten[[#Headers],[Forfat_Percentage]],Tb_ProjectKosten[#Headers],0),0),2),AND(F1855="Arbeidskosten",G1855&lt;&gt;""),IFERROR(ROUND(V1855*VLOOKUP(G1855,Tb_KostenTypen[],3,0)*VLOOKUP(F1855,Tb_ProjectKosten[],MATCH(Tb_ProjectKosten[[#Headers],[Forfat_Percentage]],Tb_ProjectKosten[#Headers],0),0),2),""),V1855 &lt;=0,0),"")</f>
        <v/>
      </c>
      <c r="Y1855" s="262"/>
      <c r="Z1855" s="49"/>
      <c r="AA1855" s="37" t="str" cm="1">
        <f t="array" ref="AA1855">IFERROR(IF(INDEX(SubsidieTabel!$Q$1:$T$9,MATCH($F1855,SubsidieTabel!$Q$1:$Q$9,0),IFERROR(MATCH(Methode_Keuze,SubsidieTabel!$Q$1:$T$1,0),2))&lt;&gt;1=TRUE,"ja",""),"")</f>
        <v/>
      </c>
    </row>
    <row r="1856" spans="1:27" ht="15" customHeight="1" x14ac:dyDescent="0.25">
      <c r="A1856" s="87"/>
      <c r="B1856" s="219" t="str">
        <f>IF(A1856&lt;&gt;"",_xlfn.MAXIFS($B$1:B1855,$A$1:A1855,A1856)+1,"")</f>
        <v/>
      </c>
      <c r="C1856" s="50"/>
      <c r="D1856" s="50"/>
      <c r="E1856" s="50"/>
      <c r="F1856" s="50"/>
      <c r="G1856" s="283"/>
      <c r="H1856" s="296"/>
      <c r="I1856" s="295"/>
      <c r="J1856" s="295"/>
      <c r="K1856" s="202"/>
      <c r="L1856" s="202"/>
      <c r="M1856" s="91" t="str">
        <f>IFERROR(VLOOKUP(H1856,Lijsten!$H$1:$I$100,2,0),"")</f>
        <v/>
      </c>
      <c r="N1856" s="91" t="str" cm="1">
        <f t="array" ref="N1856">IFERROR(_xlfn.IFS(AND(LEFT(F1856,6)="Arbeid",RIGHT(F1856,3)&lt;&gt;"IKS"),IFERROR(VLOOKUP($G1856,Tb_KostenTypen[],2,0),"tarief"),RIGHT(F1856,3)="IKS","Uurtarief",LEFT(F1856,6)="Arbeid","Uurtarief",AND(LEFT(F1856,8)="Bijdrage",RIGHT(F1856,15)="(vrijwilligers)"),"Vast tarief"),"")</f>
        <v/>
      </c>
      <c r="O1856" s="92"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tarief",IF(LEFT(F1856,8)="Bijdrage",VLOOKUP($F1856,Tb_KostenTypen[],MATCH(Methode_Keuze,Tb_KostenTypen[#Headers],0),0),VLOOKUP($G1856,Lijsten!L:O,4,0))),""),"")</f>
        <v/>
      </c>
      <c r="P1856" s="92"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tarief",IF(LEFT(F1856,8)="Bijdrage",VLOOKUP($F1856,Tb_KostenTypen[],MATCH(Methode_Keuze,Tb_KostenTypen[#Headers],0),0),VLOOKUP($G1856,Lijsten!L:O,4,0))),""),"")</f>
        <v/>
      </c>
      <c r="Q1856" s="50"/>
      <c r="R1856" s="50"/>
      <c r="S1856" s="83"/>
      <c r="T1856" s="51"/>
      <c r="U1856" s="4" t="str" cm="1">
        <f t="array" ref="U1856">IF(AA1856&lt;&gt;"ja",_xlfn.IFNA(_xlfn.IFS(AND(O1856&lt;&gt;"",F1856&lt;&gt;"",RIGHT($N1856,6)="tarief"),O1856*Q1856,S1856&gt;0,IF(F1856&lt;&gt;"",S1856,"")),""),"")</f>
        <v/>
      </c>
      <c r="V1856" s="4" t="str" cm="1">
        <f t="array" ref="V1856">IF(AA1856&lt;&gt;"ja",_xlfn.IFNA(_xlfn.IFS(AND(P1856&lt;&gt;"",R1856&lt;&gt;"",RIGHT($N1856,6)="tarief"),P1856*R1856,T1856&gt;0,T1856),""),"")</f>
        <v/>
      </c>
      <c r="W1856" s="4" t="str" cm="1">
        <f t="array" ref="W1856">IFERROR(_xlfn.IFS(OR(F1856="",LEFT(Methode_Keuze,4)="Geen"),"",AND(U1856&lt;&gt;"",F1856&lt;&gt;"Arbeidskosten"),ROUND(U1856*VLOOKUP(F1856,Tb_ProjectKosten[],MATCH(Tb_ProjectKosten[[#Headers],[Forfat_Percentage]],Tb_ProjectKosten[#Headers],0),0),2),AND(F1856="Arbeidskosten",G1856&lt;&gt;""),IFERROR(ROUND(U1856*VLOOKUP(G1856,Tb_KostenTypen[],3,0)*VLOOKUP(F1856,Tb_ProjectKosten[],MATCH(Tb_ProjectKosten[[#Headers],[Forfat_Percentage]],Tb_ProjectKosten[#Headers],0),0),2),""),U1856 &lt;=0,0),"")</f>
        <v/>
      </c>
      <c r="X1856" s="4" t="str" cm="1">
        <f t="array" ref="X1856">IFERROR(_xlfn.IFS(OR(F1856="",LEFT(Methode_Keuze,4)="Geen"),"",AND(V1856&lt;&gt;"",F1856&lt;&gt;"Arbeidskosten"),ROUND(V1856*VLOOKUP(F1856,Tb_ProjectKosten[],MATCH(Tb_ProjectKosten[[#Headers],[Forfat_Percentage]],Tb_ProjectKosten[#Headers],0),0),2),AND(F1856="Arbeidskosten",G1856&lt;&gt;""),IFERROR(ROUND(V1856*VLOOKUP(G1856,Tb_KostenTypen[],3,0)*VLOOKUP(F1856,Tb_ProjectKosten[],MATCH(Tb_ProjectKosten[[#Headers],[Forfat_Percentage]],Tb_ProjectKosten[#Headers],0),0),2),""),V1856 &lt;=0,0),"")</f>
        <v/>
      </c>
      <c r="Y1856" s="262"/>
      <c r="Z1856" s="49"/>
      <c r="AA1856" s="37" t="str" cm="1">
        <f t="array" ref="AA1856">IFERROR(IF(INDEX(SubsidieTabel!$Q$1:$T$9,MATCH($F1856,SubsidieTabel!$Q$1:$Q$9,0),IFERROR(MATCH(Methode_Keuze,SubsidieTabel!$Q$1:$T$1,0),2))&lt;&gt;1=TRUE,"ja",""),"")</f>
        <v/>
      </c>
    </row>
    <row r="1857" spans="1:27" ht="15" customHeight="1" x14ac:dyDescent="0.25">
      <c r="A1857" s="87"/>
      <c r="B1857" s="219" t="str">
        <f>IF(A1857&lt;&gt;"",_xlfn.MAXIFS($B$1:B1856,$A$1:A1856,A1857)+1,"")</f>
        <v/>
      </c>
      <c r="C1857" s="50"/>
      <c r="D1857" s="50"/>
      <c r="E1857" s="50"/>
      <c r="F1857" s="50"/>
      <c r="G1857" s="283"/>
      <c r="H1857" s="296"/>
      <c r="I1857" s="295"/>
      <c r="J1857" s="295"/>
      <c r="K1857" s="202"/>
      <c r="L1857" s="202"/>
      <c r="M1857" s="91" t="str">
        <f>IFERROR(VLOOKUP(H1857,Lijsten!$H$1:$I$100,2,0),"")</f>
        <v/>
      </c>
      <c r="N1857" s="91" t="str" cm="1">
        <f t="array" ref="N1857">IFERROR(_xlfn.IFS(AND(LEFT(F1857,6)="Arbeid",RIGHT(F1857,3)&lt;&gt;"IKS"),IFERROR(VLOOKUP($G1857,Tb_KostenTypen[],2,0),"tarief"),RIGHT(F1857,3)="IKS","Uurtarief",LEFT(F1857,6)="Arbeid","Uurtarief",AND(LEFT(F1857,8)="Bijdrage",RIGHT(F1857,15)="(vrijwilligers)"),"Vast tarief"),"")</f>
        <v/>
      </c>
      <c r="O1857" s="92"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tarief",IF(LEFT(F1857,8)="Bijdrage",VLOOKUP($F1857,Tb_KostenTypen[],MATCH(Methode_Keuze,Tb_KostenTypen[#Headers],0),0),VLOOKUP($G1857,Lijsten!L:O,4,0))),""),"")</f>
        <v/>
      </c>
      <c r="P1857" s="92"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tarief",IF(LEFT(F1857,8)="Bijdrage",VLOOKUP($F1857,Tb_KostenTypen[],MATCH(Methode_Keuze,Tb_KostenTypen[#Headers],0),0),VLOOKUP($G1857,Lijsten!L:O,4,0))),""),"")</f>
        <v/>
      </c>
      <c r="Q1857" s="50"/>
      <c r="R1857" s="50"/>
      <c r="S1857" s="83"/>
      <c r="T1857" s="51"/>
      <c r="U1857" s="4" t="str" cm="1">
        <f t="array" ref="U1857">IF(AA1857&lt;&gt;"ja",_xlfn.IFNA(_xlfn.IFS(AND(O1857&lt;&gt;"",F1857&lt;&gt;"",RIGHT($N1857,6)="tarief"),O1857*Q1857,S1857&gt;0,IF(F1857&lt;&gt;"",S1857,"")),""),"")</f>
        <v/>
      </c>
      <c r="V1857" s="4" t="str" cm="1">
        <f t="array" ref="V1857">IF(AA1857&lt;&gt;"ja",_xlfn.IFNA(_xlfn.IFS(AND(P1857&lt;&gt;"",R1857&lt;&gt;"",RIGHT($N1857,6)="tarief"),P1857*R1857,T1857&gt;0,T1857),""),"")</f>
        <v/>
      </c>
      <c r="W1857" s="4" t="str" cm="1">
        <f t="array" ref="W1857">IFERROR(_xlfn.IFS(OR(F1857="",LEFT(Methode_Keuze,4)="Geen"),"",AND(U1857&lt;&gt;"",F1857&lt;&gt;"Arbeidskosten"),ROUND(U1857*VLOOKUP(F1857,Tb_ProjectKosten[],MATCH(Tb_ProjectKosten[[#Headers],[Forfat_Percentage]],Tb_ProjectKosten[#Headers],0),0),2),AND(F1857="Arbeidskosten",G1857&lt;&gt;""),IFERROR(ROUND(U1857*VLOOKUP(G1857,Tb_KostenTypen[],3,0)*VLOOKUP(F1857,Tb_ProjectKosten[],MATCH(Tb_ProjectKosten[[#Headers],[Forfat_Percentage]],Tb_ProjectKosten[#Headers],0),0),2),""),U1857 &lt;=0,0),"")</f>
        <v/>
      </c>
      <c r="X1857" s="4" t="str" cm="1">
        <f t="array" ref="X1857">IFERROR(_xlfn.IFS(OR(F1857="",LEFT(Methode_Keuze,4)="Geen"),"",AND(V1857&lt;&gt;"",F1857&lt;&gt;"Arbeidskosten"),ROUND(V1857*VLOOKUP(F1857,Tb_ProjectKosten[],MATCH(Tb_ProjectKosten[[#Headers],[Forfat_Percentage]],Tb_ProjectKosten[#Headers],0),0),2),AND(F1857="Arbeidskosten",G1857&lt;&gt;""),IFERROR(ROUND(V1857*VLOOKUP(G1857,Tb_KostenTypen[],3,0)*VLOOKUP(F1857,Tb_ProjectKosten[],MATCH(Tb_ProjectKosten[[#Headers],[Forfat_Percentage]],Tb_ProjectKosten[#Headers],0),0),2),""),V1857 &lt;=0,0),"")</f>
        <v/>
      </c>
      <c r="Y1857" s="262"/>
      <c r="Z1857" s="49"/>
      <c r="AA1857" s="37" t="str" cm="1">
        <f t="array" ref="AA1857">IFERROR(IF(INDEX(SubsidieTabel!$Q$1:$T$9,MATCH($F1857,SubsidieTabel!$Q$1:$Q$9,0),IFERROR(MATCH(Methode_Keuze,SubsidieTabel!$Q$1:$T$1,0),2))&lt;&gt;1=TRUE,"ja",""),"")</f>
        <v/>
      </c>
    </row>
    <row r="1858" spans="1:27" ht="15" customHeight="1" x14ac:dyDescent="0.25">
      <c r="A1858" s="87"/>
      <c r="B1858" s="219" t="str">
        <f>IF(A1858&lt;&gt;"",_xlfn.MAXIFS($B$1:B1857,$A$1:A1857,A1858)+1,"")</f>
        <v/>
      </c>
      <c r="C1858" s="50"/>
      <c r="D1858" s="50"/>
      <c r="E1858" s="50"/>
      <c r="F1858" s="50"/>
      <c r="G1858" s="283"/>
      <c r="H1858" s="296"/>
      <c r="I1858" s="295"/>
      <c r="J1858" s="295"/>
      <c r="K1858" s="202"/>
      <c r="L1858" s="202"/>
      <c r="M1858" s="91" t="str">
        <f>IFERROR(VLOOKUP(H1858,Lijsten!$H$1:$I$100,2,0),"")</f>
        <v/>
      </c>
      <c r="N1858" s="91" t="str" cm="1">
        <f t="array" ref="N1858">IFERROR(_xlfn.IFS(AND(LEFT(F1858,6)="Arbeid",RIGHT(F1858,3)&lt;&gt;"IKS"),IFERROR(VLOOKUP($G1858,Tb_KostenTypen[],2,0),"tarief"),RIGHT(F1858,3)="IKS","Uurtarief",LEFT(F1858,6)="Arbeid","Uurtarief",AND(LEFT(F1858,8)="Bijdrage",RIGHT(F1858,15)="(vrijwilligers)"),"Vast tarief"),"")</f>
        <v/>
      </c>
      <c r="O1858" s="92"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tarief",IF(LEFT(F1858,8)="Bijdrage",VLOOKUP($F1858,Tb_KostenTypen[],MATCH(Methode_Keuze,Tb_KostenTypen[#Headers],0),0),VLOOKUP($G1858,Lijsten!L:O,4,0))),""),"")</f>
        <v/>
      </c>
      <c r="P1858" s="92"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tarief",IF(LEFT(F1858,8)="Bijdrage",VLOOKUP($F1858,Tb_KostenTypen[],MATCH(Methode_Keuze,Tb_KostenTypen[#Headers],0),0),VLOOKUP($G1858,Lijsten!L:O,4,0))),""),"")</f>
        <v/>
      </c>
      <c r="Q1858" s="50"/>
      <c r="R1858" s="50"/>
      <c r="S1858" s="83"/>
      <c r="T1858" s="51"/>
      <c r="U1858" s="4" t="str" cm="1">
        <f t="array" ref="U1858">IF(AA1858&lt;&gt;"ja",_xlfn.IFNA(_xlfn.IFS(AND(O1858&lt;&gt;"",F1858&lt;&gt;"",RIGHT($N1858,6)="tarief"),O1858*Q1858,S1858&gt;0,IF(F1858&lt;&gt;"",S1858,"")),""),"")</f>
        <v/>
      </c>
      <c r="V1858" s="4" t="str" cm="1">
        <f t="array" ref="V1858">IF(AA1858&lt;&gt;"ja",_xlfn.IFNA(_xlfn.IFS(AND(P1858&lt;&gt;"",R1858&lt;&gt;"",RIGHT($N1858,6)="tarief"),P1858*R1858,T1858&gt;0,T1858),""),"")</f>
        <v/>
      </c>
      <c r="W1858" s="4" t="str" cm="1">
        <f t="array" ref="W1858">IFERROR(_xlfn.IFS(OR(F1858="",LEFT(Methode_Keuze,4)="Geen"),"",AND(U1858&lt;&gt;"",F1858&lt;&gt;"Arbeidskosten"),ROUND(U1858*VLOOKUP(F1858,Tb_ProjectKosten[],MATCH(Tb_ProjectKosten[[#Headers],[Forfat_Percentage]],Tb_ProjectKosten[#Headers],0),0),2),AND(F1858="Arbeidskosten",G1858&lt;&gt;""),IFERROR(ROUND(U1858*VLOOKUP(G1858,Tb_KostenTypen[],3,0)*VLOOKUP(F1858,Tb_ProjectKosten[],MATCH(Tb_ProjectKosten[[#Headers],[Forfat_Percentage]],Tb_ProjectKosten[#Headers],0),0),2),""),U1858 &lt;=0,0),"")</f>
        <v/>
      </c>
      <c r="X1858" s="4" t="str" cm="1">
        <f t="array" ref="X1858">IFERROR(_xlfn.IFS(OR(F1858="",LEFT(Methode_Keuze,4)="Geen"),"",AND(V1858&lt;&gt;"",F1858&lt;&gt;"Arbeidskosten"),ROUND(V1858*VLOOKUP(F1858,Tb_ProjectKosten[],MATCH(Tb_ProjectKosten[[#Headers],[Forfat_Percentage]],Tb_ProjectKosten[#Headers],0),0),2),AND(F1858="Arbeidskosten",G1858&lt;&gt;""),IFERROR(ROUND(V1858*VLOOKUP(G1858,Tb_KostenTypen[],3,0)*VLOOKUP(F1858,Tb_ProjectKosten[],MATCH(Tb_ProjectKosten[[#Headers],[Forfat_Percentage]],Tb_ProjectKosten[#Headers],0),0),2),""),V1858 &lt;=0,0),"")</f>
        <v/>
      </c>
      <c r="Y1858" s="262"/>
      <c r="Z1858" s="49"/>
      <c r="AA1858" s="37" t="str" cm="1">
        <f t="array" ref="AA1858">IFERROR(IF(INDEX(SubsidieTabel!$Q$1:$T$9,MATCH($F1858,SubsidieTabel!$Q$1:$Q$9,0),IFERROR(MATCH(Methode_Keuze,SubsidieTabel!$Q$1:$T$1,0),2))&lt;&gt;1=TRUE,"ja",""),"")</f>
        <v/>
      </c>
    </row>
    <row r="1859" spans="1:27" ht="15" customHeight="1" x14ac:dyDescent="0.25">
      <c r="A1859" s="87"/>
      <c r="B1859" s="219" t="str">
        <f>IF(A1859&lt;&gt;"",_xlfn.MAXIFS($B$1:B1858,$A$1:A1858,A1859)+1,"")</f>
        <v/>
      </c>
      <c r="C1859" s="50"/>
      <c r="D1859" s="50"/>
      <c r="E1859" s="50"/>
      <c r="F1859" s="50"/>
      <c r="G1859" s="283"/>
      <c r="H1859" s="296"/>
      <c r="I1859" s="295"/>
      <c r="J1859" s="295"/>
      <c r="K1859" s="202"/>
      <c r="L1859" s="202"/>
      <c r="M1859" s="91" t="str">
        <f>IFERROR(VLOOKUP(H1859,Lijsten!$H$1:$I$100,2,0),"")</f>
        <v/>
      </c>
      <c r="N1859" s="91" t="str" cm="1">
        <f t="array" ref="N1859">IFERROR(_xlfn.IFS(AND(LEFT(F1859,6)="Arbeid",RIGHT(F1859,3)&lt;&gt;"IKS"),IFERROR(VLOOKUP($G1859,Tb_KostenTypen[],2,0),"tarief"),RIGHT(F1859,3)="IKS","Uurtarief",LEFT(F1859,6)="Arbeid","Uurtarief",AND(LEFT(F1859,8)="Bijdrage",RIGHT(F1859,15)="(vrijwilligers)"),"Vast tarief"),"")</f>
        <v/>
      </c>
      <c r="O1859" s="92"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tarief",IF(LEFT(F1859,8)="Bijdrage",VLOOKUP($F1859,Tb_KostenTypen[],MATCH(Methode_Keuze,Tb_KostenTypen[#Headers],0),0),VLOOKUP($G1859,Lijsten!L:O,4,0))),""),"")</f>
        <v/>
      </c>
      <c r="P1859" s="92"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tarief",IF(LEFT(F1859,8)="Bijdrage",VLOOKUP($F1859,Tb_KostenTypen[],MATCH(Methode_Keuze,Tb_KostenTypen[#Headers],0),0),VLOOKUP($G1859,Lijsten!L:O,4,0))),""),"")</f>
        <v/>
      </c>
      <c r="Q1859" s="50"/>
      <c r="R1859" s="50"/>
      <c r="S1859" s="83"/>
      <c r="T1859" s="51"/>
      <c r="U1859" s="4" t="str" cm="1">
        <f t="array" ref="U1859">IF(AA1859&lt;&gt;"ja",_xlfn.IFNA(_xlfn.IFS(AND(O1859&lt;&gt;"",F1859&lt;&gt;"",RIGHT($N1859,6)="tarief"),O1859*Q1859,S1859&gt;0,IF(F1859&lt;&gt;"",S1859,"")),""),"")</f>
        <v/>
      </c>
      <c r="V1859" s="4" t="str" cm="1">
        <f t="array" ref="V1859">IF(AA1859&lt;&gt;"ja",_xlfn.IFNA(_xlfn.IFS(AND(P1859&lt;&gt;"",R1859&lt;&gt;"",RIGHT($N1859,6)="tarief"),P1859*R1859,T1859&gt;0,T1859),""),"")</f>
        <v/>
      </c>
      <c r="W1859" s="4" t="str" cm="1">
        <f t="array" ref="W1859">IFERROR(_xlfn.IFS(OR(F1859="",LEFT(Methode_Keuze,4)="Geen"),"",AND(U1859&lt;&gt;"",F1859&lt;&gt;"Arbeidskosten"),ROUND(U1859*VLOOKUP(F1859,Tb_ProjectKosten[],MATCH(Tb_ProjectKosten[[#Headers],[Forfat_Percentage]],Tb_ProjectKosten[#Headers],0),0),2),AND(F1859="Arbeidskosten",G1859&lt;&gt;""),IFERROR(ROUND(U1859*VLOOKUP(G1859,Tb_KostenTypen[],3,0)*VLOOKUP(F1859,Tb_ProjectKosten[],MATCH(Tb_ProjectKosten[[#Headers],[Forfat_Percentage]],Tb_ProjectKosten[#Headers],0),0),2),""),U1859 &lt;=0,0),"")</f>
        <v/>
      </c>
      <c r="X1859" s="4" t="str" cm="1">
        <f t="array" ref="X1859">IFERROR(_xlfn.IFS(OR(F1859="",LEFT(Methode_Keuze,4)="Geen"),"",AND(V1859&lt;&gt;"",F1859&lt;&gt;"Arbeidskosten"),ROUND(V1859*VLOOKUP(F1859,Tb_ProjectKosten[],MATCH(Tb_ProjectKosten[[#Headers],[Forfat_Percentage]],Tb_ProjectKosten[#Headers],0),0),2),AND(F1859="Arbeidskosten",G1859&lt;&gt;""),IFERROR(ROUND(V1859*VLOOKUP(G1859,Tb_KostenTypen[],3,0)*VLOOKUP(F1859,Tb_ProjectKosten[],MATCH(Tb_ProjectKosten[[#Headers],[Forfat_Percentage]],Tb_ProjectKosten[#Headers],0),0),2),""),V1859 &lt;=0,0),"")</f>
        <v/>
      </c>
      <c r="Y1859" s="262"/>
      <c r="Z1859" s="49"/>
      <c r="AA1859" s="37" t="str" cm="1">
        <f t="array" ref="AA1859">IFERROR(IF(INDEX(SubsidieTabel!$Q$1:$T$9,MATCH($F1859,SubsidieTabel!$Q$1:$Q$9,0),IFERROR(MATCH(Methode_Keuze,SubsidieTabel!$Q$1:$T$1,0),2))&lt;&gt;1=TRUE,"ja",""),"")</f>
        <v/>
      </c>
    </row>
    <row r="1860" spans="1:27" ht="15" customHeight="1" x14ac:dyDescent="0.25">
      <c r="A1860" s="87"/>
      <c r="B1860" s="219" t="str">
        <f>IF(A1860&lt;&gt;"",_xlfn.MAXIFS($B$1:B1859,$A$1:A1859,A1860)+1,"")</f>
        <v/>
      </c>
      <c r="C1860" s="50"/>
      <c r="D1860" s="50"/>
      <c r="E1860" s="50"/>
      <c r="F1860" s="50"/>
      <c r="G1860" s="283"/>
      <c r="H1860" s="296"/>
      <c r="I1860" s="295"/>
      <c r="J1860" s="295"/>
      <c r="K1860" s="202"/>
      <c r="L1860" s="202"/>
      <c r="M1860" s="91" t="str">
        <f>IFERROR(VLOOKUP(H1860,Lijsten!$H$1:$I$100,2,0),"")</f>
        <v/>
      </c>
      <c r="N1860" s="91" t="str" cm="1">
        <f t="array" ref="N1860">IFERROR(_xlfn.IFS(AND(LEFT(F1860,6)="Arbeid",RIGHT(F1860,3)&lt;&gt;"IKS"),IFERROR(VLOOKUP($G1860,Tb_KostenTypen[],2,0),"tarief"),RIGHT(F1860,3)="IKS","Uurtarief",LEFT(F1860,6)="Arbeid","Uurtarief",AND(LEFT(F1860,8)="Bijdrage",RIGHT(F1860,15)="(vrijwilligers)"),"Vast tarief"),"")</f>
        <v/>
      </c>
      <c r="O1860" s="92"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tarief",IF(LEFT(F1860,8)="Bijdrage",VLOOKUP($F1860,Tb_KostenTypen[],MATCH(Methode_Keuze,Tb_KostenTypen[#Headers],0),0),VLOOKUP($G1860,Lijsten!L:O,4,0))),""),"")</f>
        <v/>
      </c>
      <c r="P1860" s="92"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tarief",IF(LEFT(F1860,8)="Bijdrage",VLOOKUP($F1860,Tb_KostenTypen[],MATCH(Methode_Keuze,Tb_KostenTypen[#Headers],0),0),VLOOKUP($G1860,Lijsten!L:O,4,0))),""),"")</f>
        <v/>
      </c>
      <c r="Q1860" s="50"/>
      <c r="R1860" s="50"/>
      <c r="S1860" s="83"/>
      <c r="T1860" s="51"/>
      <c r="U1860" s="4" t="str" cm="1">
        <f t="array" ref="U1860">IF(AA1860&lt;&gt;"ja",_xlfn.IFNA(_xlfn.IFS(AND(O1860&lt;&gt;"",F1860&lt;&gt;"",RIGHT($N1860,6)="tarief"),O1860*Q1860,S1860&gt;0,IF(F1860&lt;&gt;"",S1860,"")),""),"")</f>
        <v/>
      </c>
      <c r="V1860" s="4" t="str" cm="1">
        <f t="array" ref="V1860">IF(AA1860&lt;&gt;"ja",_xlfn.IFNA(_xlfn.IFS(AND(P1860&lt;&gt;"",R1860&lt;&gt;"",RIGHT($N1860,6)="tarief"),P1860*R1860,T1860&gt;0,T1860),""),"")</f>
        <v/>
      </c>
      <c r="W1860" s="4" t="str" cm="1">
        <f t="array" ref="W1860">IFERROR(_xlfn.IFS(OR(F1860="",LEFT(Methode_Keuze,4)="Geen"),"",AND(U1860&lt;&gt;"",F1860&lt;&gt;"Arbeidskosten"),ROUND(U1860*VLOOKUP(F1860,Tb_ProjectKosten[],MATCH(Tb_ProjectKosten[[#Headers],[Forfat_Percentage]],Tb_ProjectKosten[#Headers],0),0),2),AND(F1860="Arbeidskosten",G1860&lt;&gt;""),IFERROR(ROUND(U1860*VLOOKUP(G1860,Tb_KostenTypen[],3,0)*VLOOKUP(F1860,Tb_ProjectKosten[],MATCH(Tb_ProjectKosten[[#Headers],[Forfat_Percentage]],Tb_ProjectKosten[#Headers],0),0),2),""),U1860 &lt;=0,0),"")</f>
        <v/>
      </c>
      <c r="X1860" s="4" t="str" cm="1">
        <f t="array" ref="X1860">IFERROR(_xlfn.IFS(OR(F1860="",LEFT(Methode_Keuze,4)="Geen"),"",AND(V1860&lt;&gt;"",F1860&lt;&gt;"Arbeidskosten"),ROUND(V1860*VLOOKUP(F1860,Tb_ProjectKosten[],MATCH(Tb_ProjectKosten[[#Headers],[Forfat_Percentage]],Tb_ProjectKosten[#Headers],0),0),2),AND(F1860="Arbeidskosten",G1860&lt;&gt;""),IFERROR(ROUND(V1860*VLOOKUP(G1860,Tb_KostenTypen[],3,0)*VLOOKUP(F1860,Tb_ProjectKosten[],MATCH(Tb_ProjectKosten[[#Headers],[Forfat_Percentage]],Tb_ProjectKosten[#Headers],0),0),2),""),V1860 &lt;=0,0),"")</f>
        <v/>
      </c>
      <c r="Y1860" s="262"/>
      <c r="Z1860" s="49"/>
      <c r="AA1860" s="37" t="str" cm="1">
        <f t="array" ref="AA1860">IFERROR(IF(INDEX(SubsidieTabel!$Q$1:$T$9,MATCH($F1860,SubsidieTabel!$Q$1:$Q$9,0),IFERROR(MATCH(Methode_Keuze,SubsidieTabel!$Q$1:$T$1,0),2))&lt;&gt;1=TRUE,"ja",""),"")</f>
        <v/>
      </c>
    </row>
    <row r="1861" spans="1:27" ht="15" customHeight="1" x14ac:dyDescent="0.25">
      <c r="A1861" s="87"/>
      <c r="B1861" s="219" t="str">
        <f>IF(A1861&lt;&gt;"",_xlfn.MAXIFS($B$1:B1860,$A$1:A1860,A1861)+1,"")</f>
        <v/>
      </c>
      <c r="C1861" s="50"/>
      <c r="D1861" s="50"/>
      <c r="E1861" s="50"/>
      <c r="F1861" s="50"/>
      <c r="G1861" s="283"/>
      <c r="H1861" s="296"/>
      <c r="I1861" s="295"/>
      <c r="J1861" s="295"/>
      <c r="K1861" s="202"/>
      <c r="L1861" s="202"/>
      <c r="M1861" s="91" t="str">
        <f>IFERROR(VLOOKUP(H1861,Lijsten!$H$1:$I$100,2,0),"")</f>
        <v/>
      </c>
      <c r="N1861" s="91" t="str" cm="1">
        <f t="array" ref="N1861">IFERROR(_xlfn.IFS(AND(LEFT(F1861,6)="Arbeid",RIGHT(F1861,3)&lt;&gt;"IKS"),IFERROR(VLOOKUP($G1861,Tb_KostenTypen[],2,0),"tarief"),RIGHT(F1861,3)="IKS","Uurtarief",LEFT(F1861,6)="Arbeid","Uurtarief",AND(LEFT(F1861,8)="Bijdrage",RIGHT(F1861,15)="(vrijwilligers)"),"Vast tarief"),"")</f>
        <v/>
      </c>
      <c r="O1861" s="92"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tarief",IF(LEFT(F1861,8)="Bijdrage",VLOOKUP($F1861,Tb_KostenTypen[],MATCH(Methode_Keuze,Tb_KostenTypen[#Headers],0),0),VLOOKUP($G1861,Lijsten!L:O,4,0))),""),"")</f>
        <v/>
      </c>
      <c r="P1861" s="92"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tarief",IF(LEFT(F1861,8)="Bijdrage",VLOOKUP($F1861,Tb_KostenTypen[],MATCH(Methode_Keuze,Tb_KostenTypen[#Headers],0),0),VLOOKUP($G1861,Lijsten!L:O,4,0))),""),"")</f>
        <v/>
      </c>
      <c r="Q1861" s="50"/>
      <c r="R1861" s="50"/>
      <c r="S1861" s="83"/>
      <c r="T1861" s="51"/>
      <c r="U1861" s="4" t="str" cm="1">
        <f t="array" ref="U1861">IF(AA1861&lt;&gt;"ja",_xlfn.IFNA(_xlfn.IFS(AND(O1861&lt;&gt;"",F1861&lt;&gt;"",RIGHT($N1861,6)="tarief"),O1861*Q1861,S1861&gt;0,IF(F1861&lt;&gt;"",S1861,"")),""),"")</f>
        <v/>
      </c>
      <c r="V1861" s="4" t="str" cm="1">
        <f t="array" ref="V1861">IF(AA1861&lt;&gt;"ja",_xlfn.IFNA(_xlfn.IFS(AND(P1861&lt;&gt;"",R1861&lt;&gt;"",RIGHT($N1861,6)="tarief"),P1861*R1861,T1861&gt;0,T1861),""),"")</f>
        <v/>
      </c>
      <c r="W1861" s="4" t="str" cm="1">
        <f t="array" ref="W1861">IFERROR(_xlfn.IFS(OR(F1861="",LEFT(Methode_Keuze,4)="Geen"),"",AND(U1861&lt;&gt;"",F1861&lt;&gt;"Arbeidskosten"),ROUND(U1861*VLOOKUP(F1861,Tb_ProjectKosten[],MATCH(Tb_ProjectKosten[[#Headers],[Forfat_Percentage]],Tb_ProjectKosten[#Headers],0),0),2),AND(F1861="Arbeidskosten",G1861&lt;&gt;""),IFERROR(ROUND(U1861*VLOOKUP(G1861,Tb_KostenTypen[],3,0)*VLOOKUP(F1861,Tb_ProjectKosten[],MATCH(Tb_ProjectKosten[[#Headers],[Forfat_Percentage]],Tb_ProjectKosten[#Headers],0),0),2),""),U1861 &lt;=0,0),"")</f>
        <v/>
      </c>
      <c r="X1861" s="4" t="str" cm="1">
        <f t="array" ref="X1861">IFERROR(_xlfn.IFS(OR(F1861="",LEFT(Methode_Keuze,4)="Geen"),"",AND(V1861&lt;&gt;"",F1861&lt;&gt;"Arbeidskosten"),ROUND(V1861*VLOOKUP(F1861,Tb_ProjectKosten[],MATCH(Tb_ProjectKosten[[#Headers],[Forfat_Percentage]],Tb_ProjectKosten[#Headers],0),0),2),AND(F1861="Arbeidskosten",G1861&lt;&gt;""),IFERROR(ROUND(V1861*VLOOKUP(G1861,Tb_KostenTypen[],3,0)*VLOOKUP(F1861,Tb_ProjectKosten[],MATCH(Tb_ProjectKosten[[#Headers],[Forfat_Percentage]],Tb_ProjectKosten[#Headers],0),0),2),""),V1861 &lt;=0,0),"")</f>
        <v/>
      </c>
      <c r="Y1861" s="262"/>
      <c r="Z1861" s="49"/>
      <c r="AA1861" s="37" t="str" cm="1">
        <f t="array" ref="AA1861">IFERROR(IF(INDEX(SubsidieTabel!$Q$1:$T$9,MATCH($F1861,SubsidieTabel!$Q$1:$Q$9,0),IFERROR(MATCH(Methode_Keuze,SubsidieTabel!$Q$1:$T$1,0),2))&lt;&gt;1=TRUE,"ja",""),"")</f>
        <v/>
      </c>
    </row>
    <row r="1862" spans="1:27" ht="15" customHeight="1" x14ac:dyDescent="0.25">
      <c r="A1862" s="87"/>
      <c r="B1862" s="219" t="str">
        <f>IF(A1862&lt;&gt;"",_xlfn.MAXIFS($B$1:B1861,$A$1:A1861,A1862)+1,"")</f>
        <v/>
      </c>
      <c r="C1862" s="50"/>
      <c r="D1862" s="50"/>
      <c r="E1862" s="50"/>
      <c r="F1862" s="50"/>
      <c r="G1862" s="283"/>
      <c r="H1862" s="296"/>
      <c r="I1862" s="295"/>
      <c r="J1862" s="295"/>
      <c r="K1862" s="202"/>
      <c r="L1862" s="202"/>
      <c r="M1862" s="91" t="str">
        <f>IFERROR(VLOOKUP(H1862,Lijsten!$H$1:$I$100,2,0),"")</f>
        <v/>
      </c>
      <c r="N1862" s="91" t="str" cm="1">
        <f t="array" ref="N1862">IFERROR(_xlfn.IFS(AND(LEFT(F1862,6)="Arbeid",RIGHT(F1862,3)&lt;&gt;"IKS"),IFERROR(VLOOKUP($G1862,Tb_KostenTypen[],2,0),"tarief"),RIGHT(F1862,3)="IKS","Uurtarief",LEFT(F1862,6)="Arbeid","Uurtarief",AND(LEFT(F1862,8)="Bijdrage",RIGHT(F1862,15)="(vrijwilligers)"),"Vast tarief"),"")</f>
        <v/>
      </c>
      <c r="O1862" s="92"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tarief",IF(LEFT(F1862,8)="Bijdrage",VLOOKUP($F1862,Tb_KostenTypen[],MATCH(Methode_Keuze,Tb_KostenTypen[#Headers],0),0),VLOOKUP($G1862,Lijsten!L:O,4,0))),""),"")</f>
        <v/>
      </c>
      <c r="P1862" s="92"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tarief",IF(LEFT(F1862,8)="Bijdrage",VLOOKUP($F1862,Tb_KostenTypen[],MATCH(Methode_Keuze,Tb_KostenTypen[#Headers],0),0),VLOOKUP($G1862,Lijsten!L:O,4,0))),""),"")</f>
        <v/>
      </c>
      <c r="Q1862" s="50"/>
      <c r="R1862" s="50"/>
      <c r="S1862" s="83"/>
      <c r="T1862" s="51"/>
      <c r="U1862" s="4" t="str" cm="1">
        <f t="array" ref="U1862">IF(AA1862&lt;&gt;"ja",_xlfn.IFNA(_xlfn.IFS(AND(O1862&lt;&gt;"",F1862&lt;&gt;"",RIGHT($N1862,6)="tarief"),O1862*Q1862,S1862&gt;0,IF(F1862&lt;&gt;"",S1862,"")),""),"")</f>
        <v/>
      </c>
      <c r="V1862" s="4" t="str" cm="1">
        <f t="array" ref="V1862">IF(AA1862&lt;&gt;"ja",_xlfn.IFNA(_xlfn.IFS(AND(P1862&lt;&gt;"",R1862&lt;&gt;"",RIGHT($N1862,6)="tarief"),P1862*R1862,T1862&gt;0,T1862),""),"")</f>
        <v/>
      </c>
      <c r="W1862" s="4" t="str" cm="1">
        <f t="array" ref="W1862">IFERROR(_xlfn.IFS(OR(F1862="",LEFT(Methode_Keuze,4)="Geen"),"",AND(U1862&lt;&gt;"",F1862&lt;&gt;"Arbeidskosten"),ROUND(U1862*VLOOKUP(F1862,Tb_ProjectKosten[],MATCH(Tb_ProjectKosten[[#Headers],[Forfat_Percentage]],Tb_ProjectKosten[#Headers],0),0),2),AND(F1862="Arbeidskosten",G1862&lt;&gt;""),IFERROR(ROUND(U1862*VLOOKUP(G1862,Tb_KostenTypen[],3,0)*VLOOKUP(F1862,Tb_ProjectKosten[],MATCH(Tb_ProjectKosten[[#Headers],[Forfat_Percentage]],Tb_ProjectKosten[#Headers],0),0),2),""),U1862 &lt;=0,0),"")</f>
        <v/>
      </c>
      <c r="X1862" s="4" t="str" cm="1">
        <f t="array" ref="X1862">IFERROR(_xlfn.IFS(OR(F1862="",LEFT(Methode_Keuze,4)="Geen"),"",AND(V1862&lt;&gt;"",F1862&lt;&gt;"Arbeidskosten"),ROUND(V1862*VLOOKUP(F1862,Tb_ProjectKosten[],MATCH(Tb_ProjectKosten[[#Headers],[Forfat_Percentage]],Tb_ProjectKosten[#Headers],0),0),2),AND(F1862="Arbeidskosten",G1862&lt;&gt;""),IFERROR(ROUND(V1862*VLOOKUP(G1862,Tb_KostenTypen[],3,0)*VLOOKUP(F1862,Tb_ProjectKosten[],MATCH(Tb_ProjectKosten[[#Headers],[Forfat_Percentage]],Tb_ProjectKosten[#Headers],0),0),2),""),V1862 &lt;=0,0),"")</f>
        <v/>
      </c>
      <c r="Y1862" s="262"/>
      <c r="Z1862" s="49"/>
      <c r="AA1862" s="37" t="str" cm="1">
        <f t="array" ref="AA1862">IFERROR(IF(INDEX(SubsidieTabel!$Q$1:$T$9,MATCH($F1862,SubsidieTabel!$Q$1:$Q$9,0),IFERROR(MATCH(Methode_Keuze,SubsidieTabel!$Q$1:$T$1,0),2))&lt;&gt;1=TRUE,"ja",""),"")</f>
        <v/>
      </c>
    </row>
    <row r="1863" spans="1:27" ht="15" customHeight="1" x14ac:dyDescent="0.25">
      <c r="A1863" s="87"/>
      <c r="B1863" s="219" t="str">
        <f>IF(A1863&lt;&gt;"",_xlfn.MAXIFS($B$1:B1862,$A$1:A1862,A1863)+1,"")</f>
        <v/>
      </c>
      <c r="C1863" s="50"/>
      <c r="D1863" s="50"/>
      <c r="E1863" s="50"/>
      <c r="F1863" s="50"/>
      <c r="G1863" s="283"/>
      <c r="H1863" s="296"/>
      <c r="I1863" s="295"/>
      <c r="J1863" s="295"/>
      <c r="K1863" s="202"/>
      <c r="L1863" s="202"/>
      <c r="M1863" s="91" t="str">
        <f>IFERROR(VLOOKUP(H1863,Lijsten!$H$1:$I$100,2,0),"")</f>
        <v/>
      </c>
      <c r="N1863" s="91" t="str" cm="1">
        <f t="array" ref="N1863">IFERROR(_xlfn.IFS(AND(LEFT(F1863,6)="Arbeid",RIGHT(F1863,3)&lt;&gt;"IKS"),IFERROR(VLOOKUP($G1863,Tb_KostenTypen[],2,0),"tarief"),RIGHT(F1863,3)="IKS","Uurtarief",LEFT(F1863,6)="Arbeid","Uurtarief",AND(LEFT(F1863,8)="Bijdrage",RIGHT(F1863,15)="(vrijwilligers)"),"Vast tarief"),"")</f>
        <v/>
      </c>
      <c r="O1863" s="92"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tarief",IF(LEFT(F1863,8)="Bijdrage",VLOOKUP($F1863,Tb_KostenTypen[],MATCH(Methode_Keuze,Tb_KostenTypen[#Headers],0),0),VLOOKUP($G1863,Lijsten!L:O,4,0))),""),"")</f>
        <v/>
      </c>
      <c r="P1863" s="92"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tarief",IF(LEFT(F1863,8)="Bijdrage",VLOOKUP($F1863,Tb_KostenTypen[],MATCH(Methode_Keuze,Tb_KostenTypen[#Headers],0),0),VLOOKUP($G1863,Lijsten!L:O,4,0))),""),"")</f>
        <v/>
      </c>
      <c r="Q1863" s="50"/>
      <c r="R1863" s="50"/>
      <c r="S1863" s="83"/>
      <c r="T1863" s="51"/>
      <c r="U1863" s="4" t="str" cm="1">
        <f t="array" ref="U1863">IF(AA1863&lt;&gt;"ja",_xlfn.IFNA(_xlfn.IFS(AND(O1863&lt;&gt;"",F1863&lt;&gt;"",RIGHT($N1863,6)="tarief"),O1863*Q1863,S1863&gt;0,IF(F1863&lt;&gt;"",S1863,"")),""),"")</f>
        <v/>
      </c>
      <c r="V1863" s="4" t="str" cm="1">
        <f t="array" ref="V1863">IF(AA1863&lt;&gt;"ja",_xlfn.IFNA(_xlfn.IFS(AND(P1863&lt;&gt;"",R1863&lt;&gt;"",RIGHT($N1863,6)="tarief"),P1863*R1863,T1863&gt;0,T1863),""),"")</f>
        <v/>
      </c>
      <c r="W1863" s="4" t="str" cm="1">
        <f t="array" ref="W1863">IFERROR(_xlfn.IFS(OR(F1863="",LEFT(Methode_Keuze,4)="Geen"),"",AND(U1863&lt;&gt;"",F1863&lt;&gt;"Arbeidskosten"),ROUND(U1863*VLOOKUP(F1863,Tb_ProjectKosten[],MATCH(Tb_ProjectKosten[[#Headers],[Forfat_Percentage]],Tb_ProjectKosten[#Headers],0),0),2),AND(F1863="Arbeidskosten",G1863&lt;&gt;""),IFERROR(ROUND(U1863*VLOOKUP(G1863,Tb_KostenTypen[],3,0)*VLOOKUP(F1863,Tb_ProjectKosten[],MATCH(Tb_ProjectKosten[[#Headers],[Forfat_Percentage]],Tb_ProjectKosten[#Headers],0),0),2),""),U1863 &lt;=0,0),"")</f>
        <v/>
      </c>
      <c r="X1863" s="4" t="str" cm="1">
        <f t="array" ref="X1863">IFERROR(_xlfn.IFS(OR(F1863="",LEFT(Methode_Keuze,4)="Geen"),"",AND(V1863&lt;&gt;"",F1863&lt;&gt;"Arbeidskosten"),ROUND(V1863*VLOOKUP(F1863,Tb_ProjectKosten[],MATCH(Tb_ProjectKosten[[#Headers],[Forfat_Percentage]],Tb_ProjectKosten[#Headers],0),0),2),AND(F1863="Arbeidskosten",G1863&lt;&gt;""),IFERROR(ROUND(V1863*VLOOKUP(G1863,Tb_KostenTypen[],3,0)*VLOOKUP(F1863,Tb_ProjectKosten[],MATCH(Tb_ProjectKosten[[#Headers],[Forfat_Percentage]],Tb_ProjectKosten[#Headers],0),0),2),""),V1863 &lt;=0,0),"")</f>
        <v/>
      </c>
      <c r="Y1863" s="262"/>
      <c r="Z1863" s="49"/>
      <c r="AA1863" s="37" t="str" cm="1">
        <f t="array" ref="AA1863">IFERROR(IF(INDEX(SubsidieTabel!$Q$1:$T$9,MATCH($F1863,SubsidieTabel!$Q$1:$Q$9,0),IFERROR(MATCH(Methode_Keuze,SubsidieTabel!$Q$1:$T$1,0),2))&lt;&gt;1=TRUE,"ja",""),"")</f>
        <v/>
      </c>
    </row>
    <row r="1864" spans="1:27" ht="15" customHeight="1" x14ac:dyDescent="0.25">
      <c r="A1864" s="87"/>
      <c r="B1864" s="219" t="str">
        <f>IF(A1864&lt;&gt;"",_xlfn.MAXIFS($B$1:B1863,$A$1:A1863,A1864)+1,"")</f>
        <v/>
      </c>
      <c r="C1864" s="50"/>
      <c r="D1864" s="50"/>
      <c r="E1864" s="50"/>
      <c r="F1864" s="50"/>
      <c r="G1864" s="283"/>
      <c r="H1864" s="296"/>
      <c r="I1864" s="295"/>
      <c r="J1864" s="295"/>
      <c r="K1864" s="202"/>
      <c r="L1864" s="202"/>
      <c r="M1864" s="91" t="str">
        <f>IFERROR(VLOOKUP(H1864,Lijsten!$H$1:$I$100,2,0),"")</f>
        <v/>
      </c>
      <c r="N1864" s="91" t="str" cm="1">
        <f t="array" ref="N1864">IFERROR(_xlfn.IFS(AND(LEFT(F1864,6)="Arbeid",RIGHT(F1864,3)&lt;&gt;"IKS"),IFERROR(VLOOKUP($G1864,Tb_KostenTypen[],2,0),"tarief"),RIGHT(F1864,3)="IKS","Uurtarief",LEFT(F1864,6)="Arbeid","Uurtarief",AND(LEFT(F1864,8)="Bijdrage",RIGHT(F1864,15)="(vrijwilligers)"),"Vast tarief"),"")</f>
        <v/>
      </c>
      <c r="O1864" s="92"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tarief",IF(LEFT(F1864,8)="Bijdrage",VLOOKUP($F1864,Tb_KostenTypen[],MATCH(Methode_Keuze,Tb_KostenTypen[#Headers],0),0),VLOOKUP($G1864,Lijsten!L:O,4,0))),""),"")</f>
        <v/>
      </c>
      <c r="P1864" s="92"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tarief",IF(LEFT(F1864,8)="Bijdrage",VLOOKUP($F1864,Tb_KostenTypen[],MATCH(Methode_Keuze,Tb_KostenTypen[#Headers],0),0),VLOOKUP($G1864,Lijsten!L:O,4,0))),""),"")</f>
        <v/>
      </c>
      <c r="Q1864" s="50"/>
      <c r="R1864" s="50"/>
      <c r="S1864" s="83"/>
      <c r="T1864" s="51"/>
      <c r="U1864" s="4" t="str" cm="1">
        <f t="array" ref="U1864">IF(AA1864&lt;&gt;"ja",_xlfn.IFNA(_xlfn.IFS(AND(O1864&lt;&gt;"",F1864&lt;&gt;"",RIGHT($N1864,6)="tarief"),O1864*Q1864,S1864&gt;0,IF(F1864&lt;&gt;"",S1864,"")),""),"")</f>
        <v/>
      </c>
      <c r="V1864" s="4" t="str" cm="1">
        <f t="array" ref="V1864">IF(AA1864&lt;&gt;"ja",_xlfn.IFNA(_xlfn.IFS(AND(P1864&lt;&gt;"",R1864&lt;&gt;"",RIGHT($N1864,6)="tarief"),P1864*R1864,T1864&gt;0,T1864),""),"")</f>
        <v/>
      </c>
      <c r="W1864" s="4" t="str" cm="1">
        <f t="array" ref="W1864">IFERROR(_xlfn.IFS(OR(F1864="",LEFT(Methode_Keuze,4)="Geen"),"",AND(U1864&lt;&gt;"",F1864&lt;&gt;"Arbeidskosten"),ROUND(U1864*VLOOKUP(F1864,Tb_ProjectKosten[],MATCH(Tb_ProjectKosten[[#Headers],[Forfat_Percentage]],Tb_ProjectKosten[#Headers],0),0),2),AND(F1864="Arbeidskosten",G1864&lt;&gt;""),IFERROR(ROUND(U1864*VLOOKUP(G1864,Tb_KostenTypen[],3,0)*VLOOKUP(F1864,Tb_ProjectKosten[],MATCH(Tb_ProjectKosten[[#Headers],[Forfat_Percentage]],Tb_ProjectKosten[#Headers],0),0),2),""),U1864 &lt;=0,0),"")</f>
        <v/>
      </c>
      <c r="X1864" s="4" t="str" cm="1">
        <f t="array" ref="X1864">IFERROR(_xlfn.IFS(OR(F1864="",LEFT(Methode_Keuze,4)="Geen"),"",AND(V1864&lt;&gt;"",F1864&lt;&gt;"Arbeidskosten"),ROUND(V1864*VLOOKUP(F1864,Tb_ProjectKosten[],MATCH(Tb_ProjectKosten[[#Headers],[Forfat_Percentage]],Tb_ProjectKosten[#Headers],0),0),2),AND(F1864="Arbeidskosten",G1864&lt;&gt;""),IFERROR(ROUND(V1864*VLOOKUP(G1864,Tb_KostenTypen[],3,0)*VLOOKUP(F1864,Tb_ProjectKosten[],MATCH(Tb_ProjectKosten[[#Headers],[Forfat_Percentage]],Tb_ProjectKosten[#Headers],0),0),2),""),V1864 &lt;=0,0),"")</f>
        <v/>
      </c>
      <c r="Y1864" s="262"/>
      <c r="Z1864" s="49"/>
      <c r="AA1864" s="37" t="str" cm="1">
        <f t="array" ref="AA1864">IFERROR(IF(INDEX(SubsidieTabel!$Q$1:$T$9,MATCH($F1864,SubsidieTabel!$Q$1:$Q$9,0),IFERROR(MATCH(Methode_Keuze,SubsidieTabel!$Q$1:$T$1,0),2))&lt;&gt;1=TRUE,"ja",""),"")</f>
        <v/>
      </c>
    </row>
    <row r="1865" spans="1:27" ht="15" customHeight="1" x14ac:dyDescent="0.25">
      <c r="A1865" s="87"/>
      <c r="B1865" s="219" t="str">
        <f>IF(A1865&lt;&gt;"",_xlfn.MAXIFS($B$1:B1864,$A$1:A1864,A1865)+1,"")</f>
        <v/>
      </c>
      <c r="C1865" s="50"/>
      <c r="D1865" s="50"/>
      <c r="E1865" s="50"/>
      <c r="F1865" s="50"/>
      <c r="G1865" s="283"/>
      <c r="H1865" s="296"/>
      <c r="I1865" s="295"/>
      <c r="J1865" s="295"/>
      <c r="K1865" s="202"/>
      <c r="L1865" s="202"/>
      <c r="M1865" s="91" t="str">
        <f>IFERROR(VLOOKUP(H1865,Lijsten!$H$1:$I$100,2,0),"")</f>
        <v/>
      </c>
      <c r="N1865" s="91" t="str" cm="1">
        <f t="array" ref="N1865">IFERROR(_xlfn.IFS(AND(LEFT(F1865,6)="Arbeid",RIGHT(F1865,3)&lt;&gt;"IKS"),IFERROR(VLOOKUP($G1865,Tb_KostenTypen[],2,0),"tarief"),RIGHT(F1865,3)="IKS","Uurtarief",LEFT(F1865,6)="Arbeid","Uurtarief",AND(LEFT(F1865,8)="Bijdrage",RIGHT(F1865,15)="(vrijwilligers)"),"Vast tarief"),"")</f>
        <v/>
      </c>
      <c r="O1865" s="92"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tarief",IF(LEFT(F1865,8)="Bijdrage",VLOOKUP($F1865,Tb_KostenTypen[],MATCH(Methode_Keuze,Tb_KostenTypen[#Headers],0),0),VLOOKUP($G1865,Lijsten!L:O,4,0))),""),"")</f>
        <v/>
      </c>
      <c r="P1865" s="92"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tarief",IF(LEFT(F1865,8)="Bijdrage",VLOOKUP($F1865,Tb_KostenTypen[],MATCH(Methode_Keuze,Tb_KostenTypen[#Headers],0),0),VLOOKUP($G1865,Lijsten!L:O,4,0))),""),"")</f>
        <v/>
      </c>
      <c r="Q1865" s="50"/>
      <c r="R1865" s="50"/>
      <c r="S1865" s="83"/>
      <c r="T1865" s="51"/>
      <c r="U1865" s="4" t="str" cm="1">
        <f t="array" ref="U1865">IF(AA1865&lt;&gt;"ja",_xlfn.IFNA(_xlfn.IFS(AND(O1865&lt;&gt;"",F1865&lt;&gt;"",RIGHT($N1865,6)="tarief"),O1865*Q1865,S1865&gt;0,IF(F1865&lt;&gt;"",S1865,"")),""),"")</f>
        <v/>
      </c>
      <c r="V1865" s="4" t="str" cm="1">
        <f t="array" ref="V1865">IF(AA1865&lt;&gt;"ja",_xlfn.IFNA(_xlfn.IFS(AND(P1865&lt;&gt;"",R1865&lt;&gt;"",RIGHT($N1865,6)="tarief"),P1865*R1865,T1865&gt;0,T1865),""),"")</f>
        <v/>
      </c>
      <c r="W1865" s="4" t="str" cm="1">
        <f t="array" ref="W1865">IFERROR(_xlfn.IFS(OR(F1865="",LEFT(Methode_Keuze,4)="Geen"),"",AND(U1865&lt;&gt;"",F1865&lt;&gt;"Arbeidskosten"),ROUND(U1865*VLOOKUP(F1865,Tb_ProjectKosten[],MATCH(Tb_ProjectKosten[[#Headers],[Forfat_Percentage]],Tb_ProjectKosten[#Headers],0),0),2),AND(F1865="Arbeidskosten",G1865&lt;&gt;""),IFERROR(ROUND(U1865*VLOOKUP(G1865,Tb_KostenTypen[],3,0)*VLOOKUP(F1865,Tb_ProjectKosten[],MATCH(Tb_ProjectKosten[[#Headers],[Forfat_Percentage]],Tb_ProjectKosten[#Headers],0),0),2),""),U1865 &lt;=0,0),"")</f>
        <v/>
      </c>
      <c r="X1865" s="4" t="str" cm="1">
        <f t="array" ref="X1865">IFERROR(_xlfn.IFS(OR(F1865="",LEFT(Methode_Keuze,4)="Geen"),"",AND(V1865&lt;&gt;"",F1865&lt;&gt;"Arbeidskosten"),ROUND(V1865*VLOOKUP(F1865,Tb_ProjectKosten[],MATCH(Tb_ProjectKosten[[#Headers],[Forfat_Percentage]],Tb_ProjectKosten[#Headers],0),0),2),AND(F1865="Arbeidskosten",G1865&lt;&gt;""),IFERROR(ROUND(V1865*VLOOKUP(G1865,Tb_KostenTypen[],3,0)*VLOOKUP(F1865,Tb_ProjectKosten[],MATCH(Tb_ProjectKosten[[#Headers],[Forfat_Percentage]],Tb_ProjectKosten[#Headers],0),0),2),""),V1865 &lt;=0,0),"")</f>
        <v/>
      </c>
      <c r="Y1865" s="262"/>
      <c r="Z1865" s="49"/>
      <c r="AA1865" s="37" t="str" cm="1">
        <f t="array" ref="AA1865">IFERROR(IF(INDEX(SubsidieTabel!$Q$1:$T$9,MATCH($F1865,SubsidieTabel!$Q$1:$Q$9,0),IFERROR(MATCH(Methode_Keuze,SubsidieTabel!$Q$1:$T$1,0),2))&lt;&gt;1=TRUE,"ja",""),"")</f>
        <v/>
      </c>
    </row>
    <row r="1866" spans="1:27" ht="15" customHeight="1" x14ac:dyDescent="0.25">
      <c r="A1866" s="87"/>
      <c r="B1866" s="219" t="str">
        <f>IF(A1866&lt;&gt;"",_xlfn.MAXIFS($B$1:B1865,$A$1:A1865,A1866)+1,"")</f>
        <v/>
      </c>
      <c r="C1866" s="50"/>
      <c r="D1866" s="50"/>
      <c r="E1866" s="50"/>
      <c r="F1866" s="50"/>
      <c r="G1866" s="283"/>
      <c r="H1866" s="296"/>
      <c r="I1866" s="295"/>
      <c r="J1866" s="295"/>
      <c r="K1866" s="202"/>
      <c r="L1866" s="202"/>
      <c r="M1866" s="91" t="str">
        <f>IFERROR(VLOOKUP(H1866,Lijsten!$H$1:$I$100,2,0),"")</f>
        <v/>
      </c>
      <c r="N1866" s="91" t="str" cm="1">
        <f t="array" ref="N1866">IFERROR(_xlfn.IFS(AND(LEFT(F1866,6)="Arbeid",RIGHT(F1866,3)&lt;&gt;"IKS"),IFERROR(VLOOKUP($G1866,Tb_KostenTypen[],2,0),"tarief"),RIGHT(F1866,3)="IKS","Uurtarief",LEFT(F1866,6)="Arbeid","Uurtarief",AND(LEFT(F1866,8)="Bijdrage",RIGHT(F1866,15)="(vrijwilligers)"),"Vast tarief"),"")</f>
        <v/>
      </c>
      <c r="O1866" s="92"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tarief",IF(LEFT(F1866,8)="Bijdrage",VLOOKUP($F1866,Tb_KostenTypen[],MATCH(Methode_Keuze,Tb_KostenTypen[#Headers],0),0),VLOOKUP($G1866,Lijsten!L:O,4,0))),""),"")</f>
        <v/>
      </c>
      <c r="P1866" s="92"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tarief",IF(LEFT(F1866,8)="Bijdrage",VLOOKUP($F1866,Tb_KostenTypen[],MATCH(Methode_Keuze,Tb_KostenTypen[#Headers],0),0),VLOOKUP($G1866,Lijsten!L:O,4,0))),""),"")</f>
        <v/>
      </c>
      <c r="Q1866" s="50"/>
      <c r="R1866" s="50"/>
      <c r="S1866" s="83"/>
      <c r="T1866" s="51"/>
      <c r="U1866" s="4" t="str" cm="1">
        <f t="array" ref="U1866">IF(AA1866&lt;&gt;"ja",_xlfn.IFNA(_xlfn.IFS(AND(O1866&lt;&gt;"",F1866&lt;&gt;"",RIGHT($N1866,6)="tarief"),O1866*Q1866,S1866&gt;0,IF(F1866&lt;&gt;"",S1866,"")),""),"")</f>
        <v/>
      </c>
      <c r="V1866" s="4" t="str" cm="1">
        <f t="array" ref="V1866">IF(AA1866&lt;&gt;"ja",_xlfn.IFNA(_xlfn.IFS(AND(P1866&lt;&gt;"",R1866&lt;&gt;"",RIGHT($N1866,6)="tarief"),P1866*R1866,T1866&gt;0,T1866),""),"")</f>
        <v/>
      </c>
      <c r="W1866" s="4" t="str" cm="1">
        <f t="array" ref="W1866">IFERROR(_xlfn.IFS(OR(F1866="",LEFT(Methode_Keuze,4)="Geen"),"",AND(U1866&lt;&gt;"",F1866&lt;&gt;"Arbeidskosten"),ROUND(U1866*VLOOKUP(F1866,Tb_ProjectKosten[],MATCH(Tb_ProjectKosten[[#Headers],[Forfat_Percentage]],Tb_ProjectKosten[#Headers],0),0),2),AND(F1866="Arbeidskosten",G1866&lt;&gt;""),IFERROR(ROUND(U1866*VLOOKUP(G1866,Tb_KostenTypen[],3,0)*VLOOKUP(F1866,Tb_ProjectKosten[],MATCH(Tb_ProjectKosten[[#Headers],[Forfat_Percentage]],Tb_ProjectKosten[#Headers],0),0),2),""),U1866 &lt;=0,0),"")</f>
        <v/>
      </c>
      <c r="X1866" s="4" t="str" cm="1">
        <f t="array" ref="X1866">IFERROR(_xlfn.IFS(OR(F1866="",LEFT(Methode_Keuze,4)="Geen"),"",AND(V1866&lt;&gt;"",F1866&lt;&gt;"Arbeidskosten"),ROUND(V1866*VLOOKUP(F1866,Tb_ProjectKosten[],MATCH(Tb_ProjectKosten[[#Headers],[Forfat_Percentage]],Tb_ProjectKosten[#Headers],0),0),2),AND(F1866="Arbeidskosten",G1866&lt;&gt;""),IFERROR(ROUND(V1866*VLOOKUP(G1866,Tb_KostenTypen[],3,0)*VLOOKUP(F1866,Tb_ProjectKosten[],MATCH(Tb_ProjectKosten[[#Headers],[Forfat_Percentage]],Tb_ProjectKosten[#Headers],0),0),2),""),V1866 &lt;=0,0),"")</f>
        <v/>
      </c>
      <c r="Y1866" s="262"/>
      <c r="Z1866" s="49"/>
      <c r="AA1866" s="37" t="str" cm="1">
        <f t="array" ref="AA1866">IFERROR(IF(INDEX(SubsidieTabel!$Q$1:$T$9,MATCH($F1866,SubsidieTabel!$Q$1:$Q$9,0),IFERROR(MATCH(Methode_Keuze,SubsidieTabel!$Q$1:$T$1,0),2))&lt;&gt;1=TRUE,"ja",""),"")</f>
        <v/>
      </c>
    </row>
    <row r="1867" spans="1:27" ht="15" customHeight="1" x14ac:dyDescent="0.25">
      <c r="A1867" s="87"/>
      <c r="B1867" s="219" t="str">
        <f>IF(A1867&lt;&gt;"",_xlfn.MAXIFS($B$1:B1866,$A$1:A1866,A1867)+1,"")</f>
        <v/>
      </c>
      <c r="C1867" s="50"/>
      <c r="D1867" s="50"/>
      <c r="E1867" s="50"/>
      <c r="F1867" s="50"/>
      <c r="G1867" s="283"/>
      <c r="H1867" s="296"/>
      <c r="I1867" s="295"/>
      <c r="J1867" s="295"/>
      <c r="K1867" s="202"/>
      <c r="L1867" s="202"/>
      <c r="M1867" s="91" t="str">
        <f>IFERROR(VLOOKUP(H1867,Lijsten!$H$1:$I$100,2,0),"")</f>
        <v/>
      </c>
      <c r="N1867" s="91" t="str" cm="1">
        <f t="array" ref="N1867">IFERROR(_xlfn.IFS(AND(LEFT(F1867,6)="Arbeid",RIGHT(F1867,3)&lt;&gt;"IKS"),IFERROR(VLOOKUP($G1867,Tb_KostenTypen[],2,0),"tarief"),RIGHT(F1867,3)="IKS","Uurtarief",LEFT(F1867,6)="Arbeid","Uurtarief",AND(LEFT(F1867,8)="Bijdrage",RIGHT(F1867,15)="(vrijwilligers)"),"Vast tarief"),"")</f>
        <v/>
      </c>
      <c r="O1867" s="92"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tarief",IF(LEFT(F1867,8)="Bijdrage",VLOOKUP($F1867,Tb_KostenTypen[],MATCH(Methode_Keuze,Tb_KostenTypen[#Headers],0),0),VLOOKUP($G1867,Lijsten!L:O,4,0))),""),"")</f>
        <v/>
      </c>
      <c r="P1867" s="92"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tarief",IF(LEFT(F1867,8)="Bijdrage",VLOOKUP($F1867,Tb_KostenTypen[],MATCH(Methode_Keuze,Tb_KostenTypen[#Headers],0),0),VLOOKUP($G1867,Lijsten!L:O,4,0))),""),"")</f>
        <v/>
      </c>
      <c r="Q1867" s="50"/>
      <c r="R1867" s="50"/>
      <c r="S1867" s="83"/>
      <c r="T1867" s="51"/>
      <c r="U1867" s="4" t="str" cm="1">
        <f t="array" ref="U1867">IF(AA1867&lt;&gt;"ja",_xlfn.IFNA(_xlfn.IFS(AND(O1867&lt;&gt;"",F1867&lt;&gt;"",RIGHT($N1867,6)="tarief"),O1867*Q1867,S1867&gt;0,IF(F1867&lt;&gt;"",S1867,"")),""),"")</f>
        <v/>
      </c>
      <c r="V1867" s="4" t="str" cm="1">
        <f t="array" ref="V1867">IF(AA1867&lt;&gt;"ja",_xlfn.IFNA(_xlfn.IFS(AND(P1867&lt;&gt;"",R1867&lt;&gt;"",RIGHT($N1867,6)="tarief"),P1867*R1867,T1867&gt;0,T1867),""),"")</f>
        <v/>
      </c>
      <c r="W1867" s="4" t="str" cm="1">
        <f t="array" ref="W1867">IFERROR(_xlfn.IFS(OR(F1867="",LEFT(Methode_Keuze,4)="Geen"),"",AND(U1867&lt;&gt;"",F1867&lt;&gt;"Arbeidskosten"),ROUND(U1867*VLOOKUP(F1867,Tb_ProjectKosten[],MATCH(Tb_ProjectKosten[[#Headers],[Forfat_Percentage]],Tb_ProjectKosten[#Headers],0),0),2),AND(F1867="Arbeidskosten",G1867&lt;&gt;""),IFERROR(ROUND(U1867*VLOOKUP(G1867,Tb_KostenTypen[],3,0)*VLOOKUP(F1867,Tb_ProjectKosten[],MATCH(Tb_ProjectKosten[[#Headers],[Forfat_Percentage]],Tb_ProjectKosten[#Headers],0),0),2),""),U1867 &lt;=0,0),"")</f>
        <v/>
      </c>
      <c r="X1867" s="4" t="str" cm="1">
        <f t="array" ref="X1867">IFERROR(_xlfn.IFS(OR(F1867="",LEFT(Methode_Keuze,4)="Geen"),"",AND(V1867&lt;&gt;"",F1867&lt;&gt;"Arbeidskosten"),ROUND(V1867*VLOOKUP(F1867,Tb_ProjectKosten[],MATCH(Tb_ProjectKosten[[#Headers],[Forfat_Percentage]],Tb_ProjectKosten[#Headers],0),0),2),AND(F1867="Arbeidskosten",G1867&lt;&gt;""),IFERROR(ROUND(V1867*VLOOKUP(G1867,Tb_KostenTypen[],3,0)*VLOOKUP(F1867,Tb_ProjectKosten[],MATCH(Tb_ProjectKosten[[#Headers],[Forfat_Percentage]],Tb_ProjectKosten[#Headers],0),0),2),""),V1867 &lt;=0,0),"")</f>
        <v/>
      </c>
      <c r="Y1867" s="262"/>
      <c r="Z1867" s="49"/>
      <c r="AA1867" s="37" t="str" cm="1">
        <f t="array" ref="AA1867">IFERROR(IF(INDEX(SubsidieTabel!$Q$1:$T$9,MATCH($F1867,SubsidieTabel!$Q$1:$Q$9,0),IFERROR(MATCH(Methode_Keuze,SubsidieTabel!$Q$1:$T$1,0),2))&lt;&gt;1=TRUE,"ja",""),"")</f>
        <v/>
      </c>
    </row>
    <row r="1868" spans="1:27" ht="15" customHeight="1" x14ac:dyDescent="0.25">
      <c r="A1868" s="87"/>
      <c r="B1868" s="219" t="str">
        <f>IF(A1868&lt;&gt;"",_xlfn.MAXIFS($B$1:B1867,$A$1:A1867,A1868)+1,"")</f>
        <v/>
      </c>
      <c r="C1868" s="50"/>
      <c r="D1868" s="50"/>
      <c r="E1868" s="50"/>
      <c r="F1868" s="50"/>
      <c r="G1868" s="283"/>
      <c r="H1868" s="296"/>
      <c r="I1868" s="295"/>
      <c r="J1868" s="295"/>
      <c r="K1868" s="202"/>
      <c r="L1868" s="202"/>
      <c r="M1868" s="91" t="str">
        <f>IFERROR(VLOOKUP(H1868,Lijsten!$H$1:$I$100,2,0),"")</f>
        <v/>
      </c>
      <c r="N1868" s="91" t="str" cm="1">
        <f t="array" ref="N1868">IFERROR(_xlfn.IFS(AND(LEFT(F1868,6)="Arbeid",RIGHT(F1868,3)&lt;&gt;"IKS"),IFERROR(VLOOKUP($G1868,Tb_KostenTypen[],2,0),"tarief"),RIGHT(F1868,3)="IKS","Uurtarief",LEFT(F1868,6)="Arbeid","Uurtarief",AND(LEFT(F1868,8)="Bijdrage",RIGHT(F1868,15)="(vrijwilligers)"),"Vast tarief"),"")</f>
        <v/>
      </c>
      <c r="O1868" s="92"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tarief",IF(LEFT(F1868,8)="Bijdrage",VLOOKUP($F1868,Tb_KostenTypen[],MATCH(Methode_Keuze,Tb_KostenTypen[#Headers],0),0),VLOOKUP($G1868,Lijsten!L:O,4,0))),""),"")</f>
        <v/>
      </c>
      <c r="P1868" s="92"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tarief",IF(LEFT(F1868,8)="Bijdrage",VLOOKUP($F1868,Tb_KostenTypen[],MATCH(Methode_Keuze,Tb_KostenTypen[#Headers],0),0),VLOOKUP($G1868,Lijsten!L:O,4,0))),""),"")</f>
        <v/>
      </c>
      <c r="Q1868" s="50"/>
      <c r="R1868" s="50"/>
      <c r="S1868" s="83"/>
      <c r="T1868" s="51"/>
      <c r="U1868" s="4" t="str" cm="1">
        <f t="array" ref="U1868">IF(AA1868&lt;&gt;"ja",_xlfn.IFNA(_xlfn.IFS(AND(O1868&lt;&gt;"",F1868&lt;&gt;"",RIGHT($N1868,6)="tarief"),O1868*Q1868,S1868&gt;0,IF(F1868&lt;&gt;"",S1868,"")),""),"")</f>
        <v/>
      </c>
      <c r="V1868" s="4" t="str" cm="1">
        <f t="array" ref="V1868">IF(AA1868&lt;&gt;"ja",_xlfn.IFNA(_xlfn.IFS(AND(P1868&lt;&gt;"",R1868&lt;&gt;"",RIGHT($N1868,6)="tarief"),P1868*R1868,T1868&gt;0,T1868),""),"")</f>
        <v/>
      </c>
      <c r="W1868" s="4" t="str" cm="1">
        <f t="array" ref="W1868">IFERROR(_xlfn.IFS(OR(F1868="",LEFT(Methode_Keuze,4)="Geen"),"",AND(U1868&lt;&gt;"",F1868&lt;&gt;"Arbeidskosten"),ROUND(U1868*VLOOKUP(F1868,Tb_ProjectKosten[],MATCH(Tb_ProjectKosten[[#Headers],[Forfat_Percentage]],Tb_ProjectKosten[#Headers],0),0),2),AND(F1868="Arbeidskosten",G1868&lt;&gt;""),IFERROR(ROUND(U1868*VLOOKUP(G1868,Tb_KostenTypen[],3,0)*VLOOKUP(F1868,Tb_ProjectKosten[],MATCH(Tb_ProjectKosten[[#Headers],[Forfat_Percentage]],Tb_ProjectKosten[#Headers],0),0),2),""),U1868 &lt;=0,0),"")</f>
        <v/>
      </c>
      <c r="X1868" s="4" t="str" cm="1">
        <f t="array" ref="X1868">IFERROR(_xlfn.IFS(OR(F1868="",LEFT(Methode_Keuze,4)="Geen"),"",AND(V1868&lt;&gt;"",F1868&lt;&gt;"Arbeidskosten"),ROUND(V1868*VLOOKUP(F1868,Tb_ProjectKosten[],MATCH(Tb_ProjectKosten[[#Headers],[Forfat_Percentage]],Tb_ProjectKosten[#Headers],0),0),2),AND(F1868="Arbeidskosten",G1868&lt;&gt;""),IFERROR(ROUND(V1868*VLOOKUP(G1868,Tb_KostenTypen[],3,0)*VLOOKUP(F1868,Tb_ProjectKosten[],MATCH(Tb_ProjectKosten[[#Headers],[Forfat_Percentage]],Tb_ProjectKosten[#Headers],0),0),2),""),V1868 &lt;=0,0),"")</f>
        <v/>
      </c>
      <c r="Y1868" s="262"/>
      <c r="Z1868" s="49"/>
      <c r="AA1868" s="37" t="str" cm="1">
        <f t="array" ref="AA1868">IFERROR(IF(INDEX(SubsidieTabel!$Q$1:$T$9,MATCH($F1868,SubsidieTabel!$Q$1:$Q$9,0),IFERROR(MATCH(Methode_Keuze,SubsidieTabel!$Q$1:$T$1,0),2))&lt;&gt;1=TRUE,"ja",""),"")</f>
        <v/>
      </c>
    </row>
    <row r="1869" spans="1:27" ht="15" customHeight="1" x14ac:dyDescent="0.25">
      <c r="A1869" s="87"/>
      <c r="B1869" s="219" t="str">
        <f>IF(A1869&lt;&gt;"",_xlfn.MAXIFS($B$1:B1868,$A$1:A1868,A1869)+1,"")</f>
        <v/>
      </c>
      <c r="C1869" s="50"/>
      <c r="D1869" s="50"/>
      <c r="E1869" s="50"/>
      <c r="F1869" s="50"/>
      <c r="G1869" s="283"/>
      <c r="H1869" s="296"/>
      <c r="I1869" s="295"/>
      <c r="J1869" s="295"/>
      <c r="K1869" s="202"/>
      <c r="L1869" s="202"/>
      <c r="M1869" s="91" t="str">
        <f>IFERROR(VLOOKUP(H1869,Lijsten!$H$1:$I$100,2,0),"")</f>
        <v/>
      </c>
      <c r="N1869" s="91" t="str" cm="1">
        <f t="array" ref="N1869">IFERROR(_xlfn.IFS(AND(LEFT(F1869,6)="Arbeid",RIGHT(F1869,3)&lt;&gt;"IKS"),IFERROR(VLOOKUP($G1869,Tb_KostenTypen[],2,0),"tarief"),RIGHT(F1869,3)="IKS","Uurtarief",LEFT(F1869,6)="Arbeid","Uurtarief",AND(LEFT(F1869,8)="Bijdrage",RIGHT(F1869,15)="(vrijwilligers)"),"Vast tarief"),"")</f>
        <v/>
      </c>
      <c r="O1869" s="92"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tarief",IF(LEFT(F1869,8)="Bijdrage",VLOOKUP($F1869,Tb_KostenTypen[],MATCH(Methode_Keuze,Tb_KostenTypen[#Headers],0),0),VLOOKUP($G1869,Lijsten!L:O,4,0))),""),"")</f>
        <v/>
      </c>
      <c r="P1869" s="92"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tarief",IF(LEFT(F1869,8)="Bijdrage",VLOOKUP($F1869,Tb_KostenTypen[],MATCH(Methode_Keuze,Tb_KostenTypen[#Headers],0),0),VLOOKUP($G1869,Lijsten!L:O,4,0))),""),"")</f>
        <v/>
      </c>
      <c r="Q1869" s="50"/>
      <c r="R1869" s="50"/>
      <c r="S1869" s="83"/>
      <c r="T1869" s="51"/>
      <c r="U1869" s="4" t="str" cm="1">
        <f t="array" ref="U1869">IF(AA1869&lt;&gt;"ja",_xlfn.IFNA(_xlfn.IFS(AND(O1869&lt;&gt;"",F1869&lt;&gt;"",RIGHT($N1869,6)="tarief"),O1869*Q1869,S1869&gt;0,IF(F1869&lt;&gt;"",S1869,"")),""),"")</f>
        <v/>
      </c>
      <c r="V1869" s="4" t="str" cm="1">
        <f t="array" ref="V1869">IF(AA1869&lt;&gt;"ja",_xlfn.IFNA(_xlfn.IFS(AND(P1869&lt;&gt;"",R1869&lt;&gt;"",RIGHT($N1869,6)="tarief"),P1869*R1869,T1869&gt;0,T1869),""),"")</f>
        <v/>
      </c>
      <c r="W1869" s="4" t="str" cm="1">
        <f t="array" ref="W1869">IFERROR(_xlfn.IFS(OR(F1869="",LEFT(Methode_Keuze,4)="Geen"),"",AND(U1869&lt;&gt;"",F1869&lt;&gt;"Arbeidskosten"),ROUND(U1869*VLOOKUP(F1869,Tb_ProjectKosten[],MATCH(Tb_ProjectKosten[[#Headers],[Forfat_Percentage]],Tb_ProjectKosten[#Headers],0),0),2),AND(F1869="Arbeidskosten",G1869&lt;&gt;""),IFERROR(ROUND(U1869*VLOOKUP(G1869,Tb_KostenTypen[],3,0)*VLOOKUP(F1869,Tb_ProjectKosten[],MATCH(Tb_ProjectKosten[[#Headers],[Forfat_Percentage]],Tb_ProjectKosten[#Headers],0),0),2),""),U1869 &lt;=0,0),"")</f>
        <v/>
      </c>
      <c r="X1869" s="4" t="str" cm="1">
        <f t="array" ref="X1869">IFERROR(_xlfn.IFS(OR(F1869="",LEFT(Methode_Keuze,4)="Geen"),"",AND(V1869&lt;&gt;"",F1869&lt;&gt;"Arbeidskosten"),ROUND(V1869*VLOOKUP(F1869,Tb_ProjectKosten[],MATCH(Tb_ProjectKosten[[#Headers],[Forfat_Percentage]],Tb_ProjectKosten[#Headers],0),0),2),AND(F1869="Arbeidskosten",G1869&lt;&gt;""),IFERROR(ROUND(V1869*VLOOKUP(G1869,Tb_KostenTypen[],3,0)*VLOOKUP(F1869,Tb_ProjectKosten[],MATCH(Tb_ProjectKosten[[#Headers],[Forfat_Percentage]],Tb_ProjectKosten[#Headers],0),0),2),""),V1869 &lt;=0,0),"")</f>
        <v/>
      </c>
      <c r="Y1869" s="262"/>
      <c r="Z1869" s="49"/>
      <c r="AA1869" s="37" t="str" cm="1">
        <f t="array" ref="AA1869">IFERROR(IF(INDEX(SubsidieTabel!$Q$1:$T$9,MATCH($F1869,SubsidieTabel!$Q$1:$Q$9,0),IFERROR(MATCH(Methode_Keuze,SubsidieTabel!$Q$1:$T$1,0),2))&lt;&gt;1=TRUE,"ja",""),"")</f>
        <v/>
      </c>
    </row>
    <row r="1870" spans="1:27" ht="15" customHeight="1" x14ac:dyDescent="0.25">
      <c r="A1870" s="87"/>
      <c r="B1870" s="219" t="str">
        <f>IF(A1870&lt;&gt;"",_xlfn.MAXIFS($B$1:B1869,$A$1:A1869,A1870)+1,"")</f>
        <v/>
      </c>
      <c r="C1870" s="50"/>
      <c r="D1870" s="50"/>
      <c r="E1870" s="50"/>
      <c r="F1870" s="50"/>
      <c r="G1870" s="283"/>
      <c r="H1870" s="296"/>
      <c r="I1870" s="295"/>
      <c r="J1870" s="295"/>
      <c r="K1870" s="202"/>
      <c r="L1870" s="202"/>
      <c r="M1870" s="91" t="str">
        <f>IFERROR(VLOOKUP(H1870,Lijsten!$H$1:$I$100,2,0),"")</f>
        <v/>
      </c>
      <c r="N1870" s="91" t="str" cm="1">
        <f t="array" ref="N1870">IFERROR(_xlfn.IFS(AND(LEFT(F1870,6)="Arbeid",RIGHT(F1870,3)&lt;&gt;"IKS"),IFERROR(VLOOKUP($G1870,Tb_KostenTypen[],2,0),"tarief"),RIGHT(F1870,3)="IKS","Uurtarief",LEFT(F1870,6)="Arbeid","Uurtarief",AND(LEFT(F1870,8)="Bijdrage",RIGHT(F1870,15)="(vrijwilligers)"),"Vast tarief"),"")</f>
        <v/>
      </c>
      <c r="O1870" s="92"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tarief",IF(LEFT(F1870,8)="Bijdrage",VLOOKUP($F1870,Tb_KostenTypen[],MATCH(Methode_Keuze,Tb_KostenTypen[#Headers],0),0),VLOOKUP($G1870,Lijsten!L:O,4,0))),""),"")</f>
        <v/>
      </c>
      <c r="P1870" s="92"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tarief",IF(LEFT(F1870,8)="Bijdrage",VLOOKUP($F1870,Tb_KostenTypen[],MATCH(Methode_Keuze,Tb_KostenTypen[#Headers],0),0),VLOOKUP($G1870,Lijsten!L:O,4,0))),""),"")</f>
        <v/>
      </c>
      <c r="Q1870" s="50"/>
      <c r="R1870" s="50"/>
      <c r="S1870" s="83"/>
      <c r="T1870" s="51"/>
      <c r="U1870" s="4" t="str" cm="1">
        <f t="array" ref="U1870">IF(AA1870&lt;&gt;"ja",_xlfn.IFNA(_xlfn.IFS(AND(O1870&lt;&gt;"",F1870&lt;&gt;"",RIGHT($N1870,6)="tarief"),O1870*Q1870,S1870&gt;0,IF(F1870&lt;&gt;"",S1870,"")),""),"")</f>
        <v/>
      </c>
      <c r="V1870" s="4" t="str" cm="1">
        <f t="array" ref="V1870">IF(AA1870&lt;&gt;"ja",_xlfn.IFNA(_xlfn.IFS(AND(P1870&lt;&gt;"",R1870&lt;&gt;"",RIGHT($N1870,6)="tarief"),P1870*R1870,T1870&gt;0,T1870),""),"")</f>
        <v/>
      </c>
      <c r="W1870" s="4" t="str" cm="1">
        <f t="array" ref="W1870">IFERROR(_xlfn.IFS(OR(F1870="",LEFT(Methode_Keuze,4)="Geen"),"",AND(U1870&lt;&gt;"",F1870&lt;&gt;"Arbeidskosten"),ROUND(U1870*VLOOKUP(F1870,Tb_ProjectKosten[],MATCH(Tb_ProjectKosten[[#Headers],[Forfat_Percentage]],Tb_ProjectKosten[#Headers],0),0),2),AND(F1870="Arbeidskosten",G1870&lt;&gt;""),IFERROR(ROUND(U1870*VLOOKUP(G1870,Tb_KostenTypen[],3,0)*VLOOKUP(F1870,Tb_ProjectKosten[],MATCH(Tb_ProjectKosten[[#Headers],[Forfat_Percentage]],Tb_ProjectKosten[#Headers],0),0),2),""),U1870 &lt;=0,0),"")</f>
        <v/>
      </c>
      <c r="X1870" s="4" t="str" cm="1">
        <f t="array" ref="X1870">IFERROR(_xlfn.IFS(OR(F1870="",LEFT(Methode_Keuze,4)="Geen"),"",AND(V1870&lt;&gt;"",F1870&lt;&gt;"Arbeidskosten"),ROUND(V1870*VLOOKUP(F1870,Tb_ProjectKosten[],MATCH(Tb_ProjectKosten[[#Headers],[Forfat_Percentage]],Tb_ProjectKosten[#Headers],0),0),2),AND(F1870="Arbeidskosten",G1870&lt;&gt;""),IFERROR(ROUND(V1870*VLOOKUP(G1870,Tb_KostenTypen[],3,0)*VLOOKUP(F1870,Tb_ProjectKosten[],MATCH(Tb_ProjectKosten[[#Headers],[Forfat_Percentage]],Tb_ProjectKosten[#Headers],0),0),2),""),V1870 &lt;=0,0),"")</f>
        <v/>
      </c>
      <c r="Y1870" s="262"/>
      <c r="Z1870" s="49"/>
      <c r="AA1870" s="37" t="str" cm="1">
        <f t="array" ref="AA1870">IFERROR(IF(INDEX(SubsidieTabel!$Q$1:$T$9,MATCH($F1870,SubsidieTabel!$Q$1:$Q$9,0),IFERROR(MATCH(Methode_Keuze,SubsidieTabel!$Q$1:$T$1,0),2))&lt;&gt;1=TRUE,"ja",""),"")</f>
        <v/>
      </c>
    </row>
    <row r="1871" spans="1:27" ht="15" customHeight="1" x14ac:dyDescent="0.25">
      <c r="A1871" s="87"/>
      <c r="B1871" s="219" t="str">
        <f>IF(A1871&lt;&gt;"",_xlfn.MAXIFS($B$1:B1870,$A$1:A1870,A1871)+1,"")</f>
        <v/>
      </c>
      <c r="C1871" s="50"/>
      <c r="D1871" s="50"/>
      <c r="E1871" s="50"/>
      <c r="F1871" s="50"/>
      <c r="G1871" s="283"/>
      <c r="H1871" s="296"/>
      <c r="I1871" s="295"/>
      <c r="J1871" s="295"/>
      <c r="K1871" s="202"/>
      <c r="L1871" s="202"/>
      <c r="M1871" s="91" t="str">
        <f>IFERROR(VLOOKUP(H1871,Lijsten!$H$1:$I$100,2,0),"")</f>
        <v/>
      </c>
      <c r="N1871" s="91" t="str" cm="1">
        <f t="array" ref="N1871">IFERROR(_xlfn.IFS(AND(LEFT(F1871,6)="Arbeid",RIGHT(F1871,3)&lt;&gt;"IKS"),IFERROR(VLOOKUP($G1871,Tb_KostenTypen[],2,0),"tarief"),RIGHT(F1871,3)="IKS","Uurtarief",LEFT(F1871,6)="Arbeid","Uurtarief",AND(LEFT(F1871,8)="Bijdrage",RIGHT(F1871,15)="(vrijwilligers)"),"Vast tarief"),"")</f>
        <v/>
      </c>
      <c r="O1871" s="92"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tarief",IF(LEFT(F1871,8)="Bijdrage",VLOOKUP($F1871,Tb_KostenTypen[],MATCH(Methode_Keuze,Tb_KostenTypen[#Headers],0),0),VLOOKUP($G1871,Lijsten!L:O,4,0))),""),"")</f>
        <v/>
      </c>
      <c r="P1871" s="92"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tarief",IF(LEFT(F1871,8)="Bijdrage",VLOOKUP($F1871,Tb_KostenTypen[],MATCH(Methode_Keuze,Tb_KostenTypen[#Headers],0),0),VLOOKUP($G1871,Lijsten!L:O,4,0))),""),"")</f>
        <v/>
      </c>
      <c r="Q1871" s="50"/>
      <c r="R1871" s="50"/>
      <c r="S1871" s="83"/>
      <c r="T1871" s="51"/>
      <c r="U1871" s="4" t="str" cm="1">
        <f t="array" ref="U1871">IF(AA1871&lt;&gt;"ja",_xlfn.IFNA(_xlfn.IFS(AND(O1871&lt;&gt;"",F1871&lt;&gt;"",RIGHT($N1871,6)="tarief"),O1871*Q1871,S1871&gt;0,IF(F1871&lt;&gt;"",S1871,"")),""),"")</f>
        <v/>
      </c>
      <c r="V1871" s="4" t="str" cm="1">
        <f t="array" ref="V1871">IF(AA1871&lt;&gt;"ja",_xlfn.IFNA(_xlfn.IFS(AND(P1871&lt;&gt;"",R1871&lt;&gt;"",RIGHT($N1871,6)="tarief"),P1871*R1871,T1871&gt;0,T1871),""),"")</f>
        <v/>
      </c>
      <c r="W1871" s="4" t="str" cm="1">
        <f t="array" ref="W1871">IFERROR(_xlfn.IFS(OR(F1871="",LEFT(Methode_Keuze,4)="Geen"),"",AND(U1871&lt;&gt;"",F1871&lt;&gt;"Arbeidskosten"),ROUND(U1871*VLOOKUP(F1871,Tb_ProjectKosten[],MATCH(Tb_ProjectKosten[[#Headers],[Forfat_Percentage]],Tb_ProjectKosten[#Headers],0),0),2),AND(F1871="Arbeidskosten",G1871&lt;&gt;""),IFERROR(ROUND(U1871*VLOOKUP(G1871,Tb_KostenTypen[],3,0)*VLOOKUP(F1871,Tb_ProjectKosten[],MATCH(Tb_ProjectKosten[[#Headers],[Forfat_Percentage]],Tb_ProjectKosten[#Headers],0),0),2),""),U1871 &lt;=0,0),"")</f>
        <v/>
      </c>
      <c r="X1871" s="4" t="str" cm="1">
        <f t="array" ref="X1871">IFERROR(_xlfn.IFS(OR(F1871="",LEFT(Methode_Keuze,4)="Geen"),"",AND(V1871&lt;&gt;"",F1871&lt;&gt;"Arbeidskosten"),ROUND(V1871*VLOOKUP(F1871,Tb_ProjectKosten[],MATCH(Tb_ProjectKosten[[#Headers],[Forfat_Percentage]],Tb_ProjectKosten[#Headers],0),0),2),AND(F1871="Arbeidskosten",G1871&lt;&gt;""),IFERROR(ROUND(V1871*VLOOKUP(G1871,Tb_KostenTypen[],3,0)*VLOOKUP(F1871,Tb_ProjectKosten[],MATCH(Tb_ProjectKosten[[#Headers],[Forfat_Percentage]],Tb_ProjectKosten[#Headers],0),0),2),""),V1871 &lt;=0,0),"")</f>
        <v/>
      </c>
      <c r="Y1871" s="262"/>
      <c r="Z1871" s="49"/>
      <c r="AA1871" s="37" t="str" cm="1">
        <f t="array" ref="AA1871">IFERROR(IF(INDEX(SubsidieTabel!$Q$1:$T$9,MATCH($F1871,SubsidieTabel!$Q$1:$Q$9,0),IFERROR(MATCH(Methode_Keuze,SubsidieTabel!$Q$1:$T$1,0),2))&lt;&gt;1=TRUE,"ja",""),"")</f>
        <v/>
      </c>
    </row>
    <row r="1872" spans="1:27" ht="15" customHeight="1" x14ac:dyDescent="0.25">
      <c r="A1872" s="87"/>
      <c r="B1872" s="219" t="str">
        <f>IF(A1872&lt;&gt;"",_xlfn.MAXIFS($B$1:B1871,$A$1:A1871,A1872)+1,"")</f>
        <v/>
      </c>
      <c r="C1872" s="50"/>
      <c r="D1872" s="50"/>
      <c r="E1872" s="50"/>
      <c r="F1872" s="50"/>
      <c r="G1872" s="283"/>
      <c r="H1872" s="296"/>
      <c r="I1872" s="295"/>
      <c r="J1872" s="295"/>
      <c r="K1872" s="202"/>
      <c r="L1872" s="202"/>
      <c r="M1872" s="91" t="str">
        <f>IFERROR(VLOOKUP(H1872,Lijsten!$H$1:$I$100,2,0),"")</f>
        <v/>
      </c>
      <c r="N1872" s="91" t="str" cm="1">
        <f t="array" ref="N1872">IFERROR(_xlfn.IFS(AND(LEFT(F1872,6)="Arbeid",RIGHT(F1872,3)&lt;&gt;"IKS"),IFERROR(VLOOKUP($G1872,Tb_KostenTypen[],2,0),"tarief"),RIGHT(F1872,3)="IKS","Uurtarief",LEFT(F1872,6)="Arbeid","Uurtarief",AND(LEFT(F1872,8)="Bijdrage",RIGHT(F1872,15)="(vrijwilligers)"),"Vast tarief"),"")</f>
        <v/>
      </c>
      <c r="O1872" s="92"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tarief",IF(LEFT(F1872,8)="Bijdrage",VLOOKUP($F1872,Tb_KostenTypen[],MATCH(Methode_Keuze,Tb_KostenTypen[#Headers],0),0),VLOOKUP($G1872,Lijsten!L:O,4,0))),""),"")</f>
        <v/>
      </c>
      <c r="P1872" s="92"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tarief",IF(LEFT(F1872,8)="Bijdrage",VLOOKUP($F1872,Tb_KostenTypen[],MATCH(Methode_Keuze,Tb_KostenTypen[#Headers],0),0),VLOOKUP($G1872,Lijsten!L:O,4,0))),""),"")</f>
        <v/>
      </c>
      <c r="Q1872" s="50"/>
      <c r="R1872" s="50"/>
      <c r="S1872" s="83"/>
      <c r="T1872" s="51"/>
      <c r="U1872" s="4" t="str" cm="1">
        <f t="array" ref="U1872">IF(AA1872&lt;&gt;"ja",_xlfn.IFNA(_xlfn.IFS(AND(O1872&lt;&gt;"",F1872&lt;&gt;"",RIGHT($N1872,6)="tarief"),O1872*Q1872,S1872&gt;0,IF(F1872&lt;&gt;"",S1872,"")),""),"")</f>
        <v/>
      </c>
      <c r="V1872" s="4" t="str" cm="1">
        <f t="array" ref="V1872">IF(AA1872&lt;&gt;"ja",_xlfn.IFNA(_xlfn.IFS(AND(P1872&lt;&gt;"",R1872&lt;&gt;"",RIGHT($N1872,6)="tarief"),P1872*R1872,T1872&gt;0,T1872),""),"")</f>
        <v/>
      </c>
      <c r="W1872" s="4" t="str" cm="1">
        <f t="array" ref="W1872">IFERROR(_xlfn.IFS(OR(F1872="",LEFT(Methode_Keuze,4)="Geen"),"",AND(U1872&lt;&gt;"",F1872&lt;&gt;"Arbeidskosten"),ROUND(U1872*VLOOKUP(F1872,Tb_ProjectKosten[],MATCH(Tb_ProjectKosten[[#Headers],[Forfat_Percentage]],Tb_ProjectKosten[#Headers],0),0),2),AND(F1872="Arbeidskosten",G1872&lt;&gt;""),IFERROR(ROUND(U1872*VLOOKUP(G1872,Tb_KostenTypen[],3,0)*VLOOKUP(F1872,Tb_ProjectKosten[],MATCH(Tb_ProjectKosten[[#Headers],[Forfat_Percentage]],Tb_ProjectKosten[#Headers],0),0),2),""),U1872 &lt;=0,0),"")</f>
        <v/>
      </c>
      <c r="X1872" s="4" t="str" cm="1">
        <f t="array" ref="X1872">IFERROR(_xlfn.IFS(OR(F1872="",LEFT(Methode_Keuze,4)="Geen"),"",AND(V1872&lt;&gt;"",F1872&lt;&gt;"Arbeidskosten"),ROUND(V1872*VLOOKUP(F1872,Tb_ProjectKosten[],MATCH(Tb_ProjectKosten[[#Headers],[Forfat_Percentage]],Tb_ProjectKosten[#Headers],0),0),2),AND(F1872="Arbeidskosten",G1872&lt;&gt;""),IFERROR(ROUND(V1872*VLOOKUP(G1872,Tb_KostenTypen[],3,0)*VLOOKUP(F1872,Tb_ProjectKosten[],MATCH(Tb_ProjectKosten[[#Headers],[Forfat_Percentage]],Tb_ProjectKosten[#Headers],0),0),2),""),V1872 &lt;=0,0),"")</f>
        <v/>
      </c>
      <c r="Y1872" s="262"/>
      <c r="Z1872" s="49"/>
      <c r="AA1872" s="37" t="str" cm="1">
        <f t="array" ref="AA1872">IFERROR(IF(INDEX(SubsidieTabel!$Q$1:$T$9,MATCH($F1872,SubsidieTabel!$Q$1:$Q$9,0),IFERROR(MATCH(Methode_Keuze,SubsidieTabel!$Q$1:$T$1,0),2))&lt;&gt;1=TRUE,"ja",""),"")</f>
        <v/>
      </c>
    </row>
    <row r="1873" spans="1:27" ht="15" customHeight="1" x14ac:dyDescent="0.25">
      <c r="A1873" s="87"/>
      <c r="B1873" s="219" t="str">
        <f>IF(A1873&lt;&gt;"",_xlfn.MAXIFS($B$1:B1872,$A$1:A1872,A1873)+1,"")</f>
        <v/>
      </c>
      <c r="C1873" s="50"/>
      <c r="D1873" s="50"/>
      <c r="E1873" s="50"/>
      <c r="F1873" s="50"/>
      <c r="G1873" s="283"/>
      <c r="H1873" s="296"/>
      <c r="I1873" s="295"/>
      <c r="J1873" s="295"/>
      <c r="K1873" s="202"/>
      <c r="L1873" s="202"/>
      <c r="M1873" s="91" t="str">
        <f>IFERROR(VLOOKUP(H1873,Lijsten!$H$1:$I$100,2,0),"")</f>
        <v/>
      </c>
      <c r="N1873" s="91" t="str" cm="1">
        <f t="array" ref="N1873">IFERROR(_xlfn.IFS(AND(LEFT(F1873,6)="Arbeid",RIGHT(F1873,3)&lt;&gt;"IKS"),IFERROR(VLOOKUP($G1873,Tb_KostenTypen[],2,0),"tarief"),RIGHT(F1873,3)="IKS","Uurtarief",LEFT(F1873,6)="Arbeid","Uurtarief",AND(LEFT(F1873,8)="Bijdrage",RIGHT(F1873,15)="(vrijwilligers)"),"Vast tarief"),"")</f>
        <v/>
      </c>
      <c r="O1873" s="92"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tarief",IF(LEFT(F1873,8)="Bijdrage",VLOOKUP($F1873,Tb_KostenTypen[],MATCH(Methode_Keuze,Tb_KostenTypen[#Headers],0),0),VLOOKUP($G1873,Lijsten!L:O,4,0))),""),"")</f>
        <v/>
      </c>
      <c r="P1873" s="92"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tarief",IF(LEFT(F1873,8)="Bijdrage",VLOOKUP($F1873,Tb_KostenTypen[],MATCH(Methode_Keuze,Tb_KostenTypen[#Headers],0),0),VLOOKUP($G1873,Lijsten!L:O,4,0))),""),"")</f>
        <v/>
      </c>
      <c r="Q1873" s="50"/>
      <c r="R1873" s="50"/>
      <c r="S1873" s="83"/>
      <c r="T1873" s="51"/>
      <c r="U1873" s="4" t="str" cm="1">
        <f t="array" ref="U1873">IF(AA1873&lt;&gt;"ja",_xlfn.IFNA(_xlfn.IFS(AND(O1873&lt;&gt;"",F1873&lt;&gt;"",RIGHT($N1873,6)="tarief"),O1873*Q1873,S1873&gt;0,IF(F1873&lt;&gt;"",S1873,"")),""),"")</f>
        <v/>
      </c>
      <c r="V1873" s="4" t="str" cm="1">
        <f t="array" ref="V1873">IF(AA1873&lt;&gt;"ja",_xlfn.IFNA(_xlfn.IFS(AND(P1873&lt;&gt;"",R1873&lt;&gt;"",RIGHT($N1873,6)="tarief"),P1873*R1873,T1873&gt;0,T1873),""),"")</f>
        <v/>
      </c>
      <c r="W1873" s="4" t="str" cm="1">
        <f t="array" ref="W1873">IFERROR(_xlfn.IFS(OR(F1873="",LEFT(Methode_Keuze,4)="Geen"),"",AND(U1873&lt;&gt;"",F1873&lt;&gt;"Arbeidskosten"),ROUND(U1873*VLOOKUP(F1873,Tb_ProjectKosten[],MATCH(Tb_ProjectKosten[[#Headers],[Forfat_Percentage]],Tb_ProjectKosten[#Headers],0),0),2),AND(F1873="Arbeidskosten",G1873&lt;&gt;""),IFERROR(ROUND(U1873*VLOOKUP(G1873,Tb_KostenTypen[],3,0)*VLOOKUP(F1873,Tb_ProjectKosten[],MATCH(Tb_ProjectKosten[[#Headers],[Forfat_Percentage]],Tb_ProjectKosten[#Headers],0),0),2),""),U1873 &lt;=0,0),"")</f>
        <v/>
      </c>
      <c r="X1873" s="4" t="str" cm="1">
        <f t="array" ref="X1873">IFERROR(_xlfn.IFS(OR(F1873="",LEFT(Methode_Keuze,4)="Geen"),"",AND(V1873&lt;&gt;"",F1873&lt;&gt;"Arbeidskosten"),ROUND(V1873*VLOOKUP(F1873,Tb_ProjectKosten[],MATCH(Tb_ProjectKosten[[#Headers],[Forfat_Percentage]],Tb_ProjectKosten[#Headers],0),0),2),AND(F1873="Arbeidskosten",G1873&lt;&gt;""),IFERROR(ROUND(V1873*VLOOKUP(G1873,Tb_KostenTypen[],3,0)*VLOOKUP(F1873,Tb_ProjectKosten[],MATCH(Tb_ProjectKosten[[#Headers],[Forfat_Percentage]],Tb_ProjectKosten[#Headers],0),0),2),""),V1873 &lt;=0,0),"")</f>
        <v/>
      </c>
      <c r="Y1873" s="262"/>
      <c r="Z1873" s="49"/>
      <c r="AA1873" s="37" t="str" cm="1">
        <f t="array" ref="AA1873">IFERROR(IF(INDEX(SubsidieTabel!$Q$1:$T$9,MATCH($F1873,SubsidieTabel!$Q$1:$Q$9,0),IFERROR(MATCH(Methode_Keuze,SubsidieTabel!$Q$1:$T$1,0),2))&lt;&gt;1=TRUE,"ja",""),"")</f>
        <v/>
      </c>
    </row>
    <row r="1874" spans="1:27" ht="15" customHeight="1" x14ac:dyDescent="0.25">
      <c r="A1874" s="87"/>
      <c r="B1874" s="219" t="str">
        <f>IF(A1874&lt;&gt;"",_xlfn.MAXIFS($B$1:B1873,$A$1:A1873,A1874)+1,"")</f>
        <v/>
      </c>
      <c r="C1874" s="50"/>
      <c r="D1874" s="50"/>
      <c r="E1874" s="50"/>
      <c r="F1874" s="50"/>
      <c r="G1874" s="283"/>
      <c r="H1874" s="296"/>
      <c r="I1874" s="295"/>
      <c r="J1874" s="295"/>
      <c r="K1874" s="202"/>
      <c r="L1874" s="202"/>
      <c r="M1874" s="91" t="str">
        <f>IFERROR(VLOOKUP(H1874,Lijsten!$H$1:$I$100,2,0),"")</f>
        <v/>
      </c>
      <c r="N1874" s="91" t="str" cm="1">
        <f t="array" ref="N1874">IFERROR(_xlfn.IFS(AND(LEFT(F1874,6)="Arbeid",RIGHT(F1874,3)&lt;&gt;"IKS"),IFERROR(VLOOKUP($G1874,Tb_KostenTypen[],2,0),"tarief"),RIGHT(F1874,3)="IKS","Uurtarief",LEFT(F1874,6)="Arbeid","Uurtarief",AND(LEFT(F1874,8)="Bijdrage",RIGHT(F1874,15)="(vrijwilligers)"),"Vast tarief"),"")</f>
        <v/>
      </c>
      <c r="O1874" s="92"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tarief",IF(LEFT(F1874,8)="Bijdrage",VLOOKUP($F1874,Tb_KostenTypen[],MATCH(Methode_Keuze,Tb_KostenTypen[#Headers],0),0),VLOOKUP($G1874,Lijsten!L:O,4,0))),""),"")</f>
        <v/>
      </c>
      <c r="P1874" s="92"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tarief",IF(LEFT(F1874,8)="Bijdrage",VLOOKUP($F1874,Tb_KostenTypen[],MATCH(Methode_Keuze,Tb_KostenTypen[#Headers],0),0),VLOOKUP($G1874,Lijsten!L:O,4,0))),""),"")</f>
        <v/>
      </c>
      <c r="Q1874" s="50"/>
      <c r="R1874" s="50"/>
      <c r="S1874" s="83"/>
      <c r="T1874" s="51"/>
      <c r="U1874" s="4" t="str" cm="1">
        <f t="array" ref="U1874">IF(AA1874&lt;&gt;"ja",_xlfn.IFNA(_xlfn.IFS(AND(O1874&lt;&gt;"",F1874&lt;&gt;"",RIGHT($N1874,6)="tarief"),O1874*Q1874,S1874&gt;0,IF(F1874&lt;&gt;"",S1874,"")),""),"")</f>
        <v/>
      </c>
      <c r="V1874" s="4" t="str" cm="1">
        <f t="array" ref="V1874">IF(AA1874&lt;&gt;"ja",_xlfn.IFNA(_xlfn.IFS(AND(P1874&lt;&gt;"",R1874&lt;&gt;"",RIGHT($N1874,6)="tarief"),P1874*R1874,T1874&gt;0,T1874),""),"")</f>
        <v/>
      </c>
      <c r="W1874" s="4" t="str" cm="1">
        <f t="array" ref="W1874">IFERROR(_xlfn.IFS(OR(F1874="",LEFT(Methode_Keuze,4)="Geen"),"",AND(U1874&lt;&gt;"",F1874&lt;&gt;"Arbeidskosten"),ROUND(U1874*VLOOKUP(F1874,Tb_ProjectKosten[],MATCH(Tb_ProjectKosten[[#Headers],[Forfat_Percentage]],Tb_ProjectKosten[#Headers],0),0),2),AND(F1874="Arbeidskosten",G1874&lt;&gt;""),IFERROR(ROUND(U1874*VLOOKUP(G1874,Tb_KostenTypen[],3,0)*VLOOKUP(F1874,Tb_ProjectKosten[],MATCH(Tb_ProjectKosten[[#Headers],[Forfat_Percentage]],Tb_ProjectKosten[#Headers],0),0),2),""),U1874 &lt;=0,0),"")</f>
        <v/>
      </c>
      <c r="X1874" s="4" t="str" cm="1">
        <f t="array" ref="X1874">IFERROR(_xlfn.IFS(OR(F1874="",LEFT(Methode_Keuze,4)="Geen"),"",AND(V1874&lt;&gt;"",F1874&lt;&gt;"Arbeidskosten"),ROUND(V1874*VLOOKUP(F1874,Tb_ProjectKosten[],MATCH(Tb_ProjectKosten[[#Headers],[Forfat_Percentage]],Tb_ProjectKosten[#Headers],0),0),2),AND(F1874="Arbeidskosten",G1874&lt;&gt;""),IFERROR(ROUND(V1874*VLOOKUP(G1874,Tb_KostenTypen[],3,0)*VLOOKUP(F1874,Tb_ProjectKosten[],MATCH(Tb_ProjectKosten[[#Headers],[Forfat_Percentage]],Tb_ProjectKosten[#Headers],0),0),2),""),V1874 &lt;=0,0),"")</f>
        <v/>
      </c>
      <c r="Y1874" s="262"/>
      <c r="Z1874" s="49"/>
      <c r="AA1874" s="37" t="str" cm="1">
        <f t="array" ref="AA1874">IFERROR(IF(INDEX(SubsidieTabel!$Q$1:$T$9,MATCH($F1874,SubsidieTabel!$Q$1:$Q$9,0),IFERROR(MATCH(Methode_Keuze,SubsidieTabel!$Q$1:$T$1,0),2))&lt;&gt;1=TRUE,"ja",""),"")</f>
        <v/>
      </c>
    </row>
    <row r="1875" spans="1:27" ht="15" customHeight="1" x14ac:dyDescent="0.25">
      <c r="A1875" s="87"/>
      <c r="B1875" s="219" t="str">
        <f>IF(A1875&lt;&gt;"",_xlfn.MAXIFS($B$1:B1874,$A$1:A1874,A1875)+1,"")</f>
        <v/>
      </c>
      <c r="C1875" s="50"/>
      <c r="D1875" s="50"/>
      <c r="E1875" s="50"/>
      <c r="F1875" s="50"/>
      <c r="G1875" s="283"/>
      <c r="H1875" s="296"/>
      <c r="I1875" s="295"/>
      <c r="J1875" s="295"/>
      <c r="K1875" s="202"/>
      <c r="L1875" s="202"/>
      <c r="M1875" s="91" t="str">
        <f>IFERROR(VLOOKUP(H1875,Lijsten!$H$1:$I$100,2,0),"")</f>
        <v/>
      </c>
      <c r="N1875" s="91" t="str" cm="1">
        <f t="array" ref="N1875">IFERROR(_xlfn.IFS(AND(LEFT(F1875,6)="Arbeid",RIGHT(F1875,3)&lt;&gt;"IKS"),IFERROR(VLOOKUP($G1875,Tb_KostenTypen[],2,0),"tarief"),RIGHT(F1875,3)="IKS","Uurtarief",LEFT(F1875,6)="Arbeid","Uurtarief",AND(LEFT(F1875,8)="Bijdrage",RIGHT(F1875,15)="(vrijwilligers)"),"Vast tarief"),"")</f>
        <v/>
      </c>
      <c r="O1875" s="92"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tarief",IF(LEFT(F1875,8)="Bijdrage",VLOOKUP($F1875,Tb_KostenTypen[],MATCH(Methode_Keuze,Tb_KostenTypen[#Headers],0),0),VLOOKUP($G1875,Lijsten!L:O,4,0))),""),"")</f>
        <v/>
      </c>
      <c r="P1875" s="92"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tarief",IF(LEFT(F1875,8)="Bijdrage",VLOOKUP($F1875,Tb_KostenTypen[],MATCH(Methode_Keuze,Tb_KostenTypen[#Headers],0),0),VLOOKUP($G1875,Lijsten!L:O,4,0))),""),"")</f>
        <v/>
      </c>
      <c r="Q1875" s="50"/>
      <c r="R1875" s="50"/>
      <c r="S1875" s="83"/>
      <c r="T1875" s="51"/>
      <c r="U1875" s="4" t="str" cm="1">
        <f t="array" ref="U1875">IF(AA1875&lt;&gt;"ja",_xlfn.IFNA(_xlfn.IFS(AND(O1875&lt;&gt;"",F1875&lt;&gt;"",RIGHT($N1875,6)="tarief"),O1875*Q1875,S1875&gt;0,IF(F1875&lt;&gt;"",S1875,"")),""),"")</f>
        <v/>
      </c>
      <c r="V1875" s="4" t="str" cm="1">
        <f t="array" ref="V1875">IF(AA1875&lt;&gt;"ja",_xlfn.IFNA(_xlfn.IFS(AND(P1875&lt;&gt;"",R1875&lt;&gt;"",RIGHT($N1875,6)="tarief"),P1875*R1875,T1875&gt;0,T1875),""),"")</f>
        <v/>
      </c>
      <c r="W1875" s="4" t="str" cm="1">
        <f t="array" ref="W1875">IFERROR(_xlfn.IFS(OR(F1875="",LEFT(Methode_Keuze,4)="Geen"),"",AND(U1875&lt;&gt;"",F1875&lt;&gt;"Arbeidskosten"),ROUND(U1875*VLOOKUP(F1875,Tb_ProjectKosten[],MATCH(Tb_ProjectKosten[[#Headers],[Forfat_Percentage]],Tb_ProjectKosten[#Headers],0),0),2),AND(F1875="Arbeidskosten",G1875&lt;&gt;""),IFERROR(ROUND(U1875*VLOOKUP(G1875,Tb_KostenTypen[],3,0)*VLOOKUP(F1875,Tb_ProjectKosten[],MATCH(Tb_ProjectKosten[[#Headers],[Forfat_Percentage]],Tb_ProjectKosten[#Headers],0),0),2),""),U1875 &lt;=0,0),"")</f>
        <v/>
      </c>
      <c r="X1875" s="4" t="str" cm="1">
        <f t="array" ref="X1875">IFERROR(_xlfn.IFS(OR(F1875="",LEFT(Methode_Keuze,4)="Geen"),"",AND(V1875&lt;&gt;"",F1875&lt;&gt;"Arbeidskosten"),ROUND(V1875*VLOOKUP(F1875,Tb_ProjectKosten[],MATCH(Tb_ProjectKosten[[#Headers],[Forfat_Percentage]],Tb_ProjectKosten[#Headers],0),0),2),AND(F1875="Arbeidskosten",G1875&lt;&gt;""),IFERROR(ROUND(V1875*VLOOKUP(G1875,Tb_KostenTypen[],3,0)*VLOOKUP(F1875,Tb_ProjectKosten[],MATCH(Tb_ProjectKosten[[#Headers],[Forfat_Percentage]],Tb_ProjectKosten[#Headers],0),0),2),""),V1875 &lt;=0,0),"")</f>
        <v/>
      </c>
      <c r="Y1875" s="262"/>
      <c r="Z1875" s="49"/>
      <c r="AA1875" s="37" t="str" cm="1">
        <f t="array" ref="AA1875">IFERROR(IF(INDEX(SubsidieTabel!$Q$1:$T$9,MATCH($F1875,SubsidieTabel!$Q$1:$Q$9,0),IFERROR(MATCH(Methode_Keuze,SubsidieTabel!$Q$1:$T$1,0),2))&lt;&gt;1=TRUE,"ja",""),"")</f>
        <v/>
      </c>
    </row>
    <row r="1876" spans="1:27" ht="15" customHeight="1" x14ac:dyDescent="0.25">
      <c r="A1876" s="87"/>
      <c r="B1876" s="219" t="str">
        <f>IF(A1876&lt;&gt;"",_xlfn.MAXIFS($B$1:B1875,$A$1:A1875,A1876)+1,"")</f>
        <v/>
      </c>
      <c r="C1876" s="50"/>
      <c r="D1876" s="50"/>
      <c r="E1876" s="50"/>
      <c r="F1876" s="50"/>
      <c r="G1876" s="283"/>
      <c r="H1876" s="296"/>
      <c r="I1876" s="295"/>
      <c r="J1876" s="295"/>
      <c r="K1876" s="202"/>
      <c r="L1876" s="202"/>
      <c r="M1876" s="91" t="str">
        <f>IFERROR(VLOOKUP(H1876,Lijsten!$H$1:$I$100,2,0),"")</f>
        <v/>
      </c>
      <c r="N1876" s="91" t="str" cm="1">
        <f t="array" ref="N1876">IFERROR(_xlfn.IFS(AND(LEFT(F1876,6)="Arbeid",RIGHT(F1876,3)&lt;&gt;"IKS"),IFERROR(VLOOKUP($G1876,Tb_KostenTypen[],2,0),"tarief"),RIGHT(F1876,3)="IKS","Uurtarief",LEFT(F1876,6)="Arbeid","Uurtarief",AND(LEFT(F1876,8)="Bijdrage",RIGHT(F1876,15)="(vrijwilligers)"),"Vast tarief"),"")</f>
        <v/>
      </c>
      <c r="O1876" s="92"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tarief",IF(LEFT(F1876,8)="Bijdrage",VLOOKUP($F1876,Tb_KostenTypen[],MATCH(Methode_Keuze,Tb_KostenTypen[#Headers],0),0),VLOOKUP($G1876,Lijsten!L:O,4,0))),""),"")</f>
        <v/>
      </c>
      <c r="P1876" s="92"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tarief",IF(LEFT(F1876,8)="Bijdrage",VLOOKUP($F1876,Tb_KostenTypen[],MATCH(Methode_Keuze,Tb_KostenTypen[#Headers],0),0),VLOOKUP($G1876,Lijsten!L:O,4,0))),""),"")</f>
        <v/>
      </c>
      <c r="Q1876" s="50"/>
      <c r="R1876" s="50"/>
      <c r="S1876" s="83"/>
      <c r="T1876" s="51"/>
      <c r="U1876" s="4" t="str" cm="1">
        <f t="array" ref="U1876">IF(AA1876&lt;&gt;"ja",_xlfn.IFNA(_xlfn.IFS(AND(O1876&lt;&gt;"",F1876&lt;&gt;"",RIGHT($N1876,6)="tarief"),O1876*Q1876,S1876&gt;0,IF(F1876&lt;&gt;"",S1876,"")),""),"")</f>
        <v/>
      </c>
      <c r="V1876" s="4" t="str" cm="1">
        <f t="array" ref="V1876">IF(AA1876&lt;&gt;"ja",_xlfn.IFNA(_xlfn.IFS(AND(P1876&lt;&gt;"",R1876&lt;&gt;"",RIGHT($N1876,6)="tarief"),P1876*R1876,T1876&gt;0,T1876),""),"")</f>
        <v/>
      </c>
      <c r="W1876" s="4" t="str" cm="1">
        <f t="array" ref="W1876">IFERROR(_xlfn.IFS(OR(F1876="",LEFT(Methode_Keuze,4)="Geen"),"",AND(U1876&lt;&gt;"",F1876&lt;&gt;"Arbeidskosten"),ROUND(U1876*VLOOKUP(F1876,Tb_ProjectKosten[],MATCH(Tb_ProjectKosten[[#Headers],[Forfat_Percentage]],Tb_ProjectKosten[#Headers],0),0),2),AND(F1876="Arbeidskosten",G1876&lt;&gt;""),IFERROR(ROUND(U1876*VLOOKUP(G1876,Tb_KostenTypen[],3,0)*VLOOKUP(F1876,Tb_ProjectKosten[],MATCH(Tb_ProjectKosten[[#Headers],[Forfat_Percentage]],Tb_ProjectKosten[#Headers],0),0),2),""),U1876 &lt;=0,0),"")</f>
        <v/>
      </c>
      <c r="X1876" s="4" t="str" cm="1">
        <f t="array" ref="X1876">IFERROR(_xlfn.IFS(OR(F1876="",LEFT(Methode_Keuze,4)="Geen"),"",AND(V1876&lt;&gt;"",F1876&lt;&gt;"Arbeidskosten"),ROUND(V1876*VLOOKUP(F1876,Tb_ProjectKosten[],MATCH(Tb_ProjectKosten[[#Headers],[Forfat_Percentage]],Tb_ProjectKosten[#Headers],0),0),2),AND(F1876="Arbeidskosten",G1876&lt;&gt;""),IFERROR(ROUND(V1876*VLOOKUP(G1876,Tb_KostenTypen[],3,0)*VLOOKUP(F1876,Tb_ProjectKosten[],MATCH(Tb_ProjectKosten[[#Headers],[Forfat_Percentage]],Tb_ProjectKosten[#Headers],0),0),2),""),V1876 &lt;=0,0),"")</f>
        <v/>
      </c>
      <c r="Y1876" s="262"/>
      <c r="Z1876" s="49"/>
      <c r="AA1876" s="37" t="str" cm="1">
        <f t="array" ref="AA1876">IFERROR(IF(INDEX(SubsidieTabel!$Q$1:$T$9,MATCH($F1876,SubsidieTabel!$Q$1:$Q$9,0),IFERROR(MATCH(Methode_Keuze,SubsidieTabel!$Q$1:$T$1,0),2))&lt;&gt;1=TRUE,"ja",""),"")</f>
        <v/>
      </c>
    </row>
    <row r="1877" spans="1:27" ht="15" customHeight="1" x14ac:dyDescent="0.25">
      <c r="A1877" s="87"/>
      <c r="B1877" s="219" t="str">
        <f>IF(A1877&lt;&gt;"",_xlfn.MAXIFS($B$1:B1876,$A$1:A1876,A1877)+1,"")</f>
        <v/>
      </c>
      <c r="C1877" s="50"/>
      <c r="D1877" s="50"/>
      <c r="E1877" s="50"/>
      <c r="F1877" s="50"/>
      <c r="G1877" s="283"/>
      <c r="H1877" s="296"/>
      <c r="I1877" s="295"/>
      <c r="J1877" s="295"/>
      <c r="K1877" s="202"/>
      <c r="L1877" s="202"/>
      <c r="M1877" s="91" t="str">
        <f>IFERROR(VLOOKUP(H1877,Lijsten!$H$1:$I$100,2,0),"")</f>
        <v/>
      </c>
      <c r="N1877" s="91" t="str" cm="1">
        <f t="array" ref="N1877">IFERROR(_xlfn.IFS(AND(LEFT(F1877,6)="Arbeid",RIGHT(F1877,3)&lt;&gt;"IKS"),IFERROR(VLOOKUP($G1877,Tb_KostenTypen[],2,0),"tarief"),RIGHT(F1877,3)="IKS","Uurtarief",LEFT(F1877,6)="Arbeid","Uurtarief",AND(LEFT(F1877,8)="Bijdrage",RIGHT(F1877,15)="(vrijwilligers)"),"Vast tarief"),"")</f>
        <v/>
      </c>
      <c r="O1877" s="92"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tarief",IF(LEFT(F1877,8)="Bijdrage",VLOOKUP($F1877,Tb_KostenTypen[],MATCH(Methode_Keuze,Tb_KostenTypen[#Headers],0),0),VLOOKUP($G1877,Lijsten!L:O,4,0))),""),"")</f>
        <v/>
      </c>
      <c r="P1877" s="92"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tarief",IF(LEFT(F1877,8)="Bijdrage",VLOOKUP($F1877,Tb_KostenTypen[],MATCH(Methode_Keuze,Tb_KostenTypen[#Headers],0),0),VLOOKUP($G1877,Lijsten!L:O,4,0))),""),"")</f>
        <v/>
      </c>
      <c r="Q1877" s="50"/>
      <c r="R1877" s="50"/>
      <c r="S1877" s="83"/>
      <c r="T1877" s="51"/>
      <c r="U1877" s="4" t="str" cm="1">
        <f t="array" ref="U1877">IF(AA1877&lt;&gt;"ja",_xlfn.IFNA(_xlfn.IFS(AND(O1877&lt;&gt;"",F1877&lt;&gt;"",RIGHT($N1877,6)="tarief"),O1877*Q1877,S1877&gt;0,IF(F1877&lt;&gt;"",S1877,"")),""),"")</f>
        <v/>
      </c>
      <c r="V1877" s="4" t="str" cm="1">
        <f t="array" ref="V1877">IF(AA1877&lt;&gt;"ja",_xlfn.IFNA(_xlfn.IFS(AND(P1877&lt;&gt;"",R1877&lt;&gt;"",RIGHT($N1877,6)="tarief"),P1877*R1877,T1877&gt;0,T1877),""),"")</f>
        <v/>
      </c>
      <c r="W1877" s="4" t="str" cm="1">
        <f t="array" ref="W1877">IFERROR(_xlfn.IFS(OR(F1877="",LEFT(Methode_Keuze,4)="Geen"),"",AND(U1877&lt;&gt;"",F1877&lt;&gt;"Arbeidskosten"),ROUND(U1877*VLOOKUP(F1877,Tb_ProjectKosten[],MATCH(Tb_ProjectKosten[[#Headers],[Forfat_Percentage]],Tb_ProjectKosten[#Headers],0),0),2),AND(F1877="Arbeidskosten",G1877&lt;&gt;""),IFERROR(ROUND(U1877*VLOOKUP(G1877,Tb_KostenTypen[],3,0)*VLOOKUP(F1877,Tb_ProjectKosten[],MATCH(Tb_ProjectKosten[[#Headers],[Forfat_Percentage]],Tb_ProjectKosten[#Headers],0),0),2),""),U1877 &lt;=0,0),"")</f>
        <v/>
      </c>
      <c r="X1877" s="4" t="str" cm="1">
        <f t="array" ref="X1877">IFERROR(_xlfn.IFS(OR(F1877="",LEFT(Methode_Keuze,4)="Geen"),"",AND(V1877&lt;&gt;"",F1877&lt;&gt;"Arbeidskosten"),ROUND(V1877*VLOOKUP(F1877,Tb_ProjectKosten[],MATCH(Tb_ProjectKosten[[#Headers],[Forfat_Percentage]],Tb_ProjectKosten[#Headers],0),0),2),AND(F1877="Arbeidskosten",G1877&lt;&gt;""),IFERROR(ROUND(V1877*VLOOKUP(G1877,Tb_KostenTypen[],3,0)*VLOOKUP(F1877,Tb_ProjectKosten[],MATCH(Tb_ProjectKosten[[#Headers],[Forfat_Percentage]],Tb_ProjectKosten[#Headers],0),0),2),""),V1877 &lt;=0,0),"")</f>
        <v/>
      </c>
      <c r="Y1877" s="262"/>
      <c r="Z1877" s="49"/>
      <c r="AA1877" s="37" t="str" cm="1">
        <f t="array" ref="AA1877">IFERROR(IF(INDEX(SubsidieTabel!$Q$1:$T$9,MATCH($F1877,SubsidieTabel!$Q$1:$Q$9,0),IFERROR(MATCH(Methode_Keuze,SubsidieTabel!$Q$1:$T$1,0),2))&lt;&gt;1=TRUE,"ja",""),"")</f>
        <v/>
      </c>
    </row>
    <row r="1878" spans="1:27" ht="15" customHeight="1" x14ac:dyDescent="0.25">
      <c r="A1878" s="87"/>
      <c r="B1878" s="219" t="str">
        <f>IF(A1878&lt;&gt;"",_xlfn.MAXIFS($B$1:B1877,$A$1:A1877,A1878)+1,"")</f>
        <v/>
      </c>
      <c r="C1878" s="50"/>
      <c r="D1878" s="50"/>
      <c r="E1878" s="50"/>
      <c r="F1878" s="50"/>
      <c r="G1878" s="283"/>
      <c r="H1878" s="296"/>
      <c r="I1878" s="295"/>
      <c r="J1878" s="295"/>
      <c r="K1878" s="202"/>
      <c r="L1878" s="202"/>
      <c r="M1878" s="91" t="str">
        <f>IFERROR(VLOOKUP(H1878,Lijsten!$H$1:$I$100,2,0),"")</f>
        <v/>
      </c>
      <c r="N1878" s="91" t="str" cm="1">
        <f t="array" ref="N1878">IFERROR(_xlfn.IFS(AND(LEFT(F1878,6)="Arbeid",RIGHT(F1878,3)&lt;&gt;"IKS"),IFERROR(VLOOKUP($G1878,Tb_KostenTypen[],2,0),"tarief"),RIGHT(F1878,3)="IKS","Uurtarief",LEFT(F1878,6)="Arbeid","Uurtarief",AND(LEFT(F1878,8)="Bijdrage",RIGHT(F1878,15)="(vrijwilligers)"),"Vast tarief"),"")</f>
        <v/>
      </c>
      <c r="O1878" s="92"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tarief",IF(LEFT(F1878,8)="Bijdrage",VLOOKUP($F1878,Tb_KostenTypen[],MATCH(Methode_Keuze,Tb_KostenTypen[#Headers],0),0),VLOOKUP($G1878,Lijsten!L:O,4,0))),""),"")</f>
        <v/>
      </c>
      <c r="P1878" s="92"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tarief",IF(LEFT(F1878,8)="Bijdrage",VLOOKUP($F1878,Tb_KostenTypen[],MATCH(Methode_Keuze,Tb_KostenTypen[#Headers],0),0),VLOOKUP($G1878,Lijsten!L:O,4,0))),""),"")</f>
        <v/>
      </c>
      <c r="Q1878" s="50"/>
      <c r="R1878" s="50"/>
      <c r="S1878" s="83"/>
      <c r="T1878" s="51"/>
      <c r="U1878" s="4" t="str" cm="1">
        <f t="array" ref="U1878">IF(AA1878&lt;&gt;"ja",_xlfn.IFNA(_xlfn.IFS(AND(O1878&lt;&gt;"",F1878&lt;&gt;"",RIGHT($N1878,6)="tarief"),O1878*Q1878,S1878&gt;0,IF(F1878&lt;&gt;"",S1878,"")),""),"")</f>
        <v/>
      </c>
      <c r="V1878" s="4" t="str" cm="1">
        <f t="array" ref="V1878">IF(AA1878&lt;&gt;"ja",_xlfn.IFNA(_xlfn.IFS(AND(P1878&lt;&gt;"",R1878&lt;&gt;"",RIGHT($N1878,6)="tarief"),P1878*R1878,T1878&gt;0,T1878),""),"")</f>
        <v/>
      </c>
      <c r="W1878" s="4" t="str" cm="1">
        <f t="array" ref="W1878">IFERROR(_xlfn.IFS(OR(F1878="",LEFT(Methode_Keuze,4)="Geen"),"",AND(U1878&lt;&gt;"",F1878&lt;&gt;"Arbeidskosten"),ROUND(U1878*VLOOKUP(F1878,Tb_ProjectKosten[],MATCH(Tb_ProjectKosten[[#Headers],[Forfat_Percentage]],Tb_ProjectKosten[#Headers],0),0),2),AND(F1878="Arbeidskosten",G1878&lt;&gt;""),IFERROR(ROUND(U1878*VLOOKUP(G1878,Tb_KostenTypen[],3,0)*VLOOKUP(F1878,Tb_ProjectKosten[],MATCH(Tb_ProjectKosten[[#Headers],[Forfat_Percentage]],Tb_ProjectKosten[#Headers],0),0),2),""),U1878 &lt;=0,0),"")</f>
        <v/>
      </c>
      <c r="X1878" s="4" t="str" cm="1">
        <f t="array" ref="X1878">IFERROR(_xlfn.IFS(OR(F1878="",LEFT(Methode_Keuze,4)="Geen"),"",AND(V1878&lt;&gt;"",F1878&lt;&gt;"Arbeidskosten"),ROUND(V1878*VLOOKUP(F1878,Tb_ProjectKosten[],MATCH(Tb_ProjectKosten[[#Headers],[Forfat_Percentage]],Tb_ProjectKosten[#Headers],0),0),2),AND(F1878="Arbeidskosten",G1878&lt;&gt;""),IFERROR(ROUND(V1878*VLOOKUP(G1878,Tb_KostenTypen[],3,0)*VLOOKUP(F1878,Tb_ProjectKosten[],MATCH(Tb_ProjectKosten[[#Headers],[Forfat_Percentage]],Tb_ProjectKosten[#Headers],0),0),2),""),V1878 &lt;=0,0),"")</f>
        <v/>
      </c>
      <c r="Y1878" s="262"/>
      <c r="Z1878" s="49"/>
      <c r="AA1878" s="37" t="str" cm="1">
        <f t="array" ref="AA1878">IFERROR(IF(INDEX(SubsidieTabel!$Q$1:$T$9,MATCH($F1878,SubsidieTabel!$Q$1:$Q$9,0),IFERROR(MATCH(Methode_Keuze,SubsidieTabel!$Q$1:$T$1,0),2))&lt;&gt;1=TRUE,"ja",""),"")</f>
        <v/>
      </c>
    </row>
    <row r="1879" spans="1:27" ht="15" customHeight="1" x14ac:dyDescent="0.25">
      <c r="A1879" s="87"/>
      <c r="B1879" s="219" t="str">
        <f>IF(A1879&lt;&gt;"",_xlfn.MAXIFS($B$1:B1878,$A$1:A1878,A1879)+1,"")</f>
        <v/>
      </c>
      <c r="C1879" s="50"/>
      <c r="D1879" s="50"/>
      <c r="E1879" s="50"/>
      <c r="F1879" s="50"/>
      <c r="G1879" s="283"/>
      <c r="H1879" s="296"/>
      <c r="I1879" s="295"/>
      <c r="J1879" s="295"/>
      <c r="K1879" s="202"/>
      <c r="L1879" s="202"/>
      <c r="M1879" s="91" t="str">
        <f>IFERROR(VLOOKUP(H1879,Lijsten!$H$1:$I$100,2,0),"")</f>
        <v/>
      </c>
      <c r="N1879" s="91" t="str" cm="1">
        <f t="array" ref="N1879">IFERROR(_xlfn.IFS(AND(LEFT(F1879,6)="Arbeid",RIGHT(F1879,3)&lt;&gt;"IKS"),IFERROR(VLOOKUP($G1879,Tb_KostenTypen[],2,0),"tarief"),RIGHT(F1879,3)="IKS","Uurtarief",LEFT(F1879,6)="Arbeid","Uurtarief",AND(LEFT(F1879,8)="Bijdrage",RIGHT(F1879,15)="(vrijwilligers)"),"Vast tarief"),"")</f>
        <v/>
      </c>
      <c r="O1879" s="92"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tarief",IF(LEFT(F1879,8)="Bijdrage",VLOOKUP($F1879,Tb_KostenTypen[],MATCH(Methode_Keuze,Tb_KostenTypen[#Headers],0),0),VLOOKUP($G1879,Lijsten!L:O,4,0))),""),"")</f>
        <v/>
      </c>
      <c r="P1879" s="92"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tarief",IF(LEFT(F1879,8)="Bijdrage",VLOOKUP($F1879,Tb_KostenTypen[],MATCH(Methode_Keuze,Tb_KostenTypen[#Headers],0),0),VLOOKUP($G1879,Lijsten!L:O,4,0))),""),"")</f>
        <v/>
      </c>
      <c r="Q1879" s="50"/>
      <c r="R1879" s="50"/>
      <c r="S1879" s="83"/>
      <c r="T1879" s="51"/>
      <c r="U1879" s="4" t="str" cm="1">
        <f t="array" ref="U1879">IF(AA1879&lt;&gt;"ja",_xlfn.IFNA(_xlfn.IFS(AND(O1879&lt;&gt;"",F1879&lt;&gt;"",RIGHT($N1879,6)="tarief"),O1879*Q1879,S1879&gt;0,IF(F1879&lt;&gt;"",S1879,"")),""),"")</f>
        <v/>
      </c>
      <c r="V1879" s="4" t="str" cm="1">
        <f t="array" ref="V1879">IF(AA1879&lt;&gt;"ja",_xlfn.IFNA(_xlfn.IFS(AND(P1879&lt;&gt;"",R1879&lt;&gt;"",RIGHT($N1879,6)="tarief"),P1879*R1879,T1879&gt;0,T1879),""),"")</f>
        <v/>
      </c>
      <c r="W1879" s="4" t="str" cm="1">
        <f t="array" ref="W1879">IFERROR(_xlfn.IFS(OR(F1879="",LEFT(Methode_Keuze,4)="Geen"),"",AND(U1879&lt;&gt;"",F1879&lt;&gt;"Arbeidskosten"),ROUND(U1879*VLOOKUP(F1879,Tb_ProjectKosten[],MATCH(Tb_ProjectKosten[[#Headers],[Forfat_Percentage]],Tb_ProjectKosten[#Headers],0),0),2),AND(F1879="Arbeidskosten",G1879&lt;&gt;""),IFERROR(ROUND(U1879*VLOOKUP(G1879,Tb_KostenTypen[],3,0)*VLOOKUP(F1879,Tb_ProjectKosten[],MATCH(Tb_ProjectKosten[[#Headers],[Forfat_Percentage]],Tb_ProjectKosten[#Headers],0),0),2),""),U1879 &lt;=0,0),"")</f>
        <v/>
      </c>
      <c r="X1879" s="4" t="str" cm="1">
        <f t="array" ref="X1879">IFERROR(_xlfn.IFS(OR(F1879="",LEFT(Methode_Keuze,4)="Geen"),"",AND(V1879&lt;&gt;"",F1879&lt;&gt;"Arbeidskosten"),ROUND(V1879*VLOOKUP(F1879,Tb_ProjectKosten[],MATCH(Tb_ProjectKosten[[#Headers],[Forfat_Percentage]],Tb_ProjectKosten[#Headers],0),0),2),AND(F1879="Arbeidskosten",G1879&lt;&gt;""),IFERROR(ROUND(V1879*VLOOKUP(G1879,Tb_KostenTypen[],3,0)*VLOOKUP(F1879,Tb_ProjectKosten[],MATCH(Tb_ProjectKosten[[#Headers],[Forfat_Percentage]],Tb_ProjectKosten[#Headers],0),0),2),""),V1879 &lt;=0,0),"")</f>
        <v/>
      </c>
      <c r="Y1879" s="262"/>
      <c r="Z1879" s="49"/>
      <c r="AA1879" s="37" t="str" cm="1">
        <f t="array" ref="AA1879">IFERROR(IF(INDEX(SubsidieTabel!$Q$1:$T$9,MATCH($F1879,SubsidieTabel!$Q$1:$Q$9,0),IFERROR(MATCH(Methode_Keuze,SubsidieTabel!$Q$1:$T$1,0),2))&lt;&gt;1=TRUE,"ja",""),"")</f>
        <v/>
      </c>
    </row>
    <row r="1880" spans="1:27" ht="15" customHeight="1" x14ac:dyDescent="0.25">
      <c r="A1880" s="87"/>
      <c r="B1880" s="219" t="str">
        <f>IF(A1880&lt;&gt;"",_xlfn.MAXIFS($B$1:B1879,$A$1:A1879,A1880)+1,"")</f>
        <v/>
      </c>
      <c r="C1880" s="50"/>
      <c r="D1880" s="50"/>
      <c r="E1880" s="50"/>
      <c r="F1880" s="50"/>
      <c r="G1880" s="283"/>
      <c r="H1880" s="296"/>
      <c r="I1880" s="295"/>
      <c r="J1880" s="295"/>
      <c r="K1880" s="202"/>
      <c r="L1880" s="202"/>
      <c r="M1880" s="91" t="str">
        <f>IFERROR(VLOOKUP(H1880,Lijsten!$H$1:$I$100,2,0),"")</f>
        <v/>
      </c>
      <c r="N1880" s="91" t="str" cm="1">
        <f t="array" ref="N1880">IFERROR(_xlfn.IFS(AND(LEFT(F1880,6)="Arbeid",RIGHT(F1880,3)&lt;&gt;"IKS"),IFERROR(VLOOKUP($G1880,Tb_KostenTypen[],2,0),"tarief"),RIGHT(F1880,3)="IKS","Uurtarief",LEFT(F1880,6)="Arbeid","Uurtarief",AND(LEFT(F1880,8)="Bijdrage",RIGHT(F1880,15)="(vrijwilligers)"),"Vast tarief"),"")</f>
        <v/>
      </c>
      <c r="O1880" s="92"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tarief",IF(LEFT(F1880,8)="Bijdrage",VLOOKUP($F1880,Tb_KostenTypen[],MATCH(Methode_Keuze,Tb_KostenTypen[#Headers],0),0),VLOOKUP($G1880,Lijsten!L:O,4,0))),""),"")</f>
        <v/>
      </c>
      <c r="P1880" s="92"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tarief",IF(LEFT(F1880,8)="Bijdrage",VLOOKUP($F1880,Tb_KostenTypen[],MATCH(Methode_Keuze,Tb_KostenTypen[#Headers],0),0),VLOOKUP($G1880,Lijsten!L:O,4,0))),""),"")</f>
        <v/>
      </c>
      <c r="Q1880" s="50"/>
      <c r="R1880" s="50"/>
      <c r="S1880" s="83"/>
      <c r="T1880" s="51"/>
      <c r="U1880" s="4" t="str" cm="1">
        <f t="array" ref="U1880">IF(AA1880&lt;&gt;"ja",_xlfn.IFNA(_xlfn.IFS(AND(O1880&lt;&gt;"",F1880&lt;&gt;"",RIGHT($N1880,6)="tarief"),O1880*Q1880,S1880&gt;0,IF(F1880&lt;&gt;"",S1880,"")),""),"")</f>
        <v/>
      </c>
      <c r="V1880" s="4" t="str" cm="1">
        <f t="array" ref="V1880">IF(AA1880&lt;&gt;"ja",_xlfn.IFNA(_xlfn.IFS(AND(P1880&lt;&gt;"",R1880&lt;&gt;"",RIGHT($N1880,6)="tarief"),P1880*R1880,T1880&gt;0,T1880),""),"")</f>
        <v/>
      </c>
      <c r="W1880" s="4" t="str" cm="1">
        <f t="array" ref="W1880">IFERROR(_xlfn.IFS(OR(F1880="",LEFT(Methode_Keuze,4)="Geen"),"",AND(U1880&lt;&gt;"",F1880&lt;&gt;"Arbeidskosten"),ROUND(U1880*VLOOKUP(F1880,Tb_ProjectKosten[],MATCH(Tb_ProjectKosten[[#Headers],[Forfat_Percentage]],Tb_ProjectKosten[#Headers],0),0),2),AND(F1880="Arbeidskosten",G1880&lt;&gt;""),IFERROR(ROUND(U1880*VLOOKUP(G1880,Tb_KostenTypen[],3,0)*VLOOKUP(F1880,Tb_ProjectKosten[],MATCH(Tb_ProjectKosten[[#Headers],[Forfat_Percentage]],Tb_ProjectKosten[#Headers],0),0),2),""),U1880 &lt;=0,0),"")</f>
        <v/>
      </c>
      <c r="X1880" s="4" t="str" cm="1">
        <f t="array" ref="X1880">IFERROR(_xlfn.IFS(OR(F1880="",LEFT(Methode_Keuze,4)="Geen"),"",AND(V1880&lt;&gt;"",F1880&lt;&gt;"Arbeidskosten"),ROUND(V1880*VLOOKUP(F1880,Tb_ProjectKosten[],MATCH(Tb_ProjectKosten[[#Headers],[Forfat_Percentage]],Tb_ProjectKosten[#Headers],0),0),2),AND(F1880="Arbeidskosten",G1880&lt;&gt;""),IFERROR(ROUND(V1880*VLOOKUP(G1880,Tb_KostenTypen[],3,0)*VLOOKUP(F1880,Tb_ProjectKosten[],MATCH(Tb_ProjectKosten[[#Headers],[Forfat_Percentage]],Tb_ProjectKosten[#Headers],0),0),2),""),V1880 &lt;=0,0),"")</f>
        <v/>
      </c>
      <c r="Y1880" s="262"/>
      <c r="Z1880" s="49"/>
      <c r="AA1880" s="37" t="str" cm="1">
        <f t="array" ref="AA1880">IFERROR(IF(INDEX(SubsidieTabel!$Q$1:$T$9,MATCH($F1880,SubsidieTabel!$Q$1:$Q$9,0),IFERROR(MATCH(Methode_Keuze,SubsidieTabel!$Q$1:$T$1,0),2))&lt;&gt;1=TRUE,"ja",""),"")</f>
        <v/>
      </c>
    </row>
    <row r="1881" spans="1:27" ht="15" customHeight="1" x14ac:dyDescent="0.25">
      <c r="A1881" s="87"/>
      <c r="B1881" s="219" t="str">
        <f>IF(A1881&lt;&gt;"",_xlfn.MAXIFS($B$1:B1880,$A$1:A1880,A1881)+1,"")</f>
        <v/>
      </c>
      <c r="C1881" s="50"/>
      <c r="D1881" s="50"/>
      <c r="E1881" s="50"/>
      <c r="F1881" s="50"/>
      <c r="G1881" s="283"/>
      <c r="H1881" s="296"/>
      <c r="I1881" s="295"/>
      <c r="J1881" s="295"/>
      <c r="K1881" s="202"/>
      <c r="L1881" s="202"/>
      <c r="M1881" s="91" t="str">
        <f>IFERROR(VLOOKUP(H1881,Lijsten!$H$1:$I$100,2,0),"")</f>
        <v/>
      </c>
      <c r="N1881" s="91" t="str" cm="1">
        <f t="array" ref="N1881">IFERROR(_xlfn.IFS(AND(LEFT(F1881,6)="Arbeid",RIGHT(F1881,3)&lt;&gt;"IKS"),IFERROR(VLOOKUP($G1881,Tb_KostenTypen[],2,0),"tarief"),RIGHT(F1881,3)="IKS","Uurtarief",LEFT(F1881,6)="Arbeid","Uurtarief",AND(LEFT(F1881,8)="Bijdrage",RIGHT(F1881,15)="(vrijwilligers)"),"Vast tarief"),"")</f>
        <v/>
      </c>
      <c r="O1881" s="92"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tarief",IF(LEFT(F1881,8)="Bijdrage",VLOOKUP($F1881,Tb_KostenTypen[],MATCH(Methode_Keuze,Tb_KostenTypen[#Headers],0),0),VLOOKUP($G1881,Lijsten!L:O,4,0))),""),"")</f>
        <v/>
      </c>
      <c r="P1881" s="92"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tarief",IF(LEFT(F1881,8)="Bijdrage",VLOOKUP($F1881,Tb_KostenTypen[],MATCH(Methode_Keuze,Tb_KostenTypen[#Headers],0),0),VLOOKUP($G1881,Lijsten!L:O,4,0))),""),"")</f>
        <v/>
      </c>
      <c r="Q1881" s="50"/>
      <c r="R1881" s="50"/>
      <c r="S1881" s="83"/>
      <c r="T1881" s="51"/>
      <c r="U1881" s="4" t="str" cm="1">
        <f t="array" ref="U1881">IF(AA1881&lt;&gt;"ja",_xlfn.IFNA(_xlfn.IFS(AND(O1881&lt;&gt;"",F1881&lt;&gt;"",RIGHT($N1881,6)="tarief"),O1881*Q1881,S1881&gt;0,IF(F1881&lt;&gt;"",S1881,"")),""),"")</f>
        <v/>
      </c>
      <c r="V1881" s="4" t="str" cm="1">
        <f t="array" ref="V1881">IF(AA1881&lt;&gt;"ja",_xlfn.IFNA(_xlfn.IFS(AND(P1881&lt;&gt;"",R1881&lt;&gt;"",RIGHT($N1881,6)="tarief"),P1881*R1881,T1881&gt;0,T1881),""),"")</f>
        <v/>
      </c>
      <c r="W1881" s="4" t="str" cm="1">
        <f t="array" ref="W1881">IFERROR(_xlfn.IFS(OR(F1881="",LEFT(Methode_Keuze,4)="Geen"),"",AND(U1881&lt;&gt;"",F1881&lt;&gt;"Arbeidskosten"),ROUND(U1881*VLOOKUP(F1881,Tb_ProjectKosten[],MATCH(Tb_ProjectKosten[[#Headers],[Forfat_Percentage]],Tb_ProjectKosten[#Headers],0),0),2),AND(F1881="Arbeidskosten",G1881&lt;&gt;""),IFERROR(ROUND(U1881*VLOOKUP(G1881,Tb_KostenTypen[],3,0)*VLOOKUP(F1881,Tb_ProjectKosten[],MATCH(Tb_ProjectKosten[[#Headers],[Forfat_Percentage]],Tb_ProjectKosten[#Headers],0),0),2),""),U1881 &lt;=0,0),"")</f>
        <v/>
      </c>
      <c r="X1881" s="4" t="str" cm="1">
        <f t="array" ref="X1881">IFERROR(_xlfn.IFS(OR(F1881="",LEFT(Methode_Keuze,4)="Geen"),"",AND(V1881&lt;&gt;"",F1881&lt;&gt;"Arbeidskosten"),ROUND(V1881*VLOOKUP(F1881,Tb_ProjectKosten[],MATCH(Tb_ProjectKosten[[#Headers],[Forfat_Percentage]],Tb_ProjectKosten[#Headers],0),0),2),AND(F1881="Arbeidskosten",G1881&lt;&gt;""),IFERROR(ROUND(V1881*VLOOKUP(G1881,Tb_KostenTypen[],3,0)*VLOOKUP(F1881,Tb_ProjectKosten[],MATCH(Tb_ProjectKosten[[#Headers],[Forfat_Percentage]],Tb_ProjectKosten[#Headers],0),0),2),""),V1881 &lt;=0,0),"")</f>
        <v/>
      </c>
      <c r="Y1881" s="262"/>
      <c r="Z1881" s="49"/>
      <c r="AA1881" s="37" t="str" cm="1">
        <f t="array" ref="AA1881">IFERROR(IF(INDEX(SubsidieTabel!$Q$1:$T$9,MATCH($F1881,SubsidieTabel!$Q$1:$Q$9,0),IFERROR(MATCH(Methode_Keuze,SubsidieTabel!$Q$1:$T$1,0),2))&lt;&gt;1=TRUE,"ja",""),"")</f>
        <v/>
      </c>
    </row>
    <row r="1882" spans="1:27" ht="15" customHeight="1" x14ac:dyDescent="0.25">
      <c r="A1882" s="87"/>
      <c r="B1882" s="219" t="str">
        <f>IF(A1882&lt;&gt;"",_xlfn.MAXIFS($B$1:B1881,$A$1:A1881,A1882)+1,"")</f>
        <v/>
      </c>
      <c r="C1882" s="50"/>
      <c r="D1882" s="50"/>
      <c r="E1882" s="50"/>
      <c r="F1882" s="50"/>
      <c r="G1882" s="283"/>
      <c r="H1882" s="296"/>
      <c r="I1882" s="295"/>
      <c r="J1882" s="295"/>
      <c r="K1882" s="202"/>
      <c r="L1882" s="202"/>
      <c r="M1882" s="91" t="str">
        <f>IFERROR(VLOOKUP(H1882,Lijsten!$H$1:$I$100,2,0),"")</f>
        <v/>
      </c>
      <c r="N1882" s="91" t="str" cm="1">
        <f t="array" ref="N1882">IFERROR(_xlfn.IFS(AND(LEFT(F1882,6)="Arbeid",RIGHT(F1882,3)&lt;&gt;"IKS"),IFERROR(VLOOKUP($G1882,Tb_KostenTypen[],2,0),"tarief"),RIGHT(F1882,3)="IKS","Uurtarief",LEFT(F1882,6)="Arbeid","Uurtarief",AND(LEFT(F1882,8)="Bijdrage",RIGHT(F1882,15)="(vrijwilligers)"),"Vast tarief"),"")</f>
        <v/>
      </c>
      <c r="O1882" s="92"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tarief",IF(LEFT(F1882,8)="Bijdrage",VLOOKUP($F1882,Tb_KostenTypen[],MATCH(Methode_Keuze,Tb_KostenTypen[#Headers],0),0),VLOOKUP($G1882,Lijsten!L:O,4,0))),""),"")</f>
        <v/>
      </c>
      <c r="P1882" s="92"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tarief",IF(LEFT(F1882,8)="Bijdrage",VLOOKUP($F1882,Tb_KostenTypen[],MATCH(Methode_Keuze,Tb_KostenTypen[#Headers],0),0),VLOOKUP($G1882,Lijsten!L:O,4,0))),""),"")</f>
        <v/>
      </c>
      <c r="Q1882" s="50"/>
      <c r="R1882" s="50"/>
      <c r="S1882" s="83"/>
      <c r="T1882" s="51"/>
      <c r="U1882" s="4" t="str" cm="1">
        <f t="array" ref="U1882">IF(AA1882&lt;&gt;"ja",_xlfn.IFNA(_xlfn.IFS(AND(O1882&lt;&gt;"",F1882&lt;&gt;"",RIGHT($N1882,6)="tarief"),O1882*Q1882,S1882&gt;0,IF(F1882&lt;&gt;"",S1882,"")),""),"")</f>
        <v/>
      </c>
      <c r="V1882" s="4" t="str" cm="1">
        <f t="array" ref="V1882">IF(AA1882&lt;&gt;"ja",_xlfn.IFNA(_xlfn.IFS(AND(P1882&lt;&gt;"",R1882&lt;&gt;"",RIGHT($N1882,6)="tarief"),P1882*R1882,T1882&gt;0,T1882),""),"")</f>
        <v/>
      </c>
      <c r="W1882" s="4" t="str" cm="1">
        <f t="array" ref="W1882">IFERROR(_xlfn.IFS(OR(F1882="",LEFT(Methode_Keuze,4)="Geen"),"",AND(U1882&lt;&gt;"",F1882&lt;&gt;"Arbeidskosten"),ROUND(U1882*VLOOKUP(F1882,Tb_ProjectKosten[],MATCH(Tb_ProjectKosten[[#Headers],[Forfat_Percentage]],Tb_ProjectKosten[#Headers],0),0),2),AND(F1882="Arbeidskosten",G1882&lt;&gt;""),IFERROR(ROUND(U1882*VLOOKUP(G1882,Tb_KostenTypen[],3,0)*VLOOKUP(F1882,Tb_ProjectKosten[],MATCH(Tb_ProjectKosten[[#Headers],[Forfat_Percentage]],Tb_ProjectKosten[#Headers],0),0),2),""),U1882 &lt;=0,0),"")</f>
        <v/>
      </c>
      <c r="X1882" s="4" t="str" cm="1">
        <f t="array" ref="X1882">IFERROR(_xlfn.IFS(OR(F1882="",LEFT(Methode_Keuze,4)="Geen"),"",AND(V1882&lt;&gt;"",F1882&lt;&gt;"Arbeidskosten"),ROUND(V1882*VLOOKUP(F1882,Tb_ProjectKosten[],MATCH(Tb_ProjectKosten[[#Headers],[Forfat_Percentage]],Tb_ProjectKosten[#Headers],0),0),2),AND(F1882="Arbeidskosten",G1882&lt;&gt;""),IFERROR(ROUND(V1882*VLOOKUP(G1882,Tb_KostenTypen[],3,0)*VLOOKUP(F1882,Tb_ProjectKosten[],MATCH(Tb_ProjectKosten[[#Headers],[Forfat_Percentage]],Tb_ProjectKosten[#Headers],0),0),2),""),V1882 &lt;=0,0),"")</f>
        <v/>
      </c>
      <c r="Y1882" s="262"/>
      <c r="Z1882" s="49"/>
      <c r="AA1882" s="37" t="str" cm="1">
        <f t="array" ref="AA1882">IFERROR(IF(INDEX(SubsidieTabel!$Q$1:$T$9,MATCH($F1882,SubsidieTabel!$Q$1:$Q$9,0),IFERROR(MATCH(Methode_Keuze,SubsidieTabel!$Q$1:$T$1,0),2))&lt;&gt;1=TRUE,"ja",""),"")</f>
        <v/>
      </c>
    </row>
    <row r="1883" spans="1:27" ht="15" customHeight="1" x14ac:dyDescent="0.25">
      <c r="A1883" s="87"/>
      <c r="B1883" s="219" t="str">
        <f>IF(A1883&lt;&gt;"",_xlfn.MAXIFS($B$1:B1882,$A$1:A1882,A1883)+1,"")</f>
        <v/>
      </c>
      <c r="C1883" s="50"/>
      <c r="D1883" s="50"/>
      <c r="E1883" s="50"/>
      <c r="F1883" s="50"/>
      <c r="G1883" s="283"/>
      <c r="H1883" s="296"/>
      <c r="I1883" s="295"/>
      <c r="J1883" s="295"/>
      <c r="K1883" s="202"/>
      <c r="L1883" s="202"/>
      <c r="M1883" s="91" t="str">
        <f>IFERROR(VLOOKUP(H1883,Lijsten!$H$1:$I$100,2,0),"")</f>
        <v/>
      </c>
      <c r="N1883" s="91" t="str" cm="1">
        <f t="array" ref="N1883">IFERROR(_xlfn.IFS(AND(LEFT(F1883,6)="Arbeid",RIGHT(F1883,3)&lt;&gt;"IKS"),IFERROR(VLOOKUP($G1883,Tb_KostenTypen[],2,0),"tarief"),RIGHT(F1883,3)="IKS","Uurtarief",LEFT(F1883,6)="Arbeid","Uurtarief",AND(LEFT(F1883,8)="Bijdrage",RIGHT(F1883,15)="(vrijwilligers)"),"Vast tarief"),"")</f>
        <v/>
      </c>
      <c r="O1883" s="92"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tarief",IF(LEFT(F1883,8)="Bijdrage",VLOOKUP($F1883,Tb_KostenTypen[],MATCH(Methode_Keuze,Tb_KostenTypen[#Headers],0),0),VLOOKUP($G1883,Lijsten!L:O,4,0))),""),"")</f>
        <v/>
      </c>
      <c r="P1883" s="92"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tarief",IF(LEFT(F1883,8)="Bijdrage",VLOOKUP($F1883,Tb_KostenTypen[],MATCH(Methode_Keuze,Tb_KostenTypen[#Headers],0),0),VLOOKUP($G1883,Lijsten!L:O,4,0))),""),"")</f>
        <v/>
      </c>
      <c r="Q1883" s="50"/>
      <c r="R1883" s="50"/>
      <c r="S1883" s="83"/>
      <c r="T1883" s="51"/>
      <c r="U1883" s="4" t="str" cm="1">
        <f t="array" ref="U1883">IF(AA1883&lt;&gt;"ja",_xlfn.IFNA(_xlfn.IFS(AND(O1883&lt;&gt;"",F1883&lt;&gt;"",RIGHT($N1883,6)="tarief"),O1883*Q1883,S1883&gt;0,IF(F1883&lt;&gt;"",S1883,"")),""),"")</f>
        <v/>
      </c>
      <c r="V1883" s="4" t="str" cm="1">
        <f t="array" ref="V1883">IF(AA1883&lt;&gt;"ja",_xlfn.IFNA(_xlfn.IFS(AND(P1883&lt;&gt;"",R1883&lt;&gt;"",RIGHT($N1883,6)="tarief"),P1883*R1883,T1883&gt;0,T1883),""),"")</f>
        <v/>
      </c>
      <c r="W1883" s="4" t="str" cm="1">
        <f t="array" ref="W1883">IFERROR(_xlfn.IFS(OR(F1883="",LEFT(Methode_Keuze,4)="Geen"),"",AND(U1883&lt;&gt;"",F1883&lt;&gt;"Arbeidskosten"),ROUND(U1883*VLOOKUP(F1883,Tb_ProjectKosten[],MATCH(Tb_ProjectKosten[[#Headers],[Forfat_Percentage]],Tb_ProjectKosten[#Headers],0),0),2),AND(F1883="Arbeidskosten",G1883&lt;&gt;""),IFERROR(ROUND(U1883*VLOOKUP(G1883,Tb_KostenTypen[],3,0)*VLOOKUP(F1883,Tb_ProjectKosten[],MATCH(Tb_ProjectKosten[[#Headers],[Forfat_Percentage]],Tb_ProjectKosten[#Headers],0),0),2),""),U1883 &lt;=0,0),"")</f>
        <v/>
      </c>
      <c r="X1883" s="4" t="str" cm="1">
        <f t="array" ref="X1883">IFERROR(_xlfn.IFS(OR(F1883="",LEFT(Methode_Keuze,4)="Geen"),"",AND(V1883&lt;&gt;"",F1883&lt;&gt;"Arbeidskosten"),ROUND(V1883*VLOOKUP(F1883,Tb_ProjectKosten[],MATCH(Tb_ProjectKosten[[#Headers],[Forfat_Percentage]],Tb_ProjectKosten[#Headers],0),0),2),AND(F1883="Arbeidskosten",G1883&lt;&gt;""),IFERROR(ROUND(V1883*VLOOKUP(G1883,Tb_KostenTypen[],3,0)*VLOOKUP(F1883,Tb_ProjectKosten[],MATCH(Tb_ProjectKosten[[#Headers],[Forfat_Percentage]],Tb_ProjectKosten[#Headers],0),0),2),""),V1883 &lt;=0,0),"")</f>
        <v/>
      </c>
      <c r="Y1883" s="262"/>
      <c r="Z1883" s="49"/>
      <c r="AA1883" s="37" t="str" cm="1">
        <f t="array" ref="AA1883">IFERROR(IF(INDEX(SubsidieTabel!$Q$1:$T$9,MATCH($F1883,SubsidieTabel!$Q$1:$Q$9,0),IFERROR(MATCH(Methode_Keuze,SubsidieTabel!$Q$1:$T$1,0),2))&lt;&gt;1=TRUE,"ja",""),"")</f>
        <v/>
      </c>
    </row>
    <row r="1884" spans="1:27" ht="15" customHeight="1" x14ac:dyDescent="0.25">
      <c r="A1884" s="87"/>
      <c r="B1884" s="219" t="str">
        <f>IF(A1884&lt;&gt;"",_xlfn.MAXIFS($B$1:B1883,$A$1:A1883,A1884)+1,"")</f>
        <v/>
      </c>
      <c r="C1884" s="50"/>
      <c r="D1884" s="50"/>
      <c r="E1884" s="50"/>
      <c r="F1884" s="50"/>
      <c r="G1884" s="283"/>
      <c r="H1884" s="296"/>
      <c r="I1884" s="295"/>
      <c r="J1884" s="295"/>
      <c r="K1884" s="202"/>
      <c r="L1884" s="202"/>
      <c r="M1884" s="91" t="str">
        <f>IFERROR(VLOOKUP(H1884,Lijsten!$H$1:$I$100,2,0),"")</f>
        <v/>
      </c>
      <c r="N1884" s="91" t="str" cm="1">
        <f t="array" ref="N1884">IFERROR(_xlfn.IFS(AND(LEFT(F1884,6)="Arbeid",RIGHT(F1884,3)&lt;&gt;"IKS"),IFERROR(VLOOKUP($G1884,Tb_KostenTypen[],2,0),"tarief"),RIGHT(F1884,3)="IKS","Uurtarief",LEFT(F1884,6)="Arbeid","Uurtarief",AND(LEFT(F1884,8)="Bijdrage",RIGHT(F1884,15)="(vrijwilligers)"),"Vast tarief"),"")</f>
        <v/>
      </c>
      <c r="O1884" s="92"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tarief",IF(LEFT(F1884,8)="Bijdrage",VLOOKUP($F1884,Tb_KostenTypen[],MATCH(Methode_Keuze,Tb_KostenTypen[#Headers],0),0),VLOOKUP($G1884,Lijsten!L:O,4,0))),""),"")</f>
        <v/>
      </c>
      <c r="P1884" s="92"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tarief",IF(LEFT(F1884,8)="Bijdrage",VLOOKUP($F1884,Tb_KostenTypen[],MATCH(Methode_Keuze,Tb_KostenTypen[#Headers],0),0),VLOOKUP($G1884,Lijsten!L:O,4,0))),""),"")</f>
        <v/>
      </c>
      <c r="Q1884" s="50"/>
      <c r="R1884" s="50"/>
      <c r="S1884" s="83"/>
      <c r="T1884" s="51"/>
      <c r="U1884" s="4" t="str" cm="1">
        <f t="array" ref="U1884">IF(AA1884&lt;&gt;"ja",_xlfn.IFNA(_xlfn.IFS(AND(O1884&lt;&gt;"",F1884&lt;&gt;"",RIGHT($N1884,6)="tarief"),O1884*Q1884,S1884&gt;0,IF(F1884&lt;&gt;"",S1884,"")),""),"")</f>
        <v/>
      </c>
      <c r="V1884" s="4" t="str" cm="1">
        <f t="array" ref="V1884">IF(AA1884&lt;&gt;"ja",_xlfn.IFNA(_xlfn.IFS(AND(P1884&lt;&gt;"",R1884&lt;&gt;"",RIGHT($N1884,6)="tarief"),P1884*R1884,T1884&gt;0,T1884),""),"")</f>
        <v/>
      </c>
      <c r="W1884" s="4" t="str" cm="1">
        <f t="array" ref="W1884">IFERROR(_xlfn.IFS(OR(F1884="",LEFT(Methode_Keuze,4)="Geen"),"",AND(U1884&lt;&gt;"",F1884&lt;&gt;"Arbeidskosten"),ROUND(U1884*VLOOKUP(F1884,Tb_ProjectKosten[],MATCH(Tb_ProjectKosten[[#Headers],[Forfat_Percentage]],Tb_ProjectKosten[#Headers],0),0),2),AND(F1884="Arbeidskosten",G1884&lt;&gt;""),IFERROR(ROUND(U1884*VLOOKUP(G1884,Tb_KostenTypen[],3,0)*VLOOKUP(F1884,Tb_ProjectKosten[],MATCH(Tb_ProjectKosten[[#Headers],[Forfat_Percentage]],Tb_ProjectKosten[#Headers],0),0),2),""),U1884 &lt;=0,0),"")</f>
        <v/>
      </c>
      <c r="X1884" s="4" t="str" cm="1">
        <f t="array" ref="X1884">IFERROR(_xlfn.IFS(OR(F1884="",LEFT(Methode_Keuze,4)="Geen"),"",AND(V1884&lt;&gt;"",F1884&lt;&gt;"Arbeidskosten"),ROUND(V1884*VLOOKUP(F1884,Tb_ProjectKosten[],MATCH(Tb_ProjectKosten[[#Headers],[Forfat_Percentage]],Tb_ProjectKosten[#Headers],0),0),2),AND(F1884="Arbeidskosten",G1884&lt;&gt;""),IFERROR(ROUND(V1884*VLOOKUP(G1884,Tb_KostenTypen[],3,0)*VLOOKUP(F1884,Tb_ProjectKosten[],MATCH(Tb_ProjectKosten[[#Headers],[Forfat_Percentage]],Tb_ProjectKosten[#Headers],0),0),2),""),V1884 &lt;=0,0),"")</f>
        <v/>
      </c>
      <c r="Y1884" s="262"/>
      <c r="Z1884" s="49"/>
      <c r="AA1884" s="37" t="str" cm="1">
        <f t="array" ref="AA1884">IFERROR(IF(INDEX(SubsidieTabel!$Q$1:$T$9,MATCH($F1884,SubsidieTabel!$Q$1:$Q$9,0),IFERROR(MATCH(Methode_Keuze,SubsidieTabel!$Q$1:$T$1,0),2))&lt;&gt;1=TRUE,"ja",""),"")</f>
        <v/>
      </c>
    </row>
    <row r="1885" spans="1:27" ht="15" customHeight="1" x14ac:dyDescent="0.25">
      <c r="A1885" s="87"/>
      <c r="B1885" s="219" t="str">
        <f>IF(A1885&lt;&gt;"",_xlfn.MAXIFS($B$1:B1884,$A$1:A1884,A1885)+1,"")</f>
        <v/>
      </c>
      <c r="C1885" s="50"/>
      <c r="D1885" s="50"/>
      <c r="E1885" s="50"/>
      <c r="F1885" s="50"/>
      <c r="G1885" s="283"/>
      <c r="H1885" s="296"/>
      <c r="I1885" s="295"/>
      <c r="J1885" s="295"/>
      <c r="K1885" s="202"/>
      <c r="L1885" s="202"/>
      <c r="M1885" s="91" t="str">
        <f>IFERROR(VLOOKUP(H1885,Lijsten!$H$1:$I$100,2,0),"")</f>
        <v/>
      </c>
      <c r="N1885" s="91" t="str" cm="1">
        <f t="array" ref="N1885">IFERROR(_xlfn.IFS(AND(LEFT(F1885,6)="Arbeid",RIGHT(F1885,3)&lt;&gt;"IKS"),IFERROR(VLOOKUP($G1885,Tb_KostenTypen[],2,0),"tarief"),RIGHT(F1885,3)="IKS","Uurtarief",LEFT(F1885,6)="Arbeid","Uurtarief",AND(LEFT(F1885,8)="Bijdrage",RIGHT(F1885,15)="(vrijwilligers)"),"Vast tarief"),"")</f>
        <v/>
      </c>
      <c r="O1885" s="92"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tarief",IF(LEFT(F1885,8)="Bijdrage",VLOOKUP($F1885,Tb_KostenTypen[],MATCH(Methode_Keuze,Tb_KostenTypen[#Headers],0),0),VLOOKUP($G1885,Lijsten!L:O,4,0))),""),"")</f>
        <v/>
      </c>
      <c r="P1885" s="92"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tarief",IF(LEFT(F1885,8)="Bijdrage",VLOOKUP($F1885,Tb_KostenTypen[],MATCH(Methode_Keuze,Tb_KostenTypen[#Headers],0),0),VLOOKUP($G1885,Lijsten!L:O,4,0))),""),"")</f>
        <v/>
      </c>
      <c r="Q1885" s="50"/>
      <c r="R1885" s="50"/>
      <c r="S1885" s="83"/>
      <c r="T1885" s="51"/>
      <c r="U1885" s="4" t="str" cm="1">
        <f t="array" ref="U1885">IF(AA1885&lt;&gt;"ja",_xlfn.IFNA(_xlfn.IFS(AND(O1885&lt;&gt;"",F1885&lt;&gt;"",RIGHT($N1885,6)="tarief"),O1885*Q1885,S1885&gt;0,IF(F1885&lt;&gt;"",S1885,"")),""),"")</f>
        <v/>
      </c>
      <c r="V1885" s="4" t="str" cm="1">
        <f t="array" ref="V1885">IF(AA1885&lt;&gt;"ja",_xlfn.IFNA(_xlfn.IFS(AND(P1885&lt;&gt;"",R1885&lt;&gt;"",RIGHT($N1885,6)="tarief"),P1885*R1885,T1885&gt;0,T1885),""),"")</f>
        <v/>
      </c>
      <c r="W1885" s="4" t="str" cm="1">
        <f t="array" ref="W1885">IFERROR(_xlfn.IFS(OR(F1885="",LEFT(Methode_Keuze,4)="Geen"),"",AND(U1885&lt;&gt;"",F1885&lt;&gt;"Arbeidskosten"),ROUND(U1885*VLOOKUP(F1885,Tb_ProjectKosten[],MATCH(Tb_ProjectKosten[[#Headers],[Forfat_Percentage]],Tb_ProjectKosten[#Headers],0),0),2),AND(F1885="Arbeidskosten",G1885&lt;&gt;""),IFERROR(ROUND(U1885*VLOOKUP(G1885,Tb_KostenTypen[],3,0)*VLOOKUP(F1885,Tb_ProjectKosten[],MATCH(Tb_ProjectKosten[[#Headers],[Forfat_Percentage]],Tb_ProjectKosten[#Headers],0),0),2),""),U1885 &lt;=0,0),"")</f>
        <v/>
      </c>
      <c r="X1885" s="4" t="str" cm="1">
        <f t="array" ref="X1885">IFERROR(_xlfn.IFS(OR(F1885="",LEFT(Methode_Keuze,4)="Geen"),"",AND(V1885&lt;&gt;"",F1885&lt;&gt;"Arbeidskosten"),ROUND(V1885*VLOOKUP(F1885,Tb_ProjectKosten[],MATCH(Tb_ProjectKosten[[#Headers],[Forfat_Percentage]],Tb_ProjectKosten[#Headers],0),0),2),AND(F1885="Arbeidskosten",G1885&lt;&gt;""),IFERROR(ROUND(V1885*VLOOKUP(G1885,Tb_KostenTypen[],3,0)*VLOOKUP(F1885,Tb_ProjectKosten[],MATCH(Tb_ProjectKosten[[#Headers],[Forfat_Percentage]],Tb_ProjectKosten[#Headers],0),0),2),""),V1885 &lt;=0,0),"")</f>
        <v/>
      </c>
      <c r="Y1885" s="262"/>
      <c r="Z1885" s="49"/>
      <c r="AA1885" s="37" t="str" cm="1">
        <f t="array" ref="AA1885">IFERROR(IF(INDEX(SubsidieTabel!$Q$1:$T$9,MATCH($F1885,SubsidieTabel!$Q$1:$Q$9,0),IFERROR(MATCH(Methode_Keuze,SubsidieTabel!$Q$1:$T$1,0),2))&lt;&gt;1=TRUE,"ja",""),"")</f>
        <v/>
      </c>
    </row>
    <row r="1886" spans="1:27" ht="15" customHeight="1" x14ac:dyDescent="0.25">
      <c r="A1886" s="87"/>
      <c r="B1886" s="219" t="str">
        <f>IF(A1886&lt;&gt;"",_xlfn.MAXIFS($B$1:B1885,$A$1:A1885,A1886)+1,"")</f>
        <v/>
      </c>
      <c r="C1886" s="50"/>
      <c r="D1886" s="50"/>
      <c r="E1886" s="50"/>
      <c r="F1886" s="50"/>
      <c r="G1886" s="283"/>
      <c r="H1886" s="296"/>
      <c r="I1886" s="295"/>
      <c r="J1886" s="295"/>
      <c r="K1886" s="202"/>
      <c r="L1886" s="202"/>
      <c r="M1886" s="91" t="str">
        <f>IFERROR(VLOOKUP(H1886,Lijsten!$H$1:$I$100,2,0),"")</f>
        <v/>
      </c>
      <c r="N1886" s="91" t="str" cm="1">
        <f t="array" ref="N1886">IFERROR(_xlfn.IFS(AND(LEFT(F1886,6)="Arbeid",RIGHT(F1886,3)&lt;&gt;"IKS"),IFERROR(VLOOKUP($G1886,Tb_KostenTypen[],2,0),"tarief"),RIGHT(F1886,3)="IKS","Uurtarief",LEFT(F1886,6)="Arbeid","Uurtarief",AND(LEFT(F1886,8)="Bijdrage",RIGHT(F1886,15)="(vrijwilligers)"),"Vast tarief"),"")</f>
        <v/>
      </c>
      <c r="O1886" s="92"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tarief",IF(LEFT(F1886,8)="Bijdrage",VLOOKUP($F1886,Tb_KostenTypen[],MATCH(Methode_Keuze,Tb_KostenTypen[#Headers],0),0),VLOOKUP($G1886,Lijsten!L:O,4,0))),""),"")</f>
        <v/>
      </c>
      <c r="P1886" s="92"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tarief",IF(LEFT(F1886,8)="Bijdrage",VLOOKUP($F1886,Tb_KostenTypen[],MATCH(Methode_Keuze,Tb_KostenTypen[#Headers],0),0),VLOOKUP($G1886,Lijsten!L:O,4,0))),""),"")</f>
        <v/>
      </c>
      <c r="Q1886" s="50"/>
      <c r="R1886" s="50"/>
      <c r="S1886" s="83"/>
      <c r="T1886" s="51"/>
      <c r="U1886" s="4" t="str" cm="1">
        <f t="array" ref="U1886">IF(AA1886&lt;&gt;"ja",_xlfn.IFNA(_xlfn.IFS(AND(O1886&lt;&gt;"",F1886&lt;&gt;"",RIGHT($N1886,6)="tarief"),O1886*Q1886,S1886&gt;0,IF(F1886&lt;&gt;"",S1886,"")),""),"")</f>
        <v/>
      </c>
      <c r="V1886" s="4" t="str" cm="1">
        <f t="array" ref="V1886">IF(AA1886&lt;&gt;"ja",_xlfn.IFNA(_xlfn.IFS(AND(P1886&lt;&gt;"",R1886&lt;&gt;"",RIGHT($N1886,6)="tarief"),P1886*R1886,T1886&gt;0,T1886),""),"")</f>
        <v/>
      </c>
      <c r="W1886" s="4" t="str" cm="1">
        <f t="array" ref="W1886">IFERROR(_xlfn.IFS(OR(F1886="",LEFT(Methode_Keuze,4)="Geen"),"",AND(U1886&lt;&gt;"",F1886&lt;&gt;"Arbeidskosten"),ROUND(U1886*VLOOKUP(F1886,Tb_ProjectKosten[],MATCH(Tb_ProjectKosten[[#Headers],[Forfat_Percentage]],Tb_ProjectKosten[#Headers],0),0),2),AND(F1886="Arbeidskosten",G1886&lt;&gt;""),IFERROR(ROUND(U1886*VLOOKUP(G1886,Tb_KostenTypen[],3,0)*VLOOKUP(F1886,Tb_ProjectKosten[],MATCH(Tb_ProjectKosten[[#Headers],[Forfat_Percentage]],Tb_ProjectKosten[#Headers],0),0),2),""),U1886 &lt;=0,0),"")</f>
        <v/>
      </c>
      <c r="X1886" s="4" t="str" cm="1">
        <f t="array" ref="X1886">IFERROR(_xlfn.IFS(OR(F1886="",LEFT(Methode_Keuze,4)="Geen"),"",AND(V1886&lt;&gt;"",F1886&lt;&gt;"Arbeidskosten"),ROUND(V1886*VLOOKUP(F1886,Tb_ProjectKosten[],MATCH(Tb_ProjectKosten[[#Headers],[Forfat_Percentage]],Tb_ProjectKosten[#Headers],0),0),2),AND(F1886="Arbeidskosten",G1886&lt;&gt;""),IFERROR(ROUND(V1886*VLOOKUP(G1886,Tb_KostenTypen[],3,0)*VLOOKUP(F1886,Tb_ProjectKosten[],MATCH(Tb_ProjectKosten[[#Headers],[Forfat_Percentage]],Tb_ProjectKosten[#Headers],0),0),2),""),V1886 &lt;=0,0),"")</f>
        <v/>
      </c>
      <c r="Y1886" s="262"/>
      <c r="Z1886" s="49"/>
      <c r="AA1886" s="37" t="str" cm="1">
        <f t="array" ref="AA1886">IFERROR(IF(INDEX(SubsidieTabel!$Q$1:$T$9,MATCH($F1886,SubsidieTabel!$Q$1:$Q$9,0),IFERROR(MATCH(Methode_Keuze,SubsidieTabel!$Q$1:$T$1,0),2))&lt;&gt;1=TRUE,"ja",""),"")</f>
        <v/>
      </c>
    </row>
    <row r="1887" spans="1:27" ht="15" customHeight="1" x14ac:dyDescent="0.25">
      <c r="A1887" s="87"/>
      <c r="B1887" s="219" t="str">
        <f>IF(A1887&lt;&gt;"",_xlfn.MAXIFS($B$1:B1886,$A$1:A1886,A1887)+1,"")</f>
        <v/>
      </c>
      <c r="C1887" s="50"/>
      <c r="D1887" s="50"/>
      <c r="E1887" s="50"/>
      <c r="F1887" s="50"/>
      <c r="G1887" s="283"/>
      <c r="H1887" s="296"/>
      <c r="I1887" s="295"/>
      <c r="J1887" s="295"/>
      <c r="K1887" s="202"/>
      <c r="L1887" s="202"/>
      <c r="M1887" s="91" t="str">
        <f>IFERROR(VLOOKUP(H1887,Lijsten!$H$1:$I$100,2,0),"")</f>
        <v/>
      </c>
      <c r="N1887" s="91" t="str" cm="1">
        <f t="array" ref="N1887">IFERROR(_xlfn.IFS(AND(LEFT(F1887,6)="Arbeid",RIGHT(F1887,3)&lt;&gt;"IKS"),IFERROR(VLOOKUP($G1887,Tb_KostenTypen[],2,0),"tarief"),RIGHT(F1887,3)="IKS","Uurtarief",LEFT(F1887,6)="Arbeid","Uurtarief",AND(LEFT(F1887,8)="Bijdrage",RIGHT(F1887,15)="(vrijwilligers)"),"Vast tarief"),"")</f>
        <v/>
      </c>
      <c r="O1887" s="92"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tarief",IF(LEFT(F1887,8)="Bijdrage",VLOOKUP($F1887,Tb_KostenTypen[],MATCH(Methode_Keuze,Tb_KostenTypen[#Headers],0),0),VLOOKUP($G1887,Lijsten!L:O,4,0))),""),"")</f>
        <v/>
      </c>
      <c r="P1887" s="92"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tarief",IF(LEFT(F1887,8)="Bijdrage",VLOOKUP($F1887,Tb_KostenTypen[],MATCH(Methode_Keuze,Tb_KostenTypen[#Headers],0),0),VLOOKUP($G1887,Lijsten!L:O,4,0))),""),"")</f>
        <v/>
      </c>
      <c r="Q1887" s="50"/>
      <c r="R1887" s="50"/>
      <c r="S1887" s="83"/>
      <c r="T1887" s="51"/>
      <c r="U1887" s="4" t="str" cm="1">
        <f t="array" ref="U1887">IF(AA1887&lt;&gt;"ja",_xlfn.IFNA(_xlfn.IFS(AND(O1887&lt;&gt;"",F1887&lt;&gt;"",RIGHT($N1887,6)="tarief"),O1887*Q1887,S1887&gt;0,IF(F1887&lt;&gt;"",S1887,"")),""),"")</f>
        <v/>
      </c>
      <c r="V1887" s="4" t="str" cm="1">
        <f t="array" ref="V1887">IF(AA1887&lt;&gt;"ja",_xlfn.IFNA(_xlfn.IFS(AND(P1887&lt;&gt;"",R1887&lt;&gt;"",RIGHT($N1887,6)="tarief"),P1887*R1887,T1887&gt;0,T1887),""),"")</f>
        <v/>
      </c>
      <c r="W1887" s="4" t="str" cm="1">
        <f t="array" ref="W1887">IFERROR(_xlfn.IFS(OR(F1887="",LEFT(Methode_Keuze,4)="Geen"),"",AND(U1887&lt;&gt;"",F1887&lt;&gt;"Arbeidskosten"),ROUND(U1887*VLOOKUP(F1887,Tb_ProjectKosten[],MATCH(Tb_ProjectKosten[[#Headers],[Forfat_Percentage]],Tb_ProjectKosten[#Headers],0),0),2),AND(F1887="Arbeidskosten",G1887&lt;&gt;""),IFERROR(ROUND(U1887*VLOOKUP(G1887,Tb_KostenTypen[],3,0)*VLOOKUP(F1887,Tb_ProjectKosten[],MATCH(Tb_ProjectKosten[[#Headers],[Forfat_Percentage]],Tb_ProjectKosten[#Headers],0),0),2),""),U1887 &lt;=0,0),"")</f>
        <v/>
      </c>
      <c r="X1887" s="4" t="str" cm="1">
        <f t="array" ref="X1887">IFERROR(_xlfn.IFS(OR(F1887="",LEFT(Methode_Keuze,4)="Geen"),"",AND(V1887&lt;&gt;"",F1887&lt;&gt;"Arbeidskosten"),ROUND(V1887*VLOOKUP(F1887,Tb_ProjectKosten[],MATCH(Tb_ProjectKosten[[#Headers],[Forfat_Percentage]],Tb_ProjectKosten[#Headers],0),0),2),AND(F1887="Arbeidskosten",G1887&lt;&gt;""),IFERROR(ROUND(V1887*VLOOKUP(G1887,Tb_KostenTypen[],3,0)*VLOOKUP(F1887,Tb_ProjectKosten[],MATCH(Tb_ProjectKosten[[#Headers],[Forfat_Percentage]],Tb_ProjectKosten[#Headers],0),0),2),""),V1887 &lt;=0,0),"")</f>
        <v/>
      </c>
      <c r="Y1887" s="262"/>
      <c r="Z1887" s="49"/>
      <c r="AA1887" s="37" t="str" cm="1">
        <f t="array" ref="AA1887">IFERROR(IF(INDEX(SubsidieTabel!$Q$1:$T$9,MATCH($F1887,SubsidieTabel!$Q$1:$Q$9,0),IFERROR(MATCH(Methode_Keuze,SubsidieTabel!$Q$1:$T$1,0),2))&lt;&gt;1=TRUE,"ja",""),"")</f>
        <v/>
      </c>
    </row>
    <row r="1888" spans="1:27" ht="15" customHeight="1" x14ac:dyDescent="0.25">
      <c r="A1888" s="87"/>
      <c r="B1888" s="219" t="str">
        <f>IF(A1888&lt;&gt;"",_xlfn.MAXIFS($B$1:B1887,$A$1:A1887,A1888)+1,"")</f>
        <v/>
      </c>
      <c r="C1888" s="50"/>
      <c r="D1888" s="50"/>
      <c r="E1888" s="50"/>
      <c r="F1888" s="50"/>
      <c r="G1888" s="283"/>
      <c r="H1888" s="296"/>
      <c r="I1888" s="295"/>
      <c r="J1888" s="295"/>
      <c r="K1888" s="202"/>
      <c r="L1888" s="202"/>
      <c r="M1888" s="91" t="str">
        <f>IFERROR(VLOOKUP(H1888,Lijsten!$H$1:$I$100,2,0),"")</f>
        <v/>
      </c>
      <c r="N1888" s="91" t="str" cm="1">
        <f t="array" ref="N1888">IFERROR(_xlfn.IFS(AND(LEFT(F1888,6)="Arbeid",RIGHT(F1888,3)&lt;&gt;"IKS"),IFERROR(VLOOKUP($G1888,Tb_KostenTypen[],2,0),"tarief"),RIGHT(F1888,3)="IKS","Uurtarief",LEFT(F1888,6)="Arbeid","Uurtarief",AND(LEFT(F1888,8)="Bijdrage",RIGHT(F1888,15)="(vrijwilligers)"),"Vast tarief"),"")</f>
        <v/>
      </c>
      <c r="O1888" s="92"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tarief",IF(LEFT(F1888,8)="Bijdrage",VLOOKUP($F1888,Tb_KostenTypen[],MATCH(Methode_Keuze,Tb_KostenTypen[#Headers],0),0),VLOOKUP($G1888,Lijsten!L:O,4,0))),""),"")</f>
        <v/>
      </c>
      <c r="P1888" s="92"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tarief",IF(LEFT(F1888,8)="Bijdrage",VLOOKUP($F1888,Tb_KostenTypen[],MATCH(Methode_Keuze,Tb_KostenTypen[#Headers],0),0),VLOOKUP($G1888,Lijsten!L:O,4,0))),""),"")</f>
        <v/>
      </c>
      <c r="Q1888" s="50"/>
      <c r="R1888" s="50"/>
      <c r="S1888" s="83"/>
      <c r="T1888" s="51"/>
      <c r="U1888" s="4" t="str" cm="1">
        <f t="array" ref="U1888">IF(AA1888&lt;&gt;"ja",_xlfn.IFNA(_xlfn.IFS(AND(O1888&lt;&gt;"",F1888&lt;&gt;"",RIGHT($N1888,6)="tarief"),O1888*Q1888,S1888&gt;0,IF(F1888&lt;&gt;"",S1888,"")),""),"")</f>
        <v/>
      </c>
      <c r="V1888" s="4" t="str" cm="1">
        <f t="array" ref="V1888">IF(AA1888&lt;&gt;"ja",_xlfn.IFNA(_xlfn.IFS(AND(P1888&lt;&gt;"",R1888&lt;&gt;"",RIGHT($N1888,6)="tarief"),P1888*R1888,T1888&gt;0,T1888),""),"")</f>
        <v/>
      </c>
      <c r="W1888" s="4" t="str" cm="1">
        <f t="array" ref="W1888">IFERROR(_xlfn.IFS(OR(F1888="",LEFT(Methode_Keuze,4)="Geen"),"",AND(U1888&lt;&gt;"",F1888&lt;&gt;"Arbeidskosten"),ROUND(U1888*VLOOKUP(F1888,Tb_ProjectKosten[],MATCH(Tb_ProjectKosten[[#Headers],[Forfat_Percentage]],Tb_ProjectKosten[#Headers],0),0),2),AND(F1888="Arbeidskosten",G1888&lt;&gt;""),IFERROR(ROUND(U1888*VLOOKUP(G1888,Tb_KostenTypen[],3,0)*VLOOKUP(F1888,Tb_ProjectKosten[],MATCH(Tb_ProjectKosten[[#Headers],[Forfat_Percentage]],Tb_ProjectKosten[#Headers],0),0),2),""),U1888 &lt;=0,0),"")</f>
        <v/>
      </c>
      <c r="X1888" s="4" t="str" cm="1">
        <f t="array" ref="X1888">IFERROR(_xlfn.IFS(OR(F1888="",LEFT(Methode_Keuze,4)="Geen"),"",AND(V1888&lt;&gt;"",F1888&lt;&gt;"Arbeidskosten"),ROUND(V1888*VLOOKUP(F1888,Tb_ProjectKosten[],MATCH(Tb_ProjectKosten[[#Headers],[Forfat_Percentage]],Tb_ProjectKosten[#Headers],0),0),2),AND(F1888="Arbeidskosten",G1888&lt;&gt;""),IFERROR(ROUND(V1888*VLOOKUP(G1888,Tb_KostenTypen[],3,0)*VLOOKUP(F1888,Tb_ProjectKosten[],MATCH(Tb_ProjectKosten[[#Headers],[Forfat_Percentage]],Tb_ProjectKosten[#Headers],0),0),2),""),V1888 &lt;=0,0),"")</f>
        <v/>
      </c>
      <c r="Y1888" s="262"/>
      <c r="Z1888" s="49"/>
      <c r="AA1888" s="37" t="str" cm="1">
        <f t="array" ref="AA1888">IFERROR(IF(INDEX(SubsidieTabel!$Q$1:$T$9,MATCH($F1888,SubsidieTabel!$Q$1:$Q$9,0),IFERROR(MATCH(Methode_Keuze,SubsidieTabel!$Q$1:$T$1,0),2))&lt;&gt;1=TRUE,"ja",""),"")</f>
        <v/>
      </c>
    </row>
    <row r="1889" spans="1:27" ht="15" customHeight="1" x14ac:dyDescent="0.25">
      <c r="A1889" s="87"/>
      <c r="B1889" s="219" t="str">
        <f>IF(A1889&lt;&gt;"",_xlfn.MAXIFS($B$1:B1888,$A$1:A1888,A1889)+1,"")</f>
        <v/>
      </c>
      <c r="C1889" s="50"/>
      <c r="D1889" s="50"/>
      <c r="E1889" s="50"/>
      <c r="F1889" s="50"/>
      <c r="G1889" s="283"/>
      <c r="H1889" s="296"/>
      <c r="I1889" s="295"/>
      <c r="J1889" s="295"/>
      <c r="K1889" s="202"/>
      <c r="L1889" s="202"/>
      <c r="M1889" s="91" t="str">
        <f>IFERROR(VLOOKUP(H1889,Lijsten!$H$1:$I$100,2,0),"")</f>
        <v/>
      </c>
      <c r="N1889" s="91" t="str" cm="1">
        <f t="array" ref="N1889">IFERROR(_xlfn.IFS(AND(LEFT(F1889,6)="Arbeid",RIGHT(F1889,3)&lt;&gt;"IKS"),IFERROR(VLOOKUP($G1889,Tb_KostenTypen[],2,0),"tarief"),RIGHT(F1889,3)="IKS","Uurtarief",LEFT(F1889,6)="Arbeid","Uurtarief",AND(LEFT(F1889,8)="Bijdrage",RIGHT(F1889,15)="(vrijwilligers)"),"Vast tarief"),"")</f>
        <v/>
      </c>
      <c r="O1889" s="92"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tarief",IF(LEFT(F1889,8)="Bijdrage",VLOOKUP($F1889,Tb_KostenTypen[],MATCH(Methode_Keuze,Tb_KostenTypen[#Headers],0),0),VLOOKUP($G1889,Lijsten!L:O,4,0))),""),"")</f>
        <v/>
      </c>
      <c r="P1889" s="92"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tarief",IF(LEFT(F1889,8)="Bijdrage",VLOOKUP($F1889,Tb_KostenTypen[],MATCH(Methode_Keuze,Tb_KostenTypen[#Headers],0),0),VLOOKUP($G1889,Lijsten!L:O,4,0))),""),"")</f>
        <v/>
      </c>
      <c r="Q1889" s="50"/>
      <c r="R1889" s="50"/>
      <c r="S1889" s="83"/>
      <c r="T1889" s="51"/>
      <c r="U1889" s="4" t="str" cm="1">
        <f t="array" ref="U1889">IF(AA1889&lt;&gt;"ja",_xlfn.IFNA(_xlfn.IFS(AND(O1889&lt;&gt;"",F1889&lt;&gt;"",RIGHT($N1889,6)="tarief"),O1889*Q1889,S1889&gt;0,IF(F1889&lt;&gt;"",S1889,"")),""),"")</f>
        <v/>
      </c>
      <c r="V1889" s="4" t="str" cm="1">
        <f t="array" ref="V1889">IF(AA1889&lt;&gt;"ja",_xlfn.IFNA(_xlfn.IFS(AND(P1889&lt;&gt;"",R1889&lt;&gt;"",RIGHT($N1889,6)="tarief"),P1889*R1889,T1889&gt;0,T1889),""),"")</f>
        <v/>
      </c>
      <c r="W1889" s="4" t="str" cm="1">
        <f t="array" ref="W1889">IFERROR(_xlfn.IFS(OR(F1889="",LEFT(Methode_Keuze,4)="Geen"),"",AND(U1889&lt;&gt;"",F1889&lt;&gt;"Arbeidskosten"),ROUND(U1889*VLOOKUP(F1889,Tb_ProjectKosten[],MATCH(Tb_ProjectKosten[[#Headers],[Forfat_Percentage]],Tb_ProjectKosten[#Headers],0),0),2),AND(F1889="Arbeidskosten",G1889&lt;&gt;""),IFERROR(ROUND(U1889*VLOOKUP(G1889,Tb_KostenTypen[],3,0)*VLOOKUP(F1889,Tb_ProjectKosten[],MATCH(Tb_ProjectKosten[[#Headers],[Forfat_Percentage]],Tb_ProjectKosten[#Headers],0),0),2),""),U1889 &lt;=0,0),"")</f>
        <v/>
      </c>
      <c r="X1889" s="4" t="str" cm="1">
        <f t="array" ref="X1889">IFERROR(_xlfn.IFS(OR(F1889="",LEFT(Methode_Keuze,4)="Geen"),"",AND(V1889&lt;&gt;"",F1889&lt;&gt;"Arbeidskosten"),ROUND(V1889*VLOOKUP(F1889,Tb_ProjectKosten[],MATCH(Tb_ProjectKosten[[#Headers],[Forfat_Percentage]],Tb_ProjectKosten[#Headers],0),0),2),AND(F1889="Arbeidskosten",G1889&lt;&gt;""),IFERROR(ROUND(V1889*VLOOKUP(G1889,Tb_KostenTypen[],3,0)*VLOOKUP(F1889,Tb_ProjectKosten[],MATCH(Tb_ProjectKosten[[#Headers],[Forfat_Percentage]],Tb_ProjectKosten[#Headers],0),0),2),""),V1889 &lt;=0,0),"")</f>
        <v/>
      </c>
      <c r="Y1889" s="262"/>
      <c r="Z1889" s="49"/>
      <c r="AA1889" s="37" t="str" cm="1">
        <f t="array" ref="AA1889">IFERROR(IF(INDEX(SubsidieTabel!$Q$1:$T$9,MATCH($F1889,SubsidieTabel!$Q$1:$Q$9,0),IFERROR(MATCH(Methode_Keuze,SubsidieTabel!$Q$1:$T$1,0),2))&lt;&gt;1=TRUE,"ja",""),"")</f>
        <v/>
      </c>
    </row>
    <row r="1890" spans="1:27" ht="15" customHeight="1" x14ac:dyDescent="0.25">
      <c r="A1890" s="87"/>
      <c r="B1890" s="219" t="str">
        <f>IF(A1890&lt;&gt;"",_xlfn.MAXIFS($B$1:B1889,$A$1:A1889,A1890)+1,"")</f>
        <v/>
      </c>
      <c r="C1890" s="50"/>
      <c r="D1890" s="50"/>
      <c r="E1890" s="50"/>
      <c r="F1890" s="50"/>
      <c r="G1890" s="283"/>
      <c r="H1890" s="296"/>
      <c r="I1890" s="295"/>
      <c r="J1890" s="295"/>
      <c r="K1890" s="202"/>
      <c r="L1890" s="202"/>
      <c r="M1890" s="91" t="str">
        <f>IFERROR(VLOOKUP(H1890,Lijsten!$H$1:$I$100,2,0),"")</f>
        <v/>
      </c>
      <c r="N1890" s="91" t="str" cm="1">
        <f t="array" ref="N1890">IFERROR(_xlfn.IFS(AND(LEFT(F1890,6)="Arbeid",RIGHT(F1890,3)&lt;&gt;"IKS"),IFERROR(VLOOKUP($G1890,Tb_KostenTypen[],2,0),"tarief"),RIGHT(F1890,3)="IKS","Uurtarief",LEFT(F1890,6)="Arbeid","Uurtarief",AND(LEFT(F1890,8)="Bijdrage",RIGHT(F1890,15)="(vrijwilligers)"),"Vast tarief"),"")</f>
        <v/>
      </c>
      <c r="O1890" s="92"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tarief",IF(LEFT(F1890,8)="Bijdrage",VLOOKUP($F1890,Tb_KostenTypen[],MATCH(Methode_Keuze,Tb_KostenTypen[#Headers],0),0),VLOOKUP($G1890,Lijsten!L:O,4,0))),""),"")</f>
        <v/>
      </c>
      <c r="P1890" s="92"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tarief",IF(LEFT(F1890,8)="Bijdrage",VLOOKUP($F1890,Tb_KostenTypen[],MATCH(Methode_Keuze,Tb_KostenTypen[#Headers],0),0),VLOOKUP($G1890,Lijsten!L:O,4,0))),""),"")</f>
        <v/>
      </c>
      <c r="Q1890" s="50"/>
      <c r="R1890" s="50"/>
      <c r="S1890" s="83"/>
      <c r="T1890" s="51"/>
      <c r="U1890" s="4" t="str" cm="1">
        <f t="array" ref="U1890">IF(AA1890&lt;&gt;"ja",_xlfn.IFNA(_xlfn.IFS(AND(O1890&lt;&gt;"",F1890&lt;&gt;"",RIGHT($N1890,6)="tarief"),O1890*Q1890,S1890&gt;0,IF(F1890&lt;&gt;"",S1890,"")),""),"")</f>
        <v/>
      </c>
      <c r="V1890" s="4" t="str" cm="1">
        <f t="array" ref="V1890">IF(AA1890&lt;&gt;"ja",_xlfn.IFNA(_xlfn.IFS(AND(P1890&lt;&gt;"",R1890&lt;&gt;"",RIGHT($N1890,6)="tarief"),P1890*R1890,T1890&gt;0,T1890),""),"")</f>
        <v/>
      </c>
      <c r="W1890" s="4" t="str" cm="1">
        <f t="array" ref="W1890">IFERROR(_xlfn.IFS(OR(F1890="",LEFT(Methode_Keuze,4)="Geen"),"",AND(U1890&lt;&gt;"",F1890&lt;&gt;"Arbeidskosten"),ROUND(U1890*VLOOKUP(F1890,Tb_ProjectKosten[],MATCH(Tb_ProjectKosten[[#Headers],[Forfat_Percentage]],Tb_ProjectKosten[#Headers],0),0),2),AND(F1890="Arbeidskosten",G1890&lt;&gt;""),IFERROR(ROUND(U1890*VLOOKUP(G1890,Tb_KostenTypen[],3,0)*VLOOKUP(F1890,Tb_ProjectKosten[],MATCH(Tb_ProjectKosten[[#Headers],[Forfat_Percentage]],Tb_ProjectKosten[#Headers],0),0),2),""),U1890 &lt;=0,0),"")</f>
        <v/>
      </c>
      <c r="X1890" s="4" t="str" cm="1">
        <f t="array" ref="X1890">IFERROR(_xlfn.IFS(OR(F1890="",LEFT(Methode_Keuze,4)="Geen"),"",AND(V1890&lt;&gt;"",F1890&lt;&gt;"Arbeidskosten"),ROUND(V1890*VLOOKUP(F1890,Tb_ProjectKosten[],MATCH(Tb_ProjectKosten[[#Headers],[Forfat_Percentage]],Tb_ProjectKosten[#Headers],0),0),2),AND(F1890="Arbeidskosten",G1890&lt;&gt;""),IFERROR(ROUND(V1890*VLOOKUP(G1890,Tb_KostenTypen[],3,0)*VLOOKUP(F1890,Tb_ProjectKosten[],MATCH(Tb_ProjectKosten[[#Headers],[Forfat_Percentage]],Tb_ProjectKosten[#Headers],0),0),2),""),V1890 &lt;=0,0),"")</f>
        <v/>
      </c>
      <c r="Y1890" s="262"/>
      <c r="Z1890" s="49"/>
      <c r="AA1890" s="37" t="str" cm="1">
        <f t="array" ref="AA1890">IFERROR(IF(INDEX(SubsidieTabel!$Q$1:$T$9,MATCH($F1890,SubsidieTabel!$Q$1:$Q$9,0),IFERROR(MATCH(Methode_Keuze,SubsidieTabel!$Q$1:$T$1,0),2))&lt;&gt;1=TRUE,"ja",""),"")</f>
        <v/>
      </c>
    </row>
    <row r="1891" spans="1:27" ht="15" customHeight="1" x14ac:dyDescent="0.25">
      <c r="A1891" s="87"/>
      <c r="B1891" s="219" t="str">
        <f>IF(A1891&lt;&gt;"",_xlfn.MAXIFS($B$1:B1890,$A$1:A1890,A1891)+1,"")</f>
        <v/>
      </c>
      <c r="C1891" s="50"/>
      <c r="D1891" s="50"/>
      <c r="E1891" s="50"/>
      <c r="F1891" s="50"/>
      <c r="G1891" s="283"/>
      <c r="H1891" s="296"/>
      <c r="I1891" s="295"/>
      <c r="J1891" s="295"/>
      <c r="K1891" s="202"/>
      <c r="L1891" s="202"/>
      <c r="M1891" s="91" t="str">
        <f>IFERROR(VLOOKUP(H1891,Lijsten!$H$1:$I$100,2,0),"")</f>
        <v/>
      </c>
      <c r="N1891" s="91" t="str" cm="1">
        <f t="array" ref="N1891">IFERROR(_xlfn.IFS(AND(LEFT(F1891,6)="Arbeid",RIGHT(F1891,3)&lt;&gt;"IKS"),IFERROR(VLOOKUP($G1891,Tb_KostenTypen[],2,0),"tarief"),RIGHT(F1891,3)="IKS","Uurtarief",LEFT(F1891,6)="Arbeid","Uurtarief",AND(LEFT(F1891,8)="Bijdrage",RIGHT(F1891,15)="(vrijwilligers)"),"Vast tarief"),"")</f>
        <v/>
      </c>
      <c r="O1891" s="92"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tarief",IF(LEFT(F1891,8)="Bijdrage",VLOOKUP($F1891,Tb_KostenTypen[],MATCH(Methode_Keuze,Tb_KostenTypen[#Headers],0),0),VLOOKUP($G1891,Lijsten!L:O,4,0))),""),"")</f>
        <v/>
      </c>
      <c r="P1891" s="92"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tarief",IF(LEFT(F1891,8)="Bijdrage",VLOOKUP($F1891,Tb_KostenTypen[],MATCH(Methode_Keuze,Tb_KostenTypen[#Headers],0),0),VLOOKUP($G1891,Lijsten!L:O,4,0))),""),"")</f>
        <v/>
      </c>
      <c r="Q1891" s="50"/>
      <c r="R1891" s="50"/>
      <c r="S1891" s="83"/>
      <c r="T1891" s="51"/>
      <c r="U1891" s="4" t="str" cm="1">
        <f t="array" ref="U1891">IF(AA1891&lt;&gt;"ja",_xlfn.IFNA(_xlfn.IFS(AND(O1891&lt;&gt;"",F1891&lt;&gt;"",RIGHT($N1891,6)="tarief"),O1891*Q1891,S1891&gt;0,IF(F1891&lt;&gt;"",S1891,"")),""),"")</f>
        <v/>
      </c>
      <c r="V1891" s="4" t="str" cm="1">
        <f t="array" ref="V1891">IF(AA1891&lt;&gt;"ja",_xlfn.IFNA(_xlfn.IFS(AND(P1891&lt;&gt;"",R1891&lt;&gt;"",RIGHT($N1891,6)="tarief"),P1891*R1891,T1891&gt;0,T1891),""),"")</f>
        <v/>
      </c>
      <c r="W1891" s="4" t="str" cm="1">
        <f t="array" ref="W1891">IFERROR(_xlfn.IFS(OR(F1891="",LEFT(Methode_Keuze,4)="Geen"),"",AND(U1891&lt;&gt;"",F1891&lt;&gt;"Arbeidskosten"),ROUND(U1891*VLOOKUP(F1891,Tb_ProjectKosten[],MATCH(Tb_ProjectKosten[[#Headers],[Forfat_Percentage]],Tb_ProjectKosten[#Headers],0),0),2),AND(F1891="Arbeidskosten",G1891&lt;&gt;""),IFERROR(ROUND(U1891*VLOOKUP(G1891,Tb_KostenTypen[],3,0)*VLOOKUP(F1891,Tb_ProjectKosten[],MATCH(Tb_ProjectKosten[[#Headers],[Forfat_Percentage]],Tb_ProjectKosten[#Headers],0),0),2),""),U1891 &lt;=0,0),"")</f>
        <v/>
      </c>
      <c r="X1891" s="4" t="str" cm="1">
        <f t="array" ref="X1891">IFERROR(_xlfn.IFS(OR(F1891="",LEFT(Methode_Keuze,4)="Geen"),"",AND(V1891&lt;&gt;"",F1891&lt;&gt;"Arbeidskosten"),ROUND(V1891*VLOOKUP(F1891,Tb_ProjectKosten[],MATCH(Tb_ProjectKosten[[#Headers],[Forfat_Percentage]],Tb_ProjectKosten[#Headers],0),0),2),AND(F1891="Arbeidskosten",G1891&lt;&gt;""),IFERROR(ROUND(V1891*VLOOKUP(G1891,Tb_KostenTypen[],3,0)*VLOOKUP(F1891,Tb_ProjectKosten[],MATCH(Tb_ProjectKosten[[#Headers],[Forfat_Percentage]],Tb_ProjectKosten[#Headers],0),0),2),""),V1891 &lt;=0,0),"")</f>
        <v/>
      </c>
      <c r="Y1891" s="262"/>
      <c r="Z1891" s="49"/>
      <c r="AA1891" s="37" t="str" cm="1">
        <f t="array" ref="AA1891">IFERROR(IF(INDEX(SubsidieTabel!$Q$1:$T$9,MATCH($F1891,SubsidieTabel!$Q$1:$Q$9,0),IFERROR(MATCH(Methode_Keuze,SubsidieTabel!$Q$1:$T$1,0),2))&lt;&gt;1=TRUE,"ja",""),"")</f>
        <v/>
      </c>
    </row>
    <row r="1892" spans="1:27" ht="15" customHeight="1" x14ac:dyDescent="0.25">
      <c r="A1892" s="87"/>
      <c r="B1892" s="219" t="str">
        <f>IF(A1892&lt;&gt;"",_xlfn.MAXIFS($B$1:B1891,$A$1:A1891,A1892)+1,"")</f>
        <v/>
      </c>
      <c r="C1892" s="50"/>
      <c r="D1892" s="50"/>
      <c r="E1892" s="50"/>
      <c r="F1892" s="50"/>
      <c r="G1892" s="283"/>
      <c r="H1892" s="296"/>
      <c r="I1892" s="295"/>
      <c r="J1892" s="295"/>
      <c r="K1892" s="202"/>
      <c r="L1892" s="202"/>
      <c r="M1892" s="91" t="str">
        <f>IFERROR(VLOOKUP(H1892,Lijsten!$H$1:$I$100,2,0),"")</f>
        <v/>
      </c>
      <c r="N1892" s="91" t="str" cm="1">
        <f t="array" ref="N1892">IFERROR(_xlfn.IFS(AND(LEFT(F1892,6)="Arbeid",RIGHT(F1892,3)&lt;&gt;"IKS"),IFERROR(VLOOKUP($G1892,Tb_KostenTypen[],2,0),"tarief"),RIGHT(F1892,3)="IKS","Uurtarief",LEFT(F1892,6)="Arbeid","Uurtarief",AND(LEFT(F1892,8)="Bijdrage",RIGHT(F1892,15)="(vrijwilligers)"),"Vast tarief"),"")</f>
        <v/>
      </c>
      <c r="O1892" s="92"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tarief",IF(LEFT(F1892,8)="Bijdrage",VLOOKUP($F1892,Tb_KostenTypen[],MATCH(Methode_Keuze,Tb_KostenTypen[#Headers],0),0),VLOOKUP($G1892,Lijsten!L:O,4,0))),""),"")</f>
        <v/>
      </c>
      <c r="P1892" s="92"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tarief",IF(LEFT(F1892,8)="Bijdrage",VLOOKUP($F1892,Tb_KostenTypen[],MATCH(Methode_Keuze,Tb_KostenTypen[#Headers],0),0),VLOOKUP($G1892,Lijsten!L:O,4,0))),""),"")</f>
        <v/>
      </c>
      <c r="Q1892" s="50"/>
      <c r="R1892" s="50"/>
      <c r="S1892" s="83"/>
      <c r="T1892" s="51"/>
      <c r="U1892" s="4" t="str" cm="1">
        <f t="array" ref="U1892">IF(AA1892&lt;&gt;"ja",_xlfn.IFNA(_xlfn.IFS(AND(O1892&lt;&gt;"",F1892&lt;&gt;"",RIGHT($N1892,6)="tarief"),O1892*Q1892,S1892&gt;0,IF(F1892&lt;&gt;"",S1892,"")),""),"")</f>
        <v/>
      </c>
      <c r="V1892" s="4" t="str" cm="1">
        <f t="array" ref="V1892">IF(AA1892&lt;&gt;"ja",_xlfn.IFNA(_xlfn.IFS(AND(P1892&lt;&gt;"",R1892&lt;&gt;"",RIGHT($N1892,6)="tarief"),P1892*R1892,T1892&gt;0,T1892),""),"")</f>
        <v/>
      </c>
      <c r="W1892" s="4" t="str" cm="1">
        <f t="array" ref="W1892">IFERROR(_xlfn.IFS(OR(F1892="",LEFT(Methode_Keuze,4)="Geen"),"",AND(U1892&lt;&gt;"",F1892&lt;&gt;"Arbeidskosten"),ROUND(U1892*VLOOKUP(F1892,Tb_ProjectKosten[],MATCH(Tb_ProjectKosten[[#Headers],[Forfat_Percentage]],Tb_ProjectKosten[#Headers],0),0),2),AND(F1892="Arbeidskosten",G1892&lt;&gt;""),IFERROR(ROUND(U1892*VLOOKUP(G1892,Tb_KostenTypen[],3,0)*VLOOKUP(F1892,Tb_ProjectKosten[],MATCH(Tb_ProjectKosten[[#Headers],[Forfat_Percentage]],Tb_ProjectKosten[#Headers],0),0),2),""),U1892 &lt;=0,0),"")</f>
        <v/>
      </c>
      <c r="X1892" s="4" t="str" cm="1">
        <f t="array" ref="X1892">IFERROR(_xlfn.IFS(OR(F1892="",LEFT(Methode_Keuze,4)="Geen"),"",AND(V1892&lt;&gt;"",F1892&lt;&gt;"Arbeidskosten"),ROUND(V1892*VLOOKUP(F1892,Tb_ProjectKosten[],MATCH(Tb_ProjectKosten[[#Headers],[Forfat_Percentage]],Tb_ProjectKosten[#Headers],0),0),2),AND(F1892="Arbeidskosten",G1892&lt;&gt;""),IFERROR(ROUND(V1892*VLOOKUP(G1892,Tb_KostenTypen[],3,0)*VLOOKUP(F1892,Tb_ProjectKosten[],MATCH(Tb_ProjectKosten[[#Headers],[Forfat_Percentage]],Tb_ProjectKosten[#Headers],0),0),2),""),V1892 &lt;=0,0),"")</f>
        <v/>
      </c>
      <c r="Y1892" s="262"/>
      <c r="Z1892" s="49"/>
      <c r="AA1892" s="37" t="str" cm="1">
        <f t="array" ref="AA1892">IFERROR(IF(INDEX(SubsidieTabel!$Q$1:$T$9,MATCH($F1892,SubsidieTabel!$Q$1:$Q$9,0),IFERROR(MATCH(Methode_Keuze,SubsidieTabel!$Q$1:$T$1,0),2))&lt;&gt;1=TRUE,"ja",""),"")</f>
        <v/>
      </c>
    </row>
    <row r="1893" spans="1:27" ht="15" customHeight="1" x14ac:dyDescent="0.25">
      <c r="A1893" s="87"/>
      <c r="B1893" s="219" t="str">
        <f>IF(A1893&lt;&gt;"",_xlfn.MAXIFS($B$1:B1892,$A$1:A1892,A1893)+1,"")</f>
        <v/>
      </c>
      <c r="C1893" s="50"/>
      <c r="D1893" s="50"/>
      <c r="E1893" s="50"/>
      <c r="F1893" s="50"/>
      <c r="G1893" s="283"/>
      <c r="H1893" s="296"/>
      <c r="I1893" s="295"/>
      <c r="J1893" s="295"/>
      <c r="K1893" s="202"/>
      <c r="L1893" s="202"/>
      <c r="M1893" s="91" t="str">
        <f>IFERROR(VLOOKUP(H1893,Lijsten!$H$1:$I$100,2,0),"")</f>
        <v/>
      </c>
      <c r="N1893" s="91" t="str" cm="1">
        <f t="array" ref="N1893">IFERROR(_xlfn.IFS(AND(LEFT(F1893,6)="Arbeid",RIGHT(F1893,3)&lt;&gt;"IKS"),IFERROR(VLOOKUP($G1893,Tb_KostenTypen[],2,0),"tarief"),RIGHT(F1893,3)="IKS","Uurtarief",LEFT(F1893,6)="Arbeid","Uurtarief",AND(LEFT(F1893,8)="Bijdrage",RIGHT(F1893,15)="(vrijwilligers)"),"Vast tarief"),"")</f>
        <v/>
      </c>
      <c r="O1893" s="92"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tarief",IF(LEFT(F1893,8)="Bijdrage",VLOOKUP($F1893,Tb_KostenTypen[],MATCH(Methode_Keuze,Tb_KostenTypen[#Headers],0),0),VLOOKUP($G1893,Lijsten!L:O,4,0))),""),"")</f>
        <v/>
      </c>
      <c r="P1893" s="92"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tarief",IF(LEFT(F1893,8)="Bijdrage",VLOOKUP($F1893,Tb_KostenTypen[],MATCH(Methode_Keuze,Tb_KostenTypen[#Headers],0),0),VLOOKUP($G1893,Lijsten!L:O,4,0))),""),"")</f>
        <v/>
      </c>
      <c r="Q1893" s="50"/>
      <c r="R1893" s="50"/>
      <c r="S1893" s="83"/>
      <c r="T1893" s="51"/>
      <c r="U1893" s="4" t="str" cm="1">
        <f t="array" ref="U1893">IF(AA1893&lt;&gt;"ja",_xlfn.IFNA(_xlfn.IFS(AND(O1893&lt;&gt;"",F1893&lt;&gt;"",RIGHT($N1893,6)="tarief"),O1893*Q1893,S1893&gt;0,IF(F1893&lt;&gt;"",S1893,"")),""),"")</f>
        <v/>
      </c>
      <c r="V1893" s="4" t="str" cm="1">
        <f t="array" ref="V1893">IF(AA1893&lt;&gt;"ja",_xlfn.IFNA(_xlfn.IFS(AND(P1893&lt;&gt;"",R1893&lt;&gt;"",RIGHT($N1893,6)="tarief"),P1893*R1893,T1893&gt;0,T1893),""),"")</f>
        <v/>
      </c>
      <c r="W1893" s="4" t="str" cm="1">
        <f t="array" ref="W1893">IFERROR(_xlfn.IFS(OR(F1893="",LEFT(Methode_Keuze,4)="Geen"),"",AND(U1893&lt;&gt;"",F1893&lt;&gt;"Arbeidskosten"),ROUND(U1893*VLOOKUP(F1893,Tb_ProjectKosten[],MATCH(Tb_ProjectKosten[[#Headers],[Forfat_Percentage]],Tb_ProjectKosten[#Headers],0),0),2),AND(F1893="Arbeidskosten",G1893&lt;&gt;""),IFERROR(ROUND(U1893*VLOOKUP(G1893,Tb_KostenTypen[],3,0)*VLOOKUP(F1893,Tb_ProjectKosten[],MATCH(Tb_ProjectKosten[[#Headers],[Forfat_Percentage]],Tb_ProjectKosten[#Headers],0),0),2),""),U1893 &lt;=0,0),"")</f>
        <v/>
      </c>
      <c r="X1893" s="4" t="str" cm="1">
        <f t="array" ref="X1893">IFERROR(_xlfn.IFS(OR(F1893="",LEFT(Methode_Keuze,4)="Geen"),"",AND(V1893&lt;&gt;"",F1893&lt;&gt;"Arbeidskosten"),ROUND(V1893*VLOOKUP(F1893,Tb_ProjectKosten[],MATCH(Tb_ProjectKosten[[#Headers],[Forfat_Percentage]],Tb_ProjectKosten[#Headers],0),0),2),AND(F1893="Arbeidskosten",G1893&lt;&gt;""),IFERROR(ROUND(V1893*VLOOKUP(G1893,Tb_KostenTypen[],3,0)*VLOOKUP(F1893,Tb_ProjectKosten[],MATCH(Tb_ProjectKosten[[#Headers],[Forfat_Percentage]],Tb_ProjectKosten[#Headers],0),0),2),""),V1893 &lt;=0,0),"")</f>
        <v/>
      </c>
      <c r="Y1893" s="262"/>
      <c r="Z1893" s="49"/>
      <c r="AA1893" s="37" t="str" cm="1">
        <f t="array" ref="AA1893">IFERROR(IF(INDEX(SubsidieTabel!$Q$1:$T$9,MATCH($F1893,SubsidieTabel!$Q$1:$Q$9,0),IFERROR(MATCH(Methode_Keuze,SubsidieTabel!$Q$1:$T$1,0),2))&lt;&gt;1=TRUE,"ja",""),"")</f>
        <v/>
      </c>
    </row>
    <row r="1894" spans="1:27" ht="15" customHeight="1" x14ac:dyDescent="0.25">
      <c r="A1894" s="87"/>
      <c r="B1894" s="219" t="str">
        <f>IF(A1894&lt;&gt;"",_xlfn.MAXIFS($B$1:B1893,$A$1:A1893,A1894)+1,"")</f>
        <v/>
      </c>
      <c r="C1894" s="50"/>
      <c r="D1894" s="50"/>
      <c r="E1894" s="50"/>
      <c r="F1894" s="50"/>
      <c r="G1894" s="283"/>
      <c r="H1894" s="296"/>
      <c r="I1894" s="295"/>
      <c r="J1894" s="295"/>
      <c r="K1894" s="202"/>
      <c r="L1894" s="202"/>
      <c r="M1894" s="91" t="str">
        <f>IFERROR(VLOOKUP(H1894,Lijsten!$H$1:$I$100,2,0),"")</f>
        <v/>
      </c>
      <c r="N1894" s="91" t="str" cm="1">
        <f t="array" ref="N1894">IFERROR(_xlfn.IFS(AND(LEFT(F1894,6)="Arbeid",RIGHT(F1894,3)&lt;&gt;"IKS"),IFERROR(VLOOKUP($G1894,Tb_KostenTypen[],2,0),"tarief"),RIGHT(F1894,3)="IKS","Uurtarief",LEFT(F1894,6)="Arbeid","Uurtarief",AND(LEFT(F1894,8)="Bijdrage",RIGHT(F1894,15)="(vrijwilligers)"),"Vast tarief"),"")</f>
        <v/>
      </c>
      <c r="O1894" s="92"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tarief",IF(LEFT(F1894,8)="Bijdrage",VLOOKUP($F1894,Tb_KostenTypen[],MATCH(Methode_Keuze,Tb_KostenTypen[#Headers],0),0),VLOOKUP($G1894,Lijsten!L:O,4,0))),""),"")</f>
        <v/>
      </c>
      <c r="P1894" s="92"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tarief",IF(LEFT(F1894,8)="Bijdrage",VLOOKUP($F1894,Tb_KostenTypen[],MATCH(Methode_Keuze,Tb_KostenTypen[#Headers],0),0),VLOOKUP($G1894,Lijsten!L:O,4,0))),""),"")</f>
        <v/>
      </c>
      <c r="Q1894" s="50"/>
      <c r="R1894" s="50"/>
      <c r="S1894" s="83"/>
      <c r="T1894" s="51"/>
      <c r="U1894" s="4" t="str" cm="1">
        <f t="array" ref="U1894">IF(AA1894&lt;&gt;"ja",_xlfn.IFNA(_xlfn.IFS(AND(O1894&lt;&gt;"",F1894&lt;&gt;"",RIGHT($N1894,6)="tarief"),O1894*Q1894,S1894&gt;0,IF(F1894&lt;&gt;"",S1894,"")),""),"")</f>
        <v/>
      </c>
      <c r="V1894" s="4" t="str" cm="1">
        <f t="array" ref="V1894">IF(AA1894&lt;&gt;"ja",_xlfn.IFNA(_xlfn.IFS(AND(P1894&lt;&gt;"",R1894&lt;&gt;"",RIGHT($N1894,6)="tarief"),P1894*R1894,T1894&gt;0,T1894),""),"")</f>
        <v/>
      </c>
      <c r="W1894" s="4" t="str" cm="1">
        <f t="array" ref="W1894">IFERROR(_xlfn.IFS(OR(F1894="",LEFT(Methode_Keuze,4)="Geen"),"",AND(U1894&lt;&gt;"",F1894&lt;&gt;"Arbeidskosten"),ROUND(U1894*VLOOKUP(F1894,Tb_ProjectKosten[],MATCH(Tb_ProjectKosten[[#Headers],[Forfat_Percentage]],Tb_ProjectKosten[#Headers],0),0),2),AND(F1894="Arbeidskosten",G1894&lt;&gt;""),IFERROR(ROUND(U1894*VLOOKUP(G1894,Tb_KostenTypen[],3,0)*VLOOKUP(F1894,Tb_ProjectKosten[],MATCH(Tb_ProjectKosten[[#Headers],[Forfat_Percentage]],Tb_ProjectKosten[#Headers],0),0),2),""),U1894 &lt;=0,0),"")</f>
        <v/>
      </c>
      <c r="X1894" s="4" t="str" cm="1">
        <f t="array" ref="X1894">IFERROR(_xlfn.IFS(OR(F1894="",LEFT(Methode_Keuze,4)="Geen"),"",AND(V1894&lt;&gt;"",F1894&lt;&gt;"Arbeidskosten"),ROUND(V1894*VLOOKUP(F1894,Tb_ProjectKosten[],MATCH(Tb_ProjectKosten[[#Headers],[Forfat_Percentage]],Tb_ProjectKosten[#Headers],0),0),2),AND(F1894="Arbeidskosten",G1894&lt;&gt;""),IFERROR(ROUND(V1894*VLOOKUP(G1894,Tb_KostenTypen[],3,0)*VLOOKUP(F1894,Tb_ProjectKosten[],MATCH(Tb_ProjectKosten[[#Headers],[Forfat_Percentage]],Tb_ProjectKosten[#Headers],0),0),2),""),V1894 &lt;=0,0),"")</f>
        <v/>
      </c>
      <c r="Y1894" s="262"/>
      <c r="Z1894" s="49"/>
      <c r="AA1894" s="37" t="str" cm="1">
        <f t="array" ref="AA1894">IFERROR(IF(INDEX(SubsidieTabel!$Q$1:$T$9,MATCH($F1894,SubsidieTabel!$Q$1:$Q$9,0),IFERROR(MATCH(Methode_Keuze,SubsidieTabel!$Q$1:$T$1,0),2))&lt;&gt;1=TRUE,"ja",""),"")</f>
        <v/>
      </c>
    </row>
    <row r="1895" spans="1:27" ht="15" customHeight="1" x14ac:dyDescent="0.25">
      <c r="A1895" s="87"/>
      <c r="B1895" s="219" t="str">
        <f>IF(A1895&lt;&gt;"",_xlfn.MAXIFS($B$1:B1894,$A$1:A1894,A1895)+1,"")</f>
        <v/>
      </c>
      <c r="C1895" s="50"/>
      <c r="D1895" s="50"/>
      <c r="E1895" s="50"/>
      <c r="F1895" s="50"/>
      <c r="G1895" s="283"/>
      <c r="H1895" s="296"/>
      <c r="I1895" s="295"/>
      <c r="J1895" s="295"/>
      <c r="K1895" s="202"/>
      <c r="L1895" s="202"/>
      <c r="M1895" s="91" t="str">
        <f>IFERROR(VLOOKUP(H1895,Lijsten!$H$1:$I$100,2,0),"")</f>
        <v/>
      </c>
      <c r="N1895" s="91" t="str" cm="1">
        <f t="array" ref="N1895">IFERROR(_xlfn.IFS(AND(LEFT(F1895,6)="Arbeid",RIGHT(F1895,3)&lt;&gt;"IKS"),IFERROR(VLOOKUP($G1895,Tb_KostenTypen[],2,0),"tarief"),RIGHT(F1895,3)="IKS","Uurtarief",LEFT(F1895,6)="Arbeid","Uurtarief",AND(LEFT(F1895,8)="Bijdrage",RIGHT(F1895,15)="(vrijwilligers)"),"Vast tarief"),"")</f>
        <v/>
      </c>
      <c r="O1895" s="92"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tarief",IF(LEFT(F1895,8)="Bijdrage",VLOOKUP($F1895,Tb_KostenTypen[],MATCH(Methode_Keuze,Tb_KostenTypen[#Headers],0),0),VLOOKUP($G1895,Lijsten!L:O,4,0))),""),"")</f>
        <v/>
      </c>
      <c r="P1895" s="92"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tarief",IF(LEFT(F1895,8)="Bijdrage",VLOOKUP($F1895,Tb_KostenTypen[],MATCH(Methode_Keuze,Tb_KostenTypen[#Headers],0),0),VLOOKUP($G1895,Lijsten!L:O,4,0))),""),"")</f>
        <v/>
      </c>
      <c r="Q1895" s="50"/>
      <c r="R1895" s="50"/>
      <c r="S1895" s="83"/>
      <c r="T1895" s="51"/>
      <c r="U1895" s="4" t="str" cm="1">
        <f t="array" ref="U1895">IF(AA1895&lt;&gt;"ja",_xlfn.IFNA(_xlfn.IFS(AND(O1895&lt;&gt;"",F1895&lt;&gt;"",RIGHT($N1895,6)="tarief"),O1895*Q1895,S1895&gt;0,IF(F1895&lt;&gt;"",S1895,"")),""),"")</f>
        <v/>
      </c>
      <c r="V1895" s="4" t="str" cm="1">
        <f t="array" ref="V1895">IF(AA1895&lt;&gt;"ja",_xlfn.IFNA(_xlfn.IFS(AND(P1895&lt;&gt;"",R1895&lt;&gt;"",RIGHT($N1895,6)="tarief"),P1895*R1895,T1895&gt;0,T1895),""),"")</f>
        <v/>
      </c>
      <c r="W1895" s="4" t="str" cm="1">
        <f t="array" ref="W1895">IFERROR(_xlfn.IFS(OR(F1895="",LEFT(Methode_Keuze,4)="Geen"),"",AND(U1895&lt;&gt;"",F1895&lt;&gt;"Arbeidskosten"),ROUND(U1895*VLOOKUP(F1895,Tb_ProjectKosten[],MATCH(Tb_ProjectKosten[[#Headers],[Forfat_Percentage]],Tb_ProjectKosten[#Headers],0),0),2),AND(F1895="Arbeidskosten",G1895&lt;&gt;""),IFERROR(ROUND(U1895*VLOOKUP(G1895,Tb_KostenTypen[],3,0)*VLOOKUP(F1895,Tb_ProjectKosten[],MATCH(Tb_ProjectKosten[[#Headers],[Forfat_Percentage]],Tb_ProjectKosten[#Headers],0),0),2),""),U1895 &lt;=0,0),"")</f>
        <v/>
      </c>
      <c r="X1895" s="4" t="str" cm="1">
        <f t="array" ref="X1895">IFERROR(_xlfn.IFS(OR(F1895="",LEFT(Methode_Keuze,4)="Geen"),"",AND(V1895&lt;&gt;"",F1895&lt;&gt;"Arbeidskosten"),ROUND(V1895*VLOOKUP(F1895,Tb_ProjectKosten[],MATCH(Tb_ProjectKosten[[#Headers],[Forfat_Percentage]],Tb_ProjectKosten[#Headers],0),0),2),AND(F1895="Arbeidskosten",G1895&lt;&gt;""),IFERROR(ROUND(V1895*VLOOKUP(G1895,Tb_KostenTypen[],3,0)*VLOOKUP(F1895,Tb_ProjectKosten[],MATCH(Tb_ProjectKosten[[#Headers],[Forfat_Percentage]],Tb_ProjectKosten[#Headers],0),0),2),""),V1895 &lt;=0,0),"")</f>
        <v/>
      </c>
      <c r="Y1895" s="262"/>
      <c r="Z1895" s="49"/>
      <c r="AA1895" s="37" t="str" cm="1">
        <f t="array" ref="AA1895">IFERROR(IF(INDEX(SubsidieTabel!$Q$1:$T$9,MATCH($F1895,SubsidieTabel!$Q$1:$Q$9,0),IFERROR(MATCH(Methode_Keuze,SubsidieTabel!$Q$1:$T$1,0),2))&lt;&gt;1=TRUE,"ja",""),"")</f>
        <v/>
      </c>
    </row>
    <row r="1896" spans="1:27" ht="15" customHeight="1" x14ac:dyDescent="0.25">
      <c r="A1896" s="87"/>
      <c r="B1896" s="219" t="str">
        <f>IF(A1896&lt;&gt;"",_xlfn.MAXIFS($B$1:B1895,$A$1:A1895,A1896)+1,"")</f>
        <v/>
      </c>
      <c r="C1896" s="50"/>
      <c r="D1896" s="50"/>
      <c r="E1896" s="50"/>
      <c r="F1896" s="50"/>
      <c r="G1896" s="283"/>
      <c r="H1896" s="296"/>
      <c r="I1896" s="295"/>
      <c r="J1896" s="295"/>
      <c r="K1896" s="202"/>
      <c r="L1896" s="202"/>
      <c r="M1896" s="91" t="str">
        <f>IFERROR(VLOOKUP(H1896,Lijsten!$H$1:$I$100,2,0),"")</f>
        <v/>
      </c>
      <c r="N1896" s="91" t="str" cm="1">
        <f t="array" ref="N1896">IFERROR(_xlfn.IFS(AND(LEFT(F1896,6)="Arbeid",RIGHT(F1896,3)&lt;&gt;"IKS"),IFERROR(VLOOKUP($G1896,Tb_KostenTypen[],2,0),"tarief"),RIGHT(F1896,3)="IKS","Uurtarief",LEFT(F1896,6)="Arbeid","Uurtarief",AND(LEFT(F1896,8)="Bijdrage",RIGHT(F1896,15)="(vrijwilligers)"),"Vast tarief"),"")</f>
        <v/>
      </c>
      <c r="O1896" s="92"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tarief",IF(LEFT(F1896,8)="Bijdrage",VLOOKUP($F1896,Tb_KostenTypen[],MATCH(Methode_Keuze,Tb_KostenTypen[#Headers],0),0),VLOOKUP($G1896,Lijsten!L:O,4,0))),""),"")</f>
        <v/>
      </c>
      <c r="P1896" s="92"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tarief",IF(LEFT(F1896,8)="Bijdrage",VLOOKUP($F1896,Tb_KostenTypen[],MATCH(Methode_Keuze,Tb_KostenTypen[#Headers],0),0),VLOOKUP($G1896,Lijsten!L:O,4,0))),""),"")</f>
        <v/>
      </c>
      <c r="Q1896" s="50"/>
      <c r="R1896" s="50"/>
      <c r="S1896" s="83"/>
      <c r="T1896" s="51"/>
      <c r="U1896" s="4" t="str" cm="1">
        <f t="array" ref="U1896">IF(AA1896&lt;&gt;"ja",_xlfn.IFNA(_xlfn.IFS(AND(O1896&lt;&gt;"",F1896&lt;&gt;"",RIGHT($N1896,6)="tarief"),O1896*Q1896,S1896&gt;0,IF(F1896&lt;&gt;"",S1896,"")),""),"")</f>
        <v/>
      </c>
      <c r="V1896" s="4" t="str" cm="1">
        <f t="array" ref="V1896">IF(AA1896&lt;&gt;"ja",_xlfn.IFNA(_xlfn.IFS(AND(P1896&lt;&gt;"",R1896&lt;&gt;"",RIGHT($N1896,6)="tarief"),P1896*R1896,T1896&gt;0,T1896),""),"")</f>
        <v/>
      </c>
      <c r="W1896" s="4" t="str" cm="1">
        <f t="array" ref="W1896">IFERROR(_xlfn.IFS(OR(F1896="",LEFT(Methode_Keuze,4)="Geen"),"",AND(U1896&lt;&gt;"",F1896&lt;&gt;"Arbeidskosten"),ROUND(U1896*VLOOKUP(F1896,Tb_ProjectKosten[],MATCH(Tb_ProjectKosten[[#Headers],[Forfat_Percentage]],Tb_ProjectKosten[#Headers],0),0),2),AND(F1896="Arbeidskosten",G1896&lt;&gt;""),IFERROR(ROUND(U1896*VLOOKUP(G1896,Tb_KostenTypen[],3,0)*VLOOKUP(F1896,Tb_ProjectKosten[],MATCH(Tb_ProjectKosten[[#Headers],[Forfat_Percentage]],Tb_ProjectKosten[#Headers],0),0),2),""),U1896 &lt;=0,0),"")</f>
        <v/>
      </c>
      <c r="X1896" s="4" t="str" cm="1">
        <f t="array" ref="X1896">IFERROR(_xlfn.IFS(OR(F1896="",LEFT(Methode_Keuze,4)="Geen"),"",AND(V1896&lt;&gt;"",F1896&lt;&gt;"Arbeidskosten"),ROUND(V1896*VLOOKUP(F1896,Tb_ProjectKosten[],MATCH(Tb_ProjectKosten[[#Headers],[Forfat_Percentage]],Tb_ProjectKosten[#Headers],0),0),2),AND(F1896="Arbeidskosten",G1896&lt;&gt;""),IFERROR(ROUND(V1896*VLOOKUP(G1896,Tb_KostenTypen[],3,0)*VLOOKUP(F1896,Tb_ProjectKosten[],MATCH(Tb_ProjectKosten[[#Headers],[Forfat_Percentage]],Tb_ProjectKosten[#Headers],0),0),2),""),V1896 &lt;=0,0),"")</f>
        <v/>
      </c>
      <c r="Y1896" s="262"/>
      <c r="Z1896" s="49"/>
      <c r="AA1896" s="37" t="str" cm="1">
        <f t="array" ref="AA1896">IFERROR(IF(INDEX(SubsidieTabel!$Q$1:$T$9,MATCH($F1896,SubsidieTabel!$Q$1:$Q$9,0),IFERROR(MATCH(Methode_Keuze,SubsidieTabel!$Q$1:$T$1,0),2))&lt;&gt;1=TRUE,"ja",""),"")</f>
        <v/>
      </c>
    </row>
    <row r="1897" spans="1:27" ht="15" customHeight="1" x14ac:dyDescent="0.25">
      <c r="A1897" s="87"/>
      <c r="B1897" s="219" t="str">
        <f>IF(A1897&lt;&gt;"",_xlfn.MAXIFS($B$1:B1896,$A$1:A1896,A1897)+1,"")</f>
        <v/>
      </c>
      <c r="C1897" s="50"/>
      <c r="D1897" s="50"/>
      <c r="E1897" s="50"/>
      <c r="F1897" s="50"/>
      <c r="G1897" s="283"/>
      <c r="H1897" s="296"/>
      <c r="I1897" s="295"/>
      <c r="J1897" s="295"/>
      <c r="K1897" s="202"/>
      <c r="L1897" s="202"/>
      <c r="M1897" s="91" t="str">
        <f>IFERROR(VLOOKUP(H1897,Lijsten!$H$1:$I$100,2,0),"")</f>
        <v/>
      </c>
      <c r="N1897" s="91" t="str" cm="1">
        <f t="array" ref="N1897">IFERROR(_xlfn.IFS(AND(LEFT(F1897,6)="Arbeid",RIGHT(F1897,3)&lt;&gt;"IKS"),IFERROR(VLOOKUP($G1897,Tb_KostenTypen[],2,0),"tarief"),RIGHT(F1897,3)="IKS","Uurtarief",LEFT(F1897,6)="Arbeid","Uurtarief",AND(LEFT(F1897,8)="Bijdrage",RIGHT(F1897,15)="(vrijwilligers)"),"Vast tarief"),"")</f>
        <v/>
      </c>
      <c r="O1897" s="92"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tarief",IF(LEFT(F1897,8)="Bijdrage",VLOOKUP($F1897,Tb_KostenTypen[],MATCH(Methode_Keuze,Tb_KostenTypen[#Headers],0),0),VLOOKUP($G1897,Lijsten!L:O,4,0))),""),"")</f>
        <v/>
      </c>
      <c r="P1897" s="92"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tarief",IF(LEFT(F1897,8)="Bijdrage",VLOOKUP($F1897,Tb_KostenTypen[],MATCH(Methode_Keuze,Tb_KostenTypen[#Headers],0),0),VLOOKUP($G1897,Lijsten!L:O,4,0))),""),"")</f>
        <v/>
      </c>
      <c r="Q1897" s="50"/>
      <c r="R1897" s="50"/>
      <c r="S1897" s="83"/>
      <c r="T1897" s="51"/>
      <c r="U1897" s="4" t="str" cm="1">
        <f t="array" ref="U1897">IF(AA1897&lt;&gt;"ja",_xlfn.IFNA(_xlfn.IFS(AND(O1897&lt;&gt;"",F1897&lt;&gt;"",RIGHT($N1897,6)="tarief"),O1897*Q1897,S1897&gt;0,IF(F1897&lt;&gt;"",S1897,"")),""),"")</f>
        <v/>
      </c>
      <c r="V1897" s="4" t="str" cm="1">
        <f t="array" ref="V1897">IF(AA1897&lt;&gt;"ja",_xlfn.IFNA(_xlfn.IFS(AND(P1897&lt;&gt;"",R1897&lt;&gt;"",RIGHT($N1897,6)="tarief"),P1897*R1897,T1897&gt;0,T1897),""),"")</f>
        <v/>
      </c>
      <c r="W1897" s="4" t="str" cm="1">
        <f t="array" ref="W1897">IFERROR(_xlfn.IFS(OR(F1897="",LEFT(Methode_Keuze,4)="Geen"),"",AND(U1897&lt;&gt;"",F1897&lt;&gt;"Arbeidskosten"),ROUND(U1897*VLOOKUP(F1897,Tb_ProjectKosten[],MATCH(Tb_ProjectKosten[[#Headers],[Forfat_Percentage]],Tb_ProjectKosten[#Headers],0),0),2),AND(F1897="Arbeidskosten",G1897&lt;&gt;""),IFERROR(ROUND(U1897*VLOOKUP(G1897,Tb_KostenTypen[],3,0)*VLOOKUP(F1897,Tb_ProjectKosten[],MATCH(Tb_ProjectKosten[[#Headers],[Forfat_Percentage]],Tb_ProjectKosten[#Headers],0),0),2),""),U1897 &lt;=0,0),"")</f>
        <v/>
      </c>
      <c r="X1897" s="4" t="str" cm="1">
        <f t="array" ref="X1897">IFERROR(_xlfn.IFS(OR(F1897="",LEFT(Methode_Keuze,4)="Geen"),"",AND(V1897&lt;&gt;"",F1897&lt;&gt;"Arbeidskosten"),ROUND(V1897*VLOOKUP(F1897,Tb_ProjectKosten[],MATCH(Tb_ProjectKosten[[#Headers],[Forfat_Percentage]],Tb_ProjectKosten[#Headers],0),0),2),AND(F1897="Arbeidskosten",G1897&lt;&gt;""),IFERROR(ROUND(V1897*VLOOKUP(G1897,Tb_KostenTypen[],3,0)*VLOOKUP(F1897,Tb_ProjectKosten[],MATCH(Tb_ProjectKosten[[#Headers],[Forfat_Percentage]],Tb_ProjectKosten[#Headers],0),0),2),""),V1897 &lt;=0,0),"")</f>
        <v/>
      </c>
      <c r="Y1897" s="262"/>
      <c r="Z1897" s="49"/>
      <c r="AA1897" s="37" t="str" cm="1">
        <f t="array" ref="AA1897">IFERROR(IF(INDEX(SubsidieTabel!$Q$1:$T$9,MATCH($F1897,SubsidieTabel!$Q$1:$Q$9,0),IFERROR(MATCH(Methode_Keuze,SubsidieTabel!$Q$1:$T$1,0),2))&lt;&gt;1=TRUE,"ja",""),"")</f>
        <v/>
      </c>
    </row>
    <row r="1898" spans="1:27" ht="15" customHeight="1" x14ac:dyDescent="0.25">
      <c r="A1898" s="87"/>
      <c r="B1898" s="219" t="str">
        <f>IF(A1898&lt;&gt;"",_xlfn.MAXIFS($B$1:B1897,$A$1:A1897,A1898)+1,"")</f>
        <v/>
      </c>
      <c r="C1898" s="50"/>
      <c r="D1898" s="50"/>
      <c r="E1898" s="50"/>
      <c r="F1898" s="50"/>
      <c r="G1898" s="283"/>
      <c r="H1898" s="296"/>
      <c r="I1898" s="295"/>
      <c r="J1898" s="295"/>
      <c r="K1898" s="202"/>
      <c r="L1898" s="202"/>
      <c r="M1898" s="91" t="str">
        <f>IFERROR(VLOOKUP(H1898,Lijsten!$H$1:$I$100,2,0),"")</f>
        <v/>
      </c>
      <c r="N1898" s="91" t="str" cm="1">
        <f t="array" ref="N1898">IFERROR(_xlfn.IFS(AND(LEFT(F1898,6)="Arbeid",RIGHT(F1898,3)&lt;&gt;"IKS"),IFERROR(VLOOKUP($G1898,Tb_KostenTypen[],2,0),"tarief"),RIGHT(F1898,3)="IKS","Uurtarief",LEFT(F1898,6)="Arbeid","Uurtarief",AND(LEFT(F1898,8)="Bijdrage",RIGHT(F1898,15)="(vrijwilligers)"),"Vast tarief"),"")</f>
        <v/>
      </c>
      <c r="O1898" s="92"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tarief",IF(LEFT(F1898,8)="Bijdrage",VLOOKUP($F1898,Tb_KostenTypen[],MATCH(Methode_Keuze,Tb_KostenTypen[#Headers],0),0),VLOOKUP($G1898,Lijsten!L:O,4,0))),""),"")</f>
        <v/>
      </c>
      <c r="P1898" s="92"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tarief",IF(LEFT(F1898,8)="Bijdrage",VLOOKUP($F1898,Tb_KostenTypen[],MATCH(Methode_Keuze,Tb_KostenTypen[#Headers],0),0),VLOOKUP($G1898,Lijsten!L:O,4,0))),""),"")</f>
        <v/>
      </c>
      <c r="Q1898" s="50"/>
      <c r="R1898" s="50"/>
      <c r="S1898" s="83"/>
      <c r="T1898" s="51"/>
      <c r="U1898" s="4" t="str" cm="1">
        <f t="array" ref="U1898">IF(AA1898&lt;&gt;"ja",_xlfn.IFNA(_xlfn.IFS(AND(O1898&lt;&gt;"",F1898&lt;&gt;"",RIGHT($N1898,6)="tarief"),O1898*Q1898,S1898&gt;0,IF(F1898&lt;&gt;"",S1898,"")),""),"")</f>
        <v/>
      </c>
      <c r="V1898" s="4" t="str" cm="1">
        <f t="array" ref="V1898">IF(AA1898&lt;&gt;"ja",_xlfn.IFNA(_xlfn.IFS(AND(P1898&lt;&gt;"",R1898&lt;&gt;"",RIGHT($N1898,6)="tarief"),P1898*R1898,T1898&gt;0,T1898),""),"")</f>
        <v/>
      </c>
      <c r="W1898" s="4" t="str" cm="1">
        <f t="array" ref="W1898">IFERROR(_xlfn.IFS(OR(F1898="",LEFT(Methode_Keuze,4)="Geen"),"",AND(U1898&lt;&gt;"",F1898&lt;&gt;"Arbeidskosten"),ROUND(U1898*VLOOKUP(F1898,Tb_ProjectKosten[],MATCH(Tb_ProjectKosten[[#Headers],[Forfat_Percentage]],Tb_ProjectKosten[#Headers],0),0),2),AND(F1898="Arbeidskosten",G1898&lt;&gt;""),IFERROR(ROUND(U1898*VLOOKUP(G1898,Tb_KostenTypen[],3,0)*VLOOKUP(F1898,Tb_ProjectKosten[],MATCH(Tb_ProjectKosten[[#Headers],[Forfat_Percentage]],Tb_ProjectKosten[#Headers],0),0),2),""),U1898 &lt;=0,0),"")</f>
        <v/>
      </c>
      <c r="X1898" s="4" t="str" cm="1">
        <f t="array" ref="X1898">IFERROR(_xlfn.IFS(OR(F1898="",LEFT(Methode_Keuze,4)="Geen"),"",AND(V1898&lt;&gt;"",F1898&lt;&gt;"Arbeidskosten"),ROUND(V1898*VLOOKUP(F1898,Tb_ProjectKosten[],MATCH(Tb_ProjectKosten[[#Headers],[Forfat_Percentage]],Tb_ProjectKosten[#Headers],0),0),2),AND(F1898="Arbeidskosten",G1898&lt;&gt;""),IFERROR(ROUND(V1898*VLOOKUP(G1898,Tb_KostenTypen[],3,0)*VLOOKUP(F1898,Tb_ProjectKosten[],MATCH(Tb_ProjectKosten[[#Headers],[Forfat_Percentage]],Tb_ProjectKosten[#Headers],0),0),2),""),V1898 &lt;=0,0),"")</f>
        <v/>
      </c>
      <c r="Y1898" s="262"/>
      <c r="Z1898" s="49"/>
      <c r="AA1898" s="37" t="str" cm="1">
        <f t="array" ref="AA1898">IFERROR(IF(INDEX(SubsidieTabel!$Q$1:$T$9,MATCH($F1898,SubsidieTabel!$Q$1:$Q$9,0),IFERROR(MATCH(Methode_Keuze,SubsidieTabel!$Q$1:$T$1,0),2))&lt;&gt;1=TRUE,"ja",""),"")</f>
        <v/>
      </c>
    </row>
    <row r="1899" spans="1:27" ht="15" customHeight="1" x14ac:dyDescent="0.25">
      <c r="A1899" s="87"/>
      <c r="B1899" s="219" t="str">
        <f>IF(A1899&lt;&gt;"",_xlfn.MAXIFS($B$1:B1898,$A$1:A1898,A1899)+1,"")</f>
        <v/>
      </c>
      <c r="C1899" s="50"/>
      <c r="D1899" s="50"/>
      <c r="E1899" s="50"/>
      <c r="F1899" s="50"/>
      <c r="G1899" s="283"/>
      <c r="H1899" s="296"/>
      <c r="I1899" s="295"/>
      <c r="J1899" s="295"/>
      <c r="K1899" s="202"/>
      <c r="L1899" s="202"/>
      <c r="M1899" s="91" t="str">
        <f>IFERROR(VLOOKUP(H1899,Lijsten!$H$1:$I$100,2,0),"")</f>
        <v/>
      </c>
      <c r="N1899" s="91" t="str" cm="1">
        <f t="array" ref="N1899">IFERROR(_xlfn.IFS(AND(LEFT(F1899,6)="Arbeid",RIGHT(F1899,3)&lt;&gt;"IKS"),IFERROR(VLOOKUP($G1899,Tb_KostenTypen[],2,0),"tarief"),RIGHT(F1899,3)="IKS","Uurtarief",LEFT(F1899,6)="Arbeid","Uurtarief",AND(LEFT(F1899,8)="Bijdrage",RIGHT(F1899,15)="(vrijwilligers)"),"Vast tarief"),"")</f>
        <v/>
      </c>
      <c r="O1899" s="92"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tarief",IF(LEFT(F1899,8)="Bijdrage",VLOOKUP($F1899,Tb_KostenTypen[],MATCH(Methode_Keuze,Tb_KostenTypen[#Headers],0),0),VLOOKUP($G1899,Lijsten!L:O,4,0))),""),"")</f>
        <v/>
      </c>
      <c r="P1899" s="92"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tarief",IF(LEFT(F1899,8)="Bijdrage",VLOOKUP($F1899,Tb_KostenTypen[],MATCH(Methode_Keuze,Tb_KostenTypen[#Headers],0),0),VLOOKUP($G1899,Lijsten!L:O,4,0))),""),"")</f>
        <v/>
      </c>
      <c r="Q1899" s="50"/>
      <c r="R1899" s="50"/>
      <c r="S1899" s="83"/>
      <c r="T1899" s="51"/>
      <c r="U1899" s="4" t="str" cm="1">
        <f t="array" ref="U1899">IF(AA1899&lt;&gt;"ja",_xlfn.IFNA(_xlfn.IFS(AND(O1899&lt;&gt;"",F1899&lt;&gt;"",RIGHT($N1899,6)="tarief"),O1899*Q1899,S1899&gt;0,IF(F1899&lt;&gt;"",S1899,"")),""),"")</f>
        <v/>
      </c>
      <c r="V1899" s="4" t="str" cm="1">
        <f t="array" ref="V1899">IF(AA1899&lt;&gt;"ja",_xlfn.IFNA(_xlfn.IFS(AND(P1899&lt;&gt;"",R1899&lt;&gt;"",RIGHT($N1899,6)="tarief"),P1899*R1899,T1899&gt;0,T1899),""),"")</f>
        <v/>
      </c>
      <c r="W1899" s="4" t="str" cm="1">
        <f t="array" ref="W1899">IFERROR(_xlfn.IFS(OR(F1899="",LEFT(Methode_Keuze,4)="Geen"),"",AND(U1899&lt;&gt;"",F1899&lt;&gt;"Arbeidskosten"),ROUND(U1899*VLOOKUP(F1899,Tb_ProjectKosten[],MATCH(Tb_ProjectKosten[[#Headers],[Forfat_Percentage]],Tb_ProjectKosten[#Headers],0),0),2),AND(F1899="Arbeidskosten",G1899&lt;&gt;""),IFERROR(ROUND(U1899*VLOOKUP(G1899,Tb_KostenTypen[],3,0)*VLOOKUP(F1899,Tb_ProjectKosten[],MATCH(Tb_ProjectKosten[[#Headers],[Forfat_Percentage]],Tb_ProjectKosten[#Headers],0),0),2),""),U1899 &lt;=0,0),"")</f>
        <v/>
      </c>
      <c r="X1899" s="4" t="str" cm="1">
        <f t="array" ref="X1899">IFERROR(_xlfn.IFS(OR(F1899="",LEFT(Methode_Keuze,4)="Geen"),"",AND(V1899&lt;&gt;"",F1899&lt;&gt;"Arbeidskosten"),ROUND(V1899*VLOOKUP(F1899,Tb_ProjectKosten[],MATCH(Tb_ProjectKosten[[#Headers],[Forfat_Percentage]],Tb_ProjectKosten[#Headers],0),0),2),AND(F1899="Arbeidskosten",G1899&lt;&gt;""),IFERROR(ROUND(V1899*VLOOKUP(G1899,Tb_KostenTypen[],3,0)*VLOOKUP(F1899,Tb_ProjectKosten[],MATCH(Tb_ProjectKosten[[#Headers],[Forfat_Percentage]],Tb_ProjectKosten[#Headers],0),0),2),""),V1899 &lt;=0,0),"")</f>
        <v/>
      </c>
      <c r="Y1899" s="262"/>
      <c r="Z1899" s="49"/>
      <c r="AA1899" s="37" t="str" cm="1">
        <f t="array" ref="AA1899">IFERROR(IF(INDEX(SubsidieTabel!$Q$1:$T$9,MATCH($F1899,SubsidieTabel!$Q$1:$Q$9,0),IFERROR(MATCH(Methode_Keuze,SubsidieTabel!$Q$1:$T$1,0),2))&lt;&gt;1=TRUE,"ja",""),"")</f>
        <v/>
      </c>
    </row>
    <row r="1900" spans="1:27" ht="15" customHeight="1" x14ac:dyDescent="0.25">
      <c r="A1900" s="87"/>
      <c r="B1900" s="219" t="str">
        <f>IF(A1900&lt;&gt;"",_xlfn.MAXIFS($B$1:B1899,$A$1:A1899,A1900)+1,"")</f>
        <v/>
      </c>
      <c r="C1900" s="50"/>
      <c r="D1900" s="50"/>
      <c r="E1900" s="50"/>
      <c r="F1900" s="50"/>
      <c r="G1900" s="283"/>
      <c r="H1900" s="296"/>
      <c r="I1900" s="295"/>
      <c r="J1900" s="295"/>
      <c r="K1900" s="202"/>
      <c r="L1900" s="202"/>
      <c r="M1900" s="91" t="str">
        <f>IFERROR(VLOOKUP(H1900,Lijsten!$H$1:$I$100,2,0),"")</f>
        <v/>
      </c>
      <c r="N1900" s="91" t="str" cm="1">
        <f t="array" ref="N1900">IFERROR(_xlfn.IFS(AND(LEFT(F1900,6)="Arbeid",RIGHT(F1900,3)&lt;&gt;"IKS"),IFERROR(VLOOKUP($G1900,Tb_KostenTypen[],2,0),"tarief"),RIGHT(F1900,3)="IKS","Uurtarief",LEFT(F1900,6)="Arbeid","Uurtarief",AND(LEFT(F1900,8)="Bijdrage",RIGHT(F1900,15)="(vrijwilligers)"),"Vast tarief"),"")</f>
        <v/>
      </c>
      <c r="O1900" s="92"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tarief",IF(LEFT(F1900,8)="Bijdrage",VLOOKUP($F1900,Tb_KostenTypen[],MATCH(Methode_Keuze,Tb_KostenTypen[#Headers],0),0),VLOOKUP($G1900,Lijsten!L:O,4,0))),""),"")</f>
        <v/>
      </c>
      <c r="P1900" s="92"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tarief",IF(LEFT(F1900,8)="Bijdrage",VLOOKUP($F1900,Tb_KostenTypen[],MATCH(Methode_Keuze,Tb_KostenTypen[#Headers],0),0),VLOOKUP($G1900,Lijsten!L:O,4,0))),""),"")</f>
        <v/>
      </c>
      <c r="Q1900" s="50"/>
      <c r="R1900" s="50"/>
      <c r="S1900" s="83"/>
      <c r="T1900" s="51"/>
      <c r="U1900" s="4" t="str" cm="1">
        <f t="array" ref="U1900">IF(AA1900&lt;&gt;"ja",_xlfn.IFNA(_xlfn.IFS(AND(O1900&lt;&gt;"",F1900&lt;&gt;"",RIGHT($N1900,6)="tarief"),O1900*Q1900,S1900&gt;0,IF(F1900&lt;&gt;"",S1900,"")),""),"")</f>
        <v/>
      </c>
      <c r="V1900" s="4" t="str" cm="1">
        <f t="array" ref="V1900">IF(AA1900&lt;&gt;"ja",_xlfn.IFNA(_xlfn.IFS(AND(P1900&lt;&gt;"",R1900&lt;&gt;"",RIGHT($N1900,6)="tarief"),P1900*R1900,T1900&gt;0,T1900),""),"")</f>
        <v/>
      </c>
      <c r="W1900" s="4" t="str" cm="1">
        <f t="array" ref="W1900">IFERROR(_xlfn.IFS(OR(F1900="",LEFT(Methode_Keuze,4)="Geen"),"",AND(U1900&lt;&gt;"",F1900&lt;&gt;"Arbeidskosten"),ROUND(U1900*VLOOKUP(F1900,Tb_ProjectKosten[],MATCH(Tb_ProjectKosten[[#Headers],[Forfat_Percentage]],Tb_ProjectKosten[#Headers],0),0),2),AND(F1900="Arbeidskosten",G1900&lt;&gt;""),IFERROR(ROUND(U1900*VLOOKUP(G1900,Tb_KostenTypen[],3,0)*VLOOKUP(F1900,Tb_ProjectKosten[],MATCH(Tb_ProjectKosten[[#Headers],[Forfat_Percentage]],Tb_ProjectKosten[#Headers],0),0),2),""),U1900 &lt;=0,0),"")</f>
        <v/>
      </c>
      <c r="X1900" s="4" t="str" cm="1">
        <f t="array" ref="X1900">IFERROR(_xlfn.IFS(OR(F1900="",LEFT(Methode_Keuze,4)="Geen"),"",AND(V1900&lt;&gt;"",F1900&lt;&gt;"Arbeidskosten"),ROUND(V1900*VLOOKUP(F1900,Tb_ProjectKosten[],MATCH(Tb_ProjectKosten[[#Headers],[Forfat_Percentage]],Tb_ProjectKosten[#Headers],0),0),2),AND(F1900="Arbeidskosten",G1900&lt;&gt;""),IFERROR(ROUND(V1900*VLOOKUP(G1900,Tb_KostenTypen[],3,0)*VLOOKUP(F1900,Tb_ProjectKosten[],MATCH(Tb_ProjectKosten[[#Headers],[Forfat_Percentage]],Tb_ProjectKosten[#Headers],0),0),2),""),V1900 &lt;=0,0),"")</f>
        <v/>
      </c>
      <c r="Y1900" s="262"/>
      <c r="Z1900" s="49"/>
      <c r="AA1900" s="37" t="str" cm="1">
        <f t="array" ref="AA1900">IFERROR(IF(INDEX(SubsidieTabel!$Q$1:$T$9,MATCH($F1900,SubsidieTabel!$Q$1:$Q$9,0),IFERROR(MATCH(Methode_Keuze,SubsidieTabel!$Q$1:$T$1,0),2))&lt;&gt;1=TRUE,"ja",""),"")</f>
        <v/>
      </c>
    </row>
    <row r="1901" spans="1:27" ht="15" customHeight="1" x14ac:dyDescent="0.25">
      <c r="A1901" s="87"/>
      <c r="B1901" s="219" t="str">
        <f>IF(A1901&lt;&gt;"",_xlfn.MAXIFS($B$1:B1900,$A$1:A1900,A1901)+1,"")</f>
        <v/>
      </c>
      <c r="C1901" s="50"/>
      <c r="D1901" s="50"/>
      <c r="E1901" s="50"/>
      <c r="F1901" s="50"/>
      <c r="G1901" s="283"/>
      <c r="H1901" s="296"/>
      <c r="I1901" s="295"/>
      <c r="J1901" s="295"/>
      <c r="K1901" s="202"/>
      <c r="L1901" s="202"/>
      <c r="M1901" s="91" t="str">
        <f>IFERROR(VLOOKUP(H1901,Lijsten!$H$1:$I$100,2,0),"")</f>
        <v/>
      </c>
      <c r="N1901" s="91" t="str" cm="1">
        <f t="array" ref="N1901">IFERROR(_xlfn.IFS(AND(LEFT(F1901,6)="Arbeid",RIGHT(F1901,3)&lt;&gt;"IKS"),IFERROR(VLOOKUP($G1901,Tb_KostenTypen[],2,0),"tarief"),RIGHT(F1901,3)="IKS","Uurtarief",LEFT(F1901,6)="Arbeid","Uurtarief",AND(LEFT(F1901,8)="Bijdrage",RIGHT(F1901,15)="(vrijwilligers)"),"Vast tarief"),"")</f>
        <v/>
      </c>
      <c r="O1901" s="92"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tarief",IF(LEFT(F1901,8)="Bijdrage",VLOOKUP($F1901,Tb_KostenTypen[],MATCH(Methode_Keuze,Tb_KostenTypen[#Headers],0),0),VLOOKUP($G1901,Lijsten!L:O,4,0))),""),"")</f>
        <v/>
      </c>
      <c r="P1901" s="92"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tarief",IF(LEFT(F1901,8)="Bijdrage",VLOOKUP($F1901,Tb_KostenTypen[],MATCH(Methode_Keuze,Tb_KostenTypen[#Headers],0),0),VLOOKUP($G1901,Lijsten!L:O,4,0))),""),"")</f>
        <v/>
      </c>
      <c r="Q1901" s="50"/>
      <c r="R1901" s="50"/>
      <c r="S1901" s="83"/>
      <c r="T1901" s="51"/>
      <c r="U1901" s="4" t="str" cm="1">
        <f t="array" ref="U1901">IF(AA1901&lt;&gt;"ja",_xlfn.IFNA(_xlfn.IFS(AND(O1901&lt;&gt;"",F1901&lt;&gt;"",RIGHT($N1901,6)="tarief"),O1901*Q1901,S1901&gt;0,IF(F1901&lt;&gt;"",S1901,"")),""),"")</f>
        <v/>
      </c>
      <c r="V1901" s="4" t="str" cm="1">
        <f t="array" ref="V1901">IF(AA1901&lt;&gt;"ja",_xlfn.IFNA(_xlfn.IFS(AND(P1901&lt;&gt;"",R1901&lt;&gt;"",RIGHT($N1901,6)="tarief"),P1901*R1901,T1901&gt;0,T1901),""),"")</f>
        <v/>
      </c>
      <c r="W1901" s="4" t="str" cm="1">
        <f t="array" ref="W1901">IFERROR(_xlfn.IFS(OR(F1901="",LEFT(Methode_Keuze,4)="Geen"),"",AND(U1901&lt;&gt;"",F1901&lt;&gt;"Arbeidskosten"),ROUND(U1901*VLOOKUP(F1901,Tb_ProjectKosten[],MATCH(Tb_ProjectKosten[[#Headers],[Forfat_Percentage]],Tb_ProjectKosten[#Headers],0),0),2),AND(F1901="Arbeidskosten",G1901&lt;&gt;""),IFERROR(ROUND(U1901*VLOOKUP(G1901,Tb_KostenTypen[],3,0)*VLOOKUP(F1901,Tb_ProjectKosten[],MATCH(Tb_ProjectKosten[[#Headers],[Forfat_Percentage]],Tb_ProjectKosten[#Headers],0),0),2),""),U1901 &lt;=0,0),"")</f>
        <v/>
      </c>
      <c r="X1901" s="4" t="str" cm="1">
        <f t="array" ref="X1901">IFERROR(_xlfn.IFS(OR(F1901="",LEFT(Methode_Keuze,4)="Geen"),"",AND(V1901&lt;&gt;"",F1901&lt;&gt;"Arbeidskosten"),ROUND(V1901*VLOOKUP(F1901,Tb_ProjectKosten[],MATCH(Tb_ProjectKosten[[#Headers],[Forfat_Percentage]],Tb_ProjectKosten[#Headers],0),0),2),AND(F1901="Arbeidskosten",G1901&lt;&gt;""),IFERROR(ROUND(V1901*VLOOKUP(G1901,Tb_KostenTypen[],3,0)*VLOOKUP(F1901,Tb_ProjectKosten[],MATCH(Tb_ProjectKosten[[#Headers],[Forfat_Percentage]],Tb_ProjectKosten[#Headers],0),0),2),""),V1901 &lt;=0,0),"")</f>
        <v/>
      </c>
      <c r="Y1901" s="262"/>
      <c r="Z1901" s="49"/>
      <c r="AA1901" s="37" t="str" cm="1">
        <f t="array" ref="AA1901">IFERROR(IF(INDEX(SubsidieTabel!$Q$1:$T$9,MATCH($F1901,SubsidieTabel!$Q$1:$Q$9,0),IFERROR(MATCH(Methode_Keuze,SubsidieTabel!$Q$1:$T$1,0),2))&lt;&gt;1=TRUE,"ja",""),"")</f>
        <v/>
      </c>
    </row>
    <row r="1902" spans="1:27" ht="15" customHeight="1" x14ac:dyDescent="0.25">
      <c r="A1902" s="87"/>
      <c r="B1902" s="219" t="str">
        <f>IF(A1902&lt;&gt;"",_xlfn.MAXIFS($B$1:B1901,$A$1:A1901,A1902)+1,"")</f>
        <v/>
      </c>
      <c r="C1902" s="50"/>
      <c r="D1902" s="50"/>
      <c r="E1902" s="50"/>
      <c r="F1902" s="50"/>
      <c r="G1902" s="283"/>
      <c r="H1902" s="296"/>
      <c r="I1902" s="295"/>
      <c r="J1902" s="295"/>
      <c r="K1902" s="202"/>
      <c r="L1902" s="202"/>
      <c r="M1902" s="91" t="str">
        <f>IFERROR(VLOOKUP(H1902,Lijsten!$H$1:$I$100,2,0),"")</f>
        <v/>
      </c>
      <c r="N1902" s="91" t="str" cm="1">
        <f t="array" ref="N1902">IFERROR(_xlfn.IFS(AND(LEFT(F1902,6)="Arbeid",RIGHT(F1902,3)&lt;&gt;"IKS"),IFERROR(VLOOKUP($G1902,Tb_KostenTypen[],2,0),"tarief"),RIGHT(F1902,3)="IKS","Uurtarief",LEFT(F1902,6)="Arbeid","Uurtarief",AND(LEFT(F1902,8)="Bijdrage",RIGHT(F1902,15)="(vrijwilligers)"),"Vast tarief"),"")</f>
        <v/>
      </c>
      <c r="O1902" s="92"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tarief",IF(LEFT(F1902,8)="Bijdrage",VLOOKUP($F1902,Tb_KostenTypen[],MATCH(Methode_Keuze,Tb_KostenTypen[#Headers],0),0),VLOOKUP($G1902,Lijsten!L:O,4,0))),""),"")</f>
        <v/>
      </c>
      <c r="P1902" s="92"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tarief",IF(LEFT(F1902,8)="Bijdrage",VLOOKUP($F1902,Tb_KostenTypen[],MATCH(Methode_Keuze,Tb_KostenTypen[#Headers],0),0),VLOOKUP($G1902,Lijsten!L:O,4,0))),""),"")</f>
        <v/>
      </c>
      <c r="Q1902" s="50"/>
      <c r="R1902" s="50"/>
      <c r="S1902" s="83"/>
      <c r="T1902" s="51"/>
      <c r="U1902" s="4" t="str" cm="1">
        <f t="array" ref="U1902">IF(AA1902&lt;&gt;"ja",_xlfn.IFNA(_xlfn.IFS(AND(O1902&lt;&gt;"",F1902&lt;&gt;"",RIGHT($N1902,6)="tarief"),O1902*Q1902,S1902&gt;0,IF(F1902&lt;&gt;"",S1902,"")),""),"")</f>
        <v/>
      </c>
      <c r="V1902" s="4" t="str" cm="1">
        <f t="array" ref="V1902">IF(AA1902&lt;&gt;"ja",_xlfn.IFNA(_xlfn.IFS(AND(P1902&lt;&gt;"",R1902&lt;&gt;"",RIGHT($N1902,6)="tarief"),P1902*R1902,T1902&gt;0,T1902),""),"")</f>
        <v/>
      </c>
      <c r="W1902" s="4" t="str" cm="1">
        <f t="array" ref="W1902">IFERROR(_xlfn.IFS(OR(F1902="",LEFT(Methode_Keuze,4)="Geen"),"",AND(U1902&lt;&gt;"",F1902&lt;&gt;"Arbeidskosten"),ROUND(U1902*VLOOKUP(F1902,Tb_ProjectKosten[],MATCH(Tb_ProjectKosten[[#Headers],[Forfat_Percentage]],Tb_ProjectKosten[#Headers],0),0),2),AND(F1902="Arbeidskosten",G1902&lt;&gt;""),IFERROR(ROUND(U1902*VLOOKUP(G1902,Tb_KostenTypen[],3,0)*VLOOKUP(F1902,Tb_ProjectKosten[],MATCH(Tb_ProjectKosten[[#Headers],[Forfat_Percentage]],Tb_ProjectKosten[#Headers],0),0),2),""),U1902 &lt;=0,0),"")</f>
        <v/>
      </c>
      <c r="X1902" s="4" t="str" cm="1">
        <f t="array" ref="X1902">IFERROR(_xlfn.IFS(OR(F1902="",LEFT(Methode_Keuze,4)="Geen"),"",AND(V1902&lt;&gt;"",F1902&lt;&gt;"Arbeidskosten"),ROUND(V1902*VLOOKUP(F1902,Tb_ProjectKosten[],MATCH(Tb_ProjectKosten[[#Headers],[Forfat_Percentage]],Tb_ProjectKosten[#Headers],0),0),2),AND(F1902="Arbeidskosten",G1902&lt;&gt;""),IFERROR(ROUND(V1902*VLOOKUP(G1902,Tb_KostenTypen[],3,0)*VLOOKUP(F1902,Tb_ProjectKosten[],MATCH(Tb_ProjectKosten[[#Headers],[Forfat_Percentage]],Tb_ProjectKosten[#Headers],0),0),2),""),V1902 &lt;=0,0),"")</f>
        <v/>
      </c>
      <c r="Y1902" s="262"/>
      <c r="Z1902" s="49"/>
      <c r="AA1902" s="37" t="str" cm="1">
        <f t="array" ref="AA1902">IFERROR(IF(INDEX(SubsidieTabel!$Q$1:$T$9,MATCH($F1902,SubsidieTabel!$Q$1:$Q$9,0),IFERROR(MATCH(Methode_Keuze,SubsidieTabel!$Q$1:$T$1,0),2))&lt;&gt;1=TRUE,"ja",""),"")</f>
        <v/>
      </c>
    </row>
    <row r="1903" spans="1:27" ht="15" customHeight="1" x14ac:dyDescent="0.25">
      <c r="A1903" s="87"/>
      <c r="B1903" s="219" t="str">
        <f>IF(A1903&lt;&gt;"",_xlfn.MAXIFS($B$1:B1902,$A$1:A1902,A1903)+1,"")</f>
        <v/>
      </c>
      <c r="C1903" s="50"/>
      <c r="D1903" s="50"/>
      <c r="E1903" s="50"/>
      <c r="F1903" s="50"/>
      <c r="G1903" s="283"/>
      <c r="H1903" s="296"/>
      <c r="I1903" s="295"/>
      <c r="J1903" s="295"/>
      <c r="K1903" s="202"/>
      <c r="L1903" s="202"/>
      <c r="M1903" s="91" t="str">
        <f>IFERROR(VLOOKUP(H1903,Lijsten!$H$1:$I$100,2,0),"")</f>
        <v/>
      </c>
      <c r="N1903" s="91" t="str" cm="1">
        <f t="array" ref="N1903">IFERROR(_xlfn.IFS(AND(LEFT(F1903,6)="Arbeid",RIGHT(F1903,3)&lt;&gt;"IKS"),IFERROR(VLOOKUP($G1903,Tb_KostenTypen[],2,0),"tarief"),RIGHT(F1903,3)="IKS","Uurtarief",LEFT(F1903,6)="Arbeid","Uurtarief",AND(LEFT(F1903,8)="Bijdrage",RIGHT(F1903,15)="(vrijwilligers)"),"Vast tarief"),"")</f>
        <v/>
      </c>
      <c r="O1903" s="92"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tarief",IF(LEFT(F1903,8)="Bijdrage",VLOOKUP($F1903,Tb_KostenTypen[],MATCH(Methode_Keuze,Tb_KostenTypen[#Headers],0),0),VLOOKUP($G1903,Lijsten!L:O,4,0))),""),"")</f>
        <v/>
      </c>
      <c r="P1903" s="92"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tarief",IF(LEFT(F1903,8)="Bijdrage",VLOOKUP($F1903,Tb_KostenTypen[],MATCH(Methode_Keuze,Tb_KostenTypen[#Headers],0),0),VLOOKUP($G1903,Lijsten!L:O,4,0))),""),"")</f>
        <v/>
      </c>
      <c r="Q1903" s="50"/>
      <c r="R1903" s="50"/>
      <c r="S1903" s="83"/>
      <c r="T1903" s="51"/>
      <c r="U1903" s="4" t="str" cm="1">
        <f t="array" ref="U1903">IF(AA1903&lt;&gt;"ja",_xlfn.IFNA(_xlfn.IFS(AND(O1903&lt;&gt;"",F1903&lt;&gt;"",RIGHT($N1903,6)="tarief"),O1903*Q1903,S1903&gt;0,IF(F1903&lt;&gt;"",S1903,"")),""),"")</f>
        <v/>
      </c>
      <c r="V1903" s="4" t="str" cm="1">
        <f t="array" ref="V1903">IF(AA1903&lt;&gt;"ja",_xlfn.IFNA(_xlfn.IFS(AND(P1903&lt;&gt;"",R1903&lt;&gt;"",RIGHT($N1903,6)="tarief"),P1903*R1903,T1903&gt;0,T1903),""),"")</f>
        <v/>
      </c>
      <c r="W1903" s="4" t="str" cm="1">
        <f t="array" ref="W1903">IFERROR(_xlfn.IFS(OR(F1903="",LEFT(Methode_Keuze,4)="Geen"),"",AND(U1903&lt;&gt;"",F1903&lt;&gt;"Arbeidskosten"),ROUND(U1903*VLOOKUP(F1903,Tb_ProjectKosten[],MATCH(Tb_ProjectKosten[[#Headers],[Forfat_Percentage]],Tb_ProjectKosten[#Headers],0),0),2),AND(F1903="Arbeidskosten",G1903&lt;&gt;""),IFERROR(ROUND(U1903*VLOOKUP(G1903,Tb_KostenTypen[],3,0)*VLOOKUP(F1903,Tb_ProjectKosten[],MATCH(Tb_ProjectKosten[[#Headers],[Forfat_Percentage]],Tb_ProjectKosten[#Headers],0),0),2),""),U1903 &lt;=0,0),"")</f>
        <v/>
      </c>
      <c r="X1903" s="4" t="str" cm="1">
        <f t="array" ref="X1903">IFERROR(_xlfn.IFS(OR(F1903="",LEFT(Methode_Keuze,4)="Geen"),"",AND(V1903&lt;&gt;"",F1903&lt;&gt;"Arbeidskosten"),ROUND(V1903*VLOOKUP(F1903,Tb_ProjectKosten[],MATCH(Tb_ProjectKosten[[#Headers],[Forfat_Percentage]],Tb_ProjectKosten[#Headers],0),0),2),AND(F1903="Arbeidskosten",G1903&lt;&gt;""),IFERROR(ROUND(V1903*VLOOKUP(G1903,Tb_KostenTypen[],3,0)*VLOOKUP(F1903,Tb_ProjectKosten[],MATCH(Tb_ProjectKosten[[#Headers],[Forfat_Percentage]],Tb_ProjectKosten[#Headers],0),0),2),""),V1903 &lt;=0,0),"")</f>
        <v/>
      </c>
      <c r="Y1903" s="262"/>
      <c r="Z1903" s="49"/>
      <c r="AA1903" s="37" t="str" cm="1">
        <f t="array" ref="AA1903">IFERROR(IF(INDEX(SubsidieTabel!$Q$1:$T$9,MATCH($F1903,SubsidieTabel!$Q$1:$Q$9,0),IFERROR(MATCH(Methode_Keuze,SubsidieTabel!$Q$1:$T$1,0),2))&lt;&gt;1=TRUE,"ja",""),"")</f>
        <v/>
      </c>
    </row>
    <row r="1904" spans="1:27" ht="15" customHeight="1" x14ac:dyDescent="0.25">
      <c r="A1904" s="87"/>
      <c r="B1904" s="219" t="str">
        <f>IF(A1904&lt;&gt;"",_xlfn.MAXIFS($B$1:B1903,$A$1:A1903,A1904)+1,"")</f>
        <v/>
      </c>
      <c r="C1904" s="50"/>
      <c r="D1904" s="50"/>
      <c r="E1904" s="50"/>
      <c r="F1904" s="50"/>
      <c r="G1904" s="283"/>
      <c r="H1904" s="296"/>
      <c r="I1904" s="295"/>
      <c r="J1904" s="295"/>
      <c r="K1904" s="202"/>
      <c r="L1904" s="202"/>
      <c r="M1904" s="91" t="str">
        <f>IFERROR(VLOOKUP(H1904,Lijsten!$H$1:$I$100,2,0),"")</f>
        <v/>
      </c>
      <c r="N1904" s="91" t="str" cm="1">
        <f t="array" ref="N1904">IFERROR(_xlfn.IFS(AND(LEFT(F1904,6)="Arbeid",RIGHT(F1904,3)&lt;&gt;"IKS"),IFERROR(VLOOKUP($G1904,Tb_KostenTypen[],2,0),"tarief"),RIGHT(F1904,3)="IKS","Uurtarief",LEFT(F1904,6)="Arbeid","Uurtarief",AND(LEFT(F1904,8)="Bijdrage",RIGHT(F1904,15)="(vrijwilligers)"),"Vast tarief"),"")</f>
        <v/>
      </c>
      <c r="O1904" s="92"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tarief",IF(LEFT(F1904,8)="Bijdrage",VLOOKUP($F1904,Tb_KostenTypen[],MATCH(Methode_Keuze,Tb_KostenTypen[#Headers],0),0),VLOOKUP($G1904,Lijsten!L:O,4,0))),""),"")</f>
        <v/>
      </c>
      <c r="P1904" s="92"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tarief",IF(LEFT(F1904,8)="Bijdrage",VLOOKUP($F1904,Tb_KostenTypen[],MATCH(Methode_Keuze,Tb_KostenTypen[#Headers],0),0),VLOOKUP($G1904,Lijsten!L:O,4,0))),""),"")</f>
        <v/>
      </c>
      <c r="Q1904" s="50"/>
      <c r="R1904" s="50"/>
      <c r="S1904" s="83"/>
      <c r="T1904" s="51"/>
      <c r="U1904" s="4" t="str" cm="1">
        <f t="array" ref="U1904">IF(AA1904&lt;&gt;"ja",_xlfn.IFNA(_xlfn.IFS(AND(O1904&lt;&gt;"",F1904&lt;&gt;"",RIGHT($N1904,6)="tarief"),O1904*Q1904,S1904&gt;0,IF(F1904&lt;&gt;"",S1904,"")),""),"")</f>
        <v/>
      </c>
      <c r="V1904" s="4" t="str" cm="1">
        <f t="array" ref="V1904">IF(AA1904&lt;&gt;"ja",_xlfn.IFNA(_xlfn.IFS(AND(P1904&lt;&gt;"",R1904&lt;&gt;"",RIGHT($N1904,6)="tarief"),P1904*R1904,T1904&gt;0,T1904),""),"")</f>
        <v/>
      </c>
      <c r="W1904" s="4" t="str" cm="1">
        <f t="array" ref="W1904">IFERROR(_xlfn.IFS(OR(F1904="",LEFT(Methode_Keuze,4)="Geen"),"",AND(U1904&lt;&gt;"",F1904&lt;&gt;"Arbeidskosten"),ROUND(U1904*VLOOKUP(F1904,Tb_ProjectKosten[],MATCH(Tb_ProjectKosten[[#Headers],[Forfat_Percentage]],Tb_ProjectKosten[#Headers],0),0),2),AND(F1904="Arbeidskosten",G1904&lt;&gt;""),IFERROR(ROUND(U1904*VLOOKUP(G1904,Tb_KostenTypen[],3,0)*VLOOKUP(F1904,Tb_ProjectKosten[],MATCH(Tb_ProjectKosten[[#Headers],[Forfat_Percentage]],Tb_ProjectKosten[#Headers],0),0),2),""),U1904 &lt;=0,0),"")</f>
        <v/>
      </c>
      <c r="X1904" s="4" t="str" cm="1">
        <f t="array" ref="X1904">IFERROR(_xlfn.IFS(OR(F1904="",LEFT(Methode_Keuze,4)="Geen"),"",AND(V1904&lt;&gt;"",F1904&lt;&gt;"Arbeidskosten"),ROUND(V1904*VLOOKUP(F1904,Tb_ProjectKosten[],MATCH(Tb_ProjectKosten[[#Headers],[Forfat_Percentage]],Tb_ProjectKosten[#Headers],0),0),2),AND(F1904="Arbeidskosten",G1904&lt;&gt;""),IFERROR(ROUND(V1904*VLOOKUP(G1904,Tb_KostenTypen[],3,0)*VLOOKUP(F1904,Tb_ProjectKosten[],MATCH(Tb_ProjectKosten[[#Headers],[Forfat_Percentage]],Tb_ProjectKosten[#Headers],0),0),2),""),V1904 &lt;=0,0),"")</f>
        <v/>
      </c>
      <c r="Y1904" s="262"/>
      <c r="Z1904" s="49"/>
      <c r="AA1904" s="37" t="str" cm="1">
        <f t="array" ref="AA1904">IFERROR(IF(INDEX(SubsidieTabel!$Q$1:$T$9,MATCH($F1904,SubsidieTabel!$Q$1:$Q$9,0),IFERROR(MATCH(Methode_Keuze,SubsidieTabel!$Q$1:$T$1,0),2))&lt;&gt;1=TRUE,"ja",""),"")</f>
        <v/>
      </c>
    </row>
    <row r="1905" spans="1:27" ht="15" customHeight="1" x14ac:dyDescent="0.25">
      <c r="A1905" s="87"/>
      <c r="B1905" s="219" t="str">
        <f>IF(A1905&lt;&gt;"",_xlfn.MAXIFS($B$1:B1904,$A$1:A1904,A1905)+1,"")</f>
        <v/>
      </c>
      <c r="C1905" s="50"/>
      <c r="D1905" s="50"/>
      <c r="E1905" s="50"/>
      <c r="F1905" s="50"/>
      <c r="G1905" s="283"/>
      <c r="H1905" s="296"/>
      <c r="I1905" s="295"/>
      <c r="J1905" s="295"/>
      <c r="K1905" s="202"/>
      <c r="L1905" s="202"/>
      <c r="M1905" s="91" t="str">
        <f>IFERROR(VLOOKUP(H1905,Lijsten!$H$1:$I$100,2,0),"")</f>
        <v/>
      </c>
      <c r="N1905" s="91" t="str" cm="1">
        <f t="array" ref="N1905">IFERROR(_xlfn.IFS(AND(LEFT(F1905,6)="Arbeid",RIGHT(F1905,3)&lt;&gt;"IKS"),IFERROR(VLOOKUP($G1905,Tb_KostenTypen[],2,0),"tarief"),RIGHT(F1905,3)="IKS","Uurtarief",LEFT(F1905,6)="Arbeid","Uurtarief",AND(LEFT(F1905,8)="Bijdrage",RIGHT(F1905,15)="(vrijwilligers)"),"Vast tarief"),"")</f>
        <v/>
      </c>
      <c r="O1905" s="92"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tarief",IF(LEFT(F1905,8)="Bijdrage",VLOOKUP($F1905,Tb_KostenTypen[],MATCH(Methode_Keuze,Tb_KostenTypen[#Headers],0),0),VLOOKUP($G1905,Lijsten!L:O,4,0))),""),"")</f>
        <v/>
      </c>
      <c r="P1905" s="92"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tarief",IF(LEFT(F1905,8)="Bijdrage",VLOOKUP($F1905,Tb_KostenTypen[],MATCH(Methode_Keuze,Tb_KostenTypen[#Headers],0),0),VLOOKUP($G1905,Lijsten!L:O,4,0))),""),"")</f>
        <v/>
      </c>
      <c r="Q1905" s="50"/>
      <c r="R1905" s="50"/>
      <c r="S1905" s="83"/>
      <c r="T1905" s="51"/>
      <c r="U1905" s="4" t="str" cm="1">
        <f t="array" ref="U1905">IF(AA1905&lt;&gt;"ja",_xlfn.IFNA(_xlfn.IFS(AND(O1905&lt;&gt;"",F1905&lt;&gt;"",RIGHT($N1905,6)="tarief"),O1905*Q1905,S1905&gt;0,IF(F1905&lt;&gt;"",S1905,"")),""),"")</f>
        <v/>
      </c>
      <c r="V1905" s="4" t="str" cm="1">
        <f t="array" ref="V1905">IF(AA1905&lt;&gt;"ja",_xlfn.IFNA(_xlfn.IFS(AND(P1905&lt;&gt;"",R1905&lt;&gt;"",RIGHT($N1905,6)="tarief"),P1905*R1905,T1905&gt;0,T1905),""),"")</f>
        <v/>
      </c>
      <c r="W1905" s="4" t="str" cm="1">
        <f t="array" ref="W1905">IFERROR(_xlfn.IFS(OR(F1905="",LEFT(Methode_Keuze,4)="Geen"),"",AND(U1905&lt;&gt;"",F1905&lt;&gt;"Arbeidskosten"),ROUND(U1905*VLOOKUP(F1905,Tb_ProjectKosten[],MATCH(Tb_ProjectKosten[[#Headers],[Forfat_Percentage]],Tb_ProjectKosten[#Headers],0),0),2),AND(F1905="Arbeidskosten",G1905&lt;&gt;""),IFERROR(ROUND(U1905*VLOOKUP(G1905,Tb_KostenTypen[],3,0)*VLOOKUP(F1905,Tb_ProjectKosten[],MATCH(Tb_ProjectKosten[[#Headers],[Forfat_Percentage]],Tb_ProjectKosten[#Headers],0),0),2),""),U1905 &lt;=0,0),"")</f>
        <v/>
      </c>
      <c r="X1905" s="4" t="str" cm="1">
        <f t="array" ref="X1905">IFERROR(_xlfn.IFS(OR(F1905="",LEFT(Methode_Keuze,4)="Geen"),"",AND(V1905&lt;&gt;"",F1905&lt;&gt;"Arbeidskosten"),ROUND(V1905*VLOOKUP(F1905,Tb_ProjectKosten[],MATCH(Tb_ProjectKosten[[#Headers],[Forfat_Percentage]],Tb_ProjectKosten[#Headers],0),0),2),AND(F1905="Arbeidskosten",G1905&lt;&gt;""),IFERROR(ROUND(V1905*VLOOKUP(G1905,Tb_KostenTypen[],3,0)*VLOOKUP(F1905,Tb_ProjectKosten[],MATCH(Tb_ProjectKosten[[#Headers],[Forfat_Percentage]],Tb_ProjectKosten[#Headers],0),0),2),""),V1905 &lt;=0,0),"")</f>
        <v/>
      </c>
      <c r="Y1905" s="262"/>
      <c r="Z1905" s="49"/>
      <c r="AA1905" s="37" t="str" cm="1">
        <f t="array" ref="AA1905">IFERROR(IF(INDEX(SubsidieTabel!$Q$1:$T$9,MATCH($F1905,SubsidieTabel!$Q$1:$Q$9,0),IFERROR(MATCH(Methode_Keuze,SubsidieTabel!$Q$1:$T$1,0),2))&lt;&gt;1=TRUE,"ja",""),"")</f>
        <v/>
      </c>
    </row>
    <row r="1906" spans="1:27" ht="15" customHeight="1" x14ac:dyDescent="0.25">
      <c r="A1906" s="87"/>
      <c r="B1906" s="219" t="str">
        <f>IF(A1906&lt;&gt;"",_xlfn.MAXIFS($B$1:B1905,$A$1:A1905,A1906)+1,"")</f>
        <v/>
      </c>
      <c r="C1906" s="50"/>
      <c r="D1906" s="50"/>
      <c r="E1906" s="50"/>
      <c r="F1906" s="50"/>
      <c r="G1906" s="283"/>
      <c r="H1906" s="296"/>
      <c r="I1906" s="295"/>
      <c r="J1906" s="295"/>
      <c r="K1906" s="202"/>
      <c r="L1906" s="202"/>
      <c r="M1906" s="91" t="str">
        <f>IFERROR(VLOOKUP(H1906,Lijsten!$H$1:$I$100,2,0),"")</f>
        <v/>
      </c>
      <c r="N1906" s="91" t="str" cm="1">
        <f t="array" ref="N1906">IFERROR(_xlfn.IFS(AND(LEFT(F1906,6)="Arbeid",RIGHT(F1906,3)&lt;&gt;"IKS"),IFERROR(VLOOKUP($G1906,Tb_KostenTypen[],2,0),"tarief"),RIGHT(F1906,3)="IKS","Uurtarief",LEFT(F1906,6)="Arbeid","Uurtarief",AND(LEFT(F1906,8)="Bijdrage",RIGHT(F1906,15)="(vrijwilligers)"),"Vast tarief"),"")</f>
        <v/>
      </c>
      <c r="O1906" s="92"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tarief",IF(LEFT(F1906,8)="Bijdrage",VLOOKUP($F1906,Tb_KostenTypen[],MATCH(Methode_Keuze,Tb_KostenTypen[#Headers],0),0),VLOOKUP($G1906,Lijsten!L:O,4,0))),""),"")</f>
        <v/>
      </c>
      <c r="P1906" s="92"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tarief",IF(LEFT(F1906,8)="Bijdrage",VLOOKUP($F1906,Tb_KostenTypen[],MATCH(Methode_Keuze,Tb_KostenTypen[#Headers],0),0),VLOOKUP($G1906,Lijsten!L:O,4,0))),""),"")</f>
        <v/>
      </c>
      <c r="Q1906" s="50"/>
      <c r="R1906" s="50"/>
      <c r="S1906" s="83"/>
      <c r="T1906" s="51"/>
      <c r="U1906" s="4" t="str" cm="1">
        <f t="array" ref="U1906">IF(AA1906&lt;&gt;"ja",_xlfn.IFNA(_xlfn.IFS(AND(O1906&lt;&gt;"",F1906&lt;&gt;"",RIGHT($N1906,6)="tarief"),O1906*Q1906,S1906&gt;0,IF(F1906&lt;&gt;"",S1906,"")),""),"")</f>
        <v/>
      </c>
      <c r="V1906" s="4" t="str" cm="1">
        <f t="array" ref="V1906">IF(AA1906&lt;&gt;"ja",_xlfn.IFNA(_xlfn.IFS(AND(P1906&lt;&gt;"",R1906&lt;&gt;"",RIGHT($N1906,6)="tarief"),P1906*R1906,T1906&gt;0,T1906),""),"")</f>
        <v/>
      </c>
      <c r="W1906" s="4" t="str" cm="1">
        <f t="array" ref="W1906">IFERROR(_xlfn.IFS(OR(F1906="",LEFT(Methode_Keuze,4)="Geen"),"",AND(U1906&lt;&gt;"",F1906&lt;&gt;"Arbeidskosten"),ROUND(U1906*VLOOKUP(F1906,Tb_ProjectKosten[],MATCH(Tb_ProjectKosten[[#Headers],[Forfat_Percentage]],Tb_ProjectKosten[#Headers],0),0),2),AND(F1906="Arbeidskosten",G1906&lt;&gt;""),IFERROR(ROUND(U1906*VLOOKUP(G1906,Tb_KostenTypen[],3,0)*VLOOKUP(F1906,Tb_ProjectKosten[],MATCH(Tb_ProjectKosten[[#Headers],[Forfat_Percentage]],Tb_ProjectKosten[#Headers],0),0),2),""),U1906 &lt;=0,0),"")</f>
        <v/>
      </c>
      <c r="X1906" s="4" t="str" cm="1">
        <f t="array" ref="X1906">IFERROR(_xlfn.IFS(OR(F1906="",LEFT(Methode_Keuze,4)="Geen"),"",AND(V1906&lt;&gt;"",F1906&lt;&gt;"Arbeidskosten"),ROUND(V1906*VLOOKUP(F1906,Tb_ProjectKosten[],MATCH(Tb_ProjectKosten[[#Headers],[Forfat_Percentage]],Tb_ProjectKosten[#Headers],0),0),2),AND(F1906="Arbeidskosten",G1906&lt;&gt;""),IFERROR(ROUND(V1906*VLOOKUP(G1906,Tb_KostenTypen[],3,0)*VLOOKUP(F1906,Tb_ProjectKosten[],MATCH(Tb_ProjectKosten[[#Headers],[Forfat_Percentage]],Tb_ProjectKosten[#Headers],0),0),2),""),V1906 &lt;=0,0),"")</f>
        <v/>
      </c>
      <c r="Y1906" s="262"/>
      <c r="Z1906" s="49"/>
      <c r="AA1906" s="37" t="str" cm="1">
        <f t="array" ref="AA1906">IFERROR(IF(INDEX(SubsidieTabel!$Q$1:$T$9,MATCH($F1906,SubsidieTabel!$Q$1:$Q$9,0),IFERROR(MATCH(Methode_Keuze,SubsidieTabel!$Q$1:$T$1,0),2))&lt;&gt;1=TRUE,"ja",""),"")</f>
        <v/>
      </c>
    </row>
    <row r="1907" spans="1:27" ht="15" customHeight="1" x14ac:dyDescent="0.25">
      <c r="A1907" s="87"/>
      <c r="B1907" s="219" t="str">
        <f>IF(A1907&lt;&gt;"",_xlfn.MAXIFS($B$1:B1906,$A$1:A1906,A1907)+1,"")</f>
        <v/>
      </c>
      <c r="C1907" s="50"/>
      <c r="D1907" s="50"/>
      <c r="E1907" s="50"/>
      <c r="F1907" s="50"/>
      <c r="G1907" s="283"/>
      <c r="H1907" s="296"/>
      <c r="I1907" s="295"/>
      <c r="J1907" s="295"/>
      <c r="K1907" s="202"/>
      <c r="L1907" s="202"/>
      <c r="M1907" s="91" t="str">
        <f>IFERROR(VLOOKUP(H1907,Lijsten!$H$1:$I$100,2,0),"")</f>
        <v/>
      </c>
      <c r="N1907" s="91" t="str" cm="1">
        <f t="array" ref="N1907">IFERROR(_xlfn.IFS(AND(LEFT(F1907,6)="Arbeid",RIGHT(F1907,3)&lt;&gt;"IKS"),IFERROR(VLOOKUP($G1907,Tb_KostenTypen[],2,0),"tarief"),RIGHT(F1907,3)="IKS","Uurtarief",LEFT(F1907,6)="Arbeid","Uurtarief",AND(LEFT(F1907,8)="Bijdrage",RIGHT(F1907,15)="(vrijwilligers)"),"Vast tarief"),"")</f>
        <v/>
      </c>
      <c r="O1907" s="92"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tarief",IF(LEFT(F1907,8)="Bijdrage",VLOOKUP($F1907,Tb_KostenTypen[],MATCH(Methode_Keuze,Tb_KostenTypen[#Headers],0),0),VLOOKUP($G1907,Lijsten!L:O,4,0))),""),"")</f>
        <v/>
      </c>
      <c r="P1907" s="92"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tarief",IF(LEFT(F1907,8)="Bijdrage",VLOOKUP($F1907,Tb_KostenTypen[],MATCH(Methode_Keuze,Tb_KostenTypen[#Headers],0),0),VLOOKUP($G1907,Lijsten!L:O,4,0))),""),"")</f>
        <v/>
      </c>
      <c r="Q1907" s="50"/>
      <c r="R1907" s="50"/>
      <c r="S1907" s="83"/>
      <c r="T1907" s="51"/>
      <c r="U1907" s="4" t="str" cm="1">
        <f t="array" ref="U1907">IF(AA1907&lt;&gt;"ja",_xlfn.IFNA(_xlfn.IFS(AND(O1907&lt;&gt;"",F1907&lt;&gt;"",RIGHT($N1907,6)="tarief"),O1907*Q1907,S1907&gt;0,IF(F1907&lt;&gt;"",S1907,"")),""),"")</f>
        <v/>
      </c>
      <c r="V1907" s="4" t="str" cm="1">
        <f t="array" ref="V1907">IF(AA1907&lt;&gt;"ja",_xlfn.IFNA(_xlfn.IFS(AND(P1907&lt;&gt;"",R1907&lt;&gt;"",RIGHT($N1907,6)="tarief"),P1907*R1907,T1907&gt;0,T1907),""),"")</f>
        <v/>
      </c>
      <c r="W1907" s="4" t="str" cm="1">
        <f t="array" ref="W1907">IFERROR(_xlfn.IFS(OR(F1907="",LEFT(Methode_Keuze,4)="Geen"),"",AND(U1907&lt;&gt;"",F1907&lt;&gt;"Arbeidskosten"),ROUND(U1907*VLOOKUP(F1907,Tb_ProjectKosten[],MATCH(Tb_ProjectKosten[[#Headers],[Forfat_Percentage]],Tb_ProjectKosten[#Headers],0),0),2),AND(F1907="Arbeidskosten",G1907&lt;&gt;""),IFERROR(ROUND(U1907*VLOOKUP(G1907,Tb_KostenTypen[],3,0)*VLOOKUP(F1907,Tb_ProjectKosten[],MATCH(Tb_ProjectKosten[[#Headers],[Forfat_Percentage]],Tb_ProjectKosten[#Headers],0),0),2),""),U1907 &lt;=0,0),"")</f>
        <v/>
      </c>
      <c r="X1907" s="4" t="str" cm="1">
        <f t="array" ref="X1907">IFERROR(_xlfn.IFS(OR(F1907="",LEFT(Methode_Keuze,4)="Geen"),"",AND(V1907&lt;&gt;"",F1907&lt;&gt;"Arbeidskosten"),ROUND(V1907*VLOOKUP(F1907,Tb_ProjectKosten[],MATCH(Tb_ProjectKosten[[#Headers],[Forfat_Percentage]],Tb_ProjectKosten[#Headers],0),0),2),AND(F1907="Arbeidskosten",G1907&lt;&gt;""),IFERROR(ROUND(V1907*VLOOKUP(G1907,Tb_KostenTypen[],3,0)*VLOOKUP(F1907,Tb_ProjectKosten[],MATCH(Tb_ProjectKosten[[#Headers],[Forfat_Percentage]],Tb_ProjectKosten[#Headers],0),0),2),""),V1907 &lt;=0,0),"")</f>
        <v/>
      </c>
      <c r="Y1907" s="262"/>
      <c r="Z1907" s="49"/>
      <c r="AA1907" s="37" t="str" cm="1">
        <f t="array" ref="AA1907">IFERROR(IF(INDEX(SubsidieTabel!$Q$1:$T$9,MATCH($F1907,SubsidieTabel!$Q$1:$Q$9,0),IFERROR(MATCH(Methode_Keuze,SubsidieTabel!$Q$1:$T$1,0),2))&lt;&gt;1=TRUE,"ja",""),"")</f>
        <v/>
      </c>
    </row>
    <row r="1908" spans="1:27" ht="15" customHeight="1" x14ac:dyDescent="0.25">
      <c r="A1908" s="87"/>
      <c r="B1908" s="219" t="str">
        <f>IF(A1908&lt;&gt;"",_xlfn.MAXIFS($B$1:B1907,$A$1:A1907,A1908)+1,"")</f>
        <v/>
      </c>
      <c r="C1908" s="50"/>
      <c r="D1908" s="50"/>
      <c r="E1908" s="50"/>
      <c r="F1908" s="50"/>
      <c r="G1908" s="283"/>
      <c r="H1908" s="296"/>
      <c r="I1908" s="295"/>
      <c r="J1908" s="295"/>
      <c r="K1908" s="202"/>
      <c r="L1908" s="202"/>
      <c r="M1908" s="91" t="str">
        <f>IFERROR(VLOOKUP(H1908,Lijsten!$H$1:$I$100,2,0),"")</f>
        <v/>
      </c>
      <c r="N1908" s="91" t="str" cm="1">
        <f t="array" ref="N1908">IFERROR(_xlfn.IFS(AND(LEFT(F1908,6)="Arbeid",RIGHT(F1908,3)&lt;&gt;"IKS"),IFERROR(VLOOKUP($G1908,Tb_KostenTypen[],2,0),"tarief"),RIGHT(F1908,3)="IKS","Uurtarief",LEFT(F1908,6)="Arbeid","Uurtarief",AND(LEFT(F1908,8)="Bijdrage",RIGHT(F1908,15)="(vrijwilligers)"),"Vast tarief"),"")</f>
        <v/>
      </c>
      <c r="O1908" s="92"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tarief",IF(LEFT(F1908,8)="Bijdrage",VLOOKUP($F1908,Tb_KostenTypen[],MATCH(Methode_Keuze,Tb_KostenTypen[#Headers],0),0),VLOOKUP($G1908,Lijsten!L:O,4,0))),""),"")</f>
        <v/>
      </c>
      <c r="P1908" s="92"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tarief",IF(LEFT(F1908,8)="Bijdrage",VLOOKUP($F1908,Tb_KostenTypen[],MATCH(Methode_Keuze,Tb_KostenTypen[#Headers],0),0),VLOOKUP($G1908,Lijsten!L:O,4,0))),""),"")</f>
        <v/>
      </c>
      <c r="Q1908" s="50"/>
      <c r="R1908" s="50"/>
      <c r="S1908" s="83"/>
      <c r="T1908" s="51"/>
      <c r="U1908" s="4" t="str" cm="1">
        <f t="array" ref="U1908">IF(AA1908&lt;&gt;"ja",_xlfn.IFNA(_xlfn.IFS(AND(O1908&lt;&gt;"",F1908&lt;&gt;"",RIGHT($N1908,6)="tarief"),O1908*Q1908,S1908&gt;0,IF(F1908&lt;&gt;"",S1908,"")),""),"")</f>
        <v/>
      </c>
      <c r="V1908" s="4" t="str" cm="1">
        <f t="array" ref="V1908">IF(AA1908&lt;&gt;"ja",_xlfn.IFNA(_xlfn.IFS(AND(P1908&lt;&gt;"",R1908&lt;&gt;"",RIGHT($N1908,6)="tarief"),P1908*R1908,T1908&gt;0,T1908),""),"")</f>
        <v/>
      </c>
      <c r="W1908" s="4" t="str" cm="1">
        <f t="array" ref="W1908">IFERROR(_xlfn.IFS(OR(F1908="",LEFT(Methode_Keuze,4)="Geen"),"",AND(U1908&lt;&gt;"",F1908&lt;&gt;"Arbeidskosten"),ROUND(U1908*VLOOKUP(F1908,Tb_ProjectKosten[],MATCH(Tb_ProjectKosten[[#Headers],[Forfat_Percentage]],Tb_ProjectKosten[#Headers],0),0),2),AND(F1908="Arbeidskosten",G1908&lt;&gt;""),IFERROR(ROUND(U1908*VLOOKUP(G1908,Tb_KostenTypen[],3,0)*VLOOKUP(F1908,Tb_ProjectKosten[],MATCH(Tb_ProjectKosten[[#Headers],[Forfat_Percentage]],Tb_ProjectKosten[#Headers],0),0),2),""),U1908 &lt;=0,0),"")</f>
        <v/>
      </c>
      <c r="X1908" s="4" t="str" cm="1">
        <f t="array" ref="X1908">IFERROR(_xlfn.IFS(OR(F1908="",LEFT(Methode_Keuze,4)="Geen"),"",AND(V1908&lt;&gt;"",F1908&lt;&gt;"Arbeidskosten"),ROUND(V1908*VLOOKUP(F1908,Tb_ProjectKosten[],MATCH(Tb_ProjectKosten[[#Headers],[Forfat_Percentage]],Tb_ProjectKosten[#Headers],0),0),2),AND(F1908="Arbeidskosten",G1908&lt;&gt;""),IFERROR(ROUND(V1908*VLOOKUP(G1908,Tb_KostenTypen[],3,0)*VLOOKUP(F1908,Tb_ProjectKosten[],MATCH(Tb_ProjectKosten[[#Headers],[Forfat_Percentage]],Tb_ProjectKosten[#Headers],0),0),2),""),V1908 &lt;=0,0),"")</f>
        <v/>
      </c>
      <c r="Y1908" s="262"/>
      <c r="Z1908" s="49"/>
      <c r="AA1908" s="37" t="str" cm="1">
        <f t="array" ref="AA1908">IFERROR(IF(INDEX(SubsidieTabel!$Q$1:$T$9,MATCH($F1908,SubsidieTabel!$Q$1:$Q$9,0),IFERROR(MATCH(Methode_Keuze,SubsidieTabel!$Q$1:$T$1,0),2))&lt;&gt;1=TRUE,"ja",""),"")</f>
        <v/>
      </c>
    </row>
    <row r="1909" spans="1:27" ht="15" customHeight="1" x14ac:dyDescent="0.25">
      <c r="A1909" s="87"/>
      <c r="B1909" s="219" t="str">
        <f>IF(A1909&lt;&gt;"",_xlfn.MAXIFS($B$1:B1908,$A$1:A1908,A1909)+1,"")</f>
        <v/>
      </c>
      <c r="C1909" s="50"/>
      <c r="D1909" s="50"/>
      <c r="E1909" s="50"/>
      <c r="F1909" s="50"/>
      <c r="G1909" s="283"/>
      <c r="H1909" s="296"/>
      <c r="I1909" s="295"/>
      <c r="J1909" s="295"/>
      <c r="K1909" s="202"/>
      <c r="L1909" s="202"/>
      <c r="M1909" s="91" t="str">
        <f>IFERROR(VLOOKUP(H1909,Lijsten!$H$1:$I$100,2,0),"")</f>
        <v/>
      </c>
      <c r="N1909" s="91" t="str" cm="1">
        <f t="array" ref="N1909">IFERROR(_xlfn.IFS(AND(LEFT(F1909,6)="Arbeid",RIGHT(F1909,3)&lt;&gt;"IKS"),IFERROR(VLOOKUP($G1909,Tb_KostenTypen[],2,0),"tarief"),RIGHT(F1909,3)="IKS","Uurtarief",LEFT(F1909,6)="Arbeid","Uurtarief",AND(LEFT(F1909,8)="Bijdrage",RIGHT(F1909,15)="(vrijwilligers)"),"Vast tarief"),"")</f>
        <v/>
      </c>
      <c r="O1909" s="92"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tarief",IF(LEFT(F1909,8)="Bijdrage",VLOOKUP($F1909,Tb_KostenTypen[],MATCH(Methode_Keuze,Tb_KostenTypen[#Headers],0),0),VLOOKUP($G1909,Lijsten!L:O,4,0))),""),"")</f>
        <v/>
      </c>
      <c r="P1909" s="92"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tarief",IF(LEFT(F1909,8)="Bijdrage",VLOOKUP($F1909,Tb_KostenTypen[],MATCH(Methode_Keuze,Tb_KostenTypen[#Headers],0),0),VLOOKUP($G1909,Lijsten!L:O,4,0))),""),"")</f>
        <v/>
      </c>
      <c r="Q1909" s="50"/>
      <c r="R1909" s="50"/>
      <c r="S1909" s="83"/>
      <c r="T1909" s="51"/>
      <c r="U1909" s="4" t="str" cm="1">
        <f t="array" ref="U1909">IF(AA1909&lt;&gt;"ja",_xlfn.IFNA(_xlfn.IFS(AND(O1909&lt;&gt;"",F1909&lt;&gt;"",RIGHT($N1909,6)="tarief"),O1909*Q1909,S1909&gt;0,IF(F1909&lt;&gt;"",S1909,"")),""),"")</f>
        <v/>
      </c>
      <c r="V1909" s="4" t="str" cm="1">
        <f t="array" ref="V1909">IF(AA1909&lt;&gt;"ja",_xlfn.IFNA(_xlfn.IFS(AND(P1909&lt;&gt;"",R1909&lt;&gt;"",RIGHT($N1909,6)="tarief"),P1909*R1909,T1909&gt;0,T1909),""),"")</f>
        <v/>
      </c>
      <c r="W1909" s="4" t="str" cm="1">
        <f t="array" ref="W1909">IFERROR(_xlfn.IFS(OR(F1909="",LEFT(Methode_Keuze,4)="Geen"),"",AND(U1909&lt;&gt;"",F1909&lt;&gt;"Arbeidskosten"),ROUND(U1909*VLOOKUP(F1909,Tb_ProjectKosten[],MATCH(Tb_ProjectKosten[[#Headers],[Forfat_Percentage]],Tb_ProjectKosten[#Headers],0),0),2),AND(F1909="Arbeidskosten",G1909&lt;&gt;""),IFERROR(ROUND(U1909*VLOOKUP(G1909,Tb_KostenTypen[],3,0)*VLOOKUP(F1909,Tb_ProjectKosten[],MATCH(Tb_ProjectKosten[[#Headers],[Forfat_Percentage]],Tb_ProjectKosten[#Headers],0),0),2),""),U1909 &lt;=0,0),"")</f>
        <v/>
      </c>
      <c r="X1909" s="4" t="str" cm="1">
        <f t="array" ref="X1909">IFERROR(_xlfn.IFS(OR(F1909="",LEFT(Methode_Keuze,4)="Geen"),"",AND(V1909&lt;&gt;"",F1909&lt;&gt;"Arbeidskosten"),ROUND(V1909*VLOOKUP(F1909,Tb_ProjectKosten[],MATCH(Tb_ProjectKosten[[#Headers],[Forfat_Percentage]],Tb_ProjectKosten[#Headers],0),0),2),AND(F1909="Arbeidskosten",G1909&lt;&gt;""),IFERROR(ROUND(V1909*VLOOKUP(G1909,Tb_KostenTypen[],3,0)*VLOOKUP(F1909,Tb_ProjectKosten[],MATCH(Tb_ProjectKosten[[#Headers],[Forfat_Percentage]],Tb_ProjectKosten[#Headers],0),0),2),""),V1909 &lt;=0,0),"")</f>
        <v/>
      </c>
      <c r="Y1909" s="262"/>
      <c r="Z1909" s="49"/>
      <c r="AA1909" s="37" t="str" cm="1">
        <f t="array" ref="AA1909">IFERROR(IF(INDEX(SubsidieTabel!$Q$1:$T$9,MATCH($F1909,SubsidieTabel!$Q$1:$Q$9,0),IFERROR(MATCH(Methode_Keuze,SubsidieTabel!$Q$1:$T$1,0),2))&lt;&gt;1=TRUE,"ja",""),"")</f>
        <v/>
      </c>
    </row>
    <row r="1910" spans="1:27" ht="15" customHeight="1" x14ac:dyDescent="0.25">
      <c r="A1910" s="87"/>
      <c r="B1910" s="219" t="str">
        <f>IF(A1910&lt;&gt;"",_xlfn.MAXIFS($B$1:B1909,$A$1:A1909,A1910)+1,"")</f>
        <v/>
      </c>
      <c r="C1910" s="50"/>
      <c r="D1910" s="50"/>
      <c r="E1910" s="50"/>
      <c r="F1910" s="50"/>
      <c r="G1910" s="283"/>
      <c r="H1910" s="296"/>
      <c r="I1910" s="295"/>
      <c r="J1910" s="295"/>
      <c r="K1910" s="202"/>
      <c r="L1910" s="202"/>
      <c r="M1910" s="91" t="str">
        <f>IFERROR(VLOOKUP(H1910,Lijsten!$H$1:$I$100,2,0),"")</f>
        <v/>
      </c>
      <c r="N1910" s="91" t="str" cm="1">
        <f t="array" ref="N1910">IFERROR(_xlfn.IFS(AND(LEFT(F1910,6)="Arbeid",RIGHT(F1910,3)&lt;&gt;"IKS"),IFERROR(VLOOKUP($G1910,Tb_KostenTypen[],2,0),"tarief"),RIGHT(F1910,3)="IKS","Uurtarief",LEFT(F1910,6)="Arbeid","Uurtarief",AND(LEFT(F1910,8)="Bijdrage",RIGHT(F1910,15)="(vrijwilligers)"),"Vast tarief"),"")</f>
        <v/>
      </c>
      <c r="O1910" s="92"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tarief",IF(LEFT(F1910,8)="Bijdrage",VLOOKUP($F1910,Tb_KostenTypen[],MATCH(Methode_Keuze,Tb_KostenTypen[#Headers],0),0),VLOOKUP($G1910,Lijsten!L:O,4,0))),""),"")</f>
        <v/>
      </c>
      <c r="P1910" s="92"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tarief",IF(LEFT(F1910,8)="Bijdrage",VLOOKUP($F1910,Tb_KostenTypen[],MATCH(Methode_Keuze,Tb_KostenTypen[#Headers],0),0),VLOOKUP($G1910,Lijsten!L:O,4,0))),""),"")</f>
        <v/>
      </c>
      <c r="Q1910" s="50"/>
      <c r="R1910" s="50"/>
      <c r="S1910" s="83"/>
      <c r="T1910" s="51"/>
      <c r="U1910" s="4" t="str" cm="1">
        <f t="array" ref="U1910">IF(AA1910&lt;&gt;"ja",_xlfn.IFNA(_xlfn.IFS(AND(O1910&lt;&gt;"",F1910&lt;&gt;"",RIGHT($N1910,6)="tarief"),O1910*Q1910,S1910&gt;0,IF(F1910&lt;&gt;"",S1910,"")),""),"")</f>
        <v/>
      </c>
      <c r="V1910" s="4" t="str" cm="1">
        <f t="array" ref="V1910">IF(AA1910&lt;&gt;"ja",_xlfn.IFNA(_xlfn.IFS(AND(P1910&lt;&gt;"",R1910&lt;&gt;"",RIGHT($N1910,6)="tarief"),P1910*R1910,T1910&gt;0,T1910),""),"")</f>
        <v/>
      </c>
      <c r="W1910" s="4" t="str" cm="1">
        <f t="array" ref="W1910">IFERROR(_xlfn.IFS(OR(F1910="",LEFT(Methode_Keuze,4)="Geen"),"",AND(U1910&lt;&gt;"",F1910&lt;&gt;"Arbeidskosten"),ROUND(U1910*VLOOKUP(F1910,Tb_ProjectKosten[],MATCH(Tb_ProjectKosten[[#Headers],[Forfat_Percentage]],Tb_ProjectKosten[#Headers],0),0),2),AND(F1910="Arbeidskosten",G1910&lt;&gt;""),IFERROR(ROUND(U1910*VLOOKUP(G1910,Tb_KostenTypen[],3,0)*VLOOKUP(F1910,Tb_ProjectKosten[],MATCH(Tb_ProjectKosten[[#Headers],[Forfat_Percentage]],Tb_ProjectKosten[#Headers],0),0),2),""),U1910 &lt;=0,0),"")</f>
        <v/>
      </c>
      <c r="X1910" s="4" t="str" cm="1">
        <f t="array" ref="X1910">IFERROR(_xlfn.IFS(OR(F1910="",LEFT(Methode_Keuze,4)="Geen"),"",AND(V1910&lt;&gt;"",F1910&lt;&gt;"Arbeidskosten"),ROUND(V1910*VLOOKUP(F1910,Tb_ProjectKosten[],MATCH(Tb_ProjectKosten[[#Headers],[Forfat_Percentage]],Tb_ProjectKosten[#Headers],0),0),2),AND(F1910="Arbeidskosten",G1910&lt;&gt;""),IFERROR(ROUND(V1910*VLOOKUP(G1910,Tb_KostenTypen[],3,0)*VLOOKUP(F1910,Tb_ProjectKosten[],MATCH(Tb_ProjectKosten[[#Headers],[Forfat_Percentage]],Tb_ProjectKosten[#Headers],0),0),2),""),V1910 &lt;=0,0),"")</f>
        <v/>
      </c>
      <c r="Y1910" s="262"/>
      <c r="Z1910" s="49"/>
      <c r="AA1910" s="37" t="str" cm="1">
        <f t="array" ref="AA1910">IFERROR(IF(INDEX(SubsidieTabel!$Q$1:$T$9,MATCH($F1910,SubsidieTabel!$Q$1:$Q$9,0),IFERROR(MATCH(Methode_Keuze,SubsidieTabel!$Q$1:$T$1,0),2))&lt;&gt;1=TRUE,"ja",""),"")</f>
        <v/>
      </c>
    </row>
    <row r="1911" spans="1:27" ht="15" customHeight="1" x14ac:dyDescent="0.25">
      <c r="A1911" s="87"/>
      <c r="B1911" s="219" t="str">
        <f>IF(A1911&lt;&gt;"",_xlfn.MAXIFS($B$1:B1910,$A$1:A1910,A1911)+1,"")</f>
        <v/>
      </c>
      <c r="C1911" s="50"/>
      <c r="D1911" s="50"/>
      <c r="E1911" s="50"/>
      <c r="F1911" s="50"/>
      <c r="G1911" s="283"/>
      <c r="H1911" s="296"/>
      <c r="I1911" s="295"/>
      <c r="J1911" s="295"/>
      <c r="K1911" s="202"/>
      <c r="L1911" s="202"/>
      <c r="M1911" s="91" t="str">
        <f>IFERROR(VLOOKUP(H1911,Lijsten!$H$1:$I$100,2,0),"")</f>
        <v/>
      </c>
      <c r="N1911" s="91" t="str" cm="1">
        <f t="array" ref="N1911">IFERROR(_xlfn.IFS(AND(LEFT(F1911,6)="Arbeid",RIGHT(F1911,3)&lt;&gt;"IKS"),IFERROR(VLOOKUP($G1911,Tb_KostenTypen[],2,0),"tarief"),RIGHT(F1911,3)="IKS","Uurtarief",LEFT(F1911,6)="Arbeid","Uurtarief",AND(LEFT(F1911,8)="Bijdrage",RIGHT(F1911,15)="(vrijwilligers)"),"Vast tarief"),"")</f>
        <v/>
      </c>
      <c r="O1911" s="92"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tarief",IF(LEFT(F1911,8)="Bijdrage",VLOOKUP($F1911,Tb_KostenTypen[],MATCH(Methode_Keuze,Tb_KostenTypen[#Headers],0),0),VLOOKUP($G1911,Lijsten!L:O,4,0))),""),"")</f>
        <v/>
      </c>
      <c r="P1911" s="92"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tarief",IF(LEFT(F1911,8)="Bijdrage",VLOOKUP($F1911,Tb_KostenTypen[],MATCH(Methode_Keuze,Tb_KostenTypen[#Headers],0),0),VLOOKUP($G1911,Lijsten!L:O,4,0))),""),"")</f>
        <v/>
      </c>
      <c r="Q1911" s="50"/>
      <c r="R1911" s="50"/>
      <c r="S1911" s="83"/>
      <c r="T1911" s="51"/>
      <c r="U1911" s="4" t="str" cm="1">
        <f t="array" ref="U1911">IF(AA1911&lt;&gt;"ja",_xlfn.IFNA(_xlfn.IFS(AND(O1911&lt;&gt;"",F1911&lt;&gt;"",RIGHT($N1911,6)="tarief"),O1911*Q1911,S1911&gt;0,IF(F1911&lt;&gt;"",S1911,"")),""),"")</f>
        <v/>
      </c>
      <c r="V1911" s="4" t="str" cm="1">
        <f t="array" ref="V1911">IF(AA1911&lt;&gt;"ja",_xlfn.IFNA(_xlfn.IFS(AND(P1911&lt;&gt;"",R1911&lt;&gt;"",RIGHT($N1911,6)="tarief"),P1911*R1911,T1911&gt;0,T1911),""),"")</f>
        <v/>
      </c>
      <c r="W1911" s="4" t="str" cm="1">
        <f t="array" ref="W1911">IFERROR(_xlfn.IFS(OR(F1911="",LEFT(Methode_Keuze,4)="Geen"),"",AND(U1911&lt;&gt;"",F1911&lt;&gt;"Arbeidskosten"),ROUND(U1911*VLOOKUP(F1911,Tb_ProjectKosten[],MATCH(Tb_ProjectKosten[[#Headers],[Forfat_Percentage]],Tb_ProjectKosten[#Headers],0),0),2),AND(F1911="Arbeidskosten",G1911&lt;&gt;""),IFERROR(ROUND(U1911*VLOOKUP(G1911,Tb_KostenTypen[],3,0)*VLOOKUP(F1911,Tb_ProjectKosten[],MATCH(Tb_ProjectKosten[[#Headers],[Forfat_Percentage]],Tb_ProjectKosten[#Headers],0),0),2),""),U1911 &lt;=0,0),"")</f>
        <v/>
      </c>
      <c r="X1911" s="4" t="str" cm="1">
        <f t="array" ref="X1911">IFERROR(_xlfn.IFS(OR(F1911="",LEFT(Methode_Keuze,4)="Geen"),"",AND(V1911&lt;&gt;"",F1911&lt;&gt;"Arbeidskosten"),ROUND(V1911*VLOOKUP(F1911,Tb_ProjectKosten[],MATCH(Tb_ProjectKosten[[#Headers],[Forfat_Percentage]],Tb_ProjectKosten[#Headers],0),0),2),AND(F1911="Arbeidskosten",G1911&lt;&gt;""),IFERROR(ROUND(V1911*VLOOKUP(G1911,Tb_KostenTypen[],3,0)*VLOOKUP(F1911,Tb_ProjectKosten[],MATCH(Tb_ProjectKosten[[#Headers],[Forfat_Percentage]],Tb_ProjectKosten[#Headers],0),0),2),""),V1911 &lt;=0,0),"")</f>
        <v/>
      </c>
      <c r="Y1911" s="262"/>
      <c r="Z1911" s="49"/>
      <c r="AA1911" s="37" t="str" cm="1">
        <f t="array" ref="AA1911">IFERROR(IF(INDEX(SubsidieTabel!$Q$1:$T$9,MATCH($F1911,SubsidieTabel!$Q$1:$Q$9,0),IFERROR(MATCH(Methode_Keuze,SubsidieTabel!$Q$1:$T$1,0),2))&lt;&gt;1=TRUE,"ja",""),"")</f>
        <v/>
      </c>
    </row>
    <row r="1912" spans="1:27" ht="15" customHeight="1" x14ac:dyDescent="0.25">
      <c r="A1912" s="87"/>
      <c r="B1912" s="219" t="str">
        <f>IF(A1912&lt;&gt;"",_xlfn.MAXIFS($B$1:B1911,$A$1:A1911,A1912)+1,"")</f>
        <v/>
      </c>
      <c r="C1912" s="50"/>
      <c r="D1912" s="50"/>
      <c r="E1912" s="50"/>
      <c r="F1912" s="50"/>
      <c r="G1912" s="283"/>
      <c r="H1912" s="296"/>
      <c r="I1912" s="295"/>
      <c r="J1912" s="295"/>
      <c r="K1912" s="202"/>
      <c r="L1912" s="202"/>
      <c r="M1912" s="91" t="str">
        <f>IFERROR(VLOOKUP(H1912,Lijsten!$H$1:$I$100,2,0),"")</f>
        <v/>
      </c>
      <c r="N1912" s="91" t="str" cm="1">
        <f t="array" ref="N1912">IFERROR(_xlfn.IFS(AND(LEFT(F1912,6)="Arbeid",RIGHT(F1912,3)&lt;&gt;"IKS"),IFERROR(VLOOKUP($G1912,Tb_KostenTypen[],2,0),"tarief"),RIGHT(F1912,3)="IKS","Uurtarief",LEFT(F1912,6)="Arbeid","Uurtarief",AND(LEFT(F1912,8)="Bijdrage",RIGHT(F1912,15)="(vrijwilligers)"),"Vast tarief"),"")</f>
        <v/>
      </c>
      <c r="O1912" s="92"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tarief",IF(LEFT(F1912,8)="Bijdrage",VLOOKUP($F1912,Tb_KostenTypen[],MATCH(Methode_Keuze,Tb_KostenTypen[#Headers],0),0),VLOOKUP($G1912,Lijsten!L:O,4,0))),""),"")</f>
        <v/>
      </c>
      <c r="P1912" s="92"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tarief",IF(LEFT(F1912,8)="Bijdrage",VLOOKUP($F1912,Tb_KostenTypen[],MATCH(Methode_Keuze,Tb_KostenTypen[#Headers],0),0),VLOOKUP($G1912,Lijsten!L:O,4,0))),""),"")</f>
        <v/>
      </c>
      <c r="Q1912" s="50"/>
      <c r="R1912" s="50"/>
      <c r="S1912" s="83"/>
      <c r="T1912" s="51"/>
      <c r="U1912" s="4" t="str" cm="1">
        <f t="array" ref="U1912">IF(AA1912&lt;&gt;"ja",_xlfn.IFNA(_xlfn.IFS(AND(O1912&lt;&gt;"",F1912&lt;&gt;"",RIGHT($N1912,6)="tarief"),O1912*Q1912,S1912&gt;0,IF(F1912&lt;&gt;"",S1912,"")),""),"")</f>
        <v/>
      </c>
      <c r="V1912" s="4" t="str" cm="1">
        <f t="array" ref="V1912">IF(AA1912&lt;&gt;"ja",_xlfn.IFNA(_xlfn.IFS(AND(P1912&lt;&gt;"",R1912&lt;&gt;"",RIGHT($N1912,6)="tarief"),P1912*R1912,T1912&gt;0,T1912),""),"")</f>
        <v/>
      </c>
      <c r="W1912" s="4" t="str" cm="1">
        <f t="array" ref="W1912">IFERROR(_xlfn.IFS(OR(F1912="",LEFT(Methode_Keuze,4)="Geen"),"",AND(U1912&lt;&gt;"",F1912&lt;&gt;"Arbeidskosten"),ROUND(U1912*VLOOKUP(F1912,Tb_ProjectKosten[],MATCH(Tb_ProjectKosten[[#Headers],[Forfat_Percentage]],Tb_ProjectKosten[#Headers],0),0),2),AND(F1912="Arbeidskosten",G1912&lt;&gt;""),IFERROR(ROUND(U1912*VLOOKUP(G1912,Tb_KostenTypen[],3,0)*VLOOKUP(F1912,Tb_ProjectKosten[],MATCH(Tb_ProjectKosten[[#Headers],[Forfat_Percentage]],Tb_ProjectKosten[#Headers],0),0),2),""),U1912 &lt;=0,0),"")</f>
        <v/>
      </c>
      <c r="X1912" s="4" t="str" cm="1">
        <f t="array" ref="X1912">IFERROR(_xlfn.IFS(OR(F1912="",LEFT(Methode_Keuze,4)="Geen"),"",AND(V1912&lt;&gt;"",F1912&lt;&gt;"Arbeidskosten"),ROUND(V1912*VLOOKUP(F1912,Tb_ProjectKosten[],MATCH(Tb_ProjectKosten[[#Headers],[Forfat_Percentage]],Tb_ProjectKosten[#Headers],0),0),2),AND(F1912="Arbeidskosten",G1912&lt;&gt;""),IFERROR(ROUND(V1912*VLOOKUP(G1912,Tb_KostenTypen[],3,0)*VLOOKUP(F1912,Tb_ProjectKosten[],MATCH(Tb_ProjectKosten[[#Headers],[Forfat_Percentage]],Tb_ProjectKosten[#Headers],0),0),2),""),V1912 &lt;=0,0),"")</f>
        <v/>
      </c>
      <c r="Y1912" s="262"/>
      <c r="Z1912" s="49"/>
      <c r="AA1912" s="37" t="str" cm="1">
        <f t="array" ref="AA1912">IFERROR(IF(INDEX(SubsidieTabel!$Q$1:$T$9,MATCH($F1912,SubsidieTabel!$Q$1:$Q$9,0),IFERROR(MATCH(Methode_Keuze,SubsidieTabel!$Q$1:$T$1,0),2))&lt;&gt;1=TRUE,"ja",""),"")</f>
        <v/>
      </c>
    </row>
    <row r="1913" spans="1:27" ht="15" customHeight="1" x14ac:dyDescent="0.25">
      <c r="A1913" s="87"/>
      <c r="B1913" s="219" t="str">
        <f>IF(A1913&lt;&gt;"",_xlfn.MAXIFS($B$1:B1912,$A$1:A1912,A1913)+1,"")</f>
        <v/>
      </c>
      <c r="C1913" s="50"/>
      <c r="D1913" s="50"/>
      <c r="E1913" s="50"/>
      <c r="F1913" s="50"/>
      <c r="G1913" s="283"/>
      <c r="H1913" s="296"/>
      <c r="I1913" s="295"/>
      <c r="J1913" s="295"/>
      <c r="K1913" s="202"/>
      <c r="L1913" s="202"/>
      <c r="M1913" s="91" t="str">
        <f>IFERROR(VLOOKUP(H1913,Lijsten!$H$1:$I$100,2,0),"")</f>
        <v/>
      </c>
      <c r="N1913" s="91" t="str" cm="1">
        <f t="array" ref="N1913">IFERROR(_xlfn.IFS(AND(LEFT(F1913,6)="Arbeid",RIGHT(F1913,3)&lt;&gt;"IKS"),IFERROR(VLOOKUP($G1913,Tb_KostenTypen[],2,0),"tarief"),RIGHT(F1913,3)="IKS","Uurtarief",LEFT(F1913,6)="Arbeid","Uurtarief",AND(LEFT(F1913,8)="Bijdrage",RIGHT(F1913,15)="(vrijwilligers)"),"Vast tarief"),"")</f>
        <v/>
      </c>
      <c r="O1913" s="92"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tarief",IF(LEFT(F1913,8)="Bijdrage",VLOOKUP($F1913,Tb_KostenTypen[],MATCH(Methode_Keuze,Tb_KostenTypen[#Headers],0),0),VLOOKUP($G1913,Lijsten!L:O,4,0))),""),"")</f>
        <v/>
      </c>
      <c r="P1913" s="92"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tarief",IF(LEFT(F1913,8)="Bijdrage",VLOOKUP($F1913,Tb_KostenTypen[],MATCH(Methode_Keuze,Tb_KostenTypen[#Headers],0),0),VLOOKUP($G1913,Lijsten!L:O,4,0))),""),"")</f>
        <v/>
      </c>
      <c r="Q1913" s="50"/>
      <c r="R1913" s="50"/>
      <c r="S1913" s="83"/>
      <c r="T1913" s="51"/>
      <c r="U1913" s="4" t="str" cm="1">
        <f t="array" ref="U1913">IF(AA1913&lt;&gt;"ja",_xlfn.IFNA(_xlfn.IFS(AND(O1913&lt;&gt;"",F1913&lt;&gt;"",RIGHT($N1913,6)="tarief"),O1913*Q1913,S1913&gt;0,IF(F1913&lt;&gt;"",S1913,"")),""),"")</f>
        <v/>
      </c>
      <c r="V1913" s="4" t="str" cm="1">
        <f t="array" ref="V1913">IF(AA1913&lt;&gt;"ja",_xlfn.IFNA(_xlfn.IFS(AND(P1913&lt;&gt;"",R1913&lt;&gt;"",RIGHT($N1913,6)="tarief"),P1913*R1913,T1913&gt;0,T1913),""),"")</f>
        <v/>
      </c>
      <c r="W1913" s="4" t="str" cm="1">
        <f t="array" ref="W1913">IFERROR(_xlfn.IFS(OR(F1913="",LEFT(Methode_Keuze,4)="Geen"),"",AND(U1913&lt;&gt;"",F1913&lt;&gt;"Arbeidskosten"),ROUND(U1913*VLOOKUP(F1913,Tb_ProjectKosten[],MATCH(Tb_ProjectKosten[[#Headers],[Forfat_Percentage]],Tb_ProjectKosten[#Headers],0),0),2),AND(F1913="Arbeidskosten",G1913&lt;&gt;""),IFERROR(ROUND(U1913*VLOOKUP(G1913,Tb_KostenTypen[],3,0)*VLOOKUP(F1913,Tb_ProjectKosten[],MATCH(Tb_ProjectKosten[[#Headers],[Forfat_Percentage]],Tb_ProjectKosten[#Headers],0),0),2),""),U1913 &lt;=0,0),"")</f>
        <v/>
      </c>
      <c r="X1913" s="4" t="str" cm="1">
        <f t="array" ref="X1913">IFERROR(_xlfn.IFS(OR(F1913="",LEFT(Methode_Keuze,4)="Geen"),"",AND(V1913&lt;&gt;"",F1913&lt;&gt;"Arbeidskosten"),ROUND(V1913*VLOOKUP(F1913,Tb_ProjectKosten[],MATCH(Tb_ProjectKosten[[#Headers],[Forfat_Percentage]],Tb_ProjectKosten[#Headers],0),0),2),AND(F1913="Arbeidskosten",G1913&lt;&gt;""),IFERROR(ROUND(V1913*VLOOKUP(G1913,Tb_KostenTypen[],3,0)*VLOOKUP(F1913,Tb_ProjectKosten[],MATCH(Tb_ProjectKosten[[#Headers],[Forfat_Percentage]],Tb_ProjectKosten[#Headers],0),0),2),""),V1913 &lt;=0,0),"")</f>
        <v/>
      </c>
      <c r="Y1913" s="262"/>
      <c r="Z1913" s="49"/>
      <c r="AA1913" s="37" t="str" cm="1">
        <f t="array" ref="AA1913">IFERROR(IF(INDEX(SubsidieTabel!$Q$1:$T$9,MATCH($F1913,SubsidieTabel!$Q$1:$Q$9,0),IFERROR(MATCH(Methode_Keuze,SubsidieTabel!$Q$1:$T$1,0),2))&lt;&gt;1=TRUE,"ja",""),"")</f>
        <v/>
      </c>
    </row>
    <row r="1914" spans="1:27" ht="15" customHeight="1" x14ac:dyDescent="0.25">
      <c r="A1914" s="87"/>
      <c r="B1914" s="219" t="str">
        <f>IF(A1914&lt;&gt;"",_xlfn.MAXIFS($B$1:B1913,$A$1:A1913,A1914)+1,"")</f>
        <v/>
      </c>
      <c r="C1914" s="50"/>
      <c r="D1914" s="50"/>
      <c r="E1914" s="50"/>
      <c r="F1914" s="50"/>
      <c r="G1914" s="283"/>
      <c r="H1914" s="296"/>
      <c r="I1914" s="295"/>
      <c r="J1914" s="295"/>
      <c r="K1914" s="202"/>
      <c r="L1914" s="202"/>
      <c r="M1914" s="91" t="str">
        <f>IFERROR(VLOOKUP(H1914,Lijsten!$H$1:$I$100,2,0),"")</f>
        <v/>
      </c>
      <c r="N1914" s="91" t="str" cm="1">
        <f t="array" ref="N1914">IFERROR(_xlfn.IFS(AND(LEFT(F1914,6)="Arbeid",RIGHT(F1914,3)&lt;&gt;"IKS"),IFERROR(VLOOKUP($G1914,Tb_KostenTypen[],2,0),"tarief"),RIGHT(F1914,3)="IKS","Uurtarief",LEFT(F1914,6)="Arbeid","Uurtarief",AND(LEFT(F1914,8)="Bijdrage",RIGHT(F1914,15)="(vrijwilligers)"),"Vast tarief"),"")</f>
        <v/>
      </c>
      <c r="O1914" s="92"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tarief",IF(LEFT(F1914,8)="Bijdrage",VLOOKUP($F1914,Tb_KostenTypen[],MATCH(Methode_Keuze,Tb_KostenTypen[#Headers],0),0),VLOOKUP($G1914,Lijsten!L:O,4,0))),""),"")</f>
        <v/>
      </c>
      <c r="P1914" s="92"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tarief",IF(LEFT(F1914,8)="Bijdrage",VLOOKUP($F1914,Tb_KostenTypen[],MATCH(Methode_Keuze,Tb_KostenTypen[#Headers],0),0),VLOOKUP($G1914,Lijsten!L:O,4,0))),""),"")</f>
        <v/>
      </c>
      <c r="Q1914" s="50"/>
      <c r="R1914" s="50"/>
      <c r="S1914" s="83"/>
      <c r="T1914" s="51"/>
      <c r="U1914" s="4" t="str" cm="1">
        <f t="array" ref="U1914">IF(AA1914&lt;&gt;"ja",_xlfn.IFNA(_xlfn.IFS(AND(O1914&lt;&gt;"",F1914&lt;&gt;"",RIGHT($N1914,6)="tarief"),O1914*Q1914,S1914&gt;0,IF(F1914&lt;&gt;"",S1914,"")),""),"")</f>
        <v/>
      </c>
      <c r="V1914" s="4" t="str" cm="1">
        <f t="array" ref="V1914">IF(AA1914&lt;&gt;"ja",_xlfn.IFNA(_xlfn.IFS(AND(P1914&lt;&gt;"",R1914&lt;&gt;"",RIGHT($N1914,6)="tarief"),P1914*R1914,T1914&gt;0,T1914),""),"")</f>
        <v/>
      </c>
      <c r="W1914" s="4" t="str" cm="1">
        <f t="array" ref="W1914">IFERROR(_xlfn.IFS(OR(F1914="",LEFT(Methode_Keuze,4)="Geen"),"",AND(U1914&lt;&gt;"",F1914&lt;&gt;"Arbeidskosten"),ROUND(U1914*VLOOKUP(F1914,Tb_ProjectKosten[],MATCH(Tb_ProjectKosten[[#Headers],[Forfat_Percentage]],Tb_ProjectKosten[#Headers],0),0),2),AND(F1914="Arbeidskosten",G1914&lt;&gt;""),IFERROR(ROUND(U1914*VLOOKUP(G1914,Tb_KostenTypen[],3,0)*VLOOKUP(F1914,Tb_ProjectKosten[],MATCH(Tb_ProjectKosten[[#Headers],[Forfat_Percentage]],Tb_ProjectKosten[#Headers],0),0),2),""),U1914 &lt;=0,0),"")</f>
        <v/>
      </c>
      <c r="X1914" s="4" t="str" cm="1">
        <f t="array" ref="X1914">IFERROR(_xlfn.IFS(OR(F1914="",LEFT(Methode_Keuze,4)="Geen"),"",AND(V1914&lt;&gt;"",F1914&lt;&gt;"Arbeidskosten"),ROUND(V1914*VLOOKUP(F1914,Tb_ProjectKosten[],MATCH(Tb_ProjectKosten[[#Headers],[Forfat_Percentage]],Tb_ProjectKosten[#Headers],0),0),2),AND(F1914="Arbeidskosten",G1914&lt;&gt;""),IFERROR(ROUND(V1914*VLOOKUP(G1914,Tb_KostenTypen[],3,0)*VLOOKUP(F1914,Tb_ProjectKosten[],MATCH(Tb_ProjectKosten[[#Headers],[Forfat_Percentage]],Tb_ProjectKosten[#Headers],0),0),2),""),V1914 &lt;=0,0),"")</f>
        <v/>
      </c>
      <c r="Y1914" s="262"/>
      <c r="Z1914" s="49"/>
      <c r="AA1914" s="37" t="str" cm="1">
        <f t="array" ref="AA1914">IFERROR(IF(INDEX(SubsidieTabel!$Q$1:$T$9,MATCH($F1914,SubsidieTabel!$Q$1:$Q$9,0),IFERROR(MATCH(Methode_Keuze,SubsidieTabel!$Q$1:$T$1,0),2))&lt;&gt;1=TRUE,"ja",""),"")</f>
        <v/>
      </c>
    </row>
    <row r="1915" spans="1:27" ht="15" customHeight="1" x14ac:dyDescent="0.25">
      <c r="A1915" s="87"/>
      <c r="B1915" s="219" t="str">
        <f>IF(A1915&lt;&gt;"",_xlfn.MAXIFS($B$1:B1914,$A$1:A1914,A1915)+1,"")</f>
        <v/>
      </c>
      <c r="C1915" s="50"/>
      <c r="D1915" s="50"/>
      <c r="E1915" s="50"/>
      <c r="F1915" s="50"/>
      <c r="G1915" s="283"/>
      <c r="H1915" s="296"/>
      <c r="I1915" s="295"/>
      <c r="J1915" s="295"/>
      <c r="K1915" s="202"/>
      <c r="L1915" s="202"/>
      <c r="M1915" s="91" t="str">
        <f>IFERROR(VLOOKUP(H1915,Lijsten!$H$1:$I$100,2,0),"")</f>
        <v/>
      </c>
      <c r="N1915" s="91" t="str" cm="1">
        <f t="array" ref="N1915">IFERROR(_xlfn.IFS(AND(LEFT(F1915,6)="Arbeid",RIGHT(F1915,3)&lt;&gt;"IKS"),IFERROR(VLOOKUP($G1915,Tb_KostenTypen[],2,0),"tarief"),RIGHT(F1915,3)="IKS","Uurtarief",LEFT(F1915,6)="Arbeid","Uurtarief",AND(LEFT(F1915,8)="Bijdrage",RIGHT(F1915,15)="(vrijwilligers)"),"Vast tarief"),"")</f>
        <v/>
      </c>
      <c r="O1915" s="92"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tarief",IF(LEFT(F1915,8)="Bijdrage",VLOOKUP($F1915,Tb_KostenTypen[],MATCH(Methode_Keuze,Tb_KostenTypen[#Headers],0),0),VLOOKUP($G1915,Lijsten!L:O,4,0))),""),"")</f>
        <v/>
      </c>
      <c r="P1915" s="92"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tarief",IF(LEFT(F1915,8)="Bijdrage",VLOOKUP($F1915,Tb_KostenTypen[],MATCH(Methode_Keuze,Tb_KostenTypen[#Headers],0),0),VLOOKUP($G1915,Lijsten!L:O,4,0))),""),"")</f>
        <v/>
      </c>
      <c r="Q1915" s="50"/>
      <c r="R1915" s="50"/>
      <c r="S1915" s="83"/>
      <c r="T1915" s="51"/>
      <c r="U1915" s="4" t="str" cm="1">
        <f t="array" ref="U1915">IF(AA1915&lt;&gt;"ja",_xlfn.IFNA(_xlfn.IFS(AND(O1915&lt;&gt;"",F1915&lt;&gt;"",RIGHT($N1915,6)="tarief"),O1915*Q1915,S1915&gt;0,IF(F1915&lt;&gt;"",S1915,"")),""),"")</f>
        <v/>
      </c>
      <c r="V1915" s="4" t="str" cm="1">
        <f t="array" ref="V1915">IF(AA1915&lt;&gt;"ja",_xlfn.IFNA(_xlfn.IFS(AND(P1915&lt;&gt;"",R1915&lt;&gt;"",RIGHT($N1915,6)="tarief"),P1915*R1915,T1915&gt;0,T1915),""),"")</f>
        <v/>
      </c>
      <c r="W1915" s="4" t="str" cm="1">
        <f t="array" ref="W1915">IFERROR(_xlfn.IFS(OR(F1915="",LEFT(Methode_Keuze,4)="Geen"),"",AND(U1915&lt;&gt;"",F1915&lt;&gt;"Arbeidskosten"),ROUND(U1915*VLOOKUP(F1915,Tb_ProjectKosten[],MATCH(Tb_ProjectKosten[[#Headers],[Forfat_Percentage]],Tb_ProjectKosten[#Headers],0),0),2),AND(F1915="Arbeidskosten",G1915&lt;&gt;""),IFERROR(ROUND(U1915*VLOOKUP(G1915,Tb_KostenTypen[],3,0)*VLOOKUP(F1915,Tb_ProjectKosten[],MATCH(Tb_ProjectKosten[[#Headers],[Forfat_Percentage]],Tb_ProjectKosten[#Headers],0),0),2),""),U1915 &lt;=0,0),"")</f>
        <v/>
      </c>
      <c r="X1915" s="4" t="str" cm="1">
        <f t="array" ref="X1915">IFERROR(_xlfn.IFS(OR(F1915="",LEFT(Methode_Keuze,4)="Geen"),"",AND(V1915&lt;&gt;"",F1915&lt;&gt;"Arbeidskosten"),ROUND(V1915*VLOOKUP(F1915,Tb_ProjectKosten[],MATCH(Tb_ProjectKosten[[#Headers],[Forfat_Percentage]],Tb_ProjectKosten[#Headers],0),0),2),AND(F1915="Arbeidskosten",G1915&lt;&gt;""),IFERROR(ROUND(V1915*VLOOKUP(G1915,Tb_KostenTypen[],3,0)*VLOOKUP(F1915,Tb_ProjectKosten[],MATCH(Tb_ProjectKosten[[#Headers],[Forfat_Percentage]],Tb_ProjectKosten[#Headers],0),0),2),""),V1915 &lt;=0,0),"")</f>
        <v/>
      </c>
      <c r="Y1915" s="262"/>
      <c r="Z1915" s="49"/>
      <c r="AA1915" s="37" t="str" cm="1">
        <f t="array" ref="AA1915">IFERROR(IF(INDEX(SubsidieTabel!$Q$1:$T$9,MATCH($F1915,SubsidieTabel!$Q$1:$Q$9,0),IFERROR(MATCH(Methode_Keuze,SubsidieTabel!$Q$1:$T$1,0),2))&lt;&gt;1=TRUE,"ja",""),"")</f>
        <v/>
      </c>
    </row>
    <row r="1916" spans="1:27" ht="15" customHeight="1" x14ac:dyDescent="0.25">
      <c r="A1916" s="87"/>
      <c r="B1916" s="219" t="str">
        <f>IF(A1916&lt;&gt;"",_xlfn.MAXIFS($B$1:B1915,$A$1:A1915,A1916)+1,"")</f>
        <v/>
      </c>
      <c r="C1916" s="50"/>
      <c r="D1916" s="50"/>
      <c r="E1916" s="50"/>
      <c r="F1916" s="50"/>
      <c r="G1916" s="283"/>
      <c r="H1916" s="296"/>
      <c r="I1916" s="295"/>
      <c r="J1916" s="295"/>
      <c r="K1916" s="202"/>
      <c r="L1916" s="202"/>
      <c r="M1916" s="91" t="str">
        <f>IFERROR(VLOOKUP(H1916,Lijsten!$H$1:$I$100,2,0),"")</f>
        <v/>
      </c>
      <c r="N1916" s="91" t="str" cm="1">
        <f t="array" ref="N1916">IFERROR(_xlfn.IFS(AND(LEFT(F1916,6)="Arbeid",RIGHT(F1916,3)&lt;&gt;"IKS"),IFERROR(VLOOKUP($G1916,Tb_KostenTypen[],2,0),"tarief"),RIGHT(F1916,3)="IKS","Uurtarief",LEFT(F1916,6)="Arbeid","Uurtarief",AND(LEFT(F1916,8)="Bijdrage",RIGHT(F1916,15)="(vrijwilligers)"),"Vast tarief"),"")</f>
        <v/>
      </c>
      <c r="O1916" s="92"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tarief",IF(LEFT(F1916,8)="Bijdrage",VLOOKUP($F1916,Tb_KostenTypen[],MATCH(Methode_Keuze,Tb_KostenTypen[#Headers],0),0),VLOOKUP($G1916,Lijsten!L:O,4,0))),""),"")</f>
        <v/>
      </c>
      <c r="P1916" s="92"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tarief",IF(LEFT(F1916,8)="Bijdrage",VLOOKUP($F1916,Tb_KostenTypen[],MATCH(Methode_Keuze,Tb_KostenTypen[#Headers],0),0),VLOOKUP($G1916,Lijsten!L:O,4,0))),""),"")</f>
        <v/>
      </c>
      <c r="Q1916" s="50"/>
      <c r="R1916" s="50"/>
      <c r="S1916" s="83"/>
      <c r="T1916" s="51"/>
      <c r="U1916" s="4" t="str" cm="1">
        <f t="array" ref="U1916">IF(AA1916&lt;&gt;"ja",_xlfn.IFNA(_xlfn.IFS(AND(O1916&lt;&gt;"",F1916&lt;&gt;"",RIGHT($N1916,6)="tarief"),O1916*Q1916,S1916&gt;0,IF(F1916&lt;&gt;"",S1916,"")),""),"")</f>
        <v/>
      </c>
      <c r="V1916" s="4" t="str" cm="1">
        <f t="array" ref="V1916">IF(AA1916&lt;&gt;"ja",_xlfn.IFNA(_xlfn.IFS(AND(P1916&lt;&gt;"",R1916&lt;&gt;"",RIGHT($N1916,6)="tarief"),P1916*R1916,T1916&gt;0,T1916),""),"")</f>
        <v/>
      </c>
      <c r="W1916" s="4" t="str" cm="1">
        <f t="array" ref="W1916">IFERROR(_xlfn.IFS(OR(F1916="",LEFT(Methode_Keuze,4)="Geen"),"",AND(U1916&lt;&gt;"",F1916&lt;&gt;"Arbeidskosten"),ROUND(U1916*VLOOKUP(F1916,Tb_ProjectKosten[],MATCH(Tb_ProjectKosten[[#Headers],[Forfat_Percentage]],Tb_ProjectKosten[#Headers],0),0),2),AND(F1916="Arbeidskosten",G1916&lt;&gt;""),IFERROR(ROUND(U1916*VLOOKUP(G1916,Tb_KostenTypen[],3,0)*VLOOKUP(F1916,Tb_ProjectKosten[],MATCH(Tb_ProjectKosten[[#Headers],[Forfat_Percentage]],Tb_ProjectKosten[#Headers],0),0),2),""),U1916 &lt;=0,0),"")</f>
        <v/>
      </c>
      <c r="X1916" s="4" t="str" cm="1">
        <f t="array" ref="X1916">IFERROR(_xlfn.IFS(OR(F1916="",LEFT(Methode_Keuze,4)="Geen"),"",AND(V1916&lt;&gt;"",F1916&lt;&gt;"Arbeidskosten"),ROUND(V1916*VLOOKUP(F1916,Tb_ProjectKosten[],MATCH(Tb_ProjectKosten[[#Headers],[Forfat_Percentage]],Tb_ProjectKosten[#Headers],0),0),2),AND(F1916="Arbeidskosten",G1916&lt;&gt;""),IFERROR(ROUND(V1916*VLOOKUP(G1916,Tb_KostenTypen[],3,0)*VLOOKUP(F1916,Tb_ProjectKosten[],MATCH(Tb_ProjectKosten[[#Headers],[Forfat_Percentage]],Tb_ProjectKosten[#Headers],0),0),2),""),V1916 &lt;=0,0),"")</f>
        <v/>
      </c>
      <c r="Y1916" s="262"/>
      <c r="Z1916" s="49"/>
      <c r="AA1916" s="37" t="str" cm="1">
        <f t="array" ref="AA1916">IFERROR(IF(INDEX(SubsidieTabel!$Q$1:$T$9,MATCH($F1916,SubsidieTabel!$Q$1:$Q$9,0),IFERROR(MATCH(Methode_Keuze,SubsidieTabel!$Q$1:$T$1,0),2))&lt;&gt;1=TRUE,"ja",""),"")</f>
        <v/>
      </c>
    </row>
    <row r="1917" spans="1:27" ht="15" customHeight="1" x14ac:dyDescent="0.25">
      <c r="A1917" s="87"/>
      <c r="B1917" s="219" t="str">
        <f>IF(A1917&lt;&gt;"",_xlfn.MAXIFS($B$1:B1916,$A$1:A1916,A1917)+1,"")</f>
        <v/>
      </c>
      <c r="C1917" s="50"/>
      <c r="D1917" s="50"/>
      <c r="E1917" s="50"/>
      <c r="F1917" s="50"/>
      <c r="G1917" s="283"/>
      <c r="H1917" s="296"/>
      <c r="I1917" s="295"/>
      <c r="J1917" s="295"/>
      <c r="K1917" s="202"/>
      <c r="L1917" s="202"/>
      <c r="M1917" s="91" t="str">
        <f>IFERROR(VLOOKUP(H1917,Lijsten!$H$1:$I$100,2,0),"")</f>
        <v/>
      </c>
      <c r="N1917" s="91" t="str" cm="1">
        <f t="array" ref="N1917">IFERROR(_xlfn.IFS(AND(LEFT(F1917,6)="Arbeid",RIGHT(F1917,3)&lt;&gt;"IKS"),IFERROR(VLOOKUP($G1917,Tb_KostenTypen[],2,0),"tarief"),RIGHT(F1917,3)="IKS","Uurtarief",LEFT(F1917,6)="Arbeid","Uurtarief",AND(LEFT(F1917,8)="Bijdrage",RIGHT(F1917,15)="(vrijwilligers)"),"Vast tarief"),"")</f>
        <v/>
      </c>
      <c r="O1917" s="92"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tarief",IF(LEFT(F1917,8)="Bijdrage",VLOOKUP($F1917,Tb_KostenTypen[],MATCH(Methode_Keuze,Tb_KostenTypen[#Headers],0),0),VLOOKUP($G1917,Lijsten!L:O,4,0))),""),"")</f>
        <v/>
      </c>
      <c r="P1917" s="92"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tarief",IF(LEFT(F1917,8)="Bijdrage",VLOOKUP($F1917,Tb_KostenTypen[],MATCH(Methode_Keuze,Tb_KostenTypen[#Headers],0),0),VLOOKUP($G1917,Lijsten!L:O,4,0))),""),"")</f>
        <v/>
      </c>
      <c r="Q1917" s="50"/>
      <c r="R1917" s="50"/>
      <c r="S1917" s="83"/>
      <c r="T1917" s="51"/>
      <c r="U1917" s="4" t="str" cm="1">
        <f t="array" ref="U1917">IF(AA1917&lt;&gt;"ja",_xlfn.IFNA(_xlfn.IFS(AND(O1917&lt;&gt;"",F1917&lt;&gt;"",RIGHT($N1917,6)="tarief"),O1917*Q1917,S1917&gt;0,IF(F1917&lt;&gt;"",S1917,"")),""),"")</f>
        <v/>
      </c>
      <c r="V1917" s="4" t="str" cm="1">
        <f t="array" ref="V1917">IF(AA1917&lt;&gt;"ja",_xlfn.IFNA(_xlfn.IFS(AND(P1917&lt;&gt;"",R1917&lt;&gt;"",RIGHT($N1917,6)="tarief"),P1917*R1917,T1917&gt;0,T1917),""),"")</f>
        <v/>
      </c>
      <c r="W1917" s="4" t="str" cm="1">
        <f t="array" ref="W1917">IFERROR(_xlfn.IFS(OR(F1917="",LEFT(Methode_Keuze,4)="Geen"),"",AND(U1917&lt;&gt;"",F1917&lt;&gt;"Arbeidskosten"),ROUND(U1917*VLOOKUP(F1917,Tb_ProjectKosten[],MATCH(Tb_ProjectKosten[[#Headers],[Forfat_Percentage]],Tb_ProjectKosten[#Headers],0),0),2),AND(F1917="Arbeidskosten",G1917&lt;&gt;""),IFERROR(ROUND(U1917*VLOOKUP(G1917,Tb_KostenTypen[],3,0)*VLOOKUP(F1917,Tb_ProjectKosten[],MATCH(Tb_ProjectKosten[[#Headers],[Forfat_Percentage]],Tb_ProjectKosten[#Headers],0),0),2),""),U1917 &lt;=0,0),"")</f>
        <v/>
      </c>
      <c r="X1917" s="4" t="str" cm="1">
        <f t="array" ref="X1917">IFERROR(_xlfn.IFS(OR(F1917="",LEFT(Methode_Keuze,4)="Geen"),"",AND(V1917&lt;&gt;"",F1917&lt;&gt;"Arbeidskosten"),ROUND(V1917*VLOOKUP(F1917,Tb_ProjectKosten[],MATCH(Tb_ProjectKosten[[#Headers],[Forfat_Percentage]],Tb_ProjectKosten[#Headers],0),0),2),AND(F1917="Arbeidskosten",G1917&lt;&gt;""),IFERROR(ROUND(V1917*VLOOKUP(G1917,Tb_KostenTypen[],3,0)*VLOOKUP(F1917,Tb_ProjectKosten[],MATCH(Tb_ProjectKosten[[#Headers],[Forfat_Percentage]],Tb_ProjectKosten[#Headers],0),0),2),""),V1917 &lt;=0,0),"")</f>
        <v/>
      </c>
      <c r="Y1917" s="262"/>
      <c r="Z1917" s="49"/>
      <c r="AA1917" s="37" t="str" cm="1">
        <f t="array" ref="AA1917">IFERROR(IF(INDEX(SubsidieTabel!$Q$1:$T$9,MATCH($F1917,SubsidieTabel!$Q$1:$Q$9,0),IFERROR(MATCH(Methode_Keuze,SubsidieTabel!$Q$1:$T$1,0),2))&lt;&gt;1=TRUE,"ja",""),"")</f>
        <v/>
      </c>
    </row>
    <row r="1918" spans="1:27" ht="15" customHeight="1" x14ac:dyDescent="0.25">
      <c r="A1918" s="87"/>
      <c r="B1918" s="219" t="str">
        <f>IF(A1918&lt;&gt;"",_xlfn.MAXIFS($B$1:B1917,$A$1:A1917,A1918)+1,"")</f>
        <v/>
      </c>
      <c r="C1918" s="50"/>
      <c r="D1918" s="50"/>
      <c r="E1918" s="50"/>
      <c r="F1918" s="50"/>
      <c r="G1918" s="283"/>
      <c r="H1918" s="296"/>
      <c r="I1918" s="295"/>
      <c r="J1918" s="295"/>
      <c r="K1918" s="202"/>
      <c r="L1918" s="202"/>
      <c r="M1918" s="91" t="str">
        <f>IFERROR(VLOOKUP(H1918,Lijsten!$H$1:$I$100,2,0),"")</f>
        <v/>
      </c>
      <c r="N1918" s="91" t="str" cm="1">
        <f t="array" ref="N1918">IFERROR(_xlfn.IFS(AND(LEFT(F1918,6)="Arbeid",RIGHT(F1918,3)&lt;&gt;"IKS"),IFERROR(VLOOKUP($G1918,Tb_KostenTypen[],2,0),"tarief"),RIGHT(F1918,3)="IKS","Uurtarief",LEFT(F1918,6)="Arbeid","Uurtarief",AND(LEFT(F1918,8)="Bijdrage",RIGHT(F1918,15)="(vrijwilligers)"),"Vast tarief"),"")</f>
        <v/>
      </c>
      <c r="O1918" s="92"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tarief",IF(LEFT(F1918,8)="Bijdrage",VLOOKUP($F1918,Tb_KostenTypen[],MATCH(Methode_Keuze,Tb_KostenTypen[#Headers],0),0),VLOOKUP($G1918,Lijsten!L:O,4,0))),""),"")</f>
        <v/>
      </c>
      <c r="P1918" s="92"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tarief",IF(LEFT(F1918,8)="Bijdrage",VLOOKUP($F1918,Tb_KostenTypen[],MATCH(Methode_Keuze,Tb_KostenTypen[#Headers],0),0),VLOOKUP($G1918,Lijsten!L:O,4,0))),""),"")</f>
        <v/>
      </c>
      <c r="Q1918" s="50"/>
      <c r="R1918" s="50"/>
      <c r="S1918" s="83"/>
      <c r="T1918" s="51"/>
      <c r="U1918" s="4" t="str" cm="1">
        <f t="array" ref="U1918">IF(AA1918&lt;&gt;"ja",_xlfn.IFNA(_xlfn.IFS(AND(O1918&lt;&gt;"",F1918&lt;&gt;"",RIGHT($N1918,6)="tarief"),O1918*Q1918,S1918&gt;0,IF(F1918&lt;&gt;"",S1918,"")),""),"")</f>
        <v/>
      </c>
      <c r="V1918" s="4" t="str" cm="1">
        <f t="array" ref="V1918">IF(AA1918&lt;&gt;"ja",_xlfn.IFNA(_xlfn.IFS(AND(P1918&lt;&gt;"",R1918&lt;&gt;"",RIGHT($N1918,6)="tarief"),P1918*R1918,T1918&gt;0,T1918),""),"")</f>
        <v/>
      </c>
      <c r="W1918" s="4" t="str" cm="1">
        <f t="array" ref="W1918">IFERROR(_xlfn.IFS(OR(F1918="",LEFT(Methode_Keuze,4)="Geen"),"",AND(U1918&lt;&gt;"",F1918&lt;&gt;"Arbeidskosten"),ROUND(U1918*VLOOKUP(F1918,Tb_ProjectKosten[],MATCH(Tb_ProjectKosten[[#Headers],[Forfat_Percentage]],Tb_ProjectKosten[#Headers],0),0),2),AND(F1918="Arbeidskosten",G1918&lt;&gt;""),IFERROR(ROUND(U1918*VLOOKUP(G1918,Tb_KostenTypen[],3,0)*VLOOKUP(F1918,Tb_ProjectKosten[],MATCH(Tb_ProjectKosten[[#Headers],[Forfat_Percentage]],Tb_ProjectKosten[#Headers],0),0),2),""),U1918 &lt;=0,0),"")</f>
        <v/>
      </c>
      <c r="X1918" s="4" t="str" cm="1">
        <f t="array" ref="X1918">IFERROR(_xlfn.IFS(OR(F1918="",LEFT(Methode_Keuze,4)="Geen"),"",AND(V1918&lt;&gt;"",F1918&lt;&gt;"Arbeidskosten"),ROUND(V1918*VLOOKUP(F1918,Tb_ProjectKosten[],MATCH(Tb_ProjectKosten[[#Headers],[Forfat_Percentage]],Tb_ProjectKosten[#Headers],0),0),2),AND(F1918="Arbeidskosten",G1918&lt;&gt;""),IFERROR(ROUND(V1918*VLOOKUP(G1918,Tb_KostenTypen[],3,0)*VLOOKUP(F1918,Tb_ProjectKosten[],MATCH(Tb_ProjectKosten[[#Headers],[Forfat_Percentage]],Tb_ProjectKosten[#Headers],0),0),2),""),V1918 &lt;=0,0),"")</f>
        <v/>
      </c>
      <c r="Y1918" s="262"/>
      <c r="Z1918" s="49"/>
      <c r="AA1918" s="37" t="str" cm="1">
        <f t="array" ref="AA1918">IFERROR(IF(INDEX(SubsidieTabel!$Q$1:$T$9,MATCH($F1918,SubsidieTabel!$Q$1:$Q$9,0),IFERROR(MATCH(Methode_Keuze,SubsidieTabel!$Q$1:$T$1,0),2))&lt;&gt;1=TRUE,"ja",""),"")</f>
        <v/>
      </c>
    </row>
    <row r="1919" spans="1:27" ht="15" customHeight="1" x14ac:dyDescent="0.25">
      <c r="A1919" s="87"/>
      <c r="B1919" s="219" t="str">
        <f>IF(A1919&lt;&gt;"",_xlfn.MAXIFS($B$1:B1918,$A$1:A1918,A1919)+1,"")</f>
        <v/>
      </c>
      <c r="C1919" s="50"/>
      <c r="D1919" s="50"/>
      <c r="E1919" s="50"/>
      <c r="F1919" s="50"/>
      <c r="G1919" s="283"/>
      <c r="H1919" s="296"/>
      <c r="I1919" s="295"/>
      <c r="J1919" s="295"/>
      <c r="K1919" s="202"/>
      <c r="L1919" s="202"/>
      <c r="M1919" s="91" t="str">
        <f>IFERROR(VLOOKUP(H1919,Lijsten!$H$1:$I$100,2,0),"")</f>
        <v/>
      </c>
      <c r="N1919" s="91" t="str" cm="1">
        <f t="array" ref="N1919">IFERROR(_xlfn.IFS(AND(LEFT(F1919,6)="Arbeid",RIGHT(F1919,3)&lt;&gt;"IKS"),IFERROR(VLOOKUP($G1919,Tb_KostenTypen[],2,0),"tarief"),RIGHT(F1919,3)="IKS","Uurtarief",LEFT(F1919,6)="Arbeid","Uurtarief",AND(LEFT(F1919,8)="Bijdrage",RIGHT(F1919,15)="(vrijwilligers)"),"Vast tarief"),"")</f>
        <v/>
      </c>
      <c r="O1919" s="92"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tarief",IF(LEFT(F1919,8)="Bijdrage",VLOOKUP($F1919,Tb_KostenTypen[],MATCH(Methode_Keuze,Tb_KostenTypen[#Headers],0),0),VLOOKUP($G1919,Lijsten!L:O,4,0))),""),"")</f>
        <v/>
      </c>
      <c r="P1919" s="92"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tarief",IF(LEFT(F1919,8)="Bijdrage",VLOOKUP($F1919,Tb_KostenTypen[],MATCH(Methode_Keuze,Tb_KostenTypen[#Headers],0),0),VLOOKUP($G1919,Lijsten!L:O,4,0))),""),"")</f>
        <v/>
      </c>
      <c r="Q1919" s="50"/>
      <c r="R1919" s="50"/>
      <c r="S1919" s="83"/>
      <c r="T1919" s="51"/>
      <c r="U1919" s="4" t="str" cm="1">
        <f t="array" ref="U1919">IF(AA1919&lt;&gt;"ja",_xlfn.IFNA(_xlfn.IFS(AND(O1919&lt;&gt;"",F1919&lt;&gt;"",RIGHT($N1919,6)="tarief"),O1919*Q1919,S1919&gt;0,IF(F1919&lt;&gt;"",S1919,"")),""),"")</f>
        <v/>
      </c>
      <c r="V1919" s="4" t="str" cm="1">
        <f t="array" ref="V1919">IF(AA1919&lt;&gt;"ja",_xlfn.IFNA(_xlfn.IFS(AND(P1919&lt;&gt;"",R1919&lt;&gt;"",RIGHT($N1919,6)="tarief"),P1919*R1919,T1919&gt;0,T1919),""),"")</f>
        <v/>
      </c>
      <c r="W1919" s="4" t="str" cm="1">
        <f t="array" ref="W1919">IFERROR(_xlfn.IFS(OR(F1919="",LEFT(Methode_Keuze,4)="Geen"),"",AND(U1919&lt;&gt;"",F1919&lt;&gt;"Arbeidskosten"),ROUND(U1919*VLOOKUP(F1919,Tb_ProjectKosten[],MATCH(Tb_ProjectKosten[[#Headers],[Forfat_Percentage]],Tb_ProjectKosten[#Headers],0),0),2),AND(F1919="Arbeidskosten",G1919&lt;&gt;""),IFERROR(ROUND(U1919*VLOOKUP(G1919,Tb_KostenTypen[],3,0)*VLOOKUP(F1919,Tb_ProjectKosten[],MATCH(Tb_ProjectKosten[[#Headers],[Forfat_Percentage]],Tb_ProjectKosten[#Headers],0),0),2),""),U1919 &lt;=0,0),"")</f>
        <v/>
      </c>
      <c r="X1919" s="4" t="str" cm="1">
        <f t="array" ref="X1919">IFERROR(_xlfn.IFS(OR(F1919="",LEFT(Methode_Keuze,4)="Geen"),"",AND(V1919&lt;&gt;"",F1919&lt;&gt;"Arbeidskosten"),ROUND(V1919*VLOOKUP(F1919,Tb_ProjectKosten[],MATCH(Tb_ProjectKosten[[#Headers],[Forfat_Percentage]],Tb_ProjectKosten[#Headers],0),0),2),AND(F1919="Arbeidskosten",G1919&lt;&gt;""),IFERROR(ROUND(V1919*VLOOKUP(G1919,Tb_KostenTypen[],3,0)*VLOOKUP(F1919,Tb_ProjectKosten[],MATCH(Tb_ProjectKosten[[#Headers],[Forfat_Percentage]],Tb_ProjectKosten[#Headers],0),0),2),""),V1919 &lt;=0,0),"")</f>
        <v/>
      </c>
      <c r="Y1919" s="262"/>
      <c r="Z1919" s="49"/>
      <c r="AA1919" s="37" t="str" cm="1">
        <f t="array" ref="AA1919">IFERROR(IF(INDEX(SubsidieTabel!$Q$1:$T$9,MATCH($F1919,SubsidieTabel!$Q$1:$Q$9,0),IFERROR(MATCH(Methode_Keuze,SubsidieTabel!$Q$1:$T$1,0),2))&lt;&gt;1=TRUE,"ja",""),"")</f>
        <v/>
      </c>
    </row>
    <row r="1920" spans="1:27" ht="15" customHeight="1" x14ac:dyDescent="0.25">
      <c r="A1920" s="87"/>
      <c r="B1920" s="219" t="str">
        <f>IF(A1920&lt;&gt;"",_xlfn.MAXIFS($B$1:B1919,$A$1:A1919,A1920)+1,"")</f>
        <v/>
      </c>
      <c r="C1920" s="50"/>
      <c r="D1920" s="50"/>
      <c r="E1920" s="50"/>
      <c r="F1920" s="50"/>
      <c r="G1920" s="283"/>
      <c r="H1920" s="296"/>
      <c r="I1920" s="295"/>
      <c r="J1920" s="295"/>
      <c r="K1920" s="202"/>
      <c r="L1920" s="202"/>
      <c r="M1920" s="91" t="str">
        <f>IFERROR(VLOOKUP(H1920,Lijsten!$H$1:$I$100,2,0),"")</f>
        <v/>
      </c>
      <c r="N1920" s="91" t="str" cm="1">
        <f t="array" ref="N1920">IFERROR(_xlfn.IFS(AND(LEFT(F1920,6)="Arbeid",RIGHT(F1920,3)&lt;&gt;"IKS"),IFERROR(VLOOKUP($G1920,Tb_KostenTypen[],2,0),"tarief"),RIGHT(F1920,3)="IKS","Uurtarief",LEFT(F1920,6)="Arbeid","Uurtarief",AND(LEFT(F1920,8)="Bijdrage",RIGHT(F1920,15)="(vrijwilligers)"),"Vast tarief"),"")</f>
        <v/>
      </c>
      <c r="O1920" s="92"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tarief",IF(LEFT(F1920,8)="Bijdrage",VLOOKUP($F1920,Tb_KostenTypen[],MATCH(Methode_Keuze,Tb_KostenTypen[#Headers],0),0),VLOOKUP($G1920,Lijsten!L:O,4,0))),""),"")</f>
        <v/>
      </c>
      <c r="P1920" s="92"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tarief",IF(LEFT(F1920,8)="Bijdrage",VLOOKUP($F1920,Tb_KostenTypen[],MATCH(Methode_Keuze,Tb_KostenTypen[#Headers],0),0),VLOOKUP($G1920,Lijsten!L:O,4,0))),""),"")</f>
        <v/>
      </c>
      <c r="Q1920" s="50"/>
      <c r="R1920" s="50"/>
      <c r="S1920" s="83"/>
      <c r="T1920" s="51"/>
      <c r="U1920" s="4" t="str" cm="1">
        <f t="array" ref="U1920">IF(AA1920&lt;&gt;"ja",_xlfn.IFNA(_xlfn.IFS(AND(O1920&lt;&gt;"",F1920&lt;&gt;"",RIGHT($N1920,6)="tarief"),O1920*Q1920,S1920&gt;0,IF(F1920&lt;&gt;"",S1920,"")),""),"")</f>
        <v/>
      </c>
      <c r="V1920" s="4" t="str" cm="1">
        <f t="array" ref="V1920">IF(AA1920&lt;&gt;"ja",_xlfn.IFNA(_xlfn.IFS(AND(P1920&lt;&gt;"",R1920&lt;&gt;"",RIGHT($N1920,6)="tarief"),P1920*R1920,T1920&gt;0,T1920),""),"")</f>
        <v/>
      </c>
      <c r="W1920" s="4" t="str" cm="1">
        <f t="array" ref="W1920">IFERROR(_xlfn.IFS(OR(F1920="",LEFT(Methode_Keuze,4)="Geen"),"",AND(U1920&lt;&gt;"",F1920&lt;&gt;"Arbeidskosten"),ROUND(U1920*VLOOKUP(F1920,Tb_ProjectKosten[],MATCH(Tb_ProjectKosten[[#Headers],[Forfat_Percentage]],Tb_ProjectKosten[#Headers],0),0),2),AND(F1920="Arbeidskosten",G1920&lt;&gt;""),IFERROR(ROUND(U1920*VLOOKUP(G1920,Tb_KostenTypen[],3,0)*VLOOKUP(F1920,Tb_ProjectKosten[],MATCH(Tb_ProjectKosten[[#Headers],[Forfat_Percentage]],Tb_ProjectKosten[#Headers],0),0),2),""),U1920 &lt;=0,0),"")</f>
        <v/>
      </c>
      <c r="X1920" s="4" t="str" cm="1">
        <f t="array" ref="X1920">IFERROR(_xlfn.IFS(OR(F1920="",LEFT(Methode_Keuze,4)="Geen"),"",AND(V1920&lt;&gt;"",F1920&lt;&gt;"Arbeidskosten"),ROUND(V1920*VLOOKUP(F1920,Tb_ProjectKosten[],MATCH(Tb_ProjectKosten[[#Headers],[Forfat_Percentage]],Tb_ProjectKosten[#Headers],0),0),2),AND(F1920="Arbeidskosten",G1920&lt;&gt;""),IFERROR(ROUND(V1920*VLOOKUP(G1920,Tb_KostenTypen[],3,0)*VLOOKUP(F1920,Tb_ProjectKosten[],MATCH(Tb_ProjectKosten[[#Headers],[Forfat_Percentage]],Tb_ProjectKosten[#Headers],0),0),2),""),V1920 &lt;=0,0),"")</f>
        <v/>
      </c>
      <c r="Y1920" s="262"/>
      <c r="Z1920" s="49"/>
      <c r="AA1920" s="37" t="str" cm="1">
        <f t="array" ref="AA1920">IFERROR(IF(INDEX(SubsidieTabel!$Q$1:$T$9,MATCH($F1920,SubsidieTabel!$Q$1:$Q$9,0),IFERROR(MATCH(Methode_Keuze,SubsidieTabel!$Q$1:$T$1,0),2))&lt;&gt;1=TRUE,"ja",""),"")</f>
        <v/>
      </c>
    </row>
    <row r="1921" spans="1:27" ht="15" customHeight="1" x14ac:dyDescent="0.25">
      <c r="A1921" s="87"/>
      <c r="B1921" s="219" t="str">
        <f>IF(A1921&lt;&gt;"",_xlfn.MAXIFS($B$1:B1920,$A$1:A1920,A1921)+1,"")</f>
        <v/>
      </c>
      <c r="C1921" s="50"/>
      <c r="D1921" s="50"/>
      <c r="E1921" s="50"/>
      <c r="F1921" s="50"/>
      <c r="G1921" s="283"/>
      <c r="H1921" s="296"/>
      <c r="I1921" s="295"/>
      <c r="J1921" s="295"/>
      <c r="K1921" s="202"/>
      <c r="L1921" s="202"/>
      <c r="M1921" s="91" t="str">
        <f>IFERROR(VLOOKUP(H1921,Lijsten!$H$1:$I$100,2,0),"")</f>
        <v/>
      </c>
      <c r="N1921" s="91" t="str" cm="1">
        <f t="array" ref="N1921">IFERROR(_xlfn.IFS(AND(LEFT(F1921,6)="Arbeid",RIGHT(F1921,3)&lt;&gt;"IKS"),IFERROR(VLOOKUP($G1921,Tb_KostenTypen[],2,0),"tarief"),RIGHT(F1921,3)="IKS","Uurtarief",LEFT(F1921,6)="Arbeid","Uurtarief",AND(LEFT(F1921,8)="Bijdrage",RIGHT(F1921,15)="(vrijwilligers)"),"Vast tarief"),"")</f>
        <v/>
      </c>
      <c r="O1921" s="92"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tarief",IF(LEFT(F1921,8)="Bijdrage",VLOOKUP($F1921,Tb_KostenTypen[],MATCH(Methode_Keuze,Tb_KostenTypen[#Headers],0),0),VLOOKUP($G1921,Lijsten!L:O,4,0))),""),"")</f>
        <v/>
      </c>
      <c r="P1921" s="92"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tarief",IF(LEFT(F1921,8)="Bijdrage",VLOOKUP($F1921,Tb_KostenTypen[],MATCH(Methode_Keuze,Tb_KostenTypen[#Headers],0),0),VLOOKUP($G1921,Lijsten!L:O,4,0))),""),"")</f>
        <v/>
      </c>
      <c r="Q1921" s="50"/>
      <c r="R1921" s="50"/>
      <c r="S1921" s="83"/>
      <c r="T1921" s="51"/>
      <c r="U1921" s="4" t="str" cm="1">
        <f t="array" ref="U1921">IF(AA1921&lt;&gt;"ja",_xlfn.IFNA(_xlfn.IFS(AND(O1921&lt;&gt;"",F1921&lt;&gt;"",RIGHT($N1921,6)="tarief"),O1921*Q1921,S1921&gt;0,IF(F1921&lt;&gt;"",S1921,"")),""),"")</f>
        <v/>
      </c>
      <c r="V1921" s="4" t="str" cm="1">
        <f t="array" ref="V1921">IF(AA1921&lt;&gt;"ja",_xlfn.IFNA(_xlfn.IFS(AND(P1921&lt;&gt;"",R1921&lt;&gt;"",RIGHT($N1921,6)="tarief"),P1921*R1921,T1921&gt;0,T1921),""),"")</f>
        <v/>
      </c>
      <c r="W1921" s="4" t="str" cm="1">
        <f t="array" ref="W1921">IFERROR(_xlfn.IFS(OR(F1921="",LEFT(Methode_Keuze,4)="Geen"),"",AND(U1921&lt;&gt;"",F1921&lt;&gt;"Arbeidskosten"),ROUND(U1921*VLOOKUP(F1921,Tb_ProjectKosten[],MATCH(Tb_ProjectKosten[[#Headers],[Forfat_Percentage]],Tb_ProjectKosten[#Headers],0),0),2),AND(F1921="Arbeidskosten",G1921&lt;&gt;""),IFERROR(ROUND(U1921*VLOOKUP(G1921,Tb_KostenTypen[],3,0)*VLOOKUP(F1921,Tb_ProjectKosten[],MATCH(Tb_ProjectKosten[[#Headers],[Forfat_Percentage]],Tb_ProjectKosten[#Headers],0),0),2),""),U1921 &lt;=0,0),"")</f>
        <v/>
      </c>
      <c r="X1921" s="4" t="str" cm="1">
        <f t="array" ref="X1921">IFERROR(_xlfn.IFS(OR(F1921="",LEFT(Methode_Keuze,4)="Geen"),"",AND(V1921&lt;&gt;"",F1921&lt;&gt;"Arbeidskosten"),ROUND(V1921*VLOOKUP(F1921,Tb_ProjectKosten[],MATCH(Tb_ProjectKosten[[#Headers],[Forfat_Percentage]],Tb_ProjectKosten[#Headers],0),0),2),AND(F1921="Arbeidskosten",G1921&lt;&gt;""),IFERROR(ROUND(V1921*VLOOKUP(G1921,Tb_KostenTypen[],3,0)*VLOOKUP(F1921,Tb_ProjectKosten[],MATCH(Tb_ProjectKosten[[#Headers],[Forfat_Percentage]],Tb_ProjectKosten[#Headers],0),0),2),""),V1921 &lt;=0,0),"")</f>
        <v/>
      </c>
      <c r="Y1921" s="262"/>
      <c r="Z1921" s="49"/>
      <c r="AA1921" s="37" t="str" cm="1">
        <f t="array" ref="AA1921">IFERROR(IF(INDEX(SubsidieTabel!$Q$1:$T$9,MATCH($F1921,SubsidieTabel!$Q$1:$Q$9,0),IFERROR(MATCH(Methode_Keuze,SubsidieTabel!$Q$1:$T$1,0),2))&lt;&gt;1=TRUE,"ja",""),"")</f>
        <v/>
      </c>
    </row>
    <row r="1922" spans="1:27" ht="15" customHeight="1" x14ac:dyDescent="0.25">
      <c r="A1922" s="87"/>
      <c r="B1922" s="219" t="str">
        <f>IF(A1922&lt;&gt;"",_xlfn.MAXIFS($B$1:B1921,$A$1:A1921,A1922)+1,"")</f>
        <v/>
      </c>
      <c r="C1922" s="50"/>
      <c r="D1922" s="50"/>
      <c r="E1922" s="50"/>
      <c r="F1922" s="50"/>
      <c r="G1922" s="283"/>
      <c r="H1922" s="296"/>
      <c r="I1922" s="295"/>
      <c r="J1922" s="295"/>
      <c r="K1922" s="202"/>
      <c r="L1922" s="202"/>
      <c r="M1922" s="91" t="str">
        <f>IFERROR(VLOOKUP(H1922,Lijsten!$H$1:$I$100,2,0),"")</f>
        <v/>
      </c>
      <c r="N1922" s="91" t="str" cm="1">
        <f t="array" ref="N1922">IFERROR(_xlfn.IFS(AND(LEFT(F1922,6)="Arbeid",RIGHT(F1922,3)&lt;&gt;"IKS"),IFERROR(VLOOKUP($G1922,Tb_KostenTypen[],2,0),"tarief"),RIGHT(F1922,3)="IKS","Uurtarief",LEFT(F1922,6)="Arbeid","Uurtarief",AND(LEFT(F1922,8)="Bijdrage",RIGHT(F1922,15)="(vrijwilligers)"),"Vast tarief"),"")</f>
        <v/>
      </c>
      <c r="O1922" s="92"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tarief",IF(LEFT(F1922,8)="Bijdrage",VLOOKUP($F1922,Tb_KostenTypen[],MATCH(Methode_Keuze,Tb_KostenTypen[#Headers],0),0),VLOOKUP($G1922,Lijsten!L:O,4,0))),""),"")</f>
        <v/>
      </c>
      <c r="P1922" s="92"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tarief",IF(LEFT(F1922,8)="Bijdrage",VLOOKUP($F1922,Tb_KostenTypen[],MATCH(Methode_Keuze,Tb_KostenTypen[#Headers],0),0),VLOOKUP($G1922,Lijsten!L:O,4,0))),""),"")</f>
        <v/>
      </c>
      <c r="Q1922" s="50"/>
      <c r="R1922" s="50"/>
      <c r="S1922" s="83"/>
      <c r="T1922" s="51"/>
      <c r="U1922" s="4" t="str" cm="1">
        <f t="array" ref="U1922">IF(AA1922&lt;&gt;"ja",_xlfn.IFNA(_xlfn.IFS(AND(O1922&lt;&gt;"",F1922&lt;&gt;"",RIGHT($N1922,6)="tarief"),O1922*Q1922,S1922&gt;0,IF(F1922&lt;&gt;"",S1922,"")),""),"")</f>
        <v/>
      </c>
      <c r="V1922" s="4" t="str" cm="1">
        <f t="array" ref="V1922">IF(AA1922&lt;&gt;"ja",_xlfn.IFNA(_xlfn.IFS(AND(P1922&lt;&gt;"",R1922&lt;&gt;"",RIGHT($N1922,6)="tarief"),P1922*R1922,T1922&gt;0,T1922),""),"")</f>
        <v/>
      </c>
      <c r="W1922" s="4" t="str" cm="1">
        <f t="array" ref="W1922">IFERROR(_xlfn.IFS(OR(F1922="",LEFT(Methode_Keuze,4)="Geen"),"",AND(U1922&lt;&gt;"",F1922&lt;&gt;"Arbeidskosten"),ROUND(U1922*VLOOKUP(F1922,Tb_ProjectKosten[],MATCH(Tb_ProjectKosten[[#Headers],[Forfat_Percentage]],Tb_ProjectKosten[#Headers],0),0),2),AND(F1922="Arbeidskosten",G1922&lt;&gt;""),IFERROR(ROUND(U1922*VLOOKUP(G1922,Tb_KostenTypen[],3,0)*VLOOKUP(F1922,Tb_ProjectKosten[],MATCH(Tb_ProjectKosten[[#Headers],[Forfat_Percentage]],Tb_ProjectKosten[#Headers],0),0),2),""),U1922 &lt;=0,0),"")</f>
        <v/>
      </c>
      <c r="X1922" s="4" t="str" cm="1">
        <f t="array" ref="X1922">IFERROR(_xlfn.IFS(OR(F1922="",LEFT(Methode_Keuze,4)="Geen"),"",AND(V1922&lt;&gt;"",F1922&lt;&gt;"Arbeidskosten"),ROUND(V1922*VLOOKUP(F1922,Tb_ProjectKosten[],MATCH(Tb_ProjectKosten[[#Headers],[Forfat_Percentage]],Tb_ProjectKosten[#Headers],0),0),2),AND(F1922="Arbeidskosten",G1922&lt;&gt;""),IFERROR(ROUND(V1922*VLOOKUP(G1922,Tb_KostenTypen[],3,0)*VLOOKUP(F1922,Tb_ProjectKosten[],MATCH(Tb_ProjectKosten[[#Headers],[Forfat_Percentage]],Tb_ProjectKosten[#Headers],0),0),2),""),V1922 &lt;=0,0),"")</f>
        <v/>
      </c>
      <c r="Y1922" s="262"/>
      <c r="Z1922" s="49"/>
      <c r="AA1922" s="37" t="str" cm="1">
        <f t="array" ref="AA1922">IFERROR(IF(INDEX(SubsidieTabel!$Q$1:$T$9,MATCH($F1922,SubsidieTabel!$Q$1:$Q$9,0),IFERROR(MATCH(Methode_Keuze,SubsidieTabel!$Q$1:$T$1,0),2))&lt;&gt;1=TRUE,"ja",""),"")</f>
        <v/>
      </c>
    </row>
    <row r="1923" spans="1:27" ht="15" customHeight="1" x14ac:dyDescent="0.25">
      <c r="A1923" s="87"/>
      <c r="B1923" s="219" t="str">
        <f>IF(A1923&lt;&gt;"",_xlfn.MAXIFS($B$1:B1922,$A$1:A1922,A1923)+1,"")</f>
        <v/>
      </c>
      <c r="C1923" s="50"/>
      <c r="D1923" s="50"/>
      <c r="E1923" s="50"/>
      <c r="F1923" s="50"/>
      <c r="G1923" s="283"/>
      <c r="H1923" s="296"/>
      <c r="I1923" s="295"/>
      <c r="J1923" s="295"/>
      <c r="K1923" s="202"/>
      <c r="L1923" s="202"/>
      <c r="M1923" s="91" t="str">
        <f>IFERROR(VLOOKUP(H1923,Lijsten!$H$1:$I$100,2,0),"")</f>
        <v/>
      </c>
      <c r="N1923" s="91" t="str" cm="1">
        <f t="array" ref="N1923">IFERROR(_xlfn.IFS(AND(LEFT(F1923,6)="Arbeid",RIGHT(F1923,3)&lt;&gt;"IKS"),IFERROR(VLOOKUP($G1923,Tb_KostenTypen[],2,0),"tarief"),RIGHT(F1923,3)="IKS","Uurtarief",LEFT(F1923,6)="Arbeid","Uurtarief",AND(LEFT(F1923,8)="Bijdrage",RIGHT(F1923,15)="(vrijwilligers)"),"Vast tarief"),"")</f>
        <v/>
      </c>
      <c r="O1923" s="92"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tarief",IF(LEFT(F1923,8)="Bijdrage",VLOOKUP($F1923,Tb_KostenTypen[],MATCH(Methode_Keuze,Tb_KostenTypen[#Headers],0),0),VLOOKUP($G1923,Lijsten!L:O,4,0))),""),"")</f>
        <v/>
      </c>
      <c r="P1923" s="92"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tarief",IF(LEFT(F1923,8)="Bijdrage",VLOOKUP($F1923,Tb_KostenTypen[],MATCH(Methode_Keuze,Tb_KostenTypen[#Headers],0),0),VLOOKUP($G1923,Lijsten!L:O,4,0))),""),"")</f>
        <v/>
      </c>
      <c r="Q1923" s="50"/>
      <c r="R1923" s="50"/>
      <c r="S1923" s="83"/>
      <c r="T1923" s="51"/>
      <c r="U1923" s="4" t="str" cm="1">
        <f t="array" ref="U1923">IF(AA1923&lt;&gt;"ja",_xlfn.IFNA(_xlfn.IFS(AND(O1923&lt;&gt;"",F1923&lt;&gt;"",RIGHT($N1923,6)="tarief"),O1923*Q1923,S1923&gt;0,IF(F1923&lt;&gt;"",S1923,"")),""),"")</f>
        <v/>
      </c>
      <c r="V1923" s="4" t="str" cm="1">
        <f t="array" ref="V1923">IF(AA1923&lt;&gt;"ja",_xlfn.IFNA(_xlfn.IFS(AND(P1923&lt;&gt;"",R1923&lt;&gt;"",RIGHT($N1923,6)="tarief"),P1923*R1923,T1923&gt;0,T1923),""),"")</f>
        <v/>
      </c>
      <c r="W1923" s="4" t="str" cm="1">
        <f t="array" ref="W1923">IFERROR(_xlfn.IFS(OR(F1923="",LEFT(Methode_Keuze,4)="Geen"),"",AND(U1923&lt;&gt;"",F1923&lt;&gt;"Arbeidskosten"),ROUND(U1923*VLOOKUP(F1923,Tb_ProjectKosten[],MATCH(Tb_ProjectKosten[[#Headers],[Forfat_Percentage]],Tb_ProjectKosten[#Headers],0),0),2),AND(F1923="Arbeidskosten",G1923&lt;&gt;""),IFERROR(ROUND(U1923*VLOOKUP(G1923,Tb_KostenTypen[],3,0)*VLOOKUP(F1923,Tb_ProjectKosten[],MATCH(Tb_ProjectKosten[[#Headers],[Forfat_Percentage]],Tb_ProjectKosten[#Headers],0),0),2),""),U1923 &lt;=0,0),"")</f>
        <v/>
      </c>
      <c r="X1923" s="4" t="str" cm="1">
        <f t="array" ref="X1923">IFERROR(_xlfn.IFS(OR(F1923="",LEFT(Methode_Keuze,4)="Geen"),"",AND(V1923&lt;&gt;"",F1923&lt;&gt;"Arbeidskosten"),ROUND(V1923*VLOOKUP(F1923,Tb_ProjectKosten[],MATCH(Tb_ProjectKosten[[#Headers],[Forfat_Percentage]],Tb_ProjectKosten[#Headers],0),0),2),AND(F1923="Arbeidskosten",G1923&lt;&gt;""),IFERROR(ROUND(V1923*VLOOKUP(G1923,Tb_KostenTypen[],3,0)*VLOOKUP(F1923,Tb_ProjectKosten[],MATCH(Tb_ProjectKosten[[#Headers],[Forfat_Percentage]],Tb_ProjectKosten[#Headers],0),0),2),""),V1923 &lt;=0,0),"")</f>
        <v/>
      </c>
      <c r="Y1923" s="262"/>
      <c r="Z1923" s="49"/>
      <c r="AA1923" s="37" t="str" cm="1">
        <f t="array" ref="AA1923">IFERROR(IF(INDEX(SubsidieTabel!$Q$1:$T$9,MATCH($F1923,SubsidieTabel!$Q$1:$Q$9,0),IFERROR(MATCH(Methode_Keuze,SubsidieTabel!$Q$1:$T$1,0),2))&lt;&gt;1=TRUE,"ja",""),"")</f>
        <v/>
      </c>
    </row>
    <row r="1924" spans="1:27" ht="15" customHeight="1" x14ac:dyDescent="0.25">
      <c r="A1924" s="87"/>
      <c r="B1924" s="219" t="str">
        <f>IF(A1924&lt;&gt;"",_xlfn.MAXIFS($B$1:B1923,$A$1:A1923,A1924)+1,"")</f>
        <v/>
      </c>
      <c r="C1924" s="50"/>
      <c r="D1924" s="50"/>
      <c r="E1924" s="50"/>
      <c r="F1924" s="50"/>
      <c r="G1924" s="283"/>
      <c r="H1924" s="296"/>
      <c r="I1924" s="295"/>
      <c r="J1924" s="295"/>
      <c r="K1924" s="202"/>
      <c r="L1924" s="202"/>
      <c r="M1924" s="91" t="str">
        <f>IFERROR(VLOOKUP(H1924,Lijsten!$H$1:$I$100,2,0),"")</f>
        <v/>
      </c>
      <c r="N1924" s="91" t="str" cm="1">
        <f t="array" ref="N1924">IFERROR(_xlfn.IFS(AND(LEFT(F1924,6)="Arbeid",RIGHT(F1924,3)&lt;&gt;"IKS"),IFERROR(VLOOKUP($G1924,Tb_KostenTypen[],2,0),"tarief"),RIGHT(F1924,3)="IKS","Uurtarief",LEFT(F1924,6)="Arbeid","Uurtarief",AND(LEFT(F1924,8)="Bijdrage",RIGHT(F1924,15)="(vrijwilligers)"),"Vast tarief"),"")</f>
        <v/>
      </c>
      <c r="O1924" s="92"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tarief",IF(LEFT(F1924,8)="Bijdrage",VLOOKUP($F1924,Tb_KostenTypen[],MATCH(Methode_Keuze,Tb_KostenTypen[#Headers],0),0),VLOOKUP($G1924,Lijsten!L:O,4,0))),""),"")</f>
        <v/>
      </c>
      <c r="P1924" s="92"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tarief",IF(LEFT(F1924,8)="Bijdrage",VLOOKUP($F1924,Tb_KostenTypen[],MATCH(Methode_Keuze,Tb_KostenTypen[#Headers],0),0),VLOOKUP($G1924,Lijsten!L:O,4,0))),""),"")</f>
        <v/>
      </c>
      <c r="Q1924" s="50"/>
      <c r="R1924" s="50"/>
      <c r="S1924" s="83"/>
      <c r="T1924" s="51"/>
      <c r="U1924" s="4" t="str" cm="1">
        <f t="array" ref="U1924">IF(AA1924&lt;&gt;"ja",_xlfn.IFNA(_xlfn.IFS(AND(O1924&lt;&gt;"",F1924&lt;&gt;"",RIGHT($N1924,6)="tarief"),O1924*Q1924,S1924&gt;0,IF(F1924&lt;&gt;"",S1924,"")),""),"")</f>
        <v/>
      </c>
      <c r="V1924" s="4" t="str" cm="1">
        <f t="array" ref="V1924">IF(AA1924&lt;&gt;"ja",_xlfn.IFNA(_xlfn.IFS(AND(P1924&lt;&gt;"",R1924&lt;&gt;"",RIGHT($N1924,6)="tarief"),P1924*R1924,T1924&gt;0,T1924),""),"")</f>
        <v/>
      </c>
      <c r="W1924" s="4" t="str" cm="1">
        <f t="array" ref="W1924">IFERROR(_xlfn.IFS(OR(F1924="",LEFT(Methode_Keuze,4)="Geen"),"",AND(U1924&lt;&gt;"",F1924&lt;&gt;"Arbeidskosten"),ROUND(U1924*VLOOKUP(F1924,Tb_ProjectKosten[],MATCH(Tb_ProjectKosten[[#Headers],[Forfat_Percentage]],Tb_ProjectKosten[#Headers],0),0),2),AND(F1924="Arbeidskosten",G1924&lt;&gt;""),IFERROR(ROUND(U1924*VLOOKUP(G1924,Tb_KostenTypen[],3,0)*VLOOKUP(F1924,Tb_ProjectKosten[],MATCH(Tb_ProjectKosten[[#Headers],[Forfat_Percentage]],Tb_ProjectKosten[#Headers],0),0),2),""),U1924 &lt;=0,0),"")</f>
        <v/>
      </c>
      <c r="X1924" s="4" t="str" cm="1">
        <f t="array" ref="X1924">IFERROR(_xlfn.IFS(OR(F1924="",LEFT(Methode_Keuze,4)="Geen"),"",AND(V1924&lt;&gt;"",F1924&lt;&gt;"Arbeidskosten"),ROUND(V1924*VLOOKUP(F1924,Tb_ProjectKosten[],MATCH(Tb_ProjectKosten[[#Headers],[Forfat_Percentage]],Tb_ProjectKosten[#Headers],0),0),2),AND(F1924="Arbeidskosten",G1924&lt;&gt;""),IFERROR(ROUND(V1924*VLOOKUP(G1924,Tb_KostenTypen[],3,0)*VLOOKUP(F1924,Tb_ProjectKosten[],MATCH(Tb_ProjectKosten[[#Headers],[Forfat_Percentage]],Tb_ProjectKosten[#Headers],0),0),2),""),V1924 &lt;=0,0),"")</f>
        <v/>
      </c>
      <c r="Y1924" s="262"/>
      <c r="Z1924" s="49"/>
      <c r="AA1924" s="37" t="str" cm="1">
        <f t="array" ref="AA1924">IFERROR(IF(INDEX(SubsidieTabel!$Q$1:$T$9,MATCH($F1924,SubsidieTabel!$Q$1:$Q$9,0),IFERROR(MATCH(Methode_Keuze,SubsidieTabel!$Q$1:$T$1,0),2))&lt;&gt;1=TRUE,"ja",""),"")</f>
        <v/>
      </c>
    </row>
    <row r="1925" spans="1:27" ht="15" customHeight="1" x14ac:dyDescent="0.25">
      <c r="A1925" s="87"/>
      <c r="B1925" s="219" t="str">
        <f>IF(A1925&lt;&gt;"",_xlfn.MAXIFS($B$1:B1924,$A$1:A1924,A1925)+1,"")</f>
        <v/>
      </c>
      <c r="C1925" s="50"/>
      <c r="D1925" s="50"/>
      <c r="E1925" s="50"/>
      <c r="F1925" s="50"/>
      <c r="G1925" s="283"/>
      <c r="H1925" s="296"/>
      <c r="I1925" s="295"/>
      <c r="J1925" s="295"/>
      <c r="K1925" s="202"/>
      <c r="L1925" s="202"/>
      <c r="M1925" s="91" t="str">
        <f>IFERROR(VLOOKUP(H1925,Lijsten!$H$1:$I$100,2,0),"")</f>
        <v/>
      </c>
      <c r="N1925" s="91" t="str" cm="1">
        <f t="array" ref="N1925">IFERROR(_xlfn.IFS(AND(LEFT(F1925,6)="Arbeid",RIGHT(F1925,3)&lt;&gt;"IKS"),IFERROR(VLOOKUP($G1925,Tb_KostenTypen[],2,0),"tarief"),RIGHT(F1925,3)="IKS","Uurtarief",LEFT(F1925,6)="Arbeid","Uurtarief",AND(LEFT(F1925,8)="Bijdrage",RIGHT(F1925,15)="(vrijwilligers)"),"Vast tarief"),"")</f>
        <v/>
      </c>
      <c r="O1925" s="92"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tarief",IF(LEFT(F1925,8)="Bijdrage",VLOOKUP($F1925,Tb_KostenTypen[],MATCH(Methode_Keuze,Tb_KostenTypen[#Headers],0),0),VLOOKUP($G1925,Lijsten!L:O,4,0))),""),"")</f>
        <v/>
      </c>
      <c r="P1925" s="92"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tarief",IF(LEFT(F1925,8)="Bijdrage",VLOOKUP($F1925,Tb_KostenTypen[],MATCH(Methode_Keuze,Tb_KostenTypen[#Headers],0),0),VLOOKUP($G1925,Lijsten!L:O,4,0))),""),"")</f>
        <v/>
      </c>
      <c r="Q1925" s="50"/>
      <c r="R1925" s="50"/>
      <c r="S1925" s="83"/>
      <c r="T1925" s="51"/>
      <c r="U1925" s="4" t="str" cm="1">
        <f t="array" ref="U1925">IF(AA1925&lt;&gt;"ja",_xlfn.IFNA(_xlfn.IFS(AND(O1925&lt;&gt;"",F1925&lt;&gt;"",RIGHT($N1925,6)="tarief"),O1925*Q1925,S1925&gt;0,IF(F1925&lt;&gt;"",S1925,"")),""),"")</f>
        <v/>
      </c>
      <c r="V1925" s="4" t="str" cm="1">
        <f t="array" ref="V1925">IF(AA1925&lt;&gt;"ja",_xlfn.IFNA(_xlfn.IFS(AND(P1925&lt;&gt;"",R1925&lt;&gt;"",RIGHT($N1925,6)="tarief"),P1925*R1925,T1925&gt;0,T1925),""),"")</f>
        <v/>
      </c>
      <c r="W1925" s="4" t="str" cm="1">
        <f t="array" ref="W1925">IFERROR(_xlfn.IFS(OR(F1925="",LEFT(Methode_Keuze,4)="Geen"),"",AND(U1925&lt;&gt;"",F1925&lt;&gt;"Arbeidskosten"),ROUND(U1925*VLOOKUP(F1925,Tb_ProjectKosten[],MATCH(Tb_ProjectKosten[[#Headers],[Forfat_Percentage]],Tb_ProjectKosten[#Headers],0),0),2),AND(F1925="Arbeidskosten",G1925&lt;&gt;""),IFERROR(ROUND(U1925*VLOOKUP(G1925,Tb_KostenTypen[],3,0)*VLOOKUP(F1925,Tb_ProjectKosten[],MATCH(Tb_ProjectKosten[[#Headers],[Forfat_Percentage]],Tb_ProjectKosten[#Headers],0),0),2),""),U1925 &lt;=0,0),"")</f>
        <v/>
      </c>
      <c r="X1925" s="4" t="str" cm="1">
        <f t="array" ref="X1925">IFERROR(_xlfn.IFS(OR(F1925="",LEFT(Methode_Keuze,4)="Geen"),"",AND(V1925&lt;&gt;"",F1925&lt;&gt;"Arbeidskosten"),ROUND(V1925*VLOOKUP(F1925,Tb_ProjectKosten[],MATCH(Tb_ProjectKosten[[#Headers],[Forfat_Percentage]],Tb_ProjectKosten[#Headers],0),0),2),AND(F1925="Arbeidskosten",G1925&lt;&gt;""),IFERROR(ROUND(V1925*VLOOKUP(G1925,Tb_KostenTypen[],3,0)*VLOOKUP(F1925,Tb_ProjectKosten[],MATCH(Tb_ProjectKosten[[#Headers],[Forfat_Percentage]],Tb_ProjectKosten[#Headers],0),0),2),""),V1925 &lt;=0,0),"")</f>
        <v/>
      </c>
      <c r="Y1925" s="262"/>
      <c r="Z1925" s="49"/>
      <c r="AA1925" s="37" t="str" cm="1">
        <f t="array" ref="AA1925">IFERROR(IF(INDEX(SubsidieTabel!$Q$1:$T$9,MATCH($F1925,SubsidieTabel!$Q$1:$Q$9,0),IFERROR(MATCH(Methode_Keuze,SubsidieTabel!$Q$1:$T$1,0),2))&lt;&gt;1=TRUE,"ja",""),"")</f>
        <v/>
      </c>
    </row>
    <row r="1926" spans="1:27" ht="15" customHeight="1" x14ac:dyDescent="0.25">
      <c r="A1926" s="87"/>
      <c r="B1926" s="219" t="str">
        <f>IF(A1926&lt;&gt;"",_xlfn.MAXIFS($B$1:B1925,$A$1:A1925,A1926)+1,"")</f>
        <v/>
      </c>
      <c r="C1926" s="50"/>
      <c r="D1926" s="50"/>
      <c r="E1926" s="50"/>
      <c r="F1926" s="50"/>
      <c r="G1926" s="283"/>
      <c r="H1926" s="296"/>
      <c r="I1926" s="295"/>
      <c r="J1926" s="295"/>
      <c r="K1926" s="202"/>
      <c r="L1926" s="202"/>
      <c r="M1926" s="91" t="str">
        <f>IFERROR(VLOOKUP(H1926,Lijsten!$H$1:$I$100,2,0),"")</f>
        <v/>
      </c>
      <c r="N1926" s="91" t="str" cm="1">
        <f t="array" ref="N1926">IFERROR(_xlfn.IFS(AND(LEFT(F1926,6)="Arbeid",RIGHT(F1926,3)&lt;&gt;"IKS"),IFERROR(VLOOKUP($G1926,Tb_KostenTypen[],2,0),"tarief"),RIGHT(F1926,3)="IKS","Uurtarief",LEFT(F1926,6)="Arbeid","Uurtarief",AND(LEFT(F1926,8)="Bijdrage",RIGHT(F1926,15)="(vrijwilligers)"),"Vast tarief"),"")</f>
        <v/>
      </c>
      <c r="O1926" s="92"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tarief",IF(LEFT(F1926,8)="Bijdrage",VLOOKUP($F1926,Tb_KostenTypen[],MATCH(Methode_Keuze,Tb_KostenTypen[#Headers],0),0),VLOOKUP($G1926,Lijsten!L:O,4,0))),""),"")</f>
        <v/>
      </c>
      <c r="P1926" s="92"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tarief",IF(LEFT(F1926,8)="Bijdrage",VLOOKUP($F1926,Tb_KostenTypen[],MATCH(Methode_Keuze,Tb_KostenTypen[#Headers],0),0),VLOOKUP($G1926,Lijsten!L:O,4,0))),""),"")</f>
        <v/>
      </c>
      <c r="Q1926" s="50"/>
      <c r="R1926" s="50"/>
      <c r="S1926" s="83"/>
      <c r="T1926" s="51"/>
      <c r="U1926" s="4" t="str" cm="1">
        <f t="array" ref="U1926">IF(AA1926&lt;&gt;"ja",_xlfn.IFNA(_xlfn.IFS(AND(O1926&lt;&gt;"",F1926&lt;&gt;"",RIGHT($N1926,6)="tarief"),O1926*Q1926,S1926&gt;0,IF(F1926&lt;&gt;"",S1926,"")),""),"")</f>
        <v/>
      </c>
      <c r="V1926" s="4" t="str" cm="1">
        <f t="array" ref="V1926">IF(AA1926&lt;&gt;"ja",_xlfn.IFNA(_xlfn.IFS(AND(P1926&lt;&gt;"",R1926&lt;&gt;"",RIGHT($N1926,6)="tarief"),P1926*R1926,T1926&gt;0,T1926),""),"")</f>
        <v/>
      </c>
      <c r="W1926" s="4" t="str" cm="1">
        <f t="array" ref="W1926">IFERROR(_xlfn.IFS(OR(F1926="",LEFT(Methode_Keuze,4)="Geen"),"",AND(U1926&lt;&gt;"",F1926&lt;&gt;"Arbeidskosten"),ROUND(U1926*VLOOKUP(F1926,Tb_ProjectKosten[],MATCH(Tb_ProjectKosten[[#Headers],[Forfat_Percentage]],Tb_ProjectKosten[#Headers],0),0),2),AND(F1926="Arbeidskosten",G1926&lt;&gt;""),IFERROR(ROUND(U1926*VLOOKUP(G1926,Tb_KostenTypen[],3,0)*VLOOKUP(F1926,Tb_ProjectKosten[],MATCH(Tb_ProjectKosten[[#Headers],[Forfat_Percentage]],Tb_ProjectKosten[#Headers],0),0),2),""),U1926 &lt;=0,0),"")</f>
        <v/>
      </c>
      <c r="X1926" s="4" t="str" cm="1">
        <f t="array" ref="X1926">IFERROR(_xlfn.IFS(OR(F1926="",LEFT(Methode_Keuze,4)="Geen"),"",AND(V1926&lt;&gt;"",F1926&lt;&gt;"Arbeidskosten"),ROUND(V1926*VLOOKUP(F1926,Tb_ProjectKosten[],MATCH(Tb_ProjectKosten[[#Headers],[Forfat_Percentage]],Tb_ProjectKosten[#Headers],0),0),2),AND(F1926="Arbeidskosten",G1926&lt;&gt;""),IFERROR(ROUND(V1926*VLOOKUP(G1926,Tb_KostenTypen[],3,0)*VLOOKUP(F1926,Tb_ProjectKosten[],MATCH(Tb_ProjectKosten[[#Headers],[Forfat_Percentage]],Tb_ProjectKosten[#Headers],0),0),2),""),V1926 &lt;=0,0),"")</f>
        <v/>
      </c>
      <c r="Y1926" s="262"/>
      <c r="Z1926" s="49"/>
      <c r="AA1926" s="37" t="str" cm="1">
        <f t="array" ref="AA1926">IFERROR(IF(INDEX(SubsidieTabel!$Q$1:$T$9,MATCH($F1926,SubsidieTabel!$Q$1:$Q$9,0),IFERROR(MATCH(Methode_Keuze,SubsidieTabel!$Q$1:$T$1,0),2))&lt;&gt;1=TRUE,"ja",""),"")</f>
        <v/>
      </c>
    </row>
    <row r="1927" spans="1:27" ht="15" customHeight="1" x14ac:dyDescent="0.25">
      <c r="A1927" s="87"/>
      <c r="B1927" s="219" t="str">
        <f>IF(A1927&lt;&gt;"",_xlfn.MAXIFS($B$1:B1926,$A$1:A1926,A1927)+1,"")</f>
        <v/>
      </c>
      <c r="C1927" s="50"/>
      <c r="D1927" s="50"/>
      <c r="E1927" s="50"/>
      <c r="F1927" s="50"/>
      <c r="G1927" s="283"/>
      <c r="H1927" s="296"/>
      <c r="I1927" s="295"/>
      <c r="J1927" s="295"/>
      <c r="K1927" s="202"/>
      <c r="L1927" s="202"/>
      <c r="M1927" s="91" t="str">
        <f>IFERROR(VLOOKUP(H1927,Lijsten!$H$1:$I$100,2,0),"")</f>
        <v/>
      </c>
      <c r="N1927" s="91" t="str" cm="1">
        <f t="array" ref="N1927">IFERROR(_xlfn.IFS(AND(LEFT(F1927,6)="Arbeid",RIGHT(F1927,3)&lt;&gt;"IKS"),IFERROR(VLOOKUP($G1927,Tb_KostenTypen[],2,0),"tarief"),RIGHT(F1927,3)="IKS","Uurtarief",LEFT(F1927,6)="Arbeid","Uurtarief",AND(LEFT(F1927,8)="Bijdrage",RIGHT(F1927,15)="(vrijwilligers)"),"Vast tarief"),"")</f>
        <v/>
      </c>
      <c r="O1927" s="92"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tarief",IF(LEFT(F1927,8)="Bijdrage",VLOOKUP($F1927,Tb_KostenTypen[],MATCH(Methode_Keuze,Tb_KostenTypen[#Headers],0),0),VLOOKUP($G1927,Lijsten!L:O,4,0))),""),"")</f>
        <v/>
      </c>
      <c r="P1927" s="92"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tarief",IF(LEFT(F1927,8)="Bijdrage",VLOOKUP($F1927,Tb_KostenTypen[],MATCH(Methode_Keuze,Tb_KostenTypen[#Headers],0),0),VLOOKUP($G1927,Lijsten!L:O,4,0))),""),"")</f>
        <v/>
      </c>
      <c r="Q1927" s="50"/>
      <c r="R1927" s="50"/>
      <c r="S1927" s="83"/>
      <c r="T1927" s="51"/>
      <c r="U1927" s="4" t="str" cm="1">
        <f t="array" ref="U1927">IF(AA1927&lt;&gt;"ja",_xlfn.IFNA(_xlfn.IFS(AND(O1927&lt;&gt;"",F1927&lt;&gt;"",RIGHT($N1927,6)="tarief"),O1927*Q1927,S1927&gt;0,IF(F1927&lt;&gt;"",S1927,"")),""),"")</f>
        <v/>
      </c>
      <c r="V1927" s="4" t="str" cm="1">
        <f t="array" ref="V1927">IF(AA1927&lt;&gt;"ja",_xlfn.IFNA(_xlfn.IFS(AND(P1927&lt;&gt;"",R1927&lt;&gt;"",RIGHT($N1927,6)="tarief"),P1927*R1927,T1927&gt;0,T1927),""),"")</f>
        <v/>
      </c>
      <c r="W1927" s="4" t="str" cm="1">
        <f t="array" ref="W1927">IFERROR(_xlfn.IFS(OR(F1927="",LEFT(Methode_Keuze,4)="Geen"),"",AND(U1927&lt;&gt;"",F1927&lt;&gt;"Arbeidskosten"),ROUND(U1927*VLOOKUP(F1927,Tb_ProjectKosten[],MATCH(Tb_ProjectKosten[[#Headers],[Forfat_Percentage]],Tb_ProjectKosten[#Headers],0),0),2),AND(F1927="Arbeidskosten",G1927&lt;&gt;""),IFERROR(ROUND(U1927*VLOOKUP(G1927,Tb_KostenTypen[],3,0)*VLOOKUP(F1927,Tb_ProjectKosten[],MATCH(Tb_ProjectKosten[[#Headers],[Forfat_Percentage]],Tb_ProjectKosten[#Headers],0),0),2),""),U1927 &lt;=0,0),"")</f>
        <v/>
      </c>
      <c r="X1927" s="4" t="str" cm="1">
        <f t="array" ref="X1927">IFERROR(_xlfn.IFS(OR(F1927="",LEFT(Methode_Keuze,4)="Geen"),"",AND(V1927&lt;&gt;"",F1927&lt;&gt;"Arbeidskosten"),ROUND(V1927*VLOOKUP(F1927,Tb_ProjectKosten[],MATCH(Tb_ProjectKosten[[#Headers],[Forfat_Percentage]],Tb_ProjectKosten[#Headers],0),0),2),AND(F1927="Arbeidskosten",G1927&lt;&gt;""),IFERROR(ROUND(V1927*VLOOKUP(G1927,Tb_KostenTypen[],3,0)*VLOOKUP(F1927,Tb_ProjectKosten[],MATCH(Tb_ProjectKosten[[#Headers],[Forfat_Percentage]],Tb_ProjectKosten[#Headers],0),0),2),""),V1927 &lt;=0,0),"")</f>
        <v/>
      </c>
      <c r="Y1927" s="262"/>
      <c r="Z1927" s="49"/>
      <c r="AA1927" s="37" t="str" cm="1">
        <f t="array" ref="AA1927">IFERROR(IF(INDEX(SubsidieTabel!$Q$1:$T$9,MATCH($F1927,SubsidieTabel!$Q$1:$Q$9,0),IFERROR(MATCH(Methode_Keuze,SubsidieTabel!$Q$1:$T$1,0),2))&lt;&gt;1=TRUE,"ja",""),"")</f>
        <v/>
      </c>
    </row>
    <row r="1928" spans="1:27" ht="15" customHeight="1" x14ac:dyDescent="0.25">
      <c r="A1928" s="87"/>
      <c r="B1928" s="219" t="str">
        <f>IF(A1928&lt;&gt;"",_xlfn.MAXIFS($B$1:B1927,$A$1:A1927,A1928)+1,"")</f>
        <v/>
      </c>
      <c r="C1928" s="50"/>
      <c r="D1928" s="50"/>
      <c r="E1928" s="50"/>
      <c r="F1928" s="50"/>
      <c r="G1928" s="283"/>
      <c r="H1928" s="296"/>
      <c r="I1928" s="295"/>
      <c r="J1928" s="295"/>
      <c r="K1928" s="202"/>
      <c r="L1928" s="202"/>
      <c r="M1928" s="91" t="str">
        <f>IFERROR(VLOOKUP(H1928,Lijsten!$H$1:$I$100,2,0),"")</f>
        <v/>
      </c>
      <c r="N1928" s="91" t="str" cm="1">
        <f t="array" ref="N1928">IFERROR(_xlfn.IFS(AND(LEFT(F1928,6)="Arbeid",RIGHT(F1928,3)&lt;&gt;"IKS"),IFERROR(VLOOKUP($G1928,Tb_KostenTypen[],2,0),"tarief"),RIGHT(F1928,3)="IKS","Uurtarief",LEFT(F1928,6)="Arbeid","Uurtarief",AND(LEFT(F1928,8)="Bijdrage",RIGHT(F1928,15)="(vrijwilligers)"),"Vast tarief"),"")</f>
        <v/>
      </c>
      <c r="O1928" s="92"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tarief",IF(LEFT(F1928,8)="Bijdrage",VLOOKUP($F1928,Tb_KostenTypen[],MATCH(Methode_Keuze,Tb_KostenTypen[#Headers],0),0),VLOOKUP($G1928,Lijsten!L:O,4,0))),""),"")</f>
        <v/>
      </c>
      <c r="P1928" s="92"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tarief",IF(LEFT(F1928,8)="Bijdrage",VLOOKUP($F1928,Tb_KostenTypen[],MATCH(Methode_Keuze,Tb_KostenTypen[#Headers],0),0),VLOOKUP($G1928,Lijsten!L:O,4,0))),""),"")</f>
        <v/>
      </c>
      <c r="Q1928" s="50"/>
      <c r="R1928" s="50"/>
      <c r="S1928" s="83"/>
      <c r="T1928" s="51"/>
      <c r="U1928" s="4" t="str" cm="1">
        <f t="array" ref="U1928">IF(AA1928&lt;&gt;"ja",_xlfn.IFNA(_xlfn.IFS(AND(O1928&lt;&gt;"",F1928&lt;&gt;"",RIGHT($N1928,6)="tarief"),O1928*Q1928,S1928&gt;0,IF(F1928&lt;&gt;"",S1928,"")),""),"")</f>
        <v/>
      </c>
      <c r="V1928" s="4" t="str" cm="1">
        <f t="array" ref="V1928">IF(AA1928&lt;&gt;"ja",_xlfn.IFNA(_xlfn.IFS(AND(P1928&lt;&gt;"",R1928&lt;&gt;"",RIGHT($N1928,6)="tarief"),P1928*R1928,T1928&gt;0,T1928),""),"")</f>
        <v/>
      </c>
      <c r="W1928" s="4" t="str" cm="1">
        <f t="array" ref="W1928">IFERROR(_xlfn.IFS(OR(F1928="",LEFT(Methode_Keuze,4)="Geen"),"",AND(U1928&lt;&gt;"",F1928&lt;&gt;"Arbeidskosten"),ROUND(U1928*VLOOKUP(F1928,Tb_ProjectKosten[],MATCH(Tb_ProjectKosten[[#Headers],[Forfat_Percentage]],Tb_ProjectKosten[#Headers],0),0),2),AND(F1928="Arbeidskosten",G1928&lt;&gt;""),IFERROR(ROUND(U1928*VLOOKUP(G1928,Tb_KostenTypen[],3,0)*VLOOKUP(F1928,Tb_ProjectKosten[],MATCH(Tb_ProjectKosten[[#Headers],[Forfat_Percentage]],Tb_ProjectKosten[#Headers],0),0),2),""),U1928 &lt;=0,0),"")</f>
        <v/>
      </c>
      <c r="X1928" s="4" t="str" cm="1">
        <f t="array" ref="X1928">IFERROR(_xlfn.IFS(OR(F1928="",LEFT(Methode_Keuze,4)="Geen"),"",AND(V1928&lt;&gt;"",F1928&lt;&gt;"Arbeidskosten"),ROUND(V1928*VLOOKUP(F1928,Tb_ProjectKosten[],MATCH(Tb_ProjectKosten[[#Headers],[Forfat_Percentage]],Tb_ProjectKosten[#Headers],0),0),2),AND(F1928="Arbeidskosten",G1928&lt;&gt;""),IFERROR(ROUND(V1928*VLOOKUP(G1928,Tb_KostenTypen[],3,0)*VLOOKUP(F1928,Tb_ProjectKosten[],MATCH(Tb_ProjectKosten[[#Headers],[Forfat_Percentage]],Tb_ProjectKosten[#Headers],0),0),2),""),V1928 &lt;=0,0),"")</f>
        <v/>
      </c>
      <c r="Y1928" s="262"/>
      <c r="Z1928" s="49"/>
      <c r="AA1928" s="37" t="str" cm="1">
        <f t="array" ref="AA1928">IFERROR(IF(INDEX(SubsidieTabel!$Q$1:$T$9,MATCH($F1928,SubsidieTabel!$Q$1:$Q$9,0),IFERROR(MATCH(Methode_Keuze,SubsidieTabel!$Q$1:$T$1,0),2))&lt;&gt;1=TRUE,"ja",""),"")</f>
        <v/>
      </c>
    </row>
    <row r="1929" spans="1:27" ht="15" customHeight="1" x14ac:dyDescent="0.25">
      <c r="A1929" s="87"/>
      <c r="B1929" s="219" t="str">
        <f>IF(A1929&lt;&gt;"",_xlfn.MAXIFS($B$1:B1928,$A$1:A1928,A1929)+1,"")</f>
        <v/>
      </c>
      <c r="C1929" s="50"/>
      <c r="D1929" s="50"/>
      <c r="E1929" s="50"/>
      <c r="F1929" s="50"/>
      <c r="G1929" s="283"/>
      <c r="H1929" s="296"/>
      <c r="I1929" s="295"/>
      <c r="J1929" s="295"/>
      <c r="K1929" s="202"/>
      <c r="L1929" s="202"/>
      <c r="M1929" s="91" t="str">
        <f>IFERROR(VLOOKUP(H1929,Lijsten!$H$1:$I$100,2,0),"")</f>
        <v/>
      </c>
      <c r="N1929" s="91" t="str" cm="1">
        <f t="array" ref="N1929">IFERROR(_xlfn.IFS(AND(LEFT(F1929,6)="Arbeid",RIGHT(F1929,3)&lt;&gt;"IKS"),IFERROR(VLOOKUP($G1929,Tb_KostenTypen[],2,0),"tarief"),RIGHT(F1929,3)="IKS","Uurtarief",LEFT(F1929,6)="Arbeid","Uurtarief",AND(LEFT(F1929,8)="Bijdrage",RIGHT(F1929,15)="(vrijwilligers)"),"Vast tarief"),"")</f>
        <v/>
      </c>
      <c r="O1929" s="92"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tarief",IF(LEFT(F1929,8)="Bijdrage",VLOOKUP($F1929,Tb_KostenTypen[],MATCH(Methode_Keuze,Tb_KostenTypen[#Headers],0),0),VLOOKUP($G1929,Lijsten!L:O,4,0))),""),"")</f>
        <v/>
      </c>
      <c r="P1929" s="92"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tarief",IF(LEFT(F1929,8)="Bijdrage",VLOOKUP($F1929,Tb_KostenTypen[],MATCH(Methode_Keuze,Tb_KostenTypen[#Headers],0),0),VLOOKUP($G1929,Lijsten!L:O,4,0))),""),"")</f>
        <v/>
      </c>
      <c r="Q1929" s="50"/>
      <c r="R1929" s="50"/>
      <c r="S1929" s="83"/>
      <c r="T1929" s="51"/>
      <c r="U1929" s="4" t="str" cm="1">
        <f t="array" ref="U1929">IF(AA1929&lt;&gt;"ja",_xlfn.IFNA(_xlfn.IFS(AND(O1929&lt;&gt;"",F1929&lt;&gt;"",RIGHT($N1929,6)="tarief"),O1929*Q1929,S1929&gt;0,IF(F1929&lt;&gt;"",S1929,"")),""),"")</f>
        <v/>
      </c>
      <c r="V1929" s="4" t="str" cm="1">
        <f t="array" ref="V1929">IF(AA1929&lt;&gt;"ja",_xlfn.IFNA(_xlfn.IFS(AND(P1929&lt;&gt;"",R1929&lt;&gt;"",RIGHT($N1929,6)="tarief"),P1929*R1929,T1929&gt;0,T1929),""),"")</f>
        <v/>
      </c>
      <c r="W1929" s="4" t="str" cm="1">
        <f t="array" ref="W1929">IFERROR(_xlfn.IFS(OR(F1929="",LEFT(Methode_Keuze,4)="Geen"),"",AND(U1929&lt;&gt;"",F1929&lt;&gt;"Arbeidskosten"),ROUND(U1929*VLOOKUP(F1929,Tb_ProjectKosten[],MATCH(Tb_ProjectKosten[[#Headers],[Forfat_Percentage]],Tb_ProjectKosten[#Headers],0),0),2),AND(F1929="Arbeidskosten",G1929&lt;&gt;""),IFERROR(ROUND(U1929*VLOOKUP(G1929,Tb_KostenTypen[],3,0)*VLOOKUP(F1929,Tb_ProjectKosten[],MATCH(Tb_ProjectKosten[[#Headers],[Forfat_Percentage]],Tb_ProjectKosten[#Headers],0),0),2),""),U1929 &lt;=0,0),"")</f>
        <v/>
      </c>
      <c r="X1929" s="4" t="str" cm="1">
        <f t="array" ref="X1929">IFERROR(_xlfn.IFS(OR(F1929="",LEFT(Methode_Keuze,4)="Geen"),"",AND(V1929&lt;&gt;"",F1929&lt;&gt;"Arbeidskosten"),ROUND(V1929*VLOOKUP(F1929,Tb_ProjectKosten[],MATCH(Tb_ProjectKosten[[#Headers],[Forfat_Percentage]],Tb_ProjectKosten[#Headers],0),0),2),AND(F1929="Arbeidskosten",G1929&lt;&gt;""),IFERROR(ROUND(V1929*VLOOKUP(G1929,Tb_KostenTypen[],3,0)*VLOOKUP(F1929,Tb_ProjectKosten[],MATCH(Tb_ProjectKosten[[#Headers],[Forfat_Percentage]],Tb_ProjectKosten[#Headers],0),0),2),""),V1929 &lt;=0,0),"")</f>
        <v/>
      </c>
      <c r="Y1929" s="262"/>
      <c r="Z1929" s="49"/>
      <c r="AA1929" s="37" t="str" cm="1">
        <f t="array" ref="AA1929">IFERROR(IF(INDEX(SubsidieTabel!$Q$1:$T$9,MATCH($F1929,SubsidieTabel!$Q$1:$Q$9,0),IFERROR(MATCH(Methode_Keuze,SubsidieTabel!$Q$1:$T$1,0),2))&lt;&gt;1=TRUE,"ja",""),"")</f>
        <v/>
      </c>
    </row>
    <row r="1930" spans="1:27" ht="15" customHeight="1" x14ac:dyDescent="0.25">
      <c r="A1930" s="87"/>
      <c r="B1930" s="219" t="str">
        <f>IF(A1930&lt;&gt;"",_xlfn.MAXIFS($B$1:B1929,$A$1:A1929,A1930)+1,"")</f>
        <v/>
      </c>
      <c r="C1930" s="50"/>
      <c r="D1930" s="50"/>
      <c r="E1930" s="50"/>
      <c r="F1930" s="50"/>
      <c r="G1930" s="283"/>
      <c r="H1930" s="296"/>
      <c r="I1930" s="295"/>
      <c r="J1930" s="295"/>
      <c r="K1930" s="202"/>
      <c r="L1930" s="202"/>
      <c r="M1930" s="91" t="str">
        <f>IFERROR(VLOOKUP(H1930,Lijsten!$H$1:$I$100,2,0),"")</f>
        <v/>
      </c>
      <c r="N1930" s="91" t="str" cm="1">
        <f t="array" ref="N1930">IFERROR(_xlfn.IFS(AND(LEFT(F1930,6)="Arbeid",RIGHT(F1930,3)&lt;&gt;"IKS"),IFERROR(VLOOKUP($G1930,Tb_KostenTypen[],2,0),"tarief"),RIGHT(F1930,3)="IKS","Uurtarief",LEFT(F1930,6)="Arbeid","Uurtarief",AND(LEFT(F1930,8)="Bijdrage",RIGHT(F1930,15)="(vrijwilligers)"),"Vast tarief"),"")</f>
        <v/>
      </c>
      <c r="O1930" s="92"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tarief",IF(LEFT(F1930,8)="Bijdrage",VLOOKUP($F1930,Tb_KostenTypen[],MATCH(Methode_Keuze,Tb_KostenTypen[#Headers],0),0),VLOOKUP($G1930,Lijsten!L:O,4,0))),""),"")</f>
        <v/>
      </c>
      <c r="P1930" s="92"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tarief",IF(LEFT(F1930,8)="Bijdrage",VLOOKUP($F1930,Tb_KostenTypen[],MATCH(Methode_Keuze,Tb_KostenTypen[#Headers],0),0),VLOOKUP($G1930,Lijsten!L:O,4,0))),""),"")</f>
        <v/>
      </c>
      <c r="Q1930" s="50"/>
      <c r="R1930" s="50"/>
      <c r="S1930" s="83"/>
      <c r="T1930" s="51"/>
      <c r="U1930" s="4" t="str" cm="1">
        <f t="array" ref="U1930">IF(AA1930&lt;&gt;"ja",_xlfn.IFNA(_xlfn.IFS(AND(O1930&lt;&gt;"",F1930&lt;&gt;"",RIGHT($N1930,6)="tarief"),O1930*Q1930,S1930&gt;0,IF(F1930&lt;&gt;"",S1930,"")),""),"")</f>
        <v/>
      </c>
      <c r="V1930" s="4" t="str" cm="1">
        <f t="array" ref="V1930">IF(AA1930&lt;&gt;"ja",_xlfn.IFNA(_xlfn.IFS(AND(P1930&lt;&gt;"",R1930&lt;&gt;"",RIGHT($N1930,6)="tarief"),P1930*R1930,T1930&gt;0,T1930),""),"")</f>
        <v/>
      </c>
      <c r="W1930" s="4" t="str" cm="1">
        <f t="array" ref="W1930">IFERROR(_xlfn.IFS(OR(F1930="",LEFT(Methode_Keuze,4)="Geen"),"",AND(U1930&lt;&gt;"",F1930&lt;&gt;"Arbeidskosten"),ROUND(U1930*VLOOKUP(F1930,Tb_ProjectKosten[],MATCH(Tb_ProjectKosten[[#Headers],[Forfat_Percentage]],Tb_ProjectKosten[#Headers],0),0),2),AND(F1930="Arbeidskosten",G1930&lt;&gt;""),IFERROR(ROUND(U1930*VLOOKUP(G1930,Tb_KostenTypen[],3,0)*VLOOKUP(F1930,Tb_ProjectKosten[],MATCH(Tb_ProjectKosten[[#Headers],[Forfat_Percentage]],Tb_ProjectKosten[#Headers],0),0),2),""),U1930 &lt;=0,0),"")</f>
        <v/>
      </c>
      <c r="X1930" s="4" t="str" cm="1">
        <f t="array" ref="X1930">IFERROR(_xlfn.IFS(OR(F1930="",LEFT(Methode_Keuze,4)="Geen"),"",AND(V1930&lt;&gt;"",F1930&lt;&gt;"Arbeidskosten"),ROUND(V1930*VLOOKUP(F1930,Tb_ProjectKosten[],MATCH(Tb_ProjectKosten[[#Headers],[Forfat_Percentage]],Tb_ProjectKosten[#Headers],0),0),2),AND(F1930="Arbeidskosten",G1930&lt;&gt;""),IFERROR(ROUND(V1930*VLOOKUP(G1930,Tb_KostenTypen[],3,0)*VLOOKUP(F1930,Tb_ProjectKosten[],MATCH(Tb_ProjectKosten[[#Headers],[Forfat_Percentage]],Tb_ProjectKosten[#Headers],0),0),2),""),V1930 &lt;=0,0),"")</f>
        <v/>
      </c>
      <c r="Y1930" s="262"/>
      <c r="Z1930" s="49"/>
      <c r="AA1930" s="37" t="str" cm="1">
        <f t="array" ref="AA1930">IFERROR(IF(INDEX(SubsidieTabel!$Q$1:$T$9,MATCH($F1930,SubsidieTabel!$Q$1:$Q$9,0),IFERROR(MATCH(Methode_Keuze,SubsidieTabel!$Q$1:$T$1,0),2))&lt;&gt;1=TRUE,"ja",""),"")</f>
        <v/>
      </c>
    </row>
    <row r="1931" spans="1:27" ht="15" customHeight="1" x14ac:dyDescent="0.25">
      <c r="A1931" s="87"/>
      <c r="B1931" s="219" t="str">
        <f>IF(A1931&lt;&gt;"",_xlfn.MAXIFS($B$1:B1930,$A$1:A1930,A1931)+1,"")</f>
        <v/>
      </c>
      <c r="C1931" s="50"/>
      <c r="D1931" s="50"/>
      <c r="E1931" s="50"/>
      <c r="F1931" s="50"/>
      <c r="G1931" s="283"/>
      <c r="H1931" s="296"/>
      <c r="I1931" s="295"/>
      <c r="J1931" s="295"/>
      <c r="K1931" s="202"/>
      <c r="L1931" s="202"/>
      <c r="M1931" s="91" t="str">
        <f>IFERROR(VLOOKUP(H1931,Lijsten!$H$1:$I$100,2,0),"")</f>
        <v/>
      </c>
      <c r="N1931" s="91" t="str" cm="1">
        <f t="array" ref="N1931">IFERROR(_xlfn.IFS(AND(LEFT(F1931,6)="Arbeid",RIGHT(F1931,3)&lt;&gt;"IKS"),IFERROR(VLOOKUP($G1931,Tb_KostenTypen[],2,0),"tarief"),RIGHT(F1931,3)="IKS","Uurtarief",LEFT(F1931,6)="Arbeid","Uurtarief",AND(LEFT(F1931,8)="Bijdrage",RIGHT(F1931,15)="(vrijwilligers)"),"Vast tarief"),"")</f>
        <v/>
      </c>
      <c r="O1931" s="92"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tarief",IF(LEFT(F1931,8)="Bijdrage",VLOOKUP($F1931,Tb_KostenTypen[],MATCH(Methode_Keuze,Tb_KostenTypen[#Headers],0),0),VLOOKUP($G1931,Lijsten!L:O,4,0))),""),"")</f>
        <v/>
      </c>
      <c r="P1931" s="92"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tarief",IF(LEFT(F1931,8)="Bijdrage",VLOOKUP($F1931,Tb_KostenTypen[],MATCH(Methode_Keuze,Tb_KostenTypen[#Headers],0),0),VLOOKUP($G1931,Lijsten!L:O,4,0))),""),"")</f>
        <v/>
      </c>
      <c r="Q1931" s="50"/>
      <c r="R1931" s="50"/>
      <c r="S1931" s="83"/>
      <c r="T1931" s="51"/>
      <c r="U1931" s="4" t="str" cm="1">
        <f t="array" ref="U1931">IF(AA1931&lt;&gt;"ja",_xlfn.IFNA(_xlfn.IFS(AND(O1931&lt;&gt;"",F1931&lt;&gt;"",RIGHT($N1931,6)="tarief"),O1931*Q1931,S1931&gt;0,IF(F1931&lt;&gt;"",S1931,"")),""),"")</f>
        <v/>
      </c>
      <c r="V1931" s="4" t="str" cm="1">
        <f t="array" ref="V1931">IF(AA1931&lt;&gt;"ja",_xlfn.IFNA(_xlfn.IFS(AND(P1931&lt;&gt;"",R1931&lt;&gt;"",RIGHT($N1931,6)="tarief"),P1931*R1931,T1931&gt;0,T1931),""),"")</f>
        <v/>
      </c>
      <c r="W1931" s="4" t="str" cm="1">
        <f t="array" ref="W1931">IFERROR(_xlfn.IFS(OR(F1931="",LEFT(Methode_Keuze,4)="Geen"),"",AND(U1931&lt;&gt;"",F1931&lt;&gt;"Arbeidskosten"),ROUND(U1931*VLOOKUP(F1931,Tb_ProjectKosten[],MATCH(Tb_ProjectKosten[[#Headers],[Forfat_Percentage]],Tb_ProjectKosten[#Headers],0),0),2),AND(F1931="Arbeidskosten",G1931&lt;&gt;""),IFERROR(ROUND(U1931*VLOOKUP(G1931,Tb_KostenTypen[],3,0)*VLOOKUP(F1931,Tb_ProjectKosten[],MATCH(Tb_ProjectKosten[[#Headers],[Forfat_Percentage]],Tb_ProjectKosten[#Headers],0),0),2),""),U1931 &lt;=0,0),"")</f>
        <v/>
      </c>
      <c r="X1931" s="4" t="str" cm="1">
        <f t="array" ref="X1931">IFERROR(_xlfn.IFS(OR(F1931="",LEFT(Methode_Keuze,4)="Geen"),"",AND(V1931&lt;&gt;"",F1931&lt;&gt;"Arbeidskosten"),ROUND(V1931*VLOOKUP(F1931,Tb_ProjectKosten[],MATCH(Tb_ProjectKosten[[#Headers],[Forfat_Percentage]],Tb_ProjectKosten[#Headers],0),0),2),AND(F1931="Arbeidskosten",G1931&lt;&gt;""),IFERROR(ROUND(V1931*VLOOKUP(G1931,Tb_KostenTypen[],3,0)*VLOOKUP(F1931,Tb_ProjectKosten[],MATCH(Tb_ProjectKosten[[#Headers],[Forfat_Percentage]],Tb_ProjectKosten[#Headers],0),0),2),""),V1931 &lt;=0,0),"")</f>
        <v/>
      </c>
      <c r="Y1931" s="262"/>
      <c r="Z1931" s="49"/>
      <c r="AA1931" s="37" t="str" cm="1">
        <f t="array" ref="AA1931">IFERROR(IF(INDEX(SubsidieTabel!$Q$1:$T$9,MATCH($F1931,SubsidieTabel!$Q$1:$Q$9,0),IFERROR(MATCH(Methode_Keuze,SubsidieTabel!$Q$1:$T$1,0),2))&lt;&gt;1=TRUE,"ja",""),"")</f>
        <v/>
      </c>
    </row>
    <row r="1932" spans="1:27" ht="15" customHeight="1" x14ac:dyDescent="0.25">
      <c r="A1932" s="87"/>
      <c r="B1932" s="219" t="str">
        <f>IF(A1932&lt;&gt;"",_xlfn.MAXIFS($B$1:B1931,$A$1:A1931,A1932)+1,"")</f>
        <v/>
      </c>
      <c r="C1932" s="50"/>
      <c r="D1932" s="50"/>
      <c r="E1932" s="50"/>
      <c r="F1932" s="50"/>
      <c r="G1932" s="283"/>
      <c r="H1932" s="296"/>
      <c r="I1932" s="295"/>
      <c r="J1932" s="295"/>
      <c r="K1932" s="202"/>
      <c r="L1932" s="202"/>
      <c r="M1932" s="91" t="str">
        <f>IFERROR(VLOOKUP(H1932,Lijsten!$H$1:$I$100,2,0),"")</f>
        <v/>
      </c>
      <c r="N1932" s="91" t="str" cm="1">
        <f t="array" ref="N1932">IFERROR(_xlfn.IFS(AND(LEFT(F1932,6)="Arbeid",RIGHT(F1932,3)&lt;&gt;"IKS"),IFERROR(VLOOKUP($G1932,Tb_KostenTypen[],2,0),"tarief"),RIGHT(F1932,3)="IKS","Uurtarief",LEFT(F1932,6)="Arbeid","Uurtarief",AND(LEFT(F1932,8)="Bijdrage",RIGHT(F1932,15)="(vrijwilligers)"),"Vast tarief"),"")</f>
        <v/>
      </c>
      <c r="O1932" s="92"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tarief",IF(LEFT(F1932,8)="Bijdrage",VLOOKUP($F1932,Tb_KostenTypen[],MATCH(Methode_Keuze,Tb_KostenTypen[#Headers],0),0),VLOOKUP($G1932,Lijsten!L:O,4,0))),""),"")</f>
        <v/>
      </c>
      <c r="P1932" s="92"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tarief",IF(LEFT(F1932,8)="Bijdrage",VLOOKUP($F1932,Tb_KostenTypen[],MATCH(Methode_Keuze,Tb_KostenTypen[#Headers],0),0),VLOOKUP($G1932,Lijsten!L:O,4,0))),""),"")</f>
        <v/>
      </c>
      <c r="Q1932" s="50"/>
      <c r="R1932" s="50"/>
      <c r="S1932" s="83"/>
      <c r="T1932" s="51"/>
      <c r="U1932" s="4" t="str" cm="1">
        <f t="array" ref="U1932">IF(AA1932&lt;&gt;"ja",_xlfn.IFNA(_xlfn.IFS(AND(O1932&lt;&gt;"",F1932&lt;&gt;"",RIGHT($N1932,6)="tarief"),O1932*Q1932,S1932&gt;0,IF(F1932&lt;&gt;"",S1932,"")),""),"")</f>
        <v/>
      </c>
      <c r="V1932" s="4" t="str" cm="1">
        <f t="array" ref="V1932">IF(AA1932&lt;&gt;"ja",_xlfn.IFNA(_xlfn.IFS(AND(P1932&lt;&gt;"",R1932&lt;&gt;"",RIGHT($N1932,6)="tarief"),P1932*R1932,T1932&gt;0,T1932),""),"")</f>
        <v/>
      </c>
      <c r="W1932" s="4" t="str" cm="1">
        <f t="array" ref="W1932">IFERROR(_xlfn.IFS(OR(F1932="",LEFT(Methode_Keuze,4)="Geen"),"",AND(U1932&lt;&gt;"",F1932&lt;&gt;"Arbeidskosten"),ROUND(U1932*VLOOKUP(F1932,Tb_ProjectKosten[],MATCH(Tb_ProjectKosten[[#Headers],[Forfat_Percentage]],Tb_ProjectKosten[#Headers],0),0),2),AND(F1932="Arbeidskosten",G1932&lt;&gt;""),IFERROR(ROUND(U1932*VLOOKUP(G1932,Tb_KostenTypen[],3,0)*VLOOKUP(F1932,Tb_ProjectKosten[],MATCH(Tb_ProjectKosten[[#Headers],[Forfat_Percentage]],Tb_ProjectKosten[#Headers],0),0),2),""),U1932 &lt;=0,0),"")</f>
        <v/>
      </c>
      <c r="X1932" s="4" t="str" cm="1">
        <f t="array" ref="X1932">IFERROR(_xlfn.IFS(OR(F1932="",LEFT(Methode_Keuze,4)="Geen"),"",AND(V1932&lt;&gt;"",F1932&lt;&gt;"Arbeidskosten"),ROUND(V1932*VLOOKUP(F1932,Tb_ProjectKosten[],MATCH(Tb_ProjectKosten[[#Headers],[Forfat_Percentage]],Tb_ProjectKosten[#Headers],0),0),2),AND(F1932="Arbeidskosten",G1932&lt;&gt;""),IFERROR(ROUND(V1932*VLOOKUP(G1932,Tb_KostenTypen[],3,0)*VLOOKUP(F1932,Tb_ProjectKosten[],MATCH(Tb_ProjectKosten[[#Headers],[Forfat_Percentage]],Tb_ProjectKosten[#Headers],0),0),2),""),V1932 &lt;=0,0),"")</f>
        <v/>
      </c>
      <c r="Y1932" s="262"/>
      <c r="Z1932" s="49"/>
      <c r="AA1932" s="37" t="str" cm="1">
        <f t="array" ref="AA1932">IFERROR(IF(INDEX(SubsidieTabel!$Q$1:$T$9,MATCH($F1932,SubsidieTabel!$Q$1:$Q$9,0),IFERROR(MATCH(Methode_Keuze,SubsidieTabel!$Q$1:$T$1,0),2))&lt;&gt;1=TRUE,"ja",""),"")</f>
        <v/>
      </c>
    </row>
    <row r="1933" spans="1:27" ht="15" customHeight="1" x14ac:dyDescent="0.25">
      <c r="A1933" s="87"/>
      <c r="B1933" s="219" t="str">
        <f>IF(A1933&lt;&gt;"",_xlfn.MAXIFS($B$1:B1932,$A$1:A1932,A1933)+1,"")</f>
        <v/>
      </c>
      <c r="C1933" s="50"/>
      <c r="D1933" s="50"/>
      <c r="E1933" s="50"/>
      <c r="F1933" s="50"/>
      <c r="G1933" s="283"/>
      <c r="H1933" s="296"/>
      <c r="I1933" s="295"/>
      <c r="J1933" s="295"/>
      <c r="K1933" s="202"/>
      <c r="L1933" s="202"/>
      <c r="M1933" s="91" t="str">
        <f>IFERROR(VLOOKUP(H1933,Lijsten!$H$1:$I$100,2,0),"")</f>
        <v/>
      </c>
      <c r="N1933" s="91" t="str" cm="1">
        <f t="array" ref="N1933">IFERROR(_xlfn.IFS(AND(LEFT(F1933,6)="Arbeid",RIGHT(F1933,3)&lt;&gt;"IKS"),IFERROR(VLOOKUP($G1933,Tb_KostenTypen[],2,0),"tarief"),RIGHT(F1933,3)="IKS","Uurtarief",LEFT(F1933,6)="Arbeid","Uurtarief",AND(LEFT(F1933,8)="Bijdrage",RIGHT(F1933,15)="(vrijwilligers)"),"Vast tarief"),"")</f>
        <v/>
      </c>
      <c r="O1933" s="92"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tarief",IF(LEFT(F1933,8)="Bijdrage",VLOOKUP($F1933,Tb_KostenTypen[],MATCH(Methode_Keuze,Tb_KostenTypen[#Headers],0),0),VLOOKUP($G1933,Lijsten!L:O,4,0))),""),"")</f>
        <v/>
      </c>
      <c r="P1933" s="92"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tarief",IF(LEFT(F1933,8)="Bijdrage",VLOOKUP($F1933,Tb_KostenTypen[],MATCH(Methode_Keuze,Tb_KostenTypen[#Headers],0),0),VLOOKUP($G1933,Lijsten!L:O,4,0))),""),"")</f>
        <v/>
      </c>
      <c r="Q1933" s="50"/>
      <c r="R1933" s="50"/>
      <c r="S1933" s="83"/>
      <c r="T1933" s="51"/>
      <c r="U1933" s="4" t="str" cm="1">
        <f t="array" ref="U1933">IF(AA1933&lt;&gt;"ja",_xlfn.IFNA(_xlfn.IFS(AND(O1933&lt;&gt;"",F1933&lt;&gt;"",RIGHT($N1933,6)="tarief"),O1933*Q1933,S1933&gt;0,IF(F1933&lt;&gt;"",S1933,"")),""),"")</f>
        <v/>
      </c>
      <c r="V1933" s="4" t="str" cm="1">
        <f t="array" ref="V1933">IF(AA1933&lt;&gt;"ja",_xlfn.IFNA(_xlfn.IFS(AND(P1933&lt;&gt;"",R1933&lt;&gt;"",RIGHT($N1933,6)="tarief"),P1933*R1933,T1933&gt;0,T1933),""),"")</f>
        <v/>
      </c>
      <c r="W1933" s="4" t="str" cm="1">
        <f t="array" ref="W1933">IFERROR(_xlfn.IFS(OR(F1933="",LEFT(Methode_Keuze,4)="Geen"),"",AND(U1933&lt;&gt;"",F1933&lt;&gt;"Arbeidskosten"),ROUND(U1933*VLOOKUP(F1933,Tb_ProjectKosten[],MATCH(Tb_ProjectKosten[[#Headers],[Forfat_Percentage]],Tb_ProjectKosten[#Headers],0),0),2),AND(F1933="Arbeidskosten",G1933&lt;&gt;""),IFERROR(ROUND(U1933*VLOOKUP(G1933,Tb_KostenTypen[],3,0)*VLOOKUP(F1933,Tb_ProjectKosten[],MATCH(Tb_ProjectKosten[[#Headers],[Forfat_Percentage]],Tb_ProjectKosten[#Headers],0),0),2),""),U1933 &lt;=0,0),"")</f>
        <v/>
      </c>
      <c r="X1933" s="4" t="str" cm="1">
        <f t="array" ref="X1933">IFERROR(_xlfn.IFS(OR(F1933="",LEFT(Methode_Keuze,4)="Geen"),"",AND(V1933&lt;&gt;"",F1933&lt;&gt;"Arbeidskosten"),ROUND(V1933*VLOOKUP(F1933,Tb_ProjectKosten[],MATCH(Tb_ProjectKosten[[#Headers],[Forfat_Percentage]],Tb_ProjectKosten[#Headers],0),0),2),AND(F1933="Arbeidskosten",G1933&lt;&gt;""),IFERROR(ROUND(V1933*VLOOKUP(G1933,Tb_KostenTypen[],3,0)*VLOOKUP(F1933,Tb_ProjectKosten[],MATCH(Tb_ProjectKosten[[#Headers],[Forfat_Percentage]],Tb_ProjectKosten[#Headers],0),0),2),""),V1933 &lt;=0,0),"")</f>
        <v/>
      </c>
      <c r="Y1933" s="262"/>
      <c r="Z1933" s="49"/>
      <c r="AA1933" s="37" t="str" cm="1">
        <f t="array" ref="AA1933">IFERROR(IF(INDEX(SubsidieTabel!$Q$1:$T$9,MATCH($F1933,SubsidieTabel!$Q$1:$Q$9,0),IFERROR(MATCH(Methode_Keuze,SubsidieTabel!$Q$1:$T$1,0),2))&lt;&gt;1=TRUE,"ja",""),"")</f>
        <v/>
      </c>
    </row>
    <row r="1934" spans="1:27" ht="15" customHeight="1" x14ac:dyDescent="0.25">
      <c r="A1934" s="87"/>
      <c r="B1934" s="219" t="str">
        <f>IF(A1934&lt;&gt;"",_xlfn.MAXIFS($B$1:B1933,$A$1:A1933,A1934)+1,"")</f>
        <v/>
      </c>
      <c r="C1934" s="50"/>
      <c r="D1934" s="50"/>
      <c r="E1934" s="50"/>
      <c r="F1934" s="50"/>
      <c r="G1934" s="283"/>
      <c r="H1934" s="296"/>
      <c r="I1934" s="295"/>
      <c r="J1934" s="295"/>
      <c r="K1934" s="202"/>
      <c r="L1934" s="202"/>
      <c r="M1934" s="91" t="str">
        <f>IFERROR(VLOOKUP(H1934,Lijsten!$H$1:$I$100,2,0),"")</f>
        <v/>
      </c>
      <c r="N1934" s="91" t="str" cm="1">
        <f t="array" ref="N1934">IFERROR(_xlfn.IFS(AND(LEFT(F1934,6)="Arbeid",RIGHT(F1934,3)&lt;&gt;"IKS"),IFERROR(VLOOKUP($G1934,Tb_KostenTypen[],2,0),"tarief"),RIGHT(F1934,3)="IKS","Uurtarief",LEFT(F1934,6)="Arbeid","Uurtarief",AND(LEFT(F1934,8)="Bijdrage",RIGHT(F1934,15)="(vrijwilligers)"),"Vast tarief"),"")</f>
        <v/>
      </c>
      <c r="O1934" s="92"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tarief",IF(LEFT(F1934,8)="Bijdrage",VLOOKUP($F1934,Tb_KostenTypen[],MATCH(Methode_Keuze,Tb_KostenTypen[#Headers],0),0),VLOOKUP($G1934,Lijsten!L:O,4,0))),""),"")</f>
        <v/>
      </c>
      <c r="P1934" s="92"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tarief",IF(LEFT(F1934,8)="Bijdrage",VLOOKUP($F1934,Tb_KostenTypen[],MATCH(Methode_Keuze,Tb_KostenTypen[#Headers],0),0),VLOOKUP($G1934,Lijsten!L:O,4,0))),""),"")</f>
        <v/>
      </c>
      <c r="Q1934" s="50"/>
      <c r="R1934" s="50"/>
      <c r="S1934" s="83"/>
      <c r="T1934" s="51"/>
      <c r="U1934" s="4" t="str" cm="1">
        <f t="array" ref="U1934">IF(AA1934&lt;&gt;"ja",_xlfn.IFNA(_xlfn.IFS(AND(O1934&lt;&gt;"",F1934&lt;&gt;"",RIGHT($N1934,6)="tarief"),O1934*Q1934,S1934&gt;0,IF(F1934&lt;&gt;"",S1934,"")),""),"")</f>
        <v/>
      </c>
      <c r="V1934" s="4" t="str" cm="1">
        <f t="array" ref="V1934">IF(AA1934&lt;&gt;"ja",_xlfn.IFNA(_xlfn.IFS(AND(P1934&lt;&gt;"",R1934&lt;&gt;"",RIGHT($N1934,6)="tarief"),P1934*R1934,T1934&gt;0,T1934),""),"")</f>
        <v/>
      </c>
      <c r="W1934" s="4" t="str" cm="1">
        <f t="array" ref="W1934">IFERROR(_xlfn.IFS(OR(F1934="",LEFT(Methode_Keuze,4)="Geen"),"",AND(U1934&lt;&gt;"",F1934&lt;&gt;"Arbeidskosten"),ROUND(U1934*VLOOKUP(F1934,Tb_ProjectKosten[],MATCH(Tb_ProjectKosten[[#Headers],[Forfat_Percentage]],Tb_ProjectKosten[#Headers],0),0),2),AND(F1934="Arbeidskosten",G1934&lt;&gt;""),IFERROR(ROUND(U1934*VLOOKUP(G1934,Tb_KostenTypen[],3,0)*VLOOKUP(F1934,Tb_ProjectKosten[],MATCH(Tb_ProjectKosten[[#Headers],[Forfat_Percentage]],Tb_ProjectKosten[#Headers],0),0),2),""),U1934 &lt;=0,0),"")</f>
        <v/>
      </c>
      <c r="X1934" s="4" t="str" cm="1">
        <f t="array" ref="X1934">IFERROR(_xlfn.IFS(OR(F1934="",LEFT(Methode_Keuze,4)="Geen"),"",AND(V1934&lt;&gt;"",F1934&lt;&gt;"Arbeidskosten"),ROUND(V1934*VLOOKUP(F1934,Tb_ProjectKosten[],MATCH(Tb_ProjectKosten[[#Headers],[Forfat_Percentage]],Tb_ProjectKosten[#Headers],0),0),2),AND(F1934="Arbeidskosten",G1934&lt;&gt;""),IFERROR(ROUND(V1934*VLOOKUP(G1934,Tb_KostenTypen[],3,0)*VLOOKUP(F1934,Tb_ProjectKosten[],MATCH(Tb_ProjectKosten[[#Headers],[Forfat_Percentage]],Tb_ProjectKosten[#Headers],0),0),2),""),V1934 &lt;=0,0),"")</f>
        <v/>
      </c>
      <c r="Y1934" s="262"/>
      <c r="Z1934" s="49"/>
      <c r="AA1934" s="37" t="str" cm="1">
        <f t="array" ref="AA1934">IFERROR(IF(INDEX(SubsidieTabel!$Q$1:$T$9,MATCH($F1934,SubsidieTabel!$Q$1:$Q$9,0),IFERROR(MATCH(Methode_Keuze,SubsidieTabel!$Q$1:$T$1,0),2))&lt;&gt;1=TRUE,"ja",""),"")</f>
        <v/>
      </c>
    </row>
    <row r="1935" spans="1:27" ht="15" customHeight="1" x14ac:dyDescent="0.25">
      <c r="A1935" s="87"/>
      <c r="B1935" s="219" t="str">
        <f>IF(A1935&lt;&gt;"",_xlfn.MAXIFS($B$1:B1934,$A$1:A1934,A1935)+1,"")</f>
        <v/>
      </c>
      <c r="C1935" s="50"/>
      <c r="D1935" s="50"/>
      <c r="E1935" s="50"/>
      <c r="F1935" s="50"/>
      <c r="G1935" s="283"/>
      <c r="H1935" s="296"/>
      <c r="I1935" s="295"/>
      <c r="J1935" s="295"/>
      <c r="K1935" s="202"/>
      <c r="L1935" s="202"/>
      <c r="M1935" s="91" t="str">
        <f>IFERROR(VLOOKUP(H1935,Lijsten!$H$1:$I$100,2,0),"")</f>
        <v/>
      </c>
      <c r="N1935" s="91" t="str" cm="1">
        <f t="array" ref="N1935">IFERROR(_xlfn.IFS(AND(LEFT(F1935,6)="Arbeid",RIGHT(F1935,3)&lt;&gt;"IKS"),IFERROR(VLOOKUP($G1935,Tb_KostenTypen[],2,0),"tarief"),RIGHT(F1935,3)="IKS","Uurtarief",LEFT(F1935,6)="Arbeid","Uurtarief",AND(LEFT(F1935,8)="Bijdrage",RIGHT(F1935,15)="(vrijwilligers)"),"Vast tarief"),"")</f>
        <v/>
      </c>
      <c r="O1935" s="92"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tarief",IF(LEFT(F1935,8)="Bijdrage",VLOOKUP($F1935,Tb_KostenTypen[],MATCH(Methode_Keuze,Tb_KostenTypen[#Headers],0),0),VLOOKUP($G1935,Lijsten!L:O,4,0))),""),"")</f>
        <v/>
      </c>
      <c r="P1935" s="92"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tarief",IF(LEFT(F1935,8)="Bijdrage",VLOOKUP($F1935,Tb_KostenTypen[],MATCH(Methode_Keuze,Tb_KostenTypen[#Headers],0),0),VLOOKUP($G1935,Lijsten!L:O,4,0))),""),"")</f>
        <v/>
      </c>
      <c r="Q1935" s="50"/>
      <c r="R1935" s="50"/>
      <c r="S1935" s="83"/>
      <c r="T1935" s="51"/>
      <c r="U1935" s="4" t="str" cm="1">
        <f t="array" ref="U1935">IF(AA1935&lt;&gt;"ja",_xlfn.IFNA(_xlfn.IFS(AND(O1935&lt;&gt;"",F1935&lt;&gt;"",RIGHT($N1935,6)="tarief"),O1935*Q1935,S1935&gt;0,IF(F1935&lt;&gt;"",S1935,"")),""),"")</f>
        <v/>
      </c>
      <c r="V1935" s="4" t="str" cm="1">
        <f t="array" ref="V1935">IF(AA1935&lt;&gt;"ja",_xlfn.IFNA(_xlfn.IFS(AND(P1935&lt;&gt;"",R1935&lt;&gt;"",RIGHT($N1935,6)="tarief"),P1935*R1935,T1935&gt;0,T1935),""),"")</f>
        <v/>
      </c>
      <c r="W1935" s="4" t="str" cm="1">
        <f t="array" ref="W1935">IFERROR(_xlfn.IFS(OR(F1935="",LEFT(Methode_Keuze,4)="Geen"),"",AND(U1935&lt;&gt;"",F1935&lt;&gt;"Arbeidskosten"),ROUND(U1935*VLOOKUP(F1935,Tb_ProjectKosten[],MATCH(Tb_ProjectKosten[[#Headers],[Forfat_Percentage]],Tb_ProjectKosten[#Headers],0),0),2),AND(F1935="Arbeidskosten",G1935&lt;&gt;""),IFERROR(ROUND(U1935*VLOOKUP(G1935,Tb_KostenTypen[],3,0)*VLOOKUP(F1935,Tb_ProjectKosten[],MATCH(Tb_ProjectKosten[[#Headers],[Forfat_Percentage]],Tb_ProjectKosten[#Headers],0),0),2),""),U1935 &lt;=0,0),"")</f>
        <v/>
      </c>
      <c r="X1935" s="4" t="str" cm="1">
        <f t="array" ref="X1935">IFERROR(_xlfn.IFS(OR(F1935="",LEFT(Methode_Keuze,4)="Geen"),"",AND(V1935&lt;&gt;"",F1935&lt;&gt;"Arbeidskosten"),ROUND(V1935*VLOOKUP(F1935,Tb_ProjectKosten[],MATCH(Tb_ProjectKosten[[#Headers],[Forfat_Percentage]],Tb_ProjectKosten[#Headers],0),0),2),AND(F1935="Arbeidskosten",G1935&lt;&gt;""),IFERROR(ROUND(V1935*VLOOKUP(G1935,Tb_KostenTypen[],3,0)*VLOOKUP(F1935,Tb_ProjectKosten[],MATCH(Tb_ProjectKosten[[#Headers],[Forfat_Percentage]],Tb_ProjectKosten[#Headers],0),0),2),""),V1935 &lt;=0,0),"")</f>
        <v/>
      </c>
      <c r="Y1935" s="262"/>
      <c r="Z1935" s="49"/>
      <c r="AA1935" s="37" t="str" cm="1">
        <f t="array" ref="AA1935">IFERROR(IF(INDEX(SubsidieTabel!$Q$1:$T$9,MATCH($F1935,SubsidieTabel!$Q$1:$Q$9,0),IFERROR(MATCH(Methode_Keuze,SubsidieTabel!$Q$1:$T$1,0),2))&lt;&gt;1=TRUE,"ja",""),"")</f>
        <v/>
      </c>
    </row>
    <row r="1936" spans="1:27" ht="15" customHeight="1" x14ac:dyDescent="0.25">
      <c r="A1936" s="87"/>
      <c r="B1936" s="219" t="str">
        <f>IF(A1936&lt;&gt;"",_xlfn.MAXIFS($B$1:B1935,$A$1:A1935,A1936)+1,"")</f>
        <v/>
      </c>
      <c r="C1936" s="50"/>
      <c r="D1936" s="50"/>
      <c r="E1936" s="50"/>
      <c r="F1936" s="50"/>
      <c r="G1936" s="283"/>
      <c r="H1936" s="296"/>
      <c r="I1936" s="295"/>
      <c r="J1936" s="295"/>
      <c r="K1936" s="202"/>
      <c r="L1936" s="202"/>
      <c r="M1936" s="91" t="str">
        <f>IFERROR(VLOOKUP(H1936,Lijsten!$H$1:$I$100,2,0),"")</f>
        <v/>
      </c>
      <c r="N1936" s="91" t="str" cm="1">
        <f t="array" ref="N1936">IFERROR(_xlfn.IFS(AND(LEFT(F1936,6)="Arbeid",RIGHT(F1936,3)&lt;&gt;"IKS"),IFERROR(VLOOKUP($G1936,Tb_KostenTypen[],2,0),"tarief"),RIGHT(F1936,3)="IKS","Uurtarief",LEFT(F1936,6)="Arbeid","Uurtarief",AND(LEFT(F1936,8)="Bijdrage",RIGHT(F1936,15)="(vrijwilligers)"),"Vast tarief"),"")</f>
        <v/>
      </c>
      <c r="O1936" s="92"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tarief",IF(LEFT(F1936,8)="Bijdrage",VLOOKUP($F1936,Tb_KostenTypen[],MATCH(Methode_Keuze,Tb_KostenTypen[#Headers],0),0),VLOOKUP($G1936,Lijsten!L:O,4,0))),""),"")</f>
        <v/>
      </c>
      <c r="P1936" s="92"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tarief",IF(LEFT(F1936,8)="Bijdrage",VLOOKUP($F1936,Tb_KostenTypen[],MATCH(Methode_Keuze,Tb_KostenTypen[#Headers],0),0),VLOOKUP($G1936,Lijsten!L:O,4,0))),""),"")</f>
        <v/>
      </c>
      <c r="Q1936" s="50"/>
      <c r="R1936" s="50"/>
      <c r="S1936" s="83"/>
      <c r="T1936" s="51"/>
      <c r="U1936" s="4" t="str" cm="1">
        <f t="array" ref="U1936">IF(AA1936&lt;&gt;"ja",_xlfn.IFNA(_xlfn.IFS(AND(O1936&lt;&gt;"",F1936&lt;&gt;"",RIGHT($N1936,6)="tarief"),O1936*Q1936,S1936&gt;0,IF(F1936&lt;&gt;"",S1936,"")),""),"")</f>
        <v/>
      </c>
      <c r="V1936" s="4" t="str" cm="1">
        <f t="array" ref="V1936">IF(AA1936&lt;&gt;"ja",_xlfn.IFNA(_xlfn.IFS(AND(P1936&lt;&gt;"",R1936&lt;&gt;"",RIGHT($N1936,6)="tarief"),P1936*R1936,T1936&gt;0,T1936),""),"")</f>
        <v/>
      </c>
      <c r="W1936" s="4" t="str" cm="1">
        <f t="array" ref="W1936">IFERROR(_xlfn.IFS(OR(F1936="",LEFT(Methode_Keuze,4)="Geen"),"",AND(U1936&lt;&gt;"",F1936&lt;&gt;"Arbeidskosten"),ROUND(U1936*VLOOKUP(F1936,Tb_ProjectKosten[],MATCH(Tb_ProjectKosten[[#Headers],[Forfat_Percentage]],Tb_ProjectKosten[#Headers],0),0),2),AND(F1936="Arbeidskosten",G1936&lt;&gt;""),IFERROR(ROUND(U1936*VLOOKUP(G1936,Tb_KostenTypen[],3,0)*VLOOKUP(F1936,Tb_ProjectKosten[],MATCH(Tb_ProjectKosten[[#Headers],[Forfat_Percentage]],Tb_ProjectKosten[#Headers],0),0),2),""),U1936 &lt;=0,0),"")</f>
        <v/>
      </c>
      <c r="X1936" s="4" t="str" cm="1">
        <f t="array" ref="X1936">IFERROR(_xlfn.IFS(OR(F1936="",LEFT(Methode_Keuze,4)="Geen"),"",AND(V1936&lt;&gt;"",F1936&lt;&gt;"Arbeidskosten"),ROUND(V1936*VLOOKUP(F1936,Tb_ProjectKosten[],MATCH(Tb_ProjectKosten[[#Headers],[Forfat_Percentage]],Tb_ProjectKosten[#Headers],0),0),2),AND(F1936="Arbeidskosten",G1936&lt;&gt;""),IFERROR(ROUND(V1936*VLOOKUP(G1936,Tb_KostenTypen[],3,0)*VLOOKUP(F1936,Tb_ProjectKosten[],MATCH(Tb_ProjectKosten[[#Headers],[Forfat_Percentage]],Tb_ProjectKosten[#Headers],0),0),2),""),V1936 &lt;=0,0),"")</f>
        <v/>
      </c>
      <c r="Y1936" s="262"/>
      <c r="Z1936" s="49"/>
      <c r="AA1936" s="37" t="str" cm="1">
        <f t="array" ref="AA1936">IFERROR(IF(INDEX(SubsidieTabel!$Q$1:$T$9,MATCH($F1936,SubsidieTabel!$Q$1:$Q$9,0),IFERROR(MATCH(Methode_Keuze,SubsidieTabel!$Q$1:$T$1,0),2))&lt;&gt;1=TRUE,"ja",""),"")</f>
        <v/>
      </c>
    </row>
    <row r="1937" spans="1:27" ht="15" customHeight="1" x14ac:dyDescent="0.25">
      <c r="A1937" s="87"/>
      <c r="B1937" s="219" t="str">
        <f>IF(A1937&lt;&gt;"",_xlfn.MAXIFS($B$1:B1936,$A$1:A1936,A1937)+1,"")</f>
        <v/>
      </c>
      <c r="C1937" s="50"/>
      <c r="D1937" s="50"/>
      <c r="E1937" s="50"/>
      <c r="F1937" s="50"/>
      <c r="G1937" s="283"/>
      <c r="H1937" s="296"/>
      <c r="I1937" s="295"/>
      <c r="J1937" s="295"/>
      <c r="K1937" s="202"/>
      <c r="L1937" s="202"/>
      <c r="M1937" s="91" t="str">
        <f>IFERROR(VLOOKUP(H1937,Lijsten!$H$1:$I$100,2,0),"")</f>
        <v/>
      </c>
      <c r="N1937" s="91" t="str" cm="1">
        <f t="array" ref="N1937">IFERROR(_xlfn.IFS(AND(LEFT(F1937,6)="Arbeid",RIGHT(F1937,3)&lt;&gt;"IKS"),IFERROR(VLOOKUP($G1937,Tb_KostenTypen[],2,0),"tarief"),RIGHT(F1937,3)="IKS","Uurtarief",LEFT(F1937,6)="Arbeid","Uurtarief",AND(LEFT(F1937,8)="Bijdrage",RIGHT(F1937,15)="(vrijwilligers)"),"Vast tarief"),"")</f>
        <v/>
      </c>
      <c r="O1937" s="92"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tarief",IF(LEFT(F1937,8)="Bijdrage",VLOOKUP($F1937,Tb_KostenTypen[],MATCH(Methode_Keuze,Tb_KostenTypen[#Headers],0),0),VLOOKUP($G1937,Lijsten!L:O,4,0))),""),"")</f>
        <v/>
      </c>
      <c r="P1937" s="92"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tarief",IF(LEFT(F1937,8)="Bijdrage",VLOOKUP($F1937,Tb_KostenTypen[],MATCH(Methode_Keuze,Tb_KostenTypen[#Headers],0),0),VLOOKUP($G1937,Lijsten!L:O,4,0))),""),"")</f>
        <v/>
      </c>
      <c r="Q1937" s="50"/>
      <c r="R1937" s="50"/>
      <c r="S1937" s="83"/>
      <c r="T1937" s="51"/>
      <c r="U1937" s="4" t="str" cm="1">
        <f t="array" ref="U1937">IF(AA1937&lt;&gt;"ja",_xlfn.IFNA(_xlfn.IFS(AND(O1937&lt;&gt;"",F1937&lt;&gt;"",RIGHT($N1937,6)="tarief"),O1937*Q1937,S1937&gt;0,IF(F1937&lt;&gt;"",S1937,"")),""),"")</f>
        <v/>
      </c>
      <c r="V1937" s="4" t="str" cm="1">
        <f t="array" ref="V1937">IF(AA1937&lt;&gt;"ja",_xlfn.IFNA(_xlfn.IFS(AND(P1937&lt;&gt;"",R1937&lt;&gt;"",RIGHT($N1937,6)="tarief"),P1937*R1937,T1937&gt;0,T1937),""),"")</f>
        <v/>
      </c>
      <c r="W1937" s="4" t="str" cm="1">
        <f t="array" ref="W1937">IFERROR(_xlfn.IFS(OR(F1937="",LEFT(Methode_Keuze,4)="Geen"),"",AND(U1937&lt;&gt;"",F1937&lt;&gt;"Arbeidskosten"),ROUND(U1937*VLOOKUP(F1937,Tb_ProjectKosten[],MATCH(Tb_ProjectKosten[[#Headers],[Forfat_Percentage]],Tb_ProjectKosten[#Headers],0),0),2),AND(F1937="Arbeidskosten",G1937&lt;&gt;""),IFERROR(ROUND(U1937*VLOOKUP(G1937,Tb_KostenTypen[],3,0)*VLOOKUP(F1937,Tb_ProjectKosten[],MATCH(Tb_ProjectKosten[[#Headers],[Forfat_Percentage]],Tb_ProjectKosten[#Headers],0),0),2),""),U1937 &lt;=0,0),"")</f>
        <v/>
      </c>
      <c r="X1937" s="4" t="str" cm="1">
        <f t="array" ref="X1937">IFERROR(_xlfn.IFS(OR(F1937="",LEFT(Methode_Keuze,4)="Geen"),"",AND(V1937&lt;&gt;"",F1937&lt;&gt;"Arbeidskosten"),ROUND(V1937*VLOOKUP(F1937,Tb_ProjectKosten[],MATCH(Tb_ProjectKosten[[#Headers],[Forfat_Percentage]],Tb_ProjectKosten[#Headers],0),0),2),AND(F1937="Arbeidskosten",G1937&lt;&gt;""),IFERROR(ROUND(V1937*VLOOKUP(G1937,Tb_KostenTypen[],3,0)*VLOOKUP(F1937,Tb_ProjectKosten[],MATCH(Tb_ProjectKosten[[#Headers],[Forfat_Percentage]],Tb_ProjectKosten[#Headers],0),0),2),""),V1937 &lt;=0,0),"")</f>
        <v/>
      </c>
      <c r="Y1937" s="262"/>
      <c r="Z1937" s="49"/>
      <c r="AA1937" s="37" t="str" cm="1">
        <f t="array" ref="AA1937">IFERROR(IF(INDEX(SubsidieTabel!$Q$1:$T$9,MATCH($F1937,SubsidieTabel!$Q$1:$Q$9,0),IFERROR(MATCH(Methode_Keuze,SubsidieTabel!$Q$1:$T$1,0),2))&lt;&gt;1=TRUE,"ja",""),"")</f>
        <v/>
      </c>
    </row>
    <row r="1938" spans="1:27" ht="15" customHeight="1" x14ac:dyDescent="0.25">
      <c r="A1938" s="87"/>
      <c r="B1938" s="219" t="str">
        <f>IF(A1938&lt;&gt;"",_xlfn.MAXIFS($B$1:B1937,$A$1:A1937,A1938)+1,"")</f>
        <v/>
      </c>
      <c r="C1938" s="50"/>
      <c r="D1938" s="50"/>
      <c r="E1938" s="50"/>
      <c r="F1938" s="50"/>
      <c r="G1938" s="283"/>
      <c r="H1938" s="296"/>
      <c r="I1938" s="295"/>
      <c r="J1938" s="295"/>
      <c r="K1938" s="202"/>
      <c r="L1938" s="202"/>
      <c r="M1938" s="91" t="str">
        <f>IFERROR(VLOOKUP(H1938,Lijsten!$H$1:$I$100,2,0),"")</f>
        <v/>
      </c>
      <c r="N1938" s="91" t="str" cm="1">
        <f t="array" ref="N1938">IFERROR(_xlfn.IFS(AND(LEFT(F1938,6)="Arbeid",RIGHT(F1938,3)&lt;&gt;"IKS"),IFERROR(VLOOKUP($G1938,Tb_KostenTypen[],2,0),"tarief"),RIGHT(F1938,3)="IKS","Uurtarief",LEFT(F1938,6)="Arbeid","Uurtarief",AND(LEFT(F1938,8)="Bijdrage",RIGHT(F1938,15)="(vrijwilligers)"),"Vast tarief"),"")</f>
        <v/>
      </c>
      <c r="O1938" s="92"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tarief",IF(LEFT(F1938,8)="Bijdrage",VLOOKUP($F1938,Tb_KostenTypen[],MATCH(Methode_Keuze,Tb_KostenTypen[#Headers],0),0),VLOOKUP($G1938,Lijsten!L:O,4,0))),""),"")</f>
        <v/>
      </c>
      <c r="P1938" s="92"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tarief",IF(LEFT(F1938,8)="Bijdrage",VLOOKUP($F1938,Tb_KostenTypen[],MATCH(Methode_Keuze,Tb_KostenTypen[#Headers],0),0),VLOOKUP($G1938,Lijsten!L:O,4,0))),""),"")</f>
        <v/>
      </c>
      <c r="Q1938" s="50"/>
      <c r="R1938" s="50"/>
      <c r="S1938" s="83"/>
      <c r="T1938" s="51"/>
      <c r="U1938" s="4" t="str" cm="1">
        <f t="array" ref="U1938">IF(AA1938&lt;&gt;"ja",_xlfn.IFNA(_xlfn.IFS(AND(O1938&lt;&gt;"",F1938&lt;&gt;"",RIGHT($N1938,6)="tarief"),O1938*Q1938,S1938&gt;0,IF(F1938&lt;&gt;"",S1938,"")),""),"")</f>
        <v/>
      </c>
      <c r="V1938" s="4" t="str" cm="1">
        <f t="array" ref="V1938">IF(AA1938&lt;&gt;"ja",_xlfn.IFNA(_xlfn.IFS(AND(P1938&lt;&gt;"",R1938&lt;&gt;"",RIGHT($N1938,6)="tarief"),P1938*R1938,T1938&gt;0,T1938),""),"")</f>
        <v/>
      </c>
      <c r="W1938" s="4" t="str" cm="1">
        <f t="array" ref="W1938">IFERROR(_xlfn.IFS(OR(F1938="",LEFT(Methode_Keuze,4)="Geen"),"",AND(U1938&lt;&gt;"",F1938&lt;&gt;"Arbeidskosten"),ROUND(U1938*VLOOKUP(F1938,Tb_ProjectKosten[],MATCH(Tb_ProjectKosten[[#Headers],[Forfat_Percentage]],Tb_ProjectKosten[#Headers],0),0),2),AND(F1938="Arbeidskosten",G1938&lt;&gt;""),IFERROR(ROUND(U1938*VLOOKUP(G1938,Tb_KostenTypen[],3,0)*VLOOKUP(F1938,Tb_ProjectKosten[],MATCH(Tb_ProjectKosten[[#Headers],[Forfat_Percentage]],Tb_ProjectKosten[#Headers],0),0),2),""),U1938 &lt;=0,0),"")</f>
        <v/>
      </c>
      <c r="X1938" s="4" t="str" cm="1">
        <f t="array" ref="X1938">IFERROR(_xlfn.IFS(OR(F1938="",LEFT(Methode_Keuze,4)="Geen"),"",AND(V1938&lt;&gt;"",F1938&lt;&gt;"Arbeidskosten"),ROUND(V1938*VLOOKUP(F1938,Tb_ProjectKosten[],MATCH(Tb_ProjectKosten[[#Headers],[Forfat_Percentage]],Tb_ProjectKosten[#Headers],0),0),2),AND(F1938="Arbeidskosten",G1938&lt;&gt;""),IFERROR(ROUND(V1938*VLOOKUP(G1938,Tb_KostenTypen[],3,0)*VLOOKUP(F1938,Tb_ProjectKosten[],MATCH(Tb_ProjectKosten[[#Headers],[Forfat_Percentage]],Tb_ProjectKosten[#Headers],0),0),2),""),V1938 &lt;=0,0),"")</f>
        <v/>
      </c>
      <c r="Y1938" s="262"/>
      <c r="Z1938" s="49"/>
      <c r="AA1938" s="37" t="str" cm="1">
        <f t="array" ref="AA1938">IFERROR(IF(INDEX(SubsidieTabel!$Q$1:$T$9,MATCH($F1938,SubsidieTabel!$Q$1:$Q$9,0),IFERROR(MATCH(Methode_Keuze,SubsidieTabel!$Q$1:$T$1,0),2))&lt;&gt;1=TRUE,"ja",""),"")</f>
        <v/>
      </c>
    </row>
    <row r="1939" spans="1:27" ht="15" customHeight="1" x14ac:dyDescent="0.25">
      <c r="A1939" s="87"/>
      <c r="B1939" s="219" t="str">
        <f>IF(A1939&lt;&gt;"",_xlfn.MAXIFS($B$1:B1938,$A$1:A1938,A1939)+1,"")</f>
        <v/>
      </c>
      <c r="C1939" s="50"/>
      <c r="D1939" s="50"/>
      <c r="E1939" s="50"/>
      <c r="F1939" s="50"/>
      <c r="G1939" s="283"/>
      <c r="H1939" s="296"/>
      <c r="I1939" s="295"/>
      <c r="J1939" s="295"/>
      <c r="K1939" s="202"/>
      <c r="L1939" s="202"/>
      <c r="M1939" s="91" t="str">
        <f>IFERROR(VLOOKUP(H1939,Lijsten!$H$1:$I$100,2,0),"")</f>
        <v/>
      </c>
      <c r="N1939" s="91" t="str" cm="1">
        <f t="array" ref="N1939">IFERROR(_xlfn.IFS(AND(LEFT(F1939,6)="Arbeid",RIGHT(F1939,3)&lt;&gt;"IKS"),IFERROR(VLOOKUP($G1939,Tb_KostenTypen[],2,0),"tarief"),RIGHT(F1939,3)="IKS","Uurtarief",LEFT(F1939,6)="Arbeid","Uurtarief",AND(LEFT(F1939,8)="Bijdrage",RIGHT(F1939,15)="(vrijwilligers)"),"Vast tarief"),"")</f>
        <v/>
      </c>
      <c r="O1939" s="92"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tarief",IF(LEFT(F1939,8)="Bijdrage",VLOOKUP($F1939,Tb_KostenTypen[],MATCH(Methode_Keuze,Tb_KostenTypen[#Headers],0),0),VLOOKUP($G1939,Lijsten!L:O,4,0))),""),"")</f>
        <v/>
      </c>
      <c r="P1939" s="92"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tarief",IF(LEFT(F1939,8)="Bijdrage",VLOOKUP($F1939,Tb_KostenTypen[],MATCH(Methode_Keuze,Tb_KostenTypen[#Headers],0),0),VLOOKUP($G1939,Lijsten!L:O,4,0))),""),"")</f>
        <v/>
      </c>
      <c r="Q1939" s="50"/>
      <c r="R1939" s="50"/>
      <c r="S1939" s="83"/>
      <c r="T1939" s="51"/>
      <c r="U1939" s="4" t="str" cm="1">
        <f t="array" ref="U1939">IF(AA1939&lt;&gt;"ja",_xlfn.IFNA(_xlfn.IFS(AND(O1939&lt;&gt;"",F1939&lt;&gt;"",RIGHT($N1939,6)="tarief"),O1939*Q1939,S1939&gt;0,IF(F1939&lt;&gt;"",S1939,"")),""),"")</f>
        <v/>
      </c>
      <c r="V1939" s="4" t="str" cm="1">
        <f t="array" ref="V1939">IF(AA1939&lt;&gt;"ja",_xlfn.IFNA(_xlfn.IFS(AND(P1939&lt;&gt;"",R1939&lt;&gt;"",RIGHT($N1939,6)="tarief"),P1939*R1939,T1939&gt;0,T1939),""),"")</f>
        <v/>
      </c>
      <c r="W1939" s="4" t="str" cm="1">
        <f t="array" ref="W1939">IFERROR(_xlfn.IFS(OR(F1939="",LEFT(Methode_Keuze,4)="Geen"),"",AND(U1939&lt;&gt;"",F1939&lt;&gt;"Arbeidskosten"),ROUND(U1939*VLOOKUP(F1939,Tb_ProjectKosten[],MATCH(Tb_ProjectKosten[[#Headers],[Forfat_Percentage]],Tb_ProjectKosten[#Headers],0),0),2),AND(F1939="Arbeidskosten",G1939&lt;&gt;""),IFERROR(ROUND(U1939*VLOOKUP(G1939,Tb_KostenTypen[],3,0)*VLOOKUP(F1939,Tb_ProjectKosten[],MATCH(Tb_ProjectKosten[[#Headers],[Forfat_Percentage]],Tb_ProjectKosten[#Headers],0),0),2),""),U1939 &lt;=0,0),"")</f>
        <v/>
      </c>
      <c r="X1939" s="4" t="str" cm="1">
        <f t="array" ref="X1939">IFERROR(_xlfn.IFS(OR(F1939="",LEFT(Methode_Keuze,4)="Geen"),"",AND(V1939&lt;&gt;"",F1939&lt;&gt;"Arbeidskosten"),ROUND(V1939*VLOOKUP(F1939,Tb_ProjectKosten[],MATCH(Tb_ProjectKosten[[#Headers],[Forfat_Percentage]],Tb_ProjectKosten[#Headers],0),0),2),AND(F1939="Arbeidskosten",G1939&lt;&gt;""),IFERROR(ROUND(V1939*VLOOKUP(G1939,Tb_KostenTypen[],3,0)*VLOOKUP(F1939,Tb_ProjectKosten[],MATCH(Tb_ProjectKosten[[#Headers],[Forfat_Percentage]],Tb_ProjectKosten[#Headers],0),0),2),""),V1939 &lt;=0,0),"")</f>
        <v/>
      </c>
      <c r="Y1939" s="262"/>
      <c r="Z1939" s="49"/>
      <c r="AA1939" s="37" t="str" cm="1">
        <f t="array" ref="AA1939">IFERROR(IF(INDEX(SubsidieTabel!$Q$1:$T$9,MATCH($F1939,SubsidieTabel!$Q$1:$Q$9,0),IFERROR(MATCH(Methode_Keuze,SubsidieTabel!$Q$1:$T$1,0),2))&lt;&gt;1=TRUE,"ja",""),"")</f>
        <v/>
      </c>
    </row>
    <row r="1940" spans="1:27" ht="15" customHeight="1" x14ac:dyDescent="0.25">
      <c r="A1940" s="87"/>
      <c r="B1940" s="219" t="str">
        <f>IF(A1940&lt;&gt;"",_xlfn.MAXIFS($B$1:B1939,$A$1:A1939,A1940)+1,"")</f>
        <v/>
      </c>
      <c r="C1940" s="50"/>
      <c r="D1940" s="50"/>
      <c r="E1940" s="50"/>
      <c r="F1940" s="50"/>
      <c r="G1940" s="283"/>
      <c r="H1940" s="296"/>
      <c r="I1940" s="295"/>
      <c r="J1940" s="295"/>
      <c r="K1940" s="202"/>
      <c r="L1940" s="202"/>
      <c r="M1940" s="91" t="str">
        <f>IFERROR(VLOOKUP(H1940,Lijsten!$H$1:$I$100,2,0),"")</f>
        <v/>
      </c>
      <c r="N1940" s="91" t="str" cm="1">
        <f t="array" ref="N1940">IFERROR(_xlfn.IFS(AND(LEFT(F1940,6)="Arbeid",RIGHT(F1940,3)&lt;&gt;"IKS"),IFERROR(VLOOKUP($G1940,Tb_KostenTypen[],2,0),"tarief"),RIGHT(F1940,3)="IKS","Uurtarief",LEFT(F1940,6)="Arbeid","Uurtarief",AND(LEFT(F1940,8)="Bijdrage",RIGHT(F1940,15)="(vrijwilligers)"),"Vast tarief"),"")</f>
        <v/>
      </c>
      <c r="O1940" s="92"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tarief",IF(LEFT(F1940,8)="Bijdrage",VLOOKUP($F1940,Tb_KostenTypen[],MATCH(Methode_Keuze,Tb_KostenTypen[#Headers],0),0),VLOOKUP($G1940,Lijsten!L:O,4,0))),""),"")</f>
        <v/>
      </c>
      <c r="P1940" s="92"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tarief",IF(LEFT(F1940,8)="Bijdrage",VLOOKUP($F1940,Tb_KostenTypen[],MATCH(Methode_Keuze,Tb_KostenTypen[#Headers],0),0),VLOOKUP($G1940,Lijsten!L:O,4,0))),""),"")</f>
        <v/>
      </c>
      <c r="Q1940" s="50"/>
      <c r="R1940" s="50"/>
      <c r="S1940" s="83"/>
      <c r="T1940" s="51"/>
      <c r="U1940" s="4" t="str" cm="1">
        <f t="array" ref="U1940">IF(AA1940&lt;&gt;"ja",_xlfn.IFNA(_xlfn.IFS(AND(O1940&lt;&gt;"",F1940&lt;&gt;"",RIGHT($N1940,6)="tarief"),O1940*Q1940,S1940&gt;0,IF(F1940&lt;&gt;"",S1940,"")),""),"")</f>
        <v/>
      </c>
      <c r="V1940" s="4" t="str" cm="1">
        <f t="array" ref="V1940">IF(AA1940&lt;&gt;"ja",_xlfn.IFNA(_xlfn.IFS(AND(P1940&lt;&gt;"",R1940&lt;&gt;"",RIGHT($N1940,6)="tarief"),P1940*R1940,T1940&gt;0,T1940),""),"")</f>
        <v/>
      </c>
      <c r="W1940" s="4" t="str" cm="1">
        <f t="array" ref="W1940">IFERROR(_xlfn.IFS(OR(F1940="",LEFT(Methode_Keuze,4)="Geen"),"",AND(U1940&lt;&gt;"",F1940&lt;&gt;"Arbeidskosten"),ROUND(U1940*VLOOKUP(F1940,Tb_ProjectKosten[],MATCH(Tb_ProjectKosten[[#Headers],[Forfat_Percentage]],Tb_ProjectKosten[#Headers],0),0),2),AND(F1940="Arbeidskosten",G1940&lt;&gt;""),IFERROR(ROUND(U1940*VLOOKUP(G1940,Tb_KostenTypen[],3,0)*VLOOKUP(F1940,Tb_ProjectKosten[],MATCH(Tb_ProjectKosten[[#Headers],[Forfat_Percentage]],Tb_ProjectKosten[#Headers],0),0),2),""),U1940 &lt;=0,0),"")</f>
        <v/>
      </c>
      <c r="X1940" s="4" t="str" cm="1">
        <f t="array" ref="X1940">IFERROR(_xlfn.IFS(OR(F1940="",LEFT(Methode_Keuze,4)="Geen"),"",AND(V1940&lt;&gt;"",F1940&lt;&gt;"Arbeidskosten"),ROUND(V1940*VLOOKUP(F1940,Tb_ProjectKosten[],MATCH(Tb_ProjectKosten[[#Headers],[Forfat_Percentage]],Tb_ProjectKosten[#Headers],0),0),2),AND(F1940="Arbeidskosten",G1940&lt;&gt;""),IFERROR(ROUND(V1940*VLOOKUP(G1940,Tb_KostenTypen[],3,0)*VLOOKUP(F1940,Tb_ProjectKosten[],MATCH(Tb_ProjectKosten[[#Headers],[Forfat_Percentage]],Tb_ProjectKosten[#Headers],0),0),2),""),V1940 &lt;=0,0),"")</f>
        <v/>
      </c>
      <c r="Y1940" s="262"/>
      <c r="Z1940" s="49"/>
      <c r="AA1940" s="37" t="str" cm="1">
        <f t="array" ref="AA1940">IFERROR(IF(INDEX(SubsidieTabel!$Q$1:$T$9,MATCH($F1940,SubsidieTabel!$Q$1:$Q$9,0),IFERROR(MATCH(Methode_Keuze,SubsidieTabel!$Q$1:$T$1,0),2))&lt;&gt;1=TRUE,"ja",""),"")</f>
        <v/>
      </c>
    </row>
    <row r="1941" spans="1:27" ht="15" customHeight="1" x14ac:dyDescent="0.25">
      <c r="A1941" s="87"/>
      <c r="B1941" s="219" t="str">
        <f>IF(A1941&lt;&gt;"",_xlfn.MAXIFS($B$1:B1940,$A$1:A1940,A1941)+1,"")</f>
        <v/>
      </c>
      <c r="C1941" s="50"/>
      <c r="D1941" s="50"/>
      <c r="E1941" s="50"/>
      <c r="F1941" s="50"/>
      <c r="G1941" s="283"/>
      <c r="H1941" s="296"/>
      <c r="I1941" s="295"/>
      <c r="J1941" s="295"/>
      <c r="K1941" s="202"/>
      <c r="L1941" s="202"/>
      <c r="M1941" s="91" t="str">
        <f>IFERROR(VLOOKUP(H1941,Lijsten!$H$1:$I$100,2,0),"")</f>
        <v/>
      </c>
      <c r="N1941" s="91" t="str" cm="1">
        <f t="array" ref="N1941">IFERROR(_xlfn.IFS(AND(LEFT(F1941,6)="Arbeid",RIGHT(F1941,3)&lt;&gt;"IKS"),IFERROR(VLOOKUP($G1941,Tb_KostenTypen[],2,0),"tarief"),RIGHT(F1941,3)="IKS","Uurtarief",LEFT(F1941,6)="Arbeid","Uurtarief",AND(LEFT(F1941,8)="Bijdrage",RIGHT(F1941,15)="(vrijwilligers)"),"Vast tarief"),"")</f>
        <v/>
      </c>
      <c r="O1941" s="92"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tarief",IF(LEFT(F1941,8)="Bijdrage",VLOOKUP($F1941,Tb_KostenTypen[],MATCH(Methode_Keuze,Tb_KostenTypen[#Headers],0),0),VLOOKUP($G1941,Lijsten!L:O,4,0))),""),"")</f>
        <v/>
      </c>
      <c r="P1941" s="92"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tarief",IF(LEFT(F1941,8)="Bijdrage",VLOOKUP($F1941,Tb_KostenTypen[],MATCH(Methode_Keuze,Tb_KostenTypen[#Headers],0),0),VLOOKUP($G1941,Lijsten!L:O,4,0))),""),"")</f>
        <v/>
      </c>
      <c r="Q1941" s="50"/>
      <c r="R1941" s="50"/>
      <c r="S1941" s="83"/>
      <c r="T1941" s="51"/>
      <c r="U1941" s="4" t="str" cm="1">
        <f t="array" ref="U1941">IF(AA1941&lt;&gt;"ja",_xlfn.IFNA(_xlfn.IFS(AND(O1941&lt;&gt;"",F1941&lt;&gt;"",RIGHT($N1941,6)="tarief"),O1941*Q1941,S1941&gt;0,IF(F1941&lt;&gt;"",S1941,"")),""),"")</f>
        <v/>
      </c>
      <c r="V1941" s="4" t="str" cm="1">
        <f t="array" ref="V1941">IF(AA1941&lt;&gt;"ja",_xlfn.IFNA(_xlfn.IFS(AND(P1941&lt;&gt;"",R1941&lt;&gt;"",RIGHT($N1941,6)="tarief"),P1941*R1941,T1941&gt;0,T1941),""),"")</f>
        <v/>
      </c>
      <c r="W1941" s="4" t="str" cm="1">
        <f t="array" ref="W1941">IFERROR(_xlfn.IFS(OR(F1941="",LEFT(Methode_Keuze,4)="Geen"),"",AND(U1941&lt;&gt;"",F1941&lt;&gt;"Arbeidskosten"),ROUND(U1941*VLOOKUP(F1941,Tb_ProjectKosten[],MATCH(Tb_ProjectKosten[[#Headers],[Forfat_Percentage]],Tb_ProjectKosten[#Headers],0),0),2),AND(F1941="Arbeidskosten",G1941&lt;&gt;""),IFERROR(ROUND(U1941*VLOOKUP(G1941,Tb_KostenTypen[],3,0)*VLOOKUP(F1941,Tb_ProjectKosten[],MATCH(Tb_ProjectKosten[[#Headers],[Forfat_Percentage]],Tb_ProjectKosten[#Headers],0),0),2),""),U1941 &lt;=0,0),"")</f>
        <v/>
      </c>
      <c r="X1941" s="4" t="str" cm="1">
        <f t="array" ref="X1941">IFERROR(_xlfn.IFS(OR(F1941="",LEFT(Methode_Keuze,4)="Geen"),"",AND(V1941&lt;&gt;"",F1941&lt;&gt;"Arbeidskosten"),ROUND(V1941*VLOOKUP(F1941,Tb_ProjectKosten[],MATCH(Tb_ProjectKosten[[#Headers],[Forfat_Percentage]],Tb_ProjectKosten[#Headers],0),0),2),AND(F1941="Arbeidskosten",G1941&lt;&gt;""),IFERROR(ROUND(V1941*VLOOKUP(G1941,Tb_KostenTypen[],3,0)*VLOOKUP(F1941,Tb_ProjectKosten[],MATCH(Tb_ProjectKosten[[#Headers],[Forfat_Percentage]],Tb_ProjectKosten[#Headers],0),0),2),""),V1941 &lt;=0,0),"")</f>
        <v/>
      </c>
      <c r="Y1941" s="262"/>
      <c r="Z1941" s="49"/>
      <c r="AA1941" s="37" t="str" cm="1">
        <f t="array" ref="AA1941">IFERROR(IF(INDEX(SubsidieTabel!$Q$1:$T$9,MATCH($F1941,SubsidieTabel!$Q$1:$Q$9,0),IFERROR(MATCH(Methode_Keuze,SubsidieTabel!$Q$1:$T$1,0),2))&lt;&gt;1=TRUE,"ja",""),"")</f>
        <v/>
      </c>
    </row>
    <row r="1942" spans="1:27" ht="15" customHeight="1" x14ac:dyDescent="0.25">
      <c r="A1942" s="87"/>
      <c r="B1942" s="219" t="str">
        <f>IF(A1942&lt;&gt;"",_xlfn.MAXIFS($B$1:B1941,$A$1:A1941,A1942)+1,"")</f>
        <v/>
      </c>
      <c r="C1942" s="50"/>
      <c r="D1942" s="50"/>
      <c r="E1942" s="50"/>
      <c r="F1942" s="50"/>
      <c r="G1942" s="283"/>
      <c r="H1942" s="296"/>
      <c r="I1942" s="295"/>
      <c r="J1942" s="295"/>
      <c r="K1942" s="202"/>
      <c r="L1942" s="202"/>
      <c r="M1942" s="91" t="str">
        <f>IFERROR(VLOOKUP(H1942,Lijsten!$H$1:$I$100,2,0),"")</f>
        <v/>
      </c>
      <c r="N1942" s="91" t="str" cm="1">
        <f t="array" ref="N1942">IFERROR(_xlfn.IFS(AND(LEFT(F1942,6)="Arbeid",RIGHT(F1942,3)&lt;&gt;"IKS"),IFERROR(VLOOKUP($G1942,Tb_KostenTypen[],2,0),"tarief"),RIGHT(F1942,3)="IKS","Uurtarief",LEFT(F1942,6)="Arbeid","Uurtarief",AND(LEFT(F1942,8)="Bijdrage",RIGHT(F1942,15)="(vrijwilligers)"),"Vast tarief"),"")</f>
        <v/>
      </c>
      <c r="O1942" s="92"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tarief",IF(LEFT(F1942,8)="Bijdrage",VLOOKUP($F1942,Tb_KostenTypen[],MATCH(Methode_Keuze,Tb_KostenTypen[#Headers],0),0),VLOOKUP($G1942,Lijsten!L:O,4,0))),""),"")</f>
        <v/>
      </c>
      <c r="P1942" s="92"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tarief",IF(LEFT(F1942,8)="Bijdrage",VLOOKUP($F1942,Tb_KostenTypen[],MATCH(Methode_Keuze,Tb_KostenTypen[#Headers],0),0),VLOOKUP($G1942,Lijsten!L:O,4,0))),""),"")</f>
        <v/>
      </c>
      <c r="Q1942" s="50"/>
      <c r="R1942" s="50"/>
      <c r="S1942" s="83"/>
      <c r="T1942" s="51"/>
      <c r="U1942" s="4" t="str" cm="1">
        <f t="array" ref="U1942">IF(AA1942&lt;&gt;"ja",_xlfn.IFNA(_xlfn.IFS(AND(O1942&lt;&gt;"",F1942&lt;&gt;"",RIGHT($N1942,6)="tarief"),O1942*Q1942,S1942&gt;0,IF(F1942&lt;&gt;"",S1942,"")),""),"")</f>
        <v/>
      </c>
      <c r="V1942" s="4" t="str" cm="1">
        <f t="array" ref="V1942">IF(AA1942&lt;&gt;"ja",_xlfn.IFNA(_xlfn.IFS(AND(P1942&lt;&gt;"",R1942&lt;&gt;"",RIGHT($N1942,6)="tarief"),P1942*R1942,T1942&gt;0,T1942),""),"")</f>
        <v/>
      </c>
      <c r="W1942" s="4" t="str" cm="1">
        <f t="array" ref="W1942">IFERROR(_xlfn.IFS(OR(F1942="",LEFT(Methode_Keuze,4)="Geen"),"",AND(U1942&lt;&gt;"",F1942&lt;&gt;"Arbeidskosten"),ROUND(U1942*VLOOKUP(F1942,Tb_ProjectKosten[],MATCH(Tb_ProjectKosten[[#Headers],[Forfat_Percentage]],Tb_ProjectKosten[#Headers],0),0),2),AND(F1942="Arbeidskosten",G1942&lt;&gt;""),IFERROR(ROUND(U1942*VLOOKUP(G1942,Tb_KostenTypen[],3,0)*VLOOKUP(F1942,Tb_ProjectKosten[],MATCH(Tb_ProjectKosten[[#Headers],[Forfat_Percentage]],Tb_ProjectKosten[#Headers],0),0),2),""),U1942 &lt;=0,0),"")</f>
        <v/>
      </c>
      <c r="X1942" s="4" t="str" cm="1">
        <f t="array" ref="X1942">IFERROR(_xlfn.IFS(OR(F1942="",LEFT(Methode_Keuze,4)="Geen"),"",AND(V1942&lt;&gt;"",F1942&lt;&gt;"Arbeidskosten"),ROUND(V1942*VLOOKUP(F1942,Tb_ProjectKosten[],MATCH(Tb_ProjectKosten[[#Headers],[Forfat_Percentage]],Tb_ProjectKosten[#Headers],0),0),2),AND(F1942="Arbeidskosten",G1942&lt;&gt;""),IFERROR(ROUND(V1942*VLOOKUP(G1942,Tb_KostenTypen[],3,0)*VLOOKUP(F1942,Tb_ProjectKosten[],MATCH(Tb_ProjectKosten[[#Headers],[Forfat_Percentage]],Tb_ProjectKosten[#Headers],0),0),2),""),V1942 &lt;=0,0),"")</f>
        <v/>
      </c>
      <c r="Y1942" s="262"/>
      <c r="Z1942" s="49"/>
      <c r="AA1942" s="37" t="str" cm="1">
        <f t="array" ref="AA1942">IFERROR(IF(INDEX(SubsidieTabel!$Q$1:$T$9,MATCH($F1942,SubsidieTabel!$Q$1:$Q$9,0),IFERROR(MATCH(Methode_Keuze,SubsidieTabel!$Q$1:$T$1,0),2))&lt;&gt;1=TRUE,"ja",""),"")</f>
        <v/>
      </c>
    </row>
    <row r="1943" spans="1:27" ht="15" customHeight="1" x14ac:dyDescent="0.25">
      <c r="A1943" s="87"/>
      <c r="B1943" s="219" t="str">
        <f>IF(A1943&lt;&gt;"",_xlfn.MAXIFS($B$1:B1942,$A$1:A1942,A1943)+1,"")</f>
        <v/>
      </c>
      <c r="C1943" s="50"/>
      <c r="D1943" s="50"/>
      <c r="E1943" s="50"/>
      <c r="F1943" s="50"/>
      <c r="G1943" s="283"/>
      <c r="H1943" s="296"/>
      <c r="I1943" s="295"/>
      <c r="J1943" s="295"/>
      <c r="K1943" s="202"/>
      <c r="L1943" s="202"/>
      <c r="M1943" s="91" t="str">
        <f>IFERROR(VLOOKUP(H1943,Lijsten!$H$1:$I$100,2,0),"")</f>
        <v/>
      </c>
      <c r="N1943" s="91" t="str" cm="1">
        <f t="array" ref="N1943">IFERROR(_xlfn.IFS(AND(LEFT(F1943,6)="Arbeid",RIGHT(F1943,3)&lt;&gt;"IKS"),IFERROR(VLOOKUP($G1943,Tb_KostenTypen[],2,0),"tarief"),RIGHT(F1943,3)="IKS","Uurtarief",LEFT(F1943,6)="Arbeid","Uurtarief",AND(LEFT(F1943,8)="Bijdrage",RIGHT(F1943,15)="(vrijwilligers)"),"Vast tarief"),"")</f>
        <v/>
      </c>
      <c r="O1943" s="92"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tarief",IF(LEFT(F1943,8)="Bijdrage",VLOOKUP($F1943,Tb_KostenTypen[],MATCH(Methode_Keuze,Tb_KostenTypen[#Headers],0),0),VLOOKUP($G1943,Lijsten!L:O,4,0))),""),"")</f>
        <v/>
      </c>
      <c r="P1943" s="92"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tarief",IF(LEFT(F1943,8)="Bijdrage",VLOOKUP($F1943,Tb_KostenTypen[],MATCH(Methode_Keuze,Tb_KostenTypen[#Headers],0),0),VLOOKUP($G1943,Lijsten!L:O,4,0))),""),"")</f>
        <v/>
      </c>
      <c r="Q1943" s="50"/>
      <c r="R1943" s="50"/>
      <c r="S1943" s="83"/>
      <c r="T1943" s="51"/>
      <c r="U1943" s="4" t="str" cm="1">
        <f t="array" ref="U1943">IF(AA1943&lt;&gt;"ja",_xlfn.IFNA(_xlfn.IFS(AND(O1943&lt;&gt;"",F1943&lt;&gt;"",RIGHT($N1943,6)="tarief"),O1943*Q1943,S1943&gt;0,IF(F1943&lt;&gt;"",S1943,"")),""),"")</f>
        <v/>
      </c>
      <c r="V1943" s="4" t="str" cm="1">
        <f t="array" ref="V1943">IF(AA1943&lt;&gt;"ja",_xlfn.IFNA(_xlfn.IFS(AND(P1943&lt;&gt;"",R1943&lt;&gt;"",RIGHT($N1943,6)="tarief"),P1943*R1943,T1943&gt;0,T1943),""),"")</f>
        <v/>
      </c>
      <c r="W1943" s="4" t="str" cm="1">
        <f t="array" ref="W1943">IFERROR(_xlfn.IFS(OR(F1943="",LEFT(Methode_Keuze,4)="Geen"),"",AND(U1943&lt;&gt;"",F1943&lt;&gt;"Arbeidskosten"),ROUND(U1943*VLOOKUP(F1943,Tb_ProjectKosten[],MATCH(Tb_ProjectKosten[[#Headers],[Forfat_Percentage]],Tb_ProjectKosten[#Headers],0),0),2),AND(F1943="Arbeidskosten",G1943&lt;&gt;""),IFERROR(ROUND(U1943*VLOOKUP(G1943,Tb_KostenTypen[],3,0)*VLOOKUP(F1943,Tb_ProjectKosten[],MATCH(Tb_ProjectKosten[[#Headers],[Forfat_Percentage]],Tb_ProjectKosten[#Headers],0),0),2),""),U1943 &lt;=0,0),"")</f>
        <v/>
      </c>
      <c r="X1943" s="4" t="str" cm="1">
        <f t="array" ref="X1943">IFERROR(_xlfn.IFS(OR(F1943="",LEFT(Methode_Keuze,4)="Geen"),"",AND(V1943&lt;&gt;"",F1943&lt;&gt;"Arbeidskosten"),ROUND(V1943*VLOOKUP(F1943,Tb_ProjectKosten[],MATCH(Tb_ProjectKosten[[#Headers],[Forfat_Percentage]],Tb_ProjectKosten[#Headers],0),0),2),AND(F1943="Arbeidskosten",G1943&lt;&gt;""),IFERROR(ROUND(V1943*VLOOKUP(G1943,Tb_KostenTypen[],3,0)*VLOOKUP(F1943,Tb_ProjectKosten[],MATCH(Tb_ProjectKosten[[#Headers],[Forfat_Percentage]],Tb_ProjectKosten[#Headers],0),0),2),""),V1943 &lt;=0,0),"")</f>
        <v/>
      </c>
      <c r="Y1943" s="262"/>
      <c r="Z1943" s="49"/>
      <c r="AA1943" s="37" t="str" cm="1">
        <f t="array" ref="AA1943">IFERROR(IF(INDEX(SubsidieTabel!$Q$1:$T$9,MATCH($F1943,SubsidieTabel!$Q$1:$Q$9,0),IFERROR(MATCH(Methode_Keuze,SubsidieTabel!$Q$1:$T$1,0),2))&lt;&gt;1=TRUE,"ja",""),"")</f>
        <v/>
      </c>
    </row>
    <row r="1944" spans="1:27" ht="15" customHeight="1" x14ac:dyDescent="0.25">
      <c r="A1944" s="87"/>
      <c r="B1944" s="219" t="str">
        <f>IF(A1944&lt;&gt;"",_xlfn.MAXIFS($B$1:B1943,$A$1:A1943,A1944)+1,"")</f>
        <v/>
      </c>
      <c r="C1944" s="50"/>
      <c r="D1944" s="50"/>
      <c r="E1944" s="50"/>
      <c r="F1944" s="50"/>
      <c r="G1944" s="283"/>
      <c r="H1944" s="296"/>
      <c r="I1944" s="295"/>
      <c r="J1944" s="295"/>
      <c r="K1944" s="202"/>
      <c r="L1944" s="202"/>
      <c r="M1944" s="91" t="str">
        <f>IFERROR(VLOOKUP(H1944,Lijsten!$H$1:$I$100,2,0),"")</f>
        <v/>
      </c>
      <c r="N1944" s="91" t="str" cm="1">
        <f t="array" ref="N1944">IFERROR(_xlfn.IFS(AND(LEFT(F1944,6)="Arbeid",RIGHT(F1944,3)&lt;&gt;"IKS"),IFERROR(VLOOKUP($G1944,Tb_KostenTypen[],2,0),"tarief"),RIGHT(F1944,3)="IKS","Uurtarief",LEFT(F1944,6)="Arbeid","Uurtarief",AND(LEFT(F1944,8)="Bijdrage",RIGHT(F1944,15)="(vrijwilligers)"),"Vast tarief"),"")</f>
        <v/>
      </c>
      <c r="O1944" s="92"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tarief",IF(LEFT(F1944,8)="Bijdrage",VLOOKUP($F1944,Tb_KostenTypen[],MATCH(Methode_Keuze,Tb_KostenTypen[#Headers],0),0),VLOOKUP($G1944,Lijsten!L:O,4,0))),""),"")</f>
        <v/>
      </c>
      <c r="P1944" s="92"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tarief",IF(LEFT(F1944,8)="Bijdrage",VLOOKUP($F1944,Tb_KostenTypen[],MATCH(Methode_Keuze,Tb_KostenTypen[#Headers],0),0),VLOOKUP($G1944,Lijsten!L:O,4,0))),""),"")</f>
        <v/>
      </c>
      <c r="Q1944" s="50"/>
      <c r="R1944" s="50"/>
      <c r="S1944" s="83"/>
      <c r="T1944" s="51"/>
      <c r="U1944" s="4" t="str" cm="1">
        <f t="array" ref="U1944">IF(AA1944&lt;&gt;"ja",_xlfn.IFNA(_xlfn.IFS(AND(O1944&lt;&gt;"",F1944&lt;&gt;"",RIGHT($N1944,6)="tarief"),O1944*Q1944,S1944&gt;0,IF(F1944&lt;&gt;"",S1944,"")),""),"")</f>
        <v/>
      </c>
      <c r="V1944" s="4" t="str" cm="1">
        <f t="array" ref="V1944">IF(AA1944&lt;&gt;"ja",_xlfn.IFNA(_xlfn.IFS(AND(P1944&lt;&gt;"",R1944&lt;&gt;"",RIGHT($N1944,6)="tarief"),P1944*R1944,T1944&gt;0,T1944),""),"")</f>
        <v/>
      </c>
      <c r="W1944" s="4" t="str" cm="1">
        <f t="array" ref="W1944">IFERROR(_xlfn.IFS(OR(F1944="",LEFT(Methode_Keuze,4)="Geen"),"",AND(U1944&lt;&gt;"",F1944&lt;&gt;"Arbeidskosten"),ROUND(U1944*VLOOKUP(F1944,Tb_ProjectKosten[],MATCH(Tb_ProjectKosten[[#Headers],[Forfat_Percentage]],Tb_ProjectKosten[#Headers],0),0),2),AND(F1944="Arbeidskosten",G1944&lt;&gt;""),IFERROR(ROUND(U1944*VLOOKUP(G1944,Tb_KostenTypen[],3,0)*VLOOKUP(F1944,Tb_ProjectKosten[],MATCH(Tb_ProjectKosten[[#Headers],[Forfat_Percentage]],Tb_ProjectKosten[#Headers],0),0),2),""),U1944 &lt;=0,0),"")</f>
        <v/>
      </c>
      <c r="X1944" s="4" t="str" cm="1">
        <f t="array" ref="X1944">IFERROR(_xlfn.IFS(OR(F1944="",LEFT(Methode_Keuze,4)="Geen"),"",AND(V1944&lt;&gt;"",F1944&lt;&gt;"Arbeidskosten"),ROUND(V1944*VLOOKUP(F1944,Tb_ProjectKosten[],MATCH(Tb_ProjectKosten[[#Headers],[Forfat_Percentage]],Tb_ProjectKosten[#Headers],0),0),2),AND(F1944="Arbeidskosten",G1944&lt;&gt;""),IFERROR(ROUND(V1944*VLOOKUP(G1944,Tb_KostenTypen[],3,0)*VLOOKUP(F1944,Tb_ProjectKosten[],MATCH(Tb_ProjectKosten[[#Headers],[Forfat_Percentage]],Tb_ProjectKosten[#Headers],0),0),2),""),V1944 &lt;=0,0),"")</f>
        <v/>
      </c>
      <c r="Y1944" s="262"/>
      <c r="Z1944" s="49"/>
      <c r="AA1944" s="37" t="str" cm="1">
        <f t="array" ref="AA1944">IFERROR(IF(INDEX(SubsidieTabel!$Q$1:$T$9,MATCH($F1944,SubsidieTabel!$Q$1:$Q$9,0),IFERROR(MATCH(Methode_Keuze,SubsidieTabel!$Q$1:$T$1,0),2))&lt;&gt;1=TRUE,"ja",""),"")</f>
        <v/>
      </c>
    </row>
    <row r="1945" spans="1:27" ht="15" customHeight="1" x14ac:dyDescent="0.25">
      <c r="A1945" s="87"/>
      <c r="B1945" s="219" t="str">
        <f>IF(A1945&lt;&gt;"",_xlfn.MAXIFS($B$1:B1944,$A$1:A1944,A1945)+1,"")</f>
        <v/>
      </c>
      <c r="C1945" s="50"/>
      <c r="D1945" s="50"/>
      <c r="E1945" s="50"/>
      <c r="F1945" s="50"/>
      <c r="G1945" s="283"/>
      <c r="H1945" s="296"/>
      <c r="I1945" s="295"/>
      <c r="J1945" s="295"/>
      <c r="K1945" s="202"/>
      <c r="L1945" s="202"/>
      <c r="M1945" s="91" t="str">
        <f>IFERROR(VLOOKUP(H1945,Lijsten!$H$1:$I$100,2,0),"")</f>
        <v/>
      </c>
      <c r="N1945" s="91" t="str" cm="1">
        <f t="array" ref="N1945">IFERROR(_xlfn.IFS(AND(LEFT(F1945,6)="Arbeid",RIGHT(F1945,3)&lt;&gt;"IKS"),IFERROR(VLOOKUP($G1945,Tb_KostenTypen[],2,0),"tarief"),RIGHT(F1945,3)="IKS","Uurtarief",LEFT(F1945,6)="Arbeid","Uurtarief",AND(LEFT(F1945,8)="Bijdrage",RIGHT(F1945,15)="(vrijwilligers)"),"Vast tarief"),"")</f>
        <v/>
      </c>
      <c r="O1945" s="92"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tarief",IF(LEFT(F1945,8)="Bijdrage",VLOOKUP($F1945,Tb_KostenTypen[],MATCH(Methode_Keuze,Tb_KostenTypen[#Headers],0),0),VLOOKUP($G1945,Lijsten!L:O,4,0))),""),"")</f>
        <v/>
      </c>
      <c r="P1945" s="92"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tarief",IF(LEFT(F1945,8)="Bijdrage",VLOOKUP($F1945,Tb_KostenTypen[],MATCH(Methode_Keuze,Tb_KostenTypen[#Headers],0),0),VLOOKUP($G1945,Lijsten!L:O,4,0))),""),"")</f>
        <v/>
      </c>
      <c r="Q1945" s="50"/>
      <c r="R1945" s="50"/>
      <c r="S1945" s="83"/>
      <c r="T1945" s="51"/>
      <c r="U1945" s="4" t="str" cm="1">
        <f t="array" ref="U1945">IF(AA1945&lt;&gt;"ja",_xlfn.IFNA(_xlfn.IFS(AND(O1945&lt;&gt;"",F1945&lt;&gt;"",RIGHT($N1945,6)="tarief"),O1945*Q1945,S1945&gt;0,IF(F1945&lt;&gt;"",S1945,"")),""),"")</f>
        <v/>
      </c>
      <c r="V1945" s="4" t="str" cm="1">
        <f t="array" ref="V1945">IF(AA1945&lt;&gt;"ja",_xlfn.IFNA(_xlfn.IFS(AND(P1945&lt;&gt;"",R1945&lt;&gt;"",RIGHT($N1945,6)="tarief"),P1945*R1945,T1945&gt;0,T1945),""),"")</f>
        <v/>
      </c>
      <c r="W1945" s="4" t="str" cm="1">
        <f t="array" ref="W1945">IFERROR(_xlfn.IFS(OR(F1945="",LEFT(Methode_Keuze,4)="Geen"),"",AND(U1945&lt;&gt;"",F1945&lt;&gt;"Arbeidskosten"),ROUND(U1945*VLOOKUP(F1945,Tb_ProjectKosten[],MATCH(Tb_ProjectKosten[[#Headers],[Forfat_Percentage]],Tb_ProjectKosten[#Headers],0),0),2),AND(F1945="Arbeidskosten",G1945&lt;&gt;""),IFERROR(ROUND(U1945*VLOOKUP(G1945,Tb_KostenTypen[],3,0)*VLOOKUP(F1945,Tb_ProjectKosten[],MATCH(Tb_ProjectKosten[[#Headers],[Forfat_Percentage]],Tb_ProjectKosten[#Headers],0),0),2),""),U1945 &lt;=0,0),"")</f>
        <v/>
      </c>
      <c r="X1945" s="4" t="str" cm="1">
        <f t="array" ref="X1945">IFERROR(_xlfn.IFS(OR(F1945="",LEFT(Methode_Keuze,4)="Geen"),"",AND(V1945&lt;&gt;"",F1945&lt;&gt;"Arbeidskosten"),ROUND(V1945*VLOOKUP(F1945,Tb_ProjectKosten[],MATCH(Tb_ProjectKosten[[#Headers],[Forfat_Percentage]],Tb_ProjectKosten[#Headers],0),0),2),AND(F1945="Arbeidskosten",G1945&lt;&gt;""),IFERROR(ROUND(V1945*VLOOKUP(G1945,Tb_KostenTypen[],3,0)*VLOOKUP(F1945,Tb_ProjectKosten[],MATCH(Tb_ProjectKosten[[#Headers],[Forfat_Percentage]],Tb_ProjectKosten[#Headers],0),0),2),""),V1945 &lt;=0,0),"")</f>
        <v/>
      </c>
      <c r="Y1945" s="262"/>
      <c r="Z1945" s="49"/>
      <c r="AA1945" s="37" t="str" cm="1">
        <f t="array" ref="AA1945">IFERROR(IF(INDEX(SubsidieTabel!$Q$1:$T$9,MATCH($F1945,SubsidieTabel!$Q$1:$Q$9,0),IFERROR(MATCH(Methode_Keuze,SubsidieTabel!$Q$1:$T$1,0),2))&lt;&gt;1=TRUE,"ja",""),"")</f>
        <v/>
      </c>
    </row>
    <row r="1946" spans="1:27" ht="15" customHeight="1" x14ac:dyDescent="0.25">
      <c r="A1946" s="87"/>
      <c r="B1946" s="219" t="str">
        <f>IF(A1946&lt;&gt;"",_xlfn.MAXIFS($B$1:B1945,$A$1:A1945,A1946)+1,"")</f>
        <v/>
      </c>
      <c r="C1946" s="50"/>
      <c r="D1946" s="50"/>
      <c r="E1946" s="50"/>
      <c r="F1946" s="50"/>
      <c r="G1946" s="283"/>
      <c r="H1946" s="296"/>
      <c r="I1946" s="295"/>
      <c r="J1946" s="295"/>
      <c r="K1946" s="202"/>
      <c r="L1946" s="202"/>
      <c r="M1946" s="91" t="str">
        <f>IFERROR(VLOOKUP(H1946,Lijsten!$H$1:$I$100,2,0),"")</f>
        <v/>
      </c>
      <c r="N1946" s="91" t="str" cm="1">
        <f t="array" ref="N1946">IFERROR(_xlfn.IFS(AND(LEFT(F1946,6)="Arbeid",RIGHT(F1946,3)&lt;&gt;"IKS"),IFERROR(VLOOKUP($G1946,Tb_KostenTypen[],2,0),"tarief"),RIGHT(F1946,3)="IKS","Uurtarief",LEFT(F1946,6)="Arbeid","Uurtarief",AND(LEFT(F1946,8)="Bijdrage",RIGHT(F1946,15)="(vrijwilligers)"),"Vast tarief"),"")</f>
        <v/>
      </c>
      <c r="O1946" s="92"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tarief",IF(LEFT(F1946,8)="Bijdrage",VLOOKUP($F1946,Tb_KostenTypen[],MATCH(Methode_Keuze,Tb_KostenTypen[#Headers],0),0),VLOOKUP($G1946,Lijsten!L:O,4,0))),""),"")</f>
        <v/>
      </c>
      <c r="P1946" s="92"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tarief",IF(LEFT(F1946,8)="Bijdrage",VLOOKUP($F1946,Tb_KostenTypen[],MATCH(Methode_Keuze,Tb_KostenTypen[#Headers],0),0),VLOOKUP($G1946,Lijsten!L:O,4,0))),""),"")</f>
        <v/>
      </c>
      <c r="Q1946" s="50"/>
      <c r="R1946" s="50"/>
      <c r="S1946" s="83"/>
      <c r="T1946" s="51"/>
      <c r="U1946" s="4" t="str" cm="1">
        <f t="array" ref="U1946">IF(AA1946&lt;&gt;"ja",_xlfn.IFNA(_xlfn.IFS(AND(O1946&lt;&gt;"",F1946&lt;&gt;"",RIGHT($N1946,6)="tarief"),O1946*Q1946,S1946&gt;0,IF(F1946&lt;&gt;"",S1946,"")),""),"")</f>
        <v/>
      </c>
      <c r="V1946" s="4" t="str" cm="1">
        <f t="array" ref="V1946">IF(AA1946&lt;&gt;"ja",_xlfn.IFNA(_xlfn.IFS(AND(P1946&lt;&gt;"",R1946&lt;&gt;"",RIGHT($N1946,6)="tarief"),P1946*R1946,T1946&gt;0,T1946),""),"")</f>
        <v/>
      </c>
      <c r="W1946" s="4" t="str" cm="1">
        <f t="array" ref="W1946">IFERROR(_xlfn.IFS(OR(F1946="",LEFT(Methode_Keuze,4)="Geen"),"",AND(U1946&lt;&gt;"",F1946&lt;&gt;"Arbeidskosten"),ROUND(U1946*VLOOKUP(F1946,Tb_ProjectKosten[],MATCH(Tb_ProjectKosten[[#Headers],[Forfat_Percentage]],Tb_ProjectKosten[#Headers],0),0),2),AND(F1946="Arbeidskosten",G1946&lt;&gt;""),IFERROR(ROUND(U1946*VLOOKUP(G1946,Tb_KostenTypen[],3,0)*VLOOKUP(F1946,Tb_ProjectKosten[],MATCH(Tb_ProjectKosten[[#Headers],[Forfat_Percentage]],Tb_ProjectKosten[#Headers],0),0),2),""),U1946 &lt;=0,0),"")</f>
        <v/>
      </c>
      <c r="X1946" s="4" t="str" cm="1">
        <f t="array" ref="X1946">IFERROR(_xlfn.IFS(OR(F1946="",LEFT(Methode_Keuze,4)="Geen"),"",AND(V1946&lt;&gt;"",F1946&lt;&gt;"Arbeidskosten"),ROUND(V1946*VLOOKUP(F1946,Tb_ProjectKosten[],MATCH(Tb_ProjectKosten[[#Headers],[Forfat_Percentage]],Tb_ProjectKosten[#Headers],0),0),2),AND(F1946="Arbeidskosten",G1946&lt;&gt;""),IFERROR(ROUND(V1946*VLOOKUP(G1946,Tb_KostenTypen[],3,0)*VLOOKUP(F1946,Tb_ProjectKosten[],MATCH(Tb_ProjectKosten[[#Headers],[Forfat_Percentage]],Tb_ProjectKosten[#Headers],0),0),2),""),V1946 &lt;=0,0),"")</f>
        <v/>
      </c>
      <c r="Y1946" s="262"/>
      <c r="Z1946" s="49"/>
      <c r="AA1946" s="37" t="str" cm="1">
        <f t="array" ref="AA1946">IFERROR(IF(INDEX(SubsidieTabel!$Q$1:$T$9,MATCH($F1946,SubsidieTabel!$Q$1:$Q$9,0),IFERROR(MATCH(Methode_Keuze,SubsidieTabel!$Q$1:$T$1,0),2))&lt;&gt;1=TRUE,"ja",""),"")</f>
        <v/>
      </c>
    </row>
    <row r="1947" spans="1:27" ht="15" customHeight="1" x14ac:dyDescent="0.25">
      <c r="A1947" s="87"/>
      <c r="B1947" s="219" t="str">
        <f>IF(A1947&lt;&gt;"",_xlfn.MAXIFS($B$1:B1946,$A$1:A1946,A1947)+1,"")</f>
        <v/>
      </c>
      <c r="C1947" s="50"/>
      <c r="D1947" s="50"/>
      <c r="E1947" s="50"/>
      <c r="F1947" s="50"/>
      <c r="G1947" s="283"/>
      <c r="H1947" s="296"/>
      <c r="I1947" s="295"/>
      <c r="J1947" s="295"/>
      <c r="K1947" s="202"/>
      <c r="L1947" s="202"/>
      <c r="M1947" s="91" t="str">
        <f>IFERROR(VLOOKUP(H1947,Lijsten!$H$1:$I$100,2,0),"")</f>
        <v/>
      </c>
      <c r="N1947" s="91" t="str" cm="1">
        <f t="array" ref="N1947">IFERROR(_xlfn.IFS(AND(LEFT(F1947,6)="Arbeid",RIGHT(F1947,3)&lt;&gt;"IKS"),IFERROR(VLOOKUP($G1947,Tb_KostenTypen[],2,0),"tarief"),RIGHT(F1947,3)="IKS","Uurtarief",LEFT(F1947,6)="Arbeid","Uurtarief",AND(LEFT(F1947,8)="Bijdrage",RIGHT(F1947,15)="(vrijwilligers)"),"Vast tarief"),"")</f>
        <v/>
      </c>
      <c r="O1947" s="92"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tarief",IF(LEFT(F1947,8)="Bijdrage",VLOOKUP($F1947,Tb_KostenTypen[],MATCH(Methode_Keuze,Tb_KostenTypen[#Headers],0),0),VLOOKUP($G1947,Lijsten!L:O,4,0))),""),"")</f>
        <v/>
      </c>
      <c r="P1947" s="92"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tarief",IF(LEFT(F1947,8)="Bijdrage",VLOOKUP($F1947,Tb_KostenTypen[],MATCH(Methode_Keuze,Tb_KostenTypen[#Headers],0),0),VLOOKUP($G1947,Lijsten!L:O,4,0))),""),"")</f>
        <v/>
      </c>
      <c r="Q1947" s="50"/>
      <c r="R1947" s="50"/>
      <c r="S1947" s="83"/>
      <c r="T1947" s="51"/>
      <c r="U1947" s="4" t="str" cm="1">
        <f t="array" ref="U1947">IF(AA1947&lt;&gt;"ja",_xlfn.IFNA(_xlfn.IFS(AND(O1947&lt;&gt;"",F1947&lt;&gt;"",RIGHT($N1947,6)="tarief"),O1947*Q1947,S1947&gt;0,IF(F1947&lt;&gt;"",S1947,"")),""),"")</f>
        <v/>
      </c>
      <c r="V1947" s="4" t="str" cm="1">
        <f t="array" ref="V1947">IF(AA1947&lt;&gt;"ja",_xlfn.IFNA(_xlfn.IFS(AND(P1947&lt;&gt;"",R1947&lt;&gt;"",RIGHT($N1947,6)="tarief"),P1947*R1947,T1947&gt;0,T1947),""),"")</f>
        <v/>
      </c>
      <c r="W1947" s="4" t="str" cm="1">
        <f t="array" ref="W1947">IFERROR(_xlfn.IFS(OR(F1947="",LEFT(Methode_Keuze,4)="Geen"),"",AND(U1947&lt;&gt;"",F1947&lt;&gt;"Arbeidskosten"),ROUND(U1947*VLOOKUP(F1947,Tb_ProjectKosten[],MATCH(Tb_ProjectKosten[[#Headers],[Forfat_Percentage]],Tb_ProjectKosten[#Headers],0),0),2),AND(F1947="Arbeidskosten",G1947&lt;&gt;""),IFERROR(ROUND(U1947*VLOOKUP(G1947,Tb_KostenTypen[],3,0)*VLOOKUP(F1947,Tb_ProjectKosten[],MATCH(Tb_ProjectKosten[[#Headers],[Forfat_Percentage]],Tb_ProjectKosten[#Headers],0),0),2),""),U1947 &lt;=0,0),"")</f>
        <v/>
      </c>
      <c r="X1947" s="4" t="str" cm="1">
        <f t="array" ref="X1947">IFERROR(_xlfn.IFS(OR(F1947="",LEFT(Methode_Keuze,4)="Geen"),"",AND(V1947&lt;&gt;"",F1947&lt;&gt;"Arbeidskosten"),ROUND(V1947*VLOOKUP(F1947,Tb_ProjectKosten[],MATCH(Tb_ProjectKosten[[#Headers],[Forfat_Percentage]],Tb_ProjectKosten[#Headers],0),0),2),AND(F1947="Arbeidskosten",G1947&lt;&gt;""),IFERROR(ROUND(V1947*VLOOKUP(G1947,Tb_KostenTypen[],3,0)*VLOOKUP(F1947,Tb_ProjectKosten[],MATCH(Tb_ProjectKosten[[#Headers],[Forfat_Percentage]],Tb_ProjectKosten[#Headers],0),0),2),""),V1947 &lt;=0,0),"")</f>
        <v/>
      </c>
      <c r="Y1947" s="262"/>
      <c r="Z1947" s="49"/>
      <c r="AA1947" s="37" t="str" cm="1">
        <f t="array" ref="AA1947">IFERROR(IF(INDEX(SubsidieTabel!$Q$1:$T$9,MATCH($F1947,SubsidieTabel!$Q$1:$Q$9,0),IFERROR(MATCH(Methode_Keuze,SubsidieTabel!$Q$1:$T$1,0),2))&lt;&gt;1=TRUE,"ja",""),"")</f>
        <v/>
      </c>
    </row>
    <row r="1948" spans="1:27" ht="15" customHeight="1" x14ac:dyDescent="0.25">
      <c r="A1948" s="87"/>
      <c r="B1948" s="219" t="str">
        <f>IF(A1948&lt;&gt;"",_xlfn.MAXIFS($B$1:B1947,$A$1:A1947,A1948)+1,"")</f>
        <v/>
      </c>
      <c r="C1948" s="50"/>
      <c r="D1948" s="50"/>
      <c r="E1948" s="50"/>
      <c r="F1948" s="50"/>
      <c r="G1948" s="283"/>
      <c r="H1948" s="296"/>
      <c r="I1948" s="295"/>
      <c r="J1948" s="295"/>
      <c r="K1948" s="202"/>
      <c r="L1948" s="202"/>
      <c r="M1948" s="91" t="str">
        <f>IFERROR(VLOOKUP(H1948,Lijsten!$H$1:$I$100,2,0),"")</f>
        <v/>
      </c>
      <c r="N1948" s="91" t="str" cm="1">
        <f t="array" ref="N1948">IFERROR(_xlfn.IFS(AND(LEFT(F1948,6)="Arbeid",RIGHT(F1948,3)&lt;&gt;"IKS"),IFERROR(VLOOKUP($G1948,Tb_KostenTypen[],2,0),"tarief"),RIGHT(F1948,3)="IKS","Uurtarief",LEFT(F1948,6)="Arbeid","Uurtarief",AND(LEFT(F1948,8)="Bijdrage",RIGHT(F1948,15)="(vrijwilligers)"),"Vast tarief"),"")</f>
        <v/>
      </c>
      <c r="O1948" s="92"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tarief",IF(LEFT(F1948,8)="Bijdrage",VLOOKUP($F1948,Tb_KostenTypen[],MATCH(Methode_Keuze,Tb_KostenTypen[#Headers],0),0),VLOOKUP($G1948,Lijsten!L:O,4,0))),""),"")</f>
        <v/>
      </c>
      <c r="P1948" s="92"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tarief",IF(LEFT(F1948,8)="Bijdrage",VLOOKUP($F1948,Tb_KostenTypen[],MATCH(Methode_Keuze,Tb_KostenTypen[#Headers],0),0),VLOOKUP($G1948,Lijsten!L:O,4,0))),""),"")</f>
        <v/>
      </c>
      <c r="Q1948" s="50"/>
      <c r="R1948" s="50"/>
      <c r="S1948" s="83"/>
      <c r="T1948" s="51"/>
      <c r="U1948" s="4" t="str" cm="1">
        <f t="array" ref="U1948">IF(AA1948&lt;&gt;"ja",_xlfn.IFNA(_xlfn.IFS(AND(O1948&lt;&gt;"",F1948&lt;&gt;"",RIGHT($N1948,6)="tarief"),O1948*Q1948,S1948&gt;0,IF(F1948&lt;&gt;"",S1948,"")),""),"")</f>
        <v/>
      </c>
      <c r="V1948" s="4" t="str" cm="1">
        <f t="array" ref="V1948">IF(AA1948&lt;&gt;"ja",_xlfn.IFNA(_xlfn.IFS(AND(P1948&lt;&gt;"",R1948&lt;&gt;"",RIGHT($N1948,6)="tarief"),P1948*R1948,T1948&gt;0,T1948),""),"")</f>
        <v/>
      </c>
      <c r="W1948" s="4" t="str" cm="1">
        <f t="array" ref="W1948">IFERROR(_xlfn.IFS(OR(F1948="",LEFT(Methode_Keuze,4)="Geen"),"",AND(U1948&lt;&gt;"",F1948&lt;&gt;"Arbeidskosten"),ROUND(U1948*VLOOKUP(F1948,Tb_ProjectKosten[],MATCH(Tb_ProjectKosten[[#Headers],[Forfat_Percentage]],Tb_ProjectKosten[#Headers],0),0),2),AND(F1948="Arbeidskosten",G1948&lt;&gt;""),IFERROR(ROUND(U1948*VLOOKUP(G1948,Tb_KostenTypen[],3,0)*VLOOKUP(F1948,Tb_ProjectKosten[],MATCH(Tb_ProjectKosten[[#Headers],[Forfat_Percentage]],Tb_ProjectKosten[#Headers],0),0),2),""),U1948 &lt;=0,0),"")</f>
        <v/>
      </c>
      <c r="X1948" s="4" t="str" cm="1">
        <f t="array" ref="X1948">IFERROR(_xlfn.IFS(OR(F1948="",LEFT(Methode_Keuze,4)="Geen"),"",AND(V1948&lt;&gt;"",F1948&lt;&gt;"Arbeidskosten"),ROUND(V1948*VLOOKUP(F1948,Tb_ProjectKosten[],MATCH(Tb_ProjectKosten[[#Headers],[Forfat_Percentage]],Tb_ProjectKosten[#Headers],0),0),2),AND(F1948="Arbeidskosten",G1948&lt;&gt;""),IFERROR(ROUND(V1948*VLOOKUP(G1948,Tb_KostenTypen[],3,0)*VLOOKUP(F1948,Tb_ProjectKosten[],MATCH(Tb_ProjectKosten[[#Headers],[Forfat_Percentage]],Tb_ProjectKosten[#Headers],0),0),2),""),V1948 &lt;=0,0),"")</f>
        <v/>
      </c>
      <c r="Y1948" s="262"/>
      <c r="Z1948" s="49"/>
      <c r="AA1948" s="37" t="str" cm="1">
        <f t="array" ref="AA1948">IFERROR(IF(INDEX(SubsidieTabel!$Q$1:$T$9,MATCH($F1948,SubsidieTabel!$Q$1:$Q$9,0),IFERROR(MATCH(Methode_Keuze,SubsidieTabel!$Q$1:$T$1,0),2))&lt;&gt;1=TRUE,"ja",""),"")</f>
        <v/>
      </c>
    </row>
    <row r="1949" spans="1:27" ht="15" customHeight="1" x14ac:dyDescent="0.25">
      <c r="A1949" s="87"/>
      <c r="B1949" s="219" t="str">
        <f>IF(A1949&lt;&gt;"",_xlfn.MAXIFS($B$1:B1948,$A$1:A1948,A1949)+1,"")</f>
        <v/>
      </c>
      <c r="C1949" s="50"/>
      <c r="D1949" s="50"/>
      <c r="E1949" s="50"/>
      <c r="F1949" s="50"/>
      <c r="G1949" s="283"/>
      <c r="H1949" s="296"/>
      <c r="I1949" s="295"/>
      <c r="J1949" s="295"/>
      <c r="K1949" s="202"/>
      <c r="L1949" s="202"/>
      <c r="M1949" s="91" t="str">
        <f>IFERROR(VLOOKUP(H1949,Lijsten!$H$1:$I$100,2,0),"")</f>
        <v/>
      </c>
      <c r="N1949" s="91" t="str" cm="1">
        <f t="array" ref="N1949">IFERROR(_xlfn.IFS(AND(LEFT(F1949,6)="Arbeid",RIGHT(F1949,3)&lt;&gt;"IKS"),IFERROR(VLOOKUP($G1949,Tb_KostenTypen[],2,0),"tarief"),RIGHT(F1949,3)="IKS","Uurtarief",LEFT(F1949,6)="Arbeid","Uurtarief",AND(LEFT(F1949,8)="Bijdrage",RIGHT(F1949,15)="(vrijwilligers)"),"Vast tarief"),"")</f>
        <v/>
      </c>
      <c r="O1949" s="92"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tarief",IF(LEFT(F1949,8)="Bijdrage",VLOOKUP($F1949,Tb_KostenTypen[],MATCH(Methode_Keuze,Tb_KostenTypen[#Headers],0),0),VLOOKUP($G1949,Lijsten!L:O,4,0))),""),"")</f>
        <v/>
      </c>
      <c r="P1949" s="92"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tarief",IF(LEFT(F1949,8)="Bijdrage",VLOOKUP($F1949,Tb_KostenTypen[],MATCH(Methode_Keuze,Tb_KostenTypen[#Headers],0),0),VLOOKUP($G1949,Lijsten!L:O,4,0))),""),"")</f>
        <v/>
      </c>
      <c r="Q1949" s="50"/>
      <c r="R1949" s="50"/>
      <c r="S1949" s="83"/>
      <c r="T1949" s="51"/>
      <c r="U1949" s="4" t="str" cm="1">
        <f t="array" ref="U1949">IF(AA1949&lt;&gt;"ja",_xlfn.IFNA(_xlfn.IFS(AND(O1949&lt;&gt;"",F1949&lt;&gt;"",RIGHT($N1949,6)="tarief"),O1949*Q1949,S1949&gt;0,IF(F1949&lt;&gt;"",S1949,"")),""),"")</f>
        <v/>
      </c>
      <c r="V1949" s="4" t="str" cm="1">
        <f t="array" ref="V1949">IF(AA1949&lt;&gt;"ja",_xlfn.IFNA(_xlfn.IFS(AND(P1949&lt;&gt;"",R1949&lt;&gt;"",RIGHT($N1949,6)="tarief"),P1949*R1949,T1949&gt;0,T1949),""),"")</f>
        <v/>
      </c>
      <c r="W1949" s="4" t="str" cm="1">
        <f t="array" ref="W1949">IFERROR(_xlfn.IFS(OR(F1949="",LEFT(Methode_Keuze,4)="Geen"),"",AND(U1949&lt;&gt;"",F1949&lt;&gt;"Arbeidskosten"),ROUND(U1949*VLOOKUP(F1949,Tb_ProjectKosten[],MATCH(Tb_ProjectKosten[[#Headers],[Forfat_Percentage]],Tb_ProjectKosten[#Headers],0),0),2),AND(F1949="Arbeidskosten",G1949&lt;&gt;""),IFERROR(ROUND(U1949*VLOOKUP(G1949,Tb_KostenTypen[],3,0)*VLOOKUP(F1949,Tb_ProjectKosten[],MATCH(Tb_ProjectKosten[[#Headers],[Forfat_Percentage]],Tb_ProjectKosten[#Headers],0),0),2),""),U1949 &lt;=0,0),"")</f>
        <v/>
      </c>
      <c r="X1949" s="4" t="str" cm="1">
        <f t="array" ref="X1949">IFERROR(_xlfn.IFS(OR(F1949="",LEFT(Methode_Keuze,4)="Geen"),"",AND(V1949&lt;&gt;"",F1949&lt;&gt;"Arbeidskosten"),ROUND(V1949*VLOOKUP(F1949,Tb_ProjectKosten[],MATCH(Tb_ProjectKosten[[#Headers],[Forfat_Percentage]],Tb_ProjectKosten[#Headers],0),0),2),AND(F1949="Arbeidskosten",G1949&lt;&gt;""),IFERROR(ROUND(V1949*VLOOKUP(G1949,Tb_KostenTypen[],3,0)*VLOOKUP(F1949,Tb_ProjectKosten[],MATCH(Tb_ProjectKosten[[#Headers],[Forfat_Percentage]],Tb_ProjectKosten[#Headers],0),0),2),""),V1949 &lt;=0,0),"")</f>
        <v/>
      </c>
      <c r="Y1949" s="262"/>
      <c r="Z1949" s="49"/>
      <c r="AA1949" s="37" t="str" cm="1">
        <f t="array" ref="AA1949">IFERROR(IF(INDEX(SubsidieTabel!$Q$1:$T$9,MATCH($F1949,SubsidieTabel!$Q$1:$Q$9,0),IFERROR(MATCH(Methode_Keuze,SubsidieTabel!$Q$1:$T$1,0),2))&lt;&gt;1=TRUE,"ja",""),"")</f>
        <v/>
      </c>
    </row>
    <row r="1950" spans="1:27" ht="15" customHeight="1" x14ac:dyDescent="0.25">
      <c r="A1950" s="87"/>
      <c r="B1950" s="219" t="str">
        <f>IF(A1950&lt;&gt;"",_xlfn.MAXIFS($B$1:B1949,$A$1:A1949,A1950)+1,"")</f>
        <v/>
      </c>
      <c r="C1950" s="50"/>
      <c r="D1950" s="50"/>
      <c r="E1950" s="50"/>
      <c r="F1950" s="50"/>
      <c r="G1950" s="283"/>
      <c r="H1950" s="296"/>
      <c r="I1950" s="295"/>
      <c r="J1950" s="295"/>
      <c r="K1950" s="202"/>
      <c r="L1950" s="202"/>
      <c r="M1950" s="91" t="str">
        <f>IFERROR(VLOOKUP(H1950,Lijsten!$H$1:$I$100,2,0),"")</f>
        <v/>
      </c>
      <c r="N1950" s="91" t="str" cm="1">
        <f t="array" ref="N1950">IFERROR(_xlfn.IFS(AND(LEFT(F1950,6)="Arbeid",RIGHT(F1950,3)&lt;&gt;"IKS"),IFERROR(VLOOKUP($G1950,Tb_KostenTypen[],2,0),"tarief"),RIGHT(F1950,3)="IKS","Uurtarief",LEFT(F1950,6)="Arbeid","Uurtarief",AND(LEFT(F1950,8)="Bijdrage",RIGHT(F1950,15)="(vrijwilligers)"),"Vast tarief"),"")</f>
        <v/>
      </c>
      <c r="O1950" s="92"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tarief",IF(LEFT(F1950,8)="Bijdrage",VLOOKUP($F1950,Tb_KostenTypen[],MATCH(Methode_Keuze,Tb_KostenTypen[#Headers],0),0),VLOOKUP($G1950,Lijsten!L:O,4,0))),""),"")</f>
        <v/>
      </c>
      <c r="P1950" s="92"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tarief",IF(LEFT(F1950,8)="Bijdrage",VLOOKUP($F1950,Tb_KostenTypen[],MATCH(Methode_Keuze,Tb_KostenTypen[#Headers],0),0),VLOOKUP($G1950,Lijsten!L:O,4,0))),""),"")</f>
        <v/>
      </c>
      <c r="Q1950" s="50"/>
      <c r="R1950" s="50"/>
      <c r="S1950" s="83"/>
      <c r="T1950" s="51"/>
      <c r="U1950" s="4" t="str" cm="1">
        <f t="array" ref="U1950">IF(AA1950&lt;&gt;"ja",_xlfn.IFNA(_xlfn.IFS(AND(O1950&lt;&gt;"",F1950&lt;&gt;"",RIGHT($N1950,6)="tarief"),O1950*Q1950,S1950&gt;0,IF(F1950&lt;&gt;"",S1950,"")),""),"")</f>
        <v/>
      </c>
      <c r="V1950" s="4" t="str" cm="1">
        <f t="array" ref="V1950">IF(AA1950&lt;&gt;"ja",_xlfn.IFNA(_xlfn.IFS(AND(P1950&lt;&gt;"",R1950&lt;&gt;"",RIGHT($N1950,6)="tarief"),P1950*R1950,T1950&gt;0,T1950),""),"")</f>
        <v/>
      </c>
      <c r="W1950" s="4" t="str" cm="1">
        <f t="array" ref="W1950">IFERROR(_xlfn.IFS(OR(F1950="",LEFT(Methode_Keuze,4)="Geen"),"",AND(U1950&lt;&gt;"",F1950&lt;&gt;"Arbeidskosten"),ROUND(U1950*VLOOKUP(F1950,Tb_ProjectKosten[],MATCH(Tb_ProjectKosten[[#Headers],[Forfat_Percentage]],Tb_ProjectKosten[#Headers],0),0),2),AND(F1950="Arbeidskosten",G1950&lt;&gt;""),IFERROR(ROUND(U1950*VLOOKUP(G1950,Tb_KostenTypen[],3,0)*VLOOKUP(F1950,Tb_ProjectKosten[],MATCH(Tb_ProjectKosten[[#Headers],[Forfat_Percentage]],Tb_ProjectKosten[#Headers],0),0),2),""),U1950 &lt;=0,0),"")</f>
        <v/>
      </c>
      <c r="X1950" s="4" t="str" cm="1">
        <f t="array" ref="X1950">IFERROR(_xlfn.IFS(OR(F1950="",LEFT(Methode_Keuze,4)="Geen"),"",AND(V1950&lt;&gt;"",F1950&lt;&gt;"Arbeidskosten"),ROUND(V1950*VLOOKUP(F1950,Tb_ProjectKosten[],MATCH(Tb_ProjectKosten[[#Headers],[Forfat_Percentage]],Tb_ProjectKosten[#Headers],0),0),2),AND(F1950="Arbeidskosten",G1950&lt;&gt;""),IFERROR(ROUND(V1950*VLOOKUP(G1950,Tb_KostenTypen[],3,0)*VLOOKUP(F1950,Tb_ProjectKosten[],MATCH(Tb_ProjectKosten[[#Headers],[Forfat_Percentage]],Tb_ProjectKosten[#Headers],0),0),2),""),V1950 &lt;=0,0),"")</f>
        <v/>
      </c>
      <c r="Y1950" s="262"/>
      <c r="Z1950" s="49"/>
      <c r="AA1950" s="37" t="str" cm="1">
        <f t="array" ref="AA1950">IFERROR(IF(INDEX(SubsidieTabel!$Q$1:$T$9,MATCH($F1950,SubsidieTabel!$Q$1:$Q$9,0),IFERROR(MATCH(Methode_Keuze,SubsidieTabel!$Q$1:$T$1,0),2))&lt;&gt;1=TRUE,"ja",""),"")</f>
        <v/>
      </c>
    </row>
    <row r="1951" spans="1:27" ht="15" customHeight="1" x14ac:dyDescent="0.25">
      <c r="A1951" s="87"/>
      <c r="B1951" s="219" t="str">
        <f>IF(A1951&lt;&gt;"",_xlfn.MAXIFS($B$1:B1950,$A$1:A1950,A1951)+1,"")</f>
        <v/>
      </c>
      <c r="C1951" s="50"/>
      <c r="D1951" s="50"/>
      <c r="E1951" s="50"/>
      <c r="F1951" s="50"/>
      <c r="G1951" s="283"/>
      <c r="H1951" s="296"/>
      <c r="I1951" s="295"/>
      <c r="J1951" s="295"/>
      <c r="K1951" s="202"/>
      <c r="L1951" s="202"/>
      <c r="M1951" s="91" t="str">
        <f>IFERROR(VLOOKUP(H1951,Lijsten!$H$1:$I$100,2,0),"")</f>
        <v/>
      </c>
      <c r="N1951" s="91" t="str" cm="1">
        <f t="array" ref="N1951">IFERROR(_xlfn.IFS(AND(LEFT(F1951,6)="Arbeid",RIGHT(F1951,3)&lt;&gt;"IKS"),IFERROR(VLOOKUP($G1951,Tb_KostenTypen[],2,0),"tarief"),RIGHT(F1951,3)="IKS","Uurtarief",LEFT(F1951,6)="Arbeid","Uurtarief",AND(LEFT(F1951,8)="Bijdrage",RIGHT(F1951,15)="(vrijwilligers)"),"Vast tarief"),"")</f>
        <v/>
      </c>
      <c r="O1951" s="92"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tarief",IF(LEFT(F1951,8)="Bijdrage",VLOOKUP($F1951,Tb_KostenTypen[],MATCH(Methode_Keuze,Tb_KostenTypen[#Headers],0),0),VLOOKUP($G1951,Lijsten!L:O,4,0))),""),"")</f>
        <v/>
      </c>
      <c r="P1951" s="92"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tarief",IF(LEFT(F1951,8)="Bijdrage",VLOOKUP($F1951,Tb_KostenTypen[],MATCH(Methode_Keuze,Tb_KostenTypen[#Headers],0),0),VLOOKUP($G1951,Lijsten!L:O,4,0))),""),"")</f>
        <v/>
      </c>
      <c r="Q1951" s="50"/>
      <c r="R1951" s="50"/>
      <c r="S1951" s="83"/>
      <c r="T1951" s="51"/>
      <c r="U1951" s="4" t="str" cm="1">
        <f t="array" ref="U1951">IF(AA1951&lt;&gt;"ja",_xlfn.IFNA(_xlfn.IFS(AND(O1951&lt;&gt;"",F1951&lt;&gt;"",RIGHT($N1951,6)="tarief"),O1951*Q1951,S1951&gt;0,IF(F1951&lt;&gt;"",S1951,"")),""),"")</f>
        <v/>
      </c>
      <c r="V1951" s="4" t="str" cm="1">
        <f t="array" ref="V1951">IF(AA1951&lt;&gt;"ja",_xlfn.IFNA(_xlfn.IFS(AND(P1951&lt;&gt;"",R1951&lt;&gt;"",RIGHT($N1951,6)="tarief"),P1951*R1951,T1951&gt;0,T1951),""),"")</f>
        <v/>
      </c>
      <c r="W1951" s="4" t="str" cm="1">
        <f t="array" ref="W1951">IFERROR(_xlfn.IFS(OR(F1951="",LEFT(Methode_Keuze,4)="Geen"),"",AND(U1951&lt;&gt;"",F1951&lt;&gt;"Arbeidskosten"),ROUND(U1951*VLOOKUP(F1951,Tb_ProjectKosten[],MATCH(Tb_ProjectKosten[[#Headers],[Forfat_Percentage]],Tb_ProjectKosten[#Headers],0),0),2),AND(F1951="Arbeidskosten",G1951&lt;&gt;""),IFERROR(ROUND(U1951*VLOOKUP(G1951,Tb_KostenTypen[],3,0)*VLOOKUP(F1951,Tb_ProjectKosten[],MATCH(Tb_ProjectKosten[[#Headers],[Forfat_Percentage]],Tb_ProjectKosten[#Headers],0),0),2),""),U1951 &lt;=0,0),"")</f>
        <v/>
      </c>
      <c r="X1951" s="4" t="str" cm="1">
        <f t="array" ref="X1951">IFERROR(_xlfn.IFS(OR(F1951="",LEFT(Methode_Keuze,4)="Geen"),"",AND(V1951&lt;&gt;"",F1951&lt;&gt;"Arbeidskosten"),ROUND(V1951*VLOOKUP(F1951,Tb_ProjectKosten[],MATCH(Tb_ProjectKosten[[#Headers],[Forfat_Percentage]],Tb_ProjectKosten[#Headers],0),0),2),AND(F1951="Arbeidskosten",G1951&lt;&gt;""),IFERROR(ROUND(V1951*VLOOKUP(G1951,Tb_KostenTypen[],3,0)*VLOOKUP(F1951,Tb_ProjectKosten[],MATCH(Tb_ProjectKosten[[#Headers],[Forfat_Percentage]],Tb_ProjectKosten[#Headers],0),0),2),""),V1951 &lt;=0,0),"")</f>
        <v/>
      </c>
      <c r="Y1951" s="262"/>
      <c r="Z1951" s="49"/>
      <c r="AA1951" s="37" t="str" cm="1">
        <f t="array" ref="AA1951">IFERROR(IF(INDEX(SubsidieTabel!$Q$1:$T$9,MATCH($F1951,SubsidieTabel!$Q$1:$Q$9,0),IFERROR(MATCH(Methode_Keuze,SubsidieTabel!$Q$1:$T$1,0),2))&lt;&gt;1=TRUE,"ja",""),"")</f>
        <v/>
      </c>
    </row>
    <row r="1952" spans="1:27" ht="15" customHeight="1" x14ac:dyDescent="0.25">
      <c r="A1952" s="87"/>
      <c r="B1952" s="219" t="str">
        <f>IF(A1952&lt;&gt;"",_xlfn.MAXIFS($B$1:B1951,$A$1:A1951,A1952)+1,"")</f>
        <v/>
      </c>
      <c r="C1952" s="50"/>
      <c r="D1952" s="50"/>
      <c r="E1952" s="50"/>
      <c r="F1952" s="50"/>
      <c r="G1952" s="283"/>
      <c r="H1952" s="296"/>
      <c r="I1952" s="295"/>
      <c r="J1952" s="295"/>
      <c r="K1952" s="202"/>
      <c r="L1952" s="202"/>
      <c r="M1952" s="91" t="str">
        <f>IFERROR(VLOOKUP(H1952,Lijsten!$H$1:$I$100,2,0),"")</f>
        <v/>
      </c>
      <c r="N1952" s="91" t="str" cm="1">
        <f t="array" ref="N1952">IFERROR(_xlfn.IFS(AND(LEFT(F1952,6)="Arbeid",RIGHT(F1952,3)&lt;&gt;"IKS"),IFERROR(VLOOKUP($G1952,Tb_KostenTypen[],2,0),"tarief"),RIGHT(F1952,3)="IKS","Uurtarief",LEFT(F1952,6)="Arbeid","Uurtarief",AND(LEFT(F1952,8)="Bijdrage",RIGHT(F1952,15)="(vrijwilligers)"),"Vast tarief"),"")</f>
        <v/>
      </c>
      <c r="O1952" s="92"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tarief",IF(LEFT(F1952,8)="Bijdrage",VLOOKUP($F1952,Tb_KostenTypen[],MATCH(Methode_Keuze,Tb_KostenTypen[#Headers],0),0),VLOOKUP($G1952,Lijsten!L:O,4,0))),""),"")</f>
        <v/>
      </c>
      <c r="P1952" s="92"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tarief",IF(LEFT(F1952,8)="Bijdrage",VLOOKUP($F1952,Tb_KostenTypen[],MATCH(Methode_Keuze,Tb_KostenTypen[#Headers],0),0),VLOOKUP($G1952,Lijsten!L:O,4,0))),""),"")</f>
        <v/>
      </c>
      <c r="Q1952" s="50"/>
      <c r="R1952" s="50"/>
      <c r="S1952" s="83"/>
      <c r="T1952" s="51"/>
      <c r="U1952" s="4" t="str" cm="1">
        <f t="array" ref="U1952">IF(AA1952&lt;&gt;"ja",_xlfn.IFNA(_xlfn.IFS(AND(O1952&lt;&gt;"",F1952&lt;&gt;"",RIGHT($N1952,6)="tarief"),O1952*Q1952,S1952&gt;0,IF(F1952&lt;&gt;"",S1952,"")),""),"")</f>
        <v/>
      </c>
      <c r="V1952" s="4" t="str" cm="1">
        <f t="array" ref="V1952">IF(AA1952&lt;&gt;"ja",_xlfn.IFNA(_xlfn.IFS(AND(P1952&lt;&gt;"",R1952&lt;&gt;"",RIGHT($N1952,6)="tarief"),P1952*R1952,T1952&gt;0,T1952),""),"")</f>
        <v/>
      </c>
      <c r="W1952" s="4" t="str" cm="1">
        <f t="array" ref="W1952">IFERROR(_xlfn.IFS(OR(F1952="",LEFT(Methode_Keuze,4)="Geen"),"",AND(U1952&lt;&gt;"",F1952&lt;&gt;"Arbeidskosten"),ROUND(U1952*VLOOKUP(F1952,Tb_ProjectKosten[],MATCH(Tb_ProjectKosten[[#Headers],[Forfat_Percentage]],Tb_ProjectKosten[#Headers],0),0),2),AND(F1952="Arbeidskosten",G1952&lt;&gt;""),IFERROR(ROUND(U1952*VLOOKUP(G1952,Tb_KostenTypen[],3,0)*VLOOKUP(F1952,Tb_ProjectKosten[],MATCH(Tb_ProjectKosten[[#Headers],[Forfat_Percentage]],Tb_ProjectKosten[#Headers],0),0),2),""),U1952 &lt;=0,0),"")</f>
        <v/>
      </c>
      <c r="X1952" s="4" t="str" cm="1">
        <f t="array" ref="X1952">IFERROR(_xlfn.IFS(OR(F1952="",LEFT(Methode_Keuze,4)="Geen"),"",AND(V1952&lt;&gt;"",F1952&lt;&gt;"Arbeidskosten"),ROUND(V1952*VLOOKUP(F1952,Tb_ProjectKosten[],MATCH(Tb_ProjectKosten[[#Headers],[Forfat_Percentage]],Tb_ProjectKosten[#Headers],0),0),2),AND(F1952="Arbeidskosten",G1952&lt;&gt;""),IFERROR(ROUND(V1952*VLOOKUP(G1952,Tb_KostenTypen[],3,0)*VLOOKUP(F1952,Tb_ProjectKosten[],MATCH(Tb_ProjectKosten[[#Headers],[Forfat_Percentage]],Tb_ProjectKosten[#Headers],0),0),2),""),V1952 &lt;=0,0),"")</f>
        <v/>
      </c>
      <c r="Y1952" s="262"/>
      <c r="Z1952" s="49"/>
      <c r="AA1952" s="37" t="str" cm="1">
        <f t="array" ref="AA1952">IFERROR(IF(INDEX(SubsidieTabel!$Q$1:$T$9,MATCH($F1952,SubsidieTabel!$Q$1:$Q$9,0),IFERROR(MATCH(Methode_Keuze,SubsidieTabel!$Q$1:$T$1,0),2))&lt;&gt;1=TRUE,"ja",""),"")</f>
        <v/>
      </c>
    </row>
    <row r="1953" spans="1:27" ht="15" customHeight="1" x14ac:dyDescent="0.25">
      <c r="A1953" s="87"/>
      <c r="B1953" s="219" t="str">
        <f>IF(A1953&lt;&gt;"",_xlfn.MAXIFS($B$1:B1952,$A$1:A1952,A1953)+1,"")</f>
        <v/>
      </c>
      <c r="C1953" s="50"/>
      <c r="D1953" s="50"/>
      <c r="E1953" s="50"/>
      <c r="F1953" s="50"/>
      <c r="G1953" s="283"/>
      <c r="H1953" s="296"/>
      <c r="I1953" s="295"/>
      <c r="J1953" s="295"/>
      <c r="K1953" s="202"/>
      <c r="L1953" s="202"/>
      <c r="M1953" s="91" t="str">
        <f>IFERROR(VLOOKUP(H1953,Lijsten!$H$1:$I$100,2,0),"")</f>
        <v/>
      </c>
      <c r="N1953" s="91" t="str" cm="1">
        <f t="array" ref="N1953">IFERROR(_xlfn.IFS(AND(LEFT(F1953,6)="Arbeid",RIGHT(F1953,3)&lt;&gt;"IKS"),IFERROR(VLOOKUP($G1953,Tb_KostenTypen[],2,0),"tarief"),RIGHT(F1953,3)="IKS","Uurtarief",LEFT(F1953,6)="Arbeid","Uurtarief",AND(LEFT(F1953,8)="Bijdrage",RIGHT(F1953,15)="(vrijwilligers)"),"Vast tarief"),"")</f>
        <v/>
      </c>
      <c r="O1953" s="92"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tarief",IF(LEFT(F1953,8)="Bijdrage",VLOOKUP($F1953,Tb_KostenTypen[],MATCH(Methode_Keuze,Tb_KostenTypen[#Headers],0),0),VLOOKUP($G1953,Lijsten!L:O,4,0))),""),"")</f>
        <v/>
      </c>
      <c r="P1953" s="92"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tarief",IF(LEFT(F1953,8)="Bijdrage",VLOOKUP($F1953,Tb_KostenTypen[],MATCH(Methode_Keuze,Tb_KostenTypen[#Headers],0),0),VLOOKUP($G1953,Lijsten!L:O,4,0))),""),"")</f>
        <v/>
      </c>
      <c r="Q1953" s="50"/>
      <c r="R1953" s="50"/>
      <c r="S1953" s="83"/>
      <c r="T1953" s="51"/>
      <c r="U1953" s="4" t="str" cm="1">
        <f t="array" ref="U1953">IF(AA1953&lt;&gt;"ja",_xlfn.IFNA(_xlfn.IFS(AND(O1953&lt;&gt;"",F1953&lt;&gt;"",RIGHT($N1953,6)="tarief"),O1953*Q1953,S1953&gt;0,IF(F1953&lt;&gt;"",S1953,"")),""),"")</f>
        <v/>
      </c>
      <c r="V1953" s="4" t="str" cm="1">
        <f t="array" ref="V1953">IF(AA1953&lt;&gt;"ja",_xlfn.IFNA(_xlfn.IFS(AND(P1953&lt;&gt;"",R1953&lt;&gt;"",RIGHT($N1953,6)="tarief"),P1953*R1953,T1953&gt;0,T1953),""),"")</f>
        <v/>
      </c>
      <c r="W1953" s="4" t="str" cm="1">
        <f t="array" ref="W1953">IFERROR(_xlfn.IFS(OR(F1953="",LEFT(Methode_Keuze,4)="Geen"),"",AND(U1953&lt;&gt;"",F1953&lt;&gt;"Arbeidskosten"),ROUND(U1953*VLOOKUP(F1953,Tb_ProjectKosten[],MATCH(Tb_ProjectKosten[[#Headers],[Forfat_Percentage]],Tb_ProjectKosten[#Headers],0),0),2),AND(F1953="Arbeidskosten",G1953&lt;&gt;""),IFERROR(ROUND(U1953*VLOOKUP(G1953,Tb_KostenTypen[],3,0)*VLOOKUP(F1953,Tb_ProjectKosten[],MATCH(Tb_ProjectKosten[[#Headers],[Forfat_Percentage]],Tb_ProjectKosten[#Headers],0),0),2),""),U1953 &lt;=0,0),"")</f>
        <v/>
      </c>
      <c r="X1953" s="4" t="str" cm="1">
        <f t="array" ref="X1953">IFERROR(_xlfn.IFS(OR(F1953="",LEFT(Methode_Keuze,4)="Geen"),"",AND(V1953&lt;&gt;"",F1953&lt;&gt;"Arbeidskosten"),ROUND(V1953*VLOOKUP(F1953,Tb_ProjectKosten[],MATCH(Tb_ProjectKosten[[#Headers],[Forfat_Percentage]],Tb_ProjectKosten[#Headers],0),0),2),AND(F1953="Arbeidskosten",G1953&lt;&gt;""),IFERROR(ROUND(V1953*VLOOKUP(G1953,Tb_KostenTypen[],3,0)*VLOOKUP(F1953,Tb_ProjectKosten[],MATCH(Tb_ProjectKosten[[#Headers],[Forfat_Percentage]],Tb_ProjectKosten[#Headers],0),0),2),""),V1953 &lt;=0,0),"")</f>
        <v/>
      </c>
      <c r="Y1953" s="262"/>
      <c r="Z1953" s="49"/>
      <c r="AA1953" s="37" t="str" cm="1">
        <f t="array" ref="AA1953">IFERROR(IF(INDEX(SubsidieTabel!$Q$1:$T$9,MATCH($F1953,SubsidieTabel!$Q$1:$Q$9,0),IFERROR(MATCH(Methode_Keuze,SubsidieTabel!$Q$1:$T$1,0),2))&lt;&gt;1=TRUE,"ja",""),"")</f>
        <v/>
      </c>
    </row>
    <row r="1954" spans="1:27" ht="15" customHeight="1" x14ac:dyDescent="0.25">
      <c r="A1954" s="87"/>
      <c r="B1954" s="219" t="str">
        <f>IF(A1954&lt;&gt;"",_xlfn.MAXIFS($B$1:B1953,$A$1:A1953,A1954)+1,"")</f>
        <v/>
      </c>
      <c r="C1954" s="50"/>
      <c r="D1954" s="50"/>
      <c r="E1954" s="50"/>
      <c r="F1954" s="50"/>
      <c r="G1954" s="283"/>
      <c r="H1954" s="296"/>
      <c r="I1954" s="295"/>
      <c r="J1954" s="295"/>
      <c r="K1954" s="202"/>
      <c r="L1954" s="202"/>
      <c r="M1954" s="91" t="str">
        <f>IFERROR(VLOOKUP(H1954,Lijsten!$H$1:$I$100,2,0),"")</f>
        <v/>
      </c>
      <c r="N1954" s="91" t="str" cm="1">
        <f t="array" ref="N1954">IFERROR(_xlfn.IFS(AND(LEFT(F1954,6)="Arbeid",RIGHT(F1954,3)&lt;&gt;"IKS"),IFERROR(VLOOKUP($G1954,Tb_KostenTypen[],2,0),"tarief"),RIGHT(F1954,3)="IKS","Uurtarief",LEFT(F1954,6)="Arbeid","Uurtarief",AND(LEFT(F1954,8)="Bijdrage",RIGHT(F1954,15)="(vrijwilligers)"),"Vast tarief"),"")</f>
        <v/>
      </c>
      <c r="O1954" s="92"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tarief",IF(LEFT(F1954,8)="Bijdrage",VLOOKUP($F1954,Tb_KostenTypen[],MATCH(Methode_Keuze,Tb_KostenTypen[#Headers],0),0),VLOOKUP($G1954,Lijsten!L:O,4,0))),""),"")</f>
        <v/>
      </c>
      <c r="P1954" s="92"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tarief",IF(LEFT(F1954,8)="Bijdrage",VLOOKUP($F1954,Tb_KostenTypen[],MATCH(Methode_Keuze,Tb_KostenTypen[#Headers],0),0),VLOOKUP($G1954,Lijsten!L:O,4,0))),""),"")</f>
        <v/>
      </c>
      <c r="Q1954" s="50"/>
      <c r="R1954" s="50"/>
      <c r="S1954" s="83"/>
      <c r="T1954" s="51"/>
      <c r="U1954" s="4" t="str" cm="1">
        <f t="array" ref="U1954">IF(AA1954&lt;&gt;"ja",_xlfn.IFNA(_xlfn.IFS(AND(O1954&lt;&gt;"",F1954&lt;&gt;"",RIGHT($N1954,6)="tarief"),O1954*Q1954,S1954&gt;0,IF(F1954&lt;&gt;"",S1954,"")),""),"")</f>
        <v/>
      </c>
      <c r="V1954" s="4" t="str" cm="1">
        <f t="array" ref="V1954">IF(AA1954&lt;&gt;"ja",_xlfn.IFNA(_xlfn.IFS(AND(P1954&lt;&gt;"",R1954&lt;&gt;"",RIGHT($N1954,6)="tarief"),P1954*R1954,T1954&gt;0,T1954),""),"")</f>
        <v/>
      </c>
      <c r="W1954" s="4" t="str" cm="1">
        <f t="array" ref="W1954">IFERROR(_xlfn.IFS(OR(F1954="",LEFT(Methode_Keuze,4)="Geen"),"",AND(U1954&lt;&gt;"",F1954&lt;&gt;"Arbeidskosten"),ROUND(U1954*VLOOKUP(F1954,Tb_ProjectKosten[],MATCH(Tb_ProjectKosten[[#Headers],[Forfat_Percentage]],Tb_ProjectKosten[#Headers],0),0),2),AND(F1954="Arbeidskosten",G1954&lt;&gt;""),IFERROR(ROUND(U1954*VLOOKUP(G1954,Tb_KostenTypen[],3,0)*VLOOKUP(F1954,Tb_ProjectKosten[],MATCH(Tb_ProjectKosten[[#Headers],[Forfat_Percentage]],Tb_ProjectKosten[#Headers],0),0),2),""),U1954 &lt;=0,0),"")</f>
        <v/>
      </c>
      <c r="X1954" s="4" t="str" cm="1">
        <f t="array" ref="X1954">IFERROR(_xlfn.IFS(OR(F1954="",LEFT(Methode_Keuze,4)="Geen"),"",AND(V1954&lt;&gt;"",F1954&lt;&gt;"Arbeidskosten"),ROUND(V1954*VLOOKUP(F1954,Tb_ProjectKosten[],MATCH(Tb_ProjectKosten[[#Headers],[Forfat_Percentage]],Tb_ProjectKosten[#Headers],0),0),2),AND(F1954="Arbeidskosten",G1954&lt;&gt;""),IFERROR(ROUND(V1954*VLOOKUP(G1954,Tb_KostenTypen[],3,0)*VLOOKUP(F1954,Tb_ProjectKosten[],MATCH(Tb_ProjectKosten[[#Headers],[Forfat_Percentage]],Tb_ProjectKosten[#Headers],0),0),2),""),V1954 &lt;=0,0),"")</f>
        <v/>
      </c>
      <c r="Y1954" s="262"/>
      <c r="Z1954" s="49"/>
      <c r="AA1954" s="37" t="str" cm="1">
        <f t="array" ref="AA1954">IFERROR(IF(INDEX(SubsidieTabel!$Q$1:$T$9,MATCH($F1954,SubsidieTabel!$Q$1:$Q$9,0),IFERROR(MATCH(Methode_Keuze,SubsidieTabel!$Q$1:$T$1,0),2))&lt;&gt;1=TRUE,"ja",""),"")</f>
        <v/>
      </c>
    </row>
    <row r="1955" spans="1:27" ht="15" customHeight="1" x14ac:dyDescent="0.25">
      <c r="A1955" s="87"/>
      <c r="B1955" s="219" t="str">
        <f>IF(A1955&lt;&gt;"",_xlfn.MAXIFS($B$1:B1954,$A$1:A1954,A1955)+1,"")</f>
        <v/>
      </c>
      <c r="C1955" s="50"/>
      <c r="D1955" s="50"/>
      <c r="E1955" s="50"/>
      <c r="F1955" s="50"/>
      <c r="G1955" s="283"/>
      <c r="H1955" s="296"/>
      <c r="I1955" s="295"/>
      <c r="J1955" s="295"/>
      <c r="K1955" s="202"/>
      <c r="L1955" s="202"/>
      <c r="M1955" s="91" t="str">
        <f>IFERROR(VLOOKUP(H1955,Lijsten!$H$1:$I$100,2,0),"")</f>
        <v/>
      </c>
      <c r="N1955" s="91" t="str" cm="1">
        <f t="array" ref="N1955">IFERROR(_xlfn.IFS(AND(LEFT(F1955,6)="Arbeid",RIGHT(F1955,3)&lt;&gt;"IKS"),IFERROR(VLOOKUP($G1955,Tb_KostenTypen[],2,0),"tarief"),RIGHT(F1955,3)="IKS","Uurtarief",LEFT(F1955,6)="Arbeid","Uurtarief",AND(LEFT(F1955,8)="Bijdrage",RIGHT(F1955,15)="(vrijwilligers)"),"Vast tarief"),"")</f>
        <v/>
      </c>
      <c r="O1955" s="92"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tarief",IF(LEFT(F1955,8)="Bijdrage",VLOOKUP($F1955,Tb_KostenTypen[],MATCH(Methode_Keuze,Tb_KostenTypen[#Headers],0),0),VLOOKUP($G1955,Lijsten!L:O,4,0))),""),"")</f>
        <v/>
      </c>
      <c r="P1955" s="92"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tarief",IF(LEFT(F1955,8)="Bijdrage",VLOOKUP($F1955,Tb_KostenTypen[],MATCH(Methode_Keuze,Tb_KostenTypen[#Headers],0),0),VLOOKUP($G1955,Lijsten!L:O,4,0))),""),"")</f>
        <v/>
      </c>
      <c r="Q1955" s="50"/>
      <c r="R1955" s="50"/>
      <c r="S1955" s="83"/>
      <c r="T1955" s="51"/>
      <c r="U1955" s="4" t="str" cm="1">
        <f t="array" ref="U1955">IF(AA1955&lt;&gt;"ja",_xlfn.IFNA(_xlfn.IFS(AND(O1955&lt;&gt;"",F1955&lt;&gt;"",RIGHT($N1955,6)="tarief"),O1955*Q1955,S1955&gt;0,IF(F1955&lt;&gt;"",S1955,"")),""),"")</f>
        <v/>
      </c>
      <c r="V1955" s="4" t="str" cm="1">
        <f t="array" ref="V1955">IF(AA1955&lt;&gt;"ja",_xlfn.IFNA(_xlfn.IFS(AND(P1955&lt;&gt;"",R1955&lt;&gt;"",RIGHT($N1955,6)="tarief"),P1955*R1955,T1955&gt;0,T1955),""),"")</f>
        <v/>
      </c>
      <c r="W1955" s="4" t="str" cm="1">
        <f t="array" ref="W1955">IFERROR(_xlfn.IFS(OR(F1955="",LEFT(Methode_Keuze,4)="Geen"),"",AND(U1955&lt;&gt;"",F1955&lt;&gt;"Arbeidskosten"),ROUND(U1955*VLOOKUP(F1955,Tb_ProjectKosten[],MATCH(Tb_ProjectKosten[[#Headers],[Forfat_Percentage]],Tb_ProjectKosten[#Headers],0),0),2),AND(F1955="Arbeidskosten",G1955&lt;&gt;""),IFERROR(ROUND(U1955*VLOOKUP(G1955,Tb_KostenTypen[],3,0)*VLOOKUP(F1955,Tb_ProjectKosten[],MATCH(Tb_ProjectKosten[[#Headers],[Forfat_Percentage]],Tb_ProjectKosten[#Headers],0),0),2),""),U1955 &lt;=0,0),"")</f>
        <v/>
      </c>
      <c r="X1955" s="4" t="str" cm="1">
        <f t="array" ref="X1955">IFERROR(_xlfn.IFS(OR(F1955="",LEFT(Methode_Keuze,4)="Geen"),"",AND(V1955&lt;&gt;"",F1955&lt;&gt;"Arbeidskosten"),ROUND(V1955*VLOOKUP(F1955,Tb_ProjectKosten[],MATCH(Tb_ProjectKosten[[#Headers],[Forfat_Percentage]],Tb_ProjectKosten[#Headers],0),0),2),AND(F1955="Arbeidskosten",G1955&lt;&gt;""),IFERROR(ROUND(V1955*VLOOKUP(G1955,Tb_KostenTypen[],3,0)*VLOOKUP(F1955,Tb_ProjectKosten[],MATCH(Tb_ProjectKosten[[#Headers],[Forfat_Percentage]],Tb_ProjectKosten[#Headers],0),0),2),""),V1955 &lt;=0,0),"")</f>
        <v/>
      </c>
      <c r="Y1955" s="262"/>
      <c r="Z1955" s="49"/>
      <c r="AA1955" s="37" t="str" cm="1">
        <f t="array" ref="AA1955">IFERROR(IF(INDEX(SubsidieTabel!$Q$1:$T$9,MATCH($F1955,SubsidieTabel!$Q$1:$Q$9,0),IFERROR(MATCH(Methode_Keuze,SubsidieTabel!$Q$1:$T$1,0),2))&lt;&gt;1=TRUE,"ja",""),"")</f>
        <v/>
      </c>
    </row>
    <row r="1956" spans="1:27" ht="15" customHeight="1" x14ac:dyDescent="0.25">
      <c r="A1956" s="87"/>
      <c r="B1956" s="219" t="str">
        <f>IF(A1956&lt;&gt;"",_xlfn.MAXIFS($B$1:B1955,$A$1:A1955,A1956)+1,"")</f>
        <v/>
      </c>
      <c r="C1956" s="50"/>
      <c r="D1956" s="50"/>
      <c r="E1956" s="50"/>
      <c r="F1956" s="50"/>
      <c r="G1956" s="283"/>
      <c r="H1956" s="296"/>
      <c r="I1956" s="295"/>
      <c r="J1956" s="295"/>
      <c r="K1956" s="202"/>
      <c r="L1956" s="202"/>
      <c r="M1956" s="91" t="str">
        <f>IFERROR(VLOOKUP(H1956,Lijsten!$H$1:$I$100,2,0),"")</f>
        <v/>
      </c>
      <c r="N1956" s="91" t="str" cm="1">
        <f t="array" ref="N1956">IFERROR(_xlfn.IFS(AND(LEFT(F1956,6)="Arbeid",RIGHT(F1956,3)&lt;&gt;"IKS"),IFERROR(VLOOKUP($G1956,Tb_KostenTypen[],2,0),"tarief"),RIGHT(F1956,3)="IKS","Uurtarief",LEFT(F1956,6)="Arbeid","Uurtarief",AND(LEFT(F1956,8)="Bijdrage",RIGHT(F1956,15)="(vrijwilligers)"),"Vast tarief"),"")</f>
        <v/>
      </c>
      <c r="O1956" s="92"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tarief",IF(LEFT(F1956,8)="Bijdrage",VLOOKUP($F1956,Tb_KostenTypen[],MATCH(Methode_Keuze,Tb_KostenTypen[#Headers],0),0),VLOOKUP($G1956,Lijsten!L:O,4,0))),""),"")</f>
        <v/>
      </c>
      <c r="P1956" s="92"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tarief",IF(LEFT(F1956,8)="Bijdrage",VLOOKUP($F1956,Tb_KostenTypen[],MATCH(Methode_Keuze,Tb_KostenTypen[#Headers],0),0),VLOOKUP($G1956,Lijsten!L:O,4,0))),""),"")</f>
        <v/>
      </c>
      <c r="Q1956" s="50"/>
      <c r="R1956" s="50"/>
      <c r="S1956" s="83"/>
      <c r="T1956" s="51"/>
      <c r="U1956" s="4" t="str" cm="1">
        <f t="array" ref="U1956">IF(AA1956&lt;&gt;"ja",_xlfn.IFNA(_xlfn.IFS(AND(O1956&lt;&gt;"",F1956&lt;&gt;"",RIGHT($N1956,6)="tarief"),O1956*Q1956,S1956&gt;0,IF(F1956&lt;&gt;"",S1956,"")),""),"")</f>
        <v/>
      </c>
      <c r="V1956" s="4" t="str" cm="1">
        <f t="array" ref="V1956">IF(AA1956&lt;&gt;"ja",_xlfn.IFNA(_xlfn.IFS(AND(P1956&lt;&gt;"",R1956&lt;&gt;"",RIGHT($N1956,6)="tarief"),P1956*R1956,T1956&gt;0,T1956),""),"")</f>
        <v/>
      </c>
      <c r="W1956" s="4" t="str" cm="1">
        <f t="array" ref="W1956">IFERROR(_xlfn.IFS(OR(F1956="",LEFT(Methode_Keuze,4)="Geen"),"",AND(U1956&lt;&gt;"",F1956&lt;&gt;"Arbeidskosten"),ROUND(U1956*VLOOKUP(F1956,Tb_ProjectKosten[],MATCH(Tb_ProjectKosten[[#Headers],[Forfat_Percentage]],Tb_ProjectKosten[#Headers],0),0),2),AND(F1956="Arbeidskosten",G1956&lt;&gt;""),IFERROR(ROUND(U1956*VLOOKUP(G1956,Tb_KostenTypen[],3,0)*VLOOKUP(F1956,Tb_ProjectKosten[],MATCH(Tb_ProjectKosten[[#Headers],[Forfat_Percentage]],Tb_ProjectKosten[#Headers],0),0),2),""),U1956 &lt;=0,0),"")</f>
        <v/>
      </c>
      <c r="X1956" s="4" t="str" cm="1">
        <f t="array" ref="X1956">IFERROR(_xlfn.IFS(OR(F1956="",LEFT(Methode_Keuze,4)="Geen"),"",AND(V1956&lt;&gt;"",F1956&lt;&gt;"Arbeidskosten"),ROUND(V1956*VLOOKUP(F1956,Tb_ProjectKosten[],MATCH(Tb_ProjectKosten[[#Headers],[Forfat_Percentage]],Tb_ProjectKosten[#Headers],0),0),2),AND(F1956="Arbeidskosten",G1956&lt;&gt;""),IFERROR(ROUND(V1956*VLOOKUP(G1956,Tb_KostenTypen[],3,0)*VLOOKUP(F1956,Tb_ProjectKosten[],MATCH(Tb_ProjectKosten[[#Headers],[Forfat_Percentage]],Tb_ProjectKosten[#Headers],0),0),2),""),V1956 &lt;=0,0),"")</f>
        <v/>
      </c>
      <c r="Y1956" s="262"/>
      <c r="Z1956" s="49"/>
      <c r="AA1956" s="37" t="str" cm="1">
        <f t="array" ref="AA1956">IFERROR(IF(INDEX(SubsidieTabel!$Q$1:$T$9,MATCH($F1956,SubsidieTabel!$Q$1:$Q$9,0),IFERROR(MATCH(Methode_Keuze,SubsidieTabel!$Q$1:$T$1,0),2))&lt;&gt;1=TRUE,"ja",""),"")</f>
        <v/>
      </c>
    </row>
    <row r="1957" spans="1:27" ht="15" customHeight="1" x14ac:dyDescent="0.25">
      <c r="A1957" s="87"/>
      <c r="B1957" s="219" t="str">
        <f>IF(A1957&lt;&gt;"",_xlfn.MAXIFS($B$1:B1956,$A$1:A1956,A1957)+1,"")</f>
        <v/>
      </c>
      <c r="C1957" s="50"/>
      <c r="D1957" s="50"/>
      <c r="E1957" s="50"/>
      <c r="F1957" s="50"/>
      <c r="G1957" s="283"/>
      <c r="H1957" s="296"/>
      <c r="I1957" s="295"/>
      <c r="J1957" s="295"/>
      <c r="K1957" s="202"/>
      <c r="L1957" s="202"/>
      <c r="M1957" s="91" t="str">
        <f>IFERROR(VLOOKUP(H1957,Lijsten!$H$1:$I$100,2,0),"")</f>
        <v/>
      </c>
      <c r="N1957" s="91" t="str" cm="1">
        <f t="array" ref="N1957">IFERROR(_xlfn.IFS(AND(LEFT(F1957,6)="Arbeid",RIGHT(F1957,3)&lt;&gt;"IKS"),IFERROR(VLOOKUP($G1957,Tb_KostenTypen[],2,0),"tarief"),RIGHT(F1957,3)="IKS","Uurtarief",LEFT(F1957,6)="Arbeid","Uurtarief",AND(LEFT(F1957,8)="Bijdrage",RIGHT(F1957,15)="(vrijwilligers)"),"Vast tarief"),"")</f>
        <v/>
      </c>
      <c r="O1957" s="92"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tarief",IF(LEFT(F1957,8)="Bijdrage",VLOOKUP($F1957,Tb_KostenTypen[],MATCH(Methode_Keuze,Tb_KostenTypen[#Headers],0),0),VLOOKUP($G1957,Lijsten!L:O,4,0))),""),"")</f>
        <v/>
      </c>
      <c r="P1957" s="92"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tarief",IF(LEFT(F1957,8)="Bijdrage",VLOOKUP($F1957,Tb_KostenTypen[],MATCH(Methode_Keuze,Tb_KostenTypen[#Headers],0),0),VLOOKUP($G1957,Lijsten!L:O,4,0))),""),"")</f>
        <v/>
      </c>
      <c r="Q1957" s="50"/>
      <c r="R1957" s="50"/>
      <c r="S1957" s="83"/>
      <c r="T1957" s="51"/>
      <c r="U1957" s="4" t="str" cm="1">
        <f t="array" ref="U1957">IF(AA1957&lt;&gt;"ja",_xlfn.IFNA(_xlfn.IFS(AND(O1957&lt;&gt;"",F1957&lt;&gt;"",RIGHT($N1957,6)="tarief"),O1957*Q1957,S1957&gt;0,IF(F1957&lt;&gt;"",S1957,"")),""),"")</f>
        <v/>
      </c>
      <c r="V1957" s="4" t="str" cm="1">
        <f t="array" ref="V1957">IF(AA1957&lt;&gt;"ja",_xlfn.IFNA(_xlfn.IFS(AND(P1957&lt;&gt;"",R1957&lt;&gt;"",RIGHT($N1957,6)="tarief"),P1957*R1957,T1957&gt;0,T1957),""),"")</f>
        <v/>
      </c>
      <c r="W1957" s="4" t="str" cm="1">
        <f t="array" ref="W1957">IFERROR(_xlfn.IFS(OR(F1957="",LEFT(Methode_Keuze,4)="Geen"),"",AND(U1957&lt;&gt;"",F1957&lt;&gt;"Arbeidskosten"),ROUND(U1957*VLOOKUP(F1957,Tb_ProjectKosten[],MATCH(Tb_ProjectKosten[[#Headers],[Forfat_Percentage]],Tb_ProjectKosten[#Headers],0),0),2),AND(F1957="Arbeidskosten",G1957&lt;&gt;""),IFERROR(ROUND(U1957*VLOOKUP(G1957,Tb_KostenTypen[],3,0)*VLOOKUP(F1957,Tb_ProjectKosten[],MATCH(Tb_ProjectKosten[[#Headers],[Forfat_Percentage]],Tb_ProjectKosten[#Headers],0),0),2),""),U1957 &lt;=0,0),"")</f>
        <v/>
      </c>
      <c r="X1957" s="4" t="str" cm="1">
        <f t="array" ref="X1957">IFERROR(_xlfn.IFS(OR(F1957="",LEFT(Methode_Keuze,4)="Geen"),"",AND(V1957&lt;&gt;"",F1957&lt;&gt;"Arbeidskosten"),ROUND(V1957*VLOOKUP(F1957,Tb_ProjectKosten[],MATCH(Tb_ProjectKosten[[#Headers],[Forfat_Percentage]],Tb_ProjectKosten[#Headers],0),0),2),AND(F1957="Arbeidskosten",G1957&lt;&gt;""),IFERROR(ROUND(V1957*VLOOKUP(G1957,Tb_KostenTypen[],3,0)*VLOOKUP(F1957,Tb_ProjectKosten[],MATCH(Tb_ProjectKosten[[#Headers],[Forfat_Percentage]],Tb_ProjectKosten[#Headers],0),0),2),""),V1957 &lt;=0,0),"")</f>
        <v/>
      </c>
      <c r="Y1957" s="262"/>
      <c r="Z1957" s="49"/>
      <c r="AA1957" s="37" t="str" cm="1">
        <f t="array" ref="AA1957">IFERROR(IF(INDEX(SubsidieTabel!$Q$1:$T$9,MATCH($F1957,SubsidieTabel!$Q$1:$Q$9,0),IFERROR(MATCH(Methode_Keuze,SubsidieTabel!$Q$1:$T$1,0),2))&lt;&gt;1=TRUE,"ja",""),"")</f>
        <v/>
      </c>
    </row>
    <row r="1958" spans="1:27" ht="15" customHeight="1" x14ac:dyDescent="0.25">
      <c r="A1958" s="87"/>
      <c r="B1958" s="219" t="str">
        <f>IF(A1958&lt;&gt;"",_xlfn.MAXIFS($B$1:B1957,$A$1:A1957,A1958)+1,"")</f>
        <v/>
      </c>
      <c r="C1958" s="50"/>
      <c r="D1958" s="50"/>
      <c r="E1958" s="50"/>
      <c r="F1958" s="50"/>
      <c r="G1958" s="283"/>
      <c r="H1958" s="296"/>
      <c r="I1958" s="295"/>
      <c r="J1958" s="295"/>
      <c r="K1958" s="202"/>
      <c r="L1958" s="202"/>
      <c r="M1958" s="91" t="str">
        <f>IFERROR(VLOOKUP(H1958,Lijsten!$H$1:$I$100,2,0),"")</f>
        <v/>
      </c>
      <c r="N1958" s="91" t="str" cm="1">
        <f t="array" ref="N1958">IFERROR(_xlfn.IFS(AND(LEFT(F1958,6)="Arbeid",RIGHT(F1958,3)&lt;&gt;"IKS"),IFERROR(VLOOKUP($G1958,Tb_KostenTypen[],2,0),"tarief"),RIGHT(F1958,3)="IKS","Uurtarief",LEFT(F1958,6)="Arbeid","Uurtarief",AND(LEFT(F1958,8)="Bijdrage",RIGHT(F1958,15)="(vrijwilligers)"),"Vast tarief"),"")</f>
        <v/>
      </c>
      <c r="O1958" s="92"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tarief",IF(LEFT(F1958,8)="Bijdrage",VLOOKUP($F1958,Tb_KostenTypen[],MATCH(Methode_Keuze,Tb_KostenTypen[#Headers],0),0),VLOOKUP($G1958,Lijsten!L:O,4,0))),""),"")</f>
        <v/>
      </c>
      <c r="P1958" s="92"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tarief",IF(LEFT(F1958,8)="Bijdrage",VLOOKUP($F1958,Tb_KostenTypen[],MATCH(Methode_Keuze,Tb_KostenTypen[#Headers],0),0),VLOOKUP($G1958,Lijsten!L:O,4,0))),""),"")</f>
        <v/>
      </c>
      <c r="Q1958" s="50"/>
      <c r="R1958" s="50"/>
      <c r="S1958" s="83"/>
      <c r="T1958" s="51"/>
      <c r="U1958" s="4" t="str" cm="1">
        <f t="array" ref="U1958">IF(AA1958&lt;&gt;"ja",_xlfn.IFNA(_xlfn.IFS(AND(O1958&lt;&gt;"",F1958&lt;&gt;"",RIGHT($N1958,6)="tarief"),O1958*Q1958,S1958&gt;0,IF(F1958&lt;&gt;"",S1958,"")),""),"")</f>
        <v/>
      </c>
      <c r="V1958" s="4" t="str" cm="1">
        <f t="array" ref="V1958">IF(AA1958&lt;&gt;"ja",_xlfn.IFNA(_xlfn.IFS(AND(P1958&lt;&gt;"",R1958&lt;&gt;"",RIGHT($N1958,6)="tarief"),P1958*R1958,T1958&gt;0,T1958),""),"")</f>
        <v/>
      </c>
      <c r="W1958" s="4" t="str" cm="1">
        <f t="array" ref="W1958">IFERROR(_xlfn.IFS(OR(F1958="",LEFT(Methode_Keuze,4)="Geen"),"",AND(U1958&lt;&gt;"",F1958&lt;&gt;"Arbeidskosten"),ROUND(U1958*VLOOKUP(F1958,Tb_ProjectKosten[],MATCH(Tb_ProjectKosten[[#Headers],[Forfat_Percentage]],Tb_ProjectKosten[#Headers],0),0),2),AND(F1958="Arbeidskosten",G1958&lt;&gt;""),IFERROR(ROUND(U1958*VLOOKUP(G1958,Tb_KostenTypen[],3,0)*VLOOKUP(F1958,Tb_ProjectKosten[],MATCH(Tb_ProjectKosten[[#Headers],[Forfat_Percentage]],Tb_ProjectKosten[#Headers],0),0),2),""),U1958 &lt;=0,0),"")</f>
        <v/>
      </c>
      <c r="X1958" s="4" t="str" cm="1">
        <f t="array" ref="X1958">IFERROR(_xlfn.IFS(OR(F1958="",LEFT(Methode_Keuze,4)="Geen"),"",AND(V1958&lt;&gt;"",F1958&lt;&gt;"Arbeidskosten"),ROUND(V1958*VLOOKUP(F1958,Tb_ProjectKosten[],MATCH(Tb_ProjectKosten[[#Headers],[Forfat_Percentage]],Tb_ProjectKosten[#Headers],0),0),2),AND(F1958="Arbeidskosten",G1958&lt;&gt;""),IFERROR(ROUND(V1958*VLOOKUP(G1958,Tb_KostenTypen[],3,0)*VLOOKUP(F1958,Tb_ProjectKosten[],MATCH(Tb_ProjectKosten[[#Headers],[Forfat_Percentage]],Tb_ProjectKosten[#Headers],0),0),2),""),V1958 &lt;=0,0),"")</f>
        <v/>
      </c>
      <c r="Y1958" s="262"/>
      <c r="Z1958" s="49"/>
      <c r="AA1958" s="37" t="str" cm="1">
        <f t="array" ref="AA1958">IFERROR(IF(INDEX(SubsidieTabel!$Q$1:$T$9,MATCH($F1958,SubsidieTabel!$Q$1:$Q$9,0),IFERROR(MATCH(Methode_Keuze,SubsidieTabel!$Q$1:$T$1,0),2))&lt;&gt;1=TRUE,"ja",""),"")</f>
        <v/>
      </c>
    </row>
    <row r="1959" spans="1:27" ht="15" customHeight="1" x14ac:dyDescent="0.25">
      <c r="A1959" s="87"/>
      <c r="B1959" s="219" t="str">
        <f>IF(A1959&lt;&gt;"",_xlfn.MAXIFS($B$1:B1958,$A$1:A1958,A1959)+1,"")</f>
        <v/>
      </c>
      <c r="C1959" s="50"/>
      <c r="D1959" s="50"/>
      <c r="E1959" s="50"/>
      <c r="F1959" s="50"/>
      <c r="G1959" s="283"/>
      <c r="H1959" s="296"/>
      <c r="I1959" s="295"/>
      <c r="J1959" s="295"/>
      <c r="K1959" s="202"/>
      <c r="L1959" s="202"/>
      <c r="M1959" s="91" t="str">
        <f>IFERROR(VLOOKUP(H1959,Lijsten!$H$1:$I$100,2,0),"")</f>
        <v/>
      </c>
      <c r="N1959" s="91" t="str" cm="1">
        <f t="array" ref="N1959">IFERROR(_xlfn.IFS(AND(LEFT(F1959,6)="Arbeid",RIGHT(F1959,3)&lt;&gt;"IKS"),IFERROR(VLOOKUP($G1959,Tb_KostenTypen[],2,0),"tarief"),RIGHT(F1959,3)="IKS","Uurtarief",LEFT(F1959,6)="Arbeid","Uurtarief",AND(LEFT(F1959,8)="Bijdrage",RIGHT(F1959,15)="(vrijwilligers)"),"Vast tarief"),"")</f>
        <v/>
      </c>
      <c r="O1959" s="92"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tarief",IF(LEFT(F1959,8)="Bijdrage",VLOOKUP($F1959,Tb_KostenTypen[],MATCH(Methode_Keuze,Tb_KostenTypen[#Headers],0),0),VLOOKUP($G1959,Lijsten!L:O,4,0))),""),"")</f>
        <v/>
      </c>
      <c r="P1959" s="92"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tarief",IF(LEFT(F1959,8)="Bijdrage",VLOOKUP($F1959,Tb_KostenTypen[],MATCH(Methode_Keuze,Tb_KostenTypen[#Headers],0),0),VLOOKUP($G1959,Lijsten!L:O,4,0))),""),"")</f>
        <v/>
      </c>
      <c r="Q1959" s="50"/>
      <c r="R1959" s="50"/>
      <c r="S1959" s="83"/>
      <c r="T1959" s="51"/>
      <c r="U1959" s="4" t="str" cm="1">
        <f t="array" ref="U1959">IF(AA1959&lt;&gt;"ja",_xlfn.IFNA(_xlfn.IFS(AND(O1959&lt;&gt;"",F1959&lt;&gt;"",RIGHT($N1959,6)="tarief"),O1959*Q1959,S1959&gt;0,IF(F1959&lt;&gt;"",S1959,"")),""),"")</f>
        <v/>
      </c>
      <c r="V1959" s="4" t="str" cm="1">
        <f t="array" ref="V1959">IF(AA1959&lt;&gt;"ja",_xlfn.IFNA(_xlfn.IFS(AND(P1959&lt;&gt;"",R1959&lt;&gt;"",RIGHT($N1959,6)="tarief"),P1959*R1959,T1959&gt;0,T1959),""),"")</f>
        <v/>
      </c>
      <c r="W1959" s="4" t="str" cm="1">
        <f t="array" ref="W1959">IFERROR(_xlfn.IFS(OR(F1959="",LEFT(Methode_Keuze,4)="Geen"),"",AND(U1959&lt;&gt;"",F1959&lt;&gt;"Arbeidskosten"),ROUND(U1959*VLOOKUP(F1959,Tb_ProjectKosten[],MATCH(Tb_ProjectKosten[[#Headers],[Forfat_Percentage]],Tb_ProjectKosten[#Headers],0),0),2),AND(F1959="Arbeidskosten",G1959&lt;&gt;""),IFERROR(ROUND(U1959*VLOOKUP(G1959,Tb_KostenTypen[],3,0)*VLOOKUP(F1959,Tb_ProjectKosten[],MATCH(Tb_ProjectKosten[[#Headers],[Forfat_Percentage]],Tb_ProjectKosten[#Headers],0),0),2),""),U1959 &lt;=0,0),"")</f>
        <v/>
      </c>
      <c r="X1959" s="4" t="str" cm="1">
        <f t="array" ref="X1959">IFERROR(_xlfn.IFS(OR(F1959="",LEFT(Methode_Keuze,4)="Geen"),"",AND(V1959&lt;&gt;"",F1959&lt;&gt;"Arbeidskosten"),ROUND(V1959*VLOOKUP(F1959,Tb_ProjectKosten[],MATCH(Tb_ProjectKosten[[#Headers],[Forfat_Percentage]],Tb_ProjectKosten[#Headers],0),0),2),AND(F1959="Arbeidskosten",G1959&lt;&gt;""),IFERROR(ROUND(V1959*VLOOKUP(G1959,Tb_KostenTypen[],3,0)*VLOOKUP(F1959,Tb_ProjectKosten[],MATCH(Tb_ProjectKosten[[#Headers],[Forfat_Percentage]],Tb_ProjectKosten[#Headers],0),0),2),""),V1959 &lt;=0,0),"")</f>
        <v/>
      </c>
      <c r="Y1959" s="262"/>
      <c r="Z1959" s="49"/>
      <c r="AA1959" s="37" t="str" cm="1">
        <f t="array" ref="AA1959">IFERROR(IF(INDEX(SubsidieTabel!$Q$1:$T$9,MATCH($F1959,SubsidieTabel!$Q$1:$Q$9,0),IFERROR(MATCH(Methode_Keuze,SubsidieTabel!$Q$1:$T$1,0),2))&lt;&gt;1=TRUE,"ja",""),"")</f>
        <v/>
      </c>
    </row>
    <row r="1960" spans="1:27" ht="15" customHeight="1" x14ac:dyDescent="0.25">
      <c r="A1960" s="87"/>
      <c r="B1960" s="219" t="str">
        <f>IF(A1960&lt;&gt;"",_xlfn.MAXIFS($B$1:B1959,$A$1:A1959,A1960)+1,"")</f>
        <v/>
      </c>
      <c r="C1960" s="50"/>
      <c r="D1960" s="50"/>
      <c r="E1960" s="50"/>
      <c r="F1960" s="50"/>
      <c r="G1960" s="283"/>
      <c r="H1960" s="296"/>
      <c r="I1960" s="295"/>
      <c r="J1960" s="295"/>
      <c r="K1960" s="202"/>
      <c r="L1960" s="202"/>
      <c r="M1960" s="91" t="str">
        <f>IFERROR(VLOOKUP(H1960,Lijsten!$H$1:$I$100,2,0),"")</f>
        <v/>
      </c>
      <c r="N1960" s="91" t="str" cm="1">
        <f t="array" ref="N1960">IFERROR(_xlfn.IFS(AND(LEFT(F1960,6)="Arbeid",RIGHT(F1960,3)&lt;&gt;"IKS"),IFERROR(VLOOKUP($G1960,Tb_KostenTypen[],2,0),"tarief"),RIGHT(F1960,3)="IKS","Uurtarief",LEFT(F1960,6)="Arbeid","Uurtarief",AND(LEFT(F1960,8)="Bijdrage",RIGHT(F1960,15)="(vrijwilligers)"),"Vast tarief"),"")</f>
        <v/>
      </c>
      <c r="O1960" s="92"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tarief",IF(LEFT(F1960,8)="Bijdrage",VLOOKUP($F1960,Tb_KostenTypen[],MATCH(Methode_Keuze,Tb_KostenTypen[#Headers],0),0),VLOOKUP($G1960,Lijsten!L:O,4,0))),""),"")</f>
        <v/>
      </c>
      <c r="P1960" s="92"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tarief",IF(LEFT(F1960,8)="Bijdrage",VLOOKUP($F1960,Tb_KostenTypen[],MATCH(Methode_Keuze,Tb_KostenTypen[#Headers],0),0),VLOOKUP($G1960,Lijsten!L:O,4,0))),""),"")</f>
        <v/>
      </c>
      <c r="Q1960" s="50"/>
      <c r="R1960" s="50"/>
      <c r="S1960" s="83"/>
      <c r="T1960" s="51"/>
      <c r="U1960" s="4" t="str" cm="1">
        <f t="array" ref="U1960">IF(AA1960&lt;&gt;"ja",_xlfn.IFNA(_xlfn.IFS(AND(O1960&lt;&gt;"",F1960&lt;&gt;"",RIGHT($N1960,6)="tarief"),O1960*Q1960,S1960&gt;0,IF(F1960&lt;&gt;"",S1960,"")),""),"")</f>
        <v/>
      </c>
      <c r="V1960" s="4" t="str" cm="1">
        <f t="array" ref="V1960">IF(AA1960&lt;&gt;"ja",_xlfn.IFNA(_xlfn.IFS(AND(P1960&lt;&gt;"",R1960&lt;&gt;"",RIGHT($N1960,6)="tarief"),P1960*R1960,T1960&gt;0,T1960),""),"")</f>
        <v/>
      </c>
      <c r="W1960" s="4" t="str" cm="1">
        <f t="array" ref="W1960">IFERROR(_xlfn.IFS(OR(F1960="",LEFT(Methode_Keuze,4)="Geen"),"",AND(U1960&lt;&gt;"",F1960&lt;&gt;"Arbeidskosten"),ROUND(U1960*VLOOKUP(F1960,Tb_ProjectKosten[],MATCH(Tb_ProjectKosten[[#Headers],[Forfat_Percentage]],Tb_ProjectKosten[#Headers],0),0),2),AND(F1960="Arbeidskosten",G1960&lt;&gt;""),IFERROR(ROUND(U1960*VLOOKUP(G1960,Tb_KostenTypen[],3,0)*VLOOKUP(F1960,Tb_ProjectKosten[],MATCH(Tb_ProjectKosten[[#Headers],[Forfat_Percentage]],Tb_ProjectKosten[#Headers],0),0),2),""),U1960 &lt;=0,0),"")</f>
        <v/>
      </c>
      <c r="X1960" s="4" t="str" cm="1">
        <f t="array" ref="X1960">IFERROR(_xlfn.IFS(OR(F1960="",LEFT(Methode_Keuze,4)="Geen"),"",AND(V1960&lt;&gt;"",F1960&lt;&gt;"Arbeidskosten"),ROUND(V1960*VLOOKUP(F1960,Tb_ProjectKosten[],MATCH(Tb_ProjectKosten[[#Headers],[Forfat_Percentage]],Tb_ProjectKosten[#Headers],0),0),2),AND(F1960="Arbeidskosten",G1960&lt;&gt;""),IFERROR(ROUND(V1960*VLOOKUP(G1960,Tb_KostenTypen[],3,0)*VLOOKUP(F1960,Tb_ProjectKosten[],MATCH(Tb_ProjectKosten[[#Headers],[Forfat_Percentage]],Tb_ProjectKosten[#Headers],0),0),2),""),V1960 &lt;=0,0),"")</f>
        <v/>
      </c>
      <c r="Y1960" s="262"/>
      <c r="Z1960" s="49"/>
      <c r="AA1960" s="37" t="str" cm="1">
        <f t="array" ref="AA1960">IFERROR(IF(INDEX(SubsidieTabel!$Q$1:$T$9,MATCH($F1960,SubsidieTabel!$Q$1:$Q$9,0),IFERROR(MATCH(Methode_Keuze,SubsidieTabel!$Q$1:$T$1,0),2))&lt;&gt;1=TRUE,"ja",""),"")</f>
        <v/>
      </c>
    </row>
    <row r="1961" spans="1:27" ht="15" customHeight="1" x14ac:dyDescent="0.25">
      <c r="A1961" s="87"/>
      <c r="B1961" s="219" t="str">
        <f>IF(A1961&lt;&gt;"",_xlfn.MAXIFS($B$1:B1960,$A$1:A1960,A1961)+1,"")</f>
        <v/>
      </c>
      <c r="C1961" s="50"/>
      <c r="D1961" s="50"/>
      <c r="E1961" s="50"/>
      <c r="F1961" s="50"/>
      <c r="G1961" s="283"/>
      <c r="H1961" s="296"/>
      <c r="I1961" s="295"/>
      <c r="J1961" s="295"/>
      <c r="K1961" s="202"/>
      <c r="L1961" s="202"/>
      <c r="M1961" s="91" t="str">
        <f>IFERROR(VLOOKUP(H1961,Lijsten!$H$1:$I$100,2,0),"")</f>
        <v/>
      </c>
      <c r="N1961" s="91" t="str" cm="1">
        <f t="array" ref="N1961">IFERROR(_xlfn.IFS(AND(LEFT(F1961,6)="Arbeid",RIGHT(F1961,3)&lt;&gt;"IKS"),IFERROR(VLOOKUP($G1961,Tb_KostenTypen[],2,0),"tarief"),RIGHT(F1961,3)="IKS","Uurtarief",LEFT(F1961,6)="Arbeid","Uurtarief",AND(LEFT(F1961,8)="Bijdrage",RIGHT(F1961,15)="(vrijwilligers)"),"Vast tarief"),"")</f>
        <v/>
      </c>
      <c r="O1961" s="92"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tarief",IF(LEFT(F1961,8)="Bijdrage",VLOOKUP($F1961,Tb_KostenTypen[],MATCH(Methode_Keuze,Tb_KostenTypen[#Headers],0),0),VLOOKUP($G1961,Lijsten!L:O,4,0))),""),"")</f>
        <v/>
      </c>
      <c r="P1961" s="92"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tarief",IF(LEFT(F1961,8)="Bijdrage",VLOOKUP($F1961,Tb_KostenTypen[],MATCH(Methode_Keuze,Tb_KostenTypen[#Headers],0),0),VLOOKUP($G1961,Lijsten!L:O,4,0))),""),"")</f>
        <v/>
      </c>
      <c r="Q1961" s="50"/>
      <c r="R1961" s="50"/>
      <c r="S1961" s="83"/>
      <c r="T1961" s="51"/>
      <c r="U1961" s="4" t="str" cm="1">
        <f t="array" ref="U1961">IF(AA1961&lt;&gt;"ja",_xlfn.IFNA(_xlfn.IFS(AND(O1961&lt;&gt;"",F1961&lt;&gt;"",RIGHT($N1961,6)="tarief"),O1961*Q1961,S1961&gt;0,IF(F1961&lt;&gt;"",S1961,"")),""),"")</f>
        <v/>
      </c>
      <c r="V1961" s="4" t="str" cm="1">
        <f t="array" ref="V1961">IF(AA1961&lt;&gt;"ja",_xlfn.IFNA(_xlfn.IFS(AND(P1961&lt;&gt;"",R1961&lt;&gt;"",RIGHT($N1961,6)="tarief"),P1961*R1961,T1961&gt;0,T1961),""),"")</f>
        <v/>
      </c>
      <c r="W1961" s="4" t="str" cm="1">
        <f t="array" ref="W1961">IFERROR(_xlfn.IFS(OR(F1961="",LEFT(Methode_Keuze,4)="Geen"),"",AND(U1961&lt;&gt;"",F1961&lt;&gt;"Arbeidskosten"),ROUND(U1961*VLOOKUP(F1961,Tb_ProjectKosten[],MATCH(Tb_ProjectKosten[[#Headers],[Forfat_Percentage]],Tb_ProjectKosten[#Headers],0),0),2),AND(F1961="Arbeidskosten",G1961&lt;&gt;""),IFERROR(ROUND(U1961*VLOOKUP(G1961,Tb_KostenTypen[],3,0)*VLOOKUP(F1961,Tb_ProjectKosten[],MATCH(Tb_ProjectKosten[[#Headers],[Forfat_Percentage]],Tb_ProjectKosten[#Headers],0),0),2),""),U1961 &lt;=0,0),"")</f>
        <v/>
      </c>
      <c r="X1961" s="4" t="str" cm="1">
        <f t="array" ref="X1961">IFERROR(_xlfn.IFS(OR(F1961="",LEFT(Methode_Keuze,4)="Geen"),"",AND(V1961&lt;&gt;"",F1961&lt;&gt;"Arbeidskosten"),ROUND(V1961*VLOOKUP(F1961,Tb_ProjectKosten[],MATCH(Tb_ProjectKosten[[#Headers],[Forfat_Percentage]],Tb_ProjectKosten[#Headers],0),0),2),AND(F1961="Arbeidskosten",G1961&lt;&gt;""),IFERROR(ROUND(V1961*VLOOKUP(G1961,Tb_KostenTypen[],3,0)*VLOOKUP(F1961,Tb_ProjectKosten[],MATCH(Tb_ProjectKosten[[#Headers],[Forfat_Percentage]],Tb_ProjectKosten[#Headers],0),0),2),""),V1961 &lt;=0,0),"")</f>
        <v/>
      </c>
      <c r="Y1961" s="262"/>
      <c r="Z1961" s="49"/>
      <c r="AA1961" s="37" t="str" cm="1">
        <f t="array" ref="AA1961">IFERROR(IF(INDEX(SubsidieTabel!$Q$1:$T$9,MATCH($F1961,SubsidieTabel!$Q$1:$Q$9,0),IFERROR(MATCH(Methode_Keuze,SubsidieTabel!$Q$1:$T$1,0),2))&lt;&gt;1=TRUE,"ja",""),"")</f>
        <v/>
      </c>
    </row>
    <row r="1962" spans="1:27" ht="15" customHeight="1" x14ac:dyDescent="0.25">
      <c r="A1962" s="87"/>
      <c r="B1962" s="219" t="str">
        <f>IF(A1962&lt;&gt;"",_xlfn.MAXIFS($B$1:B1961,$A$1:A1961,A1962)+1,"")</f>
        <v/>
      </c>
      <c r="C1962" s="50"/>
      <c r="D1962" s="50"/>
      <c r="E1962" s="50"/>
      <c r="F1962" s="50"/>
      <c r="G1962" s="283"/>
      <c r="H1962" s="296"/>
      <c r="I1962" s="295"/>
      <c r="J1962" s="295"/>
      <c r="K1962" s="202"/>
      <c r="L1962" s="202"/>
      <c r="M1962" s="91" t="str">
        <f>IFERROR(VLOOKUP(H1962,Lijsten!$H$1:$I$100,2,0),"")</f>
        <v/>
      </c>
      <c r="N1962" s="91" t="str" cm="1">
        <f t="array" ref="N1962">IFERROR(_xlfn.IFS(AND(LEFT(F1962,6)="Arbeid",RIGHT(F1962,3)&lt;&gt;"IKS"),IFERROR(VLOOKUP($G1962,Tb_KostenTypen[],2,0),"tarief"),RIGHT(F1962,3)="IKS","Uurtarief",LEFT(F1962,6)="Arbeid","Uurtarief",AND(LEFT(F1962,8)="Bijdrage",RIGHT(F1962,15)="(vrijwilligers)"),"Vast tarief"),"")</f>
        <v/>
      </c>
      <c r="O1962" s="92"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tarief",IF(LEFT(F1962,8)="Bijdrage",VLOOKUP($F1962,Tb_KostenTypen[],MATCH(Methode_Keuze,Tb_KostenTypen[#Headers],0),0),VLOOKUP($G1962,Lijsten!L:O,4,0))),""),"")</f>
        <v/>
      </c>
      <c r="P1962" s="92"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tarief",IF(LEFT(F1962,8)="Bijdrage",VLOOKUP($F1962,Tb_KostenTypen[],MATCH(Methode_Keuze,Tb_KostenTypen[#Headers],0),0),VLOOKUP($G1962,Lijsten!L:O,4,0))),""),"")</f>
        <v/>
      </c>
      <c r="Q1962" s="50"/>
      <c r="R1962" s="50"/>
      <c r="S1962" s="83"/>
      <c r="T1962" s="51"/>
      <c r="U1962" s="4" t="str" cm="1">
        <f t="array" ref="U1962">IF(AA1962&lt;&gt;"ja",_xlfn.IFNA(_xlfn.IFS(AND(O1962&lt;&gt;"",F1962&lt;&gt;"",RIGHT($N1962,6)="tarief"),O1962*Q1962,S1962&gt;0,IF(F1962&lt;&gt;"",S1962,"")),""),"")</f>
        <v/>
      </c>
      <c r="V1962" s="4" t="str" cm="1">
        <f t="array" ref="V1962">IF(AA1962&lt;&gt;"ja",_xlfn.IFNA(_xlfn.IFS(AND(P1962&lt;&gt;"",R1962&lt;&gt;"",RIGHT($N1962,6)="tarief"),P1962*R1962,T1962&gt;0,T1962),""),"")</f>
        <v/>
      </c>
      <c r="W1962" s="4" t="str" cm="1">
        <f t="array" ref="W1962">IFERROR(_xlfn.IFS(OR(F1962="",LEFT(Methode_Keuze,4)="Geen"),"",AND(U1962&lt;&gt;"",F1962&lt;&gt;"Arbeidskosten"),ROUND(U1962*VLOOKUP(F1962,Tb_ProjectKosten[],MATCH(Tb_ProjectKosten[[#Headers],[Forfat_Percentage]],Tb_ProjectKosten[#Headers],0),0),2),AND(F1962="Arbeidskosten",G1962&lt;&gt;""),IFERROR(ROUND(U1962*VLOOKUP(G1962,Tb_KostenTypen[],3,0)*VLOOKUP(F1962,Tb_ProjectKosten[],MATCH(Tb_ProjectKosten[[#Headers],[Forfat_Percentage]],Tb_ProjectKosten[#Headers],0),0),2),""),U1962 &lt;=0,0),"")</f>
        <v/>
      </c>
      <c r="X1962" s="4" t="str" cm="1">
        <f t="array" ref="X1962">IFERROR(_xlfn.IFS(OR(F1962="",LEFT(Methode_Keuze,4)="Geen"),"",AND(V1962&lt;&gt;"",F1962&lt;&gt;"Arbeidskosten"),ROUND(V1962*VLOOKUP(F1962,Tb_ProjectKosten[],MATCH(Tb_ProjectKosten[[#Headers],[Forfat_Percentage]],Tb_ProjectKosten[#Headers],0),0),2),AND(F1962="Arbeidskosten",G1962&lt;&gt;""),IFERROR(ROUND(V1962*VLOOKUP(G1962,Tb_KostenTypen[],3,0)*VLOOKUP(F1962,Tb_ProjectKosten[],MATCH(Tb_ProjectKosten[[#Headers],[Forfat_Percentage]],Tb_ProjectKosten[#Headers],0),0),2),""),V1962 &lt;=0,0),"")</f>
        <v/>
      </c>
      <c r="Y1962" s="262"/>
      <c r="Z1962" s="49"/>
      <c r="AA1962" s="37" t="str" cm="1">
        <f t="array" ref="AA1962">IFERROR(IF(INDEX(SubsidieTabel!$Q$1:$T$9,MATCH($F1962,SubsidieTabel!$Q$1:$Q$9,0),IFERROR(MATCH(Methode_Keuze,SubsidieTabel!$Q$1:$T$1,0),2))&lt;&gt;1=TRUE,"ja",""),"")</f>
        <v/>
      </c>
    </row>
    <row r="1963" spans="1:27" ht="15" customHeight="1" x14ac:dyDescent="0.25">
      <c r="A1963" s="87"/>
      <c r="B1963" s="219" t="str">
        <f>IF(A1963&lt;&gt;"",_xlfn.MAXIFS($B$1:B1962,$A$1:A1962,A1963)+1,"")</f>
        <v/>
      </c>
      <c r="C1963" s="50"/>
      <c r="D1963" s="50"/>
      <c r="E1963" s="50"/>
      <c r="F1963" s="50"/>
      <c r="G1963" s="283"/>
      <c r="H1963" s="296"/>
      <c r="I1963" s="295"/>
      <c r="J1963" s="295"/>
      <c r="K1963" s="202"/>
      <c r="L1963" s="202"/>
      <c r="M1963" s="91" t="str">
        <f>IFERROR(VLOOKUP(H1963,Lijsten!$H$1:$I$100,2,0),"")</f>
        <v/>
      </c>
      <c r="N1963" s="91" t="str" cm="1">
        <f t="array" ref="N1963">IFERROR(_xlfn.IFS(AND(LEFT(F1963,6)="Arbeid",RIGHT(F1963,3)&lt;&gt;"IKS"),IFERROR(VLOOKUP($G1963,Tb_KostenTypen[],2,0),"tarief"),RIGHT(F1963,3)="IKS","Uurtarief",LEFT(F1963,6)="Arbeid","Uurtarief",AND(LEFT(F1963,8)="Bijdrage",RIGHT(F1963,15)="(vrijwilligers)"),"Vast tarief"),"")</f>
        <v/>
      </c>
      <c r="O1963" s="92"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tarief",IF(LEFT(F1963,8)="Bijdrage",VLOOKUP($F1963,Tb_KostenTypen[],MATCH(Methode_Keuze,Tb_KostenTypen[#Headers],0),0),VLOOKUP($G1963,Lijsten!L:O,4,0))),""),"")</f>
        <v/>
      </c>
      <c r="P1963" s="92"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tarief",IF(LEFT(F1963,8)="Bijdrage",VLOOKUP($F1963,Tb_KostenTypen[],MATCH(Methode_Keuze,Tb_KostenTypen[#Headers],0),0),VLOOKUP($G1963,Lijsten!L:O,4,0))),""),"")</f>
        <v/>
      </c>
      <c r="Q1963" s="50"/>
      <c r="R1963" s="50"/>
      <c r="S1963" s="83"/>
      <c r="T1963" s="51"/>
      <c r="U1963" s="4" t="str" cm="1">
        <f t="array" ref="U1963">IF(AA1963&lt;&gt;"ja",_xlfn.IFNA(_xlfn.IFS(AND(O1963&lt;&gt;"",F1963&lt;&gt;"",RIGHT($N1963,6)="tarief"),O1963*Q1963,S1963&gt;0,IF(F1963&lt;&gt;"",S1963,"")),""),"")</f>
        <v/>
      </c>
      <c r="V1963" s="4" t="str" cm="1">
        <f t="array" ref="V1963">IF(AA1963&lt;&gt;"ja",_xlfn.IFNA(_xlfn.IFS(AND(P1963&lt;&gt;"",R1963&lt;&gt;"",RIGHT($N1963,6)="tarief"),P1963*R1963,T1963&gt;0,T1963),""),"")</f>
        <v/>
      </c>
      <c r="W1963" s="4" t="str" cm="1">
        <f t="array" ref="W1963">IFERROR(_xlfn.IFS(OR(F1963="",LEFT(Methode_Keuze,4)="Geen"),"",AND(U1963&lt;&gt;"",F1963&lt;&gt;"Arbeidskosten"),ROUND(U1963*VLOOKUP(F1963,Tb_ProjectKosten[],MATCH(Tb_ProjectKosten[[#Headers],[Forfat_Percentage]],Tb_ProjectKosten[#Headers],0),0),2),AND(F1963="Arbeidskosten",G1963&lt;&gt;""),IFERROR(ROUND(U1963*VLOOKUP(G1963,Tb_KostenTypen[],3,0)*VLOOKUP(F1963,Tb_ProjectKosten[],MATCH(Tb_ProjectKosten[[#Headers],[Forfat_Percentage]],Tb_ProjectKosten[#Headers],0),0),2),""),U1963 &lt;=0,0),"")</f>
        <v/>
      </c>
      <c r="X1963" s="4" t="str" cm="1">
        <f t="array" ref="X1963">IFERROR(_xlfn.IFS(OR(F1963="",LEFT(Methode_Keuze,4)="Geen"),"",AND(V1963&lt;&gt;"",F1963&lt;&gt;"Arbeidskosten"),ROUND(V1963*VLOOKUP(F1963,Tb_ProjectKosten[],MATCH(Tb_ProjectKosten[[#Headers],[Forfat_Percentage]],Tb_ProjectKosten[#Headers],0),0),2),AND(F1963="Arbeidskosten",G1963&lt;&gt;""),IFERROR(ROUND(V1963*VLOOKUP(G1963,Tb_KostenTypen[],3,0)*VLOOKUP(F1963,Tb_ProjectKosten[],MATCH(Tb_ProjectKosten[[#Headers],[Forfat_Percentage]],Tb_ProjectKosten[#Headers],0),0),2),""),V1963 &lt;=0,0),"")</f>
        <v/>
      </c>
      <c r="Y1963" s="262"/>
      <c r="Z1963" s="49"/>
      <c r="AA1963" s="37" t="str" cm="1">
        <f t="array" ref="AA1963">IFERROR(IF(INDEX(SubsidieTabel!$Q$1:$T$9,MATCH($F1963,SubsidieTabel!$Q$1:$Q$9,0),IFERROR(MATCH(Methode_Keuze,SubsidieTabel!$Q$1:$T$1,0),2))&lt;&gt;1=TRUE,"ja",""),"")</f>
        <v/>
      </c>
    </row>
    <row r="1964" spans="1:27" ht="15" customHeight="1" x14ac:dyDescent="0.25">
      <c r="A1964" s="87"/>
      <c r="B1964" s="219" t="str">
        <f>IF(A1964&lt;&gt;"",_xlfn.MAXIFS($B$1:B1963,$A$1:A1963,A1964)+1,"")</f>
        <v/>
      </c>
      <c r="C1964" s="50"/>
      <c r="D1964" s="50"/>
      <c r="E1964" s="50"/>
      <c r="F1964" s="50"/>
      <c r="G1964" s="283"/>
      <c r="H1964" s="296"/>
      <c r="I1964" s="295"/>
      <c r="J1964" s="295"/>
      <c r="K1964" s="202"/>
      <c r="L1964" s="202"/>
      <c r="M1964" s="91" t="str">
        <f>IFERROR(VLOOKUP(H1964,Lijsten!$H$1:$I$100,2,0),"")</f>
        <v/>
      </c>
      <c r="N1964" s="91" t="str" cm="1">
        <f t="array" ref="N1964">IFERROR(_xlfn.IFS(AND(LEFT(F1964,6)="Arbeid",RIGHT(F1964,3)&lt;&gt;"IKS"),IFERROR(VLOOKUP($G1964,Tb_KostenTypen[],2,0),"tarief"),RIGHT(F1964,3)="IKS","Uurtarief",LEFT(F1964,6)="Arbeid","Uurtarief",AND(LEFT(F1964,8)="Bijdrage",RIGHT(F1964,15)="(vrijwilligers)"),"Vast tarief"),"")</f>
        <v/>
      </c>
      <c r="O1964" s="92"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tarief",IF(LEFT(F1964,8)="Bijdrage",VLOOKUP($F1964,Tb_KostenTypen[],MATCH(Methode_Keuze,Tb_KostenTypen[#Headers],0),0),VLOOKUP($G1964,Lijsten!L:O,4,0))),""),"")</f>
        <v/>
      </c>
      <c r="P1964" s="92"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tarief",IF(LEFT(F1964,8)="Bijdrage",VLOOKUP($F1964,Tb_KostenTypen[],MATCH(Methode_Keuze,Tb_KostenTypen[#Headers],0),0),VLOOKUP($G1964,Lijsten!L:O,4,0))),""),"")</f>
        <v/>
      </c>
      <c r="Q1964" s="50"/>
      <c r="R1964" s="50"/>
      <c r="S1964" s="83"/>
      <c r="T1964" s="51"/>
      <c r="U1964" s="4" t="str" cm="1">
        <f t="array" ref="U1964">IF(AA1964&lt;&gt;"ja",_xlfn.IFNA(_xlfn.IFS(AND(O1964&lt;&gt;"",F1964&lt;&gt;"",RIGHT($N1964,6)="tarief"),O1964*Q1964,S1964&gt;0,IF(F1964&lt;&gt;"",S1964,"")),""),"")</f>
        <v/>
      </c>
      <c r="V1964" s="4" t="str" cm="1">
        <f t="array" ref="V1964">IF(AA1964&lt;&gt;"ja",_xlfn.IFNA(_xlfn.IFS(AND(P1964&lt;&gt;"",R1964&lt;&gt;"",RIGHT($N1964,6)="tarief"),P1964*R1964,T1964&gt;0,T1964),""),"")</f>
        <v/>
      </c>
      <c r="W1964" s="4" t="str" cm="1">
        <f t="array" ref="W1964">IFERROR(_xlfn.IFS(OR(F1964="",LEFT(Methode_Keuze,4)="Geen"),"",AND(U1964&lt;&gt;"",F1964&lt;&gt;"Arbeidskosten"),ROUND(U1964*VLOOKUP(F1964,Tb_ProjectKosten[],MATCH(Tb_ProjectKosten[[#Headers],[Forfat_Percentage]],Tb_ProjectKosten[#Headers],0),0),2),AND(F1964="Arbeidskosten",G1964&lt;&gt;""),IFERROR(ROUND(U1964*VLOOKUP(G1964,Tb_KostenTypen[],3,0)*VLOOKUP(F1964,Tb_ProjectKosten[],MATCH(Tb_ProjectKosten[[#Headers],[Forfat_Percentage]],Tb_ProjectKosten[#Headers],0),0),2),""),U1964 &lt;=0,0),"")</f>
        <v/>
      </c>
      <c r="X1964" s="4" t="str" cm="1">
        <f t="array" ref="X1964">IFERROR(_xlfn.IFS(OR(F1964="",LEFT(Methode_Keuze,4)="Geen"),"",AND(V1964&lt;&gt;"",F1964&lt;&gt;"Arbeidskosten"),ROUND(V1964*VLOOKUP(F1964,Tb_ProjectKosten[],MATCH(Tb_ProjectKosten[[#Headers],[Forfat_Percentage]],Tb_ProjectKosten[#Headers],0),0),2),AND(F1964="Arbeidskosten",G1964&lt;&gt;""),IFERROR(ROUND(V1964*VLOOKUP(G1964,Tb_KostenTypen[],3,0)*VLOOKUP(F1964,Tb_ProjectKosten[],MATCH(Tb_ProjectKosten[[#Headers],[Forfat_Percentage]],Tb_ProjectKosten[#Headers],0),0),2),""),V1964 &lt;=0,0),"")</f>
        <v/>
      </c>
      <c r="Y1964" s="262"/>
      <c r="Z1964" s="49"/>
      <c r="AA1964" s="37" t="str" cm="1">
        <f t="array" ref="AA1964">IFERROR(IF(INDEX(SubsidieTabel!$Q$1:$T$9,MATCH($F1964,SubsidieTabel!$Q$1:$Q$9,0),IFERROR(MATCH(Methode_Keuze,SubsidieTabel!$Q$1:$T$1,0),2))&lt;&gt;1=TRUE,"ja",""),"")</f>
        <v/>
      </c>
    </row>
    <row r="1965" spans="1:27" ht="15" customHeight="1" x14ac:dyDescent="0.25">
      <c r="A1965" s="87"/>
      <c r="B1965" s="219" t="str">
        <f>IF(A1965&lt;&gt;"",_xlfn.MAXIFS($B$1:B1964,$A$1:A1964,A1965)+1,"")</f>
        <v/>
      </c>
      <c r="C1965" s="50"/>
      <c r="D1965" s="50"/>
      <c r="E1965" s="50"/>
      <c r="F1965" s="50"/>
      <c r="G1965" s="283"/>
      <c r="H1965" s="296"/>
      <c r="I1965" s="295"/>
      <c r="J1965" s="295"/>
      <c r="K1965" s="202"/>
      <c r="L1965" s="202"/>
      <c r="M1965" s="91" t="str">
        <f>IFERROR(VLOOKUP(H1965,Lijsten!$H$1:$I$100,2,0),"")</f>
        <v/>
      </c>
      <c r="N1965" s="91" t="str" cm="1">
        <f t="array" ref="N1965">IFERROR(_xlfn.IFS(AND(LEFT(F1965,6)="Arbeid",RIGHT(F1965,3)&lt;&gt;"IKS"),IFERROR(VLOOKUP($G1965,Tb_KostenTypen[],2,0),"tarief"),RIGHT(F1965,3)="IKS","Uurtarief",LEFT(F1965,6)="Arbeid","Uurtarief",AND(LEFT(F1965,8)="Bijdrage",RIGHT(F1965,15)="(vrijwilligers)"),"Vast tarief"),"")</f>
        <v/>
      </c>
      <c r="O1965" s="92"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tarief",IF(LEFT(F1965,8)="Bijdrage",VLOOKUP($F1965,Tb_KostenTypen[],MATCH(Methode_Keuze,Tb_KostenTypen[#Headers],0),0),VLOOKUP($G1965,Lijsten!L:O,4,0))),""),"")</f>
        <v/>
      </c>
      <c r="P1965" s="92"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tarief",IF(LEFT(F1965,8)="Bijdrage",VLOOKUP($F1965,Tb_KostenTypen[],MATCH(Methode_Keuze,Tb_KostenTypen[#Headers],0),0),VLOOKUP($G1965,Lijsten!L:O,4,0))),""),"")</f>
        <v/>
      </c>
      <c r="Q1965" s="50"/>
      <c r="R1965" s="50"/>
      <c r="S1965" s="83"/>
      <c r="T1965" s="51"/>
      <c r="U1965" s="4" t="str" cm="1">
        <f t="array" ref="U1965">IF(AA1965&lt;&gt;"ja",_xlfn.IFNA(_xlfn.IFS(AND(O1965&lt;&gt;"",F1965&lt;&gt;"",RIGHT($N1965,6)="tarief"),O1965*Q1965,S1965&gt;0,IF(F1965&lt;&gt;"",S1965,"")),""),"")</f>
        <v/>
      </c>
      <c r="V1965" s="4" t="str" cm="1">
        <f t="array" ref="V1965">IF(AA1965&lt;&gt;"ja",_xlfn.IFNA(_xlfn.IFS(AND(P1965&lt;&gt;"",R1965&lt;&gt;"",RIGHT($N1965,6)="tarief"),P1965*R1965,T1965&gt;0,T1965),""),"")</f>
        <v/>
      </c>
      <c r="W1965" s="4" t="str" cm="1">
        <f t="array" ref="W1965">IFERROR(_xlfn.IFS(OR(F1965="",LEFT(Methode_Keuze,4)="Geen"),"",AND(U1965&lt;&gt;"",F1965&lt;&gt;"Arbeidskosten"),ROUND(U1965*VLOOKUP(F1965,Tb_ProjectKosten[],MATCH(Tb_ProjectKosten[[#Headers],[Forfat_Percentage]],Tb_ProjectKosten[#Headers],0),0),2),AND(F1965="Arbeidskosten",G1965&lt;&gt;""),IFERROR(ROUND(U1965*VLOOKUP(G1965,Tb_KostenTypen[],3,0)*VLOOKUP(F1965,Tb_ProjectKosten[],MATCH(Tb_ProjectKosten[[#Headers],[Forfat_Percentage]],Tb_ProjectKosten[#Headers],0),0),2),""),U1965 &lt;=0,0),"")</f>
        <v/>
      </c>
      <c r="X1965" s="4" t="str" cm="1">
        <f t="array" ref="X1965">IFERROR(_xlfn.IFS(OR(F1965="",LEFT(Methode_Keuze,4)="Geen"),"",AND(V1965&lt;&gt;"",F1965&lt;&gt;"Arbeidskosten"),ROUND(V1965*VLOOKUP(F1965,Tb_ProjectKosten[],MATCH(Tb_ProjectKosten[[#Headers],[Forfat_Percentage]],Tb_ProjectKosten[#Headers],0),0),2),AND(F1965="Arbeidskosten",G1965&lt;&gt;""),IFERROR(ROUND(V1965*VLOOKUP(G1965,Tb_KostenTypen[],3,0)*VLOOKUP(F1965,Tb_ProjectKosten[],MATCH(Tb_ProjectKosten[[#Headers],[Forfat_Percentage]],Tb_ProjectKosten[#Headers],0),0),2),""),V1965 &lt;=0,0),"")</f>
        <v/>
      </c>
      <c r="Y1965" s="262"/>
      <c r="Z1965" s="49"/>
      <c r="AA1965" s="37" t="str" cm="1">
        <f t="array" ref="AA1965">IFERROR(IF(INDEX(SubsidieTabel!$Q$1:$T$9,MATCH($F1965,SubsidieTabel!$Q$1:$Q$9,0),IFERROR(MATCH(Methode_Keuze,SubsidieTabel!$Q$1:$T$1,0),2))&lt;&gt;1=TRUE,"ja",""),"")</f>
        <v/>
      </c>
    </row>
    <row r="1966" spans="1:27" ht="15" customHeight="1" x14ac:dyDescent="0.25">
      <c r="A1966" s="87"/>
      <c r="B1966" s="219" t="str">
        <f>IF(A1966&lt;&gt;"",_xlfn.MAXIFS($B$1:B1965,$A$1:A1965,A1966)+1,"")</f>
        <v/>
      </c>
      <c r="C1966" s="50"/>
      <c r="D1966" s="50"/>
      <c r="E1966" s="50"/>
      <c r="F1966" s="50"/>
      <c r="G1966" s="283"/>
      <c r="H1966" s="296"/>
      <c r="I1966" s="295"/>
      <c r="J1966" s="295"/>
      <c r="K1966" s="202"/>
      <c r="L1966" s="202"/>
      <c r="M1966" s="91" t="str">
        <f>IFERROR(VLOOKUP(H1966,Lijsten!$H$1:$I$100,2,0),"")</f>
        <v/>
      </c>
      <c r="N1966" s="91" t="str" cm="1">
        <f t="array" ref="N1966">IFERROR(_xlfn.IFS(AND(LEFT(F1966,6)="Arbeid",RIGHT(F1966,3)&lt;&gt;"IKS"),IFERROR(VLOOKUP($G1966,Tb_KostenTypen[],2,0),"tarief"),RIGHT(F1966,3)="IKS","Uurtarief",LEFT(F1966,6)="Arbeid","Uurtarief",AND(LEFT(F1966,8)="Bijdrage",RIGHT(F1966,15)="(vrijwilligers)"),"Vast tarief"),"")</f>
        <v/>
      </c>
      <c r="O1966" s="92"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tarief",IF(LEFT(F1966,8)="Bijdrage",VLOOKUP($F1966,Tb_KostenTypen[],MATCH(Methode_Keuze,Tb_KostenTypen[#Headers],0),0),VLOOKUP($G1966,Lijsten!L:O,4,0))),""),"")</f>
        <v/>
      </c>
      <c r="P1966" s="92"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tarief",IF(LEFT(F1966,8)="Bijdrage",VLOOKUP($F1966,Tb_KostenTypen[],MATCH(Methode_Keuze,Tb_KostenTypen[#Headers],0),0),VLOOKUP($G1966,Lijsten!L:O,4,0))),""),"")</f>
        <v/>
      </c>
      <c r="Q1966" s="50"/>
      <c r="R1966" s="50"/>
      <c r="S1966" s="83"/>
      <c r="T1966" s="51"/>
      <c r="U1966" s="4" t="str" cm="1">
        <f t="array" ref="U1966">IF(AA1966&lt;&gt;"ja",_xlfn.IFNA(_xlfn.IFS(AND(O1966&lt;&gt;"",F1966&lt;&gt;"",RIGHT($N1966,6)="tarief"),O1966*Q1966,S1966&gt;0,IF(F1966&lt;&gt;"",S1966,"")),""),"")</f>
        <v/>
      </c>
      <c r="V1966" s="4" t="str" cm="1">
        <f t="array" ref="V1966">IF(AA1966&lt;&gt;"ja",_xlfn.IFNA(_xlfn.IFS(AND(P1966&lt;&gt;"",R1966&lt;&gt;"",RIGHT($N1966,6)="tarief"),P1966*R1966,T1966&gt;0,T1966),""),"")</f>
        <v/>
      </c>
      <c r="W1966" s="4" t="str" cm="1">
        <f t="array" ref="W1966">IFERROR(_xlfn.IFS(OR(F1966="",LEFT(Methode_Keuze,4)="Geen"),"",AND(U1966&lt;&gt;"",F1966&lt;&gt;"Arbeidskosten"),ROUND(U1966*VLOOKUP(F1966,Tb_ProjectKosten[],MATCH(Tb_ProjectKosten[[#Headers],[Forfat_Percentage]],Tb_ProjectKosten[#Headers],0),0),2),AND(F1966="Arbeidskosten",G1966&lt;&gt;""),IFERROR(ROUND(U1966*VLOOKUP(G1966,Tb_KostenTypen[],3,0)*VLOOKUP(F1966,Tb_ProjectKosten[],MATCH(Tb_ProjectKosten[[#Headers],[Forfat_Percentage]],Tb_ProjectKosten[#Headers],0),0),2),""),U1966 &lt;=0,0),"")</f>
        <v/>
      </c>
      <c r="X1966" s="4" t="str" cm="1">
        <f t="array" ref="X1966">IFERROR(_xlfn.IFS(OR(F1966="",LEFT(Methode_Keuze,4)="Geen"),"",AND(V1966&lt;&gt;"",F1966&lt;&gt;"Arbeidskosten"),ROUND(V1966*VLOOKUP(F1966,Tb_ProjectKosten[],MATCH(Tb_ProjectKosten[[#Headers],[Forfat_Percentage]],Tb_ProjectKosten[#Headers],0),0),2),AND(F1966="Arbeidskosten",G1966&lt;&gt;""),IFERROR(ROUND(V1966*VLOOKUP(G1966,Tb_KostenTypen[],3,0)*VLOOKUP(F1966,Tb_ProjectKosten[],MATCH(Tb_ProjectKosten[[#Headers],[Forfat_Percentage]],Tb_ProjectKosten[#Headers],0),0),2),""),V1966 &lt;=0,0),"")</f>
        <v/>
      </c>
      <c r="Y1966" s="262"/>
      <c r="Z1966" s="49"/>
      <c r="AA1966" s="37" t="str" cm="1">
        <f t="array" ref="AA1966">IFERROR(IF(INDEX(SubsidieTabel!$Q$1:$T$9,MATCH($F1966,SubsidieTabel!$Q$1:$Q$9,0),IFERROR(MATCH(Methode_Keuze,SubsidieTabel!$Q$1:$T$1,0),2))&lt;&gt;1=TRUE,"ja",""),"")</f>
        <v/>
      </c>
    </row>
    <row r="1967" spans="1:27" ht="15" customHeight="1" x14ac:dyDescent="0.25">
      <c r="A1967" s="87"/>
      <c r="B1967" s="219" t="str">
        <f>IF(A1967&lt;&gt;"",_xlfn.MAXIFS($B$1:B1966,$A$1:A1966,A1967)+1,"")</f>
        <v/>
      </c>
      <c r="C1967" s="50"/>
      <c r="D1967" s="50"/>
      <c r="E1967" s="50"/>
      <c r="F1967" s="50"/>
      <c r="G1967" s="283"/>
      <c r="H1967" s="296"/>
      <c r="I1967" s="295"/>
      <c r="J1967" s="295"/>
      <c r="K1967" s="202"/>
      <c r="L1967" s="202"/>
      <c r="M1967" s="91" t="str">
        <f>IFERROR(VLOOKUP(H1967,Lijsten!$H$1:$I$100,2,0),"")</f>
        <v/>
      </c>
      <c r="N1967" s="91" t="str" cm="1">
        <f t="array" ref="N1967">IFERROR(_xlfn.IFS(AND(LEFT(F1967,6)="Arbeid",RIGHT(F1967,3)&lt;&gt;"IKS"),IFERROR(VLOOKUP($G1967,Tb_KostenTypen[],2,0),"tarief"),RIGHT(F1967,3)="IKS","Uurtarief",LEFT(F1967,6)="Arbeid","Uurtarief",AND(LEFT(F1967,8)="Bijdrage",RIGHT(F1967,15)="(vrijwilligers)"),"Vast tarief"),"")</f>
        <v/>
      </c>
      <c r="O1967" s="92"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tarief",IF(LEFT(F1967,8)="Bijdrage",VLOOKUP($F1967,Tb_KostenTypen[],MATCH(Methode_Keuze,Tb_KostenTypen[#Headers],0),0),VLOOKUP($G1967,Lijsten!L:O,4,0))),""),"")</f>
        <v/>
      </c>
      <c r="P1967" s="92"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tarief",IF(LEFT(F1967,8)="Bijdrage",VLOOKUP($F1967,Tb_KostenTypen[],MATCH(Methode_Keuze,Tb_KostenTypen[#Headers],0),0),VLOOKUP($G1967,Lijsten!L:O,4,0))),""),"")</f>
        <v/>
      </c>
      <c r="Q1967" s="50"/>
      <c r="R1967" s="50"/>
      <c r="S1967" s="83"/>
      <c r="T1967" s="51"/>
      <c r="U1967" s="4" t="str" cm="1">
        <f t="array" ref="U1967">IF(AA1967&lt;&gt;"ja",_xlfn.IFNA(_xlfn.IFS(AND(O1967&lt;&gt;"",F1967&lt;&gt;"",RIGHT($N1967,6)="tarief"),O1967*Q1967,S1967&gt;0,IF(F1967&lt;&gt;"",S1967,"")),""),"")</f>
        <v/>
      </c>
      <c r="V1967" s="4" t="str" cm="1">
        <f t="array" ref="V1967">IF(AA1967&lt;&gt;"ja",_xlfn.IFNA(_xlfn.IFS(AND(P1967&lt;&gt;"",R1967&lt;&gt;"",RIGHT($N1967,6)="tarief"),P1967*R1967,T1967&gt;0,T1967),""),"")</f>
        <v/>
      </c>
      <c r="W1967" s="4" t="str" cm="1">
        <f t="array" ref="W1967">IFERROR(_xlfn.IFS(OR(F1967="",LEFT(Methode_Keuze,4)="Geen"),"",AND(U1967&lt;&gt;"",F1967&lt;&gt;"Arbeidskosten"),ROUND(U1967*VLOOKUP(F1967,Tb_ProjectKosten[],MATCH(Tb_ProjectKosten[[#Headers],[Forfat_Percentage]],Tb_ProjectKosten[#Headers],0),0),2),AND(F1967="Arbeidskosten",G1967&lt;&gt;""),IFERROR(ROUND(U1967*VLOOKUP(G1967,Tb_KostenTypen[],3,0)*VLOOKUP(F1967,Tb_ProjectKosten[],MATCH(Tb_ProjectKosten[[#Headers],[Forfat_Percentage]],Tb_ProjectKosten[#Headers],0),0),2),""),U1967 &lt;=0,0),"")</f>
        <v/>
      </c>
      <c r="X1967" s="4" t="str" cm="1">
        <f t="array" ref="X1967">IFERROR(_xlfn.IFS(OR(F1967="",LEFT(Methode_Keuze,4)="Geen"),"",AND(V1967&lt;&gt;"",F1967&lt;&gt;"Arbeidskosten"),ROUND(V1967*VLOOKUP(F1967,Tb_ProjectKosten[],MATCH(Tb_ProjectKosten[[#Headers],[Forfat_Percentage]],Tb_ProjectKosten[#Headers],0),0),2),AND(F1967="Arbeidskosten",G1967&lt;&gt;""),IFERROR(ROUND(V1967*VLOOKUP(G1967,Tb_KostenTypen[],3,0)*VLOOKUP(F1967,Tb_ProjectKosten[],MATCH(Tb_ProjectKosten[[#Headers],[Forfat_Percentage]],Tb_ProjectKosten[#Headers],0),0),2),""),V1967 &lt;=0,0),"")</f>
        <v/>
      </c>
      <c r="Y1967" s="262"/>
      <c r="Z1967" s="49"/>
      <c r="AA1967" s="37" t="str" cm="1">
        <f t="array" ref="AA1967">IFERROR(IF(INDEX(SubsidieTabel!$Q$1:$T$9,MATCH($F1967,SubsidieTabel!$Q$1:$Q$9,0),IFERROR(MATCH(Methode_Keuze,SubsidieTabel!$Q$1:$T$1,0),2))&lt;&gt;1=TRUE,"ja",""),"")</f>
        <v/>
      </c>
    </row>
    <row r="1968" spans="1:27" ht="15" customHeight="1" x14ac:dyDescent="0.25">
      <c r="A1968" s="87"/>
      <c r="B1968" s="219" t="str">
        <f>IF(A1968&lt;&gt;"",_xlfn.MAXIFS($B$1:B1967,$A$1:A1967,A1968)+1,"")</f>
        <v/>
      </c>
      <c r="C1968" s="50"/>
      <c r="D1968" s="50"/>
      <c r="E1968" s="50"/>
      <c r="F1968" s="50"/>
      <c r="G1968" s="283"/>
      <c r="H1968" s="296"/>
      <c r="I1968" s="295"/>
      <c r="J1968" s="295"/>
      <c r="K1968" s="202"/>
      <c r="L1968" s="202"/>
      <c r="M1968" s="91" t="str">
        <f>IFERROR(VLOOKUP(H1968,Lijsten!$H$1:$I$100,2,0),"")</f>
        <v/>
      </c>
      <c r="N1968" s="91" t="str" cm="1">
        <f t="array" ref="N1968">IFERROR(_xlfn.IFS(AND(LEFT(F1968,6)="Arbeid",RIGHT(F1968,3)&lt;&gt;"IKS"),IFERROR(VLOOKUP($G1968,Tb_KostenTypen[],2,0),"tarief"),RIGHT(F1968,3)="IKS","Uurtarief",LEFT(F1968,6)="Arbeid","Uurtarief",AND(LEFT(F1968,8)="Bijdrage",RIGHT(F1968,15)="(vrijwilligers)"),"Vast tarief"),"")</f>
        <v/>
      </c>
      <c r="O1968" s="92"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tarief",IF(LEFT(F1968,8)="Bijdrage",VLOOKUP($F1968,Tb_KostenTypen[],MATCH(Methode_Keuze,Tb_KostenTypen[#Headers],0),0),VLOOKUP($G1968,Lijsten!L:O,4,0))),""),"")</f>
        <v/>
      </c>
      <c r="P1968" s="92"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tarief",IF(LEFT(F1968,8)="Bijdrage",VLOOKUP($F1968,Tb_KostenTypen[],MATCH(Methode_Keuze,Tb_KostenTypen[#Headers],0),0),VLOOKUP($G1968,Lijsten!L:O,4,0))),""),"")</f>
        <v/>
      </c>
      <c r="Q1968" s="50"/>
      <c r="R1968" s="50"/>
      <c r="S1968" s="83"/>
      <c r="T1968" s="51"/>
      <c r="U1968" s="4" t="str" cm="1">
        <f t="array" ref="U1968">IF(AA1968&lt;&gt;"ja",_xlfn.IFNA(_xlfn.IFS(AND(O1968&lt;&gt;"",F1968&lt;&gt;"",RIGHT($N1968,6)="tarief"),O1968*Q1968,S1968&gt;0,IF(F1968&lt;&gt;"",S1968,"")),""),"")</f>
        <v/>
      </c>
      <c r="V1968" s="4" t="str" cm="1">
        <f t="array" ref="V1968">IF(AA1968&lt;&gt;"ja",_xlfn.IFNA(_xlfn.IFS(AND(P1968&lt;&gt;"",R1968&lt;&gt;"",RIGHT($N1968,6)="tarief"),P1968*R1968,T1968&gt;0,T1968),""),"")</f>
        <v/>
      </c>
      <c r="W1968" s="4" t="str" cm="1">
        <f t="array" ref="W1968">IFERROR(_xlfn.IFS(OR(F1968="",LEFT(Methode_Keuze,4)="Geen"),"",AND(U1968&lt;&gt;"",F1968&lt;&gt;"Arbeidskosten"),ROUND(U1968*VLOOKUP(F1968,Tb_ProjectKosten[],MATCH(Tb_ProjectKosten[[#Headers],[Forfat_Percentage]],Tb_ProjectKosten[#Headers],0),0),2),AND(F1968="Arbeidskosten",G1968&lt;&gt;""),IFERROR(ROUND(U1968*VLOOKUP(G1968,Tb_KostenTypen[],3,0)*VLOOKUP(F1968,Tb_ProjectKosten[],MATCH(Tb_ProjectKosten[[#Headers],[Forfat_Percentage]],Tb_ProjectKosten[#Headers],0),0),2),""),U1968 &lt;=0,0),"")</f>
        <v/>
      </c>
      <c r="X1968" s="4" t="str" cm="1">
        <f t="array" ref="X1968">IFERROR(_xlfn.IFS(OR(F1968="",LEFT(Methode_Keuze,4)="Geen"),"",AND(V1968&lt;&gt;"",F1968&lt;&gt;"Arbeidskosten"),ROUND(V1968*VLOOKUP(F1968,Tb_ProjectKosten[],MATCH(Tb_ProjectKosten[[#Headers],[Forfat_Percentage]],Tb_ProjectKosten[#Headers],0),0),2),AND(F1968="Arbeidskosten",G1968&lt;&gt;""),IFERROR(ROUND(V1968*VLOOKUP(G1968,Tb_KostenTypen[],3,0)*VLOOKUP(F1968,Tb_ProjectKosten[],MATCH(Tb_ProjectKosten[[#Headers],[Forfat_Percentage]],Tb_ProjectKosten[#Headers],0),0),2),""),V1968 &lt;=0,0),"")</f>
        <v/>
      </c>
      <c r="Y1968" s="262"/>
      <c r="Z1968" s="49"/>
      <c r="AA1968" s="37" t="str" cm="1">
        <f t="array" ref="AA1968">IFERROR(IF(INDEX(SubsidieTabel!$Q$1:$T$9,MATCH($F1968,SubsidieTabel!$Q$1:$Q$9,0),IFERROR(MATCH(Methode_Keuze,SubsidieTabel!$Q$1:$T$1,0),2))&lt;&gt;1=TRUE,"ja",""),"")</f>
        <v/>
      </c>
    </row>
    <row r="1969" spans="1:27" ht="15" customHeight="1" x14ac:dyDescent="0.25">
      <c r="A1969" s="87"/>
      <c r="B1969" s="219" t="str">
        <f>IF(A1969&lt;&gt;"",_xlfn.MAXIFS($B$1:B1968,$A$1:A1968,A1969)+1,"")</f>
        <v/>
      </c>
      <c r="C1969" s="50"/>
      <c r="D1969" s="50"/>
      <c r="E1969" s="50"/>
      <c r="F1969" s="50"/>
      <c r="G1969" s="283"/>
      <c r="H1969" s="296"/>
      <c r="I1969" s="295"/>
      <c r="J1969" s="295"/>
      <c r="K1969" s="202"/>
      <c r="L1969" s="202"/>
      <c r="M1969" s="91" t="str">
        <f>IFERROR(VLOOKUP(H1969,Lijsten!$H$1:$I$100,2,0),"")</f>
        <v/>
      </c>
      <c r="N1969" s="91" t="str" cm="1">
        <f t="array" ref="N1969">IFERROR(_xlfn.IFS(AND(LEFT(F1969,6)="Arbeid",RIGHT(F1969,3)&lt;&gt;"IKS"),IFERROR(VLOOKUP($G1969,Tb_KostenTypen[],2,0),"tarief"),RIGHT(F1969,3)="IKS","Uurtarief",LEFT(F1969,6)="Arbeid","Uurtarief",AND(LEFT(F1969,8)="Bijdrage",RIGHT(F1969,15)="(vrijwilligers)"),"Vast tarief"),"")</f>
        <v/>
      </c>
      <c r="O1969" s="92"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tarief",IF(LEFT(F1969,8)="Bijdrage",VLOOKUP($F1969,Tb_KostenTypen[],MATCH(Methode_Keuze,Tb_KostenTypen[#Headers],0),0),VLOOKUP($G1969,Lijsten!L:O,4,0))),""),"")</f>
        <v/>
      </c>
      <c r="P1969" s="92"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tarief",IF(LEFT(F1969,8)="Bijdrage",VLOOKUP($F1969,Tb_KostenTypen[],MATCH(Methode_Keuze,Tb_KostenTypen[#Headers],0),0),VLOOKUP($G1969,Lijsten!L:O,4,0))),""),"")</f>
        <v/>
      </c>
      <c r="Q1969" s="50"/>
      <c r="R1969" s="50"/>
      <c r="S1969" s="83"/>
      <c r="T1969" s="51"/>
      <c r="U1969" s="4" t="str" cm="1">
        <f t="array" ref="U1969">IF(AA1969&lt;&gt;"ja",_xlfn.IFNA(_xlfn.IFS(AND(O1969&lt;&gt;"",F1969&lt;&gt;"",RIGHT($N1969,6)="tarief"),O1969*Q1969,S1969&gt;0,IF(F1969&lt;&gt;"",S1969,"")),""),"")</f>
        <v/>
      </c>
      <c r="V1969" s="4" t="str" cm="1">
        <f t="array" ref="V1969">IF(AA1969&lt;&gt;"ja",_xlfn.IFNA(_xlfn.IFS(AND(P1969&lt;&gt;"",R1969&lt;&gt;"",RIGHT($N1969,6)="tarief"),P1969*R1969,T1969&gt;0,T1969),""),"")</f>
        <v/>
      </c>
      <c r="W1969" s="4" t="str" cm="1">
        <f t="array" ref="W1969">IFERROR(_xlfn.IFS(OR(F1969="",LEFT(Methode_Keuze,4)="Geen"),"",AND(U1969&lt;&gt;"",F1969&lt;&gt;"Arbeidskosten"),ROUND(U1969*VLOOKUP(F1969,Tb_ProjectKosten[],MATCH(Tb_ProjectKosten[[#Headers],[Forfat_Percentage]],Tb_ProjectKosten[#Headers],0),0),2),AND(F1969="Arbeidskosten",G1969&lt;&gt;""),IFERROR(ROUND(U1969*VLOOKUP(G1969,Tb_KostenTypen[],3,0)*VLOOKUP(F1969,Tb_ProjectKosten[],MATCH(Tb_ProjectKosten[[#Headers],[Forfat_Percentage]],Tb_ProjectKosten[#Headers],0),0),2),""),U1969 &lt;=0,0),"")</f>
        <v/>
      </c>
      <c r="X1969" s="4" t="str" cm="1">
        <f t="array" ref="X1969">IFERROR(_xlfn.IFS(OR(F1969="",LEFT(Methode_Keuze,4)="Geen"),"",AND(V1969&lt;&gt;"",F1969&lt;&gt;"Arbeidskosten"),ROUND(V1969*VLOOKUP(F1969,Tb_ProjectKosten[],MATCH(Tb_ProjectKosten[[#Headers],[Forfat_Percentage]],Tb_ProjectKosten[#Headers],0),0),2),AND(F1969="Arbeidskosten",G1969&lt;&gt;""),IFERROR(ROUND(V1969*VLOOKUP(G1969,Tb_KostenTypen[],3,0)*VLOOKUP(F1969,Tb_ProjectKosten[],MATCH(Tb_ProjectKosten[[#Headers],[Forfat_Percentage]],Tb_ProjectKosten[#Headers],0),0),2),""),V1969 &lt;=0,0),"")</f>
        <v/>
      </c>
      <c r="Y1969" s="262"/>
      <c r="Z1969" s="49"/>
      <c r="AA1969" s="37" t="str" cm="1">
        <f t="array" ref="AA1969">IFERROR(IF(INDEX(SubsidieTabel!$Q$1:$T$9,MATCH($F1969,SubsidieTabel!$Q$1:$Q$9,0),IFERROR(MATCH(Methode_Keuze,SubsidieTabel!$Q$1:$T$1,0),2))&lt;&gt;1=TRUE,"ja",""),"")</f>
        <v/>
      </c>
    </row>
    <row r="1970" spans="1:27" ht="15" customHeight="1" x14ac:dyDescent="0.25">
      <c r="A1970" s="87"/>
      <c r="B1970" s="219" t="str">
        <f>IF(A1970&lt;&gt;"",_xlfn.MAXIFS($B$1:B1969,$A$1:A1969,A1970)+1,"")</f>
        <v/>
      </c>
      <c r="C1970" s="50"/>
      <c r="D1970" s="50"/>
      <c r="E1970" s="50"/>
      <c r="F1970" s="50"/>
      <c r="G1970" s="283"/>
      <c r="H1970" s="296"/>
      <c r="I1970" s="295"/>
      <c r="J1970" s="295"/>
      <c r="K1970" s="202"/>
      <c r="L1970" s="202"/>
      <c r="M1970" s="91" t="str">
        <f>IFERROR(VLOOKUP(H1970,Lijsten!$H$1:$I$100,2,0),"")</f>
        <v/>
      </c>
      <c r="N1970" s="91" t="str" cm="1">
        <f t="array" ref="N1970">IFERROR(_xlfn.IFS(AND(LEFT(F1970,6)="Arbeid",RIGHT(F1970,3)&lt;&gt;"IKS"),IFERROR(VLOOKUP($G1970,Tb_KostenTypen[],2,0),"tarief"),RIGHT(F1970,3)="IKS","Uurtarief",LEFT(F1970,6)="Arbeid","Uurtarief",AND(LEFT(F1970,8)="Bijdrage",RIGHT(F1970,15)="(vrijwilligers)"),"Vast tarief"),"")</f>
        <v/>
      </c>
      <c r="O1970" s="92"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tarief",IF(LEFT(F1970,8)="Bijdrage",VLOOKUP($F1970,Tb_KostenTypen[],MATCH(Methode_Keuze,Tb_KostenTypen[#Headers],0),0),VLOOKUP($G1970,Lijsten!L:O,4,0))),""),"")</f>
        <v/>
      </c>
      <c r="P1970" s="92"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tarief",IF(LEFT(F1970,8)="Bijdrage",VLOOKUP($F1970,Tb_KostenTypen[],MATCH(Methode_Keuze,Tb_KostenTypen[#Headers],0),0),VLOOKUP($G1970,Lijsten!L:O,4,0))),""),"")</f>
        <v/>
      </c>
      <c r="Q1970" s="50"/>
      <c r="R1970" s="50"/>
      <c r="S1970" s="83"/>
      <c r="T1970" s="51"/>
      <c r="U1970" s="4" t="str" cm="1">
        <f t="array" ref="U1970">IF(AA1970&lt;&gt;"ja",_xlfn.IFNA(_xlfn.IFS(AND(O1970&lt;&gt;"",F1970&lt;&gt;"",RIGHT($N1970,6)="tarief"),O1970*Q1970,S1970&gt;0,IF(F1970&lt;&gt;"",S1970,"")),""),"")</f>
        <v/>
      </c>
      <c r="V1970" s="4" t="str" cm="1">
        <f t="array" ref="V1970">IF(AA1970&lt;&gt;"ja",_xlfn.IFNA(_xlfn.IFS(AND(P1970&lt;&gt;"",R1970&lt;&gt;"",RIGHT($N1970,6)="tarief"),P1970*R1970,T1970&gt;0,T1970),""),"")</f>
        <v/>
      </c>
      <c r="W1970" s="4" t="str" cm="1">
        <f t="array" ref="W1970">IFERROR(_xlfn.IFS(OR(F1970="",LEFT(Methode_Keuze,4)="Geen"),"",AND(U1970&lt;&gt;"",F1970&lt;&gt;"Arbeidskosten"),ROUND(U1970*VLOOKUP(F1970,Tb_ProjectKosten[],MATCH(Tb_ProjectKosten[[#Headers],[Forfat_Percentage]],Tb_ProjectKosten[#Headers],0),0),2),AND(F1970="Arbeidskosten",G1970&lt;&gt;""),IFERROR(ROUND(U1970*VLOOKUP(G1970,Tb_KostenTypen[],3,0)*VLOOKUP(F1970,Tb_ProjectKosten[],MATCH(Tb_ProjectKosten[[#Headers],[Forfat_Percentage]],Tb_ProjectKosten[#Headers],0),0),2),""),U1970 &lt;=0,0),"")</f>
        <v/>
      </c>
      <c r="X1970" s="4" t="str" cm="1">
        <f t="array" ref="X1970">IFERROR(_xlfn.IFS(OR(F1970="",LEFT(Methode_Keuze,4)="Geen"),"",AND(V1970&lt;&gt;"",F1970&lt;&gt;"Arbeidskosten"),ROUND(V1970*VLOOKUP(F1970,Tb_ProjectKosten[],MATCH(Tb_ProjectKosten[[#Headers],[Forfat_Percentage]],Tb_ProjectKosten[#Headers],0),0),2),AND(F1970="Arbeidskosten",G1970&lt;&gt;""),IFERROR(ROUND(V1970*VLOOKUP(G1970,Tb_KostenTypen[],3,0)*VLOOKUP(F1970,Tb_ProjectKosten[],MATCH(Tb_ProjectKosten[[#Headers],[Forfat_Percentage]],Tb_ProjectKosten[#Headers],0),0),2),""),V1970 &lt;=0,0),"")</f>
        <v/>
      </c>
      <c r="Y1970" s="262"/>
      <c r="Z1970" s="49"/>
      <c r="AA1970" s="37" t="str" cm="1">
        <f t="array" ref="AA1970">IFERROR(IF(INDEX(SubsidieTabel!$Q$1:$T$9,MATCH($F1970,SubsidieTabel!$Q$1:$Q$9,0),IFERROR(MATCH(Methode_Keuze,SubsidieTabel!$Q$1:$T$1,0),2))&lt;&gt;1=TRUE,"ja",""),"")</f>
        <v/>
      </c>
    </row>
    <row r="1971" spans="1:27" ht="15" customHeight="1" x14ac:dyDescent="0.25">
      <c r="A1971" s="87"/>
      <c r="B1971" s="219" t="str">
        <f>IF(A1971&lt;&gt;"",_xlfn.MAXIFS($B$1:B1970,$A$1:A1970,A1971)+1,"")</f>
        <v/>
      </c>
      <c r="C1971" s="50"/>
      <c r="D1971" s="50"/>
      <c r="E1971" s="50"/>
      <c r="F1971" s="50"/>
      <c r="G1971" s="283"/>
      <c r="H1971" s="296"/>
      <c r="I1971" s="295"/>
      <c r="J1971" s="295"/>
      <c r="K1971" s="202"/>
      <c r="L1971" s="202"/>
      <c r="M1971" s="91" t="str">
        <f>IFERROR(VLOOKUP(H1971,Lijsten!$H$1:$I$100,2,0),"")</f>
        <v/>
      </c>
      <c r="N1971" s="91" t="str" cm="1">
        <f t="array" ref="N1971">IFERROR(_xlfn.IFS(AND(LEFT(F1971,6)="Arbeid",RIGHT(F1971,3)&lt;&gt;"IKS"),IFERROR(VLOOKUP($G1971,Tb_KostenTypen[],2,0),"tarief"),RIGHT(F1971,3)="IKS","Uurtarief",LEFT(F1971,6)="Arbeid","Uurtarief",AND(LEFT(F1971,8)="Bijdrage",RIGHT(F1971,15)="(vrijwilligers)"),"Vast tarief"),"")</f>
        <v/>
      </c>
      <c r="O1971" s="92"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tarief",IF(LEFT(F1971,8)="Bijdrage",VLOOKUP($F1971,Tb_KostenTypen[],MATCH(Methode_Keuze,Tb_KostenTypen[#Headers],0),0),VLOOKUP($G1971,Lijsten!L:O,4,0))),""),"")</f>
        <v/>
      </c>
      <c r="P1971" s="92"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tarief",IF(LEFT(F1971,8)="Bijdrage",VLOOKUP($F1971,Tb_KostenTypen[],MATCH(Methode_Keuze,Tb_KostenTypen[#Headers],0),0),VLOOKUP($G1971,Lijsten!L:O,4,0))),""),"")</f>
        <v/>
      </c>
      <c r="Q1971" s="50"/>
      <c r="R1971" s="50"/>
      <c r="S1971" s="83"/>
      <c r="T1971" s="51"/>
      <c r="U1971" s="4" t="str" cm="1">
        <f t="array" ref="U1971">IF(AA1971&lt;&gt;"ja",_xlfn.IFNA(_xlfn.IFS(AND(O1971&lt;&gt;"",F1971&lt;&gt;"",RIGHT($N1971,6)="tarief"),O1971*Q1971,S1971&gt;0,IF(F1971&lt;&gt;"",S1971,"")),""),"")</f>
        <v/>
      </c>
      <c r="V1971" s="4" t="str" cm="1">
        <f t="array" ref="V1971">IF(AA1971&lt;&gt;"ja",_xlfn.IFNA(_xlfn.IFS(AND(P1971&lt;&gt;"",R1971&lt;&gt;"",RIGHT($N1971,6)="tarief"),P1971*R1971,T1971&gt;0,T1971),""),"")</f>
        <v/>
      </c>
      <c r="W1971" s="4" t="str" cm="1">
        <f t="array" ref="W1971">IFERROR(_xlfn.IFS(OR(F1971="",LEFT(Methode_Keuze,4)="Geen"),"",AND(U1971&lt;&gt;"",F1971&lt;&gt;"Arbeidskosten"),ROUND(U1971*VLOOKUP(F1971,Tb_ProjectKosten[],MATCH(Tb_ProjectKosten[[#Headers],[Forfat_Percentage]],Tb_ProjectKosten[#Headers],0),0),2),AND(F1971="Arbeidskosten",G1971&lt;&gt;""),IFERROR(ROUND(U1971*VLOOKUP(G1971,Tb_KostenTypen[],3,0)*VLOOKUP(F1971,Tb_ProjectKosten[],MATCH(Tb_ProjectKosten[[#Headers],[Forfat_Percentage]],Tb_ProjectKosten[#Headers],0),0),2),""),U1971 &lt;=0,0),"")</f>
        <v/>
      </c>
      <c r="X1971" s="4" t="str" cm="1">
        <f t="array" ref="X1971">IFERROR(_xlfn.IFS(OR(F1971="",LEFT(Methode_Keuze,4)="Geen"),"",AND(V1971&lt;&gt;"",F1971&lt;&gt;"Arbeidskosten"),ROUND(V1971*VLOOKUP(F1971,Tb_ProjectKosten[],MATCH(Tb_ProjectKosten[[#Headers],[Forfat_Percentage]],Tb_ProjectKosten[#Headers],0),0),2),AND(F1971="Arbeidskosten",G1971&lt;&gt;""),IFERROR(ROUND(V1971*VLOOKUP(G1971,Tb_KostenTypen[],3,0)*VLOOKUP(F1971,Tb_ProjectKosten[],MATCH(Tb_ProjectKosten[[#Headers],[Forfat_Percentage]],Tb_ProjectKosten[#Headers],0),0),2),""),V1971 &lt;=0,0),"")</f>
        <v/>
      </c>
      <c r="Y1971" s="262"/>
      <c r="Z1971" s="49"/>
      <c r="AA1971" s="37" t="str" cm="1">
        <f t="array" ref="AA1971">IFERROR(IF(INDEX(SubsidieTabel!$Q$1:$T$9,MATCH($F1971,SubsidieTabel!$Q$1:$Q$9,0),IFERROR(MATCH(Methode_Keuze,SubsidieTabel!$Q$1:$T$1,0),2))&lt;&gt;1=TRUE,"ja",""),"")</f>
        <v/>
      </c>
    </row>
    <row r="1972" spans="1:27" ht="15" customHeight="1" x14ac:dyDescent="0.25">
      <c r="A1972" s="87"/>
      <c r="B1972" s="219" t="str">
        <f>IF(A1972&lt;&gt;"",_xlfn.MAXIFS($B$1:B1971,$A$1:A1971,A1972)+1,"")</f>
        <v/>
      </c>
      <c r="C1972" s="50"/>
      <c r="D1972" s="50"/>
      <c r="E1972" s="50"/>
      <c r="F1972" s="50"/>
      <c r="G1972" s="283"/>
      <c r="H1972" s="296"/>
      <c r="I1972" s="295"/>
      <c r="J1972" s="295"/>
      <c r="K1972" s="202"/>
      <c r="L1972" s="202"/>
      <c r="M1972" s="91" t="str">
        <f>IFERROR(VLOOKUP(H1972,Lijsten!$H$1:$I$100,2,0),"")</f>
        <v/>
      </c>
      <c r="N1972" s="91" t="str" cm="1">
        <f t="array" ref="N1972">IFERROR(_xlfn.IFS(AND(LEFT(F1972,6)="Arbeid",RIGHT(F1972,3)&lt;&gt;"IKS"),IFERROR(VLOOKUP($G1972,Tb_KostenTypen[],2,0),"tarief"),RIGHT(F1972,3)="IKS","Uurtarief",LEFT(F1972,6)="Arbeid","Uurtarief",AND(LEFT(F1972,8)="Bijdrage",RIGHT(F1972,15)="(vrijwilligers)"),"Vast tarief"),"")</f>
        <v/>
      </c>
      <c r="O1972" s="92"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tarief",IF(LEFT(F1972,8)="Bijdrage",VLOOKUP($F1972,Tb_KostenTypen[],MATCH(Methode_Keuze,Tb_KostenTypen[#Headers],0),0),VLOOKUP($G1972,Lijsten!L:O,4,0))),""),"")</f>
        <v/>
      </c>
      <c r="P1972" s="92"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tarief",IF(LEFT(F1972,8)="Bijdrage",VLOOKUP($F1972,Tb_KostenTypen[],MATCH(Methode_Keuze,Tb_KostenTypen[#Headers],0),0),VLOOKUP($G1972,Lijsten!L:O,4,0))),""),"")</f>
        <v/>
      </c>
      <c r="Q1972" s="50"/>
      <c r="R1972" s="50"/>
      <c r="S1972" s="83"/>
      <c r="T1972" s="51"/>
      <c r="U1972" s="4" t="str" cm="1">
        <f t="array" ref="U1972">IF(AA1972&lt;&gt;"ja",_xlfn.IFNA(_xlfn.IFS(AND(O1972&lt;&gt;"",F1972&lt;&gt;"",RIGHT($N1972,6)="tarief"),O1972*Q1972,S1972&gt;0,IF(F1972&lt;&gt;"",S1972,"")),""),"")</f>
        <v/>
      </c>
      <c r="V1972" s="4" t="str" cm="1">
        <f t="array" ref="V1972">IF(AA1972&lt;&gt;"ja",_xlfn.IFNA(_xlfn.IFS(AND(P1972&lt;&gt;"",R1972&lt;&gt;"",RIGHT($N1972,6)="tarief"),P1972*R1972,T1972&gt;0,T1972),""),"")</f>
        <v/>
      </c>
      <c r="W1972" s="4" t="str" cm="1">
        <f t="array" ref="W1972">IFERROR(_xlfn.IFS(OR(F1972="",LEFT(Methode_Keuze,4)="Geen"),"",AND(U1972&lt;&gt;"",F1972&lt;&gt;"Arbeidskosten"),ROUND(U1972*VLOOKUP(F1972,Tb_ProjectKosten[],MATCH(Tb_ProjectKosten[[#Headers],[Forfat_Percentage]],Tb_ProjectKosten[#Headers],0),0),2),AND(F1972="Arbeidskosten",G1972&lt;&gt;""),IFERROR(ROUND(U1972*VLOOKUP(G1972,Tb_KostenTypen[],3,0)*VLOOKUP(F1972,Tb_ProjectKosten[],MATCH(Tb_ProjectKosten[[#Headers],[Forfat_Percentage]],Tb_ProjectKosten[#Headers],0),0),2),""),U1972 &lt;=0,0),"")</f>
        <v/>
      </c>
      <c r="X1972" s="4" t="str" cm="1">
        <f t="array" ref="X1972">IFERROR(_xlfn.IFS(OR(F1972="",LEFT(Methode_Keuze,4)="Geen"),"",AND(V1972&lt;&gt;"",F1972&lt;&gt;"Arbeidskosten"),ROUND(V1972*VLOOKUP(F1972,Tb_ProjectKosten[],MATCH(Tb_ProjectKosten[[#Headers],[Forfat_Percentage]],Tb_ProjectKosten[#Headers],0),0),2),AND(F1972="Arbeidskosten",G1972&lt;&gt;""),IFERROR(ROUND(V1972*VLOOKUP(G1972,Tb_KostenTypen[],3,0)*VLOOKUP(F1972,Tb_ProjectKosten[],MATCH(Tb_ProjectKosten[[#Headers],[Forfat_Percentage]],Tb_ProjectKosten[#Headers],0),0),2),""),V1972 &lt;=0,0),"")</f>
        <v/>
      </c>
      <c r="Y1972" s="262"/>
      <c r="Z1972" s="49"/>
      <c r="AA1972" s="37" t="str" cm="1">
        <f t="array" ref="AA1972">IFERROR(IF(INDEX(SubsidieTabel!$Q$1:$T$9,MATCH($F1972,SubsidieTabel!$Q$1:$Q$9,0),IFERROR(MATCH(Methode_Keuze,SubsidieTabel!$Q$1:$T$1,0),2))&lt;&gt;1=TRUE,"ja",""),"")</f>
        <v/>
      </c>
    </row>
    <row r="1973" spans="1:27" ht="15" customHeight="1" x14ac:dyDescent="0.25">
      <c r="A1973" s="87"/>
      <c r="B1973" s="219" t="str">
        <f>IF(A1973&lt;&gt;"",_xlfn.MAXIFS($B$1:B1972,$A$1:A1972,A1973)+1,"")</f>
        <v/>
      </c>
      <c r="C1973" s="50"/>
      <c r="D1973" s="50"/>
      <c r="E1973" s="50"/>
      <c r="F1973" s="50"/>
      <c r="G1973" s="283"/>
      <c r="H1973" s="296"/>
      <c r="I1973" s="295"/>
      <c r="J1973" s="295"/>
      <c r="K1973" s="202"/>
      <c r="L1973" s="202"/>
      <c r="M1973" s="91" t="str">
        <f>IFERROR(VLOOKUP(H1973,Lijsten!$H$1:$I$100,2,0),"")</f>
        <v/>
      </c>
      <c r="N1973" s="91" t="str" cm="1">
        <f t="array" ref="N1973">IFERROR(_xlfn.IFS(AND(LEFT(F1973,6)="Arbeid",RIGHT(F1973,3)&lt;&gt;"IKS"),IFERROR(VLOOKUP($G1973,Tb_KostenTypen[],2,0),"tarief"),RIGHT(F1973,3)="IKS","Uurtarief",LEFT(F1973,6)="Arbeid","Uurtarief",AND(LEFT(F1973,8)="Bijdrage",RIGHT(F1973,15)="(vrijwilligers)"),"Vast tarief"),"")</f>
        <v/>
      </c>
      <c r="O1973" s="92"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tarief",IF(LEFT(F1973,8)="Bijdrage",VLOOKUP($F1973,Tb_KostenTypen[],MATCH(Methode_Keuze,Tb_KostenTypen[#Headers],0),0),VLOOKUP($G1973,Lijsten!L:O,4,0))),""),"")</f>
        <v/>
      </c>
      <c r="P1973" s="92"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tarief",IF(LEFT(F1973,8)="Bijdrage",VLOOKUP($F1973,Tb_KostenTypen[],MATCH(Methode_Keuze,Tb_KostenTypen[#Headers],0),0),VLOOKUP($G1973,Lijsten!L:O,4,0))),""),"")</f>
        <v/>
      </c>
      <c r="Q1973" s="50"/>
      <c r="R1973" s="50"/>
      <c r="S1973" s="83"/>
      <c r="T1973" s="51"/>
      <c r="U1973" s="4" t="str" cm="1">
        <f t="array" ref="U1973">IF(AA1973&lt;&gt;"ja",_xlfn.IFNA(_xlfn.IFS(AND(O1973&lt;&gt;"",F1973&lt;&gt;"",RIGHT($N1973,6)="tarief"),O1973*Q1973,S1973&gt;0,IF(F1973&lt;&gt;"",S1973,"")),""),"")</f>
        <v/>
      </c>
      <c r="V1973" s="4" t="str" cm="1">
        <f t="array" ref="V1973">IF(AA1973&lt;&gt;"ja",_xlfn.IFNA(_xlfn.IFS(AND(P1973&lt;&gt;"",R1973&lt;&gt;"",RIGHT($N1973,6)="tarief"),P1973*R1973,T1973&gt;0,T1973),""),"")</f>
        <v/>
      </c>
      <c r="W1973" s="4" t="str" cm="1">
        <f t="array" ref="W1973">IFERROR(_xlfn.IFS(OR(F1973="",LEFT(Methode_Keuze,4)="Geen"),"",AND(U1973&lt;&gt;"",F1973&lt;&gt;"Arbeidskosten"),ROUND(U1973*VLOOKUP(F1973,Tb_ProjectKosten[],MATCH(Tb_ProjectKosten[[#Headers],[Forfat_Percentage]],Tb_ProjectKosten[#Headers],0),0),2),AND(F1973="Arbeidskosten",G1973&lt;&gt;""),IFERROR(ROUND(U1973*VLOOKUP(G1973,Tb_KostenTypen[],3,0)*VLOOKUP(F1973,Tb_ProjectKosten[],MATCH(Tb_ProjectKosten[[#Headers],[Forfat_Percentage]],Tb_ProjectKosten[#Headers],0),0),2),""),U1973 &lt;=0,0),"")</f>
        <v/>
      </c>
      <c r="X1973" s="4" t="str" cm="1">
        <f t="array" ref="X1973">IFERROR(_xlfn.IFS(OR(F1973="",LEFT(Methode_Keuze,4)="Geen"),"",AND(V1973&lt;&gt;"",F1973&lt;&gt;"Arbeidskosten"),ROUND(V1973*VLOOKUP(F1973,Tb_ProjectKosten[],MATCH(Tb_ProjectKosten[[#Headers],[Forfat_Percentage]],Tb_ProjectKosten[#Headers],0),0),2),AND(F1973="Arbeidskosten",G1973&lt;&gt;""),IFERROR(ROUND(V1973*VLOOKUP(G1973,Tb_KostenTypen[],3,0)*VLOOKUP(F1973,Tb_ProjectKosten[],MATCH(Tb_ProjectKosten[[#Headers],[Forfat_Percentage]],Tb_ProjectKosten[#Headers],0),0),2),""),V1973 &lt;=0,0),"")</f>
        <v/>
      </c>
      <c r="Y1973" s="262"/>
      <c r="Z1973" s="49"/>
      <c r="AA1973" s="37" t="str" cm="1">
        <f t="array" ref="AA1973">IFERROR(IF(INDEX(SubsidieTabel!$Q$1:$T$9,MATCH($F1973,SubsidieTabel!$Q$1:$Q$9,0),IFERROR(MATCH(Methode_Keuze,SubsidieTabel!$Q$1:$T$1,0),2))&lt;&gt;1=TRUE,"ja",""),"")</f>
        <v/>
      </c>
    </row>
    <row r="1974" spans="1:27" ht="15" customHeight="1" x14ac:dyDescent="0.25">
      <c r="A1974" s="87"/>
      <c r="B1974" s="219" t="str">
        <f>IF(A1974&lt;&gt;"",_xlfn.MAXIFS($B$1:B1973,$A$1:A1973,A1974)+1,"")</f>
        <v/>
      </c>
      <c r="C1974" s="50"/>
      <c r="D1974" s="50"/>
      <c r="E1974" s="50"/>
      <c r="F1974" s="50"/>
      <c r="G1974" s="283"/>
      <c r="H1974" s="296"/>
      <c r="I1974" s="295"/>
      <c r="J1974" s="295"/>
      <c r="K1974" s="202"/>
      <c r="L1974" s="202"/>
      <c r="M1974" s="91" t="str">
        <f>IFERROR(VLOOKUP(H1974,Lijsten!$H$1:$I$100,2,0),"")</f>
        <v/>
      </c>
      <c r="N1974" s="91" t="str" cm="1">
        <f t="array" ref="N1974">IFERROR(_xlfn.IFS(AND(LEFT(F1974,6)="Arbeid",RIGHT(F1974,3)&lt;&gt;"IKS"),IFERROR(VLOOKUP($G1974,Tb_KostenTypen[],2,0),"tarief"),RIGHT(F1974,3)="IKS","Uurtarief",LEFT(F1974,6)="Arbeid","Uurtarief",AND(LEFT(F1974,8)="Bijdrage",RIGHT(F1974,15)="(vrijwilligers)"),"Vast tarief"),"")</f>
        <v/>
      </c>
      <c r="O1974" s="92"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tarief",IF(LEFT(F1974,8)="Bijdrage",VLOOKUP($F1974,Tb_KostenTypen[],MATCH(Methode_Keuze,Tb_KostenTypen[#Headers],0),0),VLOOKUP($G1974,Lijsten!L:O,4,0))),""),"")</f>
        <v/>
      </c>
      <c r="P1974" s="92"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tarief",IF(LEFT(F1974,8)="Bijdrage",VLOOKUP($F1974,Tb_KostenTypen[],MATCH(Methode_Keuze,Tb_KostenTypen[#Headers],0),0),VLOOKUP($G1974,Lijsten!L:O,4,0))),""),"")</f>
        <v/>
      </c>
      <c r="Q1974" s="50"/>
      <c r="R1974" s="50"/>
      <c r="S1974" s="83"/>
      <c r="T1974" s="51"/>
      <c r="U1974" s="4" t="str" cm="1">
        <f t="array" ref="U1974">IF(AA1974&lt;&gt;"ja",_xlfn.IFNA(_xlfn.IFS(AND(O1974&lt;&gt;"",F1974&lt;&gt;"",RIGHT($N1974,6)="tarief"),O1974*Q1974,S1974&gt;0,IF(F1974&lt;&gt;"",S1974,"")),""),"")</f>
        <v/>
      </c>
      <c r="V1974" s="4" t="str" cm="1">
        <f t="array" ref="V1974">IF(AA1974&lt;&gt;"ja",_xlfn.IFNA(_xlfn.IFS(AND(P1974&lt;&gt;"",R1974&lt;&gt;"",RIGHT($N1974,6)="tarief"),P1974*R1974,T1974&gt;0,T1974),""),"")</f>
        <v/>
      </c>
      <c r="W1974" s="4" t="str" cm="1">
        <f t="array" ref="W1974">IFERROR(_xlfn.IFS(OR(F1974="",LEFT(Methode_Keuze,4)="Geen"),"",AND(U1974&lt;&gt;"",F1974&lt;&gt;"Arbeidskosten"),ROUND(U1974*VLOOKUP(F1974,Tb_ProjectKosten[],MATCH(Tb_ProjectKosten[[#Headers],[Forfat_Percentage]],Tb_ProjectKosten[#Headers],0),0),2),AND(F1974="Arbeidskosten",G1974&lt;&gt;""),IFERROR(ROUND(U1974*VLOOKUP(G1974,Tb_KostenTypen[],3,0)*VLOOKUP(F1974,Tb_ProjectKosten[],MATCH(Tb_ProjectKosten[[#Headers],[Forfat_Percentage]],Tb_ProjectKosten[#Headers],0),0),2),""),U1974 &lt;=0,0),"")</f>
        <v/>
      </c>
      <c r="X1974" s="4" t="str" cm="1">
        <f t="array" ref="X1974">IFERROR(_xlfn.IFS(OR(F1974="",LEFT(Methode_Keuze,4)="Geen"),"",AND(V1974&lt;&gt;"",F1974&lt;&gt;"Arbeidskosten"),ROUND(V1974*VLOOKUP(F1974,Tb_ProjectKosten[],MATCH(Tb_ProjectKosten[[#Headers],[Forfat_Percentage]],Tb_ProjectKosten[#Headers],0),0),2),AND(F1974="Arbeidskosten",G1974&lt;&gt;""),IFERROR(ROUND(V1974*VLOOKUP(G1974,Tb_KostenTypen[],3,0)*VLOOKUP(F1974,Tb_ProjectKosten[],MATCH(Tb_ProjectKosten[[#Headers],[Forfat_Percentage]],Tb_ProjectKosten[#Headers],0),0),2),""),V1974 &lt;=0,0),"")</f>
        <v/>
      </c>
      <c r="Y1974" s="262"/>
      <c r="Z1974" s="49"/>
      <c r="AA1974" s="37" t="str" cm="1">
        <f t="array" ref="AA1974">IFERROR(IF(INDEX(SubsidieTabel!$Q$1:$T$9,MATCH($F1974,SubsidieTabel!$Q$1:$Q$9,0),IFERROR(MATCH(Methode_Keuze,SubsidieTabel!$Q$1:$T$1,0),2))&lt;&gt;1=TRUE,"ja",""),"")</f>
        <v/>
      </c>
    </row>
    <row r="1975" spans="1:27" ht="15" customHeight="1" x14ac:dyDescent="0.25">
      <c r="A1975" s="87"/>
      <c r="B1975" s="219" t="str">
        <f>IF(A1975&lt;&gt;"",_xlfn.MAXIFS($B$1:B1974,$A$1:A1974,A1975)+1,"")</f>
        <v/>
      </c>
      <c r="C1975" s="50"/>
      <c r="D1975" s="50"/>
      <c r="E1975" s="50"/>
      <c r="F1975" s="50"/>
      <c r="G1975" s="283"/>
      <c r="H1975" s="296"/>
      <c r="I1975" s="295"/>
      <c r="J1975" s="295"/>
      <c r="K1975" s="202"/>
      <c r="L1975" s="202"/>
      <c r="M1975" s="91" t="str">
        <f>IFERROR(VLOOKUP(H1975,Lijsten!$H$1:$I$100,2,0),"")</f>
        <v/>
      </c>
      <c r="N1975" s="91" t="str" cm="1">
        <f t="array" ref="N1975">IFERROR(_xlfn.IFS(AND(LEFT(F1975,6)="Arbeid",RIGHT(F1975,3)&lt;&gt;"IKS"),IFERROR(VLOOKUP($G1975,Tb_KostenTypen[],2,0),"tarief"),RIGHT(F1975,3)="IKS","Uurtarief",LEFT(F1975,6)="Arbeid","Uurtarief",AND(LEFT(F1975,8)="Bijdrage",RIGHT(F1975,15)="(vrijwilligers)"),"Vast tarief"),"")</f>
        <v/>
      </c>
      <c r="O1975" s="92"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tarief",IF(LEFT(F1975,8)="Bijdrage",VLOOKUP($F1975,Tb_KostenTypen[],MATCH(Methode_Keuze,Tb_KostenTypen[#Headers],0),0),VLOOKUP($G1975,Lijsten!L:O,4,0))),""),"")</f>
        <v/>
      </c>
      <c r="P1975" s="92"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tarief",IF(LEFT(F1975,8)="Bijdrage",VLOOKUP($F1975,Tb_KostenTypen[],MATCH(Methode_Keuze,Tb_KostenTypen[#Headers],0),0),VLOOKUP($G1975,Lijsten!L:O,4,0))),""),"")</f>
        <v/>
      </c>
      <c r="Q1975" s="50"/>
      <c r="R1975" s="50"/>
      <c r="S1975" s="83"/>
      <c r="T1975" s="51"/>
      <c r="U1975" s="4" t="str" cm="1">
        <f t="array" ref="U1975">IF(AA1975&lt;&gt;"ja",_xlfn.IFNA(_xlfn.IFS(AND(O1975&lt;&gt;"",F1975&lt;&gt;"",RIGHT($N1975,6)="tarief"),O1975*Q1975,S1975&gt;0,IF(F1975&lt;&gt;"",S1975,"")),""),"")</f>
        <v/>
      </c>
      <c r="V1975" s="4" t="str" cm="1">
        <f t="array" ref="V1975">IF(AA1975&lt;&gt;"ja",_xlfn.IFNA(_xlfn.IFS(AND(P1975&lt;&gt;"",R1975&lt;&gt;"",RIGHT($N1975,6)="tarief"),P1975*R1975,T1975&gt;0,T1975),""),"")</f>
        <v/>
      </c>
      <c r="W1975" s="4" t="str" cm="1">
        <f t="array" ref="W1975">IFERROR(_xlfn.IFS(OR(F1975="",LEFT(Methode_Keuze,4)="Geen"),"",AND(U1975&lt;&gt;"",F1975&lt;&gt;"Arbeidskosten"),ROUND(U1975*VLOOKUP(F1975,Tb_ProjectKosten[],MATCH(Tb_ProjectKosten[[#Headers],[Forfat_Percentage]],Tb_ProjectKosten[#Headers],0),0),2),AND(F1975="Arbeidskosten",G1975&lt;&gt;""),IFERROR(ROUND(U1975*VLOOKUP(G1975,Tb_KostenTypen[],3,0)*VLOOKUP(F1975,Tb_ProjectKosten[],MATCH(Tb_ProjectKosten[[#Headers],[Forfat_Percentage]],Tb_ProjectKosten[#Headers],0),0),2),""),U1975 &lt;=0,0),"")</f>
        <v/>
      </c>
      <c r="X1975" s="4" t="str" cm="1">
        <f t="array" ref="X1975">IFERROR(_xlfn.IFS(OR(F1975="",LEFT(Methode_Keuze,4)="Geen"),"",AND(V1975&lt;&gt;"",F1975&lt;&gt;"Arbeidskosten"),ROUND(V1975*VLOOKUP(F1975,Tb_ProjectKosten[],MATCH(Tb_ProjectKosten[[#Headers],[Forfat_Percentage]],Tb_ProjectKosten[#Headers],0),0),2),AND(F1975="Arbeidskosten",G1975&lt;&gt;""),IFERROR(ROUND(V1975*VLOOKUP(G1975,Tb_KostenTypen[],3,0)*VLOOKUP(F1975,Tb_ProjectKosten[],MATCH(Tb_ProjectKosten[[#Headers],[Forfat_Percentage]],Tb_ProjectKosten[#Headers],0),0),2),""),V1975 &lt;=0,0),"")</f>
        <v/>
      </c>
      <c r="Y1975" s="262"/>
      <c r="Z1975" s="49"/>
      <c r="AA1975" s="37" t="str" cm="1">
        <f t="array" ref="AA1975">IFERROR(IF(INDEX(SubsidieTabel!$Q$1:$T$9,MATCH($F1975,SubsidieTabel!$Q$1:$Q$9,0),IFERROR(MATCH(Methode_Keuze,SubsidieTabel!$Q$1:$T$1,0),2))&lt;&gt;1=TRUE,"ja",""),"")</f>
        <v/>
      </c>
    </row>
    <row r="1976" spans="1:27" ht="15" customHeight="1" x14ac:dyDescent="0.25">
      <c r="A1976" s="87"/>
      <c r="B1976" s="219" t="str">
        <f>IF(A1976&lt;&gt;"",_xlfn.MAXIFS($B$1:B1975,$A$1:A1975,A1976)+1,"")</f>
        <v/>
      </c>
      <c r="C1976" s="50"/>
      <c r="D1976" s="50"/>
      <c r="E1976" s="50"/>
      <c r="F1976" s="50"/>
      <c r="G1976" s="283"/>
      <c r="H1976" s="296"/>
      <c r="I1976" s="295"/>
      <c r="J1976" s="295"/>
      <c r="K1976" s="202"/>
      <c r="L1976" s="202"/>
      <c r="M1976" s="91" t="str">
        <f>IFERROR(VLOOKUP(H1976,Lijsten!$H$1:$I$100,2,0),"")</f>
        <v/>
      </c>
      <c r="N1976" s="91" t="str" cm="1">
        <f t="array" ref="N1976">IFERROR(_xlfn.IFS(AND(LEFT(F1976,6)="Arbeid",RIGHT(F1976,3)&lt;&gt;"IKS"),IFERROR(VLOOKUP($G1976,Tb_KostenTypen[],2,0),"tarief"),RIGHT(F1976,3)="IKS","Uurtarief",LEFT(F1976,6)="Arbeid","Uurtarief",AND(LEFT(F1976,8)="Bijdrage",RIGHT(F1976,15)="(vrijwilligers)"),"Vast tarief"),"")</f>
        <v/>
      </c>
      <c r="O1976" s="92"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tarief",IF(LEFT(F1976,8)="Bijdrage",VLOOKUP($F1976,Tb_KostenTypen[],MATCH(Methode_Keuze,Tb_KostenTypen[#Headers],0),0),VLOOKUP($G1976,Lijsten!L:O,4,0))),""),"")</f>
        <v/>
      </c>
      <c r="P1976" s="92"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tarief",IF(LEFT(F1976,8)="Bijdrage",VLOOKUP($F1976,Tb_KostenTypen[],MATCH(Methode_Keuze,Tb_KostenTypen[#Headers],0),0),VLOOKUP($G1976,Lijsten!L:O,4,0))),""),"")</f>
        <v/>
      </c>
      <c r="Q1976" s="50"/>
      <c r="R1976" s="50"/>
      <c r="S1976" s="83"/>
      <c r="T1976" s="51"/>
      <c r="U1976" s="4" t="str" cm="1">
        <f t="array" ref="U1976">IF(AA1976&lt;&gt;"ja",_xlfn.IFNA(_xlfn.IFS(AND(O1976&lt;&gt;"",F1976&lt;&gt;"",RIGHT($N1976,6)="tarief"),O1976*Q1976,S1976&gt;0,IF(F1976&lt;&gt;"",S1976,"")),""),"")</f>
        <v/>
      </c>
      <c r="V1976" s="4" t="str" cm="1">
        <f t="array" ref="V1976">IF(AA1976&lt;&gt;"ja",_xlfn.IFNA(_xlfn.IFS(AND(P1976&lt;&gt;"",R1976&lt;&gt;"",RIGHT($N1976,6)="tarief"),P1976*R1976,T1976&gt;0,T1976),""),"")</f>
        <v/>
      </c>
      <c r="W1976" s="4" t="str" cm="1">
        <f t="array" ref="W1976">IFERROR(_xlfn.IFS(OR(F1976="",LEFT(Methode_Keuze,4)="Geen"),"",AND(U1976&lt;&gt;"",F1976&lt;&gt;"Arbeidskosten"),ROUND(U1976*VLOOKUP(F1976,Tb_ProjectKosten[],MATCH(Tb_ProjectKosten[[#Headers],[Forfat_Percentage]],Tb_ProjectKosten[#Headers],0),0),2),AND(F1976="Arbeidskosten",G1976&lt;&gt;""),IFERROR(ROUND(U1976*VLOOKUP(G1976,Tb_KostenTypen[],3,0)*VLOOKUP(F1976,Tb_ProjectKosten[],MATCH(Tb_ProjectKosten[[#Headers],[Forfat_Percentage]],Tb_ProjectKosten[#Headers],0),0),2),""),U1976 &lt;=0,0),"")</f>
        <v/>
      </c>
      <c r="X1976" s="4" t="str" cm="1">
        <f t="array" ref="X1976">IFERROR(_xlfn.IFS(OR(F1976="",LEFT(Methode_Keuze,4)="Geen"),"",AND(V1976&lt;&gt;"",F1976&lt;&gt;"Arbeidskosten"),ROUND(V1976*VLOOKUP(F1976,Tb_ProjectKosten[],MATCH(Tb_ProjectKosten[[#Headers],[Forfat_Percentage]],Tb_ProjectKosten[#Headers],0),0),2),AND(F1976="Arbeidskosten",G1976&lt;&gt;""),IFERROR(ROUND(V1976*VLOOKUP(G1976,Tb_KostenTypen[],3,0)*VLOOKUP(F1976,Tb_ProjectKosten[],MATCH(Tb_ProjectKosten[[#Headers],[Forfat_Percentage]],Tb_ProjectKosten[#Headers],0),0),2),""),V1976 &lt;=0,0),"")</f>
        <v/>
      </c>
      <c r="Y1976" s="262"/>
      <c r="Z1976" s="49"/>
      <c r="AA1976" s="37" t="str" cm="1">
        <f t="array" ref="AA1976">IFERROR(IF(INDEX(SubsidieTabel!$Q$1:$T$9,MATCH($F1976,SubsidieTabel!$Q$1:$Q$9,0),IFERROR(MATCH(Methode_Keuze,SubsidieTabel!$Q$1:$T$1,0),2))&lt;&gt;1=TRUE,"ja",""),"")</f>
        <v/>
      </c>
    </row>
    <row r="1977" spans="1:27" ht="15" customHeight="1" x14ac:dyDescent="0.25">
      <c r="A1977" s="87"/>
      <c r="B1977" s="219" t="str">
        <f>IF(A1977&lt;&gt;"",_xlfn.MAXIFS($B$1:B1976,$A$1:A1976,A1977)+1,"")</f>
        <v/>
      </c>
      <c r="C1977" s="50"/>
      <c r="D1977" s="50"/>
      <c r="E1977" s="50"/>
      <c r="F1977" s="50"/>
      <c r="G1977" s="283"/>
      <c r="H1977" s="296"/>
      <c r="I1977" s="295"/>
      <c r="J1977" s="295"/>
      <c r="K1977" s="202"/>
      <c r="L1977" s="202"/>
      <c r="M1977" s="91" t="str">
        <f>IFERROR(VLOOKUP(H1977,Lijsten!$H$1:$I$100,2,0),"")</f>
        <v/>
      </c>
      <c r="N1977" s="91" t="str" cm="1">
        <f t="array" ref="N1977">IFERROR(_xlfn.IFS(AND(LEFT(F1977,6)="Arbeid",RIGHT(F1977,3)&lt;&gt;"IKS"),IFERROR(VLOOKUP($G1977,Tb_KostenTypen[],2,0),"tarief"),RIGHT(F1977,3)="IKS","Uurtarief",LEFT(F1977,6)="Arbeid","Uurtarief",AND(LEFT(F1977,8)="Bijdrage",RIGHT(F1977,15)="(vrijwilligers)"),"Vast tarief"),"")</f>
        <v/>
      </c>
      <c r="O1977" s="92"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tarief",IF(LEFT(F1977,8)="Bijdrage",VLOOKUP($F1977,Tb_KostenTypen[],MATCH(Methode_Keuze,Tb_KostenTypen[#Headers],0),0),VLOOKUP($G1977,Lijsten!L:O,4,0))),""),"")</f>
        <v/>
      </c>
      <c r="P1977" s="92"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tarief",IF(LEFT(F1977,8)="Bijdrage",VLOOKUP($F1977,Tb_KostenTypen[],MATCH(Methode_Keuze,Tb_KostenTypen[#Headers],0),0),VLOOKUP($G1977,Lijsten!L:O,4,0))),""),"")</f>
        <v/>
      </c>
      <c r="Q1977" s="50"/>
      <c r="R1977" s="50"/>
      <c r="S1977" s="83"/>
      <c r="T1977" s="51"/>
      <c r="U1977" s="4" t="str" cm="1">
        <f t="array" ref="U1977">IF(AA1977&lt;&gt;"ja",_xlfn.IFNA(_xlfn.IFS(AND(O1977&lt;&gt;"",F1977&lt;&gt;"",RIGHT($N1977,6)="tarief"),O1977*Q1977,S1977&gt;0,IF(F1977&lt;&gt;"",S1977,"")),""),"")</f>
        <v/>
      </c>
      <c r="V1977" s="4" t="str" cm="1">
        <f t="array" ref="V1977">IF(AA1977&lt;&gt;"ja",_xlfn.IFNA(_xlfn.IFS(AND(P1977&lt;&gt;"",R1977&lt;&gt;"",RIGHT($N1977,6)="tarief"),P1977*R1977,T1977&gt;0,T1977),""),"")</f>
        <v/>
      </c>
      <c r="W1977" s="4" t="str" cm="1">
        <f t="array" ref="W1977">IFERROR(_xlfn.IFS(OR(F1977="",LEFT(Methode_Keuze,4)="Geen"),"",AND(U1977&lt;&gt;"",F1977&lt;&gt;"Arbeidskosten"),ROUND(U1977*VLOOKUP(F1977,Tb_ProjectKosten[],MATCH(Tb_ProjectKosten[[#Headers],[Forfat_Percentage]],Tb_ProjectKosten[#Headers],0),0),2),AND(F1977="Arbeidskosten",G1977&lt;&gt;""),IFERROR(ROUND(U1977*VLOOKUP(G1977,Tb_KostenTypen[],3,0)*VLOOKUP(F1977,Tb_ProjectKosten[],MATCH(Tb_ProjectKosten[[#Headers],[Forfat_Percentage]],Tb_ProjectKosten[#Headers],0),0),2),""),U1977 &lt;=0,0),"")</f>
        <v/>
      </c>
      <c r="X1977" s="4" t="str" cm="1">
        <f t="array" ref="X1977">IFERROR(_xlfn.IFS(OR(F1977="",LEFT(Methode_Keuze,4)="Geen"),"",AND(V1977&lt;&gt;"",F1977&lt;&gt;"Arbeidskosten"),ROUND(V1977*VLOOKUP(F1977,Tb_ProjectKosten[],MATCH(Tb_ProjectKosten[[#Headers],[Forfat_Percentage]],Tb_ProjectKosten[#Headers],0),0),2),AND(F1977="Arbeidskosten",G1977&lt;&gt;""),IFERROR(ROUND(V1977*VLOOKUP(G1977,Tb_KostenTypen[],3,0)*VLOOKUP(F1977,Tb_ProjectKosten[],MATCH(Tb_ProjectKosten[[#Headers],[Forfat_Percentage]],Tb_ProjectKosten[#Headers],0),0),2),""),V1977 &lt;=0,0),"")</f>
        <v/>
      </c>
      <c r="Y1977" s="262"/>
      <c r="Z1977" s="49"/>
      <c r="AA1977" s="37" t="str" cm="1">
        <f t="array" ref="AA1977">IFERROR(IF(INDEX(SubsidieTabel!$Q$1:$T$9,MATCH($F1977,SubsidieTabel!$Q$1:$Q$9,0),IFERROR(MATCH(Methode_Keuze,SubsidieTabel!$Q$1:$T$1,0),2))&lt;&gt;1=TRUE,"ja",""),"")</f>
        <v/>
      </c>
    </row>
    <row r="1978" spans="1:27" ht="15" customHeight="1" x14ac:dyDescent="0.25">
      <c r="A1978" s="87"/>
      <c r="B1978" s="219" t="str">
        <f>IF(A1978&lt;&gt;"",_xlfn.MAXIFS($B$1:B1977,$A$1:A1977,A1978)+1,"")</f>
        <v/>
      </c>
      <c r="C1978" s="50"/>
      <c r="D1978" s="50"/>
      <c r="E1978" s="50"/>
      <c r="F1978" s="50"/>
      <c r="G1978" s="283"/>
      <c r="H1978" s="296"/>
      <c r="I1978" s="295"/>
      <c r="J1978" s="295"/>
      <c r="K1978" s="202"/>
      <c r="L1978" s="202"/>
      <c r="M1978" s="91" t="str">
        <f>IFERROR(VLOOKUP(H1978,Lijsten!$H$1:$I$100,2,0),"")</f>
        <v/>
      </c>
      <c r="N1978" s="91" t="str" cm="1">
        <f t="array" ref="N1978">IFERROR(_xlfn.IFS(AND(LEFT(F1978,6)="Arbeid",RIGHT(F1978,3)&lt;&gt;"IKS"),IFERROR(VLOOKUP($G1978,Tb_KostenTypen[],2,0),"tarief"),RIGHT(F1978,3)="IKS","Uurtarief",LEFT(F1978,6)="Arbeid","Uurtarief",AND(LEFT(F1978,8)="Bijdrage",RIGHT(F1978,15)="(vrijwilligers)"),"Vast tarief"),"")</f>
        <v/>
      </c>
      <c r="O1978" s="92"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tarief",IF(LEFT(F1978,8)="Bijdrage",VLOOKUP($F1978,Tb_KostenTypen[],MATCH(Methode_Keuze,Tb_KostenTypen[#Headers],0),0),VLOOKUP($G1978,Lijsten!L:O,4,0))),""),"")</f>
        <v/>
      </c>
      <c r="P1978" s="92"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tarief",IF(LEFT(F1978,8)="Bijdrage",VLOOKUP($F1978,Tb_KostenTypen[],MATCH(Methode_Keuze,Tb_KostenTypen[#Headers],0),0),VLOOKUP($G1978,Lijsten!L:O,4,0))),""),"")</f>
        <v/>
      </c>
      <c r="Q1978" s="50"/>
      <c r="R1978" s="50"/>
      <c r="S1978" s="83"/>
      <c r="T1978" s="51"/>
      <c r="U1978" s="4" t="str" cm="1">
        <f t="array" ref="U1978">IF(AA1978&lt;&gt;"ja",_xlfn.IFNA(_xlfn.IFS(AND(O1978&lt;&gt;"",F1978&lt;&gt;"",RIGHT($N1978,6)="tarief"),O1978*Q1978,S1978&gt;0,IF(F1978&lt;&gt;"",S1978,"")),""),"")</f>
        <v/>
      </c>
      <c r="V1978" s="4" t="str" cm="1">
        <f t="array" ref="V1978">IF(AA1978&lt;&gt;"ja",_xlfn.IFNA(_xlfn.IFS(AND(P1978&lt;&gt;"",R1978&lt;&gt;"",RIGHT($N1978,6)="tarief"),P1978*R1978,T1978&gt;0,T1978),""),"")</f>
        <v/>
      </c>
      <c r="W1978" s="4" t="str" cm="1">
        <f t="array" ref="W1978">IFERROR(_xlfn.IFS(OR(F1978="",LEFT(Methode_Keuze,4)="Geen"),"",AND(U1978&lt;&gt;"",F1978&lt;&gt;"Arbeidskosten"),ROUND(U1978*VLOOKUP(F1978,Tb_ProjectKosten[],MATCH(Tb_ProjectKosten[[#Headers],[Forfat_Percentage]],Tb_ProjectKosten[#Headers],0),0),2),AND(F1978="Arbeidskosten",G1978&lt;&gt;""),IFERROR(ROUND(U1978*VLOOKUP(G1978,Tb_KostenTypen[],3,0)*VLOOKUP(F1978,Tb_ProjectKosten[],MATCH(Tb_ProjectKosten[[#Headers],[Forfat_Percentage]],Tb_ProjectKosten[#Headers],0),0),2),""),U1978 &lt;=0,0),"")</f>
        <v/>
      </c>
      <c r="X1978" s="4" t="str" cm="1">
        <f t="array" ref="X1978">IFERROR(_xlfn.IFS(OR(F1978="",LEFT(Methode_Keuze,4)="Geen"),"",AND(V1978&lt;&gt;"",F1978&lt;&gt;"Arbeidskosten"),ROUND(V1978*VLOOKUP(F1978,Tb_ProjectKosten[],MATCH(Tb_ProjectKosten[[#Headers],[Forfat_Percentage]],Tb_ProjectKosten[#Headers],0),0),2),AND(F1978="Arbeidskosten",G1978&lt;&gt;""),IFERROR(ROUND(V1978*VLOOKUP(G1978,Tb_KostenTypen[],3,0)*VLOOKUP(F1978,Tb_ProjectKosten[],MATCH(Tb_ProjectKosten[[#Headers],[Forfat_Percentage]],Tb_ProjectKosten[#Headers],0),0),2),""),V1978 &lt;=0,0),"")</f>
        <v/>
      </c>
      <c r="Y1978" s="262"/>
      <c r="Z1978" s="49"/>
      <c r="AA1978" s="37" t="str" cm="1">
        <f t="array" ref="AA1978">IFERROR(IF(INDEX(SubsidieTabel!$Q$1:$T$9,MATCH($F1978,SubsidieTabel!$Q$1:$Q$9,0),IFERROR(MATCH(Methode_Keuze,SubsidieTabel!$Q$1:$T$1,0),2))&lt;&gt;1=TRUE,"ja",""),"")</f>
        <v/>
      </c>
    </row>
    <row r="1979" spans="1:27" ht="15" customHeight="1" x14ac:dyDescent="0.25">
      <c r="A1979" s="87"/>
      <c r="B1979" s="219" t="str">
        <f>IF(A1979&lt;&gt;"",_xlfn.MAXIFS($B$1:B1978,$A$1:A1978,A1979)+1,"")</f>
        <v/>
      </c>
      <c r="C1979" s="50"/>
      <c r="D1979" s="50"/>
      <c r="E1979" s="50"/>
      <c r="F1979" s="50"/>
      <c r="G1979" s="283"/>
      <c r="H1979" s="296"/>
      <c r="I1979" s="295"/>
      <c r="J1979" s="295"/>
      <c r="K1979" s="202"/>
      <c r="L1979" s="202"/>
      <c r="M1979" s="91" t="str">
        <f>IFERROR(VLOOKUP(H1979,Lijsten!$H$1:$I$100,2,0),"")</f>
        <v/>
      </c>
      <c r="N1979" s="91" t="str" cm="1">
        <f t="array" ref="N1979">IFERROR(_xlfn.IFS(AND(LEFT(F1979,6)="Arbeid",RIGHT(F1979,3)&lt;&gt;"IKS"),IFERROR(VLOOKUP($G1979,Tb_KostenTypen[],2,0),"tarief"),RIGHT(F1979,3)="IKS","Uurtarief",LEFT(F1979,6)="Arbeid","Uurtarief",AND(LEFT(F1979,8)="Bijdrage",RIGHT(F1979,15)="(vrijwilligers)"),"Vast tarief"),"")</f>
        <v/>
      </c>
      <c r="O1979" s="92"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tarief",IF(LEFT(F1979,8)="Bijdrage",VLOOKUP($F1979,Tb_KostenTypen[],MATCH(Methode_Keuze,Tb_KostenTypen[#Headers],0),0),VLOOKUP($G1979,Lijsten!L:O,4,0))),""),"")</f>
        <v/>
      </c>
      <c r="P1979" s="92"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tarief",IF(LEFT(F1979,8)="Bijdrage",VLOOKUP($F1979,Tb_KostenTypen[],MATCH(Methode_Keuze,Tb_KostenTypen[#Headers],0),0),VLOOKUP($G1979,Lijsten!L:O,4,0))),""),"")</f>
        <v/>
      </c>
      <c r="Q1979" s="50"/>
      <c r="R1979" s="50"/>
      <c r="S1979" s="83"/>
      <c r="T1979" s="51"/>
      <c r="U1979" s="4" t="str" cm="1">
        <f t="array" ref="U1979">IF(AA1979&lt;&gt;"ja",_xlfn.IFNA(_xlfn.IFS(AND(O1979&lt;&gt;"",F1979&lt;&gt;"",RIGHT($N1979,6)="tarief"),O1979*Q1979,S1979&gt;0,IF(F1979&lt;&gt;"",S1979,"")),""),"")</f>
        <v/>
      </c>
      <c r="V1979" s="4" t="str" cm="1">
        <f t="array" ref="V1979">IF(AA1979&lt;&gt;"ja",_xlfn.IFNA(_xlfn.IFS(AND(P1979&lt;&gt;"",R1979&lt;&gt;"",RIGHT($N1979,6)="tarief"),P1979*R1979,T1979&gt;0,T1979),""),"")</f>
        <v/>
      </c>
      <c r="W1979" s="4" t="str" cm="1">
        <f t="array" ref="W1979">IFERROR(_xlfn.IFS(OR(F1979="",LEFT(Methode_Keuze,4)="Geen"),"",AND(U1979&lt;&gt;"",F1979&lt;&gt;"Arbeidskosten"),ROUND(U1979*VLOOKUP(F1979,Tb_ProjectKosten[],MATCH(Tb_ProjectKosten[[#Headers],[Forfat_Percentage]],Tb_ProjectKosten[#Headers],0),0),2),AND(F1979="Arbeidskosten",G1979&lt;&gt;""),IFERROR(ROUND(U1979*VLOOKUP(G1979,Tb_KostenTypen[],3,0)*VLOOKUP(F1979,Tb_ProjectKosten[],MATCH(Tb_ProjectKosten[[#Headers],[Forfat_Percentage]],Tb_ProjectKosten[#Headers],0),0),2),""),U1979 &lt;=0,0),"")</f>
        <v/>
      </c>
      <c r="X1979" s="4" t="str" cm="1">
        <f t="array" ref="X1979">IFERROR(_xlfn.IFS(OR(F1979="",LEFT(Methode_Keuze,4)="Geen"),"",AND(V1979&lt;&gt;"",F1979&lt;&gt;"Arbeidskosten"),ROUND(V1979*VLOOKUP(F1979,Tb_ProjectKosten[],MATCH(Tb_ProjectKosten[[#Headers],[Forfat_Percentage]],Tb_ProjectKosten[#Headers],0),0),2),AND(F1979="Arbeidskosten",G1979&lt;&gt;""),IFERROR(ROUND(V1979*VLOOKUP(G1979,Tb_KostenTypen[],3,0)*VLOOKUP(F1979,Tb_ProjectKosten[],MATCH(Tb_ProjectKosten[[#Headers],[Forfat_Percentage]],Tb_ProjectKosten[#Headers],0),0),2),""),V1979 &lt;=0,0),"")</f>
        <v/>
      </c>
      <c r="Y1979" s="262"/>
      <c r="Z1979" s="49"/>
      <c r="AA1979" s="37" t="str" cm="1">
        <f t="array" ref="AA1979">IFERROR(IF(INDEX(SubsidieTabel!$Q$1:$T$9,MATCH($F1979,SubsidieTabel!$Q$1:$Q$9,0),IFERROR(MATCH(Methode_Keuze,SubsidieTabel!$Q$1:$T$1,0),2))&lt;&gt;1=TRUE,"ja",""),"")</f>
        <v/>
      </c>
    </row>
    <row r="1980" spans="1:27" ht="15" customHeight="1" x14ac:dyDescent="0.25">
      <c r="A1980" s="87"/>
      <c r="B1980" s="219" t="str">
        <f>IF(A1980&lt;&gt;"",_xlfn.MAXIFS($B$1:B1979,$A$1:A1979,A1980)+1,"")</f>
        <v/>
      </c>
      <c r="C1980" s="50"/>
      <c r="D1980" s="50"/>
      <c r="E1980" s="50"/>
      <c r="F1980" s="50"/>
      <c r="G1980" s="283"/>
      <c r="H1980" s="296"/>
      <c r="I1980" s="295"/>
      <c r="J1980" s="295"/>
      <c r="K1980" s="202"/>
      <c r="L1980" s="202"/>
      <c r="M1980" s="91" t="str">
        <f>IFERROR(VLOOKUP(H1980,Lijsten!$H$1:$I$100,2,0),"")</f>
        <v/>
      </c>
      <c r="N1980" s="91" t="str" cm="1">
        <f t="array" ref="N1980">IFERROR(_xlfn.IFS(AND(LEFT(F1980,6)="Arbeid",RIGHT(F1980,3)&lt;&gt;"IKS"),IFERROR(VLOOKUP($G1980,Tb_KostenTypen[],2,0),"tarief"),RIGHT(F1980,3)="IKS","Uurtarief",LEFT(F1980,6)="Arbeid","Uurtarief",AND(LEFT(F1980,8)="Bijdrage",RIGHT(F1980,15)="(vrijwilligers)"),"Vast tarief"),"")</f>
        <v/>
      </c>
      <c r="O1980" s="92"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tarief",IF(LEFT(F1980,8)="Bijdrage",VLOOKUP($F1980,Tb_KostenTypen[],MATCH(Methode_Keuze,Tb_KostenTypen[#Headers],0),0),VLOOKUP($G1980,Lijsten!L:O,4,0))),""),"")</f>
        <v/>
      </c>
      <c r="P1980" s="92"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tarief",IF(LEFT(F1980,8)="Bijdrage",VLOOKUP($F1980,Tb_KostenTypen[],MATCH(Methode_Keuze,Tb_KostenTypen[#Headers],0),0),VLOOKUP($G1980,Lijsten!L:O,4,0))),""),"")</f>
        <v/>
      </c>
      <c r="Q1980" s="50"/>
      <c r="R1980" s="50"/>
      <c r="S1980" s="83"/>
      <c r="T1980" s="51"/>
      <c r="U1980" s="4" t="str" cm="1">
        <f t="array" ref="U1980">IF(AA1980&lt;&gt;"ja",_xlfn.IFNA(_xlfn.IFS(AND(O1980&lt;&gt;"",F1980&lt;&gt;"",RIGHT($N1980,6)="tarief"),O1980*Q1980,S1980&gt;0,IF(F1980&lt;&gt;"",S1980,"")),""),"")</f>
        <v/>
      </c>
      <c r="V1980" s="4" t="str" cm="1">
        <f t="array" ref="V1980">IF(AA1980&lt;&gt;"ja",_xlfn.IFNA(_xlfn.IFS(AND(P1980&lt;&gt;"",R1980&lt;&gt;"",RIGHT($N1980,6)="tarief"),P1980*R1980,T1980&gt;0,T1980),""),"")</f>
        <v/>
      </c>
      <c r="W1980" s="4" t="str" cm="1">
        <f t="array" ref="W1980">IFERROR(_xlfn.IFS(OR(F1980="",LEFT(Methode_Keuze,4)="Geen"),"",AND(U1980&lt;&gt;"",F1980&lt;&gt;"Arbeidskosten"),ROUND(U1980*VLOOKUP(F1980,Tb_ProjectKosten[],MATCH(Tb_ProjectKosten[[#Headers],[Forfat_Percentage]],Tb_ProjectKosten[#Headers],0),0),2),AND(F1980="Arbeidskosten",G1980&lt;&gt;""),IFERROR(ROUND(U1980*VLOOKUP(G1980,Tb_KostenTypen[],3,0)*VLOOKUP(F1980,Tb_ProjectKosten[],MATCH(Tb_ProjectKosten[[#Headers],[Forfat_Percentage]],Tb_ProjectKosten[#Headers],0),0),2),""),U1980 &lt;=0,0),"")</f>
        <v/>
      </c>
      <c r="X1980" s="4" t="str" cm="1">
        <f t="array" ref="X1980">IFERROR(_xlfn.IFS(OR(F1980="",LEFT(Methode_Keuze,4)="Geen"),"",AND(V1980&lt;&gt;"",F1980&lt;&gt;"Arbeidskosten"),ROUND(V1980*VLOOKUP(F1980,Tb_ProjectKosten[],MATCH(Tb_ProjectKosten[[#Headers],[Forfat_Percentage]],Tb_ProjectKosten[#Headers],0),0),2),AND(F1980="Arbeidskosten",G1980&lt;&gt;""),IFERROR(ROUND(V1980*VLOOKUP(G1980,Tb_KostenTypen[],3,0)*VLOOKUP(F1980,Tb_ProjectKosten[],MATCH(Tb_ProjectKosten[[#Headers],[Forfat_Percentage]],Tb_ProjectKosten[#Headers],0),0),2),""),V1980 &lt;=0,0),"")</f>
        <v/>
      </c>
      <c r="Y1980" s="262"/>
      <c r="Z1980" s="49"/>
      <c r="AA1980" s="37" t="str" cm="1">
        <f t="array" ref="AA1980">IFERROR(IF(INDEX(SubsidieTabel!$Q$1:$T$9,MATCH($F1980,SubsidieTabel!$Q$1:$Q$9,0),IFERROR(MATCH(Methode_Keuze,SubsidieTabel!$Q$1:$T$1,0),2))&lt;&gt;1=TRUE,"ja",""),"")</f>
        <v/>
      </c>
    </row>
    <row r="1981" spans="1:27" ht="15" customHeight="1" x14ac:dyDescent="0.25">
      <c r="A1981" s="87"/>
      <c r="B1981" s="219" t="str">
        <f>IF(A1981&lt;&gt;"",_xlfn.MAXIFS($B$1:B1980,$A$1:A1980,A1981)+1,"")</f>
        <v/>
      </c>
      <c r="C1981" s="50"/>
      <c r="D1981" s="50"/>
      <c r="E1981" s="50"/>
      <c r="F1981" s="50"/>
      <c r="G1981" s="283"/>
      <c r="H1981" s="296"/>
      <c r="I1981" s="295"/>
      <c r="J1981" s="295"/>
      <c r="K1981" s="202"/>
      <c r="L1981" s="202"/>
      <c r="M1981" s="91" t="str">
        <f>IFERROR(VLOOKUP(H1981,Lijsten!$H$1:$I$100,2,0),"")</f>
        <v/>
      </c>
      <c r="N1981" s="91" t="str" cm="1">
        <f t="array" ref="N1981">IFERROR(_xlfn.IFS(AND(LEFT(F1981,6)="Arbeid",RIGHT(F1981,3)&lt;&gt;"IKS"),IFERROR(VLOOKUP($G1981,Tb_KostenTypen[],2,0),"tarief"),RIGHT(F1981,3)="IKS","Uurtarief",LEFT(F1981,6)="Arbeid","Uurtarief",AND(LEFT(F1981,8)="Bijdrage",RIGHT(F1981,15)="(vrijwilligers)"),"Vast tarief"),"")</f>
        <v/>
      </c>
      <c r="O1981" s="92"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tarief",IF(LEFT(F1981,8)="Bijdrage",VLOOKUP($F1981,Tb_KostenTypen[],MATCH(Methode_Keuze,Tb_KostenTypen[#Headers],0),0),VLOOKUP($G1981,Lijsten!L:O,4,0))),""),"")</f>
        <v/>
      </c>
      <c r="P1981" s="92"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tarief",IF(LEFT(F1981,8)="Bijdrage",VLOOKUP($F1981,Tb_KostenTypen[],MATCH(Methode_Keuze,Tb_KostenTypen[#Headers],0),0),VLOOKUP($G1981,Lijsten!L:O,4,0))),""),"")</f>
        <v/>
      </c>
      <c r="Q1981" s="50"/>
      <c r="R1981" s="50"/>
      <c r="S1981" s="83"/>
      <c r="T1981" s="51"/>
      <c r="U1981" s="4" t="str" cm="1">
        <f t="array" ref="U1981">IF(AA1981&lt;&gt;"ja",_xlfn.IFNA(_xlfn.IFS(AND(O1981&lt;&gt;"",F1981&lt;&gt;"",RIGHT($N1981,6)="tarief"),O1981*Q1981,S1981&gt;0,IF(F1981&lt;&gt;"",S1981,"")),""),"")</f>
        <v/>
      </c>
      <c r="V1981" s="4" t="str" cm="1">
        <f t="array" ref="V1981">IF(AA1981&lt;&gt;"ja",_xlfn.IFNA(_xlfn.IFS(AND(P1981&lt;&gt;"",R1981&lt;&gt;"",RIGHT($N1981,6)="tarief"),P1981*R1981,T1981&gt;0,T1981),""),"")</f>
        <v/>
      </c>
      <c r="W1981" s="4" t="str" cm="1">
        <f t="array" ref="W1981">IFERROR(_xlfn.IFS(OR(F1981="",LEFT(Methode_Keuze,4)="Geen"),"",AND(U1981&lt;&gt;"",F1981&lt;&gt;"Arbeidskosten"),ROUND(U1981*VLOOKUP(F1981,Tb_ProjectKosten[],MATCH(Tb_ProjectKosten[[#Headers],[Forfat_Percentage]],Tb_ProjectKosten[#Headers],0),0),2),AND(F1981="Arbeidskosten",G1981&lt;&gt;""),IFERROR(ROUND(U1981*VLOOKUP(G1981,Tb_KostenTypen[],3,0)*VLOOKUP(F1981,Tb_ProjectKosten[],MATCH(Tb_ProjectKosten[[#Headers],[Forfat_Percentage]],Tb_ProjectKosten[#Headers],0),0),2),""),U1981 &lt;=0,0),"")</f>
        <v/>
      </c>
      <c r="X1981" s="4" t="str" cm="1">
        <f t="array" ref="X1981">IFERROR(_xlfn.IFS(OR(F1981="",LEFT(Methode_Keuze,4)="Geen"),"",AND(V1981&lt;&gt;"",F1981&lt;&gt;"Arbeidskosten"),ROUND(V1981*VLOOKUP(F1981,Tb_ProjectKosten[],MATCH(Tb_ProjectKosten[[#Headers],[Forfat_Percentage]],Tb_ProjectKosten[#Headers],0),0),2),AND(F1981="Arbeidskosten",G1981&lt;&gt;""),IFERROR(ROUND(V1981*VLOOKUP(G1981,Tb_KostenTypen[],3,0)*VLOOKUP(F1981,Tb_ProjectKosten[],MATCH(Tb_ProjectKosten[[#Headers],[Forfat_Percentage]],Tb_ProjectKosten[#Headers],0),0),2),""),V1981 &lt;=0,0),"")</f>
        <v/>
      </c>
      <c r="Y1981" s="262"/>
      <c r="Z1981" s="49"/>
      <c r="AA1981" s="37" t="str" cm="1">
        <f t="array" ref="AA1981">IFERROR(IF(INDEX(SubsidieTabel!$Q$1:$T$9,MATCH($F1981,SubsidieTabel!$Q$1:$Q$9,0),IFERROR(MATCH(Methode_Keuze,SubsidieTabel!$Q$1:$T$1,0),2))&lt;&gt;1=TRUE,"ja",""),"")</f>
        <v/>
      </c>
    </row>
    <row r="1982" spans="1:27" ht="15" customHeight="1" x14ac:dyDescent="0.25">
      <c r="A1982" s="87"/>
      <c r="B1982" s="219" t="str">
        <f>IF(A1982&lt;&gt;"",_xlfn.MAXIFS($B$1:B1981,$A$1:A1981,A1982)+1,"")</f>
        <v/>
      </c>
      <c r="C1982" s="50"/>
      <c r="D1982" s="50"/>
      <c r="E1982" s="50"/>
      <c r="F1982" s="50"/>
      <c r="G1982" s="283"/>
      <c r="H1982" s="296"/>
      <c r="I1982" s="295"/>
      <c r="J1982" s="295"/>
      <c r="K1982" s="202"/>
      <c r="L1982" s="202"/>
      <c r="M1982" s="91" t="str">
        <f>IFERROR(VLOOKUP(H1982,Lijsten!$H$1:$I$100,2,0),"")</f>
        <v/>
      </c>
      <c r="N1982" s="91" t="str" cm="1">
        <f t="array" ref="N1982">IFERROR(_xlfn.IFS(AND(LEFT(F1982,6)="Arbeid",RIGHT(F1982,3)&lt;&gt;"IKS"),IFERROR(VLOOKUP($G1982,Tb_KostenTypen[],2,0),"tarief"),RIGHT(F1982,3)="IKS","Uurtarief",LEFT(F1982,6)="Arbeid","Uurtarief",AND(LEFT(F1982,8)="Bijdrage",RIGHT(F1982,15)="(vrijwilligers)"),"Vast tarief"),"")</f>
        <v/>
      </c>
      <c r="O1982" s="92"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tarief",IF(LEFT(F1982,8)="Bijdrage",VLOOKUP($F1982,Tb_KostenTypen[],MATCH(Methode_Keuze,Tb_KostenTypen[#Headers],0),0),VLOOKUP($G1982,Lijsten!L:O,4,0))),""),"")</f>
        <v/>
      </c>
      <c r="P1982" s="92"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tarief",IF(LEFT(F1982,8)="Bijdrage",VLOOKUP($F1982,Tb_KostenTypen[],MATCH(Methode_Keuze,Tb_KostenTypen[#Headers],0),0),VLOOKUP($G1982,Lijsten!L:O,4,0))),""),"")</f>
        <v/>
      </c>
      <c r="Q1982" s="50"/>
      <c r="R1982" s="50"/>
      <c r="S1982" s="83"/>
      <c r="T1982" s="51"/>
      <c r="U1982" s="4" t="str" cm="1">
        <f t="array" ref="U1982">IF(AA1982&lt;&gt;"ja",_xlfn.IFNA(_xlfn.IFS(AND(O1982&lt;&gt;"",F1982&lt;&gt;"",RIGHT($N1982,6)="tarief"),O1982*Q1982,S1982&gt;0,IF(F1982&lt;&gt;"",S1982,"")),""),"")</f>
        <v/>
      </c>
      <c r="V1982" s="4" t="str" cm="1">
        <f t="array" ref="V1982">IF(AA1982&lt;&gt;"ja",_xlfn.IFNA(_xlfn.IFS(AND(P1982&lt;&gt;"",R1982&lt;&gt;"",RIGHT($N1982,6)="tarief"),P1982*R1982,T1982&gt;0,T1982),""),"")</f>
        <v/>
      </c>
      <c r="W1982" s="4" t="str" cm="1">
        <f t="array" ref="W1982">IFERROR(_xlfn.IFS(OR(F1982="",LEFT(Methode_Keuze,4)="Geen"),"",AND(U1982&lt;&gt;"",F1982&lt;&gt;"Arbeidskosten"),ROUND(U1982*VLOOKUP(F1982,Tb_ProjectKosten[],MATCH(Tb_ProjectKosten[[#Headers],[Forfat_Percentage]],Tb_ProjectKosten[#Headers],0),0),2),AND(F1982="Arbeidskosten",G1982&lt;&gt;""),IFERROR(ROUND(U1982*VLOOKUP(G1982,Tb_KostenTypen[],3,0)*VLOOKUP(F1982,Tb_ProjectKosten[],MATCH(Tb_ProjectKosten[[#Headers],[Forfat_Percentage]],Tb_ProjectKosten[#Headers],0),0),2),""),U1982 &lt;=0,0),"")</f>
        <v/>
      </c>
      <c r="X1982" s="4" t="str" cm="1">
        <f t="array" ref="X1982">IFERROR(_xlfn.IFS(OR(F1982="",LEFT(Methode_Keuze,4)="Geen"),"",AND(V1982&lt;&gt;"",F1982&lt;&gt;"Arbeidskosten"),ROUND(V1982*VLOOKUP(F1982,Tb_ProjectKosten[],MATCH(Tb_ProjectKosten[[#Headers],[Forfat_Percentage]],Tb_ProjectKosten[#Headers],0),0),2),AND(F1982="Arbeidskosten",G1982&lt;&gt;""),IFERROR(ROUND(V1982*VLOOKUP(G1982,Tb_KostenTypen[],3,0)*VLOOKUP(F1982,Tb_ProjectKosten[],MATCH(Tb_ProjectKosten[[#Headers],[Forfat_Percentage]],Tb_ProjectKosten[#Headers],0),0),2),""),V1982 &lt;=0,0),"")</f>
        <v/>
      </c>
      <c r="Y1982" s="262"/>
      <c r="Z1982" s="49"/>
      <c r="AA1982" s="37" t="str" cm="1">
        <f t="array" ref="AA1982">IFERROR(IF(INDEX(SubsidieTabel!$Q$1:$T$9,MATCH($F1982,SubsidieTabel!$Q$1:$Q$9,0),IFERROR(MATCH(Methode_Keuze,SubsidieTabel!$Q$1:$T$1,0),2))&lt;&gt;1=TRUE,"ja",""),"")</f>
        <v/>
      </c>
    </row>
    <row r="1983" spans="1:27" ht="15" customHeight="1" x14ac:dyDescent="0.25">
      <c r="A1983" s="87"/>
      <c r="B1983" s="219" t="str">
        <f>IF(A1983&lt;&gt;"",_xlfn.MAXIFS($B$1:B1982,$A$1:A1982,A1983)+1,"")</f>
        <v/>
      </c>
      <c r="C1983" s="50"/>
      <c r="D1983" s="50"/>
      <c r="E1983" s="50"/>
      <c r="F1983" s="50"/>
      <c r="G1983" s="283"/>
      <c r="H1983" s="296"/>
      <c r="I1983" s="295"/>
      <c r="J1983" s="295"/>
      <c r="K1983" s="202"/>
      <c r="L1983" s="202"/>
      <c r="M1983" s="91" t="str">
        <f>IFERROR(VLOOKUP(H1983,Lijsten!$H$1:$I$100,2,0),"")</f>
        <v/>
      </c>
      <c r="N1983" s="91" t="str" cm="1">
        <f t="array" ref="N1983">IFERROR(_xlfn.IFS(AND(LEFT(F1983,6)="Arbeid",RIGHT(F1983,3)&lt;&gt;"IKS"),IFERROR(VLOOKUP($G1983,Tb_KostenTypen[],2,0),"tarief"),RIGHT(F1983,3)="IKS","Uurtarief",LEFT(F1983,6)="Arbeid","Uurtarief",AND(LEFT(F1983,8)="Bijdrage",RIGHT(F1983,15)="(vrijwilligers)"),"Vast tarief"),"")</f>
        <v/>
      </c>
      <c r="O1983" s="92"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tarief",IF(LEFT(F1983,8)="Bijdrage",VLOOKUP($F1983,Tb_KostenTypen[],MATCH(Methode_Keuze,Tb_KostenTypen[#Headers],0),0),VLOOKUP($G1983,Lijsten!L:O,4,0))),""),"")</f>
        <v/>
      </c>
      <c r="P1983" s="92"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tarief",IF(LEFT(F1983,8)="Bijdrage",VLOOKUP($F1983,Tb_KostenTypen[],MATCH(Methode_Keuze,Tb_KostenTypen[#Headers],0),0),VLOOKUP($G1983,Lijsten!L:O,4,0))),""),"")</f>
        <v/>
      </c>
      <c r="Q1983" s="50"/>
      <c r="R1983" s="50"/>
      <c r="S1983" s="83"/>
      <c r="T1983" s="51"/>
      <c r="U1983" s="4" t="str" cm="1">
        <f t="array" ref="U1983">IF(AA1983&lt;&gt;"ja",_xlfn.IFNA(_xlfn.IFS(AND(O1983&lt;&gt;"",F1983&lt;&gt;"",RIGHT($N1983,6)="tarief"),O1983*Q1983,S1983&gt;0,IF(F1983&lt;&gt;"",S1983,"")),""),"")</f>
        <v/>
      </c>
      <c r="V1983" s="4" t="str" cm="1">
        <f t="array" ref="V1983">IF(AA1983&lt;&gt;"ja",_xlfn.IFNA(_xlfn.IFS(AND(P1983&lt;&gt;"",R1983&lt;&gt;"",RIGHT($N1983,6)="tarief"),P1983*R1983,T1983&gt;0,T1983),""),"")</f>
        <v/>
      </c>
      <c r="W1983" s="4" t="str" cm="1">
        <f t="array" ref="W1983">IFERROR(_xlfn.IFS(OR(F1983="",LEFT(Methode_Keuze,4)="Geen"),"",AND(U1983&lt;&gt;"",F1983&lt;&gt;"Arbeidskosten"),ROUND(U1983*VLOOKUP(F1983,Tb_ProjectKosten[],MATCH(Tb_ProjectKosten[[#Headers],[Forfat_Percentage]],Tb_ProjectKosten[#Headers],0),0),2),AND(F1983="Arbeidskosten",G1983&lt;&gt;""),IFERROR(ROUND(U1983*VLOOKUP(G1983,Tb_KostenTypen[],3,0)*VLOOKUP(F1983,Tb_ProjectKosten[],MATCH(Tb_ProjectKosten[[#Headers],[Forfat_Percentage]],Tb_ProjectKosten[#Headers],0),0),2),""),U1983 &lt;=0,0),"")</f>
        <v/>
      </c>
      <c r="X1983" s="4" t="str" cm="1">
        <f t="array" ref="X1983">IFERROR(_xlfn.IFS(OR(F1983="",LEFT(Methode_Keuze,4)="Geen"),"",AND(V1983&lt;&gt;"",F1983&lt;&gt;"Arbeidskosten"),ROUND(V1983*VLOOKUP(F1983,Tb_ProjectKosten[],MATCH(Tb_ProjectKosten[[#Headers],[Forfat_Percentage]],Tb_ProjectKosten[#Headers],0),0),2),AND(F1983="Arbeidskosten",G1983&lt;&gt;""),IFERROR(ROUND(V1983*VLOOKUP(G1983,Tb_KostenTypen[],3,0)*VLOOKUP(F1983,Tb_ProjectKosten[],MATCH(Tb_ProjectKosten[[#Headers],[Forfat_Percentage]],Tb_ProjectKosten[#Headers],0),0),2),""),V1983 &lt;=0,0),"")</f>
        <v/>
      </c>
      <c r="Y1983" s="262"/>
      <c r="Z1983" s="49"/>
      <c r="AA1983" s="37" t="str" cm="1">
        <f t="array" ref="AA1983">IFERROR(IF(INDEX(SubsidieTabel!$Q$1:$T$9,MATCH($F1983,SubsidieTabel!$Q$1:$Q$9,0),IFERROR(MATCH(Methode_Keuze,SubsidieTabel!$Q$1:$T$1,0),2))&lt;&gt;1=TRUE,"ja",""),"")</f>
        <v/>
      </c>
    </row>
    <row r="1984" spans="1:27" ht="15" customHeight="1" x14ac:dyDescent="0.25">
      <c r="A1984" s="87"/>
      <c r="B1984" s="219" t="str">
        <f>IF(A1984&lt;&gt;"",_xlfn.MAXIFS($B$1:B1983,$A$1:A1983,A1984)+1,"")</f>
        <v/>
      </c>
      <c r="C1984" s="50"/>
      <c r="D1984" s="50"/>
      <c r="E1984" s="50"/>
      <c r="F1984" s="50"/>
      <c r="G1984" s="283"/>
      <c r="H1984" s="296"/>
      <c r="I1984" s="295"/>
      <c r="J1984" s="295"/>
      <c r="K1984" s="202"/>
      <c r="L1984" s="202"/>
      <c r="M1984" s="91" t="str">
        <f>IFERROR(VLOOKUP(H1984,Lijsten!$H$1:$I$100,2,0),"")</f>
        <v/>
      </c>
      <c r="N1984" s="91" t="str" cm="1">
        <f t="array" ref="N1984">IFERROR(_xlfn.IFS(AND(LEFT(F1984,6)="Arbeid",RIGHT(F1984,3)&lt;&gt;"IKS"),IFERROR(VLOOKUP($G1984,Tb_KostenTypen[],2,0),"tarief"),RIGHT(F1984,3)="IKS","Uurtarief",LEFT(F1984,6)="Arbeid","Uurtarief",AND(LEFT(F1984,8)="Bijdrage",RIGHT(F1984,15)="(vrijwilligers)"),"Vast tarief"),"")</f>
        <v/>
      </c>
      <c r="O1984" s="92"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tarief",IF(LEFT(F1984,8)="Bijdrage",VLOOKUP($F1984,Tb_KostenTypen[],MATCH(Methode_Keuze,Tb_KostenTypen[#Headers],0),0),VLOOKUP($G1984,Lijsten!L:O,4,0))),""),"")</f>
        <v/>
      </c>
      <c r="P1984" s="92"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tarief",IF(LEFT(F1984,8)="Bijdrage",VLOOKUP($F1984,Tb_KostenTypen[],MATCH(Methode_Keuze,Tb_KostenTypen[#Headers],0),0),VLOOKUP($G1984,Lijsten!L:O,4,0))),""),"")</f>
        <v/>
      </c>
      <c r="Q1984" s="50"/>
      <c r="R1984" s="50"/>
      <c r="S1984" s="83"/>
      <c r="T1984" s="51"/>
      <c r="U1984" s="4" t="str" cm="1">
        <f t="array" ref="U1984">IF(AA1984&lt;&gt;"ja",_xlfn.IFNA(_xlfn.IFS(AND(O1984&lt;&gt;"",F1984&lt;&gt;"",RIGHT($N1984,6)="tarief"),O1984*Q1984,S1984&gt;0,IF(F1984&lt;&gt;"",S1984,"")),""),"")</f>
        <v/>
      </c>
      <c r="V1984" s="4" t="str" cm="1">
        <f t="array" ref="V1984">IF(AA1984&lt;&gt;"ja",_xlfn.IFNA(_xlfn.IFS(AND(P1984&lt;&gt;"",R1984&lt;&gt;"",RIGHT($N1984,6)="tarief"),P1984*R1984,T1984&gt;0,T1984),""),"")</f>
        <v/>
      </c>
      <c r="W1984" s="4" t="str" cm="1">
        <f t="array" ref="W1984">IFERROR(_xlfn.IFS(OR(F1984="",LEFT(Methode_Keuze,4)="Geen"),"",AND(U1984&lt;&gt;"",F1984&lt;&gt;"Arbeidskosten"),ROUND(U1984*VLOOKUP(F1984,Tb_ProjectKosten[],MATCH(Tb_ProjectKosten[[#Headers],[Forfat_Percentage]],Tb_ProjectKosten[#Headers],0),0),2),AND(F1984="Arbeidskosten",G1984&lt;&gt;""),IFERROR(ROUND(U1984*VLOOKUP(G1984,Tb_KostenTypen[],3,0)*VLOOKUP(F1984,Tb_ProjectKosten[],MATCH(Tb_ProjectKosten[[#Headers],[Forfat_Percentage]],Tb_ProjectKosten[#Headers],0),0),2),""),U1984 &lt;=0,0),"")</f>
        <v/>
      </c>
      <c r="X1984" s="4" t="str" cm="1">
        <f t="array" ref="X1984">IFERROR(_xlfn.IFS(OR(F1984="",LEFT(Methode_Keuze,4)="Geen"),"",AND(V1984&lt;&gt;"",F1984&lt;&gt;"Arbeidskosten"),ROUND(V1984*VLOOKUP(F1984,Tb_ProjectKosten[],MATCH(Tb_ProjectKosten[[#Headers],[Forfat_Percentage]],Tb_ProjectKosten[#Headers],0),0),2),AND(F1984="Arbeidskosten",G1984&lt;&gt;""),IFERROR(ROUND(V1984*VLOOKUP(G1984,Tb_KostenTypen[],3,0)*VLOOKUP(F1984,Tb_ProjectKosten[],MATCH(Tb_ProjectKosten[[#Headers],[Forfat_Percentage]],Tb_ProjectKosten[#Headers],0),0),2),""),V1984 &lt;=0,0),"")</f>
        <v/>
      </c>
      <c r="Y1984" s="262"/>
      <c r="Z1984" s="49"/>
      <c r="AA1984" s="37" t="str" cm="1">
        <f t="array" ref="AA1984">IFERROR(IF(INDEX(SubsidieTabel!$Q$1:$T$9,MATCH($F1984,SubsidieTabel!$Q$1:$Q$9,0),IFERROR(MATCH(Methode_Keuze,SubsidieTabel!$Q$1:$T$1,0),2))&lt;&gt;1=TRUE,"ja",""),"")</f>
        <v/>
      </c>
    </row>
    <row r="1985" spans="1:27" ht="15" customHeight="1" x14ac:dyDescent="0.25">
      <c r="A1985" s="87"/>
      <c r="B1985" s="219" t="str">
        <f>IF(A1985&lt;&gt;"",_xlfn.MAXIFS($B$1:B1984,$A$1:A1984,A1985)+1,"")</f>
        <v/>
      </c>
      <c r="C1985" s="50"/>
      <c r="D1985" s="50"/>
      <c r="E1985" s="50"/>
      <c r="F1985" s="50"/>
      <c r="G1985" s="283"/>
      <c r="H1985" s="296"/>
      <c r="I1985" s="295"/>
      <c r="J1985" s="295"/>
      <c r="K1985" s="202"/>
      <c r="L1985" s="202"/>
      <c r="M1985" s="91" t="str">
        <f>IFERROR(VLOOKUP(H1985,Lijsten!$H$1:$I$100,2,0),"")</f>
        <v/>
      </c>
      <c r="N1985" s="91" t="str" cm="1">
        <f t="array" ref="N1985">IFERROR(_xlfn.IFS(AND(LEFT(F1985,6)="Arbeid",RIGHT(F1985,3)&lt;&gt;"IKS"),IFERROR(VLOOKUP($G1985,Tb_KostenTypen[],2,0),"tarief"),RIGHT(F1985,3)="IKS","Uurtarief",LEFT(F1985,6)="Arbeid","Uurtarief",AND(LEFT(F1985,8)="Bijdrage",RIGHT(F1985,15)="(vrijwilligers)"),"Vast tarief"),"")</f>
        <v/>
      </c>
      <c r="O1985" s="92"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tarief",IF(LEFT(F1985,8)="Bijdrage",VLOOKUP($F1985,Tb_KostenTypen[],MATCH(Methode_Keuze,Tb_KostenTypen[#Headers],0),0),VLOOKUP($G1985,Lijsten!L:O,4,0))),""),"")</f>
        <v/>
      </c>
      <c r="P1985" s="92"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tarief",IF(LEFT(F1985,8)="Bijdrage",VLOOKUP($F1985,Tb_KostenTypen[],MATCH(Methode_Keuze,Tb_KostenTypen[#Headers],0),0),VLOOKUP($G1985,Lijsten!L:O,4,0))),""),"")</f>
        <v/>
      </c>
      <c r="Q1985" s="50"/>
      <c r="R1985" s="50"/>
      <c r="S1985" s="83"/>
      <c r="T1985" s="51"/>
      <c r="U1985" s="4" t="str" cm="1">
        <f t="array" ref="U1985">IF(AA1985&lt;&gt;"ja",_xlfn.IFNA(_xlfn.IFS(AND(O1985&lt;&gt;"",F1985&lt;&gt;"",RIGHT($N1985,6)="tarief"),O1985*Q1985,S1985&gt;0,IF(F1985&lt;&gt;"",S1985,"")),""),"")</f>
        <v/>
      </c>
      <c r="V1985" s="4" t="str" cm="1">
        <f t="array" ref="V1985">IF(AA1985&lt;&gt;"ja",_xlfn.IFNA(_xlfn.IFS(AND(P1985&lt;&gt;"",R1985&lt;&gt;"",RIGHT($N1985,6)="tarief"),P1985*R1985,T1985&gt;0,T1985),""),"")</f>
        <v/>
      </c>
      <c r="W1985" s="4" t="str" cm="1">
        <f t="array" ref="W1985">IFERROR(_xlfn.IFS(OR(F1985="",LEFT(Methode_Keuze,4)="Geen"),"",AND(U1985&lt;&gt;"",F1985&lt;&gt;"Arbeidskosten"),ROUND(U1985*VLOOKUP(F1985,Tb_ProjectKosten[],MATCH(Tb_ProjectKosten[[#Headers],[Forfat_Percentage]],Tb_ProjectKosten[#Headers],0),0),2),AND(F1985="Arbeidskosten",G1985&lt;&gt;""),IFERROR(ROUND(U1985*VLOOKUP(G1985,Tb_KostenTypen[],3,0)*VLOOKUP(F1985,Tb_ProjectKosten[],MATCH(Tb_ProjectKosten[[#Headers],[Forfat_Percentage]],Tb_ProjectKosten[#Headers],0),0),2),""),U1985 &lt;=0,0),"")</f>
        <v/>
      </c>
      <c r="X1985" s="4" t="str" cm="1">
        <f t="array" ref="X1985">IFERROR(_xlfn.IFS(OR(F1985="",LEFT(Methode_Keuze,4)="Geen"),"",AND(V1985&lt;&gt;"",F1985&lt;&gt;"Arbeidskosten"),ROUND(V1985*VLOOKUP(F1985,Tb_ProjectKosten[],MATCH(Tb_ProjectKosten[[#Headers],[Forfat_Percentage]],Tb_ProjectKosten[#Headers],0),0),2),AND(F1985="Arbeidskosten",G1985&lt;&gt;""),IFERROR(ROUND(V1985*VLOOKUP(G1985,Tb_KostenTypen[],3,0)*VLOOKUP(F1985,Tb_ProjectKosten[],MATCH(Tb_ProjectKosten[[#Headers],[Forfat_Percentage]],Tb_ProjectKosten[#Headers],0),0),2),""),V1985 &lt;=0,0),"")</f>
        <v/>
      </c>
      <c r="Y1985" s="262"/>
      <c r="Z1985" s="49"/>
      <c r="AA1985" s="37" t="str" cm="1">
        <f t="array" ref="AA1985">IFERROR(IF(INDEX(SubsidieTabel!$Q$1:$T$9,MATCH($F1985,SubsidieTabel!$Q$1:$Q$9,0),IFERROR(MATCH(Methode_Keuze,SubsidieTabel!$Q$1:$T$1,0),2))&lt;&gt;1=TRUE,"ja",""),"")</f>
        <v/>
      </c>
    </row>
    <row r="1986" spans="1:27" ht="15" customHeight="1" x14ac:dyDescent="0.25">
      <c r="A1986" s="87"/>
      <c r="B1986" s="219" t="str">
        <f>IF(A1986&lt;&gt;"",_xlfn.MAXIFS($B$1:B1985,$A$1:A1985,A1986)+1,"")</f>
        <v/>
      </c>
      <c r="C1986" s="50"/>
      <c r="D1986" s="50"/>
      <c r="E1986" s="50"/>
      <c r="F1986" s="50"/>
      <c r="G1986" s="283"/>
      <c r="H1986" s="296"/>
      <c r="I1986" s="295"/>
      <c r="J1986" s="295"/>
      <c r="K1986" s="202"/>
      <c r="L1986" s="202"/>
      <c r="M1986" s="91" t="str">
        <f>IFERROR(VLOOKUP(H1986,Lijsten!$H$1:$I$100,2,0),"")</f>
        <v/>
      </c>
      <c r="N1986" s="91" t="str" cm="1">
        <f t="array" ref="N1986">IFERROR(_xlfn.IFS(AND(LEFT(F1986,6)="Arbeid",RIGHT(F1986,3)&lt;&gt;"IKS"),IFERROR(VLOOKUP($G1986,Tb_KostenTypen[],2,0),"tarief"),RIGHT(F1986,3)="IKS","Uurtarief",LEFT(F1986,6)="Arbeid","Uurtarief",AND(LEFT(F1986,8)="Bijdrage",RIGHT(F1986,15)="(vrijwilligers)"),"Vast tarief"),"")</f>
        <v/>
      </c>
      <c r="O1986" s="92"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tarief",IF(LEFT(F1986,8)="Bijdrage",VLOOKUP($F1986,Tb_KostenTypen[],MATCH(Methode_Keuze,Tb_KostenTypen[#Headers],0),0),VLOOKUP($G1986,Lijsten!L:O,4,0))),""),"")</f>
        <v/>
      </c>
      <c r="P1986" s="92"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tarief",IF(LEFT(F1986,8)="Bijdrage",VLOOKUP($F1986,Tb_KostenTypen[],MATCH(Methode_Keuze,Tb_KostenTypen[#Headers],0),0),VLOOKUP($G1986,Lijsten!L:O,4,0))),""),"")</f>
        <v/>
      </c>
      <c r="Q1986" s="50"/>
      <c r="R1986" s="50"/>
      <c r="S1986" s="83"/>
      <c r="T1986" s="51"/>
      <c r="U1986" s="4" t="str" cm="1">
        <f t="array" ref="U1986">IF(AA1986&lt;&gt;"ja",_xlfn.IFNA(_xlfn.IFS(AND(O1986&lt;&gt;"",F1986&lt;&gt;"",RIGHT($N1986,6)="tarief"),O1986*Q1986,S1986&gt;0,IF(F1986&lt;&gt;"",S1986,"")),""),"")</f>
        <v/>
      </c>
      <c r="V1986" s="4" t="str" cm="1">
        <f t="array" ref="V1986">IF(AA1986&lt;&gt;"ja",_xlfn.IFNA(_xlfn.IFS(AND(P1986&lt;&gt;"",R1986&lt;&gt;"",RIGHT($N1986,6)="tarief"),P1986*R1986,T1986&gt;0,T1986),""),"")</f>
        <v/>
      </c>
      <c r="W1986" s="4" t="str" cm="1">
        <f t="array" ref="W1986">IFERROR(_xlfn.IFS(OR(F1986="",LEFT(Methode_Keuze,4)="Geen"),"",AND(U1986&lt;&gt;"",F1986&lt;&gt;"Arbeidskosten"),ROUND(U1986*VLOOKUP(F1986,Tb_ProjectKosten[],MATCH(Tb_ProjectKosten[[#Headers],[Forfat_Percentage]],Tb_ProjectKosten[#Headers],0),0),2),AND(F1986="Arbeidskosten",G1986&lt;&gt;""),IFERROR(ROUND(U1986*VLOOKUP(G1986,Tb_KostenTypen[],3,0)*VLOOKUP(F1986,Tb_ProjectKosten[],MATCH(Tb_ProjectKosten[[#Headers],[Forfat_Percentage]],Tb_ProjectKosten[#Headers],0),0),2),""),U1986 &lt;=0,0),"")</f>
        <v/>
      </c>
      <c r="X1986" s="4" t="str" cm="1">
        <f t="array" ref="X1986">IFERROR(_xlfn.IFS(OR(F1986="",LEFT(Methode_Keuze,4)="Geen"),"",AND(V1986&lt;&gt;"",F1986&lt;&gt;"Arbeidskosten"),ROUND(V1986*VLOOKUP(F1986,Tb_ProjectKosten[],MATCH(Tb_ProjectKosten[[#Headers],[Forfat_Percentage]],Tb_ProjectKosten[#Headers],0),0),2),AND(F1986="Arbeidskosten",G1986&lt;&gt;""),IFERROR(ROUND(V1986*VLOOKUP(G1986,Tb_KostenTypen[],3,0)*VLOOKUP(F1986,Tb_ProjectKosten[],MATCH(Tb_ProjectKosten[[#Headers],[Forfat_Percentage]],Tb_ProjectKosten[#Headers],0),0),2),""),V1986 &lt;=0,0),"")</f>
        <v/>
      </c>
      <c r="Y1986" s="262"/>
      <c r="Z1986" s="49"/>
      <c r="AA1986" s="37" t="str" cm="1">
        <f t="array" ref="AA1986">IFERROR(IF(INDEX(SubsidieTabel!$Q$1:$T$9,MATCH($F1986,SubsidieTabel!$Q$1:$Q$9,0),IFERROR(MATCH(Methode_Keuze,SubsidieTabel!$Q$1:$T$1,0),2))&lt;&gt;1=TRUE,"ja",""),"")</f>
        <v/>
      </c>
    </row>
    <row r="1987" spans="1:27" ht="15" customHeight="1" x14ac:dyDescent="0.25">
      <c r="A1987" s="87"/>
      <c r="B1987" s="219" t="str">
        <f>IF(A1987&lt;&gt;"",_xlfn.MAXIFS($B$1:B1986,$A$1:A1986,A1987)+1,"")</f>
        <v/>
      </c>
      <c r="C1987" s="50"/>
      <c r="D1987" s="50"/>
      <c r="E1987" s="50"/>
      <c r="F1987" s="50"/>
      <c r="G1987" s="283"/>
      <c r="H1987" s="296"/>
      <c r="I1987" s="295"/>
      <c r="J1987" s="295"/>
      <c r="K1987" s="202"/>
      <c r="L1987" s="202"/>
      <c r="M1987" s="91" t="str">
        <f>IFERROR(VLOOKUP(H1987,Lijsten!$H$1:$I$100,2,0),"")</f>
        <v/>
      </c>
      <c r="N1987" s="91" t="str" cm="1">
        <f t="array" ref="N1987">IFERROR(_xlfn.IFS(AND(LEFT(F1987,6)="Arbeid",RIGHT(F1987,3)&lt;&gt;"IKS"),IFERROR(VLOOKUP($G1987,Tb_KostenTypen[],2,0),"tarief"),RIGHT(F1987,3)="IKS","Uurtarief",LEFT(F1987,6)="Arbeid","Uurtarief",AND(LEFT(F1987,8)="Bijdrage",RIGHT(F1987,15)="(vrijwilligers)"),"Vast tarief"),"")</f>
        <v/>
      </c>
      <c r="O1987" s="92"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tarief",IF(LEFT(F1987,8)="Bijdrage",VLOOKUP($F1987,Tb_KostenTypen[],MATCH(Methode_Keuze,Tb_KostenTypen[#Headers],0),0),VLOOKUP($G1987,Lijsten!L:O,4,0))),""),"")</f>
        <v/>
      </c>
      <c r="P1987" s="92"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tarief",IF(LEFT(F1987,8)="Bijdrage",VLOOKUP($F1987,Tb_KostenTypen[],MATCH(Methode_Keuze,Tb_KostenTypen[#Headers],0),0),VLOOKUP($G1987,Lijsten!L:O,4,0))),""),"")</f>
        <v/>
      </c>
      <c r="Q1987" s="50"/>
      <c r="R1987" s="50"/>
      <c r="S1987" s="83"/>
      <c r="T1987" s="51"/>
      <c r="U1987" s="4" t="str" cm="1">
        <f t="array" ref="U1987">IF(AA1987&lt;&gt;"ja",_xlfn.IFNA(_xlfn.IFS(AND(O1987&lt;&gt;"",F1987&lt;&gt;"",RIGHT($N1987,6)="tarief"),O1987*Q1987,S1987&gt;0,IF(F1987&lt;&gt;"",S1987,"")),""),"")</f>
        <v/>
      </c>
      <c r="V1987" s="4" t="str" cm="1">
        <f t="array" ref="V1987">IF(AA1987&lt;&gt;"ja",_xlfn.IFNA(_xlfn.IFS(AND(P1987&lt;&gt;"",R1987&lt;&gt;"",RIGHT($N1987,6)="tarief"),P1987*R1987,T1987&gt;0,T1987),""),"")</f>
        <v/>
      </c>
      <c r="W1987" s="4" t="str" cm="1">
        <f t="array" ref="W1987">IFERROR(_xlfn.IFS(OR(F1987="",LEFT(Methode_Keuze,4)="Geen"),"",AND(U1987&lt;&gt;"",F1987&lt;&gt;"Arbeidskosten"),ROUND(U1987*VLOOKUP(F1987,Tb_ProjectKosten[],MATCH(Tb_ProjectKosten[[#Headers],[Forfat_Percentage]],Tb_ProjectKosten[#Headers],0),0),2),AND(F1987="Arbeidskosten",G1987&lt;&gt;""),IFERROR(ROUND(U1987*VLOOKUP(G1987,Tb_KostenTypen[],3,0)*VLOOKUP(F1987,Tb_ProjectKosten[],MATCH(Tb_ProjectKosten[[#Headers],[Forfat_Percentage]],Tb_ProjectKosten[#Headers],0),0),2),""),U1987 &lt;=0,0),"")</f>
        <v/>
      </c>
      <c r="X1987" s="4" t="str" cm="1">
        <f t="array" ref="X1987">IFERROR(_xlfn.IFS(OR(F1987="",LEFT(Methode_Keuze,4)="Geen"),"",AND(V1987&lt;&gt;"",F1987&lt;&gt;"Arbeidskosten"),ROUND(V1987*VLOOKUP(F1987,Tb_ProjectKosten[],MATCH(Tb_ProjectKosten[[#Headers],[Forfat_Percentage]],Tb_ProjectKosten[#Headers],0),0),2),AND(F1987="Arbeidskosten",G1987&lt;&gt;""),IFERROR(ROUND(V1987*VLOOKUP(G1987,Tb_KostenTypen[],3,0)*VLOOKUP(F1987,Tb_ProjectKosten[],MATCH(Tb_ProjectKosten[[#Headers],[Forfat_Percentage]],Tb_ProjectKosten[#Headers],0),0),2),""),V1987 &lt;=0,0),"")</f>
        <v/>
      </c>
      <c r="Y1987" s="262"/>
      <c r="Z1987" s="49"/>
      <c r="AA1987" s="37" t="str" cm="1">
        <f t="array" ref="AA1987">IFERROR(IF(INDEX(SubsidieTabel!$Q$1:$T$9,MATCH($F1987,SubsidieTabel!$Q$1:$Q$9,0),IFERROR(MATCH(Methode_Keuze,SubsidieTabel!$Q$1:$T$1,0),2))&lt;&gt;1=TRUE,"ja",""),"")</f>
        <v/>
      </c>
    </row>
    <row r="1988" spans="1:27" ht="15" customHeight="1" x14ac:dyDescent="0.25">
      <c r="A1988" s="87"/>
      <c r="B1988" s="219" t="str">
        <f>IF(A1988&lt;&gt;"",_xlfn.MAXIFS($B$1:B1987,$A$1:A1987,A1988)+1,"")</f>
        <v/>
      </c>
      <c r="C1988" s="50"/>
      <c r="D1988" s="50"/>
      <c r="E1988" s="50"/>
      <c r="F1988" s="50"/>
      <c r="G1988" s="283"/>
      <c r="H1988" s="296"/>
      <c r="I1988" s="295"/>
      <c r="J1988" s="295"/>
      <c r="K1988" s="202"/>
      <c r="L1988" s="202"/>
      <c r="M1988" s="91" t="str">
        <f>IFERROR(VLOOKUP(H1988,Lijsten!$H$1:$I$100,2,0),"")</f>
        <v/>
      </c>
      <c r="N1988" s="91" t="str" cm="1">
        <f t="array" ref="N1988">IFERROR(_xlfn.IFS(AND(LEFT(F1988,6)="Arbeid",RIGHT(F1988,3)&lt;&gt;"IKS"),IFERROR(VLOOKUP($G1988,Tb_KostenTypen[],2,0),"tarief"),RIGHT(F1988,3)="IKS","Uurtarief",LEFT(F1988,6)="Arbeid","Uurtarief",AND(LEFT(F1988,8)="Bijdrage",RIGHT(F1988,15)="(vrijwilligers)"),"Vast tarief"),"")</f>
        <v/>
      </c>
      <c r="O1988" s="92"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tarief",IF(LEFT(F1988,8)="Bijdrage",VLOOKUP($F1988,Tb_KostenTypen[],MATCH(Methode_Keuze,Tb_KostenTypen[#Headers],0),0),VLOOKUP($G1988,Lijsten!L:O,4,0))),""),"")</f>
        <v/>
      </c>
      <c r="P1988" s="92"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tarief",IF(LEFT(F1988,8)="Bijdrage",VLOOKUP($F1988,Tb_KostenTypen[],MATCH(Methode_Keuze,Tb_KostenTypen[#Headers],0),0),VLOOKUP($G1988,Lijsten!L:O,4,0))),""),"")</f>
        <v/>
      </c>
      <c r="Q1988" s="50"/>
      <c r="R1988" s="50"/>
      <c r="S1988" s="83"/>
      <c r="T1988" s="51"/>
      <c r="U1988" s="4" t="str" cm="1">
        <f t="array" ref="U1988">IF(AA1988&lt;&gt;"ja",_xlfn.IFNA(_xlfn.IFS(AND(O1988&lt;&gt;"",F1988&lt;&gt;"",RIGHT($N1988,6)="tarief"),O1988*Q1988,S1988&gt;0,IF(F1988&lt;&gt;"",S1988,"")),""),"")</f>
        <v/>
      </c>
      <c r="V1988" s="4" t="str" cm="1">
        <f t="array" ref="V1988">IF(AA1988&lt;&gt;"ja",_xlfn.IFNA(_xlfn.IFS(AND(P1988&lt;&gt;"",R1988&lt;&gt;"",RIGHT($N1988,6)="tarief"),P1988*R1988,T1988&gt;0,T1988),""),"")</f>
        <v/>
      </c>
      <c r="W1988" s="4" t="str" cm="1">
        <f t="array" ref="W1988">IFERROR(_xlfn.IFS(OR(F1988="",LEFT(Methode_Keuze,4)="Geen"),"",AND(U1988&lt;&gt;"",F1988&lt;&gt;"Arbeidskosten"),ROUND(U1988*VLOOKUP(F1988,Tb_ProjectKosten[],MATCH(Tb_ProjectKosten[[#Headers],[Forfat_Percentage]],Tb_ProjectKosten[#Headers],0),0),2),AND(F1988="Arbeidskosten",G1988&lt;&gt;""),IFERROR(ROUND(U1988*VLOOKUP(G1988,Tb_KostenTypen[],3,0)*VLOOKUP(F1988,Tb_ProjectKosten[],MATCH(Tb_ProjectKosten[[#Headers],[Forfat_Percentage]],Tb_ProjectKosten[#Headers],0),0),2),""),U1988 &lt;=0,0),"")</f>
        <v/>
      </c>
      <c r="X1988" s="4" t="str" cm="1">
        <f t="array" ref="X1988">IFERROR(_xlfn.IFS(OR(F1988="",LEFT(Methode_Keuze,4)="Geen"),"",AND(V1988&lt;&gt;"",F1988&lt;&gt;"Arbeidskosten"),ROUND(V1988*VLOOKUP(F1988,Tb_ProjectKosten[],MATCH(Tb_ProjectKosten[[#Headers],[Forfat_Percentage]],Tb_ProjectKosten[#Headers],0),0),2),AND(F1988="Arbeidskosten",G1988&lt;&gt;""),IFERROR(ROUND(V1988*VLOOKUP(G1988,Tb_KostenTypen[],3,0)*VLOOKUP(F1988,Tb_ProjectKosten[],MATCH(Tb_ProjectKosten[[#Headers],[Forfat_Percentage]],Tb_ProjectKosten[#Headers],0),0),2),""),V1988 &lt;=0,0),"")</f>
        <v/>
      </c>
      <c r="Y1988" s="262"/>
      <c r="Z1988" s="49"/>
      <c r="AA1988" s="37" t="str" cm="1">
        <f t="array" ref="AA1988">IFERROR(IF(INDEX(SubsidieTabel!$Q$1:$T$9,MATCH($F1988,SubsidieTabel!$Q$1:$Q$9,0),IFERROR(MATCH(Methode_Keuze,SubsidieTabel!$Q$1:$T$1,0),2))&lt;&gt;1=TRUE,"ja",""),"")</f>
        <v/>
      </c>
    </row>
    <row r="1989" spans="1:27" ht="15" customHeight="1" x14ac:dyDescent="0.25">
      <c r="A1989" s="87"/>
      <c r="B1989" s="219" t="str">
        <f>IF(A1989&lt;&gt;"",_xlfn.MAXIFS($B$1:B1988,$A$1:A1988,A1989)+1,"")</f>
        <v/>
      </c>
      <c r="C1989" s="50"/>
      <c r="D1989" s="50"/>
      <c r="E1989" s="50"/>
      <c r="F1989" s="50"/>
      <c r="G1989" s="283"/>
      <c r="H1989" s="296"/>
      <c r="I1989" s="295"/>
      <c r="J1989" s="295"/>
      <c r="K1989" s="202"/>
      <c r="L1989" s="202"/>
      <c r="M1989" s="91" t="str">
        <f>IFERROR(VLOOKUP(H1989,Lijsten!$H$1:$I$100,2,0),"")</f>
        <v/>
      </c>
      <c r="N1989" s="91" t="str" cm="1">
        <f t="array" ref="N1989">IFERROR(_xlfn.IFS(AND(LEFT(F1989,6)="Arbeid",RIGHT(F1989,3)&lt;&gt;"IKS"),IFERROR(VLOOKUP($G1989,Tb_KostenTypen[],2,0),"tarief"),RIGHT(F1989,3)="IKS","Uurtarief",LEFT(F1989,6)="Arbeid","Uurtarief",AND(LEFT(F1989,8)="Bijdrage",RIGHT(F1989,15)="(vrijwilligers)"),"Vast tarief"),"")</f>
        <v/>
      </c>
      <c r="O1989" s="92"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tarief",IF(LEFT(F1989,8)="Bijdrage",VLOOKUP($F1989,Tb_KostenTypen[],MATCH(Methode_Keuze,Tb_KostenTypen[#Headers],0),0),VLOOKUP($G1989,Lijsten!L:O,4,0))),""),"")</f>
        <v/>
      </c>
      <c r="P1989" s="92"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tarief",IF(LEFT(F1989,8)="Bijdrage",VLOOKUP($F1989,Tb_KostenTypen[],MATCH(Methode_Keuze,Tb_KostenTypen[#Headers],0),0),VLOOKUP($G1989,Lijsten!L:O,4,0))),""),"")</f>
        <v/>
      </c>
      <c r="Q1989" s="50"/>
      <c r="R1989" s="50"/>
      <c r="S1989" s="83"/>
      <c r="T1989" s="51"/>
      <c r="U1989" s="4" t="str" cm="1">
        <f t="array" ref="U1989">IF(AA1989&lt;&gt;"ja",_xlfn.IFNA(_xlfn.IFS(AND(O1989&lt;&gt;"",F1989&lt;&gt;"",RIGHT($N1989,6)="tarief"),O1989*Q1989,S1989&gt;0,IF(F1989&lt;&gt;"",S1989,"")),""),"")</f>
        <v/>
      </c>
      <c r="V1989" s="4" t="str" cm="1">
        <f t="array" ref="V1989">IF(AA1989&lt;&gt;"ja",_xlfn.IFNA(_xlfn.IFS(AND(P1989&lt;&gt;"",R1989&lt;&gt;"",RIGHT($N1989,6)="tarief"),P1989*R1989,T1989&gt;0,T1989),""),"")</f>
        <v/>
      </c>
      <c r="W1989" s="4" t="str" cm="1">
        <f t="array" ref="W1989">IFERROR(_xlfn.IFS(OR(F1989="",LEFT(Methode_Keuze,4)="Geen"),"",AND(U1989&lt;&gt;"",F1989&lt;&gt;"Arbeidskosten"),ROUND(U1989*VLOOKUP(F1989,Tb_ProjectKosten[],MATCH(Tb_ProjectKosten[[#Headers],[Forfat_Percentage]],Tb_ProjectKosten[#Headers],0),0),2),AND(F1989="Arbeidskosten",G1989&lt;&gt;""),IFERROR(ROUND(U1989*VLOOKUP(G1989,Tb_KostenTypen[],3,0)*VLOOKUP(F1989,Tb_ProjectKosten[],MATCH(Tb_ProjectKosten[[#Headers],[Forfat_Percentage]],Tb_ProjectKosten[#Headers],0),0),2),""),U1989 &lt;=0,0),"")</f>
        <v/>
      </c>
      <c r="X1989" s="4" t="str" cm="1">
        <f t="array" ref="X1989">IFERROR(_xlfn.IFS(OR(F1989="",LEFT(Methode_Keuze,4)="Geen"),"",AND(V1989&lt;&gt;"",F1989&lt;&gt;"Arbeidskosten"),ROUND(V1989*VLOOKUP(F1989,Tb_ProjectKosten[],MATCH(Tb_ProjectKosten[[#Headers],[Forfat_Percentage]],Tb_ProjectKosten[#Headers],0),0),2),AND(F1989="Arbeidskosten",G1989&lt;&gt;""),IFERROR(ROUND(V1989*VLOOKUP(G1989,Tb_KostenTypen[],3,0)*VLOOKUP(F1989,Tb_ProjectKosten[],MATCH(Tb_ProjectKosten[[#Headers],[Forfat_Percentage]],Tb_ProjectKosten[#Headers],0),0),2),""),V1989 &lt;=0,0),"")</f>
        <v/>
      </c>
      <c r="Y1989" s="262"/>
      <c r="Z1989" s="49"/>
      <c r="AA1989" s="37" t="str" cm="1">
        <f t="array" ref="AA1989">IFERROR(IF(INDEX(SubsidieTabel!$Q$1:$T$9,MATCH($F1989,SubsidieTabel!$Q$1:$Q$9,0),IFERROR(MATCH(Methode_Keuze,SubsidieTabel!$Q$1:$T$1,0),2))&lt;&gt;1=TRUE,"ja",""),"")</f>
        <v/>
      </c>
    </row>
    <row r="1990" spans="1:27" ht="15" customHeight="1" x14ac:dyDescent="0.25">
      <c r="A1990" s="87"/>
      <c r="B1990" s="219" t="str">
        <f>IF(A1990&lt;&gt;"",_xlfn.MAXIFS($B$1:B1989,$A$1:A1989,A1990)+1,"")</f>
        <v/>
      </c>
      <c r="C1990" s="50"/>
      <c r="D1990" s="50"/>
      <c r="E1990" s="50"/>
      <c r="F1990" s="50"/>
      <c r="G1990" s="283"/>
      <c r="H1990" s="296"/>
      <c r="I1990" s="295"/>
      <c r="J1990" s="295"/>
      <c r="K1990" s="202"/>
      <c r="L1990" s="202"/>
      <c r="M1990" s="91" t="str">
        <f>IFERROR(VLOOKUP(H1990,Lijsten!$H$1:$I$100,2,0),"")</f>
        <v/>
      </c>
      <c r="N1990" s="91" t="str" cm="1">
        <f t="array" ref="N1990">IFERROR(_xlfn.IFS(AND(LEFT(F1990,6)="Arbeid",RIGHT(F1990,3)&lt;&gt;"IKS"),IFERROR(VLOOKUP($G1990,Tb_KostenTypen[],2,0),"tarief"),RIGHT(F1990,3)="IKS","Uurtarief",LEFT(F1990,6)="Arbeid","Uurtarief",AND(LEFT(F1990,8)="Bijdrage",RIGHT(F1990,15)="(vrijwilligers)"),"Vast tarief"),"")</f>
        <v/>
      </c>
      <c r="O1990" s="92"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tarief",IF(LEFT(F1990,8)="Bijdrage",VLOOKUP($F1990,Tb_KostenTypen[],MATCH(Methode_Keuze,Tb_KostenTypen[#Headers],0),0),VLOOKUP($G1990,Lijsten!L:O,4,0))),""),"")</f>
        <v/>
      </c>
      <c r="P1990" s="92"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tarief",IF(LEFT(F1990,8)="Bijdrage",VLOOKUP($F1990,Tb_KostenTypen[],MATCH(Methode_Keuze,Tb_KostenTypen[#Headers],0),0),VLOOKUP($G1990,Lijsten!L:O,4,0))),""),"")</f>
        <v/>
      </c>
      <c r="Q1990" s="50"/>
      <c r="R1990" s="50"/>
      <c r="S1990" s="83"/>
      <c r="T1990" s="51"/>
      <c r="U1990" s="4" t="str" cm="1">
        <f t="array" ref="U1990">IF(AA1990&lt;&gt;"ja",_xlfn.IFNA(_xlfn.IFS(AND(O1990&lt;&gt;"",F1990&lt;&gt;"",RIGHT($N1990,6)="tarief"),O1990*Q1990,S1990&gt;0,IF(F1990&lt;&gt;"",S1990,"")),""),"")</f>
        <v/>
      </c>
      <c r="V1990" s="4" t="str" cm="1">
        <f t="array" ref="V1990">IF(AA1990&lt;&gt;"ja",_xlfn.IFNA(_xlfn.IFS(AND(P1990&lt;&gt;"",R1990&lt;&gt;"",RIGHT($N1990,6)="tarief"),P1990*R1990,T1990&gt;0,T1990),""),"")</f>
        <v/>
      </c>
      <c r="W1990" s="4" t="str" cm="1">
        <f t="array" ref="W1990">IFERROR(_xlfn.IFS(OR(F1990="",LEFT(Methode_Keuze,4)="Geen"),"",AND(U1990&lt;&gt;"",F1990&lt;&gt;"Arbeidskosten"),ROUND(U1990*VLOOKUP(F1990,Tb_ProjectKosten[],MATCH(Tb_ProjectKosten[[#Headers],[Forfat_Percentage]],Tb_ProjectKosten[#Headers],0),0),2),AND(F1990="Arbeidskosten",G1990&lt;&gt;""),IFERROR(ROUND(U1990*VLOOKUP(G1990,Tb_KostenTypen[],3,0)*VLOOKUP(F1990,Tb_ProjectKosten[],MATCH(Tb_ProjectKosten[[#Headers],[Forfat_Percentage]],Tb_ProjectKosten[#Headers],0),0),2),""),U1990 &lt;=0,0),"")</f>
        <v/>
      </c>
      <c r="X1990" s="4" t="str" cm="1">
        <f t="array" ref="X1990">IFERROR(_xlfn.IFS(OR(F1990="",LEFT(Methode_Keuze,4)="Geen"),"",AND(V1990&lt;&gt;"",F1990&lt;&gt;"Arbeidskosten"),ROUND(V1990*VLOOKUP(F1990,Tb_ProjectKosten[],MATCH(Tb_ProjectKosten[[#Headers],[Forfat_Percentage]],Tb_ProjectKosten[#Headers],0),0),2),AND(F1990="Arbeidskosten",G1990&lt;&gt;""),IFERROR(ROUND(V1990*VLOOKUP(G1990,Tb_KostenTypen[],3,0)*VLOOKUP(F1990,Tb_ProjectKosten[],MATCH(Tb_ProjectKosten[[#Headers],[Forfat_Percentage]],Tb_ProjectKosten[#Headers],0),0),2),""),V1990 &lt;=0,0),"")</f>
        <v/>
      </c>
      <c r="Y1990" s="262"/>
      <c r="Z1990" s="49"/>
      <c r="AA1990" s="37" t="str" cm="1">
        <f t="array" ref="AA1990">IFERROR(IF(INDEX(SubsidieTabel!$Q$1:$T$9,MATCH($F1990,SubsidieTabel!$Q$1:$Q$9,0),IFERROR(MATCH(Methode_Keuze,SubsidieTabel!$Q$1:$T$1,0),2))&lt;&gt;1=TRUE,"ja",""),"")</f>
        <v/>
      </c>
    </row>
    <row r="1991" spans="1:27" ht="15" customHeight="1" x14ac:dyDescent="0.25">
      <c r="A1991" s="87"/>
      <c r="B1991" s="219" t="str">
        <f>IF(A1991&lt;&gt;"",_xlfn.MAXIFS($B$1:B1990,$A$1:A1990,A1991)+1,"")</f>
        <v/>
      </c>
      <c r="C1991" s="50"/>
      <c r="D1991" s="50"/>
      <c r="E1991" s="50"/>
      <c r="F1991" s="50"/>
      <c r="G1991" s="283"/>
      <c r="H1991" s="296"/>
      <c r="I1991" s="295"/>
      <c r="J1991" s="295"/>
      <c r="K1991" s="202"/>
      <c r="L1991" s="202"/>
      <c r="M1991" s="91" t="str">
        <f>IFERROR(VLOOKUP(H1991,Lijsten!$H$1:$I$100,2,0),"")</f>
        <v/>
      </c>
      <c r="N1991" s="91" t="str" cm="1">
        <f t="array" ref="N1991">IFERROR(_xlfn.IFS(AND(LEFT(F1991,6)="Arbeid",RIGHT(F1991,3)&lt;&gt;"IKS"),IFERROR(VLOOKUP($G1991,Tb_KostenTypen[],2,0),"tarief"),RIGHT(F1991,3)="IKS","Uurtarief",LEFT(F1991,6)="Arbeid","Uurtarief",AND(LEFT(F1991,8)="Bijdrage",RIGHT(F1991,15)="(vrijwilligers)"),"Vast tarief"),"")</f>
        <v/>
      </c>
      <c r="O1991" s="92"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tarief",IF(LEFT(F1991,8)="Bijdrage",VLOOKUP($F1991,Tb_KostenTypen[],MATCH(Methode_Keuze,Tb_KostenTypen[#Headers],0),0),VLOOKUP($G1991,Lijsten!L:O,4,0))),""),"")</f>
        <v/>
      </c>
      <c r="P1991" s="92"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tarief",IF(LEFT(F1991,8)="Bijdrage",VLOOKUP($F1991,Tb_KostenTypen[],MATCH(Methode_Keuze,Tb_KostenTypen[#Headers],0),0),VLOOKUP($G1991,Lijsten!L:O,4,0))),""),"")</f>
        <v/>
      </c>
      <c r="Q1991" s="50"/>
      <c r="R1991" s="50"/>
      <c r="S1991" s="83"/>
      <c r="T1991" s="51"/>
      <c r="U1991" s="4" t="str" cm="1">
        <f t="array" ref="U1991">IF(AA1991&lt;&gt;"ja",_xlfn.IFNA(_xlfn.IFS(AND(O1991&lt;&gt;"",F1991&lt;&gt;"",RIGHT($N1991,6)="tarief"),O1991*Q1991,S1991&gt;0,IF(F1991&lt;&gt;"",S1991,"")),""),"")</f>
        <v/>
      </c>
      <c r="V1991" s="4" t="str" cm="1">
        <f t="array" ref="V1991">IF(AA1991&lt;&gt;"ja",_xlfn.IFNA(_xlfn.IFS(AND(P1991&lt;&gt;"",R1991&lt;&gt;"",RIGHT($N1991,6)="tarief"),P1991*R1991,T1991&gt;0,T1991),""),"")</f>
        <v/>
      </c>
      <c r="W1991" s="4" t="str" cm="1">
        <f t="array" ref="W1991">IFERROR(_xlfn.IFS(OR(F1991="",LEFT(Methode_Keuze,4)="Geen"),"",AND(U1991&lt;&gt;"",F1991&lt;&gt;"Arbeidskosten"),ROUND(U1991*VLOOKUP(F1991,Tb_ProjectKosten[],MATCH(Tb_ProjectKosten[[#Headers],[Forfat_Percentage]],Tb_ProjectKosten[#Headers],0),0),2),AND(F1991="Arbeidskosten",G1991&lt;&gt;""),IFERROR(ROUND(U1991*VLOOKUP(G1991,Tb_KostenTypen[],3,0)*VLOOKUP(F1991,Tb_ProjectKosten[],MATCH(Tb_ProjectKosten[[#Headers],[Forfat_Percentage]],Tb_ProjectKosten[#Headers],0),0),2),""),U1991 &lt;=0,0),"")</f>
        <v/>
      </c>
      <c r="X1991" s="4" t="str" cm="1">
        <f t="array" ref="X1991">IFERROR(_xlfn.IFS(OR(F1991="",LEFT(Methode_Keuze,4)="Geen"),"",AND(V1991&lt;&gt;"",F1991&lt;&gt;"Arbeidskosten"),ROUND(V1991*VLOOKUP(F1991,Tb_ProjectKosten[],MATCH(Tb_ProjectKosten[[#Headers],[Forfat_Percentage]],Tb_ProjectKosten[#Headers],0),0),2),AND(F1991="Arbeidskosten",G1991&lt;&gt;""),IFERROR(ROUND(V1991*VLOOKUP(G1991,Tb_KostenTypen[],3,0)*VLOOKUP(F1991,Tb_ProjectKosten[],MATCH(Tb_ProjectKosten[[#Headers],[Forfat_Percentage]],Tb_ProjectKosten[#Headers],0),0),2),""),V1991 &lt;=0,0),"")</f>
        <v/>
      </c>
      <c r="Y1991" s="262"/>
      <c r="Z1991" s="49"/>
      <c r="AA1991" s="37" t="str" cm="1">
        <f t="array" ref="AA1991">IFERROR(IF(INDEX(SubsidieTabel!$Q$1:$T$9,MATCH($F1991,SubsidieTabel!$Q$1:$Q$9,0),IFERROR(MATCH(Methode_Keuze,SubsidieTabel!$Q$1:$T$1,0),2))&lt;&gt;1=TRUE,"ja",""),"")</f>
        <v/>
      </c>
    </row>
    <row r="1992" spans="1:27" ht="15" customHeight="1" x14ac:dyDescent="0.25">
      <c r="A1992" s="87"/>
      <c r="B1992" s="219" t="str">
        <f>IF(A1992&lt;&gt;"",_xlfn.MAXIFS($B$1:B1991,$A$1:A1991,A1992)+1,"")</f>
        <v/>
      </c>
      <c r="C1992" s="50"/>
      <c r="D1992" s="50"/>
      <c r="E1992" s="50"/>
      <c r="F1992" s="50"/>
      <c r="G1992" s="283"/>
      <c r="H1992" s="296"/>
      <c r="I1992" s="295"/>
      <c r="J1992" s="295"/>
      <c r="K1992" s="202"/>
      <c r="L1992" s="202"/>
      <c r="M1992" s="91" t="str">
        <f>IFERROR(VLOOKUP(H1992,Lijsten!$H$1:$I$100,2,0),"")</f>
        <v/>
      </c>
      <c r="N1992" s="91" t="str" cm="1">
        <f t="array" ref="N1992">IFERROR(_xlfn.IFS(AND(LEFT(F1992,6)="Arbeid",RIGHT(F1992,3)&lt;&gt;"IKS"),IFERROR(VLOOKUP($G1992,Tb_KostenTypen[],2,0),"tarief"),RIGHT(F1992,3)="IKS","Uurtarief",LEFT(F1992,6)="Arbeid","Uurtarief",AND(LEFT(F1992,8)="Bijdrage",RIGHT(F1992,15)="(vrijwilligers)"),"Vast tarief"),"")</f>
        <v/>
      </c>
      <c r="O1992" s="92"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tarief",IF(LEFT(F1992,8)="Bijdrage",VLOOKUP($F1992,Tb_KostenTypen[],MATCH(Methode_Keuze,Tb_KostenTypen[#Headers],0),0),VLOOKUP($G1992,Lijsten!L:O,4,0))),""),"")</f>
        <v/>
      </c>
      <c r="P1992" s="92"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tarief",IF(LEFT(F1992,8)="Bijdrage",VLOOKUP($F1992,Tb_KostenTypen[],MATCH(Methode_Keuze,Tb_KostenTypen[#Headers],0),0),VLOOKUP($G1992,Lijsten!L:O,4,0))),""),"")</f>
        <v/>
      </c>
      <c r="Q1992" s="50"/>
      <c r="R1992" s="50"/>
      <c r="S1992" s="83"/>
      <c r="T1992" s="51"/>
      <c r="U1992" s="4" t="str" cm="1">
        <f t="array" ref="U1992">IF(AA1992&lt;&gt;"ja",_xlfn.IFNA(_xlfn.IFS(AND(O1992&lt;&gt;"",F1992&lt;&gt;"",RIGHT($N1992,6)="tarief"),O1992*Q1992,S1992&gt;0,IF(F1992&lt;&gt;"",S1992,"")),""),"")</f>
        <v/>
      </c>
      <c r="V1992" s="4" t="str" cm="1">
        <f t="array" ref="V1992">IF(AA1992&lt;&gt;"ja",_xlfn.IFNA(_xlfn.IFS(AND(P1992&lt;&gt;"",R1992&lt;&gt;"",RIGHT($N1992,6)="tarief"),P1992*R1992,T1992&gt;0,T1992),""),"")</f>
        <v/>
      </c>
      <c r="W1992" s="4" t="str" cm="1">
        <f t="array" ref="W1992">IFERROR(_xlfn.IFS(OR(F1992="",LEFT(Methode_Keuze,4)="Geen"),"",AND(U1992&lt;&gt;"",F1992&lt;&gt;"Arbeidskosten"),ROUND(U1992*VLOOKUP(F1992,Tb_ProjectKosten[],MATCH(Tb_ProjectKosten[[#Headers],[Forfat_Percentage]],Tb_ProjectKosten[#Headers],0),0),2),AND(F1992="Arbeidskosten",G1992&lt;&gt;""),IFERROR(ROUND(U1992*VLOOKUP(G1992,Tb_KostenTypen[],3,0)*VLOOKUP(F1992,Tb_ProjectKosten[],MATCH(Tb_ProjectKosten[[#Headers],[Forfat_Percentage]],Tb_ProjectKosten[#Headers],0),0),2),""),U1992 &lt;=0,0),"")</f>
        <v/>
      </c>
      <c r="X1992" s="4" t="str" cm="1">
        <f t="array" ref="X1992">IFERROR(_xlfn.IFS(OR(F1992="",LEFT(Methode_Keuze,4)="Geen"),"",AND(V1992&lt;&gt;"",F1992&lt;&gt;"Arbeidskosten"),ROUND(V1992*VLOOKUP(F1992,Tb_ProjectKosten[],MATCH(Tb_ProjectKosten[[#Headers],[Forfat_Percentage]],Tb_ProjectKosten[#Headers],0),0),2),AND(F1992="Arbeidskosten",G1992&lt;&gt;""),IFERROR(ROUND(V1992*VLOOKUP(G1992,Tb_KostenTypen[],3,0)*VLOOKUP(F1992,Tb_ProjectKosten[],MATCH(Tb_ProjectKosten[[#Headers],[Forfat_Percentage]],Tb_ProjectKosten[#Headers],0),0),2),""),V1992 &lt;=0,0),"")</f>
        <v/>
      </c>
      <c r="Y1992" s="262"/>
      <c r="Z1992" s="49"/>
      <c r="AA1992" s="37" t="str" cm="1">
        <f t="array" ref="AA1992">IFERROR(IF(INDEX(SubsidieTabel!$Q$1:$T$9,MATCH($F1992,SubsidieTabel!$Q$1:$Q$9,0),IFERROR(MATCH(Methode_Keuze,SubsidieTabel!$Q$1:$T$1,0),2))&lt;&gt;1=TRUE,"ja",""),"")</f>
        <v/>
      </c>
    </row>
    <row r="1993" spans="1:27" ht="15" customHeight="1" x14ac:dyDescent="0.25">
      <c r="A1993" s="87"/>
      <c r="B1993" s="219" t="str">
        <f>IF(A1993&lt;&gt;"",_xlfn.MAXIFS($B$1:B1992,$A$1:A1992,A1993)+1,"")</f>
        <v/>
      </c>
      <c r="C1993" s="50"/>
      <c r="D1993" s="50"/>
      <c r="E1993" s="50"/>
      <c r="F1993" s="50"/>
      <c r="G1993" s="283"/>
      <c r="H1993" s="296"/>
      <c r="I1993" s="295"/>
      <c r="J1993" s="295"/>
      <c r="K1993" s="202"/>
      <c r="L1993" s="202"/>
      <c r="M1993" s="91" t="str">
        <f>IFERROR(VLOOKUP(H1993,Lijsten!$H$1:$I$100,2,0),"")</f>
        <v/>
      </c>
      <c r="N1993" s="91" t="str" cm="1">
        <f t="array" ref="N1993">IFERROR(_xlfn.IFS(AND(LEFT(F1993,6)="Arbeid",RIGHT(F1993,3)&lt;&gt;"IKS"),IFERROR(VLOOKUP($G1993,Tb_KostenTypen[],2,0),"tarief"),RIGHT(F1993,3)="IKS","Uurtarief",LEFT(F1993,6)="Arbeid","Uurtarief",AND(LEFT(F1993,8)="Bijdrage",RIGHT(F1993,15)="(vrijwilligers)"),"Vast tarief"),"")</f>
        <v/>
      </c>
      <c r="O1993" s="92"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tarief",IF(LEFT(F1993,8)="Bijdrage",VLOOKUP($F1993,Tb_KostenTypen[],MATCH(Methode_Keuze,Tb_KostenTypen[#Headers],0),0),VLOOKUP($G1993,Lijsten!L:O,4,0))),""),"")</f>
        <v/>
      </c>
      <c r="P1993" s="92"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tarief",IF(LEFT(F1993,8)="Bijdrage",VLOOKUP($F1993,Tb_KostenTypen[],MATCH(Methode_Keuze,Tb_KostenTypen[#Headers],0),0),VLOOKUP($G1993,Lijsten!L:O,4,0))),""),"")</f>
        <v/>
      </c>
      <c r="Q1993" s="50"/>
      <c r="R1993" s="50"/>
      <c r="S1993" s="83"/>
      <c r="T1993" s="51"/>
      <c r="U1993" s="4" t="str" cm="1">
        <f t="array" ref="U1993">IF(AA1993&lt;&gt;"ja",_xlfn.IFNA(_xlfn.IFS(AND(O1993&lt;&gt;"",F1993&lt;&gt;"",RIGHT($N1993,6)="tarief"),O1993*Q1993,S1993&gt;0,IF(F1993&lt;&gt;"",S1993,"")),""),"")</f>
        <v/>
      </c>
      <c r="V1993" s="4" t="str" cm="1">
        <f t="array" ref="V1993">IF(AA1993&lt;&gt;"ja",_xlfn.IFNA(_xlfn.IFS(AND(P1993&lt;&gt;"",R1993&lt;&gt;"",RIGHT($N1993,6)="tarief"),P1993*R1993,T1993&gt;0,T1993),""),"")</f>
        <v/>
      </c>
      <c r="W1993" s="4" t="str" cm="1">
        <f t="array" ref="W1993">IFERROR(_xlfn.IFS(OR(F1993="",LEFT(Methode_Keuze,4)="Geen"),"",AND(U1993&lt;&gt;"",F1993&lt;&gt;"Arbeidskosten"),ROUND(U1993*VLOOKUP(F1993,Tb_ProjectKosten[],MATCH(Tb_ProjectKosten[[#Headers],[Forfat_Percentage]],Tb_ProjectKosten[#Headers],0),0),2),AND(F1993="Arbeidskosten",G1993&lt;&gt;""),IFERROR(ROUND(U1993*VLOOKUP(G1993,Tb_KostenTypen[],3,0)*VLOOKUP(F1993,Tb_ProjectKosten[],MATCH(Tb_ProjectKosten[[#Headers],[Forfat_Percentage]],Tb_ProjectKosten[#Headers],0),0),2),""),U1993 &lt;=0,0),"")</f>
        <v/>
      </c>
      <c r="X1993" s="4" t="str" cm="1">
        <f t="array" ref="X1993">IFERROR(_xlfn.IFS(OR(F1993="",LEFT(Methode_Keuze,4)="Geen"),"",AND(V1993&lt;&gt;"",F1993&lt;&gt;"Arbeidskosten"),ROUND(V1993*VLOOKUP(F1993,Tb_ProjectKosten[],MATCH(Tb_ProjectKosten[[#Headers],[Forfat_Percentage]],Tb_ProjectKosten[#Headers],0),0),2),AND(F1993="Arbeidskosten",G1993&lt;&gt;""),IFERROR(ROUND(V1993*VLOOKUP(G1993,Tb_KostenTypen[],3,0)*VLOOKUP(F1993,Tb_ProjectKosten[],MATCH(Tb_ProjectKosten[[#Headers],[Forfat_Percentage]],Tb_ProjectKosten[#Headers],0),0),2),""),V1993 &lt;=0,0),"")</f>
        <v/>
      </c>
      <c r="Y1993" s="262"/>
      <c r="Z1993" s="49"/>
      <c r="AA1993" s="37" t="str" cm="1">
        <f t="array" ref="AA1993">IFERROR(IF(INDEX(SubsidieTabel!$Q$1:$T$9,MATCH($F1993,SubsidieTabel!$Q$1:$Q$9,0),IFERROR(MATCH(Methode_Keuze,SubsidieTabel!$Q$1:$T$1,0),2))&lt;&gt;1=TRUE,"ja",""),"")</f>
        <v/>
      </c>
    </row>
    <row r="1994" spans="1:27" ht="15" customHeight="1" x14ac:dyDescent="0.25">
      <c r="A1994" s="87"/>
      <c r="B1994" s="219" t="str">
        <f>IF(A1994&lt;&gt;"",_xlfn.MAXIFS($B$1:B1993,$A$1:A1993,A1994)+1,"")</f>
        <v/>
      </c>
      <c r="C1994" s="50"/>
      <c r="D1994" s="50"/>
      <c r="E1994" s="50"/>
      <c r="F1994" s="50"/>
      <c r="G1994" s="283"/>
      <c r="H1994" s="296"/>
      <c r="I1994" s="295"/>
      <c r="J1994" s="295"/>
      <c r="K1994" s="202"/>
      <c r="L1994" s="202"/>
      <c r="M1994" s="91" t="str">
        <f>IFERROR(VLOOKUP(H1994,Lijsten!$H$1:$I$100,2,0),"")</f>
        <v/>
      </c>
      <c r="N1994" s="91" t="str" cm="1">
        <f t="array" ref="N1994">IFERROR(_xlfn.IFS(AND(LEFT(F1994,6)="Arbeid",RIGHT(F1994,3)&lt;&gt;"IKS"),IFERROR(VLOOKUP($G1994,Tb_KostenTypen[],2,0),"tarief"),RIGHT(F1994,3)="IKS","Uurtarief",LEFT(F1994,6)="Arbeid","Uurtarief",AND(LEFT(F1994,8)="Bijdrage",RIGHT(F1994,15)="(vrijwilligers)"),"Vast tarief"),"")</f>
        <v/>
      </c>
      <c r="O1994" s="92"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tarief",IF(LEFT(F1994,8)="Bijdrage",VLOOKUP($F1994,Tb_KostenTypen[],MATCH(Methode_Keuze,Tb_KostenTypen[#Headers],0),0),VLOOKUP($G1994,Lijsten!L:O,4,0))),""),"")</f>
        <v/>
      </c>
      <c r="P1994" s="92"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tarief",IF(LEFT(F1994,8)="Bijdrage",VLOOKUP($F1994,Tb_KostenTypen[],MATCH(Methode_Keuze,Tb_KostenTypen[#Headers],0),0),VLOOKUP($G1994,Lijsten!L:O,4,0))),""),"")</f>
        <v/>
      </c>
      <c r="Q1994" s="50"/>
      <c r="R1994" s="50"/>
      <c r="S1994" s="83"/>
      <c r="T1994" s="51"/>
      <c r="U1994" s="4" t="str" cm="1">
        <f t="array" ref="U1994">IF(AA1994&lt;&gt;"ja",_xlfn.IFNA(_xlfn.IFS(AND(O1994&lt;&gt;"",F1994&lt;&gt;"",RIGHT($N1994,6)="tarief"),O1994*Q1994,S1994&gt;0,IF(F1994&lt;&gt;"",S1994,"")),""),"")</f>
        <v/>
      </c>
      <c r="V1994" s="4" t="str" cm="1">
        <f t="array" ref="V1994">IF(AA1994&lt;&gt;"ja",_xlfn.IFNA(_xlfn.IFS(AND(P1994&lt;&gt;"",R1994&lt;&gt;"",RIGHT($N1994,6)="tarief"),P1994*R1994,T1994&gt;0,T1994),""),"")</f>
        <v/>
      </c>
      <c r="W1994" s="4" t="str" cm="1">
        <f t="array" ref="W1994">IFERROR(_xlfn.IFS(OR(F1994="",LEFT(Methode_Keuze,4)="Geen"),"",AND(U1994&lt;&gt;"",F1994&lt;&gt;"Arbeidskosten"),ROUND(U1994*VLOOKUP(F1994,Tb_ProjectKosten[],MATCH(Tb_ProjectKosten[[#Headers],[Forfat_Percentage]],Tb_ProjectKosten[#Headers],0),0),2),AND(F1994="Arbeidskosten",G1994&lt;&gt;""),IFERROR(ROUND(U1994*VLOOKUP(G1994,Tb_KostenTypen[],3,0)*VLOOKUP(F1994,Tb_ProjectKosten[],MATCH(Tb_ProjectKosten[[#Headers],[Forfat_Percentage]],Tb_ProjectKosten[#Headers],0),0),2),""),U1994 &lt;=0,0),"")</f>
        <v/>
      </c>
      <c r="X1994" s="4" t="str" cm="1">
        <f t="array" ref="X1994">IFERROR(_xlfn.IFS(OR(F1994="",LEFT(Methode_Keuze,4)="Geen"),"",AND(V1994&lt;&gt;"",F1994&lt;&gt;"Arbeidskosten"),ROUND(V1994*VLOOKUP(F1994,Tb_ProjectKosten[],MATCH(Tb_ProjectKosten[[#Headers],[Forfat_Percentage]],Tb_ProjectKosten[#Headers],0),0),2),AND(F1994="Arbeidskosten",G1994&lt;&gt;""),IFERROR(ROUND(V1994*VLOOKUP(G1994,Tb_KostenTypen[],3,0)*VLOOKUP(F1994,Tb_ProjectKosten[],MATCH(Tb_ProjectKosten[[#Headers],[Forfat_Percentage]],Tb_ProjectKosten[#Headers],0),0),2),""),V1994 &lt;=0,0),"")</f>
        <v/>
      </c>
      <c r="Y1994" s="262"/>
      <c r="Z1994" s="49"/>
      <c r="AA1994" s="37" t="str" cm="1">
        <f t="array" ref="AA1994">IFERROR(IF(INDEX(SubsidieTabel!$Q$1:$T$9,MATCH($F1994,SubsidieTabel!$Q$1:$Q$9,0),IFERROR(MATCH(Methode_Keuze,SubsidieTabel!$Q$1:$T$1,0),2))&lt;&gt;1=TRUE,"ja",""),"")</f>
        <v/>
      </c>
    </row>
    <row r="1995" spans="1:27" ht="15" customHeight="1" x14ac:dyDescent="0.25">
      <c r="A1995" s="87"/>
      <c r="B1995" s="219" t="str">
        <f>IF(A1995&lt;&gt;"",_xlfn.MAXIFS($B$1:B1994,$A$1:A1994,A1995)+1,"")</f>
        <v/>
      </c>
      <c r="C1995" s="50"/>
      <c r="D1995" s="50"/>
      <c r="E1995" s="50"/>
      <c r="F1995" s="50"/>
      <c r="G1995" s="283"/>
      <c r="H1995" s="296"/>
      <c r="I1995" s="295"/>
      <c r="J1995" s="295"/>
      <c r="K1995" s="202"/>
      <c r="L1995" s="202"/>
      <c r="M1995" s="91" t="str">
        <f>IFERROR(VLOOKUP(H1995,Lijsten!$H$1:$I$100,2,0),"")</f>
        <v/>
      </c>
      <c r="N1995" s="91" t="str" cm="1">
        <f t="array" ref="N1995">IFERROR(_xlfn.IFS(AND(LEFT(F1995,6)="Arbeid",RIGHT(F1995,3)&lt;&gt;"IKS"),IFERROR(VLOOKUP($G1995,Tb_KostenTypen[],2,0),"tarief"),RIGHT(F1995,3)="IKS","Uurtarief",LEFT(F1995,6)="Arbeid","Uurtarief",AND(LEFT(F1995,8)="Bijdrage",RIGHT(F1995,15)="(vrijwilligers)"),"Vast tarief"),"")</f>
        <v/>
      </c>
      <c r="O1995" s="92"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tarief",IF(LEFT(F1995,8)="Bijdrage",VLOOKUP($F1995,Tb_KostenTypen[],MATCH(Methode_Keuze,Tb_KostenTypen[#Headers],0),0),VLOOKUP($G1995,Lijsten!L:O,4,0))),""),"")</f>
        <v/>
      </c>
      <c r="P1995" s="92"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tarief",IF(LEFT(F1995,8)="Bijdrage",VLOOKUP($F1995,Tb_KostenTypen[],MATCH(Methode_Keuze,Tb_KostenTypen[#Headers],0),0),VLOOKUP($G1995,Lijsten!L:O,4,0))),""),"")</f>
        <v/>
      </c>
      <c r="Q1995" s="50"/>
      <c r="R1995" s="50"/>
      <c r="S1995" s="83"/>
      <c r="T1995" s="51"/>
      <c r="U1995" s="4" t="str" cm="1">
        <f t="array" ref="U1995">IF(AA1995&lt;&gt;"ja",_xlfn.IFNA(_xlfn.IFS(AND(O1995&lt;&gt;"",F1995&lt;&gt;"",RIGHT($N1995,6)="tarief"),O1995*Q1995,S1995&gt;0,IF(F1995&lt;&gt;"",S1995,"")),""),"")</f>
        <v/>
      </c>
      <c r="V1995" s="4" t="str" cm="1">
        <f t="array" ref="V1995">IF(AA1995&lt;&gt;"ja",_xlfn.IFNA(_xlfn.IFS(AND(P1995&lt;&gt;"",R1995&lt;&gt;"",RIGHT($N1995,6)="tarief"),P1995*R1995,T1995&gt;0,T1995),""),"")</f>
        <v/>
      </c>
      <c r="W1995" s="4" t="str" cm="1">
        <f t="array" ref="W1995">IFERROR(_xlfn.IFS(OR(F1995="",LEFT(Methode_Keuze,4)="Geen"),"",AND(U1995&lt;&gt;"",F1995&lt;&gt;"Arbeidskosten"),ROUND(U1995*VLOOKUP(F1995,Tb_ProjectKosten[],MATCH(Tb_ProjectKosten[[#Headers],[Forfat_Percentage]],Tb_ProjectKosten[#Headers],0),0),2),AND(F1995="Arbeidskosten",G1995&lt;&gt;""),IFERROR(ROUND(U1995*VLOOKUP(G1995,Tb_KostenTypen[],3,0)*VLOOKUP(F1995,Tb_ProjectKosten[],MATCH(Tb_ProjectKosten[[#Headers],[Forfat_Percentage]],Tb_ProjectKosten[#Headers],0),0),2),""),U1995 &lt;=0,0),"")</f>
        <v/>
      </c>
      <c r="X1995" s="4" t="str" cm="1">
        <f t="array" ref="X1995">IFERROR(_xlfn.IFS(OR(F1995="",LEFT(Methode_Keuze,4)="Geen"),"",AND(V1995&lt;&gt;"",F1995&lt;&gt;"Arbeidskosten"),ROUND(V1995*VLOOKUP(F1995,Tb_ProjectKosten[],MATCH(Tb_ProjectKosten[[#Headers],[Forfat_Percentage]],Tb_ProjectKosten[#Headers],0),0),2),AND(F1995="Arbeidskosten",G1995&lt;&gt;""),IFERROR(ROUND(V1995*VLOOKUP(G1995,Tb_KostenTypen[],3,0)*VLOOKUP(F1995,Tb_ProjectKosten[],MATCH(Tb_ProjectKosten[[#Headers],[Forfat_Percentage]],Tb_ProjectKosten[#Headers],0),0),2),""),V1995 &lt;=0,0),"")</f>
        <v/>
      </c>
      <c r="Y1995" s="262"/>
      <c r="Z1995" s="49"/>
      <c r="AA1995" s="37" t="str" cm="1">
        <f t="array" ref="AA1995">IFERROR(IF(INDEX(SubsidieTabel!$Q$1:$T$9,MATCH($F1995,SubsidieTabel!$Q$1:$Q$9,0),IFERROR(MATCH(Methode_Keuze,SubsidieTabel!$Q$1:$T$1,0),2))&lt;&gt;1=TRUE,"ja",""),"")</f>
        <v/>
      </c>
    </row>
    <row r="1996" spans="1:27" ht="15" customHeight="1" x14ac:dyDescent="0.25">
      <c r="A1996" s="87"/>
      <c r="B1996" s="219" t="str">
        <f>IF(A1996&lt;&gt;"",_xlfn.MAXIFS($B$1:B1995,$A$1:A1995,A1996)+1,"")</f>
        <v/>
      </c>
      <c r="C1996" s="50"/>
      <c r="D1996" s="50"/>
      <c r="E1996" s="50"/>
      <c r="F1996" s="50"/>
      <c r="G1996" s="283"/>
      <c r="H1996" s="296"/>
      <c r="I1996" s="295"/>
      <c r="J1996" s="295"/>
      <c r="K1996" s="202"/>
      <c r="L1996" s="202"/>
      <c r="M1996" s="91" t="str">
        <f>IFERROR(VLOOKUP(H1996,Lijsten!$H$1:$I$100,2,0),"")</f>
        <v/>
      </c>
      <c r="N1996" s="91" t="str" cm="1">
        <f t="array" ref="N1996">IFERROR(_xlfn.IFS(AND(LEFT(F1996,6)="Arbeid",RIGHT(F1996,3)&lt;&gt;"IKS"),IFERROR(VLOOKUP($G1996,Tb_KostenTypen[],2,0),"tarief"),RIGHT(F1996,3)="IKS","Uurtarief",LEFT(F1996,6)="Arbeid","Uurtarief",AND(LEFT(F1996,8)="Bijdrage",RIGHT(F1996,15)="(vrijwilligers)"),"Vast tarief"),"")</f>
        <v/>
      </c>
      <c r="O1996" s="92"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tarief",IF(LEFT(F1996,8)="Bijdrage",VLOOKUP($F1996,Tb_KostenTypen[],MATCH(Methode_Keuze,Tb_KostenTypen[#Headers],0),0),VLOOKUP($G1996,Lijsten!L:O,4,0))),""),"")</f>
        <v/>
      </c>
      <c r="P1996" s="92"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tarief",IF(LEFT(F1996,8)="Bijdrage",VLOOKUP($F1996,Tb_KostenTypen[],MATCH(Methode_Keuze,Tb_KostenTypen[#Headers],0),0),VLOOKUP($G1996,Lijsten!L:O,4,0))),""),"")</f>
        <v/>
      </c>
      <c r="Q1996" s="50"/>
      <c r="R1996" s="50"/>
      <c r="S1996" s="83"/>
      <c r="T1996" s="51"/>
      <c r="U1996" s="4" t="str" cm="1">
        <f t="array" ref="U1996">IF(AA1996&lt;&gt;"ja",_xlfn.IFNA(_xlfn.IFS(AND(O1996&lt;&gt;"",F1996&lt;&gt;"",RIGHT($N1996,6)="tarief"),O1996*Q1996,S1996&gt;0,IF(F1996&lt;&gt;"",S1996,"")),""),"")</f>
        <v/>
      </c>
      <c r="V1996" s="4" t="str" cm="1">
        <f t="array" ref="V1996">IF(AA1996&lt;&gt;"ja",_xlfn.IFNA(_xlfn.IFS(AND(P1996&lt;&gt;"",R1996&lt;&gt;"",RIGHT($N1996,6)="tarief"),P1996*R1996,T1996&gt;0,T1996),""),"")</f>
        <v/>
      </c>
      <c r="W1996" s="4" t="str" cm="1">
        <f t="array" ref="W1996">IFERROR(_xlfn.IFS(OR(F1996="",LEFT(Methode_Keuze,4)="Geen"),"",AND(U1996&lt;&gt;"",F1996&lt;&gt;"Arbeidskosten"),ROUND(U1996*VLOOKUP(F1996,Tb_ProjectKosten[],MATCH(Tb_ProjectKosten[[#Headers],[Forfat_Percentage]],Tb_ProjectKosten[#Headers],0),0),2),AND(F1996="Arbeidskosten",G1996&lt;&gt;""),IFERROR(ROUND(U1996*VLOOKUP(G1996,Tb_KostenTypen[],3,0)*VLOOKUP(F1996,Tb_ProjectKosten[],MATCH(Tb_ProjectKosten[[#Headers],[Forfat_Percentage]],Tb_ProjectKosten[#Headers],0),0),2),""),U1996 &lt;=0,0),"")</f>
        <v/>
      </c>
      <c r="X1996" s="4" t="str" cm="1">
        <f t="array" ref="X1996">IFERROR(_xlfn.IFS(OR(F1996="",LEFT(Methode_Keuze,4)="Geen"),"",AND(V1996&lt;&gt;"",F1996&lt;&gt;"Arbeidskosten"),ROUND(V1996*VLOOKUP(F1996,Tb_ProjectKosten[],MATCH(Tb_ProjectKosten[[#Headers],[Forfat_Percentage]],Tb_ProjectKosten[#Headers],0),0),2),AND(F1996="Arbeidskosten",G1996&lt;&gt;""),IFERROR(ROUND(V1996*VLOOKUP(G1996,Tb_KostenTypen[],3,0)*VLOOKUP(F1996,Tb_ProjectKosten[],MATCH(Tb_ProjectKosten[[#Headers],[Forfat_Percentage]],Tb_ProjectKosten[#Headers],0),0),2),""),V1996 &lt;=0,0),"")</f>
        <v/>
      </c>
      <c r="Y1996" s="262"/>
      <c r="Z1996" s="49"/>
      <c r="AA1996" s="37" t="str" cm="1">
        <f t="array" ref="AA1996">IFERROR(IF(INDEX(SubsidieTabel!$Q$1:$T$9,MATCH($F1996,SubsidieTabel!$Q$1:$Q$9,0),IFERROR(MATCH(Methode_Keuze,SubsidieTabel!$Q$1:$T$1,0),2))&lt;&gt;1=TRUE,"ja",""),"")</f>
        <v/>
      </c>
    </row>
    <row r="1997" spans="1:27" ht="15" customHeight="1" x14ac:dyDescent="0.25">
      <c r="A1997" s="87"/>
      <c r="B1997" s="219" t="str">
        <f>IF(A1997&lt;&gt;"",_xlfn.MAXIFS($B$1:B1996,$A$1:A1996,A1997)+1,"")</f>
        <v/>
      </c>
      <c r="C1997" s="50"/>
      <c r="D1997" s="50"/>
      <c r="E1997" s="50"/>
      <c r="F1997" s="50"/>
      <c r="G1997" s="283"/>
      <c r="H1997" s="296"/>
      <c r="I1997" s="295"/>
      <c r="J1997" s="295"/>
      <c r="K1997" s="202"/>
      <c r="L1997" s="202"/>
      <c r="M1997" s="91" t="str">
        <f>IFERROR(VLOOKUP(H1997,Lijsten!$H$1:$I$100,2,0),"")</f>
        <v/>
      </c>
      <c r="N1997" s="91" t="str" cm="1">
        <f t="array" ref="N1997">IFERROR(_xlfn.IFS(AND(LEFT(F1997,6)="Arbeid",RIGHT(F1997,3)&lt;&gt;"IKS"),IFERROR(VLOOKUP($G1997,Tb_KostenTypen[],2,0),"tarief"),RIGHT(F1997,3)="IKS","Uurtarief",LEFT(F1997,6)="Arbeid","Uurtarief",AND(LEFT(F1997,8)="Bijdrage",RIGHT(F1997,15)="(vrijwilligers)"),"Vast tarief"),"")</f>
        <v/>
      </c>
      <c r="O1997" s="92"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tarief",IF(LEFT(F1997,8)="Bijdrage",VLOOKUP($F1997,Tb_KostenTypen[],MATCH(Methode_Keuze,Tb_KostenTypen[#Headers],0),0),VLOOKUP($G1997,Lijsten!L:O,4,0))),""),"")</f>
        <v/>
      </c>
      <c r="P1997" s="92"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tarief",IF(LEFT(F1997,8)="Bijdrage",VLOOKUP($F1997,Tb_KostenTypen[],MATCH(Methode_Keuze,Tb_KostenTypen[#Headers],0),0),VLOOKUP($G1997,Lijsten!L:O,4,0))),""),"")</f>
        <v/>
      </c>
      <c r="Q1997" s="50"/>
      <c r="R1997" s="50"/>
      <c r="S1997" s="83"/>
      <c r="T1997" s="51"/>
      <c r="U1997" s="4" t="str" cm="1">
        <f t="array" ref="U1997">IF(AA1997&lt;&gt;"ja",_xlfn.IFNA(_xlfn.IFS(AND(O1997&lt;&gt;"",F1997&lt;&gt;"",RIGHT($N1997,6)="tarief"),O1997*Q1997,S1997&gt;0,IF(F1997&lt;&gt;"",S1997,"")),""),"")</f>
        <v/>
      </c>
      <c r="V1997" s="4" t="str" cm="1">
        <f t="array" ref="V1997">IF(AA1997&lt;&gt;"ja",_xlfn.IFNA(_xlfn.IFS(AND(P1997&lt;&gt;"",R1997&lt;&gt;"",RIGHT($N1997,6)="tarief"),P1997*R1997,T1997&gt;0,T1997),""),"")</f>
        <v/>
      </c>
      <c r="W1997" s="4" t="str" cm="1">
        <f t="array" ref="W1997">IFERROR(_xlfn.IFS(OR(F1997="",LEFT(Methode_Keuze,4)="Geen"),"",AND(U1997&lt;&gt;"",F1997&lt;&gt;"Arbeidskosten"),ROUND(U1997*VLOOKUP(F1997,Tb_ProjectKosten[],MATCH(Tb_ProjectKosten[[#Headers],[Forfat_Percentage]],Tb_ProjectKosten[#Headers],0),0),2),AND(F1997="Arbeidskosten",G1997&lt;&gt;""),IFERROR(ROUND(U1997*VLOOKUP(G1997,Tb_KostenTypen[],3,0)*VLOOKUP(F1997,Tb_ProjectKosten[],MATCH(Tb_ProjectKosten[[#Headers],[Forfat_Percentage]],Tb_ProjectKosten[#Headers],0),0),2),""),U1997 &lt;=0,0),"")</f>
        <v/>
      </c>
      <c r="X1997" s="4" t="str" cm="1">
        <f t="array" ref="X1997">IFERROR(_xlfn.IFS(OR(F1997="",LEFT(Methode_Keuze,4)="Geen"),"",AND(V1997&lt;&gt;"",F1997&lt;&gt;"Arbeidskosten"),ROUND(V1997*VLOOKUP(F1997,Tb_ProjectKosten[],MATCH(Tb_ProjectKosten[[#Headers],[Forfat_Percentage]],Tb_ProjectKosten[#Headers],0),0),2),AND(F1997="Arbeidskosten",G1997&lt;&gt;""),IFERROR(ROUND(V1997*VLOOKUP(G1997,Tb_KostenTypen[],3,0)*VLOOKUP(F1997,Tb_ProjectKosten[],MATCH(Tb_ProjectKosten[[#Headers],[Forfat_Percentage]],Tb_ProjectKosten[#Headers],0),0),2),""),V1997 &lt;=0,0),"")</f>
        <v/>
      </c>
      <c r="Y1997" s="262"/>
      <c r="Z1997" s="49"/>
      <c r="AA1997" s="37" t="str" cm="1">
        <f t="array" ref="AA1997">IFERROR(IF(INDEX(SubsidieTabel!$Q$1:$T$9,MATCH($F1997,SubsidieTabel!$Q$1:$Q$9,0),IFERROR(MATCH(Methode_Keuze,SubsidieTabel!$Q$1:$T$1,0),2))&lt;&gt;1=TRUE,"ja",""),"")</f>
        <v/>
      </c>
    </row>
    <row r="1998" spans="1:27" ht="15" customHeight="1" x14ac:dyDescent="0.25">
      <c r="A1998" s="87"/>
      <c r="B1998" s="219" t="str">
        <f>IF(A1998&lt;&gt;"",_xlfn.MAXIFS($B$1:B1997,$A$1:A1997,A1998)+1,"")</f>
        <v/>
      </c>
      <c r="C1998" s="50"/>
      <c r="D1998" s="50"/>
      <c r="E1998" s="50"/>
      <c r="F1998" s="50"/>
      <c r="G1998" s="283"/>
      <c r="H1998" s="296"/>
      <c r="I1998" s="295"/>
      <c r="J1998" s="295"/>
      <c r="K1998" s="202"/>
      <c r="L1998" s="202"/>
      <c r="M1998" s="91" t="str">
        <f>IFERROR(VLOOKUP(H1998,Lijsten!$H$1:$I$100,2,0),"")</f>
        <v/>
      </c>
      <c r="N1998" s="91" t="str" cm="1">
        <f t="array" ref="N1998">IFERROR(_xlfn.IFS(AND(LEFT(F1998,6)="Arbeid",RIGHT(F1998,3)&lt;&gt;"IKS"),IFERROR(VLOOKUP($G1998,Tb_KostenTypen[],2,0),"tarief"),RIGHT(F1998,3)="IKS","Uurtarief",LEFT(F1998,6)="Arbeid","Uurtarief",AND(LEFT(F1998,8)="Bijdrage",RIGHT(F1998,15)="(vrijwilligers)"),"Vast tarief"),"")</f>
        <v/>
      </c>
      <c r="O1998" s="92"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tarief",IF(LEFT(F1998,8)="Bijdrage",VLOOKUP($F1998,Tb_KostenTypen[],MATCH(Methode_Keuze,Tb_KostenTypen[#Headers],0),0),VLOOKUP($G1998,Lijsten!L:O,4,0))),""),"")</f>
        <v/>
      </c>
      <c r="P1998" s="92"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tarief",IF(LEFT(F1998,8)="Bijdrage",VLOOKUP($F1998,Tb_KostenTypen[],MATCH(Methode_Keuze,Tb_KostenTypen[#Headers],0),0),VLOOKUP($G1998,Lijsten!L:O,4,0))),""),"")</f>
        <v/>
      </c>
      <c r="Q1998" s="50"/>
      <c r="R1998" s="50"/>
      <c r="S1998" s="83"/>
      <c r="T1998" s="51"/>
      <c r="U1998" s="4" t="str" cm="1">
        <f t="array" ref="U1998">IF(AA1998&lt;&gt;"ja",_xlfn.IFNA(_xlfn.IFS(AND(O1998&lt;&gt;"",F1998&lt;&gt;"",RIGHT($N1998,6)="tarief"),O1998*Q1998,S1998&gt;0,IF(F1998&lt;&gt;"",S1998,"")),""),"")</f>
        <v/>
      </c>
      <c r="V1998" s="4" t="str" cm="1">
        <f t="array" ref="V1998">IF(AA1998&lt;&gt;"ja",_xlfn.IFNA(_xlfn.IFS(AND(P1998&lt;&gt;"",R1998&lt;&gt;"",RIGHT($N1998,6)="tarief"),P1998*R1998,T1998&gt;0,T1998),""),"")</f>
        <v/>
      </c>
      <c r="W1998" s="4" t="str" cm="1">
        <f t="array" ref="W1998">IFERROR(_xlfn.IFS(OR(F1998="",LEFT(Methode_Keuze,4)="Geen"),"",AND(U1998&lt;&gt;"",F1998&lt;&gt;"Arbeidskosten"),ROUND(U1998*VLOOKUP(F1998,Tb_ProjectKosten[],MATCH(Tb_ProjectKosten[[#Headers],[Forfat_Percentage]],Tb_ProjectKosten[#Headers],0),0),2),AND(F1998="Arbeidskosten",G1998&lt;&gt;""),IFERROR(ROUND(U1998*VLOOKUP(G1998,Tb_KostenTypen[],3,0)*VLOOKUP(F1998,Tb_ProjectKosten[],MATCH(Tb_ProjectKosten[[#Headers],[Forfat_Percentage]],Tb_ProjectKosten[#Headers],0),0),2),""),U1998 &lt;=0,0),"")</f>
        <v/>
      </c>
      <c r="X1998" s="4" t="str" cm="1">
        <f t="array" ref="X1998">IFERROR(_xlfn.IFS(OR(F1998="",LEFT(Methode_Keuze,4)="Geen"),"",AND(V1998&lt;&gt;"",F1998&lt;&gt;"Arbeidskosten"),ROUND(V1998*VLOOKUP(F1998,Tb_ProjectKosten[],MATCH(Tb_ProjectKosten[[#Headers],[Forfat_Percentage]],Tb_ProjectKosten[#Headers],0),0),2),AND(F1998="Arbeidskosten",G1998&lt;&gt;""),IFERROR(ROUND(V1998*VLOOKUP(G1998,Tb_KostenTypen[],3,0)*VLOOKUP(F1998,Tb_ProjectKosten[],MATCH(Tb_ProjectKosten[[#Headers],[Forfat_Percentage]],Tb_ProjectKosten[#Headers],0),0),2),""),V1998 &lt;=0,0),"")</f>
        <v/>
      </c>
      <c r="Y1998" s="262"/>
      <c r="Z1998" s="49"/>
      <c r="AA1998" s="37" t="str" cm="1">
        <f t="array" ref="AA1998">IFERROR(IF(INDEX(SubsidieTabel!$Q$1:$T$9,MATCH($F1998,SubsidieTabel!$Q$1:$Q$9,0),IFERROR(MATCH(Methode_Keuze,SubsidieTabel!$Q$1:$T$1,0),2))&lt;&gt;1=TRUE,"ja",""),"")</f>
        <v/>
      </c>
    </row>
    <row r="1999" spans="1:27" ht="15" customHeight="1" x14ac:dyDescent="0.25">
      <c r="A1999" s="87"/>
      <c r="B1999" s="219" t="str">
        <f>IF(A1999&lt;&gt;"",_xlfn.MAXIFS($B$1:B1998,$A$1:A1998,A1999)+1,"")</f>
        <v/>
      </c>
      <c r="C1999" s="50"/>
      <c r="D1999" s="50"/>
      <c r="E1999" s="50"/>
      <c r="F1999" s="50"/>
      <c r="G1999" s="283"/>
      <c r="H1999" s="296"/>
      <c r="I1999" s="295"/>
      <c r="J1999" s="295"/>
      <c r="K1999" s="202"/>
      <c r="L1999" s="202"/>
      <c r="M1999" s="91" t="str">
        <f>IFERROR(VLOOKUP(H1999,Lijsten!$H$1:$I$100,2,0),"")</f>
        <v/>
      </c>
      <c r="N1999" s="91" t="str" cm="1">
        <f t="array" ref="N1999">IFERROR(_xlfn.IFS(AND(LEFT(F1999,6)="Arbeid",RIGHT(F1999,3)&lt;&gt;"IKS"),IFERROR(VLOOKUP($G1999,Tb_KostenTypen[],2,0),"tarief"),RIGHT(F1999,3)="IKS","Uurtarief",LEFT(F1999,6)="Arbeid","Uurtarief",AND(LEFT(F1999,8)="Bijdrage",RIGHT(F1999,15)="(vrijwilligers)"),"Vast tarief"),"")</f>
        <v/>
      </c>
      <c r="O1999" s="92"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tarief",IF(LEFT(F1999,8)="Bijdrage",VLOOKUP($F1999,Tb_KostenTypen[],MATCH(Methode_Keuze,Tb_KostenTypen[#Headers],0),0),VLOOKUP($G1999,Lijsten!L:O,4,0))),""),"")</f>
        <v/>
      </c>
      <c r="P1999" s="92"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tarief",IF(LEFT(F1999,8)="Bijdrage",VLOOKUP($F1999,Tb_KostenTypen[],MATCH(Methode_Keuze,Tb_KostenTypen[#Headers],0),0),VLOOKUP($G1999,Lijsten!L:O,4,0))),""),"")</f>
        <v/>
      </c>
      <c r="Q1999" s="50"/>
      <c r="R1999" s="50"/>
      <c r="S1999" s="83"/>
      <c r="T1999" s="51"/>
      <c r="U1999" s="4" t="str" cm="1">
        <f t="array" ref="U1999">IF(AA1999&lt;&gt;"ja",_xlfn.IFNA(_xlfn.IFS(AND(O1999&lt;&gt;"",F1999&lt;&gt;"",RIGHT($N1999,6)="tarief"),O1999*Q1999,S1999&gt;0,IF(F1999&lt;&gt;"",S1999,"")),""),"")</f>
        <v/>
      </c>
      <c r="V1999" s="4" t="str" cm="1">
        <f t="array" ref="V1999">IF(AA1999&lt;&gt;"ja",_xlfn.IFNA(_xlfn.IFS(AND(P1999&lt;&gt;"",R1999&lt;&gt;"",RIGHT($N1999,6)="tarief"),P1999*R1999,T1999&gt;0,T1999),""),"")</f>
        <v/>
      </c>
      <c r="W1999" s="4" t="str" cm="1">
        <f t="array" ref="W1999">IFERROR(_xlfn.IFS(OR(F1999="",LEFT(Methode_Keuze,4)="Geen"),"",AND(U1999&lt;&gt;"",F1999&lt;&gt;"Arbeidskosten"),ROUND(U1999*VLOOKUP(F1999,Tb_ProjectKosten[],MATCH(Tb_ProjectKosten[[#Headers],[Forfat_Percentage]],Tb_ProjectKosten[#Headers],0),0),2),AND(F1999="Arbeidskosten",G1999&lt;&gt;""),IFERROR(ROUND(U1999*VLOOKUP(G1999,Tb_KostenTypen[],3,0)*VLOOKUP(F1999,Tb_ProjectKosten[],MATCH(Tb_ProjectKosten[[#Headers],[Forfat_Percentage]],Tb_ProjectKosten[#Headers],0),0),2),""),U1999 &lt;=0,0),"")</f>
        <v/>
      </c>
      <c r="X1999" s="4" t="str" cm="1">
        <f t="array" ref="X1999">IFERROR(_xlfn.IFS(OR(F1999="",LEFT(Methode_Keuze,4)="Geen"),"",AND(V1999&lt;&gt;"",F1999&lt;&gt;"Arbeidskosten"),ROUND(V1999*VLOOKUP(F1999,Tb_ProjectKosten[],MATCH(Tb_ProjectKosten[[#Headers],[Forfat_Percentage]],Tb_ProjectKosten[#Headers],0),0),2),AND(F1999="Arbeidskosten",G1999&lt;&gt;""),IFERROR(ROUND(V1999*VLOOKUP(G1999,Tb_KostenTypen[],3,0)*VLOOKUP(F1999,Tb_ProjectKosten[],MATCH(Tb_ProjectKosten[[#Headers],[Forfat_Percentage]],Tb_ProjectKosten[#Headers],0),0),2),""),V1999 &lt;=0,0),"")</f>
        <v/>
      </c>
      <c r="Y1999" s="262"/>
      <c r="Z1999" s="49"/>
      <c r="AA1999" s="37" t="str" cm="1">
        <f t="array" ref="AA1999">IFERROR(IF(INDEX(SubsidieTabel!$Q$1:$T$9,MATCH($F1999,SubsidieTabel!$Q$1:$Q$9,0),IFERROR(MATCH(Methode_Keuze,SubsidieTabel!$Q$1:$T$1,0),2))&lt;&gt;1=TRUE,"ja",""),"")</f>
        <v/>
      </c>
    </row>
    <row r="2000" spans="1:27" ht="15" customHeight="1" x14ac:dyDescent="0.25">
      <c r="A2000" s="87"/>
      <c r="B2000" s="219" t="str">
        <f>IF(A2000&lt;&gt;"",_xlfn.MAXIFS($B$1:B1999,$A$1:A1999,A2000)+1,"")</f>
        <v/>
      </c>
      <c r="C2000" s="50"/>
      <c r="D2000" s="50"/>
      <c r="E2000" s="50"/>
      <c r="F2000" s="50"/>
      <c r="G2000" s="283"/>
      <c r="H2000" s="296"/>
      <c r="I2000" s="295"/>
      <c r="J2000" s="295"/>
      <c r="K2000" s="202"/>
      <c r="L2000" s="202"/>
      <c r="M2000" s="91" t="str">
        <f>IFERROR(VLOOKUP(H2000,Lijsten!$H$1:$I$100,2,0),"")</f>
        <v/>
      </c>
      <c r="N2000" s="91" t="str" cm="1">
        <f t="array" ref="N2000">IFERROR(_xlfn.IFS(AND(LEFT(F2000,6)="Arbeid",RIGHT(F2000,3)&lt;&gt;"IKS"),IFERROR(VLOOKUP($G2000,Tb_KostenTypen[],2,0),"tarief"),RIGHT(F2000,3)="IKS","Uurtarief",LEFT(F2000,6)="Arbeid","Uurtarief",AND(LEFT(F2000,8)="Bijdrage",RIGHT(F2000,15)="(vrijwilligers)"),"Vast tarief"),"")</f>
        <v/>
      </c>
      <c r="O2000" s="92"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tarief",IF(LEFT(F2000,8)="Bijdrage",VLOOKUP($F2000,Tb_KostenTypen[],MATCH(Methode_Keuze,Tb_KostenTypen[#Headers],0),0),VLOOKUP($G2000,Lijsten!L:O,4,0))),""),"")</f>
        <v/>
      </c>
      <c r="P2000" s="92"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tarief",IF(LEFT(F2000,8)="Bijdrage",VLOOKUP($F2000,Tb_KostenTypen[],MATCH(Methode_Keuze,Tb_KostenTypen[#Headers],0),0),VLOOKUP($G2000,Lijsten!L:O,4,0))),""),"")</f>
        <v/>
      </c>
      <c r="Q2000" s="50"/>
      <c r="R2000" s="50"/>
      <c r="S2000" s="83"/>
      <c r="T2000" s="51"/>
      <c r="U2000" s="4" t="str" cm="1">
        <f t="array" ref="U2000">IF(AA2000&lt;&gt;"ja",_xlfn.IFNA(_xlfn.IFS(AND(O2000&lt;&gt;"",F2000&lt;&gt;"",RIGHT($N2000,6)="tarief"),O2000*Q2000,S2000&gt;0,IF(F2000&lt;&gt;"",S2000,"")),""),"")</f>
        <v/>
      </c>
      <c r="V2000" s="4" t="str" cm="1">
        <f t="array" ref="V2000">IF(AA2000&lt;&gt;"ja",_xlfn.IFNA(_xlfn.IFS(AND(P2000&lt;&gt;"",R2000&lt;&gt;"",RIGHT($N2000,6)="tarief"),P2000*R2000,T2000&gt;0,T2000),""),"")</f>
        <v/>
      </c>
      <c r="W2000" s="4" t="str" cm="1">
        <f t="array" ref="W2000">IFERROR(_xlfn.IFS(OR(F2000="",LEFT(Methode_Keuze,4)="Geen"),"",AND(U2000&lt;&gt;"",F2000&lt;&gt;"Arbeidskosten"),ROUND(U2000*VLOOKUP(F2000,Tb_ProjectKosten[],MATCH(Tb_ProjectKosten[[#Headers],[Forfat_Percentage]],Tb_ProjectKosten[#Headers],0),0),2),AND(F2000="Arbeidskosten",G2000&lt;&gt;""),IFERROR(ROUND(U2000*VLOOKUP(G2000,Tb_KostenTypen[],3,0)*VLOOKUP(F2000,Tb_ProjectKosten[],MATCH(Tb_ProjectKosten[[#Headers],[Forfat_Percentage]],Tb_ProjectKosten[#Headers],0),0),2),""),U2000 &lt;=0,0),"")</f>
        <v/>
      </c>
      <c r="X2000" s="4" t="str" cm="1">
        <f t="array" ref="X2000">IFERROR(_xlfn.IFS(OR(F2000="",LEFT(Methode_Keuze,4)="Geen"),"",AND(V2000&lt;&gt;"",F2000&lt;&gt;"Arbeidskosten"),ROUND(V2000*VLOOKUP(F2000,Tb_ProjectKosten[],MATCH(Tb_ProjectKosten[[#Headers],[Forfat_Percentage]],Tb_ProjectKosten[#Headers],0),0),2),AND(F2000="Arbeidskosten",G2000&lt;&gt;""),IFERROR(ROUND(V2000*VLOOKUP(G2000,Tb_KostenTypen[],3,0)*VLOOKUP(F2000,Tb_ProjectKosten[],MATCH(Tb_ProjectKosten[[#Headers],[Forfat_Percentage]],Tb_ProjectKosten[#Headers],0),0),2),""),V2000 &lt;=0,0),"")</f>
        <v/>
      </c>
      <c r="Y2000" s="262"/>
      <c r="Z2000" s="49"/>
      <c r="AA2000" s="37" t="str" cm="1">
        <f t="array" ref="AA2000">IFERROR(IF(INDEX(SubsidieTabel!$Q$1:$T$9,MATCH($F2000,SubsidieTabel!$Q$1:$Q$9,0),IFERROR(MATCH(Methode_Keuze,SubsidieTabel!$Q$1:$T$1,0),2))&lt;&gt;1=TRUE,"ja",""),"")</f>
        <v/>
      </c>
    </row>
    <row r="2001" spans="1:27" ht="15" customHeight="1" x14ac:dyDescent="0.25">
      <c r="A2001" s="87"/>
      <c r="B2001" s="219" t="str">
        <f>IF(A2001&lt;&gt;"",_xlfn.MAXIFS($B$1:B2000,$A$1:A2000,A2001)+1,"")</f>
        <v/>
      </c>
      <c r="C2001" s="50"/>
      <c r="D2001" s="50"/>
      <c r="E2001" s="50"/>
      <c r="F2001" s="50"/>
      <c r="G2001" s="283"/>
      <c r="H2001" s="296"/>
      <c r="I2001" s="295"/>
      <c r="J2001" s="295"/>
      <c r="K2001" s="202"/>
      <c r="L2001" s="202"/>
      <c r="M2001" s="91" t="str">
        <f>IFERROR(VLOOKUP(H2001,Lijsten!$H$1:$I$100,2,0),"")</f>
        <v/>
      </c>
      <c r="N2001" s="91" t="str" cm="1">
        <f t="array" ref="N2001">IFERROR(_xlfn.IFS(AND(LEFT(F2001,6)="Arbeid",RIGHT(F2001,3)&lt;&gt;"IKS"),IFERROR(VLOOKUP($G2001,Tb_KostenTypen[],2,0),"tarief"),RIGHT(F2001,3)="IKS","Uurtarief",LEFT(F2001,6)="Arbeid","Uurtarief",AND(LEFT(F2001,8)="Bijdrage",RIGHT(F2001,15)="(vrijwilligers)"),"Vast tarief"),"")</f>
        <v/>
      </c>
      <c r="O2001" s="92"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tarief",IF(LEFT(F2001,8)="Bijdrage",VLOOKUP($F2001,Tb_KostenTypen[],MATCH(Methode_Keuze,Tb_KostenTypen[#Headers],0),0),VLOOKUP($G2001,Lijsten!L:O,4,0))),""),"")</f>
        <v/>
      </c>
      <c r="P2001" s="92"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tarief",IF(LEFT(F2001,8)="Bijdrage",VLOOKUP($F2001,Tb_KostenTypen[],MATCH(Methode_Keuze,Tb_KostenTypen[#Headers],0),0),VLOOKUP($G2001,Lijsten!L:O,4,0))),""),"")</f>
        <v/>
      </c>
      <c r="Q2001" s="50"/>
      <c r="R2001" s="50"/>
      <c r="S2001" s="83"/>
      <c r="T2001" s="51"/>
      <c r="U2001" s="4" t="str" cm="1">
        <f t="array" ref="U2001">IF(AA2001&lt;&gt;"ja",_xlfn.IFNA(_xlfn.IFS(AND(O2001&lt;&gt;"",F2001&lt;&gt;"",RIGHT($N2001,6)="tarief"),O2001*Q2001,S2001&gt;0,IF(F2001&lt;&gt;"",S2001,"")),""),"")</f>
        <v/>
      </c>
      <c r="V2001" s="4" t="str" cm="1">
        <f t="array" ref="V2001">IF(AA2001&lt;&gt;"ja",_xlfn.IFNA(_xlfn.IFS(AND(P2001&lt;&gt;"",R2001&lt;&gt;"",RIGHT($N2001,6)="tarief"),P2001*R2001,T2001&gt;0,T2001),""),"")</f>
        <v/>
      </c>
      <c r="W2001" s="4" t="str" cm="1">
        <f t="array" ref="W2001">IFERROR(_xlfn.IFS(OR(F2001="",LEFT(Methode_Keuze,4)="Geen"),"",AND(U2001&lt;&gt;"",F2001&lt;&gt;"Arbeidskosten"),ROUND(U2001*VLOOKUP(F2001,Tb_ProjectKosten[],MATCH(Tb_ProjectKosten[[#Headers],[Forfat_Percentage]],Tb_ProjectKosten[#Headers],0),0),2),AND(F2001="Arbeidskosten",G2001&lt;&gt;""),IFERROR(ROUND(U2001*VLOOKUP(G2001,Tb_KostenTypen[],3,0)*VLOOKUP(F2001,Tb_ProjectKosten[],MATCH(Tb_ProjectKosten[[#Headers],[Forfat_Percentage]],Tb_ProjectKosten[#Headers],0),0),2),""),U2001 &lt;=0,0),"")</f>
        <v/>
      </c>
      <c r="X2001" s="4" t="str" cm="1">
        <f t="array" ref="X2001">IFERROR(_xlfn.IFS(OR(F2001="",LEFT(Methode_Keuze,4)="Geen"),"",AND(V2001&lt;&gt;"",F2001&lt;&gt;"Arbeidskosten"),ROUND(V2001*VLOOKUP(F2001,Tb_ProjectKosten[],MATCH(Tb_ProjectKosten[[#Headers],[Forfat_Percentage]],Tb_ProjectKosten[#Headers],0),0),2),AND(F2001="Arbeidskosten",G2001&lt;&gt;""),IFERROR(ROUND(V2001*VLOOKUP(G2001,Tb_KostenTypen[],3,0)*VLOOKUP(F2001,Tb_ProjectKosten[],MATCH(Tb_ProjectKosten[[#Headers],[Forfat_Percentage]],Tb_ProjectKosten[#Headers],0),0),2),""),V2001 &lt;=0,0),"")</f>
        <v/>
      </c>
      <c r="Y2001" s="262"/>
      <c r="Z2001" s="49"/>
      <c r="AA2001" s="37" t="str" cm="1">
        <f t="array" ref="AA2001">IFERROR(IF(INDEX(SubsidieTabel!$Q$1:$T$9,MATCH($F2001,SubsidieTabel!$Q$1:$Q$9,0),IFERROR(MATCH(Methode_Keuze,SubsidieTabel!$Q$1:$T$1,0),2))&lt;&gt;1=TRUE,"ja",""),"")</f>
        <v/>
      </c>
    </row>
    <row r="2002" spans="1:27" ht="15" customHeight="1" x14ac:dyDescent="0.25">
      <c r="C2002" s="36"/>
    </row>
  </sheetData>
  <sheetProtection algorithmName="SHA-512" hashValue="xm90vmmFNSfaja7qGkjfweNWF0LyGzt+4pxZ/Wmlv6hQePlu9WldsH4gL8GAwm5BLf2acmzp1PIUkqGbO61Z3g==" saltValue="lvnSL9LiMACaapl3hU9lOQ==" spinCount="100000" sheet="1" formatCells="0" autoFilter="0"/>
  <phoneticPr fontId="3" type="noConversion"/>
  <conditionalFormatting sqref="A2:A2001">
    <cfRule type="expression" dxfId="25" priority="110">
      <formula>AND($A2="",$U2&gt;0,$U2&lt;&gt;"")</formula>
    </cfRule>
  </conditionalFormatting>
  <conditionalFormatting sqref="D2:E2001">
    <cfRule type="expression" dxfId="24" priority="108">
      <formula>AND($V2&lt;&gt;"",$V2&lt;&gt;0,$E2="")</formula>
    </cfRule>
  </conditionalFormatting>
  <conditionalFormatting sqref="G2:G2001">
    <cfRule type="expression" dxfId="22" priority="7">
      <formula>$F2="Arbeidskosten"</formula>
    </cfRule>
  </conditionalFormatting>
  <conditionalFormatting sqref="H2:H2001">
    <cfRule type="expression" dxfId="21" priority="9">
      <formula>OR(AND($F2&lt;&gt;"",$F2&lt;&gt;"Arbeidskosten"),AND($G2&lt;&gt;"",$F2="Arbeidskosten"))</formula>
    </cfRule>
  </conditionalFormatting>
  <conditionalFormatting sqref="H2:L2001">
    <cfRule type="expression" dxfId="20" priority="3" stopIfTrue="1">
      <formula>$F2=""</formula>
    </cfRule>
  </conditionalFormatting>
  <conditionalFormatting sqref="I2:L2001">
    <cfRule type="expression" dxfId="19" priority="11" stopIfTrue="1">
      <formula>AND(RIGHT($N2,6)&lt;&gt;"tarief",RIGHT($F2,3)&lt;&gt;"btw")</formula>
    </cfRule>
    <cfRule type="expression" dxfId="18" priority="16" stopIfTrue="1">
      <formula>AND($N2="",$F2&lt;&gt;"btw")</formula>
    </cfRule>
  </conditionalFormatting>
  <conditionalFormatting sqref="K2:K2001">
    <cfRule type="expression" dxfId="17" priority="4" stopIfTrue="1">
      <formula>AND($K2&lt;&gt;"",Keuze_OntvangstDatum&lt;&gt;"",$K2+365&lt;Keuze_OntvangstDatum)</formula>
    </cfRule>
    <cfRule type="expression" dxfId="16" priority="10" stopIfTrue="1">
      <formula>AND($K2&lt;&gt;"",OR(AND(Keuze_OntvangstDatum&lt;&gt;"",$K2&lt;Keuze_OntvangstDatum),AND(Keuze_OntvangstDatum&lt;&gt;"",$K2&gt;Keuze_EindDatum)))</formula>
    </cfRule>
  </conditionalFormatting>
  <conditionalFormatting sqref="M2:M2001">
    <cfRule type="expression" dxfId="15" priority="93" stopIfTrue="1">
      <formula>OR(LEFT($N2,4)="Vast",$N2="tarief",$H$2="Eigen arbeid")</formula>
    </cfRule>
  </conditionalFormatting>
  <conditionalFormatting sqref="M2:R2001">
    <cfRule type="expression" dxfId="14" priority="13" stopIfTrue="1">
      <formula>OR($F2="",RIGHT($N2,6)&lt;&gt;"tarief")</formula>
    </cfRule>
  </conditionalFormatting>
  <conditionalFormatting sqref="O2:P2001">
    <cfRule type="expression" dxfId="12" priority="107" stopIfTrue="1">
      <formula>$T2="Dit kostentype hoeft u niet op te geven. Hiervoor wordt een forfait berekend."</formula>
    </cfRule>
  </conditionalFormatting>
  <conditionalFormatting sqref="S2:T2001">
    <cfRule type="expression" dxfId="11" priority="90" stopIfTrue="1">
      <formula>OR($F2="",RIGHT($N2,6)="tarief")</formula>
    </cfRule>
  </conditionalFormatting>
  <conditionalFormatting sqref="Y2:Y2001">
    <cfRule type="expression" dxfId="10" priority="1">
      <formula>AND($Q2&lt;&gt;"",$Q2&lt;&gt;0,$C2="")</formula>
    </cfRule>
  </conditionalFormatting>
  <dataValidations count="7">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allowBlank="1" sqref="I2:L2001" xr:uid="{BFCB9120-F1C1-4FE2-8D72-AE259D2AA081}"/>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list" allowBlank="1" prompt="Arbeid: kies medewerker of &quot;eigen arbeid&quot;_x000a_Derden: voer bedrijfsnaam in" sqref="H2:H2001" xr:uid="{55B03F6C-D8D9-4C15-9F43-2D6C1AFE4FA2}">
      <formula1>IF(LEFT(DB_KostenType,6)="Arbeid",IF(RIGHT(DB_KostenType,3)="IKS",MedewerkersIKS_Uniek,IF(LEFT($G2,4)="Loon",Medewerkers_Uniek,"")),"")</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2" stopIfTrue="1" id="{C7D8519F-7DB0-41AF-84D0-DC3929D81D37}">
            <xm:f>INDEX(SubsidieTabel!$Q$1:$T$9,MATCH(F2,SubsidieTabel!$Q$1:$Q$9,0),IFERROR(MATCH(Methode_Keuze,SubsidieTabel!$Q$1:$T$1,0),2))&lt;&gt;1</xm:f>
            <x14:dxf>
              <font>
                <color rgb="FFD52B1E"/>
              </font>
            </x14:dxf>
          </x14:cfRule>
          <xm:sqref>F2:G2001</xm:sqref>
        </x14:conditionalFormatting>
        <x14:conditionalFormatting xmlns:xm="http://schemas.microsoft.com/office/excel/2006/main">
          <x14:cfRule type="expression" priority="61"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B5845C8-CAFC-43A4-8D24-2210260EABBC}">
          <x14:formula1>
            <xm:f>IF($F2="Arbeidskosten",OFFSET(Kostentypen!$A$76,MATCH($E2,Kostentypen!$A$76:$A$87,0)-1,1,,COUNTIF(OFFSET(Kostentypen!$A$76,MATCH($E2,Kostentypen!$A$76:$A$87,0)-1,,,20),"?*")-1),"")</xm:f>
          </x14:formula1>
          <xm:sqref>G2:G2001</xm:sqref>
        </x14:dataValidation>
        <x14:dataValidation type="list" allowBlank="1" showInputMessage="1" showErrorMessage="1" xr:uid="{520D3CFC-34B2-441D-A662-598C4612A963}">
          <x14:formula1>
            <xm:f>OFFSET(Kostentypen!$A$34,MATCH($E2,Kostentypen!$A$34:$A$45,0)-1,1,,COUNTIF(OFFSET(Kostentypen!$A$34,MATCH($E2,Kostentypen!$A$34:$A$45,0)-1,,,20),"?*")-1)</xm:f>
          </x14:formula1>
          <xm:sqref>F2:F2001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N41"/>
  <sheetViews>
    <sheetView showGridLines="0" zoomScaleNormal="100" workbookViewId="0">
      <selection activeCell="C10" sqref="C10:E10"/>
    </sheetView>
  </sheetViews>
  <sheetFormatPr defaultColWidth="0" defaultRowHeight="15" customHeight="1" zeroHeight="1" x14ac:dyDescent="0.25"/>
  <cols>
    <col min="1" max="1" width="2.85546875" style="37" customWidth="1"/>
    <col min="2" max="2" width="61.7109375" style="37" customWidth="1"/>
    <col min="3" max="3" width="22" style="37" bestFit="1" customWidth="1"/>
    <col min="4" max="4" width="22.140625" style="37" bestFit="1" customWidth="1"/>
    <col min="5" max="10" width="28.7109375" style="37" customWidth="1"/>
    <col min="11" max="11" width="3.140625" style="37" customWidth="1"/>
    <col min="12" max="12" width="3.85546875" style="37" hidden="1" customWidth="1"/>
    <col min="13" max="14" width="0" style="37" hidden="1" customWidth="1"/>
    <col min="15" max="16384" width="9.140625" style="37" hidden="1"/>
  </cols>
  <sheetData>
    <row r="1" spans="2:14" ht="3" customHeight="1" x14ac:dyDescent="0.25">
      <c r="B1" s="55"/>
      <c r="C1" s="55"/>
      <c r="D1" s="56"/>
    </row>
    <row r="2" spans="2:14" ht="28.5" customHeight="1" x14ac:dyDescent="0.25">
      <c r="B2" s="24" t="s">
        <v>77</v>
      </c>
      <c r="C2" s="390" t="str">
        <f>IF('1. Aanvraaggegevens'!C2&lt;&gt;"",'1. Aanvraaggegevens'!C2,"")</f>
        <v/>
      </c>
      <c r="D2" s="391"/>
      <c r="E2" s="392"/>
    </row>
    <row r="3" spans="2:14" ht="15" customHeight="1" x14ac:dyDescent="0.25">
      <c r="B3" s="24" t="s">
        <v>16</v>
      </c>
      <c r="C3" s="393" t="str">
        <f>IF('1. Aanvraaggegevens'!C3&lt;&gt;"",'1. Aanvraaggegevens'!C3,"")</f>
        <v/>
      </c>
      <c r="D3" s="394"/>
      <c r="E3" s="395"/>
    </row>
    <row r="4" spans="2:14" ht="15" customHeight="1" x14ac:dyDescent="0.25">
      <c r="B4" s="24" t="s">
        <v>17</v>
      </c>
      <c r="C4" s="393" t="str">
        <f>IF('1. Aanvraaggegevens'!C4&lt;&gt;"",'1. Aanvraaggegevens'!C4,"")</f>
        <v/>
      </c>
      <c r="D4" s="394"/>
      <c r="E4" s="395"/>
    </row>
    <row r="5" spans="2:14" ht="15" customHeight="1" x14ac:dyDescent="0.25">
      <c r="B5" s="24" t="s">
        <v>18</v>
      </c>
      <c r="C5" s="393" t="str">
        <f>IF('1. Aanvraaggegevens'!C5&lt;&gt;"",'1. Aanvraaggegevens'!C5,"")</f>
        <v/>
      </c>
      <c r="D5" s="394"/>
      <c r="E5" s="395"/>
    </row>
    <row r="6" spans="2:14" ht="15" customHeight="1" x14ac:dyDescent="0.25">
      <c r="B6" s="6"/>
      <c r="C6" s="396" t="str">
        <f>IF('1. Aanvraaggegevens'!C6&lt;&gt;"",'1. Aanvraaggegevens'!C6,"")</f>
        <v/>
      </c>
      <c r="D6" s="397"/>
      <c r="E6" s="398"/>
    </row>
    <row r="7" spans="2:14" ht="3" customHeight="1" x14ac:dyDescent="0.25">
      <c r="B7" s="55"/>
      <c r="C7" s="55"/>
      <c r="D7" s="56"/>
      <c r="E7" s="38"/>
    </row>
    <row r="8" spans="2:14" ht="15" customHeight="1" x14ac:dyDescent="0.25">
      <c r="B8" s="211" t="s">
        <v>116</v>
      </c>
      <c r="C8" s="399" t="str">
        <f>IF('1. Aanvraaggegevens'!C8&lt;&gt;"",'1. Aanvraaggegevens'!C8,"")</f>
        <v/>
      </c>
      <c r="D8" s="400"/>
      <c r="E8" s="401"/>
    </row>
    <row r="9" spans="2:14" ht="3" customHeight="1" x14ac:dyDescent="0.25">
      <c r="B9" s="55"/>
      <c r="C9" s="55"/>
      <c r="D9" s="56"/>
    </row>
    <row r="10" spans="2:14" ht="15" customHeight="1" x14ac:dyDescent="0.25">
      <c r="B10" s="96" t="s">
        <v>167</v>
      </c>
      <c r="C10" s="381"/>
      <c r="D10" s="382"/>
      <c r="E10" s="383"/>
    </row>
    <row r="11" spans="2:14" ht="15" customHeight="1" x14ac:dyDescent="0.25">
      <c r="B11" s="96" t="s">
        <v>262</v>
      </c>
      <c r="C11" s="384"/>
      <c r="D11" s="385"/>
      <c r="E11" s="386"/>
    </row>
    <row r="12" spans="2:14" ht="15" customHeight="1" x14ac:dyDescent="0.25">
      <c r="B12" s="96" t="s">
        <v>124</v>
      </c>
      <c r="C12" s="387"/>
      <c r="D12" s="388"/>
      <c r="E12" s="389"/>
    </row>
    <row r="13" spans="2:14" ht="15" customHeight="1" x14ac:dyDescent="0.25">
      <c r="B13" s="96" t="s">
        <v>115</v>
      </c>
      <c r="C13" s="384"/>
      <c r="D13" s="385"/>
      <c r="E13" s="386"/>
    </row>
    <row r="14" spans="2:14" ht="21.75" customHeight="1" x14ac:dyDescent="0.25">
      <c r="B14" s="55"/>
      <c r="C14" s="55"/>
      <c r="D14" s="56"/>
      <c r="E14" s="252" t="str">
        <f>IF(Keuze_DB_Nr&lt;&gt;"","Totale uitgaven huidig betaalverzoek per subsidiabele activiteit --&gt;", "")</f>
        <v/>
      </c>
    </row>
    <row r="15" spans="2:14" ht="45" customHeight="1" x14ac:dyDescent="0.25">
      <c r="B15" s="228" t="s">
        <v>0</v>
      </c>
      <c r="C15" s="233" t="s">
        <v>263</v>
      </c>
      <c r="D15" s="233" t="str">
        <f>"Totale uitgaven huidig betaalverzoek ("&amp;Keuze_DB_Nr&amp;")"</f>
        <v>Totale uitgaven huidig betaalverzoek ()</v>
      </c>
      <c r="E15" s="227" t="str" cm="1">
        <f t="array" aca="1" ref="E15" ca="1">TRANSPOSE(Activiteiten_Uniek_DB)</f>
        <v/>
      </c>
      <c r="F15" s="227"/>
      <c r="G15" s="227"/>
      <c r="H15" s="227"/>
      <c r="I15" s="227"/>
      <c r="J15" s="227"/>
      <c r="M15" s="253" t="s">
        <v>95</v>
      </c>
      <c r="N15" s="253" t="s">
        <v>144</v>
      </c>
    </row>
    <row r="16" spans="2:14" ht="15" customHeight="1" x14ac:dyDescent="0.25">
      <c r="B16" s="302" t="s">
        <v>8</v>
      </c>
      <c r="C16" s="126">
        <f>SUMIFS('8. Uitgaven betaalverzoek'!U:U,'8. Uitgaven betaalverzoek'!F:F,B16,'8. Uitgaven betaalverzoek'!A:A,"&lt;&gt;""")</f>
        <v>0</v>
      </c>
      <c r="D16" s="126">
        <f ca="1">SUMIF(Tb_DBKosten[],B16,Tb_DBKosten[Deelbetaling_Aanvraag])</f>
        <v>0</v>
      </c>
      <c r="E16" s="125" t="str">
        <f ca="1">IF(AND($C16&lt;&gt;0,E$15&lt;&gt;""),IF(Keuze_DB_Nr&lt;&gt;"",SUMIFS(SubsidieTabel_DB!$L:$L,SubsidieTabel_DB!$A:$A,E$15,SubsidieTabel_DB!$B:$B,$B16),""),"")</f>
        <v/>
      </c>
      <c r="F16" s="125" t="str">
        <f>IF(AND($C16&lt;&gt;0,F$15&lt;&gt;""),IF(Keuze_DB_Nr&lt;&gt;"",SUMIFS(SubsidieTabel_DB!$L:$L,SubsidieTabel_DB!$A:$A,F$15,SubsidieTabel_DB!$B:$B,$B16),""),"")</f>
        <v/>
      </c>
      <c r="G16" s="125" t="str">
        <f>IF(AND($C16&lt;&gt;0,G$15&lt;&gt;""),IF(Keuze_DB_Nr&lt;&gt;"",SUMIFS(SubsidieTabel_DB!$L:$L,SubsidieTabel_DB!$A:$A,G$15,SubsidieTabel_DB!$B:$B,$B16),""),"")</f>
        <v/>
      </c>
      <c r="H16" s="125" t="str">
        <f>IF(AND($C16&lt;&gt;0,H$15&lt;&gt;""),IF(Keuze_DB_Nr&lt;&gt;"",SUMIFS(SubsidieTabel_DB!$L:$L,SubsidieTabel_DB!$A:$A,H$15,SubsidieTabel_DB!$B:$B,$B16),""),"")</f>
        <v/>
      </c>
      <c r="I16" s="125" t="str">
        <f>IF(AND($C16&lt;&gt;0,I$15&lt;&gt;""),IF(Keuze_DB_Nr&lt;&gt;"",SUMIFS(SubsidieTabel_DB!$L:$L,SubsidieTabel_DB!$A:$A,I$15,SubsidieTabel_DB!$B:$B,$B16),""),"")</f>
        <v/>
      </c>
      <c r="J16" s="125" t="str">
        <f>IF(AND($C16&lt;&gt;0,J$15&lt;&gt;""),IF(Keuze_DB_Nr&lt;&gt;"",SUMIFS(SubsidieTabel_DB!$L:$L,SubsidieTabel_DB!$A:$A,J$15,SubsidieTabel_DB!$B:$B,$B16),""),"")</f>
        <v/>
      </c>
      <c r="M16" s="254">
        <f>SUMIF(Tb_ProjectKosten[Begroting],'6. Begrotingsoverzicht'!B11,Tb_ProjectKosten[Kosten_Beoordeeld])</f>
        <v>0</v>
      </c>
      <c r="N16" s="254">
        <f>'Beoordeeld begrotingsoverzicht'!E11</f>
        <v>0</v>
      </c>
    </row>
    <row r="17" spans="2:14" ht="15" customHeight="1" x14ac:dyDescent="0.25">
      <c r="B17" s="302" t="s">
        <v>91</v>
      </c>
      <c r="C17" s="126">
        <f>SUMIFS('8. Uitgaven betaalverzoek'!U:U,'8. Uitgaven betaalverzoek'!F:F,B17,'8. Uitgaven betaalverzoek'!A:A,"&lt;&gt;""")</f>
        <v>0</v>
      </c>
      <c r="D17" s="126">
        <f ca="1">SUMIF(Tb_DBKosten[],B17,Tb_DBKosten[Deelbetaling_Aanvraag])</f>
        <v>0</v>
      </c>
      <c r="E17" s="125" t="str">
        <f ca="1">IF(AND($C17&lt;&gt;0,E$15&lt;&gt;""),IF(Keuze_DB_Nr&lt;&gt;"",SUMIFS(SubsidieTabel_DB!$L:$L,SubsidieTabel_DB!$A:$A,E$15,SubsidieTabel_DB!$B:$B,$B17),""),"")</f>
        <v/>
      </c>
      <c r="F17" s="125" t="str">
        <f>IF(AND($C17&lt;&gt;0,F$15&lt;&gt;""),IF(Keuze_DB_Nr&lt;&gt;"",SUMIFS(SubsidieTabel_DB!$L:$L,SubsidieTabel_DB!$A:$A,F$15,SubsidieTabel_DB!$B:$B,$B17),""),"")</f>
        <v/>
      </c>
      <c r="G17" s="125" t="str">
        <f>IF(AND($C17&lt;&gt;0,G$15&lt;&gt;""),IF(Keuze_DB_Nr&lt;&gt;"",SUMIFS(SubsidieTabel_DB!$L:$L,SubsidieTabel_DB!$A:$A,G$15,SubsidieTabel_DB!$B:$B,$B17),""),"")</f>
        <v/>
      </c>
      <c r="H17" s="125" t="str">
        <f>IF(AND($C17&lt;&gt;0,H$15&lt;&gt;""),IF(Keuze_DB_Nr&lt;&gt;"",SUMIFS(SubsidieTabel_DB!$L:$L,SubsidieTabel_DB!$A:$A,H$15,SubsidieTabel_DB!$B:$B,$B17),""),"")</f>
        <v/>
      </c>
      <c r="I17" s="125" t="str">
        <f>IF(AND($C17&lt;&gt;0,I$15&lt;&gt;""),IF(Keuze_DB_Nr&lt;&gt;"",SUMIFS(SubsidieTabel_DB!$L:$L,SubsidieTabel_DB!$A:$A,I$15,SubsidieTabel_DB!$B:$B,$B17),""),"")</f>
        <v/>
      </c>
      <c r="J17" s="125" t="str">
        <f>IF(AND($C17&lt;&gt;0,J$15&lt;&gt;""),IF(Keuze_DB_Nr&lt;&gt;"",SUMIFS(SubsidieTabel_DB!$L:$L,SubsidieTabel_DB!$A:$A,J$15,SubsidieTabel_DB!$B:$B,$B17),""),"")</f>
        <v/>
      </c>
      <c r="M17" s="254">
        <f>SUMIF(Tb_ProjectKosten[Begroting],'6. Begrotingsoverzicht'!B12,Tb_ProjectKosten[Kosten_Beoordeeld])</f>
        <v>0</v>
      </c>
      <c r="N17" s="254">
        <f>'Beoordeeld begrotingsoverzicht'!E12</f>
        <v>0</v>
      </c>
    </row>
    <row r="18" spans="2:14" ht="15" customHeight="1" x14ac:dyDescent="0.25">
      <c r="B18" s="9" t="s">
        <v>28</v>
      </c>
      <c r="C18" s="126">
        <f>SUMIFS('8. Uitgaven betaalverzoek'!U:U,'8. Uitgaven betaalverzoek'!F:F,B18,'8. Uitgaven betaalverzoek'!A:A,"&lt;&gt;""")</f>
        <v>0</v>
      </c>
      <c r="D18" s="126">
        <f ca="1">SUMIF(Tb_DBKosten[],B18,Tb_DBKosten[Deelbetaling_Aanvraag])</f>
        <v>0</v>
      </c>
      <c r="E18" s="125" t="str">
        <f ca="1">IF(AND($C18&lt;&gt;0,E$15&lt;&gt;""),IF(Keuze_DB_Nr&lt;&gt;"",SUMIFS(SubsidieTabel_DB!$L:$L,SubsidieTabel_DB!$A:$A,E$15,SubsidieTabel_DB!$B:$B,$B18),""),"")</f>
        <v/>
      </c>
      <c r="F18" s="125" t="str">
        <f>IF(AND($C18&lt;&gt;0,F$15&lt;&gt;""),IF(Keuze_DB_Nr&lt;&gt;"",SUMIFS(SubsidieTabel_DB!$L:$L,SubsidieTabel_DB!$A:$A,F$15,SubsidieTabel_DB!$B:$B,$B18),""),"")</f>
        <v/>
      </c>
      <c r="G18" s="125" t="str">
        <f>IF(AND($C18&lt;&gt;0,G$15&lt;&gt;""),IF(Keuze_DB_Nr&lt;&gt;"",SUMIFS(SubsidieTabel_DB!$L:$L,SubsidieTabel_DB!$A:$A,G$15,SubsidieTabel_DB!$B:$B,$B18),""),"")</f>
        <v/>
      </c>
      <c r="H18" s="125" t="str">
        <f>IF(AND($C18&lt;&gt;0,H$15&lt;&gt;""),IF(Keuze_DB_Nr&lt;&gt;"",SUMIFS(SubsidieTabel_DB!$L:$L,SubsidieTabel_DB!$A:$A,H$15,SubsidieTabel_DB!$B:$B,$B18),""),"")</f>
        <v/>
      </c>
      <c r="I18" s="125" t="str">
        <f>IF(AND($C18&lt;&gt;0,I$15&lt;&gt;""),IF(Keuze_DB_Nr&lt;&gt;"",SUMIFS(SubsidieTabel_DB!$L:$L,SubsidieTabel_DB!$A:$A,I$15,SubsidieTabel_DB!$B:$B,$B18),""),"")</f>
        <v/>
      </c>
      <c r="J18" s="125" t="str">
        <f>IF(AND($C18&lt;&gt;0,J$15&lt;&gt;""),IF(Keuze_DB_Nr&lt;&gt;"",SUMIFS(SubsidieTabel_DB!$L:$L,SubsidieTabel_DB!$A:$A,J$15,SubsidieTabel_DB!$B:$B,$B18),""),"")</f>
        <v/>
      </c>
      <c r="M18" s="254">
        <f>SUMIF(Tb_ProjectKosten[Begroting],'6. Begrotingsoverzicht'!B13,Tb_ProjectKosten[Kosten_Beoordeeld])</f>
        <v>0</v>
      </c>
      <c r="N18" s="254">
        <f>'Beoordeeld begrotingsoverzicht'!E13</f>
        <v>0</v>
      </c>
    </row>
    <row r="19" spans="2:14" ht="15" customHeight="1" x14ac:dyDescent="0.25">
      <c r="B19" s="9" t="s">
        <v>11</v>
      </c>
      <c r="C19" s="126">
        <f>SUMIFS('8. Uitgaven betaalverzoek'!U:U,'8. Uitgaven betaalverzoek'!F:F,B19,'8. Uitgaven betaalverzoek'!A:A,"&lt;&gt;""")</f>
        <v>0</v>
      </c>
      <c r="D19" s="126">
        <f ca="1">SUMIF(Tb_DBKosten[],B19,Tb_DBKosten[Deelbetaling_Aanvraag])</f>
        <v>0</v>
      </c>
      <c r="E19" s="125" t="str">
        <f ca="1">IF(AND($C19&lt;&gt;0,E$15&lt;&gt;""),IF(Keuze_DB_Nr&lt;&gt;"",SUMIFS(SubsidieTabel_DB!$L:$L,SubsidieTabel_DB!$A:$A,E$15,SubsidieTabel_DB!$B:$B,$B19),""),"")</f>
        <v/>
      </c>
      <c r="F19" s="125" t="str">
        <f>IF(AND($C19&lt;&gt;0,F$15&lt;&gt;""),IF(Keuze_DB_Nr&lt;&gt;"",SUMIFS(SubsidieTabel_DB!$L:$L,SubsidieTabel_DB!$A:$A,F$15,SubsidieTabel_DB!$B:$B,$B19),""),"")</f>
        <v/>
      </c>
      <c r="G19" s="125" t="str">
        <f>IF(AND($C19&lt;&gt;0,G$15&lt;&gt;""),IF(Keuze_DB_Nr&lt;&gt;"",SUMIFS(SubsidieTabel_DB!$L:$L,SubsidieTabel_DB!$A:$A,G$15,SubsidieTabel_DB!$B:$B,$B19),""),"")</f>
        <v/>
      </c>
      <c r="H19" s="125" t="str">
        <f>IF(AND($C19&lt;&gt;0,H$15&lt;&gt;""),IF(Keuze_DB_Nr&lt;&gt;"",SUMIFS(SubsidieTabel_DB!$L:$L,SubsidieTabel_DB!$A:$A,H$15,SubsidieTabel_DB!$B:$B,$B19),""),"")</f>
        <v/>
      </c>
      <c r="I19" s="125" t="str">
        <f>IF(AND($C19&lt;&gt;0,I$15&lt;&gt;""),IF(Keuze_DB_Nr&lt;&gt;"",SUMIFS(SubsidieTabel_DB!$L:$L,SubsidieTabel_DB!$A:$A,I$15,SubsidieTabel_DB!$B:$B,$B19),""),"")</f>
        <v/>
      </c>
      <c r="J19" s="125" t="str">
        <f>IF(AND($C19&lt;&gt;0,J$15&lt;&gt;""),IF(Keuze_DB_Nr&lt;&gt;"",SUMIFS(SubsidieTabel_DB!$L:$L,SubsidieTabel_DB!$A:$A,J$15,SubsidieTabel_DB!$B:$B,$B19),""),"")</f>
        <v/>
      </c>
      <c r="M19" s="254">
        <f>SUMIF(Tb_ProjectKosten[Begroting],'6. Begrotingsoverzicht'!B14,Tb_ProjectKosten[Kosten_Beoordeeld])</f>
        <v>0</v>
      </c>
      <c r="N19" s="254">
        <f>'Beoordeeld begrotingsoverzicht'!E14</f>
        <v>0</v>
      </c>
    </row>
    <row r="20" spans="2:14" ht="15" customHeight="1" x14ac:dyDescent="0.25">
      <c r="B20" s="9" t="s">
        <v>106</v>
      </c>
      <c r="C20" s="126">
        <f>SUMIFS('8. Uitgaven betaalverzoek'!U:U,'8. Uitgaven betaalverzoek'!F:F,B20,'8. Uitgaven betaalverzoek'!A:A,"&lt;&gt;""")</f>
        <v>0</v>
      </c>
      <c r="D20" s="126">
        <f ca="1">SUMIF(Tb_DBKosten[],B20,Tb_DBKosten[Deelbetaling_Aanvraag])</f>
        <v>0</v>
      </c>
      <c r="E20" s="125" t="str">
        <f ca="1">IF(AND($C20&lt;&gt;0,E$15&lt;&gt;""),IF(Keuze_DB_Nr&lt;&gt;"",SUMIFS(SubsidieTabel_DB!$L:$L,SubsidieTabel_DB!$A:$A,E$15,SubsidieTabel_DB!$B:$B,$B20),""),"")</f>
        <v/>
      </c>
      <c r="F20" s="125" t="str">
        <f>IF(AND($C20&lt;&gt;0,F$15&lt;&gt;""),IF(Keuze_DB_Nr&lt;&gt;"",SUMIFS(SubsidieTabel_DB!$L:$L,SubsidieTabel_DB!$A:$A,F$15,SubsidieTabel_DB!$B:$B,$B20),""),"")</f>
        <v/>
      </c>
      <c r="G20" s="125" t="str">
        <f>IF(AND($C20&lt;&gt;0,G$15&lt;&gt;""),IF(Keuze_DB_Nr&lt;&gt;"",SUMIFS(SubsidieTabel_DB!$L:$L,SubsidieTabel_DB!$A:$A,G$15,SubsidieTabel_DB!$B:$B,$B20),""),"")</f>
        <v/>
      </c>
      <c r="H20" s="125" t="str">
        <f>IF(AND($C20&lt;&gt;0,H$15&lt;&gt;""),IF(Keuze_DB_Nr&lt;&gt;"",SUMIFS(SubsidieTabel_DB!$L:$L,SubsidieTabel_DB!$A:$A,H$15,SubsidieTabel_DB!$B:$B,$B20),""),"")</f>
        <v/>
      </c>
      <c r="I20" s="125" t="str">
        <f>IF(AND($C20&lt;&gt;0,I$15&lt;&gt;""),IF(Keuze_DB_Nr&lt;&gt;"",SUMIFS(SubsidieTabel_DB!$L:$L,SubsidieTabel_DB!$A:$A,I$15,SubsidieTabel_DB!$B:$B,$B20),""),"")</f>
        <v/>
      </c>
      <c r="J20" s="125" t="str">
        <f>IF(AND($C20&lt;&gt;0,J$15&lt;&gt;""),IF(Keuze_DB_Nr&lt;&gt;"",SUMIFS(SubsidieTabel_DB!$L:$L,SubsidieTabel_DB!$A:$A,J$15,SubsidieTabel_DB!$B:$B,$B20),""),"")</f>
        <v/>
      </c>
      <c r="M20" s="254">
        <f>SUMIF(Tb_ProjectKosten[Begroting],'6. Begrotingsoverzicht'!B15,Tb_ProjectKosten[Kosten_Beoordeeld])</f>
        <v>0</v>
      </c>
      <c r="N20" s="254">
        <f ca="1">'Beoordeeld begrotingsoverzicht'!E15</f>
        <v>0</v>
      </c>
    </row>
    <row r="21" spans="2:14" ht="15" customHeight="1" x14ac:dyDescent="0.25">
      <c r="B21" s="9" t="s">
        <v>107</v>
      </c>
      <c r="C21" s="126">
        <f>SUMIFS('8. Uitgaven betaalverzoek'!U:U,'8. Uitgaven betaalverzoek'!F:F,B21,'8. Uitgaven betaalverzoek'!A:A,"&lt;&gt;""")</f>
        <v>0</v>
      </c>
      <c r="D21" s="126">
        <f ca="1">SUMIF(Tb_DBKosten[],B21,Tb_DBKosten[Deelbetaling_Aanvraag])</f>
        <v>0</v>
      </c>
      <c r="E21" s="125" t="str">
        <f ca="1">IF(AND($C21&lt;&gt;0,E$15&lt;&gt;""),IF(Keuze_DB_Nr&lt;&gt;"",SUMIFS(SubsidieTabel_DB!$L:$L,SubsidieTabel_DB!$A:$A,E$15,SubsidieTabel_DB!$B:$B,$B21),""),"")</f>
        <v/>
      </c>
      <c r="F21" s="125" t="str">
        <f>IF(AND($C21&lt;&gt;0,F$15&lt;&gt;""),IF(Keuze_DB_Nr&lt;&gt;"",SUMIFS(SubsidieTabel_DB!$L:$L,SubsidieTabel_DB!$A:$A,F$15,SubsidieTabel_DB!$B:$B,$B21),""),"")</f>
        <v/>
      </c>
      <c r="G21" s="125" t="str">
        <f>IF(AND($C21&lt;&gt;0,G$15&lt;&gt;""),IF(Keuze_DB_Nr&lt;&gt;"",SUMIFS(SubsidieTabel_DB!$L:$L,SubsidieTabel_DB!$A:$A,G$15,SubsidieTabel_DB!$B:$B,$B21),""),"")</f>
        <v/>
      </c>
      <c r="H21" s="125" t="str">
        <f>IF(AND($C21&lt;&gt;0,H$15&lt;&gt;""),IF(Keuze_DB_Nr&lt;&gt;"",SUMIFS(SubsidieTabel_DB!$L:$L,SubsidieTabel_DB!$A:$A,H$15,SubsidieTabel_DB!$B:$B,$B21),""),"")</f>
        <v/>
      </c>
      <c r="I21" s="125" t="str">
        <f>IF(AND($C21&lt;&gt;0,I$15&lt;&gt;""),IF(Keuze_DB_Nr&lt;&gt;"",SUMIFS(SubsidieTabel_DB!$L:$L,SubsidieTabel_DB!$A:$A,I$15,SubsidieTabel_DB!$B:$B,$B21),""),"")</f>
        <v/>
      </c>
      <c r="J21" s="125" t="str">
        <f>IF(AND($C21&lt;&gt;0,J$15&lt;&gt;""),IF(Keuze_DB_Nr&lt;&gt;"",SUMIFS(SubsidieTabel_DB!$L:$L,SubsidieTabel_DB!$A:$A,J$15,SubsidieTabel_DB!$B:$B,$B21),""),"")</f>
        <v/>
      </c>
      <c r="M21" s="254">
        <f>SUMIF(Tb_ProjectKosten[Begroting],'6. Begrotingsoverzicht'!B16,Tb_ProjectKosten[Kosten_Beoordeeld])</f>
        <v>0</v>
      </c>
      <c r="N21" s="254">
        <f ca="1">'Beoordeeld begrotingsoverzicht'!E16</f>
        <v>0</v>
      </c>
    </row>
    <row r="22" spans="2:14" ht="15" customHeight="1" x14ac:dyDescent="0.25">
      <c r="B22" s="9" t="s">
        <v>3</v>
      </c>
      <c r="C22" s="126">
        <f>SUMIFS('8. Uitgaven betaalverzoek'!U:U,'8. Uitgaven betaalverzoek'!F:F,B22,'8. Uitgaven betaalverzoek'!A:A,"&lt;&gt;""")</f>
        <v>0</v>
      </c>
      <c r="D22" s="126">
        <f ca="1">SUMIF(Tb_DBKosten[],B22,Tb_DBKosten[Deelbetaling_Aanvraag])</f>
        <v>0</v>
      </c>
      <c r="E22" s="125" t="str">
        <f ca="1">IF(AND($C22&lt;&gt;0,E$15&lt;&gt;""),IF(Keuze_DB_Nr&lt;&gt;"",SUMIFS(SubsidieTabel_DB!$L:$L,SubsidieTabel_DB!$A:$A,E$15,SubsidieTabel_DB!$B:$B,$B22),""),"")</f>
        <v/>
      </c>
      <c r="F22" s="125" t="str">
        <f>IF(AND($C22&lt;&gt;0,F$15&lt;&gt;""),IF(Keuze_DB_Nr&lt;&gt;"",SUMIFS(SubsidieTabel_DB!$L:$L,SubsidieTabel_DB!$A:$A,F$15,SubsidieTabel_DB!$B:$B,$B22),""),"")</f>
        <v/>
      </c>
      <c r="G22" s="125" t="str">
        <f>IF(AND($C22&lt;&gt;0,G$15&lt;&gt;""),IF(Keuze_DB_Nr&lt;&gt;"",SUMIFS(SubsidieTabel_DB!$L:$L,SubsidieTabel_DB!$A:$A,G$15,SubsidieTabel_DB!$B:$B,$B22),""),"")</f>
        <v/>
      </c>
      <c r="H22" s="125" t="str">
        <f>IF(AND($C22&lt;&gt;0,H$15&lt;&gt;""),IF(Keuze_DB_Nr&lt;&gt;"",SUMIFS(SubsidieTabel_DB!$L:$L,SubsidieTabel_DB!$A:$A,H$15,SubsidieTabel_DB!$B:$B,$B22),""),"")</f>
        <v/>
      </c>
      <c r="I22" s="125" t="str">
        <f>IF(AND($C22&lt;&gt;0,I$15&lt;&gt;""),IF(Keuze_DB_Nr&lt;&gt;"",SUMIFS(SubsidieTabel_DB!$L:$L,SubsidieTabel_DB!$A:$A,I$15,SubsidieTabel_DB!$B:$B,$B22),""),"")</f>
        <v/>
      </c>
      <c r="J22" s="125" t="str">
        <f>IF(AND($C22&lt;&gt;0,J$15&lt;&gt;""),IF(Keuze_DB_Nr&lt;&gt;"",SUMIFS(SubsidieTabel_DB!$L:$L,SubsidieTabel_DB!$A:$A,J$15,SubsidieTabel_DB!$B:$B,$B22),""),"")</f>
        <v/>
      </c>
      <c r="M22" s="254">
        <f>SUMIF(Tb_ProjectKosten[Begroting],'6. Begrotingsoverzicht'!B17,Tb_ProjectKosten[Kosten_Beoordeeld])</f>
        <v>0</v>
      </c>
      <c r="N22" s="254">
        <f>'Beoordeeld begrotingsoverzicht'!E17</f>
        <v>0</v>
      </c>
    </row>
    <row r="23" spans="2:14" ht="15" customHeight="1" x14ac:dyDescent="0.25">
      <c r="B23" s="9" t="s">
        <v>27</v>
      </c>
      <c r="C23" s="126">
        <f>SUMIFS('8. Uitgaven betaalverzoek'!U:U,'8. Uitgaven betaalverzoek'!F:F,B23,'8. Uitgaven betaalverzoek'!A:A,"&lt;&gt;""")</f>
        <v>0</v>
      </c>
      <c r="D23" s="126">
        <f ca="1">SUMIF(Tb_DBKosten[],B23,Tb_DBKosten[Deelbetaling_Aanvraag])</f>
        <v>0</v>
      </c>
      <c r="E23" s="125" t="str">
        <f ca="1">IF(AND($C23&lt;&gt;0,E$15&lt;&gt;""),IF(Keuze_DB_Nr&lt;&gt;"",SUMIFS(SubsidieTabel_DB!$L:$L,SubsidieTabel_DB!$A:$A,E$15,SubsidieTabel_DB!$B:$B,$B23),""),"")</f>
        <v/>
      </c>
      <c r="F23" s="125" t="str">
        <f>IF(AND($C23&lt;&gt;0,F$15&lt;&gt;""),IF(Keuze_DB_Nr&lt;&gt;"",SUMIFS(SubsidieTabel_DB!$L:$L,SubsidieTabel_DB!$A:$A,F$15,SubsidieTabel_DB!$B:$B,$B23),""),"")</f>
        <v/>
      </c>
      <c r="G23" s="125" t="str">
        <f>IF(AND($C23&lt;&gt;0,G$15&lt;&gt;""),IF(Keuze_DB_Nr&lt;&gt;"",SUMIFS(SubsidieTabel_DB!$L:$L,SubsidieTabel_DB!$A:$A,G$15,SubsidieTabel_DB!$B:$B,$B23),""),"")</f>
        <v/>
      </c>
      <c r="H23" s="125" t="str">
        <f>IF(AND($C23&lt;&gt;0,H$15&lt;&gt;""),IF(Keuze_DB_Nr&lt;&gt;"",SUMIFS(SubsidieTabel_DB!$L:$L,SubsidieTabel_DB!$A:$A,H$15,SubsidieTabel_DB!$B:$B,$B23),""),"")</f>
        <v/>
      </c>
      <c r="I23" s="125" t="str">
        <f>IF(AND($C23&lt;&gt;0,I$15&lt;&gt;""),IF(Keuze_DB_Nr&lt;&gt;"",SUMIFS(SubsidieTabel_DB!$L:$L,SubsidieTabel_DB!$A:$A,I$15,SubsidieTabel_DB!$B:$B,$B23),""),"")</f>
        <v/>
      </c>
      <c r="J23" s="125" t="str">
        <f>IF(AND($C23&lt;&gt;0,J$15&lt;&gt;""),IF(Keuze_DB_Nr&lt;&gt;"",SUMIFS(SubsidieTabel_DB!$L:$L,SubsidieTabel_DB!$A:$A,J$15,SubsidieTabel_DB!$B:$B,$B23),""),"")</f>
        <v/>
      </c>
      <c r="M23" s="254">
        <f>SUMIF(Tb_ProjectKosten[Begroting],'6. Begrotingsoverzicht'!B18,Tb_ProjectKosten[Kosten_Beoordeeld])</f>
        <v>0</v>
      </c>
      <c r="N23" s="254">
        <f>'Beoordeeld begrotingsoverzicht'!E18</f>
        <v>0</v>
      </c>
    </row>
    <row r="24" spans="2:14" ht="15" customHeight="1" x14ac:dyDescent="0.25">
      <c r="B24" s="11" t="s">
        <v>114</v>
      </c>
      <c r="C24" s="197">
        <f>ROUND(SUM(C16:C23),2)</f>
        <v>0</v>
      </c>
      <c r="D24" s="198">
        <f ca="1">SUM(D16:D23)</f>
        <v>0</v>
      </c>
      <c r="E24" s="125" t="str">
        <f ca="1">IF(SUM(E16:E23)=0,"",SUM(E16:E23))</f>
        <v/>
      </c>
      <c r="F24" s="125" t="str">
        <f t="shared" ref="F24:J24" si="0">IF(SUM(F16:F23)=0,"",SUM(F16:F23))</f>
        <v/>
      </c>
      <c r="G24" s="125" t="str">
        <f t="shared" si="0"/>
        <v/>
      </c>
      <c r="H24" s="125" t="str">
        <f t="shared" si="0"/>
        <v/>
      </c>
      <c r="I24" s="125" t="str">
        <f t="shared" si="0"/>
        <v/>
      </c>
      <c r="J24" s="125" t="str">
        <f t="shared" si="0"/>
        <v/>
      </c>
      <c r="M24" s="254">
        <f>SUM(M16:M23)</f>
        <v>0</v>
      </c>
      <c r="N24" s="254">
        <f ca="1">ROUND(SUM(N16:N23),2)</f>
        <v>0</v>
      </c>
    </row>
    <row r="25" spans="2:14" s="38" customFormat="1" ht="15" customHeight="1" x14ac:dyDescent="0.25">
      <c r="B25" s="128" t="str" cm="1">
        <f t="array" ref="B25">_xlfn.IFS(OR($C$8="",$C$8="Geen vereenvoudigde kostenoptie"),"Geen forfait",$C$8="Vereenvoudigde kostenoptie voor overige kosten","Forfait voor overige kosten",$C$8="Vereenvoudigde kostenoptie voor arbeidskosten","Forfait voor arbeidskosten")</f>
        <v>Geen forfait</v>
      </c>
      <c r="C25" s="127" t="str">
        <f>IF(SUMIFS('8. Uitgaven betaalverzoek'!$W:$W,'8. Uitgaven betaalverzoek'!$A:$A,"&lt;&gt;""")&gt;0,SUMIFS('8. Uitgaven betaalverzoek'!$W:$W,'8. Uitgaven betaalverzoek'!$A:$A,"&lt;&gt;"""),"")</f>
        <v/>
      </c>
      <c r="D25" s="127" t="str">
        <f>IF(SUM(Tb_DBKosten[Forfait_Bedrag])&gt;0,SUM(Tb_DBKosten[Forfait_Bedrag]),"")</f>
        <v/>
      </c>
      <c r="E25" s="125" t="str">
        <f ca="1">IF(AND($C25&lt;&gt;"",E$15&lt;&gt;""),IF(Keuze_DB_Nr&lt;&gt;"",SUMIFS(SubsidieTabel_DB!$N:$N,SubsidieTabel_DB!$A:$A,E$15),""),"")</f>
        <v/>
      </c>
      <c r="F25" s="125" t="str">
        <f>IF(AND($C25&lt;&gt;"",F$15&lt;&gt;""),IF(Keuze_DB_Nr&lt;&gt;"",SUMIFS(SubsidieTabel_DB!$N:$N,SubsidieTabel_DB!$A:$A,F$15),""),"")</f>
        <v/>
      </c>
      <c r="G25" s="125" t="str">
        <f>IF(AND($C25&lt;&gt;"",G$15&lt;&gt;""),IF(Keuze_DB_Nr&lt;&gt;"",SUMIFS(SubsidieTabel_DB!$N:$N,SubsidieTabel_DB!$A:$A,G$15),""),"")</f>
        <v/>
      </c>
      <c r="H25" s="125" t="str">
        <f>IF(AND($C25&lt;&gt;"",H$15&lt;&gt;""),IF(Keuze_DB_Nr&lt;&gt;"",SUMIFS(SubsidieTabel_DB!$N:$N,SubsidieTabel_DB!$A:$A,H$15),""),"")</f>
        <v/>
      </c>
      <c r="I25" s="125" t="str">
        <f>IF(AND($C25&lt;&gt;"",I$15&lt;&gt;""),IF(Keuze_DB_Nr&lt;&gt;"",SUMIFS(SubsidieTabel_DB!$N:$N,SubsidieTabel_DB!$A:$A,I$15),""),"")</f>
        <v/>
      </c>
      <c r="J25" s="125" t="str">
        <f>IF(AND($C25&lt;&gt;"",J$15&lt;&gt;""),IF(Keuze_DB_Nr&lt;&gt;"",SUMIFS(SubsidieTabel_DB!$N:$N,SubsidieTabel_DB!$A:$A,J$15),""),"")</f>
        <v/>
      </c>
      <c r="M25" s="254" t="str">
        <f>IF(SUM(Tb_ProjectKosten[Forfait_Bedrag])&gt;0,SUM(Tb_ProjectKosten[Forfait_Bedrag_Beoordeeld]),"")</f>
        <v/>
      </c>
      <c r="N25" s="254" t="str">
        <f ca="1">'Beoordeeld begrotingsoverzicht'!E20</f>
        <v/>
      </c>
    </row>
    <row r="26" spans="2:14" s="38" customFormat="1" ht="15" customHeight="1" x14ac:dyDescent="0.25">
      <c r="B26" s="195" t="s">
        <v>88</v>
      </c>
      <c r="C26" s="199">
        <f>SUM(C24:C25)</f>
        <v>0</v>
      </c>
      <c r="D26" s="199">
        <f ca="1">SUM(D24:D25)</f>
        <v>0</v>
      </c>
      <c r="E26" s="226" t="str">
        <f ca="1">IF(SUM(E24:E25)=0,"",SUM(E24:E25))</f>
        <v/>
      </c>
      <c r="F26" s="226" t="str">
        <f t="shared" ref="F26:J26" si="1">IF(SUM(F24:F25)=0,"",SUM(F24:F25))</f>
        <v/>
      </c>
      <c r="G26" s="226" t="str">
        <f t="shared" si="1"/>
        <v/>
      </c>
      <c r="H26" s="226" t="str">
        <f t="shared" si="1"/>
        <v/>
      </c>
      <c r="I26" s="226" t="str">
        <f t="shared" si="1"/>
        <v/>
      </c>
      <c r="J26" s="226" t="str">
        <f t="shared" si="1"/>
        <v/>
      </c>
      <c r="M26" s="255">
        <f>SUM(M24:M25)</f>
        <v>0</v>
      </c>
      <c r="N26" s="255">
        <f ca="1">SUM(N24:N25)</f>
        <v>0</v>
      </c>
    </row>
    <row r="27" spans="2:14" s="38" customFormat="1" ht="6" customHeight="1" x14ac:dyDescent="0.25">
      <c r="B27" s="52"/>
    </row>
    <row r="28" spans="2:14" s="38" customFormat="1" ht="6" customHeight="1" x14ac:dyDescent="0.25">
      <c r="B28" s="52"/>
      <c r="C28" s="54"/>
      <c r="D28" s="201"/>
    </row>
    <row r="29" spans="2:14" ht="6" customHeight="1" x14ac:dyDescent="0.25">
      <c r="B29" s="55"/>
      <c r="C29" s="55"/>
      <c r="D29" s="56"/>
    </row>
    <row r="30" spans="2:14" s="38" customFormat="1" ht="15" customHeight="1" x14ac:dyDescent="0.25">
      <c r="B30" s="115" t="s">
        <v>166</v>
      </c>
      <c r="C30" s="115" t="s">
        <v>171</v>
      </c>
      <c r="D30" s="115" t="s">
        <v>1</v>
      </c>
      <c r="E30" s="115" t="s">
        <v>144</v>
      </c>
    </row>
    <row r="31" spans="2:14" ht="15" customHeight="1" x14ac:dyDescent="0.25">
      <c r="B31" s="109" t="str" cm="1">
        <f t="array" aca="1" ref="B31" ca="1">Activiteiten_Uniek_DB</f>
        <v/>
      </c>
      <c r="C31" s="110" t="str">
        <f ca="1">IF(B31&lt;&gt;"",SUMIFS(SubsidieTabel_DB!$L:$L,SubsidieTabel_DB!$A:$A,B31)+SUMIFS(SubsidieTabel_DB!$N:$N,SubsidieTabel_DB!$A:$A,B31),"")</f>
        <v/>
      </c>
      <c r="D31" s="111" t="str">
        <f ca="1">IFERROR(VLOOKUP(B31,Lijsten!$AD:$AE,2,0),"")</f>
        <v/>
      </c>
      <c r="E31" s="110" t="str">
        <f ca="1">IF(PRODUCT(C31,D31)&lt;&gt;0,PRODUCT(C31,D31),"")</f>
        <v/>
      </c>
    </row>
    <row r="32" spans="2:14" ht="15" customHeight="1" x14ac:dyDescent="0.25">
      <c r="B32" s="109"/>
      <c r="C32" s="110" t="str">
        <f>IF(B32&lt;&gt;"",SUMIFS(SubsidieTabel_DB!$L:$L,SubsidieTabel_DB!$A:$A,B32)+SUMIFS(SubsidieTabel_DB!$N:$N,SubsidieTabel_DB!$A:$A,B32),"")</f>
        <v/>
      </c>
      <c r="D32" s="111" t="str">
        <f>IFERROR(VLOOKUP(B32,Lijsten!$AD:$AE,2,0),"")</f>
        <v/>
      </c>
      <c r="E32" s="110" t="str">
        <f t="shared" ref="E32:E38" si="2">IF(PRODUCT(C32,D32)&lt;&gt;0,PRODUCT(C32,D32),"")</f>
        <v/>
      </c>
    </row>
    <row r="33" spans="2:6" ht="15" customHeight="1" x14ac:dyDescent="0.25">
      <c r="B33" s="109"/>
      <c r="C33" s="110" t="str">
        <f>IF(B33&lt;&gt;"",SUMIFS(SubsidieTabel_DB!$L:$L,SubsidieTabel_DB!$A:$A,B33)+SUMIFS(SubsidieTabel_DB!$N:$N,SubsidieTabel_DB!$A:$A,B33),"")</f>
        <v/>
      </c>
      <c r="D33" s="111" t="str">
        <f>IFERROR(VLOOKUP(B33,Lijsten!$AD:$AE,2,0),"")</f>
        <v/>
      </c>
      <c r="E33" s="110" t="str">
        <f t="shared" si="2"/>
        <v/>
      </c>
    </row>
    <row r="34" spans="2:6" ht="15" customHeight="1" x14ac:dyDescent="0.25">
      <c r="B34" s="109"/>
      <c r="C34" s="110" t="str">
        <f>IF(B34&lt;&gt;"",SUMIFS(SubsidieTabel_DB!$L:$L,SubsidieTabel_DB!$A:$A,B34)+SUMIFS(SubsidieTabel_DB!$N:$N,SubsidieTabel_DB!$A:$A,B34),"")</f>
        <v/>
      </c>
      <c r="D34" s="111" t="str">
        <f>IFERROR(VLOOKUP(B34,Lijsten!$AD:$AE,2,0),"")</f>
        <v/>
      </c>
      <c r="E34" s="110" t="str">
        <f t="shared" si="2"/>
        <v/>
      </c>
    </row>
    <row r="35" spans="2:6" ht="15" customHeight="1" x14ac:dyDescent="0.25">
      <c r="B35" s="109"/>
      <c r="C35" s="110" t="str">
        <f>IF(B35&lt;&gt;"",SUMIFS(SubsidieTabel_DB!$L:$L,SubsidieTabel_DB!$A:$A,B35)+SUMIFS(SubsidieTabel_DB!$N:$N,SubsidieTabel_DB!$A:$A,B35),"")</f>
        <v/>
      </c>
      <c r="D35" s="111" t="str">
        <f>IFERROR(VLOOKUP(B35,Lijsten!$AD:$AE,2,0),"")</f>
        <v/>
      </c>
      <c r="E35" s="110" t="str">
        <f t="shared" si="2"/>
        <v/>
      </c>
    </row>
    <row r="36" spans="2:6" ht="15" customHeight="1" x14ac:dyDescent="0.25">
      <c r="B36" s="109"/>
      <c r="C36" s="110" t="str">
        <f>IF(B36&lt;&gt;"",SUMIFS(SubsidieTabel_DB!$L:$L,SubsidieTabel_DB!$A:$A,B36)+SUMIFS(SubsidieTabel_DB!$N:$N,SubsidieTabel_DB!$A:$A,B36),"")</f>
        <v/>
      </c>
      <c r="D36" s="111" t="str">
        <f>IFERROR(VLOOKUP(B36,Lijsten!$AD:$AE,2,0),"")</f>
        <v/>
      </c>
      <c r="E36" s="110" t="str">
        <f t="shared" si="2"/>
        <v/>
      </c>
    </row>
    <row r="37" spans="2:6" ht="15" customHeight="1" x14ac:dyDescent="0.25">
      <c r="B37" s="109"/>
      <c r="C37" s="110" t="str">
        <f>IF(B37&lt;&gt;"",SUMIFS(SubsidieTabel_DB!$L:$L,SubsidieTabel_DB!$A:$A,B37)+SUMIFS(SubsidieTabel_DB!$N:$N,SubsidieTabel_DB!$A:$A,B37),"")</f>
        <v/>
      </c>
      <c r="D37" s="111" t="str">
        <f>IFERROR(VLOOKUP(B37,Lijsten!$AD:$AE,2,0),"")</f>
        <v/>
      </c>
      <c r="E37" s="110" t="str">
        <f t="shared" si="2"/>
        <v/>
      </c>
    </row>
    <row r="38" spans="2:6" ht="15" customHeight="1" x14ac:dyDescent="0.25">
      <c r="B38" s="109"/>
      <c r="C38" s="110" t="str">
        <f>IF(B38&lt;&gt;"",SUMIFS(SubsidieTabel_DB!$L:$L,SubsidieTabel_DB!$A:$A,B38)+SUMIFS(SubsidieTabel_DB!$N:$N,SubsidieTabel_DB!$A:$A,B38),"")</f>
        <v/>
      </c>
      <c r="D38" s="111" t="str">
        <f>IFERROR(VLOOKUP(B38,Lijsten!$AD:$AE,2,0),"")</f>
        <v/>
      </c>
      <c r="E38" s="110" t="str">
        <f t="shared" si="2"/>
        <v/>
      </c>
    </row>
    <row r="39" spans="2:6" ht="15" customHeight="1" x14ac:dyDescent="0.25">
      <c r="B39" s="115"/>
      <c r="C39" s="115"/>
      <c r="D39" s="115"/>
      <c r="E39" s="115"/>
    </row>
    <row r="40" spans="2:6" ht="15" customHeight="1" x14ac:dyDescent="0.25">
      <c r="D40" s="132" t="s">
        <v>145</v>
      </c>
      <c r="E40" s="110">
        <f ca="1">IFERROR(SUMPRODUCT(D31:D38,C31:C38),0)</f>
        <v>0</v>
      </c>
      <c r="F40" s="37" t="s">
        <v>218</v>
      </c>
    </row>
    <row r="41" spans="2:6" ht="15" customHeight="1" x14ac:dyDescent="0.25"/>
  </sheetData>
  <sheetProtection algorithmName="SHA-512" hashValue="e70Fvd2Q5j+LBN+n8NhYOezf+jVthJxL+3Xvso8YEyc+JeJUB6E6RHyxJ3YP5HjPP5snjBa0dypoKaEjY5A2oA==" saltValue="2jmTdLAfRCj7eLQOS0Aipw==" spinCount="100000" sheet="1" selectLockedCells="1"/>
  <mergeCells count="10">
    <mergeCell ref="C10:E10"/>
    <mergeCell ref="C11:E11"/>
    <mergeCell ref="C12:E12"/>
    <mergeCell ref="C13:E13"/>
    <mergeCell ref="C2:E2"/>
    <mergeCell ref="C3:E3"/>
    <mergeCell ref="C4:E4"/>
    <mergeCell ref="C5:E5"/>
    <mergeCell ref="C6:E6"/>
    <mergeCell ref="C8:E8"/>
  </mergeCells>
  <conditionalFormatting sqref="E15:J15">
    <cfRule type="expression" dxfId="9" priority="4">
      <formula>E15&lt;&gt;""</formula>
    </cfRule>
  </conditionalFormatting>
  <conditionalFormatting sqref="E16:J23 E25:J25">
    <cfRule type="expression" dxfId="8" priority="1">
      <formula>E16&lt;&gt;""</formula>
    </cfRule>
  </conditionalFormatting>
  <conditionalFormatting sqref="E24:J24">
    <cfRule type="expression" dxfId="7" priority="2">
      <formula>E24&lt;&gt;""</formula>
    </cfRule>
  </conditionalFormatting>
  <conditionalFormatting sqref="E26:J26">
    <cfRule type="expression" dxfId="6" priority="3">
      <formula>E26&lt;&gt;""</formula>
    </cfRule>
  </conditionalFormatting>
  <dataValidations count="2">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N84"/>
  <sheetViews>
    <sheetView workbookViewId="0">
      <selection activeCell="C10" sqref="C10:E10"/>
    </sheetView>
  </sheetViews>
  <sheetFormatPr defaultColWidth="0" defaultRowHeight="15" zeroHeight="1" x14ac:dyDescent="0.25"/>
  <cols>
    <col min="1" max="1" width="2.85546875" style="37" customWidth="1"/>
    <col min="2" max="2" width="61.7109375" style="37" customWidth="1"/>
    <col min="3" max="3" width="27.5703125" style="37" bestFit="1" customWidth="1"/>
    <col min="4" max="4" width="22.140625" style="37" bestFit="1" customWidth="1"/>
    <col min="5" max="5" width="20.7109375" style="37" customWidth="1"/>
    <col min="6" max="6" width="20.5703125" style="37" customWidth="1"/>
    <col min="7" max="7" width="27.85546875" style="37" bestFit="1" customWidth="1"/>
    <col min="8" max="13" width="27.85546875" style="37" customWidth="1"/>
    <col min="14" max="16384" width="9.140625" style="37" hidden="1"/>
  </cols>
  <sheetData>
    <row r="1" spans="1:14" ht="3" customHeight="1" x14ac:dyDescent="0.25">
      <c r="A1" s="52"/>
      <c r="B1" s="55"/>
      <c r="C1" s="55"/>
      <c r="D1" s="56"/>
      <c r="F1" s="52"/>
      <c r="G1" s="52"/>
      <c r="H1" s="52"/>
      <c r="I1" s="52"/>
      <c r="J1" s="52"/>
      <c r="K1" s="52"/>
      <c r="L1" s="52"/>
      <c r="M1" s="52"/>
    </row>
    <row r="2" spans="1:14" ht="28.5" customHeight="1" x14ac:dyDescent="0.25">
      <c r="A2" s="52"/>
      <c r="B2" s="24" t="s">
        <v>77</v>
      </c>
      <c r="C2" s="390" t="str">
        <f>IF('1. Aanvraaggegevens'!C2&lt;&gt;"",'1. Aanvraaggegevens'!C2,"")</f>
        <v/>
      </c>
      <c r="D2" s="391"/>
      <c r="E2" s="392"/>
      <c r="F2" s="52"/>
      <c r="G2" s="52"/>
      <c r="H2" s="52"/>
      <c r="I2" s="52"/>
      <c r="J2" s="52"/>
      <c r="K2" s="52"/>
      <c r="L2" s="52"/>
      <c r="M2" s="52"/>
    </row>
    <row r="3" spans="1:14" ht="15" customHeight="1" x14ac:dyDescent="0.25">
      <c r="A3" s="52"/>
      <c r="B3" s="24" t="s">
        <v>16</v>
      </c>
      <c r="C3" s="393" t="str">
        <f>IF('1. Aanvraaggegevens'!C3&lt;&gt;"",'1. Aanvraaggegevens'!C3,"")</f>
        <v/>
      </c>
      <c r="D3" s="394"/>
      <c r="E3" s="395"/>
      <c r="F3" s="52"/>
      <c r="G3" s="52"/>
      <c r="H3" s="52"/>
      <c r="I3" s="52"/>
      <c r="J3" s="52"/>
      <c r="K3" s="52"/>
      <c r="L3" s="52"/>
      <c r="M3" s="52"/>
    </row>
    <row r="4" spans="1:14" ht="15" customHeight="1" x14ac:dyDescent="0.25">
      <c r="A4" s="52"/>
      <c r="B4" s="24" t="s">
        <v>17</v>
      </c>
      <c r="C4" s="393" t="str">
        <f>IF('1. Aanvraaggegevens'!C4&lt;&gt;"",'1. Aanvraaggegevens'!C4,"")</f>
        <v/>
      </c>
      <c r="D4" s="394"/>
      <c r="E4" s="395"/>
      <c r="F4" s="52"/>
      <c r="G4" s="52"/>
      <c r="H4" s="52"/>
      <c r="I4" s="52"/>
      <c r="J4" s="52"/>
      <c r="K4" s="52"/>
      <c r="L4" s="52"/>
      <c r="M4" s="52"/>
    </row>
    <row r="5" spans="1:14" ht="15" customHeight="1" x14ac:dyDescent="0.25">
      <c r="A5" s="52"/>
      <c r="B5" s="24" t="s">
        <v>18</v>
      </c>
      <c r="C5" s="393" t="str">
        <f>IF('1. Aanvraaggegevens'!C5&lt;&gt;"",'1. Aanvraaggegevens'!C5,"")</f>
        <v/>
      </c>
      <c r="D5" s="394"/>
      <c r="E5" s="395"/>
      <c r="F5" s="52"/>
      <c r="G5" s="52"/>
      <c r="H5" s="52"/>
      <c r="I5" s="52"/>
      <c r="J5" s="52"/>
      <c r="K5" s="52"/>
      <c r="L5" s="52"/>
      <c r="M5" s="52"/>
    </row>
    <row r="6" spans="1:14" ht="15" customHeight="1" x14ac:dyDescent="0.25">
      <c r="A6" s="52"/>
      <c r="B6" s="6"/>
      <c r="C6" s="396" t="str">
        <f>IF('1. Aanvraaggegevens'!C6&lt;&gt;"",'1. Aanvraaggegevens'!C6,"")</f>
        <v/>
      </c>
      <c r="D6" s="397"/>
      <c r="E6" s="398"/>
      <c r="F6" s="52"/>
      <c r="G6" s="52"/>
      <c r="H6" s="52"/>
      <c r="I6" s="52"/>
      <c r="J6" s="52"/>
      <c r="K6" s="52"/>
      <c r="L6" s="52"/>
      <c r="M6" s="52"/>
    </row>
    <row r="7" spans="1:14" ht="3" customHeight="1" x14ac:dyDescent="0.25">
      <c r="A7" s="52"/>
      <c r="B7" s="55"/>
      <c r="C7" s="55"/>
      <c r="D7" s="56"/>
      <c r="E7" s="38"/>
      <c r="F7" s="52"/>
      <c r="G7" s="52"/>
      <c r="H7" s="52"/>
      <c r="I7" s="52"/>
      <c r="J7" s="52"/>
      <c r="K7" s="52"/>
      <c r="L7" s="52"/>
      <c r="M7" s="52"/>
    </row>
    <row r="8" spans="1:14" ht="15" customHeight="1" x14ac:dyDescent="0.25">
      <c r="A8" s="52"/>
      <c r="B8" s="211" t="s">
        <v>116</v>
      </c>
      <c r="C8" s="399" t="str">
        <f>IF('1. Aanvraaggegevens'!C8&lt;&gt;"",'1. Aanvraaggegevens'!C8,"")</f>
        <v/>
      </c>
      <c r="D8" s="400"/>
      <c r="E8" s="401"/>
      <c r="F8" s="52"/>
      <c r="G8" s="52"/>
      <c r="H8" s="52"/>
      <c r="I8" s="52"/>
      <c r="J8" s="52"/>
      <c r="K8" s="52"/>
      <c r="L8" s="52"/>
      <c r="M8" s="52"/>
    </row>
    <row r="9" spans="1:14" ht="3" customHeight="1" x14ac:dyDescent="0.25">
      <c r="A9" s="52"/>
      <c r="B9" s="55"/>
      <c r="C9" s="55"/>
      <c r="D9" s="56"/>
      <c r="F9" s="52"/>
      <c r="G9" s="52"/>
      <c r="H9" s="52"/>
      <c r="I9" s="52"/>
      <c r="J9" s="52"/>
      <c r="K9" s="52"/>
      <c r="L9" s="52"/>
      <c r="M9" s="52"/>
    </row>
    <row r="10" spans="1:14" ht="15" customHeight="1" x14ac:dyDescent="0.25">
      <c r="A10" s="52"/>
      <c r="B10" s="96" t="s">
        <v>167</v>
      </c>
      <c r="C10" s="407" t="str">
        <f>IF(Keuze_DB_Nr="","",Keuze_DB_Nr)</f>
        <v/>
      </c>
      <c r="D10" s="408"/>
      <c r="E10" s="409"/>
      <c r="F10" s="52"/>
      <c r="G10" s="52"/>
      <c r="H10" s="52"/>
      <c r="I10" s="52"/>
      <c r="J10" s="52"/>
      <c r="K10" s="52"/>
      <c r="L10" s="52"/>
      <c r="M10" s="52"/>
    </row>
    <row r="11" spans="1:14" ht="15" customHeight="1" x14ac:dyDescent="0.25">
      <c r="A11" s="52"/>
      <c r="B11" s="96" t="s">
        <v>131</v>
      </c>
      <c r="C11" s="410" t="str">
        <f>IF(Keuze_OntvangstDatum&lt;&gt;"",Keuze_OntvangstDatum,"")</f>
        <v/>
      </c>
      <c r="D11" s="411"/>
      <c r="E11" s="412"/>
      <c r="F11" s="52"/>
      <c r="G11" s="52"/>
      <c r="H11" s="52"/>
      <c r="I11" s="52"/>
      <c r="J11" s="52"/>
      <c r="K11" s="52"/>
      <c r="L11" s="52"/>
      <c r="M11" s="52"/>
    </row>
    <row r="12" spans="1:14" ht="15" customHeight="1" x14ac:dyDescent="0.25">
      <c r="A12" s="52"/>
      <c r="B12" s="96" t="s">
        <v>124</v>
      </c>
      <c r="C12" s="410" t="str">
        <f>IF(Keuze_Zaak_Nr&lt;&gt;"",Keuze_Zaak_Nr,"")</f>
        <v/>
      </c>
      <c r="D12" s="411"/>
      <c r="E12" s="412"/>
      <c r="F12" s="52"/>
      <c r="G12" s="52"/>
      <c r="H12" s="52"/>
      <c r="I12" s="52"/>
      <c r="J12" s="52"/>
      <c r="K12" s="52"/>
      <c r="L12" s="52"/>
      <c r="M12" s="52"/>
    </row>
    <row r="13" spans="1:14" ht="15" customHeight="1" x14ac:dyDescent="0.25">
      <c r="A13" s="52"/>
      <c r="B13" s="96" t="s">
        <v>115</v>
      </c>
      <c r="C13" s="410" t="str">
        <f>IF(Keuze_EindDatum&lt;&gt;"",Keuze_EindDatum,"")</f>
        <v/>
      </c>
      <c r="D13" s="411"/>
      <c r="E13" s="412"/>
      <c r="F13" s="52"/>
      <c r="G13" s="405" t="str">
        <f>"BEOORDELING BETAALVERZOEK "&amp; "("&amp;Keuze_DB_Nr_BEO&amp;")"</f>
        <v>BEOORDELING BETAALVERZOEK ()</v>
      </c>
      <c r="H13" s="406"/>
      <c r="I13" s="289" t="str">
        <f>IF(Keuze_DB_Nr_BEO="","Totale uitgaven beoordeeld ALLE betaalverzoeken per subsidiabele activiteit --&gt;","Totale uitgaven beoordeeld gekozen betaalverzoek per subsidiabele activiteit --&gt;")</f>
        <v>Totale uitgaven beoordeeld ALLE betaalverzoeken per subsidiabele activiteit --&gt;</v>
      </c>
      <c r="J13" s="52"/>
      <c r="K13" s="52"/>
      <c r="L13" s="52"/>
      <c r="M13" s="52"/>
    </row>
    <row r="14" spans="1:14" ht="3" customHeight="1" x14ac:dyDescent="0.25">
      <c r="A14" s="52"/>
      <c r="B14" s="55"/>
      <c r="C14" s="55"/>
      <c r="D14" s="56"/>
      <c r="E14" s="52"/>
      <c r="F14" s="52"/>
      <c r="G14" s="52"/>
      <c r="H14" s="52"/>
      <c r="I14" s="52"/>
    </row>
    <row r="15" spans="1:14" ht="45.75" customHeight="1" x14ac:dyDescent="0.25">
      <c r="A15" s="52"/>
      <c r="B15" s="277" t="s">
        <v>0</v>
      </c>
      <c r="C15" s="277" t="s">
        <v>230</v>
      </c>
      <c r="D15" s="233" t="s">
        <v>231</v>
      </c>
      <c r="E15" s="233" t="s">
        <v>279</v>
      </c>
      <c r="F15" s="233" t="s">
        <v>278</v>
      </c>
      <c r="G15" s="233" t="str">
        <f>"Totale uitgaven aangevraagd betaalverzoek ("&amp;Keuze_DB_Nr_BEO&amp;")"</f>
        <v>Totale uitgaven aangevraagd betaalverzoek ()</v>
      </c>
      <c r="H15" s="233" t="str">
        <f>"Totale uitgaven beoordeeld betaalverzoek ("&amp;Keuze_DB_Nr_BEO&amp;")"</f>
        <v>Totale uitgaven beoordeeld betaalverzoek ()</v>
      </c>
      <c r="I15" s="290" t="str" cm="1">
        <f t="array" aca="1" ref="I15" ca="1">TRANSPOSE(Activiteiten_Uniek_DB)</f>
        <v/>
      </c>
      <c r="J15" s="290"/>
      <c r="K15" s="290"/>
      <c r="L15" s="290"/>
      <c r="M15" s="290"/>
      <c r="N15" s="44"/>
    </row>
    <row r="16" spans="1:14" ht="15" customHeight="1" x14ac:dyDescent="0.25">
      <c r="A16" s="52"/>
      <c r="B16" s="302" t="s">
        <v>8</v>
      </c>
      <c r="C16" s="126">
        <f>SUMIF(Tb_ProjectKosten[Begroting],'6. Begrotingsoverzicht'!B11,Tb_ProjectKosten[Kosten_Beoordeeld])</f>
        <v>0</v>
      </c>
      <c r="D16" s="126">
        <f>'Beoordeeld begrotingsoverzicht'!E11</f>
        <v>0</v>
      </c>
      <c r="E16" s="126">
        <f>SUMIFS('8. Uitgaven betaalverzoek'!U:U,'8. Uitgaven betaalverzoek'!F:F,B16,'8. Uitgaven betaalverzoek'!A:A,"&lt;&gt;""")</f>
        <v>0</v>
      </c>
      <c r="F16" s="126">
        <f>SUMIFS('8. Uitgaven betaalverzoek'!V:V,'8. Uitgaven betaalverzoek'!F:F,B16,'8. Uitgaven betaalverzoek'!A:A,"&lt;&gt;""")</f>
        <v>0</v>
      </c>
      <c r="G16" s="126">
        <f ca="1">SUMIF(Tb_DBKostenBEO[],B16,Tb_DBKostenBEO[Deelbetaling_Aanvraag])</f>
        <v>0</v>
      </c>
      <c r="H16" s="126">
        <f ca="1">SUMIF(Tb_DBKostenBEO[],B16,Tb_DBKostenBEO[Deelbetaling_Beoordeeld])</f>
        <v>0</v>
      </c>
      <c r="I16" s="291" t="str">
        <f ca="1">IF(AND($E16&lt;&gt;0,I$15&lt;&gt;""),IF($C$10&lt;&gt;"",SUMIFS(SubsidieTabel_DB!$S:$S,SubsidieTabel_DB!$A:$A,I$15,SubsidieTabel_DB!$B:$B,$B16),SUMIFS(SubsidieTabel_DB!$F:$F,SubsidieTabel_DB!$A:$A,I$15,SubsidieTabel_DB!$B:$B,$B16)),"")</f>
        <v/>
      </c>
      <c r="J16" s="291" t="str">
        <f>IF(AND($E16&lt;&gt;0,J$15&lt;&gt;""),IF($C$10&lt;&gt;"",SUMIFS(SubsidieTabel_DB!$S:$S,SubsidieTabel_DB!$A:$A,J$15,SubsidieTabel_DB!$B:$B,$B16),SUMIFS(SubsidieTabel_DB!$F:$F,SubsidieTabel_DB!$A:$A,J$15,SubsidieTabel_DB!$B:$B,$B16)),"")</f>
        <v/>
      </c>
      <c r="K16" s="291" t="str">
        <f>IF(AND($E16&lt;&gt;0,K$15&lt;&gt;""),IF($C$10&lt;&gt;"",SUMIFS(SubsidieTabel_DB!$S:$S,SubsidieTabel_DB!$A:$A,K$15,SubsidieTabel_DB!$B:$B,$B16),SUMIFS(SubsidieTabel_DB!$F:$F,SubsidieTabel_DB!$A:$A,K$15,SubsidieTabel_DB!$B:$B,$B16)),"")</f>
        <v/>
      </c>
      <c r="L16" s="291" t="str">
        <f>IF(AND($E16&lt;&gt;0,L$15&lt;&gt;""),IF($C$10&lt;&gt;"",SUMIFS(SubsidieTabel_DB!$S:$S,SubsidieTabel_DB!$A:$A,L$15,SubsidieTabel_DB!$B:$B,$B16),SUMIFS(SubsidieTabel_DB!$F:$F,SubsidieTabel_DB!$A:$A,L$15,SubsidieTabel_DB!$B:$B,$B16)),"")</f>
        <v/>
      </c>
      <c r="M16" s="291" t="str">
        <f>IF(AND($E16&lt;&gt;0,M$15&lt;&gt;""),IF($C$10&lt;&gt;"",SUMIFS(SubsidieTabel_DB!$S:$S,SubsidieTabel_DB!$A:$A,M$15,SubsidieTabel_DB!$B:$B,$B16),SUMIFS(SubsidieTabel_DB!$F:$F,SubsidieTabel_DB!$A:$A,M$15,SubsidieTabel_DB!$B:$B,$B16)),"")</f>
        <v/>
      </c>
      <c r="N16" s="125" t="str">
        <f>IF(AND($E16&lt;&gt;0,N$15&lt;&gt;""),IF($C$10&lt;&gt;"",SUMIFS(SubsidieTabel_DB!$M:$M,SubsidieTabel_DB!$A:$A,N$15,SubsidieTabel_DB!$B:$B,$B16),SUMIFS(SubsidieTabel_DB!$F:$F,SubsidieTabel_DB!$A:$A,N$15,SubsidieTabel_DB!$B:$B,$B16)),"")</f>
        <v/>
      </c>
    </row>
    <row r="17" spans="1:14" ht="15" customHeight="1" x14ac:dyDescent="0.25">
      <c r="A17" s="52"/>
      <c r="B17" s="302" t="s">
        <v>91</v>
      </c>
      <c r="C17" s="126">
        <f>SUMIF(Tb_ProjectKosten[Begroting],'6. Begrotingsoverzicht'!B12,Tb_ProjectKosten[Kosten_Beoordeeld])</f>
        <v>0</v>
      </c>
      <c r="D17" s="126">
        <f>'Beoordeeld begrotingsoverzicht'!E12</f>
        <v>0</v>
      </c>
      <c r="E17" s="126">
        <f>SUMIFS('8. Uitgaven betaalverzoek'!U:U,'8. Uitgaven betaalverzoek'!F:F,B17,'8. Uitgaven betaalverzoek'!A:A,"&lt;&gt;""")</f>
        <v>0</v>
      </c>
      <c r="F17" s="126">
        <f>SUMIFS('8. Uitgaven betaalverzoek'!V:V,'8. Uitgaven betaalverzoek'!F:F,B17,'8. Uitgaven betaalverzoek'!A:A,"&lt;&gt;""")</f>
        <v>0</v>
      </c>
      <c r="G17" s="126">
        <f ca="1">SUMIF(Tb_DBKostenBEO[],B17,Tb_DBKostenBEO[Deelbetaling_Aanvraag])</f>
        <v>0</v>
      </c>
      <c r="H17" s="126">
        <f ca="1">SUMIF(Tb_DBKostenBEO[],B17,Tb_DBKostenBEO[Deelbetaling_Beoordeeld])</f>
        <v>0</v>
      </c>
      <c r="I17" s="291" t="str">
        <f ca="1">IF(AND($E17&lt;&gt;0,I$15&lt;&gt;""),IF($C$10&lt;&gt;"",SUMIFS(SubsidieTabel_DB!$S:$S,SubsidieTabel_DB!$A:$A,I$15,SubsidieTabel_DB!$B:$B,$B17),SUMIFS(SubsidieTabel_DB!$F:$F,SubsidieTabel_DB!$A:$A,I$15,SubsidieTabel_DB!$B:$B,$B17)),"")</f>
        <v/>
      </c>
      <c r="J17" s="291" t="str">
        <f>IF(AND($E17&lt;&gt;0,J$15&lt;&gt;""),IF($C$10&lt;&gt;"",SUMIFS(SubsidieTabel_DB!$S:$S,SubsidieTabel_DB!$A:$A,J$15,SubsidieTabel_DB!$B:$B,$B17),SUMIFS(SubsidieTabel_DB!$F:$F,SubsidieTabel_DB!$A:$A,J$15,SubsidieTabel_DB!$B:$B,$B17)),"")</f>
        <v/>
      </c>
      <c r="K17" s="291" t="str">
        <f>IF(AND($E17&lt;&gt;0,K$15&lt;&gt;""),IF($C$10&lt;&gt;"",SUMIFS(SubsidieTabel_DB!$S:$S,SubsidieTabel_DB!$A:$A,K$15,SubsidieTabel_DB!$B:$B,$B17),SUMIFS(SubsidieTabel_DB!$F:$F,SubsidieTabel_DB!$A:$A,K$15,SubsidieTabel_DB!$B:$B,$B17)),"")</f>
        <v/>
      </c>
      <c r="L17" s="291" t="str">
        <f>IF(AND($E17&lt;&gt;0,L$15&lt;&gt;""),IF($C$10&lt;&gt;"",SUMIFS(SubsidieTabel_DB!$S:$S,SubsidieTabel_DB!$A:$A,L$15,SubsidieTabel_DB!$B:$B,$B17),SUMIFS(SubsidieTabel_DB!$F:$F,SubsidieTabel_DB!$A:$A,L$15,SubsidieTabel_DB!$B:$B,$B17)),"")</f>
        <v/>
      </c>
      <c r="M17" s="291" t="str">
        <f>IF(AND($E17&lt;&gt;0,M$15&lt;&gt;""),IF($C$10&lt;&gt;"",SUMIFS(SubsidieTabel_DB!$S:$S,SubsidieTabel_DB!$A:$A,M$15,SubsidieTabel_DB!$B:$B,$B17),SUMIFS(SubsidieTabel_DB!$F:$F,SubsidieTabel_DB!$A:$A,M$15,SubsidieTabel_DB!$B:$B,$B17)),"")</f>
        <v/>
      </c>
      <c r="N17" s="125" t="str">
        <f>IF(AND($E17&lt;&gt;0,N$15&lt;&gt;""),IF($C$10&lt;&gt;"",SUMIFS(SubsidieTabel_DB!$M:$M,SubsidieTabel_DB!$A:$A,N$15,SubsidieTabel_DB!$B:$B,$B17),SUMIFS(SubsidieTabel_DB!$F:$F,SubsidieTabel_DB!$A:$A,N$15,SubsidieTabel_DB!$B:$B,$B17)),"")</f>
        <v/>
      </c>
    </row>
    <row r="18" spans="1:14" ht="15" customHeight="1" x14ac:dyDescent="0.25">
      <c r="A18" s="52"/>
      <c r="B18" s="9" t="s">
        <v>28</v>
      </c>
      <c r="C18" s="126">
        <f>SUMIF(Tb_ProjectKosten[Begroting],'6. Begrotingsoverzicht'!B13,Tb_ProjectKosten[Kosten_Beoordeeld])</f>
        <v>0</v>
      </c>
      <c r="D18" s="126">
        <f>'Beoordeeld begrotingsoverzicht'!E13</f>
        <v>0</v>
      </c>
      <c r="E18" s="126">
        <f>SUMIFS('8. Uitgaven betaalverzoek'!U:U,'8. Uitgaven betaalverzoek'!F:F,B18,'8. Uitgaven betaalverzoek'!A:A,"&lt;&gt;""")</f>
        <v>0</v>
      </c>
      <c r="F18" s="126">
        <f>SUMIFS('8. Uitgaven betaalverzoek'!V:V,'8. Uitgaven betaalverzoek'!F:F,B18,'8. Uitgaven betaalverzoek'!A:A,"&lt;&gt;""")</f>
        <v>0</v>
      </c>
      <c r="G18" s="126">
        <f ca="1">SUMIF(Tb_DBKostenBEO[],B18,Tb_DBKostenBEO[Deelbetaling_Aanvraag])</f>
        <v>0</v>
      </c>
      <c r="H18" s="126">
        <f ca="1">SUMIF(Tb_DBKostenBEO[],B18,Tb_DBKostenBEO[Deelbetaling_Beoordeeld])</f>
        <v>0</v>
      </c>
      <c r="I18" s="291" t="str">
        <f ca="1">IF(AND($E18&lt;&gt;0,I$15&lt;&gt;""),IF($C$10&lt;&gt;"",SUMIFS(SubsidieTabel_DB!$S:$S,SubsidieTabel_DB!$A:$A,I$15,SubsidieTabel_DB!$B:$B,$B18),SUMIFS(SubsidieTabel_DB!$F:$F,SubsidieTabel_DB!$A:$A,I$15,SubsidieTabel_DB!$B:$B,$B18)),"")</f>
        <v/>
      </c>
      <c r="J18" s="291" t="str">
        <f>IF(AND($E18&lt;&gt;0,J$15&lt;&gt;""),IF($C$10&lt;&gt;"",SUMIFS(SubsidieTabel_DB!$S:$S,SubsidieTabel_DB!$A:$A,J$15,SubsidieTabel_DB!$B:$B,$B18),SUMIFS(SubsidieTabel_DB!$F:$F,SubsidieTabel_DB!$A:$A,J$15,SubsidieTabel_DB!$B:$B,$B18)),"")</f>
        <v/>
      </c>
      <c r="K18" s="291" t="str">
        <f>IF(AND($E18&lt;&gt;0,K$15&lt;&gt;""),IF($C$10&lt;&gt;"",SUMIFS(SubsidieTabel_DB!$S:$S,SubsidieTabel_DB!$A:$A,K$15,SubsidieTabel_DB!$B:$B,$B18),SUMIFS(SubsidieTabel_DB!$F:$F,SubsidieTabel_DB!$A:$A,K$15,SubsidieTabel_DB!$B:$B,$B18)),"")</f>
        <v/>
      </c>
      <c r="L18" s="291" t="str">
        <f>IF(AND($E18&lt;&gt;0,L$15&lt;&gt;""),IF($C$10&lt;&gt;"",SUMIFS(SubsidieTabel_DB!$S:$S,SubsidieTabel_DB!$A:$A,L$15,SubsidieTabel_DB!$B:$B,$B18),SUMIFS(SubsidieTabel_DB!$F:$F,SubsidieTabel_DB!$A:$A,L$15,SubsidieTabel_DB!$B:$B,$B18)),"")</f>
        <v/>
      </c>
      <c r="M18" s="291" t="str">
        <f>IF(AND($E18&lt;&gt;0,M$15&lt;&gt;""),IF($C$10&lt;&gt;"",SUMIFS(SubsidieTabel_DB!$S:$S,SubsidieTabel_DB!$A:$A,M$15,SubsidieTabel_DB!$B:$B,$B18),SUMIFS(SubsidieTabel_DB!$F:$F,SubsidieTabel_DB!$A:$A,M$15,SubsidieTabel_DB!$B:$B,$B18)),"")</f>
        <v/>
      </c>
      <c r="N18" s="125" t="str">
        <f>IF(AND($E18&lt;&gt;0,N$15&lt;&gt;""),IF($C$10&lt;&gt;"",SUMIFS(SubsidieTabel_DB!$M:$M,SubsidieTabel_DB!$A:$A,N$15,SubsidieTabel_DB!$B:$B,$B18),SUMIFS(SubsidieTabel_DB!$F:$F,SubsidieTabel_DB!$A:$A,N$15,SubsidieTabel_DB!$B:$B,$B18)),"")</f>
        <v/>
      </c>
    </row>
    <row r="19" spans="1:14" ht="15" customHeight="1" x14ac:dyDescent="0.25">
      <c r="A19" s="52"/>
      <c r="B19" s="9" t="s">
        <v>11</v>
      </c>
      <c r="C19" s="126">
        <f>SUMIF(Tb_ProjectKosten[Begroting],'6. Begrotingsoverzicht'!B14,Tb_ProjectKosten[Kosten_Beoordeeld])</f>
        <v>0</v>
      </c>
      <c r="D19" s="126">
        <f>'Beoordeeld begrotingsoverzicht'!E14</f>
        <v>0</v>
      </c>
      <c r="E19" s="126">
        <f>SUMIFS('8. Uitgaven betaalverzoek'!U:U,'8. Uitgaven betaalverzoek'!F:F,B19,'8. Uitgaven betaalverzoek'!A:A,"&lt;&gt;""")</f>
        <v>0</v>
      </c>
      <c r="F19" s="126">
        <f>SUMIFS('8. Uitgaven betaalverzoek'!V:V,'8. Uitgaven betaalverzoek'!F:F,B19,'8. Uitgaven betaalverzoek'!A:A,"&lt;&gt;""")</f>
        <v>0</v>
      </c>
      <c r="G19" s="126">
        <f ca="1">SUMIF(Tb_DBKostenBEO[],B19,Tb_DBKostenBEO[Deelbetaling_Aanvraag])</f>
        <v>0</v>
      </c>
      <c r="H19" s="126">
        <f ca="1">SUMIF(Tb_DBKostenBEO[],B19,Tb_DBKostenBEO[Deelbetaling_Beoordeeld])</f>
        <v>0</v>
      </c>
      <c r="I19" s="291" t="str">
        <f ca="1">IF(AND($E19&lt;&gt;0,I$15&lt;&gt;""),IF($C$10&lt;&gt;"",SUMIFS(SubsidieTabel_DB!$S:$S,SubsidieTabel_DB!$A:$A,I$15,SubsidieTabel_DB!$B:$B,$B19),SUMIFS(SubsidieTabel_DB!$F:$F,SubsidieTabel_DB!$A:$A,I$15,SubsidieTabel_DB!$B:$B,$B19)),"")</f>
        <v/>
      </c>
      <c r="J19" s="291" t="str">
        <f>IF(AND($E19&lt;&gt;0,J$15&lt;&gt;""),IF($C$10&lt;&gt;"",SUMIFS(SubsidieTabel_DB!$S:$S,SubsidieTabel_DB!$A:$A,J$15,SubsidieTabel_DB!$B:$B,$B19),SUMIFS(SubsidieTabel_DB!$F:$F,SubsidieTabel_DB!$A:$A,J$15,SubsidieTabel_DB!$B:$B,$B19)),"")</f>
        <v/>
      </c>
      <c r="K19" s="291" t="str">
        <f>IF(AND($E19&lt;&gt;0,K$15&lt;&gt;""),IF($C$10&lt;&gt;"",SUMIFS(SubsidieTabel_DB!$S:$S,SubsidieTabel_DB!$A:$A,K$15,SubsidieTabel_DB!$B:$B,$B19),SUMIFS(SubsidieTabel_DB!$F:$F,SubsidieTabel_DB!$A:$A,K$15,SubsidieTabel_DB!$B:$B,$B19)),"")</f>
        <v/>
      </c>
      <c r="L19" s="291" t="str">
        <f>IF(AND($E19&lt;&gt;0,L$15&lt;&gt;""),IF($C$10&lt;&gt;"",SUMIFS(SubsidieTabel_DB!$S:$S,SubsidieTabel_DB!$A:$A,L$15,SubsidieTabel_DB!$B:$B,$B19),SUMIFS(SubsidieTabel_DB!$F:$F,SubsidieTabel_DB!$A:$A,L$15,SubsidieTabel_DB!$B:$B,$B19)),"")</f>
        <v/>
      </c>
      <c r="M19" s="291" t="str">
        <f>IF(AND($E19&lt;&gt;0,M$15&lt;&gt;""),IF($C$10&lt;&gt;"",SUMIFS(SubsidieTabel_DB!$S:$S,SubsidieTabel_DB!$A:$A,M$15,SubsidieTabel_DB!$B:$B,$B19),SUMIFS(SubsidieTabel_DB!$F:$F,SubsidieTabel_DB!$A:$A,M$15,SubsidieTabel_DB!$B:$B,$B19)),"")</f>
        <v/>
      </c>
      <c r="N19" s="125" t="str">
        <f>IF(AND($E19&lt;&gt;0,N$15&lt;&gt;""),IF($C$10&lt;&gt;"",SUMIFS(SubsidieTabel_DB!$M:$M,SubsidieTabel_DB!$A:$A,N$15,SubsidieTabel_DB!$B:$B,$B19),SUMIFS(SubsidieTabel_DB!$F:$F,SubsidieTabel_DB!$A:$A,N$15,SubsidieTabel_DB!$B:$B,$B19)),"")</f>
        <v/>
      </c>
    </row>
    <row r="20" spans="1:14" ht="15" customHeight="1" x14ac:dyDescent="0.25">
      <c r="A20" s="52"/>
      <c r="B20" s="9" t="s">
        <v>106</v>
      </c>
      <c r="C20" s="126">
        <f>SUMIF(Tb_ProjectKosten[Begroting],'6. Begrotingsoverzicht'!B15,Tb_ProjectKosten[Kosten_Beoordeeld])</f>
        <v>0</v>
      </c>
      <c r="D20" s="126">
        <f ca="1">'Beoordeeld begrotingsoverzicht'!E15</f>
        <v>0</v>
      </c>
      <c r="E20" s="126">
        <f>SUMIFS('8. Uitgaven betaalverzoek'!U:U,'8. Uitgaven betaalverzoek'!F:F,B20,'8. Uitgaven betaalverzoek'!A:A,"&lt;&gt;""")</f>
        <v>0</v>
      </c>
      <c r="F20" s="126">
        <f>SUMIFS('8. Uitgaven betaalverzoek'!V:V,'8. Uitgaven betaalverzoek'!F:F,B20,'8. Uitgaven betaalverzoek'!A:A,"&lt;&gt;""")</f>
        <v>0</v>
      </c>
      <c r="G20" s="126">
        <f ca="1">SUMIF(Tb_DBKostenBEO[],B20,Tb_DBKostenBEO[Deelbetaling_Aanvraag])</f>
        <v>0</v>
      </c>
      <c r="H20" s="126">
        <f ca="1">SUMIF(Tb_DBKostenBEO[],B20,Tb_DBKostenBEO[Deelbetaling_Beoordeeld])</f>
        <v>0</v>
      </c>
      <c r="I20" s="291" t="str">
        <f ca="1">IF(AND($E20&lt;&gt;0,I$15&lt;&gt;""),IF($C$10&lt;&gt;"",SUMIFS(SubsidieTabel_DB!$S:$S,SubsidieTabel_DB!$A:$A,I$15,SubsidieTabel_DB!$B:$B,$B20),SUMIFS(SubsidieTabel_DB!$F:$F,SubsidieTabel_DB!$A:$A,I$15,SubsidieTabel_DB!$B:$B,$B20)),"")</f>
        <v/>
      </c>
      <c r="J20" s="291" t="str">
        <f>IF(AND($E20&lt;&gt;0,J$15&lt;&gt;""),IF($C$10&lt;&gt;"",SUMIFS(SubsidieTabel_DB!$S:$S,SubsidieTabel_DB!$A:$A,J$15,SubsidieTabel_DB!$B:$B,$B20),SUMIFS(SubsidieTabel_DB!$F:$F,SubsidieTabel_DB!$A:$A,J$15,SubsidieTabel_DB!$B:$B,$B20)),"")</f>
        <v/>
      </c>
      <c r="K20" s="291" t="str">
        <f>IF(AND($E20&lt;&gt;0,K$15&lt;&gt;""),IF($C$10&lt;&gt;"",SUMIFS(SubsidieTabel_DB!$S:$S,SubsidieTabel_DB!$A:$A,K$15,SubsidieTabel_DB!$B:$B,$B20),SUMIFS(SubsidieTabel_DB!$F:$F,SubsidieTabel_DB!$A:$A,K$15,SubsidieTabel_DB!$B:$B,$B20)),"")</f>
        <v/>
      </c>
      <c r="L20" s="291" t="str">
        <f>IF(AND($E20&lt;&gt;0,L$15&lt;&gt;""),IF($C$10&lt;&gt;"",SUMIFS(SubsidieTabel_DB!$S:$S,SubsidieTabel_DB!$A:$A,L$15,SubsidieTabel_DB!$B:$B,$B20),SUMIFS(SubsidieTabel_DB!$F:$F,SubsidieTabel_DB!$A:$A,L$15,SubsidieTabel_DB!$B:$B,$B20)),"")</f>
        <v/>
      </c>
      <c r="M20" s="291" t="str">
        <f>IF(AND($E20&lt;&gt;0,M$15&lt;&gt;""),IF($C$10&lt;&gt;"",SUMIFS(SubsidieTabel_DB!$S:$S,SubsidieTabel_DB!$A:$A,M$15,SubsidieTabel_DB!$B:$B,$B20),SUMIFS(SubsidieTabel_DB!$F:$F,SubsidieTabel_DB!$A:$A,M$15,SubsidieTabel_DB!$B:$B,$B20)),"")</f>
        <v/>
      </c>
      <c r="N20" s="125" t="str">
        <f>IF(AND($E20&lt;&gt;0,N$15&lt;&gt;""),IF($C$10&lt;&gt;"",SUMIFS(SubsidieTabel_DB!$M:$M,SubsidieTabel_DB!$A:$A,N$15,SubsidieTabel_DB!$B:$B,$B20),SUMIFS(SubsidieTabel_DB!$F:$F,SubsidieTabel_DB!$A:$A,N$15,SubsidieTabel_DB!$B:$B,$B20)),"")</f>
        <v/>
      </c>
    </row>
    <row r="21" spans="1:14" ht="15" customHeight="1" x14ac:dyDescent="0.25">
      <c r="A21" s="52"/>
      <c r="B21" s="9" t="s">
        <v>107</v>
      </c>
      <c r="C21" s="126">
        <f>SUMIF(Tb_ProjectKosten[Begroting],'6. Begrotingsoverzicht'!B16,Tb_ProjectKosten[Kosten_Beoordeeld])</f>
        <v>0</v>
      </c>
      <c r="D21" s="126">
        <f ca="1">'Beoordeeld begrotingsoverzicht'!E16</f>
        <v>0</v>
      </c>
      <c r="E21" s="126">
        <f>SUMIFS('8. Uitgaven betaalverzoek'!U:U,'8. Uitgaven betaalverzoek'!F:F,B21,'8. Uitgaven betaalverzoek'!A:A,"&lt;&gt;""")</f>
        <v>0</v>
      </c>
      <c r="F21" s="126">
        <f>SUMIFS('8. Uitgaven betaalverzoek'!V:V,'8. Uitgaven betaalverzoek'!F:F,B21,'8. Uitgaven betaalverzoek'!A:A,"&lt;&gt;""")</f>
        <v>0</v>
      </c>
      <c r="G21" s="126">
        <f ca="1">SUMIF(Tb_DBKostenBEO[],B21,Tb_DBKostenBEO[Deelbetaling_Aanvraag])</f>
        <v>0</v>
      </c>
      <c r="H21" s="126">
        <f ca="1">SUMIF(Tb_DBKostenBEO[],B21,Tb_DBKostenBEO[Deelbetaling_Beoordeeld])</f>
        <v>0</v>
      </c>
      <c r="I21" s="291" t="str">
        <f ca="1">IF(AND($E21&lt;&gt;0,I$15&lt;&gt;""),IF($C$10&lt;&gt;"",SUMIFS(SubsidieTabel_DB!$S:$S,SubsidieTabel_DB!$A:$A,I$15,SubsidieTabel_DB!$B:$B,$B21),SUMIFS(SubsidieTabel_DB!$F:$F,SubsidieTabel_DB!$A:$A,I$15,SubsidieTabel_DB!$B:$B,$B21)),"")</f>
        <v/>
      </c>
      <c r="J21" s="291" t="str">
        <f>IF(AND($E21&lt;&gt;0,J$15&lt;&gt;""),IF($C$10&lt;&gt;"",SUMIFS(SubsidieTabel_DB!$S:$S,SubsidieTabel_DB!$A:$A,J$15,SubsidieTabel_DB!$B:$B,$B21),SUMIFS(SubsidieTabel_DB!$F:$F,SubsidieTabel_DB!$A:$A,J$15,SubsidieTabel_DB!$B:$B,$B21)),"")</f>
        <v/>
      </c>
      <c r="K21" s="291" t="str">
        <f>IF(AND($E21&lt;&gt;0,K$15&lt;&gt;""),IF($C$10&lt;&gt;"",SUMIFS(SubsidieTabel_DB!$S:$S,SubsidieTabel_DB!$A:$A,K$15,SubsidieTabel_DB!$B:$B,$B21),SUMIFS(SubsidieTabel_DB!$F:$F,SubsidieTabel_DB!$A:$A,K$15,SubsidieTabel_DB!$B:$B,$B21)),"")</f>
        <v/>
      </c>
      <c r="L21" s="291" t="str">
        <f>IF(AND($E21&lt;&gt;0,L$15&lt;&gt;""),IF($C$10&lt;&gt;"",SUMIFS(SubsidieTabel_DB!$S:$S,SubsidieTabel_DB!$A:$A,L$15,SubsidieTabel_DB!$B:$B,$B21),SUMIFS(SubsidieTabel_DB!$F:$F,SubsidieTabel_DB!$A:$A,L$15,SubsidieTabel_DB!$B:$B,$B21)),"")</f>
        <v/>
      </c>
      <c r="M21" s="291" t="str">
        <f>IF(AND($E21&lt;&gt;0,M$15&lt;&gt;""),IF($C$10&lt;&gt;"",SUMIFS(SubsidieTabel_DB!$S:$S,SubsidieTabel_DB!$A:$A,M$15,SubsidieTabel_DB!$B:$B,$B21),SUMIFS(SubsidieTabel_DB!$F:$F,SubsidieTabel_DB!$A:$A,M$15,SubsidieTabel_DB!$B:$B,$B21)),"")</f>
        <v/>
      </c>
      <c r="N21" s="125" t="str">
        <f>IF(AND($E21&lt;&gt;0,N$15&lt;&gt;""),IF($C$10&lt;&gt;"",SUMIFS(SubsidieTabel_DB!$M:$M,SubsidieTabel_DB!$A:$A,N$15,SubsidieTabel_DB!$B:$B,$B21),SUMIFS(SubsidieTabel_DB!$F:$F,SubsidieTabel_DB!$A:$A,N$15,SubsidieTabel_DB!$B:$B,$B21)),"")</f>
        <v/>
      </c>
    </row>
    <row r="22" spans="1:14" ht="15" customHeight="1" x14ac:dyDescent="0.25">
      <c r="A22" s="52"/>
      <c r="B22" s="9" t="s">
        <v>3</v>
      </c>
      <c r="C22" s="126">
        <f>SUMIF(Tb_ProjectKosten[Begroting],'6. Begrotingsoverzicht'!B17,Tb_ProjectKosten[Kosten_Beoordeeld])</f>
        <v>0</v>
      </c>
      <c r="D22" s="126">
        <f>'Beoordeeld begrotingsoverzicht'!E17</f>
        <v>0</v>
      </c>
      <c r="E22" s="126">
        <f>SUMIFS('8. Uitgaven betaalverzoek'!U:U,'8. Uitgaven betaalverzoek'!F:F,B22,'8. Uitgaven betaalverzoek'!A:A,"&lt;&gt;""")</f>
        <v>0</v>
      </c>
      <c r="F22" s="126">
        <f>SUMIFS('8. Uitgaven betaalverzoek'!V:V,'8. Uitgaven betaalverzoek'!F:F,B22,'8. Uitgaven betaalverzoek'!A:A,"&lt;&gt;""")</f>
        <v>0</v>
      </c>
      <c r="G22" s="126">
        <f ca="1">SUMIF(Tb_DBKostenBEO[],B22,Tb_DBKostenBEO[Deelbetaling_Aanvraag])</f>
        <v>0</v>
      </c>
      <c r="H22" s="126">
        <f ca="1">SUMIF(Tb_DBKostenBEO[],B22,Tb_DBKostenBEO[Deelbetaling_Beoordeeld])</f>
        <v>0</v>
      </c>
      <c r="I22" s="291" t="str">
        <f ca="1">IF(AND($E22&lt;&gt;0,I$15&lt;&gt;""),IF($C$10&lt;&gt;"",SUMIFS(SubsidieTabel_DB!$S:$S,SubsidieTabel_DB!$A:$A,I$15,SubsidieTabel_DB!$B:$B,$B22),SUMIFS(SubsidieTabel_DB!$F:$F,SubsidieTabel_DB!$A:$A,I$15,SubsidieTabel_DB!$B:$B,$B22)),"")</f>
        <v/>
      </c>
      <c r="J22" s="291" t="str">
        <f>IF(AND($E22&lt;&gt;0,J$15&lt;&gt;""),IF($C$10&lt;&gt;"",SUMIFS(SubsidieTabel_DB!$S:$S,SubsidieTabel_DB!$A:$A,J$15,SubsidieTabel_DB!$B:$B,$B22),SUMIFS(SubsidieTabel_DB!$F:$F,SubsidieTabel_DB!$A:$A,J$15,SubsidieTabel_DB!$B:$B,$B22)),"")</f>
        <v/>
      </c>
      <c r="K22" s="291" t="str">
        <f>IF(AND($E22&lt;&gt;0,K$15&lt;&gt;""),IF($C$10&lt;&gt;"",SUMIFS(SubsidieTabel_DB!$S:$S,SubsidieTabel_DB!$A:$A,K$15,SubsidieTabel_DB!$B:$B,$B22),SUMIFS(SubsidieTabel_DB!$F:$F,SubsidieTabel_DB!$A:$A,K$15,SubsidieTabel_DB!$B:$B,$B22)),"")</f>
        <v/>
      </c>
      <c r="L22" s="291" t="str">
        <f>IF(AND($E22&lt;&gt;0,L$15&lt;&gt;""),IF($C$10&lt;&gt;"",SUMIFS(SubsidieTabel_DB!$S:$S,SubsidieTabel_DB!$A:$A,L$15,SubsidieTabel_DB!$B:$B,$B22),SUMIFS(SubsidieTabel_DB!$F:$F,SubsidieTabel_DB!$A:$A,L$15,SubsidieTabel_DB!$B:$B,$B22)),"")</f>
        <v/>
      </c>
      <c r="M22" s="291" t="str">
        <f>IF(AND($E22&lt;&gt;0,M$15&lt;&gt;""),IF($C$10&lt;&gt;"",SUMIFS(SubsidieTabel_DB!$S:$S,SubsidieTabel_DB!$A:$A,M$15,SubsidieTabel_DB!$B:$B,$B22),SUMIFS(SubsidieTabel_DB!$F:$F,SubsidieTabel_DB!$A:$A,M$15,SubsidieTabel_DB!$B:$B,$B22)),"")</f>
        <v/>
      </c>
      <c r="N22" s="125" t="str">
        <f>IF(AND($E22&lt;&gt;0,N$15&lt;&gt;""),IF($C$10&lt;&gt;"",SUMIFS(SubsidieTabel_DB!$M:$M,SubsidieTabel_DB!$A:$A,N$15,SubsidieTabel_DB!$B:$B,$B22),SUMIFS(SubsidieTabel_DB!$F:$F,SubsidieTabel_DB!$A:$A,N$15,SubsidieTabel_DB!$B:$B,$B22)),"")</f>
        <v/>
      </c>
    </row>
    <row r="23" spans="1:14" ht="15" customHeight="1" x14ac:dyDescent="0.25">
      <c r="A23" s="52"/>
      <c r="B23" s="9" t="s">
        <v>27</v>
      </c>
      <c r="C23" s="126">
        <f>SUMIF(Tb_ProjectKosten[Begroting],'6. Begrotingsoverzicht'!B18,Tb_ProjectKosten[Kosten_Beoordeeld])</f>
        <v>0</v>
      </c>
      <c r="D23" s="126">
        <f>'Beoordeeld begrotingsoverzicht'!E18</f>
        <v>0</v>
      </c>
      <c r="E23" s="126">
        <f>SUMIFS('8. Uitgaven betaalverzoek'!U:U,'8. Uitgaven betaalverzoek'!F:F,B23,'8. Uitgaven betaalverzoek'!A:A,"&lt;&gt;""")</f>
        <v>0</v>
      </c>
      <c r="F23" s="126">
        <f>SUMIFS('8. Uitgaven betaalverzoek'!V:V,'8. Uitgaven betaalverzoek'!F:F,B23,'8. Uitgaven betaalverzoek'!A:A,"&lt;&gt;""")</f>
        <v>0</v>
      </c>
      <c r="G23" s="126">
        <f ca="1">SUMIF(Tb_DBKostenBEO[],B23,Tb_DBKostenBEO[Deelbetaling_Aanvraag])</f>
        <v>0</v>
      </c>
      <c r="H23" s="126">
        <f ca="1">SUMIF(Tb_DBKostenBEO[],B23,Tb_DBKostenBEO[Deelbetaling_Beoordeeld])</f>
        <v>0</v>
      </c>
      <c r="I23" s="291" t="str">
        <f ca="1">IF(AND($E23&lt;&gt;0,I$15&lt;&gt;""),IF($C$10&lt;&gt;"",SUMIFS(SubsidieTabel_DB!$S:$S,SubsidieTabel_DB!$A:$A,I$15,SubsidieTabel_DB!$B:$B,$B23),SUMIFS(SubsidieTabel_DB!$F:$F,SubsidieTabel_DB!$A:$A,I$15,SubsidieTabel_DB!$B:$B,$B23)),"")</f>
        <v/>
      </c>
      <c r="J23" s="291" t="str">
        <f>IF(AND($E23&lt;&gt;0,J$15&lt;&gt;""),IF($C$10&lt;&gt;"",SUMIFS(SubsidieTabel_DB!$S:$S,SubsidieTabel_DB!$A:$A,J$15,SubsidieTabel_DB!$B:$B,$B23),SUMIFS(SubsidieTabel_DB!$F:$F,SubsidieTabel_DB!$A:$A,J$15,SubsidieTabel_DB!$B:$B,$B23)),"")</f>
        <v/>
      </c>
      <c r="K23" s="291" t="str">
        <f>IF(AND($E23&lt;&gt;0,K$15&lt;&gt;""),IF($C$10&lt;&gt;"",SUMIFS(SubsidieTabel_DB!$S:$S,SubsidieTabel_DB!$A:$A,K$15,SubsidieTabel_DB!$B:$B,$B23),SUMIFS(SubsidieTabel_DB!$F:$F,SubsidieTabel_DB!$A:$A,K$15,SubsidieTabel_DB!$B:$B,$B23)),"")</f>
        <v/>
      </c>
      <c r="L23" s="291" t="str">
        <f>IF(AND($E23&lt;&gt;0,L$15&lt;&gt;""),IF($C$10&lt;&gt;"",SUMIFS(SubsidieTabel_DB!$S:$S,SubsidieTabel_DB!$A:$A,L$15,SubsidieTabel_DB!$B:$B,$B23),SUMIFS(SubsidieTabel_DB!$F:$F,SubsidieTabel_DB!$A:$A,L$15,SubsidieTabel_DB!$B:$B,$B23)),"")</f>
        <v/>
      </c>
      <c r="M23" s="291" t="str">
        <f>IF(AND($E23&lt;&gt;0,M$15&lt;&gt;""),IF($C$10&lt;&gt;"",SUMIFS(SubsidieTabel_DB!$S:$S,SubsidieTabel_DB!$A:$A,M$15,SubsidieTabel_DB!$B:$B,$B23),SUMIFS(SubsidieTabel_DB!$F:$F,SubsidieTabel_DB!$A:$A,M$15,SubsidieTabel_DB!$B:$B,$B23)),"")</f>
        <v/>
      </c>
      <c r="N23" s="125" t="str">
        <f>IF(AND($E23&lt;&gt;0,N$15&lt;&gt;""),IF($C$10&lt;&gt;"",SUMIFS(SubsidieTabel_DB!$M:$M,SubsidieTabel_DB!$A:$A,N$15,SubsidieTabel_DB!$B:$B,$B23),SUMIFS(SubsidieTabel_DB!$F:$F,SubsidieTabel_DB!$A:$A,N$15,SubsidieTabel_DB!$B:$B,$B23)),"")</f>
        <v/>
      </c>
    </row>
    <row r="24" spans="1:14" ht="15" customHeight="1" x14ac:dyDescent="0.25">
      <c r="A24" s="52"/>
      <c r="B24" s="11" t="s">
        <v>114</v>
      </c>
      <c r="C24" s="197">
        <f>SUM(C16:C23)</f>
        <v>0</v>
      </c>
      <c r="D24" s="197">
        <f ca="1">ROUND(SUM(D16:D23),2)</f>
        <v>0</v>
      </c>
      <c r="E24" s="197">
        <f>ROUND(SUM(E16:E23),2)</f>
        <v>0</v>
      </c>
      <c r="F24" s="197">
        <f>ROUND(SUM(F16:F23),2)</f>
        <v>0</v>
      </c>
      <c r="G24" s="198">
        <f ca="1">SUM(G16:G23)</f>
        <v>0</v>
      </c>
      <c r="H24" s="198">
        <f ca="1">SUM(H16:H23)</f>
        <v>0</v>
      </c>
      <c r="I24" s="291" t="str">
        <f ca="1">IF(SUM(I16:I23)=0,"",SUM(I16:I23))</f>
        <v/>
      </c>
      <c r="J24" s="291" t="str">
        <f t="shared" ref="J24:N24" si="0">IF(SUM(J16:J23)=0,"",SUM(J16:J23))</f>
        <v/>
      </c>
      <c r="K24" s="291" t="str">
        <f t="shared" si="0"/>
        <v/>
      </c>
      <c r="L24" s="291" t="str">
        <f t="shared" si="0"/>
        <v/>
      </c>
      <c r="M24" s="291" t="str">
        <f t="shared" si="0"/>
        <v/>
      </c>
      <c r="N24" s="125" t="str">
        <f t="shared" si="0"/>
        <v/>
      </c>
    </row>
    <row r="25" spans="1:14" s="38" customFormat="1" ht="15" customHeight="1" x14ac:dyDescent="0.25">
      <c r="A25" s="55"/>
      <c r="B25" s="128" t="str" cm="1">
        <f t="array" ref="B25">_xlfn.IFS(OR($C$8="",$C$8="Geen vereenvoudigde kostenoptie"),"Geen forfait",$C$8="Vereenvoudigde kostenoptie voor overige kosten","Forfait voor overige kosten",$C$8="Vereenvoudigde kostenoptie voor arbeidskosten","Forfait voor arbeidskosten")</f>
        <v>Geen forfait</v>
      </c>
      <c r="C25" s="126" t="str">
        <f>IF(SUM(Tb_ProjectKosten[Forfait_Bedrag])&gt;0,SUM(Tb_ProjectKosten[Forfait_Bedrag_Beoordeeld]),"")</f>
        <v/>
      </c>
      <c r="D25" s="126" t="str">
        <f ca="1">'Beoordeeld begrotingsoverzicht'!E20</f>
        <v/>
      </c>
      <c r="E25" s="127" t="str">
        <f>IF(SUMIFS('8. Uitgaven betaalverzoek'!$W:$W,'8. Uitgaven betaalverzoek'!$A:$A,"&lt;&gt;""")&gt;0,SUMIFS('8. Uitgaven betaalverzoek'!$W:$W,'8. Uitgaven betaalverzoek'!$A:$A,"&lt;&gt;"""),"")</f>
        <v/>
      </c>
      <c r="F25" s="127" t="str">
        <f>IF(SUMIFS('8. Uitgaven betaalverzoek'!$X:$X,'8. Uitgaven betaalverzoek'!$A:$A,"&lt;&gt;""")&gt;0,SUMIFS('8. Uitgaven betaalverzoek'!$X:$X,'8. Uitgaven betaalverzoek'!$A:$A,"&lt;&gt;"""),"")</f>
        <v/>
      </c>
      <c r="G25" s="127" t="str">
        <f>IF(SUM(Tb_DBKostenBEO[Forfait_Bedrag])&gt;0,SUM(Tb_DBKostenBEO[Forfait_Bedrag]),"")</f>
        <v/>
      </c>
      <c r="H25" s="127" t="str">
        <f>IF(SUM(Tb_DBKostenBEO[Forfait_Bedrag_Beoordeeld])&gt;0,SUM(Tb_DBKostenBEO[Forfait_Bedrag_Beoordeeld]),"")</f>
        <v/>
      </c>
      <c r="I25" s="291" t="str">
        <f ca="1">IF(AND($E25&lt;&gt;"",I$15&lt;&gt;""),IF($C$10&lt;&gt;"",SUMIFS(SubsidieTabel_DB!$U:$U,SubsidieTabel_DB!$A:$A,I$15),SUMIFS(SubsidieTabel_DB!$H:$H,SubsidieTabel_DB!$A:$A,I$15)),"")</f>
        <v/>
      </c>
      <c r="J25" s="291" t="str">
        <f>IF(AND($E25&lt;&gt;"",J$15&lt;&gt;""),IF($C$10&lt;&gt;"",SUMIFS(SubsidieTabel_DB!$U:$U,SubsidieTabel_DB!$A:$A,J$15),SUMIFS(SubsidieTabel_DB!$H:$H,SubsidieTabel_DB!$A:$A,J$15)),"")</f>
        <v/>
      </c>
      <c r="K25" s="291" t="str">
        <f>IF(AND($E25&lt;&gt;"",K$15&lt;&gt;""),IF($C$10&lt;&gt;"",SUMIFS(SubsidieTabel_DB!$U:$U,SubsidieTabel_DB!$A:$A,K$15),SUMIFS(SubsidieTabel_DB!$H:$H,SubsidieTabel_DB!$A:$A,K$15)),"")</f>
        <v/>
      </c>
      <c r="L25" s="291" t="str">
        <f>IF(AND($E25&lt;&gt;"",L$15&lt;&gt;""),IF($C$10&lt;&gt;"",SUMIFS(SubsidieTabel_DB!$U:$U,SubsidieTabel_DB!$A:$A,L$15),SUMIFS(SubsidieTabel_DB!$H:$H,SubsidieTabel_DB!$A:$A,L$15)),"")</f>
        <v/>
      </c>
      <c r="M25" s="291" t="str">
        <f>IF(AND($E25&lt;&gt;"",M$15&lt;&gt;""),IF($C$10&lt;&gt;"",SUMIFS(SubsidieTabel_DB!$U:$U,SubsidieTabel_DB!$A:$A,M$15),SUMIFS(SubsidieTabel_DB!$H:$H,SubsidieTabel_DB!$A:$A,M$15)),"")</f>
        <v/>
      </c>
      <c r="N25" s="125" t="str">
        <f>IF(AND($E25&lt;&gt;0,N$15&lt;&gt;""),IF($C$10&lt;&gt;"",SUMIFS(SubsidieTabel_DB!$O:$O,SubsidieTabel_DB!$A:$A,N$15),SUMIFS(SubsidieTabel_DB!$H:$H,SubsidieTabel_DB!$A:$A,N$15)),"")</f>
        <v/>
      </c>
    </row>
    <row r="26" spans="1:14" s="38" customFormat="1" ht="15" customHeight="1" x14ac:dyDescent="0.25">
      <c r="A26" s="55"/>
      <c r="B26" s="195" t="s">
        <v>88</v>
      </c>
      <c r="C26" s="199">
        <f t="shared" ref="C26:H26" si="1">SUM(C24:C25)</f>
        <v>0</v>
      </c>
      <c r="D26" s="199">
        <f t="shared" ca="1" si="1"/>
        <v>0</v>
      </c>
      <c r="E26" s="199">
        <f t="shared" si="1"/>
        <v>0</v>
      </c>
      <c r="F26" s="199">
        <f t="shared" si="1"/>
        <v>0</v>
      </c>
      <c r="G26" s="199">
        <f t="shared" ca="1" si="1"/>
        <v>0</v>
      </c>
      <c r="H26" s="199">
        <f t="shared" ca="1" si="1"/>
        <v>0</v>
      </c>
      <c r="I26" s="292" t="str">
        <f ca="1">IF(SUM(I24:I25)=0,"",SUM(I24:I25))</f>
        <v/>
      </c>
      <c r="J26" s="292" t="str">
        <f t="shared" ref="J26:N26" si="2">IF(SUM(J24:J25)=0,"",SUM(J24:J25))</f>
        <v/>
      </c>
      <c r="K26" s="292" t="str">
        <f t="shared" si="2"/>
        <v/>
      </c>
      <c r="L26" s="292" t="str">
        <f t="shared" si="2"/>
        <v/>
      </c>
      <c r="M26" s="292" t="str">
        <f t="shared" si="2"/>
        <v/>
      </c>
      <c r="N26" s="226" t="str">
        <f t="shared" si="2"/>
        <v/>
      </c>
    </row>
    <row r="27" spans="1:14" s="38" customFormat="1" ht="6" customHeight="1" x14ac:dyDescent="0.25">
      <c r="A27" s="55"/>
      <c r="B27" s="52"/>
      <c r="C27" s="52"/>
      <c r="D27" s="53"/>
      <c r="E27" s="55"/>
      <c r="F27" s="55"/>
      <c r="G27" s="55"/>
      <c r="H27" s="55"/>
      <c r="I27" s="55"/>
      <c r="J27" s="55"/>
      <c r="K27" s="55"/>
      <c r="L27" s="55"/>
      <c r="M27" s="55"/>
    </row>
    <row r="28" spans="1:14" s="38" customFormat="1" ht="6" customHeight="1" x14ac:dyDescent="0.25">
      <c r="A28" s="55"/>
      <c r="B28" s="52"/>
      <c r="C28" s="54"/>
      <c r="D28" s="201"/>
      <c r="E28" s="55"/>
      <c r="F28" s="55"/>
      <c r="G28" s="55"/>
      <c r="H28" s="55"/>
      <c r="I28" s="55"/>
      <c r="J28" s="55"/>
      <c r="K28" s="55"/>
      <c r="L28" s="55"/>
      <c r="M28" s="55"/>
    </row>
    <row r="29" spans="1:14" ht="6" customHeight="1" x14ac:dyDescent="0.25">
      <c r="A29" s="52"/>
      <c r="B29" s="55"/>
      <c r="C29" s="55"/>
      <c r="D29" s="56"/>
      <c r="F29" s="52"/>
      <c r="G29" s="52"/>
      <c r="H29" s="52"/>
      <c r="I29" s="52"/>
      <c r="J29" s="52"/>
      <c r="K29" s="52"/>
      <c r="L29" s="52"/>
      <c r="M29" s="52"/>
    </row>
    <row r="30" spans="1:14" ht="15" customHeight="1" x14ac:dyDescent="0.25">
      <c r="A30" s="52"/>
      <c r="B30" s="402" t="str">
        <f>"TOTALE BEOORDEELDE UITGAVEN AANGEVRAAGD BETAALVERZOEK ("&amp;Keuze_DB_Nr&amp;")"</f>
        <v>TOTALE BEOORDEELDE UITGAVEN AANGEVRAAGD BETAALVERZOEK ()</v>
      </c>
      <c r="C30" s="403"/>
      <c r="D30" s="403"/>
      <c r="E30" s="404"/>
      <c r="F30" s="52"/>
      <c r="G30" s="52"/>
      <c r="H30" s="52"/>
      <c r="I30" s="52"/>
      <c r="J30" s="52"/>
      <c r="K30" s="52"/>
      <c r="L30" s="52"/>
      <c r="M30" s="52"/>
    </row>
    <row r="31" spans="1:14" s="38" customFormat="1" ht="15" customHeight="1" x14ac:dyDescent="0.25">
      <c r="A31" s="55"/>
      <c r="B31" s="293" t="s">
        <v>166</v>
      </c>
      <c r="C31" s="294" t="s">
        <v>202</v>
      </c>
      <c r="D31" s="294" t="s">
        <v>1</v>
      </c>
      <c r="E31" s="294" t="s">
        <v>144</v>
      </c>
      <c r="F31" s="55"/>
      <c r="G31" s="55"/>
      <c r="H31" s="55"/>
      <c r="I31" s="55"/>
      <c r="J31" s="55"/>
      <c r="K31" s="55"/>
      <c r="L31" s="55"/>
      <c r="M31" s="55"/>
    </row>
    <row r="32" spans="1:14" ht="15" customHeight="1" x14ac:dyDescent="0.25">
      <c r="A32" s="52"/>
      <c r="B32" s="109" t="str" cm="1">
        <f t="array" aca="1" ref="B32" ca="1">Activiteiten_Uniek_DB</f>
        <v/>
      </c>
      <c r="C32" s="110" t="str">
        <f ca="1">IF(B32&lt;&gt;"",SUMIFS(SubsidieTabel_DB!$S:$S,SubsidieTabel_DB!$A:$A,B32)+SUMIFS(SubsidieTabel_DB!$U:$U,SubsidieTabel_DB!$A:$A,B32),"")</f>
        <v/>
      </c>
      <c r="D32" s="111" t="str">
        <f ca="1">IFERROR(VLOOKUP(B32,Lijsten!$AD:$AE,2,0),"")</f>
        <v/>
      </c>
      <c r="E32" s="110" t="str">
        <f ca="1">IF(PRODUCT(C32,D32)&lt;&gt;0,PRODUCT(C32,D32),"")</f>
        <v/>
      </c>
      <c r="F32" s="52"/>
      <c r="G32" s="52"/>
      <c r="H32" s="52"/>
      <c r="I32" s="52"/>
      <c r="J32" s="52"/>
      <c r="K32" s="52"/>
      <c r="L32" s="52"/>
      <c r="M32" s="52"/>
    </row>
    <row r="33" spans="1:13" ht="15" customHeight="1" x14ac:dyDescent="0.25">
      <c r="A33" s="52"/>
      <c r="B33" s="109"/>
      <c r="C33" s="110" t="str">
        <f>IF(B33&lt;&gt;"",SUMIFS(SubsidieTabel_DB!$S:$S,SubsidieTabel_DB!$A:$A,B33)+SUMIFS(SubsidieTabel_DB!$U:$U,SubsidieTabel_DB!$A:$A,B33),"")</f>
        <v/>
      </c>
      <c r="D33" s="111" t="str">
        <f>IFERROR(VLOOKUP(B33,Lijsten!$AD:$AE,2,0),"")</f>
        <v/>
      </c>
      <c r="E33" s="110" t="str">
        <f t="shared" ref="E33:E39" si="3">IF(PRODUCT(C33,D33)&lt;&gt;0,PRODUCT(C33,D33),"")</f>
        <v/>
      </c>
      <c r="F33" s="52"/>
      <c r="G33" s="52"/>
      <c r="H33" s="52"/>
      <c r="I33" s="52"/>
      <c r="J33" s="52"/>
      <c r="K33" s="52"/>
      <c r="L33" s="52"/>
      <c r="M33" s="52"/>
    </row>
    <row r="34" spans="1:13" ht="15" customHeight="1" x14ac:dyDescent="0.25">
      <c r="A34" s="52"/>
      <c r="B34" s="109"/>
      <c r="C34" s="110" t="str">
        <f>IF(B34&lt;&gt;"",SUMIFS(SubsidieTabel_DB!$S:$S,SubsidieTabel_DB!$A:$A,B34)+SUMIFS(SubsidieTabel_DB!$U:$U,SubsidieTabel_DB!$A:$A,B34),"")</f>
        <v/>
      </c>
      <c r="D34" s="111" t="str">
        <f>IFERROR(VLOOKUP(B34,Lijsten!$AD:$AE,2,0),"")</f>
        <v/>
      </c>
      <c r="E34" s="110" t="str">
        <f t="shared" si="3"/>
        <v/>
      </c>
      <c r="F34" s="52"/>
      <c r="G34" s="52"/>
      <c r="H34" s="52"/>
      <c r="I34" s="52"/>
      <c r="J34" s="52"/>
      <c r="K34" s="52"/>
      <c r="L34" s="52"/>
      <c r="M34" s="52"/>
    </row>
    <row r="35" spans="1:13" ht="15" customHeight="1" x14ac:dyDescent="0.25">
      <c r="A35" s="52"/>
      <c r="B35" s="109"/>
      <c r="C35" s="110" t="str">
        <f>IF(B35&lt;&gt;"",SUMIFS(SubsidieTabel_DB!$S:$S,SubsidieTabel_DB!$A:$A,B35)+SUMIFS(SubsidieTabel_DB!$U:$U,SubsidieTabel_DB!$A:$A,B35),"")</f>
        <v/>
      </c>
      <c r="D35" s="111" t="str">
        <f>IFERROR(VLOOKUP(B35,Lijsten!$AD:$AE,2,0),"")</f>
        <v/>
      </c>
      <c r="E35" s="110" t="str">
        <f t="shared" si="3"/>
        <v/>
      </c>
      <c r="F35" s="52"/>
      <c r="G35" s="52"/>
      <c r="H35" s="52"/>
      <c r="I35" s="52"/>
      <c r="J35" s="52"/>
      <c r="K35" s="52"/>
      <c r="L35" s="52"/>
      <c r="M35" s="52"/>
    </row>
    <row r="36" spans="1:13" ht="15" customHeight="1" x14ac:dyDescent="0.25">
      <c r="A36" s="52"/>
      <c r="B36" s="109"/>
      <c r="C36" s="110" t="str">
        <f>IF(B36&lt;&gt;"",SUMIFS(SubsidieTabel_DB!$S:$S,SubsidieTabel_DB!$A:$A,B36)+SUMIFS(SubsidieTabel_DB!$U:$U,SubsidieTabel_DB!$A:$A,B36),"")</f>
        <v/>
      </c>
      <c r="D36" s="111" t="str">
        <f>IFERROR(VLOOKUP(B36,Lijsten!$AD:$AE,2,0),"")</f>
        <v/>
      </c>
      <c r="E36" s="110" t="str">
        <f t="shared" si="3"/>
        <v/>
      </c>
      <c r="F36" s="52"/>
      <c r="G36" s="52"/>
      <c r="H36" s="52"/>
      <c r="I36" s="52"/>
      <c r="J36" s="52"/>
      <c r="K36" s="52"/>
      <c r="L36" s="52"/>
      <c r="M36" s="52"/>
    </row>
    <row r="37" spans="1:13" ht="15" customHeight="1" x14ac:dyDescent="0.25">
      <c r="A37" s="52"/>
      <c r="B37" s="109"/>
      <c r="C37" s="110" t="str">
        <f>IF(B37&lt;&gt;"",SUMIFS(SubsidieTabel_DB!$S:$S,SubsidieTabel_DB!$A:$A,B37)+SUMIFS(SubsidieTabel_DB!$U:$U,SubsidieTabel_DB!$A:$A,B37),"")</f>
        <v/>
      </c>
      <c r="D37" s="111" t="str">
        <f>IFERROR(VLOOKUP(B37,Lijsten!$AD:$AE,2,0),"")</f>
        <v/>
      </c>
      <c r="E37" s="110" t="str">
        <f t="shared" si="3"/>
        <v/>
      </c>
      <c r="F37" s="52"/>
      <c r="G37" s="52"/>
      <c r="H37" s="52"/>
      <c r="I37" s="52"/>
      <c r="J37" s="52"/>
      <c r="K37" s="52"/>
      <c r="L37" s="52"/>
      <c r="M37" s="52"/>
    </row>
    <row r="38" spans="1:13" ht="15" customHeight="1" x14ac:dyDescent="0.25">
      <c r="A38" s="52"/>
      <c r="B38" s="109"/>
      <c r="C38" s="110" t="str">
        <f>IF(B38&lt;&gt;"",SUMIFS(SubsidieTabel_DB!$S:$S,SubsidieTabel_DB!$A:$A,B38)+SUMIFS(SubsidieTabel_DB!$U:$U,SubsidieTabel_DB!$A:$A,B38),"")</f>
        <v/>
      </c>
      <c r="D38" s="111" t="str">
        <f>IFERROR(VLOOKUP(B38,Lijsten!$AD:$AE,2,0),"")</f>
        <v/>
      </c>
      <c r="E38" s="110" t="str">
        <f t="shared" si="3"/>
        <v/>
      </c>
      <c r="F38" s="52"/>
      <c r="G38" s="52"/>
      <c r="H38" s="52"/>
      <c r="I38" s="52"/>
      <c r="J38" s="52"/>
      <c r="K38" s="52"/>
      <c r="L38" s="52"/>
      <c r="M38" s="52"/>
    </row>
    <row r="39" spans="1:13" ht="15" customHeight="1" x14ac:dyDescent="0.25">
      <c r="A39" s="52"/>
      <c r="B39" s="109"/>
      <c r="C39" s="110" t="str">
        <f>IF(B39&lt;&gt;"",SUMIFS(SubsidieTabel_DB!$S:$S,SubsidieTabel_DB!$A:$A,B39)+SUMIFS(SubsidieTabel_DB!$U:$U,SubsidieTabel_DB!$A:$A,B39),"")</f>
        <v/>
      </c>
      <c r="D39" s="111" t="str">
        <f>IFERROR(VLOOKUP(B39,Lijsten!$AD:$AE,2,0),"")</f>
        <v/>
      </c>
      <c r="E39" s="110" t="str">
        <f t="shared" si="3"/>
        <v/>
      </c>
      <c r="F39" s="52"/>
      <c r="G39" s="52"/>
      <c r="H39" s="52"/>
      <c r="I39" s="52"/>
      <c r="J39" s="52"/>
      <c r="K39" s="52"/>
      <c r="L39" s="52"/>
      <c r="M39" s="52"/>
    </row>
    <row r="40" spans="1:13" ht="15" customHeight="1" x14ac:dyDescent="0.25">
      <c r="A40" s="52"/>
      <c r="B40" s="115"/>
      <c r="C40" s="115"/>
      <c r="D40" s="115"/>
      <c r="E40" s="115"/>
      <c r="F40" s="52"/>
      <c r="G40" s="52"/>
      <c r="H40" s="52"/>
      <c r="I40" s="52"/>
      <c r="J40" s="52"/>
      <c r="K40" s="52"/>
      <c r="L40" s="52"/>
      <c r="M40" s="52"/>
    </row>
    <row r="41" spans="1:13" ht="15" customHeight="1" x14ac:dyDescent="0.25">
      <c r="A41" s="52"/>
      <c r="B41" s="297" t="s">
        <v>283</v>
      </c>
      <c r="C41" s="298">
        <f ca="1">SUM(C32:C39)</f>
        <v>0</v>
      </c>
      <c r="D41" s="132" t="s">
        <v>284</v>
      </c>
      <c r="E41" s="110">
        <f ca="1">IFERROR(SUMPRODUCT(D32:D39,C32:C39),0)</f>
        <v>0</v>
      </c>
      <c r="F41" s="52" t="s">
        <v>203</v>
      </c>
      <c r="G41" s="52"/>
      <c r="H41" s="52"/>
      <c r="I41" s="52"/>
      <c r="J41" s="52"/>
      <c r="K41" s="52"/>
      <c r="L41" s="52"/>
      <c r="M41" s="52"/>
    </row>
    <row r="42" spans="1:13" ht="15" customHeight="1" x14ac:dyDescent="0.25">
      <c r="A42" s="52"/>
      <c r="B42" s="52"/>
      <c r="C42" s="52"/>
      <c r="D42" s="52"/>
      <c r="E42" s="52"/>
      <c r="F42" s="52"/>
      <c r="G42" s="52"/>
      <c r="H42" s="52"/>
      <c r="I42" s="52"/>
      <c r="J42" s="52"/>
      <c r="K42" s="52"/>
      <c r="L42" s="52"/>
      <c r="M42" s="52"/>
    </row>
    <row r="43" spans="1:13" ht="15" customHeight="1" x14ac:dyDescent="0.25">
      <c r="A43" s="52"/>
      <c r="B43" s="402" t="s">
        <v>281</v>
      </c>
      <c r="C43" s="403"/>
      <c r="D43" s="403"/>
      <c r="E43" s="404"/>
      <c r="F43" s="52"/>
      <c r="G43" s="52"/>
      <c r="H43" s="52"/>
      <c r="I43" s="52"/>
      <c r="J43" s="52"/>
      <c r="K43" s="52"/>
      <c r="L43" s="52"/>
      <c r="M43" s="52"/>
    </row>
    <row r="44" spans="1:13" ht="15" customHeight="1" x14ac:dyDescent="0.25">
      <c r="A44" s="55"/>
      <c r="B44" s="293" t="s">
        <v>166</v>
      </c>
      <c r="C44" s="294" t="s">
        <v>202</v>
      </c>
      <c r="D44" s="294" t="s">
        <v>1</v>
      </c>
      <c r="E44" s="294" t="s">
        <v>144</v>
      </c>
      <c r="F44" s="55"/>
      <c r="G44" s="55"/>
      <c r="H44" s="55"/>
      <c r="I44" s="55"/>
      <c r="J44" s="55"/>
      <c r="K44" s="55"/>
      <c r="L44" s="55"/>
      <c r="M44" s="55"/>
    </row>
    <row r="45" spans="1:13" x14ac:dyDescent="0.25">
      <c r="A45" s="52"/>
      <c r="B45" s="109" t="str" cm="1">
        <f t="array" aca="1" ref="B45" ca="1">Activiteiten_Uniek_DB</f>
        <v/>
      </c>
      <c r="C45" s="110" t="str">
        <f ca="1">IF(B45&lt;&gt;"",SUMIFS(SubsidieTabel_DB!$F:$F,SubsidieTabel_DB!$A:$A,B45)+SUMIFS(SubsidieTabel_DB!$H:$H,SubsidieTabel_DB!$A:$A,B45),"")</f>
        <v/>
      </c>
      <c r="D45" s="111" t="str">
        <f ca="1">IFERROR(VLOOKUP(B45,Lijsten!$AD:$AE,2,0),"")</f>
        <v/>
      </c>
      <c r="E45" s="110" t="str">
        <f ca="1">IF(PRODUCT(C45,D45)&lt;&gt;0,PRODUCT(C45,D45),"")</f>
        <v/>
      </c>
      <c r="F45" s="52"/>
      <c r="G45" s="52"/>
      <c r="H45" s="52"/>
      <c r="I45" s="52"/>
      <c r="J45" s="52"/>
      <c r="K45" s="52"/>
      <c r="L45" s="52"/>
      <c r="M45" s="52"/>
    </row>
    <row r="46" spans="1:13" x14ac:dyDescent="0.25">
      <c r="A46" s="52"/>
      <c r="B46" s="109"/>
      <c r="C46" s="110" t="str">
        <f>IF(B46&lt;&gt;"",SUMIFS(SubsidieTabel_DB!$F:$F,SubsidieTabel_DB!$A:$A,B46)+SUMIFS(SubsidieTabel_DB!$H:$H,SubsidieTabel_DB!$A:$A,B46),"")</f>
        <v/>
      </c>
      <c r="D46" s="111" t="str">
        <f>IFERROR(VLOOKUP(B46,Lijsten!$AD:$AE,2,0),"")</f>
        <v/>
      </c>
      <c r="E46" s="110" t="str">
        <f t="shared" ref="E46:E52" si="4">IF(PRODUCT(C46,D46)&lt;&gt;0,PRODUCT(C46,D46),"")</f>
        <v/>
      </c>
      <c r="F46" s="52"/>
      <c r="G46" s="52"/>
      <c r="H46" s="52"/>
      <c r="I46" s="52"/>
      <c r="J46" s="52"/>
      <c r="K46" s="52"/>
      <c r="L46" s="52"/>
      <c r="M46" s="52"/>
    </row>
    <row r="47" spans="1:13" x14ac:dyDescent="0.25">
      <c r="A47" s="52"/>
      <c r="B47" s="109"/>
      <c r="C47" s="110" t="str">
        <f>IF(B47&lt;&gt;"",SUMIFS(SubsidieTabel_DB!$F:$F,SubsidieTabel_DB!$A:$A,B47)+SUMIFS(SubsidieTabel_DB!$H:$H,SubsidieTabel_DB!$A:$A,B47),"")</f>
        <v/>
      </c>
      <c r="D47" s="111" t="str">
        <f>IFERROR(VLOOKUP(B47,Lijsten!$AD:$AE,2,0),"")</f>
        <v/>
      </c>
      <c r="E47" s="110" t="str">
        <f t="shared" si="4"/>
        <v/>
      </c>
      <c r="F47" s="52"/>
      <c r="G47" s="52"/>
      <c r="H47" s="52"/>
      <c r="I47" s="52"/>
      <c r="J47" s="52"/>
      <c r="K47" s="52"/>
      <c r="L47" s="52"/>
      <c r="M47" s="52"/>
    </row>
    <row r="48" spans="1:13" x14ac:dyDescent="0.25">
      <c r="A48" s="52"/>
      <c r="B48" s="109"/>
      <c r="C48" s="110" t="str">
        <f>IF(B48&lt;&gt;"",SUMIFS(SubsidieTabel_DB!$F:$F,SubsidieTabel_DB!$A:$A,B48)+SUMIFS(SubsidieTabel_DB!$H:$H,SubsidieTabel_DB!$A:$A,B48),"")</f>
        <v/>
      </c>
      <c r="D48" s="111" t="str">
        <f>IFERROR(VLOOKUP(B48,Lijsten!$AD:$AE,2,0),"")</f>
        <v/>
      </c>
      <c r="E48" s="110" t="str">
        <f t="shared" si="4"/>
        <v/>
      </c>
      <c r="F48" s="52"/>
      <c r="G48" s="52"/>
      <c r="H48" s="52"/>
      <c r="I48" s="52"/>
      <c r="J48" s="52"/>
      <c r="K48" s="52"/>
      <c r="L48" s="52"/>
      <c r="M48" s="52"/>
    </row>
    <row r="49" spans="1:13" x14ac:dyDescent="0.25">
      <c r="A49" s="52"/>
      <c r="B49" s="109"/>
      <c r="C49" s="110" t="str">
        <f>IF(B49&lt;&gt;"",SUMIFS(SubsidieTabel_DB!$F:$F,SubsidieTabel_DB!$A:$A,B49)+SUMIFS(SubsidieTabel_DB!$H:$H,SubsidieTabel_DB!$A:$A,B49),"")</f>
        <v/>
      </c>
      <c r="D49" s="111" t="str">
        <f>IFERROR(VLOOKUP(B49,Lijsten!$AD:$AE,2,0),"")</f>
        <v/>
      </c>
      <c r="E49" s="110" t="str">
        <f t="shared" si="4"/>
        <v/>
      </c>
      <c r="F49" s="52"/>
      <c r="G49" s="52"/>
      <c r="H49" s="52"/>
      <c r="I49" s="52"/>
      <c r="J49" s="52"/>
      <c r="K49" s="52"/>
      <c r="L49" s="52"/>
      <c r="M49" s="52"/>
    </row>
    <row r="50" spans="1:13" x14ac:dyDescent="0.25">
      <c r="A50" s="52"/>
      <c r="B50" s="109"/>
      <c r="C50" s="110" t="str">
        <f>IF(B50&lt;&gt;"",SUMIFS(SubsidieTabel_DB!$F:$F,SubsidieTabel_DB!$A:$A,B50)+SUMIFS(SubsidieTabel_DB!$H:$H,SubsidieTabel_DB!$A:$A,B50),"")</f>
        <v/>
      </c>
      <c r="D50" s="111" t="str">
        <f>IFERROR(VLOOKUP(B50,Lijsten!$AD:$AE,2,0),"")</f>
        <v/>
      </c>
      <c r="E50" s="110" t="str">
        <f t="shared" si="4"/>
        <v/>
      </c>
      <c r="F50" s="52"/>
      <c r="G50" s="52"/>
      <c r="H50" s="52"/>
      <c r="I50" s="52"/>
      <c r="J50" s="52"/>
      <c r="K50" s="52"/>
      <c r="L50" s="52"/>
      <c r="M50" s="52"/>
    </row>
    <row r="51" spans="1:13" x14ac:dyDescent="0.25">
      <c r="A51" s="52"/>
      <c r="B51" s="109"/>
      <c r="C51" s="110" t="str">
        <f>IF(B51&lt;&gt;"",SUMIFS(SubsidieTabel_DB!$F:$F,SubsidieTabel_DB!$A:$A,B51)+SUMIFS(SubsidieTabel_DB!$H:$H,SubsidieTabel_DB!$A:$A,B51),"")</f>
        <v/>
      </c>
      <c r="D51" s="111" t="str">
        <f>IFERROR(VLOOKUP(B51,Lijsten!$AD:$AE,2,0),"")</f>
        <v/>
      </c>
      <c r="E51" s="110" t="str">
        <f t="shared" si="4"/>
        <v/>
      </c>
      <c r="F51" s="52"/>
      <c r="G51" s="52"/>
      <c r="H51" s="52"/>
      <c r="I51" s="52"/>
      <c r="J51" s="52"/>
      <c r="K51" s="52"/>
      <c r="L51" s="52"/>
      <c r="M51" s="52"/>
    </row>
    <row r="52" spans="1:13" x14ac:dyDescent="0.25">
      <c r="A52" s="52"/>
      <c r="B52" s="109"/>
      <c r="C52" s="110" t="str">
        <f>IF(B52&lt;&gt;"",SUMIFS(SubsidieTabel_DB!$F:$F,SubsidieTabel_DB!$A:$A,B52)+SUMIFS(SubsidieTabel_DB!$H:$H,SubsidieTabel_DB!$A:$A,B52),"")</f>
        <v/>
      </c>
      <c r="D52" s="111" t="str">
        <f>IFERROR(VLOOKUP(B52,Lijsten!$AD:$AE,2,0),"")</f>
        <v/>
      </c>
      <c r="E52" s="110" t="str">
        <f t="shared" si="4"/>
        <v/>
      </c>
      <c r="F52" s="52"/>
      <c r="G52" s="52"/>
      <c r="H52" s="52"/>
      <c r="I52" s="52"/>
      <c r="J52" s="52"/>
      <c r="K52" s="52"/>
      <c r="L52" s="52"/>
      <c r="M52" s="52"/>
    </row>
    <row r="53" spans="1:13" x14ac:dyDescent="0.25">
      <c r="A53" s="52"/>
      <c r="B53" s="115"/>
      <c r="C53" s="115"/>
      <c r="D53" s="115"/>
      <c r="E53" s="115"/>
      <c r="F53" s="52"/>
      <c r="G53" s="52"/>
      <c r="H53" s="52"/>
      <c r="I53" s="52"/>
      <c r="J53" s="52"/>
      <c r="K53" s="52"/>
      <c r="L53" s="52"/>
      <c r="M53" s="52"/>
    </row>
    <row r="54" spans="1:13" x14ac:dyDescent="0.25">
      <c r="A54" s="52"/>
      <c r="B54" s="297" t="s">
        <v>283</v>
      </c>
      <c r="C54" s="298">
        <f ca="1">SUM(C45:C52)</f>
        <v>0</v>
      </c>
      <c r="D54" s="132" t="s">
        <v>284</v>
      </c>
      <c r="E54" s="110">
        <f ca="1">IFERROR(SUMPRODUCT(D45:D52,C45:C52),0)</f>
        <v>0</v>
      </c>
      <c r="F54" s="52" t="s">
        <v>280</v>
      </c>
      <c r="G54" s="52"/>
      <c r="H54" s="52"/>
      <c r="I54" s="52"/>
      <c r="J54" s="52"/>
      <c r="K54" s="52"/>
      <c r="L54" s="52"/>
      <c r="M54" s="52"/>
    </row>
    <row r="55" spans="1:13" x14ac:dyDescent="0.25">
      <c r="A55" s="52"/>
      <c r="B55" s="52"/>
      <c r="C55" s="52"/>
      <c r="D55" s="52"/>
      <c r="E55" s="52"/>
      <c r="F55" s="52"/>
      <c r="G55" s="52"/>
      <c r="H55" s="52"/>
      <c r="I55" s="52"/>
      <c r="J55" s="52"/>
      <c r="K55" s="52"/>
      <c r="L55" s="52"/>
      <c r="M55" s="52"/>
    </row>
    <row r="56" spans="1:13" x14ac:dyDescent="0.25">
      <c r="A56" s="52"/>
      <c r="B56" s="52"/>
      <c r="C56" s="52"/>
      <c r="D56" s="52"/>
      <c r="E56" s="52"/>
      <c r="F56" s="52"/>
      <c r="G56" s="52"/>
      <c r="H56" s="52"/>
      <c r="I56" s="52"/>
      <c r="J56" s="52"/>
      <c r="K56" s="52"/>
      <c r="L56" s="52"/>
      <c r="M56" s="52"/>
    </row>
    <row r="57" spans="1:13" hidden="1" x14ac:dyDescent="0.25">
      <c r="A57" s="52"/>
      <c r="B57" s="52"/>
      <c r="C57" s="52"/>
      <c r="D57" s="52"/>
      <c r="E57" s="52"/>
      <c r="F57" s="52"/>
      <c r="G57" s="52"/>
      <c r="H57" s="52"/>
      <c r="I57" s="52"/>
      <c r="J57" s="52"/>
      <c r="K57" s="52"/>
      <c r="L57" s="52"/>
      <c r="M57" s="52"/>
    </row>
    <row r="81" s="37" customFormat="1" hidden="1" x14ac:dyDescent="0.25"/>
    <row r="82" s="37" customFormat="1" hidden="1" x14ac:dyDescent="0.25"/>
    <row r="83" s="37" customFormat="1" hidden="1" x14ac:dyDescent="0.25"/>
    <row r="84" s="37" customFormat="1" hidden="1" x14ac:dyDescent="0.25"/>
  </sheetData>
  <sheetProtection algorithmName="SHA-512" hashValue="g6IFYT6f8Af3l2jHKK01zv7Lm33Jw4on9C1A3IcULrOZk3InGNhoVsj10H1lfRM/Wlo3j+nxGe2dVMbk7SbrfA==" saltValue="OsNvkq4416AgwORWQ/MxOQ==" spinCount="100000" sheet="1" objects="1" scenarios="1"/>
  <mergeCells count="13">
    <mergeCell ref="C8:E8"/>
    <mergeCell ref="C2:E2"/>
    <mergeCell ref="C3:E3"/>
    <mergeCell ref="C4:E4"/>
    <mergeCell ref="C5:E5"/>
    <mergeCell ref="C6:E6"/>
    <mergeCell ref="B43:E43"/>
    <mergeCell ref="B30:E30"/>
    <mergeCell ref="G13:H13"/>
    <mergeCell ref="C10:E10"/>
    <mergeCell ref="C11:E11"/>
    <mergeCell ref="C12:E12"/>
    <mergeCell ref="C13:E13"/>
  </mergeCells>
  <conditionalFormatting sqref="I15:M15">
    <cfRule type="expression" dxfId="5" priority="8">
      <formula>I15&lt;&gt;""</formula>
    </cfRule>
  </conditionalFormatting>
  <conditionalFormatting sqref="I16:N23">
    <cfRule type="expression" dxfId="4" priority="4">
      <formula>I16&lt;&gt;""</formula>
    </cfRule>
  </conditionalFormatting>
  <conditionalFormatting sqref="I24:N24">
    <cfRule type="expression" dxfId="3" priority="2">
      <formula>I24&lt;&gt;""</formula>
    </cfRule>
  </conditionalFormatting>
  <conditionalFormatting sqref="I25:N25">
    <cfRule type="expression" dxfId="2" priority="3">
      <formula>I25&lt;&gt;""</formula>
    </cfRule>
  </conditionalFormatting>
  <conditionalFormatting sqref="I26:N26">
    <cfRule type="expression" dxfId="1" priority="1">
      <formula>I26&lt;&gt;""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AN2000"/>
  <sheetViews>
    <sheetView workbookViewId="0">
      <pane ySplit="3" topLeftCell="A4" activePane="bottomLeft" state="frozen"/>
      <selection activeCell="C10" sqref="C10:E10"/>
      <selection pane="bottomLeft" activeCell="A4" sqref="A4"/>
    </sheetView>
  </sheetViews>
  <sheetFormatPr defaultRowHeight="15" x14ac:dyDescent="0.25"/>
  <cols>
    <col min="1" max="1" width="90.42578125" bestFit="1"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10" max="10" width="90.42578125" bestFit="1" customWidth="1"/>
    <col min="11" max="11" width="35.7109375" bestFit="1" customWidth="1"/>
    <col min="12" max="12" width="12.7109375" bestFit="1" customWidth="1"/>
    <col min="13" max="13" width="17.7109375" customWidth="1"/>
    <col min="14" max="14" width="13.7109375" customWidth="1"/>
    <col min="15" max="15" width="12.5703125" customWidth="1"/>
    <col min="16" max="16" width="14" customWidth="1"/>
    <col min="17" max="17" width="13" customWidth="1"/>
    <col min="19" max="19" width="14.140625" customWidth="1"/>
    <col min="20" max="20" width="12.7109375" customWidth="1"/>
    <col min="21" max="21" width="11.5703125" customWidth="1"/>
    <col min="22" max="22" width="11.140625" customWidth="1"/>
    <col min="23" max="23" width="13.28515625" customWidth="1"/>
    <col min="24" max="24" width="12" customWidth="1"/>
    <col min="26" max="26" width="13.5703125" customWidth="1"/>
    <col min="33" max="33" width="10.5703125" customWidth="1"/>
    <col min="40" max="40" width="11" customWidth="1"/>
  </cols>
  <sheetData>
    <row r="1" spans="1:40" ht="150" x14ac:dyDescent="0.25">
      <c r="A1" s="326" t="s">
        <v>410</v>
      </c>
      <c r="B1" s="192"/>
      <c r="J1" s="326" t="s">
        <v>414</v>
      </c>
    </row>
    <row r="2" spans="1:40" ht="3" customHeight="1" x14ac:dyDescent="0.25"/>
    <row r="3" spans="1:40" ht="60" x14ac:dyDescent="0.25">
      <c r="A3" s="37" t="s">
        <v>89</v>
      </c>
      <c r="B3" s="37" t="s">
        <v>82</v>
      </c>
      <c r="C3" s="37" t="s">
        <v>204</v>
      </c>
      <c r="D3" s="37" t="s">
        <v>172</v>
      </c>
      <c r="E3" s="37" t="s">
        <v>173</v>
      </c>
      <c r="F3" s="37" t="s">
        <v>79</v>
      </c>
      <c r="G3" s="37" t="s">
        <v>80</v>
      </c>
      <c r="J3" s="180" t="s">
        <v>89</v>
      </c>
      <c r="K3" s="180" t="s">
        <v>275</v>
      </c>
      <c r="L3" s="180" t="s">
        <v>400</v>
      </c>
      <c r="M3" s="327" t="s">
        <v>8</v>
      </c>
      <c r="N3" s="180" t="s">
        <v>91</v>
      </c>
      <c r="O3" s="180" t="s">
        <v>28</v>
      </c>
      <c r="P3" s="180" t="s">
        <v>27</v>
      </c>
      <c r="Q3" s="180" t="s">
        <v>11</v>
      </c>
      <c r="R3" s="180" t="s">
        <v>107</v>
      </c>
      <c r="S3" s="180" t="s">
        <v>106</v>
      </c>
      <c r="T3" s="180" t="s">
        <v>3</v>
      </c>
      <c r="U3" s="327" t="s">
        <v>7</v>
      </c>
      <c r="V3" s="327" t="s">
        <v>5</v>
      </c>
      <c r="W3" s="327" t="s">
        <v>52</v>
      </c>
      <c r="X3" s="327" t="s">
        <v>340</v>
      </c>
      <c r="Y3" s="327" t="s">
        <v>53</v>
      </c>
      <c r="Z3" s="327" t="s">
        <v>43</v>
      </c>
      <c r="AA3" s="180" t="s">
        <v>220</v>
      </c>
      <c r="AB3" s="180" t="s">
        <v>221</v>
      </c>
      <c r="AC3" s="180" t="s">
        <v>222</v>
      </c>
      <c r="AD3" s="180" t="s">
        <v>223</v>
      </c>
      <c r="AE3" s="180" t="s">
        <v>224</v>
      </c>
      <c r="AF3" s="180" t="s">
        <v>346</v>
      </c>
      <c r="AG3" s="180" t="s">
        <v>153</v>
      </c>
      <c r="AH3" s="180" t="s">
        <v>154</v>
      </c>
      <c r="AI3" s="180" t="s">
        <v>155</v>
      </c>
      <c r="AJ3" s="180" t="s">
        <v>156</v>
      </c>
      <c r="AK3" s="180" t="s">
        <v>157</v>
      </c>
      <c r="AL3" s="180" t="s">
        <v>158</v>
      </c>
      <c r="AM3" s="180" t="s">
        <v>159</v>
      </c>
      <c r="AN3" s="180" t="s">
        <v>160</v>
      </c>
    </row>
    <row r="4" spans="1:40" x14ac:dyDescent="0.25">
      <c r="A4" s="342" t="s">
        <v>424</v>
      </c>
      <c r="B4">
        <v>1</v>
      </c>
      <c r="C4">
        <v>1</v>
      </c>
      <c r="D4">
        <v>1</v>
      </c>
      <c r="E4">
        <v>1</v>
      </c>
      <c r="F4" s="81">
        <v>50000</v>
      </c>
      <c r="G4" s="81">
        <v>250000</v>
      </c>
      <c r="J4" s="342" t="s">
        <v>424</v>
      </c>
      <c r="K4" t="s">
        <v>426</v>
      </c>
      <c r="L4" s="71">
        <v>0.6</v>
      </c>
      <c r="M4">
        <v>1</v>
      </c>
      <c r="N4">
        <f>IFERROR(IF(VLOOKUP(Tb_Activiteiten[[#This Row],[Openstelling]],Tb_Openstelling[],2,0)=1,1,""),"")</f>
        <v>1</v>
      </c>
      <c r="O4">
        <v>1</v>
      </c>
      <c r="P4">
        <v>1</v>
      </c>
      <c r="Q4">
        <v>1</v>
      </c>
      <c r="R4">
        <v>1</v>
      </c>
      <c r="S4">
        <v>1</v>
      </c>
      <c r="T4">
        <v>1</v>
      </c>
      <c r="U4">
        <v>1</v>
      </c>
      <c r="V4">
        <v>1</v>
      </c>
      <c r="AA4" t="str">
        <f>IF(ISNUMBER(FIND("arbeid",Methode_Keuze)),"",IF(ISNUMBER(FIND("arbeid",Methode_Keuze)),"",IF(Tb_Activiteiten[[#This Row],[Loonkosten]]=1,Tb_Activiteiten[[#Headers],[Loonkosten]],"")))</f>
        <v>Loonkosten</v>
      </c>
      <c r="AB4" t="str">
        <f>IF(ISNUMBER(FIND("arbeid",Methode_Keuze)),"",IF(ISNUMBER(FIND("arbeid",Methode_Keuze)),"",IF(Tb_Activiteiten[[#This Row],[Eigen arbeid]]=1,Tb_Activiteiten[[#Headers],[Eigen arbeid]],"")))</f>
        <v>Eigen arbeid</v>
      </c>
      <c r="AC4" t="str">
        <f>IF(ISNUMBER(FIND("arbeid",Methode_Keuze)),"",IF(ISNUMBER(FIND("arbeid",Methode_Keuze)),"",IF(Tb_Activiteiten[[#This Row],[Projectmedewerker]]=1,Tb_Activiteiten[[#Headers],[Projectmedewerker]],"")))</f>
        <v/>
      </c>
      <c r="AD4" t="str">
        <f>IF(ISNUMBER(FIND("arbeid",Methode_Keuze)),"",IF(ISNUMBER(FIND("arbeid",Methode_Keuze)),"",IF(Tb_Activiteiten[[#This Row],[Landbouwer]]=1,Tb_Activiteiten[[#Headers],[Landbouwer]],"")))</f>
        <v/>
      </c>
      <c r="AE4" t="str">
        <f>IF(ISNUMBER(FIND("arbeid",Methode_Keuze)),"",IF(ISNUMBER(FIND("arbeid",Methode_Keuze)),"",IF(Tb_Activiteiten[[#This Row],[Adviseur]]=1,Tb_Activiteiten[[#Headers],[Adviseur]],"")))</f>
        <v/>
      </c>
      <c r="AF4" t="str">
        <f>IF(ISNUMBER(FIND("arbeid",Methode_Keuze)),"",IF(ISNUMBER(FIND("arbeid",Methode_Keuze)),"",IF(Tb_Activiteiten[[#This Row],[Projectleider/Expert]]=1,Tb_Activiteiten[[#Headers],[Projectleider/Expert]],"")))</f>
        <v/>
      </c>
      <c r="AG4" t="str">
        <f>IF(ISNUMBER(FIND("arbeid",Methode_Keuze)),"",IF(ISNUMBER(FIND("arbeid",Methode_Keuze)),"",IF(Tb_Activiteiten[[#This Row],[Arbeidskosten]]=1,Tb_Activiteiten[[#Headers],[Arbeidskosten]],"")))</f>
        <v>Arbeidskosten</v>
      </c>
      <c r="AH4" t="str">
        <f>IF(ISNUMBER(FIND("arbeid",Methode_Keuze)),"",IF(ISNUMBER(FIND("arbeid",Methode_Keuze)),"",IF(Tb_Activiteiten[[#This Row],[Arbeidskosten op basis van IKS]]=1,Tb_Activiteiten[[#Headers],[Arbeidskosten op basis van IKS]],"")))</f>
        <v>Arbeidskosten op basis van IKS</v>
      </c>
      <c r="AI4" t="str">
        <f>IF(ISNUMBER(FIND("overige",Methode_Keuze)),"",IF(Tb_Activiteiten[[#This Row],[Kosten derden exclusief btw]]=1,Tb_Activiteiten[[#Headers],[Kosten derden exclusief btw]],""))</f>
        <v>Kosten derden exclusief btw</v>
      </c>
      <c r="AJ4" t="str">
        <f>IF(ISNUMBER(FIND("overige",Methode_Keuze)),"",IF(Tb_Activiteiten[[#This Row],[Niet verrekenbare btw]]=1,Tb_Activiteiten[[#Headers],[Niet verrekenbare btw]],""))</f>
        <v>Niet verrekenbare btw</v>
      </c>
      <c r="AK4" t="str">
        <f>IF(ISNUMBER(FIND("overige",Methode_Keuze)),"",IF(Tb_Activiteiten[[#This Row],[Grondkosten]]=1,Tb_Activiteiten[[#Headers],[Grondkosten]],""))</f>
        <v>Grondkosten</v>
      </c>
      <c r="AL4" t="str">
        <f>IF(ISNUMBER(FIND("overige",Methode_Keuze)),"",IF(Tb_Activiteiten[[#This Row],[Bijdrage in natura (overige)]]=1,Tb_Activiteiten[[#Headers],[Bijdrage in natura (overige)]],""))</f>
        <v>Bijdrage in natura (overige)</v>
      </c>
      <c r="AM4" t="str">
        <f>IF(ISNUMBER(FIND("overige",Methode_Keuze)),"",IF(Tb_Activiteiten[[#This Row],[Bijdrage in natura (vrijwilligers)]]=1,Tb_Activiteiten[[#Headers],[Bijdrage in natura (vrijwilligers)]],""))</f>
        <v>Bijdrage in natura (vrijwilligers)</v>
      </c>
      <c r="AN4" t="str">
        <f>IF(ISNUMBER(FIND("overige",Methode_Keuze)),"",IF(Tb_Activiteiten[[#This Row],[Afschrijvingskosten]]=1,Tb_Activiteiten[[#Headers],[Afschrijvingskosten]],""))</f>
        <v>Afschrijvingskosten</v>
      </c>
    </row>
    <row r="5" spans="1:40" x14ac:dyDescent="0.25">
      <c r="A5" s="342" t="s">
        <v>425</v>
      </c>
      <c r="B5">
        <v>1</v>
      </c>
      <c r="C5">
        <v>1</v>
      </c>
      <c r="D5">
        <v>1</v>
      </c>
      <c r="E5">
        <v>1</v>
      </c>
      <c r="F5" s="81">
        <v>50000</v>
      </c>
      <c r="G5" s="81">
        <v>250000</v>
      </c>
      <c r="J5" s="342" t="s">
        <v>425</v>
      </c>
      <c r="K5" t="s">
        <v>427</v>
      </c>
      <c r="L5" s="71">
        <v>0.8</v>
      </c>
      <c r="M5">
        <v>1</v>
      </c>
      <c r="N5">
        <f>IFERROR(IF(VLOOKUP(Tb_Activiteiten[[#This Row],[Openstelling]],Tb_Openstelling[],2,0)=1,1,""),"")</f>
        <v>1</v>
      </c>
      <c r="O5">
        <v>1</v>
      </c>
      <c r="P5">
        <v>1</v>
      </c>
      <c r="Q5">
        <v>1</v>
      </c>
      <c r="R5">
        <v>1</v>
      </c>
      <c r="S5">
        <v>1</v>
      </c>
      <c r="T5">
        <v>1</v>
      </c>
      <c r="U5">
        <v>1</v>
      </c>
      <c r="V5">
        <v>1</v>
      </c>
      <c r="AA5" t="str">
        <f>IF(ISNUMBER(FIND("arbeid",Methode_Keuze)),"",IF(ISNUMBER(FIND("arbeid",Methode_Keuze)),"",IF(Tb_Activiteiten[[#This Row],[Loonkosten]]=1,Tb_Activiteiten[[#Headers],[Loonkosten]],"")))</f>
        <v>Loonkosten</v>
      </c>
      <c r="AB5" t="str">
        <f>IF(ISNUMBER(FIND("arbeid",Methode_Keuze)),"",IF(ISNUMBER(FIND("arbeid",Methode_Keuze)),"",IF(Tb_Activiteiten[[#This Row],[Eigen arbeid]]=1,Tb_Activiteiten[[#Headers],[Eigen arbeid]],"")))</f>
        <v>Eigen arbeid</v>
      </c>
      <c r="AC5" t="str">
        <f>IF(ISNUMBER(FIND("arbeid",Methode_Keuze)),"",IF(ISNUMBER(FIND("arbeid",Methode_Keuze)),"",IF(Tb_Activiteiten[[#This Row],[Projectmedewerker]]=1,Tb_Activiteiten[[#Headers],[Projectmedewerker]],"")))</f>
        <v/>
      </c>
      <c r="AD5" t="str">
        <f>IF(ISNUMBER(FIND("arbeid",Methode_Keuze)),"",IF(ISNUMBER(FIND("arbeid",Methode_Keuze)),"",IF(Tb_Activiteiten[[#This Row],[Landbouwer]]=1,Tb_Activiteiten[[#Headers],[Landbouwer]],"")))</f>
        <v/>
      </c>
      <c r="AE5" t="str">
        <f>IF(ISNUMBER(FIND("arbeid",Methode_Keuze)),"",IF(ISNUMBER(FIND("arbeid",Methode_Keuze)),"",IF(Tb_Activiteiten[[#This Row],[Adviseur]]=1,Tb_Activiteiten[[#Headers],[Adviseur]],"")))</f>
        <v/>
      </c>
      <c r="AF5" t="str">
        <f>IF(ISNUMBER(FIND("arbeid",Methode_Keuze)),"",IF(ISNUMBER(FIND("arbeid",Methode_Keuze)),"",IF(Tb_Activiteiten[[#This Row],[Projectleider/Expert]]=1,Tb_Activiteiten[[#Headers],[Projectleider/Expert]],"")))</f>
        <v/>
      </c>
      <c r="AG5" t="str">
        <f>IF(ISNUMBER(FIND("arbeid",Methode_Keuze)),"",IF(ISNUMBER(FIND("arbeid",Methode_Keuze)),"",IF(Tb_Activiteiten[[#This Row],[Arbeidskosten]]=1,Tb_Activiteiten[[#Headers],[Arbeidskosten]],"")))</f>
        <v>Arbeidskosten</v>
      </c>
      <c r="AH5" t="str">
        <f>IF(ISNUMBER(FIND("arbeid",Methode_Keuze)),"",IF(ISNUMBER(FIND("arbeid",Methode_Keuze)),"",IF(Tb_Activiteiten[[#This Row],[Arbeidskosten op basis van IKS]]=1,Tb_Activiteiten[[#Headers],[Arbeidskosten op basis van IKS]],"")))</f>
        <v>Arbeidskosten op basis van IKS</v>
      </c>
      <c r="AI5" t="str">
        <f>IF(ISNUMBER(FIND("overige",Methode_Keuze)),"",IF(Tb_Activiteiten[[#This Row],[Kosten derden exclusief btw]]=1,Tb_Activiteiten[[#Headers],[Kosten derden exclusief btw]],""))</f>
        <v>Kosten derden exclusief btw</v>
      </c>
      <c r="AJ5" t="str">
        <f>IF(ISNUMBER(FIND("overige",Methode_Keuze)),"",IF(Tb_Activiteiten[[#This Row],[Niet verrekenbare btw]]=1,Tb_Activiteiten[[#Headers],[Niet verrekenbare btw]],""))</f>
        <v>Niet verrekenbare btw</v>
      </c>
      <c r="AK5" t="str">
        <f>IF(ISNUMBER(FIND("overige",Methode_Keuze)),"",IF(Tb_Activiteiten[[#This Row],[Grondkosten]]=1,Tb_Activiteiten[[#Headers],[Grondkosten]],""))</f>
        <v>Grondkosten</v>
      </c>
      <c r="AL5" t="str">
        <f>IF(ISNUMBER(FIND("overige",Methode_Keuze)),"",IF(Tb_Activiteiten[[#This Row],[Bijdrage in natura (overige)]]=1,Tb_Activiteiten[[#Headers],[Bijdrage in natura (overige)]],""))</f>
        <v>Bijdrage in natura (overige)</v>
      </c>
      <c r="AM5" t="str">
        <f>IF(ISNUMBER(FIND("overige",Methode_Keuze)),"",IF(Tb_Activiteiten[[#This Row],[Bijdrage in natura (vrijwilligers)]]=1,Tb_Activiteiten[[#Headers],[Bijdrage in natura (vrijwilligers)]],""))</f>
        <v>Bijdrage in natura (vrijwilligers)</v>
      </c>
      <c r="AN5" t="str">
        <f>IF(ISNUMBER(FIND("overige",Methode_Keuze)),"",IF(Tb_Activiteiten[[#This Row],[Afschrijvingskosten]]=1,Tb_Activiteiten[[#Headers],[Afschrijvingskosten]],""))</f>
        <v>Afschrijvingskosten</v>
      </c>
    </row>
    <row r="6" spans="1:40" x14ac:dyDescent="0.25">
      <c r="A6" s="342"/>
      <c r="F6" s="81"/>
      <c r="G6" s="81"/>
      <c r="L6" s="71"/>
      <c r="N6" t="str">
        <f>IFERROR(IF(VLOOKUP(Tb_Activiteiten[[#This Row],[Openstelling]],Tb_Openstelling[],2,0)=1,1,""),"")</f>
        <v/>
      </c>
      <c r="AA6" t="str">
        <f>IF(ISNUMBER(FIND("arbeid",Methode_Keuze)),"",IF(ISNUMBER(FIND("arbeid",Methode_Keuze)),"",IF(Tb_Activiteiten[[#This Row],[Loonkosten]]=1,Tb_Activiteiten[[#Headers],[Loonkosten]],"")))</f>
        <v/>
      </c>
      <c r="AB6" t="str">
        <f>IF(ISNUMBER(FIND("arbeid",Methode_Keuze)),"",IF(ISNUMBER(FIND("arbeid",Methode_Keuze)),"",IF(Tb_Activiteiten[[#This Row],[Eigen arbeid]]=1,Tb_Activiteiten[[#Headers],[Eigen arbeid]],"")))</f>
        <v/>
      </c>
      <c r="AC6" t="str">
        <f>IF(ISNUMBER(FIND("arbeid",Methode_Keuze)),"",IF(ISNUMBER(FIND("arbeid",Methode_Keuze)),"",IF(Tb_Activiteiten[[#This Row],[Projectmedewerker]]=1,Tb_Activiteiten[[#Headers],[Projectmedewerker]],"")))</f>
        <v/>
      </c>
      <c r="AD6" t="str">
        <f>IF(ISNUMBER(FIND("arbeid",Methode_Keuze)),"",IF(ISNUMBER(FIND("arbeid",Methode_Keuze)),"",IF(Tb_Activiteiten[[#This Row],[Landbouwer]]=1,Tb_Activiteiten[[#Headers],[Landbouwer]],"")))</f>
        <v/>
      </c>
      <c r="AE6" t="str">
        <f>IF(ISNUMBER(FIND("arbeid",Methode_Keuze)),"",IF(ISNUMBER(FIND("arbeid",Methode_Keuze)),"",IF(Tb_Activiteiten[[#This Row],[Adviseur]]=1,Tb_Activiteiten[[#Headers],[Adviseur]],"")))</f>
        <v/>
      </c>
      <c r="AF6" t="str">
        <f>IF(ISNUMBER(FIND("arbeid",Methode_Keuze)),"",IF(ISNUMBER(FIND("arbeid",Methode_Keuze)),"",IF(Tb_Activiteiten[[#This Row],[Projectleider/Expert]]=1,Tb_Activiteiten[[#Headers],[Projectleider/Expert]],"")))</f>
        <v/>
      </c>
      <c r="AG6" t="str">
        <f>IF(ISNUMBER(FIND("arbeid",Methode_Keuze)),"",IF(ISNUMBER(FIND("arbeid",Methode_Keuze)),"",IF(Tb_Activiteiten[[#This Row],[Arbeidskosten]]=1,Tb_Activiteiten[[#Headers],[Arbeidskosten]],"")))</f>
        <v/>
      </c>
      <c r="AH6" t="str">
        <f>IF(ISNUMBER(FIND("arbeid",Methode_Keuze)),"",IF(ISNUMBER(FIND("arbeid",Methode_Keuze)),"",IF(Tb_Activiteiten[[#This Row],[Arbeidskosten op basis van IKS]]=1,Tb_Activiteiten[[#Headers],[Arbeidskosten op basis van IKS]],"")))</f>
        <v/>
      </c>
      <c r="AI6" t="str">
        <f>IF(ISNUMBER(FIND("overige",Methode_Keuze)),"",IF(Tb_Activiteiten[[#This Row],[Kosten derden exclusief btw]]=1,Tb_Activiteiten[[#Headers],[Kosten derden exclusief btw]],""))</f>
        <v/>
      </c>
      <c r="AJ6" t="str">
        <f>IF(ISNUMBER(FIND("overige",Methode_Keuze)),"",IF(Tb_Activiteiten[[#This Row],[Niet verrekenbare btw]]=1,Tb_Activiteiten[[#Headers],[Niet verrekenbare btw]],""))</f>
        <v/>
      </c>
      <c r="AK6" t="str">
        <f>IF(ISNUMBER(FIND("overige",Methode_Keuze)),"",IF(Tb_Activiteiten[[#This Row],[Grondkosten]]=1,Tb_Activiteiten[[#Headers],[Grondkosten]],""))</f>
        <v/>
      </c>
      <c r="AL6" t="str">
        <f>IF(ISNUMBER(FIND("overige",Methode_Keuze)),"",IF(Tb_Activiteiten[[#This Row],[Bijdrage in natura (overige)]]=1,Tb_Activiteiten[[#Headers],[Bijdrage in natura (overige)]],""))</f>
        <v/>
      </c>
      <c r="AM6" t="str">
        <f>IF(ISNUMBER(FIND("overige",Methode_Keuze)),"",IF(Tb_Activiteiten[[#This Row],[Bijdrage in natura (vrijwilligers)]]=1,Tb_Activiteiten[[#Headers],[Bijdrage in natura (vrijwilligers)]],""))</f>
        <v/>
      </c>
      <c r="AN6" t="str">
        <f>IF(ISNUMBER(FIND("overige",Methode_Keuze)),"",IF(Tb_Activiteiten[[#This Row],[Afschrijvingskosten]]=1,Tb_Activiteiten[[#Headers],[Afschrijvingskosten]],""))</f>
        <v/>
      </c>
    </row>
    <row r="7" spans="1:40" x14ac:dyDescent="0.25">
      <c r="A7" s="342"/>
      <c r="F7" s="81"/>
      <c r="G7" s="81"/>
      <c r="L7" s="71"/>
      <c r="N7" t="str">
        <f>IFERROR(IF(VLOOKUP(Tb_Activiteiten[[#This Row],[Openstelling]],Tb_Openstelling[],2,0)=1,1,""),"")</f>
        <v/>
      </c>
      <c r="AA7" t="str">
        <f>IF(ISNUMBER(FIND("arbeid",Methode_Keuze)),"",IF(ISNUMBER(FIND("arbeid",Methode_Keuze)),"",IF(Tb_Activiteiten[[#This Row],[Loonkosten]]=1,Tb_Activiteiten[[#Headers],[Loonkosten]],"")))</f>
        <v/>
      </c>
      <c r="AB7" t="str">
        <f>IF(ISNUMBER(FIND("arbeid",Methode_Keuze)),"",IF(ISNUMBER(FIND("arbeid",Methode_Keuze)),"",IF(Tb_Activiteiten[[#This Row],[Eigen arbeid]]=1,Tb_Activiteiten[[#Headers],[Eigen arbeid]],"")))</f>
        <v/>
      </c>
      <c r="AC7" t="str">
        <f>IF(ISNUMBER(FIND("arbeid",Methode_Keuze)),"",IF(ISNUMBER(FIND("arbeid",Methode_Keuze)),"",IF(Tb_Activiteiten[[#This Row],[Projectmedewerker]]=1,Tb_Activiteiten[[#Headers],[Projectmedewerker]],"")))</f>
        <v/>
      </c>
      <c r="AD7" t="str">
        <f>IF(ISNUMBER(FIND("arbeid",Methode_Keuze)),"",IF(ISNUMBER(FIND("arbeid",Methode_Keuze)),"",IF(Tb_Activiteiten[[#This Row],[Landbouwer]]=1,Tb_Activiteiten[[#Headers],[Landbouwer]],"")))</f>
        <v/>
      </c>
      <c r="AE7" t="str">
        <f>IF(ISNUMBER(FIND("arbeid",Methode_Keuze)),"",IF(ISNUMBER(FIND("arbeid",Methode_Keuze)),"",IF(Tb_Activiteiten[[#This Row],[Adviseur]]=1,Tb_Activiteiten[[#Headers],[Adviseur]],"")))</f>
        <v/>
      </c>
      <c r="AF7" t="str">
        <f>IF(ISNUMBER(FIND("arbeid",Methode_Keuze)),"",IF(ISNUMBER(FIND("arbeid",Methode_Keuze)),"",IF(Tb_Activiteiten[[#This Row],[Projectleider/Expert]]=1,Tb_Activiteiten[[#Headers],[Projectleider/Expert]],"")))</f>
        <v/>
      </c>
      <c r="AG7" t="str">
        <f>IF(ISNUMBER(FIND("arbeid",Methode_Keuze)),"",IF(ISNUMBER(FIND("arbeid",Methode_Keuze)),"",IF(Tb_Activiteiten[[#This Row],[Arbeidskosten]]=1,Tb_Activiteiten[[#Headers],[Arbeidskosten]],"")))</f>
        <v/>
      </c>
      <c r="AH7" t="str">
        <f>IF(ISNUMBER(FIND("arbeid",Methode_Keuze)),"",IF(ISNUMBER(FIND("arbeid",Methode_Keuze)),"",IF(Tb_Activiteiten[[#This Row],[Arbeidskosten op basis van IKS]]=1,Tb_Activiteiten[[#Headers],[Arbeidskosten op basis van IKS]],"")))</f>
        <v/>
      </c>
      <c r="AI7" t="str">
        <f>IF(ISNUMBER(FIND("overige",Methode_Keuze)),"",IF(Tb_Activiteiten[[#This Row],[Kosten derden exclusief btw]]=1,Tb_Activiteiten[[#Headers],[Kosten derden exclusief btw]],""))</f>
        <v/>
      </c>
      <c r="AJ7" t="str">
        <f>IF(ISNUMBER(FIND("overige",Methode_Keuze)),"",IF(Tb_Activiteiten[[#This Row],[Niet verrekenbare btw]]=1,Tb_Activiteiten[[#Headers],[Niet verrekenbare btw]],""))</f>
        <v/>
      </c>
      <c r="AK7" t="str">
        <f>IF(ISNUMBER(FIND("overige",Methode_Keuze)),"",IF(Tb_Activiteiten[[#This Row],[Grondkosten]]=1,Tb_Activiteiten[[#Headers],[Grondkosten]],""))</f>
        <v/>
      </c>
      <c r="AL7" t="str">
        <f>IF(ISNUMBER(FIND("overige",Methode_Keuze)),"",IF(Tb_Activiteiten[[#This Row],[Bijdrage in natura (overige)]]=1,Tb_Activiteiten[[#Headers],[Bijdrage in natura (overige)]],""))</f>
        <v/>
      </c>
      <c r="AM7" t="str">
        <f>IF(ISNUMBER(FIND("overige",Methode_Keuze)),"",IF(Tb_Activiteiten[[#This Row],[Bijdrage in natura (vrijwilligers)]]=1,Tb_Activiteiten[[#Headers],[Bijdrage in natura (vrijwilligers)]],""))</f>
        <v/>
      </c>
      <c r="AN7" t="str">
        <f>IF(ISNUMBER(FIND("overige",Methode_Keuze)),"",IF(Tb_Activiteiten[[#This Row],[Afschrijvingskosten]]=1,Tb_Activiteiten[[#Headers],[Afschrijvingskosten]],""))</f>
        <v/>
      </c>
    </row>
    <row r="8" spans="1:40" x14ac:dyDescent="0.25">
      <c r="A8" s="342"/>
      <c r="F8" s="81"/>
      <c r="G8" s="81"/>
      <c r="L8" s="71"/>
      <c r="N8" t="str">
        <f>IFERROR(IF(VLOOKUP(Tb_Activiteiten[[#This Row],[Openstelling]],Tb_Openstelling[],2,0)=1,1,""),"")</f>
        <v/>
      </c>
      <c r="AA8" t="str">
        <f>IF(ISNUMBER(FIND("arbeid",Methode_Keuze)),"",IF(ISNUMBER(FIND("arbeid",Methode_Keuze)),"",IF(Tb_Activiteiten[[#This Row],[Loonkosten]]=1,Tb_Activiteiten[[#Headers],[Loonkosten]],"")))</f>
        <v/>
      </c>
      <c r="AB8" t="str">
        <f>IF(ISNUMBER(FIND("arbeid",Methode_Keuze)),"",IF(ISNUMBER(FIND("arbeid",Methode_Keuze)),"",IF(Tb_Activiteiten[[#This Row],[Eigen arbeid]]=1,Tb_Activiteiten[[#Headers],[Eigen arbeid]],"")))</f>
        <v/>
      </c>
      <c r="AC8" t="str">
        <f>IF(ISNUMBER(FIND("arbeid",Methode_Keuze)),"",IF(ISNUMBER(FIND("arbeid",Methode_Keuze)),"",IF(Tb_Activiteiten[[#This Row],[Projectmedewerker]]=1,Tb_Activiteiten[[#Headers],[Projectmedewerker]],"")))</f>
        <v/>
      </c>
      <c r="AD8" t="str">
        <f>IF(ISNUMBER(FIND("arbeid",Methode_Keuze)),"",IF(ISNUMBER(FIND("arbeid",Methode_Keuze)),"",IF(Tb_Activiteiten[[#This Row],[Landbouwer]]=1,Tb_Activiteiten[[#Headers],[Landbouwer]],"")))</f>
        <v/>
      </c>
      <c r="AE8" t="str">
        <f>IF(ISNUMBER(FIND("arbeid",Methode_Keuze)),"",IF(ISNUMBER(FIND("arbeid",Methode_Keuze)),"",IF(Tb_Activiteiten[[#This Row],[Adviseur]]=1,Tb_Activiteiten[[#Headers],[Adviseur]],"")))</f>
        <v/>
      </c>
      <c r="AF8" t="str">
        <f>IF(ISNUMBER(FIND("arbeid",Methode_Keuze)),"",IF(ISNUMBER(FIND("arbeid",Methode_Keuze)),"",IF(Tb_Activiteiten[[#This Row],[Projectleider/Expert]]=1,Tb_Activiteiten[[#Headers],[Projectleider/Expert]],"")))</f>
        <v/>
      </c>
      <c r="AG8" t="str">
        <f>IF(ISNUMBER(FIND("arbeid",Methode_Keuze)),"",IF(ISNUMBER(FIND("arbeid",Methode_Keuze)),"",IF(Tb_Activiteiten[[#This Row],[Arbeidskosten]]=1,Tb_Activiteiten[[#Headers],[Arbeidskosten]],"")))</f>
        <v/>
      </c>
      <c r="AH8" t="str">
        <f>IF(ISNUMBER(FIND("arbeid",Methode_Keuze)),"",IF(ISNUMBER(FIND("arbeid",Methode_Keuze)),"",IF(Tb_Activiteiten[[#This Row],[Arbeidskosten op basis van IKS]]=1,Tb_Activiteiten[[#Headers],[Arbeidskosten op basis van IKS]],"")))</f>
        <v/>
      </c>
      <c r="AI8" t="str">
        <f>IF(ISNUMBER(FIND("overige",Methode_Keuze)),"",IF(Tb_Activiteiten[[#This Row],[Kosten derden exclusief btw]]=1,Tb_Activiteiten[[#Headers],[Kosten derden exclusief btw]],""))</f>
        <v/>
      </c>
      <c r="AJ8" t="str">
        <f>IF(ISNUMBER(FIND("overige",Methode_Keuze)),"",IF(Tb_Activiteiten[[#This Row],[Niet verrekenbare btw]]=1,Tb_Activiteiten[[#Headers],[Niet verrekenbare btw]],""))</f>
        <v/>
      </c>
      <c r="AK8" t="str">
        <f>IF(ISNUMBER(FIND("overige",Methode_Keuze)),"",IF(Tb_Activiteiten[[#This Row],[Grondkosten]]=1,Tb_Activiteiten[[#Headers],[Grondkosten]],""))</f>
        <v/>
      </c>
      <c r="AL8" t="str">
        <f>IF(ISNUMBER(FIND("overige",Methode_Keuze)),"",IF(Tb_Activiteiten[[#This Row],[Bijdrage in natura (overige)]]=1,Tb_Activiteiten[[#Headers],[Bijdrage in natura (overige)]],""))</f>
        <v/>
      </c>
      <c r="AM8" t="str">
        <f>IF(ISNUMBER(FIND("overige",Methode_Keuze)),"",IF(Tb_Activiteiten[[#This Row],[Bijdrage in natura (vrijwilligers)]]=1,Tb_Activiteiten[[#Headers],[Bijdrage in natura (vrijwilligers)]],""))</f>
        <v/>
      </c>
      <c r="AN8" t="str">
        <f>IF(ISNUMBER(FIND("overige",Methode_Keuze)),"",IF(Tb_Activiteiten[[#This Row],[Afschrijvingskosten]]=1,Tb_Activiteiten[[#Headers],[Afschrijvingskosten]],""))</f>
        <v/>
      </c>
    </row>
    <row r="9" spans="1:40" x14ac:dyDescent="0.25">
      <c r="A9" s="342"/>
      <c r="F9" s="81"/>
      <c r="G9" s="81"/>
      <c r="L9" s="71"/>
      <c r="N9" t="str">
        <f>IFERROR(IF(VLOOKUP(Tb_Activiteiten[[#This Row],[Openstelling]],Tb_Openstelling[],2,0)=1,1,""),"")</f>
        <v/>
      </c>
      <c r="AA9" t="str">
        <f>IF(ISNUMBER(FIND("arbeid",Methode_Keuze)),"",IF(ISNUMBER(FIND("arbeid",Methode_Keuze)),"",IF(Tb_Activiteiten[[#This Row],[Loonkosten]]=1,Tb_Activiteiten[[#Headers],[Loonkosten]],"")))</f>
        <v/>
      </c>
      <c r="AB9" t="str">
        <f>IF(ISNUMBER(FIND("arbeid",Methode_Keuze)),"",IF(ISNUMBER(FIND("arbeid",Methode_Keuze)),"",IF(Tb_Activiteiten[[#This Row],[Eigen arbeid]]=1,Tb_Activiteiten[[#Headers],[Eigen arbeid]],"")))</f>
        <v/>
      </c>
      <c r="AC9" t="str">
        <f>IF(ISNUMBER(FIND("arbeid",Methode_Keuze)),"",IF(ISNUMBER(FIND("arbeid",Methode_Keuze)),"",IF(Tb_Activiteiten[[#This Row],[Projectmedewerker]]=1,Tb_Activiteiten[[#Headers],[Projectmedewerker]],"")))</f>
        <v/>
      </c>
      <c r="AD9" t="str">
        <f>IF(ISNUMBER(FIND("arbeid",Methode_Keuze)),"",IF(ISNUMBER(FIND("arbeid",Methode_Keuze)),"",IF(Tb_Activiteiten[[#This Row],[Landbouwer]]=1,Tb_Activiteiten[[#Headers],[Landbouwer]],"")))</f>
        <v/>
      </c>
      <c r="AE9" t="str">
        <f>IF(ISNUMBER(FIND("arbeid",Methode_Keuze)),"",IF(ISNUMBER(FIND("arbeid",Methode_Keuze)),"",IF(Tb_Activiteiten[[#This Row],[Adviseur]]=1,Tb_Activiteiten[[#Headers],[Adviseur]],"")))</f>
        <v/>
      </c>
      <c r="AF9" t="str">
        <f>IF(ISNUMBER(FIND("arbeid",Methode_Keuze)),"",IF(ISNUMBER(FIND("arbeid",Methode_Keuze)),"",IF(Tb_Activiteiten[[#This Row],[Projectleider/Expert]]=1,Tb_Activiteiten[[#Headers],[Projectleider/Expert]],"")))</f>
        <v/>
      </c>
      <c r="AG9" t="str">
        <f>IF(ISNUMBER(FIND("arbeid",Methode_Keuze)),"",IF(ISNUMBER(FIND("arbeid",Methode_Keuze)),"",IF(Tb_Activiteiten[[#This Row],[Arbeidskosten]]=1,Tb_Activiteiten[[#Headers],[Arbeidskosten]],"")))</f>
        <v/>
      </c>
      <c r="AH9" t="str">
        <f>IF(ISNUMBER(FIND("arbeid",Methode_Keuze)),"",IF(ISNUMBER(FIND("arbeid",Methode_Keuze)),"",IF(Tb_Activiteiten[[#This Row],[Arbeidskosten op basis van IKS]]=1,Tb_Activiteiten[[#Headers],[Arbeidskosten op basis van IKS]],"")))</f>
        <v/>
      </c>
      <c r="AI9" t="str">
        <f>IF(ISNUMBER(FIND("overige",Methode_Keuze)),"",IF(Tb_Activiteiten[[#This Row],[Kosten derden exclusief btw]]=1,Tb_Activiteiten[[#Headers],[Kosten derden exclusief btw]],""))</f>
        <v/>
      </c>
      <c r="AJ9" t="str">
        <f>IF(ISNUMBER(FIND("overige",Methode_Keuze)),"",IF(Tb_Activiteiten[[#This Row],[Niet verrekenbare btw]]=1,Tb_Activiteiten[[#Headers],[Niet verrekenbare btw]],""))</f>
        <v/>
      </c>
      <c r="AK9" t="str">
        <f>IF(ISNUMBER(FIND("overige",Methode_Keuze)),"",IF(Tb_Activiteiten[[#This Row],[Grondkosten]]=1,Tb_Activiteiten[[#Headers],[Grondkosten]],""))</f>
        <v/>
      </c>
      <c r="AL9" t="str">
        <f>IF(ISNUMBER(FIND("overige",Methode_Keuze)),"",IF(Tb_Activiteiten[[#This Row],[Bijdrage in natura (overige)]]=1,Tb_Activiteiten[[#Headers],[Bijdrage in natura (overige)]],""))</f>
        <v/>
      </c>
      <c r="AM9" t="str">
        <f>IF(ISNUMBER(FIND("overige",Methode_Keuze)),"",IF(Tb_Activiteiten[[#This Row],[Bijdrage in natura (vrijwilligers)]]=1,Tb_Activiteiten[[#Headers],[Bijdrage in natura (vrijwilligers)]],""))</f>
        <v/>
      </c>
      <c r="AN9" t="str">
        <f>IF(ISNUMBER(FIND("overige",Methode_Keuze)),"",IF(Tb_Activiteiten[[#This Row],[Afschrijvingskosten]]=1,Tb_Activiteiten[[#Headers],[Afschrijvingskosten]],""))</f>
        <v/>
      </c>
    </row>
    <row r="10" spans="1:40" x14ac:dyDescent="0.25">
      <c r="A10" s="342"/>
      <c r="F10" s="81"/>
      <c r="G10" s="81"/>
      <c r="L10" s="71"/>
      <c r="N10" t="str">
        <f>IFERROR(IF(VLOOKUP(Tb_Activiteiten[[#This Row],[Openstelling]],Tb_Openstelling[],2,0)=1,1,""),"")</f>
        <v/>
      </c>
      <c r="AA10" t="str">
        <f>IF(ISNUMBER(FIND("arbeid",Methode_Keuze)),"",IF(ISNUMBER(FIND("arbeid",Methode_Keuze)),"",IF(Tb_Activiteiten[[#This Row],[Loonkosten]]=1,Tb_Activiteiten[[#Headers],[Loonkosten]],"")))</f>
        <v/>
      </c>
      <c r="AB10" t="str">
        <f>IF(ISNUMBER(FIND("arbeid",Methode_Keuze)),"",IF(ISNUMBER(FIND("arbeid",Methode_Keuze)),"",IF(Tb_Activiteiten[[#This Row],[Eigen arbeid]]=1,Tb_Activiteiten[[#Headers],[Eigen arbeid]],"")))</f>
        <v/>
      </c>
      <c r="AC10" t="str">
        <f>IF(ISNUMBER(FIND("arbeid",Methode_Keuze)),"",IF(ISNUMBER(FIND("arbeid",Methode_Keuze)),"",IF(Tb_Activiteiten[[#This Row],[Projectmedewerker]]=1,Tb_Activiteiten[[#Headers],[Projectmedewerker]],"")))</f>
        <v/>
      </c>
      <c r="AD10" t="str">
        <f>IF(ISNUMBER(FIND("arbeid",Methode_Keuze)),"",IF(ISNUMBER(FIND("arbeid",Methode_Keuze)),"",IF(Tb_Activiteiten[[#This Row],[Landbouwer]]=1,Tb_Activiteiten[[#Headers],[Landbouwer]],"")))</f>
        <v/>
      </c>
      <c r="AE10" t="str">
        <f>IF(ISNUMBER(FIND("arbeid",Methode_Keuze)),"",IF(ISNUMBER(FIND("arbeid",Methode_Keuze)),"",IF(Tb_Activiteiten[[#This Row],[Adviseur]]=1,Tb_Activiteiten[[#Headers],[Adviseur]],"")))</f>
        <v/>
      </c>
      <c r="AF10" t="str">
        <f>IF(ISNUMBER(FIND("arbeid",Methode_Keuze)),"",IF(ISNUMBER(FIND("arbeid",Methode_Keuze)),"",IF(Tb_Activiteiten[[#This Row],[Projectleider/Expert]]=1,Tb_Activiteiten[[#Headers],[Projectleider/Expert]],"")))</f>
        <v/>
      </c>
      <c r="AG10" t="str">
        <f>IF(ISNUMBER(FIND("arbeid",Methode_Keuze)),"",IF(ISNUMBER(FIND("arbeid",Methode_Keuze)),"",IF(Tb_Activiteiten[[#This Row],[Arbeidskosten]]=1,Tb_Activiteiten[[#Headers],[Arbeidskosten]],"")))</f>
        <v/>
      </c>
      <c r="AH10" t="str">
        <f>IF(ISNUMBER(FIND("arbeid",Methode_Keuze)),"",IF(ISNUMBER(FIND("arbeid",Methode_Keuze)),"",IF(Tb_Activiteiten[[#This Row],[Arbeidskosten op basis van IKS]]=1,Tb_Activiteiten[[#Headers],[Arbeidskosten op basis van IKS]],"")))</f>
        <v/>
      </c>
      <c r="AI10" t="str">
        <f>IF(ISNUMBER(FIND("overige",Methode_Keuze)),"",IF(Tb_Activiteiten[[#This Row],[Kosten derden exclusief btw]]=1,Tb_Activiteiten[[#Headers],[Kosten derden exclusief btw]],""))</f>
        <v/>
      </c>
      <c r="AJ10" t="str">
        <f>IF(ISNUMBER(FIND("overige",Methode_Keuze)),"",IF(Tb_Activiteiten[[#This Row],[Niet verrekenbare btw]]=1,Tb_Activiteiten[[#Headers],[Niet verrekenbare btw]],""))</f>
        <v/>
      </c>
      <c r="AK10" t="str">
        <f>IF(ISNUMBER(FIND("overige",Methode_Keuze)),"",IF(Tb_Activiteiten[[#This Row],[Grondkosten]]=1,Tb_Activiteiten[[#Headers],[Grondkosten]],""))</f>
        <v/>
      </c>
      <c r="AL10" t="str">
        <f>IF(ISNUMBER(FIND("overige",Methode_Keuze)),"",IF(Tb_Activiteiten[[#This Row],[Bijdrage in natura (overige)]]=1,Tb_Activiteiten[[#Headers],[Bijdrage in natura (overige)]],""))</f>
        <v/>
      </c>
      <c r="AM10" t="str">
        <f>IF(ISNUMBER(FIND("overige",Methode_Keuze)),"",IF(Tb_Activiteiten[[#This Row],[Bijdrage in natura (vrijwilligers)]]=1,Tb_Activiteiten[[#Headers],[Bijdrage in natura (vrijwilligers)]],""))</f>
        <v/>
      </c>
      <c r="AN10" t="str">
        <f>IF(ISNUMBER(FIND("overige",Methode_Keuze)),"",IF(Tb_Activiteiten[[#This Row],[Afschrijvingskosten]]=1,Tb_Activiteiten[[#Headers],[Afschrijvingskosten]],""))</f>
        <v/>
      </c>
    </row>
    <row r="11" spans="1:40" x14ac:dyDescent="0.25">
      <c r="A11" s="342"/>
      <c r="F11" s="81"/>
      <c r="G11" s="81"/>
      <c r="L11" s="71"/>
      <c r="N11" t="str">
        <f>IFERROR(IF(VLOOKUP(Tb_Activiteiten[[#This Row],[Openstelling]],Tb_Openstelling[],2,0)=1,1,""),"")</f>
        <v/>
      </c>
      <c r="AA11" t="str">
        <f>IF(ISNUMBER(FIND("arbeid",Methode_Keuze)),"",IF(ISNUMBER(FIND("arbeid",Methode_Keuze)),"",IF(Tb_Activiteiten[[#This Row],[Loonkosten]]=1,Tb_Activiteiten[[#Headers],[Loonkosten]],"")))</f>
        <v/>
      </c>
      <c r="AB11" t="str">
        <f>IF(ISNUMBER(FIND("arbeid",Methode_Keuze)),"",IF(ISNUMBER(FIND("arbeid",Methode_Keuze)),"",IF(Tb_Activiteiten[[#This Row],[Eigen arbeid]]=1,Tb_Activiteiten[[#Headers],[Eigen arbeid]],"")))</f>
        <v/>
      </c>
      <c r="AC11" t="str">
        <f>IF(ISNUMBER(FIND("arbeid",Methode_Keuze)),"",IF(ISNUMBER(FIND("arbeid",Methode_Keuze)),"",IF(Tb_Activiteiten[[#This Row],[Projectmedewerker]]=1,Tb_Activiteiten[[#Headers],[Projectmedewerker]],"")))</f>
        <v/>
      </c>
      <c r="AD11" t="str">
        <f>IF(ISNUMBER(FIND("arbeid",Methode_Keuze)),"",IF(ISNUMBER(FIND("arbeid",Methode_Keuze)),"",IF(Tb_Activiteiten[[#This Row],[Landbouwer]]=1,Tb_Activiteiten[[#Headers],[Landbouwer]],"")))</f>
        <v/>
      </c>
      <c r="AE11" t="str">
        <f>IF(ISNUMBER(FIND("arbeid",Methode_Keuze)),"",IF(ISNUMBER(FIND("arbeid",Methode_Keuze)),"",IF(Tb_Activiteiten[[#This Row],[Adviseur]]=1,Tb_Activiteiten[[#Headers],[Adviseur]],"")))</f>
        <v/>
      </c>
      <c r="AF11" t="str">
        <f>IF(ISNUMBER(FIND("arbeid",Methode_Keuze)),"",IF(ISNUMBER(FIND("arbeid",Methode_Keuze)),"",IF(Tb_Activiteiten[[#This Row],[Projectleider/Expert]]=1,Tb_Activiteiten[[#Headers],[Projectleider/Expert]],"")))</f>
        <v/>
      </c>
      <c r="AG11" t="str">
        <f>IF(ISNUMBER(FIND("arbeid",Methode_Keuze)),"",IF(ISNUMBER(FIND("arbeid",Methode_Keuze)),"",IF(Tb_Activiteiten[[#This Row],[Arbeidskosten]]=1,Tb_Activiteiten[[#Headers],[Arbeidskosten]],"")))</f>
        <v/>
      </c>
      <c r="AH11" t="str">
        <f>IF(ISNUMBER(FIND("arbeid",Methode_Keuze)),"",IF(ISNUMBER(FIND("arbeid",Methode_Keuze)),"",IF(Tb_Activiteiten[[#This Row],[Arbeidskosten op basis van IKS]]=1,Tb_Activiteiten[[#Headers],[Arbeidskosten op basis van IKS]],"")))</f>
        <v/>
      </c>
      <c r="AI11" t="str">
        <f>IF(ISNUMBER(FIND("overige",Methode_Keuze)),"",IF(Tb_Activiteiten[[#This Row],[Kosten derden exclusief btw]]=1,Tb_Activiteiten[[#Headers],[Kosten derden exclusief btw]],""))</f>
        <v/>
      </c>
      <c r="AJ11" t="str">
        <f>IF(ISNUMBER(FIND("overige",Methode_Keuze)),"",IF(Tb_Activiteiten[[#This Row],[Niet verrekenbare btw]]=1,Tb_Activiteiten[[#Headers],[Niet verrekenbare btw]],""))</f>
        <v/>
      </c>
      <c r="AK11" t="str">
        <f>IF(ISNUMBER(FIND("overige",Methode_Keuze)),"",IF(Tb_Activiteiten[[#This Row],[Grondkosten]]=1,Tb_Activiteiten[[#Headers],[Grondkosten]],""))</f>
        <v/>
      </c>
      <c r="AL11" t="str">
        <f>IF(ISNUMBER(FIND("overige",Methode_Keuze)),"",IF(Tb_Activiteiten[[#This Row],[Bijdrage in natura (overige)]]=1,Tb_Activiteiten[[#Headers],[Bijdrage in natura (overige)]],""))</f>
        <v/>
      </c>
      <c r="AM11" t="str">
        <f>IF(ISNUMBER(FIND("overige",Methode_Keuze)),"",IF(Tb_Activiteiten[[#This Row],[Bijdrage in natura (vrijwilligers)]]=1,Tb_Activiteiten[[#Headers],[Bijdrage in natura (vrijwilligers)]],""))</f>
        <v/>
      </c>
      <c r="AN11" t="str">
        <f>IF(ISNUMBER(FIND("overige",Methode_Keuze)),"",IF(Tb_Activiteiten[[#This Row],[Afschrijvingskosten]]=1,Tb_Activiteiten[[#Headers],[Afschrijvingskosten]],""))</f>
        <v/>
      </c>
    </row>
    <row r="12" spans="1:40" x14ac:dyDescent="0.25">
      <c r="A12" s="342"/>
      <c r="F12" s="81"/>
      <c r="G12" s="81"/>
      <c r="L12" s="71"/>
      <c r="N12" t="str">
        <f>IFERROR(IF(VLOOKUP(Tb_Activiteiten[[#This Row],[Openstelling]],Tb_Openstelling[],2,0)=1,1,""),"")</f>
        <v/>
      </c>
      <c r="AA12" t="str">
        <f>IF(ISNUMBER(FIND("arbeid",Methode_Keuze)),"",IF(ISNUMBER(FIND("arbeid",Methode_Keuze)),"",IF(Tb_Activiteiten[[#This Row],[Loonkosten]]=1,Tb_Activiteiten[[#Headers],[Loonkosten]],"")))</f>
        <v/>
      </c>
      <c r="AB12" t="str">
        <f>IF(ISNUMBER(FIND("arbeid",Methode_Keuze)),"",IF(ISNUMBER(FIND("arbeid",Methode_Keuze)),"",IF(Tb_Activiteiten[[#This Row],[Eigen arbeid]]=1,Tb_Activiteiten[[#Headers],[Eigen arbeid]],"")))</f>
        <v/>
      </c>
      <c r="AC12" t="str">
        <f>IF(ISNUMBER(FIND("arbeid",Methode_Keuze)),"",IF(ISNUMBER(FIND("arbeid",Methode_Keuze)),"",IF(Tb_Activiteiten[[#This Row],[Projectmedewerker]]=1,Tb_Activiteiten[[#Headers],[Projectmedewerker]],"")))</f>
        <v/>
      </c>
      <c r="AD12" t="str">
        <f>IF(ISNUMBER(FIND("arbeid",Methode_Keuze)),"",IF(ISNUMBER(FIND("arbeid",Methode_Keuze)),"",IF(Tb_Activiteiten[[#This Row],[Landbouwer]]=1,Tb_Activiteiten[[#Headers],[Landbouwer]],"")))</f>
        <v/>
      </c>
      <c r="AE12" t="str">
        <f>IF(ISNUMBER(FIND("arbeid",Methode_Keuze)),"",IF(ISNUMBER(FIND("arbeid",Methode_Keuze)),"",IF(Tb_Activiteiten[[#This Row],[Adviseur]]=1,Tb_Activiteiten[[#Headers],[Adviseur]],"")))</f>
        <v/>
      </c>
      <c r="AF12" t="str">
        <f>IF(ISNUMBER(FIND("arbeid",Methode_Keuze)),"",IF(ISNUMBER(FIND("arbeid",Methode_Keuze)),"",IF(Tb_Activiteiten[[#This Row],[Projectleider/Expert]]=1,Tb_Activiteiten[[#Headers],[Projectleider/Expert]],"")))</f>
        <v/>
      </c>
      <c r="AG12" t="str">
        <f>IF(ISNUMBER(FIND("arbeid",Methode_Keuze)),"",IF(ISNUMBER(FIND("arbeid",Methode_Keuze)),"",IF(Tb_Activiteiten[[#This Row],[Arbeidskosten]]=1,Tb_Activiteiten[[#Headers],[Arbeidskosten]],"")))</f>
        <v/>
      </c>
      <c r="AH12" t="str">
        <f>IF(ISNUMBER(FIND("arbeid",Methode_Keuze)),"",IF(ISNUMBER(FIND("arbeid",Methode_Keuze)),"",IF(Tb_Activiteiten[[#This Row],[Arbeidskosten op basis van IKS]]=1,Tb_Activiteiten[[#Headers],[Arbeidskosten op basis van IKS]],"")))</f>
        <v/>
      </c>
      <c r="AI12" t="str">
        <f>IF(ISNUMBER(FIND("overige",Methode_Keuze)),"",IF(Tb_Activiteiten[[#This Row],[Kosten derden exclusief btw]]=1,Tb_Activiteiten[[#Headers],[Kosten derden exclusief btw]],""))</f>
        <v/>
      </c>
      <c r="AJ12" t="str">
        <f>IF(ISNUMBER(FIND("overige",Methode_Keuze)),"",IF(Tb_Activiteiten[[#This Row],[Niet verrekenbare btw]]=1,Tb_Activiteiten[[#Headers],[Niet verrekenbare btw]],""))</f>
        <v/>
      </c>
      <c r="AK12" t="str">
        <f>IF(ISNUMBER(FIND("overige",Methode_Keuze)),"",IF(Tb_Activiteiten[[#This Row],[Grondkosten]]=1,Tb_Activiteiten[[#Headers],[Grondkosten]],""))</f>
        <v/>
      </c>
      <c r="AL12" t="str">
        <f>IF(ISNUMBER(FIND("overige",Methode_Keuze)),"",IF(Tb_Activiteiten[[#This Row],[Bijdrage in natura (overige)]]=1,Tb_Activiteiten[[#Headers],[Bijdrage in natura (overige)]],""))</f>
        <v/>
      </c>
      <c r="AM12" t="str">
        <f>IF(ISNUMBER(FIND("overige",Methode_Keuze)),"",IF(Tb_Activiteiten[[#This Row],[Bijdrage in natura (vrijwilligers)]]=1,Tb_Activiteiten[[#Headers],[Bijdrage in natura (vrijwilligers)]],""))</f>
        <v/>
      </c>
      <c r="AN12" t="str">
        <f>IF(ISNUMBER(FIND("overige",Methode_Keuze)),"",IF(Tb_Activiteiten[[#This Row],[Afschrijvingskosten]]=1,Tb_Activiteiten[[#Headers],[Afschrijvingskosten]],""))</f>
        <v/>
      </c>
    </row>
    <row r="13" spans="1:40" x14ac:dyDescent="0.25">
      <c r="A13" s="342"/>
      <c r="F13" s="81"/>
      <c r="G13" s="81"/>
      <c r="L13" s="71"/>
      <c r="N13" t="str">
        <f>IFERROR(IF(VLOOKUP(Tb_Activiteiten[[#This Row],[Openstelling]],Tb_Openstelling[],2,0)=1,1,""),"")</f>
        <v/>
      </c>
      <c r="AA13" t="str">
        <f>IF(ISNUMBER(FIND("arbeid",Methode_Keuze)),"",IF(ISNUMBER(FIND("arbeid",Methode_Keuze)),"",IF(Tb_Activiteiten[[#This Row],[Loonkosten]]=1,Tb_Activiteiten[[#Headers],[Loonkosten]],"")))</f>
        <v/>
      </c>
      <c r="AB13" t="str">
        <f>IF(ISNUMBER(FIND("arbeid",Methode_Keuze)),"",IF(ISNUMBER(FIND("arbeid",Methode_Keuze)),"",IF(Tb_Activiteiten[[#This Row],[Eigen arbeid]]=1,Tb_Activiteiten[[#Headers],[Eigen arbeid]],"")))</f>
        <v/>
      </c>
      <c r="AC13" t="str">
        <f>IF(ISNUMBER(FIND("arbeid",Methode_Keuze)),"",IF(ISNUMBER(FIND("arbeid",Methode_Keuze)),"",IF(Tb_Activiteiten[[#This Row],[Projectmedewerker]]=1,Tb_Activiteiten[[#Headers],[Projectmedewerker]],"")))</f>
        <v/>
      </c>
      <c r="AD13" t="str">
        <f>IF(ISNUMBER(FIND("arbeid",Methode_Keuze)),"",IF(ISNUMBER(FIND("arbeid",Methode_Keuze)),"",IF(Tb_Activiteiten[[#This Row],[Landbouwer]]=1,Tb_Activiteiten[[#Headers],[Landbouwer]],"")))</f>
        <v/>
      </c>
      <c r="AE13" t="str">
        <f>IF(ISNUMBER(FIND("arbeid",Methode_Keuze)),"",IF(ISNUMBER(FIND("arbeid",Methode_Keuze)),"",IF(Tb_Activiteiten[[#This Row],[Adviseur]]=1,Tb_Activiteiten[[#Headers],[Adviseur]],"")))</f>
        <v/>
      </c>
      <c r="AF13" t="str">
        <f>IF(ISNUMBER(FIND("arbeid",Methode_Keuze)),"",IF(ISNUMBER(FIND("arbeid",Methode_Keuze)),"",IF(Tb_Activiteiten[[#This Row],[Projectleider/Expert]]=1,Tb_Activiteiten[[#Headers],[Projectleider/Expert]],"")))</f>
        <v/>
      </c>
      <c r="AG13" t="str">
        <f>IF(ISNUMBER(FIND("arbeid",Methode_Keuze)),"",IF(ISNUMBER(FIND("arbeid",Methode_Keuze)),"",IF(Tb_Activiteiten[[#This Row],[Arbeidskosten]]=1,Tb_Activiteiten[[#Headers],[Arbeidskosten]],"")))</f>
        <v/>
      </c>
      <c r="AH13" t="str">
        <f>IF(ISNUMBER(FIND("arbeid",Methode_Keuze)),"",IF(ISNUMBER(FIND("arbeid",Methode_Keuze)),"",IF(Tb_Activiteiten[[#This Row],[Arbeidskosten op basis van IKS]]=1,Tb_Activiteiten[[#Headers],[Arbeidskosten op basis van IKS]],"")))</f>
        <v/>
      </c>
      <c r="AI13" t="str">
        <f>IF(ISNUMBER(FIND("overige",Methode_Keuze)),"",IF(Tb_Activiteiten[[#This Row],[Kosten derden exclusief btw]]=1,Tb_Activiteiten[[#Headers],[Kosten derden exclusief btw]],""))</f>
        <v/>
      </c>
      <c r="AJ13" t="str">
        <f>IF(ISNUMBER(FIND("overige",Methode_Keuze)),"",IF(Tb_Activiteiten[[#This Row],[Niet verrekenbare btw]]=1,Tb_Activiteiten[[#Headers],[Niet verrekenbare btw]],""))</f>
        <v/>
      </c>
      <c r="AK13" t="str">
        <f>IF(ISNUMBER(FIND("overige",Methode_Keuze)),"",IF(Tb_Activiteiten[[#This Row],[Grondkosten]]=1,Tb_Activiteiten[[#Headers],[Grondkosten]],""))</f>
        <v/>
      </c>
      <c r="AL13" t="str">
        <f>IF(ISNUMBER(FIND("overige",Methode_Keuze)),"",IF(Tb_Activiteiten[[#This Row],[Bijdrage in natura (overige)]]=1,Tb_Activiteiten[[#Headers],[Bijdrage in natura (overige)]],""))</f>
        <v/>
      </c>
      <c r="AM13" t="str">
        <f>IF(ISNUMBER(FIND("overige",Methode_Keuze)),"",IF(Tb_Activiteiten[[#This Row],[Bijdrage in natura (vrijwilligers)]]=1,Tb_Activiteiten[[#Headers],[Bijdrage in natura (vrijwilligers)]],""))</f>
        <v/>
      </c>
      <c r="AN13" t="str">
        <f>IF(ISNUMBER(FIND("overige",Methode_Keuze)),"",IF(Tb_Activiteiten[[#This Row],[Afschrijvingskosten]]=1,Tb_Activiteiten[[#Headers],[Afschrijvingskosten]],""))</f>
        <v/>
      </c>
    </row>
    <row r="14" spans="1:40" x14ac:dyDescent="0.25">
      <c r="A14" s="342"/>
      <c r="F14" s="81"/>
      <c r="G14" s="81"/>
      <c r="L14" s="71"/>
      <c r="N14" t="str">
        <f>IFERROR(IF(VLOOKUP(Tb_Activiteiten[[#This Row],[Openstelling]],Tb_Openstelling[],2,0)=1,1,""),"")</f>
        <v/>
      </c>
      <c r="AA14" t="str">
        <f>IF(ISNUMBER(FIND("arbeid",Methode_Keuze)),"",IF(ISNUMBER(FIND("arbeid",Methode_Keuze)),"",IF(Tb_Activiteiten[[#This Row],[Loonkosten]]=1,Tb_Activiteiten[[#Headers],[Loonkosten]],"")))</f>
        <v/>
      </c>
      <c r="AB14" t="str">
        <f>IF(ISNUMBER(FIND("arbeid",Methode_Keuze)),"",IF(ISNUMBER(FIND("arbeid",Methode_Keuze)),"",IF(Tb_Activiteiten[[#This Row],[Eigen arbeid]]=1,Tb_Activiteiten[[#Headers],[Eigen arbeid]],"")))</f>
        <v/>
      </c>
      <c r="AC14" t="str">
        <f>IF(ISNUMBER(FIND("arbeid",Methode_Keuze)),"",IF(ISNUMBER(FIND("arbeid",Methode_Keuze)),"",IF(Tb_Activiteiten[[#This Row],[Projectmedewerker]]=1,Tb_Activiteiten[[#Headers],[Projectmedewerker]],"")))</f>
        <v/>
      </c>
      <c r="AD14" t="str">
        <f>IF(ISNUMBER(FIND("arbeid",Methode_Keuze)),"",IF(ISNUMBER(FIND("arbeid",Methode_Keuze)),"",IF(Tb_Activiteiten[[#This Row],[Landbouwer]]=1,Tb_Activiteiten[[#Headers],[Landbouwer]],"")))</f>
        <v/>
      </c>
      <c r="AE14" t="str">
        <f>IF(ISNUMBER(FIND("arbeid",Methode_Keuze)),"",IF(ISNUMBER(FIND("arbeid",Methode_Keuze)),"",IF(Tb_Activiteiten[[#This Row],[Adviseur]]=1,Tb_Activiteiten[[#Headers],[Adviseur]],"")))</f>
        <v/>
      </c>
      <c r="AF14" t="str">
        <f>IF(ISNUMBER(FIND("arbeid",Methode_Keuze)),"",IF(ISNUMBER(FIND("arbeid",Methode_Keuze)),"",IF(Tb_Activiteiten[[#This Row],[Projectleider/Expert]]=1,Tb_Activiteiten[[#Headers],[Projectleider/Expert]],"")))</f>
        <v/>
      </c>
      <c r="AG14" t="str">
        <f>IF(ISNUMBER(FIND("arbeid",Methode_Keuze)),"",IF(ISNUMBER(FIND("arbeid",Methode_Keuze)),"",IF(Tb_Activiteiten[[#This Row],[Arbeidskosten]]=1,Tb_Activiteiten[[#Headers],[Arbeidskosten]],"")))</f>
        <v/>
      </c>
      <c r="AH14" t="str">
        <f>IF(ISNUMBER(FIND("arbeid",Methode_Keuze)),"",IF(ISNUMBER(FIND("arbeid",Methode_Keuze)),"",IF(Tb_Activiteiten[[#This Row],[Arbeidskosten op basis van IKS]]=1,Tb_Activiteiten[[#Headers],[Arbeidskosten op basis van IKS]],"")))</f>
        <v/>
      </c>
      <c r="AI14" t="str">
        <f>IF(ISNUMBER(FIND("overige",Methode_Keuze)),"",IF(Tb_Activiteiten[[#This Row],[Kosten derden exclusief btw]]=1,Tb_Activiteiten[[#Headers],[Kosten derden exclusief btw]],""))</f>
        <v/>
      </c>
      <c r="AJ14" t="str">
        <f>IF(ISNUMBER(FIND("overige",Methode_Keuze)),"",IF(Tb_Activiteiten[[#This Row],[Niet verrekenbare btw]]=1,Tb_Activiteiten[[#Headers],[Niet verrekenbare btw]],""))</f>
        <v/>
      </c>
      <c r="AK14" t="str">
        <f>IF(ISNUMBER(FIND("overige",Methode_Keuze)),"",IF(Tb_Activiteiten[[#This Row],[Grondkosten]]=1,Tb_Activiteiten[[#Headers],[Grondkosten]],""))</f>
        <v/>
      </c>
      <c r="AL14" t="str">
        <f>IF(ISNUMBER(FIND("overige",Methode_Keuze)),"",IF(Tb_Activiteiten[[#This Row],[Bijdrage in natura (overige)]]=1,Tb_Activiteiten[[#Headers],[Bijdrage in natura (overige)]],""))</f>
        <v/>
      </c>
      <c r="AM14" t="str">
        <f>IF(ISNUMBER(FIND("overige",Methode_Keuze)),"",IF(Tb_Activiteiten[[#This Row],[Bijdrage in natura (vrijwilligers)]]=1,Tb_Activiteiten[[#Headers],[Bijdrage in natura (vrijwilligers)]],""))</f>
        <v/>
      </c>
      <c r="AN14" t="str">
        <f>IF(ISNUMBER(FIND("overige",Methode_Keuze)),"",IF(Tb_Activiteiten[[#This Row],[Afschrijvingskosten]]=1,Tb_Activiteiten[[#Headers],[Afschrijvingskosten]],""))</f>
        <v/>
      </c>
    </row>
    <row r="15" spans="1:40" x14ac:dyDescent="0.25">
      <c r="A15" s="342"/>
      <c r="F15" s="81"/>
      <c r="G15" s="81"/>
      <c r="L15" s="71"/>
      <c r="N15" t="str">
        <f>IFERROR(IF(VLOOKUP(Tb_Activiteiten[[#This Row],[Openstelling]],Tb_Openstelling[],2,0)=1,1,""),"")</f>
        <v/>
      </c>
      <c r="AA15" t="str">
        <f>IF(ISNUMBER(FIND("arbeid",Methode_Keuze)),"",IF(ISNUMBER(FIND("arbeid",Methode_Keuze)),"",IF(Tb_Activiteiten[[#This Row],[Loonkosten]]=1,Tb_Activiteiten[[#Headers],[Loonkosten]],"")))</f>
        <v/>
      </c>
      <c r="AB15" t="str">
        <f>IF(ISNUMBER(FIND("arbeid",Methode_Keuze)),"",IF(ISNUMBER(FIND("arbeid",Methode_Keuze)),"",IF(Tb_Activiteiten[[#This Row],[Eigen arbeid]]=1,Tb_Activiteiten[[#Headers],[Eigen arbeid]],"")))</f>
        <v/>
      </c>
      <c r="AC15" t="str">
        <f>IF(ISNUMBER(FIND("arbeid",Methode_Keuze)),"",IF(ISNUMBER(FIND("arbeid",Methode_Keuze)),"",IF(Tb_Activiteiten[[#This Row],[Projectmedewerker]]=1,Tb_Activiteiten[[#Headers],[Projectmedewerker]],"")))</f>
        <v/>
      </c>
      <c r="AD15" t="str">
        <f>IF(ISNUMBER(FIND("arbeid",Methode_Keuze)),"",IF(ISNUMBER(FIND("arbeid",Methode_Keuze)),"",IF(Tb_Activiteiten[[#This Row],[Landbouwer]]=1,Tb_Activiteiten[[#Headers],[Landbouwer]],"")))</f>
        <v/>
      </c>
      <c r="AE15" t="str">
        <f>IF(ISNUMBER(FIND("arbeid",Methode_Keuze)),"",IF(ISNUMBER(FIND("arbeid",Methode_Keuze)),"",IF(Tb_Activiteiten[[#This Row],[Adviseur]]=1,Tb_Activiteiten[[#Headers],[Adviseur]],"")))</f>
        <v/>
      </c>
      <c r="AF15" t="str">
        <f>IF(ISNUMBER(FIND("arbeid",Methode_Keuze)),"",IF(ISNUMBER(FIND("arbeid",Methode_Keuze)),"",IF(Tb_Activiteiten[[#This Row],[Projectleider/Expert]]=1,Tb_Activiteiten[[#Headers],[Projectleider/Expert]],"")))</f>
        <v/>
      </c>
      <c r="AG15" t="str">
        <f>IF(ISNUMBER(FIND("arbeid",Methode_Keuze)),"",IF(ISNUMBER(FIND("arbeid",Methode_Keuze)),"",IF(Tb_Activiteiten[[#This Row],[Arbeidskosten]]=1,Tb_Activiteiten[[#Headers],[Arbeidskosten]],"")))</f>
        <v/>
      </c>
      <c r="AH15" t="str">
        <f>IF(ISNUMBER(FIND("arbeid",Methode_Keuze)),"",IF(ISNUMBER(FIND("arbeid",Methode_Keuze)),"",IF(Tb_Activiteiten[[#This Row],[Arbeidskosten op basis van IKS]]=1,Tb_Activiteiten[[#Headers],[Arbeidskosten op basis van IKS]],"")))</f>
        <v/>
      </c>
      <c r="AI15" t="str">
        <f>IF(ISNUMBER(FIND("overige",Methode_Keuze)),"",IF(Tb_Activiteiten[[#This Row],[Kosten derden exclusief btw]]=1,Tb_Activiteiten[[#Headers],[Kosten derden exclusief btw]],""))</f>
        <v/>
      </c>
      <c r="AJ15" t="str">
        <f>IF(ISNUMBER(FIND("overige",Methode_Keuze)),"",IF(Tb_Activiteiten[[#This Row],[Niet verrekenbare btw]]=1,Tb_Activiteiten[[#Headers],[Niet verrekenbare btw]],""))</f>
        <v/>
      </c>
      <c r="AK15" t="str">
        <f>IF(ISNUMBER(FIND("overige",Methode_Keuze)),"",IF(Tb_Activiteiten[[#This Row],[Grondkosten]]=1,Tb_Activiteiten[[#Headers],[Grondkosten]],""))</f>
        <v/>
      </c>
      <c r="AL15" t="str">
        <f>IF(ISNUMBER(FIND("overige",Methode_Keuze)),"",IF(Tb_Activiteiten[[#This Row],[Bijdrage in natura (overige)]]=1,Tb_Activiteiten[[#Headers],[Bijdrage in natura (overige)]],""))</f>
        <v/>
      </c>
      <c r="AM15" t="str">
        <f>IF(ISNUMBER(FIND("overige",Methode_Keuze)),"",IF(Tb_Activiteiten[[#This Row],[Bijdrage in natura (vrijwilligers)]]=1,Tb_Activiteiten[[#Headers],[Bijdrage in natura (vrijwilligers)]],""))</f>
        <v/>
      </c>
      <c r="AN15" t="str">
        <f>IF(ISNUMBER(FIND("overige",Methode_Keuze)),"",IF(Tb_Activiteiten[[#This Row],[Afschrijvingskosten]]=1,Tb_Activiteiten[[#Headers],[Afschrijvingskosten]],""))</f>
        <v/>
      </c>
    </row>
    <row r="16" spans="1:40" x14ac:dyDescent="0.25">
      <c r="A16" s="342"/>
      <c r="F16" s="81"/>
      <c r="G16" s="81"/>
      <c r="L16" s="71"/>
      <c r="N16" t="str">
        <f>IFERROR(IF(VLOOKUP(Tb_Activiteiten[[#This Row],[Openstelling]],Tb_Openstelling[],2,0)=1,1,""),"")</f>
        <v/>
      </c>
      <c r="AA16" t="str">
        <f>IF(ISNUMBER(FIND("arbeid",Methode_Keuze)),"",IF(ISNUMBER(FIND("arbeid",Methode_Keuze)),"",IF(Tb_Activiteiten[[#This Row],[Loonkosten]]=1,Tb_Activiteiten[[#Headers],[Loonkosten]],"")))</f>
        <v/>
      </c>
      <c r="AB16" t="str">
        <f>IF(ISNUMBER(FIND("arbeid",Methode_Keuze)),"",IF(ISNUMBER(FIND("arbeid",Methode_Keuze)),"",IF(Tb_Activiteiten[[#This Row],[Eigen arbeid]]=1,Tb_Activiteiten[[#Headers],[Eigen arbeid]],"")))</f>
        <v/>
      </c>
      <c r="AC16" t="str">
        <f>IF(ISNUMBER(FIND("arbeid",Methode_Keuze)),"",IF(ISNUMBER(FIND("arbeid",Methode_Keuze)),"",IF(Tb_Activiteiten[[#This Row],[Projectmedewerker]]=1,Tb_Activiteiten[[#Headers],[Projectmedewerker]],"")))</f>
        <v/>
      </c>
      <c r="AD16" t="str">
        <f>IF(ISNUMBER(FIND("arbeid",Methode_Keuze)),"",IF(ISNUMBER(FIND("arbeid",Methode_Keuze)),"",IF(Tb_Activiteiten[[#This Row],[Landbouwer]]=1,Tb_Activiteiten[[#Headers],[Landbouwer]],"")))</f>
        <v/>
      </c>
      <c r="AE16" t="str">
        <f>IF(ISNUMBER(FIND("arbeid",Methode_Keuze)),"",IF(ISNUMBER(FIND("arbeid",Methode_Keuze)),"",IF(Tb_Activiteiten[[#This Row],[Adviseur]]=1,Tb_Activiteiten[[#Headers],[Adviseur]],"")))</f>
        <v/>
      </c>
      <c r="AF16" t="str">
        <f>IF(ISNUMBER(FIND("arbeid",Methode_Keuze)),"",IF(ISNUMBER(FIND("arbeid",Methode_Keuze)),"",IF(Tb_Activiteiten[[#This Row],[Projectleider/Expert]]=1,Tb_Activiteiten[[#Headers],[Projectleider/Expert]],"")))</f>
        <v/>
      </c>
      <c r="AG16" t="str">
        <f>IF(ISNUMBER(FIND("arbeid",Methode_Keuze)),"",IF(ISNUMBER(FIND("arbeid",Methode_Keuze)),"",IF(Tb_Activiteiten[[#This Row],[Arbeidskosten]]=1,Tb_Activiteiten[[#Headers],[Arbeidskosten]],"")))</f>
        <v/>
      </c>
      <c r="AH16" t="str">
        <f>IF(ISNUMBER(FIND("arbeid",Methode_Keuze)),"",IF(ISNUMBER(FIND("arbeid",Methode_Keuze)),"",IF(Tb_Activiteiten[[#This Row],[Arbeidskosten op basis van IKS]]=1,Tb_Activiteiten[[#Headers],[Arbeidskosten op basis van IKS]],"")))</f>
        <v/>
      </c>
      <c r="AI16" t="str">
        <f>IF(ISNUMBER(FIND("overige",Methode_Keuze)),"",IF(Tb_Activiteiten[[#This Row],[Kosten derden exclusief btw]]=1,Tb_Activiteiten[[#Headers],[Kosten derden exclusief btw]],""))</f>
        <v/>
      </c>
      <c r="AJ16" t="str">
        <f>IF(ISNUMBER(FIND("overige",Methode_Keuze)),"",IF(Tb_Activiteiten[[#This Row],[Niet verrekenbare btw]]=1,Tb_Activiteiten[[#Headers],[Niet verrekenbare btw]],""))</f>
        <v/>
      </c>
      <c r="AK16" t="str">
        <f>IF(ISNUMBER(FIND("overige",Methode_Keuze)),"",IF(Tb_Activiteiten[[#This Row],[Grondkosten]]=1,Tb_Activiteiten[[#Headers],[Grondkosten]],""))</f>
        <v/>
      </c>
      <c r="AL16" t="str">
        <f>IF(ISNUMBER(FIND("overige",Methode_Keuze)),"",IF(Tb_Activiteiten[[#This Row],[Bijdrage in natura (overige)]]=1,Tb_Activiteiten[[#Headers],[Bijdrage in natura (overige)]],""))</f>
        <v/>
      </c>
      <c r="AM16" t="str">
        <f>IF(ISNUMBER(FIND("overige",Methode_Keuze)),"",IF(Tb_Activiteiten[[#This Row],[Bijdrage in natura (vrijwilligers)]]=1,Tb_Activiteiten[[#Headers],[Bijdrage in natura (vrijwilligers)]],""))</f>
        <v/>
      </c>
      <c r="AN16" t="str">
        <f>IF(ISNUMBER(FIND("overige",Methode_Keuze)),"",IF(Tb_Activiteiten[[#This Row],[Afschrijvingskosten]]=1,Tb_Activiteiten[[#Headers],[Afschrijvingskosten]],""))</f>
        <v/>
      </c>
    </row>
    <row r="17" spans="1:40" x14ac:dyDescent="0.25">
      <c r="A17" s="342"/>
      <c r="F17" s="81"/>
      <c r="G17" s="81"/>
      <c r="L17" s="71"/>
      <c r="N17" t="str">
        <f>IFERROR(IF(VLOOKUP(Tb_Activiteiten[[#This Row],[Openstelling]],Tb_Openstelling[],2,0)=1,1,""),"")</f>
        <v/>
      </c>
      <c r="AA17" t="str">
        <f>IF(ISNUMBER(FIND("arbeid",Methode_Keuze)),"",IF(ISNUMBER(FIND("arbeid",Methode_Keuze)),"",IF(Tb_Activiteiten[[#This Row],[Loonkosten]]=1,Tb_Activiteiten[[#Headers],[Loonkosten]],"")))</f>
        <v/>
      </c>
      <c r="AB17" t="str">
        <f>IF(ISNUMBER(FIND("arbeid",Methode_Keuze)),"",IF(ISNUMBER(FIND("arbeid",Methode_Keuze)),"",IF(Tb_Activiteiten[[#This Row],[Eigen arbeid]]=1,Tb_Activiteiten[[#Headers],[Eigen arbeid]],"")))</f>
        <v/>
      </c>
      <c r="AC17" t="str">
        <f>IF(ISNUMBER(FIND("arbeid",Methode_Keuze)),"",IF(ISNUMBER(FIND("arbeid",Methode_Keuze)),"",IF(Tb_Activiteiten[[#This Row],[Projectmedewerker]]=1,Tb_Activiteiten[[#Headers],[Projectmedewerker]],"")))</f>
        <v/>
      </c>
      <c r="AD17" t="str">
        <f>IF(ISNUMBER(FIND("arbeid",Methode_Keuze)),"",IF(ISNUMBER(FIND("arbeid",Methode_Keuze)),"",IF(Tb_Activiteiten[[#This Row],[Landbouwer]]=1,Tb_Activiteiten[[#Headers],[Landbouwer]],"")))</f>
        <v/>
      </c>
      <c r="AE17" t="str">
        <f>IF(ISNUMBER(FIND("arbeid",Methode_Keuze)),"",IF(ISNUMBER(FIND("arbeid",Methode_Keuze)),"",IF(Tb_Activiteiten[[#This Row],[Adviseur]]=1,Tb_Activiteiten[[#Headers],[Adviseur]],"")))</f>
        <v/>
      </c>
      <c r="AF17" t="str">
        <f>IF(ISNUMBER(FIND("arbeid",Methode_Keuze)),"",IF(ISNUMBER(FIND("arbeid",Methode_Keuze)),"",IF(Tb_Activiteiten[[#This Row],[Projectleider/Expert]]=1,Tb_Activiteiten[[#Headers],[Projectleider/Expert]],"")))</f>
        <v/>
      </c>
      <c r="AG17" t="str">
        <f>IF(ISNUMBER(FIND("arbeid",Methode_Keuze)),"",IF(ISNUMBER(FIND("arbeid",Methode_Keuze)),"",IF(Tb_Activiteiten[[#This Row],[Arbeidskosten]]=1,Tb_Activiteiten[[#Headers],[Arbeidskosten]],"")))</f>
        <v/>
      </c>
      <c r="AH17" t="str">
        <f>IF(ISNUMBER(FIND("arbeid",Methode_Keuze)),"",IF(ISNUMBER(FIND("arbeid",Methode_Keuze)),"",IF(Tb_Activiteiten[[#This Row],[Arbeidskosten op basis van IKS]]=1,Tb_Activiteiten[[#Headers],[Arbeidskosten op basis van IKS]],"")))</f>
        <v/>
      </c>
      <c r="AI17" t="str">
        <f>IF(ISNUMBER(FIND("overige",Methode_Keuze)),"",IF(Tb_Activiteiten[[#This Row],[Kosten derden exclusief btw]]=1,Tb_Activiteiten[[#Headers],[Kosten derden exclusief btw]],""))</f>
        <v/>
      </c>
      <c r="AJ17" t="str">
        <f>IF(ISNUMBER(FIND("overige",Methode_Keuze)),"",IF(Tb_Activiteiten[[#This Row],[Niet verrekenbare btw]]=1,Tb_Activiteiten[[#Headers],[Niet verrekenbare btw]],""))</f>
        <v/>
      </c>
      <c r="AK17" t="str">
        <f>IF(ISNUMBER(FIND("overige",Methode_Keuze)),"",IF(Tb_Activiteiten[[#This Row],[Grondkosten]]=1,Tb_Activiteiten[[#Headers],[Grondkosten]],""))</f>
        <v/>
      </c>
      <c r="AL17" t="str">
        <f>IF(ISNUMBER(FIND("overige",Methode_Keuze)),"",IF(Tb_Activiteiten[[#This Row],[Bijdrage in natura (overige)]]=1,Tb_Activiteiten[[#Headers],[Bijdrage in natura (overige)]],""))</f>
        <v/>
      </c>
      <c r="AM17" t="str">
        <f>IF(ISNUMBER(FIND("overige",Methode_Keuze)),"",IF(Tb_Activiteiten[[#This Row],[Bijdrage in natura (vrijwilligers)]]=1,Tb_Activiteiten[[#Headers],[Bijdrage in natura (vrijwilligers)]],""))</f>
        <v/>
      </c>
      <c r="AN17" t="str">
        <f>IF(ISNUMBER(FIND("overige",Methode_Keuze)),"",IF(Tb_Activiteiten[[#This Row],[Afschrijvingskosten]]=1,Tb_Activiteiten[[#Headers],[Afschrijvingskosten]],""))</f>
        <v/>
      </c>
    </row>
    <row r="18" spans="1:40" x14ac:dyDescent="0.25">
      <c r="A18" s="342"/>
      <c r="F18" s="81"/>
      <c r="G18" s="81"/>
      <c r="L18" s="71"/>
      <c r="N18" t="str">
        <f>IFERROR(IF(VLOOKUP(Tb_Activiteiten[[#This Row],[Openstelling]],Tb_Openstelling[],2,0)=1,1,""),"")</f>
        <v/>
      </c>
      <c r="AA18" t="str">
        <f>IF(ISNUMBER(FIND("arbeid",Methode_Keuze)),"",IF(ISNUMBER(FIND("arbeid",Methode_Keuze)),"",IF(Tb_Activiteiten[[#This Row],[Loonkosten]]=1,Tb_Activiteiten[[#Headers],[Loonkosten]],"")))</f>
        <v/>
      </c>
      <c r="AB18" t="str">
        <f>IF(ISNUMBER(FIND("arbeid",Methode_Keuze)),"",IF(ISNUMBER(FIND("arbeid",Methode_Keuze)),"",IF(Tb_Activiteiten[[#This Row],[Eigen arbeid]]=1,Tb_Activiteiten[[#Headers],[Eigen arbeid]],"")))</f>
        <v/>
      </c>
      <c r="AC18" t="str">
        <f>IF(ISNUMBER(FIND("arbeid",Methode_Keuze)),"",IF(ISNUMBER(FIND("arbeid",Methode_Keuze)),"",IF(Tb_Activiteiten[[#This Row],[Projectmedewerker]]=1,Tb_Activiteiten[[#Headers],[Projectmedewerker]],"")))</f>
        <v/>
      </c>
      <c r="AD18" t="str">
        <f>IF(ISNUMBER(FIND("arbeid",Methode_Keuze)),"",IF(ISNUMBER(FIND("arbeid",Methode_Keuze)),"",IF(Tb_Activiteiten[[#This Row],[Landbouwer]]=1,Tb_Activiteiten[[#Headers],[Landbouwer]],"")))</f>
        <v/>
      </c>
      <c r="AE18" t="str">
        <f>IF(ISNUMBER(FIND("arbeid",Methode_Keuze)),"",IF(ISNUMBER(FIND("arbeid",Methode_Keuze)),"",IF(Tb_Activiteiten[[#This Row],[Adviseur]]=1,Tb_Activiteiten[[#Headers],[Adviseur]],"")))</f>
        <v/>
      </c>
      <c r="AF18" t="str">
        <f>IF(ISNUMBER(FIND("arbeid",Methode_Keuze)),"",IF(ISNUMBER(FIND("arbeid",Methode_Keuze)),"",IF(Tb_Activiteiten[[#This Row],[Projectleider/Expert]]=1,Tb_Activiteiten[[#Headers],[Projectleider/Expert]],"")))</f>
        <v/>
      </c>
      <c r="AG18" t="str">
        <f>IF(ISNUMBER(FIND("arbeid",Methode_Keuze)),"",IF(ISNUMBER(FIND("arbeid",Methode_Keuze)),"",IF(Tb_Activiteiten[[#This Row],[Arbeidskosten]]=1,Tb_Activiteiten[[#Headers],[Arbeidskosten]],"")))</f>
        <v/>
      </c>
      <c r="AH18" t="str">
        <f>IF(ISNUMBER(FIND("arbeid",Methode_Keuze)),"",IF(ISNUMBER(FIND("arbeid",Methode_Keuze)),"",IF(Tb_Activiteiten[[#This Row],[Arbeidskosten op basis van IKS]]=1,Tb_Activiteiten[[#Headers],[Arbeidskosten op basis van IKS]],"")))</f>
        <v/>
      </c>
      <c r="AI18" t="str">
        <f>IF(ISNUMBER(FIND("overige",Methode_Keuze)),"",IF(Tb_Activiteiten[[#This Row],[Kosten derden exclusief btw]]=1,Tb_Activiteiten[[#Headers],[Kosten derden exclusief btw]],""))</f>
        <v/>
      </c>
      <c r="AJ18" t="str">
        <f>IF(ISNUMBER(FIND("overige",Methode_Keuze)),"",IF(Tb_Activiteiten[[#This Row],[Niet verrekenbare btw]]=1,Tb_Activiteiten[[#Headers],[Niet verrekenbare btw]],""))</f>
        <v/>
      </c>
      <c r="AK18" t="str">
        <f>IF(ISNUMBER(FIND("overige",Methode_Keuze)),"",IF(Tb_Activiteiten[[#This Row],[Grondkosten]]=1,Tb_Activiteiten[[#Headers],[Grondkosten]],""))</f>
        <v/>
      </c>
      <c r="AL18" t="str">
        <f>IF(ISNUMBER(FIND("overige",Methode_Keuze)),"",IF(Tb_Activiteiten[[#This Row],[Bijdrage in natura (overige)]]=1,Tb_Activiteiten[[#Headers],[Bijdrage in natura (overige)]],""))</f>
        <v/>
      </c>
      <c r="AM18" t="str">
        <f>IF(ISNUMBER(FIND("overige",Methode_Keuze)),"",IF(Tb_Activiteiten[[#This Row],[Bijdrage in natura (vrijwilligers)]]=1,Tb_Activiteiten[[#Headers],[Bijdrage in natura (vrijwilligers)]],""))</f>
        <v/>
      </c>
      <c r="AN18" t="str">
        <f>IF(ISNUMBER(FIND("overige",Methode_Keuze)),"",IF(Tb_Activiteiten[[#This Row],[Afschrijvingskosten]]=1,Tb_Activiteiten[[#Headers],[Afschrijvingskosten]],""))</f>
        <v/>
      </c>
    </row>
    <row r="19" spans="1:40" x14ac:dyDescent="0.25">
      <c r="A19" s="342"/>
      <c r="F19" s="81"/>
      <c r="G19" s="81"/>
      <c r="L19" s="71"/>
      <c r="N19" t="str">
        <f>IFERROR(IF(VLOOKUP(Tb_Activiteiten[[#This Row],[Openstelling]],Tb_Openstelling[],2,0)=1,1,""),"")</f>
        <v/>
      </c>
      <c r="AA19" t="str">
        <f>IF(ISNUMBER(FIND("arbeid",Methode_Keuze)),"",IF(ISNUMBER(FIND("arbeid",Methode_Keuze)),"",IF(Tb_Activiteiten[[#This Row],[Loonkosten]]=1,Tb_Activiteiten[[#Headers],[Loonkosten]],"")))</f>
        <v/>
      </c>
      <c r="AB19" t="str">
        <f>IF(ISNUMBER(FIND("arbeid",Methode_Keuze)),"",IF(ISNUMBER(FIND("arbeid",Methode_Keuze)),"",IF(Tb_Activiteiten[[#This Row],[Eigen arbeid]]=1,Tb_Activiteiten[[#Headers],[Eigen arbeid]],"")))</f>
        <v/>
      </c>
      <c r="AC19" t="str">
        <f>IF(ISNUMBER(FIND("arbeid",Methode_Keuze)),"",IF(ISNUMBER(FIND("arbeid",Methode_Keuze)),"",IF(Tb_Activiteiten[[#This Row],[Projectmedewerker]]=1,Tb_Activiteiten[[#Headers],[Projectmedewerker]],"")))</f>
        <v/>
      </c>
      <c r="AD19" t="str">
        <f>IF(ISNUMBER(FIND("arbeid",Methode_Keuze)),"",IF(ISNUMBER(FIND("arbeid",Methode_Keuze)),"",IF(Tb_Activiteiten[[#This Row],[Landbouwer]]=1,Tb_Activiteiten[[#Headers],[Landbouwer]],"")))</f>
        <v/>
      </c>
      <c r="AE19" t="str">
        <f>IF(ISNUMBER(FIND("arbeid",Methode_Keuze)),"",IF(ISNUMBER(FIND("arbeid",Methode_Keuze)),"",IF(Tb_Activiteiten[[#This Row],[Adviseur]]=1,Tb_Activiteiten[[#Headers],[Adviseur]],"")))</f>
        <v/>
      </c>
      <c r="AF19" t="str">
        <f>IF(ISNUMBER(FIND("arbeid",Methode_Keuze)),"",IF(ISNUMBER(FIND("arbeid",Methode_Keuze)),"",IF(Tb_Activiteiten[[#This Row],[Projectleider/Expert]]=1,Tb_Activiteiten[[#Headers],[Projectleider/Expert]],"")))</f>
        <v/>
      </c>
      <c r="AG19" t="str">
        <f>IF(ISNUMBER(FIND("arbeid",Methode_Keuze)),"",IF(ISNUMBER(FIND("arbeid",Methode_Keuze)),"",IF(Tb_Activiteiten[[#This Row],[Arbeidskosten]]=1,Tb_Activiteiten[[#Headers],[Arbeidskosten]],"")))</f>
        <v/>
      </c>
      <c r="AH19" t="str">
        <f>IF(ISNUMBER(FIND("arbeid",Methode_Keuze)),"",IF(ISNUMBER(FIND("arbeid",Methode_Keuze)),"",IF(Tb_Activiteiten[[#This Row],[Arbeidskosten op basis van IKS]]=1,Tb_Activiteiten[[#Headers],[Arbeidskosten op basis van IKS]],"")))</f>
        <v/>
      </c>
      <c r="AI19" t="str">
        <f>IF(ISNUMBER(FIND("overige",Methode_Keuze)),"",IF(Tb_Activiteiten[[#This Row],[Kosten derden exclusief btw]]=1,Tb_Activiteiten[[#Headers],[Kosten derden exclusief btw]],""))</f>
        <v/>
      </c>
      <c r="AJ19" t="str">
        <f>IF(ISNUMBER(FIND("overige",Methode_Keuze)),"",IF(Tb_Activiteiten[[#This Row],[Niet verrekenbare btw]]=1,Tb_Activiteiten[[#Headers],[Niet verrekenbare btw]],""))</f>
        <v/>
      </c>
      <c r="AK19" t="str">
        <f>IF(ISNUMBER(FIND("overige",Methode_Keuze)),"",IF(Tb_Activiteiten[[#This Row],[Grondkosten]]=1,Tb_Activiteiten[[#Headers],[Grondkosten]],""))</f>
        <v/>
      </c>
      <c r="AL19" t="str">
        <f>IF(ISNUMBER(FIND("overige",Methode_Keuze)),"",IF(Tb_Activiteiten[[#This Row],[Bijdrage in natura (overige)]]=1,Tb_Activiteiten[[#Headers],[Bijdrage in natura (overige)]],""))</f>
        <v/>
      </c>
      <c r="AM19" t="str">
        <f>IF(ISNUMBER(FIND("overige",Methode_Keuze)),"",IF(Tb_Activiteiten[[#This Row],[Bijdrage in natura (vrijwilligers)]]=1,Tb_Activiteiten[[#Headers],[Bijdrage in natura (vrijwilligers)]],""))</f>
        <v/>
      </c>
      <c r="AN19" t="str">
        <f>IF(ISNUMBER(FIND("overige",Methode_Keuze)),"",IF(Tb_Activiteiten[[#This Row],[Afschrijvingskosten]]=1,Tb_Activiteiten[[#Headers],[Afschrijvingskosten]],""))</f>
        <v/>
      </c>
    </row>
    <row r="20" spans="1:40" x14ac:dyDescent="0.25">
      <c r="A20" s="342"/>
      <c r="F20" s="81"/>
      <c r="G20" s="81"/>
      <c r="L20" s="71"/>
      <c r="N20" t="str">
        <f>IFERROR(IF(VLOOKUP(Tb_Activiteiten[[#This Row],[Openstelling]],Tb_Openstelling[],2,0)=1,1,""),"")</f>
        <v/>
      </c>
      <c r="AA20" t="str">
        <f>IF(ISNUMBER(FIND("arbeid",Methode_Keuze)),"",IF(ISNUMBER(FIND("arbeid",Methode_Keuze)),"",IF(Tb_Activiteiten[[#This Row],[Loonkosten]]=1,Tb_Activiteiten[[#Headers],[Loonkosten]],"")))</f>
        <v/>
      </c>
      <c r="AB20" t="str">
        <f>IF(ISNUMBER(FIND("arbeid",Methode_Keuze)),"",IF(ISNUMBER(FIND("arbeid",Methode_Keuze)),"",IF(Tb_Activiteiten[[#This Row],[Eigen arbeid]]=1,Tb_Activiteiten[[#Headers],[Eigen arbeid]],"")))</f>
        <v/>
      </c>
      <c r="AC20" t="str">
        <f>IF(ISNUMBER(FIND("arbeid",Methode_Keuze)),"",IF(ISNUMBER(FIND("arbeid",Methode_Keuze)),"",IF(Tb_Activiteiten[[#This Row],[Projectmedewerker]]=1,Tb_Activiteiten[[#Headers],[Projectmedewerker]],"")))</f>
        <v/>
      </c>
      <c r="AD20" t="str">
        <f>IF(ISNUMBER(FIND("arbeid",Methode_Keuze)),"",IF(ISNUMBER(FIND("arbeid",Methode_Keuze)),"",IF(Tb_Activiteiten[[#This Row],[Landbouwer]]=1,Tb_Activiteiten[[#Headers],[Landbouwer]],"")))</f>
        <v/>
      </c>
      <c r="AE20" t="str">
        <f>IF(ISNUMBER(FIND("arbeid",Methode_Keuze)),"",IF(ISNUMBER(FIND("arbeid",Methode_Keuze)),"",IF(Tb_Activiteiten[[#This Row],[Adviseur]]=1,Tb_Activiteiten[[#Headers],[Adviseur]],"")))</f>
        <v/>
      </c>
      <c r="AF20" t="str">
        <f>IF(ISNUMBER(FIND("arbeid",Methode_Keuze)),"",IF(ISNUMBER(FIND("arbeid",Methode_Keuze)),"",IF(Tb_Activiteiten[[#This Row],[Projectleider/Expert]]=1,Tb_Activiteiten[[#Headers],[Projectleider/Expert]],"")))</f>
        <v/>
      </c>
      <c r="AG20" t="str">
        <f>IF(ISNUMBER(FIND("arbeid",Methode_Keuze)),"",IF(ISNUMBER(FIND("arbeid",Methode_Keuze)),"",IF(Tb_Activiteiten[[#This Row],[Arbeidskosten]]=1,Tb_Activiteiten[[#Headers],[Arbeidskosten]],"")))</f>
        <v/>
      </c>
      <c r="AH20" t="str">
        <f>IF(ISNUMBER(FIND("arbeid",Methode_Keuze)),"",IF(ISNUMBER(FIND("arbeid",Methode_Keuze)),"",IF(Tb_Activiteiten[[#This Row],[Arbeidskosten op basis van IKS]]=1,Tb_Activiteiten[[#Headers],[Arbeidskosten op basis van IKS]],"")))</f>
        <v/>
      </c>
      <c r="AI20" t="str">
        <f>IF(ISNUMBER(FIND("overige",Methode_Keuze)),"",IF(Tb_Activiteiten[[#This Row],[Kosten derden exclusief btw]]=1,Tb_Activiteiten[[#Headers],[Kosten derden exclusief btw]],""))</f>
        <v/>
      </c>
      <c r="AJ20" t="str">
        <f>IF(ISNUMBER(FIND("overige",Methode_Keuze)),"",IF(Tb_Activiteiten[[#This Row],[Niet verrekenbare btw]]=1,Tb_Activiteiten[[#Headers],[Niet verrekenbare btw]],""))</f>
        <v/>
      </c>
      <c r="AK20" t="str">
        <f>IF(ISNUMBER(FIND("overige",Methode_Keuze)),"",IF(Tb_Activiteiten[[#This Row],[Grondkosten]]=1,Tb_Activiteiten[[#Headers],[Grondkosten]],""))</f>
        <v/>
      </c>
      <c r="AL20" t="str">
        <f>IF(ISNUMBER(FIND("overige",Methode_Keuze)),"",IF(Tb_Activiteiten[[#This Row],[Bijdrage in natura (overige)]]=1,Tb_Activiteiten[[#Headers],[Bijdrage in natura (overige)]],""))</f>
        <v/>
      </c>
      <c r="AM20" t="str">
        <f>IF(ISNUMBER(FIND("overige",Methode_Keuze)),"",IF(Tb_Activiteiten[[#This Row],[Bijdrage in natura (vrijwilligers)]]=1,Tb_Activiteiten[[#Headers],[Bijdrage in natura (vrijwilligers)]],""))</f>
        <v/>
      </c>
      <c r="AN20" t="str">
        <f>IF(ISNUMBER(FIND("overige",Methode_Keuze)),"",IF(Tb_Activiteiten[[#This Row],[Afschrijvingskosten]]=1,Tb_Activiteiten[[#Headers],[Afschrijvingskosten]],""))</f>
        <v/>
      </c>
    </row>
    <row r="21" spans="1:40" x14ac:dyDescent="0.25">
      <c r="A21" s="342"/>
      <c r="F21" s="81"/>
      <c r="G21" s="81"/>
      <c r="L21" s="71"/>
      <c r="N21" t="str">
        <f>IFERROR(IF(VLOOKUP(Tb_Activiteiten[[#This Row],[Openstelling]],Tb_Openstelling[],2,0)=1,1,""),"")</f>
        <v/>
      </c>
      <c r="AA21" t="str">
        <f>IF(ISNUMBER(FIND("arbeid",Methode_Keuze)),"",IF(ISNUMBER(FIND("arbeid",Methode_Keuze)),"",IF(Tb_Activiteiten[[#This Row],[Loonkosten]]=1,Tb_Activiteiten[[#Headers],[Loonkosten]],"")))</f>
        <v/>
      </c>
      <c r="AB21" t="str">
        <f>IF(ISNUMBER(FIND("arbeid",Methode_Keuze)),"",IF(ISNUMBER(FIND("arbeid",Methode_Keuze)),"",IF(Tb_Activiteiten[[#This Row],[Eigen arbeid]]=1,Tb_Activiteiten[[#Headers],[Eigen arbeid]],"")))</f>
        <v/>
      </c>
      <c r="AC21" t="str">
        <f>IF(ISNUMBER(FIND("arbeid",Methode_Keuze)),"",IF(ISNUMBER(FIND("arbeid",Methode_Keuze)),"",IF(Tb_Activiteiten[[#This Row],[Projectmedewerker]]=1,Tb_Activiteiten[[#Headers],[Projectmedewerker]],"")))</f>
        <v/>
      </c>
      <c r="AD21" t="str">
        <f>IF(ISNUMBER(FIND("arbeid",Methode_Keuze)),"",IF(ISNUMBER(FIND("arbeid",Methode_Keuze)),"",IF(Tb_Activiteiten[[#This Row],[Landbouwer]]=1,Tb_Activiteiten[[#Headers],[Landbouwer]],"")))</f>
        <v/>
      </c>
      <c r="AE21" t="str">
        <f>IF(ISNUMBER(FIND("arbeid",Methode_Keuze)),"",IF(ISNUMBER(FIND("arbeid",Methode_Keuze)),"",IF(Tb_Activiteiten[[#This Row],[Adviseur]]=1,Tb_Activiteiten[[#Headers],[Adviseur]],"")))</f>
        <v/>
      </c>
      <c r="AF21" t="str">
        <f>IF(ISNUMBER(FIND("arbeid",Methode_Keuze)),"",IF(ISNUMBER(FIND("arbeid",Methode_Keuze)),"",IF(Tb_Activiteiten[[#This Row],[Projectleider/Expert]]=1,Tb_Activiteiten[[#Headers],[Projectleider/Expert]],"")))</f>
        <v/>
      </c>
      <c r="AG21" t="str">
        <f>IF(ISNUMBER(FIND("arbeid",Methode_Keuze)),"",IF(ISNUMBER(FIND("arbeid",Methode_Keuze)),"",IF(Tb_Activiteiten[[#This Row],[Arbeidskosten]]=1,Tb_Activiteiten[[#Headers],[Arbeidskosten]],"")))</f>
        <v/>
      </c>
      <c r="AH21" t="str">
        <f>IF(ISNUMBER(FIND("arbeid",Methode_Keuze)),"",IF(ISNUMBER(FIND("arbeid",Methode_Keuze)),"",IF(Tb_Activiteiten[[#This Row],[Arbeidskosten op basis van IKS]]=1,Tb_Activiteiten[[#Headers],[Arbeidskosten op basis van IKS]],"")))</f>
        <v/>
      </c>
      <c r="AI21" t="str">
        <f>IF(ISNUMBER(FIND("overige",Methode_Keuze)),"",IF(Tb_Activiteiten[[#This Row],[Kosten derden exclusief btw]]=1,Tb_Activiteiten[[#Headers],[Kosten derden exclusief btw]],""))</f>
        <v/>
      </c>
      <c r="AJ21" t="str">
        <f>IF(ISNUMBER(FIND("overige",Methode_Keuze)),"",IF(Tb_Activiteiten[[#This Row],[Niet verrekenbare btw]]=1,Tb_Activiteiten[[#Headers],[Niet verrekenbare btw]],""))</f>
        <v/>
      </c>
      <c r="AK21" t="str">
        <f>IF(ISNUMBER(FIND("overige",Methode_Keuze)),"",IF(Tb_Activiteiten[[#This Row],[Grondkosten]]=1,Tb_Activiteiten[[#Headers],[Grondkosten]],""))</f>
        <v/>
      </c>
      <c r="AL21" t="str">
        <f>IF(ISNUMBER(FIND("overige",Methode_Keuze)),"",IF(Tb_Activiteiten[[#This Row],[Bijdrage in natura (overige)]]=1,Tb_Activiteiten[[#Headers],[Bijdrage in natura (overige)]],""))</f>
        <v/>
      </c>
      <c r="AM21" t="str">
        <f>IF(ISNUMBER(FIND("overige",Methode_Keuze)),"",IF(Tb_Activiteiten[[#This Row],[Bijdrage in natura (vrijwilligers)]]=1,Tb_Activiteiten[[#Headers],[Bijdrage in natura (vrijwilligers)]],""))</f>
        <v/>
      </c>
      <c r="AN21" t="str">
        <f>IF(ISNUMBER(FIND("overige",Methode_Keuze)),"",IF(Tb_Activiteiten[[#This Row],[Afschrijvingskosten]]=1,Tb_Activiteiten[[#Headers],[Afschrijvingskosten]],""))</f>
        <v/>
      </c>
    </row>
    <row r="22" spans="1:40" x14ac:dyDescent="0.25">
      <c r="A22" s="342"/>
      <c r="F22" s="81"/>
      <c r="G22" s="81"/>
      <c r="L22" s="71"/>
      <c r="N22" t="str">
        <f>IFERROR(IF(VLOOKUP(Tb_Activiteiten[[#This Row],[Openstelling]],Tb_Openstelling[],2,0)=1,1,""),"")</f>
        <v/>
      </c>
      <c r="AA22" t="str">
        <f>IF(ISNUMBER(FIND("arbeid",Methode_Keuze)),"",IF(ISNUMBER(FIND("arbeid",Methode_Keuze)),"",IF(Tb_Activiteiten[[#This Row],[Loonkosten]]=1,Tb_Activiteiten[[#Headers],[Loonkosten]],"")))</f>
        <v/>
      </c>
      <c r="AB22" t="str">
        <f>IF(ISNUMBER(FIND("arbeid",Methode_Keuze)),"",IF(ISNUMBER(FIND("arbeid",Methode_Keuze)),"",IF(Tb_Activiteiten[[#This Row],[Eigen arbeid]]=1,Tb_Activiteiten[[#Headers],[Eigen arbeid]],"")))</f>
        <v/>
      </c>
      <c r="AC22" t="str">
        <f>IF(ISNUMBER(FIND("arbeid",Methode_Keuze)),"",IF(ISNUMBER(FIND("arbeid",Methode_Keuze)),"",IF(Tb_Activiteiten[[#This Row],[Projectmedewerker]]=1,Tb_Activiteiten[[#Headers],[Projectmedewerker]],"")))</f>
        <v/>
      </c>
      <c r="AD22" t="str">
        <f>IF(ISNUMBER(FIND("arbeid",Methode_Keuze)),"",IF(ISNUMBER(FIND("arbeid",Methode_Keuze)),"",IF(Tb_Activiteiten[[#This Row],[Landbouwer]]=1,Tb_Activiteiten[[#Headers],[Landbouwer]],"")))</f>
        <v/>
      </c>
      <c r="AE22" t="str">
        <f>IF(ISNUMBER(FIND("arbeid",Methode_Keuze)),"",IF(ISNUMBER(FIND("arbeid",Methode_Keuze)),"",IF(Tb_Activiteiten[[#This Row],[Adviseur]]=1,Tb_Activiteiten[[#Headers],[Adviseur]],"")))</f>
        <v/>
      </c>
      <c r="AF22" t="str">
        <f>IF(ISNUMBER(FIND("arbeid",Methode_Keuze)),"",IF(ISNUMBER(FIND("arbeid",Methode_Keuze)),"",IF(Tb_Activiteiten[[#This Row],[Projectleider/Expert]]=1,Tb_Activiteiten[[#Headers],[Projectleider/Expert]],"")))</f>
        <v/>
      </c>
      <c r="AG22" t="str">
        <f>IF(ISNUMBER(FIND("arbeid",Methode_Keuze)),"",IF(ISNUMBER(FIND("arbeid",Methode_Keuze)),"",IF(Tb_Activiteiten[[#This Row],[Arbeidskosten]]=1,Tb_Activiteiten[[#Headers],[Arbeidskosten]],"")))</f>
        <v/>
      </c>
      <c r="AH22" t="str">
        <f>IF(ISNUMBER(FIND("arbeid",Methode_Keuze)),"",IF(ISNUMBER(FIND("arbeid",Methode_Keuze)),"",IF(Tb_Activiteiten[[#This Row],[Arbeidskosten op basis van IKS]]=1,Tb_Activiteiten[[#Headers],[Arbeidskosten op basis van IKS]],"")))</f>
        <v/>
      </c>
      <c r="AI22" t="str">
        <f>IF(ISNUMBER(FIND("overige",Methode_Keuze)),"",IF(Tb_Activiteiten[[#This Row],[Kosten derden exclusief btw]]=1,Tb_Activiteiten[[#Headers],[Kosten derden exclusief btw]],""))</f>
        <v/>
      </c>
      <c r="AJ22" t="str">
        <f>IF(ISNUMBER(FIND("overige",Methode_Keuze)),"",IF(Tb_Activiteiten[[#This Row],[Niet verrekenbare btw]]=1,Tb_Activiteiten[[#Headers],[Niet verrekenbare btw]],""))</f>
        <v/>
      </c>
      <c r="AK22" t="str">
        <f>IF(ISNUMBER(FIND("overige",Methode_Keuze)),"",IF(Tb_Activiteiten[[#This Row],[Grondkosten]]=1,Tb_Activiteiten[[#Headers],[Grondkosten]],""))</f>
        <v/>
      </c>
      <c r="AL22" t="str">
        <f>IF(ISNUMBER(FIND("overige",Methode_Keuze)),"",IF(Tb_Activiteiten[[#This Row],[Bijdrage in natura (overige)]]=1,Tb_Activiteiten[[#Headers],[Bijdrage in natura (overige)]],""))</f>
        <v/>
      </c>
      <c r="AM22" t="str">
        <f>IF(ISNUMBER(FIND("overige",Methode_Keuze)),"",IF(Tb_Activiteiten[[#This Row],[Bijdrage in natura (vrijwilligers)]]=1,Tb_Activiteiten[[#Headers],[Bijdrage in natura (vrijwilligers)]],""))</f>
        <v/>
      </c>
      <c r="AN22" t="str">
        <f>IF(ISNUMBER(FIND("overige",Methode_Keuze)),"",IF(Tb_Activiteiten[[#This Row],[Afschrijvingskosten]]=1,Tb_Activiteiten[[#Headers],[Afschrijvingskosten]],""))</f>
        <v/>
      </c>
    </row>
    <row r="23" spans="1:40" x14ac:dyDescent="0.25">
      <c r="A23" s="342"/>
      <c r="F23" s="81"/>
      <c r="G23" s="81"/>
      <c r="L23" s="71"/>
      <c r="N23" t="str">
        <f>IFERROR(IF(VLOOKUP(Tb_Activiteiten[[#This Row],[Openstelling]],Tb_Openstelling[],2,0)=1,1,""),"")</f>
        <v/>
      </c>
      <c r="AA23" t="str">
        <f>IF(ISNUMBER(FIND("arbeid",Methode_Keuze)),"",IF(ISNUMBER(FIND("arbeid",Methode_Keuze)),"",IF(Tb_Activiteiten[[#This Row],[Loonkosten]]=1,Tb_Activiteiten[[#Headers],[Loonkosten]],"")))</f>
        <v/>
      </c>
      <c r="AB23" t="str">
        <f>IF(ISNUMBER(FIND("arbeid",Methode_Keuze)),"",IF(ISNUMBER(FIND("arbeid",Methode_Keuze)),"",IF(Tb_Activiteiten[[#This Row],[Eigen arbeid]]=1,Tb_Activiteiten[[#Headers],[Eigen arbeid]],"")))</f>
        <v/>
      </c>
      <c r="AC23" t="str">
        <f>IF(ISNUMBER(FIND("arbeid",Methode_Keuze)),"",IF(ISNUMBER(FIND("arbeid",Methode_Keuze)),"",IF(Tb_Activiteiten[[#This Row],[Projectmedewerker]]=1,Tb_Activiteiten[[#Headers],[Projectmedewerker]],"")))</f>
        <v/>
      </c>
      <c r="AD23" t="str">
        <f>IF(ISNUMBER(FIND("arbeid",Methode_Keuze)),"",IF(ISNUMBER(FIND("arbeid",Methode_Keuze)),"",IF(Tb_Activiteiten[[#This Row],[Landbouwer]]=1,Tb_Activiteiten[[#Headers],[Landbouwer]],"")))</f>
        <v/>
      </c>
      <c r="AE23" t="str">
        <f>IF(ISNUMBER(FIND("arbeid",Methode_Keuze)),"",IF(ISNUMBER(FIND("arbeid",Methode_Keuze)),"",IF(Tb_Activiteiten[[#This Row],[Adviseur]]=1,Tb_Activiteiten[[#Headers],[Adviseur]],"")))</f>
        <v/>
      </c>
      <c r="AF23" t="str">
        <f>IF(ISNUMBER(FIND("arbeid",Methode_Keuze)),"",IF(ISNUMBER(FIND("arbeid",Methode_Keuze)),"",IF(Tb_Activiteiten[[#This Row],[Projectleider/Expert]]=1,Tb_Activiteiten[[#Headers],[Projectleider/Expert]],"")))</f>
        <v/>
      </c>
      <c r="AG23" t="str">
        <f>IF(ISNUMBER(FIND("arbeid",Methode_Keuze)),"",IF(ISNUMBER(FIND("arbeid",Methode_Keuze)),"",IF(Tb_Activiteiten[[#This Row],[Arbeidskosten]]=1,Tb_Activiteiten[[#Headers],[Arbeidskosten]],"")))</f>
        <v/>
      </c>
      <c r="AH23" t="str">
        <f>IF(ISNUMBER(FIND("arbeid",Methode_Keuze)),"",IF(ISNUMBER(FIND("arbeid",Methode_Keuze)),"",IF(Tb_Activiteiten[[#This Row],[Arbeidskosten op basis van IKS]]=1,Tb_Activiteiten[[#Headers],[Arbeidskosten op basis van IKS]],"")))</f>
        <v/>
      </c>
      <c r="AI23" t="str">
        <f>IF(ISNUMBER(FIND("overige",Methode_Keuze)),"",IF(Tb_Activiteiten[[#This Row],[Kosten derden exclusief btw]]=1,Tb_Activiteiten[[#Headers],[Kosten derden exclusief btw]],""))</f>
        <v/>
      </c>
      <c r="AJ23" t="str">
        <f>IF(ISNUMBER(FIND("overige",Methode_Keuze)),"",IF(Tb_Activiteiten[[#This Row],[Niet verrekenbare btw]]=1,Tb_Activiteiten[[#Headers],[Niet verrekenbare btw]],""))</f>
        <v/>
      </c>
      <c r="AK23" t="str">
        <f>IF(ISNUMBER(FIND("overige",Methode_Keuze)),"",IF(Tb_Activiteiten[[#This Row],[Grondkosten]]=1,Tb_Activiteiten[[#Headers],[Grondkosten]],""))</f>
        <v/>
      </c>
      <c r="AL23" t="str">
        <f>IF(ISNUMBER(FIND("overige",Methode_Keuze)),"",IF(Tb_Activiteiten[[#This Row],[Bijdrage in natura (overige)]]=1,Tb_Activiteiten[[#Headers],[Bijdrage in natura (overige)]],""))</f>
        <v/>
      </c>
      <c r="AM23" t="str">
        <f>IF(ISNUMBER(FIND("overige",Methode_Keuze)),"",IF(Tb_Activiteiten[[#This Row],[Bijdrage in natura (vrijwilligers)]]=1,Tb_Activiteiten[[#Headers],[Bijdrage in natura (vrijwilligers)]],""))</f>
        <v/>
      </c>
      <c r="AN23" t="str">
        <f>IF(ISNUMBER(FIND("overige",Methode_Keuze)),"",IF(Tb_Activiteiten[[#This Row],[Afschrijvingskosten]]=1,Tb_Activiteiten[[#Headers],[Afschrijvingskosten]],""))</f>
        <v/>
      </c>
    </row>
    <row r="24" spans="1:40" x14ac:dyDescent="0.25">
      <c r="A24" s="342"/>
      <c r="F24" s="81"/>
      <c r="G24" s="81"/>
      <c r="L24" s="71"/>
      <c r="N24" t="str">
        <f>IFERROR(IF(VLOOKUP(Tb_Activiteiten[[#This Row],[Openstelling]],Tb_Openstelling[],2,0)=1,1,""),"")</f>
        <v/>
      </c>
      <c r="AA24" t="str">
        <f>IF(ISNUMBER(FIND("arbeid",Methode_Keuze)),"",IF(ISNUMBER(FIND("arbeid",Methode_Keuze)),"",IF(Tb_Activiteiten[[#This Row],[Loonkosten]]=1,Tb_Activiteiten[[#Headers],[Loonkosten]],"")))</f>
        <v/>
      </c>
      <c r="AB24" t="str">
        <f>IF(ISNUMBER(FIND("arbeid",Methode_Keuze)),"",IF(ISNUMBER(FIND("arbeid",Methode_Keuze)),"",IF(Tb_Activiteiten[[#This Row],[Eigen arbeid]]=1,Tb_Activiteiten[[#Headers],[Eigen arbeid]],"")))</f>
        <v/>
      </c>
      <c r="AC24" t="str">
        <f>IF(ISNUMBER(FIND("arbeid",Methode_Keuze)),"",IF(ISNUMBER(FIND("arbeid",Methode_Keuze)),"",IF(Tb_Activiteiten[[#This Row],[Projectmedewerker]]=1,Tb_Activiteiten[[#Headers],[Projectmedewerker]],"")))</f>
        <v/>
      </c>
      <c r="AD24" t="str">
        <f>IF(ISNUMBER(FIND("arbeid",Methode_Keuze)),"",IF(ISNUMBER(FIND("arbeid",Methode_Keuze)),"",IF(Tb_Activiteiten[[#This Row],[Landbouwer]]=1,Tb_Activiteiten[[#Headers],[Landbouwer]],"")))</f>
        <v/>
      </c>
      <c r="AE24" t="str">
        <f>IF(ISNUMBER(FIND("arbeid",Methode_Keuze)),"",IF(ISNUMBER(FIND("arbeid",Methode_Keuze)),"",IF(Tb_Activiteiten[[#This Row],[Adviseur]]=1,Tb_Activiteiten[[#Headers],[Adviseur]],"")))</f>
        <v/>
      </c>
      <c r="AF24" t="str">
        <f>IF(ISNUMBER(FIND("arbeid",Methode_Keuze)),"",IF(ISNUMBER(FIND("arbeid",Methode_Keuze)),"",IF(Tb_Activiteiten[[#This Row],[Projectleider/Expert]]=1,Tb_Activiteiten[[#Headers],[Projectleider/Expert]],"")))</f>
        <v/>
      </c>
      <c r="AG24" t="str">
        <f>IF(ISNUMBER(FIND("arbeid",Methode_Keuze)),"",IF(ISNUMBER(FIND("arbeid",Methode_Keuze)),"",IF(Tb_Activiteiten[[#This Row],[Arbeidskosten]]=1,Tb_Activiteiten[[#Headers],[Arbeidskosten]],"")))</f>
        <v/>
      </c>
      <c r="AH24" t="str">
        <f>IF(ISNUMBER(FIND("arbeid",Methode_Keuze)),"",IF(ISNUMBER(FIND("arbeid",Methode_Keuze)),"",IF(Tb_Activiteiten[[#This Row],[Arbeidskosten op basis van IKS]]=1,Tb_Activiteiten[[#Headers],[Arbeidskosten op basis van IKS]],"")))</f>
        <v/>
      </c>
      <c r="AI24" t="str">
        <f>IF(ISNUMBER(FIND("overige",Methode_Keuze)),"",IF(Tb_Activiteiten[[#This Row],[Kosten derden exclusief btw]]=1,Tb_Activiteiten[[#Headers],[Kosten derden exclusief btw]],""))</f>
        <v/>
      </c>
      <c r="AJ24" t="str">
        <f>IF(ISNUMBER(FIND("overige",Methode_Keuze)),"",IF(Tb_Activiteiten[[#This Row],[Niet verrekenbare btw]]=1,Tb_Activiteiten[[#Headers],[Niet verrekenbare btw]],""))</f>
        <v/>
      </c>
      <c r="AK24" t="str">
        <f>IF(ISNUMBER(FIND("overige",Methode_Keuze)),"",IF(Tb_Activiteiten[[#This Row],[Grondkosten]]=1,Tb_Activiteiten[[#Headers],[Grondkosten]],""))</f>
        <v/>
      </c>
      <c r="AL24" t="str">
        <f>IF(ISNUMBER(FIND("overige",Methode_Keuze)),"",IF(Tb_Activiteiten[[#This Row],[Bijdrage in natura (overige)]]=1,Tb_Activiteiten[[#Headers],[Bijdrage in natura (overige)]],""))</f>
        <v/>
      </c>
      <c r="AM24" t="str">
        <f>IF(ISNUMBER(FIND("overige",Methode_Keuze)),"",IF(Tb_Activiteiten[[#This Row],[Bijdrage in natura (vrijwilligers)]]=1,Tb_Activiteiten[[#Headers],[Bijdrage in natura (vrijwilligers)]],""))</f>
        <v/>
      </c>
      <c r="AN24" t="str">
        <f>IF(ISNUMBER(FIND("overige",Methode_Keuze)),"",IF(Tb_Activiteiten[[#This Row],[Afschrijvingskosten]]=1,Tb_Activiteiten[[#Headers],[Afschrijvingskosten]],""))</f>
        <v/>
      </c>
    </row>
    <row r="25" spans="1:40" x14ac:dyDescent="0.25">
      <c r="A25" s="342"/>
      <c r="F25" s="81"/>
      <c r="G25" s="81"/>
      <c r="L25" s="71"/>
      <c r="N25" t="str">
        <f>IFERROR(IF(VLOOKUP(Tb_Activiteiten[[#This Row],[Openstelling]],Tb_Openstelling[],2,0)=1,1,""),"")</f>
        <v/>
      </c>
      <c r="AA25" t="str">
        <f>IF(ISNUMBER(FIND("arbeid",Methode_Keuze)),"",IF(ISNUMBER(FIND("arbeid",Methode_Keuze)),"",IF(Tb_Activiteiten[[#This Row],[Loonkosten]]=1,Tb_Activiteiten[[#Headers],[Loonkosten]],"")))</f>
        <v/>
      </c>
      <c r="AB25" t="str">
        <f>IF(ISNUMBER(FIND("arbeid",Methode_Keuze)),"",IF(ISNUMBER(FIND("arbeid",Methode_Keuze)),"",IF(Tb_Activiteiten[[#This Row],[Eigen arbeid]]=1,Tb_Activiteiten[[#Headers],[Eigen arbeid]],"")))</f>
        <v/>
      </c>
      <c r="AC25" t="str">
        <f>IF(ISNUMBER(FIND("arbeid",Methode_Keuze)),"",IF(ISNUMBER(FIND("arbeid",Methode_Keuze)),"",IF(Tb_Activiteiten[[#This Row],[Projectmedewerker]]=1,Tb_Activiteiten[[#Headers],[Projectmedewerker]],"")))</f>
        <v/>
      </c>
      <c r="AD25" t="str">
        <f>IF(ISNUMBER(FIND("arbeid",Methode_Keuze)),"",IF(ISNUMBER(FIND("arbeid",Methode_Keuze)),"",IF(Tb_Activiteiten[[#This Row],[Landbouwer]]=1,Tb_Activiteiten[[#Headers],[Landbouwer]],"")))</f>
        <v/>
      </c>
      <c r="AE25" t="str">
        <f>IF(ISNUMBER(FIND("arbeid",Methode_Keuze)),"",IF(ISNUMBER(FIND("arbeid",Methode_Keuze)),"",IF(Tb_Activiteiten[[#This Row],[Adviseur]]=1,Tb_Activiteiten[[#Headers],[Adviseur]],"")))</f>
        <v/>
      </c>
      <c r="AF25" t="str">
        <f>IF(ISNUMBER(FIND("arbeid",Methode_Keuze)),"",IF(ISNUMBER(FIND("arbeid",Methode_Keuze)),"",IF(Tb_Activiteiten[[#This Row],[Projectleider/Expert]]=1,Tb_Activiteiten[[#Headers],[Projectleider/Expert]],"")))</f>
        <v/>
      </c>
      <c r="AG25" t="str">
        <f>IF(ISNUMBER(FIND("arbeid",Methode_Keuze)),"",IF(ISNUMBER(FIND("arbeid",Methode_Keuze)),"",IF(Tb_Activiteiten[[#This Row],[Arbeidskosten]]=1,Tb_Activiteiten[[#Headers],[Arbeidskosten]],"")))</f>
        <v/>
      </c>
      <c r="AH25" t="str">
        <f>IF(ISNUMBER(FIND("arbeid",Methode_Keuze)),"",IF(ISNUMBER(FIND("arbeid",Methode_Keuze)),"",IF(Tb_Activiteiten[[#This Row],[Arbeidskosten op basis van IKS]]=1,Tb_Activiteiten[[#Headers],[Arbeidskosten op basis van IKS]],"")))</f>
        <v/>
      </c>
      <c r="AI25" t="str">
        <f>IF(ISNUMBER(FIND("overige",Methode_Keuze)),"",IF(Tb_Activiteiten[[#This Row],[Kosten derden exclusief btw]]=1,Tb_Activiteiten[[#Headers],[Kosten derden exclusief btw]],""))</f>
        <v/>
      </c>
      <c r="AJ25" t="str">
        <f>IF(ISNUMBER(FIND("overige",Methode_Keuze)),"",IF(Tb_Activiteiten[[#This Row],[Niet verrekenbare btw]]=1,Tb_Activiteiten[[#Headers],[Niet verrekenbare btw]],""))</f>
        <v/>
      </c>
      <c r="AK25" t="str">
        <f>IF(ISNUMBER(FIND("overige",Methode_Keuze)),"",IF(Tb_Activiteiten[[#This Row],[Grondkosten]]=1,Tb_Activiteiten[[#Headers],[Grondkosten]],""))</f>
        <v/>
      </c>
      <c r="AL25" t="str">
        <f>IF(ISNUMBER(FIND("overige",Methode_Keuze)),"",IF(Tb_Activiteiten[[#This Row],[Bijdrage in natura (overige)]]=1,Tb_Activiteiten[[#Headers],[Bijdrage in natura (overige)]],""))</f>
        <v/>
      </c>
      <c r="AM25" t="str">
        <f>IF(ISNUMBER(FIND("overige",Methode_Keuze)),"",IF(Tb_Activiteiten[[#This Row],[Bijdrage in natura (vrijwilligers)]]=1,Tb_Activiteiten[[#Headers],[Bijdrage in natura (vrijwilligers)]],""))</f>
        <v/>
      </c>
      <c r="AN25" t="str">
        <f>IF(ISNUMBER(FIND("overige",Methode_Keuze)),"",IF(Tb_Activiteiten[[#This Row],[Afschrijvingskosten]]=1,Tb_Activiteiten[[#Headers],[Afschrijvingskosten]],""))</f>
        <v/>
      </c>
    </row>
    <row r="26" spans="1:40" x14ac:dyDescent="0.25">
      <c r="A26" s="342"/>
      <c r="F26" s="81"/>
      <c r="G26" s="81"/>
      <c r="L26" s="71"/>
      <c r="N26" t="str">
        <f>IFERROR(IF(VLOOKUP(Tb_Activiteiten[[#This Row],[Openstelling]],Tb_Openstelling[],2,0)=1,1,""),"")</f>
        <v/>
      </c>
      <c r="AA26" t="str">
        <f>IF(ISNUMBER(FIND("arbeid",Methode_Keuze)),"",IF(ISNUMBER(FIND("arbeid",Methode_Keuze)),"",IF(Tb_Activiteiten[[#This Row],[Loonkosten]]=1,Tb_Activiteiten[[#Headers],[Loonkosten]],"")))</f>
        <v/>
      </c>
      <c r="AB26" t="str">
        <f>IF(ISNUMBER(FIND("arbeid",Methode_Keuze)),"",IF(ISNUMBER(FIND("arbeid",Methode_Keuze)),"",IF(Tb_Activiteiten[[#This Row],[Eigen arbeid]]=1,Tb_Activiteiten[[#Headers],[Eigen arbeid]],"")))</f>
        <v/>
      </c>
      <c r="AC26" t="str">
        <f>IF(ISNUMBER(FIND("arbeid",Methode_Keuze)),"",IF(ISNUMBER(FIND("arbeid",Methode_Keuze)),"",IF(Tb_Activiteiten[[#This Row],[Projectmedewerker]]=1,Tb_Activiteiten[[#Headers],[Projectmedewerker]],"")))</f>
        <v/>
      </c>
      <c r="AD26" t="str">
        <f>IF(ISNUMBER(FIND("arbeid",Methode_Keuze)),"",IF(ISNUMBER(FIND("arbeid",Methode_Keuze)),"",IF(Tb_Activiteiten[[#This Row],[Landbouwer]]=1,Tb_Activiteiten[[#Headers],[Landbouwer]],"")))</f>
        <v/>
      </c>
      <c r="AE26" t="str">
        <f>IF(ISNUMBER(FIND("arbeid",Methode_Keuze)),"",IF(ISNUMBER(FIND("arbeid",Methode_Keuze)),"",IF(Tb_Activiteiten[[#This Row],[Adviseur]]=1,Tb_Activiteiten[[#Headers],[Adviseur]],"")))</f>
        <v/>
      </c>
      <c r="AF26" t="str">
        <f>IF(ISNUMBER(FIND("arbeid",Methode_Keuze)),"",IF(ISNUMBER(FIND("arbeid",Methode_Keuze)),"",IF(Tb_Activiteiten[[#This Row],[Projectleider/Expert]]=1,Tb_Activiteiten[[#Headers],[Projectleider/Expert]],"")))</f>
        <v/>
      </c>
      <c r="AG26" t="str">
        <f>IF(ISNUMBER(FIND("arbeid",Methode_Keuze)),"",IF(ISNUMBER(FIND("arbeid",Methode_Keuze)),"",IF(Tb_Activiteiten[[#This Row],[Arbeidskosten]]=1,Tb_Activiteiten[[#Headers],[Arbeidskosten]],"")))</f>
        <v/>
      </c>
      <c r="AH26" t="str">
        <f>IF(ISNUMBER(FIND("arbeid",Methode_Keuze)),"",IF(ISNUMBER(FIND("arbeid",Methode_Keuze)),"",IF(Tb_Activiteiten[[#This Row],[Arbeidskosten op basis van IKS]]=1,Tb_Activiteiten[[#Headers],[Arbeidskosten op basis van IKS]],"")))</f>
        <v/>
      </c>
      <c r="AI26" t="str">
        <f>IF(ISNUMBER(FIND("overige",Methode_Keuze)),"",IF(Tb_Activiteiten[[#This Row],[Kosten derden exclusief btw]]=1,Tb_Activiteiten[[#Headers],[Kosten derden exclusief btw]],""))</f>
        <v/>
      </c>
      <c r="AJ26" t="str">
        <f>IF(ISNUMBER(FIND("overige",Methode_Keuze)),"",IF(Tb_Activiteiten[[#This Row],[Niet verrekenbare btw]]=1,Tb_Activiteiten[[#Headers],[Niet verrekenbare btw]],""))</f>
        <v/>
      </c>
      <c r="AK26" t="str">
        <f>IF(ISNUMBER(FIND("overige",Methode_Keuze)),"",IF(Tb_Activiteiten[[#This Row],[Grondkosten]]=1,Tb_Activiteiten[[#Headers],[Grondkosten]],""))</f>
        <v/>
      </c>
      <c r="AL26" t="str">
        <f>IF(ISNUMBER(FIND("overige",Methode_Keuze)),"",IF(Tb_Activiteiten[[#This Row],[Bijdrage in natura (overige)]]=1,Tb_Activiteiten[[#Headers],[Bijdrage in natura (overige)]],""))</f>
        <v/>
      </c>
      <c r="AM26" t="str">
        <f>IF(ISNUMBER(FIND("overige",Methode_Keuze)),"",IF(Tb_Activiteiten[[#This Row],[Bijdrage in natura (vrijwilligers)]]=1,Tb_Activiteiten[[#Headers],[Bijdrage in natura (vrijwilligers)]],""))</f>
        <v/>
      </c>
      <c r="AN26" t="str">
        <f>IF(ISNUMBER(FIND("overige",Methode_Keuze)),"",IF(Tb_Activiteiten[[#This Row],[Afschrijvingskosten]]=1,Tb_Activiteiten[[#Headers],[Afschrijvingskosten]],""))</f>
        <v/>
      </c>
    </row>
    <row r="27" spans="1:40" x14ac:dyDescent="0.25">
      <c r="A27" s="342"/>
      <c r="F27" s="81"/>
      <c r="G27" s="81"/>
      <c r="L27" s="71"/>
      <c r="N27" t="str">
        <f>IFERROR(IF(VLOOKUP(Tb_Activiteiten[[#This Row],[Openstelling]],Tb_Openstelling[],2,0)=1,1,""),"")</f>
        <v/>
      </c>
      <c r="AA27" t="str">
        <f>IF(ISNUMBER(FIND("arbeid",Methode_Keuze)),"",IF(ISNUMBER(FIND("arbeid",Methode_Keuze)),"",IF(Tb_Activiteiten[[#This Row],[Loonkosten]]=1,Tb_Activiteiten[[#Headers],[Loonkosten]],"")))</f>
        <v/>
      </c>
      <c r="AB27" t="str">
        <f>IF(ISNUMBER(FIND("arbeid",Methode_Keuze)),"",IF(ISNUMBER(FIND("arbeid",Methode_Keuze)),"",IF(Tb_Activiteiten[[#This Row],[Eigen arbeid]]=1,Tb_Activiteiten[[#Headers],[Eigen arbeid]],"")))</f>
        <v/>
      </c>
      <c r="AC27" t="str">
        <f>IF(ISNUMBER(FIND("arbeid",Methode_Keuze)),"",IF(ISNUMBER(FIND("arbeid",Methode_Keuze)),"",IF(Tb_Activiteiten[[#This Row],[Projectmedewerker]]=1,Tb_Activiteiten[[#Headers],[Projectmedewerker]],"")))</f>
        <v/>
      </c>
      <c r="AD27" t="str">
        <f>IF(ISNUMBER(FIND("arbeid",Methode_Keuze)),"",IF(ISNUMBER(FIND("arbeid",Methode_Keuze)),"",IF(Tb_Activiteiten[[#This Row],[Landbouwer]]=1,Tb_Activiteiten[[#Headers],[Landbouwer]],"")))</f>
        <v/>
      </c>
      <c r="AE27" t="str">
        <f>IF(ISNUMBER(FIND("arbeid",Methode_Keuze)),"",IF(ISNUMBER(FIND("arbeid",Methode_Keuze)),"",IF(Tb_Activiteiten[[#This Row],[Adviseur]]=1,Tb_Activiteiten[[#Headers],[Adviseur]],"")))</f>
        <v/>
      </c>
      <c r="AF27" t="str">
        <f>IF(ISNUMBER(FIND("arbeid",Methode_Keuze)),"",IF(ISNUMBER(FIND("arbeid",Methode_Keuze)),"",IF(Tb_Activiteiten[[#This Row],[Projectleider/Expert]]=1,Tb_Activiteiten[[#Headers],[Projectleider/Expert]],"")))</f>
        <v/>
      </c>
      <c r="AG27" t="str">
        <f>IF(ISNUMBER(FIND("arbeid",Methode_Keuze)),"",IF(ISNUMBER(FIND("arbeid",Methode_Keuze)),"",IF(Tb_Activiteiten[[#This Row],[Arbeidskosten]]=1,Tb_Activiteiten[[#Headers],[Arbeidskosten]],"")))</f>
        <v/>
      </c>
      <c r="AH27" t="str">
        <f>IF(ISNUMBER(FIND("arbeid",Methode_Keuze)),"",IF(ISNUMBER(FIND("arbeid",Methode_Keuze)),"",IF(Tb_Activiteiten[[#This Row],[Arbeidskosten op basis van IKS]]=1,Tb_Activiteiten[[#Headers],[Arbeidskosten op basis van IKS]],"")))</f>
        <v/>
      </c>
      <c r="AI27" t="str">
        <f>IF(ISNUMBER(FIND("overige",Methode_Keuze)),"",IF(Tb_Activiteiten[[#This Row],[Kosten derden exclusief btw]]=1,Tb_Activiteiten[[#Headers],[Kosten derden exclusief btw]],""))</f>
        <v/>
      </c>
      <c r="AJ27" t="str">
        <f>IF(ISNUMBER(FIND("overige",Methode_Keuze)),"",IF(Tb_Activiteiten[[#This Row],[Niet verrekenbare btw]]=1,Tb_Activiteiten[[#Headers],[Niet verrekenbare btw]],""))</f>
        <v/>
      </c>
      <c r="AK27" t="str">
        <f>IF(ISNUMBER(FIND("overige",Methode_Keuze)),"",IF(Tb_Activiteiten[[#This Row],[Grondkosten]]=1,Tb_Activiteiten[[#Headers],[Grondkosten]],""))</f>
        <v/>
      </c>
      <c r="AL27" t="str">
        <f>IF(ISNUMBER(FIND("overige",Methode_Keuze)),"",IF(Tb_Activiteiten[[#This Row],[Bijdrage in natura (overige)]]=1,Tb_Activiteiten[[#Headers],[Bijdrage in natura (overige)]],""))</f>
        <v/>
      </c>
      <c r="AM27" t="str">
        <f>IF(ISNUMBER(FIND("overige",Methode_Keuze)),"",IF(Tb_Activiteiten[[#This Row],[Bijdrage in natura (vrijwilligers)]]=1,Tb_Activiteiten[[#Headers],[Bijdrage in natura (vrijwilligers)]],""))</f>
        <v/>
      </c>
      <c r="AN27" t="str">
        <f>IF(ISNUMBER(FIND("overige",Methode_Keuze)),"",IF(Tb_Activiteiten[[#This Row],[Afschrijvingskosten]]=1,Tb_Activiteiten[[#Headers],[Afschrijvingskosten]],""))</f>
        <v/>
      </c>
    </row>
    <row r="28" spans="1:40" x14ac:dyDescent="0.25">
      <c r="A28" s="342"/>
      <c r="F28" s="81"/>
      <c r="G28" s="81"/>
      <c r="L28" s="71"/>
      <c r="N28" t="str">
        <f>IFERROR(IF(VLOOKUP(Tb_Activiteiten[[#This Row],[Openstelling]],Tb_Openstelling[],2,0)=1,1,""),"")</f>
        <v/>
      </c>
      <c r="AA28" t="str">
        <f>IF(ISNUMBER(FIND("arbeid",Methode_Keuze)),"",IF(ISNUMBER(FIND("arbeid",Methode_Keuze)),"",IF(Tb_Activiteiten[[#This Row],[Loonkosten]]=1,Tb_Activiteiten[[#Headers],[Loonkosten]],"")))</f>
        <v/>
      </c>
      <c r="AB28" t="str">
        <f>IF(ISNUMBER(FIND("arbeid",Methode_Keuze)),"",IF(ISNUMBER(FIND("arbeid",Methode_Keuze)),"",IF(Tb_Activiteiten[[#This Row],[Eigen arbeid]]=1,Tb_Activiteiten[[#Headers],[Eigen arbeid]],"")))</f>
        <v/>
      </c>
      <c r="AC28" t="str">
        <f>IF(ISNUMBER(FIND("arbeid",Methode_Keuze)),"",IF(ISNUMBER(FIND("arbeid",Methode_Keuze)),"",IF(Tb_Activiteiten[[#This Row],[Projectmedewerker]]=1,Tb_Activiteiten[[#Headers],[Projectmedewerker]],"")))</f>
        <v/>
      </c>
      <c r="AD28" t="str">
        <f>IF(ISNUMBER(FIND("arbeid",Methode_Keuze)),"",IF(ISNUMBER(FIND("arbeid",Methode_Keuze)),"",IF(Tb_Activiteiten[[#This Row],[Landbouwer]]=1,Tb_Activiteiten[[#Headers],[Landbouwer]],"")))</f>
        <v/>
      </c>
      <c r="AE28" t="str">
        <f>IF(ISNUMBER(FIND("arbeid",Methode_Keuze)),"",IF(ISNUMBER(FIND("arbeid",Methode_Keuze)),"",IF(Tb_Activiteiten[[#This Row],[Adviseur]]=1,Tb_Activiteiten[[#Headers],[Adviseur]],"")))</f>
        <v/>
      </c>
      <c r="AF28" t="str">
        <f>IF(ISNUMBER(FIND("arbeid",Methode_Keuze)),"",IF(ISNUMBER(FIND("arbeid",Methode_Keuze)),"",IF(Tb_Activiteiten[[#This Row],[Projectleider/Expert]]=1,Tb_Activiteiten[[#Headers],[Projectleider/Expert]],"")))</f>
        <v/>
      </c>
      <c r="AG28" t="str">
        <f>IF(ISNUMBER(FIND("arbeid",Methode_Keuze)),"",IF(ISNUMBER(FIND("arbeid",Methode_Keuze)),"",IF(Tb_Activiteiten[[#This Row],[Arbeidskosten]]=1,Tb_Activiteiten[[#Headers],[Arbeidskosten]],"")))</f>
        <v/>
      </c>
      <c r="AH28" t="str">
        <f>IF(ISNUMBER(FIND("arbeid",Methode_Keuze)),"",IF(ISNUMBER(FIND("arbeid",Methode_Keuze)),"",IF(Tb_Activiteiten[[#This Row],[Arbeidskosten op basis van IKS]]=1,Tb_Activiteiten[[#Headers],[Arbeidskosten op basis van IKS]],"")))</f>
        <v/>
      </c>
      <c r="AI28" t="str">
        <f>IF(ISNUMBER(FIND("overige",Methode_Keuze)),"",IF(Tb_Activiteiten[[#This Row],[Kosten derden exclusief btw]]=1,Tb_Activiteiten[[#Headers],[Kosten derden exclusief btw]],""))</f>
        <v/>
      </c>
      <c r="AJ28" t="str">
        <f>IF(ISNUMBER(FIND("overige",Methode_Keuze)),"",IF(Tb_Activiteiten[[#This Row],[Niet verrekenbare btw]]=1,Tb_Activiteiten[[#Headers],[Niet verrekenbare btw]],""))</f>
        <v/>
      </c>
      <c r="AK28" t="str">
        <f>IF(ISNUMBER(FIND("overige",Methode_Keuze)),"",IF(Tb_Activiteiten[[#This Row],[Grondkosten]]=1,Tb_Activiteiten[[#Headers],[Grondkosten]],""))</f>
        <v/>
      </c>
      <c r="AL28" t="str">
        <f>IF(ISNUMBER(FIND("overige",Methode_Keuze)),"",IF(Tb_Activiteiten[[#This Row],[Bijdrage in natura (overige)]]=1,Tb_Activiteiten[[#Headers],[Bijdrage in natura (overige)]],""))</f>
        <v/>
      </c>
      <c r="AM28" t="str">
        <f>IF(ISNUMBER(FIND("overige",Methode_Keuze)),"",IF(Tb_Activiteiten[[#This Row],[Bijdrage in natura (vrijwilligers)]]=1,Tb_Activiteiten[[#Headers],[Bijdrage in natura (vrijwilligers)]],""))</f>
        <v/>
      </c>
      <c r="AN28" t="str">
        <f>IF(ISNUMBER(FIND("overige",Methode_Keuze)),"",IF(Tb_Activiteiten[[#This Row],[Afschrijvingskosten]]=1,Tb_Activiteiten[[#Headers],[Afschrijvingskosten]],""))</f>
        <v/>
      </c>
    </row>
    <row r="29" spans="1:40" x14ac:dyDescent="0.25">
      <c r="A29" s="342"/>
      <c r="F29" s="81"/>
      <c r="G29" s="81"/>
      <c r="L29" s="71"/>
      <c r="N29" t="str">
        <f>IFERROR(IF(VLOOKUP(Tb_Activiteiten[[#This Row],[Openstelling]],Tb_Openstelling[],2,0)=1,1,""),"")</f>
        <v/>
      </c>
      <c r="AA29" t="str">
        <f>IF(ISNUMBER(FIND("arbeid",Methode_Keuze)),"",IF(ISNUMBER(FIND("arbeid",Methode_Keuze)),"",IF(Tb_Activiteiten[[#This Row],[Loonkosten]]=1,Tb_Activiteiten[[#Headers],[Loonkosten]],"")))</f>
        <v/>
      </c>
      <c r="AB29" t="str">
        <f>IF(ISNUMBER(FIND("arbeid",Methode_Keuze)),"",IF(ISNUMBER(FIND("arbeid",Methode_Keuze)),"",IF(Tb_Activiteiten[[#This Row],[Eigen arbeid]]=1,Tb_Activiteiten[[#Headers],[Eigen arbeid]],"")))</f>
        <v/>
      </c>
      <c r="AC29" t="str">
        <f>IF(ISNUMBER(FIND("arbeid",Methode_Keuze)),"",IF(ISNUMBER(FIND("arbeid",Methode_Keuze)),"",IF(Tb_Activiteiten[[#This Row],[Projectmedewerker]]=1,Tb_Activiteiten[[#Headers],[Projectmedewerker]],"")))</f>
        <v/>
      </c>
      <c r="AD29" t="str">
        <f>IF(ISNUMBER(FIND("arbeid",Methode_Keuze)),"",IF(ISNUMBER(FIND("arbeid",Methode_Keuze)),"",IF(Tb_Activiteiten[[#This Row],[Landbouwer]]=1,Tb_Activiteiten[[#Headers],[Landbouwer]],"")))</f>
        <v/>
      </c>
      <c r="AE29" t="str">
        <f>IF(ISNUMBER(FIND("arbeid",Methode_Keuze)),"",IF(ISNUMBER(FIND("arbeid",Methode_Keuze)),"",IF(Tb_Activiteiten[[#This Row],[Adviseur]]=1,Tb_Activiteiten[[#Headers],[Adviseur]],"")))</f>
        <v/>
      </c>
      <c r="AF29" t="str">
        <f>IF(ISNUMBER(FIND("arbeid",Methode_Keuze)),"",IF(ISNUMBER(FIND("arbeid",Methode_Keuze)),"",IF(Tb_Activiteiten[[#This Row],[Projectleider/Expert]]=1,Tb_Activiteiten[[#Headers],[Projectleider/Expert]],"")))</f>
        <v/>
      </c>
      <c r="AG29" t="str">
        <f>IF(ISNUMBER(FIND("arbeid",Methode_Keuze)),"",IF(ISNUMBER(FIND("arbeid",Methode_Keuze)),"",IF(Tb_Activiteiten[[#This Row],[Arbeidskosten]]=1,Tb_Activiteiten[[#Headers],[Arbeidskosten]],"")))</f>
        <v/>
      </c>
      <c r="AH29" t="str">
        <f>IF(ISNUMBER(FIND("arbeid",Methode_Keuze)),"",IF(ISNUMBER(FIND("arbeid",Methode_Keuze)),"",IF(Tb_Activiteiten[[#This Row],[Arbeidskosten op basis van IKS]]=1,Tb_Activiteiten[[#Headers],[Arbeidskosten op basis van IKS]],"")))</f>
        <v/>
      </c>
      <c r="AI29" t="str">
        <f>IF(ISNUMBER(FIND("overige",Methode_Keuze)),"",IF(Tb_Activiteiten[[#This Row],[Kosten derden exclusief btw]]=1,Tb_Activiteiten[[#Headers],[Kosten derden exclusief btw]],""))</f>
        <v/>
      </c>
      <c r="AJ29" t="str">
        <f>IF(ISNUMBER(FIND("overige",Methode_Keuze)),"",IF(Tb_Activiteiten[[#This Row],[Niet verrekenbare btw]]=1,Tb_Activiteiten[[#Headers],[Niet verrekenbare btw]],""))</f>
        <v/>
      </c>
      <c r="AK29" t="str">
        <f>IF(ISNUMBER(FIND("overige",Methode_Keuze)),"",IF(Tb_Activiteiten[[#This Row],[Grondkosten]]=1,Tb_Activiteiten[[#Headers],[Grondkosten]],""))</f>
        <v/>
      </c>
      <c r="AL29" t="str">
        <f>IF(ISNUMBER(FIND("overige",Methode_Keuze)),"",IF(Tb_Activiteiten[[#This Row],[Bijdrage in natura (overige)]]=1,Tb_Activiteiten[[#Headers],[Bijdrage in natura (overige)]],""))</f>
        <v/>
      </c>
      <c r="AM29" t="str">
        <f>IF(ISNUMBER(FIND("overige",Methode_Keuze)),"",IF(Tb_Activiteiten[[#This Row],[Bijdrage in natura (vrijwilligers)]]=1,Tb_Activiteiten[[#Headers],[Bijdrage in natura (vrijwilligers)]],""))</f>
        <v/>
      </c>
      <c r="AN29" t="str">
        <f>IF(ISNUMBER(FIND("overige",Methode_Keuze)),"",IF(Tb_Activiteiten[[#This Row],[Afschrijvingskosten]]=1,Tb_Activiteiten[[#Headers],[Afschrijvingskosten]],""))</f>
        <v/>
      </c>
    </row>
    <row r="30" spans="1:40" x14ac:dyDescent="0.25">
      <c r="A30" s="342"/>
      <c r="F30" s="81"/>
      <c r="G30" s="81"/>
      <c r="L30" s="71"/>
      <c r="N30" t="str">
        <f>IFERROR(IF(VLOOKUP(Tb_Activiteiten[[#This Row],[Openstelling]],Tb_Openstelling[],2,0)=1,1,""),"")</f>
        <v/>
      </c>
      <c r="AA30" t="str">
        <f>IF(ISNUMBER(FIND("arbeid",Methode_Keuze)),"",IF(ISNUMBER(FIND("arbeid",Methode_Keuze)),"",IF(Tb_Activiteiten[[#This Row],[Loonkosten]]=1,Tb_Activiteiten[[#Headers],[Loonkosten]],"")))</f>
        <v/>
      </c>
      <c r="AB30" t="str">
        <f>IF(ISNUMBER(FIND("arbeid",Methode_Keuze)),"",IF(ISNUMBER(FIND("arbeid",Methode_Keuze)),"",IF(Tb_Activiteiten[[#This Row],[Eigen arbeid]]=1,Tb_Activiteiten[[#Headers],[Eigen arbeid]],"")))</f>
        <v/>
      </c>
      <c r="AC30" t="str">
        <f>IF(ISNUMBER(FIND("arbeid",Methode_Keuze)),"",IF(ISNUMBER(FIND("arbeid",Methode_Keuze)),"",IF(Tb_Activiteiten[[#This Row],[Projectmedewerker]]=1,Tb_Activiteiten[[#Headers],[Projectmedewerker]],"")))</f>
        <v/>
      </c>
      <c r="AD30" t="str">
        <f>IF(ISNUMBER(FIND("arbeid",Methode_Keuze)),"",IF(ISNUMBER(FIND("arbeid",Methode_Keuze)),"",IF(Tb_Activiteiten[[#This Row],[Landbouwer]]=1,Tb_Activiteiten[[#Headers],[Landbouwer]],"")))</f>
        <v/>
      </c>
      <c r="AE30" t="str">
        <f>IF(ISNUMBER(FIND("arbeid",Methode_Keuze)),"",IF(ISNUMBER(FIND("arbeid",Methode_Keuze)),"",IF(Tb_Activiteiten[[#This Row],[Adviseur]]=1,Tb_Activiteiten[[#Headers],[Adviseur]],"")))</f>
        <v/>
      </c>
      <c r="AF30" t="str">
        <f>IF(ISNUMBER(FIND("arbeid",Methode_Keuze)),"",IF(ISNUMBER(FIND("arbeid",Methode_Keuze)),"",IF(Tb_Activiteiten[[#This Row],[Projectleider/Expert]]=1,Tb_Activiteiten[[#Headers],[Projectleider/Expert]],"")))</f>
        <v/>
      </c>
      <c r="AG30" t="str">
        <f>IF(ISNUMBER(FIND("arbeid",Methode_Keuze)),"",IF(ISNUMBER(FIND("arbeid",Methode_Keuze)),"",IF(Tb_Activiteiten[[#This Row],[Arbeidskosten]]=1,Tb_Activiteiten[[#Headers],[Arbeidskosten]],"")))</f>
        <v/>
      </c>
      <c r="AH30" t="str">
        <f>IF(ISNUMBER(FIND("arbeid",Methode_Keuze)),"",IF(ISNUMBER(FIND("arbeid",Methode_Keuze)),"",IF(Tb_Activiteiten[[#This Row],[Arbeidskosten op basis van IKS]]=1,Tb_Activiteiten[[#Headers],[Arbeidskosten op basis van IKS]],"")))</f>
        <v/>
      </c>
      <c r="AI30" t="str">
        <f>IF(ISNUMBER(FIND("overige",Methode_Keuze)),"",IF(Tb_Activiteiten[[#This Row],[Kosten derden exclusief btw]]=1,Tb_Activiteiten[[#Headers],[Kosten derden exclusief btw]],""))</f>
        <v/>
      </c>
      <c r="AJ30" t="str">
        <f>IF(ISNUMBER(FIND("overige",Methode_Keuze)),"",IF(Tb_Activiteiten[[#This Row],[Niet verrekenbare btw]]=1,Tb_Activiteiten[[#Headers],[Niet verrekenbare btw]],""))</f>
        <v/>
      </c>
      <c r="AK30" t="str">
        <f>IF(ISNUMBER(FIND("overige",Methode_Keuze)),"",IF(Tb_Activiteiten[[#This Row],[Grondkosten]]=1,Tb_Activiteiten[[#Headers],[Grondkosten]],""))</f>
        <v/>
      </c>
      <c r="AL30" t="str">
        <f>IF(ISNUMBER(FIND("overige",Methode_Keuze)),"",IF(Tb_Activiteiten[[#This Row],[Bijdrage in natura (overige)]]=1,Tb_Activiteiten[[#Headers],[Bijdrage in natura (overige)]],""))</f>
        <v/>
      </c>
      <c r="AM30" t="str">
        <f>IF(ISNUMBER(FIND("overige",Methode_Keuze)),"",IF(Tb_Activiteiten[[#This Row],[Bijdrage in natura (vrijwilligers)]]=1,Tb_Activiteiten[[#Headers],[Bijdrage in natura (vrijwilligers)]],""))</f>
        <v/>
      </c>
      <c r="AN30" t="str">
        <f>IF(ISNUMBER(FIND("overige",Methode_Keuze)),"",IF(Tb_Activiteiten[[#This Row],[Afschrijvingskosten]]=1,Tb_Activiteiten[[#Headers],[Afschrijvingskosten]],""))</f>
        <v/>
      </c>
    </row>
    <row r="31" spans="1:40" x14ac:dyDescent="0.25">
      <c r="A31" s="342"/>
      <c r="F31" s="81"/>
      <c r="G31" s="81"/>
      <c r="L31" s="71"/>
      <c r="N31" t="str">
        <f>IFERROR(IF(VLOOKUP(Tb_Activiteiten[[#This Row],[Openstelling]],Tb_Openstelling[],2,0)=1,1,""),"")</f>
        <v/>
      </c>
      <c r="AA31" t="str">
        <f>IF(ISNUMBER(FIND("arbeid",Methode_Keuze)),"",IF(ISNUMBER(FIND("arbeid",Methode_Keuze)),"",IF(Tb_Activiteiten[[#This Row],[Loonkosten]]=1,Tb_Activiteiten[[#Headers],[Loonkosten]],"")))</f>
        <v/>
      </c>
      <c r="AB31" t="str">
        <f>IF(ISNUMBER(FIND("arbeid",Methode_Keuze)),"",IF(ISNUMBER(FIND("arbeid",Methode_Keuze)),"",IF(Tb_Activiteiten[[#This Row],[Eigen arbeid]]=1,Tb_Activiteiten[[#Headers],[Eigen arbeid]],"")))</f>
        <v/>
      </c>
      <c r="AC31" t="str">
        <f>IF(ISNUMBER(FIND("arbeid",Methode_Keuze)),"",IF(ISNUMBER(FIND("arbeid",Methode_Keuze)),"",IF(Tb_Activiteiten[[#This Row],[Projectmedewerker]]=1,Tb_Activiteiten[[#Headers],[Projectmedewerker]],"")))</f>
        <v/>
      </c>
      <c r="AD31" t="str">
        <f>IF(ISNUMBER(FIND("arbeid",Methode_Keuze)),"",IF(ISNUMBER(FIND("arbeid",Methode_Keuze)),"",IF(Tb_Activiteiten[[#This Row],[Landbouwer]]=1,Tb_Activiteiten[[#Headers],[Landbouwer]],"")))</f>
        <v/>
      </c>
      <c r="AE31" t="str">
        <f>IF(ISNUMBER(FIND("arbeid",Methode_Keuze)),"",IF(ISNUMBER(FIND("arbeid",Methode_Keuze)),"",IF(Tb_Activiteiten[[#This Row],[Adviseur]]=1,Tb_Activiteiten[[#Headers],[Adviseur]],"")))</f>
        <v/>
      </c>
      <c r="AF31" t="str">
        <f>IF(ISNUMBER(FIND("arbeid",Methode_Keuze)),"",IF(ISNUMBER(FIND("arbeid",Methode_Keuze)),"",IF(Tb_Activiteiten[[#This Row],[Projectleider/Expert]]=1,Tb_Activiteiten[[#Headers],[Projectleider/Expert]],"")))</f>
        <v/>
      </c>
      <c r="AG31" t="str">
        <f>IF(ISNUMBER(FIND("arbeid",Methode_Keuze)),"",IF(ISNUMBER(FIND("arbeid",Methode_Keuze)),"",IF(Tb_Activiteiten[[#This Row],[Arbeidskosten]]=1,Tb_Activiteiten[[#Headers],[Arbeidskosten]],"")))</f>
        <v/>
      </c>
      <c r="AH31" t="str">
        <f>IF(ISNUMBER(FIND("arbeid",Methode_Keuze)),"",IF(ISNUMBER(FIND("arbeid",Methode_Keuze)),"",IF(Tb_Activiteiten[[#This Row],[Arbeidskosten op basis van IKS]]=1,Tb_Activiteiten[[#Headers],[Arbeidskosten op basis van IKS]],"")))</f>
        <v/>
      </c>
      <c r="AI31" t="str">
        <f>IF(ISNUMBER(FIND("overige",Methode_Keuze)),"",IF(Tb_Activiteiten[[#This Row],[Kosten derden exclusief btw]]=1,Tb_Activiteiten[[#Headers],[Kosten derden exclusief btw]],""))</f>
        <v/>
      </c>
      <c r="AJ31" t="str">
        <f>IF(ISNUMBER(FIND("overige",Methode_Keuze)),"",IF(Tb_Activiteiten[[#This Row],[Niet verrekenbare btw]]=1,Tb_Activiteiten[[#Headers],[Niet verrekenbare btw]],""))</f>
        <v/>
      </c>
      <c r="AK31" t="str">
        <f>IF(ISNUMBER(FIND("overige",Methode_Keuze)),"",IF(Tb_Activiteiten[[#This Row],[Grondkosten]]=1,Tb_Activiteiten[[#Headers],[Grondkosten]],""))</f>
        <v/>
      </c>
      <c r="AL31" t="str">
        <f>IF(ISNUMBER(FIND("overige",Methode_Keuze)),"",IF(Tb_Activiteiten[[#This Row],[Bijdrage in natura (overige)]]=1,Tb_Activiteiten[[#Headers],[Bijdrage in natura (overige)]],""))</f>
        <v/>
      </c>
      <c r="AM31" t="str">
        <f>IF(ISNUMBER(FIND("overige",Methode_Keuze)),"",IF(Tb_Activiteiten[[#This Row],[Bijdrage in natura (vrijwilligers)]]=1,Tb_Activiteiten[[#Headers],[Bijdrage in natura (vrijwilligers)]],""))</f>
        <v/>
      </c>
      <c r="AN31" t="str">
        <f>IF(ISNUMBER(FIND("overige",Methode_Keuze)),"",IF(Tb_Activiteiten[[#This Row],[Afschrijvingskosten]]=1,Tb_Activiteiten[[#Headers],[Afschrijvingskosten]],""))</f>
        <v/>
      </c>
    </row>
    <row r="32" spans="1:40" x14ac:dyDescent="0.25">
      <c r="A32" s="342"/>
      <c r="F32" s="81"/>
      <c r="G32" s="81"/>
      <c r="L32" s="71"/>
      <c r="N32" t="str">
        <f>IFERROR(IF(VLOOKUP(Tb_Activiteiten[[#This Row],[Openstelling]],Tb_Openstelling[],2,0)=1,1,""),"")</f>
        <v/>
      </c>
      <c r="AA32" t="str">
        <f>IF(ISNUMBER(FIND("arbeid",Methode_Keuze)),"",IF(ISNUMBER(FIND("arbeid",Methode_Keuze)),"",IF(Tb_Activiteiten[[#This Row],[Loonkosten]]=1,Tb_Activiteiten[[#Headers],[Loonkosten]],"")))</f>
        <v/>
      </c>
      <c r="AB32" t="str">
        <f>IF(ISNUMBER(FIND("arbeid",Methode_Keuze)),"",IF(ISNUMBER(FIND("arbeid",Methode_Keuze)),"",IF(Tb_Activiteiten[[#This Row],[Eigen arbeid]]=1,Tb_Activiteiten[[#Headers],[Eigen arbeid]],"")))</f>
        <v/>
      </c>
      <c r="AC32" t="str">
        <f>IF(ISNUMBER(FIND("arbeid",Methode_Keuze)),"",IF(ISNUMBER(FIND("arbeid",Methode_Keuze)),"",IF(Tb_Activiteiten[[#This Row],[Projectmedewerker]]=1,Tb_Activiteiten[[#Headers],[Projectmedewerker]],"")))</f>
        <v/>
      </c>
      <c r="AD32" t="str">
        <f>IF(ISNUMBER(FIND("arbeid",Methode_Keuze)),"",IF(ISNUMBER(FIND("arbeid",Methode_Keuze)),"",IF(Tb_Activiteiten[[#This Row],[Landbouwer]]=1,Tb_Activiteiten[[#Headers],[Landbouwer]],"")))</f>
        <v/>
      </c>
      <c r="AE32" t="str">
        <f>IF(ISNUMBER(FIND("arbeid",Methode_Keuze)),"",IF(ISNUMBER(FIND("arbeid",Methode_Keuze)),"",IF(Tb_Activiteiten[[#This Row],[Adviseur]]=1,Tb_Activiteiten[[#Headers],[Adviseur]],"")))</f>
        <v/>
      </c>
      <c r="AF32" t="str">
        <f>IF(ISNUMBER(FIND("arbeid",Methode_Keuze)),"",IF(ISNUMBER(FIND("arbeid",Methode_Keuze)),"",IF(Tb_Activiteiten[[#This Row],[Projectleider/Expert]]=1,Tb_Activiteiten[[#Headers],[Projectleider/Expert]],"")))</f>
        <v/>
      </c>
      <c r="AG32" t="str">
        <f>IF(ISNUMBER(FIND("arbeid",Methode_Keuze)),"",IF(ISNUMBER(FIND("arbeid",Methode_Keuze)),"",IF(Tb_Activiteiten[[#This Row],[Arbeidskosten]]=1,Tb_Activiteiten[[#Headers],[Arbeidskosten]],"")))</f>
        <v/>
      </c>
      <c r="AH32" t="str">
        <f>IF(ISNUMBER(FIND("arbeid",Methode_Keuze)),"",IF(ISNUMBER(FIND("arbeid",Methode_Keuze)),"",IF(Tb_Activiteiten[[#This Row],[Arbeidskosten op basis van IKS]]=1,Tb_Activiteiten[[#Headers],[Arbeidskosten op basis van IKS]],"")))</f>
        <v/>
      </c>
      <c r="AI32" t="str">
        <f>IF(ISNUMBER(FIND("overige",Methode_Keuze)),"",IF(Tb_Activiteiten[[#This Row],[Kosten derden exclusief btw]]=1,Tb_Activiteiten[[#Headers],[Kosten derden exclusief btw]],""))</f>
        <v/>
      </c>
      <c r="AJ32" t="str">
        <f>IF(ISNUMBER(FIND("overige",Methode_Keuze)),"",IF(Tb_Activiteiten[[#This Row],[Niet verrekenbare btw]]=1,Tb_Activiteiten[[#Headers],[Niet verrekenbare btw]],""))</f>
        <v/>
      </c>
      <c r="AK32" t="str">
        <f>IF(ISNUMBER(FIND("overige",Methode_Keuze)),"",IF(Tb_Activiteiten[[#This Row],[Grondkosten]]=1,Tb_Activiteiten[[#Headers],[Grondkosten]],""))</f>
        <v/>
      </c>
      <c r="AL32" t="str">
        <f>IF(ISNUMBER(FIND("overige",Methode_Keuze)),"",IF(Tb_Activiteiten[[#This Row],[Bijdrage in natura (overige)]]=1,Tb_Activiteiten[[#Headers],[Bijdrage in natura (overige)]],""))</f>
        <v/>
      </c>
      <c r="AM32" t="str">
        <f>IF(ISNUMBER(FIND("overige",Methode_Keuze)),"",IF(Tb_Activiteiten[[#This Row],[Bijdrage in natura (vrijwilligers)]]=1,Tb_Activiteiten[[#Headers],[Bijdrage in natura (vrijwilligers)]],""))</f>
        <v/>
      </c>
      <c r="AN32" t="str">
        <f>IF(ISNUMBER(FIND("overige",Methode_Keuze)),"",IF(Tb_Activiteiten[[#This Row],[Afschrijvingskosten]]=1,Tb_Activiteiten[[#Headers],[Afschrijvingskosten]],""))</f>
        <v/>
      </c>
    </row>
    <row r="33" spans="1:40" x14ac:dyDescent="0.25">
      <c r="A33" s="342"/>
      <c r="F33" s="81"/>
      <c r="G33" s="81"/>
      <c r="L33" s="71"/>
      <c r="N33" t="str">
        <f>IFERROR(IF(VLOOKUP(Tb_Activiteiten[[#This Row],[Openstelling]],Tb_Openstelling[],2,0)=1,1,""),"")</f>
        <v/>
      </c>
      <c r="AA33" t="str">
        <f>IF(ISNUMBER(FIND("arbeid",Methode_Keuze)),"",IF(ISNUMBER(FIND("arbeid",Methode_Keuze)),"",IF(Tb_Activiteiten[[#This Row],[Loonkosten]]=1,Tb_Activiteiten[[#Headers],[Loonkosten]],"")))</f>
        <v/>
      </c>
      <c r="AB33" t="str">
        <f>IF(ISNUMBER(FIND("arbeid",Methode_Keuze)),"",IF(ISNUMBER(FIND("arbeid",Methode_Keuze)),"",IF(Tb_Activiteiten[[#This Row],[Eigen arbeid]]=1,Tb_Activiteiten[[#Headers],[Eigen arbeid]],"")))</f>
        <v/>
      </c>
      <c r="AC33" t="str">
        <f>IF(ISNUMBER(FIND("arbeid",Methode_Keuze)),"",IF(ISNUMBER(FIND("arbeid",Methode_Keuze)),"",IF(Tb_Activiteiten[[#This Row],[Projectmedewerker]]=1,Tb_Activiteiten[[#Headers],[Projectmedewerker]],"")))</f>
        <v/>
      </c>
      <c r="AD33" t="str">
        <f>IF(ISNUMBER(FIND("arbeid",Methode_Keuze)),"",IF(ISNUMBER(FIND("arbeid",Methode_Keuze)),"",IF(Tb_Activiteiten[[#This Row],[Landbouwer]]=1,Tb_Activiteiten[[#Headers],[Landbouwer]],"")))</f>
        <v/>
      </c>
      <c r="AE33" t="str">
        <f>IF(ISNUMBER(FIND("arbeid",Methode_Keuze)),"",IF(ISNUMBER(FIND("arbeid",Methode_Keuze)),"",IF(Tb_Activiteiten[[#This Row],[Adviseur]]=1,Tb_Activiteiten[[#Headers],[Adviseur]],"")))</f>
        <v/>
      </c>
      <c r="AF33" t="str">
        <f>IF(ISNUMBER(FIND("arbeid",Methode_Keuze)),"",IF(ISNUMBER(FIND("arbeid",Methode_Keuze)),"",IF(Tb_Activiteiten[[#This Row],[Projectleider/Expert]]=1,Tb_Activiteiten[[#Headers],[Projectleider/Expert]],"")))</f>
        <v/>
      </c>
      <c r="AG33" t="str">
        <f>IF(ISNUMBER(FIND("arbeid",Methode_Keuze)),"",IF(ISNUMBER(FIND("arbeid",Methode_Keuze)),"",IF(Tb_Activiteiten[[#This Row],[Arbeidskosten]]=1,Tb_Activiteiten[[#Headers],[Arbeidskosten]],"")))</f>
        <v/>
      </c>
      <c r="AH33" t="str">
        <f>IF(ISNUMBER(FIND("arbeid",Methode_Keuze)),"",IF(ISNUMBER(FIND("arbeid",Methode_Keuze)),"",IF(Tb_Activiteiten[[#This Row],[Arbeidskosten op basis van IKS]]=1,Tb_Activiteiten[[#Headers],[Arbeidskosten op basis van IKS]],"")))</f>
        <v/>
      </c>
      <c r="AI33" t="str">
        <f>IF(ISNUMBER(FIND("overige",Methode_Keuze)),"",IF(Tb_Activiteiten[[#This Row],[Kosten derden exclusief btw]]=1,Tb_Activiteiten[[#Headers],[Kosten derden exclusief btw]],""))</f>
        <v/>
      </c>
      <c r="AJ33" t="str">
        <f>IF(ISNUMBER(FIND("overige",Methode_Keuze)),"",IF(Tb_Activiteiten[[#This Row],[Niet verrekenbare btw]]=1,Tb_Activiteiten[[#Headers],[Niet verrekenbare btw]],""))</f>
        <v/>
      </c>
      <c r="AK33" t="str">
        <f>IF(ISNUMBER(FIND("overige",Methode_Keuze)),"",IF(Tb_Activiteiten[[#This Row],[Grondkosten]]=1,Tb_Activiteiten[[#Headers],[Grondkosten]],""))</f>
        <v/>
      </c>
      <c r="AL33" t="str">
        <f>IF(ISNUMBER(FIND("overige",Methode_Keuze)),"",IF(Tb_Activiteiten[[#This Row],[Bijdrage in natura (overige)]]=1,Tb_Activiteiten[[#Headers],[Bijdrage in natura (overige)]],""))</f>
        <v/>
      </c>
      <c r="AM33" t="str">
        <f>IF(ISNUMBER(FIND("overige",Methode_Keuze)),"",IF(Tb_Activiteiten[[#This Row],[Bijdrage in natura (vrijwilligers)]]=1,Tb_Activiteiten[[#Headers],[Bijdrage in natura (vrijwilligers)]],""))</f>
        <v/>
      </c>
      <c r="AN33" t="str">
        <f>IF(ISNUMBER(FIND("overige",Methode_Keuze)),"",IF(Tb_Activiteiten[[#This Row],[Afschrijvingskosten]]=1,Tb_Activiteiten[[#Headers],[Afschrijvingskosten]],""))</f>
        <v/>
      </c>
    </row>
    <row r="34" spans="1:40" x14ac:dyDescent="0.25">
      <c r="A34" s="342"/>
      <c r="F34" s="81"/>
      <c r="G34" s="81"/>
      <c r="L34" s="71"/>
      <c r="N34" t="str">
        <f>IFERROR(IF(VLOOKUP(Tb_Activiteiten[[#This Row],[Openstelling]],Tb_Openstelling[],2,0)=1,1,""),"")</f>
        <v/>
      </c>
      <c r="AA34" t="str">
        <f>IF(ISNUMBER(FIND("arbeid",Methode_Keuze)),"",IF(ISNUMBER(FIND("arbeid",Methode_Keuze)),"",IF(Tb_Activiteiten[[#This Row],[Loonkosten]]=1,Tb_Activiteiten[[#Headers],[Loonkosten]],"")))</f>
        <v/>
      </c>
      <c r="AB34" t="str">
        <f>IF(ISNUMBER(FIND("arbeid",Methode_Keuze)),"",IF(ISNUMBER(FIND("arbeid",Methode_Keuze)),"",IF(Tb_Activiteiten[[#This Row],[Eigen arbeid]]=1,Tb_Activiteiten[[#Headers],[Eigen arbeid]],"")))</f>
        <v/>
      </c>
      <c r="AC34" t="str">
        <f>IF(ISNUMBER(FIND("arbeid",Methode_Keuze)),"",IF(ISNUMBER(FIND("arbeid",Methode_Keuze)),"",IF(Tb_Activiteiten[[#This Row],[Projectmedewerker]]=1,Tb_Activiteiten[[#Headers],[Projectmedewerker]],"")))</f>
        <v/>
      </c>
      <c r="AD34" t="str">
        <f>IF(ISNUMBER(FIND("arbeid",Methode_Keuze)),"",IF(ISNUMBER(FIND("arbeid",Methode_Keuze)),"",IF(Tb_Activiteiten[[#This Row],[Landbouwer]]=1,Tb_Activiteiten[[#Headers],[Landbouwer]],"")))</f>
        <v/>
      </c>
      <c r="AE34" t="str">
        <f>IF(ISNUMBER(FIND("arbeid",Methode_Keuze)),"",IF(ISNUMBER(FIND("arbeid",Methode_Keuze)),"",IF(Tb_Activiteiten[[#This Row],[Adviseur]]=1,Tb_Activiteiten[[#Headers],[Adviseur]],"")))</f>
        <v/>
      </c>
      <c r="AF34" t="str">
        <f>IF(ISNUMBER(FIND("arbeid",Methode_Keuze)),"",IF(ISNUMBER(FIND("arbeid",Methode_Keuze)),"",IF(Tb_Activiteiten[[#This Row],[Projectleider/Expert]]=1,Tb_Activiteiten[[#Headers],[Projectleider/Expert]],"")))</f>
        <v/>
      </c>
      <c r="AG34" t="str">
        <f>IF(ISNUMBER(FIND("arbeid",Methode_Keuze)),"",IF(ISNUMBER(FIND("arbeid",Methode_Keuze)),"",IF(Tb_Activiteiten[[#This Row],[Arbeidskosten]]=1,Tb_Activiteiten[[#Headers],[Arbeidskosten]],"")))</f>
        <v/>
      </c>
      <c r="AH34" t="str">
        <f>IF(ISNUMBER(FIND("arbeid",Methode_Keuze)),"",IF(ISNUMBER(FIND("arbeid",Methode_Keuze)),"",IF(Tb_Activiteiten[[#This Row],[Arbeidskosten op basis van IKS]]=1,Tb_Activiteiten[[#Headers],[Arbeidskosten op basis van IKS]],"")))</f>
        <v/>
      </c>
      <c r="AI34" t="str">
        <f>IF(ISNUMBER(FIND("overige",Methode_Keuze)),"",IF(Tb_Activiteiten[[#This Row],[Kosten derden exclusief btw]]=1,Tb_Activiteiten[[#Headers],[Kosten derden exclusief btw]],""))</f>
        <v/>
      </c>
      <c r="AJ34" t="str">
        <f>IF(ISNUMBER(FIND("overige",Methode_Keuze)),"",IF(Tb_Activiteiten[[#This Row],[Niet verrekenbare btw]]=1,Tb_Activiteiten[[#Headers],[Niet verrekenbare btw]],""))</f>
        <v/>
      </c>
      <c r="AK34" t="str">
        <f>IF(ISNUMBER(FIND("overige",Methode_Keuze)),"",IF(Tb_Activiteiten[[#This Row],[Grondkosten]]=1,Tb_Activiteiten[[#Headers],[Grondkosten]],""))</f>
        <v/>
      </c>
      <c r="AL34" t="str">
        <f>IF(ISNUMBER(FIND("overige",Methode_Keuze)),"",IF(Tb_Activiteiten[[#This Row],[Bijdrage in natura (overige)]]=1,Tb_Activiteiten[[#Headers],[Bijdrage in natura (overige)]],""))</f>
        <v/>
      </c>
      <c r="AM34" t="str">
        <f>IF(ISNUMBER(FIND("overige",Methode_Keuze)),"",IF(Tb_Activiteiten[[#This Row],[Bijdrage in natura (vrijwilligers)]]=1,Tb_Activiteiten[[#Headers],[Bijdrage in natura (vrijwilligers)]],""))</f>
        <v/>
      </c>
      <c r="AN34" t="str">
        <f>IF(ISNUMBER(FIND("overige",Methode_Keuze)),"",IF(Tb_Activiteiten[[#This Row],[Afschrijvingskosten]]=1,Tb_Activiteiten[[#Headers],[Afschrijvingskosten]],""))</f>
        <v/>
      </c>
    </row>
    <row r="35" spans="1:40" x14ac:dyDescent="0.25">
      <c r="A35" s="342"/>
      <c r="F35" s="81"/>
      <c r="G35" s="81"/>
      <c r="L35" s="71"/>
      <c r="N35" t="str">
        <f>IFERROR(IF(VLOOKUP(Tb_Activiteiten[[#This Row],[Openstelling]],Tb_Openstelling[],2,0)=1,1,""),"")</f>
        <v/>
      </c>
      <c r="AA35" t="str">
        <f>IF(ISNUMBER(FIND("arbeid",Methode_Keuze)),"",IF(ISNUMBER(FIND("arbeid",Methode_Keuze)),"",IF(Tb_Activiteiten[[#This Row],[Loonkosten]]=1,Tb_Activiteiten[[#Headers],[Loonkosten]],"")))</f>
        <v/>
      </c>
      <c r="AB35" t="str">
        <f>IF(ISNUMBER(FIND("arbeid",Methode_Keuze)),"",IF(ISNUMBER(FIND("arbeid",Methode_Keuze)),"",IF(Tb_Activiteiten[[#This Row],[Eigen arbeid]]=1,Tb_Activiteiten[[#Headers],[Eigen arbeid]],"")))</f>
        <v/>
      </c>
      <c r="AC35" t="str">
        <f>IF(ISNUMBER(FIND("arbeid",Methode_Keuze)),"",IF(ISNUMBER(FIND("arbeid",Methode_Keuze)),"",IF(Tb_Activiteiten[[#This Row],[Projectmedewerker]]=1,Tb_Activiteiten[[#Headers],[Projectmedewerker]],"")))</f>
        <v/>
      </c>
      <c r="AD35" t="str">
        <f>IF(ISNUMBER(FIND("arbeid",Methode_Keuze)),"",IF(ISNUMBER(FIND("arbeid",Methode_Keuze)),"",IF(Tb_Activiteiten[[#This Row],[Landbouwer]]=1,Tb_Activiteiten[[#Headers],[Landbouwer]],"")))</f>
        <v/>
      </c>
      <c r="AE35" t="str">
        <f>IF(ISNUMBER(FIND("arbeid",Methode_Keuze)),"",IF(ISNUMBER(FIND("arbeid",Methode_Keuze)),"",IF(Tb_Activiteiten[[#This Row],[Adviseur]]=1,Tb_Activiteiten[[#Headers],[Adviseur]],"")))</f>
        <v/>
      </c>
      <c r="AF35" t="str">
        <f>IF(ISNUMBER(FIND("arbeid",Methode_Keuze)),"",IF(ISNUMBER(FIND("arbeid",Methode_Keuze)),"",IF(Tb_Activiteiten[[#This Row],[Projectleider/Expert]]=1,Tb_Activiteiten[[#Headers],[Projectleider/Expert]],"")))</f>
        <v/>
      </c>
      <c r="AG35" t="str">
        <f>IF(ISNUMBER(FIND("arbeid",Methode_Keuze)),"",IF(ISNUMBER(FIND("arbeid",Methode_Keuze)),"",IF(Tb_Activiteiten[[#This Row],[Arbeidskosten]]=1,Tb_Activiteiten[[#Headers],[Arbeidskosten]],"")))</f>
        <v/>
      </c>
      <c r="AH35" t="str">
        <f>IF(ISNUMBER(FIND("arbeid",Methode_Keuze)),"",IF(ISNUMBER(FIND("arbeid",Methode_Keuze)),"",IF(Tb_Activiteiten[[#This Row],[Arbeidskosten op basis van IKS]]=1,Tb_Activiteiten[[#Headers],[Arbeidskosten op basis van IKS]],"")))</f>
        <v/>
      </c>
      <c r="AI35" t="str">
        <f>IF(ISNUMBER(FIND("overige",Methode_Keuze)),"",IF(Tb_Activiteiten[[#This Row],[Kosten derden exclusief btw]]=1,Tb_Activiteiten[[#Headers],[Kosten derden exclusief btw]],""))</f>
        <v/>
      </c>
      <c r="AJ35" t="str">
        <f>IF(ISNUMBER(FIND("overige",Methode_Keuze)),"",IF(Tb_Activiteiten[[#This Row],[Niet verrekenbare btw]]=1,Tb_Activiteiten[[#Headers],[Niet verrekenbare btw]],""))</f>
        <v/>
      </c>
      <c r="AK35" t="str">
        <f>IF(ISNUMBER(FIND("overige",Methode_Keuze)),"",IF(Tb_Activiteiten[[#This Row],[Grondkosten]]=1,Tb_Activiteiten[[#Headers],[Grondkosten]],""))</f>
        <v/>
      </c>
      <c r="AL35" t="str">
        <f>IF(ISNUMBER(FIND("overige",Methode_Keuze)),"",IF(Tb_Activiteiten[[#This Row],[Bijdrage in natura (overige)]]=1,Tb_Activiteiten[[#Headers],[Bijdrage in natura (overige)]],""))</f>
        <v/>
      </c>
      <c r="AM35" t="str">
        <f>IF(ISNUMBER(FIND("overige",Methode_Keuze)),"",IF(Tb_Activiteiten[[#This Row],[Bijdrage in natura (vrijwilligers)]]=1,Tb_Activiteiten[[#Headers],[Bijdrage in natura (vrijwilligers)]],""))</f>
        <v/>
      </c>
      <c r="AN35" t="str">
        <f>IF(ISNUMBER(FIND("overige",Methode_Keuze)),"",IF(Tb_Activiteiten[[#This Row],[Afschrijvingskosten]]=1,Tb_Activiteiten[[#Headers],[Afschrijvingskosten]],""))</f>
        <v/>
      </c>
    </row>
    <row r="36" spans="1:40" x14ac:dyDescent="0.25">
      <c r="A36" s="342"/>
      <c r="F36" s="81"/>
      <c r="G36" s="81"/>
      <c r="L36" s="71"/>
      <c r="N36" t="str">
        <f>IFERROR(IF(VLOOKUP(Tb_Activiteiten[[#This Row],[Openstelling]],Tb_Openstelling[],2,0)=1,1,""),"")</f>
        <v/>
      </c>
      <c r="AA36" t="str">
        <f>IF(ISNUMBER(FIND("arbeid",Methode_Keuze)),"",IF(ISNUMBER(FIND("arbeid",Methode_Keuze)),"",IF(Tb_Activiteiten[[#This Row],[Loonkosten]]=1,Tb_Activiteiten[[#Headers],[Loonkosten]],"")))</f>
        <v/>
      </c>
      <c r="AB36" t="str">
        <f>IF(ISNUMBER(FIND("arbeid",Methode_Keuze)),"",IF(ISNUMBER(FIND("arbeid",Methode_Keuze)),"",IF(Tb_Activiteiten[[#This Row],[Eigen arbeid]]=1,Tb_Activiteiten[[#Headers],[Eigen arbeid]],"")))</f>
        <v/>
      </c>
      <c r="AC36" t="str">
        <f>IF(ISNUMBER(FIND("arbeid",Methode_Keuze)),"",IF(ISNUMBER(FIND("arbeid",Methode_Keuze)),"",IF(Tb_Activiteiten[[#This Row],[Projectmedewerker]]=1,Tb_Activiteiten[[#Headers],[Projectmedewerker]],"")))</f>
        <v/>
      </c>
      <c r="AD36" t="str">
        <f>IF(ISNUMBER(FIND("arbeid",Methode_Keuze)),"",IF(ISNUMBER(FIND("arbeid",Methode_Keuze)),"",IF(Tb_Activiteiten[[#This Row],[Landbouwer]]=1,Tb_Activiteiten[[#Headers],[Landbouwer]],"")))</f>
        <v/>
      </c>
      <c r="AE36" t="str">
        <f>IF(ISNUMBER(FIND("arbeid",Methode_Keuze)),"",IF(ISNUMBER(FIND("arbeid",Methode_Keuze)),"",IF(Tb_Activiteiten[[#This Row],[Adviseur]]=1,Tb_Activiteiten[[#Headers],[Adviseur]],"")))</f>
        <v/>
      </c>
      <c r="AF36" t="str">
        <f>IF(ISNUMBER(FIND("arbeid",Methode_Keuze)),"",IF(ISNUMBER(FIND("arbeid",Methode_Keuze)),"",IF(Tb_Activiteiten[[#This Row],[Projectleider/Expert]]=1,Tb_Activiteiten[[#Headers],[Projectleider/Expert]],"")))</f>
        <v/>
      </c>
      <c r="AG36" t="str">
        <f>IF(ISNUMBER(FIND("arbeid",Methode_Keuze)),"",IF(ISNUMBER(FIND("arbeid",Methode_Keuze)),"",IF(Tb_Activiteiten[[#This Row],[Arbeidskosten]]=1,Tb_Activiteiten[[#Headers],[Arbeidskosten]],"")))</f>
        <v/>
      </c>
      <c r="AH36" t="str">
        <f>IF(ISNUMBER(FIND("arbeid",Methode_Keuze)),"",IF(ISNUMBER(FIND("arbeid",Methode_Keuze)),"",IF(Tb_Activiteiten[[#This Row],[Arbeidskosten op basis van IKS]]=1,Tb_Activiteiten[[#Headers],[Arbeidskosten op basis van IKS]],"")))</f>
        <v/>
      </c>
      <c r="AI36" t="str">
        <f>IF(ISNUMBER(FIND("overige",Methode_Keuze)),"",IF(Tb_Activiteiten[[#This Row],[Kosten derden exclusief btw]]=1,Tb_Activiteiten[[#Headers],[Kosten derden exclusief btw]],""))</f>
        <v/>
      </c>
      <c r="AJ36" t="str">
        <f>IF(ISNUMBER(FIND("overige",Methode_Keuze)),"",IF(Tb_Activiteiten[[#This Row],[Niet verrekenbare btw]]=1,Tb_Activiteiten[[#Headers],[Niet verrekenbare btw]],""))</f>
        <v/>
      </c>
      <c r="AK36" t="str">
        <f>IF(ISNUMBER(FIND("overige",Methode_Keuze)),"",IF(Tb_Activiteiten[[#This Row],[Grondkosten]]=1,Tb_Activiteiten[[#Headers],[Grondkosten]],""))</f>
        <v/>
      </c>
      <c r="AL36" t="str">
        <f>IF(ISNUMBER(FIND("overige",Methode_Keuze)),"",IF(Tb_Activiteiten[[#This Row],[Bijdrage in natura (overige)]]=1,Tb_Activiteiten[[#Headers],[Bijdrage in natura (overige)]],""))</f>
        <v/>
      </c>
      <c r="AM36" t="str">
        <f>IF(ISNUMBER(FIND("overige",Methode_Keuze)),"",IF(Tb_Activiteiten[[#This Row],[Bijdrage in natura (vrijwilligers)]]=1,Tb_Activiteiten[[#Headers],[Bijdrage in natura (vrijwilligers)]],""))</f>
        <v/>
      </c>
      <c r="AN36" t="str">
        <f>IF(ISNUMBER(FIND("overige",Methode_Keuze)),"",IF(Tb_Activiteiten[[#This Row],[Afschrijvingskosten]]=1,Tb_Activiteiten[[#Headers],[Afschrijvingskosten]],""))</f>
        <v/>
      </c>
    </row>
    <row r="37" spans="1:40" x14ac:dyDescent="0.25">
      <c r="A37" s="342"/>
      <c r="F37" s="81"/>
      <c r="G37" s="81"/>
      <c r="L37" s="71"/>
      <c r="N37" t="str">
        <f>IFERROR(IF(VLOOKUP(Tb_Activiteiten[[#This Row],[Openstelling]],Tb_Openstelling[],2,0)=1,1,""),"")</f>
        <v/>
      </c>
      <c r="AA37" t="str">
        <f>IF(ISNUMBER(FIND("arbeid",Methode_Keuze)),"",IF(ISNUMBER(FIND("arbeid",Methode_Keuze)),"",IF(Tb_Activiteiten[[#This Row],[Loonkosten]]=1,Tb_Activiteiten[[#Headers],[Loonkosten]],"")))</f>
        <v/>
      </c>
      <c r="AB37" t="str">
        <f>IF(ISNUMBER(FIND("arbeid",Methode_Keuze)),"",IF(ISNUMBER(FIND("arbeid",Methode_Keuze)),"",IF(Tb_Activiteiten[[#This Row],[Eigen arbeid]]=1,Tb_Activiteiten[[#Headers],[Eigen arbeid]],"")))</f>
        <v/>
      </c>
      <c r="AC37" t="str">
        <f>IF(ISNUMBER(FIND("arbeid",Methode_Keuze)),"",IF(ISNUMBER(FIND("arbeid",Methode_Keuze)),"",IF(Tb_Activiteiten[[#This Row],[Projectmedewerker]]=1,Tb_Activiteiten[[#Headers],[Projectmedewerker]],"")))</f>
        <v/>
      </c>
      <c r="AD37" t="str">
        <f>IF(ISNUMBER(FIND("arbeid",Methode_Keuze)),"",IF(ISNUMBER(FIND("arbeid",Methode_Keuze)),"",IF(Tb_Activiteiten[[#This Row],[Landbouwer]]=1,Tb_Activiteiten[[#Headers],[Landbouwer]],"")))</f>
        <v/>
      </c>
      <c r="AE37" t="str">
        <f>IF(ISNUMBER(FIND("arbeid",Methode_Keuze)),"",IF(ISNUMBER(FIND("arbeid",Methode_Keuze)),"",IF(Tb_Activiteiten[[#This Row],[Adviseur]]=1,Tb_Activiteiten[[#Headers],[Adviseur]],"")))</f>
        <v/>
      </c>
      <c r="AF37" t="str">
        <f>IF(ISNUMBER(FIND("arbeid",Methode_Keuze)),"",IF(ISNUMBER(FIND("arbeid",Methode_Keuze)),"",IF(Tb_Activiteiten[[#This Row],[Projectleider/Expert]]=1,Tb_Activiteiten[[#Headers],[Projectleider/Expert]],"")))</f>
        <v/>
      </c>
      <c r="AG37" t="str">
        <f>IF(ISNUMBER(FIND("arbeid",Methode_Keuze)),"",IF(ISNUMBER(FIND("arbeid",Methode_Keuze)),"",IF(Tb_Activiteiten[[#This Row],[Arbeidskosten]]=1,Tb_Activiteiten[[#Headers],[Arbeidskosten]],"")))</f>
        <v/>
      </c>
      <c r="AH37" t="str">
        <f>IF(ISNUMBER(FIND("arbeid",Methode_Keuze)),"",IF(ISNUMBER(FIND("arbeid",Methode_Keuze)),"",IF(Tb_Activiteiten[[#This Row],[Arbeidskosten op basis van IKS]]=1,Tb_Activiteiten[[#Headers],[Arbeidskosten op basis van IKS]],"")))</f>
        <v/>
      </c>
      <c r="AI37" t="str">
        <f>IF(ISNUMBER(FIND("overige",Methode_Keuze)),"",IF(Tb_Activiteiten[[#This Row],[Kosten derden exclusief btw]]=1,Tb_Activiteiten[[#Headers],[Kosten derden exclusief btw]],""))</f>
        <v/>
      </c>
      <c r="AJ37" t="str">
        <f>IF(ISNUMBER(FIND("overige",Methode_Keuze)),"",IF(Tb_Activiteiten[[#This Row],[Niet verrekenbare btw]]=1,Tb_Activiteiten[[#Headers],[Niet verrekenbare btw]],""))</f>
        <v/>
      </c>
      <c r="AK37" t="str">
        <f>IF(ISNUMBER(FIND("overige",Methode_Keuze)),"",IF(Tb_Activiteiten[[#This Row],[Grondkosten]]=1,Tb_Activiteiten[[#Headers],[Grondkosten]],""))</f>
        <v/>
      </c>
      <c r="AL37" t="str">
        <f>IF(ISNUMBER(FIND("overige",Methode_Keuze)),"",IF(Tb_Activiteiten[[#This Row],[Bijdrage in natura (overige)]]=1,Tb_Activiteiten[[#Headers],[Bijdrage in natura (overige)]],""))</f>
        <v/>
      </c>
      <c r="AM37" t="str">
        <f>IF(ISNUMBER(FIND("overige",Methode_Keuze)),"",IF(Tb_Activiteiten[[#This Row],[Bijdrage in natura (vrijwilligers)]]=1,Tb_Activiteiten[[#Headers],[Bijdrage in natura (vrijwilligers)]],""))</f>
        <v/>
      </c>
      <c r="AN37" t="str">
        <f>IF(ISNUMBER(FIND("overige",Methode_Keuze)),"",IF(Tb_Activiteiten[[#This Row],[Afschrijvingskosten]]=1,Tb_Activiteiten[[#Headers],[Afschrijvingskosten]],""))</f>
        <v/>
      </c>
    </row>
    <row r="38" spans="1:40" x14ac:dyDescent="0.25">
      <c r="A38" s="342"/>
      <c r="F38" s="81"/>
      <c r="G38" s="81"/>
      <c r="L38" s="71"/>
      <c r="N38" t="str">
        <f>IFERROR(IF(VLOOKUP(Tb_Activiteiten[[#This Row],[Openstelling]],Tb_Openstelling[],2,0)=1,1,""),"")</f>
        <v/>
      </c>
      <c r="AA38" t="str">
        <f>IF(ISNUMBER(FIND("arbeid",Methode_Keuze)),"",IF(ISNUMBER(FIND("arbeid",Methode_Keuze)),"",IF(Tb_Activiteiten[[#This Row],[Loonkosten]]=1,Tb_Activiteiten[[#Headers],[Loonkosten]],"")))</f>
        <v/>
      </c>
      <c r="AB38" t="str">
        <f>IF(ISNUMBER(FIND("arbeid",Methode_Keuze)),"",IF(ISNUMBER(FIND("arbeid",Methode_Keuze)),"",IF(Tb_Activiteiten[[#This Row],[Eigen arbeid]]=1,Tb_Activiteiten[[#Headers],[Eigen arbeid]],"")))</f>
        <v/>
      </c>
      <c r="AC38" t="str">
        <f>IF(ISNUMBER(FIND("arbeid",Methode_Keuze)),"",IF(ISNUMBER(FIND("arbeid",Methode_Keuze)),"",IF(Tb_Activiteiten[[#This Row],[Projectmedewerker]]=1,Tb_Activiteiten[[#Headers],[Projectmedewerker]],"")))</f>
        <v/>
      </c>
      <c r="AD38" t="str">
        <f>IF(ISNUMBER(FIND("arbeid",Methode_Keuze)),"",IF(ISNUMBER(FIND("arbeid",Methode_Keuze)),"",IF(Tb_Activiteiten[[#This Row],[Landbouwer]]=1,Tb_Activiteiten[[#Headers],[Landbouwer]],"")))</f>
        <v/>
      </c>
      <c r="AE38" t="str">
        <f>IF(ISNUMBER(FIND("arbeid",Methode_Keuze)),"",IF(ISNUMBER(FIND("arbeid",Methode_Keuze)),"",IF(Tb_Activiteiten[[#This Row],[Adviseur]]=1,Tb_Activiteiten[[#Headers],[Adviseur]],"")))</f>
        <v/>
      </c>
      <c r="AF38" t="str">
        <f>IF(ISNUMBER(FIND("arbeid",Methode_Keuze)),"",IF(ISNUMBER(FIND("arbeid",Methode_Keuze)),"",IF(Tb_Activiteiten[[#This Row],[Projectleider/Expert]]=1,Tb_Activiteiten[[#Headers],[Projectleider/Expert]],"")))</f>
        <v/>
      </c>
      <c r="AG38" t="str">
        <f>IF(ISNUMBER(FIND("arbeid",Methode_Keuze)),"",IF(ISNUMBER(FIND("arbeid",Methode_Keuze)),"",IF(Tb_Activiteiten[[#This Row],[Arbeidskosten]]=1,Tb_Activiteiten[[#Headers],[Arbeidskosten]],"")))</f>
        <v/>
      </c>
      <c r="AH38" t="str">
        <f>IF(ISNUMBER(FIND("arbeid",Methode_Keuze)),"",IF(ISNUMBER(FIND("arbeid",Methode_Keuze)),"",IF(Tb_Activiteiten[[#This Row],[Arbeidskosten op basis van IKS]]=1,Tb_Activiteiten[[#Headers],[Arbeidskosten op basis van IKS]],"")))</f>
        <v/>
      </c>
      <c r="AI38" t="str">
        <f>IF(ISNUMBER(FIND("overige",Methode_Keuze)),"",IF(Tb_Activiteiten[[#This Row],[Kosten derden exclusief btw]]=1,Tb_Activiteiten[[#Headers],[Kosten derden exclusief btw]],""))</f>
        <v/>
      </c>
      <c r="AJ38" t="str">
        <f>IF(ISNUMBER(FIND("overige",Methode_Keuze)),"",IF(Tb_Activiteiten[[#This Row],[Niet verrekenbare btw]]=1,Tb_Activiteiten[[#Headers],[Niet verrekenbare btw]],""))</f>
        <v/>
      </c>
      <c r="AK38" t="str">
        <f>IF(ISNUMBER(FIND("overige",Methode_Keuze)),"",IF(Tb_Activiteiten[[#This Row],[Grondkosten]]=1,Tb_Activiteiten[[#Headers],[Grondkosten]],""))</f>
        <v/>
      </c>
      <c r="AL38" t="str">
        <f>IF(ISNUMBER(FIND("overige",Methode_Keuze)),"",IF(Tb_Activiteiten[[#This Row],[Bijdrage in natura (overige)]]=1,Tb_Activiteiten[[#Headers],[Bijdrage in natura (overige)]],""))</f>
        <v/>
      </c>
      <c r="AM38" t="str">
        <f>IF(ISNUMBER(FIND("overige",Methode_Keuze)),"",IF(Tb_Activiteiten[[#This Row],[Bijdrage in natura (vrijwilligers)]]=1,Tb_Activiteiten[[#Headers],[Bijdrage in natura (vrijwilligers)]],""))</f>
        <v/>
      </c>
      <c r="AN38" t="str">
        <f>IF(ISNUMBER(FIND("overige",Methode_Keuze)),"",IF(Tb_Activiteiten[[#This Row],[Afschrijvingskosten]]=1,Tb_Activiteiten[[#Headers],[Afschrijvingskosten]],""))</f>
        <v/>
      </c>
    </row>
    <row r="39" spans="1:40" x14ac:dyDescent="0.25">
      <c r="A39" s="342"/>
      <c r="F39" s="81"/>
      <c r="G39" s="81"/>
      <c r="L39" s="71"/>
      <c r="N39" t="str">
        <f>IFERROR(IF(VLOOKUP(Tb_Activiteiten[[#This Row],[Openstelling]],Tb_Openstelling[],2,0)=1,1,""),"")</f>
        <v/>
      </c>
      <c r="AA39" t="str">
        <f>IF(ISNUMBER(FIND("arbeid",Methode_Keuze)),"",IF(ISNUMBER(FIND("arbeid",Methode_Keuze)),"",IF(Tb_Activiteiten[[#This Row],[Loonkosten]]=1,Tb_Activiteiten[[#Headers],[Loonkosten]],"")))</f>
        <v/>
      </c>
      <c r="AB39" t="str">
        <f>IF(ISNUMBER(FIND("arbeid",Methode_Keuze)),"",IF(ISNUMBER(FIND("arbeid",Methode_Keuze)),"",IF(Tb_Activiteiten[[#This Row],[Eigen arbeid]]=1,Tb_Activiteiten[[#Headers],[Eigen arbeid]],"")))</f>
        <v/>
      </c>
      <c r="AC39" t="str">
        <f>IF(ISNUMBER(FIND("arbeid",Methode_Keuze)),"",IF(ISNUMBER(FIND("arbeid",Methode_Keuze)),"",IF(Tb_Activiteiten[[#This Row],[Projectmedewerker]]=1,Tb_Activiteiten[[#Headers],[Projectmedewerker]],"")))</f>
        <v/>
      </c>
      <c r="AD39" t="str">
        <f>IF(ISNUMBER(FIND("arbeid",Methode_Keuze)),"",IF(ISNUMBER(FIND("arbeid",Methode_Keuze)),"",IF(Tb_Activiteiten[[#This Row],[Landbouwer]]=1,Tb_Activiteiten[[#Headers],[Landbouwer]],"")))</f>
        <v/>
      </c>
      <c r="AE39" t="str">
        <f>IF(ISNUMBER(FIND("arbeid",Methode_Keuze)),"",IF(ISNUMBER(FIND("arbeid",Methode_Keuze)),"",IF(Tb_Activiteiten[[#This Row],[Adviseur]]=1,Tb_Activiteiten[[#Headers],[Adviseur]],"")))</f>
        <v/>
      </c>
      <c r="AF39" t="str">
        <f>IF(ISNUMBER(FIND("arbeid",Methode_Keuze)),"",IF(ISNUMBER(FIND("arbeid",Methode_Keuze)),"",IF(Tb_Activiteiten[[#This Row],[Projectleider/Expert]]=1,Tb_Activiteiten[[#Headers],[Projectleider/Expert]],"")))</f>
        <v/>
      </c>
      <c r="AG39" t="str">
        <f>IF(ISNUMBER(FIND("arbeid",Methode_Keuze)),"",IF(ISNUMBER(FIND("arbeid",Methode_Keuze)),"",IF(Tb_Activiteiten[[#This Row],[Arbeidskosten]]=1,Tb_Activiteiten[[#Headers],[Arbeidskosten]],"")))</f>
        <v/>
      </c>
      <c r="AH39" t="str">
        <f>IF(ISNUMBER(FIND("arbeid",Methode_Keuze)),"",IF(ISNUMBER(FIND("arbeid",Methode_Keuze)),"",IF(Tb_Activiteiten[[#This Row],[Arbeidskosten op basis van IKS]]=1,Tb_Activiteiten[[#Headers],[Arbeidskosten op basis van IKS]],"")))</f>
        <v/>
      </c>
      <c r="AI39" t="str">
        <f>IF(ISNUMBER(FIND("overige",Methode_Keuze)),"",IF(Tb_Activiteiten[[#This Row],[Kosten derden exclusief btw]]=1,Tb_Activiteiten[[#Headers],[Kosten derden exclusief btw]],""))</f>
        <v/>
      </c>
      <c r="AJ39" t="str">
        <f>IF(ISNUMBER(FIND("overige",Methode_Keuze)),"",IF(Tb_Activiteiten[[#This Row],[Niet verrekenbare btw]]=1,Tb_Activiteiten[[#Headers],[Niet verrekenbare btw]],""))</f>
        <v/>
      </c>
      <c r="AK39" t="str">
        <f>IF(ISNUMBER(FIND("overige",Methode_Keuze)),"",IF(Tb_Activiteiten[[#This Row],[Grondkosten]]=1,Tb_Activiteiten[[#Headers],[Grondkosten]],""))</f>
        <v/>
      </c>
      <c r="AL39" t="str">
        <f>IF(ISNUMBER(FIND("overige",Methode_Keuze)),"",IF(Tb_Activiteiten[[#This Row],[Bijdrage in natura (overige)]]=1,Tb_Activiteiten[[#Headers],[Bijdrage in natura (overige)]],""))</f>
        <v/>
      </c>
      <c r="AM39" t="str">
        <f>IF(ISNUMBER(FIND("overige",Methode_Keuze)),"",IF(Tb_Activiteiten[[#This Row],[Bijdrage in natura (vrijwilligers)]]=1,Tb_Activiteiten[[#Headers],[Bijdrage in natura (vrijwilligers)]],""))</f>
        <v/>
      </c>
      <c r="AN39" t="str">
        <f>IF(ISNUMBER(FIND("overige",Methode_Keuze)),"",IF(Tb_Activiteiten[[#This Row],[Afschrijvingskosten]]=1,Tb_Activiteiten[[#Headers],[Afschrijvingskosten]],""))</f>
        <v/>
      </c>
    </row>
    <row r="40" spans="1:40" x14ac:dyDescent="0.25">
      <c r="A40" s="342"/>
      <c r="F40" s="81"/>
      <c r="G40" s="81"/>
      <c r="L40" s="71"/>
      <c r="N40" t="str">
        <f>IFERROR(IF(VLOOKUP(Tb_Activiteiten[[#This Row],[Openstelling]],Tb_Openstelling[],2,0)=1,1,""),"")</f>
        <v/>
      </c>
      <c r="AA40" t="str">
        <f>IF(ISNUMBER(FIND("arbeid",Methode_Keuze)),"",IF(ISNUMBER(FIND("arbeid",Methode_Keuze)),"",IF(Tb_Activiteiten[[#This Row],[Loonkosten]]=1,Tb_Activiteiten[[#Headers],[Loonkosten]],"")))</f>
        <v/>
      </c>
      <c r="AB40" t="str">
        <f>IF(ISNUMBER(FIND("arbeid",Methode_Keuze)),"",IF(ISNUMBER(FIND("arbeid",Methode_Keuze)),"",IF(Tb_Activiteiten[[#This Row],[Eigen arbeid]]=1,Tb_Activiteiten[[#Headers],[Eigen arbeid]],"")))</f>
        <v/>
      </c>
      <c r="AC40" t="str">
        <f>IF(ISNUMBER(FIND("arbeid",Methode_Keuze)),"",IF(ISNUMBER(FIND("arbeid",Methode_Keuze)),"",IF(Tb_Activiteiten[[#This Row],[Projectmedewerker]]=1,Tb_Activiteiten[[#Headers],[Projectmedewerker]],"")))</f>
        <v/>
      </c>
      <c r="AD40" t="str">
        <f>IF(ISNUMBER(FIND("arbeid",Methode_Keuze)),"",IF(ISNUMBER(FIND("arbeid",Methode_Keuze)),"",IF(Tb_Activiteiten[[#This Row],[Landbouwer]]=1,Tb_Activiteiten[[#Headers],[Landbouwer]],"")))</f>
        <v/>
      </c>
      <c r="AE40" t="str">
        <f>IF(ISNUMBER(FIND("arbeid",Methode_Keuze)),"",IF(ISNUMBER(FIND("arbeid",Methode_Keuze)),"",IF(Tb_Activiteiten[[#This Row],[Adviseur]]=1,Tb_Activiteiten[[#Headers],[Adviseur]],"")))</f>
        <v/>
      </c>
      <c r="AF40" t="str">
        <f>IF(ISNUMBER(FIND("arbeid",Methode_Keuze)),"",IF(ISNUMBER(FIND("arbeid",Methode_Keuze)),"",IF(Tb_Activiteiten[[#This Row],[Projectleider/Expert]]=1,Tb_Activiteiten[[#Headers],[Projectleider/Expert]],"")))</f>
        <v/>
      </c>
      <c r="AG40" t="str">
        <f>IF(ISNUMBER(FIND("arbeid",Methode_Keuze)),"",IF(ISNUMBER(FIND("arbeid",Methode_Keuze)),"",IF(Tb_Activiteiten[[#This Row],[Arbeidskosten]]=1,Tb_Activiteiten[[#Headers],[Arbeidskosten]],"")))</f>
        <v/>
      </c>
      <c r="AH40" t="str">
        <f>IF(ISNUMBER(FIND("arbeid",Methode_Keuze)),"",IF(ISNUMBER(FIND("arbeid",Methode_Keuze)),"",IF(Tb_Activiteiten[[#This Row],[Arbeidskosten op basis van IKS]]=1,Tb_Activiteiten[[#Headers],[Arbeidskosten op basis van IKS]],"")))</f>
        <v/>
      </c>
      <c r="AI40" t="str">
        <f>IF(ISNUMBER(FIND("overige",Methode_Keuze)),"",IF(Tb_Activiteiten[[#This Row],[Kosten derden exclusief btw]]=1,Tb_Activiteiten[[#Headers],[Kosten derden exclusief btw]],""))</f>
        <v/>
      </c>
      <c r="AJ40" t="str">
        <f>IF(ISNUMBER(FIND("overige",Methode_Keuze)),"",IF(Tb_Activiteiten[[#This Row],[Niet verrekenbare btw]]=1,Tb_Activiteiten[[#Headers],[Niet verrekenbare btw]],""))</f>
        <v/>
      </c>
      <c r="AK40" t="str">
        <f>IF(ISNUMBER(FIND("overige",Methode_Keuze)),"",IF(Tb_Activiteiten[[#This Row],[Grondkosten]]=1,Tb_Activiteiten[[#Headers],[Grondkosten]],""))</f>
        <v/>
      </c>
      <c r="AL40" t="str">
        <f>IF(ISNUMBER(FIND("overige",Methode_Keuze)),"",IF(Tb_Activiteiten[[#This Row],[Bijdrage in natura (overige)]]=1,Tb_Activiteiten[[#Headers],[Bijdrage in natura (overige)]],""))</f>
        <v/>
      </c>
      <c r="AM40" t="str">
        <f>IF(ISNUMBER(FIND("overige",Methode_Keuze)),"",IF(Tb_Activiteiten[[#This Row],[Bijdrage in natura (vrijwilligers)]]=1,Tb_Activiteiten[[#Headers],[Bijdrage in natura (vrijwilligers)]],""))</f>
        <v/>
      </c>
      <c r="AN40" t="str">
        <f>IF(ISNUMBER(FIND("overige",Methode_Keuze)),"",IF(Tb_Activiteiten[[#This Row],[Afschrijvingskosten]]=1,Tb_Activiteiten[[#Headers],[Afschrijvingskosten]],""))</f>
        <v/>
      </c>
    </row>
    <row r="41" spans="1:40" x14ac:dyDescent="0.25">
      <c r="A41" s="342"/>
      <c r="F41" s="81"/>
      <c r="G41" s="81"/>
      <c r="L41" s="71"/>
      <c r="N41" t="str">
        <f>IFERROR(IF(VLOOKUP(Tb_Activiteiten[[#This Row],[Openstelling]],Tb_Openstelling[],2,0)=1,1,""),"")</f>
        <v/>
      </c>
      <c r="AA41" t="str">
        <f>IF(ISNUMBER(FIND("arbeid",Methode_Keuze)),"",IF(ISNUMBER(FIND("arbeid",Methode_Keuze)),"",IF(Tb_Activiteiten[[#This Row],[Loonkosten]]=1,Tb_Activiteiten[[#Headers],[Loonkosten]],"")))</f>
        <v/>
      </c>
      <c r="AB41" t="str">
        <f>IF(ISNUMBER(FIND("arbeid",Methode_Keuze)),"",IF(ISNUMBER(FIND("arbeid",Methode_Keuze)),"",IF(Tb_Activiteiten[[#This Row],[Eigen arbeid]]=1,Tb_Activiteiten[[#Headers],[Eigen arbeid]],"")))</f>
        <v/>
      </c>
      <c r="AC41" t="str">
        <f>IF(ISNUMBER(FIND("arbeid",Methode_Keuze)),"",IF(ISNUMBER(FIND("arbeid",Methode_Keuze)),"",IF(Tb_Activiteiten[[#This Row],[Projectmedewerker]]=1,Tb_Activiteiten[[#Headers],[Projectmedewerker]],"")))</f>
        <v/>
      </c>
      <c r="AD41" t="str">
        <f>IF(ISNUMBER(FIND("arbeid",Methode_Keuze)),"",IF(ISNUMBER(FIND("arbeid",Methode_Keuze)),"",IF(Tb_Activiteiten[[#This Row],[Landbouwer]]=1,Tb_Activiteiten[[#Headers],[Landbouwer]],"")))</f>
        <v/>
      </c>
      <c r="AE41" t="str">
        <f>IF(ISNUMBER(FIND("arbeid",Methode_Keuze)),"",IF(ISNUMBER(FIND("arbeid",Methode_Keuze)),"",IF(Tb_Activiteiten[[#This Row],[Adviseur]]=1,Tb_Activiteiten[[#Headers],[Adviseur]],"")))</f>
        <v/>
      </c>
      <c r="AF41" t="str">
        <f>IF(ISNUMBER(FIND("arbeid",Methode_Keuze)),"",IF(ISNUMBER(FIND("arbeid",Methode_Keuze)),"",IF(Tb_Activiteiten[[#This Row],[Projectleider/Expert]]=1,Tb_Activiteiten[[#Headers],[Projectleider/Expert]],"")))</f>
        <v/>
      </c>
      <c r="AG41" t="str">
        <f>IF(ISNUMBER(FIND("arbeid",Methode_Keuze)),"",IF(ISNUMBER(FIND("arbeid",Methode_Keuze)),"",IF(Tb_Activiteiten[[#This Row],[Arbeidskosten]]=1,Tb_Activiteiten[[#Headers],[Arbeidskosten]],"")))</f>
        <v/>
      </c>
      <c r="AH41" t="str">
        <f>IF(ISNUMBER(FIND("arbeid",Methode_Keuze)),"",IF(ISNUMBER(FIND("arbeid",Methode_Keuze)),"",IF(Tb_Activiteiten[[#This Row],[Arbeidskosten op basis van IKS]]=1,Tb_Activiteiten[[#Headers],[Arbeidskosten op basis van IKS]],"")))</f>
        <v/>
      </c>
      <c r="AI41" t="str">
        <f>IF(ISNUMBER(FIND("overige",Methode_Keuze)),"",IF(Tb_Activiteiten[[#This Row],[Kosten derden exclusief btw]]=1,Tb_Activiteiten[[#Headers],[Kosten derden exclusief btw]],""))</f>
        <v/>
      </c>
      <c r="AJ41" t="str">
        <f>IF(ISNUMBER(FIND("overige",Methode_Keuze)),"",IF(Tb_Activiteiten[[#This Row],[Niet verrekenbare btw]]=1,Tb_Activiteiten[[#Headers],[Niet verrekenbare btw]],""))</f>
        <v/>
      </c>
      <c r="AK41" t="str">
        <f>IF(ISNUMBER(FIND("overige",Methode_Keuze)),"",IF(Tb_Activiteiten[[#This Row],[Grondkosten]]=1,Tb_Activiteiten[[#Headers],[Grondkosten]],""))</f>
        <v/>
      </c>
      <c r="AL41" t="str">
        <f>IF(ISNUMBER(FIND("overige",Methode_Keuze)),"",IF(Tb_Activiteiten[[#This Row],[Bijdrage in natura (overige)]]=1,Tb_Activiteiten[[#Headers],[Bijdrage in natura (overige)]],""))</f>
        <v/>
      </c>
      <c r="AM41" t="str">
        <f>IF(ISNUMBER(FIND("overige",Methode_Keuze)),"",IF(Tb_Activiteiten[[#This Row],[Bijdrage in natura (vrijwilligers)]]=1,Tb_Activiteiten[[#Headers],[Bijdrage in natura (vrijwilligers)]],""))</f>
        <v/>
      </c>
      <c r="AN41" t="str">
        <f>IF(ISNUMBER(FIND("overige",Methode_Keuze)),"",IF(Tb_Activiteiten[[#This Row],[Afschrijvingskosten]]=1,Tb_Activiteiten[[#Headers],[Afschrijvingskosten]],""))</f>
        <v/>
      </c>
    </row>
    <row r="42" spans="1:40" x14ac:dyDescent="0.25">
      <c r="A42" s="342"/>
      <c r="F42" s="81"/>
      <c r="G42" s="81"/>
      <c r="L42" s="71"/>
      <c r="N42" t="str">
        <f>IFERROR(IF(VLOOKUP(Tb_Activiteiten[[#This Row],[Openstelling]],Tb_Openstelling[],2,0)=1,1,""),"")</f>
        <v/>
      </c>
      <c r="AA42" t="str">
        <f>IF(ISNUMBER(FIND("arbeid",Methode_Keuze)),"",IF(ISNUMBER(FIND("arbeid",Methode_Keuze)),"",IF(Tb_Activiteiten[[#This Row],[Loonkosten]]=1,Tb_Activiteiten[[#Headers],[Loonkosten]],"")))</f>
        <v/>
      </c>
      <c r="AB42" t="str">
        <f>IF(ISNUMBER(FIND("arbeid",Methode_Keuze)),"",IF(ISNUMBER(FIND("arbeid",Methode_Keuze)),"",IF(Tb_Activiteiten[[#This Row],[Eigen arbeid]]=1,Tb_Activiteiten[[#Headers],[Eigen arbeid]],"")))</f>
        <v/>
      </c>
      <c r="AC42" t="str">
        <f>IF(ISNUMBER(FIND("arbeid",Methode_Keuze)),"",IF(ISNUMBER(FIND("arbeid",Methode_Keuze)),"",IF(Tb_Activiteiten[[#This Row],[Projectmedewerker]]=1,Tb_Activiteiten[[#Headers],[Projectmedewerker]],"")))</f>
        <v/>
      </c>
      <c r="AD42" t="str">
        <f>IF(ISNUMBER(FIND("arbeid",Methode_Keuze)),"",IF(ISNUMBER(FIND("arbeid",Methode_Keuze)),"",IF(Tb_Activiteiten[[#This Row],[Landbouwer]]=1,Tb_Activiteiten[[#Headers],[Landbouwer]],"")))</f>
        <v/>
      </c>
      <c r="AE42" t="str">
        <f>IF(ISNUMBER(FIND("arbeid",Methode_Keuze)),"",IF(ISNUMBER(FIND("arbeid",Methode_Keuze)),"",IF(Tb_Activiteiten[[#This Row],[Adviseur]]=1,Tb_Activiteiten[[#Headers],[Adviseur]],"")))</f>
        <v/>
      </c>
      <c r="AF42" t="str">
        <f>IF(ISNUMBER(FIND("arbeid",Methode_Keuze)),"",IF(ISNUMBER(FIND("arbeid",Methode_Keuze)),"",IF(Tb_Activiteiten[[#This Row],[Projectleider/Expert]]=1,Tb_Activiteiten[[#Headers],[Projectleider/Expert]],"")))</f>
        <v/>
      </c>
      <c r="AG42" t="str">
        <f>IF(ISNUMBER(FIND("arbeid",Methode_Keuze)),"",IF(ISNUMBER(FIND("arbeid",Methode_Keuze)),"",IF(Tb_Activiteiten[[#This Row],[Arbeidskosten]]=1,Tb_Activiteiten[[#Headers],[Arbeidskosten]],"")))</f>
        <v/>
      </c>
      <c r="AH42" t="str">
        <f>IF(ISNUMBER(FIND("arbeid",Methode_Keuze)),"",IF(ISNUMBER(FIND("arbeid",Methode_Keuze)),"",IF(Tb_Activiteiten[[#This Row],[Arbeidskosten op basis van IKS]]=1,Tb_Activiteiten[[#Headers],[Arbeidskosten op basis van IKS]],"")))</f>
        <v/>
      </c>
      <c r="AI42" t="str">
        <f>IF(ISNUMBER(FIND("overige",Methode_Keuze)),"",IF(Tb_Activiteiten[[#This Row],[Kosten derden exclusief btw]]=1,Tb_Activiteiten[[#Headers],[Kosten derden exclusief btw]],""))</f>
        <v/>
      </c>
      <c r="AJ42" t="str">
        <f>IF(ISNUMBER(FIND("overige",Methode_Keuze)),"",IF(Tb_Activiteiten[[#This Row],[Niet verrekenbare btw]]=1,Tb_Activiteiten[[#Headers],[Niet verrekenbare btw]],""))</f>
        <v/>
      </c>
      <c r="AK42" t="str">
        <f>IF(ISNUMBER(FIND("overige",Methode_Keuze)),"",IF(Tb_Activiteiten[[#This Row],[Grondkosten]]=1,Tb_Activiteiten[[#Headers],[Grondkosten]],""))</f>
        <v/>
      </c>
      <c r="AL42" t="str">
        <f>IF(ISNUMBER(FIND("overige",Methode_Keuze)),"",IF(Tb_Activiteiten[[#This Row],[Bijdrage in natura (overige)]]=1,Tb_Activiteiten[[#Headers],[Bijdrage in natura (overige)]],""))</f>
        <v/>
      </c>
      <c r="AM42" t="str">
        <f>IF(ISNUMBER(FIND("overige",Methode_Keuze)),"",IF(Tb_Activiteiten[[#This Row],[Bijdrage in natura (vrijwilligers)]]=1,Tb_Activiteiten[[#Headers],[Bijdrage in natura (vrijwilligers)]],""))</f>
        <v/>
      </c>
      <c r="AN42" t="str">
        <f>IF(ISNUMBER(FIND("overige",Methode_Keuze)),"",IF(Tb_Activiteiten[[#This Row],[Afschrijvingskosten]]=1,Tb_Activiteiten[[#Headers],[Afschrijvingskosten]],""))</f>
        <v/>
      </c>
    </row>
    <row r="43" spans="1:40" x14ac:dyDescent="0.25">
      <c r="A43" s="342"/>
      <c r="F43" s="81"/>
      <c r="G43" s="81"/>
      <c r="L43" s="71"/>
      <c r="N43" t="str">
        <f>IFERROR(IF(VLOOKUP(Tb_Activiteiten[[#This Row],[Openstelling]],Tb_Openstelling[],2,0)=1,1,""),"")</f>
        <v/>
      </c>
      <c r="AA43" t="str">
        <f>IF(ISNUMBER(FIND("arbeid",Methode_Keuze)),"",IF(ISNUMBER(FIND("arbeid",Methode_Keuze)),"",IF(Tb_Activiteiten[[#This Row],[Loonkosten]]=1,Tb_Activiteiten[[#Headers],[Loonkosten]],"")))</f>
        <v/>
      </c>
      <c r="AB43" t="str">
        <f>IF(ISNUMBER(FIND("arbeid",Methode_Keuze)),"",IF(ISNUMBER(FIND("arbeid",Methode_Keuze)),"",IF(Tb_Activiteiten[[#This Row],[Eigen arbeid]]=1,Tb_Activiteiten[[#Headers],[Eigen arbeid]],"")))</f>
        <v/>
      </c>
      <c r="AC43" t="str">
        <f>IF(ISNUMBER(FIND("arbeid",Methode_Keuze)),"",IF(ISNUMBER(FIND("arbeid",Methode_Keuze)),"",IF(Tb_Activiteiten[[#This Row],[Projectmedewerker]]=1,Tb_Activiteiten[[#Headers],[Projectmedewerker]],"")))</f>
        <v/>
      </c>
      <c r="AD43" t="str">
        <f>IF(ISNUMBER(FIND("arbeid",Methode_Keuze)),"",IF(ISNUMBER(FIND("arbeid",Methode_Keuze)),"",IF(Tb_Activiteiten[[#This Row],[Landbouwer]]=1,Tb_Activiteiten[[#Headers],[Landbouwer]],"")))</f>
        <v/>
      </c>
      <c r="AE43" t="str">
        <f>IF(ISNUMBER(FIND("arbeid",Methode_Keuze)),"",IF(ISNUMBER(FIND("arbeid",Methode_Keuze)),"",IF(Tb_Activiteiten[[#This Row],[Adviseur]]=1,Tb_Activiteiten[[#Headers],[Adviseur]],"")))</f>
        <v/>
      </c>
      <c r="AF43" t="str">
        <f>IF(ISNUMBER(FIND("arbeid",Methode_Keuze)),"",IF(ISNUMBER(FIND("arbeid",Methode_Keuze)),"",IF(Tb_Activiteiten[[#This Row],[Projectleider/Expert]]=1,Tb_Activiteiten[[#Headers],[Projectleider/Expert]],"")))</f>
        <v/>
      </c>
      <c r="AG43" t="str">
        <f>IF(ISNUMBER(FIND("arbeid",Methode_Keuze)),"",IF(ISNUMBER(FIND("arbeid",Methode_Keuze)),"",IF(Tb_Activiteiten[[#This Row],[Arbeidskosten]]=1,Tb_Activiteiten[[#Headers],[Arbeidskosten]],"")))</f>
        <v/>
      </c>
      <c r="AH43" t="str">
        <f>IF(ISNUMBER(FIND("arbeid",Methode_Keuze)),"",IF(ISNUMBER(FIND("arbeid",Methode_Keuze)),"",IF(Tb_Activiteiten[[#This Row],[Arbeidskosten op basis van IKS]]=1,Tb_Activiteiten[[#Headers],[Arbeidskosten op basis van IKS]],"")))</f>
        <v/>
      </c>
      <c r="AI43" t="str">
        <f>IF(ISNUMBER(FIND("overige",Methode_Keuze)),"",IF(Tb_Activiteiten[[#This Row],[Kosten derden exclusief btw]]=1,Tb_Activiteiten[[#Headers],[Kosten derden exclusief btw]],""))</f>
        <v/>
      </c>
      <c r="AJ43" t="str">
        <f>IF(ISNUMBER(FIND("overige",Methode_Keuze)),"",IF(Tb_Activiteiten[[#This Row],[Niet verrekenbare btw]]=1,Tb_Activiteiten[[#Headers],[Niet verrekenbare btw]],""))</f>
        <v/>
      </c>
      <c r="AK43" t="str">
        <f>IF(ISNUMBER(FIND("overige",Methode_Keuze)),"",IF(Tb_Activiteiten[[#This Row],[Grondkosten]]=1,Tb_Activiteiten[[#Headers],[Grondkosten]],""))</f>
        <v/>
      </c>
      <c r="AL43" t="str">
        <f>IF(ISNUMBER(FIND("overige",Methode_Keuze)),"",IF(Tb_Activiteiten[[#This Row],[Bijdrage in natura (overige)]]=1,Tb_Activiteiten[[#Headers],[Bijdrage in natura (overige)]],""))</f>
        <v/>
      </c>
      <c r="AM43" t="str">
        <f>IF(ISNUMBER(FIND("overige",Methode_Keuze)),"",IF(Tb_Activiteiten[[#This Row],[Bijdrage in natura (vrijwilligers)]]=1,Tb_Activiteiten[[#Headers],[Bijdrage in natura (vrijwilligers)]],""))</f>
        <v/>
      </c>
      <c r="AN43" t="str">
        <f>IF(ISNUMBER(FIND("overige",Methode_Keuze)),"",IF(Tb_Activiteiten[[#This Row],[Afschrijvingskosten]]=1,Tb_Activiteiten[[#Headers],[Afschrijvingskosten]],""))</f>
        <v/>
      </c>
    </row>
    <row r="44" spans="1:40" x14ac:dyDescent="0.25">
      <c r="A44" s="342"/>
      <c r="F44" s="81"/>
      <c r="G44" s="81"/>
      <c r="L44" s="71"/>
      <c r="N44" t="str">
        <f>IFERROR(IF(VLOOKUP(Tb_Activiteiten[[#This Row],[Openstelling]],Tb_Openstelling[],2,0)=1,1,""),"")</f>
        <v/>
      </c>
      <c r="AA44" t="str">
        <f>IF(ISNUMBER(FIND("arbeid",Methode_Keuze)),"",IF(ISNUMBER(FIND("arbeid",Methode_Keuze)),"",IF(Tb_Activiteiten[[#This Row],[Loonkosten]]=1,Tb_Activiteiten[[#Headers],[Loonkosten]],"")))</f>
        <v/>
      </c>
      <c r="AB44" t="str">
        <f>IF(ISNUMBER(FIND("arbeid",Methode_Keuze)),"",IF(ISNUMBER(FIND("arbeid",Methode_Keuze)),"",IF(Tb_Activiteiten[[#This Row],[Eigen arbeid]]=1,Tb_Activiteiten[[#Headers],[Eigen arbeid]],"")))</f>
        <v/>
      </c>
      <c r="AC44" t="str">
        <f>IF(ISNUMBER(FIND("arbeid",Methode_Keuze)),"",IF(ISNUMBER(FIND("arbeid",Methode_Keuze)),"",IF(Tb_Activiteiten[[#This Row],[Projectmedewerker]]=1,Tb_Activiteiten[[#Headers],[Projectmedewerker]],"")))</f>
        <v/>
      </c>
      <c r="AD44" t="str">
        <f>IF(ISNUMBER(FIND("arbeid",Methode_Keuze)),"",IF(ISNUMBER(FIND("arbeid",Methode_Keuze)),"",IF(Tb_Activiteiten[[#This Row],[Landbouwer]]=1,Tb_Activiteiten[[#Headers],[Landbouwer]],"")))</f>
        <v/>
      </c>
      <c r="AE44" t="str">
        <f>IF(ISNUMBER(FIND("arbeid",Methode_Keuze)),"",IF(ISNUMBER(FIND("arbeid",Methode_Keuze)),"",IF(Tb_Activiteiten[[#This Row],[Adviseur]]=1,Tb_Activiteiten[[#Headers],[Adviseur]],"")))</f>
        <v/>
      </c>
      <c r="AF44" t="str">
        <f>IF(ISNUMBER(FIND("arbeid",Methode_Keuze)),"",IF(ISNUMBER(FIND("arbeid",Methode_Keuze)),"",IF(Tb_Activiteiten[[#This Row],[Projectleider/Expert]]=1,Tb_Activiteiten[[#Headers],[Projectleider/Expert]],"")))</f>
        <v/>
      </c>
      <c r="AG44" t="str">
        <f>IF(ISNUMBER(FIND("arbeid",Methode_Keuze)),"",IF(ISNUMBER(FIND("arbeid",Methode_Keuze)),"",IF(Tb_Activiteiten[[#This Row],[Arbeidskosten]]=1,Tb_Activiteiten[[#Headers],[Arbeidskosten]],"")))</f>
        <v/>
      </c>
      <c r="AH44" t="str">
        <f>IF(ISNUMBER(FIND("arbeid",Methode_Keuze)),"",IF(ISNUMBER(FIND("arbeid",Methode_Keuze)),"",IF(Tb_Activiteiten[[#This Row],[Arbeidskosten op basis van IKS]]=1,Tb_Activiteiten[[#Headers],[Arbeidskosten op basis van IKS]],"")))</f>
        <v/>
      </c>
      <c r="AI44" t="str">
        <f>IF(ISNUMBER(FIND("overige",Methode_Keuze)),"",IF(Tb_Activiteiten[[#This Row],[Kosten derden exclusief btw]]=1,Tb_Activiteiten[[#Headers],[Kosten derden exclusief btw]],""))</f>
        <v/>
      </c>
      <c r="AJ44" t="str">
        <f>IF(ISNUMBER(FIND("overige",Methode_Keuze)),"",IF(Tb_Activiteiten[[#This Row],[Niet verrekenbare btw]]=1,Tb_Activiteiten[[#Headers],[Niet verrekenbare btw]],""))</f>
        <v/>
      </c>
      <c r="AK44" t="str">
        <f>IF(ISNUMBER(FIND("overige",Methode_Keuze)),"",IF(Tb_Activiteiten[[#This Row],[Grondkosten]]=1,Tb_Activiteiten[[#Headers],[Grondkosten]],""))</f>
        <v/>
      </c>
      <c r="AL44" t="str">
        <f>IF(ISNUMBER(FIND("overige",Methode_Keuze)),"",IF(Tb_Activiteiten[[#This Row],[Bijdrage in natura (overige)]]=1,Tb_Activiteiten[[#Headers],[Bijdrage in natura (overige)]],""))</f>
        <v/>
      </c>
      <c r="AM44" t="str">
        <f>IF(ISNUMBER(FIND("overige",Methode_Keuze)),"",IF(Tb_Activiteiten[[#This Row],[Bijdrage in natura (vrijwilligers)]]=1,Tb_Activiteiten[[#Headers],[Bijdrage in natura (vrijwilligers)]],""))</f>
        <v/>
      </c>
      <c r="AN44" t="str">
        <f>IF(ISNUMBER(FIND("overige",Methode_Keuze)),"",IF(Tb_Activiteiten[[#This Row],[Afschrijvingskosten]]=1,Tb_Activiteiten[[#Headers],[Afschrijvingskosten]],""))</f>
        <v/>
      </c>
    </row>
    <row r="45" spans="1:40" x14ac:dyDescent="0.25">
      <c r="A45" s="342"/>
      <c r="F45" s="81"/>
      <c r="G45" s="81"/>
      <c r="L45" s="71"/>
      <c r="N45" t="str">
        <f>IFERROR(IF(VLOOKUP(Tb_Activiteiten[[#This Row],[Openstelling]],Tb_Openstelling[],2,0)=1,1,""),"")</f>
        <v/>
      </c>
      <c r="AA45" t="str">
        <f>IF(ISNUMBER(FIND("arbeid",Methode_Keuze)),"",IF(ISNUMBER(FIND("arbeid",Methode_Keuze)),"",IF(Tb_Activiteiten[[#This Row],[Loonkosten]]=1,Tb_Activiteiten[[#Headers],[Loonkosten]],"")))</f>
        <v/>
      </c>
      <c r="AB45" t="str">
        <f>IF(ISNUMBER(FIND("arbeid",Methode_Keuze)),"",IF(ISNUMBER(FIND("arbeid",Methode_Keuze)),"",IF(Tb_Activiteiten[[#This Row],[Eigen arbeid]]=1,Tb_Activiteiten[[#Headers],[Eigen arbeid]],"")))</f>
        <v/>
      </c>
      <c r="AC45" t="str">
        <f>IF(ISNUMBER(FIND("arbeid",Methode_Keuze)),"",IF(ISNUMBER(FIND("arbeid",Methode_Keuze)),"",IF(Tb_Activiteiten[[#This Row],[Projectmedewerker]]=1,Tb_Activiteiten[[#Headers],[Projectmedewerker]],"")))</f>
        <v/>
      </c>
      <c r="AD45" t="str">
        <f>IF(ISNUMBER(FIND("arbeid",Methode_Keuze)),"",IF(ISNUMBER(FIND("arbeid",Methode_Keuze)),"",IF(Tb_Activiteiten[[#This Row],[Landbouwer]]=1,Tb_Activiteiten[[#Headers],[Landbouwer]],"")))</f>
        <v/>
      </c>
      <c r="AE45" t="str">
        <f>IF(ISNUMBER(FIND("arbeid",Methode_Keuze)),"",IF(ISNUMBER(FIND("arbeid",Methode_Keuze)),"",IF(Tb_Activiteiten[[#This Row],[Adviseur]]=1,Tb_Activiteiten[[#Headers],[Adviseur]],"")))</f>
        <v/>
      </c>
      <c r="AF45" t="str">
        <f>IF(ISNUMBER(FIND("arbeid",Methode_Keuze)),"",IF(ISNUMBER(FIND("arbeid",Methode_Keuze)),"",IF(Tb_Activiteiten[[#This Row],[Projectleider/Expert]]=1,Tb_Activiteiten[[#Headers],[Projectleider/Expert]],"")))</f>
        <v/>
      </c>
      <c r="AG45" t="str">
        <f>IF(ISNUMBER(FIND("arbeid",Methode_Keuze)),"",IF(ISNUMBER(FIND("arbeid",Methode_Keuze)),"",IF(Tb_Activiteiten[[#This Row],[Arbeidskosten]]=1,Tb_Activiteiten[[#Headers],[Arbeidskosten]],"")))</f>
        <v/>
      </c>
      <c r="AH45" t="str">
        <f>IF(ISNUMBER(FIND("arbeid",Methode_Keuze)),"",IF(ISNUMBER(FIND("arbeid",Methode_Keuze)),"",IF(Tb_Activiteiten[[#This Row],[Arbeidskosten op basis van IKS]]=1,Tb_Activiteiten[[#Headers],[Arbeidskosten op basis van IKS]],"")))</f>
        <v/>
      </c>
      <c r="AI45" t="str">
        <f>IF(ISNUMBER(FIND("overige",Methode_Keuze)),"",IF(Tb_Activiteiten[[#This Row],[Kosten derden exclusief btw]]=1,Tb_Activiteiten[[#Headers],[Kosten derden exclusief btw]],""))</f>
        <v/>
      </c>
      <c r="AJ45" t="str">
        <f>IF(ISNUMBER(FIND("overige",Methode_Keuze)),"",IF(Tb_Activiteiten[[#This Row],[Niet verrekenbare btw]]=1,Tb_Activiteiten[[#Headers],[Niet verrekenbare btw]],""))</f>
        <v/>
      </c>
      <c r="AK45" t="str">
        <f>IF(ISNUMBER(FIND("overige",Methode_Keuze)),"",IF(Tb_Activiteiten[[#This Row],[Grondkosten]]=1,Tb_Activiteiten[[#Headers],[Grondkosten]],""))</f>
        <v/>
      </c>
      <c r="AL45" t="str">
        <f>IF(ISNUMBER(FIND("overige",Methode_Keuze)),"",IF(Tb_Activiteiten[[#This Row],[Bijdrage in natura (overige)]]=1,Tb_Activiteiten[[#Headers],[Bijdrage in natura (overige)]],""))</f>
        <v/>
      </c>
      <c r="AM45" t="str">
        <f>IF(ISNUMBER(FIND("overige",Methode_Keuze)),"",IF(Tb_Activiteiten[[#This Row],[Bijdrage in natura (vrijwilligers)]]=1,Tb_Activiteiten[[#Headers],[Bijdrage in natura (vrijwilligers)]],""))</f>
        <v/>
      </c>
      <c r="AN45" t="str">
        <f>IF(ISNUMBER(FIND("overige",Methode_Keuze)),"",IF(Tb_Activiteiten[[#This Row],[Afschrijvingskosten]]=1,Tb_Activiteiten[[#Headers],[Afschrijvingskosten]],""))</f>
        <v/>
      </c>
    </row>
    <row r="46" spans="1:40" x14ac:dyDescent="0.25">
      <c r="A46" s="342"/>
      <c r="F46" s="81"/>
      <c r="G46" s="81"/>
      <c r="L46" s="71"/>
      <c r="N46" t="str">
        <f>IFERROR(IF(VLOOKUP(Tb_Activiteiten[[#This Row],[Openstelling]],Tb_Openstelling[],2,0)=1,1,""),"")</f>
        <v/>
      </c>
      <c r="AA46" t="str">
        <f>IF(ISNUMBER(FIND("arbeid",Methode_Keuze)),"",IF(ISNUMBER(FIND("arbeid",Methode_Keuze)),"",IF(Tb_Activiteiten[[#This Row],[Loonkosten]]=1,Tb_Activiteiten[[#Headers],[Loonkosten]],"")))</f>
        <v/>
      </c>
      <c r="AB46" t="str">
        <f>IF(ISNUMBER(FIND("arbeid",Methode_Keuze)),"",IF(ISNUMBER(FIND("arbeid",Methode_Keuze)),"",IF(Tb_Activiteiten[[#This Row],[Eigen arbeid]]=1,Tb_Activiteiten[[#Headers],[Eigen arbeid]],"")))</f>
        <v/>
      </c>
      <c r="AC46" t="str">
        <f>IF(ISNUMBER(FIND("arbeid",Methode_Keuze)),"",IF(ISNUMBER(FIND("arbeid",Methode_Keuze)),"",IF(Tb_Activiteiten[[#This Row],[Projectmedewerker]]=1,Tb_Activiteiten[[#Headers],[Projectmedewerker]],"")))</f>
        <v/>
      </c>
      <c r="AD46" t="str">
        <f>IF(ISNUMBER(FIND("arbeid",Methode_Keuze)),"",IF(ISNUMBER(FIND("arbeid",Methode_Keuze)),"",IF(Tb_Activiteiten[[#This Row],[Landbouwer]]=1,Tb_Activiteiten[[#Headers],[Landbouwer]],"")))</f>
        <v/>
      </c>
      <c r="AE46" t="str">
        <f>IF(ISNUMBER(FIND("arbeid",Methode_Keuze)),"",IF(ISNUMBER(FIND("arbeid",Methode_Keuze)),"",IF(Tb_Activiteiten[[#This Row],[Adviseur]]=1,Tb_Activiteiten[[#Headers],[Adviseur]],"")))</f>
        <v/>
      </c>
      <c r="AF46" t="str">
        <f>IF(ISNUMBER(FIND("arbeid",Methode_Keuze)),"",IF(ISNUMBER(FIND("arbeid",Methode_Keuze)),"",IF(Tb_Activiteiten[[#This Row],[Projectleider/Expert]]=1,Tb_Activiteiten[[#Headers],[Projectleider/Expert]],"")))</f>
        <v/>
      </c>
      <c r="AG46" t="str">
        <f>IF(ISNUMBER(FIND("arbeid",Methode_Keuze)),"",IF(ISNUMBER(FIND("arbeid",Methode_Keuze)),"",IF(Tb_Activiteiten[[#This Row],[Arbeidskosten]]=1,Tb_Activiteiten[[#Headers],[Arbeidskosten]],"")))</f>
        <v/>
      </c>
      <c r="AH46" t="str">
        <f>IF(ISNUMBER(FIND("arbeid",Methode_Keuze)),"",IF(ISNUMBER(FIND("arbeid",Methode_Keuze)),"",IF(Tb_Activiteiten[[#This Row],[Arbeidskosten op basis van IKS]]=1,Tb_Activiteiten[[#Headers],[Arbeidskosten op basis van IKS]],"")))</f>
        <v/>
      </c>
      <c r="AI46" t="str">
        <f>IF(ISNUMBER(FIND("overige",Methode_Keuze)),"",IF(Tb_Activiteiten[[#This Row],[Kosten derden exclusief btw]]=1,Tb_Activiteiten[[#Headers],[Kosten derden exclusief btw]],""))</f>
        <v/>
      </c>
      <c r="AJ46" t="str">
        <f>IF(ISNUMBER(FIND("overige",Methode_Keuze)),"",IF(Tb_Activiteiten[[#This Row],[Niet verrekenbare btw]]=1,Tb_Activiteiten[[#Headers],[Niet verrekenbare btw]],""))</f>
        <v/>
      </c>
      <c r="AK46" t="str">
        <f>IF(ISNUMBER(FIND("overige",Methode_Keuze)),"",IF(Tb_Activiteiten[[#This Row],[Grondkosten]]=1,Tb_Activiteiten[[#Headers],[Grondkosten]],""))</f>
        <v/>
      </c>
      <c r="AL46" t="str">
        <f>IF(ISNUMBER(FIND("overige",Methode_Keuze)),"",IF(Tb_Activiteiten[[#This Row],[Bijdrage in natura (overige)]]=1,Tb_Activiteiten[[#Headers],[Bijdrage in natura (overige)]],""))</f>
        <v/>
      </c>
      <c r="AM46" t="str">
        <f>IF(ISNUMBER(FIND("overige",Methode_Keuze)),"",IF(Tb_Activiteiten[[#This Row],[Bijdrage in natura (vrijwilligers)]]=1,Tb_Activiteiten[[#Headers],[Bijdrage in natura (vrijwilligers)]],""))</f>
        <v/>
      </c>
      <c r="AN46" t="str">
        <f>IF(ISNUMBER(FIND("overige",Methode_Keuze)),"",IF(Tb_Activiteiten[[#This Row],[Afschrijvingskosten]]=1,Tb_Activiteiten[[#Headers],[Afschrijvingskosten]],""))</f>
        <v/>
      </c>
    </row>
    <row r="47" spans="1:40" x14ac:dyDescent="0.25">
      <c r="A47" s="342"/>
      <c r="F47" s="81"/>
      <c r="G47" s="81"/>
      <c r="L47" s="71"/>
      <c r="N47" t="str">
        <f>IFERROR(IF(VLOOKUP(Tb_Activiteiten[[#This Row],[Openstelling]],Tb_Openstelling[],2,0)=1,1,""),"")</f>
        <v/>
      </c>
      <c r="AA47" t="str">
        <f>IF(ISNUMBER(FIND("arbeid",Methode_Keuze)),"",IF(ISNUMBER(FIND("arbeid",Methode_Keuze)),"",IF(Tb_Activiteiten[[#This Row],[Loonkosten]]=1,Tb_Activiteiten[[#Headers],[Loonkosten]],"")))</f>
        <v/>
      </c>
      <c r="AB47" t="str">
        <f>IF(ISNUMBER(FIND("arbeid",Methode_Keuze)),"",IF(ISNUMBER(FIND("arbeid",Methode_Keuze)),"",IF(Tb_Activiteiten[[#This Row],[Eigen arbeid]]=1,Tb_Activiteiten[[#Headers],[Eigen arbeid]],"")))</f>
        <v/>
      </c>
      <c r="AC47" t="str">
        <f>IF(ISNUMBER(FIND("arbeid",Methode_Keuze)),"",IF(ISNUMBER(FIND("arbeid",Methode_Keuze)),"",IF(Tb_Activiteiten[[#This Row],[Projectmedewerker]]=1,Tb_Activiteiten[[#Headers],[Projectmedewerker]],"")))</f>
        <v/>
      </c>
      <c r="AD47" t="str">
        <f>IF(ISNUMBER(FIND("arbeid",Methode_Keuze)),"",IF(ISNUMBER(FIND("arbeid",Methode_Keuze)),"",IF(Tb_Activiteiten[[#This Row],[Landbouwer]]=1,Tb_Activiteiten[[#Headers],[Landbouwer]],"")))</f>
        <v/>
      </c>
      <c r="AE47" t="str">
        <f>IF(ISNUMBER(FIND("arbeid",Methode_Keuze)),"",IF(ISNUMBER(FIND("arbeid",Methode_Keuze)),"",IF(Tb_Activiteiten[[#This Row],[Adviseur]]=1,Tb_Activiteiten[[#Headers],[Adviseur]],"")))</f>
        <v/>
      </c>
      <c r="AF47" t="str">
        <f>IF(ISNUMBER(FIND("arbeid",Methode_Keuze)),"",IF(ISNUMBER(FIND("arbeid",Methode_Keuze)),"",IF(Tb_Activiteiten[[#This Row],[Projectleider/Expert]]=1,Tb_Activiteiten[[#Headers],[Projectleider/Expert]],"")))</f>
        <v/>
      </c>
      <c r="AG47" t="str">
        <f>IF(ISNUMBER(FIND("arbeid",Methode_Keuze)),"",IF(ISNUMBER(FIND("arbeid",Methode_Keuze)),"",IF(Tb_Activiteiten[[#This Row],[Arbeidskosten]]=1,Tb_Activiteiten[[#Headers],[Arbeidskosten]],"")))</f>
        <v/>
      </c>
      <c r="AH47" t="str">
        <f>IF(ISNUMBER(FIND("arbeid",Methode_Keuze)),"",IF(ISNUMBER(FIND("arbeid",Methode_Keuze)),"",IF(Tb_Activiteiten[[#This Row],[Arbeidskosten op basis van IKS]]=1,Tb_Activiteiten[[#Headers],[Arbeidskosten op basis van IKS]],"")))</f>
        <v/>
      </c>
      <c r="AI47" t="str">
        <f>IF(ISNUMBER(FIND("overige",Methode_Keuze)),"",IF(Tb_Activiteiten[[#This Row],[Kosten derden exclusief btw]]=1,Tb_Activiteiten[[#Headers],[Kosten derden exclusief btw]],""))</f>
        <v/>
      </c>
      <c r="AJ47" t="str">
        <f>IF(ISNUMBER(FIND("overige",Methode_Keuze)),"",IF(Tb_Activiteiten[[#This Row],[Niet verrekenbare btw]]=1,Tb_Activiteiten[[#Headers],[Niet verrekenbare btw]],""))</f>
        <v/>
      </c>
      <c r="AK47" t="str">
        <f>IF(ISNUMBER(FIND("overige",Methode_Keuze)),"",IF(Tb_Activiteiten[[#This Row],[Grondkosten]]=1,Tb_Activiteiten[[#Headers],[Grondkosten]],""))</f>
        <v/>
      </c>
      <c r="AL47" t="str">
        <f>IF(ISNUMBER(FIND("overige",Methode_Keuze)),"",IF(Tb_Activiteiten[[#This Row],[Bijdrage in natura (overige)]]=1,Tb_Activiteiten[[#Headers],[Bijdrage in natura (overige)]],""))</f>
        <v/>
      </c>
      <c r="AM47" t="str">
        <f>IF(ISNUMBER(FIND("overige",Methode_Keuze)),"",IF(Tb_Activiteiten[[#This Row],[Bijdrage in natura (vrijwilligers)]]=1,Tb_Activiteiten[[#Headers],[Bijdrage in natura (vrijwilligers)]],""))</f>
        <v/>
      </c>
      <c r="AN47" t="str">
        <f>IF(ISNUMBER(FIND("overige",Methode_Keuze)),"",IF(Tb_Activiteiten[[#This Row],[Afschrijvingskosten]]=1,Tb_Activiteiten[[#Headers],[Afschrijvingskosten]],""))</f>
        <v/>
      </c>
    </row>
    <row r="48" spans="1:40" x14ac:dyDescent="0.25">
      <c r="A48" s="342"/>
      <c r="F48" s="81"/>
      <c r="G48" s="81"/>
      <c r="L48" s="71"/>
      <c r="N48" t="str">
        <f>IFERROR(IF(VLOOKUP(Tb_Activiteiten[[#This Row],[Openstelling]],Tb_Openstelling[],2,0)=1,1,""),"")</f>
        <v/>
      </c>
      <c r="AA48" t="str">
        <f>IF(ISNUMBER(FIND("arbeid",Methode_Keuze)),"",IF(ISNUMBER(FIND("arbeid",Methode_Keuze)),"",IF(Tb_Activiteiten[[#This Row],[Loonkosten]]=1,Tb_Activiteiten[[#Headers],[Loonkosten]],"")))</f>
        <v/>
      </c>
      <c r="AB48" t="str">
        <f>IF(ISNUMBER(FIND("arbeid",Methode_Keuze)),"",IF(ISNUMBER(FIND("arbeid",Methode_Keuze)),"",IF(Tb_Activiteiten[[#This Row],[Eigen arbeid]]=1,Tb_Activiteiten[[#Headers],[Eigen arbeid]],"")))</f>
        <v/>
      </c>
      <c r="AC48" t="str">
        <f>IF(ISNUMBER(FIND("arbeid",Methode_Keuze)),"",IF(ISNUMBER(FIND("arbeid",Methode_Keuze)),"",IF(Tb_Activiteiten[[#This Row],[Projectmedewerker]]=1,Tb_Activiteiten[[#Headers],[Projectmedewerker]],"")))</f>
        <v/>
      </c>
      <c r="AD48" t="str">
        <f>IF(ISNUMBER(FIND("arbeid",Methode_Keuze)),"",IF(ISNUMBER(FIND("arbeid",Methode_Keuze)),"",IF(Tb_Activiteiten[[#This Row],[Landbouwer]]=1,Tb_Activiteiten[[#Headers],[Landbouwer]],"")))</f>
        <v/>
      </c>
      <c r="AE48" t="str">
        <f>IF(ISNUMBER(FIND("arbeid",Methode_Keuze)),"",IF(ISNUMBER(FIND("arbeid",Methode_Keuze)),"",IF(Tb_Activiteiten[[#This Row],[Adviseur]]=1,Tb_Activiteiten[[#Headers],[Adviseur]],"")))</f>
        <v/>
      </c>
      <c r="AF48" t="str">
        <f>IF(ISNUMBER(FIND("arbeid",Methode_Keuze)),"",IF(ISNUMBER(FIND("arbeid",Methode_Keuze)),"",IF(Tb_Activiteiten[[#This Row],[Projectleider/Expert]]=1,Tb_Activiteiten[[#Headers],[Projectleider/Expert]],"")))</f>
        <v/>
      </c>
      <c r="AG48" t="str">
        <f>IF(ISNUMBER(FIND("arbeid",Methode_Keuze)),"",IF(ISNUMBER(FIND("arbeid",Methode_Keuze)),"",IF(Tb_Activiteiten[[#This Row],[Arbeidskosten]]=1,Tb_Activiteiten[[#Headers],[Arbeidskosten]],"")))</f>
        <v/>
      </c>
      <c r="AH48" t="str">
        <f>IF(ISNUMBER(FIND("arbeid",Methode_Keuze)),"",IF(ISNUMBER(FIND("arbeid",Methode_Keuze)),"",IF(Tb_Activiteiten[[#This Row],[Arbeidskosten op basis van IKS]]=1,Tb_Activiteiten[[#Headers],[Arbeidskosten op basis van IKS]],"")))</f>
        <v/>
      </c>
      <c r="AI48" t="str">
        <f>IF(ISNUMBER(FIND("overige",Methode_Keuze)),"",IF(Tb_Activiteiten[[#This Row],[Kosten derden exclusief btw]]=1,Tb_Activiteiten[[#Headers],[Kosten derden exclusief btw]],""))</f>
        <v/>
      </c>
      <c r="AJ48" t="str">
        <f>IF(ISNUMBER(FIND("overige",Methode_Keuze)),"",IF(Tb_Activiteiten[[#This Row],[Niet verrekenbare btw]]=1,Tb_Activiteiten[[#Headers],[Niet verrekenbare btw]],""))</f>
        <v/>
      </c>
      <c r="AK48" t="str">
        <f>IF(ISNUMBER(FIND("overige",Methode_Keuze)),"",IF(Tb_Activiteiten[[#This Row],[Grondkosten]]=1,Tb_Activiteiten[[#Headers],[Grondkosten]],""))</f>
        <v/>
      </c>
      <c r="AL48" t="str">
        <f>IF(ISNUMBER(FIND("overige",Methode_Keuze)),"",IF(Tb_Activiteiten[[#This Row],[Bijdrage in natura (overige)]]=1,Tb_Activiteiten[[#Headers],[Bijdrage in natura (overige)]],""))</f>
        <v/>
      </c>
      <c r="AM48" t="str">
        <f>IF(ISNUMBER(FIND("overige",Methode_Keuze)),"",IF(Tb_Activiteiten[[#This Row],[Bijdrage in natura (vrijwilligers)]]=1,Tb_Activiteiten[[#Headers],[Bijdrage in natura (vrijwilligers)]],""))</f>
        <v/>
      </c>
      <c r="AN48" t="str">
        <f>IF(ISNUMBER(FIND("overige",Methode_Keuze)),"",IF(Tb_Activiteiten[[#This Row],[Afschrijvingskosten]]=1,Tb_Activiteiten[[#Headers],[Afschrijvingskosten]],""))</f>
        <v/>
      </c>
    </row>
    <row r="49" spans="1:40" x14ac:dyDescent="0.25">
      <c r="A49" s="342"/>
      <c r="F49" s="81"/>
      <c r="G49" s="81"/>
      <c r="L49" s="71"/>
      <c r="N49" t="str">
        <f>IFERROR(IF(VLOOKUP(Tb_Activiteiten[[#This Row],[Openstelling]],Tb_Openstelling[],2,0)=1,1,""),"")</f>
        <v/>
      </c>
      <c r="AA49" t="str">
        <f>IF(ISNUMBER(FIND("arbeid",Methode_Keuze)),"",IF(ISNUMBER(FIND("arbeid",Methode_Keuze)),"",IF(Tb_Activiteiten[[#This Row],[Loonkosten]]=1,Tb_Activiteiten[[#Headers],[Loonkosten]],"")))</f>
        <v/>
      </c>
      <c r="AB49" t="str">
        <f>IF(ISNUMBER(FIND("arbeid",Methode_Keuze)),"",IF(ISNUMBER(FIND("arbeid",Methode_Keuze)),"",IF(Tb_Activiteiten[[#This Row],[Eigen arbeid]]=1,Tb_Activiteiten[[#Headers],[Eigen arbeid]],"")))</f>
        <v/>
      </c>
      <c r="AC49" t="str">
        <f>IF(ISNUMBER(FIND("arbeid",Methode_Keuze)),"",IF(ISNUMBER(FIND("arbeid",Methode_Keuze)),"",IF(Tb_Activiteiten[[#This Row],[Projectmedewerker]]=1,Tb_Activiteiten[[#Headers],[Projectmedewerker]],"")))</f>
        <v/>
      </c>
      <c r="AD49" t="str">
        <f>IF(ISNUMBER(FIND("arbeid",Methode_Keuze)),"",IF(ISNUMBER(FIND("arbeid",Methode_Keuze)),"",IF(Tb_Activiteiten[[#This Row],[Landbouwer]]=1,Tb_Activiteiten[[#Headers],[Landbouwer]],"")))</f>
        <v/>
      </c>
      <c r="AE49" t="str">
        <f>IF(ISNUMBER(FIND("arbeid",Methode_Keuze)),"",IF(ISNUMBER(FIND("arbeid",Methode_Keuze)),"",IF(Tb_Activiteiten[[#This Row],[Adviseur]]=1,Tb_Activiteiten[[#Headers],[Adviseur]],"")))</f>
        <v/>
      </c>
      <c r="AF49" t="str">
        <f>IF(ISNUMBER(FIND("arbeid",Methode_Keuze)),"",IF(ISNUMBER(FIND("arbeid",Methode_Keuze)),"",IF(Tb_Activiteiten[[#This Row],[Projectleider/Expert]]=1,Tb_Activiteiten[[#Headers],[Projectleider/Expert]],"")))</f>
        <v/>
      </c>
      <c r="AG49" t="str">
        <f>IF(ISNUMBER(FIND("arbeid",Methode_Keuze)),"",IF(ISNUMBER(FIND("arbeid",Methode_Keuze)),"",IF(Tb_Activiteiten[[#This Row],[Arbeidskosten]]=1,Tb_Activiteiten[[#Headers],[Arbeidskosten]],"")))</f>
        <v/>
      </c>
      <c r="AH49" t="str">
        <f>IF(ISNUMBER(FIND("arbeid",Methode_Keuze)),"",IF(ISNUMBER(FIND("arbeid",Methode_Keuze)),"",IF(Tb_Activiteiten[[#This Row],[Arbeidskosten op basis van IKS]]=1,Tb_Activiteiten[[#Headers],[Arbeidskosten op basis van IKS]],"")))</f>
        <v/>
      </c>
      <c r="AI49" t="str">
        <f>IF(ISNUMBER(FIND("overige",Methode_Keuze)),"",IF(Tb_Activiteiten[[#This Row],[Kosten derden exclusief btw]]=1,Tb_Activiteiten[[#Headers],[Kosten derden exclusief btw]],""))</f>
        <v/>
      </c>
      <c r="AJ49" t="str">
        <f>IF(ISNUMBER(FIND("overige",Methode_Keuze)),"",IF(Tb_Activiteiten[[#This Row],[Niet verrekenbare btw]]=1,Tb_Activiteiten[[#Headers],[Niet verrekenbare btw]],""))</f>
        <v/>
      </c>
      <c r="AK49" t="str">
        <f>IF(ISNUMBER(FIND("overige",Methode_Keuze)),"",IF(Tb_Activiteiten[[#This Row],[Grondkosten]]=1,Tb_Activiteiten[[#Headers],[Grondkosten]],""))</f>
        <v/>
      </c>
      <c r="AL49" t="str">
        <f>IF(ISNUMBER(FIND("overige",Methode_Keuze)),"",IF(Tb_Activiteiten[[#This Row],[Bijdrage in natura (overige)]]=1,Tb_Activiteiten[[#Headers],[Bijdrage in natura (overige)]],""))</f>
        <v/>
      </c>
      <c r="AM49" t="str">
        <f>IF(ISNUMBER(FIND("overige",Methode_Keuze)),"",IF(Tb_Activiteiten[[#This Row],[Bijdrage in natura (vrijwilligers)]]=1,Tb_Activiteiten[[#Headers],[Bijdrage in natura (vrijwilligers)]],""))</f>
        <v/>
      </c>
      <c r="AN49" t="str">
        <f>IF(ISNUMBER(FIND("overige",Methode_Keuze)),"",IF(Tb_Activiteiten[[#This Row],[Afschrijvingskosten]]=1,Tb_Activiteiten[[#Headers],[Afschrijvingskosten]],""))</f>
        <v/>
      </c>
    </row>
    <row r="50" spans="1:40" x14ac:dyDescent="0.25">
      <c r="A50" s="342"/>
      <c r="F50" s="81"/>
      <c r="G50" s="81"/>
      <c r="L50" s="71"/>
      <c r="N50" t="str">
        <f>IFERROR(IF(VLOOKUP(Tb_Activiteiten[[#This Row],[Openstelling]],Tb_Openstelling[],2,0)=1,1,""),"")</f>
        <v/>
      </c>
      <c r="AA50" t="str">
        <f>IF(ISNUMBER(FIND("arbeid",Methode_Keuze)),"",IF(ISNUMBER(FIND("arbeid",Methode_Keuze)),"",IF(Tb_Activiteiten[[#This Row],[Loonkosten]]=1,Tb_Activiteiten[[#Headers],[Loonkosten]],"")))</f>
        <v/>
      </c>
      <c r="AB50" t="str">
        <f>IF(ISNUMBER(FIND("arbeid",Methode_Keuze)),"",IF(ISNUMBER(FIND("arbeid",Methode_Keuze)),"",IF(Tb_Activiteiten[[#This Row],[Eigen arbeid]]=1,Tb_Activiteiten[[#Headers],[Eigen arbeid]],"")))</f>
        <v/>
      </c>
      <c r="AC50" t="str">
        <f>IF(ISNUMBER(FIND("arbeid",Methode_Keuze)),"",IF(ISNUMBER(FIND("arbeid",Methode_Keuze)),"",IF(Tb_Activiteiten[[#This Row],[Projectmedewerker]]=1,Tb_Activiteiten[[#Headers],[Projectmedewerker]],"")))</f>
        <v/>
      </c>
      <c r="AD50" t="str">
        <f>IF(ISNUMBER(FIND("arbeid",Methode_Keuze)),"",IF(ISNUMBER(FIND("arbeid",Methode_Keuze)),"",IF(Tb_Activiteiten[[#This Row],[Landbouwer]]=1,Tb_Activiteiten[[#Headers],[Landbouwer]],"")))</f>
        <v/>
      </c>
      <c r="AE50" t="str">
        <f>IF(ISNUMBER(FIND("arbeid",Methode_Keuze)),"",IF(ISNUMBER(FIND("arbeid",Methode_Keuze)),"",IF(Tb_Activiteiten[[#This Row],[Adviseur]]=1,Tb_Activiteiten[[#Headers],[Adviseur]],"")))</f>
        <v/>
      </c>
      <c r="AF50" t="str">
        <f>IF(ISNUMBER(FIND("arbeid",Methode_Keuze)),"",IF(ISNUMBER(FIND("arbeid",Methode_Keuze)),"",IF(Tb_Activiteiten[[#This Row],[Projectleider/Expert]]=1,Tb_Activiteiten[[#Headers],[Projectleider/Expert]],"")))</f>
        <v/>
      </c>
      <c r="AG50" t="str">
        <f>IF(ISNUMBER(FIND("arbeid",Methode_Keuze)),"",IF(ISNUMBER(FIND("arbeid",Methode_Keuze)),"",IF(Tb_Activiteiten[[#This Row],[Arbeidskosten]]=1,Tb_Activiteiten[[#Headers],[Arbeidskosten]],"")))</f>
        <v/>
      </c>
      <c r="AH50" t="str">
        <f>IF(ISNUMBER(FIND("arbeid",Methode_Keuze)),"",IF(ISNUMBER(FIND("arbeid",Methode_Keuze)),"",IF(Tb_Activiteiten[[#This Row],[Arbeidskosten op basis van IKS]]=1,Tb_Activiteiten[[#Headers],[Arbeidskosten op basis van IKS]],"")))</f>
        <v/>
      </c>
      <c r="AI50" t="str">
        <f>IF(ISNUMBER(FIND("overige",Methode_Keuze)),"",IF(Tb_Activiteiten[[#This Row],[Kosten derden exclusief btw]]=1,Tb_Activiteiten[[#Headers],[Kosten derden exclusief btw]],""))</f>
        <v/>
      </c>
      <c r="AJ50" t="str">
        <f>IF(ISNUMBER(FIND("overige",Methode_Keuze)),"",IF(Tb_Activiteiten[[#This Row],[Niet verrekenbare btw]]=1,Tb_Activiteiten[[#Headers],[Niet verrekenbare btw]],""))</f>
        <v/>
      </c>
      <c r="AK50" t="str">
        <f>IF(ISNUMBER(FIND("overige",Methode_Keuze)),"",IF(Tb_Activiteiten[[#This Row],[Grondkosten]]=1,Tb_Activiteiten[[#Headers],[Grondkosten]],""))</f>
        <v/>
      </c>
      <c r="AL50" t="str">
        <f>IF(ISNUMBER(FIND("overige",Methode_Keuze)),"",IF(Tb_Activiteiten[[#This Row],[Bijdrage in natura (overige)]]=1,Tb_Activiteiten[[#Headers],[Bijdrage in natura (overige)]],""))</f>
        <v/>
      </c>
      <c r="AM50" t="str">
        <f>IF(ISNUMBER(FIND("overige",Methode_Keuze)),"",IF(Tb_Activiteiten[[#This Row],[Bijdrage in natura (vrijwilligers)]]=1,Tb_Activiteiten[[#Headers],[Bijdrage in natura (vrijwilligers)]],""))</f>
        <v/>
      </c>
      <c r="AN50" t="str">
        <f>IF(ISNUMBER(FIND("overige",Methode_Keuze)),"",IF(Tb_Activiteiten[[#This Row],[Afschrijvingskosten]]=1,Tb_Activiteiten[[#Headers],[Afschrijvingskosten]],""))</f>
        <v/>
      </c>
    </row>
    <row r="51" spans="1:40" x14ac:dyDescent="0.25">
      <c r="A51" s="342"/>
      <c r="F51" s="81"/>
      <c r="G51" s="81"/>
      <c r="L51" s="71"/>
      <c r="N51" t="str">
        <f>IFERROR(IF(VLOOKUP(Tb_Activiteiten[[#This Row],[Openstelling]],Tb_Openstelling[],2,0)=1,1,""),"")</f>
        <v/>
      </c>
      <c r="AA51" t="str">
        <f>IF(ISNUMBER(FIND("arbeid",Methode_Keuze)),"",IF(ISNUMBER(FIND("arbeid",Methode_Keuze)),"",IF(Tb_Activiteiten[[#This Row],[Loonkosten]]=1,Tb_Activiteiten[[#Headers],[Loonkosten]],"")))</f>
        <v/>
      </c>
      <c r="AB51" t="str">
        <f>IF(ISNUMBER(FIND("arbeid",Methode_Keuze)),"",IF(ISNUMBER(FIND("arbeid",Methode_Keuze)),"",IF(Tb_Activiteiten[[#This Row],[Eigen arbeid]]=1,Tb_Activiteiten[[#Headers],[Eigen arbeid]],"")))</f>
        <v/>
      </c>
      <c r="AC51" t="str">
        <f>IF(ISNUMBER(FIND("arbeid",Methode_Keuze)),"",IF(ISNUMBER(FIND("arbeid",Methode_Keuze)),"",IF(Tb_Activiteiten[[#This Row],[Projectmedewerker]]=1,Tb_Activiteiten[[#Headers],[Projectmedewerker]],"")))</f>
        <v/>
      </c>
      <c r="AD51" t="str">
        <f>IF(ISNUMBER(FIND("arbeid",Methode_Keuze)),"",IF(ISNUMBER(FIND("arbeid",Methode_Keuze)),"",IF(Tb_Activiteiten[[#This Row],[Landbouwer]]=1,Tb_Activiteiten[[#Headers],[Landbouwer]],"")))</f>
        <v/>
      </c>
      <c r="AE51" t="str">
        <f>IF(ISNUMBER(FIND("arbeid",Methode_Keuze)),"",IF(ISNUMBER(FIND("arbeid",Methode_Keuze)),"",IF(Tb_Activiteiten[[#This Row],[Adviseur]]=1,Tb_Activiteiten[[#Headers],[Adviseur]],"")))</f>
        <v/>
      </c>
      <c r="AF51" t="str">
        <f>IF(ISNUMBER(FIND("arbeid",Methode_Keuze)),"",IF(ISNUMBER(FIND("arbeid",Methode_Keuze)),"",IF(Tb_Activiteiten[[#This Row],[Projectleider/Expert]]=1,Tb_Activiteiten[[#Headers],[Projectleider/Expert]],"")))</f>
        <v/>
      </c>
      <c r="AG51" t="str">
        <f>IF(ISNUMBER(FIND("arbeid",Methode_Keuze)),"",IF(ISNUMBER(FIND("arbeid",Methode_Keuze)),"",IF(Tb_Activiteiten[[#This Row],[Arbeidskosten]]=1,Tb_Activiteiten[[#Headers],[Arbeidskosten]],"")))</f>
        <v/>
      </c>
      <c r="AH51" t="str">
        <f>IF(ISNUMBER(FIND("arbeid",Methode_Keuze)),"",IF(ISNUMBER(FIND("arbeid",Methode_Keuze)),"",IF(Tb_Activiteiten[[#This Row],[Arbeidskosten op basis van IKS]]=1,Tb_Activiteiten[[#Headers],[Arbeidskosten op basis van IKS]],"")))</f>
        <v/>
      </c>
      <c r="AI51" t="str">
        <f>IF(ISNUMBER(FIND("overige",Methode_Keuze)),"",IF(Tb_Activiteiten[[#This Row],[Kosten derden exclusief btw]]=1,Tb_Activiteiten[[#Headers],[Kosten derden exclusief btw]],""))</f>
        <v/>
      </c>
      <c r="AJ51" t="str">
        <f>IF(ISNUMBER(FIND("overige",Methode_Keuze)),"",IF(Tb_Activiteiten[[#This Row],[Niet verrekenbare btw]]=1,Tb_Activiteiten[[#Headers],[Niet verrekenbare btw]],""))</f>
        <v/>
      </c>
      <c r="AK51" t="str">
        <f>IF(ISNUMBER(FIND("overige",Methode_Keuze)),"",IF(Tb_Activiteiten[[#This Row],[Grondkosten]]=1,Tb_Activiteiten[[#Headers],[Grondkosten]],""))</f>
        <v/>
      </c>
      <c r="AL51" t="str">
        <f>IF(ISNUMBER(FIND("overige",Methode_Keuze)),"",IF(Tb_Activiteiten[[#This Row],[Bijdrage in natura (overige)]]=1,Tb_Activiteiten[[#Headers],[Bijdrage in natura (overige)]],""))</f>
        <v/>
      </c>
      <c r="AM51" t="str">
        <f>IF(ISNUMBER(FIND("overige",Methode_Keuze)),"",IF(Tb_Activiteiten[[#This Row],[Bijdrage in natura (vrijwilligers)]]=1,Tb_Activiteiten[[#Headers],[Bijdrage in natura (vrijwilligers)]],""))</f>
        <v/>
      </c>
      <c r="AN51" t="str">
        <f>IF(ISNUMBER(FIND("overige",Methode_Keuze)),"",IF(Tb_Activiteiten[[#This Row],[Afschrijvingskosten]]=1,Tb_Activiteiten[[#Headers],[Afschrijvingskosten]],""))</f>
        <v/>
      </c>
    </row>
    <row r="52" spans="1:40" x14ac:dyDescent="0.25">
      <c r="A52" s="342"/>
      <c r="F52" s="81"/>
      <c r="G52" s="81"/>
      <c r="L52" s="71"/>
      <c r="N52" t="str">
        <f>IFERROR(IF(VLOOKUP(Tb_Activiteiten[[#This Row],[Openstelling]],Tb_Openstelling[],2,0)=1,1,""),"")</f>
        <v/>
      </c>
      <c r="AA52" t="str">
        <f>IF(ISNUMBER(FIND("arbeid",Methode_Keuze)),"",IF(ISNUMBER(FIND("arbeid",Methode_Keuze)),"",IF(Tb_Activiteiten[[#This Row],[Loonkosten]]=1,Tb_Activiteiten[[#Headers],[Loonkosten]],"")))</f>
        <v/>
      </c>
      <c r="AB52" t="str">
        <f>IF(ISNUMBER(FIND("arbeid",Methode_Keuze)),"",IF(ISNUMBER(FIND("arbeid",Methode_Keuze)),"",IF(Tb_Activiteiten[[#This Row],[Eigen arbeid]]=1,Tb_Activiteiten[[#Headers],[Eigen arbeid]],"")))</f>
        <v/>
      </c>
      <c r="AC52" t="str">
        <f>IF(ISNUMBER(FIND("arbeid",Methode_Keuze)),"",IF(ISNUMBER(FIND("arbeid",Methode_Keuze)),"",IF(Tb_Activiteiten[[#This Row],[Projectmedewerker]]=1,Tb_Activiteiten[[#Headers],[Projectmedewerker]],"")))</f>
        <v/>
      </c>
      <c r="AD52" t="str">
        <f>IF(ISNUMBER(FIND("arbeid",Methode_Keuze)),"",IF(ISNUMBER(FIND("arbeid",Methode_Keuze)),"",IF(Tb_Activiteiten[[#This Row],[Landbouwer]]=1,Tb_Activiteiten[[#Headers],[Landbouwer]],"")))</f>
        <v/>
      </c>
      <c r="AE52" t="str">
        <f>IF(ISNUMBER(FIND("arbeid",Methode_Keuze)),"",IF(ISNUMBER(FIND("arbeid",Methode_Keuze)),"",IF(Tb_Activiteiten[[#This Row],[Adviseur]]=1,Tb_Activiteiten[[#Headers],[Adviseur]],"")))</f>
        <v/>
      </c>
      <c r="AF52" t="str">
        <f>IF(ISNUMBER(FIND("arbeid",Methode_Keuze)),"",IF(ISNUMBER(FIND("arbeid",Methode_Keuze)),"",IF(Tb_Activiteiten[[#This Row],[Projectleider/Expert]]=1,Tb_Activiteiten[[#Headers],[Projectleider/Expert]],"")))</f>
        <v/>
      </c>
      <c r="AG52" t="str">
        <f>IF(ISNUMBER(FIND("arbeid",Methode_Keuze)),"",IF(ISNUMBER(FIND("arbeid",Methode_Keuze)),"",IF(Tb_Activiteiten[[#This Row],[Arbeidskosten]]=1,Tb_Activiteiten[[#Headers],[Arbeidskosten]],"")))</f>
        <v/>
      </c>
      <c r="AH52" t="str">
        <f>IF(ISNUMBER(FIND("arbeid",Methode_Keuze)),"",IF(ISNUMBER(FIND("arbeid",Methode_Keuze)),"",IF(Tb_Activiteiten[[#This Row],[Arbeidskosten op basis van IKS]]=1,Tb_Activiteiten[[#Headers],[Arbeidskosten op basis van IKS]],"")))</f>
        <v/>
      </c>
      <c r="AI52" t="str">
        <f>IF(ISNUMBER(FIND("overige",Methode_Keuze)),"",IF(Tb_Activiteiten[[#This Row],[Kosten derden exclusief btw]]=1,Tb_Activiteiten[[#Headers],[Kosten derden exclusief btw]],""))</f>
        <v/>
      </c>
      <c r="AJ52" t="str">
        <f>IF(ISNUMBER(FIND("overige",Methode_Keuze)),"",IF(Tb_Activiteiten[[#This Row],[Niet verrekenbare btw]]=1,Tb_Activiteiten[[#Headers],[Niet verrekenbare btw]],""))</f>
        <v/>
      </c>
      <c r="AK52" t="str">
        <f>IF(ISNUMBER(FIND("overige",Methode_Keuze)),"",IF(Tb_Activiteiten[[#This Row],[Grondkosten]]=1,Tb_Activiteiten[[#Headers],[Grondkosten]],""))</f>
        <v/>
      </c>
      <c r="AL52" t="str">
        <f>IF(ISNUMBER(FIND("overige",Methode_Keuze)),"",IF(Tb_Activiteiten[[#This Row],[Bijdrage in natura (overige)]]=1,Tb_Activiteiten[[#Headers],[Bijdrage in natura (overige)]],""))</f>
        <v/>
      </c>
      <c r="AM52" t="str">
        <f>IF(ISNUMBER(FIND("overige",Methode_Keuze)),"",IF(Tb_Activiteiten[[#This Row],[Bijdrage in natura (vrijwilligers)]]=1,Tb_Activiteiten[[#Headers],[Bijdrage in natura (vrijwilligers)]],""))</f>
        <v/>
      </c>
      <c r="AN52" t="str">
        <f>IF(ISNUMBER(FIND("overige",Methode_Keuze)),"",IF(Tb_Activiteiten[[#This Row],[Afschrijvingskosten]]=1,Tb_Activiteiten[[#Headers],[Afschrijvingskosten]],""))</f>
        <v/>
      </c>
    </row>
    <row r="53" spans="1:40" x14ac:dyDescent="0.25">
      <c r="A53" s="342"/>
      <c r="F53" s="81"/>
      <c r="G53" s="81"/>
      <c r="L53" s="71"/>
      <c r="N53" t="str">
        <f>IFERROR(IF(VLOOKUP(Tb_Activiteiten[[#This Row],[Openstelling]],Tb_Openstelling[],2,0)=1,1,""),"")</f>
        <v/>
      </c>
      <c r="AA53" t="str">
        <f>IF(ISNUMBER(FIND("arbeid",Methode_Keuze)),"",IF(ISNUMBER(FIND("arbeid",Methode_Keuze)),"",IF(Tb_Activiteiten[[#This Row],[Loonkosten]]=1,Tb_Activiteiten[[#Headers],[Loonkosten]],"")))</f>
        <v/>
      </c>
      <c r="AB53" t="str">
        <f>IF(ISNUMBER(FIND("arbeid",Methode_Keuze)),"",IF(ISNUMBER(FIND("arbeid",Methode_Keuze)),"",IF(Tb_Activiteiten[[#This Row],[Eigen arbeid]]=1,Tb_Activiteiten[[#Headers],[Eigen arbeid]],"")))</f>
        <v/>
      </c>
      <c r="AC53" t="str">
        <f>IF(ISNUMBER(FIND("arbeid",Methode_Keuze)),"",IF(ISNUMBER(FIND("arbeid",Methode_Keuze)),"",IF(Tb_Activiteiten[[#This Row],[Projectmedewerker]]=1,Tb_Activiteiten[[#Headers],[Projectmedewerker]],"")))</f>
        <v/>
      </c>
      <c r="AD53" t="str">
        <f>IF(ISNUMBER(FIND("arbeid",Methode_Keuze)),"",IF(ISNUMBER(FIND("arbeid",Methode_Keuze)),"",IF(Tb_Activiteiten[[#This Row],[Landbouwer]]=1,Tb_Activiteiten[[#Headers],[Landbouwer]],"")))</f>
        <v/>
      </c>
      <c r="AE53" t="str">
        <f>IF(ISNUMBER(FIND("arbeid",Methode_Keuze)),"",IF(ISNUMBER(FIND("arbeid",Methode_Keuze)),"",IF(Tb_Activiteiten[[#This Row],[Adviseur]]=1,Tb_Activiteiten[[#Headers],[Adviseur]],"")))</f>
        <v/>
      </c>
      <c r="AF53" t="str">
        <f>IF(ISNUMBER(FIND("arbeid",Methode_Keuze)),"",IF(ISNUMBER(FIND("arbeid",Methode_Keuze)),"",IF(Tb_Activiteiten[[#This Row],[Projectleider/Expert]]=1,Tb_Activiteiten[[#Headers],[Projectleider/Expert]],"")))</f>
        <v/>
      </c>
      <c r="AG53" t="str">
        <f>IF(ISNUMBER(FIND("arbeid",Methode_Keuze)),"",IF(ISNUMBER(FIND("arbeid",Methode_Keuze)),"",IF(Tb_Activiteiten[[#This Row],[Arbeidskosten]]=1,Tb_Activiteiten[[#Headers],[Arbeidskosten]],"")))</f>
        <v/>
      </c>
      <c r="AH53" t="str">
        <f>IF(ISNUMBER(FIND("arbeid",Methode_Keuze)),"",IF(ISNUMBER(FIND("arbeid",Methode_Keuze)),"",IF(Tb_Activiteiten[[#This Row],[Arbeidskosten op basis van IKS]]=1,Tb_Activiteiten[[#Headers],[Arbeidskosten op basis van IKS]],"")))</f>
        <v/>
      </c>
      <c r="AI53" t="str">
        <f>IF(ISNUMBER(FIND("overige",Methode_Keuze)),"",IF(Tb_Activiteiten[[#This Row],[Kosten derden exclusief btw]]=1,Tb_Activiteiten[[#Headers],[Kosten derden exclusief btw]],""))</f>
        <v/>
      </c>
      <c r="AJ53" t="str">
        <f>IF(ISNUMBER(FIND("overige",Methode_Keuze)),"",IF(Tb_Activiteiten[[#This Row],[Niet verrekenbare btw]]=1,Tb_Activiteiten[[#Headers],[Niet verrekenbare btw]],""))</f>
        <v/>
      </c>
      <c r="AK53" t="str">
        <f>IF(ISNUMBER(FIND("overige",Methode_Keuze)),"",IF(Tb_Activiteiten[[#This Row],[Grondkosten]]=1,Tb_Activiteiten[[#Headers],[Grondkosten]],""))</f>
        <v/>
      </c>
      <c r="AL53" t="str">
        <f>IF(ISNUMBER(FIND("overige",Methode_Keuze)),"",IF(Tb_Activiteiten[[#This Row],[Bijdrage in natura (overige)]]=1,Tb_Activiteiten[[#Headers],[Bijdrage in natura (overige)]],""))</f>
        <v/>
      </c>
      <c r="AM53" t="str">
        <f>IF(ISNUMBER(FIND("overige",Methode_Keuze)),"",IF(Tb_Activiteiten[[#This Row],[Bijdrage in natura (vrijwilligers)]]=1,Tb_Activiteiten[[#Headers],[Bijdrage in natura (vrijwilligers)]],""))</f>
        <v/>
      </c>
      <c r="AN53" t="str">
        <f>IF(ISNUMBER(FIND("overige",Methode_Keuze)),"",IF(Tb_Activiteiten[[#This Row],[Afschrijvingskosten]]=1,Tb_Activiteiten[[#Headers],[Afschrijvingskosten]],""))</f>
        <v/>
      </c>
    </row>
    <row r="54" spans="1:40" x14ac:dyDescent="0.25">
      <c r="A54" s="342"/>
      <c r="F54" s="81"/>
      <c r="G54" s="81"/>
      <c r="L54" s="71"/>
      <c r="N54" t="str">
        <f>IFERROR(IF(VLOOKUP(Tb_Activiteiten[[#This Row],[Openstelling]],Tb_Openstelling[],2,0)=1,1,""),"")</f>
        <v/>
      </c>
      <c r="AA54" t="str">
        <f>IF(ISNUMBER(FIND("arbeid",Methode_Keuze)),"",IF(ISNUMBER(FIND("arbeid",Methode_Keuze)),"",IF(Tb_Activiteiten[[#This Row],[Loonkosten]]=1,Tb_Activiteiten[[#Headers],[Loonkosten]],"")))</f>
        <v/>
      </c>
      <c r="AB54" t="str">
        <f>IF(ISNUMBER(FIND("arbeid",Methode_Keuze)),"",IF(ISNUMBER(FIND("arbeid",Methode_Keuze)),"",IF(Tb_Activiteiten[[#This Row],[Eigen arbeid]]=1,Tb_Activiteiten[[#Headers],[Eigen arbeid]],"")))</f>
        <v/>
      </c>
      <c r="AC54" t="str">
        <f>IF(ISNUMBER(FIND("arbeid",Methode_Keuze)),"",IF(ISNUMBER(FIND("arbeid",Methode_Keuze)),"",IF(Tb_Activiteiten[[#This Row],[Projectmedewerker]]=1,Tb_Activiteiten[[#Headers],[Projectmedewerker]],"")))</f>
        <v/>
      </c>
      <c r="AD54" t="str">
        <f>IF(ISNUMBER(FIND("arbeid",Methode_Keuze)),"",IF(ISNUMBER(FIND("arbeid",Methode_Keuze)),"",IF(Tb_Activiteiten[[#This Row],[Landbouwer]]=1,Tb_Activiteiten[[#Headers],[Landbouwer]],"")))</f>
        <v/>
      </c>
      <c r="AE54" t="str">
        <f>IF(ISNUMBER(FIND("arbeid",Methode_Keuze)),"",IF(ISNUMBER(FIND("arbeid",Methode_Keuze)),"",IF(Tb_Activiteiten[[#This Row],[Adviseur]]=1,Tb_Activiteiten[[#Headers],[Adviseur]],"")))</f>
        <v/>
      </c>
      <c r="AF54" t="str">
        <f>IF(ISNUMBER(FIND("arbeid",Methode_Keuze)),"",IF(ISNUMBER(FIND("arbeid",Methode_Keuze)),"",IF(Tb_Activiteiten[[#This Row],[Projectleider/Expert]]=1,Tb_Activiteiten[[#Headers],[Projectleider/Expert]],"")))</f>
        <v/>
      </c>
      <c r="AG54" t="str">
        <f>IF(ISNUMBER(FIND("arbeid",Methode_Keuze)),"",IF(ISNUMBER(FIND("arbeid",Methode_Keuze)),"",IF(Tb_Activiteiten[[#This Row],[Arbeidskosten]]=1,Tb_Activiteiten[[#Headers],[Arbeidskosten]],"")))</f>
        <v/>
      </c>
      <c r="AH54" t="str">
        <f>IF(ISNUMBER(FIND("arbeid",Methode_Keuze)),"",IF(ISNUMBER(FIND("arbeid",Methode_Keuze)),"",IF(Tb_Activiteiten[[#This Row],[Arbeidskosten op basis van IKS]]=1,Tb_Activiteiten[[#Headers],[Arbeidskosten op basis van IKS]],"")))</f>
        <v/>
      </c>
      <c r="AI54" t="str">
        <f>IF(ISNUMBER(FIND("overige",Methode_Keuze)),"",IF(Tb_Activiteiten[[#This Row],[Kosten derden exclusief btw]]=1,Tb_Activiteiten[[#Headers],[Kosten derden exclusief btw]],""))</f>
        <v/>
      </c>
      <c r="AJ54" t="str">
        <f>IF(ISNUMBER(FIND("overige",Methode_Keuze)),"",IF(Tb_Activiteiten[[#This Row],[Niet verrekenbare btw]]=1,Tb_Activiteiten[[#Headers],[Niet verrekenbare btw]],""))</f>
        <v/>
      </c>
      <c r="AK54" t="str">
        <f>IF(ISNUMBER(FIND("overige",Methode_Keuze)),"",IF(Tb_Activiteiten[[#This Row],[Grondkosten]]=1,Tb_Activiteiten[[#Headers],[Grondkosten]],""))</f>
        <v/>
      </c>
      <c r="AL54" t="str">
        <f>IF(ISNUMBER(FIND("overige",Methode_Keuze)),"",IF(Tb_Activiteiten[[#This Row],[Bijdrage in natura (overige)]]=1,Tb_Activiteiten[[#Headers],[Bijdrage in natura (overige)]],""))</f>
        <v/>
      </c>
      <c r="AM54" t="str">
        <f>IF(ISNUMBER(FIND("overige",Methode_Keuze)),"",IF(Tb_Activiteiten[[#This Row],[Bijdrage in natura (vrijwilligers)]]=1,Tb_Activiteiten[[#Headers],[Bijdrage in natura (vrijwilligers)]],""))</f>
        <v/>
      </c>
      <c r="AN54" t="str">
        <f>IF(ISNUMBER(FIND("overige",Methode_Keuze)),"",IF(Tb_Activiteiten[[#This Row],[Afschrijvingskosten]]=1,Tb_Activiteiten[[#Headers],[Afschrijvingskosten]],""))</f>
        <v/>
      </c>
    </row>
    <row r="55" spans="1:40" x14ac:dyDescent="0.25">
      <c r="A55" s="342"/>
      <c r="F55" s="81"/>
      <c r="G55" s="81"/>
      <c r="L55" s="71"/>
      <c r="N55" t="str">
        <f>IFERROR(IF(VLOOKUP(Tb_Activiteiten[[#This Row],[Openstelling]],Tb_Openstelling[],2,0)=1,1,""),"")</f>
        <v/>
      </c>
      <c r="AA55" t="str">
        <f>IF(ISNUMBER(FIND("arbeid",Methode_Keuze)),"",IF(ISNUMBER(FIND("arbeid",Methode_Keuze)),"",IF(Tb_Activiteiten[[#This Row],[Loonkosten]]=1,Tb_Activiteiten[[#Headers],[Loonkosten]],"")))</f>
        <v/>
      </c>
      <c r="AB55" t="str">
        <f>IF(ISNUMBER(FIND("arbeid",Methode_Keuze)),"",IF(ISNUMBER(FIND("arbeid",Methode_Keuze)),"",IF(Tb_Activiteiten[[#This Row],[Eigen arbeid]]=1,Tb_Activiteiten[[#Headers],[Eigen arbeid]],"")))</f>
        <v/>
      </c>
      <c r="AC55" t="str">
        <f>IF(ISNUMBER(FIND("arbeid",Methode_Keuze)),"",IF(ISNUMBER(FIND("arbeid",Methode_Keuze)),"",IF(Tb_Activiteiten[[#This Row],[Projectmedewerker]]=1,Tb_Activiteiten[[#Headers],[Projectmedewerker]],"")))</f>
        <v/>
      </c>
      <c r="AD55" t="str">
        <f>IF(ISNUMBER(FIND("arbeid",Methode_Keuze)),"",IF(ISNUMBER(FIND("arbeid",Methode_Keuze)),"",IF(Tb_Activiteiten[[#This Row],[Landbouwer]]=1,Tb_Activiteiten[[#Headers],[Landbouwer]],"")))</f>
        <v/>
      </c>
      <c r="AE55" t="str">
        <f>IF(ISNUMBER(FIND("arbeid",Methode_Keuze)),"",IF(ISNUMBER(FIND("arbeid",Methode_Keuze)),"",IF(Tb_Activiteiten[[#This Row],[Adviseur]]=1,Tb_Activiteiten[[#Headers],[Adviseur]],"")))</f>
        <v/>
      </c>
      <c r="AF55" t="str">
        <f>IF(ISNUMBER(FIND("arbeid",Methode_Keuze)),"",IF(ISNUMBER(FIND("arbeid",Methode_Keuze)),"",IF(Tb_Activiteiten[[#This Row],[Projectleider/Expert]]=1,Tb_Activiteiten[[#Headers],[Projectleider/Expert]],"")))</f>
        <v/>
      </c>
      <c r="AG55" t="str">
        <f>IF(ISNUMBER(FIND("arbeid",Methode_Keuze)),"",IF(ISNUMBER(FIND("arbeid",Methode_Keuze)),"",IF(Tb_Activiteiten[[#This Row],[Arbeidskosten]]=1,Tb_Activiteiten[[#Headers],[Arbeidskosten]],"")))</f>
        <v/>
      </c>
      <c r="AH55" t="str">
        <f>IF(ISNUMBER(FIND("arbeid",Methode_Keuze)),"",IF(ISNUMBER(FIND("arbeid",Methode_Keuze)),"",IF(Tb_Activiteiten[[#This Row],[Arbeidskosten op basis van IKS]]=1,Tb_Activiteiten[[#Headers],[Arbeidskosten op basis van IKS]],"")))</f>
        <v/>
      </c>
      <c r="AI55" t="str">
        <f>IF(ISNUMBER(FIND("overige",Methode_Keuze)),"",IF(Tb_Activiteiten[[#This Row],[Kosten derden exclusief btw]]=1,Tb_Activiteiten[[#Headers],[Kosten derden exclusief btw]],""))</f>
        <v/>
      </c>
      <c r="AJ55" t="str">
        <f>IF(ISNUMBER(FIND("overige",Methode_Keuze)),"",IF(Tb_Activiteiten[[#This Row],[Niet verrekenbare btw]]=1,Tb_Activiteiten[[#Headers],[Niet verrekenbare btw]],""))</f>
        <v/>
      </c>
      <c r="AK55" t="str">
        <f>IF(ISNUMBER(FIND("overige",Methode_Keuze)),"",IF(Tb_Activiteiten[[#This Row],[Grondkosten]]=1,Tb_Activiteiten[[#Headers],[Grondkosten]],""))</f>
        <v/>
      </c>
      <c r="AL55" t="str">
        <f>IF(ISNUMBER(FIND("overige",Methode_Keuze)),"",IF(Tb_Activiteiten[[#This Row],[Bijdrage in natura (overige)]]=1,Tb_Activiteiten[[#Headers],[Bijdrage in natura (overige)]],""))</f>
        <v/>
      </c>
      <c r="AM55" t="str">
        <f>IF(ISNUMBER(FIND("overige",Methode_Keuze)),"",IF(Tb_Activiteiten[[#This Row],[Bijdrage in natura (vrijwilligers)]]=1,Tb_Activiteiten[[#Headers],[Bijdrage in natura (vrijwilligers)]],""))</f>
        <v/>
      </c>
      <c r="AN55" t="str">
        <f>IF(ISNUMBER(FIND("overige",Methode_Keuze)),"",IF(Tb_Activiteiten[[#This Row],[Afschrijvingskosten]]=1,Tb_Activiteiten[[#Headers],[Afschrijvingskosten]],""))</f>
        <v/>
      </c>
    </row>
    <row r="56" spans="1:40" x14ac:dyDescent="0.25">
      <c r="A56" s="342"/>
      <c r="F56" s="81"/>
      <c r="G56" s="81"/>
      <c r="L56" s="71"/>
      <c r="N56" t="str">
        <f>IFERROR(IF(VLOOKUP(Tb_Activiteiten[[#This Row],[Openstelling]],Tb_Openstelling[],2,0)=1,1,""),"")</f>
        <v/>
      </c>
      <c r="AA56" t="str">
        <f>IF(ISNUMBER(FIND("arbeid",Methode_Keuze)),"",IF(ISNUMBER(FIND("arbeid",Methode_Keuze)),"",IF(Tb_Activiteiten[[#This Row],[Loonkosten]]=1,Tb_Activiteiten[[#Headers],[Loonkosten]],"")))</f>
        <v/>
      </c>
      <c r="AB56" t="str">
        <f>IF(ISNUMBER(FIND("arbeid",Methode_Keuze)),"",IF(ISNUMBER(FIND("arbeid",Methode_Keuze)),"",IF(Tb_Activiteiten[[#This Row],[Eigen arbeid]]=1,Tb_Activiteiten[[#Headers],[Eigen arbeid]],"")))</f>
        <v/>
      </c>
      <c r="AC56" t="str">
        <f>IF(ISNUMBER(FIND("arbeid",Methode_Keuze)),"",IF(ISNUMBER(FIND("arbeid",Methode_Keuze)),"",IF(Tb_Activiteiten[[#This Row],[Projectmedewerker]]=1,Tb_Activiteiten[[#Headers],[Projectmedewerker]],"")))</f>
        <v/>
      </c>
      <c r="AD56" t="str">
        <f>IF(ISNUMBER(FIND("arbeid",Methode_Keuze)),"",IF(ISNUMBER(FIND("arbeid",Methode_Keuze)),"",IF(Tb_Activiteiten[[#This Row],[Landbouwer]]=1,Tb_Activiteiten[[#Headers],[Landbouwer]],"")))</f>
        <v/>
      </c>
      <c r="AE56" t="str">
        <f>IF(ISNUMBER(FIND("arbeid",Methode_Keuze)),"",IF(ISNUMBER(FIND("arbeid",Methode_Keuze)),"",IF(Tb_Activiteiten[[#This Row],[Adviseur]]=1,Tb_Activiteiten[[#Headers],[Adviseur]],"")))</f>
        <v/>
      </c>
      <c r="AF56" t="str">
        <f>IF(ISNUMBER(FIND("arbeid",Methode_Keuze)),"",IF(ISNUMBER(FIND("arbeid",Methode_Keuze)),"",IF(Tb_Activiteiten[[#This Row],[Projectleider/Expert]]=1,Tb_Activiteiten[[#Headers],[Projectleider/Expert]],"")))</f>
        <v/>
      </c>
      <c r="AG56" t="str">
        <f>IF(ISNUMBER(FIND("arbeid",Methode_Keuze)),"",IF(ISNUMBER(FIND("arbeid",Methode_Keuze)),"",IF(Tb_Activiteiten[[#This Row],[Arbeidskosten]]=1,Tb_Activiteiten[[#Headers],[Arbeidskosten]],"")))</f>
        <v/>
      </c>
      <c r="AH56" t="str">
        <f>IF(ISNUMBER(FIND("arbeid",Methode_Keuze)),"",IF(ISNUMBER(FIND("arbeid",Methode_Keuze)),"",IF(Tb_Activiteiten[[#This Row],[Arbeidskosten op basis van IKS]]=1,Tb_Activiteiten[[#Headers],[Arbeidskosten op basis van IKS]],"")))</f>
        <v/>
      </c>
      <c r="AI56" t="str">
        <f>IF(ISNUMBER(FIND("overige",Methode_Keuze)),"",IF(Tb_Activiteiten[[#This Row],[Kosten derden exclusief btw]]=1,Tb_Activiteiten[[#Headers],[Kosten derden exclusief btw]],""))</f>
        <v/>
      </c>
      <c r="AJ56" t="str">
        <f>IF(ISNUMBER(FIND("overige",Methode_Keuze)),"",IF(Tb_Activiteiten[[#This Row],[Niet verrekenbare btw]]=1,Tb_Activiteiten[[#Headers],[Niet verrekenbare btw]],""))</f>
        <v/>
      </c>
      <c r="AK56" t="str">
        <f>IF(ISNUMBER(FIND("overige",Methode_Keuze)),"",IF(Tb_Activiteiten[[#This Row],[Grondkosten]]=1,Tb_Activiteiten[[#Headers],[Grondkosten]],""))</f>
        <v/>
      </c>
      <c r="AL56" t="str">
        <f>IF(ISNUMBER(FIND("overige",Methode_Keuze)),"",IF(Tb_Activiteiten[[#This Row],[Bijdrage in natura (overige)]]=1,Tb_Activiteiten[[#Headers],[Bijdrage in natura (overige)]],""))</f>
        <v/>
      </c>
      <c r="AM56" t="str">
        <f>IF(ISNUMBER(FIND("overige",Methode_Keuze)),"",IF(Tb_Activiteiten[[#This Row],[Bijdrage in natura (vrijwilligers)]]=1,Tb_Activiteiten[[#Headers],[Bijdrage in natura (vrijwilligers)]],""))</f>
        <v/>
      </c>
      <c r="AN56" t="str">
        <f>IF(ISNUMBER(FIND("overige",Methode_Keuze)),"",IF(Tb_Activiteiten[[#This Row],[Afschrijvingskosten]]=1,Tb_Activiteiten[[#Headers],[Afschrijvingskosten]],""))</f>
        <v/>
      </c>
    </row>
    <row r="57" spans="1:40" x14ac:dyDescent="0.25">
      <c r="A57" s="342"/>
      <c r="F57" s="81"/>
      <c r="G57" s="81"/>
      <c r="L57" s="71"/>
      <c r="N57" t="str">
        <f>IFERROR(IF(VLOOKUP(Tb_Activiteiten[[#This Row],[Openstelling]],Tb_Openstelling[],2,0)=1,1,""),"")</f>
        <v/>
      </c>
      <c r="AA57" t="str">
        <f>IF(ISNUMBER(FIND("arbeid",Methode_Keuze)),"",IF(ISNUMBER(FIND("arbeid",Methode_Keuze)),"",IF(Tb_Activiteiten[[#This Row],[Loonkosten]]=1,Tb_Activiteiten[[#Headers],[Loonkosten]],"")))</f>
        <v/>
      </c>
      <c r="AB57" t="str">
        <f>IF(ISNUMBER(FIND("arbeid",Methode_Keuze)),"",IF(ISNUMBER(FIND("arbeid",Methode_Keuze)),"",IF(Tb_Activiteiten[[#This Row],[Eigen arbeid]]=1,Tb_Activiteiten[[#Headers],[Eigen arbeid]],"")))</f>
        <v/>
      </c>
      <c r="AC57" t="str">
        <f>IF(ISNUMBER(FIND("arbeid",Methode_Keuze)),"",IF(ISNUMBER(FIND("arbeid",Methode_Keuze)),"",IF(Tb_Activiteiten[[#This Row],[Projectmedewerker]]=1,Tb_Activiteiten[[#Headers],[Projectmedewerker]],"")))</f>
        <v/>
      </c>
      <c r="AD57" t="str">
        <f>IF(ISNUMBER(FIND("arbeid",Methode_Keuze)),"",IF(ISNUMBER(FIND("arbeid",Methode_Keuze)),"",IF(Tb_Activiteiten[[#This Row],[Landbouwer]]=1,Tb_Activiteiten[[#Headers],[Landbouwer]],"")))</f>
        <v/>
      </c>
      <c r="AE57" t="str">
        <f>IF(ISNUMBER(FIND("arbeid",Methode_Keuze)),"",IF(ISNUMBER(FIND("arbeid",Methode_Keuze)),"",IF(Tb_Activiteiten[[#This Row],[Adviseur]]=1,Tb_Activiteiten[[#Headers],[Adviseur]],"")))</f>
        <v/>
      </c>
      <c r="AF57" t="str">
        <f>IF(ISNUMBER(FIND("arbeid",Methode_Keuze)),"",IF(ISNUMBER(FIND("arbeid",Methode_Keuze)),"",IF(Tb_Activiteiten[[#This Row],[Projectleider/Expert]]=1,Tb_Activiteiten[[#Headers],[Projectleider/Expert]],"")))</f>
        <v/>
      </c>
      <c r="AG57" t="str">
        <f>IF(ISNUMBER(FIND("arbeid",Methode_Keuze)),"",IF(ISNUMBER(FIND("arbeid",Methode_Keuze)),"",IF(Tb_Activiteiten[[#This Row],[Arbeidskosten]]=1,Tb_Activiteiten[[#Headers],[Arbeidskosten]],"")))</f>
        <v/>
      </c>
      <c r="AH57" t="str">
        <f>IF(ISNUMBER(FIND("arbeid",Methode_Keuze)),"",IF(ISNUMBER(FIND("arbeid",Methode_Keuze)),"",IF(Tb_Activiteiten[[#This Row],[Arbeidskosten op basis van IKS]]=1,Tb_Activiteiten[[#Headers],[Arbeidskosten op basis van IKS]],"")))</f>
        <v/>
      </c>
      <c r="AI57" t="str">
        <f>IF(ISNUMBER(FIND("overige",Methode_Keuze)),"",IF(Tb_Activiteiten[[#This Row],[Kosten derden exclusief btw]]=1,Tb_Activiteiten[[#Headers],[Kosten derden exclusief btw]],""))</f>
        <v/>
      </c>
      <c r="AJ57" t="str">
        <f>IF(ISNUMBER(FIND("overige",Methode_Keuze)),"",IF(Tb_Activiteiten[[#This Row],[Niet verrekenbare btw]]=1,Tb_Activiteiten[[#Headers],[Niet verrekenbare btw]],""))</f>
        <v/>
      </c>
      <c r="AK57" t="str">
        <f>IF(ISNUMBER(FIND("overige",Methode_Keuze)),"",IF(Tb_Activiteiten[[#This Row],[Grondkosten]]=1,Tb_Activiteiten[[#Headers],[Grondkosten]],""))</f>
        <v/>
      </c>
      <c r="AL57" t="str">
        <f>IF(ISNUMBER(FIND("overige",Methode_Keuze)),"",IF(Tb_Activiteiten[[#This Row],[Bijdrage in natura (overige)]]=1,Tb_Activiteiten[[#Headers],[Bijdrage in natura (overige)]],""))</f>
        <v/>
      </c>
      <c r="AM57" t="str">
        <f>IF(ISNUMBER(FIND("overige",Methode_Keuze)),"",IF(Tb_Activiteiten[[#This Row],[Bijdrage in natura (vrijwilligers)]]=1,Tb_Activiteiten[[#Headers],[Bijdrage in natura (vrijwilligers)]],""))</f>
        <v/>
      </c>
      <c r="AN57" t="str">
        <f>IF(ISNUMBER(FIND("overige",Methode_Keuze)),"",IF(Tb_Activiteiten[[#This Row],[Afschrijvingskosten]]=1,Tb_Activiteiten[[#Headers],[Afschrijvingskosten]],""))</f>
        <v/>
      </c>
    </row>
    <row r="58" spans="1:40" x14ac:dyDescent="0.25">
      <c r="A58" s="342"/>
      <c r="F58" s="81"/>
      <c r="G58" s="81"/>
      <c r="L58" s="71"/>
      <c r="N58" t="str">
        <f>IFERROR(IF(VLOOKUP(Tb_Activiteiten[[#This Row],[Openstelling]],Tb_Openstelling[],2,0)=1,1,""),"")</f>
        <v/>
      </c>
      <c r="AA58" t="str">
        <f>IF(ISNUMBER(FIND("arbeid",Methode_Keuze)),"",IF(ISNUMBER(FIND("arbeid",Methode_Keuze)),"",IF(Tb_Activiteiten[[#This Row],[Loonkosten]]=1,Tb_Activiteiten[[#Headers],[Loonkosten]],"")))</f>
        <v/>
      </c>
      <c r="AB58" t="str">
        <f>IF(ISNUMBER(FIND("arbeid",Methode_Keuze)),"",IF(ISNUMBER(FIND("arbeid",Methode_Keuze)),"",IF(Tb_Activiteiten[[#This Row],[Eigen arbeid]]=1,Tb_Activiteiten[[#Headers],[Eigen arbeid]],"")))</f>
        <v/>
      </c>
      <c r="AC58" t="str">
        <f>IF(ISNUMBER(FIND("arbeid",Methode_Keuze)),"",IF(ISNUMBER(FIND("arbeid",Methode_Keuze)),"",IF(Tb_Activiteiten[[#This Row],[Projectmedewerker]]=1,Tb_Activiteiten[[#Headers],[Projectmedewerker]],"")))</f>
        <v/>
      </c>
      <c r="AD58" t="str">
        <f>IF(ISNUMBER(FIND("arbeid",Methode_Keuze)),"",IF(ISNUMBER(FIND("arbeid",Methode_Keuze)),"",IF(Tb_Activiteiten[[#This Row],[Landbouwer]]=1,Tb_Activiteiten[[#Headers],[Landbouwer]],"")))</f>
        <v/>
      </c>
      <c r="AE58" t="str">
        <f>IF(ISNUMBER(FIND("arbeid",Methode_Keuze)),"",IF(ISNUMBER(FIND("arbeid",Methode_Keuze)),"",IF(Tb_Activiteiten[[#This Row],[Adviseur]]=1,Tb_Activiteiten[[#Headers],[Adviseur]],"")))</f>
        <v/>
      </c>
      <c r="AF58" t="str">
        <f>IF(ISNUMBER(FIND("arbeid",Methode_Keuze)),"",IF(ISNUMBER(FIND("arbeid",Methode_Keuze)),"",IF(Tb_Activiteiten[[#This Row],[Projectleider/Expert]]=1,Tb_Activiteiten[[#Headers],[Projectleider/Expert]],"")))</f>
        <v/>
      </c>
      <c r="AG58" t="str">
        <f>IF(ISNUMBER(FIND("arbeid",Methode_Keuze)),"",IF(ISNUMBER(FIND("arbeid",Methode_Keuze)),"",IF(Tb_Activiteiten[[#This Row],[Arbeidskosten]]=1,Tb_Activiteiten[[#Headers],[Arbeidskosten]],"")))</f>
        <v/>
      </c>
      <c r="AH58" t="str">
        <f>IF(ISNUMBER(FIND("arbeid",Methode_Keuze)),"",IF(ISNUMBER(FIND("arbeid",Methode_Keuze)),"",IF(Tb_Activiteiten[[#This Row],[Arbeidskosten op basis van IKS]]=1,Tb_Activiteiten[[#Headers],[Arbeidskosten op basis van IKS]],"")))</f>
        <v/>
      </c>
      <c r="AI58" t="str">
        <f>IF(ISNUMBER(FIND("overige",Methode_Keuze)),"",IF(Tb_Activiteiten[[#This Row],[Kosten derden exclusief btw]]=1,Tb_Activiteiten[[#Headers],[Kosten derden exclusief btw]],""))</f>
        <v/>
      </c>
      <c r="AJ58" t="str">
        <f>IF(ISNUMBER(FIND("overige",Methode_Keuze)),"",IF(Tb_Activiteiten[[#This Row],[Niet verrekenbare btw]]=1,Tb_Activiteiten[[#Headers],[Niet verrekenbare btw]],""))</f>
        <v/>
      </c>
      <c r="AK58" t="str">
        <f>IF(ISNUMBER(FIND("overige",Methode_Keuze)),"",IF(Tb_Activiteiten[[#This Row],[Grondkosten]]=1,Tb_Activiteiten[[#Headers],[Grondkosten]],""))</f>
        <v/>
      </c>
      <c r="AL58" t="str">
        <f>IF(ISNUMBER(FIND("overige",Methode_Keuze)),"",IF(Tb_Activiteiten[[#This Row],[Bijdrage in natura (overige)]]=1,Tb_Activiteiten[[#Headers],[Bijdrage in natura (overige)]],""))</f>
        <v/>
      </c>
      <c r="AM58" t="str">
        <f>IF(ISNUMBER(FIND("overige",Methode_Keuze)),"",IF(Tb_Activiteiten[[#This Row],[Bijdrage in natura (vrijwilligers)]]=1,Tb_Activiteiten[[#Headers],[Bijdrage in natura (vrijwilligers)]],""))</f>
        <v/>
      </c>
      <c r="AN58" t="str">
        <f>IF(ISNUMBER(FIND("overige",Methode_Keuze)),"",IF(Tb_Activiteiten[[#This Row],[Afschrijvingskosten]]=1,Tb_Activiteiten[[#Headers],[Afschrijvingskosten]],""))</f>
        <v/>
      </c>
    </row>
    <row r="59" spans="1:40" x14ac:dyDescent="0.25">
      <c r="A59" s="342"/>
      <c r="F59" s="81"/>
      <c r="G59" s="81"/>
      <c r="L59" s="71"/>
      <c r="N59" t="str">
        <f>IFERROR(IF(VLOOKUP(Tb_Activiteiten[[#This Row],[Openstelling]],Tb_Openstelling[],2,0)=1,1,""),"")</f>
        <v/>
      </c>
      <c r="AA59" t="str">
        <f>IF(ISNUMBER(FIND("arbeid",Methode_Keuze)),"",IF(ISNUMBER(FIND("arbeid",Methode_Keuze)),"",IF(Tb_Activiteiten[[#This Row],[Loonkosten]]=1,Tb_Activiteiten[[#Headers],[Loonkosten]],"")))</f>
        <v/>
      </c>
      <c r="AB59" t="str">
        <f>IF(ISNUMBER(FIND("arbeid",Methode_Keuze)),"",IF(ISNUMBER(FIND("arbeid",Methode_Keuze)),"",IF(Tb_Activiteiten[[#This Row],[Eigen arbeid]]=1,Tb_Activiteiten[[#Headers],[Eigen arbeid]],"")))</f>
        <v/>
      </c>
      <c r="AC59" t="str">
        <f>IF(ISNUMBER(FIND("arbeid",Methode_Keuze)),"",IF(ISNUMBER(FIND("arbeid",Methode_Keuze)),"",IF(Tb_Activiteiten[[#This Row],[Projectmedewerker]]=1,Tb_Activiteiten[[#Headers],[Projectmedewerker]],"")))</f>
        <v/>
      </c>
      <c r="AD59" t="str">
        <f>IF(ISNUMBER(FIND("arbeid",Methode_Keuze)),"",IF(ISNUMBER(FIND("arbeid",Methode_Keuze)),"",IF(Tb_Activiteiten[[#This Row],[Landbouwer]]=1,Tb_Activiteiten[[#Headers],[Landbouwer]],"")))</f>
        <v/>
      </c>
      <c r="AE59" t="str">
        <f>IF(ISNUMBER(FIND("arbeid",Methode_Keuze)),"",IF(ISNUMBER(FIND("arbeid",Methode_Keuze)),"",IF(Tb_Activiteiten[[#This Row],[Adviseur]]=1,Tb_Activiteiten[[#Headers],[Adviseur]],"")))</f>
        <v/>
      </c>
      <c r="AF59" t="str">
        <f>IF(ISNUMBER(FIND("arbeid",Methode_Keuze)),"",IF(ISNUMBER(FIND("arbeid",Methode_Keuze)),"",IF(Tb_Activiteiten[[#This Row],[Projectleider/Expert]]=1,Tb_Activiteiten[[#Headers],[Projectleider/Expert]],"")))</f>
        <v/>
      </c>
      <c r="AG59" t="str">
        <f>IF(ISNUMBER(FIND("arbeid",Methode_Keuze)),"",IF(ISNUMBER(FIND("arbeid",Methode_Keuze)),"",IF(Tb_Activiteiten[[#This Row],[Arbeidskosten]]=1,Tb_Activiteiten[[#Headers],[Arbeidskosten]],"")))</f>
        <v/>
      </c>
      <c r="AH59" t="str">
        <f>IF(ISNUMBER(FIND("arbeid",Methode_Keuze)),"",IF(ISNUMBER(FIND("arbeid",Methode_Keuze)),"",IF(Tb_Activiteiten[[#This Row],[Arbeidskosten op basis van IKS]]=1,Tb_Activiteiten[[#Headers],[Arbeidskosten op basis van IKS]],"")))</f>
        <v/>
      </c>
      <c r="AI59" t="str">
        <f>IF(ISNUMBER(FIND("overige",Methode_Keuze)),"",IF(Tb_Activiteiten[[#This Row],[Kosten derden exclusief btw]]=1,Tb_Activiteiten[[#Headers],[Kosten derden exclusief btw]],""))</f>
        <v/>
      </c>
      <c r="AJ59" t="str">
        <f>IF(ISNUMBER(FIND("overige",Methode_Keuze)),"",IF(Tb_Activiteiten[[#This Row],[Niet verrekenbare btw]]=1,Tb_Activiteiten[[#Headers],[Niet verrekenbare btw]],""))</f>
        <v/>
      </c>
      <c r="AK59" t="str">
        <f>IF(ISNUMBER(FIND("overige",Methode_Keuze)),"",IF(Tb_Activiteiten[[#This Row],[Grondkosten]]=1,Tb_Activiteiten[[#Headers],[Grondkosten]],""))</f>
        <v/>
      </c>
      <c r="AL59" t="str">
        <f>IF(ISNUMBER(FIND("overige",Methode_Keuze)),"",IF(Tb_Activiteiten[[#This Row],[Bijdrage in natura (overige)]]=1,Tb_Activiteiten[[#Headers],[Bijdrage in natura (overige)]],""))</f>
        <v/>
      </c>
      <c r="AM59" t="str">
        <f>IF(ISNUMBER(FIND("overige",Methode_Keuze)),"",IF(Tb_Activiteiten[[#This Row],[Bijdrage in natura (vrijwilligers)]]=1,Tb_Activiteiten[[#Headers],[Bijdrage in natura (vrijwilligers)]],""))</f>
        <v/>
      </c>
      <c r="AN59" t="str">
        <f>IF(ISNUMBER(FIND("overige",Methode_Keuze)),"",IF(Tb_Activiteiten[[#This Row],[Afschrijvingskosten]]=1,Tb_Activiteiten[[#Headers],[Afschrijvingskosten]],""))</f>
        <v/>
      </c>
    </row>
    <row r="60" spans="1:40" x14ac:dyDescent="0.25">
      <c r="A60" s="342"/>
      <c r="F60" s="81"/>
      <c r="G60" s="81"/>
      <c r="L60" s="71"/>
      <c r="N60" t="str">
        <f>IFERROR(IF(VLOOKUP(Tb_Activiteiten[[#This Row],[Openstelling]],Tb_Openstelling[],2,0)=1,1,""),"")</f>
        <v/>
      </c>
      <c r="AA60" t="str">
        <f>IF(ISNUMBER(FIND("arbeid",Methode_Keuze)),"",IF(ISNUMBER(FIND("arbeid",Methode_Keuze)),"",IF(Tb_Activiteiten[[#This Row],[Loonkosten]]=1,Tb_Activiteiten[[#Headers],[Loonkosten]],"")))</f>
        <v/>
      </c>
      <c r="AB60" t="str">
        <f>IF(ISNUMBER(FIND("arbeid",Methode_Keuze)),"",IF(ISNUMBER(FIND("arbeid",Methode_Keuze)),"",IF(Tb_Activiteiten[[#This Row],[Eigen arbeid]]=1,Tb_Activiteiten[[#Headers],[Eigen arbeid]],"")))</f>
        <v/>
      </c>
      <c r="AC60" t="str">
        <f>IF(ISNUMBER(FIND("arbeid",Methode_Keuze)),"",IF(ISNUMBER(FIND("arbeid",Methode_Keuze)),"",IF(Tb_Activiteiten[[#This Row],[Projectmedewerker]]=1,Tb_Activiteiten[[#Headers],[Projectmedewerker]],"")))</f>
        <v/>
      </c>
      <c r="AD60" t="str">
        <f>IF(ISNUMBER(FIND("arbeid",Methode_Keuze)),"",IF(ISNUMBER(FIND("arbeid",Methode_Keuze)),"",IF(Tb_Activiteiten[[#This Row],[Landbouwer]]=1,Tb_Activiteiten[[#Headers],[Landbouwer]],"")))</f>
        <v/>
      </c>
      <c r="AE60" t="str">
        <f>IF(ISNUMBER(FIND("arbeid",Methode_Keuze)),"",IF(ISNUMBER(FIND("arbeid",Methode_Keuze)),"",IF(Tb_Activiteiten[[#This Row],[Adviseur]]=1,Tb_Activiteiten[[#Headers],[Adviseur]],"")))</f>
        <v/>
      </c>
      <c r="AF60" t="str">
        <f>IF(ISNUMBER(FIND("arbeid",Methode_Keuze)),"",IF(ISNUMBER(FIND("arbeid",Methode_Keuze)),"",IF(Tb_Activiteiten[[#This Row],[Projectleider/Expert]]=1,Tb_Activiteiten[[#Headers],[Projectleider/Expert]],"")))</f>
        <v/>
      </c>
      <c r="AG60" t="str">
        <f>IF(ISNUMBER(FIND("arbeid",Methode_Keuze)),"",IF(ISNUMBER(FIND("arbeid",Methode_Keuze)),"",IF(Tb_Activiteiten[[#This Row],[Arbeidskosten]]=1,Tb_Activiteiten[[#Headers],[Arbeidskosten]],"")))</f>
        <v/>
      </c>
      <c r="AH60" t="str">
        <f>IF(ISNUMBER(FIND("arbeid",Methode_Keuze)),"",IF(ISNUMBER(FIND("arbeid",Methode_Keuze)),"",IF(Tb_Activiteiten[[#This Row],[Arbeidskosten op basis van IKS]]=1,Tb_Activiteiten[[#Headers],[Arbeidskosten op basis van IKS]],"")))</f>
        <v/>
      </c>
      <c r="AI60" t="str">
        <f>IF(ISNUMBER(FIND("overige",Methode_Keuze)),"",IF(Tb_Activiteiten[[#This Row],[Kosten derden exclusief btw]]=1,Tb_Activiteiten[[#Headers],[Kosten derden exclusief btw]],""))</f>
        <v/>
      </c>
      <c r="AJ60" t="str">
        <f>IF(ISNUMBER(FIND("overige",Methode_Keuze)),"",IF(Tb_Activiteiten[[#This Row],[Niet verrekenbare btw]]=1,Tb_Activiteiten[[#Headers],[Niet verrekenbare btw]],""))</f>
        <v/>
      </c>
      <c r="AK60" t="str">
        <f>IF(ISNUMBER(FIND("overige",Methode_Keuze)),"",IF(Tb_Activiteiten[[#This Row],[Grondkosten]]=1,Tb_Activiteiten[[#Headers],[Grondkosten]],""))</f>
        <v/>
      </c>
      <c r="AL60" t="str">
        <f>IF(ISNUMBER(FIND("overige",Methode_Keuze)),"",IF(Tb_Activiteiten[[#This Row],[Bijdrage in natura (overige)]]=1,Tb_Activiteiten[[#Headers],[Bijdrage in natura (overige)]],""))</f>
        <v/>
      </c>
      <c r="AM60" t="str">
        <f>IF(ISNUMBER(FIND("overige",Methode_Keuze)),"",IF(Tb_Activiteiten[[#This Row],[Bijdrage in natura (vrijwilligers)]]=1,Tb_Activiteiten[[#Headers],[Bijdrage in natura (vrijwilligers)]],""))</f>
        <v/>
      </c>
      <c r="AN60" t="str">
        <f>IF(ISNUMBER(FIND("overige",Methode_Keuze)),"",IF(Tb_Activiteiten[[#This Row],[Afschrijvingskosten]]=1,Tb_Activiteiten[[#Headers],[Afschrijvingskosten]],""))</f>
        <v/>
      </c>
    </row>
    <row r="61" spans="1:40" x14ac:dyDescent="0.25">
      <c r="A61" s="342"/>
      <c r="F61" s="81"/>
      <c r="G61" s="81"/>
      <c r="L61" s="71"/>
      <c r="N61" t="str">
        <f>IFERROR(IF(VLOOKUP(Tb_Activiteiten[[#This Row],[Openstelling]],Tb_Openstelling[],2,0)=1,1,""),"")</f>
        <v/>
      </c>
      <c r="AA61" t="str">
        <f>IF(ISNUMBER(FIND("arbeid",Methode_Keuze)),"",IF(ISNUMBER(FIND("arbeid",Methode_Keuze)),"",IF(Tb_Activiteiten[[#This Row],[Loonkosten]]=1,Tb_Activiteiten[[#Headers],[Loonkosten]],"")))</f>
        <v/>
      </c>
      <c r="AB61" t="str">
        <f>IF(ISNUMBER(FIND("arbeid",Methode_Keuze)),"",IF(ISNUMBER(FIND("arbeid",Methode_Keuze)),"",IF(Tb_Activiteiten[[#This Row],[Eigen arbeid]]=1,Tb_Activiteiten[[#Headers],[Eigen arbeid]],"")))</f>
        <v/>
      </c>
      <c r="AC61" t="str">
        <f>IF(ISNUMBER(FIND("arbeid",Methode_Keuze)),"",IF(ISNUMBER(FIND("arbeid",Methode_Keuze)),"",IF(Tb_Activiteiten[[#This Row],[Projectmedewerker]]=1,Tb_Activiteiten[[#Headers],[Projectmedewerker]],"")))</f>
        <v/>
      </c>
      <c r="AD61" t="str">
        <f>IF(ISNUMBER(FIND("arbeid",Methode_Keuze)),"",IF(ISNUMBER(FIND("arbeid",Methode_Keuze)),"",IF(Tb_Activiteiten[[#This Row],[Landbouwer]]=1,Tb_Activiteiten[[#Headers],[Landbouwer]],"")))</f>
        <v/>
      </c>
      <c r="AE61" t="str">
        <f>IF(ISNUMBER(FIND("arbeid",Methode_Keuze)),"",IF(ISNUMBER(FIND("arbeid",Methode_Keuze)),"",IF(Tb_Activiteiten[[#This Row],[Adviseur]]=1,Tb_Activiteiten[[#Headers],[Adviseur]],"")))</f>
        <v/>
      </c>
      <c r="AF61" t="str">
        <f>IF(ISNUMBER(FIND("arbeid",Methode_Keuze)),"",IF(ISNUMBER(FIND("arbeid",Methode_Keuze)),"",IF(Tb_Activiteiten[[#This Row],[Projectleider/Expert]]=1,Tb_Activiteiten[[#Headers],[Projectleider/Expert]],"")))</f>
        <v/>
      </c>
      <c r="AG61" t="str">
        <f>IF(ISNUMBER(FIND("arbeid",Methode_Keuze)),"",IF(ISNUMBER(FIND("arbeid",Methode_Keuze)),"",IF(Tb_Activiteiten[[#This Row],[Arbeidskosten]]=1,Tb_Activiteiten[[#Headers],[Arbeidskosten]],"")))</f>
        <v/>
      </c>
      <c r="AH61" t="str">
        <f>IF(ISNUMBER(FIND("arbeid",Methode_Keuze)),"",IF(ISNUMBER(FIND("arbeid",Methode_Keuze)),"",IF(Tb_Activiteiten[[#This Row],[Arbeidskosten op basis van IKS]]=1,Tb_Activiteiten[[#Headers],[Arbeidskosten op basis van IKS]],"")))</f>
        <v/>
      </c>
      <c r="AI61" t="str">
        <f>IF(ISNUMBER(FIND("overige",Methode_Keuze)),"",IF(Tb_Activiteiten[[#This Row],[Kosten derden exclusief btw]]=1,Tb_Activiteiten[[#Headers],[Kosten derden exclusief btw]],""))</f>
        <v/>
      </c>
      <c r="AJ61" t="str">
        <f>IF(ISNUMBER(FIND("overige",Methode_Keuze)),"",IF(Tb_Activiteiten[[#This Row],[Niet verrekenbare btw]]=1,Tb_Activiteiten[[#Headers],[Niet verrekenbare btw]],""))</f>
        <v/>
      </c>
      <c r="AK61" t="str">
        <f>IF(ISNUMBER(FIND("overige",Methode_Keuze)),"",IF(Tb_Activiteiten[[#This Row],[Grondkosten]]=1,Tb_Activiteiten[[#Headers],[Grondkosten]],""))</f>
        <v/>
      </c>
      <c r="AL61" t="str">
        <f>IF(ISNUMBER(FIND("overige",Methode_Keuze)),"",IF(Tb_Activiteiten[[#This Row],[Bijdrage in natura (overige)]]=1,Tb_Activiteiten[[#Headers],[Bijdrage in natura (overige)]],""))</f>
        <v/>
      </c>
      <c r="AM61" t="str">
        <f>IF(ISNUMBER(FIND("overige",Methode_Keuze)),"",IF(Tb_Activiteiten[[#This Row],[Bijdrage in natura (vrijwilligers)]]=1,Tb_Activiteiten[[#Headers],[Bijdrage in natura (vrijwilligers)]],""))</f>
        <v/>
      </c>
      <c r="AN61" t="str">
        <f>IF(ISNUMBER(FIND("overige",Methode_Keuze)),"",IF(Tb_Activiteiten[[#This Row],[Afschrijvingskosten]]=1,Tb_Activiteiten[[#Headers],[Afschrijvingskosten]],""))</f>
        <v/>
      </c>
    </row>
    <row r="62" spans="1:40" x14ac:dyDescent="0.25">
      <c r="A62" s="342"/>
      <c r="F62" s="81"/>
      <c r="G62" s="81"/>
      <c r="L62" s="71"/>
      <c r="N62" t="str">
        <f>IFERROR(IF(VLOOKUP(Tb_Activiteiten[[#This Row],[Openstelling]],Tb_Openstelling[],2,0)=1,1,""),"")</f>
        <v/>
      </c>
      <c r="AA62" t="str">
        <f>IF(ISNUMBER(FIND("arbeid",Methode_Keuze)),"",IF(ISNUMBER(FIND("arbeid",Methode_Keuze)),"",IF(Tb_Activiteiten[[#This Row],[Loonkosten]]=1,Tb_Activiteiten[[#Headers],[Loonkosten]],"")))</f>
        <v/>
      </c>
      <c r="AB62" t="str">
        <f>IF(ISNUMBER(FIND("arbeid",Methode_Keuze)),"",IF(ISNUMBER(FIND("arbeid",Methode_Keuze)),"",IF(Tb_Activiteiten[[#This Row],[Eigen arbeid]]=1,Tb_Activiteiten[[#Headers],[Eigen arbeid]],"")))</f>
        <v/>
      </c>
      <c r="AC62" t="str">
        <f>IF(ISNUMBER(FIND("arbeid",Methode_Keuze)),"",IF(ISNUMBER(FIND("arbeid",Methode_Keuze)),"",IF(Tb_Activiteiten[[#This Row],[Projectmedewerker]]=1,Tb_Activiteiten[[#Headers],[Projectmedewerker]],"")))</f>
        <v/>
      </c>
      <c r="AD62" t="str">
        <f>IF(ISNUMBER(FIND("arbeid",Methode_Keuze)),"",IF(ISNUMBER(FIND("arbeid",Methode_Keuze)),"",IF(Tb_Activiteiten[[#This Row],[Landbouwer]]=1,Tb_Activiteiten[[#Headers],[Landbouwer]],"")))</f>
        <v/>
      </c>
      <c r="AE62" t="str">
        <f>IF(ISNUMBER(FIND("arbeid",Methode_Keuze)),"",IF(ISNUMBER(FIND("arbeid",Methode_Keuze)),"",IF(Tb_Activiteiten[[#This Row],[Adviseur]]=1,Tb_Activiteiten[[#Headers],[Adviseur]],"")))</f>
        <v/>
      </c>
      <c r="AF62" t="str">
        <f>IF(ISNUMBER(FIND("arbeid",Methode_Keuze)),"",IF(ISNUMBER(FIND("arbeid",Methode_Keuze)),"",IF(Tb_Activiteiten[[#This Row],[Projectleider/Expert]]=1,Tb_Activiteiten[[#Headers],[Projectleider/Expert]],"")))</f>
        <v/>
      </c>
      <c r="AG62" t="str">
        <f>IF(ISNUMBER(FIND("arbeid",Methode_Keuze)),"",IF(ISNUMBER(FIND("arbeid",Methode_Keuze)),"",IF(Tb_Activiteiten[[#This Row],[Arbeidskosten]]=1,Tb_Activiteiten[[#Headers],[Arbeidskosten]],"")))</f>
        <v/>
      </c>
      <c r="AH62" t="str">
        <f>IF(ISNUMBER(FIND("arbeid",Methode_Keuze)),"",IF(ISNUMBER(FIND("arbeid",Methode_Keuze)),"",IF(Tb_Activiteiten[[#This Row],[Arbeidskosten op basis van IKS]]=1,Tb_Activiteiten[[#Headers],[Arbeidskosten op basis van IKS]],"")))</f>
        <v/>
      </c>
      <c r="AI62" t="str">
        <f>IF(ISNUMBER(FIND("overige",Methode_Keuze)),"",IF(Tb_Activiteiten[[#This Row],[Kosten derden exclusief btw]]=1,Tb_Activiteiten[[#Headers],[Kosten derden exclusief btw]],""))</f>
        <v/>
      </c>
      <c r="AJ62" t="str">
        <f>IF(ISNUMBER(FIND("overige",Methode_Keuze)),"",IF(Tb_Activiteiten[[#This Row],[Niet verrekenbare btw]]=1,Tb_Activiteiten[[#Headers],[Niet verrekenbare btw]],""))</f>
        <v/>
      </c>
      <c r="AK62" t="str">
        <f>IF(ISNUMBER(FIND("overige",Methode_Keuze)),"",IF(Tb_Activiteiten[[#This Row],[Grondkosten]]=1,Tb_Activiteiten[[#Headers],[Grondkosten]],""))</f>
        <v/>
      </c>
      <c r="AL62" t="str">
        <f>IF(ISNUMBER(FIND("overige",Methode_Keuze)),"",IF(Tb_Activiteiten[[#This Row],[Bijdrage in natura (overige)]]=1,Tb_Activiteiten[[#Headers],[Bijdrage in natura (overige)]],""))</f>
        <v/>
      </c>
      <c r="AM62" t="str">
        <f>IF(ISNUMBER(FIND("overige",Methode_Keuze)),"",IF(Tb_Activiteiten[[#This Row],[Bijdrage in natura (vrijwilligers)]]=1,Tb_Activiteiten[[#Headers],[Bijdrage in natura (vrijwilligers)]],""))</f>
        <v/>
      </c>
      <c r="AN62" t="str">
        <f>IF(ISNUMBER(FIND("overige",Methode_Keuze)),"",IF(Tb_Activiteiten[[#This Row],[Afschrijvingskosten]]=1,Tb_Activiteiten[[#Headers],[Afschrijvingskosten]],""))</f>
        <v/>
      </c>
    </row>
    <row r="63" spans="1:40" x14ac:dyDescent="0.25">
      <c r="A63" s="342"/>
      <c r="F63" s="81"/>
      <c r="G63" s="81"/>
      <c r="L63" s="71"/>
      <c r="N63" t="str">
        <f>IFERROR(IF(VLOOKUP(Tb_Activiteiten[[#This Row],[Openstelling]],Tb_Openstelling[],2,0)=1,1,""),"")</f>
        <v/>
      </c>
      <c r="AA63" t="str">
        <f>IF(ISNUMBER(FIND("arbeid",Methode_Keuze)),"",IF(ISNUMBER(FIND("arbeid",Methode_Keuze)),"",IF(Tb_Activiteiten[[#This Row],[Loonkosten]]=1,Tb_Activiteiten[[#Headers],[Loonkosten]],"")))</f>
        <v/>
      </c>
      <c r="AB63" t="str">
        <f>IF(ISNUMBER(FIND("arbeid",Methode_Keuze)),"",IF(ISNUMBER(FIND("arbeid",Methode_Keuze)),"",IF(Tb_Activiteiten[[#This Row],[Eigen arbeid]]=1,Tb_Activiteiten[[#Headers],[Eigen arbeid]],"")))</f>
        <v/>
      </c>
      <c r="AC63" t="str">
        <f>IF(ISNUMBER(FIND("arbeid",Methode_Keuze)),"",IF(ISNUMBER(FIND("arbeid",Methode_Keuze)),"",IF(Tb_Activiteiten[[#This Row],[Projectmedewerker]]=1,Tb_Activiteiten[[#Headers],[Projectmedewerker]],"")))</f>
        <v/>
      </c>
      <c r="AD63" t="str">
        <f>IF(ISNUMBER(FIND("arbeid",Methode_Keuze)),"",IF(ISNUMBER(FIND("arbeid",Methode_Keuze)),"",IF(Tb_Activiteiten[[#This Row],[Landbouwer]]=1,Tb_Activiteiten[[#Headers],[Landbouwer]],"")))</f>
        <v/>
      </c>
      <c r="AE63" t="str">
        <f>IF(ISNUMBER(FIND("arbeid",Methode_Keuze)),"",IF(ISNUMBER(FIND("arbeid",Methode_Keuze)),"",IF(Tb_Activiteiten[[#This Row],[Adviseur]]=1,Tb_Activiteiten[[#Headers],[Adviseur]],"")))</f>
        <v/>
      </c>
      <c r="AF63" t="str">
        <f>IF(ISNUMBER(FIND("arbeid",Methode_Keuze)),"",IF(ISNUMBER(FIND("arbeid",Methode_Keuze)),"",IF(Tb_Activiteiten[[#This Row],[Projectleider/Expert]]=1,Tb_Activiteiten[[#Headers],[Projectleider/Expert]],"")))</f>
        <v/>
      </c>
      <c r="AG63" t="str">
        <f>IF(ISNUMBER(FIND("arbeid",Methode_Keuze)),"",IF(ISNUMBER(FIND("arbeid",Methode_Keuze)),"",IF(Tb_Activiteiten[[#This Row],[Arbeidskosten]]=1,Tb_Activiteiten[[#Headers],[Arbeidskosten]],"")))</f>
        <v/>
      </c>
      <c r="AH63" t="str">
        <f>IF(ISNUMBER(FIND("arbeid",Methode_Keuze)),"",IF(ISNUMBER(FIND("arbeid",Methode_Keuze)),"",IF(Tb_Activiteiten[[#This Row],[Arbeidskosten op basis van IKS]]=1,Tb_Activiteiten[[#Headers],[Arbeidskosten op basis van IKS]],"")))</f>
        <v/>
      </c>
      <c r="AI63" t="str">
        <f>IF(ISNUMBER(FIND("overige",Methode_Keuze)),"",IF(Tb_Activiteiten[[#This Row],[Kosten derden exclusief btw]]=1,Tb_Activiteiten[[#Headers],[Kosten derden exclusief btw]],""))</f>
        <v/>
      </c>
      <c r="AJ63" t="str">
        <f>IF(ISNUMBER(FIND("overige",Methode_Keuze)),"",IF(Tb_Activiteiten[[#This Row],[Niet verrekenbare btw]]=1,Tb_Activiteiten[[#Headers],[Niet verrekenbare btw]],""))</f>
        <v/>
      </c>
      <c r="AK63" t="str">
        <f>IF(ISNUMBER(FIND("overige",Methode_Keuze)),"",IF(Tb_Activiteiten[[#This Row],[Grondkosten]]=1,Tb_Activiteiten[[#Headers],[Grondkosten]],""))</f>
        <v/>
      </c>
      <c r="AL63" t="str">
        <f>IF(ISNUMBER(FIND("overige",Methode_Keuze)),"",IF(Tb_Activiteiten[[#This Row],[Bijdrage in natura (overige)]]=1,Tb_Activiteiten[[#Headers],[Bijdrage in natura (overige)]],""))</f>
        <v/>
      </c>
      <c r="AM63" t="str">
        <f>IF(ISNUMBER(FIND("overige",Methode_Keuze)),"",IF(Tb_Activiteiten[[#This Row],[Bijdrage in natura (vrijwilligers)]]=1,Tb_Activiteiten[[#Headers],[Bijdrage in natura (vrijwilligers)]],""))</f>
        <v/>
      </c>
      <c r="AN63" t="str">
        <f>IF(ISNUMBER(FIND("overige",Methode_Keuze)),"",IF(Tb_Activiteiten[[#This Row],[Afschrijvingskosten]]=1,Tb_Activiteiten[[#Headers],[Afschrijvingskosten]],""))</f>
        <v/>
      </c>
    </row>
    <row r="64" spans="1:40" x14ac:dyDescent="0.25">
      <c r="A64" s="342"/>
      <c r="F64" s="81"/>
      <c r="G64" s="81"/>
      <c r="L64" s="71"/>
      <c r="N64" t="str">
        <f>IFERROR(IF(VLOOKUP(Tb_Activiteiten[[#This Row],[Openstelling]],Tb_Openstelling[],2,0)=1,1,""),"")</f>
        <v/>
      </c>
      <c r="AA64" t="str">
        <f>IF(ISNUMBER(FIND("arbeid",Methode_Keuze)),"",IF(ISNUMBER(FIND("arbeid",Methode_Keuze)),"",IF(Tb_Activiteiten[[#This Row],[Loonkosten]]=1,Tb_Activiteiten[[#Headers],[Loonkosten]],"")))</f>
        <v/>
      </c>
      <c r="AB64" t="str">
        <f>IF(ISNUMBER(FIND("arbeid",Methode_Keuze)),"",IF(ISNUMBER(FIND("arbeid",Methode_Keuze)),"",IF(Tb_Activiteiten[[#This Row],[Eigen arbeid]]=1,Tb_Activiteiten[[#Headers],[Eigen arbeid]],"")))</f>
        <v/>
      </c>
      <c r="AC64" t="str">
        <f>IF(ISNUMBER(FIND("arbeid",Methode_Keuze)),"",IF(ISNUMBER(FIND("arbeid",Methode_Keuze)),"",IF(Tb_Activiteiten[[#This Row],[Projectmedewerker]]=1,Tb_Activiteiten[[#Headers],[Projectmedewerker]],"")))</f>
        <v/>
      </c>
      <c r="AD64" t="str">
        <f>IF(ISNUMBER(FIND("arbeid",Methode_Keuze)),"",IF(ISNUMBER(FIND("arbeid",Methode_Keuze)),"",IF(Tb_Activiteiten[[#This Row],[Landbouwer]]=1,Tb_Activiteiten[[#Headers],[Landbouwer]],"")))</f>
        <v/>
      </c>
      <c r="AE64" t="str">
        <f>IF(ISNUMBER(FIND("arbeid",Methode_Keuze)),"",IF(ISNUMBER(FIND("arbeid",Methode_Keuze)),"",IF(Tb_Activiteiten[[#This Row],[Adviseur]]=1,Tb_Activiteiten[[#Headers],[Adviseur]],"")))</f>
        <v/>
      </c>
      <c r="AF64" t="str">
        <f>IF(ISNUMBER(FIND("arbeid",Methode_Keuze)),"",IF(ISNUMBER(FIND("arbeid",Methode_Keuze)),"",IF(Tb_Activiteiten[[#This Row],[Projectleider/Expert]]=1,Tb_Activiteiten[[#Headers],[Projectleider/Expert]],"")))</f>
        <v/>
      </c>
      <c r="AG64" t="str">
        <f>IF(ISNUMBER(FIND("arbeid",Methode_Keuze)),"",IF(ISNUMBER(FIND("arbeid",Methode_Keuze)),"",IF(Tb_Activiteiten[[#This Row],[Arbeidskosten]]=1,Tb_Activiteiten[[#Headers],[Arbeidskosten]],"")))</f>
        <v/>
      </c>
      <c r="AH64" t="str">
        <f>IF(ISNUMBER(FIND("arbeid",Methode_Keuze)),"",IF(ISNUMBER(FIND("arbeid",Methode_Keuze)),"",IF(Tb_Activiteiten[[#This Row],[Arbeidskosten op basis van IKS]]=1,Tb_Activiteiten[[#Headers],[Arbeidskosten op basis van IKS]],"")))</f>
        <v/>
      </c>
      <c r="AI64" t="str">
        <f>IF(ISNUMBER(FIND("overige",Methode_Keuze)),"",IF(Tb_Activiteiten[[#This Row],[Kosten derden exclusief btw]]=1,Tb_Activiteiten[[#Headers],[Kosten derden exclusief btw]],""))</f>
        <v/>
      </c>
      <c r="AJ64" t="str">
        <f>IF(ISNUMBER(FIND("overige",Methode_Keuze)),"",IF(Tb_Activiteiten[[#This Row],[Niet verrekenbare btw]]=1,Tb_Activiteiten[[#Headers],[Niet verrekenbare btw]],""))</f>
        <v/>
      </c>
      <c r="AK64" t="str">
        <f>IF(ISNUMBER(FIND("overige",Methode_Keuze)),"",IF(Tb_Activiteiten[[#This Row],[Grondkosten]]=1,Tb_Activiteiten[[#Headers],[Grondkosten]],""))</f>
        <v/>
      </c>
      <c r="AL64" t="str">
        <f>IF(ISNUMBER(FIND("overige",Methode_Keuze)),"",IF(Tb_Activiteiten[[#This Row],[Bijdrage in natura (overige)]]=1,Tb_Activiteiten[[#Headers],[Bijdrage in natura (overige)]],""))</f>
        <v/>
      </c>
      <c r="AM64" t="str">
        <f>IF(ISNUMBER(FIND("overige",Methode_Keuze)),"",IF(Tb_Activiteiten[[#This Row],[Bijdrage in natura (vrijwilligers)]]=1,Tb_Activiteiten[[#Headers],[Bijdrage in natura (vrijwilligers)]],""))</f>
        <v/>
      </c>
      <c r="AN64" t="str">
        <f>IF(ISNUMBER(FIND("overige",Methode_Keuze)),"",IF(Tb_Activiteiten[[#This Row],[Afschrijvingskosten]]=1,Tb_Activiteiten[[#Headers],[Afschrijvingskosten]],""))</f>
        <v/>
      </c>
    </row>
    <row r="65" spans="1:40" x14ac:dyDescent="0.25">
      <c r="A65" s="342"/>
      <c r="F65" s="81"/>
      <c r="G65" s="81"/>
      <c r="L65" s="71"/>
      <c r="N65" t="str">
        <f>IFERROR(IF(VLOOKUP(Tb_Activiteiten[[#This Row],[Openstelling]],Tb_Openstelling[],2,0)=1,1,""),"")</f>
        <v/>
      </c>
      <c r="AA65" t="str">
        <f>IF(ISNUMBER(FIND("arbeid",Methode_Keuze)),"",IF(ISNUMBER(FIND("arbeid",Methode_Keuze)),"",IF(Tb_Activiteiten[[#This Row],[Loonkosten]]=1,Tb_Activiteiten[[#Headers],[Loonkosten]],"")))</f>
        <v/>
      </c>
      <c r="AB65" t="str">
        <f>IF(ISNUMBER(FIND("arbeid",Methode_Keuze)),"",IF(ISNUMBER(FIND("arbeid",Methode_Keuze)),"",IF(Tb_Activiteiten[[#This Row],[Eigen arbeid]]=1,Tb_Activiteiten[[#Headers],[Eigen arbeid]],"")))</f>
        <v/>
      </c>
      <c r="AC65" t="str">
        <f>IF(ISNUMBER(FIND("arbeid",Methode_Keuze)),"",IF(ISNUMBER(FIND("arbeid",Methode_Keuze)),"",IF(Tb_Activiteiten[[#This Row],[Projectmedewerker]]=1,Tb_Activiteiten[[#Headers],[Projectmedewerker]],"")))</f>
        <v/>
      </c>
      <c r="AD65" t="str">
        <f>IF(ISNUMBER(FIND("arbeid",Methode_Keuze)),"",IF(ISNUMBER(FIND("arbeid",Methode_Keuze)),"",IF(Tb_Activiteiten[[#This Row],[Landbouwer]]=1,Tb_Activiteiten[[#Headers],[Landbouwer]],"")))</f>
        <v/>
      </c>
      <c r="AE65" t="str">
        <f>IF(ISNUMBER(FIND("arbeid",Methode_Keuze)),"",IF(ISNUMBER(FIND("arbeid",Methode_Keuze)),"",IF(Tb_Activiteiten[[#This Row],[Adviseur]]=1,Tb_Activiteiten[[#Headers],[Adviseur]],"")))</f>
        <v/>
      </c>
      <c r="AF65" t="str">
        <f>IF(ISNUMBER(FIND("arbeid",Methode_Keuze)),"",IF(ISNUMBER(FIND("arbeid",Methode_Keuze)),"",IF(Tb_Activiteiten[[#This Row],[Projectleider/Expert]]=1,Tb_Activiteiten[[#Headers],[Projectleider/Expert]],"")))</f>
        <v/>
      </c>
      <c r="AG65" t="str">
        <f>IF(ISNUMBER(FIND("arbeid",Methode_Keuze)),"",IF(ISNUMBER(FIND("arbeid",Methode_Keuze)),"",IF(Tb_Activiteiten[[#This Row],[Arbeidskosten]]=1,Tb_Activiteiten[[#Headers],[Arbeidskosten]],"")))</f>
        <v/>
      </c>
      <c r="AH65" t="str">
        <f>IF(ISNUMBER(FIND("arbeid",Methode_Keuze)),"",IF(ISNUMBER(FIND("arbeid",Methode_Keuze)),"",IF(Tb_Activiteiten[[#This Row],[Arbeidskosten op basis van IKS]]=1,Tb_Activiteiten[[#Headers],[Arbeidskosten op basis van IKS]],"")))</f>
        <v/>
      </c>
      <c r="AI65" t="str">
        <f>IF(ISNUMBER(FIND("overige",Methode_Keuze)),"",IF(Tb_Activiteiten[[#This Row],[Kosten derden exclusief btw]]=1,Tb_Activiteiten[[#Headers],[Kosten derden exclusief btw]],""))</f>
        <v/>
      </c>
      <c r="AJ65" t="str">
        <f>IF(ISNUMBER(FIND("overige",Methode_Keuze)),"",IF(Tb_Activiteiten[[#This Row],[Niet verrekenbare btw]]=1,Tb_Activiteiten[[#Headers],[Niet verrekenbare btw]],""))</f>
        <v/>
      </c>
      <c r="AK65" t="str">
        <f>IF(ISNUMBER(FIND("overige",Methode_Keuze)),"",IF(Tb_Activiteiten[[#This Row],[Grondkosten]]=1,Tb_Activiteiten[[#Headers],[Grondkosten]],""))</f>
        <v/>
      </c>
      <c r="AL65" t="str">
        <f>IF(ISNUMBER(FIND("overige",Methode_Keuze)),"",IF(Tb_Activiteiten[[#This Row],[Bijdrage in natura (overige)]]=1,Tb_Activiteiten[[#Headers],[Bijdrage in natura (overige)]],""))</f>
        <v/>
      </c>
      <c r="AM65" t="str">
        <f>IF(ISNUMBER(FIND("overige",Methode_Keuze)),"",IF(Tb_Activiteiten[[#This Row],[Bijdrage in natura (vrijwilligers)]]=1,Tb_Activiteiten[[#Headers],[Bijdrage in natura (vrijwilligers)]],""))</f>
        <v/>
      </c>
      <c r="AN65" t="str">
        <f>IF(ISNUMBER(FIND("overige",Methode_Keuze)),"",IF(Tb_Activiteiten[[#This Row],[Afschrijvingskosten]]=1,Tb_Activiteiten[[#Headers],[Afschrijvingskosten]],""))</f>
        <v/>
      </c>
    </row>
    <row r="66" spans="1:40" x14ac:dyDescent="0.25">
      <c r="A66" s="342"/>
      <c r="F66" s="81"/>
      <c r="G66" s="81"/>
      <c r="L66" s="71"/>
      <c r="N66" t="str">
        <f>IFERROR(IF(VLOOKUP(Tb_Activiteiten[[#This Row],[Openstelling]],Tb_Openstelling[],2,0)=1,1,""),"")</f>
        <v/>
      </c>
      <c r="AA66" t="str">
        <f>IF(ISNUMBER(FIND("arbeid",Methode_Keuze)),"",IF(ISNUMBER(FIND("arbeid",Methode_Keuze)),"",IF(Tb_Activiteiten[[#This Row],[Loonkosten]]=1,Tb_Activiteiten[[#Headers],[Loonkosten]],"")))</f>
        <v/>
      </c>
      <c r="AB66" t="str">
        <f>IF(ISNUMBER(FIND("arbeid",Methode_Keuze)),"",IF(ISNUMBER(FIND("arbeid",Methode_Keuze)),"",IF(Tb_Activiteiten[[#This Row],[Eigen arbeid]]=1,Tb_Activiteiten[[#Headers],[Eigen arbeid]],"")))</f>
        <v/>
      </c>
      <c r="AC66" t="str">
        <f>IF(ISNUMBER(FIND("arbeid",Methode_Keuze)),"",IF(ISNUMBER(FIND("arbeid",Methode_Keuze)),"",IF(Tb_Activiteiten[[#This Row],[Projectmedewerker]]=1,Tb_Activiteiten[[#Headers],[Projectmedewerker]],"")))</f>
        <v/>
      </c>
      <c r="AD66" t="str">
        <f>IF(ISNUMBER(FIND("arbeid",Methode_Keuze)),"",IF(ISNUMBER(FIND("arbeid",Methode_Keuze)),"",IF(Tb_Activiteiten[[#This Row],[Landbouwer]]=1,Tb_Activiteiten[[#Headers],[Landbouwer]],"")))</f>
        <v/>
      </c>
      <c r="AE66" t="str">
        <f>IF(ISNUMBER(FIND("arbeid",Methode_Keuze)),"",IF(ISNUMBER(FIND("arbeid",Methode_Keuze)),"",IF(Tb_Activiteiten[[#This Row],[Adviseur]]=1,Tb_Activiteiten[[#Headers],[Adviseur]],"")))</f>
        <v/>
      </c>
      <c r="AF66" t="str">
        <f>IF(ISNUMBER(FIND("arbeid",Methode_Keuze)),"",IF(ISNUMBER(FIND("arbeid",Methode_Keuze)),"",IF(Tb_Activiteiten[[#This Row],[Projectleider/Expert]]=1,Tb_Activiteiten[[#Headers],[Projectleider/Expert]],"")))</f>
        <v/>
      </c>
      <c r="AG66" t="str">
        <f>IF(ISNUMBER(FIND("arbeid",Methode_Keuze)),"",IF(ISNUMBER(FIND("arbeid",Methode_Keuze)),"",IF(Tb_Activiteiten[[#This Row],[Arbeidskosten]]=1,Tb_Activiteiten[[#Headers],[Arbeidskosten]],"")))</f>
        <v/>
      </c>
      <c r="AH66" t="str">
        <f>IF(ISNUMBER(FIND("arbeid",Methode_Keuze)),"",IF(ISNUMBER(FIND("arbeid",Methode_Keuze)),"",IF(Tb_Activiteiten[[#This Row],[Arbeidskosten op basis van IKS]]=1,Tb_Activiteiten[[#Headers],[Arbeidskosten op basis van IKS]],"")))</f>
        <v/>
      </c>
      <c r="AI66" t="str">
        <f>IF(ISNUMBER(FIND("overige",Methode_Keuze)),"",IF(Tb_Activiteiten[[#This Row],[Kosten derden exclusief btw]]=1,Tb_Activiteiten[[#Headers],[Kosten derden exclusief btw]],""))</f>
        <v/>
      </c>
      <c r="AJ66" t="str">
        <f>IF(ISNUMBER(FIND("overige",Methode_Keuze)),"",IF(Tb_Activiteiten[[#This Row],[Niet verrekenbare btw]]=1,Tb_Activiteiten[[#Headers],[Niet verrekenbare btw]],""))</f>
        <v/>
      </c>
      <c r="AK66" t="str">
        <f>IF(ISNUMBER(FIND("overige",Methode_Keuze)),"",IF(Tb_Activiteiten[[#This Row],[Grondkosten]]=1,Tb_Activiteiten[[#Headers],[Grondkosten]],""))</f>
        <v/>
      </c>
      <c r="AL66" t="str">
        <f>IF(ISNUMBER(FIND("overige",Methode_Keuze)),"",IF(Tb_Activiteiten[[#This Row],[Bijdrage in natura (overige)]]=1,Tb_Activiteiten[[#Headers],[Bijdrage in natura (overige)]],""))</f>
        <v/>
      </c>
      <c r="AM66" t="str">
        <f>IF(ISNUMBER(FIND("overige",Methode_Keuze)),"",IF(Tb_Activiteiten[[#This Row],[Bijdrage in natura (vrijwilligers)]]=1,Tb_Activiteiten[[#Headers],[Bijdrage in natura (vrijwilligers)]],""))</f>
        <v/>
      </c>
      <c r="AN66" t="str">
        <f>IF(ISNUMBER(FIND("overige",Methode_Keuze)),"",IF(Tb_Activiteiten[[#This Row],[Afschrijvingskosten]]=1,Tb_Activiteiten[[#Headers],[Afschrijvingskosten]],""))</f>
        <v/>
      </c>
    </row>
    <row r="67" spans="1:40" x14ac:dyDescent="0.25">
      <c r="A67" s="342"/>
      <c r="F67" s="81"/>
      <c r="G67" s="81"/>
      <c r="L67" s="71"/>
      <c r="N67" t="str">
        <f>IFERROR(IF(VLOOKUP(Tb_Activiteiten[[#This Row],[Openstelling]],Tb_Openstelling[],2,0)=1,1,""),"")</f>
        <v/>
      </c>
      <c r="AA67" t="str">
        <f>IF(ISNUMBER(FIND("arbeid",Methode_Keuze)),"",IF(ISNUMBER(FIND("arbeid",Methode_Keuze)),"",IF(Tb_Activiteiten[[#This Row],[Loonkosten]]=1,Tb_Activiteiten[[#Headers],[Loonkosten]],"")))</f>
        <v/>
      </c>
      <c r="AB67" t="str">
        <f>IF(ISNUMBER(FIND("arbeid",Methode_Keuze)),"",IF(ISNUMBER(FIND("arbeid",Methode_Keuze)),"",IF(Tb_Activiteiten[[#This Row],[Eigen arbeid]]=1,Tb_Activiteiten[[#Headers],[Eigen arbeid]],"")))</f>
        <v/>
      </c>
      <c r="AC67" t="str">
        <f>IF(ISNUMBER(FIND("arbeid",Methode_Keuze)),"",IF(ISNUMBER(FIND("arbeid",Methode_Keuze)),"",IF(Tb_Activiteiten[[#This Row],[Projectmedewerker]]=1,Tb_Activiteiten[[#Headers],[Projectmedewerker]],"")))</f>
        <v/>
      </c>
      <c r="AD67" t="str">
        <f>IF(ISNUMBER(FIND("arbeid",Methode_Keuze)),"",IF(ISNUMBER(FIND("arbeid",Methode_Keuze)),"",IF(Tb_Activiteiten[[#This Row],[Landbouwer]]=1,Tb_Activiteiten[[#Headers],[Landbouwer]],"")))</f>
        <v/>
      </c>
      <c r="AE67" t="str">
        <f>IF(ISNUMBER(FIND("arbeid",Methode_Keuze)),"",IF(ISNUMBER(FIND("arbeid",Methode_Keuze)),"",IF(Tb_Activiteiten[[#This Row],[Adviseur]]=1,Tb_Activiteiten[[#Headers],[Adviseur]],"")))</f>
        <v/>
      </c>
      <c r="AF67" t="str">
        <f>IF(ISNUMBER(FIND("arbeid",Methode_Keuze)),"",IF(ISNUMBER(FIND("arbeid",Methode_Keuze)),"",IF(Tb_Activiteiten[[#This Row],[Projectleider/Expert]]=1,Tb_Activiteiten[[#Headers],[Projectleider/Expert]],"")))</f>
        <v/>
      </c>
      <c r="AG67" t="str">
        <f>IF(ISNUMBER(FIND("arbeid",Methode_Keuze)),"",IF(ISNUMBER(FIND("arbeid",Methode_Keuze)),"",IF(Tb_Activiteiten[[#This Row],[Arbeidskosten]]=1,Tb_Activiteiten[[#Headers],[Arbeidskosten]],"")))</f>
        <v/>
      </c>
      <c r="AH67" t="str">
        <f>IF(ISNUMBER(FIND("arbeid",Methode_Keuze)),"",IF(ISNUMBER(FIND("arbeid",Methode_Keuze)),"",IF(Tb_Activiteiten[[#This Row],[Arbeidskosten op basis van IKS]]=1,Tb_Activiteiten[[#Headers],[Arbeidskosten op basis van IKS]],"")))</f>
        <v/>
      </c>
      <c r="AI67" t="str">
        <f>IF(ISNUMBER(FIND("overige",Methode_Keuze)),"",IF(Tb_Activiteiten[[#This Row],[Kosten derden exclusief btw]]=1,Tb_Activiteiten[[#Headers],[Kosten derden exclusief btw]],""))</f>
        <v/>
      </c>
      <c r="AJ67" t="str">
        <f>IF(ISNUMBER(FIND("overige",Methode_Keuze)),"",IF(Tb_Activiteiten[[#This Row],[Niet verrekenbare btw]]=1,Tb_Activiteiten[[#Headers],[Niet verrekenbare btw]],""))</f>
        <v/>
      </c>
      <c r="AK67" t="str">
        <f>IF(ISNUMBER(FIND("overige",Methode_Keuze)),"",IF(Tb_Activiteiten[[#This Row],[Grondkosten]]=1,Tb_Activiteiten[[#Headers],[Grondkosten]],""))</f>
        <v/>
      </c>
      <c r="AL67" t="str">
        <f>IF(ISNUMBER(FIND("overige",Methode_Keuze)),"",IF(Tb_Activiteiten[[#This Row],[Bijdrage in natura (overige)]]=1,Tb_Activiteiten[[#Headers],[Bijdrage in natura (overige)]],""))</f>
        <v/>
      </c>
      <c r="AM67" t="str">
        <f>IF(ISNUMBER(FIND("overige",Methode_Keuze)),"",IF(Tb_Activiteiten[[#This Row],[Bijdrage in natura (vrijwilligers)]]=1,Tb_Activiteiten[[#Headers],[Bijdrage in natura (vrijwilligers)]],""))</f>
        <v/>
      </c>
      <c r="AN67" t="str">
        <f>IF(ISNUMBER(FIND("overige",Methode_Keuze)),"",IF(Tb_Activiteiten[[#This Row],[Afschrijvingskosten]]=1,Tb_Activiteiten[[#Headers],[Afschrijvingskosten]],""))</f>
        <v/>
      </c>
    </row>
    <row r="68" spans="1:40" x14ac:dyDescent="0.25">
      <c r="A68" s="342"/>
      <c r="F68" s="81"/>
      <c r="G68" s="81"/>
      <c r="L68" s="71"/>
      <c r="N68" t="str">
        <f>IFERROR(IF(VLOOKUP(Tb_Activiteiten[[#This Row],[Openstelling]],Tb_Openstelling[],2,0)=1,1,""),"")</f>
        <v/>
      </c>
      <c r="AA68" t="str">
        <f>IF(ISNUMBER(FIND("arbeid",Methode_Keuze)),"",IF(ISNUMBER(FIND("arbeid",Methode_Keuze)),"",IF(Tb_Activiteiten[[#This Row],[Loonkosten]]=1,Tb_Activiteiten[[#Headers],[Loonkosten]],"")))</f>
        <v/>
      </c>
      <c r="AB68" t="str">
        <f>IF(ISNUMBER(FIND("arbeid",Methode_Keuze)),"",IF(ISNUMBER(FIND("arbeid",Methode_Keuze)),"",IF(Tb_Activiteiten[[#This Row],[Eigen arbeid]]=1,Tb_Activiteiten[[#Headers],[Eigen arbeid]],"")))</f>
        <v/>
      </c>
      <c r="AC68" t="str">
        <f>IF(ISNUMBER(FIND("arbeid",Methode_Keuze)),"",IF(ISNUMBER(FIND("arbeid",Methode_Keuze)),"",IF(Tb_Activiteiten[[#This Row],[Projectmedewerker]]=1,Tb_Activiteiten[[#Headers],[Projectmedewerker]],"")))</f>
        <v/>
      </c>
      <c r="AD68" t="str">
        <f>IF(ISNUMBER(FIND("arbeid",Methode_Keuze)),"",IF(ISNUMBER(FIND("arbeid",Methode_Keuze)),"",IF(Tb_Activiteiten[[#This Row],[Landbouwer]]=1,Tb_Activiteiten[[#Headers],[Landbouwer]],"")))</f>
        <v/>
      </c>
      <c r="AE68" t="str">
        <f>IF(ISNUMBER(FIND("arbeid",Methode_Keuze)),"",IF(ISNUMBER(FIND("arbeid",Methode_Keuze)),"",IF(Tb_Activiteiten[[#This Row],[Adviseur]]=1,Tb_Activiteiten[[#Headers],[Adviseur]],"")))</f>
        <v/>
      </c>
      <c r="AF68" t="str">
        <f>IF(ISNUMBER(FIND("arbeid",Methode_Keuze)),"",IF(ISNUMBER(FIND("arbeid",Methode_Keuze)),"",IF(Tb_Activiteiten[[#This Row],[Projectleider/Expert]]=1,Tb_Activiteiten[[#Headers],[Projectleider/Expert]],"")))</f>
        <v/>
      </c>
      <c r="AG68" t="str">
        <f>IF(ISNUMBER(FIND("arbeid",Methode_Keuze)),"",IF(ISNUMBER(FIND("arbeid",Methode_Keuze)),"",IF(Tb_Activiteiten[[#This Row],[Arbeidskosten]]=1,Tb_Activiteiten[[#Headers],[Arbeidskosten]],"")))</f>
        <v/>
      </c>
      <c r="AH68" t="str">
        <f>IF(ISNUMBER(FIND("arbeid",Methode_Keuze)),"",IF(ISNUMBER(FIND("arbeid",Methode_Keuze)),"",IF(Tb_Activiteiten[[#This Row],[Arbeidskosten op basis van IKS]]=1,Tb_Activiteiten[[#Headers],[Arbeidskosten op basis van IKS]],"")))</f>
        <v/>
      </c>
      <c r="AI68" t="str">
        <f>IF(ISNUMBER(FIND("overige",Methode_Keuze)),"",IF(Tb_Activiteiten[[#This Row],[Kosten derden exclusief btw]]=1,Tb_Activiteiten[[#Headers],[Kosten derden exclusief btw]],""))</f>
        <v/>
      </c>
      <c r="AJ68" t="str">
        <f>IF(ISNUMBER(FIND("overige",Methode_Keuze)),"",IF(Tb_Activiteiten[[#This Row],[Niet verrekenbare btw]]=1,Tb_Activiteiten[[#Headers],[Niet verrekenbare btw]],""))</f>
        <v/>
      </c>
      <c r="AK68" t="str">
        <f>IF(ISNUMBER(FIND("overige",Methode_Keuze)),"",IF(Tb_Activiteiten[[#This Row],[Grondkosten]]=1,Tb_Activiteiten[[#Headers],[Grondkosten]],""))</f>
        <v/>
      </c>
      <c r="AL68" t="str">
        <f>IF(ISNUMBER(FIND("overige",Methode_Keuze)),"",IF(Tb_Activiteiten[[#This Row],[Bijdrage in natura (overige)]]=1,Tb_Activiteiten[[#Headers],[Bijdrage in natura (overige)]],""))</f>
        <v/>
      </c>
      <c r="AM68" t="str">
        <f>IF(ISNUMBER(FIND("overige",Methode_Keuze)),"",IF(Tb_Activiteiten[[#This Row],[Bijdrage in natura (vrijwilligers)]]=1,Tb_Activiteiten[[#Headers],[Bijdrage in natura (vrijwilligers)]],""))</f>
        <v/>
      </c>
      <c r="AN68" t="str">
        <f>IF(ISNUMBER(FIND("overige",Methode_Keuze)),"",IF(Tb_Activiteiten[[#This Row],[Afschrijvingskosten]]=1,Tb_Activiteiten[[#Headers],[Afschrijvingskosten]],""))</f>
        <v/>
      </c>
    </row>
    <row r="69" spans="1:40" x14ac:dyDescent="0.25">
      <c r="A69" s="342"/>
      <c r="F69" s="81"/>
      <c r="G69" s="81"/>
      <c r="L69" s="71"/>
      <c r="N69" t="str">
        <f>IFERROR(IF(VLOOKUP(Tb_Activiteiten[[#This Row],[Openstelling]],Tb_Openstelling[],2,0)=1,1,""),"")</f>
        <v/>
      </c>
      <c r="AA69" t="str">
        <f>IF(ISNUMBER(FIND("arbeid",Methode_Keuze)),"",IF(ISNUMBER(FIND("arbeid",Methode_Keuze)),"",IF(Tb_Activiteiten[[#This Row],[Loonkosten]]=1,Tb_Activiteiten[[#Headers],[Loonkosten]],"")))</f>
        <v/>
      </c>
      <c r="AB69" t="str">
        <f>IF(ISNUMBER(FIND("arbeid",Methode_Keuze)),"",IF(ISNUMBER(FIND("arbeid",Methode_Keuze)),"",IF(Tb_Activiteiten[[#This Row],[Eigen arbeid]]=1,Tb_Activiteiten[[#Headers],[Eigen arbeid]],"")))</f>
        <v/>
      </c>
      <c r="AC69" t="str">
        <f>IF(ISNUMBER(FIND("arbeid",Methode_Keuze)),"",IF(ISNUMBER(FIND("arbeid",Methode_Keuze)),"",IF(Tb_Activiteiten[[#This Row],[Projectmedewerker]]=1,Tb_Activiteiten[[#Headers],[Projectmedewerker]],"")))</f>
        <v/>
      </c>
      <c r="AD69" t="str">
        <f>IF(ISNUMBER(FIND("arbeid",Methode_Keuze)),"",IF(ISNUMBER(FIND("arbeid",Methode_Keuze)),"",IF(Tb_Activiteiten[[#This Row],[Landbouwer]]=1,Tb_Activiteiten[[#Headers],[Landbouwer]],"")))</f>
        <v/>
      </c>
      <c r="AE69" t="str">
        <f>IF(ISNUMBER(FIND("arbeid",Methode_Keuze)),"",IF(ISNUMBER(FIND("arbeid",Methode_Keuze)),"",IF(Tb_Activiteiten[[#This Row],[Adviseur]]=1,Tb_Activiteiten[[#Headers],[Adviseur]],"")))</f>
        <v/>
      </c>
      <c r="AF69" t="str">
        <f>IF(ISNUMBER(FIND("arbeid",Methode_Keuze)),"",IF(ISNUMBER(FIND("arbeid",Methode_Keuze)),"",IF(Tb_Activiteiten[[#This Row],[Projectleider/Expert]]=1,Tb_Activiteiten[[#Headers],[Projectleider/Expert]],"")))</f>
        <v/>
      </c>
      <c r="AG69" t="str">
        <f>IF(ISNUMBER(FIND("arbeid",Methode_Keuze)),"",IF(ISNUMBER(FIND("arbeid",Methode_Keuze)),"",IF(Tb_Activiteiten[[#This Row],[Arbeidskosten]]=1,Tb_Activiteiten[[#Headers],[Arbeidskosten]],"")))</f>
        <v/>
      </c>
      <c r="AH69" t="str">
        <f>IF(ISNUMBER(FIND("arbeid",Methode_Keuze)),"",IF(ISNUMBER(FIND("arbeid",Methode_Keuze)),"",IF(Tb_Activiteiten[[#This Row],[Arbeidskosten op basis van IKS]]=1,Tb_Activiteiten[[#Headers],[Arbeidskosten op basis van IKS]],"")))</f>
        <v/>
      </c>
      <c r="AI69" t="str">
        <f>IF(ISNUMBER(FIND("overige",Methode_Keuze)),"",IF(Tb_Activiteiten[[#This Row],[Kosten derden exclusief btw]]=1,Tb_Activiteiten[[#Headers],[Kosten derden exclusief btw]],""))</f>
        <v/>
      </c>
      <c r="AJ69" t="str">
        <f>IF(ISNUMBER(FIND("overige",Methode_Keuze)),"",IF(Tb_Activiteiten[[#This Row],[Niet verrekenbare btw]]=1,Tb_Activiteiten[[#Headers],[Niet verrekenbare btw]],""))</f>
        <v/>
      </c>
      <c r="AK69" t="str">
        <f>IF(ISNUMBER(FIND("overige",Methode_Keuze)),"",IF(Tb_Activiteiten[[#This Row],[Grondkosten]]=1,Tb_Activiteiten[[#Headers],[Grondkosten]],""))</f>
        <v/>
      </c>
      <c r="AL69" t="str">
        <f>IF(ISNUMBER(FIND("overige",Methode_Keuze)),"",IF(Tb_Activiteiten[[#This Row],[Bijdrage in natura (overige)]]=1,Tb_Activiteiten[[#Headers],[Bijdrage in natura (overige)]],""))</f>
        <v/>
      </c>
      <c r="AM69" t="str">
        <f>IF(ISNUMBER(FIND("overige",Methode_Keuze)),"",IF(Tb_Activiteiten[[#This Row],[Bijdrage in natura (vrijwilligers)]]=1,Tb_Activiteiten[[#Headers],[Bijdrage in natura (vrijwilligers)]],""))</f>
        <v/>
      </c>
      <c r="AN69" t="str">
        <f>IF(ISNUMBER(FIND("overige",Methode_Keuze)),"",IF(Tb_Activiteiten[[#This Row],[Afschrijvingskosten]]=1,Tb_Activiteiten[[#Headers],[Afschrijvingskosten]],""))</f>
        <v/>
      </c>
    </row>
    <row r="70" spans="1:40" x14ac:dyDescent="0.25">
      <c r="A70" s="342"/>
      <c r="F70" s="81"/>
      <c r="G70" s="81"/>
      <c r="L70" s="71"/>
      <c r="N70" t="str">
        <f>IFERROR(IF(VLOOKUP(Tb_Activiteiten[[#This Row],[Openstelling]],Tb_Openstelling[],2,0)=1,1,""),"")</f>
        <v/>
      </c>
      <c r="AA70" t="str">
        <f>IF(ISNUMBER(FIND("arbeid",Methode_Keuze)),"",IF(ISNUMBER(FIND("arbeid",Methode_Keuze)),"",IF(Tb_Activiteiten[[#This Row],[Loonkosten]]=1,Tb_Activiteiten[[#Headers],[Loonkosten]],"")))</f>
        <v/>
      </c>
      <c r="AB70" t="str">
        <f>IF(ISNUMBER(FIND("arbeid",Methode_Keuze)),"",IF(ISNUMBER(FIND("arbeid",Methode_Keuze)),"",IF(Tb_Activiteiten[[#This Row],[Eigen arbeid]]=1,Tb_Activiteiten[[#Headers],[Eigen arbeid]],"")))</f>
        <v/>
      </c>
      <c r="AC70" t="str">
        <f>IF(ISNUMBER(FIND("arbeid",Methode_Keuze)),"",IF(ISNUMBER(FIND("arbeid",Methode_Keuze)),"",IF(Tb_Activiteiten[[#This Row],[Projectmedewerker]]=1,Tb_Activiteiten[[#Headers],[Projectmedewerker]],"")))</f>
        <v/>
      </c>
      <c r="AD70" t="str">
        <f>IF(ISNUMBER(FIND("arbeid",Methode_Keuze)),"",IF(ISNUMBER(FIND("arbeid",Methode_Keuze)),"",IF(Tb_Activiteiten[[#This Row],[Landbouwer]]=1,Tb_Activiteiten[[#Headers],[Landbouwer]],"")))</f>
        <v/>
      </c>
      <c r="AE70" t="str">
        <f>IF(ISNUMBER(FIND("arbeid",Methode_Keuze)),"",IF(ISNUMBER(FIND("arbeid",Methode_Keuze)),"",IF(Tb_Activiteiten[[#This Row],[Adviseur]]=1,Tb_Activiteiten[[#Headers],[Adviseur]],"")))</f>
        <v/>
      </c>
      <c r="AF70" t="str">
        <f>IF(ISNUMBER(FIND("arbeid",Methode_Keuze)),"",IF(ISNUMBER(FIND("arbeid",Methode_Keuze)),"",IF(Tb_Activiteiten[[#This Row],[Projectleider/Expert]]=1,Tb_Activiteiten[[#Headers],[Projectleider/Expert]],"")))</f>
        <v/>
      </c>
      <c r="AG70" t="str">
        <f>IF(ISNUMBER(FIND("arbeid",Methode_Keuze)),"",IF(ISNUMBER(FIND("arbeid",Methode_Keuze)),"",IF(Tb_Activiteiten[[#This Row],[Arbeidskosten]]=1,Tb_Activiteiten[[#Headers],[Arbeidskosten]],"")))</f>
        <v/>
      </c>
      <c r="AH70" t="str">
        <f>IF(ISNUMBER(FIND("arbeid",Methode_Keuze)),"",IF(ISNUMBER(FIND("arbeid",Methode_Keuze)),"",IF(Tb_Activiteiten[[#This Row],[Arbeidskosten op basis van IKS]]=1,Tb_Activiteiten[[#Headers],[Arbeidskosten op basis van IKS]],"")))</f>
        <v/>
      </c>
      <c r="AI70" t="str">
        <f>IF(ISNUMBER(FIND("overige",Methode_Keuze)),"",IF(Tb_Activiteiten[[#This Row],[Kosten derden exclusief btw]]=1,Tb_Activiteiten[[#Headers],[Kosten derden exclusief btw]],""))</f>
        <v/>
      </c>
      <c r="AJ70" t="str">
        <f>IF(ISNUMBER(FIND("overige",Methode_Keuze)),"",IF(Tb_Activiteiten[[#This Row],[Niet verrekenbare btw]]=1,Tb_Activiteiten[[#Headers],[Niet verrekenbare btw]],""))</f>
        <v/>
      </c>
      <c r="AK70" t="str">
        <f>IF(ISNUMBER(FIND("overige",Methode_Keuze)),"",IF(Tb_Activiteiten[[#This Row],[Grondkosten]]=1,Tb_Activiteiten[[#Headers],[Grondkosten]],""))</f>
        <v/>
      </c>
      <c r="AL70" t="str">
        <f>IF(ISNUMBER(FIND("overige",Methode_Keuze)),"",IF(Tb_Activiteiten[[#This Row],[Bijdrage in natura (overige)]]=1,Tb_Activiteiten[[#Headers],[Bijdrage in natura (overige)]],""))</f>
        <v/>
      </c>
      <c r="AM70" t="str">
        <f>IF(ISNUMBER(FIND("overige",Methode_Keuze)),"",IF(Tb_Activiteiten[[#This Row],[Bijdrage in natura (vrijwilligers)]]=1,Tb_Activiteiten[[#Headers],[Bijdrage in natura (vrijwilligers)]],""))</f>
        <v/>
      </c>
      <c r="AN70" t="str">
        <f>IF(ISNUMBER(FIND("overige",Methode_Keuze)),"",IF(Tb_Activiteiten[[#This Row],[Afschrijvingskosten]]=1,Tb_Activiteiten[[#Headers],[Afschrijvingskosten]],""))</f>
        <v/>
      </c>
    </row>
    <row r="71" spans="1:40" x14ac:dyDescent="0.25">
      <c r="A71" s="342"/>
      <c r="F71" s="81"/>
      <c r="G71" s="81"/>
      <c r="L71" s="71"/>
      <c r="N71" t="str">
        <f>IFERROR(IF(VLOOKUP(Tb_Activiteiten[[#This Row],[Openstelling]],Tb_Openstelling[],2,0)=1,1,""),"")</f>
        <v/>
      </c>
      <c r="AA71" t="str">
        <f>IF(ISNUMBER(FIND("arbeid",Methode_Keuze)),"",IF(ISNUMBER(FIND("arbeid",Methode_Keuze)),"",IF(Tb_Activiteiten[[#This Row],[Loonkosten]]=1,Tb_Activiteiten[[#Headers],[Loonkosten]],"")))</f>
        <v/>
      </c>
      <c r="AB71" t="str">
        <f>IF(ISNUMBER(FIND("arbeid",Methode_Keuze)),"",IF(ISNUMBER(FIND("arbeid",Methode_Keuze)),"",IF(Tb_Activiteiten[[#This Row],[Eigen arbeid]]=1,Tb_Activiteiten[[#Headers],[Eigen arbeid]],"")))</f>
        <v/>
      </c>
      <c r="AC71" t="str">
        <f>IF(ISNUMBER(FIND("arbeid",Methode_Keuze)),"",IF(ISNUMBER(FIND("arbeid",Methode_Keuze)),"",IF(Tb_Activiteiten[[#This Row],[Projectmedewerker]]=1,Tb_Activiteiten[[#Headers],[Projectmedewerker]],"")))</f>
        <v/>
      </c>
      <c r="AD71" t="str">
        <f>IF(ISNUMBER(FIND("arbeid",Methode_Keuze)),"",IF(ISNUMBER(FIND("arbeid",Methode_Keuze)),"",IF(Tb_Activiteiten[[#This Row],[Landbouwer]]=1,Tb_Activiteiten[[#Headers],[Landbouwer]],"")))</f>
        <v/>
      </c>
      <c r="AE71" t="str">
        <f>IF(ISNUMBER(FIND("arbeid",Methode_Keuze)),"",IF(ISNUMBER(FIND("arbeid",Methode_Keuze)),"",IF(Tb_Activiteiten[[#This Row],[Adviseur]]=1,Tb_Activiteiten[[#Headers],[Adviseur]],"")))</f>
        <v/>
      </c>
      <c r="AF71" t="str">
        <f>IF(ISNUMBER(FIND("arbeid",Methode_Keuze)),"",IF(ISNUMBER(FIND("arbeid",Methode_Keuze)),"",IF(Tb_Activiteiten[[#This Row],[Projectleider/Expert]]=1,Tb_Activiteiten[[#Headers],[Projectleider/Expert]],"")))</f>
        <v/>
      </c>
      <c r="AG71" t="str">
        <f>IF(ISNUMBER(FIND("arbeid",Methode_Keuze)),"",IF(ISNUMBER(FIND("arbeid",Methode_Keuze)),"",IF(Tb_Activiteiten[[#This Row],[Arbeidskosten]]=1,Tb_Activiteiten[[#Headers],[Arbeidskosten]],"")))</f>
        <v/>
      </c>
      <c r="AH71" t="str">
        <f>IF(ISNUMBER(FIND("arbeid",Methode_Keuze)),"",IF(ISNUMBER(FIND("arbeid",Methode_Keuze)),"",IF(Tb_Activiteiten[[#This Row],[Arbeidskosten op basis van IKS]]=1,Tb_Activiteiten[[#Headers],[Arbeidskosten op basis van IKS]],"")))</f>
        <v/>
      </c>
      <c r="AI71" t="str">
        <f>IF(ISNUMBER(FIND("overige",Methode_Keuze)),"",IF(Tb_Activiteiten[[#This Row],[Kosten derden exclusief btw]]=1,Tb_Activiteiten[[#Headers],[Kosten derden exclusief btw]],""))</f>
        <v/>
      </c>
      <c r="AJ71" t="str">
        <f>IF(ISNUMBER(FIND("overige",Methode_Keuze)),"",IF(Tb_Activiteiten[[#This Row],[Niet verrekenbare btw]]=1,Tb_Activiteiten[[#Headers],[Niet verrekenbare btw]],""))</f>
        <v/>
      </c>
      <c r="AK71" t="str">
        <f>IF(ISNUMBER(FIND("overige",Methode_Keuze)),"",IF(Tb_Activiteiten[[#This Row],[Grondkosten]]=1,Tb_Activiteiten[[#Headers],[Grondkosten]],""))</f>
        <v/>
      </c>
      <c r="AL71" t="str">
        <f>IF(ISNUMBER(FIND("overige",Methode_Keuze)),"",IF(Tb_Activiteiten[[#This Row],[Bijdrage in natura (overige)]]=1,Tb_Activiteiten[[#Headers],[Bijdrage in natura (overige)]],""))</f>
        <v/>
      </c>
      <c r="AM71" t="str">
        <f>IF(ISNUMBER(FIND("overige",Methode_Keuze)),"",IF(Tb_Activiteiten[[#This Row],[Bijdrage in natura (vrijwilligers)]]=1,Tb_Activiteiten[[#Headers],[Bijdrage in natura (vrijwilligers)]],""))</f>
        <v/>
      </c>
      <c r="AN71" t="str">
        <f>IF(ISNUMBER(FIND("overige",Methode_Keuze)),"",IF(Tb_Activiteiten[[#This Row],[Afschrijvingskosten]]=1,Tb_Activiteiten[[#Headers],[Afschrijvingskosten]],""))</f>
        <v/>
      </c>
    </row>
    <row r="72" spans="1:40" x14ac:dyDescent="0.25">
      <c r="A72" s="342"/>
      <c r="F72" s="81"/>
      <c r="G72" s="81"/>
      <c r="L72" s="71"/>
      <c r="N72" t="str">
        <f>IFERROR(IF(VLOOKUP(Tb_Activiteiten[[#This Row],[Openstelling]],Tb_Openstelling[],2,0)=1,1,""),"")</f>
        <v/>
      </c>
      <c r="AA72" t="str">
        <f>IF(ISNUMBER(FIND("arbeid",Methode_Keuze)),"",IF(ISNUMBER(FIND("arbeid",Methode_Keuze)),"",IF(Tb_Activiteiten[[#This Row],[Loonkosten]]=1,Tb_Activiteiten[[#Headers],[Loonkosten]],"")))</f>
        <v/>
      </c>
      <c r="AB72" t="str">
        <f>IF(ISNUMBER(FIND("arbeid",Methode_Keuze)),"",IF(ISNUMBER(FIND("arbeid",Methode_Keuze)),"",IF(Tb_Activiteiten[[#This Row],[Eigen arbeid]]=1,Tb_Activiteiten[[#Headers],[Eigen arbeid]],"")))</f>
        <v/>
      </c>
      <c r="AC72" t="str">
        <f>IF(ISNUMBER(FIND("arbeid",Methode_Keuze)),"",IF(ISNUMBER(FIND("arbeid",Methode_Keuze)),"",IF(Tb_Activiteiten[[#This Row],[Projectmedewerker]]=1,Tb_Activiteiten[[#Headers],[Projectmedewerker]],"")))</f>
        <v/>
      </c>
      <c r="AD72" t="str">
        <f>IF(ISNUMBER(FIND("arbeid",Methode_Keuze)),"",IF(ISNUMBER(FIND("arbeid",Methode_Keuze)),"",IF(Tb_Activiteiten[[#This Row],[Landbouwer]]=1,Tb_Activiteiten[[#Headers],[Landbouwer]],"")))</f>
        <v/>
      </c>
      <c r="AE72" t="str">
        <f>IF(ISNUMBER(FIND("arbeid",Methode_Keuze)),"",IF(ISNUMBER(FIND("arbeid",Methode_Keuze)),"",IF(Tb_Activiteiten[[#This Row],[Adviseur]]=1,Tb_Activiteiten[[#Headers],[Adviseur]],"")))</f>
        <v/>
      </c>
      <c r="AF72" t="str">
        <f>IF(ISNUMBER(FIND("arbeid",Methode_Keuze)),"",IF(ISNUMBER(FIND("arbeid",Methode_Keuze)),"",IF(Tb_Activiteiten[[#This Row],[Projectleider/Expert]]=1,Tb_Activiteiten[[#Headers],[Projectleider/Expert]],"")))</f>
        <v/>
      </c>
      <c r="AG72" t="str">
        <f>IF(ISNUMBER(FIND("arbeid",Methode_Keuze)),"",IF(ISNUMBER(FIND("arbeid",Methode_Keuze)),"",IF(Tb_Activiteiten[[#This Row],[Arbeidskosten]]=1,Tb_Activiteiten[[#Headers],[Arbeidskosten]],"")))</f>
        <v/>
      </c>
      <c r="AH72" t="str">
        <f>IF(ISNUMBER(FIND("arbeid",Methode_Keuze)),"",IF(ISNUMBER(FIND("arbeid",Methode_Keuze)),"",IF(Tb_Activiteiten[[#This Row],[Arbeidskosten op basis van IKS]]=1,Tb_Activiteiten[[#Headers],[Arbeidskosten op basis van IKS]],"")))</f>
        <v/>
      </c>
      <c r="AI72" t="str">
        <f>IF(ISNUMBER(FIND("overige",Methode_Keuze)),"",IF(Tb_Activiteiten[[#This Row],[Kosten derden exclusief btw]]=1,Tb_Activiteiten[[#Headers],[Kosten derden exclusief btw]],""))</f>
        <v/>
      </c>
      <c r="AJ72" t="str">
        <f>IF(ISNUMBER(FIND("overige",Methode_Keuze)),"",IF(Tb_Activiteiten[[#This Row],[Niet verrekenbare btw]]=1,Tb_Activiteiten[[#Headers],[Niet verrekenbare btw]],""))</f>
        <v/>
      </c>
      <c r="AK72" t="str">
        <f>IF(ISNUMBER(FIND("overige",Methode_Keuze)),"",IF(Tb_Activiteiten[[#This Row],[Grondkosten]]=1,Tb_Activiteiten[[#Headers],[Grondkosten]],""))</f>
        <v/>
      </c>
      <c r="AL72" t="str">
        <f>IF(ISNUMBER(FIND("overige",Methode_Keuze)),"",IF(Tb_Activiteiten[[#This Row],[Bijdrage in natura (overige)]]=1,Tb_Activiteiten[[#Headers],[Bijdrage in natura (overige)]],""))</f>
        <v/>
      </c>
      <c r="AM72" t="str">
        <f>IF(ISNUMBER(FIND("overige",Methode_Keuze)),"",IF(Tb_Activiteiten[[#This Row],[Bijdrage in natura (vrijwilligers)]]=1,Tb_Activiteiten[[#Headers],[Bijdrage in natura (vrijwilligers)]],""))</f>
        <v/>
      </c>
      <c r="AN72" t="str">
        <f>IF(ISNUMBER(FIND("overige",Methode_Keuze)),"",IF(Tb_Activiteiten[[#This Row],[Afschrijvingskosten]]=1,Tb_Activiteiten[[#Headers],[Afschrijvingskosten]],""))</f>
        <v/>
      </c>
    </row>
    <row r="73" spans="1:40" x14ac:dyDescent="0.25">
      <c r="A73" s="342"/>
      <c r="F73" s="81"/>
      <c r="G73" s="81"/>
      <c r="L73" s="71"/>
      <c r="N73" t="str">
        <f>IFERROR(IF(VLOOKUP(Tb_Activiteiten[[#This Row],[Openstelling]],Tb_Openstelling[],2,0)=1,1,""),"")</f>
        <v/>
      </c>
      <c r="AA73" t="str">
        <f>IF(ISNUMBER(FIND("arbeid",Methode_Keuze)),"",IF(ISNUMBER(FIND("arbeid",Methode_Keuze)),"",IF(Tb_Activiteiten[[#This Row],[Loonkosten]]=1,Tb_Activiteiten[[#Headers],[Loonkosten]],"")))</f>
        <v/>
      </c>
      <c r="AB73" t="str">
        <f>IF(ISNUMBER(FIND("arbeid",Methode_Keuze)),"",IF(ISNUMBER(FIND("arbeid",Methode_Keuze)),"",IF(Tb_Activiteiten[[#This Row],[Eigen arbeid]]=1,Tb_Activiteiten[[#Headers],[Eigen arbeid]],"")))</f>
        <v/>
      </c>
      <c r="AC73" t="str">
        <f>IF(ISNUMBER(FIND("arbeid",Methode_Keuze)),"",IF(ISNUMBER(FIND("arbeid",Methode_Keuze)),"",IF(Tb_Activiteiten[[#This Row],[Projectmedewerker]]=1,Tb_Activiteiten[[#Headers],[Projectmedewerker]],"")))</f>
        <v/>
      </c>
      <c r="AD73" t="str">
        <f>IF(ISNUMBER(FIND("arbeid",Methode_Keuze)),"",IF(ISNUMBER(FIND("arbeid",Methode_Keuze)),"",IF(Tb_Activiteiten[[#This Row],[Landbouwer]]=1,Tb_Activiteiten[[#Headers],[Landbouwer]],"")))</f>
        <v/>
      </c>
      <c r="AE73" t="str">
        <f>IF(ISNUMBER(FIND("arbeid",Methode_Keuze)),"",IF(ISNUMBER(FIND("arbeid",Methode_Keuze)),"",IF(Tb_Activiteiten[[#This Row],[Adviseur]]=1,Tb_Activiteiten[[#Headers],[Adviseur]],"")))</f>
        <v/>
      </c>
      <c r="AF73" t="str">
        <f>IF(ISNUMBER(FIND("arbeid",Methode_Keuze)),"",IF(ISNUMBER(FIND("arbeid",Methode_Keuze)),"",IF(Tb_Activiteiten[[#This Row],[Projectleider/Expert]]=1,Tb_Activiteiten[[#Headers],[Projectleider/Expert]],"")))</f>
        <v/>
      </c>
      <c r="AG73" t="str">
        <f>IF(ISNUMBER(FIND("arbeid",Methode_Keuze)),"",IF(ISNUMBER(FIND("arbeid",Methode_Keuze)),"",IF(Tb_Activiteiten[[#This Row],[Arbeidskosten]]=1,Tb_Activiteiten[[#Headers],[Arbeidskosten]],"")))</f>
        <v/>
      </c>
      <c r="AH73" t="str">
        <f>IF(ISNUMBER(FIND("arbeid",Methode_Keuze)),"",IF(ISNUMBER(FIND("arbeid",Methode_Keuze)),"",IF(Tb_Activiteiten[[#This Row],[Arbeidskosten op basis van IKS]]=1,Tb_Activiteiten[[#Headers],[Arbeidskosten op basis van IKS]],"")))</f>
        <v/>
      </c>
      <c r="AI73" t="str">
        <f>IF(ISNUMBER(FIND("overige",Methode_Keuze)),"",IF(Tb_Activiteiten[[#This Row],[Kosten derden exclusief btw]]=1,Tb_Activiteiten[[#Headers],[Kosten derden exclusief btw]],""))</f>
        <v/>
      </c>
      <c r="AJ73" t="str">
        <f>IF(ISNUMBER(FIND("overige",Methode_Keuze)),"",IF(Tb_Activiteiten[[#This Row],[Niet verrekenbare btw]]=1,Tb_Activiteiten[[#Headers],[Niet verrekenbare btw]],""))</f>
        <v/>
      </c>
      <c r="AK73" t="str">
        <f>IF(ISNUMBER(FIND("overige",Methode_Keuze)),"",IF(Tb_Activiteiten[[#This Row],[Grondkosten]]=1,Tb_Activiteiten[[#Headers],[Grondkosten]],""))</f>
        <v/>
      </c>
      <c r="AL73" t="str">
        <f>IF(ISNUMBER(FIND("overige",Methode_Keuze)),"",IF(Tb_Activiteiten[[#This Row],[Bijdrage in natura (overige)]]=1,Tb_Activiteiten[[#Headers],[Bijdrage in natura (overige)]],""))</f>
        <v/>
      </c>
      <c r="AM73" t="str">
        <f>IF(ISNUMBER(FIND("overige",Methode_Keuze)),"",IF(Tb_Activiteiten[[#This Row],[Bijdrage in natura (vrijwilligers)]]=1,Tb_Activiteiten[[#Headers],[Bijdrage in natura (vrijwilligers)]],""))</f>
        <v/>
      </c>
      <c r="AN73" t="str">
        <f>IF(ISNUMBER(FIND("overige",Methode_Keuze)),"",IF(Tb_Activiteiten[[#This Row],[Afschrijvingskosten]]=1,Tb_Activiteiten[[#Headers],[Afschrijvingskosten]],""))</f>
        <v/>
      </c>
    </row>
    <row r="74" spans="1:40" x14ac:dyDescent="0.25">
      <c r="A74" s="342"/>
      <c r="F74" s="81"/>
      <c r="G74" s="81"/>
      <c r="L74" s="71"/>
      <c r="N74" t="str">
        <f>IFERROR(IF(VLOOKUP(Tb_Activiteiten[[#This Row],[Openstelling]],Tb_Openstelling[],2,0)=1,1,""),"")</f>
        <v/>
      </c>
      <c r="AA74" t="str">
        <f>IF(ISNUMBER(FIND("arbeid",Methode_Keuze)),"",IF(ISNUMBER(FIND("arbeid",Methode_Keuze)),"",IF(Tb_Activiteiten[[#This Row],[Loonkosten]]=1,Tb_Activiteiten[[#Headers],[Loonkosten]],"")))</f>
        <v/>
      </c>
      <c r="AB74" t="str">
        <f>IF(ISNUMBER(FIND("arbeid",Methode_Keuze)),"",IF(ISNUMBER(FIND("arbeid",Methode_Keuze)),"",IF(Tb_Activiteiten[[#This Row],[Eigen arbeid]]=1,Tb_Activiteiten[[#Headers],[Eigen arbeid]],"")))</f>
        <v/>
      </c>
      <c r="AC74" t="str">
        <f>IF(ISNUMBER(FIND("arbeid",Methode_Keuze)),"",IF(ISNUMBER(FIND("arbeid",Methode_Keuze)),"",IF(Tb_Activiteiten[[#This Row],[Projectmedewerker]]=1,Tb_Activiteiten[[#Headers],[Projectmedewerker]],"")))</f>
        <v/>
      </c>
      <c r="AD74" t="str">
        <f>IF(ISNUMBER(FIND("arbeid",Methode_Keuze)),"",IF(ISNUMBER(FIND("arbeid",Methode_Keuze)),"",IF(Tb_Activiteiten[[#This Row],[Landbouwer]]=1,Tb_Activiteiten[[#Headers],[Landbouwer]],"")))</f>
        <v/>
      </c>
      <c r="AE74" t="str">
        <f>IF(ISNUMBER(FIND("arbeid",Methode_Keuze)),"",IF(ISNUMBER(FIND("arbeid",Methode_Keuze)),"",IF(Tb_Activiteiten[[#This Row],[Adviseur]]=1,Tb_Activiteiten[[#Headers],[Adviseur]],"")))</f>
        <v/>
      </c>
      <c r="AF74" t="str">
        <f>IF(ISNUMBER(FIND("arbeid",Methode_Keuze)),"",IF(ISNUMBER(FIND("arbeid",Methode_Keuze)),"",IF(Tb_Activiteiten[[#This Row],[Projectleider/Expert]]=1,Tb_Activiteiten[[#Headers],[Projectleider/Expert]],"")))</f>
        <v/>
      </c>
      <c r="AG74" t="str">
        <f>IF(ISNUMBER(FIND("arbeid",Methode_Keuze)),"",IF(ISNUMBER(FIND("arbeid",Methode_Keuze)),"",IF(Tb_Activiteiten[[#This Row],[Arbeidskosten]]=1,Tb_Activiteiten[[#Headers],[Arbeidskosten]],"")))</f>
        <v/>
      </c>
      <c r="AH74" t="str">
        <f>IF(ISNUMBER(FIND("arbeid",Methode_Keuze)),"",IF(ISNUMBER(FIND("arbeid",Methode_Keuze)),"",IF(Tb_Activiteiten[[#This Row],[Arbeidskosten op basis van IKS]]=1,Tb_Activiteiten[[#Headers],[Arbeidskosten op basis van IKS]],"")))</f>
        <v/>
      </c>
      <c r="AI74" t="str">
        <f>IF(ISNUMBER(FIND("overige",Methode_Keuze)),"",IF(Tb_Activiteiten[[#This Row],[Kosten derden exclusief btw]]=1,Tb_Activiteiten[[#Headers],[Kosten derden exclusief btw]],""))</f>
        <v/>
      </c>
      <c r="AJ74" t="str">
        <f>IF(ISNUMBER(FIND("overige",Methode_Keuze)),"",IF(Tb_Activiteiten[[#This Row],[Niet verrekenbare btw]]=1,Tb_Activiteiten[[#Headers],[Niet verrekenbare btw]],""))</f>
        <v/>
      </c>
      <c r="AK74" t="str">
        <f>IF(ISNUMBER(FIND("overige",Methode_Keuze)),"",IF(Tb_Activiteiten[[#This Row],[Grondkosten]]=1,Tb_Activiteiten[[#Headers],[Grondkosten]],""))</f>
        <v/>
      </c>
      <c r="AL74" t="str">
        <f>IF(ISNUMBER(FIND("overige",Methode_Keuze)),"",IF(Tb_Activiteiten[[#This Row],[Bijdrage in natura (overige)]]=1,Tb_Activiteiten[[#Headers],[Bijdrage in natura (overige)]],""))</f>
        <v/>
      </c>
      <c r="AM74" t="str">
        <f>IF(ISNUMBER(FIND("overige",Methode_Keuze)),"",IF(Tb_Activiteiten[[#This Row],[Bijdrage in natura (vrijwilligers)]]=1,Tb_Activiteiten[[#Headers],[Bijdrage in natura (vrijwilligers)]],""))</f>
        <v/>
      </c>
      <c r="AN74" t="str">
        <f>IF(ISNUMBER(FIND("overige",Methode_Keuze)),"",IF(Tb_Activiteiten[[#This Row],[Afschrijvingskosten]]=1,Tb_Activiteiten[[#Headers],[Afschrijvingskosten]],""))</f>
        <v/>
      </c>
    </row>
    <row r="75" spans="1:40" x14ac:dyDescent="0.25">
      <c r="A75" s="342"/>
      <c r="F75" s="81"/>
      <c r="G75" s="81"/>
      <c r="L75" s="71"/>
      <c r="N75" t="str">
        <f>IFERROR(IF(VLOOKUP(Tb_Activiteiten[[#This Row],[Openstelling]],Tb_Openstelling[],2,0)=1,1,""),"")</f>
        <v/>
      </c>
      <c r="AA75" t="str">
        <f>IF(ISNUMBER(FIND("arbeid",Methode_Keuze)),"",IF(ISNUMBER(FIND("arbeid",Methode_Keuze)),"",IF(Tb_Activiteiten[[#This Row],[Loonkosten]]=1,Tb_Activiteiten[[#Headers],[Loonkosten]],"")))</f>
        <v/>
      </c>
      <c r="AB75" t="str">
        <f>IF(ISNUMBER(FIND("arbeid",Methode_Keuze)),"",IF(ISNUMBER(FIND("arbeid",Methode_Keuze)),"",IF(Tb_Activiteiten[[#This Row],[Eigen arbeid]]=1,Tb_Activiteiten[[#Headers],[Eigen arbeid]],"")))</f>
        <v/>
      </c>
      <c r="AC75" t="str">
        <f>IF(ISNUMBER(FIND("arbeid",Methode_Keuze)),"",IF(ISNUMBER(FIND("arbeid",Methode_Keuze)),"",IF(Tb_Activiteiten[[#This Row],[Projectmedewerker]]=1,Tb_Activiteiten[[#Headers],[Projectmedewerker]],"")))</f>
        <v/>
      </c>
      <c r="AD75" t="str">
        <f>IF(ISNUMBER(FIND("arbeid",Methode_Keuze)),"",IF(ISNUMBER(FIND("arbeid",Methode_Keuze)),"",IF(Tb_Activiteiten[[#This Row],[Landbouwer]]=1,Tb_Activiteiten[[#Headers],[Landbouwer]],"")))</f>
        <v/>
      </c>
      <c r="AE75" t="str">
        <f>IF(ISNUMBER(FIND("arbeid",Methode_Keuze)),"",IF(ISNUMBER(FIND("arbeid",Methode_Keuze)),"",IF(Tb_Activiteiten[[#This Row],[Adviseur]]=1,Tb_Activiteiten[[#Headers],[Adviseur]],"")))</f>
        <v/>
      </c>
      <c r="AF75" t="str">
        <f>IF(ISNUMBER(FIND("arbeid",Methode_Keuze)),"",IF(ISNUMBER(FIND("arbeid",Methode_Keuze)),"",IF(Tb_Activiteiten[[#This Row],[Projectleider/Expert]]=1,Tb_Activiteiten[[#Headers],[Projectleider/Expert]],"")))</f>
        <v/>
      </c>
      <c r="AG75" t="str">
        <f>IF(ISNUMBER(FIND("arbeid",Methode_Keuze)),"",IF(ISNUMBER(FIND("arbeid",Methode_Keuze)),"",IF(Tb_Activiteiten[[#This Row],[Arbeidskosten]]=1,Tb_Activiteiten[[#Headers],[Arbeidskosten]],"")))</f>
        <v/>
      </c>
      <c r="AH75" t="str">
        <f>IF(ISNUMBER(FIND("arbeid",Methode_Keuze)),"",IF(ISNUMBER(FIND("arbeid",Methode_Keuze)),"",IF(Tb_Activiteiten[[#This Row],[Arbeidskosten op basis van IKS]]=1,Tb_Activiteiten[[#Headers],[Arbeidskosten op basis van IKS]],"")))</f>
        <v/>
      </c>
      <c r="AI75" t="str">
        <f>IF(ISNUMBER(FIND("overige",Methode_Keuze)),"",IF(Tb_Activiteiten[[#This Row],[Kosten derden exclusief btw]]=1,Tb_Activiteiten[[#Headers],[Kosten derden exclusief btw]],""))</f>
        <v/>
      </c>
      <c r="AJ75" t="str">
        <f>IF(ISNUMBER(FIND("overige",Methode_Keuze)),"",IF(Tb_Activiteiten[[#This Row],[Niet verrekenbare btw]]=1,Tb_Activiteiten[[#Headers],[Niet verrekenbare btw]],""))</f>
        <v/>
      </c>
      <c r="AK75" t="str">
        <f>IF(ISNUMBER(FIND("overige",Methode_Keuze)),"",IF(Tb_Activiteiten[[#This Row],[Grondkosten]]=1,Tb_Activiteiten[[#Headers],[Grondkosten]],""))</f>
        <v/>
      </c>
      <c r="AL75" t="str">
        <f>IF(ISNUMBER(FIND("overige",Methode_Keuze)),"",IF(Tb_Activiteiten[[#This Row],[Bijdrage in natura (overige)]]=1,Tb_Activiteiten[[#Headers],[Bijdrage in natura (overige)]],""))</f>
        <v/>
      </c>
      <c r="AM75" t="str">
        <f>IF(ISNUMBER(FIND("overige",Methode_Keuze)),"",IF(Tb_Activiteiten[[#This Row],[Bijdrage in natura (vrijwilligers)]]=1,Tb_Activiteiten[[#Headers],[Bijdrage in natura (vrijwilligers)]],""))</f>
        <v/>
      </c>
      <c r="AN75" t="str">
        <f>IF(ISNUMBER(FIND("overige",Methode_Keuze)),"",IF(Tb_Activiteiten[[#This Row],[Afschrijvingskosten]]=1,Tb_Activiteiten[[#Headers],[Afschrijvingskosten]],""))</f>
        <v/>
      </c>
    </row>
    <row r="76" spans="1:40" x14ac:dyDescent="0.25">
      <c r="A76" s="342"/>
      <c r="F76" s="81"/>
      <c r="G76" s="81"/>
      <c r="L76" s="71"/>
      <c r="N76" t="str">
        <f>IFERROR(IF(VLOOKUP(Tb_Activiteiten[[#This Row],[Openstelling]],Tb_Openstelling[],2,0)=1,1,""),"")</f>
        <v/>
      </c>
      <c r="AA76" t="str">
        <f>IF(ISNUMBER(FIND("arbeid",Methode_Keuze)),"",IF(ISNUMBER(FIND("arbeid",Methode_Keuze)),"",IF(Tb_Activiteiten[[#This Row],[Loonkosten]]=1,Tb_Activiteiten[[#Headers],[Loonkosten]],"")))</f>
        <v/>
      </c>
      <c r="AB76" t="str">
        <f>IF(ISNUMBER(FIND("arbeid",Methode_Keuze)),"",IF(ISNUMBER(FIND("arbeid",Methode_Keuze)),"",IF(Tb_Activiteiten[[#This Row],[Eigen arbeid]]=1,Tb_Activiteiten[[#Headers],[Eigen arbeid]],"")))</f>
        <v/>
      </c>
      <c r="AC76" t="str">
        <f>IF(ISNUMBER(FIND("arbeid",Methode_Keuze)),"",IF(ISNUMBER(FIND("arbeid",Methode_Keuze)),"",IF(Tb_Activiteiten[[#This Row],[Projectmedewerker]]=1,Tb_Activiteiten[[#Headers],[Projectmedewerker]],"")))</f>
        <v/>
      </c>
      <c r="AD76" t="str">
        <f>IF(ISNUMBER(FIND("arbeid",Methode_Keuze)),"",IF(ISNUMBER(FIND("arbeid",Methode_Keuze)),"",IF(Tb_Activiteiten[[#This Row],[Landbouwer]]=1,Tb_Activiteiten[[#Headers],[Landbouwer]],"")))</f>
        <v/>
      </c>
      <c r="AE76" t="str">
        <f>IF(ISNUMBER(FIND("arbeid",Methode_Keuze)),"",IF(ISNUMBER(FIND("arbeid",Methode_Keuze)),"",IF(Tb_Activiteiten[[#This Row],[Adviseur]]=1,Tb_Activiteiten[[#Headers],[Adviseur]],"")))</f>
        <v/>
      </c>
      <c r="AF76" t="str">
        <f>IF(ISNUMBER(FIND("arbeid",Methode_Keuze)),"",IF(ISNUMBER(FIND("arbeid",Methode_Keuze)),"",IF(Tb_Activiteiten[[#This Row],[Projectleider/Expert]]=1,Tb_Activiteiten[[#Headers],[Projectleider/Expert]],"")))</f>
        <v/>
      </c>
      <c r="AG76" t="str">
        <f>IF(ISNUMBER(FIND("arbeid",Methode_Keuze)),"",IF(ISNUMBER(FIND("arbeid",Methode_Keuze)),"",IF(Tb_Activiteiten[[#This Row],[Arbeidskosten]]=1,Tb_Activiteiten[[#Headers],[Arbeidskosten]],"")))</f>
        <v/>
      </c>
      <c r="AH76" t="str">
        <f>IF(ISNUMBER(FIND("arbeid",Methode_Keuze)),"",IF(ISNUMBER(FIND("arbeid",Methode_Keuze)),"",IF(Tb_Activiteiten[[#This Row],[Arbeidskosten op basis van IKS]]=1,Tb_Activiteiten[[#Headers],[Arbeidskosten op basis van IKS]],"")))</f>
        <v/>
      </c>
      <c r="AI76" t="str">
        <f>IF(ISNUMBER(FIND("overige",Methode_Keuze)),"",IF(Tb_Activiteiten[[#This Row],[Kosten derden exclusief btw]]=1,Tb_Activiteiten[[#Headers],[Kosten derden exclusief btw]],""))</f>
        <v/>
      </c>
      <c r="AJ76" t="str">
        <f>IF(ISNUMBER(FIND("overige",Methode_Keuze)),"",IF(Tb_Activiteiten[[#This Row],[Niet verrekenbare btw]]=1,Tb_Activiteiten[[#Headers],[Niet verrekenbare btw]],""))</f>
        <v/>
      </c>
      <c r="AK76" t="str">
        <f>IF(ISNUMBER(FIND("overige",Methode_Keuze)),"",IF(Tb_Activiteiten[[#This Row],[Grondkosten]]=1,Tb_Activiteiten[[#Headers],[Grondkosten]],""))</f>
        <v/>
      </c>
      <c r="AL76" t="str">
        <f>IF(ISNUMBER(FIND("overige",Methode_Keuze)),"",IF(Tb_Activiteiten[[#This Row],[Bijdrage in natura (overige)]]=1,Tb_Activiteiten[[#Headers],[Bijdrage in natura (overige)]],""))</f>
        <v/>
      </c>
      <c r="AM76" t="str">
        <f>IF(ISNUMBER(FIND("overige",Methode_Keuze)),"",IF(Tb_Activiteiten[[#This Row],[Bijdrage in natura (vrijwilligers)]]=1,Tb_Activiteiten[[#Headers],[Bijdrage in natura (vrijwilligers)]],""))</f>
        <v/>
      </c>
      <c r="AN76" t="str">
        <f>IF(ISNUMBER(FIND("overige",Methode_Keuze)),"",IF(Tb_Activiteiten[[#This Row],[Afschrijvingskosten]]=1,Tb_Activiteiten[[#Headers],[Afschrijvingskosten]],""))</f>
        <v/>
      </c>
    </row>
    <row r="77" spans="1:40" x14ac:dyDescent="0.25">
      <c r="A77" s="342"/>
      <c r="F77" s="81"/>
      <c r="G77" s="81"/>
      <c r="L77" s="71"/>
      <c r="N77" t="str">
        <f>IFERROR(IF(VLOOKUP(Tb_Activiteiten[[#This Row],[Openstelling]],Tb_Openstelling[],2,0)=1,1,""),"")</f>
        <v/>
      </c>
      <c r="AA77" t="str">
        <f>IF(ISNUMBER(FIND("arbeid",Methode_Keuze)),"",IF(ISNUMBER(FIND("arbeid",Methode_Keuze)),"",IF(Tb_Activiteiten[[#This Row],[Loonkosten]]=1,Tb_Activiteiten[[#Headers],[Loonkosten]],"")))</f>
        <v/>
      </c>
      <c r="AB77" t="str">
        <f>IF(ISNUMBER(FIND("arbeid",Methode_Keuze)),"",IF(ISNUMBER(FIND("arbeid",Methode_Keuze)),"",IF(Tb_Activiteiten[[#This Row],[Eigen arbeid]]=1,Tb_Activiteiten[[#Headers],[Eigen arbeid]],"")))</f>
        <v/>
      </c>
      <c r="AC77" t="str">
        <f>IF(ISNUMBER(FIND("arbeid",Methode_Keuze)),"",IF(ISNUMBER(FIND("arbeid",Methode_Keuze)),"",IF(Tb_Activiteiten[[#This Row],[Projectmedewerker]]=1,Tb_Activiteiten[[#Headers],[Projectmedewerker]],"")))</f>
        <v/>
      </c>
      <c r="AD77" t="str">
        <f>IF(ISNUMBER(FIND("arbeid",Methode_Keuze)),"",IF(ISNUMBER(FIND("arbeid",Methode_Keuze)),"",IF(Tb_Activiteiten[[#This Row],[Landbouwer]]=1,Tb_Activiteiten[[#Headers],[Landbouwer]],"")))</f>
        <v/>
      </c>
      <c r="AE77" t="str">
        <f>IF(ISNUMBER(FIND("arbeid",Methode_Keuze)),"",IF(ISNUMBER(FIND("arbeid",Methode_Keuze)),"",IF(Tb_Activiteiten[[#This Row],[Adviseur]]=1,Tb_Activiteiten[[#Headers],[Adviseur]],"")))</f>
        <v/>
      </c>
      <c r="AF77" t="str">
        <f>IF(ISNUMBER(FIND("arbeid",Methode_Keuze)),"",IF(ISNUMBER(FIND("arbeid",Methode_Keuze)),"",IF(Tb_Activiteiten[[#This Row],[Projectleider/Expert]]=1,Tb_Activiteiten[[#Headers],[Projectleider/Expert]],"")))</f>
        <v/>
      </c>
      <c r="AG77" t="str">
        <f>IF(ISNUMBER(FIND("arbeid",Methode_Keuze)),"",IF(ISNUMBER(FIND("arbeid",Methode_Keuze)),"",IF(Tb_Activiteiten[[#This Row],[Arbeidskosten]]=1,Tb_Activiteiten[[#Headers],[Arbeidskosten]],"")))</f>
        <v/>
      </c>
      <c r="AH77" t="str">
        <f>IF(ISNUMBER(FIND("arbeid",Methode_Keuze)),"",IF(ISNUMBER(FIND("arbeid",Methode_Keuze)),"",IF(Tb_Activiteiten[[#This Row],[Arbeidskosten op basis van IKS]]=1,Tb_Activiteiten[[#Headers],[Arbeidskosten op basis van IKS]],"")))</f>
        <v/>
      </c>
      <c r="AI77" t="str">
        <f>IF(ISNUMBER(FIND("overige",Methode_Keuze)),"",IF(Tb_Activiteiten[[#This Row],[Kosten derden exclusief btw]]=1,Tb_Activiteiten[[#Headers],[Kosten derden exclusief btw]],""))</f>
        <v/>
      </c>
      <c r="AJ77" t="str">
        <f>IF(ISNUMBER(FIND("overige",Methode_Keuze)),"",IF(Tb_Activiteiten[[#This Row],[Niet verrekenbare btw]]=1,Tb_Activiteiten[[#Headers],[Niet verrekenbare btw]],""))</f>
        <v/>
      </c>
      <c r="AK77" t="str">
        <f>IF(ISNUMBER(FIND("overige",Methode_Keuze)),"",IF(Tb_Activiteiten[[#This Row],[Grondkosten]]=1,Tb_Activiteiten[[#Headers],[Grondkosten]],""))</f>
        <v/>
      </c>
      <c r="AL77" t="str">
        <f>IF(ISNUMBER(FIND("overige",Methode_Keuze)),"",IF(Tb_Activiteiten[[#This Row],[Bijdrage in natura (overige)]]=1,Tb_Activiteiten[[#Headers],[Bijdrage in natura (overige)]],""))</f>
        <v/>
      </c>
      <c r="AM77" t="str">
        <f>IF(ISNUMBER(FIND("overige",Methode_Keuze)),"",IF(Tb_Activiteiten[[#This Row],[Bijdrage in natura (vrijwilligers)]]=1,Tb_Activiteiten[[#Headers],[Bijdrage in natura (vrijwilligers)]],""))</f>
        <v/>
      </c>
      <c r="AN77" t="str">
        <f>IF(ISNUMBER(FIND("overige",Methode_Keuze)),"",IF(Tb_Activiteiten[[#This Row],[Afschrijvingskosten]]=1,Tb_Activiteiten[[#Headers],[Afschrijvingskosten]],""))</f>
        <v/>
      </c>
    </row>
    <row r="78" spans="1:40" x14ac:dyDescent="0.25">
      <c r="A78" s="342"/>
      <c r="F78" s="81"/>
      <c r="G78" s="81"/>
      <c r="L78" s="71"/>
      <c r="N78" t="str">
        <f>IFERROR(IF(VLOOKUP(Tb_Activiteiten[[#This Row],[Openstelling]],Tb_Openstelling[],2,0)=1,1,""),"")</f>
        <v/>
      </c>
      <c r="AA78" t="str">
        <f>IF(ISNUMBER(FIND("arbeid",Methode_Keuze)),"",IF(ISNUMBER(FIND("arbeid",Methode_Keuze)),"",IF(Tb_Activiteiten[[#This Row],[Loonkosten]]=1,Tb_Activiteiten[[#Headers],[Loonkosten]],"")))</f>
        <v/>
      </c>
      <c r="AB78" t="str">
        <f>IF(ISNUMBER(FIND("arbeid",Methode_Keuze)),"",IF(ISNUMBER(FIND("arbeid",Methode_Keuze)),"",IF(Tb_Activiteiten[[#This Row],[Eigen arbeid]]=1,Tb_Activiteiten[[#Headers],[Eigen arbeid]],"")))</f>
        <v/>
      </c>
      <c r="AC78" t="str">
        <f>IF(ISNUMBER(FIND("arbeid",Methode_Keuze)),"",IF(ISNUMBER(FIND("arbeid",Methode_Keuze)),"",IF(Tb_Activiteiten[[#This Row],[Projectmedewerker]]=1,Tb_Activiteiten[[#Headers],[Projectmedewerker]],"")))</f>
        <v/>
      </c>
      <c r="AD78" t="str">
        <f>IF(ISNUMBER(FIND("arbeid",Methode_Keuze)),"",IF(ISNUMBER(FIND("arbeid",Methode_Keuze)),"",IF(Tb_Activiteiten[[#This Row],[Landbouwer]]=1,Tb_Activiteiten[[#Headers],[Landbouwer]],"")))</f>
        <v/>
      </c>
      <c r="AE78" t="str">
        <f>IF(ISNUMBER(FIND("arbeid",Methode_Keuze)),"",IF(ISNUMBER(FIND("arbeid",Methode_Keuze)),"",IF(Tb_Activiteiten[[#This Row],[Adviseur]]=1,Tb_Activiteiten[[#Headers],[Adviseur]],"")))</f>
        <v/>
      </c>
      <c r="AF78" t="str">
        <f>IF(ISNUMBER(FIND("arbeid",Methode_Keuze)),"",IF(ISNUMBER(FIND("arbeid",Methode_Keuze)),"",IF(Tb_Activiteiten[[#This Row],[Projectleider/Expert]]=1,Tb_Activiteiten[[#Headers],[Projectleider/Expert]],"")))</f>
        <v/>
      </c>
      <c r="AG78" t="str">
        <f>IF(ISNUMBER(FIND("arbeid",Methode_Keuze)),"",IF(ISNUMBER(FIND("arbeid",Methode_Keuze)),"",IF(Tb_Activiteiten[[#This Row],[Arbeidskosten]]=1,Tb_Activiteiten[[#Headers],[Arbeidskosten]],"")))</f>
        <v/>
      </c>
      <c r="AH78" t="str">
        <f>IF(ISNUMBER(FIND("arbeid",Methode_Keuze)),"",IF(ISNUMBER(FIND("arbeid",Methode_Keuze)),"",IF(Tb_Activiteiten[[#This Row],[Arbeidskosten op basis van IKS]]=1,Tb_Activiteiten[[#Headers],[Arbeidskosten op basis van IKS]],"")))</f>
        <v/>
      </c>
      <c r="AI78" t="str">
        <f>IF(ISNUMBER(FIND("overige",Methode_Keuze)),"",IF(Tb_Activiteiten[[#This Row],[Kosten derden exclusief btw]]=1,Tb_Activiteiten[[#Headers],[Kosten derden exclusief btw]],""))</f>
        <v/>
      </c>
      <c r="AJ78" t="str">
        <f>IF(ISNUMBER(FIND("overige",Methode_Keuze)),"",IF(Tb_Activiteiten[[#This Row],[Niet verrekenbare btw]]=1,Tb_Activiteiten[[#Headers],[Niet verrekenbare btw]],""))</f>
        <v/>
      </c>
      <c r="AK78" t="str">
        <f>IF(ISNUMBER(FIND("overige",Methode_Keuze)),"",IF(Tb_Activiteiten[[#This Row],[Grondkosten]]=1,Tb_Activiteiten[[#Headers],[Grondkosten]],""))</f>
        <v/>
      </c>
      <c r="AL78" t="str">
        <f>IF(ISNUMBER(FIND("overige",Methode_Keuze)),"",IF(Tb_Activiteiten[[#This Row],[Bijdrage in natura (overige)]]=1,Tb_Activiteiten[[#Headers],[Bijdrage in natura (overige)]],""))</f>
        <v/>
      </c>
      <c r="AM78" t="str">
        <f>IF(ISNUMBER(FIND("overige",Methode_Keuze)),"",IF(Tb_Activiteiten[[#This Row],[Bijdrage in natura (vrijwilligers)]]=1,Tb_Activiteiten[[#Headers],[Bijdrage in natura (vrijwilligers)]],""))</f>
        <v/>
      </c>
      <c r="AN78" t="str">
        <f>IF(ISNUMBER(FIND("overige",Methode_Keuze)),"",IF(Tb_Activiteiten[[#This Row],[Afschrijvingskosten]]=1,Tb_Activiteiten[[#Headers],[Afschrijvingskosten]],""))</f>
        <v/>
      </c>
    </row>
    <row r="79" spans="1:40" x14ac:dyDescent="0.25">
      <c r="A79" s="342"/>
      <c r="F79" s="81"/>
      <c r="G79" s="81"/>
      <c r="L79" s="71"/>
      <c r="N79" t="str">
        <f>IFERROR(IF(VLOOKUP(Tb_Activiteiten[[#This Row],[Openstelling]],Tb_Openstelling[],2,0)=1,1,""),"")</f>
        <v/>
      </c>
      <c r="AA79" t="str">
        <f>IF(ISNUMBER(FIND("arbeid",Methode_Keuze)),"",IF(ISNUMBER(FIND("arbeid",Methode_Keuze)),"",IF(Tb_Activiteiten[[#This Row],[Loonkosten]]=1,Tb_Activiteiten[[#Headers],[Loonkosten]],"")))</f>
        <v/>
      </c>
      <c r="AB79" t="str">
        <f>IF(ISNUMBER(FIND("arbeid",Methode_Keuze)),"",IF(ISNUMBER(FIND("arbeid",Methode_Keuze)),"",IF(Tb_Activiteiten[[#This Row],[Eigen arbeid]]=1,Tb_Activiteiten[[#Headers],[Eigen arbeid]],"")))</f>
        <v/>
      </c>
      <c r="AC79" t="str">
        <f>IF(ISNUMBER(FIND("arbeid",Methode_Keuze)),"",IF(ISNUMBER(FIND("arbeid",Methode_Keuze)),"",IF(Tb_Activiteiten[[#This Row],[Projectmedewerker]]=1,Tb_Activiteiten[[#Headers],[Projectmedewerker]],"")))</f>
        <v/>
      </c>
      <c r="AD79" t="str">
        <f>IF(ISNUMBER(FIND("arbeid",Methode_Keuze)),"",IF(ISNUMBER(FIND("arbeid",Methode_Keuze)),"",IF(Tb_Activiteiten[[#This Row],[Landbouwer]]=1,Tb_Activiteiten[[#Headers],[Landbouwer]],"")))</f>
        <v/>
      </c>
      <c r="AE79" t="str">
        <f>IF(ISNUMBER(FIND("arbeid",Methode_Keuze)),"",IF(ISNUMBER(FIND("arbeid",Methode_Keuze)),"",IF(Tb_Activiteiten[[#This Row],[Adviseur]]=1,Tb_Activiteiten[[#Headers],[Adviseur]],"")))</f>
        <v/>
      </c>
      <c r="AF79" t="str">
        <f>IF(ISNUMBER(FIND("arbeid",Methode_Keuze)),"",IF(ISNUMBER(FIND("arbeid",Methode_Keuze)),"",IF(Tb_Activiteiten[[#This Row],[Projectleider/Expert]]=1,Tb_Activiteiten[[#Headers],[Projectleider/Expert]],"")))</f>
        <v/>
      </c>
      <c r="AG79" t="str">
        <f>IF(ISNUMBER(FIND("arbeid",Methode_Keuze)),"",IF(ISNUMBER(FIND("arbeid",Methode_Keuze)),"",IF(Tb_Activiteiten[[#This Row],[Arbeidskosten]]=1,Tb_Activiteiten[[#Headers],[Arbeidskosten]],"")))</f>
        <v/>
      </c>
      <c r="AH79" t="str">
        <f>IF(ISNUMBER(FIND("arbeid",Methode_Keuze)),"",IF(ISNUMBER(FIND("arbeid",Methode_Keuze)),"",IF(Tb_Activiteiten[[#This Row],[Arbeidskosten op basis van IKS]]=1,Tb_Activiteiten[[#Headers],[Arbeidskosten op basis van IKS]],"")))</f>
        <v/>
      </c>
      <c r="AI79" t="str">
        <f>IF(ISNUMBER(FIND("overige",Methode_Keuze)),"",IF(Tb_Activiteiten[[#This Row],[Kosten derden exclusief btw]]=1,Tb_Activiteiten[[#Headers],[Kosten derden exclusief btw]],""))</f>
        <v/>
      </c>
      <c r="AJ79" t="str">
        <f>IF(ISNUMBER(FIND("overige",Methode_Keuze)),"",IF(Tb_Activiteiten[[#This Row],[Niet verrekenbare btw]]=1,Tb_Activiteiten[[#Headers],[Niet verrekenbare btw]],""))</f>
        <v/>
      </c>
      <c r="AK79" t="str">
        <f>IF(ISNUMBER(FIND("overige",Methode_Keuze)),"",IF(Tb_Activiteiten[[#This Row],[Grondkosten]]=1,Tb_Activiteiten[[#Headers],[Grondkosten]],""))</f>
        <v/>
      </c>
      <c r="AL79" t="str">
        <f>IF(ISNUMBER(FIND("overige",Methode_Keuze)),"",IF(Tb_Activiteiten[[#This Row],[Bijdrage in natura (overige)]]=1,Tb_Activiteiten[[#Headers],[Bijdrage in natura (overige)]],""))</f>
        <v/>
      </c>
      <c r="AM79" t="str">
        <f>IF(ISNUMBER(FIND("overige",Methode_Keuze)),"",IF(Tb_Activiteiten[[#This Row],[Bijdrage in natura (vrijwilligers)]]=1,Tb_Activiteiten[[#Headers],[Bijdrage in natura (vrijwilligers)]],""))</f>
        <v/>
      </c>
      <c r="AN79" t="str">
        <f>IF(ISNUMBER(FIND("overige",Methode_Keuze)),"",IF(Tb_Activiteiten[[#This Row],[Afschrijvingskosten]]=1,Tb_Activiteiten[[#Headers],[Afschrijvingskosten]],""))</f>
        <v/>
      </c>
    </row>
    <row r="80" spans="1:40" x14ac:dyDescent="0.25">
      <c r="A80" s="342"/>
      <c r="F80" s="81"/>
      <c r="G80" s="81"/>
      <c r="L80" s="71"/>
      <c r="N80" t="str">
        <f>IFERROR(IF(VLOOKUP(Tb_Activiteiten[[#This Row],[Openstelling]],Tb_Openstelling[],2,0)=1,1,""),"")</f>
        <v/>
      </c>
      <c r="AA80" t="str">
        <f>IF(ISNUMBER(FIND("arbeid",Methode_Keuze)),"",IF(ISNUMBER(FIND("arbeid",Methode_Keuze)),"",IF(Tb_Activiteiten[[#This Row],[Loonkosten]]=1,Tb_Activiteiten[[#Headers],[Loonkosten]],"")))</f>
        <v/>
      </c>
      <c r="AB80" t="str">
        <f>IF(ISNUMBER(FIND("arbeid",Methode_Keuze)),"",IF(ISNUMBER(FIND("arbeid",Methode_Keuze)),"",IF(Tb_Activiteiten[[#This Row],[Eigen arbeid]]=1,Tb_Activiteiten[[#Headers],[Eigen arbeid]],"")))</f>
        <v/>
      </c>
      <c r="AC80" t="str">
        <f>IF(ISNUMBER(FIND("arbeid",Methode_Keuze)),"",IF(ISNUMBER(FIND("arbeid",Methode_Keuze)),"",IF(Tb_Activiteiten[[#This Row],[Projectmedewerker]]=1,Tb_Activiteiten[[#Headers],[Projectmedewerker]],"")))</f>
        <v/>
      </c>
      <c r="AD80" t="str">
        <f>IF(ISNUMBER(FIND("arbeid",Methode_Keuze)),"",IF(ISNUMBER(FIND("arbeid",Methode_Keuze)),"",IF(Tb_Activiteiten[[#This Row],[Landbouwer]]=1,Tb_Activiteiten[[#Headers],[Landbouwer]],"")))</f>
        <v/>
      </c>
      <c r="AE80" t="str">
        <f>IF(ISNUMBER(FIND("arbeid",Methode_Keuze)),"",IF(ISNUMBER(FIND("arbeid",Methode_Keuze)),"",IF(Tb_Activiteiten[[#This Row],[Adviseur]]=1,Tb_Activiteiten[[#Headers],[Adviseur]],"")))</f>
        <v/>
      </c>
      <c r="AF80" t="str">
        <f>IF(ISNUMBER(FIND("arbeid",Methode_Keuze)),"",IF(ISNUMBER(FIND("arbeid",Methode_Keuze)),"",IF(Tb_Activiteiten[[#This Row],[Projectleider/Expert]]=1,Tb_Activiteiten[[#Headers],[Projectleider/Expert]],"")))</f>
        <v/>
      </c>
      <c r="AG80" t="str">
        <f>IF(ISNUMBER(FIND("arbeid",Methode_Keuze)),"",IF(ISNUMBER(FIND("arbeid",Methode_Keuze)),"",IF(Tb_Activiteiten[[#This Row],[Arbeidskosten]]=1,Tb_Activiteiten[[#Headers],[Arbeidskosten]],"")))</f>
        <v/>
      </c>
      <c r="AH80" t="str">
        <f>IF(ISNUMBER(FIND("arbeid",Methode_Keuze)),"",IF(ISNUMBER(FIND("arbeid",Methode_Keuze)),"",IF(Tb_Activiteiten[[#This Row],[Arbeidskosten op basis van IKS]]=1,Tb_Activiteiten[[#Headers],[Arbeidskosten op basis van IKS]],"")))</f>
        <v/>
      </c>
      <c r="AI80" t="str">
        <f>IF(ISNUMBER(FIND("overige",Methode_Keuze)),"",IF(Tb_Activiteiten[[#This Row],[Kosten derden exclusief btw]]=1,Tb_Activiteiten[[#Headers],[Kosten derden exclusief btw]],""))</f>
        <v/>
      </c>
      <c r="AJ80" t="str">
        <f>IF(ISNUMBER(FIND("overige",Methode_Keuze)),"",IF(Tb_Activiteiten[[#This Row],[Niet verrekenbare btw]]=1,Tb_Activiteiten[[#Headers],[Niet verrekenbare btw]],""))</f>
        <v/>
      </c>
      <c r="AK80" t="str">
        <f>IF(ISNUMBER(FIND("overige",Methode_Keuze)),"",IF(Tb_Activiteiten[[#This Row],[Grondkosten]]=1,Tb_Activiteiten[[#Headers],[Grondkosten]],""))</f>
        <v/>
      </c>
      <c r="AL80" t="str">
        <f>IF(ISNUMBER(FIND("overige",Methode_Keuze)),"",IF(Tb_Activiteiten[[#This Row],[Bijdrage in natura (overige)]]=1,Tb_Activiteiten[[#Headers],[Bijdrage in natura (overige)]],""))</f>
        <v/>
      </c>
      <c r="AM80" t="str">
        <f>IF(ISNUMBER(FIND("overige",Methode_Keuze)),"",IF(Tb_Activiteiten[[#This Row],[Bijdrage in natura (vrijwilligers)]]=1,Tb_Activiteiten[[#Headers],[Bijdrage in natura (vrijwilligers)]],""))</f>
        <v/>
      </c>
      <c r="AN80" t="str">
        <f>IF(ISNUMBER(FIND("overige",Methode_Keuze)),"",IF(Tb_Activiteiten[[#This Row],[Afschrijvingskosten]]=1,Tb_Activiteiten[[#Headers],[Afschrijvingskosten]],""))</f>
        <v/>
      </c>
    </row>
    <row r="81" spans="1:40" x14ac:dyDescent="0.25">
      <c r="A81" s="342"/>
      <c r="F81" s="81"/>
      <c r="G81" s="81"/>
      <c r="L81" s="71"/>
      <c r="N81" t="str">
        <f>IFERROR(IF(VLOOKUP(Tb_Activiteiten[[#This Row],[Openstelling]],Tb_Openstelling[],2,0)=1,1,""),"")</f>
        <v/>
      </c>
      <c r="AA81" t="str">
        <f>IF(ISNUMBER(FIND("arbeid",Methode_Keuze)),"",IF(ISNUMBER(FIND("arbeid",Methode_Keuze)),"",IF(Tb_Activiteiten[[#This Row],[Loonkosten]]=1,Tb_Activiteiten[[#Headers],[Loonkosten]],"")))</f>
        <v/>
      </c>
      <c r="AB81" t="str">
        <f>IF(ISNUMBER(FIND("arbeid",Methode_Keuze)),"",IF(ISNUMBER(FIND("arbeid",Methode_Keuze)),"",IF(Tb_Activiteiten[[#This Row],[Eigen arbeid]]=1,Tb_Activiteiten[[#Headers],[Eigen arbeid]],"")))</f>
        <v/>
      </c>
      <c r="AC81" t="str">
        <f>IF(ISNUMBER(FIND("arbeid",Methode_Keuze)),"",IF(ISNUMBER(FIND("arbeid",Methode_Keuze)),"",IF(Tb_Activiteiten[[#This Row],[Projectmedewerker]]=1,Tb_Activiteiten[[#Headers],[Projectmedewerker]],"")))</f>
        <v/>
      </c>
      <c r="AD81" t="str">
        <f>IF(ISNUMBER(FIND("arbeid",Methode_Keuze)),"",IF(ISNUMBER(FIND("arbeid",Methode_Keuze)),"",IF(Tb_Activiteiten[[#This Row],[Landbouwer]]=1,Tb_Activiteiten[[#Headers],[Landbouwer]],"")))</f>
        <v/>
      </c>
      <c r="AE81" t="str">
        <f>IF(ISNUMBER(FIND("arbeid",Methode_Keuze)),"",IF(ISNUMBER(FIND("arbeid",Methode_Keuze)),"",IF(Tb_Activiteiten[[#This Row],[Adviseur]]=1,Tb_Activiteiten[[#Headers],[Adviseur]],"")))</f>
        <v/>
      </c>
      <c r="AF81" t="str">
        <f>IF(ISNUMBER(FIND("arbeid",Methode_Keuze)),"",IF(ISNUMBER(FIND("arbeid",Methode_Keuze)),"",IF(Tb_Activiteiten[[#This Row],[Projectleider/Expert]]=1,Tb_Activiteiten[[#Headers],[Projectleider/Expert]],"")))</f>
        <v/>
      </c>
      <c r="AG81" t="str">
        <f>IF(ISNUMBER(FIND("arbeid",Methode_Keuze)),"",IF(ISNUMBER(FIND("arbeid",Methode_Keuze)),"",IF(Tb_Activiteiten[[#This Row],[Arbeidskosten]]=1,Tb_Activiteiten[[#Headers],[Arbeidskosten]],"")))</f>
        <v/>
      </c>
      <c r="AH81" t="str">
        <f>IF(ISNUMBER(FIND("arbeid",Methode_Keuze)),"",IF(ISNUMBER(FIND("arbeid",Methode_Keuze)),"",IF(Tb_Activiteiten[[#This Row],[Arbeidskosten op basis van IKS]]=1,Tb_Activiteiten[[#Headers],[Arbeidskosten op basis van IKS]],"")))</f>
        <v/>
      </c>
      <c r="AI81" t="str">
        <f>IF(ISNUMBER(FIND("overige",Methode_Keuze)),"",IF(Tb_Activiteiten[[#This Row],[Kosten derden exclusief btw]]=1,Tb_Activiteiten[[#Headers],[Kosten derden exclusief btw]],""))</f>
        <v/>
      </c>
      <c r="AJ81" t="str">
        <f>IF(ISNUMBER(FIND("overige",Methode_Keuze)),"",IF(Tb_Activiteiten[[#This Row],[Niet verrekenbare btw]]=1,Tb_Activiteiten[[#Headers],[Niet verrekenbare btw]],""))</f>
        <v/>
      </c>
      <c r="AK81" t="str">
        <f>IF(ISNUMBER(FIND("overige",Methode_Keuze)),"",IF(Tb_Activiteiten[[#This Row],[Grondkosten]]=1,Tb_Activiteiten[[#Headers],[Grondkosten]],""))</f>
        <v/>
      </c>
      <c r="AL81" t="str">
        <f>IF(ISNUMBER(FIND("overige",Methode_Keuze)),"",IF(Tb_Activiteiten[[#This Row],[Bijdrage in natura (overige)]]=1,Tb_Activiteiten[[#Headers],[Bijdrage in natura (overige)]],""))</f>
        <v/>
      </c>
      <c r="AM81" t="str">
        <f>IF(ISNUMBER(FIND("overige",Methode_Keuze)),"",IF(Tb_Activiteiten[[#This Row],[Bijdrage in natura (vrijwilligers)]]=1,Tb_Activiteiten[[#Headers],[Bijdrage in natura (vrijwilligers)]],""))</f>
        <v/>
      </c>
      <c r="AN81" t="str">
        <f>IF(ISNUMBER(FIND("overige",Methode_Keuze)),"",IF(Tb_Activiteiten[[#This Row],[Afschrijvingskosten]]=1,Tb_Activiteiten[[#Headers],[Afschrijvingskosten]],""))</f>
        <v/>
      </c>
    </row>
    <row r="82" spans="1:40" x14ac:dyDescent="0.25">
      <c r="A82" s="342"/>
      <c r="F82" s="81"/>
      <c r="G82" s="81"/>
      <c r="L82" s="71"/>
      <c r="N82" t="str">
        <f>IFERROR(IF(VLOOKUP(Tb_Activiteiten[[#This Row],[Openstelling]],Tb_Openstelling[],2,0)=1,1,""),"")</f>
        <v/>
      </c>
      <c r="AA82" t="str">
        <f>IF(ISNUMBER(FIND("arbeid",Methode_Keuze)),"",IF(ISNUMBER(FIND("arbeid",Methode_Keuze)),"",IF(Tb_Activiteiten[[#This Row],[Loonkosten]]=1,Tb_Activiteiten[[#Headers],[Loonkosten]],"")))</f>
        <v/>
      </c>
      <c r="AB82" t="str">
        <f>IF(ISNUMBER(FIND("arbeid",Methode_Keuze)),"",IF(ISNUMBER(FIND("arbeid",Methode_Keuze)),"",IF(Tb_Activiteiten[[#This Row],[Eigen arbeid]]=1,Tb_Activiteiten[[#Headers],[Eigen arbeid]],"")))</f>
        <v/>
      </c>
      <c r="AC82" t="str">
        <f>IF(ISNUMBER(FIND("arbeid",Methode_Keuze)),"",IF(ISNUMBER(FIND("arbeid",Methode_Keuze)),"",IF(Tb_Activiteiten[[#This Row],[Projectmedewerker]]=1,Tb_Activiteiten[[#Headers],[Projectmedewerker]],"")))</f>
        <v/>
      </c>
      <c r="AD82" t="str">
        <f>IF(ISNUMBER(FIND("arbeid",Methode_Keuze)),"",IF(ISNUMBER(FIND("arbeid",Methode_Keuze)),"",IF(Tb_Activiteiten[[#This Row],[Landbouwer]]=1,Tb_Activiteiten[[#Headers],[Landbouwer]],"")))</f>
        <v/>
      </c>
      <c r="AE82" t="str">
        <f>IF(ISNUMBER(FIND("arbeid",Methode_Keuze)),"",IF(ISNUMBER(FIND("arbeid",Methode_Keuze)),"",IF(Tb_Activiteiten[[#This Row],[Adviseur]]=1,Tb_Activiteiten[[#Headers],[Adviseur]],"")))</f>
        <v/>
      </c>
      <c r="AF82" t="str">
        <f>IF(ISNUMBER(FIND("arbeid",Methode_Keuze)),"",IF(ISNUMBER(FIND("arbeid",Methode_Keuze)),"",IF(Tb_Activiteiten[[#This Row],[Projectleider/Expert]]=1,Tb_Activiteiten[[#Headers],[Projectleider/Expert]],"")))</f>
        <v/>
      </c>
      <c r="AG82" t="str">
        <f>IF(ISNUMBER(FIND("arbeid",Methode_Keuze)),"",IF(ISNUMBER(FIND("arbeid",Methode_Keuze)),"",IF(Tb_Activiteiten[[#This Row],[Arbeidskosten]]=1,Tb_Activiteiten[[#Headers],[Arbeidskosten]],"")))</f>
        <v/>
      </c>
      <c r="AH82" t="str">
        <f>IF(ISNUMBER(FIND("arbeid",Methode_Keuze)),"",IF(ISNUMBER(FIND("arbeid",Methode_Keuze)),"",IF(Tb_Activiteiten[[#This Row],[Arbeidskosten op basis van IKS]]=1,Tb_Activiteiten[[#Headers],[Arbeidskosten op basis van IKS]],"")))</f>
        <v/>
      </c>
      <c r="AI82" t="str">
        <f>IF(ISNUMBER(FIND("overige",Methode_Keuze)),"",IF(Tb_Activiteiten[[#This Row],[Kosten derden exclusief btw]]=1,Tb_Activiteiten[[#Headers],[Kosten derden exclusief btw]],""))</f>
        <v/>
      </c>
      <c r="AJ82" t="str">
        <f>IF(ISNUMBER(FIND("overige",Methode_Keuze)),"",IF(Tb_Activiteiten[[#This Row],[Niet verrekenbare btw]]=1,Tb_Activiteiten[[#Headers],[Niet verrekenbare btw]],""))</f>
        <v/>
      </c>
      <c r="AK82" t="str">
        <f>IF(ISNUMBER(FIND("overige",Methode_Keuze)),"",IF(Tb_Activiteiten[[#This Row],[Grondkosten]]=1,Tb_Activiteiten[[#Headers],[Grondkosten]],""))</f>
        <v/>
      </c>
      <c r="AL82" t="str">
        <f>IF(ISNUMBER(FIND("overige",Methode_Keuze)),"",IF(Tb_Activiteiten[[#This Row],[Bijdrage in natura (overige)]]=1,Tb_Activiteiten[[#Headers],[Bijdrage in natura (overige)]],""))</f>
        <v/>
      </c>
      <c r="AM82" t="str">
        <f>IF(ISNUMBER(FIND("overige",Methode_Keuze)),"",IF(Tb_Activiteiten[[#This Row],[Bijdrage in natura (vrijwilligers)]]=1,Tb_Activiteiten[[#Headers],[Bijdrage in natura (vrijwilligers)]],""))</f>
        <v/>
      </c>
      <c r="AN82" t="str">
        <f>IF(ISNUMBER(FIND("overige",Methode_Keuze)),"",IF(Tb_Activiteiten[[#This Row],[Afschrijvingskosten]]=1,Tb_Activiteiten[[#Headers],[Afschrijvingskosten]],""))</f>
        <v/>
      </c>
    </row>
    <row r="83" spans="1:40" x14ac:dyDescent="0.25">
      <c r="A83" s="342"/>
      <c r="F83" s="81"/>
      <c r="G83" s="81"/>
      <c r="L83" s="71"/>
      <c r="N83" t="str">
        <f>IFERROR(IF(VLOOKUP(Tb_Activiteiten[[#This Row],[Openstelling]],Tb_Openstelling[],2,0)=1,1,""),"")</f>
        <v/>
      </c>
      <c r="AA83" t="str">
        <f>IF(ISNUMBER(FIND("arbeid",Methode_Keuze)),"",IF(ISNUMBER(FIND("arbeid",Methode_Keuze)),"",IF(Tb_Activiteiten[[#This Row],[Loonkosten]]=1,Tb_Activiteiten[[#Headers],[Loonkosten]],"")))</f>
        <v/>
      </c>
      <c r="AB83" t="str">
        <f>IF(ISNUMBER(FIND("arbeid",Methode_Keuze)),"",IF(ISNUMBER(FIND("arbeid",Methode_Keuze)),"",IF(Tb_Activiteiten[[#This Row],[Eigen arbeid]]=1,Tb_Activiteiten[[#Headers],[Eigen arbeid]],"")))</f>
        <v/>
      </c>
      <c r="AC83" t="str">
        <f>IF(ISNUMBER(FIND("arbeid",Methode_Keuze)),"",IF(ISNUMBER(FIND("arbeid",Methode_Keuze)),"",IF(Tb_Activiteiten[[#This Row],[Projectmedewerker]]=1,Tb_Activiteiten[[#Headers],[Projectmedewerker]],"")))</f>
        <v/>
      </c>
      <c r="AD83" t="str">
        <f>IF(ISNUMBER(FIND("arbeid",Methode_Keuze)),"",IF(ISNUMBER(FIND("arbeid",Methode_Keuze)),"",IF(Tb_Activiteiten[[#This Row],[Landbouwer]]=1,Tb_Activiteiten[[#Headers],[Landbouwer]],"")))</f>
        <v/>
      </c>
      <c r="AE83" t="str">
        <f>IF(ISNUMBER(FIND("arbeid",Methode_Keuze)),"",IF(ISNUMBER(FIND("arbeid",Methode_Keuze)),"",IF(Tb_Activiteiten[[#This Row],[Adviseur]]=1,Tb_Activiteiten[[#Headers],[Adviseur]],"")))</f>
        <v/>
      </c>
      <c r="AF83" t="str">
        <f>IF(ISNUMBER(FIND("arbeid",Methode_Keuze)),"",IF(ISNUMBER(FIND("arbeid",Methode_Keuze)),"",IF(Tb_Activiteiten[[#This Row],[Projectleider/Expert]]=1,Tb_Activiteiten[[#Headers],[Projectleider/Expert]],"")))</f>
        <v/>
      </c>
      <c r="AG83" t="str">
        <f>IF(ISNUMBER(FIND("arbeid",Methode_Keuze)),"",IF(ISNUMBER(FIND("arbeid",Methode_Keuze)),"",IF(Tb_Activiteiten[[#This Row],[Arbeidskosten]]=1,Tb_Activiteiten[[#Headers],[Arbeidskosten]],"")))</f>
        <v/>
      </c>
      <c r="AH83" t="str">
        <f>IF(ISNUMBER(FIND("arbeid",Methode_Keuze)),"",IF(ISNUMBER(FIND("arbeid",Methode_Keuze)),"",IF(Tb_Activiteiten[[#This Row],[Arbeidskosten op basis van IKS]]=1,Tb_Activiteiten[[#Headers],[Arbeidskosten op basis van IKS]],"")))</f>
        <v/>
      </c>
      <c r="AI83" t="str">
        <f>IF(ISNUMBER(FIND("overige",Methode_Keuze)),"",IF(Tb_Activiteiten[[#This Row],[Kosten derden exclusief btw]]=1,Tb_Activiteiten[[#Headers],[Kosten derden exclusief btw]],""))</f>
        <v/>
      </c>
      <c r="AJ83" t="str">
        <f>IF(ISNUMBER(FIND("overige",Methode_Keuze)),"",IF(Tb_Activiteiten[[#This Row],[Niet verrekenbare btw]]=1,Tb_Activiteiten[[#Headers],[Niet verrekenbare btw]],""))</f>
        <v/>
      </c>
      <c r="AK83" t="str">
        <f>IF(ISNUMBER(FIND("overige",Methode_Keuze)),"",IF(Tb_Activiteiten[[#This Row],[Grondkosten]]=1,Tb_Activiteiten[[#Headers],[Grondkosten]],""))</f>
        <v/>
      </c>
      <c r="AL83" t="str">
        <f>IF(ISNUMBER(FIND("overige",Methode_Keuze)),"",IF(Tb_Activiteiten[[#This Row],[Bijdrage in natura (overige)]]=1,Tb_Activiteiten[[#Headers],[Bijdrage in natura (overige)]],""))</f>
        <v/>
      </c>
      <c r="AM83" t="str">
        <f>IF(ISNUMBER(FIND("overige",Methode_Keuze)),"",IF(Tb_Activiteiten[[#This Row],[Bijdrage in natura (vrijwilligers)]]=1,Tb_Activiteiten[[#Headers],[Bijdrage in natura (vrijwilligers)]],""))</f>
        <v/>
      </c>
      <c r="AN83" t="str">
        <f>IF(ISNUMBER(FIND("overige",Methode_Keuze)),"",IF(Tb_Activiteiten[[#This Row],[Afschrijvingskosten]]=1,Tb_Activiteiten[[#Headers],[Afschrijvingskosten]],""))</f>
        <v/>
      </c>
    </row>
    <row r="84" spans="1:40" x14ac:dyDescent="0.25">
      <c r="A84" s="342"/>
      <c r="F84" s="81"/>
      <c r="G84" s="81"/>
      <c r="L84" s="71"/>
      <c r="N84" t="str">
        <f>IFERROR(IF(VLOOKUP(Tb_Activiteiten[[#This Row],[Openstelling]],Tb_Openstelling[],2,0)=1,1,""),"")</f>
        <v/>
      </c>
      <c r="AA84" t="str">
        <f>IF(ISNUMBER(FIND("arbeid",Methode_Keuze)),"",IF(ISNUMBER(FIND("arbeid",Methode_Keuze)),"",IF(Tb_Activiteiten[[#This Row],[Loonkosten]]=1,Tb_Activiteiten[[#Headers],[Loonkosten]],"")))</f>
        <v/>
      </c>
      <c r="AB84" t="str">
        <f>IF(ISNUMBER(FIND("arbeid",Methode_Keuze)),"",IF(ISNUMBER(FIND("arbeid",Methode_Keuze)),"",IF(Tb_Activiteiten[[#This Row],[Eigen arbeid]]=1,Tb_Activiteiten[[#Headers],[Eigen arbeid]],"")))</f>
        <v/>
      </c>
      <c r="AC84" t="str">
        <f>IF(ISNUMBER(FIND("arbeid",Methode_Keuze)),"",IF(ISNUMBER(FIND("arbeid",Methode_Keuze)),"",IF(Tb_Activiteiten[[#This Row],[Projectmedewerker]]=1,Tb_Activiteiten[[#Headers],[Projectmedewerker]],"")))</f>
        <v/>
      </c>
      <c r="AD84" t="str">
        <f>IF(ISNUMBER(FIND("arbeid",Methode_Keuze)),"",IF(ISNUMBER(FIND("arbeid",Methode_Keuze)),"",IF(Tb_Activiteiten[[#This Row],[Landbouwer]]=1,Tb_Activiteiten[[#Headers],[Landbouwer]],"")))</f>
        <v/>
      </c>
      <c r="AE84" t="str">
        <f>IF(ISNUMBER(FIND("arbeid",Methode_Keuze)),"",IF(ISNUMBER(FIND("arbeid",Methode_Keuze)),"",IF(Tb_Activiteiten[[#This Row],[Adviseur]]=1,Tb_Activiteiten[[#Headers],[Adviseur]],"")))</f>
        <v/>
      </c>
      <c r="AF84" t="str">
        <f>IF(ISNUMBER(FIND("arbeid",Methode_Keuze)),"",IF(ISNUMBER(FIND("arbeid",Methode_Keuze)),"",IF(Tb_Activiteiten[[#This Row],[Projectleider/Expert]]=1,Tb_Activiteiten[[#Headers],[Projectleider/Expert]],"")))</f>
        <v/>
      </c>
      <c r="AG84" t="str">
        <f>IF(ISNUMBER(FIND("arbeid",Methode_Keuze)),"",IF(ISNUMBER(FIND("arbeid",Methode_Keuze)),"",IF(Tb_Activiteiten[[#This Row],[Arbeidskosten]]=1,Tb_Activiteiten[[#Headers],[Arbeidskosten]],"")))</f>
        <v/>
      </c>
      <c r="AH84" t="str">
        <f>IF(ISNUMBER(FIND("arbeid",Methode_Keuze)),"",IF(ISNUMBER(FIND("arbeid",Methode_Keuze)),"",IF(Tb_Activiteiten[[#This Row],[Arbeidskosten op basis van IKS]]=1,Tb_Activiteiten[[#Headers],[Arbeidskosten op basis van IKS]],"")))</f>
        <v/>
      </c>
      <c r="AI84" t="str">
        <f>IF(ISNUMBER(FIND("overige",Methode_Keuze)),"",IF(Tb_Activiteiten[[#This Row],[Kosten derden exclusief btw]]=1,Tb_Activiteiten[[#Headers],[Kosten derden exclusief btw]],""))</f>
        <v/>
      </c>
      <c r="AJ84" t="str">
        <f>IF(ISNUMBER(FIND("overige",Methode_Keuze)),"",IF(Tb_Activiteiten[[#This Row],[Niet verrekenbare btw]]=1,Tb_Activiteiten[[#Headers],[Niet verrekenbare btw]],""))</f>
        <v/>
      </c>
      <c r="AK84" t="str">
        <f>IF(ISNUMBER(FIND("overige",Methode_Keuze)),"",IF(Tb_Activiteiten[[#This Row],[Grondkosten]]=1,Tb_Activiteiten[[#Headers],[Grondkosten]],""))</f>
        <v/>
      </c>
      <c r="AL84" t="str">
        <f>IF(ISNUMBER(FIND("overige",Methode_Keuze)),"",IF(Tb_Activiteiten[[#This Row],[Bijdrage in natura (overige)]]=1,Tb_Activiteiten[[#Headers],[Bijdrage in natura (overige)]],""))</f>
        <v/>
      </c>
      <c r="AM84" t="str">
        <f>IF(ISNUMBER(FIND("overige",Methode_Keuze)),"",IF(Tb_Activiteiten[[#This Row],[Bijdrage in natura (vrijwilligers)]]=1,Tb_Activiteiten[[#Headers],[Bijdrage in natura (vrijwilligers)]],""))</f>
        <v/>
      </c>
      <c r="AN84" t="str">
        <f>IF(ISNUMBER(FIND("overige",Methode_Keuze)),"",IF(Tb_Activiteiten[[#This Row],[Afschrijvingskosten]]=1,Tb_Activiteiten[[#Headers],[Afschrijvingskosten]],""))</f>
        <v/>
      </c>
    </row>
    <row r="85" spans="1:40" x14ac:dyDescent="0.25">
      <c r="A85" s="342"/>
      <c r="F85" s="81"/>
      <c r="G85" s="81"/>
      <c r="L85" s="71"/>
      <c r="N85" t="str">
        <f>IFERROR(IF(VLOOKUP(Tb_Activiteiten[[#This Row],[Openstelling]],Tb_Openstelling[],2,0)=1,1,""),"")</f>
        <v/>
      </c>
      <c r="AA85" t="str">
        <f>IF(ISNUMBER(FIND("arbeid",Methode_Keuze)),"",IF(ISNUMBER(FIND("arbeid",Methode_Keuze)),"",IF(Tb_Activiteiten[[#This Row],[Loonkosten]]=1,Tb_Activiteiten[[#Headers],[Loonkosten]],"")))</f>
        <v/>
      </c>
      <c r="AB85" t="str">
        <f>IF(ISNUMBER(FIND("arbeid",Methode_Keuze)),"",IF(ISNUMBER(FIND("arbeid",Methode_Keuze)),"",IF(Tb_Activiteiten[[#This Row],[Eigen arbeid]]=1,Tb_Activiteiten[[#Headers],[Eigen arbeid]],"")))</f>
        <v/>
      </c>
      <c r="AC85" t="str">
        <f>IF(ISNUMBER(FIND("arbeid",Methode_Keuze)),"",IF(ISNUMBER(FIND("arbeid",Methode_Keuze)),"",IF(Tb_Activiteiten[[#This Row],[Projectmedewerker]]=1,Tb_Activiteiten[[#Headers],[Projectmedewerker]],"")))</f>
        <v/>
      </c>
      <c r="AD85" t="str">
        <f>IF(ISNUMBER(FIND("arbeid",Methode_Keuze)),"",IF(ISNUMBER(FIND("arbeid",Methode_Keuze)),"",IF(Tb_Activiteiten[[#This Row],[Landbouwer]]=1,Tb_Activiteiten[[#Headers],[Landbouwer]],"")))</f>
        <v/>
      </c>
      <c r="AE85" t="str">
        <f>IF(ISNUMBER(FIND("arbeid",Methode_Keuze)),"",IF(ISNUMBER(FIND("arbeid",Methode_Keuze)),"",IF(Tb_Activiteiten[[#This Row],[Adviseur]]=1,Tb_Activiteiten[[#Headers],[Adviseur]],"")))</f>
        <v/>
      </c>
      <c r="AF85" t="str">
        <f>IF(ISNUMBER(FIND("arbeid",Methode_Keuze)),"",IF(ISNUMBER(FIND("arbeid",Methode_Keuze)),"",IF(Tb_Activiteiten[[#This Row],[Projectleider/Expert]]=1,Tb_Activiteiten[[#Headers],[Projectleider/Expert]],"")))</f>
        <v/>
      </c>
      <c r="AG85" t="str">
        <f>IF(ISNUMBER(FIND("arbeid",Methode_Keuze)),"",IF(ISNUMBER(FIND("arbeid",Methode_Keuze)),"",IF(Tb_Activiteiten[[#This Row],[Arbeidskosten]]=1,Tb_Activiteiten[[#Headers],[Arbeidskosten]],"")))</f>
        <v/>
      </c>
      <c r="AH85" t="str">
        <f>IF(ISNUMBER(FIND("arbeid",Methode_Keuze)),"",IF(ISNUMBER(FIND("arbeid",Methode_Keuze)),"",IF(Tb_Activiteiten[[#This Row],[Arbeidskosten op basis van IKS]]=1,Tb_Activiteiten[[#Headers],[Arbeidskosten op basis van IKS]],"")))</f>
        <v/>
      </c>
      <c r="AI85" t="str">
        <f>IF(ISNUMBER(FIND("overige",Methode_Keuze)),"",IF(Tb_Activiteiten[[#This Row],[Kosten derden exclusief btw]]=1,Tb_Activiteiten[[#Headers],[Kosten derden exclusief btw]],""))</f>
        <v/>
      </c>
      <c r="AJ85" t="str">
        <f>IF(ISNUMBER(FIND("overige",Methode_Keuze)),"",IF(Tb_Activiteiten[[#This Row],[Niet verrekenbare btw]]=1,Tb_Activiteiten[[#Headers],[Niet verrekenbare btw]],""))</f>
        <v/>
      </c>
      <c r="AK85" t="str">
        <f>IF(ISNUMBER(FIND("overige",Methode_Keuze)),"",IF(Tb_Activiteiten[[#This Row],[Grondkosten]]=1,Tb_Activiteiten[[#Headers],[Grondkosten]],""))</f>
        <v/>
      </c>
      <c r="AL85" t="str">
        <f>IF(ISNUMBER(FIND("overige",Methode_Keuze)),"",IF(Tb_Activiteiten[[#This Row],[Bijdrage in natura (overige)]]=1,Tb_Activiteiten[[#Headers],[Bijdrage in natura (overige)]],""))</f>
        <v/>
      </c>
      <c r="AM85" t="str">
        <f>IF(ISNUMBER(FIND("overige",Methode_Keuze)),"",IF(Tb_Activiteiten[[#This Row],[Bijdrage in natura (vrijwilligers)]]=1,Tb_Activiteiten[[#Headers],[Bijdrage in natura (vrijwilligers)]],""))</f>
        <v/>
      </c>
      <c r="AN85" t="str">
        <f>IF(ISNUMBER(FIND("overige",Methode_Keuze)),"",IF(Tb_Activiteiten[[#This Row],[Afschrijvingskosten]]=1,Tb_Activiteiten[[#Headers],[Afschrijvingskosten]],""))</f>
        <v/>
      </c>
    </row>
    <row r="86" spans="1:40" x14ac:dyDescent="0.25">
      <c r="A86" s="342"/>
      <c r="F86" s="81"/>
      <c r="G86" s="81"/>
      <c r="L86" s="71"/>
      <c r="N86" t="str">
        <f>IFERROR(IF(VLOOKUP(Tb_Activiteiten[[#This Row],[Openstelling]],Tb_Openstelling[],2,0)=1,1,""),"")</f>
        <v/>
      </c>
      <c r="AA86" t="str">
        <f>IF(ISNUMBER(FIND("arbeid",Methode_Keuze)),"",IF(ISNUMBER(FIND("arbeid",Methode_Keuze)),"",IF(Tb_Activiteiten[[#This Row],[Loonkosten]]=1,Tb_Activiteiten[[#Headers],[Loonkosten]],"")))</f>
        <v/>
      </c>
      <c r="AB86" t="str">
        <f>IF(ISNUMBER(FIND("arbeid",Methode_Keuze)),"",IF(ISNUMBER(FIND("arbeid",Methode_Keuze)),"",IF(Tb_Activiteiten[[#This Row],[Eigen arbeid]]=1,Tb_Activiteiten[[#Headers],[Eigen arbeid]],"")))</f>
        <v/>
      </c>
      <c r="AC86" t="str">
        <f>IF(ISNUMBER(FIND("arbeid",Methode_Keuze)),"",IF(ISNUMBER(FIND("arbeid",Methode_Keuze)),"",IF(Tb_Activiteiten[[#This Row],[Projectmedewerker]]=1,Tb_Activiteiten[[#Headers],[Projectmedewerker]],"")))</f>
        <v/>
      </c>
      <c r="AD86" t="str">
        <f>IF(ISNUMBER(FIND("arbeid",Methode_Keuze)),"",IF(ISNUMBER(FIND("arbeid",Methode_Keuze)),"",IF(Tb_Activiteiten[[#This Row],[Landbouwer]]=1,Tb_Activiteiten[[#Headers],[Landbouwer]],"")))</f>
        <v/>
      </c>
      <c r="AE86" t="str">
        <f>IF(ISNUMBER(FIND("arbeid",Methode_Keuze)),"",IF(ISNUMBER(FIND("arbeid",Methode_Keuze)),"",IF(Tb_Activiteiten[[#This Row],[Adviseur]]=1,Tb_Activiteiten[[#Headers],[Adviseur]],"")))</f>
        <v/>
      </c>
      <c r="AF86" t="str">
        <f>IF(ISNUMBER(FIND("arbeid",Methode_Keuze)),"",IF(ISNUMBER(FIND("arbeid",Methode_Keuze)),"",IF(Tb_Activiteiten[[#This Row],[Projectleider/Expert]]=1,Tb_Activiteiten[[#Headers],[Projectleider/Expert]],"")))</f>
        <v/>
      </c>
      <c r="AG86" t="str">
        <f>IF(ISNUMBER(FIND("arbeid",Methode_Keuze)),"",IF(ISNUMBER(FIND("arbeid",Methode_Keuze)),"",IF(Tb_Activiteiten[[#This Row],[Arbeidskosten]]=1,Tb_Activiteiten[[#Headers],[Arbeidskosten]],"")))</f>
        <v/>
      </c>
      <c r="AH86" t="str">
        <f>IF(ISNUMBER(FIND("arbeid",Methode_Keuze)),"",IF(ISNUMBER(FIND("arbeid",Methode_Keuze)),"",IF(Tb_Activiteiten[[#This Row],[Arbeidskosten op basis van IKS]]=1,Tb_Activiteiten[[#Headers],[Arbeidskosten op basis van IKS]],"")))</f>
        <v/>
      </c>
      <c r="AI86" t="str">
        <f>IF(ISNUMBER(FIND("overige",Methode_Keuze)),"",IF(Tb_Activiteiten[[#This Row],[Kosten derden exclusief btw]]=1,Tb_Activiteiten[[#Headers],[Kosten derden exclusief btw]],""))</f>
        <v/>
      </c>
      <c r="AJ86" t="str">
        <f>IF(ISNUMBER(FIND("overige",Methode_Keuze)),"",IF(Tb_Activiteiten[[#This Row],[Niet verrekenbare btw]]=1,Tb_Activiteiten[[#Headers],[Niet verrekenbare btw]],""))</f>
        <v/>
      </c>
      <c r="AK86" t="str">
        <f>IF(ISNUMBER(FIND("overige",Methode_Keuze)),"",IF(Tb_Activiteiten[[#This Row],[Grondkosten]]=1,Tb_Activiteiten[[#Headers],[Grondkosten]],""))</f>
        <v/>
      </c>
      <c r="AL86" t="str">
        <f>IF(ISNUMBER(FIND("overige",Methode_Keuze)),"",IF(Tb_Activiteiten[[#This Row],[Bijdrage in natura (overige)]]=1,Tb_Activiteiten[[#Headers],[Bijdrage in natura (overige)]],""))</f>
        <v/>
      </c>
      <c r="AM86" t="str">
        <f>IF(ISNUMBER(FIND("overige",Methode_Keuze)),"",IF(Tb_Activiteiten[[#This Row],[Bijdrage in natura (vrijwilligers)]]=1,Tb_Activiteiten[[#Headers],[Bijdrage in natura (vrijwilligers)]],""))</f>
        <v/>
      </c>
      <c r="AN86" t="str">
        <f>IF(ISNUMBER(FIND("overige",Methode_Keuze)),"",IF(Tb_Activiteiten[[#This Row],[Afschrijvingskosten]]=1,Tb_Activiteiten[[#Headers],[Afschrijvingskosten]],""))</f>
        <v/>
      </c>
    </row>
    <row r="87" spans="1:40" x14ac:dyDescent="0.25">
      <c r="A87" s="342"/>
      <c r="F87" s="81"/>
      <c r="G87" s="81"/>
      <c r="L87" s="71"/>
      <c r="N87" t="str">
        <f>IFERROR(IF(VLOOKUP(Tb_Activiteiten[[#This Row],[Openstelling]],Tb_Openstelling[],2,0)=1,1,""),"")</f>
        <v/>
      </c>
      <c r="AA87" t="str">
        <f>IF(ISNUMBER(FIND("arbeid",Methode_Keuze)),"",IF(ISNUMBER(FIND("arbeid",Methode_Keuze)),"",IF(Tb_Activiteiten[[#This Row],[Loonkosten]]=1,Tb_Activiteiten[[#Headers],[Loonkosten]],"")))</f>
        <v/>
      </c>
      <c r="AB87" t="str">
        <f>IF(ISNUMBER(FIND("arbeid",Methode_Keuze)),"",IF(ISNUMBER(FIND("arbeid",Methode_Keuze)),"",IF(Tb_Activiteiten[[#This Row],[Eigen arbeid]]=1,Tb_Activiteiten[[#Headers],[Eigen arbeid]],"")))</f>
        <v/>
      </c>
      <c r="AC87" t="str">
        <f>IF(ISNUMBER(FIND("arbeid",Methode_Keuze)),"",IF(ISNUMBER(FIND("arbeid",Methode_Keuze)),"",IF(Tb_Activiteiten[[#This Row],[Projectmedewerker]]=1,Tb_Activiteiten[[#Headers],[Projectmedewerker]],"")))</f>
        <v/>
      </c>
      <c r="AD87" t="str">
        <f>IF(ISNUMBER(FIND("arbeid",Methode_Keuze)),"",IF(ISNUMBER(FIND("arbeid",Methode_Keuze)),"",IF(Tb_Activiteiten[[#This Row],[Landbouwer]]=1,Tb_Activiteiten[[#Headers],[Landbouwer]],"")))</f>
        <v/>
      </c>
      <c r="AE87" t="str">
        <f>IF(ISNUMBER(FIND("arbeid",Methode_Keuze)),"",IF(ISNUMBER(FIND("arbeid",Methode_Keuze)),"",IF(Tb_Activiteiten[[#This Row],[Adviseur]]=1,Tb_Activiteiten[[#Headers],[Adviseur]],"")))</f>
        <v/>
      </c>
      <c r="AF87" t="str">
        <f>IF(ISNUMBER(FIND("arbeid",Methode_Keuze)),"",IF(ISNUMBER(FIND("arbeid",Methode_Keuze)),"",IF(Tb_Activiteiten[[#This Row],[Projectleider/Expert]]=1,Tb_Activiteiten[[#Headers],[Projectleider/Expert]],"")))</f>
        <v/>
      </c>
      <c r="AG87" t="str">
        <f>IF(ISNUMBER(FIND("arbeid",Methode_Keuze)),"",IF(ISNUMBER(FIND("arbeid",Methode_Keuze)),"",IF(Tb_Activiteiten[[#This Row],[Arbeidskosten]]=1,Tb_Activiteiten[[#Headers],[Arbeidskosten]],"")))</f>
        <v/>
      </c>
      <c r="AH87" t="str">
        <f>IF(ISNUMBER(FIND("arbeid",Methode_Keuze)),"",IF(ISNUMBER(FIND("arbeid",Methode_Keuze)),"",IF(Tb_Activiteiten[[#This Row],[Arbeidskosten op basis van IKS]]=1,Tb_Activiteiten[[#Headers],[Arbeidskosten op basis van IKS]],"")))</f>
        <v/>
      </c>
      <c r="AI87" t="str">
        <f>IF(ISNUMBER(FIND("overige",Methode_Keuze)),"",IF(Tb_Activiteiten[[#This Row],[Kosten derden exclusief btw]]=1,Tb_Activiteiten[[#Headers],[Kosten derden exclusief btw]],""))</f>
        <v/>
      </c>
      <c r="AJ87" t="str">
        <f>IF(ISNUMBER(FIND("overige",Methode_Keuze)),"",IF(Tb_Activiteiten[[#This Row],[Niet verrekenbare btw]]=1,Tb_Activiteiten[[#Headers],[Niet verrekenbare btw]],""))</f>
        <v/>
      </c>
      <c r="AK87" t="str">
        <f>IF(ISNUMBER(FIND("overige",Methode_Keuze)),"",IF(Tb_Activiteiten[[#This Row],[Grondkosten]]=1,Tb_Activiteiten[[#Headers],[Grondkosten]],""))</f>
        <v/>
      </c>
      <c r="AL87" t="str">
        <f>IF(ISNUMBER(FIND("overige",Methode_Keuze)),"",IF(Tb_Activiteiten[[#This Row],[Bijdrage in natura (overige)]]=1,Tb_Activiteiten[[#Headers],[Bijdrage in natura (overige)]],""))</f>
        <v/>
      </c>
      <c r="AM87" t="str">
        <f>IF(ISNUMBER(FIND("overige",Methode_Keuze)),"",IF(Tb_Activiteiten[[#This Row],[Bijdrage in natura (vrijwilligers)]]=1,Tb_Activiteiten[[#Headers],[Bijdrage in natura (vrijwilligers)]],""))</f>
        <v/>
      </c>
      <c r="AN87" t="str">
        <f>IF(ISNUMBER(FIND("overige",Methode_Keuze)),"",IF(Tb_Activiteiten[[#This Row],[Afschrijvingskosten]]=1,Tb_Activiteiten[[#Headers],[Afschrijvingskosten]],""))</f>
        <v/>
      </c>
    </row>
    <row r="88" spans="1:40" x14ac:dyDescent="0.25">
      <c r="A88" s="342"/>
      <c r="F88" s="81"/>
      <c r="G88" s="81"/>
      <c r="L88" s="71"/>
      <c r="N88" t="str">
        <f>IFERROR(IF(VLOOKUP(Tb_Activiteiten[[#This Row],[Openstelling]],Tb_Openstelling[],2,0)=1,1,""),"")</f>
        <v/>
      </c>
      <c r="AA88" t="str">
        <f>IF(ISNUMBER(FIND("arbeid",Methode_Keuze)),"",IF(ISNUMBER(FIND("arbeid",Methode_Keuze)),"",IF(Tb_Activiteiten[[#This Row],[Loonkosten]]=1,Tb_Activiteiten[[#Headers],[Loonkosten]],"")))</f>
        <v/>
      </c>
      <c r="AB88" t="str">
        <f>IF(ISNUMBER(FIND("arbeid",Methode_Keuze)),"",IF(ISNUMBER(FIND("arbeid",Methode_Keuze)),"",IF(Tb_Activiteiten[[#This Row],[Eigen arbeid]]=1,Tb_Activiteiten[[#Headers],[Eigen arbeid]],"")))</f>
        <v/>
      </c>
      <c r="AC88" t="str">
        <f>IF(ISNUMBER(FIND("arbeid",Methode_Keuze)),"",IF(ISNUMBER(FIND("arbeid",Methode_Keuze)),"",IF(Tb_Activiteiten[[#This Row],[Projectmedewerker]]=1,Tb_Activiteiten[[#Headers],[Projectmedewerker]],"")))</f>
        <v/>
      </c>
      <c r="AD88" t="str">
        <f>IF(ISNUMBER(FIND("arbeid",Methode_Keuze)),"",IF(ISNUMBER(FIND("arbeid",Methode_Keuze)),"",IF(Tb_Activiteiten[[#This Row],[Landbouwer]]=1,Tb_Activiteiten[[#Headers],[Landbouwer]],"")))</f>
        <v/>
      </c>
      <c r="AE88" t="str">
        <f>IF(ISNUMBER(FIND("arbeid",Methode_Keuze)),"",IF(ISNUMBER(FIND("arbeid",Methode_Keuze)),"",IF(Tb_Activiteiten[[#This Row],[Adviseur]]=1,Tb_Activiteiten[[#Headers],[Adviseur]],"")))</f>
        <v/>
      </c>
      <c r="AF88" t="str">
        <f>IF(ISNUMBER(FIND("arbeid",Methode_Keuze)),"",IF(ISNUMBER(FIND("arbeid",Methode_Keuze)),"",IF(Tb_Activiteiten[[#This Row],[Projectleider/Expert]]=1,Tb_Activiteiten[[#Headers],[Projectleider/Expert]],"")))</f>
        <v/>
      </c>
      <c r="AG88" t="str">
        <f>IF(ISNUMBER(FIND("arbeid",Methode_Keuze)),"",IF(ISNUMBER(FIND("arbeid",Methode_Keuze)),"",IF(Tb_Activiteiten[[#This Row],[Arbeidskosten]]=1,Tb_Activiteiten[[#Headers],[Arbeidskosten]],"")))</f>
        <v/>
      </c>
      <c r="AH88" t="str">
        <f>IF(ISNUMBER(FIND("arbeid",Methode_Keuze)),"",IF(ISNUMBER(FIND("arbeid",Methode_Keuze)),"",IF(Tb_Activiteiten[[#This Row],[Arbeidskosten op basis van IKS]]=1,Tb_Activiteiten[[#Headers],[Arbeidskosten op basis van IKS]],"")))</f>
        <v/>
      </c>
      <c r="AI88" t="str">
        <f>IF(ISNUMBER(FIND("overige",Methode_Keuze)),"",IF(Tb_Activiteiten[[#This Row],[Kosten derden exclusief btw]]=1,Tb_Activiteiten[[#Headers],[Kosten derden exclusief btw]],""))</f>
        <v/>
      </c>
      <c r="AJ88" t="str">
        <f>IF(ISNUMBER(FIND("overige",Methode_Keuze)),"",IF(Tb_Activiteiten[[#This Row],[Niet verrekenbare btw]]=1,Tb_Activiteiten[[#Headers],[Niet verrekenbare btw]],""))</f>
        <v/>
      </c>
      <c r="AK88" t="str">
        <f>IF(ISNUMBER(FIND("overige",Methode_Keuze)),"",IF(Tb_Activiteiten[[#This Row],[Grondkosten]]=1,Tb_Activiteiten[[#Headers],[Grondkosten]],""))</f>
        <v/>
      </c>
      <c r="AL88" t="str">
        <f>IF(ISNUMBER(FIND("overige",Methode_Keuze)),"",IF(Tb_Activiteiten[[#This Row],[Bijdrage in natura (overige)]]=1,Tb_Activiteiten[[#Headers],[Bijdrage in natura (overige)]],""))</f>
        <v/>
      </c>
      <c r="AM88" t="str">
        <f>IF(ISNUMBER(FIND("overige",Methode_Keuze)),"",IF(Tb_Activiteiten[[#This Row],[Bijdrage in natura (vrijwilligers)]]=1,Tb_Activiteiten[[#Headers],[Bijdrage in natura (vrijwilligers)]],""))</f>
        <v/>
      </c>
      <c r="AN88" t="str">
        <f>IF(ISNUMBER(FIND("overige",Methode_Keuze)),"",IF(Tb_Activiteiten[[#This Row],[Afschrijvingskosten]]=1,Tb_Activiteiten[[#Headers],[Afschrijvingskosten]],""))</f>
        <v/>
      </c>
    </row>
    <row r="89" spans="1:40" x14ac:dyDescent="0.25">
      <c r="A89" s="342"/>
      <c r="F89" s="81"/>
      <c r="G89" s="81"/>
      <c r="L89" s="71"/>
      <c r="N89" t="str">
        <f>IFERROR(IF(VLOOKUP(Tb_Activiteiten[[#This Row],[Openstelling]],Tb_Openstelling[],2,0)=1,1,""),"")</f>
        <v/>
      </c>
      <c r="AA89" t="str">
        <f>IF(ISNUMBER(FIND("arbeid",Methode_Keuze)),"",IF(ISNUMBER(FIND("arbeid",Methode_Keuze)),"",IF(Tb_Activiteiten[[#This Row],[Loonkosten]]=1,Tb_Activiteiten[[#Headers],[Loonkosten]],"")))</f>
        <v/>
      </c>
      <c r="AB89" t="str">
        <f>IF(ISNUMBER(FIND("arbeid",Methode_Keuze)),"",IF(ISNUMBER(FIND("arbeid",Methode_Keuze)),"",IF(Tb_Activiteiten[[#This Row],[Eigen arbeid]]=1,Tb_Activiteiten[[#Headers],[Eigen arbeid]],"")))</f>
        <v/>
      </c>
      <c r="AC89" t="str">
        <f>IF(ISNUMBER(FIND("arbeid",Methode_Keuze)),"",IF(ISNUMBER(FIND("arbeid",Methode_Keuze)),"",IF(Tb_Activiteiten[[#This Row],[Projectmedewerker]]=1,Tb_Activiteiten[[#Headers],[Projectmedewerker]],"")))</f>
        <v/>
      </c>
      <c r="AD89" t="str">
        <f>IF(ISNUMBER(FIND("arbeid",Methode_Keuze)),"",IF(ISNUMBER(FIND("arbeid",Methode_Keuze)),"",IF(Tb_Activiteiten[[#This Row],[Landbouwer]]=1,Tb_Activiteiten[[#Headers],[Landbouwer]],"")))</f>
        <v/>
      </c>
      <c r="AE89" t="str">
        <f>IF(ISNUMBER(FIND("arbeid",Methode_Keuze)),"",IF(ISNUMBER(FIND("arbeid",Methode_Keuze)),"",IF(Tb_Activiteiten[[#This Row],[Adviseur]]=1,Tb_Activiteiten[[#Headers],[Adviseur]],"")))</f>
        <v/>
      </c>
      <c r="AF89" t="str">
        <f>IF(ISNUMBER(FIND("arbeid",Methode_Keuze)),"",IF(ISNUMBER(FIND("arbeid",Methode_Keuze)),"",IF(Tb_Activiteiten[[#This Row],[Projectleider/Expert]]=1,Tb_Activiteiten[[#Headers],[Projectleider/Expert]],"")))</f>
        <v/>
      </c>
      <c r="AG89" t="str">
        <f>IF(ISNUMBER(FIND("arbeid",Methode_Keuze)),"",IF(ISNUMBER(FIND("arbeid",Methode_Keuze)),"",IF(Tb_Activiteiten[[#This Row],[Arbeidskosten]]=1,Tb_Activiteiten[[#Headers],[Arbeidskosten]],"")))</f>
        <v/>
      </c>
      <c r="AH89" t="str">
        <f>IF(ISNUMBER(FIND("arbeid",Methode_Keuze)),"",IF(ISNUMBER(FIND("arbeid",Methode_Keuze)),"",IF(Tb_Activiteiten[[#This Row],[Arbeidskosten op basis van IKS]]=1,Tb_Activiteiten[[#Headers],[Arbeidskosten op basis van IKS]],"")))</f>
        <v/>
      </c>
      <c r="AI89" t="str">
        <f>IF(ISNUMBER(FIND("overige",Methode_Keuze)),"",IF(Tb_Activiteiten[[#This Row],[Kosten derden exclusief btw]]=1,Tb_Activiteiten[[#Headers],[Kosten derden exclusief btw]],""))</f>
        <v/>
      </c>
      <c r="AJ89" t="str">
        <f>IF(ISNUMBER(FIND("overige",Methode_Keuze)),"",IF(Tb_Activiteiten[[#This Row],[Niet verrekenbare btw]]=1,Tb_Activiteiten[[#Headers],[Niet verrekenbare btw]],""))</f>
        <v/>
      </c>
      <c r="AK89" t="str">
        <f>IF(ISNUMBER(FIND("overige",Methode_Keuze)),"",IF(Tb_Activiteiten[[#This Row],[Grondkosten]]=1,Tb_Activiteiten[[#Headers],[Grondkosten]],""))</f>
        <v/>
      </c>
      <c r="AL89" t="str">
        <f>IF(ISNUMBER(FIND("overige",Methode_Keuze)),"",IF(Tb_Activiteiten[[#This Row],[Bijdrage in natura (overige)]]=1,Tb_Activiteiten[[#Headers],[Bijdrage in natura (overige)]],""))</f>
        <v/>
      </c>
      <c r="AM89" t="str">
        <f>IF(ISNUMBER(FIND("overige",Methode_Keuze)),"",IF(Tb_Activiteiten[[#This Row],[Bijdrage in natura (vrijwilligers)]]=1,Tb_Activiteiten[[#Headers],[Bijdrage in natura (vrijwilligers)]],""))</f>
        <v/>
      </c>
      <c r="AN89" t="str">
        <f>IF(ISNUMBER(FIND("overige",Methode_Keuze)),"",IF(Tb_Activiteiten[[#This Row],[Afschrijvingskosten]]=1,Tb_Activiteiten[[#Headers],[Afschrijvingskosten]],""))</f>
        <v/>
      </c>
    </row>
    <row r="90" spans="1:40" x14ac:dyDescent="0.25">
      <c r="A90" s="342"/>
      <c r="F90" s="81"/>
      <c r="G90" s="81"/>
      <c r="L90" s="71"/>
      <c r="N90" t="str">
        <f>IFERROR(IF(VLOOKUP(Tb_Activiteiten[[#This Row],[Openstelling]],Tb_Openstelling[],2,0)=1,1,""),"")</f>
        <v/>
      </c>
      <c r="AA90" t="str">
        <f>IF(ISNUMBER(FIND("arbeid",Methode_Keuze)),"",IF(ISNUMBER(FIND("arbeid",Methode_Keuze)),"",IF(Tb_Activiteiten[[#This Row],[Loonkosten]]=1,Tb_Activiteiten[[#Headers],[Loonkosten]],"")))</f>
        <v/>
      </c>
      <c r="AB90" t="str">
        <f>IF(ISNUMBER(FIND("arbeid",Methode_Keuze)),"",IF(ISNUMBER(FIND("arbeid",Methode_Keuze)),"",IF(Tb_Activiteiten[[#This Row],[Eigen arbeid]]=1,Tb_Activiteiten[[#Headers],[Eigen arbeid]],"")))</f>
        <v/>
      </c>
      <c r="AC90" t="str">
        <f>IF(ISNUMBER(FIND("arbeid",Methode_Keuze)),"",IF(ISNUMBER(FIND("arbeid",Methode_Keuze)),"",IF(Tb_Activiteiten[[#This Row],[Projectmedewerker]]=1,Tb_Activiteiten[[#Headers],[Projectmedewerker]],"")))</f>
        <v/>
      </c>
      <c r="AD90" t="str">
        <f>IF(ISNUMBER(FIND("arbeid",Methode_Keuze)),"",IF(ISNUMBER(FIND("arbeid",Methode_Keuze)),"",IF(Tb_Activiteiten[[#This Row],[Landbouwer]]=1,Tb_Activiteiten[[#Headers],[Landbouwer]],"")))</f>
        <v/>
      </c>
      <c r="AE90" t="str">
        <f>IF(ISNUMBER(FIND("arbeid",Methode_Keuze)),"",IF(ISNUMBER(FIND("arbeid",Methode_Keuze)),"",IF(Tb_Activiteiten[[#This Row],[Adviseur]]=1,Tb_Activiteiten[[#Headers],[Adviseur]],"")))</f>
        <v/>
      </c>
      <c r="AF90" t="str">
        <f>IF(ISNUMBER(FIND("arbeid",Methode_Keuze)),"",IF(ISNUMBER(FIND("arbeid",Methode_Keuze)),"",IF(Tb_Activiteiten[[#This Row],[Projectleider/Expert]]=1,Tb_Activiteiten[[#Headers],[Projectleider/Expert]],"")))</f>
        <v/>
      </c>
      <c r="AG90" t="str">
        <f>IF(ISNUMBER(FIND("arbeid",Methode_Keuze)),"",IF(ISNUMBER(FIND("arbeid",Methode_Keuze)),"",IF(Tb_Activiteiten[[#This Row],[Arbeidskosten]]=1,Tb_Activiteiten[[#Headers],[Arbeidskosten]],"")))</f>
        <v/>
      </c>
      <c r="AH90" t="str">
        <f>IF(ISNUMBER(FIND("arbeid",Methode_Keuze)),"",IF(ISNUMBER(FIND("arbeid",Methode_Keuze)),"",IF(Tb_Activiteiten[[#This Row],[Arbeidskosten op basis van IKS]]=1,Tb_Activiteiten[[#Headers],[Arbeidskosten op basis van IKS]],"")))</f>
        <v/>
      </c>
      <c r="AI90" t="str">
        <f>IF(ISNUMBER(FIND("overige",Methode_Keuze)),"",IF(Tb_Activiteiten[[#This Row],[Kosten derden exclusief btw]]=1,Tb_Activiteiten[[#Headers],[Kosten derden exclusief btw]],""))</f>
        <v/>
      </c>
      <c r="AJ90" t="str">
        <f>IF(ISNUMBER(FIND("overige",Methode_Keuze)),"",IF(Tb_Activiteiten[[#This Row],[Niet verrekenbare btw]]=1,Tb_Activiteiten[[#Headers],[Niet verrekenbare btw]],""))</f>
        <v/>
      </c>
      <c r="AK90" t="str">
        <f>IF(ISNUMBER(FIND("overige",Methode_Keuze)),"",IF(Tb_Activiteiten[[#This Row],[Grondkosten]]=1,Tb_Activiteiten[[#Headers],[Grondkosten]],""))</f>
        <v/>
      </c>
      <c r="AL90" t="str">
        <f>IF(ISNUMBER(FIND("overige",Methode_Keuze)),"",IF(Tb_Activiteiten[[#This Row],[Bijdrage in natura (overige)]]=1,Tb_Activiteiten[[#Headers],[Bijdrage in natura (overige)]],""))</f>
        <v/>
      </c>
      <c r="AM90" t="str">
        <f>IF(ISNUMBER(FIND("overige",Methode_Keuze)),"",IF(Tb_Activiteiten[[#This Row],[Bijdrage in natura (vrijwilligers)]]=1,Tb_Activiteiten[[#Headers],[Bijdrage in natura (vrijwilligers)]],""))</f>
        <v/>
      </c>
      <c r="AN90" t="str">
        <f>IF(ISNUMBER(FIND("overige",Methode_Keuze)),"",IF(Tb_Activiteiten[[#This Row],[Afschrijvingskosten]]=1,Tb_Activiteiten[[#Headers],[Afschrijvingskosten]],""))</f>
        <v/>
      </c>
    </row>
    <row r="91" spans="1:40" x14ac:dyDescent="0.25">
      <c r="A91" s="342"/>
      <c r="F91" s="81"/>
      <c r="G91" s="81"/>
      <c r="L91" s="71"/>
      <c r="N91" t="str">
        <f>IFERROR(IF(VLOOKUP(Tb_Activiteiten[[#This Row],[Openstelling]],Tb_Openstelling[],2,0)=1,1,""),"")</f>
        <v/>
      </c>
      <c r="AA91" t="str">
        <f>IF(ISNUMBER(FIND("arbeid",Methode_Keuze)),"",IF(ISNUMBER(FIND("arbeid",Methode_Keuze)),"",IF(Tb_Activiteiten[[#This Row],[Loonkosten]]=1,Tb_Activiteiten[[#Headers],[Loonkosten]],"")))</f>
        <v/>
      </c>
      <c r="AB91" t="str">
        <f>IF(ISNUMBER(FIND("arbeid",Methode_Keuze)),"",IF(ISNUMBER(FIND("arbeid",Methode_Keuze)),"",IF(Tb_Activiteiten[[#This Row],[Eigen arbeid]]=1,Tb_Activiteiten[[#Headers],[Eigen arbeid]],"")))</f>
        <v/>
      </c>
      <c r="AC91" t="str">
        <f>IF(ISNUMBER(FIND("arbeid",Methode_Keuze)),"",IF(ISNUMBER(FIND("arbeid",Methode_Keuze)),"",IF(Tb_Activiteiten[[#This Row],[Projectmedewerker]]=1,Tb_Activiteiten[[#Headers],[Projectmedewerker]],"")))</f>
        <v/>
      </c>
      <c r="AD91" t="str">
        <f>IF(ISNUMBER(FIND("arbeid",Methode_Keuze)),"",IF(ISNUMBER(FIND("arbeid",Methode_Keuze)),"",IF(Tb_Activiteiten[[#This Row],[Landbouwer]]=1,Tb_Activiteiten[[#Headers],[Landbouwer]],"")))</f>
        <v/>
      </c>
      <c r="AE91" t="str">
        <f>IF(ISNUMBER(FIND("arbeid",Methode_Keuze)),"",IF(ISNUMBER(FIND("arbeid",Methode_Keuze)),"",IF(Tb_Activiteiten[[#This Row],[Adviseur]]=1,Tb_Activiteiten[[#Headers],[Adviseur]],"")))</f>
        <v/>
      </c>
      <c r="AF91" t="str">
        <f>IF(ISNUMBER(FIND("arbeid",Methode_Keuze)),"",IF(ISNUMBER(FIND("arbeid",Methode_Keuze)),"",IF(Tb_Activiteiten[[#This Row],[Projectleider/Expert]]=1,Tb_Activiteiten[[#Headers],[Projectleider/Expert]],"")))</f>
        <v/>
      </c>
      <c r="AG91" t="str">
        <f>IF(ISNUMBER(FIND("arbeid",Methode_Keuze)),"",IF(ISNUMBER(FIND("arbeid",Methode_Keuze)),"",IF(Tb_Activiteiten[[#This Row],[Arbeidskosten]]=1,Tb_Activiteiten[[#Headers],[Arbeidskosten]],"")))</f>
        <v/>
      </c>
      <c r="AH91" t="str">
        <f>IF(ISNUMBER(FIND("arbeid",Methode_Keuze)),"",IF(ISNUMBER(FIND("arbeid",Methode_Keuze)),"",IF(Tb_Activiteiten[[#This Row],[Arbeidskosten op basis van IKS]]=1,Tb_Activiteiten[[#Headers],[Arbeidskosten op basis van IKS]],"")))</f>
        <v/>
      </c>
      <c r="AI91" t="str">
        <f>IF(ISNUMBER(FIND("overige",Methode_Keuze)),"",IF(Tb_Activiteiten[[#This Row],[Kosten derden exclusief btw]]=1,Tb_Activiteiten[[#Headers],[Kosten derden exclusief btw]],""))</f>
        <v/>
      </c>
      <c r="AJ91" t="str">
        <f>IF(ISNUMBER(FIND("overige",Methode_Keuze)),"",IF(Tb_Activiteiten[[#This Row],[Niet verrekenbare btw]]=1,Tb_Activiteiten[[#Headers],[Niet verrekenbare btw]],""))</f>
        <v/>
      </c>
      <c r="AK91" t="str">
        <f>IF(ISNUMBER(FIND("overige",Methode_Keuze)),"",IF(Tb_Activiteiten[[#This Row],[Grondkosten]]=1,Tb_Activiteiten[[#Headers],[Grondkosten]],""))</f>
        <v/>
      </c>
      <c r="AL91" t="str">
        <f>IF(ISNUMBER(FIND("overige",Methode_Keuze)),"",IF(Tb_Activiteiten[[#This Row],[Bijdrage in natura (overige)]]=1,Tb_Activiteiten[[#Headers],[Bijdrage in natura (overige)]],""))</f>
        <v/>
      </c>
      <c r="AM91" t="str">
        <f>IF(ISNUMBER(FIND("overige",Methode_Keuze)),"",IF(Tb_Activiteiten[[#This Row],[Bijdrage in natura (vrijwilligers)]]=1,Tb_Activiteiten[[#Headers],[Bijdrage in natura (vrijwilligers)]],""))</f>
        <v/>
      </c>
      <c r="AN91" t="str">
        <f>IF(ISNUMBER(FIND("overige",Methode_Keuze)),"",IF(Tb_Activiteiten[[#This Row],[Afschrijvingskosten]]=1,Tb_Activiteiten[[#Headers],[Afschrijvingskosten]],""))</f>
        <v/>
      </c>
    </row>
    <row r="92" spans="1:40" x14ac:dyDescent="0.25">
      <c r="A92" s="342"/>
      <c r="F92" s="81"/>
      <c r="G92" s="81"/>
      <c r="L92" s="71"/>
      <c r="N92" t="str">
        <f>IFERROR(IF(VLOOKUP(Tb_Activiteiten[[#This Row],[Openstelling]],Tb_Openstelling[],2,0)=1,1,""),"")</f>
        <v/>
      </c>
      <c r="AA92" t="str">
        <f>IF(ISNUMBER(FIND("arbeid",Methode_Keuze)),"",IF(ISNUMBER(FIND("arbeid",Methode_Keuze)),"",IF(Tb_Activiteiten[[#This Row],[Loonkosten]]=1,Tb_Activiteiten[[#Headers],[Loonkosten]],"")))</f>
        <v/>
      </c>
      <c r="AB92" t="str">
        <f>IF(ISNUMBER(FIND("arbeid",Methode_Keuze)),"",IF(ISNUMBER(FIND("arbeid",Methode_Keuze)),"",IF(Tb_Activiteiten[[#This Row],[Eigen arbeid]]=1,Tb_Activiteiten[[#Headers],[Eigen arbeid]],"")))</f>
        <v/>
      </c>
      <c r="AC92" t="str">
        <f>IF(ISNUMBER(FIND("arbeid",Methode_Keuze)),"",IF(ISNUMBER(FIND("arbeid",Methode_Keuze)),"",IF(Tb_Activiteiten[[#This Row],[Projectmedewerker]]=1,Tb_Activiteiten[[#Headers],[Projectmedewerker]],"")))</f>
        <v/>
      </c>
      <c r="AD92" t="str">
        <f>IF(ISNUMBER(FIND("arbeid",Methode_Keuze)),"",IF(ISNUMBER(FIND("arbeid",Methode_Keuze)),"",IF(Tb_Activiteiten[[#This Row],[Landbouwer]]=1,Tb_Activiteiten[[#Headers],[Landbouwer]],"")))</f>
        <v/>
      </c>
      <c r="AE92" t="str">
        <f>IF(ISNUMBER(FIND("arbeid",Methode_Keuze)),"",IF(ISNUMBER(FIND("arbeid",Methode_Keuze)),"",IF(Tb_Activiteiten[[#This Row],[Adviseur]]=1,Tb_Activiteiten[[#Headers],[Adviseur]],"")))</f>
        <v/>
      </c>
      <c r="AF92" t="str">
        <f>IF(ISNUMBER(FIND("arbeid",Methode_Keuze)),"",IF(ISNUMBER(FIND("arbeid",Methode_Keuze)),"",IF(Tb_Activiteiten[[#This Row],[Projectleider/Expert]]=1,Tb_Activiteiten[[#Headers],[Projectleider/Expert]],"")))</f>
        <v/>
      </c>
      <c r="AG92" t="str">
        <f>IF(ISNUMBER(FIND("arbeid",Methode_Keuze)),"",IF(ISNUMBER(FIND("arbeid",Methode_Keuze)),"",IF(Tb_Activiteiten[[#This Row],[Arbeidskosten]]=1,Tb_Activiteiten[[#Headers],[Arbeidskosten]],"")))</f>
        <v/>
      </c>
      <c r="AH92" t="str">
        <f>IF(ISNUMBER(FIND("arbeid",Methode_Keuze)),"",IF(ISNUMBER(FIND("arbeid",Methode_Keuze)),"",IF(Tb_Activiteiten[[#This Row],[Arbeidskosten op basis van IKS]]=1,Tb_Activiteiten[[#Headers],[Arbeidskosten op basis van IKS]],"")))</f>
        <v/>
      </c>
      <c r="AI92" t="str">
        <f>IF(ISNUMBER(FIND("overige",Methode_Keuze)),"",IF(Tb_Activiteiten[[#This Row],[Kosten derden exclusief btw]]=1,Tb_Activiteiten[[#Headers],[Kosten derden exclusief btw]],""))</f>
        <v/>
      </c>
      <c r="AJ92" t="str">
        <f>IF(ISNUMBER(FIND("overige",Methode_Keuze)),"",IF(Tb_Activiteiten[[#This Row],[Niet verrekenbare btw]]=1,Tb_Activiteiten[[#Headers],[Niet verrekenbare btw]],""))</f>
        <v/>
      </c>
      <c r="AK92" t="str">
        <f>IF(ISNUMBER(FIND("overige",Methode_Keuze)),"",IF(Tb_Activiteiten[[#This Row],[Grondkosten]]=1,Tb_Activiteiten[[#Headers],[Grondkosten]],""))</f>
        <v/>
      </c>
      <c r="AL92" t="str">
        <f>IF(ISNUMBER(FIND("overige",Methode_Keuze)),"",IF(Tb_Activiteiten[[#This Row],[Bijdrage in natura (overige)]]=1,Tb_Activiteiten[[#Headers],[Bijdrage in natura (overige)]],""))</f>
        <v/>
      </c>
      <c r="AM92" t="str">
        <f>IF(ISNUMBER(FIND("overige",Methode_Keuze)),"",IF(Tb_Activiteiten[[#This Row],[Bijdrage in natura (vrijwilligers)]]=1,Tb_Activiteiten[[#Headers],[Bijdrage in natura (vrijwilligers)]],""))</f>
        <v/>
      </c>
      <c r="AN92" t="str">
        <f>IF(ISNUMBER(FIND("overige",Methode_Keuze)),"",IF(Tb_Activiteiten[[#This Row],[Afschrijvingskosten]]=1,Tb_Activiteiten[[#Headers],[Afschrijvingskosten]],""))</f>
        <v/>
      </c>
    </row>
    <row r="93" spans="1:40" x14ac:dyDescent="0.25">
      <c r="A93" s="342"/>
      <c r="F93" s="81"/>
      <c r="G93" s="81"/>
      <c r="L93" s="71"/>
      <c r="N93" t="str">
        <f>IFERROR(IF(VLOOKUP(Tb_Activiteiten[[#This Row],[Openstelling]],Tb_Openstelling[],2,0)=1,1,""),"")</f>
        <v/>
      </c>
      <c r="AA93" t="str">
        <f>IF(ISNUMBER(FIND("arbeid",Methode_Keuze)),"",IF(ISNUMBER(FIND("arbeid",Methode_Keuze)),"",IF(Tb_Activiteiten[[#This Row],[Loonkosten]]=1,Tb_Activiteiten[[#Headers],[Loonkosten]],"")))</f>
        <v/>
      </c>
      <c r="AB93" t="str">
        <f>IF(ISNUMBER(FIND("arbeid",Methode_Keuze)),"",IF(ISNUMBER(FIND("arbeid",Methode_Keuze)),"",IF(Tb_Activiteiten[[#This Row],[Eigen arbeid]]=1,Tb_Activiteiten[[#Headers],[Eigen arbeid]],"")))</f>
        <v/>
      </c>
      <c r="AC93" t="str">
        <f>IF(ISNUMBER(FIND("arbeid",Methode_Keuze)),"",IF(ISNUMBER(FIND("arbeid",Methode_Keuze)),"",IF(Tb_Activiteiten[[#This Row],[Projectmedewerker]]=1,Tb_Activiteiten[[#Headers],[Projectmedewerker]],"")))</f>
        <v/>
      </c>
      <c r="AD93" t="str">
        <f>IF(ISNUMBER(FIND("arbeid",Methode_Keuze)),"",IF(ISNUMBER(FIND("arbeid",Methode_Keuze)),"",IF(Tb_Activiteiten[[#This Row],[Landbouwer]]=1,Tb_Activiteiten[[#Headers],[Landbouwer]],"")))</f>
        <v/>
      </c>
      <c r="AE93" t="str">
        <f>IF(ISNUMBER(FIND("arbeid",Methode_Keuze)),"",IF(ISNUMBER(FIND("arbeid",Methode_Keuze)),"",IF(Tb_Activiteiten[[#This Row],[Adviseur]]=1,Tb_Activiteiten[[#Headers],[Adviseur]],"")))</f>
        <v/>
      </c>
      <c r="AF93" t="str">
        <f>IF(ISNUMBER(FIND("arbeid",Methode_Keuze)),"",IF(ISNUMBER(FIND("arbeid",Methode_Keuze)),"",IF(Tb_Activiteiten[[#This Row],[Projectleider/Expert]]=1,Tb_Activiteiten[[#Headers],[Projectleider/Expert]],"")))</f>
        <v/>
      </c>
      <c r="AG93" t="str">
        <f>IF(ISNUMBER(FIND("arbeid",Methode_Keuze)),"",IF(ISNUMBER(FIND("arbeid",Methode_Keuze)),"",IF(Tb_Activiteiten[[#This Row],[Arbeidskosten]]=1,Tb_Activiteiten[[#Headers],[Arbeidskosten]],"")))</f>
        <v/>
      </c>
      <c r="AH93" t="str">
        <f>IF(ISNUMBER(FIND("arbeid",Methode_Keuze)),"",IF(ISNUMBER(FIND("arbeid",Methode_Keuze)),"",IF(Tb_Activiteiten[[#This Row],[Arbeidskosten op basis van IKS]]=1,Tb_Activiteiten[[#Headers],[Arbeidskosten op basis van IKS]],"")))</f>
        <v/>
      </c>
      <c r="AI93" t="str">
        <f>IF(ISNUMBER(FIND("overige",Methode_Keuze)),"",IF(Tb_Activiteiten[[#This Row],[Kosten derden exclusief btw]]=1,Tb_Activiteiten[[#Headers],[Kosten derden exclusief btw]],""))</f>
        <v/>
      </c>
      <c r="AJ93" t="str">
        <f>IF(ISNUMBER(FIND("overige",Methode_Keuze)),"",IF(Tb_Activiteiten[[#This Row],[Niet verrekenbare btw]]=1,Tb_Activiteiten[[#Headers],[Niet verrekenbare btw]],""))</f>
        <v/>
      </c>
      <c r="AK93" t="str">
        <f>IF(ISNUMBER(FIND("overige",Methode_Keuze)),"",IF(Tb_Activiteiten[[#This Row],[Grondkosten]]=1,Tb_Activiteiten[[#Headers],[Grondkosten]],""))</f>
        <v/>
      </c>
      <c r="AL93" t="str">
        <f>IF(ISNUMBER(FIND("overige",Methode_Keuze)),"",IF(Tb_Activiteiten[[#This Row],[Bijdrage in natura (overige)]]=1,Tb_Activiteiten[[#Headers],[Bijdrage in natura (overige)]],""))</f>
        <v/>
      </c>
      <c r="AM93" t="str">
        <f>IF(ISNUMBER(FIND("overige",Methode_Keuze)),"",IF(Tb_Activiteiten[[#This Row],[Bijdrage in natura (vrijwilligers)]]=1,Tb_Activiteiten[[#Headers],[Bijdrage in natura (vrijwilligers)]],""))</f>
        <v/>
      </c>
      <c r="AN93" t="str">
        <f>IF(ISNUMBER(FIND("overige",Methode_Keuze)),"",IF(Tb_Activiteiten[[#This Row],[Afschrijvingskosten]]=1,Tb_Activiteiten[[#Headers],[Afschrijvingskosten]],""))</f>
        <v/>
      </c>
    </row>
    <row r="94" spans="1:40" x14ac:dyDescent="0.25">
      <c r="A94" s="342"/>
      <c r="F94" s="81"/>
      <c r="G94" s="81"/>
      <c r="L94" s="71"/>
      <c r="N94" t="str">
        <f>IFERROR(IF(VLOOKUP(Tb_Activiteiten[[#This Row],[Openstelling]],Tb_Openstelling[],2,0)=1,1,""),"")</f>
        <v/>
      </c>
      <c r="AA94" t="str">
        <f>IF(ISNUMBER(FIND("arbeid",Methode_Keuze)),"",IF(ISNUMBER(FIND("arbeid",Methode_Keuze)),"",IF(Tb_Activiteiten[[#This Row],[Loonkosten]]=1,Tb_Activiteiten[[#Headers],[Loonkosten]],"")))</f>
        <v/>
      </c>
      <c r="AB94" t="str">
        <f>IF(ISNUMBER(FIND("arbeid",Methode_Keuze)),"",IF(ISNUMBER(FIND("arbeid",Methode_Keuze)),"",IF(Tb_Activiteiten[[#This Row],[Eigen arbeid]]=1,Tb_Activiteiten[[#Headers],[Eigen arbeid]],"")))</f>
        <v/>
      </c>
      <c r="AC94" t="str">
        <f>IF(ISNUMBER(FIND("arbeid",Methode_Keuze)),"",IF(ISNUMBER(FIND("arbeid",Methode_Keuze)),"",IF(Tb_Activiteiten[[#This Row],[Projectmedewerker]]=1,Tb_Activiteiten[[#Headers],[Projectmedewerker]],"")))</f>
        <v/>
      </c>
      <c r="AD94" t="str">
        <f>IF(ISNUMBER(FIND("arbeid",Methode_Keuze)),"",IF(ISNUMBER(FIND("arbeid",Methode_Keuze)),"",IF(Tb_Activiteiten[[#This Row],[Landbouwer]]=1,Tb_Activiteiten[[#Headers],[Landbouwer]],"")))</f>
        <v/>
      </c>
      <c r="AE94" t="str">
        <f>IF(ISNUMBER(FIND("arbeid",Methode_Keuze)),"",IF(ISNUMBER(FIND("arbeid",Methode_Keuze)),"",IF(Tb_Activiteiten[[#This Row],[Adviseur]]=1,Tb_Activiteiten[[#Headers],[Adviseur]],"")))</f>
        <v/>
      </c>
      <c r="AF94" t="str">
        <f>IF(ISNUMBER(FIND("arbeid",Methode_Keuze)),"",IF(ISNUMBER(FIND("arbeid",Methode_Keuze)),"",IF(Tb_Activiteiten[[#This Row],[Projectleider/Expert]]=1,Tb_Activiteiten[[#Headers],[Projectleider/Expert]],"")))</f>
        <v/>
      </c>
      <c r="AG94" t="str">
        <f>IF(ISNUMBER(FIND("arbeid",Methode_Keuze)),"",IF(ISNUMBER(FIND("arbeid",Methode_Keuze)),"",IF(Tb_Activiteiten[[#This Row],[Arbeidskosten]]=1,Tb_Activiteiten[[#Headers],[Arbeidskosten]],"")))</f>
        <v/>
      </c>
      <c r="AH94" t="str">
        <f>IF(ISNUMBER(FIND("arbeid",Methode_Keuze)),"",IF(ISNUMBER(FIND("arbeid",Methode_Keuze)),"",IF(Tb_Activiteiten[[#This Row],[Arbeidskosten op basis van IKS]]=1,Tb_Activiteiten[[#Headers],[Arbeidskosten op basis van IKS]],"")))</f>
        <v/>
      </c>
      <c r="AI94" t="str">
        <f>IF(ISNUMBER(FIND("overige",Methode_Keuze)),"",IF(Tb_Activiteiten[[#This Row],[Kosten derden exclusief btw]]=1,Tb_Activiteiten[[#Headers],[Kosten derden exclusief btw]],""))</f>
        <v/>
      </c>
      <c r="AJ94" t="str">
        <f>IF(ISNUMBER(FIND("overige",Methode_Keuze)),"",IF(Tb_Activiteiten[[#This Row],[Niet verrekenbare btw]]=1,Tb_Activiteiten[[#Headers],[Niet verrekenbare btw]],""))</f>
        <v/>
      </c>
      <c r="AK94" t="str">
        <f>IF(ISNUMBER(FIND("overige",Methode_Keuze)),"",IF(Tb_Activiteiten[[#This Row],[Grondkosten]]=1,Tb_Activiteiten[[#Headers],[Grondkosten]],""))</f>
        <v/>
      </c>
      <c r="AL94" t="str">
        <f>IF(ISNUMBER(FIND("overige",Methode_Keuze)),"",IF(Tb_Activiteiten[[#This Row],[Bijdrage in natura (overige)]]=1,Tb_Activiteiten[[#Headers],[Bijdrage in natura (overige)]],""))</f>
        <v/>
      </c>
      <c r="AM94" t="str">
        <f>IF(ISNUMBER(FIND("overige",Methode_Keuze)),"",IF(Tb_Activiteiten[[#This Row],[Bijdrage in natura (vrijwilligers)]]=1,Tb_Activiteiten[[#Headers],[Bijdrage in natura (vrijwilligers)]],""))</f>
        <v/>
      </c>
      <c r="AN94" t="str">
        <f>IF(ISNUMBER(FIND("overige",Methode_Keuze)),"",IF(Tb_Activiteiten[[#This Row],[Afschrijvingskosten]]=1,Tb_Activiteiten[[#Headers],[Afschrijvingskosten]],""))</f>
        <v/>
      </c>
    </row>
    <row r="95" spans="1:40" x14ac:dyDescent="0.25">
      <c r="A95" s="342"/>
      <c r="F95" s="81"/>
      <c r="G95" s="81"/>
      <c r="L95" s="71"/>
      <c r="N95" t="str">
        <f>IFERROR(IF(VLOOKUP(Tb_Activiteiten[[#This Row],[Openstelling]],Tb_Openstelling[],2,0)=1,1,""),"")</f>
        <v/>
      </c>
      <c r="AA95" t="str">
        <f>IF(ISNUMBER(FIND("arbeid",Methode_Keuze)),"",IF(ISNUMBER(FIND("arbeid",Methode_Keuze)),"",IF(Tb_Activiteiten[[#This Row],[Loonkosten]]=1,Tb_Activiteiten[[#Headers],[Loonkosten]],"")))</f>
        <v/>
      </c>
      <c r="AB95" t="str">
        <f>IF(ISNUMBER(FIND("arbeid",Methode_Keuze)),"",IF(ISNUMBER(FIND("arbeid",Methode_Keuze)),"",IF(Tb_Activiteiten[[#This Row],[Eigen arbeid]]=1,Tb_Activiteiten[[#Headers],[Eigen arbeid]],"")))</f>
        <v/>
      </c>
      <c r="AC95" t="str">
        <f>IF(ISNUMBER(FIND("arbeid",Methode_Keuze)),"",IF(ISNUMBER(FIND("arbeid",Methode_Keuze)),"",IF(Tb_Activiteiten[[#This Row],[Projectmedewerker]]=1,Tb_Activiteiten[[#Headers],[Projectmedewerker]],"")))</f>
        <v/>
      </c>
      <c r="AD95" t="str">
        <f>IF(ISNUMBER(FIND("arbeid",Methode_Keuze)),"",IF(ISNUMBER(FIND("arbeid",Methode_Keuze)),"",IF(Tb_Activiteiten[[#This Row],[Landbouwer]]=1,Tb_Activiteiten[[#Headers],[Landbouwer]],"")))</f>
        <v/>
      </c>
      <c r="AE95" t="str">
        <f>IF(ISNUMBER(FIND("arbeid",Methode_Keuze)),"",IF(ISNUMBER(FIND("arbeid",Methode_Keuze)),"",IF(Tb_Activiteiten[[#This Row],[Adviseur]]=1,Tb_Activiteiten[[#Headers],[Adviseur]],"")))</f>
        <v/>
      </c>
      <c r="AF95" t="str">
        <f>IF(ISNUMBER(FIND("arbeid",Methode_Keuze)),"",IF(ISNUMBER(FIND("arbeid",Methode_Keuze)),"",IF(Tb_Activiteiten[[#This Row],[Projectleider/Expert]]=1,Tb_Activiteiten[[#Headers],[Projectleider/Expert]],"")))</f>
        <v/>
      </c>
      <c r="AG95" t="str">
        <f>IF(ISNUMBER(FIND("arbeid",Methode_Keuze)),"",IF(ISNUMBER(FIND("arbeid",Methode_Keuze)),"",IF(Tb_Activiteiten[[#This Row],[Arbeidskosten]]=1,Tb_Activiteiten[[#Headers],[Arbeidskosten]],"")))</f>
        <v/>
      </c>
      <c r="AH95" t="str">
        <f>IF(ISNUMBER(FIND("arbeid",Methode_Keuze)),"",IF(ISNUMBER(FIND("arbeid",Methode_Keuze)),"",IF(Tb_Activiteiten[[#This Row],[Arbeidskosten op basis van IKS]]=1,Tb_Activiteiten[[#Headers],[Arbeidskosten op basis van IKS]],"")))</f>
        <v/>
      </c>
      <c r="AI95" t="str">
        <f>IF(ISNUMBER(FIND("overige",Methode_Keuze)),"",IF(Tb_Activiteiten[[#This Row],[Kosten derden exclusief btw]]=1,Tb_Activiteiten[[#Headers],[Kosten derden exclusief btw]],""))</f>
        <v/>
      </c>
      <c r="AJ95" t="str">
        <f>IF(ISNUMBER(FIND("overige",Methode_Keuze)),"",IF(Tb_Activiteiten[[#This Row],[Niet verrekenbare btw]]=1,Tb_Activiteiten[[#Headers],[Niet verrekenbare btw]],""))</f>
        <v/>
      </c>
      <c r="AK95" t="str">
        <f>IF(ISNUMBER(FIND("overige",Methode_Keuze)),"",IF(Tb_Activiteiten[[#This Row],[Grondkosten]]=1,Tb_Activiteiten[[#Headers],[Grondkosten]],""))</f>
        <v/>
      </c>
      <c r="AL95" t="str">
        <f>IF(ISNUMBER(FIND("overige",Methode_Keuze)),"",IF(Tb_Activiteiten[[#This Row],[Bijdrage in natura (overige)]]=1,Tb_Activiteiten[[#Headers],[Bijdrage in natura (overige)]],""))</f>
        <v/>
      </c>
      <c r="AM95" t="str">
        <f>IF(ISNUMBER(FIND("overige",Methode_Keuze)),"",IF(Tb_Activiteiten[[#This Row],[Bijdrage in natura (vrijwilligers)]]=1,Tb_Activiteiten[[#Headers],[Bijdrage in natura (vrijwilligers)]],""))</f>
        <v/>
      </c>
      <c r="AN95" t="str">
        <f>IF(ISNUMBER(FIND("overige",Methode_Keuze)),"",IF(Tb_Activiteiten[[#This Row],[Afschrijvingskosten]]=1,Tb_Activiteiten[[#Headers],[Afschrijvingskosten]],""))</f>
        <v/>
      </c>
    </row>
    <row r="96" spans="1:40" x14ac:dyDescent="0.25">
      <c r="A96" s="342"/>
      <c r="F96" s="81"/>
      <c r="G96" s="81"/>
      <c r="L96" s="71"/>
      <c r="N96" t="str">
        <f>IFERROR(IF(VLOOKUP(Tb_Activiteiten[[#This Row],[Openstelling]],Tb_Openstelling[],2,0)=1,1,""),"")</f>
        <v/>
      </c>
      <c r="AA96" t="str">
        <f>IF(ISNUMBER(FIND("arbeid",Methode_Keuze)),"",IF(ISNUMBER(FIND("arbeid",Methode_Keuze)),"",IF(Tb_Activiteiten[[#This Row],[Loonkosten]]=1,Tb_Activiteiten[[#Headers],[Loonkosten]],"")))</f>
        <v/>
      </c>
      <c r="AB96" t="str">
        <f>IF(ISNUMBER(FIND("arbeid",Methode_Keuze)),"",IF(ISNUMBER(FIND("arbeid",Methode_Keuze)),"",IF(Tb_Activiteiten[[#This Row],[Eigen arbeid]]=1,Tb_Activiteiten[[#Headers],[Eigen arbeid]],"")))</f>
        <v/>
      </c>
      <c r="AC96" t="str">
        <f>IF(ISNUMBER(FIND("arbeid",Methode_Keuze)),"",IF(ISNUMBER(FIND("arbeid",Methode_Keuze)),"",IF(Tb_Activiteiten[[#This Row],[Projectmedewerker]]=1,Tb_Activiteiten[[#Headers],[Projectmedewerker]],"")))</f>
        <v/>
      </c>
      <c r="AD96" t="str">
        <f>IF(ISNUMBER(FIND("arbeid",Methode_Keuze)),"",IF(ISNUMBER(FIND("arbeid",Methode_Keuze)),"",IF(Tb_Activiteiten[[#This Row],[Landbouwer]]=1,Tb_Activiteiten[[#Headers],[Landbouwer]],"")))</f>
        <v/>
      </c>
      <c r="AE96" t="str">
        <f>IF(ISNUMBER(FIND("arbeid",Methode_Keuze)),"",IF(ISNUMBER(FIND("arbeid",Methode_Keuze)),"",IF(Tb_Activiteiten[[#This Row],[Adviseur]]=1,Tb_Activiteiten[[#Headers],[Adviseur]],"")))</f>
        <v/>
      </c>
      <c r="AF96" t="str">
        <f>IF(ISNUMBER(FIND("arbeid",Methode_Keuze)),"",IF(ISNUMBER(FIND("arbeid",Methode_Keuze)),"",IF(Tb_Activiteiten[[#This Row],[Projectleider/Expert]]=1,Tb_Activiteiten[[#Headers],[Projectleider/Expert]],"")))</f>
        <v/>
      </c>
      <c r="AG96" t="str">
        <f>IF(ISNUMBER(FIND("arbeid",Methode_Keuze)),"",IF(ISNUMBER(FIND("arbeid",Methode_Keuze)),"",IF(Tb_Activiteiten[[#This Row],[Arbeidskosten]]=1,Tb_Activiteiten[[#Headers],[Arbeidskosten]],"")))</f>
        <v/>
      </c>
      <c r="AH96" t="str">
        <f>IF(ISNUMBER(FIND("arbeid",Methode_Keuze)),"",IF(ISNUMBER(FIND("arbeid",Methode_Keuze)),"",IF(Tb_Activiteiten[[#This Row],[Arbeidskosten op basis van IKS]]=1,Tb_Activiteiten[[#Headers],[Arbeidskosten op basis van IKS]],"")))</f>
        <v/>
      </c>
      <c r="AI96" t="str">
        <f>IF(ISNUMBER(FIND("overige",Methode_Keuze)),"",IF(Tb_Activiteiten[[#This Row],[Kosten derden exclusief btw]]=1,Tb_Activiteiten[[#Headers],[Kosten derden exclusief btw]],""))</f>
        <v/>
      </c>
      <c r="AJ96" t="str">
        <f>IF(ISNUMBER(FIND("overige",Methode_Keuze)),"",IF(Tb_Activiteiten[[#This Row],[Niet verrekenbare btw]]=1,Tb_Activiteiten[[#Headers],[Niet verrekenbare btw]],""))</f>
        <v/>
      </c>
      <c r="AK96" t="str">
        <f>IF(ISNUMBER(FIND("overige",Methode_Keuze)),"",IF(Tb_Activiteiten[[#This Row],[Grondkosten]]=1,Tb_Activiteiten[[#Headers],[Grondkosten]],""))</f>
        <v/>
      </c>
      <c r="AL96" t="str">
        <f>IF(ISNUMBER(FIND("overige",Methode_Keuze)),"",IF(Tb_Activiteiten[[#This Row],[Bijdrage in natura (overige)]]=1,Tb_Activiteiten[[#Headers],[Bijdrage in natura (overige)]],""))</f>
        <v/>
      </c>
      <c r="AM96" t="str">
        <f>IF(ISNUMBER(FIND("overige",Methode_Keuze)),"",IF(Tb_Activiteiten[[#This Row],[Bijdrage in natura (vrijwilligers)]]=1,Tb_Activiteiten[[#Headers],[Bijdrage in natura (vrijwilligers)]],""))</f>
        <v/>
      </c>
      <c r="AN96" t="str">
        <f>IF(ISNUMBER(FIND("overige",Methode_Keuze)),"",IF(Tb_Activiteiten[[#This Row],[Afschrijvingskosten]]=1,Tb_Activiteiten[[#Headers],[Afschrijvingskosten]],""))</f>
        <v/>
      </c>
    </row>
    <row r="97" spans="1:40" x14ac:dyDescent="0.25">
      <c r="A97" s="342"/>
      <c r="F97" s="81"/>
      <c r="G97" s="81"/>
      <c r="L97" s="71"/>
      <c r="N97" t="str">
        <f>IFERROR(IF(VLOOKUP(Tb_Activiteiten[[#This Row],[Openstelling]],Tb_Openstelling[],2,0)=1,1,""),"")</f>
        <v/>
      </c>
      <c r="AA97" t="str">
        <f>IF(ISNUMBER(FIND("arbeid",Methode_Keuze)),"",IF(ISNUMBER(FIND("arbeid",Methode_Keuze)),"",IF(Tb_Activiteiten[[#This Row],[Loonkosten]]=1,Tb_Activiteiten[[#Headers],[Loonkosten]],"")))</f>
        <v/>
      </c>
      <c r="AB97" t="str">
        <f>IF(ISNUMBER(FIND("arbeid",Methode_Keuze)),"",IF(ISNUMBER(FIND("arbeid",Methode_Keuze)),"",IF(Tb_Activiteiten[[#This Row],[Eigen arbeid]]=1,Tb_Activiteiten[[#Headers],[Eigen arbeid]],"")))</f>
        <v/>
      </c>
      <c r="AC97" t="str">
        <f>IF(ISNUMBER(FIND("arbeid",Methode_Keuze)),"",IF(ISNUMBER(FIND("arbeid",Methode_Keuze)),"",IF(Tb_Activiteiten[[#This Row],[Projectmedewerker]]=1,Tb_Activiteiten[[#Headers],[Projectmedewerker]],"")))</f>
        <v/>
      </c>
      <c r="AD97" t="str">
        <f>IF(ISNUMBER(FIND("arbeid",Methode_Keuze)),"",IF(ISNUMBER(FIND("arbeid",Methode_Keuze)),"",IF(Tb_Activiteiten[[#This Row],[Landbouwer]]=1,Tb_Activiteiten[[#Headers],[Landbouwer]],"")))</f>
        <v/>
      </c>
      <c r="AE97" t="str">
        <f>IF(ISNUMBER(FIND("arbeid",Methode_Keuze)),"",IF(ISNUMBER(FIND("arbeid",Methode_Keuze)),"",IF(Tb_Activiteiten[[#This Row],[Adviseur]]=1,Tb_Activiteiten[[#Headers],[Adviseur]],"")))</f>
        <v/>
      </c>
      <c r="AF97" t="str">
        <f>IF(ISNUMBER(FIND("arbeid",Methode_Keuze)),"",IF(ISNUMBER(FIND("arbeid",Methode_Keuze)),"",IF(Tb_Activiteiten[[#This Row],[Projectleider/Expert]]=1,Tb_Activiteiten[[#Headers],[Projectleider/Expert]],"")))</f>
        <v/>
      </c>
      <c r="AG97" t="str">
        <f>IF(ISNUMBER(FIND("arbeid",Methode_Keuze)),"",IF(ISNUMBER(FIND("arbeid",Methode_Keuze)),"",IF(Tb_Activiteiten[[#This Row],[Arbeidskosten]]=1,Tb_Activiteiten[[#Headers],[Arbeidskosten]],"")))</f>
        <v/>
      </c>
      <c r="AH97" t="str">
        <f>IF(ISNUMBER(FIND("arbeid",Methode_Keuze)),"",IF(ISNUMBER(FIND("arbeid",Methode_Keuze)),"",IF(Tb_Activiteiten[[#This Row],[Arbeidskosten op basis van IKS]]=1,Tb_Activiteiten[[#Headers],[Arbeidskosten op basis van IKS]],"")))</f>
        <v/>
      </c>
      <c r="AI97" t="str">
        <f>IF(ISNUMBER(FIND("overige",Methode_Keuze)),"",IF(Tb_Activiteiten[[#This Row],[Kosten derden exclusief btw]]=1,Tb_Activiteiten[[#Headers],[Kosten derden exclusief btw]],""))</f>
        <v/>
      </c>
      <c r="AJ97" t="str">
        <f>IF(ISNUMBER(FIND("overige",Methode_Keuze)),"",IF(Tb_Activiteiten[[#This Row],[Niet verrekenbare btw]]=1,Tb_Activiteiten[[#Headers],[Niet verrekenbare btw]],""))</f>
        <v/>
      </c>
      <c r="AK97" t="str">
        <f>IF(ISNUMBER(FIND("overige",Methode_Keuze)),"",IF(Tb_Activiteiten[[#This Row],[Grondkosten]]=1,Tb_Activiteiten[[#Headers],[Grondkosten]],""))</f>
        <v/>
      </c>
      <c r="AL97" t="str">
        <f>IF(ISNUMBER(FIND("overige",Methode_Keuze)),"",IF(Tb_Activiteiten[[#This Row],[Bijdrage in natura (overige)]]=1,Tb_Activiteiten[[#Headers],[Bijdrage in natura (overige)]],""))</f>
        <v/>
      </c>
      <c r="AM97" t="str">
        <f>IF(ISNUMBER(FIND("overige",Methode_Keuze)),"",IF(Tb_Activiteiten[[#This Row],[Bijdrage in natura (vrijwilligers)]]=1,Tb_Activiteiten[[#Headers],[Bijdrage in natura (vrijwilligers)]],""))</f>
        <v/>
      </c>
      <c r="AN97" t="str">
        <f>IF(ISNUMBER(FIND("overige",Methode_Keuze)),"",IF(Tb_Activiteiten[[#This Row],[Afschrijvingskosten]]=1,Tb_Activiteiten[[#Headers],[Afschrijvingskosten]],""))</f>
        <v/>
      </c>
    </row>
    <row r="98" spans="1:40" x14ac:dyDescent="0.25">
      <c r="A98" s="342"/>
      <c r="F98" s="81"/>
      <c r="G98" s="81"/>
      <c r="L98" s="71"/>
      <c r="N98" t="str">
        <f>IFERROR(IF(VLOOKUP(Tb_Activiteiten[[#This Row],[Openstelling]],Tb_Openstelling[],2,0)=1,1,""),"")</f>
        <v/>
      </c>
      <c r="AA98" t="str">
        <f>IF(ISNUMBER(FIND("arbeid",Methode_Keuze)),"",IF(ISNUMBER(FIND("arbeid",Methode_Keuze)),"",IF(Tb_Activiteiten[[#This Row],[Loonkosten]]=1,Tb_Activiteiten[[#Headers],[Loonkosten]],"")))</f>
        <v/>
      </c>
      <c r="AB98" t="str">
        <f>IF(ISNUMBER(FIND("arbeid",Methode_Keuze)),"",IF(ISNUMBER(FIND("arbeid",Methode_Keuze)),"",IF(Tb_Activiteiten[[#This Row],[Eigen arbeid]]=1,Tb_Activiteiten[[#Headers],[Eigen arbeid]],"")))</f>
        <v/>
      </c>
      <c r="AC98" t="str">
        <f>IF(ISNUMBER(FIND("arbeid",Methode_Keuze)),"",IF(ISNUMBER(FIND("arbeid",Methode_Keuze)),"",IF(Tb_Activiteiten[[#This Row],[Projectmedewerker]]=1,Tb_Activiteiten[[#Headers],[Projectmedewerker]],"")))</f>
        <v/>
      </c>
      <c r="AD98" t="str">
        <f>IF(ISNUMBER(FIND("arbeid",Methode_Keuze)),"",IF(ISNUMBER(FIND("arbeid",Methode_Keuze)),"",IF(Tb_Activiteiten[[#This Row],[Landbouwer]]=1,Tb_Activiteiten[[#Headers],[Landbouwer]],"")))</f>
        <v/>
      </c>
      <c r="AE98" t="str">
        <f>IF(ISNUMBER(FIND("arbeid",Methode_Keuze)),"",IF(ISNUMBER(FIND("arbeid",Methode_Keuze)),"",IF(Tb_Activiteiten[[#This Row],[Adviseur]]=1,Tb_Activiteiten[[#Headers],[Adviseur]],"")))</f>
        <v/>
      </c>
      <c r="AF98" t="str">
        <f>IF(ISNUMBER(FIND("arbeid",Methode_Keuze)),"",IF(ISNUMBER(FIND("arbeid",Methode_Keuze)),"",IF(Tb_Activiteiten[[#This Row],[Projectleider/Expert]]=1,Tb_Activiteiten[[#Headers],[Projectleider/Expert]],"")))</f>
        <v/>
      </c>
      <c r="AG98" t="str">
        <f>IF(ISNUMBER(FIND("arbeid",Methode_Keuze)),"",IF(ISNUMBER(FIND("arbeid",Methode_Keuze)),"",IF(Tb_Activiteiten[[#This Row],[Arbeidskosten]]=1,Tb_Activiteiten[[#Headers],[Arbeidskosten]],"")))</f>
        <v/>
      </c>
      <c r="AH98" t="str">
        <f>IF(ISNUMBER(FIND("arbeid",Methode_Keuze)),"",IF(ISNUMBER(FIND("arbeid",Methode_Keuze)),"",IF(Tb_Activiteiten[[#This Row],[Arbeidskosten op basis van IKS]]=1,Tb_Activiteiten[[#Headers],[Arbeidskosten op basis van IKS]],"")))</f>
        <v/>
      </c>
      <c r="AI98" t="str">
        <f>IF(ISNUMBER(FIND("overige",Methode_Keuze)),"",IF(Tb_Activiteiten[[#This Row],[Kosten derden exclusief btw]]=1,Tb_Activiteiten[[#Headers],[Kosten derden exclusief btw]],""))</f>
        <v/>
      </c>
      <c r="AJ98" t="str">
        <f>IF(ISNUMBER(FIND("overige",Methode_Keuze)),"",IF(Tb_Activiteiten[[#This Row],[Niet verrekenbare btw]]=1,Tb_Activiteiten[[#Headers],[Niet verrekenbare btw]],""))</f>
        <v/>
      </c>
      <c r="AK98" t="str">
        <f>IF(ISNUMBER(FIND("overige",Methode_Keuze)),"",IF(Tb_Activiteiten[[#This Row],[Grondkosten]]=1,Tb_Activiteiten[[#Headers],[Grondkosten]],""))</f>
        <v/>
      </c>
      <c r="AL98" t="str">
        <f>IF(ISNUMBER(FIND("overige",Methode_Keuze)),"",IF(Tb_Activiteiten[[#This Row],[Bijdrage in natura (overige)]]=1,Tb_Activiteiten[[#Headers],[Bijdrage in natura (overige)]],""))</f>
        <v/>
      </c>
      <c r="AM98" t="str">
        <f>IF(ISNUMBER(FIND("overige",Methode_Keuze)),"",IF(Tb_Activiteiten[[#This Row],[Bijdrage in natura (vrijwilligers)]]=1,Tb_Activiteiten[[#Headers],[Bijdrage in natura (vrijwilligers)]],""))</f>
        <v/>
      </c>
      <c r="AN98" t="str">
        <f>IF(ISNUMBER(FIND("overige",Methode_Keuze)),"",IF(Tb_Activiteiten[[#This Row],[Afschrijvingskosten]]=1,Tb_Activiteiten[[#Headers],[Afschrijvingskosten]],""))</f>
        <v/>
      </c>
    </row>
    <row r="99" spans="1:40" x14ac:dyDescent="0.25">
      <c r="A99" s="342"/>
      <c r="F99" s="81"/>
      <c r="G99" s="81"/>
      <c r="L99" s="71"/>
      <c r="N99" t="str">
        <f>IFERROR(IF(VLOOKUP(Tb_Activiteiten[[#This Row],[Openstelling]],Tb_Openstelling[],2,0)=1,1,""),"")</f>
        <v/>
      </c>
      <c r="AA99" t="str">
        <f>IF(ISNUMBER(FIND("arbeid",Methode_Keuze)),"",IF(ISNUMBER(FIND("arbeid",Methode_Keuze)),"",IF(Tb_Activiteiten[[#This Row],[Loonkosten]]=1,Tb_Activiteiten[[#Headers],[Loonkosten]],"")))</f>
        <v/>
      </c>
      <c r="AB99" t="str">
        <f>IF(ISNUMBER(FIND("arbeid",Methode_Keuze)),"",IF(ISNUMBER(FIND("arbeid",Methode_Keuze)),"",IF(Tb_Activiteiten[[#This Row],[Eigen arbeid]]=1,Tb_Activiteiten[[#Headers],[Eigen arbeid]],"")))</f>
        <v/>
      </c>
      <c r="AC99" t="str">
        <f>IF(ISNUMBER(FIND("arbeid",Methode_Keuze)),"",IF(ISNUMBER(FIND("arbeid",Methode_Keuze)),"",IF(Tb_Activiteiten[[#This Row],[Projectmedewerker]]=1,Tb_Activiteiten[[#Headers],[Projectmedewerker]],"")))</f>
        <v/>
      </c>
      <c r="AD99" t="str">
        <f>IF(ISNUMBER(FIND("arbeid",Methode_Keuze)),"",IF(ISNUMBER(FIND("arbeid",Methode_Keuze)),"",IF(Tb_Activiteiten[[#This Row],[Landbouwer]]=1,Tb_Activiteiten[[#Headers],[Landbouwer]],"")))</f>
        <v/>
      </c>
      <c r="AE99" t="str">
        <f>IF(ISNUMBER(FIND("arbeid",Methode_Keuze)),"",IF(ISNUMBER(FIND("arbeid",Methode_Keuze)),"",IF(Tb_Activiteiten[[#This Row],[Adviseur]]=1,Tb_Activiteiten[[#Headers],[Adviseur]],"")))</f>
        <v/>
      </c>
      <c r="AF99" t="str">
        <f>IF(ISNUMBER(FIND("arbeid",Methode_Keuze)),"",IF(ISNUMBER(FIND("arbeid",Methode_Keuze)),"",IF(Tb_Activiteiten[[#This Row],[Projectleider/Expert]]=1,Tb_Activiteiten[[#Headers],[Projectleider/Expert]],"")))</f>
        <v/>
      </c>
      <c r="AG99" t="str">
        <f>IF(ISNUMBER(FIND("arbeid",Methode_Keuze)),"",IF(ISNUMBER(FIND("arbeid",Methode_Keuze)),"",IF(Tb_Activiteiten[[#This Row],[Arbeidskosten]]=1,Tb_Activiteiten[[#Headers],[Arbeidskosten]],"")))</f>
        <v/>
      </c>
      <c r="AH99" t="str">
        <f>IF(ISNUMBER(FIND("arbeid",Methode_Keuze)),"",IF(ISNUMBER(FIND("arbeid",Methode_Keuze)),"",IF(Tb_Activiteiten[[#This Row],[Arbeidskosten op basis van IKS]]=1,Tb_Activiteiten[[#Headers],[Arbeidskosten op basis van IKS]],"")))</f>
        <v/>
      </c>
      <c r="AI99" t="str">
        <f>IF(ISNUMBER(FIND("overige",Methode_Keuze)),"",IF(Tb_Activiteiten[[#This Row],[Kosten derden exclusief btw]]=1,Tb_Activiteiten[[#Headers],[Kosten derden exclusief btw]],""))</f>
        <v/>
      </c>
      <c r="AJ99" t="str">
        <f>IF(ISNUMBER(FIND("overige",Methode_Keuze)),"",IF(Tb_Activiteiten[[#This Row],[Niet verrekenbare btw]]=1,Tb_Activiteiten[[#Headers],[Niet verrekenbare btw]],""))</f>
        <v/>
      </c>
      <c r="AK99" t="str">
        <f>IF(ISNUMBER(FIND("overige",Methode_Keuze)),"",IF(Tb_Activiteiten[[#This Row],[Grondkosten]]=1,Tb_Activiteiten[[#Headers],[Grondkosten]],""))</f>
        <v/>
      </c>
      <c r="AL99" t="str">
        <f>IF(ISNUMBER(FIND("overige",Methode_Keuze)),"",IF(Tb_Activiteiten[[#This Row],[Bijdrage in natura (overige)]]=1,Tb_Activiteiten[[#Headers],[Bijdrage in natura (overige)]],""))</f>
        <v/>
      </c>
      <c r="AM99" t="str">
        <f>IF(ISNUMBER(FIND("overige",Methode_Keuze)),"",IF(Tb_Activiteiten[[#This Row],[Bijdrage in natura (vrijwilligers)]]=1,Tb_Activiteiten[[#Headers],[Bijdrage in natura (vrijwilligers)]],""))</f>
        <v/>
      </c>
      <c r="AN99" t="str">
        <f>IF(ISNUMBER(FIND("overige",Methode_Keuze)),"",IF(Tb_Activiteiten[[#This Row],[Afschrijvingskosten]]=1,Tb_Activiteiten[[#Headers],[Afschrijvingskosten]],""))</f>
        <v/>
      </c>
    </row>
    <row r="100" spans="1:40" x14ac:dyDescent="0.25">
      <c r="A100" s="342"/>
      <c r="F100" s="81"/>
      <c r="G100" s="81"/>
      <c r="L100" s="71"/>
      <c r="N100" t="str">
        <f>IFERROR(IF(VLOOKUP(Tb_Activiteiten[[#This Row],[Openstelling]],Tb_Openstelling[],2,0)=1,1,""),"")</f>
        <v/>
      </c>
      <c r="AA100" t="str">
        <f>IF(ISNUMBER(FIND("arbeid",Methode_Keuze)),"",IF(ISNUMBER(FIND("arbeid",Methode_Keuze)),"",IF(Tb_Activiteiten[[#This Row],[Loonkosten]]=1,Tb_Activiteiten[[#Headers],[Loonkosten]],"")))</f>
        <v/>
      </c>
      <c r="AB100" t="str">
        <f>IF(ISNUMBER(FIND("arbeid",Methode_Keuze)),"",IF(ISNUMBER(FIND("arbeid",Methode_Keuze)),"",IF(Tb_Activiteiten[[#This Row],[Eigen arbeid]]=1,Tb_Activiteiten[[#Headers],[Eigen arbeid]],"")))</f>
        <v/>
      </c>
      <c r="AC100" t="str">
        <f>IF(ISNUMBER(FIND("arbeid",Methode_Keuze)),"",IF(ISNUMBER(FIND("arbeid",Methode_Keuze)),"",IF(Tb_Activiteiten[[#This Row],[Projectmedewerker]]=1,Tb_Activiteiten[[#Headers],[Projectmedewerker]],"")))</f>
        <v/>
      </c>
      <c r="AD100" t="str">
        <f>IF(ISNUMBER(FIND("arbeid",Methode_Keuze)),"",IF(ISNUMBER(FIND("arbeid",Methode_Keuze)),"",IF(Tb_Activiteiten[[#This Row],[Landbouwer]]=1,Tb_Activiteiten[[#Headers],[Landbouwer]],"")))</f>
        <v/>
      </c>
      <c r="AE100" t="str">
        <f>IF(ISNUMBER(FIND("arbeid",Methode_Keuze)),"",IF(ISNUMBER(FIND("arbeid",Methode_Keuze)),"",IF(Tb_Activiteiten[[#This Row],[Adviseur]]=1,Tb_Activiteiten[[#Headers],[Adviseur]],"")))</f>
        <v/>
      </c>
      <c r="AF100" t="str">
        <f>IF(ISNUMBER(FIND("arbeid",Methode_Keuze)),"",IF(ISNUMBER(FIND("arbeid",Methode_Keuze)),"",IF(Tb_Activiteiten[[#This Row],[Projectleider/Expert]]=1,Tb_Activiteiten[[#Headers],[Projectleider/Expert]],"")))</f>
        <v/>
      </c>
      <c r="AG100" t="str">
        <f>IF(ISNUMBER(FIND("arbeid",Methode_Keuze)),"",IF(ISNUMBER(FIND("arbeid",Methode_Keuze)),"",IF(Tb_Activiteiten[[#This Row],[Arbeidskosten]]=1,Tb_Activiteiten[[#Headers],[Arbeidskosten]],"")))</f>
        <v/>
      </c>
      <c r="AH100" t="str">
        <f>IF(ISNUMBER(FIND("arbeid",Methode_Keuze)),"",IF(ISNUMBER(FIND("arbeid",Methode_Keuze)),"",IF(Tb_Activiteiten[[#This Row],[Arbeidskosten op basis van IKS]]=1,Tb_Activiteiten[[#Headers],[Arbeidskosten op basis van IKS]],"")))</f>
        <v/>
      </c>
      <c r="AI100" t="str">
        <f>IF(ISNUMBER(FIND("overige",Methode_Keuze)),"",IF(Tb_Activiteiten[[#This Row],[Kosten derden exclusief btw]]=1,Tb_Activiteiten[[#Headers],[Kosten derden exclusief btw]],""))</f>
        <v/>
      </c>
      <c r="AJ100" t="str">
        <f>IF(ISNUMBER(FIND("overige",Methode_Keuze)),"",IF(Tb_Activiteiten[[#This Row],[Niet verrekenbare btw]]=1,Tb_Activiteiten[[#Headers],[Niet verrekenbare btw]],""))</f>
        <v/>
      </c>
      <c r="AK100" t="str">
        <f>IF(ISNUMBER(FIND("overige",Methode_Keuze)),"",IF(Tb_Activiteiten[[#This Row],[Grondkosten]]=1,Tb_Activiteiten[[#Headers],[Grondkosten]],""))</f>
        <v/>
      </c>
      <c r="AL100" t="str">
        <f>IF(ISNUMBER(FIND("overige",Methode_Keuze)),"",IF(Tb_Activiteiten[[#This Row],[Bijdrage in natura (overige)]]=1,Tb_Activiteiten[[#Headers],[Bijdrage in natura (overige)]],""))</f>
        <v/>
      </c>
      <c r="AM100" t="str">
        <f>IF(ISNUMBER(FIND("overige",Methode_Keuze)),"",IF(Tb_Activiteiten[[#This Row],[Bijdrage in natura (vrijwilligers)]]=1,Tb_Activiteiten[[#Headers],[Bijdrage in natura (vrijwilligers)]],""))</f>
        <v/>
      </c>
      <c r="AN100" t="str">
        <f>IF(ISNUMBER(FIND("overige",Methode_Keuze)),"",IF(Tb_Activiteiten[[#This Row],[Afschrijvingskosten]]=1,Tb_Activiteiten[[#Headers],[Afschrijvingskosten]],""))</f>
        <v/>
      </c>
    </row>
    <row r="101" spans="1:40" x14ac:dyDescent="0.25">
      <c r="A101" s="342"/>
      <c r="F101" s="81"/>
      <c r="G101" s="81"/>
      <c r="L101" s="71"/>
      <c r="N101" t="str">
        <f>IFERROR(IF(VLOOKUP(Tb_Activiteiten[[#This Row],[Openstelling]],Tb_Openstelling[],2,0)=1,1,""),"")</f>
        <v/>
      </c>
      <c r="AA101" t="str">
        <f>IF(ISNUMBER(FIND("arbeid",Methode_Keuze)),"",IF(ISNUMBER(FIND("arbeid",Methode_Keuze)),"",IF(Tb_Activiteiten[[#This Row],[Loonkosten]]=1,Tb_Activiteiten[[#Headers],[Loonkosten]],"")))</f>
        <v/>
      </c>
      <c r="AB101" t="str">
        <f>IF(ISNUMBER(FIND("arbeid",Methode_Keuze)),"",IF(ISNUMBER(FIND("arbeid",Methode_Keuze)),"",IF(Tb_Activiteiten[[#This Row],[Eigen arbeid]]=1,Tb_Activiteiten[[#Headers],[Eigen arbeid]],"")))</f>
        <v/>
      </c>
      <c r="AC101" t="str">
        <f>IF(ISNUMBER(FIND("arbeid",Methode_Keuze)),"",IF(ISNUMBER(FIND("arbeid",Methode_Keuze)),"",IF(Tb_Activiteiten[[#This Row],[Projectmedewerker]]=1,Tb_Activiteiten[[#Headers],[Projectmedewerker]],"")))</f>
        <v/>
      </c>
      <c r="AD101" t="str">
        <f>IF(ISNUMBER(FIND("arbeid",Methode_Keuze)),"",IF(ISNUMBER(FIND("arbeid",Methode_Keuze)),"",IF(Tb_Activiteiten[[#This Row],[Landbouwer]]=1,Tb_Activiteiten[[#Headers],[Landbouwer]],"")))</f>
        <v/>
      </c>
      <c r="AE101" t="str">
        <f>IF(ISNUMBER(FIND("arbeid",Methode_Keuze)),"",IF(ISNUMBER(FIND("arbeid",Methode_Keuze)),"",IF(Tb_Activiteiten[[#This Row],[Adviseur]]=1,Tb_Activiteiten[[#Headers],[Adviseur]],"")))</f>
        <v/>
      </c>
      <c r="AF101" t="str">
        <f>IF(ISNUMBER(FIND("arbeid",Methode_Keuze)),"",IF(ISNUMBER(FIND("arbeid",Methode_Keuze)),"",IF(Tb_Activiteiten[[#This Row],[Projectleider/Expert]]=1,Tb_Activiteiten[[#Headers],[Projectleider/Expert]],"")))</f>
        <v/>
      </c>
      <c r="AG101" t="str">
        <f>IF(ISNUMBER(FIND("arbeid",Methode_Keuze)),"",IF(ISNUMBER(FIND("arbeid",Methode_Keuze)),"",IF(Tb_Activiteiten[[#This Row],[Arbeidskosten]]=1,Tb_Activiteiten[[#Headers],[Arbeidskosten]],"")))</f>
        <v/>
      </c>
      <c r="AH101" t="str">
        <f>IF(ISNUMBER(FIND("arbeid",Methode_Keuze)),"",IF(ISNUMBER(FIND("arbeid",Methode_Keuze)),"",IF(Tb_Activiteiten[[#This Row],[Arbeidskosten op basis van IKS]]=1,Tb_Activiteiten[[#Headers],[Arbeidskosten op basis van IKS]],"")))</f>
        <v/>
      </c>
      <c r="AI101" t="str">
        <f>IF(ISNUMBER(FIND("overige",Methode_Keuze)),"",IF(Tb_Activiteiten[[#This Row],[Kosten derden exclusief btw]]=1,Tb_Activiteiten[[#Headers],[Kosten derden exclusief btw]],""))</f>
        <v/>
      </c>
      <c r="AJ101" t="str">
        <f>IF(ISNUMBER(FIND("overige",Methode_Keuze)),"",IF(Tb_Activiteiten[[#This Row],[Niet verrekenbare btw]]=1,Tb_Activiteiten[[#Headers],[Niet verrekenbare btw]],""))</f>
        <v/>
      </c>
      <c r="AK101" t="str">
        <f>IF(ISNUMBER(FIND("overige",Methode_Keuze)),"",IF(Tb_Activiteiten[[#This Row],[Grondkosten]]=1,Tb_Activiteiten[[#Headers],[Grondkosten]],""))</f>
        <v/>
      </c>
      <c r="AL101" t="str">
        <f>IF(ISNUMBER(FIND("overige",Methode_Keuze)),"",IF(Tb_Activiteiten[[#This Row],[Bijdrage in natura (overige)]]=1,Tb_Activiteiten[[#Headers],[Bijdrage in natura (overige)]],""))</f>
        <v/>
      </c>
      <c r="AM101" t="str">
        <f>IF(ISNUMBER(FIND("overige",Methode_Keuze)),"",IF(Tb_Activiteiten[[#This Row],[Bijdrage in natura (vrijwilligers)]]=1,Tb_Activiteiten[[#Headers],[Bijdrage in natura (vrijwilligers)]],""))</f>
        <v/>
      </c>
      <c r="AN101" t="str">
        <f>IF(ISNUMBER(FIND("overige",Methode_Keuze)),"",IF(Tb_Activiteiten[[#This Row],[Afschrijvingskosten]]=1,Tb_Activiteiten[[#Headers],[Afschrijvingskosten]],""))</f>
        <v/>
      </c>
    </row>
    <row r="102" spans="1:40" x14ac:dyDescent="0.25">
      <c r="A102" s="342"/>
      <c r="F102" s="81"/>
      <c r="G102" s="81"/>
      <c r="L102" s="71"/>
      <c r="N102" t="str">
        <f>IFERROR(IF(VLOOKUP(Tb_Activiteiten[[#This Row],[Openstelling]],Tb_Openstelling[],2,0)=1,1,""),"")</f>
        <v/>
      </c>
      <c r="AA102" t="str">
        <f>IF(ISNUMBER(FIND("arbeid",Methode_Keuze)),"",IF(ISNUMBER(FIND("arbeid",Methode_Keuze)),"",IF(Tb_Activiteiten[[#This Row],[Loonkosten]]=1,Tb_Activiteiten[[#Headers],[Loonkosten]],"")))</f>
        <v/>
      </c>
      <c r="AB102" t="str">
        <f>IF(ISNUMBER(FIND("arbeid",Methode_Keuze)),"",IF(ISNUMBER(FIND("arbeid",Methode_Keuze)),"",IF(Tb_Activiteiten[[#This Row],[Eigen arbeid]]=1,Tb_Activiteiten[[#Headers],[Eigen arbeid]],"")))</f>
        <v/>
      </c>
      <c r="AC102" t="str">
        <f>IF(ISNUMBER(FIND("arbeid",Methode_Keuze)),"",IF(ISNUMBER(FIND("arbeid",Methode_Keuze)),"",IF(Tb_Activiteiten[[#This Row],[Projectmedewerker]]=1,Tb_Activiteiten[[#Headers],[Projectmedewerker]],"")))</f>
        <v/>
      </c>
      <c r="AD102" t="str">
        <f>IF(ISNUMBER(FIND("arbeid",Methode_Keuze)),"",IF(ISNUMBER(FIND("arbeid",Methode_Keuze)),"",IF(Tb_Activiteiten[[#This Row],[Landbouwer]]=1,Tb_Activiteiten[[#Headers],[Landbouwer]],"")))</f>
        <v/>
      </c>
      <c r="AE102" t="str">
        <f>IF(ISNUMBER(FIND("arbeid",Methode_Keuze)),"",IF(ISNUMBER(FIND("arbeid",Methode_Keuze)),"",IF(Tb_Activiteiten[[#This Row],[Adviseur]]=1,Tb_Activiteiten[[#Headers],[Adviseur]],"")))</f>
        <v/>
      </c>
      <c r="AF102" t="str">
        <f>IF(ISNUMBER(FIND("arbeid",Methode_Keuze)),"",IF(ISNUMBER(FIND("arbeid",Methode_Keuze)),"",IF(Tb_Activiteiten[[#This Row],[Projectleider/Expert]]=1,Tb_Activiteiten[[#Headers],[Projectleider/Expert]],"")))</f>
        <v/>
      </c>
      <c r="AG102" t="str">
        <f>IF(ISNUMBER(FIND("arbeid",Methode_Keuze)),"",IF(ISNUMBER(FIND("arbeid",Methode_Keuze)),"",IF(Tb_Activiteiten[[#This Row],[Arbeidskosten]]=1,Tb_Activiteiten[[#Headers],[Arbeidskosten]],"")))</f>
        <v/>
      </c>
      <c r="AH102" t="str">
        <f>IF(ISNUMBER(FIND("arbeid",Methode_Keuze)),"",IF(ISNUMBER(FIND("arbeid",Methode_Keuze)),"",IF(Tb_Activiteiten[[#This Row],[Arbeidskosten op basis van IKS]]=1,Tb_Activiteiten[[#Headers],[Arbeidskosten op basis van IKS]],"")))</f>
        <v/>
      </c>
      <c r="AI102" t="str">
        <f>IF(ISNUMBER(FIND("overige",Methode_Keuze)),"",IF(Tb_Activiteiten[[#This Row],[Kosten derden exclusief btw]]=1,Tb_Activiteiten[[#Headers],[Kosten derden exclusief btw]],""))</f>
        <v/>
      </c>
      <c r="AJ102" t="str">
        <f>IF(ISNUMBER(FIND("overige",Methode_Keuze)),"",IF(Tb_Activiteiten[[#This Row],[Niet verrekenbare btw]]=1,Tb_Activiteiten[[#Headers],[Niet verrekenbare btw]],""))</f>
        <v/>
      </c>
      <c r="AK102" t="str">
        <f>IF(ISNUMBER(FIND("overige",Methode_Keuze)),"",IF(Tb_Activiteiten[[#This Row],[Grondkosten]]=1,Tb_Activiteiten[[#Headers],[Grondkosten]],""))</f>
        <v/>
      </c>
      <c r="AL102" t="str">
        <f>IF(ISNUMBER(FIND("overige",Methode_Keuze)),"",IF(Tb_Activiteiten[[#This Row],[Bijdrage in natura (overige)]]=1,Tb_Activiteiten[[#Headers],[Bijdrage in natura (overige)]],""))</f>
        <v/>
      </c>
      <c r="AM102" t="str">
        <f>IF(ISNUMBER(FIND("overige",Methode_Keuze)),"",IF(Tb_Activiteiten[[#This Row],[Bijdrage in natura (vrijwilligers)]]=1,Tb_Activiteiten[[#Headers],[Bijdrage in natura (vrijwilligers)]],""))</f>
        <v/>
      </c>
      <c r="AN102" t="str">
        <f>IF(ISNUMBER(FIND("overige",Methode_Keuze)),"",IF(Tb_Activiteiten[[#This Row],[Afschrijvingskosten]]=1,Tb_Activiteiten[[#Headers],[Afschrijvingskosten]],""))</f>
        <v/>
      </c>
    </row>
    <row r="103" spans="1:40" x14ac:dyDescent="0.25">
      <c r="A103" s="342"/>
      <c r="F103" s="81"/>
      <c r="G103" s="81"/>
      <c r="L103" s="71"/>
      <c r="N103" t="str">
        <f>IFERROR(IF(VLOOKUP(Tb_Activiteiten[[#This Row],[Openstelling]],Tb_Openstelling[],2,0)=1,1,""),"")</f>
        <v/>
      </c>
      <c r="AA103" t="str">
        <f>IF(ISNUMBER(FIND("arbeid",Methode_Keuze)),"",IF(ISNUMBER(FIND("arbeid",Methode_Keuze)),"",IF(Tb_Activiteiten[[#This Row],[Loonkosten]]=1,Tb_Activiteiten[[#Headers],[Loonkosten]],"")))</f>
        <v/>
      </c>
      <c r="AB103" t="str">
        <f>IF(ISNUMBER(FIND("arbeid",Methode_Keuze)),"",IF(ISNUMBER(FIND("arbeid",Methode_Keuze)),"",IF(Tb_Activiteiten[[#This Row],[Eigen arbeid]]=1,Tb_Activiteiten[[#Headers],[Eigen arbeid]],"")))</f>
        <v/>
      </c>
      <c r="AC103" t="str">
        <f>IF(ISNUMBER(FIND("arbeid",Methode_Keuze)),"",IF(ISNUMBER(FIND("arbeid",Methode_Keuze)),"",IF(Tb_Activiteiten[[#This Row],[Projectmedewerker]]=1,Tb_Activiteiten[[#Headers],[Projectmedewerker]],"")))</f>
        <v/>
      </c>
      <c r="AD103" t="str">
        <f>IF(ISNUMBER(FIND("arbeid",Methode_Keuze)),"",IF(ISNUMBER(FIND("arbeid",Methode_Keuze)),"",IF(Tb_Activiteiten[[#This Row],[Landbouwer]]=1,Tb_Activiteiten[[#Headers],[Landbouwer]],"")))</f>
        <v/>
      </c>
      <c r="AE103" t="str">
        <f>IF(ISNUMBER(FIND("arbeid",Methode_Keuze)),"",IF(ISNUMBER(FIND("arbeid",Methode_Keuze)),"",IF(Tb_Activiteiten[[#This Row],[Adviseur]]=1,Tb_Activiteiten[[#Headers],[Adviseur]],"")))</f>
        <v/>
      </c>
      <c r="AF103" t="str">
        <f>IF(ISNUMBER(FIND("arbeid",Methode_Keuze)),"",IF(ISNUMBER(FIND("arbeid",Methode_Keuze)),"",IF(Tb_Activiteiten[[#This Row],[Projectleider/Expert]]=1,Tb_Activiteiten[[#Headers],[Projectleider/Expert]],"")))</f>
        <v/>
      </c>
      <c r="AG103" t="str">
        <f>IF(ISNUMBER(FIND("arbeid",Methode_Keuze)),"",IF(ISNUMBER(FIND("arbeid",Methode_Keuze)),"",IF(Tb_Activiteiten[[#This Row],[Arbeidskosten]]=1,Tb_Activiteiten[[#Headers],[Arbeidskosten]],"")))</f>
        <v/>
      </c>
      <c r="AH103" t="str">
        <f>IF(ISNUMBER(FIND("arbeid",Methode_Keuze)),"",IF(ISNUMBER(FIND("arbeid",Methode_Keuze)),"",IF(Tb_Activiteiten[[#This Row],[Arbeidskosten op basis van IKS]]=1,Tb_Activiteiten[[#Headers],[Arbeidskosten op basis van IKS]],"")))</f>
        <v/>
      </c>
      <c r="AI103" t="str">
        <f>IF(ISNUMBER(FIND("overige",Methode_Keuze)),"",IF(Tb_Activiteiten[[#This Row],[Kosten derden exclusief btw]]=1,Tb_Activiteiten[[#Headers],[Kosten derden exclusief btw]],""))</f>
        <v/>
      </c>
      <c r="AJ103" t="str">
        <f>IF(ISNUMBER(FIND("overige",Methode_Keuze)),"",IF(Tb_Activiteiten[[#This Row],[Niet verrekenbare btw]]=1,Tb_Activiteiten[[#Headers],[Niet verrekenbare btw]],""))</f>
        <v/>
      </c>
      <c r="AK103" t="str">
        <f>IF(ISNUMBER(FIND("overige",Methode_Keuze)),"",IF(Tb_Activiteiten[[#This Row],[Grondkosten]]=1,Tb_Activiteiten[[#Headers],[Grondkosten]],""))</f>
        <v/>
      </c>
      <c r="AL103" t="str">
        <f>IF(ISNUMBER(FIND("overige",Methode_Keuze)),"",IF(Tb_Activiteiten[[#This Row],[Bijdrage in natura (overige)]]=1,Tb_Activiteiten[[#Headers],[Bijdrage in natura (overige)]],""))</f>
        <v/>
      </c>
      <c r="AM103" t="str">
        <f>IF(ISNUMBER(FIND("overige",Methode_Keuze)),"",IF(Tb_Activiteiten[[#This Row],[Bijdrage in natura (vrijwilligers)]]=1,Tb_Activiteiten[[#Headers],[Bijdrage in natura (vrijwilligers)]],""))</f>
        <v/>
      </c>
      <c r="AN103" t="str">
        <f>IF(ISNUMBER(FIND("overige",Methode_Keuze)),"",IF(Tb_Activiteiten[[#This Row],[Afschrijvingskosten]]=1,Tb_Activiteiten[[#Headers],[Afschrijvingskosten]],""))</f>
        <v/>
      </c>
    </row>
    <row r="104" spans="1:40" x14ac:dyDescent="0.25">
      <c r="A104" s="342"/>
      <c r="F104" s="81"/>
      <c r="G104" s="81"/>
      <c r="L104" s="71"/>
      <c r="N104" t="str">
        <f>IFERROR(IF(VLOOKUP(Tb_Activiteiten[[#This Row],[Openstelling]],Tb_Openstelling[],2,0)=1,1,""),"")</f>
        <v/>
      </c>
      <c r="AA104" t="str">
        <f>IF(ISNUMBER(FIND("arbeid",Methode_Keuze)),"",IF(ISNUMBER(FIND("arbeid",Methode_Keuze)),"",IF(Tb_Activiteiten[[#This Row],[Loonkosten]]=1,Tb_Activiteiten[[#Headers],[Loonkosten]],"")))</f>
        <v/>
      </c>
      <c r="AB104" t="str">
        <f>IF(ISNUMBER(FIND("arbeid",Methode_Keuze)),"",IF(ISNUMBER(FIND("arbeid",Methode_Keuze)),"",IF(Tb_Activiteiten[[#This Row],[Eigen arbeid]]=1,Tb_Activiteiten[[#Headers],[Eigen arbeid]],"")))</f>
        <v/>
      </c>
      <c r="AC104" t="str">
        <f>IF(ISNUMBER(FIND("arbeid",Methode_Keuze)),"",IF(ISNUMBER(FIND("arbeid",Methode_Keuze)),"",IF(Tb_Activiteiten[[#This Row],[Projectmedewerker]]=1,Tb_Activiteiten[[#Headers],[Projectmedewerker]],"")))</f>
        <v/>
      </c>
      <c r="AD104" t="str">
        <f>IF(ISNUMBER(FIND("arbeid",Methode_Keuze)),"",IF(ISNUMBER(FIND("arbeid",Methode_Keuze)),"",IF(Tb_Activiteiten[[#This Row],[Landbouwer]]=1,Tb_Activiteiten[[#Headers],[Landbouwer]],"")))</f>
        <v/>
      </c>
      <c r="AE104" t="str">
        <f>IF(ISNUMBER(FIND("arbeid",Methode_Keuze)),"",IF(ISNUMBER(FIND("arbeid",Methode_Keuze)),"",IF(Tb_Activiteiten[[#This Row],[Adviseur]]=1,Tb_Activiteiten[[#Headers],[Adviseur]],"")))</f>
        <v/>
      </c>
      <c r="AF104" t="str">
        <f>IF(ISNUMBER(FIND("arbeid",Methode_Keuze)),"",IF(ISNUMBER(FIND("arbeid",Methode_Keuze)),"",IF(Tb_Activiteiten[[#This Row],[Projectleider/Expert]]=1,Tb_Activiteiten[[#Headers],[Projectleider/Expert]],"")))</f>
        <v/>
      </c>
      <c r="AG104" t="str">
        <f>IF(ISNUMBER(FIND("arbeid",Methode_Keuze)),"",IF(ISNUMBER(FIND("arbeid",Methode_Keuze)),"",IF(Tb_Activiteiten[[#This Row],[Arbeidskosten]]=1,Tb_Activiteiten[[#Headers],[Arbeidskosten]],"")))</f>
        <v/>
      </c>
      <c r="AH104" t="str">
        <f>IF(ISNUMBER(FIND("arbeid",Methode_Keuze)),"",IF(ISNUMBER(FIND("arbeid",Methode_Keuze)),"",IF(Tb_Activiteiten[[#This Row],[Arbeidskosten op basis van IKS]]=1,Tb_Activiteiten[[#Headers],[Arbeidskosten op basis van IKS]],"")))</f>
        <v/>
      </c>
      <c r="AI104" t="str">
        <f>IF(ISNUMBER(FIND("overige",Methode_Keuze)),"",IF(Tb_Activiteiten[[#This Row],[Kosten derden exclusief btw]]=1,Tb_Activiteiten[[#Headers],[Kosten derden exclusief btw]],""))</f>
        <v/>
      </c>
      <c r="AJ104" t="str">
        <f>IF(ISNUMBER(FIND("overige",Methode_Keuze)),"",IF(Tb_Activiteiten[[#This Row],[Niet verrekenbare btw]]=1,Tb_Activiteiten[[#Headers],[Niet verrekenbare btw]],""))</f>
        <v/>
      </c>
      <c r="AK104" t="str">
        <f>IF(ISNUMBER(FIND("overige",Methode_Keuze)),"",IF(Tb_Activiteiten[[#This Row],[Grondkosten]]=1,Tb_Activiteiten[[#Headers],[Grondkosten]],""))</f>
        <v/>
      </c>
      <c r="AL104" t="str">
        <f>IF(ISNUMBER(FIND("overige",Methode_Keuze)),"",IF(Tb_Activiteiten[[#This Row],[Bijdrage in natura (overige)]]=1,Tb_Activiteiten[[#Headers],[Bijdrage in natura (overige)]],""))</f>
        <v/>
      </c>
      <c r="AM104" t="str">
        <f>IF(ISNUMBER(FIND("overige",Methode_Keuze)),"",IF(Tb_Activiteiten[[#This Row],[Bijdrage in natura (vrijwilligers)]]=1,Tb_Activiteiten[[#Headers],[Bijdrage in natura (vrijwilligers)]],""))</f>
        <v/>
      </c>
      <c r="AN104" t="str">
        <f>IF(ISNUMBER(FIND("overige",Methode_Keuze)),"",IF(Tb_Activiteiten[[#This Row],[Afschrijvingskosten]]=1,Tb_Activiteiten[[#Headers],[Afschrijvingskosten]],""))</f>
        <v/>
      </c>
    </row>
    <row r="105" spans="1:40" x14ac:dyDescent="0.25">
      <c r="A105" s="342"/>
      <c r="F105" s="81"/>
      <c r="G105" s="81"/>
      <c r="L105" s="71"/>
      <c r="N105" t="str">
        <f>IFERROR(IF(VLOOKUP(Tb_Activiteiten[[#This Row],[Openstelling]],Tb_Openstelling[],2,0)=1,1,""),"")</f>
        <v/>
      </c>
      <c r="AA105" t="str">
        <f>IF(ISNUMBER(FIND("arbeid",Methode_Keuze)),"",IF(ISNUMBER(FIND("arbeid",Methode_Keuze)),"",IF(Tb_Activiteiten[[#This Row],[Loonkosten]]=1,Tb_Activiteiten[[#Headers],[Loonkosten]],"")))</f>
        <v/>
      </c>
      <c r="AB105" t="str">
        <f>IF(ISNUMBER(FIND("arbeid",Methode_Keuze)),"",IF(ISNUMBER(FIND("arbeid",Methode_Keuze)),"",IF(Tb_Activiteiten[[#This Row],[Eigen arbeid]]=1,Tb_Activiteiten[[#Headers],[Eigen arbeid]],"")))</f>
        <v/>
      </c>
      <c r="AC105" t="str">
        <f>IF(ISNUMBER(FIND("arbeid",Methode_Keuze)),"",IF(ISNUMBER(FIND("arbeid",Methode_Keuze)),"",IF(Tb_Activiteiten[[#This Row],[Projectmedewerker]]=1,Tb_Activiteiten[[#Headers],[Projectmedewerker]],"")))</f>
        <v/>
      </c>
      <c r="AD105" t="str">
        <f>IF(ISNUMBER(FIND("arbeid",Methode_Keuze)),"",IF(ISNUMBER(FIND("arbeid",Methode_Keuze)),"",IF(Tb_Activiteiten[[#This Row],[Landbouwer]]=1,Tb_Activiteiten[[#Headers],[Landbouwer]],"")))</f>
        <v/>
      </c>
      <c r="AE105" t="str">
        <f>IF(ISNUMBER(FIND("arbeid",Methode_Keuze)),"",IF(ISNUMBER(FIND("arbeid",Methode_Keuze)),"",IF(Tb_Activiteiten[[#This Row],[Adviseur]]=1,Tb_Activiteiten[[#Headers],[Adviseur]],"")))</f>
        <v/>
      </c>
      <c r="AF105" t="str">
        <f>IF(ISNUMBER(FIND("arbeid",Methode_Keuze)),"",IF(ISNUMBER(FIND("arbeid",Methode_Keuze)),"",IF(Tb_Activiteiten[[#This Row],[Projectleider/Expert]]=1,Tb_Activiteiten[[#Headers],[Projectleider/Expert]],"")))</f>
        <v/>
      </c>
      <c r="AG105" t="str">
        <f>IF(ISNUMBER(FIND("arbeid",Methode_Keuze)),"",IF(ISNUMBER(FIND("arbeid",Methode_Keuze)),"",IF(Tb_Activiteiten[[#This Row],[Arbeidskosten]]=1,Tb_Activiteiten[[#Headers],[Arbeidskosten]],"")))</f>
        <v/>
      </c>
      <c r="AH105" t="str">
        <f>IF(ISNUMBER(FIND("arbeid",Methode_Keuze)),"",IF(ISNUMBER(FIND("arbeid",Methode_Keuze)),"",IF(Tb_Activiteiten[[#This Row],[Arbeidskosten op basis van IKS]]=1,Tb_Activiteiten[[#Headers],[Arbeidskosten op basis van IKS]],"")))</f>
        <v/>
      </c>
      <c r="AI105" t="str">
        <f>IF(ISNUMBER(FIND("overige",Methode_Keuze)),"",IF(Tb_Activiteiten[[#This Row],[Kosten derden exclusief btw]]=1,Tb_Activiteiten[[#Headers],[Kosten derden exclusief btw]],""))</f>
        <v/>
      </c>
      <c r="AJ105" t="str">
        <f>IF(ISNUMBER(FIND("overige",Methode_Keuze)),"",IF(Tb_Activiteiten[[#This Row],[Niet verrekenbare btw]]=1,Tb_Activiteiten[[#Headers],[Niet verrekenbare btw]],""))</f>
        <v/>
      </c>
      <c r="AK105" t="str">
        <f>IF(ISNUMBER(FIND("overige",Methode_Keuze)),"",IF(Tb_Activiteiten[[#This Row],[Grondkosten]]=1,Tb_Activiteiten[[#Headers],[Grondkosten]],""))</f>
        <v/>
      </c>
      <c r="AL105" t="str">
        <f>IF(ISNUMBER(FIND("overige",Methode_Keuze)),"",IF(Tb_Activiteiten[[#This Row],[Bijdrage in natura (overige)]]=1,Tb_Activiteiten[[#Headers],[Bijdrage in natura (overige)]],""))</f>
        <v/>
      </c>
      <c r="AM105" t="str">
        <f>IF(ISNUMBER(FIND("overige",Methode_Keuze)),"",IF(Tb_Activiteiten[[#This Row],[Bijdrage in natura (vrijwilligers)]]=1,Tb_Activiteiten[[#Headers],[Bijdrage in natura (vrijwilligers)]],""))</f>
        <v/>
      </c>
      <c r="AN105" t="str">
        <f>IF(ISNUMBER(FIND("overige",Methode_Keuze)),"",IF(Tb_Activiteiten[[#This Row],[Afschrijvingskosten]]=1,Tb_Activiteiten[[#Headers],[Afschrijvingskosten]],""))</f>
        <v/>
      </c>
    </row>
    <row r="106" spans="1:40" x14ac:dyDescent="0.25">
      <c r="A106" s="342"/>
      <c r="F106" s="81"/>
      <c r="G106" s="81"/>
      <c r="L106" s="71"/>
      <c r="N106" t="str">
        <f>IFERROR(IF(VLOOKUP(Tb_Activiteiten[[#This Row],[Openstelling]],Tb_Openstelling[],2,0)=1,1,""),"")</f>
        <v/>
      </c>
      <c r="AA106" t="str">
        <f>IF(ISNUMBER(FIND("arbeid",Methode_Keuze)),"",IF(ISNUMBER(FIND("arbeid",Methode_Keuze)),"",IF(Tb_Activiteiten[[#This Row],[Loonkosten]]=1,Tb_Activiteiten[[#Headers],[Loonkosten]],"")))</f>
        <v/>
      </c>
      <c r="AB106" t="str">
        <f>IF(ISNUMBER(FIND("arbeid",Methode_Keuze)),"",IF(ISNUMBER(FIND("arbeid",Methode_Keuze)),"",IF(Tb_Activiteiten[[#This Row],[Eigen arbeid]]=1,Tb_Activiteiten[[#Headers],[Eigen arbeid]],"")))</f>
        <v/>
      </c>
      <c r="AC106" t="str">
        <f>IF(ISNUMBER(FIND("arbeid",Methode_Keuze)),"",IF(ISNUMBER(FIND("arbeid",Methode_Keuze)),"",IF(Tb_Activiteiten[[#This Row],[Projectmedewerker]]=1,Tb_Activiteiten[[#Headers],[Projectmedewerker]],"")))</f>
        <v/>
      </c>
      <c r="AD106" t="str">
        <f>IF(ISNUMBER(FIND("arbeid",Methode_Keuze)),"",IF(ISNUMBER(FIND("arbeid",Methode_Keuze)),"",IF(Tb_Activiteiten[[#This Row],[Landbouwer]]=1,Tb_Activiteiten[[#Headers],[Landbouwer]],"")))</f>
        <v/>
      </c>
      <c r="AE106" t="str">
        <f>IF(ISNUMBER(FIND("arbeid",Methode_Keuze)),"",IF(ISNUMBER(FIND("arbeid",Methode_Keuze)),"",IF(Tb_Activiteiten[[#This Row],[Adviseur]]=1,Tb_Activiteiten[[#Headers],[Adviseur]],"")))</f>
        <v/>
      </c>
      <c r="AF106" t="str">
        <f>IF(ISNUMBER(FIND("arbeid",Methode_Keuze)),"",IF(ISNUMBER(FIND("arbeid",Methode_Keuze)),"",IF(Tb_Activiteiten[[#This Row],[Projectleider/Expert]]=1,Tb_Activiteiten[[#Headers],[Projectleider/Expert]],"")))</f>
        <v/>
      </c>
      <c r="AG106" t="str">
        <f>IF(ISNUMBER(FIND("arbeid",Methode_Keuze)),"",IF(ISNUMBER(FIND("arbeid",Methode_Keuze)),"",IF(Tb_Activiteiten[[#This Row],[Arbeidskosten]]=1,Tb_Activiteiten[[#Headers],[Arbeidskosten]],"")))</f>
        <v/>
      </c>
      <c r="AH106" t="str">
        <f>IF(ISNUMBER(FIND("arbeid",Methode_Keuze)),"",IF(ISNUMBER(FIND("arbeid",Methode_Keuze)),"",IF(Tb_Activiteiten[[#This Row],[Arbeidskosten op basis van IKS]]=1,Tb_Activiteiten[[#Headers],[Arbeidskosten op basis van IKS]],"")))</f>
        <v/>
      </c>
      <c r="AI106" t="str">
        <f>IF(ISNUMBER(FIND("overige",Methode_Keuze)),"",IF(Tb_Activiteiten[[#This Row],[Kosten derden exclusief btw]]=1,Tb_Activiteiten[[#Headers],[Kosten derden exclusief btw]],""))</f>
        <v/>
      </c>
      <c r="AJ106" t="str">
        <f>IF(ISNUMBER(FIND("overige",Methode_Keuze)),"",IF(Tb_Activiteiten[[#This Row],[Niet verrekenbare btw]]=1,Tb_Activiteiten[[#Headers],[Niet verrekenbare btw]],""))</f>
        <v/>
      </c>
      <c r="AK106" t="str">
        <f>IF(ISNUMBER(FIND("overige",Methode_Keuze)),"",IF(Tb_Activiteiten[[#This Row],[Grondkosten]]=1,Tb_Activiteiten[[#Headers],[Grondkosten]],""))</f>
        <v/>
      </c>
      <c r="AL106" t="str">
        <f>IF(ISNUMBER(FIND("overige",Methode_Keuze)),"",IF(Tb_Activiteiten[[#This Row],[Bijdrage in natura (overige)]]=1,Tb_Activiteiten[[#Headers],[Bijdrage in natura (overige)]],""))</f>
        <v/>
      </c>
      <c r="AM106" t="str">
        <f>IF(ISNUMBER(FIND("overige",Methode_Keuze)),"",IF(Tb_Activiteiten[[#This Row],[Bijdrage in natura (vrijwilligers)]]=1,Tb_Activiteiten[[#Headers],[Bijdrage in natura (vrijwilligers)]],""))</f>
        <v/>
      </c>
      <c r="AN106" t="str">
        <f>IF(ISNUMBER(FIND("overige",Methode_Keuze)),"",IF(Tb_Activiteiten[[#This Row],[Afschrijvingskosten]]=1,Tb_Activiteiten[[#Headers],[Afschrijvingskosten]],""))</f>
        <v/>
      </c>
    </row>
    <row r="107" spans="1:40" x14ac:dyDescent="0.25">
      <c r="A107" s="342"/>
      <c r="F107" s="81"/>
      <c r="G107" s="81"/>
      <c r="L107" s="71"/>
      <c r="N107" t="str">
        <f>IFERROR(IF(VLOOKUP(Tb_Activiteiten[[#This Row],[Openstelling]],Tb_Openstelling[],2,0)=1,1,""),"")</f>
        <v/>
      </c>
      <c r="AA107" t="str">
        <f>IF(ISNUMBER(FIND("arbeid",Methode_Keuze)),"",IF(ISNUMBER(FIND("arbeid",Methode_Keuze)),"",IF(Tb_Activiteiten[[#This Row],[Loonkosten]]=1,Tb_Activiteiten[[#Headers],[Loonkosten]],"")))</f>
        <v/>
      </c>
      <c r="AB107" t="str">
        <f>IF(ISNUMBER(FIND("arbeid",Methode_Keuze)),"",IF(ISNUMBER(FIND("arbeid",Methode_Keuze)),"",IF(Tb_Activiteiten[[#This Row],[Eigen arbeid]]=1,Tb_Activiteiten[[#Headers],[Eigen arbeid]],"")))</f>
        <v/>
      </c>
      <c r="AC107" t="str">
        <f>IF(ISNUMBER(FIND("arbeid",Methode_Keuze)),"",IF(ISNUMBER(FIND("arbeid",Methode_Keuze)),"",IF(Tb_Activiteiten[[#This Row],[Projectmedewerker]]=1,Tb_Activiteiten[[#Headers],[Projectmedewerker]],"")))</f>
        <v/>
      </c>
      <c r="AD107" t="str">
        <f>IF(ISNUMBER(FIND("arbeid",Methode_Keuze)),"",IF(ISNUMBER(FIND("arbeid",Methode_Keuze)),"",IF(Tb_Activiteiten[[#This Row],[Landbouwer]]=1,Tb_Activiteiten[[#Headers],[Landbouwer]],"")))</f>
        <v/>
      </c>
      <c r="AE107" t="str">
        <f>IF(ISNUMBER(FIND("arbeid",Methode_Keuze)),"",IF(ISNUMBER(FIND("arbeid",Methode_Keuze)),"",IF(Tb_Activiteiten[[#This Row],[Adviseur]]=1,Tb_Activiteiten[[#Headers],[Adviseur]],"")))</f>
        <v/>
      </c>
      <c r="AF107" t="str">
        <f>IF(ISNUMBER(FIND("arbeid",Methode_Keuze)),"",IF(ISNUMBER(FIND("arbeid",Methode_Keuze)),"",IF(Tb_Activiteiten[[#This Row],[Projectleider/Expert]]=1,Tb_Activiteiten[[#Headers],[Projectleider/Expert]],"")))</f>
        <v/>
      </c>
      <c r="AG107" t="str">
        <f>IF(ISNUMBER(FIND("arbeid",Methode_Keuze)),"",IF(ISNUMBER(FIND("arbeid",Methode_Keuze)),"",IF(Tb_Activiteiten[[#This Row],[Arbeidskosten]]=1,Tb_Activiteiten[[#Headers],[Arbeidskosten]],"")))</f>
        <v/>
      </c>
      <c r="AH107" t="str">
        <f>IF(ISNUMBER(FIND("arbeid",Methode_Keuze)),"",IF(ISNUMBER(FIND("arbeid",Methode_Keuze)),"",IF(Tb_Activiteiten[[#This Row],[Arbeidskosten op basis van IKS]]=1,Tb_Activiteiten[[#Headers],[Arbeidskosten op basis van IKS]],"")))</f>
        <v/>
      </c>
      <c r="AI107" t="str">
        <f>IF(ISNUMBER(FIND("overige",Methode_Keuze)),"",IF(Tb_Activiteiten[[#This Row],[Kosten derden exclusief btw]]=1,Tb_Activiteiten[[#Headers],[Kosten derden exclusief btw]],""))</f>
        <v/>
      </c>
      <c r="AJ107" t="str">
        <f>IF(ISNUMBER(FIND("overige",Methode_Keuze)),"",IF(Tb_Activiteiten[[#This Row],[Niet verrekenbare btw]]=1,Tb_Activiteiten[[#Headers],[Niet verrekenbare btw]],""))</f>
        <v/>
      </c>
      <c r="AK107" t="str">
        <f>IF(ISNUMBER(FIND("overige",Methode_Keuze)),"",IF(Tb_Activiteiten[[#This Row],[Grondkosten]]=1,Tb_Activiteiten[[#Headers],[Grondkosten]],""))</f>
        <v/>
      </c>
      <c r="AL107" t="str">
        <f>IF(ISNUMBER(FIND("overige",Methode_Keuze)),"",IF(Tb_Activiteiten[[#This Row],[Bijdrage in natura (overige)]]=1,Tb_Activiteiten[[#Headers],[Bijdrage in natura (overige)]],""))</f>
        <v/>
      </c>
      <c r="AM107" t="str">
        <f>IF(ISNUMBER(FIND("overige",Methode_Keuze)),"",IF(Tb_Activiteiten[[#This Row],[Bijdrage in natura (vrijwilligers)]]=1,Tb_Activiteiten[[#Headers],[Bijdrage in natura (vrijwilligers)]],""))</f>
        <v/>
      </c>
      <c r="AN107" t="str">
        <f>IF(ISNUMBER(FIND("overige",Methode_Keuze)),"",IF(Tb_Activiteiten[[#This Row],[Afschrijvingskosten]]=1,Tb_Activiteiten[[#Headers],[Afschrijvingskosten]],""))</f>
        <v/>
      </c>
    </row>
    <row r="108" spans="1:40" x14ac:dyDescent="0.25">
      <c r="A108" s="342"/>
      <c r="F108" s="81"/>
      <c r="G108" s="81"/>
      <c r="L108" s="71"/>
      <c r="N108" t="str">
        <f>IFERROR(IF(VLOOKUP(Tb_Activiteiten[[#This Row],[Openstelling]],Tb_Openstelling[],2,0)=1,1,""),"")</f>
        <v/>
      </c>
      <c r="AA108" t="str">
        <f>IF(ISNUMBER(FIND("arbeid",Methode_Keuze)),"",IF(ISNUMBER(FIND("arbeid",Methode_Keuze)),"",IF(Tb_Activiteiten[[#This Row],[Loonkosten]]=1,Tb_Activiteiten[[#Headers],[Loonkosten]],"")))</f>
        <v/>
      </c>
      <c r="AB108" t="str">
        <f>IF(ISNUMBER(FIND("arbeid",Methode_Keuze)),"",IF(ISNUMBER(FIND("arbeid",Methode_Keuze)),"",IF(Tb_Activiteiten[[#This Row],[Eigen arbeid]]=1,Tb_Activiteiten[[#Headers],[Eigen arbeid]],"")))</f>
        <v/>
      </c>
      <c r="AC108" t="str">
        <f>IF(ISNUMBER(FIND("arbeid",Methode_Keuze)),"",IF(ISNUMBER(FIND("arbeid",Methode_Keuze)),"",IF(Tb_Activiteiten[[#This Row],[Projectmedewerker]]=1,Tb_Activiteiten[[#Headers],[Projectmedewerker]],"")))</f>
        <v/>
      </c>
      <c r="AD108" t="str">
        <f>IF(ISNUMBER(FIND("arbeid",Methode_Keuze)),"",IF(ISNUMBER(FIND("arbeid",Methode_Keuze)),"",IF(Tb_Activiteiten[[#This Row],[Landbouwer]]=1,Tb_Activiteiten[[#Headers],[Landbouwer]],"")))</f>
        <v/>
      </c>
      <c r="AE108" t="str">
        <f>IF(ISNUMBER(FIND("arbeid",Methode_Keuze)),"",IF(ISNUMBER(FIND("arbeid",Methode_Keuze)),"",IF(Tb_Activiteiten[[#This Row],[Adviseur]]=1,Tb_Activiteiten[[#Headers],[Adviseur]],"")))</f>
        <v/>
      </c>
      <c r="AF108" t="str">
        <f>IF(ISNUMBER(FIND("arbeid",Methode_Keuze)),"",IF(ISNUMBER(FIND("arbeid",Methode_Keuze)),"",IF(Tb_Activiteiten[[#This Row],[Projectleider/Expert]]=1,Tb_Activiteiten[[#Headers],[Projectleider/Expert]],"")))</f>
        <v/>
      </c>
      <c r="AG108" t="str">
        <f>IF(ISNUMBER(FIND("arbeid",Methode_Keuze)),"",IF(ISNUMBER(FIND("arbeid",Methode_Keuze)),"",IF(Tb_Activiteiten[[#This Row],[Arbeidskosten]]=1,Tb_Activiteiten[[#Headers],[Arbeidskosten]],"")))</f>
        <v/>
      </c>
      <c r="AH108" t="str">
        <f>IF(ISNUMBER(FIND("arbeid",Methode_Keuze)),"",IF(ISNUMBER(FIND("arbeid",Methode_Keuze)),"",IF(Tb_Activiteiten[[#This Row],[Arbeidskosten op basis van IKS]]=1,Tb_Activiteiten[[#Headers],[Arbeidskosten op basis van IKS]],"")))</f>
        <v/>
      </c>
      <c r="AI108" t="str">
        <f>IF(ISNUMBER(FIND("overige",Methode_Keuze)),"",IF(Tb_Activiteiten[[#This Row],[Kosten derden exclusief btw]]=1,Tb_Activiteiten[[#Headers],[Kosten derden exclusief btw]],""))</f>
        <v/>
      </c>
      <c r="AJ108" t="str">
        <f>IF(ISNUMBER(FIND("overige",Methode_Keuze)),"",IF(Tb_Activiteiten[[#This Row],[Niet verrekenbare btw]]=1,Tb_Activiteiten[[#Headers],[Niet verrekenbare btw]],""))</f>
        <v/>
      </c>
      <c r="AK108" t="str">
        <f>IF(ISNUMBER(FIND("overige",Methode_Keuze)),"",IF(Tb_Activiteiten[[#This Row],[Grondkosten]]=1,Tb_Activiteiten[[#Headers],[Grondkosten]],""))</f>
        <v/>
      </c>
      <c r="AL108" t="str">
        <f>IF(ISNUMBER(FIND("overige",Methode_Keuze)),"",IF(Tb_Activiteiten[[#This Row],[Bijdrage in natura (overige)]]=1,Tb_Activiteiten[[#Headers],[Bijdrage in natura (overige)]],""))</f>
        <v/>
      </c>
      <c r="AM108" t="str">
        <f>IF(ISNUMBER(FIND("overige",Methode_Keuze)),"",IF(Tb_Activiteiten[[#This Row],[Bijdrage in natura (vrijwilligers)]]=1,Tb_Activiteiten[[#Headers],[Bijdrage in natura (vrijwilligers)]],""))</f>
        <v/>
      </c>
      <c r="AN108" t="str">
        <f>IF(ISNUMBER(FIND("overige",Methode_Keuze)),"",IF(Tb_Activiteiten[[#This Row],[Afschrijvingskosten]]=1,Tb_Activiteiten[[#Headers],[Afschrijvingskosten]],""))</f>
        <v/>
      </c>
    </row>
    <row r="109" spans="1:40" x14ac:dyDescent="0.25">
      <c r="A109" s="342"/>
      <c r="F109" s="81"/>
      <c r="G109" s="81"/>
      <c r="L109" s="71"/>
      <c r="N109" t="str">
        <f>IFERROR(IF(VLOOKUP(Tb_Activiteiten[[#This Row],[Openstelling]],Tb_Openstelling[],2,0)=1,1,""),"")</f>
        <v/>
      </c>
      <c r="AA109" t="str">
        <f>IF(ISNUMBER(FIND("arbeid",Methode_Keuze)),"",IF(ISNUMBER(FIND("arbeid",Methode_Keuze)),"",IF(Tb_Activiteiten[[#This Row],[Loonkosten]]=1,Tb_Activiteiten[[#Headers],[Loonkosten]],"")))</f>
        <v/>
      </c>
      <c r="AB109" t="str">
        <f>IF(ISNUMBER(FIND("arbeid",Methode_Keuze)),"",IF(ISNUMBER(FIND("arbeid",Methode_Keuze)),"",IF(Tb_Activiteiten[[#This Row],[Eigen arbeid]]=1,Tb_Activiteiten[[#Headers],[Eigen arbeid]],"")))</f>
        <v/>
      </c>
      <c r="AC109" t="str">
        <f>IF(ISNUMBER(FIND("arbeid",Methode_Keuze)),"",IF(ISNUMBER(FIND("arbeid",Methode_Keuze)),"",IF(Tb_Activiteiten[[#This Row],[Projectmedewerker]]=1,Tb_Activiteiten[[#Headers],[Projectmedewerker]],"")))</f>
        <v/>
      </c>
      <c r="AD109" t="str">
        <f>IF(ISNUMBER(FIND("arbeid",Methode_Keuze)),"",IF(ISNUMBER(FIND("arbeid",Methode_Keuze)),"",IF(Tb_Activiteiten[[#This Row],[Landbouwer]]=1,Tb_Activiteiten[[#Headers],[Landbouwer]],"")))</f>
        <v/>
      </c>
      <c r="AE109" t="str">
        <f>IF(ISNUMBER(FIND("arbeid",Methode_Keuze)),"",IF(ISNUMBER(FIND("arbeid",Methode_Keuze)),"",IF(Tb_Activiteiten[[#This Row],[Adviseur]]=1,Tb_Activiteiten[[#Headers],[Adviseur]],"")))</f>
        <v/>
      </c>
      <c r="AF109" t="str">
        <f>IF(ISNUMBER(FIND("arbeid",Methode_Keuze)),"",IF(ISNUMBER(FIND("arbeid",Methode_Keuze)),"",IF(Tb_Activiteiten[[#This Row],[Projectleider/Expert]]=1,Tb_Activiteiten[[#Headers],[Projectleider/Expert]],"")))</f>
        <v/>
      </c>
      <c r="AG109" t="str">
        <f>IF(ISNUMBER(FIND("arbeid",Methode_Keuze)),"",IF(ISNUMBER(FIND("arbeid",Methode_Keuze)),"",IF(Tb_Activiteiten[[#This Row],[Arbeidskosten]]=1,Tb_Activiteiten[[#Headers],[Arbeidskosten]],"")))</f>
        <v/>
      </c>
      <c r="AH109" t="str">
        <f>IF(ISNUMBER(FIND("arbeid",Methode_Keuze)),"",IF(ISNUMBER(FIND("arbeid",Methode_Keuze)),"",IF(Tb_Activiteiten[[#This Row],[Arbeidskosten op basis van IKS]]=1,Tb_Activiteiten[[#Headers],[Arbeidskosten op basis van IKS]],"")))</f>
        <v/>
      </c>
      <c r="AI109" t="str">
        <f>IF(ISNUMBER(FIND("overige",Methode_Keuze)),"",IF(Tb_Activiteiten[[#This Row],[Kosten derden exclusief btw]]=1,Tb_Activiteiten[[#Headers],[Kosten derden exclusief btw]],""))</f>
        <v/>
      </c>
      <c r="AJ109" t="str">
        <f>IF(ISNUMBER(FIND("overige",Methode_Keuze)),"",IF(Tb_Activiteiten[[#This Row],[Niet verrekenbare btw]]=1,Tb_Activiteiten[[#Headers],[Niet verrekenbare btw]],""))</f>
        <v/>
      </c>
      <c r="AK109" t="str">
        <f>IF(ISNUMBER(FIND("overige",Methode_Keuze)),"",IF(Tb_Activiteiten[[#This Row],[Grondkosten]]=1,Tb_Activiteiten[[#Headers],[Grondkosten]],""))</f>
        <v/>
      </c>
      <c r="AL109" t="str">
        <f>IF(ISNUMBER(FIND("overige",Methode_Keuze)),"",IF(Tb_Activiteiten[[#This Row],[Bijdrage in natura (overige)]]=1,Tb_Activiteiten[[#Headers],[Bijdrage in natura (overige)]],""))</f>
        <v/>
      </c>
      <c r="AM109" t="str">
        <f>IF(ISNUMBER(FIND("overige",Methode_Keuze)),"",IF(Tb_Activiteiten[[#This Row],[Bijdrage in natura (vrijwilligers)]]=1,Tb_Activiteiten[[#Headers],[Bijdrage in natura (vrijwilligers)]],""))</f>
        <v/>
      </c>
      <c r="AN109" t="str">
        <f>IF(ISNUMBER(FIND("overige",Methode_Keuze)),"",IF(Tb_Activiteiten[[#This Row],[Afschrijvingskosten]]=1,Tb_Activiteiten[[#Headers],[Afschrijvingskosten]],""))</f>
        <v/>
      </c>
    </row>
    <row r="110" spans="1:40" x14ac:dyDescent="0.25">
      <c r="A110" s="342"/>
      <c r="F110" s="81"/>
      <c r="G110" s="81"/>
      <c r="L110" s="71"/>
      <c r="N110" t="str">
        <f>IFERROR(IF(VLOOKUP(Tb_Activiteiten[[#This Row],[Openstelling]],Tb_Openstelling[],2,0)=1,1,""),"")</f>
        <v/>
      </c>
      <c r="AA110" t="str">
        <f>IF(ISNUMBER(FIND("arbeid",Methode_Keuze)),"",IF(ISNUMBER(FIND("arbeid",Methode_Keuze)),"",IF(Tb_Activiteiten[[#This Row],[Loonkosten]]=1,Tb_Activiteiten[[#Headers],[Loonkosten]],"")))</f>
        <v/>
      </c>
      <c r="AB110" t="str">
        <f>IF(ISNUMBER(FIND("arbeid",Methode_Keuze)),"",IF(ISNUMBER(FIND("arbeid",Methode_Keuze)),"",IF(Tb_Activiteiten[[#This Row],[Eigen arbeid]]=1,Tb_Activiteiten[[#Headers],[Eigen arbeid]],"")))</f>
        <v/>
      </c>
      <c r="AC110" t="str">
        <f>IF(ISNUMBER(FIND("arbeid",Methode_Keuze)),"",IF(ISNUMBER(FIND("arbeid",Methode_Keuze)),"",IF(Tb_Activiteiten[[#This Row],[Projectmedewerker]]=1,Tb_Activiteiten[[#Headers],[Projectmedewerker]],"")))</f>
        <v/>
      </c>
      <c r="AD110" t="str">
        <f>IF(ISNUMBER(FIND("arbeid",Methode_Keuze)),"",IF(ISNUMBER(FIND("arbeid",Methode_Keuze)),"",IF(Tb_Activiteiten[[#This Row],[Landbouwer]]=1,Tb_Activiteiten[[#Headers],[Landbouwer]],"")))</f>
        <v/>
      </c>
      <c r="AE110" t="str">
        <f>IF(ISNUMBER(FIND("arbeid",Methode_Keuze)),"",IF(ISNUMBER(FIND("arbeid",Methode_Keuze)),"",IF(Tb_Activiteiten[[#This Row],[Adviseur]]=1,Tb_Activiteiten[[#Headers],[Adviseur]],"")))</f>
        <v/>
      </c>
      <c r="AF110" t="str">
        <f>IF(ISNUMBER(FIND("arbeid",Methode_Keuze)),"",IF(ISNUMBER(FIND("arbeid",Methode_Keuze)),"",IF(Tb_Activiteiten[[#This Row],[Projectleider/Expert]]=1,Tb_Activiteiten[[#Headers],[Projectleider/Expert]],"")))</f>
        <v/>
      </c>
      <c r="AG110" t="str">
        <f>IF(ISNUMBER(FIND("arbeid",Methode_Keuze)),"",IF(ISNUMBER(FIND("arbeid",Methode_Keuze)),"",IF(Tb_Activiteiten[[#This Row],[Arbeidskosten]]=1,Tb_Activiteiten[[#Headers],[Arbeidskosten]],"")))</f>
        <v/>
      </c>
      <c r="AH110" t="str">
        <f>IF(ISNUMBER(FIND("arbeid",Methode_Keuze)),"",IF(ISNUMBER(FIND("arbeid",Methode_Keuze)),"",IF(Tb_Activiteiten[[#This Row],[Arbeidskosten op basis van IKS]]=1,Tb_Activiteiten[[#Headers],[Arbeidskosten op basis van IKS]],"")))</f>
        <v/>
      </c>
      <c r="AI110" t="str">
        <f>IF(ISNUMBER(FIND("overige",Methode_Keuze)),"",IF(Tb_Activiteiten[[#This Row],[Kosten derden exclusief btw]]=1,Tb_Activiteiten[[#Headers],[Kosten derden exclusief btw]],""))</f>
        <v/>
      </c>
      <c r="AJ110" t="str">
        <f>IF(ISNUMBER(FIND("overige",Methode_Keuze)),"",IF(Tb_Activiteiten[[#This Row],[Niet verrekenbare btw]]=1,Tb_Activiteiten[[#Headers],[Niet verrekenbare btw]],""))</f>
        <v/>
      </c>
      <c r="AK110" t="str">
        <f>IF(ISNUMBER(FIND("overige",Methode_Keuze)),"",IF(Tb_Activiteiten[[#This Row],[Grondkosten]]=1,Tb_Activiteiten[[#Headers],[Grondkosten]],""))</f>
        <v/>
      </c>
      <c r="AL110" t="str">
        <f>IF(ISNUMBER(FIND("overige",Methode_Keuze)),"",IF(Tb_Activiteiten[[#This Row],[Bijdrage in natura (overige)]]=1,Tb_Activiteiten[[#Headers],[Bijdrage in natura (overige)]],""))</f>
        <v/>
      </c>
      <c r="AM110" t="str">
        <f>IF(ISNUMBER(FIND("overige",Methode_Keuze)),"",IF(Tb_Activiteiten[[#This Row],[Bijdrage in natura (vrijwilligers)]]=1,Tb_Activiteiten[[#Headers],[Bijdrage in natura (vrijwilligers)]],""))</f>
        <v/>
      </c>
      <c r="AN110" t="str">
        <f>IF(ISNUMBER(FIND("overige",Methode_Keuze)),"",IF(Tb_Activiteiten[[#This Row],[Afschrijvingskosten]]=1,Tb_Activiteiten[[#Headers],[Afschrijvingskosten]],""))</f>
        <v/>
      </c>
    </row>
    <row r="111" spans="1:40" x14ac:dyDescent="0.25">
      <c r="A111" s="342"/>
      <c r="F111" s="81"/>
      <c r="G111" s="81"/>
      <c r="L111" s="71"/>
      <c r="N111" t="str">
        <f>IFERROR(IF(VLOOKUP(Tb_Activiteiten[[#This Row],[Openstelling]],Tb_Openstelling[],2,0)=1,1,""),"")</f>
        <v/>
      </c>
      <c r="AA111" t="str">
        <f>IF(ISNUMBER(FIND("arbeid",Methode_Keuze)),"",IF(ISNUMBER(FIND("arbeid",Methode_Keuze)),"",IF(Tb_Activiteiten[[#This Row],[Loonkosten]]=1,Tb_Activiteiten[[#Headers],[Loonkosten]],"")))</f>
        <v/>
      </c>
      <c r="AB111" t="str">
        <f>IF(ISNUMBER(FIND("arbeid",Methode_Keuze)),"",IF(ISNUMBER(FIND("arbeid",Methode_Keuze)),"",IF(Tb_Activiteiten[[#This Row],[Eigen arbeid]]=1,Tb_Activiteiten[[#Headers],[Eigen arbeid]],"")))</f>
        <v/>
      </c>
      <c r="AC111" t="str">
        <f>IF(ISNUMBER(FIND("arbeid",Methode_Keuze)),"",IF(ISNUMBER(FIND("arbeid",Methode_Keuze)),"",IF(Tb_Activiteiten[[#This Row],[Projectmedewerker]]=1,Tb_Activiteiten[[#Headers],[Projectmedewerker]],"")))</f>
        <v/>
      </c>
      <c r="AD111" t="str">
        <f>IF(ISNUMBER(FIND("arbeid",Methode_Keuze)),"",IF(ISNUMBER(FIND("arbeid",Methode_Keuze)),"",IF(Tb_Activiteiten[[#This Row],[Landbouwer]]=1,Tb_Activiteiten[[#Headers],[Landbouwer]],"")))</f>
        <v/>
      </c>
      <c r="AE111" t="str">
        <f>IF(ISNUMBER(FIND("arbeid",Methode_Keuze)),"",IF(ISNUMBER(FIND("arbeid",Methode_Keuze)),"",IF(Tb_Activiteiten[[#This Row],[Adviseur]]=1,Tb_Activiteiten[[#Headers],[Adviseur]],"")))</f>
        <v/>
      </c>
      <c r="AF111" t="str">
        <f>IF(ISNUMBER(FIND("arbeid",Methode_Keuze)),"",IF(ISNUMBER(FIND("arbeid",Methode_Keuze)),"",IF(Tb_Activiteiten[[#This Row],[Projectleider/Expert]]=1,Tb_Activiteiten[[#Headers],[Projectleider/Expert]],"")))</f>
        <v/>
      </c>
      <c r="AG111" t="str">
        <f>IF(ISNUMBER(FIND("arbeid",Methode_Keuze)),"",IF(ISNUMBER(FIND("arbeid",Methode_Keuze)),"",IF(Tb_Activiteiten[[#This Row],[Arbeidskosten]]=1,Tb_Activiteiten[[#Headers],[Arbeidskosten]],"")))</f>
        <v/>
      </c>
      <c r="AH111" t="str">
        <f>IF(ISNUMBER(FIND("arbeid",Methode_Keuze)),"",IF(ISNUMBER(FIND("arbeid",Methode_Keuze)),"",IF(Tb_Activiteiten[[#This Row],[Arbeidskosten op basis van IKS]]=1,Tb_Activiteiten[[#Headers],[Arbeidskosten op basis van IKS]],"")))</f>
        <v/>
      </c>
      <c r="AI111" t="str">
        <f>IF(ISNUMBER(FIND("overige",Methode_Keuze)),"",IF(Tb_Activiteiten[[#This Row],[Kosten derden exclusief btw]]=1,Tb_Activiteiten[[#Headers],[Kosten derden exclusief btw]],""))</f>
        <v/>
      </c>
      <c r="AJ111" t="str">
        <f>IF(ISNUMBER(FIND("overige",Methode_Keuze)),"",IF(Tb_Activiteiten[[#This Row],[Niet verrekenbare btw]]=1,Tb_Activiteiten[[#Headers],[Niet verrekenbare btw]],""))</f>
        <v/>
      </c>
      <c r="AK111" t="str">
        <f>IF(ISNUMBER(FIND("overige",Methode_Keuze)),"",IF(Tb_Activiteiten[[#This Row],[Grondkosten]]=1,Tb_Activiteiten[[#Headers],[Grondkosten]],""))</f>
        <v/>
      </c>
      <c r="AL111" t="str">
        <f>IF(ISNUMBER(FIND("overige",Methode_Keuze)),"",IF(Tb_Activiteiten[[#This Row],[Bijdrage in natura (overige)]]=1,Tb_Activiteiten[[#Headers],[Bijdrage in natura (overige)]],""))</f>
        <v/>
      </c>
      <c r="AM111" t="str">
        <f>IF(ISNUMBER(FIND("overige",Methode_Keuze)),"",IF(Tb_Activiteiten[[#This Row],[Bijdrage in natura (vrijwilligers)]]=1,Tb_Activiteiten[[#Headers],[Bijdrage in natura (vrijwilligers)]],""))</f>
        <v/>
      </c>
      <c r="AN111" t="str">
        <f>IF(ISNUMBER(FIND("overige",Methode_Keuze)),"",IF(Tb_Activiteiten[[#This Row],[Afschrijvingskosten]]=1,Tb_Activiteiten[[#Headers],[Afschrijvingskosten]],""))</f>
        <v/>
      </c>
    </row>
    <row r="112" spans="1:40" x14ac:dyDescent="0.25">
      <c r="A112" s="342"/>
      <c r="F112" s="81"/>
      <c r="G112" s="81"/>
      <c r="L112" s="71"/>
      <c r="N112" t="str">
        <f>IFERROR(IF(VLOOKUP(Tb_Activiteiten[[#This Row],[Openstelling]],Tb_Openstelling[],2,0)=1,1,""),"")</f>
        <v/>
      </c>
      <c r="AA112" t="str">
        <f>IF(ISNUMBER(FIND("arbeid",Methode_Keuze)),"",IF(ISNUMBER(FIND("arbeid",Methode_Keuze)),"",IF(Tb_Activiteiten[[#This Row],[Loonkosten]]=1,Tb_Activiteiten[[#Headers],[Loonkosten]],"")))</f>
        <v/>
      </c>
      <c r="AB112" t="str">
        <f>IF(ISNUMBER(FIND("arbeid",Methode_Keuze)),"",IF(ISNUMBER(FIND("arbeid",Methode_Keuze)),"",IF(Tb_Activiteiten[[#This Row],[Eigen arbeid]]=1,Tb_Activiteiten[[#Headers],[Eigen arbeid]],"")))</f>
        <v/>
      </c>
      <c r="AC112" t="str">
        <f>IF(ISNUMBER(FIND("arbeid",Methode_Keuze)),"",IF(ISNUMBER(FIND("arbeid",Methode_Keuze)),"",IF(Tb_Activiteiten[[#This Row],[Projectmedewerker]]=1,Tb_Activiteiten[[#Headers],[Projectmedewerker]],"")))</f>
        <v/>
      </c>
      <c r="AD112" t="str">
        <f>IF(ISNUMBER(FIND("arbeid",Methode_Keuze)),"",IF(ISNUMBER(FIND("arbeid",Methode_Keuze)),"",IF(Tb_Activiteiten[[#This Row],[Landbouwer]]=1,Tb_Activiteiten[[#Headers],[Landbouwer]],"")))</f>
        <v/>
      </c>
      <c r="AE112" t="str">
        <f>IF(ISNUMBER(FIND("arbeid",Methode_Keuze)),"",IF(ISNUMBER(FIND("arbeid",Methode_Keuze)),"",IF(Tb_Activiteiten[[#This Row],[Adviseur]]=1,Tb_Activiteiten[[#Headers],[Adviseur]],"")))</f>
        <v/>
      </c>
      <c r="AF112" t="str">
        <f>IF(ISNUMBER(FIND("arbeid",Methode_Keuze)),"",IF(ISNUMBER(FIND("arbeid",Methode_Keuze)),"",IF(Tb_Activiteiten[[#This Row],[Projectleider/Expert]]=1,Tb_Activiteiten[[#Headers],[Projectleider/Expert]],"")))</f>
        <v/>
      </c>
      <c r="AG112" t="str">
        <f>IF(ISNUMBER(FIND("arbeid",Methode_Keuze)),"",IF(ISNUMBER(FIND("arbeid",Methode_Keuze)),"",IF(Tb_Activiteiten[[#This Row],[Arbeidskosten]]=1,Tb_Activiteiten[[#Headers],[Arbeidskosten]],"")))</f>
        <v/>
      </c>
      <c r="AH112" t="str">
        <f>IF(ISNUMBER(FIND("arbeid",Methode_Keuze)),"",IF(ISNUMBER(FIND("arbeid",Methode_Keuze)),"",IF(Tb_Activiteiten[[#This Row],[Arbeidskosten op basis van IKS]]=1,Tb_Activiteiten[[#Headers],[Arbeidskosten op basis van IKS]],"")))</f>
        <v/>
      </c>
      <c r="AI112" t="str">
        <f>IF(ISNUMBER(FIND("overige",Methode_Keuze)),"",IF(Tb_Activiteiten[[#This Row],[Kosten derden exclusief btw]]=1,Tb_Activiteiten[[#Headers],[Kosten derden exclusief btw]],""))</f>
        <v/>
      </c>
      <c r="AJ112" t="str">
        <f>IF(ISNUMBER(FIND("overige",Methode_Keuze)),"",IF(Tb_Activiteiten[[#This Row],[Niet verrekenbare btw]]=1,Tb_Activiteiten[[#Headers],[Niet verrekenbare btw]],""))</f>
        <v/>
      </c>
      <c r="AK112" t="str">
        <f>IF(ISNUMBER(FIND("overige",Methode_Keuze)),"",IF(Tb_Activiteiten[[#This Row],[Grondkosten]]=1,Tb_Activiteiten[[#Headers],[Grondkosten]],""))</f>
        <v/>
      </c>
      <c r="AL112" t="str">
        <f>IF(ISNUMBER(FIND("overige",Methode_Keuze)),"",IF(Tb_Activiteiten[[#This Row],[Bijdrage in natura (overige)]]=1,Tb_Activiteiten[[#Headers],[Bijdrage in natura (overige)]],""))</f>
        <v/>
      </c>
      <c r="AM112" t="str">
        <f>IF(ISNUMBER(FIND("overige",Methode_Keuze)),"",IF(Tb_Activiteiten[[#This Row],[Bijdrage in natura (vrijwilligers)]]=1,Tb_Activiteiten[[#Headers],[Bijdrage in natura (vrijwilligers)]],""))</f>
        <v/>
      </c>
      <c r="AN112" t="str">
        <f>IF(ISNUMBER(FIND("overige",Methode_Keuze)),"",IF(Tb_Activiteiten[[#This Row],[Afschrijvingskosten]]=1,Tb_Activiteiten[[#Headers],[Afschrijvingskosten]],""))</f>
        <v/>
      </c>
    </row>
    <row r="113" spans="1:40" x14ac:dyDescent="0.25">
      <c r="A113" s="342"/>
      <c r="F113" s="81"/>
      <c r="G113" s="81"/>
      <c r="L113" s="71"/>
      <c r="N113" t="str">
        <f>IFERROR(IF(VLOOKUP(Tb_Activiteiten[[#This Row],[Openstelling]],Tb_Openstelling[],2,0)=1,1,""),"")</f>
        <v/>
      </c>
      <c r="AA113" t="str">
        <f>IF(ISNUMBER(FIND("arbeid",Methode_Keuze)),"",IF(ISNUMBER(FIND("arbeid",Methode_Keuze)),"",IF(Tb_Activiteiten[[#This Row],[Loonkosten]]=1,Tb_Activiteiten[[#Headers],[Loonkosten]],"")))</f>
        <v/>
      </c>
      <c r="AB113" t="str">
        <f>IF(ISNUMBER(FIND("arbeid",Methode_Keuze)),"",IF(ISNUMBER(FIND("arbeid",Methode_Keuze)),"",IF(Tb_Activiteiten[[#This Row],[Eigen arbeid]]=1,Tb_Activiteiten[[#Headers],[Eigen arbeid]],"")))</f>
        <v/>
      </c>
      <c r="AC113" t="str">
        <f>IF(ISNUMBER(FIND("arbeid",Methode_Keuze)),"",IF(ISNUMBER(FIND("arbeid",Methode_Keuze)),"",IF(Tb_Activiteiten[[#This Row],[Projectmedewerker]]=1,Tb_Activiteiten[[#Headers],[Projectmedewerker]],"")))</f>
        <v/>
      </c>
      <c r="AD113" t="str">
        <f>IF(ISNUMBER(FIND("arbeid",Methode_Keuze)),"",IF(ISNUMBER(FIND("arbeid",Methode_Keuze)),"",IF(Tb_Activiteiten[[#This Row],[Landbouwer]]=1,Tb_Activiteiten[[#Headers],[Landbouwer]],"")))</f>
        <v/>
      </c>
      <c r="AE113" t="str">
        <f>IF(ISNUMBER(FIND("arbeid",Methode_Keuze)),"",IF(ISNUMBER(FIND("arbeid",Methode_Keuze)),"",IF(Tb_Activiteiten[[#This Row],[Adviseur]]=1,Tb_Activiteiten[[#Headers],[Adviseur]],"")))</f>
        <v/>
      </c>
      <c r="AF113" t="str">
        <f>IF(ISNUMBER(FIND("arbeid",Methode_Keuze)),"",IF(ISNUMBER(FIND("arbeid",Methode_Keuze)),"",IF(Tb_Activiteiten[[#This Row],[Projectleider/Expert]]=1,Tb_Activiteiten[[#Headers],[Projectleider/Expert]],"")))</f>
        <v/>
      </c>
      <c r="AG113" t="str">
        <f>IF(ISNUMBER(FIND("arbeid",Methode_Keuze)),"",IF(ISNUMBER(FIND("arbeid",Methode_Keuze)),"",IF(Tb_Activiteiten[[#This Row],[Arbeidskosten]]=1,Tb_Activiteiten[[#Headers],[Arbeidskosten]],"")))</f>
        <v/>
      </c>
      <c r="AH113" t="str">
        <f>IF(ISNUMBER(FIND("arbeid",Methode_Keuze)),"",IF(ISNUMBER(FIND("arbeid",Methode_Keuze)),"",IF(Tb_Activiteiten[[#This Row],[Arbeidskosten op basis van IKS]]=1,Tb_Activiteiten[[#Headers],[Arbeidskosten op basis van IKS]],"")))</f>
        <v/>
      </c>
      <c r="AI113" t="str">
        <f>IF(ISNUMBER(FIND("overige",Methode_Keuze)),"",IF(Tb_Activiteiten[[#This Row],[Kosten derden exclusief btw]]=1,Tb_Activiteiten[[#Headers],[Kosten derden exclusief btw]],""))</f>
        <v/>
      </c>
      <c r="AJ113" t="str">
        <f>IF(ISNUMBER(FIND("overige",Methode_Keuze)),"",IF(Tb_Activiteiten[[#This Row],[Niet verrekenbare btw]]=1,Tb_Activiteiten[[#Headers],[Niet verrekenbare btw]],""))</f>
        <v/>
      </c>
      <c r="AK113" t="str">
        <f>IF(ISNUMBER(FIND("overige",Methode_Keuze)),"",IF(Tb_Activiteiten[[#This Row],[Grondkosten]]=1,Tb_Activiteiten[[#Headers],[Grondkosten]],""))</f>
        <v/>
      </c>
      <c r="AL113" t="str">
        <f>IF(ISNUMBER(FIND("overige",Methode_Keuze)),"",IF(Tb_Activiteiten[[#This Row],[Bijdrage in natura (overige)]]=1,Tb_Activiteiten[[#Headers],[Bijdrage in natura (overige)]],""))</f>
        <v/>
      </c>
      <c r="AM113" t="str">
        <f>IF(ISNUMBER(FIND("overige",Methode_Keuze)),"",IF(Tb_Activiteiten[[#This Row],[Bijdrage in natura (vrijwilligers)]]=1,Tb_Activiteiten[[#Headers],[Bijdrage in natura (vrijwilligers)]],""))</f>
        <v/>
      </c>
      <c r="AN113" t="str">
        <f>IF(ISNUMBER(FIND("overige",Methode_Keuze)),"",IF(Tb_Activiteiten[[#This Row],[Afschrijvingskosten]]=1,Tb_Activiteiten[[#Headers],[Afschrijvingskosten]],""))</f>
        <v/>
      </c>
    </row>
    <row r="114" spans="1:40" x14ac:dyDescent="0.25">
      <c r="A114" s="342"/>
      <c r="F114" s="81"/>
      <c r="G114" s="81"/>
      <c r="L114" s="71"/>
      <c r="N114" t="str">
        <f>IFERROR(IF(VLOOKUP(Tb_Activiteiten[[#This Row],[Openstelling]],Tb_Openstelling[],2,0)=1,1,""),"")</f>
        <v/>
      </c>
      <c r="AA114" t="str">
        <f>IF(ISNUMBER(FIND("arbeid",Methode_Keuze)),"",IF(ISNUMBER(FIND("arbeid",Methode_Keuze)),"",IF(Tb_Activiteiten[[#This Row],[Loonkosten]]=1,Tb_Activiteiten[[#Headers],[Loonkosten]],"")))</f>
        <v/>
      </c>
      <c r="AB114" t="str">
        <f>IF(ISNUMBER(FIND("arbeid",Methode_Keuze)),"",IF(ISNUMBER(FIND("arbeid",Methode_Keuze)),"",IF(Tb_Activiteiten[[#This Row],[Eigen arbeid]]=1,Tb_Activiteiten[[#Headers],[Eigen arbeid]],"")))</f>
        <v/>
      </c>
      <c r="AC114" t="str">
        <f>IF(ISNUMBER(FIND("arbeid",Methode_Keuze)),"",IF(ISNUMBER(FIND("arbeid",Methode_Keuze)),"",IF(Tb_Activiteiten[[#This Row],[Projectmedewerker]]=1,Tb_Activiteiten[[#Headers],[Projectmedewerker]],"")))</f>
        <v/>
      </c>
      <c r="AD114" t="str">
        <f>IF(ISNUMBER(FIND("arbeid",Methode_Keuze)),"",IF(ISNUMBER(FIND("arbeid",Methode_Keuze)),"",IF(Tb_Activiteiten[[#This Row],[Landbouwer]]=1,Tb_Activiteiten[[#Headers],[Landbouwer]],"")))</f>
        <v/>
      </c>
      <c r="AE114" t="str">
        <f>IF(ISNUMBER(FIND("arbeid",Methode_Keuze)),"",IF(ISNUMBER(FIND("arbeid",Methode_Keuze)),"",IF(Tb_Activiteiten[[#This Row],[Adviseur]]=1,Tb_Activiteiten[[#Headers],[Adviseur]],"")))</f>
        <v/>
      </c>
      <c r="AF114" t="str">
        <f>IF(ISNUMBER(FIND("arbeid",Methode_Keuze)),"",IF(ISNUMBER(FIND("arbeid",Methode_Keuze)),"",IF(Tb_Activiteiten[[#This Row],[Projectleider/Expert]]=1,Tb_Activiteiten[[#Headers],[Projectleider/Expert]],"")))</f>
        <v/>
      </c>
      <c r="AG114" t="str">
        <f>IF(ISNUMBER(FIND("arbeid",Methode_Keuze)),"",IF(ISNUMBER(FIND("arbeid",Methode_Keuze)),"",IF(Tb_Activiteiten[[#This Row],[Arbeidskosten]]=1,Tb_Activiteiten[[#Headers],[Arbeidskosten]],"")))</f>
        <v/>
      </c>
      <c r="AH114" t="str">
        <f>IF(ISNUMBER(FIND("arbeid",Methode_Keuze)),"",IF(ISNUMBER(FIND("arbeid",Methode_Keuze)),"",IF(Tb_Activiteiten[[#This Row],[Arbeidskosten op basis van IKS]]=1,Tb_Activiteiten[[#Headers],[Arbeidskosten op basis van IKS]],"")))</f>
        <v/>
      </c>
      <c r="AI114" t="str">
        <f>IF(ISNUMBER(FIND("overige",Methode_Keuze)),"",IF(Tb_Activiteiten[[#This Row],[Kosten derden exclusief btw]]=1,Tb_Activiteiten[[#Headers],[Kosten derden exclusief btw]],""))</f>
        <v/>
      </c>
      <c r="AJ114" t="str">
        <f>IF(ISNUMBER(FIND("overige",Methode_Keuze)),"",IF(Tb_Activiteiten[[#This Row],[Niet verrekenbare btw]]=1,Tb_Activiteiten[[#Headers],[Niet verrekenbare btw]],""))</f>
        <v/>
      </c>
      <c r="AK114" t="str">
        <f>IF(ISNUMBER(FIND("overige",Methode_Keuze)),"",IF(Tb_Activiteiten[[#This Row],[Grondkosten]]=1,Tb_Activiteiten[[#Headers],[Grondkosten]],""))</f>
        <v/>
      </c>
      <c r="AL114" t="str">
        <f>IF(ISNUMBER(FIND("overige",Methode_Keuze)),"",IF(Tb_Activiteiten[[#This Row],[Bijdrage in natura (overige)]]=1,Tb_Activiteiten[[#Headers],[Bijdrage in natura (overige)]],""))</f>
        <v/>
      </c>
      <c r="AM114" t="str">
        <f>IF(ISNUMBER(FIND("overige",Methode_Keuze)),"",IF(Tb_Activiteiten[[#This Row],[Bijdrage in natura (vrijwilligers)]]=1,Tb_Activiteiten[[#Headers],[Bijdrage in natura (vrijwilligers)]],""))</f>
        <v/>
      </c>
      <c r="AN114" t="str">
        <f>IF(ISNUMBER(FIND("overige",Methode_Keuze)),"",IF(Tb_Activiteiten[[#This Row],[Afschrijvingskosten]]=1,Tb_Activiteiten[[#Headers],[Afschrijvingskosten]],""))</f>
        <v/>
      </c>
    </row>
    <row r="115" spans="1:40" x14ac:dyDescent="0.25">
      <c r="A115" s="342"/>
      <c r="F115" s="81"/>
      <c r="G115" s="81"/>
      <c r="L115" s="71"/>
      <c r="N115" t="str">
        <f>IFERROR(IF(VLOOKUP(Tb_Activiteiten[[#This Row],[Openstelling]],Tb_Openstelling[],2,0)=1,1,""),"")</f>
        <v/>
      </c>
      <c r="AA115" t="str">
        <f>IF(ISNUMBER(FIND("arbeid",Methode_Keuze)),"",IF(ISNUMBER(FIND("arbeid",Methode_Keuze)),"",IF(Tb_Activiteiten[[#This Row],[Loonkosten]]=1,Tb_Activiteiten[[#Headers],[Loonkosten]],"")))</f>
        <v/>
      </c>
      <c r="AB115" t="str">
        <f>IF(ISNUMBER(FIND("arbeid",Methode_Keuze)),"",IF(ISNUMBER(FIND("arbeid",Methode_Keuze)),"",IF(Tb_Activiteiten[[#This Row],[Eigen arbeid]]=1,Tb_Activiteiten[[#Headers],[Eigen arbeid]],"")))</f>
        <v/>
      </c>
      <c r="AC115" t="str">
        <f>IF(ISNUMBER(FIND("arbeid",Methode_Keuze)),"",IF(ISNUMBER(FIND("arbeid",Methode_Keuze)),"",IF(Tb_Activiteiten[[#This Row],[Projectmedewerker]]=1,Tb_Activiteiten[[#Headers],[Projectmedewerker]],"")))</f>
        <v/>
      </c>
      <c r="AD115" t="str">
        <f>IF(ISNUMBER(FIND("arbeid",Methode_Keuze)),"",IF(ISNUMBER(FIND("arbeid",Methode_Keuze)),"",IF(Tb_Activiteiten[[#This Row],[Landbouwer]]=1,Tb_Activiteiten[[#Headers],[Landbouwer]],"")))</f>
        <v/>
      </c>
      <c r="AE115" t="str">
        <f>IF(ISNUMBER(FIND("arbeid",Methode_Keuze)),"",IF(ISNUMBER(FIND("arbeid",Methode_Keuze)),"",IF(Tb_Activiteiten[[#This Row],[Adviseur]]=1,Tb_Activiteiten[[#Headers],[Adviseur]],"")))</f>
        <v/>
      </c>
      <c r="AF115" t="str">
        <f>IF(ISNUMBER(FIND("arbeid",Methode_Keuze)),"",IF(ISNUMBER(FIND("arbeid",Methode_Keuze)),"",IF(Tb_Activiteiten[[#This Row],[Projectleider/Expert]]=1,Tb_Activiteiten[[#Headers],[Projectleider/Expert]],"")))</f>
        <v/>
      </c>
      <c r="AG115" t="str">
        <f>IF(ISNUMBER(FIND("arbeid",Methode_Keuze)),"",IF(ISNUMBER(FIND("arbeid",Methode_Keuze)),"",IF(Tb_Activiteiten[[#This Row],[Arbeidskosten]]=1,Tb_Activiteiten[[#Headers],[Arbeidskosten]],"")))</f>
        <v/>
      </c>
      <c r="AH115" t="str">
        <f>IF(ISNUMBER(FIND("arbeid",Methode_Keuze)),"",IF(ISNUMBER(FIND("arbeid",Methode_Keuze)),"",IF(Tb_Activiteiten[[#This Row],[Arbeidskosten op basis van IKS]]=1,Tb_Activiteiten[[#Headers],[Arbeidskosten op basis van IKS]],"")))</f>
        <v/>
      </c>
      <c r="AI115" t="str">
        <f>IF(ISNUMBER(FIND("overige",Methode_Keuze)),"",IF(Tb_Activiteiten[[#This Row],[Kosten derden exclusief btw]]=1,Tb_Activiteiten[[#Headers],[Kosten derden exclusief btw]],""))</f>
        <v/>
      </c>
      <c r="AJ115" t="str">
        <f>IF(ISNUMBER(FIND("overige",Methode_Keuze)),"",IF(Tb_Activiteiten[[#This Row],[Niet verrekenbare btw]]=1,Tb_Activiteiten[[#Headers],[Niet verrekenbare btw]],""))</f>
        <v/>
      </c>
      <c r="AK115" t="str">
        <f>IF(ISNUMBER(FIND("overige",Methode_Keuze)),"",IF(Tb_Activiteiten[[#This Row],[Grondkosten]]=1,Tb_Activiteiten[[#Headers],[Grondkosten]],""))</f>
        <v/>
      </c>
      <c r="AL115" t="str">
        <f>IF(ISNUMBER(FIND("overige",Methode_Keuze)),"",IF(Tb_Activiteiten[[#This Row],[Bijdrage in natura (overige)]]=1,Tb_Activiteiten[[#Headers],[Bijdrage in natura (overige)]],""))</f>
        <v/>
      </c>
      <c r="AM115" t="str">
        <f>IF(ISNUMBER(FIND("overige",Methode_Keuze)),"",IF(Tb_Activiteiten[[#This Row],[Bijdrage in natura (vrijwilligers)]]=1,Tb_Activiteiten[[#Headers],[Bijdrage in natura (vrijwilligers)]],""))</f>
        <v/>
      </c>
      <c r="AN115" t="str">
        <f>IF(ISNUMBER(FIND("overige",Methode_Keuze)),"",IF(Tb_Activiteiten[[#This Row],[Afschrijvingskosten]]=1,Tb_Activiteiten[[#Headers],[Afschrijvingskosten]],""))</f>
        <v/>
      </c>
    </row>
    <row r="116" spans="1:40" x14ac:dyDescent="0.25">
      <c r="A116" s="342"/>
      <c r="F116" s="81"/>
      <c r="G116" s="81"/>
      <c r="L116" s="71"/>
      <c r="N116" t="str">
        <f>IFERROR(IF(VLOOKUP(Tb_Activiteiten[[#This Row],[Openstelling]],Tb_Openstelling[],2,0)=1,1,""),"")</f>
        <v/>
      </c>
      <c r="AA116" t="str">
        <f>IF(ISNUMBER(FIND("arbeid",Methode_Keuze)),"",IF(ISNUMBER(FIND("arbeid",Methode_Keuze)),"",IF(Tb_Activiteiten[[#This Row],[Loonkosten]]=1,Tb_Activiteiten[[#Headers],[Loonkosten]],"")))</f>
        <v/>
      </c>
      <c r="AB116" t="str">
        <f>IF(ISNUMBER(FIND("arbeid",Methode_Keuze)),"",IF(ISNUMBER(FIND("arbeid",Methode_Keuze)),"",IF(Tb_Activiteiten[[#This Row],[Eigen arbeid]]=1,Tb_Activiteiten[[#Headers],[Eigen arbeid]],"")))</f>
        <v/>
      </c>
      <c r="AC116" t="str">
        <f>IF(ISNUMBER(FIND("arbeid",Methode_Keuze)),"",IF(ISNUMBER(FIND("arbeid",Methode_Keuze)),"",IF(Tb_Activiteiten[[#This Row],[Projectmedewerker]]=1,Tb_Activiteiten[[#Headers],[Projectmedewerker]],"")))</f>
        <v/>
      </c>
      <c r="AD116" t="str">
        <f>IF(ISNUMBER(FIND("arbeid",Methode_Keuze)),"",IF(ISNUMBER(FIND("arbeid",Methode_Keuze)),"",IF(Tb_Activiteiten[[#This Row],[Landbouwer]]=1,Tb_Activiteiten[[#Headers],[Landbouwer]],"")))</f>
        <v/>
      </c>
      <c r="AE116" t="str">
        <f>IF(ISNUMBER(FIND("arbeid",Methode_Keuze)),"",IF(ISNUMBER(FIND("arbeid",Methode_Keuze)),"",IF(Tb_Activiteiten[[#This Row],[Adviseur]]=1,Tb_Activiteiten[[#Headers],[Adviseur]],"")))</f>
        <v/>
      </c>
      <c r="AF116" t="str">
        <f>IF(ISNUMBER(FIND("arbeid",Methode_Keuze)),"",IF(ISNUMBER(FIND("arbeid",Methode_Keuze)),"",IF(Tb_Activiteiten[[#This Row],[Projectleider/Expert]]=1,Tb_Activiteiten[[#Headers],[Projectleider/Expert]],"")))</f>
        <v/>
      </c>
      <c r="AG116" t="str">
        <f>IF(ISNUMBER(FIND("arbeid",Methode_Keuze)),"",IF(ISNUMBER(FIND("arbeid",Methode_Keuze)),"",IF(Tb_Activiteiten[[#This Row],[Arbeidskosten]]=1,Tb_Activiteiten[[#Headers],[Arbeidskosten]],"")))</f>
        <v/>
      </c>
      <c r="AH116" t="str">
        <f>IF(ISNUMBER(FIND("arbeid",Methode_Keuze)),"",IF(ISNUMBER(FIND("arbeid",Methode_Keuze)),"",IF(Tb_Activiteiten[[#This Row],[Arbeidskosten op basis van IKS]]=1,Tb_Activiteiten[[#Headers],[Arbeidskosten op basis van IKS]],"")))</f>
        <v/>
      </c>
      <c r="AI116" t="str">
        <f>IF(ISNUMBER(FIND("overige",Methode_Keuze)),"",IF(Tb_Activiteiten[[#This Row],[Kosten derden exclusief btw]]=1,Tb_Activiteiten[[#Headers],[Kosten derden exclusief btw]],""))</f>
        <v/>
      </c>
      <c r="AJ116" t="str">
        <f>IF(ISNUMBER(FIND("overige",Methode_Keuze)),"",IF(Tb_Activiteiten[[#This Row],[Niet verrekenbare btw]]=1,Tb_Activiteiten[[#Headers],[Niet verrekenbare btw]],""))</f>
        <v/>
      </c>
      <c r="AK116" t="str">
        <f>IF(ISNUMBER(FIND("overige",Methode_Keuze)),"",IF(Tb_Activiteiten[[#This Row],[Grondkosten]]=1,Tb_Activiteiten[[#Headers],[Grondkosten]],""))</f>
        <v/>
      </c>
      <c r="AL116" t="str">
        <f>IF(ISNUMBER(FIND("overige",Methode_Keuze)),"",IF(Tb_Activiteiten[[#This Row],[Bijdrage in natura (overige)]]=1,Tb_Activiteiten[[#Headers],[Bijdrage in natura (overige)]],""))</f>
        <v/>
      </c>
      <c r="AM116" t="str">
        <f>IF(ISNUMBER(FIND("overige",Methode_Keuze)),"",IF(Tb_Activiteiten[[#This Row],[Bijdrage in natura (vrijwilligers)]]=1,Tb_Activiteiten[[#Headers],[Bijdrage in natura (vrijwilligers)]],""))</f>
        <v/>
      </c>
      <c r="AN116" t="str">
        <f>IF(ISNUMBER(FIND("overige",Methode_Keuze)),"",IF(Tb_Activiteiten[[#This Row],[Afschrijvingskosten]]=1,Tb_Activiteiten[[#Headers],[Afschrijvingskosten]],""))</f>
        <v/>
      </c>
    </row>
    <row r="117" spans="1:40" x14ac:dyDescent="0.25">
      <c r="A117" s="342"/>
      <c r="F117" s="81"/>
      <c r="G117" s="81"/>
      <c r="L117" s="71"/>
      <c r="N117" t="str">
        <f>IFERROR(IF(VLOOKUP(Tb_Activiteiten[[#This Row],[Openstelling]],Tb_Openstelling[],2,0)=1,1,""),"")</f>
        <v/>
      </c>
      <c r="AA117" t="str">
        <f>IF(ISNUMBER(FIND("arbeid",Methode_Keuze)),"",IF(ISNUMBER(FIND("arbeid",Methode_Keuze)),"",IF(Tb_Activiteiten[[#This Row],[Loonkosten]]=1,Tb_Activiteiten[[#Headers],[Loonkosten]],"")))</f>
        <v/>
      </c>
      <c r="AB117" t="str">
        <f>IF(ISNUMBER(FIND("arbeid",Methode_Keuze)),"",IF(ISNUMBER(FIND("arbeid",Methode_Keuze)),"",IF(Tb_Activiteiten[[#This Row],[Eigen arbeid]]=1,Tb_Activiteiten[[#Headers],[Eigen arbeid]],"")))</f>
        <v/>
      </c>
      <c r="AC117" t="str">
        <f>IF(ISNUMBER(FIND("arbeid",Methode_Keuze)),"",IF(ISNUMBER(FIND("arbeid",Methode_Keuze)),"",IF(Tb_Activiteiten[[#This Row],[Projectmedewerker]]=1,Tb_Activiteiten[[#Headers],[Projectmedewerker]],"")))</f>
        <v/>
      </c>
      <c r="AD117" t="str">
        <f>IF(ISNUMBER(FIND("arbeid",Methode_Keuze)),"",IF(ISNUMBER(FIND("arbeid",Methode_Keuze)),"",IF(Tb_Activiteiten[[#This Row],[Landbouwer]]=1,Tb_Activiteiten[[#Headers],[Landbouwer]],"")))</f>
        <v/>
      </c>
      <c r="AE117" t="str">
        <f>IF(ISNUMBER(FIND("arbeid",Methode_Keuze)),"",IF(ISNUMBER(FIND("arbeid",Methode_Keuze)),"",IF(Tb_Activiteiten[[#This Row],[Adviseur]]=1,Tb_Activiteiten[[#Headers],[Adviseur]],"")))</f>
        <v/>
      </c>
      <c r="AF117" t="str">
        <f>IF(ISNUMBER(FIND("arbeid",Methode_Keuze)),"",IF(ISNUMBER(FIND("arbeid",Methode_Keuze)),"",IF(Tb_Activiteiten[[#This Row],[Projectleider/Expert]]=1,Tb_Activiteiten[[#Headers],[Projectleider/Expert]],"")))</f>
        <v/>
      </c>
      <c r="AG117" t="str">
        <f>IF(ISNUMBER(FIND("arbeid",Methode_Keuze)),"",IF(ISNUMBER(FIND("arbeid",Methode_Keuze)),"",IF(Tb_Activiteiten[[#This Row],[Arbeidskosten]]=1,Tb_Activiteiten[[#Headers],[Arbeidskosten]],"")))</f>
        <v/>
      </c>
      <c r="AH117" t="str">
        <f>IF(ISNUMBER(FIND("arbeid",Methode_Keuze)),"",IF(ISNUMBER(FIND("arbeid",Methode_Keuze)),"",IF(Tb_Activiteiten[[#This Row],[Arbeidskosten op basis van IKS]]=1,Tb_Activiteiten[[#Headers],[Arbeidskosten op basis van IKS]],"")))</f>
        <v/>
      </c>
      <c r="AI117" t="str">
        <f>IF(ISNUMBER(FIND("overige",Methode_Keuze)),"",IF(Tb_Activiteiten[[#This Row],[Kosten derden exclusief btw]]=1,Tb_Activiteiten[[#Headers],[Kosten derden exclusief btw]],""))</f>
        <v/>
      </c>
      <c r="AJ117" t="str">
        <f>IF(ISNUMBER(FIND("overige",Methode_Keuze)),"",IF(Tb_Activiteiten[[#This Row],[Niet verrekenbare btw]]=1,Tb_Activiteiten[[#Headers],[Niet verrekenbare btw]],""))</f>
        <v/>
      </c>
      <c r="AK117" t="str">
        <f>IF(ISNUMBER(FIND("overige",Methode_Keuze)),"",IF(Tb_Activiteiten[[#This Row],[Grondkosten]]=1,Tb_Activiteiten[[#Headers],[Grondkosten]],""))</f>
        <v/>
      </c>
      <c r="AL117" t="str">
        <f>IF(ISNUMBER(FIND("overige",Methode_Keuze)),"",IF(Tb_Activiteiten[[#This Row],[Bijdrage in natura (overige)]]=1,Tb_Activiteiten[[#Headers],[Bijdrage in natura (overige)]],""))</f>
        <v/>
      </c>
      <c r="AM117" t="str">
        <f>IF(ISNUMBER(FIND("overige",Methode_Keuze)),"",IF(Tb_Activiteiten[[#This Row],[Bijdrage in natura (vrijwilligers)]]=1,Tb_Activiteiten[[#Headers],[Bijdrage in natura (vrijwilligers)]],""))</f>
        <v/>
      </c>
      <c r="AN117" t="str">
        <f>IF(ISNUMBER(FIND("overige",Methode_Keuze)),"",IF(Tb_Activiteiten[[#This Row],[Afschrijvingskosten]]=1,Tb_Activiteiten[[#Headers],[Afschrijvingskosten]],""))</f>
        <v/>
      </c>
    </row>
    <row r="118" spans="1:40" x14ac:dyDescent="0.25">
      <c r="A118" s="342"/>
      <c r="F118" s="81"/>
      <c r="G118" s="81"/>
      <c r="L118" s="71"/>
      <c r="N118" t="str">
        <f>IFERROR(IF(VLOOKUP(Tb_Activiteiten[[#This Row],[Openstelling]],Tb_Openstelling[],2,0)=1,1,""),"")</f>
        <v/>
      </c>
      <c r="AA118" t="str">
        <f>IF(ISNUMBER(FIND("arbeid",Methode_Keuze)),"",IF(ISNUMBER(FIND("arbeid",Methode_Keuze)),"",IF(Tb_Activiteiten[[#This Row],[Loonkosten]]=1,Tb_Activiteiten[[#Headers],[Loonkosten]],"")))</f>
        <v/>
      </c>
      <c r="AB118" t="str">
        <f>IF(ISNUMBER(FIND("arbeid",Methode_Keuze)),"",IF(ISNUMBER(FIND("arbeid",Methode_Keuze)),"",IF(Tb_Activiteiten[[#This Row],[Eigen arbeid]]=1,Tb_Activiteiten[[#Headers],[Eigen arbeid]],"")))</f>
        <v/>
      </c>
      <c r="AC118" t="str">
        <f>IF(ISNUMBER(FIND("arbeid",Methode_Keuze)),"",IF(ISNUMBER(FIND("arbeid",Methode_Keuze)),"",IF(Tb_Activiteiten[[#This Row],[Projectmedewerker]]=1,Tb_Activiteiten[[#Headers],[Projectmedewerker]],"")))</f>
        <v/>
      </c>
      <c r="AD118" t="str">
        <f>IF(ISNUMBER(FIND("arbeid",Methode_Keuze)),"",IF(ISNUMBER(FIND("arbeid",Methode_Keuze)),"",IF(Tb_Activiteiten[[#This Row],[Landbouwer]]=1,Tb_Activiteiten[[#Headers],[Landbouwer]],"")))</f>
        <v/>
      </c>
      <c r="AE118" t="str">
        <f>IF(ISNUMBER(FIND("arbeid",Methode_Keuze)),"",IF(ISNUMBER(FIND("arbeid",Methode_Keuze)),"",IF(Tb_Activiteiten[[#This Row],[Adviseur]]=1,Tb_Activiteiten[[#Headers],[Adviseur]],"")))</f>
        <v/>
      </c>
      <c r="AF118" t="str">
        <f>IF(ISNUMBER(FIND("arbeid",Methode_Keuze)),"",IF(ISNUMBER(FIND("arbeid",Methode_Keuze)),"",IF(Tb_Activiteiten[[#This Row],[Projectleider/Expert]]=1,Tb_Activiteiten[[#Headers],[Projectleider/Expert]],"")))</f>
        <v/>
      </c>
      <c r="AG118" t="str">
        <f>IF(ISNUMBER(FIND("arbeid",Methode_Keuze)),"",IF(ISNUMBER(FIND("arbeid",Methode_Keuze)),"",IF(Tb_Activiteiten[[#This Row],[Arbeidskosten]]=1,Tb_Activiteiten[[#Headers],[Arbeidskosten]],"")))</f>
        <v/>
      </c>
      <c r="AH118" t="str">
        <f>IF(ISNUMBER(FIND("arbeid",Methode_Keuze)),"",IF(ISNUMBER(FIND("arbeid",Methode_Keuze)),"",IF(Tb_Activiteiten[[#This Row],[Arbeidskosten op basis van IKS]]=1,Tb_Activiteiten[[#Headers],[Arbeidskosten op basis van IKS]],"")))</f>
        <v/>
      </c>
      <c r="AI118" t="str">
        <f>IF(ISNUMBER(FIND("overige",Methode_Keuze)),"",IF(Tb_Activiteiten[[#This Row],[Kosten derden exclusief btw]]=1,Tb_Activiteiten[[#Headers],[Kosten derden exclusief btw]],""))</f>
        <v/>
      </c>
      <c r="AJ118" t="str">
        <f>IF(ISNUMBER(FIND("overige",Methode_Keuze)),"",IF(Tb_Activiteiten[[#This Row],[Niet verrekenbare btw]]=1,Tb_Activiteiten[[#Headers],[Niet verrekenbare btw]],""))</f>
        <v/>
      </c>
      <c r="AK118" t="str">
        <f>IF(ISNUMBER(FIND("overige",Methode_Keuze)),"",IF(Tb_Activiteiten[[#This Row],[Grondkosten]]=1,Tb_Activiteiten[[#Headers],[Grondkosten]],""))</f>
        <v/>
      </c>
      <c r="AL118" t="str">
        <f>IF(ISNUMBER(FIND("overige",Methode_Keuze)),"",IF(Tb_Activiteiten[[#This Row],[Bijdrage in natura (overige)]]=1,Tb_Activiteiten[[#Headers],[Bijdrage in natura (overige)]],""))</f>
        <v/>
      </c>
      <c r="AM118" t="str">
        <f>IF(ISNUMBER(FIND("overige",Methode_Keuze)),"",IF(Tb_Activiteiten[[#This Row],[Bijdrage in natura (vrijwilligers)]]=1,Tb_Activiteiten[[#Headers],[Bijdrage in natura (vrijwilligers)]],""))</f>
        <v/>
      </c>
      <c r="AN118" t="str">
        <f>IF(ISNUMBER(FIND("overige",Methode_Keuze)),"",IF(Tb_Activiteiten[[#This Row],[Afschrijvingskosten]]=1,Tb_Activiteiten[[#Headers],[Afschrijvingskosten]],""))</f>
        <v/>
      </c>
    </row>
    <row r="119" spans="1:40" x14ac:dyDescent="0.25">
      <c r="A119" s="342"/>
      <c r="F119" s="81"/>
      <c r="G119" s="81"/>
      <c r="L119" s="71"/>
      <c r="N119" t="str">
        <f>IFERROR(IF(VLOOKUP(Tb_Activiteiten[[#This Row],[Openstelling]],Tb_Openstelling[],2,0)=1,1,""),"")</f>
        <v/>
      </c>
      <c r="AA119" t="str">
        <f>IF(ISNUMBER(FIND("arbeid",Methode_Keuze)),"",IF(ISNUMBER(FIND("arbeid",Methode_Keuze)),"",IF(Tb_Activiteiten[[#This Row],[Loonkosten]]=1,Tb_Activiteiten[[#Headers],[Loonkosten]],"")))</f>
        <v/>
      </c>
      <c r="AB119" t="str">
        <f>IF(ISNUMBER(FIND("arbeid",Methode_Keuze)),"",IF(ISNUMBER(FIND("arbeid",Methode_Keuze)),"",IF(Tb_Activiteiten[[#This Row],[Eigen arbeid]]=1,Tb_Activiteiten[[#Headers],[Eigen arbeid]],"")))</f>
        <v/>
      </c>
      <c r="AC119" t="str">
        <f>IF(ISNUMBER(FIND("arbeid",Methode_Keuze)),"",IF(ISNUMBER(FIND("arbeid",Methode_Keuze)),"",IF(Tb_Activiteiten[[#This Row],[Projectmedewerker]]=1,Tb_Activiteiten[[#Headers],[Projectmedewerker]],"")))</f>
        <v/>
      </c>
      <c r="AD119" t="str">
        <f>IF(ISNUMBER(FIND("arbeid",Methode_Keuze)),"",IF(ISNUMBER(FIND("arbeid",Methode_Keuze)),"",IF(Tb_Activiteiten[[#This Row],[Landbouwer]]=1,Tb_Activiteiten[[#Headers],[Landbouwer]],"")))</f>
        <v/>
      </c>
      <c r="AE119" t="str">
        <f>IF(ISNUMBER(FIND("arbeid",Methode_Keuze)),"",IF(ISNUMBER(FIND("arbeid",Methode_Keuze)),"",IF(Tb_Activiteiten[[#This Row],[Adviseur]]=1,Tb_Activiteiten[[#Headers],[Adviseur]],"")))</f>
        <v/>
      </c>
      <c r="AF119" t="str">
        <f>IF(ISNUMBER(FIND("arbeid",Methode_Keuze)),"",IF(ISNUMBER(FIND("arbeid",Methode_Keuze)),"",IF(Tb_Activiteiten[[#This Row],[Projectleider/Expert]]=1,Tb_Activiteiten[[#Headers],[Projectleider/Expert]],"")))</f>
        <v/>
      </c>
      <c r="AG119" t="str">
        <f>IF(ISNUMBER(FIND("arbeid",Methode_Keuze)),"",IF(ISNUMBER(FIND("arbeid",Methode_Keuze)),"",IF(Tb_Activiteiten[[#This Row],[Arbeidskosten]]=1,Tb_Activiteiten[[#Headers],[Arbeidskosten]],"")))</f>
        <v/>
      </c>
      <c r="AH119" t="str">
        <f>IF(ISNUMBER(FIND("arbeid",Methode_Keuze)),"",IF(ISNUMBER(FIND("arbeid",Methode_Keuze)),"",IF(Tb_Activiteiten[[#This Row],[Arbeidskosten op basis van IKS]]=1,Tb_Activiteiten[[#Headers],[Arbeidskosten op basis van IKS]],"")))</f>
        <v/>
      </c>
      <c r="AI119" t="str">
        <f>IF(ISNUMBER(FIND("overige",Methode_Keuze)),"",IF(Tb_Activiteiten[[#This Row],[Kosten derden exclusief btw]]=1,Tb_Activiteiten[[#Headers],[Kosten derden exclusief btw]],""))</f>
        <v/>
      </c>
      <c r="AJ119" t="str">
        <f>IF(ISNUMBER(FIND("overige",Methode_Keuze)),"",IF(Tb_Activiteiten[[#This Row],[Niet verrekenbare btw]]=1,Tb_Activiteiten[[#Headers],[Niet verrekenbare btw]],""))</f>
        <v/>
      </c>
      <c r="AK119" t="str">
        <f>IF(ISNUMBER(FIND("overige",Methode_Keuze)),"",IF(Tb_Activiteiten[[#This Row],[Grondkosten]]=1,Tb_Activiteiten[[#Headers],[Grondkosten]],""))</f>
        <v/>
      </c>
      <c r="AL119" t="str">
        <f>IF(ISNUMBER(FIND("overige",Methode_Keuze)),"",IF(Tb_Activiteiten[[#This Row],[Bijdrage in natura (overige)]]=1,Tb_Activiteiten[[#Headers],[Bijdrage in natura (overige)]],""))</f>
        <v/>
      </c>
      <c r="AM119" t="str">
        <f>IF(ISNUMBER(FIND("overige",Methode_Keuze)),"",IF(Tb_Activiteiten[[#This Row],[Bijdrage in natura (vrijwilligers)]]=1,Tb_Activiteiten[[#Headers],[Bijdrage in natura (vrijwilligers)]],""))</f>
        <v/>
      </c>
      <c r="AN119" t="str">
        <f>IF(ISNUMBER(FIND("overige",Methode_Keuze)),"",IF(Tb_Activiteiten[[#This Row],[Afschrijvingskosten]]=1,Tb_Activiteiten[[#Headers],[Afschrijvingskosten]],""))</f>
        <v/>
      </c>
    </row>
    <row r="120" spans="1:40" x14ac:dyDescent="0.25">
      <c r="A120" s="342"/>
      <c r="F120" s="81"/>
      <c r="G120" s="81"/>
      <c r="L120" s="71"/>
      <c r="N120" t="str">
        <f>IFERROR(IF(VLOOKUP(Tb_Activiteiten[[#This Row],[Openstelling]],Tb_Openstelling[],2,0)=1,1,""),"")</f>
        <v/>
      </c>
      <c r="AA120" t="str">
        <f>IF(ISNUMBER(FIND("arbeid",Methode_Keuze)),"",IF(ISNUMBER(FIND("arbeid",Methode_Keuze)),"",IF(Tb_Activiteiten[[#This Row],[Loonkosten]]=1,Tb_Activiteiten[[#Headers],[Loonkosten]],"")))</f>
        <v/>
      </c>
      <c r="AB120" t="str">
        <f>IF(ISNUMBER(FIND("arbeid",Methode_Keuze)),"",IF(ISNUMBER(FIND("arbeid",Methode_Keuze)),"",IF(Tb_Activiteiten[[#This Row],[Eigen arbeid]]=1,Tb_Activiteiten[[#Headers],[Eigen arbeid]],"")))</f>
        <v/>
      </c>
      <c r="AC120" t="str">
        <f>IF(ISNUMBER(FIND("arbeid",Methode_Keuze)),"",IF(ISNUMBER(FIND("arbeid",Methode_Keuze)),"",IF(Tb_Activiteiten[[#This Row],[Projectmedewerker]]=1,Tb_Activiteiten[[#Headers],[Projectmedewerker]],"")))</f>
        <v/>
      </c>
      <c r="AD120" t="str">
        <f>IF(ISNUMBER(FIND("arbeid",Methode_Keuze)),"",IF(ISNUMBER(FIND("arbeid",Methode_Keuze)),"",IF(Tb_Activiteiten[[#This Row],[Landbouwer]]=1,Tb_Activiteiten[[#Headers],[Landbouwer]],"")))</f>
        <v/>
      </c>
      <c r="AE120" t="str">
        <f>IF(ISNUMBER(FIND("arbeid",Methode_Keuze)),"",IF(ISNUMBER(FIND("arbeid",Methode_Keuze)),"",IF(Tb_Activiteiten[[#This Row],[Adviseur]]=1,Tb_Activiteiten[[#Headers],[Adviseur]],"")))</f>
        <v/>
      </c>
      <c r="AF120" t="str">
        <f>IF(ISNUMBER(FIND("arbeid",Methode_Keuze)),"",IF(ISNUMBER(FIND("arbeid",Methode_Keuze)),"",IF(Tb_Activiteiten[[#This Row],[Projectleider/Expert]]=1,Tb_Activiteiten[[#Headers],[Projectleider/Expert]],"")))</f>
        <v/>
      </c>
      <c r="AG120" t="str">
        <f>IF(ISNUMBER(FIND("arbeid",Methode_Keuze)),"",IF(ISNUMBER(FIND("arbeid",Methode_Keuze)),"",IF(Tb_Activiteiten[[#This Row],[Arbeidskosten]]=1,Tb_Activiteiten[[#Headers],[Arbeidskosten]],"")))</f>
        <v/>
      </c>
      <c r="AH120" t="str">
        <f>IF(ISNUMBER(FIND("arbeid",Methode_Keuze)),"",IF(ISNUMBER(FIND("arbeid",Methode_Keuze)),"",IF(Tb_Activiteiten[[#This Row],[Arbeidskosten op basis van IKS]]=1,Tb_Activiteiten[[#Headers],[Arbeidskosten op basis van IKS]],"")))</f>
        <v/>
      </c>
      <c r="AI120" t="str">
        <f>IF(ISNUMBER(FIND("overige",Methode_Keuze)),"",IF(Tb_Activiteiten[[#This Row],[Kosten derden exclusief btw]]=1,Tb_Activiteiten[[#Headers],[Kosten derden exclusief btw]],""))</f>
        <v/>
      </c>
      <c r="AJ120" t="str">
        <f>IF(ISNUMBER(FIND("overige",Methode_Keuze)),"",IF(Tb_Activiteiten[[#This Row],[Niet verrekenbare btw]]=1,Tb_Activiteiten[[#Headers],[Niet verrekenbare btw]],""))</f>
        <v/>
      </c>
      <c r="AK120" t="str">
        <f>IF(ISNUMBER(FIND("overige",Methode_Keuze)),"",IF(Tb_Activiteiten[[#This Row],[Grondkosten]]=1,Tb_Activiteiten[[#Headers],[Grondkosten]],""))</f>
        <v/>
      </c>
      <c r="AL120" t="str">
        <f>IF(ISNUMBER(FIND("overige",Methode_Keuze)),"",IF(Tb_Activiteiten[[#This Row],[Bijdrage in natura (overige)]]=1,Tb_Activiteiten[[#Headers],[Bijdrage in natura (overige)]],""))</f>
        <v/>
      </c>
      <c r="AM120" t="str">
        <f>IF(ISNUMBER(FIND("overige",Methode_Keuze)),"",IF(Tb_Activiteiten[[#This Row],[Bijdrage in natura (vrijwilligers)]]=1,Tb_Activiteiten[[#Headers],[Bijdrage in natura (vrijwilligers)]],""))</f>
        <v/>
      </c>
      <c r="AN120" t="str">
        <f>IF(ISNUMBER(FIND("overige",Methode_Keuze)),"",IF(Tb_Activiteiten[[#This Row],[Afschrijvingskosten]]=1,Tb_Activiteiten[[#Headers],[Afschrijvingskosten]],""))</f>
        <v/>
      </c>
    </row>
    <row r="121" spans="1:40" x14ac:dyDescent="0.25">
      <c r="A121" s="342"/>
      <c r="F121" s="81"/>
      <c r="G121" s="81"/>
      <c r="L121" s="71"/>
      <c r="N121" t="str">
        <f>IFERROR(IF(VLOOKUP(Tb_Activiteiten[[#This Row],[Openstelling]],Tb_Openstelling[],2,0)=1,1,""),"")</f>
        <v/>
      </c>
      <c r="AA121" t="str">
        <f>IF(ISNUMBER(FIND("arbeid",Methode_Keuze)),"",IF(ISNUMBER(FIND("arbeid",Methode_Keuze)),"",IF(Tb_Activiteiten[[#This Row],[Loonkosten]]=1,Tb_Activiteiten[[#Headers],[Loonkosten]],"")))</f>
        <v/>
      </c>
      <c r="AB121" t="str">
        <f>IF(ISNUMBER(FIND("arbeid",Methode_Keuze)),"",IF(ISNUMBER(FIND("arbeid",Methode_Keuze)),"",IF(Tb_Activiteiten[[#This Row],[Eigen arbeid]]=1,Tb_Activiteiten[[#Headers],[Eigen arbeid]],"")))</f>
        <v/>
      </c>
      <c r="AC121" t="str">
        <f>IF(ISNUMBER(FIND("arbeid",Methode_Keuze)),"",IF(ISNUMBER(FIND("arbeid",Methode_Keuze)),"",IF(Tb_Activiteiten[[#This Row],[Projectmedewerker]]=1,Tb_Activiteiten[[#Headers],[Projectmedewerker]],"")))</f>
        <v/>
      </c>
      <c r="AD121" t="str">
        <f>IF(ISNUMBER(FIND("arbeid",Methode_Keuze)),"",IF(ISNUMBER(FIND("arbeid",Methode_Keuze)),"",IF(Tb_Activiteiten[[#This Row],[Landbouwer]]=1,Tb_Activiteiten[[#Headers],[Landbouwer]],"")))</f>
        <v/>
      </c>
      <c r="AE121" t="str">
        <f>IF(ISNUMBER(FIND("arbeid",Methode_Keuze)),"",IF(ISNUMBER(FIND("arbeid",Methode_Keuze)),"",IF(Tb_Activiteiten[[#This Row],[Adviseur]]=1,Tb_Activiteiten[[#Headers],[Adviseur]],"")))</f>
        <v/>
      </c>
      <c r="AF121" t="str">
        <f>IF(ISNUMBER(FIND("arbeid",Methode_Keuze)),"",IF(ISNUMBER(FIND("arbeid",Methode_Keuze)),"",IF(Tb_Activiteiten[[#This Row],[Projectleider/Expert]]=1,Tb_Activiteiten[[#Headers],[Projectleider/Expert]],"")))</f>
        <v/>
      </c>
      <c r="AG121" t="str">
        <f>IF(ISNUMBER(FIND("arbeid",Methode_Keuze)),"",IF(ISNUMBER(FIND("arbeid",Methode_Keuze)),"",IF(Tb_Activiteiten[[#This Row],[Arbeidskosten]]=1,Tb_Activiteiten[[#Headers],[Arbeidskosten]],"")))</f>
        <v/>
      </c>
      <c r="AH121" t="str">
        <f>IF(ISNUMBER(FIND("arbeid",Methode_Keuze)),"",IF(ISNUMBER(FIND("arbeid",Methode_Keuze)),"",IF(Tb_Activiteiten[[#This Row],[Arbeidskosten op basis van IKS]]=1,Tb_Activiteiten[[#Headers],[Arbeidskosten op basis van IKS]],"")))</f>
        <v/>
      </c>
      <c r="AI121" t="str">
        <f>IF(ISNUMBER(FIND("overige",Methode_Keuze)),"",IF(Tb_Activiteiten[[#This Row],[Kosten derden exclusief btw]]=1,Tb_Activiteiten[[#Headers],[Kosten derden exclusief btw]],""))</f>
        <v/>
      </c>
      <c r="AJ121" t="str">
        <f>IF(ISNUMBER(FIND("overige",Methode_Keuze)),"",IF(Tb_Activiteiten[[#This Row],[Niet verrekenbare btw]]=1,Tb_Activiteiten[[#Headers],[Niet verrekenbare btw]],""))</f>
        <v/>
      </c>
      <c r="AK121" t="str">
        <f>IF(ISNUMBER(FIND("overige",Methode_Keuze)),"",IF(Tb_Activiteiten[[#This Row],[Grondkosten]]=1,Tb_Activiteiten[[#Headers],[Grondkosten]],""))</f>
        <v/>
      </c>
      <c r="AL121" t="str">
        <f>IF(ISNUMBER(FIND("overige",Methode_Keuze)),"",IF(Tb_Activiteiten[[#This Row],[Bijdrage in natura (overige)]]=1,Tb_Activiteiten[[#Headers],[Bijdrage in natura (overige)]],""))</f>
        <v/>
      </c>
      <c r="AM121" t="str">
        <f>IF(ISNUMBER(FIND("overige",Methode_Keuze)),"",IF(Tb_Activiteiten[[#This Row],[Bijdrage in natura (vrijwilligers)]]=1,Tb_Activiteiten[[#Headers],[Bijdrage in natura (vrijwilligers)]],""))</f>
        <v/>
      </c>
      <c r="AN121" t="str">
        <f>IF(ISNUMBER(FIND("overige",Methode_Keuze)),"",IF(Tb_Activiteiten[[#This Row],[Afschrijvingskosten]]=1,Tb_Activiteiten[[#Headers],[Afschrijvingskosten]],""))</f>
        <v/>
      </c>
    </row>
    <row r="122" spans="1:40" x14ac:dyDescent="0.25">
      <c r="A122" s="342"/>
      <c r="F122" s="81"/>
      <c r="G122" s="81"/>
      <c r="L122" s="71"/>
      <c r="N122" t="str">
        <f>IFERROR(IF(VLOOKUP(Tb_Activiteiten[[#This Row],[Openstelling]],Tb_Openstelling[],2,0)=1,1,""),"")</f>
        <v/>
      </c>
      <c r="AA122" t="str">
        <f>IF(ISNUMBER(FIND("arbeid",Methode_Keuze)),"",IF(ISNUMBER(FIND("arbeid",Methode_Keuze)),"",IF(Tb_Activiteiten[[#This Row],[Loonkosten]]=1,Tb_Activiteiten[[#Headers],[Loonkosten]],"")))</f>
        <v/>
      </c>
      <c r="AB122" t="str">
        <f>IF(ISNUMBER(FIND("arbeid",Methode_Keuze)),"",IF(ISNUMBER(FIND("arbeid",Methode_Keuze)),"",IF(Tb_Activiteiten[[#This Row],[Eigen arbeid]]=1,Tb_Activiteiten[[#Headers],[Eigen arbeid]],"")))</f>
        <v/>
      </c>
      <c r="AC122" t="str">
        <f>IF(ISNUMBER(FIND("arbeid",Methode_Keuze)),"",IF(ISNUMBER(FIND("arbeid",Methode_Keuze)),"",IF(Tb_Activiteiten[[#This Row],[Projectmedewerker]]=1,Tb_Activiteiten[[#Headers],[Projectmedewerker]],"")))</f>
        <v/>
      </c>
      <c r="AD122" t="str">
        <f>IF(ISNUMBER(FIND("arbeid",Methode_Keuze)),"",IF(ISNUMBER(FIND("arbeid",Methode_Keuze)),"",IF(Tb_Activiteiten[[#This Row],[Landbouwer]]=1,Tb_Activiteiten[[#Headers],[Landbouwer]],"")))</f>
        <v/>
      </c>
      <c r="AE122" t="str">
        <f>IF(ISNUMBER(FIND("arbeid",Methode_Keuze)),"",IF(ISNUMBER(FIND("arbeid",Methode_Keuze)),"",IF(Tb_Activiteiten[[#This Row],[Adviseur]]=1,Tb_Activiteiten[[#Headers],[Adviseur]],"")))</f>
        <v/>
      </c>
      <c r="AF122" t="str">
        <f>IF(ISNUMBER(FIND("arbeid",Methode_Keuze)),"",IF(ISNUMBER(FIND("arbeid",Methode_Keuze)),"",IF(Tb_Activiteiten[[#This Row],[Projectleider/Expert]]=1,Tb_Activiteiten[[#Headers],[Projectleider/Expert]],"")))</f>
        <v/>
      </c>
      <c r="AG122" t="str">
        <f>IF(ISNUMBER(FIND("arbeid",Methode_Keuze)),"",IF(ISNUMBER(FIND("arbeid",Methode_Keuze)),"",IF(Tb_Activiteiten[[#This Row],[Arbeidskosten]]=1,Tb_Activiteiten[[#Headers],[Arbeidskosten]],"")))</f>
        <v/>
      </c>
      <c r="AH122" t="str">
        <f>IF(ISNUMBER(FIND("arbeid",Methode_Keuze)),"",IF(ISNUMBER(FIND("arbeid",Methode_Keuze)),"",IF(Tb_Activiteiten[[#This Row],[Arbeidskosten op basis van IKS]]=1,Tb_Activiteiten[[#Headers],[Arbeidskosten op basis van IKS]],"")))</f>
        <v/>
      </c>
      <c r="AI122" t="str">
        <f>IF(ISNUMBER(FIND("overige",Methode_Keuze)),"",IF(Tb_Activiteiten[[#This Row],[Kosten derden exclusief btw]]=1,Tb_Activiteiten[[#Headers],[Kosten derden exclusief btw]],""))</f>
        <v/>
      </c>
      <c r="AJ122" t="str">
        <f>IF(ISNUMBER(FIND("overige",Methode_Keuze)),"",IF(Tb_Activiteiten[[#This Row],[Niet verrekenbare btw]]=1,Tb_Activiteiten[[#Headers],[Niet verrekenbare btw]],""))</f>
        <v/>
      </c>
      <c r="AK122" t="str">
        <f>IF(ISNUMBER(FIND("overige",Methode_Keuze)),"",IF(Tb_Activiteiten[[#This Row],[Grondkosten]]=1,Tb_Activiteiten[[#Headers],[Grondkosten]],""))</f>
        <v/>
      </c>
      <c r="AL122" t="str">
        <f>IF(ISNUMBER(FIND("overige",Methode_Keuze)),"",IF(Tb_Activiteiten[[#This Row],[Bijdrage in natura (overige)]]=1,Tb_Activiteiten[[#Headers],[Bijdrage in natura (overige)]],""))</f>
        <v/>
      </c>
      <c r="AM122" t="str">
        <f>IF(ISNUMBER(FIND("overige",Methode_Keuze)),"",IF(Tb_Activiteiten[[#This Row],[Bijdrage in natura (vrijwilligers)]]=1,Tb_Activiteiten[[#Headers],[Bijdrage in natura (vrijwilligers)]],""))</f>
        <v/>
      </c>
      <c r="AN122" t="str">
        <f>IF(ISNUMBER(FIND("overige",Methode_Keuze)),"",IF(Tb_Activiteiten[[#This Row],[Afschrijvingskosten]]=1,Tb_Activiteiten[[#Headers],[Afschrijvingskosten]],""))</f>
        <v/>
      </c>
    </row>
    <row r="123" spans="1:40" x14ac:dyDescent="0.25">
      <c r="A123" s="342"/>
      <c r="F123" s="81"/>
      <c r="G123" s="81"/>
      <c r="L123" s="71"/>
      <c r="N123" t="str">
        <f>IFERROR(IF(VLOOKUP(Tb_Activiteiten[[#This Row],[Openstelling]],Tb_Openstelling[],2,0)=1,1,""),"")</f>
        <v/>
      </c>
      <c r="AA123" t="str">
        <f>IF(ISNUMBER(FIND("arbeid",Methode_Keuze)),"",IF(ISNUMBER(FIND("arbeid",Methode_Keuze)),"",IF(Tb_Activiteiten[[#This Row],[Loonkosten]]=1,Tb_Activiteiten[[#Headers],[Loonkosten]],"")))</f>
        <v/>
      </c>
      <c r="AB123" t="str">
        <f>IF(ISNUMBER(FIND("arbeid",Methode_Keuze)),"",IF(ISNUMBER(FIND("arbeid",Methode_Keuze)),"",IF(Tb_Activiteiten[[#This Row],[Eigen arbeid]]=1,Tb_Activiteiten[[#Headers],[Eigen arbeid]],"")))</f>
        <v/>
      </c>
      <c r="AC123" t="str">
        <f>IF(ISNUMBER(FIND("arbeid",Methode_Keuze)),"",IF(ISNUMBER(FIND("arbeid",Methode_Keuze)),"",IF(Tb_Activiteiten[[#This Row],[Projectmedewerker]]=1,Tb_Activiteiten[[#Headers],[Projectmedewerker]],"")))</f>
        <v/>
      </c>
      <c r="AD123" t="str">
        <f>IF(ISNUMBER(FIND("arbeid",Methode_Keuze)),"",IF(ISNUMBER(FIND("arbeid",Methode_Keuze)),"",IF(Tb_Activiteiten[[#This Row],[Landbouwer]]=1,Tb_Activiteiten[[#Headers],[Landbouwer]],"")))</f>
        <v/>
      </c>
      <c r="AE123" t="str">
        <f>IF(ISNUMBER(FIND("arbeid",Methode_Keuze)),"",IF(ISNUMBER(FIND("arbeid",Methode_Keuze)),"",IF(Tb_Activiteiten[[#This Row],[Adviseur]]=1,Tb_Activiteiten[[#Headers],[Adviseur]],"")))</f>
        <v/>
      </c>
      <c r="AF123" t="str">
        <f>IF(ISNUMBER(FIND("arbeid",Methode_Keuze)),"",IF(ISNUMBER(FIND("arbeid",Methode_Keuze)),"",IF(Tb_Activiteiten[[#This Row],[Projectleider/Expert]]=1,Tb_Activiteiten[[#Headers],[Projectleider/Expert]],"")))</f>
        <v/>
      </c>
      <c r="AG123" t="str">
        <f>IF(ISNUMBER(FIND("arbeid",Methode_Keuze)),"",IF(ISNUMBER(FIND("arbeid",Methode_Keuze)),"",IF(Tb_Activiteiten[[#This Row],[Arbeidskosten]]=1,Tb_Activiteiten[[#Headers],[Arbeidskosten]],"")))</f>
        <v/>
      </c>
      <c r="AH123" t="str">
        <f>IF(ISNUMBER(FIND("arbeid",Methode_Keuze)),"",IF(ISNUMBER(FIND("arbeid",Methode_Keuze)),"",IF(Tb_Activiteiten[[#This Row],[Arbeidskosten op basis van IKS]]=1,Tb_Activiteiten[[#Headers],[Arbeidskosten op basis van IKS]],"")))</f>
        <v/>
      </c>
      <c r="AI123" t="str">
        <f>IF(ISNUMBER(FIND("overige",Methode_Keuze)),"",IF(Tb_Activiteiten[[#This Row],[Kosten derden exclusief btw]]=1,Tb_Activiteiten[[#Headers],[Kosten derden exclusief btw]],""))</f>
        <v/>
      </c>
      <c r="AJ123" t="str">
        <f>IF(ISNUMBER(FIND("overige",Methode_Keuze)),"",IF(Tb_Activiteiten[[#This Row],[Niet verrekenbare btw]]=1,Tb_Activiteiten[[#Headers],[Niet verrekenbare btw]],""))</f>
        <v/>
      </c>
      <c r="AK123" t="str">
        <f>IF(ISNUMBER(FIND("overige",Methode_Keuze)),"",IF(Tb_Activiteiten[[#This Row],[Grondkosten]]=1,Tb_Activiteiten[[#Headers],[Grondkosten]],""))</f>
        <v/>
      </c>
      <c r="AL123" t="str">
        <f>IF(ISNUMBER(FIND("overige",Methode_Keuze)),"",IF(Tb_Activiteiten[[#This Row],[Bijdrage in natura (overige)]]=1,Tb_Activiteiten[[#Headers],[Bijdrage in natura (overige)]],""))</f>
        <v/>
      </c>
      <c r="AM123" t="str">
        <f>IF(ISNUMBER(FIND("overige",Methode_Keuze)),"",IF(Tb_Activiteiten[[#This Row],[Bijdrage in natura (vrijwilligers)]]=1,Tb_Activiteiten[[#Headers],[Bijdrage in natura (vrijwilligers)]],""))</f>
        <v/>
      </c>
      <c r="AN123" t="str">
        <f>IF(ISNUMBER(FIND("overige",Methode_Keuze)),"",IF(Tb_Activiteiten[[#This Row],[Afschrijvingskosten]]=1,Tb_Activiteiten[[#Headers],[Afschrijvingskosten]],""))</f>
        <v/>
      </c>
    </row>
    <row r="124" spans="1:40" x14ac:dyDescent="0.25">
      <c r="A124" s="342"/>
      <c r="F124" s="81"/>
      <c r="G124" s="81"/>
      <c r="L124" s="71"/>
      <c r="N124" t="str">
        <f>IFERROR(IF(VLOOKUP(Tb_Activiteiten[[#This Row],[Openstelling]],Tb_Openstelling[],2,0)=1,1,""),"")</f>
        <v/>
      </c>
      <c r="AA124" t="str">
        <f>IF(ISNUMBER(FIND("arbeid",Methode_Keuze)),"",IF(ISNUMBER(FIND("arbeid",Methode_Keuze)),"",IF(Tb_Activiteiten[[#This Row],[Loonkosten]]=1,Tb_Activiteiten[[#Headers],[Loonkosten]],"")))</f>
        <v/>
      </c>
      <c r="AB124" t="str">
        <f>IF(ISNUMBER(FIND("arbeid",Methode_Keuze)),"",IF(ISNUMBER(FIND("arbeid",Methode_Keuze)),"",IF(Tb_Activiteiten[[#This Row],[Eigen arbeid]]=1,Tb_Activiteiten[[#Headers],[Eigen arbeid]],"")))</f>
        <v/>
      </c>
      <c r="AC124" t="str">
        <f>IF(ISNUMBER(FIND("arbeid",Methode_Keuze)),"",IF(ISNUMBER(FIND("arbeid",Methode_Keuze)),"",IF(Tb_Activiteiten[[#This Row],[Projectmedewerker]]=1,Tb_Activiteiten[[#Headers],[Projectmedewerker]],"")))</f>
        <v/>
      </c>
      <c r="AD124" t="str">
        <f>IF(ISNUMBER(FIND("arbeid",Methode_Keuze)),"",IF(ISNUMBER(FIND("arbeid",Methode_Keuze)),"",IF(Tb_Activiteiten[[#This Row],[Landbouwer]]=1,Tb_Activiteiten[[#Headers],[Landbouwer]],"")))</f>
        <v/>
      </c>
      <c r="AE124" t="str">
        <f>IF(ISNUMBER(FIND("arbeid",Methode_Keuze)),"",IF(ISNUMBER(FIND("arbeid",Methode_Keuze)),"",IF(Tb_Activiteiten[[#This Row],[Adviseur]]=1,Tb_Activiteiten[[#Headers],[Adviseur]],"")))</f>
        <v/>
      </c>
      <c r="AF124" t="str">
        <f>IF(ISNUMBER(FIND("arbeid",Methode_Keuze)),"",IF(ISNUMBER(FIND("arbeid",Methode_Keuze)),"",IF(Tb_Activiteiten[[#This Row],[Projectleider/Expert]]=1,Tb_Activiteiten[[#Headers],[Projectleider/Expert]],"")))</f>
        <v/>
      </c>
      <c r="AG124" t="str">
        <f>IF(ISNUMBER(FIND("arbeid",Methode_Keuze)),"",IF(ISNUMBER(FIND("arbeid",Methode_Keuze)),"",IF(Tb_Activiteiten[[#This Row],[Arbeidskosten]]=1,Tb_Activiteiten[[#Headers],[Arbeidskosten]],"")))</f>
        <v/>
      </c>
      <c r="AH124" t="str">
        <f>IF(ISNUMBER(FIND("arbeid",Methode_Keuze)),"",IF(ISNUMBER(FIND("arbeid",Methode_Keuze)),"",IF(Tb_Activiteiten[[#This Row],[Arbeidskosten op basis van IKS]]=1,Tb_Activiteiten[[#Headers],[Arbeidskosten op basis van IKS]],"")))</f>
        <v/>
      </c>
      <c r="AI124" t="str">
        <f>IF(ISNUMBER(FIND("overige",Methode_Keuze)),"",IF(Tb_Activiteiten[[#This Row],[Kosten derden exclusief btw]]=1,Tb_Activiteiten[[#Headers],[Kosten derden exclusief btw]],""))</f>
        <v/>
      </c>
      <c r="AJ124" t="str">
        <f>IF(ISNUMBER(FIND("overige",Methode_Keuze)),"",IF(Tb_Activiteiten[[#This Row],[Niet verrekenbare btw]]=1,Tb_Activiteiten[[#Headers],[Niet verrekenbare btw]],""))</f>
        <v/>
      </c>
      <c r="AK124" t="str">
        <f>IF(ISNUMBER(FIND("overige",Methode_Keuze)),"",IF(Tb_Activiteiten[[#This Row],[Grondkosten]]=1,Tb_Activiteiten[[#Headers],[Grondkosten]],""))</f>
        <v/>
      </c>
      <c r="AL124" t="str">
        <f>IF(ISNUMBER(FIND("overige",Methode_Keuze)),"",IF(Tb_Activiteiten[[#This Row],[Bijdrage in natura (overige)]]=1,Tb_Activiteiten[[#Headers],[Bijdrage in natura (overige)]],""))</f>
        <v/>
      </c>
      <c r="AM124" t="str">
        <f>IF(ISNUMBER(FIND("overige",Methode_Keuze)),"",IF(Tb_Activiteiten[[#This Row],[Bijdrage in natura (vrijwilligers)]]=1,Tb_Activiteiten[[#Headers],[Bijdrage in natura (vrijwilligers)]],""))</f>
        <v/>
      </c>
      <c r="AN124" t="str">
        <f>IF(ISNUMBER(FIND("overige",Methode_Keuze)),"",IF(Tb_Activiteiten[[#This Row],[Afschrijvingskosten]]=1,Tb_Activiteiten[[#Headers],[Afschrijvingskosten]],""))</f>
        <v/>
      </c>
    </row>
    <row r="125" spans="1:40" x14ac:dyDescent="0.25">
      <c r="A125" s="342"/>
      <c r="F125" s="81"/>
      <c r="G125" s="81"/>
      <c r="L125" s="71"/>
      <c r="N125" t="str">
        <f>IFERROR(IF(VLOOKUP(Tb_Activiteiten[[#This Row],[Openstelling]],Tb_Openstelling[],2,0)=1,1,""),"")</f>
        <v/>
      </c>
      <c r="AA125" t="str">
        <f>IF(ISNUMBER(FIND("arbeid",Methode_Keuze)),"",IF(ISNUMBER(FIND("arbeid",Methode_Keuze)),"",IF(Tb_Activiteiten[[#This Row],[Loonkosten]]=1,Tb_Activiteiten[[#Headers],[Loonkosten]],"")))</f>
        <v/>
      </c>
      <c r="AB125" t="str">
        <f>IF(ISNUMBER(FIND("arbeid",Methode_Keuze)),"",IF(ISNUMBER(FIND("arbeid",Methode_Keuze)),"",IF(Tb_Activiteiten[[#This Row],[Eigen arbeid]]=1,Tb_Activiteiten[[#Headers],[Eigen arbeid]],"")))</f>
        <v/>
      </c>
      <c r="AC125" t="str">
        <f>IF(ISNUMBER(FIND("arbeid",Methode_Keuze)),"",IF(ISNUMBER(FIND("arbeid",Methode_Keuze)),"",IF(Tb_Activiteiten[[#This Row],[Projectmedewerker]]=1,Tb_Activiteiten[[#Headers],[Projectmedewerker]],"")))</f>
        <v/>
      </c>
      <c r="AD125" t="str">
        <f>IF(ISNUMBER(FIND("arbeid",Methode_Keuze)),"",IF(ISNUMBER(FIND("arbeid",Methode_Keuze)),"",IF(Tb_Activiteiten[[#This Row],[Landbouwer]]=1,Tb_Activiteiten[[#Headers],[Landbouwer]],"")))</f>
        <v/>
      </c>
      <c r="AE125" t="str">
        <f>IF(ISNUMBER(FIND("arbeid",Methode_Keuze)),"",IF(ISNUMBER(FIND("arbeid",Methode_Keuze)),"",IF(Tb_Activiteiten[[#This Row],[Adviseur]]=1,Tb_Activiteiten[[#Headers],[Adviseur]],"")))</f>
        <v/>
      </c>
      <c r="AF125" t="str">
        <f>IF(ISNUMBER(FIND("arbeid",Methode_Keuze)),"",IF(ISNUMBER(FIND("arbeid",Methode_Keuze)),"",IF(Tb_Activiteiten[[#This Row],[Projectleider/Expert]]=1,Tb_Activiteiten[[#Headers],[Projectleider/Expert]],"")))</f>
        <v/>
      </c>
      <c r="AG125" t="str">
        <f>IF(ISNUMBER(FIND("arbeid",Methode_Keuze)),"",IF(ISNUMBER(FIND("arbeid",Methode_Keuze)),"",IF(Tb_Activiteiten[[#This Row],[Arbeidskosten]]=1,Tb_Activiteiten[[#Headers],[Arbeidskosten]],"")))</f>
        <v/>
      </c>
      <c r="AH125" t="str">
        <f>IF(ISNUMBER(FIND("arbeid",Methode_Keuze)),"",IF(ISNUMBER(FIND("arbeid",Methode_Keuze)),"",IF(Tb_Activiteiten[[#This Row],[Arbeidskosten op basis van IKS]]=1,Tb_Activiteiten[[#Headers],[Arbeidskosten op basis van IKS]],"")))</f>
        <v/>
      </c>
      <c r="AI125" t="str">
        <f>IF(ISNUMBER(FIND("overige",Methode_Keuze)),"",IF(Tb_Activiteiten[[#This Row],[Kosten derden exclusief btw]]=1,Tb_Activiteiten[[#Headers],[Kosten derden exclusief btw]],""))</f>
        <v/>
      </c>
      <c r="AJ125" t="str">
        <f>IF(ISNUMBER(FIND("overige",Methode_Keuze)),"",IF(Tb_Activiteiten[[#This Row],[Niet verrekenbare btw]]=1,Tb_Activiteiten[[#Headers],[Niet verrekenbare btw]],""))</f>
        <v/>
      </c>
      <c r="AK125" t="str">
        <f>IF(ISNUMBER(FIND("overige",Methode_Keuze)),"",IF(Tb_Activiteiten[[#This Row],[Grondkosten]]=1,Tb_Activiteiten[[#Headers],[Grondkosten]],""))</f>
        <v/>
      </c>
      <c r="AL125" t="str">
        <f>IF(ISNUMBER(FIND("overige",Methode_Keuze)),"",IF(Tb_Activiteiten[[#This Row],[Bijdrage in natura (overige)]]=1,Tb_Activiteiten[[#Headers],[Bijdrage in natura (overige)]],""))</f>
        <v/>
      </c>
      <c r="AM125" t="str">
        <f>IF(ISNUMBER(FIND("overige",Methode_Keuze)),"",IF(Tb_Activiteiten[[#This Row],[Bijdrage in natura (vrijwilligers)]]=1,Tb_Activiteiten[[#Headers],[Bijdrage in natura (vrijwilligers)]],""))</f>
        <v/>
      </c>
      <c r="AN125" t="str">
        <f>IF(ISNUMBER(FIND("overige",Methode_Keuze)),"",IF(Tb_Activiteiten[[#This Row],[Afschrijvingskosten]]=1,Tb_Activiteiten[[#Headers],[Afschrijvingskosten]],""))</f>
        <v/>
      </c>
    </row>
    <row r="126" spans="1:40" x14ac:dyDescent="0.25">
      <c r="A126" s="342"/>
      <c r="F126" s="81"/>
      <c r="G126" s="81"/>
      <c r="L126" s="71"/>
      <c r="N126" t="str">
        <f>IFERROR(IF(VLOOKUP(Tb_Activiteiten[[#This Row],[Openstelling]],Tb_Openstelling[],2,0)=1,1,""),"")</f>
        <v/>
      </c>
      <c r="AA126" t="str">
        <f>IF(ISNUMBER(FIND("arbeid",Methode_Keuze)),"",IF(ISNUMBER(FIND("arbeid",Methode_Keuze)),"",IF(Tb_Activiteiten[[#This Row],[Loonkosten]]=1,Tb_Activiteiten[[#Headers],[Loonkosten]],"")))</f>
        <v/>
      </c>
      <c r="AB126" t="str">
        <f>IF(ISNUMBER(FIND("arbeid",Methode_Keuze)),"",IF(ISNUMBER(FIND("arbeid",Methode_Keuze)),"",IF(Tb_Activiteiten[[#This Row],[Eigen arbeid]]=1,Tb_Activiteiten[[#Headers],[Eigen arbeid]],"")))</f>
        <v/>
      </c>
      <c r="AC126" t="str">
        <f>IF(ISNUMBER(FIND("arbeid",Methode_Keuze)),"",IF(ISNUMBER(FIND("arbeid",Methode_Keuze)),"",IF(Tb_Activiteiten[[#This Row],[Projectmedewerker]]=1,Tb_Activiteiten[[#Headers],[Projectmedewerker]],"")))</f>
        <v/>
      </c>
      <c r="AD126" t="str">
        <f>IF(ISNUMBER(FIND("arbeid",Methode_Keuze)),"",IF(ISNUMBER(FIND("arbeid",Methode_Keuze)),"",IF(Tb_Activiteiten[[#This Row],[Landbouwer]]=1,Tb_Activiteiten[[#Headers],[Landbouwer]],"")))</f>
        <v/>
      </c>
      <c r="AE126" t="str">
        <f>IF(ISNUMBER(FIND("arbeid",Methode_Keuze)),"",IF(ISNUMBER(FIND("arbeid",Methode_Keuze)),"",IF(Tb_Activiteiten[[#This Row],[Adviseur]]=1,Tb_Activiteiten[[#Headers],[Adviseur]],"")))</f>
        <v/>
      </c>
      <c r="AF126" t="str">
        <f>IF(ISNUMBER(FIND("arbeid",Methode_Keuze)),"",IF(ISNUMBER(FIND("arbeid",Methode_Keuze)),"",IF(Tb_Activiteiten[[#This Row],[Projectleider/Expert]]=1,Tb_Activiteiten[[#Headers],[Projectleider/Expert]],"")))</f>
        <v/>
      </c>
      <c r="AG126" t="str">
        <f>IF(ISNUMBER(FIND("arbeid",Methode_Keuze)),"",IF(ISNUMBER(FIND("arbeid",Methode_Keuze)),"",IF(Tb_Activiteiten[[#This Row],[Arbeidskosten]]=1,Tb_Activiteiten[[#Headers],[Arbeidskosten]],"")))</f>
        <v/>
      </c>
      <c r="AH126" t="str">
        <f>IF(ISNUMBER(FIND("arbeid",Methode_Keuze)),"",IF(ISNUMBER(FIND("arbeid",Methode_Keuze)),"",IF(Tb_Activiteiten[[#This Row],[Arbeidskosten op basis van IKS]]=1,Tb_Activiteiten[[#Headers],[Arbeidskosten op basis van IKS]],"")))</f>
        <v/>
      </c>
      <c r="AI126" t="str">
        <f>IF(ISNUMBER(FIND("overige",Methode_Keuze)),"",IF(Tb_Activiteiten[[#This Row],[Kosten derden exclusief btw]]=1,Tb_Activiteiten[[#Headers],[Kosten derden exclusief btw]],""))</f>
        <v/>
      </c>
      <c r="AJ126" t="str">
        <f>IF(ISNUMBER(FIND("overige",Methode_Keuze)),"",IF(Tb_Activiteiten[[#This Row],[Niet verrekenbare btw]]=1,Tb_Activiteiten[[#Headers],[Niet verrekenbare btw]],""))</f>
        <v/>
      </c>
      <c r="AK126" t="str">
        <f>IF(ISNUMBER(FIND("overige",Methode_Keuze)),"",IF(Tb_Activiteiten[[#This Row],[Grondkosten]]=1,Tb_Activiteiten[[#Headers],[Grondkosten]],""))</f>
        <v/>
      </c>
      <c r="AL126" t="str">
        <f>IF(ISNUMBER(FIND("overige",Methode_Keuze)),"",IF(Tb_Activiteiten[[#This Row],[Bijdrage in natura (overige)]]=1,Tb_Activiteiten[[#Headers],[Bijdrage in natura (overige)]],""))</f>
        <v/>
      </c>
      <c r="AM126" t="str">
        <f>IF(ISNUMBER(FIND("overige",Methode_Keuze)),"",IF(Tb_Activiteiten[[#This Row],[Bijdrage in natura (vrijwilligers)]]=1,Tb_Activiteiten[[#Headers],[Bijdrage in natura (vrijwilligers)]],""))</f>
        <v/>
      </c>
      <c r="AN126" t="str">
        <f>IF(ISNUMBER(FIND("overige",Methode_Keuze)),"",IF(Tb_Activiteiten[[#This Row],[Afschrijvingskosten]]=1,Tb_Activiteiten[[#Headers],[Afschrijvingskosten]],""))</f>
        <v/>
      </c>
    </row>
    <row r="127" spans="1:40" x14ac:dyDescent="0.25">
      <c r="A127" s="342"/>
      <c r="F127" s="81"/>
      <c r="G127" s="81"/>
      <c r="L127" s="71"/>
      <c r="N127" t="str">
        <f>IFERROR(IF(VLOOKUP(Tb_Activiteiten[[#This Row],[Openstelling]],Tb_Openstelling[],2,0)=1,1,""),"")</f>
        <v/>
      </c>
      <c r="AA127" t="str">
        <f>IF(ISNUMBER(FIND("arbeid",Methode_Keuze)),"",IF(ISNUMBER(FIND("arbeid",Methode_Keuze)),"",IF(Tb_Activiteiten[[#This Row],[Loonkosten]]=1,Tb_Activiteiten[[#Headers],[Loonkosten]],"")))</f>
        <v/>
      </c>
      <c r="AB127" t="str">
        <f>IF(ISNUMBER(FIND("arbeid",Methode_Keuze)),"",IF(ISNUMBER(FIND("arbeid",Methode_Keuze)),"",IF(Tb_Activiteiten[[#This Row],[Eigen arbeid]]=1,Tb_Activiteiten[[#Headers],[Eigen arbeid]],"")))</f>
        <v/>
      </c>
      <c r="AC127" t="str">
        <f>IF(ISNUMBER(FIND("arbeid",Methode_Keuze)),"",IF(ISNUMBER(FIND("arbeid",Methode_Keuze)),"",IF(Tb_Activiteiten[[#This Row],[Projectmedewerker]]=1,Tb_Activiteiten[[#Headers],[Projectmedewerker]],"")))</f>
        <v/>
      </c>
      <c r="AD127" t="str">
        <f>IF(ISNUMBER(FIND("arbeid",Methode_Keuze)),"",IF(ISNUMBER(FIND("arbeid",Methode_Keuze)),"",IF(Tb_Activiteiten[[#This Row],[Landbouwer]]=1,Tb_Activiteiten[[#Headers],[Landbouwer]],"")))</f>
        <v/>
      </c>
      <c r="AE127" t="str">
        <f>IF(ISNUMBER(FIND("arbeid",Methode_Keuze)),"",IF(ISNUMBER(FIND("arbeid",Methode_Keuze)),"",IF(Tb_Activiteiten[[#This Row],[Adviseur]]=1,Tb_Activiteiten[[#Headers],[Adviseur]],"")))</f>
        <v/>
      </c>
      <c r="AF127" t="str">
        <f>IF(ISNUMBER(FIND("arbeid",Methode_Keuze)),"",IF(ISNUMBER(FIND("arbeid",Methode_Keuze)),"",IF(Tb_Activiteiten[[#This Row],[Projectleider/Expert]]=1,Tb_Activiteiten[[#Headers],[Projectleider/Expert]],"")))</f>
        <v/>
      </c>
      <c r="AG127" t="str">
        <f>IF(ISNUMBER(FIND("arbeid",Methode_Keuze)),"",IF(ISNUMBER(FIND("arbeid",Methode_Keuze)),"",IF(Tb_Activiteiten[[#This Row],[Arbeidskosten]]=1,Tb_Activiteiten[[#Headers],[Arbeidskosten]],"")))</f>
        <v/>
      </c>
      <c r="AH127" t="str">
        <f>IF(ISNUMBER(FIND("arbeid",Methode_Keuze)),"",IF(ISNUMBER(FIND("arbeid",Methode_Keuze)),"",IF(Tb_Activiteiten[[#This Row],[Arbeidskosten op basis van IKS]]=1,Tb_Activiteiten[[#Headers],[Arbeidskosten op basis van IKS]],"")))</f>
        <v/>
      </c>
      <c r="AI127" t="str">
        <f>IF(ISNUMBER(FIND("overige",Methode_Keuze)),"",IF(Tb_Activiteiten[[#This Row],[Kosten derden exclusief btw]]=1,Tb_Activiteiten[[#Headers],[Kosten derden exclusief btw]],""))</f>
        <v/>
      </c>
      <c r="AJ127" t="str">
        <f>IF(ISNUMBER(FIND("overige",Methode_Keuze)),"",IF(Tb_Activiteiten[[#This Row],[Niet verrekenbare btw]]=1,Tb_Activiteiten[[#Headers],[Niet verrekenbare btw]],""))</f>
        <v/>
      </c>
      <c r="AK127" t="str">
        <f>IF(ISNUMBER(FIND("overige",Methode_Keuze)),"",IF(Tb_Activiteiten[[#This Row],[Grondkosten]]=1,Tb_Activiteiten[[#Headers],[Grondkosten]],""))</f>
        <v/>
      </c>
      <c r="AL127" t="str">
        <f>IF(ISNUMBER(FIND("overige",Methode_Keuze)),"",IF(Tb_Activiteiten[[#This Row],[Bijdrage in natura (overige)]]=1,Tb_Activiteiten[[#Headers],[Bijdrage in natura (overige)]],""))</f>
        <v/>
      </c>
      <c r="AM127" t="str">
        <f>IF(ISNUMBER(FIND("overige",Methode_Keuze)),"",IF(Tb_Activiteiten[[#This Row],[Bijdrage in natura (vrijwilligers)]]=1,Tb_Activiteiten[[#Headers],[Bijdrage in natura (vrijwilligers)]],""))</f>
        <v/>
      </c>
      <c r="AN127" t="str">
        <f>IF(ISNUMBER(FIND("overige",Methode_Keuze)),"",IF(Tb_Activiteiten[[#This Row],[Afschrijvingskosten]]=1,Tb_Activiteiten[[#Headers],[Afschrijvingskosten]],""))</f>
        <v/>
      </c>
    </row>
    <row r="128" spans="1:40" x14ac:dyDescent="0.25">
      <c r="A128" s="342"/>
      <c r="F128" s="81"/>
      <c r="G128" s="81"/>
      <c r="L128" s="71"/>
      <c r="N128" t="str">
        <f>IFERROR(IF(VLOOKUP(Tb_Activiteiten[[#This Row],[Openstelling]],Tb_Openstelling[],2,0)=1,1,""),"")</f>
        <v/>
      </c>
      <c r="AA128" t="str">
        <f>IF(ISNUMBER(FIND("arbeid",Methode_Keuze)),"",IF(ISNUMBER(FIND("arbeid",Methode_Keuze)),"",IF(Tb_Activiteiten[[#This Row],[Loonkosten]]=1,Tb_Activiteiten[[#Headers],[Loonkosten]],"")))</f>
        <v/>
      </c>
      <c r="AB128" t="str">
        <f>IF(ISNUMBER(FIND("arbeid",Methode_Keuze)),"",IF(ISNUMBER(FIND("arbeid",Methode_Keuze)),"",IF(Tb_Activiteiten[[#This Row],[Eigen arbeid]]=1,Tb_Activiteiten[[#Headers],[Eigen arbeid]],"")))</f>
        <v/>
      </c>
      <c r="AC128" t="str">
        <f>IF(ISNUMBER(FIND("arbeid",Methode_Keuze)),"",IF(ISNUMBER(FIND("arbeid",Methode_Keuze)),"",IF(Tb_Activiteiten[[#This Row],[Projectmedewerker]]=1,Tb_Activiteiten[[#Headers],[Projectmedewerker]],"")))</f>
        <v/>
      </c>
      <c r="AD128" t="str">
        <f>IF(ISNUMBER(FIND("arbeid",Methode_Keuze)),"",IF(ISNUMBER(FIND("arbeid",Methode_Keuze)),"",IF(Tb_Activiteiten[[#This Row],[Landbouwer]]=1,Tb_Activiteiten[[#Headers],[Landbouwer]],"")))</f>
        <v/>
      </c>
      <c r="AE128" t="str">
        <f>IF(ISNUMBER(FIND("arbeid",Methode_Keuze)),"",IF(ISNUMBER(FIND("arbeid",Methode_Keuze)),"",IF(Tb_Activiteiten[[#This Row],[Adviseur]]=1,Tb_Activiteiten[[#Headers],[Adviseur]],"")))</f>
        <v/>
      </c>
      <c r="AF128" t="str">
        <f>IF(ISNUMBER(FIND("arbeid",Methode_Keuze)),"",IF(ISNUMBER(FIND("arbeid",Methode_Keuze)),"",IF(Tb_Activiteiten[[#This Row],[Projectleider/Expert]]=1,Tb_Activiteiten[[#Headers],[Projectleider/Expert]],"")))</f>
        <v/>
      </c>
      <c r="AG128" t="str">
        <f>IF(ISNUMBER(FIND("arbeid",Methode_Keuze)),"",IF(ISNUMBER(FIND("arbeid",Methode_Keuze)),"",IF(Tb_Activiteiten[[#This Row],[Arbeidskosten]]=1,Tb_Activiteiten[[#Headers],[Arbeidskosten]],"")))</f>
        <v/>
      </c>
      <c r="AH128" t="str">
        <f>IF(ISNUMBER(FIND("arbeid",Methode_Keuze)),"",IF(ISNUMBER(FIND("arbeid",Methode_Keuze)),"",IF(Tb_Activiteiten[[#This Row],[Arbeidskosten op basis van IKS]]=1,Tb_Activiteiten[[#Headers],[Arbeidskosten op basis van IKS]],"")))</f>
        <v/>
      </c>
      <c r="AI128" t="str">
        <f>IF(ISNUMBER(FIND("overige",Methode_Keuze)),"",IF(Tb_Activiteiten[[#This Row],[Kosten derden exclusief btw]]=1,Tb_Activiteiten[[#Headers],[Kosten derden exclusief btw]],""))</f>
        <v/>
      </c>
      <c r="AJ128" t="str">
        <f>IF(ISNUMBER(FIND("overige",Methode_Keuze)),"",IF(Tb_Activiteiten[[#This Row],[Niet verrekenbare btw]]=1,Tb_Activiteiten[[#Headers],[Niet verrekenbare btw]],""))</f>
        <v/>
      </c>
      <c r="AK128" t="str">
        <f>IF(ISNUMBER(FIND("overige",Methode_Keuze)),"",IF(Tb_Activiteiten[[#This Row],[Grondkosten]]=1,Tb_Activiteiten[[#Headers],[Grondkosten]],""))</f>
        <v/>
      </c>
      <c r="AL128" t="str">
        <f>IF(ISNUMBER(FIND("overige",Methode_Keuze)),"",IF(Tb_Activiteiten[[#This Row],[Bijdrage in natura (overige)]]=1,Tb_Activiteiten[[#Headers],[Bijdrage in natura (overige)]],""))</f>
        <v/>
      </c>
      <c r="AM128" t="str">
        <f>IF(ISNUMBER(FIND("overige",Methode_Keuze)),"",IF(Tb_Activiteiten[[#This Row],[Bijdrage in natura (vrijwilligers)]]=1,Tb_Activiteiten[[#Headers],[Bijdrage in natura (vrijwilligers)]],""))</f>
        <v/>
      </c>
      <c r="AN128" t="str">
        <f>IF(ISNUMBER(FIND("overige",Methode_Keuze)),"",IF(Tb_Activiteiten[[#This Row],[Afschrijvingskosten]]=1,Tb_Activiteiten[[#Headers],[Afschrijvingskosten]],""))</f>
        <v/>
      </c>
    </row>
    <row r="129" spans="1:40" x14ac:dyDescent="0.25">
      <c r="A129" s="342"/>
      <c r="F129" s="81"/>
      <c r="G129" s="81"/>
      <c r="L129" s="71"/>
      <c r="N129" t="str">
        <f>IFERROR(IF(VLOOKUP(Tb_Activiteiten[[#This Row],[Openstelling]],Tb_Openstelling[],2,0)=1,1,""),"")</f>
        <v/>
      </c>
      <c r="AA129" t="str">
        <f>IF(ISNUMBER(FIND("arbeid",Methode_Keuze)),"",IF(ISNUMBER(FIND("arbeid",Methode_Keuze)),"",IF(Tb_Activiteiten[[#This Row],[Loonkosten]]=1,Tb_Activiteiten[[#Headers],[Loonkosten]],"")))</f>
        <v/>
      </c>
      <c r="AB129" t="str">
        <f>IF(ISNUMBER(FIND("arbeid",Methode_Keuze)),"",IF(ISNUMBER(FIND("arbeid",Methode_Keuze)),"",IF(Tb_Activiteiten[[#This Row],[Eigen arbeid]]=1,Tb_Activiteiten[[#Headers],[Eigen arbeid]],"")))</f>
        <v/>
      </c>
      <c r="AC129" t="str">
        <f>IF(ISNUMBER(FIND("arbeid",Methode_Keuze)),"",IF(ISNUMBER(FIND("arbeid",Methode_Keuze)),"",IF(Tb_Activiteiten[[#This Row],[Projectmedewerker]]=1,Tb_Activiteiten[[#Headers],[Projectmedewerker]],"")))</f>
        <v/>
      </c>
      <c r="AD129" t="str">
        <f>IF(ISNUMBER(FIND("arbeid",Methode_Keuze)),"",IF(ISNUMBER(FIND("arbeid",Methode_Keuze)),"",IF(Tb_Activiteiten[[#This Row],[Landbouwer]]=1,Tb_Activiteiten[[#Headers],[Landbouwer]],"")))</f>
        <v/>
      </c>
      <c r="AE129" t="str">
        <f>IF(ISNUMBER(FIND("arbeid",Methode_Keuze)),"",IF(ISNUMBER(FIND("arbeid",Methode_Keuze)),"",IF(Tb_Activiteiten[[#This Row],[Adviseur]]=1,Tb_Activiteiten[[#Headers],[Adviseur]],"")))</f>
        <v/>
      </c>
      <c r="AF129" t="str">
        <f>IF(ISNUMBER(FIND("arbeid",Methode_Keuze)),"",IF(ISNUMBER(FIND("arbeid",Methode_Keuze)),"",IF(Tb_Activiteiten[[#This Row],[Projectleider/Expert]]=1,Tb_Activiteiten[[#Headers],[Projectleider/Expert]],"")))</f>
        <v/>
      </c>
      <c r="AG129" t="str">
        <f>IF(ISNUMBER(FIND("arbeid",Methode_Keuze)),"",IF(ISNUMBER(FIND("arbeid",Methode_Keuze)),"",IF(Tb_Activiteiten[[#This Row],[Arbeidskosten]]=1,Tb_Activiteiten[[#Headers],[Arbeidskosten]],"")))</f>
        <v/>
      </c>
      <c r="AH129" t="str">
        <f>IF(ISNUMBER(FIND("arbeid",Methode_Keuze)),"",IF(ISNUMBER(FIND("arbeid",Methode_Keuze)),"",IF(Tb_Activiteiten[[#This Row],[Arbeidskosten op basis van IKS]]=1,Tb_Activiteiten[[#Headers],[Arbeidskosten op basis van IKS]],"")))</f>
        <v/>
      </c>
      <c r="AI129" t="str">
        <f>IF(ISNUMBER(FIND("overige",Methode_Keuze)),"",IF(Tb_Activiteiten[[#This Row],[Kosten derden exclusief btw]]=1,Tb_Activiteiten[[#Headers],[Kosten derden exclusief btw]],""))</f>
        <v/>
      </c>
      <c r="AJ129" t="str">
        <f>IF(ISNUMBER(FIND("overige",Methode_Keuze)),"",IF(Tb_Activiteiten[[#This Row],[Niet verrekenbare btw]]=1,Tb_Activiteiten[[#Headers],[Niet verrekenbare btw]],""))</f>
        <v/>
      </c>
      <c r="AK129" t="str">
        <f>IF(ISNUMBER(FIND("overige",Methode_Keuze)),"",IF(Tb_Activiteiten[[#This Row],[Grondkosten]]=1,Tb_Activiteiten[[#Headers],[Grondkosten]],""))</f>
        <v/>
      </c>
      <c r="AL129" t="str">
        <f>IF(ISNUMBER(FIND("overige",Methode_Keuze)),"",IF(Tb_Activiteiten[[#This Row],[Bijdrage in natura (overige)]]=1,Tb_Activiteiten[[#Headers],[Bijdrage in natura (overige)]],""))</f>
        <v/>
      </c>
      <c r="AM129" t="str">
        <f>IF(ISNUMBER(FIND("overige",Methode_Keuze)),"",IF(Tb_Activiteiten[[#This Row],[Bijdrage in natura (vrijwilligers)]]=1,Tb_Activiteiten[[#Headers],[Bijdrage in natura (vrijwilligers)]],""))</f>
        <v/>
      </c>
      <c r="AN129" t="str">
        <f>IF(ISNUMBER(FIND("overige",Methode_Keuze)),"",IF(Tb_Activiteiten[[#This Row],[Afschrijvingskosten]]=1,Tb_Activiteiten[[#Headers],[Afschrijvingskosten]],""))</f>
        <v/>
      </c>
    </row>
    <row r="130" spans="1:40" x14ac:dyDescent="0.25">
      <c r="A130" s="342"/>
      <c r="F130" s="81"/>
      <c r="G130" s="81"/>
      <c r="L130" s="71"/>
      <c r="N130" t="str">
        <f>IFERROR(IF(VLOOKUP(Tb_Activiteiten[[#This Row],[Openstelling]],Tb_Openstelling[],2,0)=1,1,""),"")</f>
        <v/>
      </c>
      <c r="AA130" t="str">
        <f>IF(ISNUMBER(FIND("arbeid",Methode_Keuze)),"",IF(ISNUMBER(FIND("arbeid",Methode_Keuze)),"",IF(Tb_Activiteiten[[#This Row],[Loonkosten]]=1,Tb_Activiteiten[[#Headers],[Loonkosten]],"")))</f>
        <v/>
      </c>
      <c r="AB130" t="str">
        <f>IF(ISNUMBER(FIND("arbeid",Methode_Keuze)),"",IF(ISNUMBER(FIND("arbeid",Methode_Keuze)),"",IF(Tb_Activiteiten[[#This Row],[Eigen arbeid]]=1,Tb_Activiteiten[[#Headers],[Eigen arbeid]],"")))</f>
        <v/>
      </c>
      <c r="AC130" t="str">
        <f>IF(ISNUMBER(FIND("arbeid",Methode_Keuze)),"",IF(ISNUMBER(FIND("arbeid",Methode_Keuze)),"",IF(Tb_Activiteiten[[#This Row],[Projectmedewerker]]=1,Tb_Activiteiten[[#Headers],[Projectmedewerker]],"")))</f>
        <v/>
      </c>
      <c r="AD130" t="str">
        <f>IF(ISNUMBER(FIND("arbeid",Methode_Keuze)),"",IF(ISNUMBER(FIND("arbeid",Methode_Keuze)),"",IF(Tb_Activiteiten[[#This Row],[Landbouwer]]=1,Tb_Activiteiten[[#Headers],[Landbouwer]],"")))</f>
        <v/>
      </c>
      <c r="AE130" t="str">
        <f>IF(ISNUMBER(FIND("arbeid",Methode_Keuze)),"",IF(ISNUMBER(FIND("arbeid",Methode_Keuze)),"",IF(Tb_Activiteiten[[#This Row],[Adviseur]]=1,Tb_Activiteiten[[#Headers],[Adviseur]],"")))</f>
        <v/>
      </c>
      <c r="AF130" t="str">
        <f>IF(ISNUMBER(FIND("arbeid",Methode_Keuze)),"",IF(ISNUMBER(FIND("arbeid",Methode_Keuze)),"",IF(Tb_Activiteiten[[#This Row],[Projectleider/Expert]]=1,Tb_Activiteiten[[#Headers],[Projectleider/Expert]],"")))</f>
        <v/>
      </c>
      <c r="AG130" t="str">
        <f>IF(ISNUMBER(FIND("arbeid",Methode_Keuze)),"",IF(ISNUMBER(FIND("arbeid",Methode_Keuze)),"",IF(Tb_Activiteiten[[#This Row],[Arbeidskosten]]=1,Tb_Activiteiten[[#Headers],[Arbeidskosten]],"")))</f>
        <v/>
      </c>
      <c r="AH130" t="str">
        <f>IF(ISNUMBER(FIND("arbeid",Methode_Keuze)),"",IF(ISNUMBER(FIND("arbeid",Methode_Keuze)),"",IF(Tb_Activiteiten[[#This Row],[Arbeidskosten op basis van IKS]]=1,Tb_Activiteiten[[#Headers],[Arbeidskosten op basis van IKS]],"")))</f>
        <v/>
      </c>
      <c r="AI130" t="str">
        <f>IF(ISNUMBER(FIND("overige",Methode_Keuze)),"",IF(Tb_Activiteiten[[#This Row],[Kosten derden exclusief btw]]=1,Tb_Activiteiten[[#Headers],[Kosten derden exclusief btw]],""))</f>
        <v/>
      </c>
      <c r="AJ130" t="str">
        <f>IF(ISNUMBER(FIND("overige",Methode_Keuze)),"",IF(Tb_Activiteiten[[#This Row],[Niet verrekenbare btw]]=1,Tb_Activiteiten[[#Headers],[Niet verrekenbare btw]],""))</f>
        <v/>
      </c>
      <c r="AK130" t="str">
        <f>IF(ISNUMBER(FIND("overige",Methode_Keuze)),"",IF(Tb_Activiteiten[[#This Row],[Grondkosten]]=1,Tb_Activiteiten[[#Headers],[Grondkosten]],""))</f>
        <v/>
      </c>
      <c r="AL130" t="str">
        <f>IF(ISNUMBER(FIND("overige",Methode_Keuze)),"",IF(Tb_Activiteiten[[#This Row],[Bijdrage in natura (overige)]]=1,Tb_Activiteiten[[#Headers],[Bijdrage in natura (overige)]],""))</f>
        <v/>
      </c>
      <c r="AM130" t="str">
        <f>IF(ISNUMBER(FIND("overige",Methode_Keuze)),"",IF(Tb_Activiteiten[[#This Row],[Bijdrage in natura (vrijwilligers)]]=1,Tb_Activiteiten[[#Headers],[Bijdrage in natura (vrijwilligers)]],""))</f>
        <v/>
      </c>
      <c r="AN130" t="str">
        <f>IF(ISNUMBER(FIND("overige",Methode_Keuze)),"",IF(Tb_Activiteiten[[#This Row],[Afschrijvingskosten]]=1,Tb_Activiteiten[[#Headers],[Afschrijvingskosten]],""))</f>
        <v/>
      </c>
    </row>
    <row r="131" spans="1:40" x14ac:dyDescent="0.25">
      <c r="A131" s="342"/>
      <c r="F131" s="81"/>
      <c r="G131" s="81"/>
      <c r="L131" s="71"/>
      <c r="N131" t="str">
        <f>IFERROR(IF(VLOOKUP(Tb_Activiteiten[[#This Row],[Openstelling]],Tb_Openstelling[],2,0)=1,1,""),"")</f>
        <v/>
      </c>
      <c r="AA131" t="str">
        <f>IF(ISNUMBER(FIND("arbeid",Methode_Keuze)),"",IF(ISNUMBER(FIND("arbeid",Methode_Keuze)),"",IF(Tb_Activiteiten[[#This Row],[Loonkosten]]=1,Tb_Activiteiten[[#Headers],[Loonkosten]],"")))</f>
        <v/>
      </c>
      <c r="AB131" t="str">
        <f>IF(ISNUMBER(FIND("arbeid",Methode_Keuze)),"",IF(ISNUMBER(FIND("arbeid",Methode_Keuze)),"",IF(Tb_Activiteiten[[#This Row],[Eigen arbeid]]=1,Tb_Activiteiten[[#Headers],[Eigen arbeid]],"")))</f>
        <v/>
      </c>
      <c r="AC131" t="str">
        <f>IF(ISNUMBER(FIND("arbeid",Methode_Keuze)),"",IF(ISNUMBER(FIND("arbeid",Methode_Keuze)),"",IF(Tb_Activiteiten[[#This Row],[Projectmedewerker]]=1,Tb_Activiteiten[[#Headers],[Projectmedewerker]],"")))</f>
        <v/>
      </c>
      <c r="AD131" t="str">
        <f>IF(ISNUMBER(FIND("arbeid",Methode_Keuze)),"",IF(ISNUMBER(FIND("arbeid",Methode_Keuze)),"",IF(Tb_Activiteiten[[#This Row],[Landbouwer]]=1,Tb_Activiteiten[[#Headers],[Landbouwer]],"")))</f>
        <v/>
      </c>
      <c r="AE131" t="str">
        <f>IF(ISNUMBER(FIND("arbeid",Methode_Keuze)),"",IF(ISNUMBER(FIND("arbeid",Methode_Keuze)),"",IF(Tb_Activiteiten[[#This Row],[Adviseur]]=1,Tb_Activiteiten[[#Headers],[Adviseur]],"")))</f>
        <v/>
      </c>
      <c r="AF131" t="str">
        <f>IF(ISNUMBER(FIND("arbeid",Methode_Keuze)),"",IF(ISNUMBER(FIND("arbeid",Methode_Keuze)),"",IF(Tb_Activiteiten[[#This Row],[Projectleider/Expert]]=1,Tb_Activiteiten[[#Headers],[Projectleider/Expert]],"")))</f>
        <v/>
      </c>
      <c r="AG131" t="str">
        <f>IF(ISNUMBER(FIND("arbeid",Methode_Keuze)),"",IF(ISNUMBER(FIND("arbeid",Methode_Keuze)),"",IF(Tb_Activiteiten[[#This Row],[Arbeidskosten]]=1,Tb_Activiteiten[[#Headers],[Arbeidskosten]],"")))</f>
        <v/>
      </c>
      <c r="AH131" t="str">
        <f>IF(ISNUMBER(FIND("arbeid",Methode_Keuze)),"",IF(ISNUMBER(FIND("arbeid",Methode_Keuze)),"",IF(Tb_Activiteiten[[#This Row],[Arbeidskosten op basis van IKS]]=1,Tb_Activiteiten[[#Headers],[Arbeidskosten op basis van IKS]],"")))</f>
        <v/>
      </c>
      <c r="AI131" t="str">
        <f>IF(ISNUMBER(FIND("overige",Methode_Keuze)),"",IF(Tb_Activiteiten[[#This Row],[Kosten derden exclusief btw]]=1,Tb_Activiteiten[[#Headers],[Kosten derden exclusief btw]],""))</f>
        <v/>
      </c>
      <c r="AJ131" t="str">
        <f>IF(ISNUMBER(FIND("overige",Methode_Keuze)),"",IF(Tb_Activiteiten[[#This Row],[Niet verrekenbare btw]]=1,Tb_Activiteiten[[#Headers],[Niet verrekenbare btw]],""))</f>
        <v/>
      </c>
      <c r="AK131" t="str">
        <f>IF(ISNUMBER(FIND("overige",Methode_Keuze)),"",IF(Tb_Activiteiten[[#This Row],[Grondkosten]]=1,Tb_Activiteiten[[#Headers],[Grondkosten]],""))</f>
        <v/>
      </c>
      <c r="AL131" t="str">
        <f>IF(ISNUMBER(FIND("overige",Methode_Keuze)),"",IF(Tb_Activiteiten[[#This Row],[Bijdrage in natura (overige)]]=1,Tb_Activiteiten[[#Headers],[Bijdrage in natura (overige)]],""))</f>
        <v/>
      </c>
      <c r="AM131" t="str">
        <f>IF(ISNUMBER(FIND("overige",Methode_Keuze)),"",IF(Tb_Activiteiten[[#This Row],[Bijdrage in natura (vrijwilligers)]]=1,Tb_Activiteiten[[#Headers],[Bijdrage in natura (vrijwilligers)]],""))</f>
        <v/>
      </c>
      <c r="AN131" t="str">
        <f>IF(ISNUMBER(FIND("overige",Methode_Keuze)),"",IF(Tb_Activiteiten[[#This Row],[Afschrijvingskosten]]=1,Tb_Activiteiten[[#Headers],[Afschrijvingskosten]],""))</f>
        <v/>
      </c>
    </row>
    <row r="132" spans="1:40" x14ac:dyDescent="0.25">
      <c r="A132" s="342"/>
      <c r="F132" s="81"/>
      <c r="G132" s="81"/>
      <c r="L132" s="71"/>
      <c r="N132" t="str">
        <f>IFERROR(IF(VLOOKUP(Tb_Activiteiten[[#This Row],[Openstelling]],Tb_Openstelling[],2,0)=1,1,""),"")</f>
        <v/>
      </c>
      <c r="AA132" t="str">
        <f>IF(ISNUMBER(FIND("arbeid",Methode_Keuze)),"",IF(ISNUMBER(FIND("arbeid",Methode_Keuze)),"",IF(Tb_Activiteiten[[#This Row],[Loonkosten]]=1,Tb_Activiteiten[[#Headers],[Loonkosten]],"")))</f>
        <v/>
      </c>
      <c r="AB132" t="str">
        <f>IF(ISNUMBER(FIND("arbeid",Methode_Keuze)),"",IF(ISNUMBER(FIND("arbeid",Methode_Keuze)),"",IF(Tb_Activiteiten[[#This Row],[Eigen arbeid]]=1,Tb_Activiteiten[[#Headers],[Eigen arbeid]],"")))</f>
        <v/>
      </c>
      <c r="AC132" t="str">
        <f>IF(ISNUMBER(FIND("arbeid",Methode_Keuze)),"",IF(ISNUMBER(FIND("arbeid",Methode_Keuze)),"",IF(Tb_Activiteiten[[#This Row],[Projectmedewerker]]=1,Tb_Activiteiten[[#Headers],[Projectmedewerker]],"")))</f>
        <v/>
      </c>
      <c r="AD132" t="str">
        <f>IF(ISNUMBER(FIND("arbeid",Methode_Keuze)),"",IF(ISNUMBER(FIND("arbeid",Methode_Keuze)),"",IF(Tb_Activiteiten[[#This Row],[Landbouwer]]=1,Tb_Activiteiten[[#Headers],[Landbouwer]],"")))</f>
        <v/>
      </c>
      <c r="AE132" t="str">
        <f>IF(ISNUMBER(FIND("arbeid",Methode_Keuze)),"",IF(ISNUMBER(FIND("arbeid",Methode_Keuze)),"",IF(Tb_Activiteiten[[#This Row],[Adviseur]]=1,Tb_Activiteiten[[#Headers],[Adviseur]],"")))</f>
        <v/>
      </c>
      <c r="AF132" t="str">
        <f>IF(ISNUMBER(FIND("arbeid",Methode_Keuze)),"",IF(ISNUMBER(FIND("arbeid",Methode_Keuze)),"",IF(Tb_Activiteiten[[#This Row],[Projectleider/Expert]]=1,Tb_Activiteiten[[#Headers],[Projectleider/Expert]],"")))</f>
        <v/>
      </c>
      <c r="AG132" t="str">
        <f>IF(ISNUMBER(FIND("arbeid",Methode_Keuze)),"",IF(ISNUMBER(FIND("arbeid",Methode_Keuze)),"",IF(Tb_Activiteiten[[#This Row],[Arbeidskosten]]=1,Tb_Activiteiten[[#Headers],[Arbeidskosten]],"")))</f>
        <v/>
      </c>
      <c r="AH132" t="str">
        <f>IF(ISNUMBER(FIND("arbeid",Methode_Keuze)),"",IF(ISNUMBER(FIND("arbeid",Methode_Keuze)),"",IF(Tb_Activiteiten[[#This Row],[Arbeidskosten op basis van IKS]]=1,Tb_Activiteiten[[#Headers],[Arbeidskosten op basis van IKS]],"")))</f>
        <v/>
      </c>
      <c r="AI132" t="str">
        <f>IF(ISNUMBER(FIND("overige",Methode_Keuze)),"",IF(Tb_Activiteiten[[#This Row],[Kosten derden exclusief btw]]=1,Tb_Activiteiten[[#Headers],[Kosten derden exclusief btw]],""))</f>
        <v/>
      </c>
      <c r="AJ132" t="str">
        <f>IF(ISNUMBER(FIND("overige",Methode_Keuze)),"",IF(Tb_Activiteiten[[#This Row],[Niet verrekenbare btw]]=1,Tb_Activiteiten[[#Headers],[Niet verrekenbare btw]],""))</f>
        <v/>
      </c>
      <c r="AK132" t="str">
        <f>IF(ISNUMBER(FIND("overige",Methode_Keuze)),"",IF(Tb_Activiteiten[[#This Row],[Grondkosten]]=1,Tb_Activiteiten[[#Headers],[Grondkosten]],""))</f>
        <v/>
      </c>
      <c r="AL132" t="str">
        <f>IF(ISNUMBER(FIND("overige",Methode_Keuze)),"",IF(Tb_Activiteiten[[#This Row],[Bijdrage in natura (overige)]]=1,Tb_Activiteiten[[#Headers],[Bijdrage in natura (overige)]],""))</f>
        <v/>
      </c>
      <c r="AM132" t="str">
        <f>IF(ISNUMBER(FIND("overige",Methode_Keuze)),"",IF(Tb_Activiteiten[[#This Row],[Bijdrage in natura (vrijwilligers)]]=1,Tb_Activiteiten[[#Headers],[Bijdrage in natura (vrijwilligers)]],""))</f>
        <v/>
      </c>
      <c r="AN132" t="str">
        <f>IF(ISNUMBER(FIND("overige",Methode_Keuze)),"",IF(Tb_Activiteiten[[#This Row],[Afschrijvingskosten]]=1,Tb_Activiteiten[[#Headers],[Afschrijvingskosten]],""))</f>
        <v/>
      </c>
    </row>
    <row r="133" spans="1:40" x14ac:dyDescent="0.25">
      <c r="A133" s="342"/>
      <c r="F133" s="81"/>
      <c r="G133" s="81"/>
      <c r="L133" s="71"/>
      <c r="N133" t="str">
        <f>IFERROR(IF(VLOOKUP(Tb_Activiteiten[[#This Row],[Openstelling]],Tb_Openstelling[],2,0)=1,1,""),"")</f>
        <v/>
      </c>
      <c r="AA133" t="str">
        <f>IF(ISNUMBER(FIND("arbeid",Methode_Keuze)),"",IF(ISNUMBER(FIND("arbeid",Methode_Keuze)),"",IF(Tb_Activiteiten[[#This Row],[Loonkosten]]=1,Tb_Activiteiten[[#Headers],[Loonkosten]],"")))</f>
        <v/>
      </c>
      <c r="AB133" t="str">
        <f>IF(ISNUMBER(FIND("arbeid",Methode_Keuze)),"",IF(ISNUMBER(FIND("arbeid",Methode_Keuze)),"",IF(Tb_Activiteiten[[#This Row],[Eigen arbeid]]=1,Tb_Activiteiten[[#Headers],[Eigen arbeid]],"")))</f>
        <v/>
      </c>
      <c r="AC133" t="str">
        <f>IF(ISNUMBER(FIND("arbeid",Methode_Keuze)),"",IF(ISNUMBER(FIND("arbeid",Methode_Keuze)),"",IF(Tb_Activiteiten[[#This Row],[Projectmedewerker]]=1,Tb_Activiteiten[[#Headers],[Projectmedewerker]],"")))</f>
        <v/>
      </c>
      <c r="AD133" t="str">
        <f>IF(ISNUMBER(FIND("arbeid",Methode_Keuze)),"",IF(ISNUMBER(FIND("arbeid",Methode_Keuze)),"",IF(Tb_Activiteiten[[#This Row],[Landbouwer]]=1,Tb_Activiteiten[[#Headers],[Landbouwer]],"")))</f>
        <v/>
      </c>
      <c r="AE133" t="str">
        <f>IF(ISNUMBER(FIND("arbeid",Methode_Keuze)),"",IF(ISNUMBER(FIND("arbeid",Methode_Keuze)),"",IF(Tb_Activiteiten[[#This Row],[Adviseur]]=1,Tb_Activiteiten[[#Headers],[Adviseur]],"")))</f>
        <v/>
      </c>
      <c r="AF133" t="str">
        <f>IF(ISNUMBER(FIND("arbeid",Methode_Keuze)),"",IF(ISNUMBER(FIND("arbeid",Methode_Keuze)),"",IF(Tb_Activiteiten[[#This Row],[Projectleider/Expert]]=1,Tb_Activiteiten[[#Headers],[Projectleider/Expert]],"")))</f>
        <v/>
      </c>
      <c r="AG133" t="str">
        <f>IF(ISNUMBER(FIND("arbeid",Methode_Keuze)),"",IF(ISNUMBER(FIND("arbeid",Methode_Keuze)),"",IF(Tb_Activiteiten[[#This Row],[Arbeidskosten]]=1,Tb_Activiteiten[[#Headers],[Arbeidskosten]],"")))</f>
        <v/>
      </c>
      <c r="AH133" t="str">
        <f>IF(ISNUMBER(FIND("arbeid",Methode_Keuze)),"",IF(ISNUMBER(FIND("arbeid",Methode_Keuze)),"",IF(Tb_Activiteiten[[#This Row],[Arbeidskosten op basis van IKS]]=1,Tb_Activiteiten[[#Headers],[Arbeidskosten op basis van IKS]],"")))</f>
        <v/>
      </c>
      <c r="AI133" t="str">
        <f>IF(ISNUMBER(FIND("overige",Methode_Keuze)),"",IF(Tb_Activiteiten[[#This Row],[Kosten derden exclusief btw]]=1,Tb_Activiteiten[[#Headers],[Kosten derden exclusief btw]],""))</f>
        <v/>
      </c>
      <c r="AJ133" t="str">
        <f>IF(ISNUMBER(FIND("overige",Methode_Keuze)),"",IF(Tb_Activiteiten[[#This Row],[Niet verrekenbare btw]]=1,Tb_Activiteiten[[#Headers],[Niet verrekenbare btw]],""))</f>
        <v/>
      </c>
      <c r="AK133" t="str">
        <f>IF(ISNUMBER(FIND("overige",Methode_Keuze)),"",IF(Tb_Activiteiten[[#This Row],[Grondkosten]]=1,Tb_Activiteiten[[#Headers],[Grondkosten]],""))</f>
        <v/>
      </c>
      <c r="AL133" t="str">
        <f>IF(ISNUMBER(FIND("overige",Methode_Keuze)),"",IF(Tb_Activiteiten[[#This Row],[Bijdrage in natura (overige)]]=1,Tb_Activiteiten[[#Headers],[Bijdrage in natura (overige)]],""))</f>
        <v/>
      </c>
      <c r="AM133" t="str">
        <f>IF(ISNUMBER(FIND("overige",Methode_Keuze)),"",IF(Tb_Activiteiten[[#This Row],[Bijdrage in natura (vrijwilligers)]]=1,Tb_Activiteiten[[#Headers],[Bijdrage in natura (vrijwilligers)]],""))</f>
        <v/>
      </c>
      <c r="AN133" t="str">
        <f>IF(ISNUMBER(FIND("overige",Methode_Keuze)),"",IF(Tb_Activiteiten[[#This Row],[Afschrijvingskosten]]=1,Tb_Activiteiten[[#Headers],[Afschrijvingskosten]],""))</f>
        <v/>
      </c>
    </row>
    <row r="134" spans="1:40" x14ac:dyDescent="0.25">
      <c r="A134" s="342"/>
      <c r="F134" s="81"/>
      <c r="G134" s="81"/>
      <c r="L134" s="71"/>
      <c r="N134" t="str">
        <f>IFERROR(IF(VLOOKUP(Tb_Activiteiten[[#This Row],[Openstelling]],Tb_Openstelling[],2,0)=1,1,""),"")</f>
        <v/>
      </c>
      <c r="AA134" t="str">
        <f>IF(ISNUMBER(FIND("arbeid",Methode_Keuze)),"",IF(ISNUMBER(FIND("arbeid",Methode_Keuze)),"",IF(Tb_Activiteiten[[#This Row],[Loonkosten]]=1,Tb_Activiteiten[[#Headers],[Loonkosten]],"")))</f>
        <v/>
      </c>
      <c r="AB134" t="str">
        <f>IF(ISNUMBER(FIND("arbeid",Methode_Keuze)),"",IF(ISNUMBER(FIND("arbeid",Methode_Keuze)),"",IF(Tb_Activiteiten[[#This Row],[Eigen arbeid]]=1,Tb_Activiteiten[[#Headers],[Eigen arbeid]],"")))</f>
        <v/>
      </c>
      <c r="AC134" t="str">
        <f>IF(ISNUMBER(FIND("arbeid",Methode_Keuze)),"",IF(ISNUMBER(FIND("arbeid",Methode_Keuze)),"",IF(Tb_Activiteiten[[#This Row],[Projectmedewerker]]=1,Tb_Activiteiten[[#Headers],[Projectmedewerker]],"")))</f>
        <v/>
      </c>
      <c r="AD134" t="str">
        <f>IF(ISNUMBER(FIND("arbeid",Methode_Keuze)),"",IF(ISNUMBER(FIND("arbeid",Methode_Keuze)),"",IF(Tb_Activiteiten[[#This Row],[Landbouwer]]=1,Tb_Activiteiten[[#Headers],[Landbouwer]],"")))</f>
        <v/>
      </c>
      <c r="AE134" t="str">
        <f>IF(ISNUMBER(FIND("arbeid",Methode_Keuze)),"",IF(ISNUMBER(FIND("arbeid",Methode_Keuze)),"",IF(Tb_Activiteiten[[#This Row],[Adviseur]]=1,Tb_Activiteiten[[#Headers],[Adviseur]],"")))</f>
        <v/>
      </c>
      <c r="AF134" t="str">
        <f>IF(ISNUMBER(FIND("arbeid",Methode_Keuze)),"",IF(ISNUMBER(FIND("arbeid",Methode_Keuze)),"",IF(Tb_Activiteiten[[#This Row],[Projectleider/Expert]]=1,Tb_Activiteiten[[#Headers],[Projectleider/Expert]],"")))</f>
        <v/>
      </c>
      <c r="AG134" t="str">
        <f>IF(ISNUMBER(FIND("arbeid",Methode_Keuze)),"",IF(ISNUMBER(FIND("arbeid",Methode_Keuze)),"",IF(Tb_Activiteiten[[#This Row],[Arbeidskosten]]=1,Tb_Activiteiten[[#Headers],[Arbeidskosten]],"")))</f>
        <v/>
      </c>
      <c r="AH134" t="str">
        <f>IF(ISNUMBER(FIND("arbeid",Methode_Keuze)),"",IF(ISNUMBER(FIND("arbeid",Methode_Keuze)),"",IF(Tb_Activiteiten[[#This Row],[Arbeidskosten op basis van IKS]]=1,Tb_Activiteiten[[#Headers],[Arbeidskosten op basis van IKS]],"")))</f>
        <v/>
      </c>
      <c r="AI134" t="str">
        <f>IF(ISNUMBER(FIND("overige",Methode_Keuze)),"",IF(Tb_Activiteiten[[#This Row],[Kosten derden exclusief btw]]=1,Tb_Activiteiten[[#Headers],[Kosten derden exclusief btw]],""))</f>
        <v/>
      </c>
      <c r="AJ134" t="str">
        <f>IF(ISNUMBER(FIND("overige",Methode_Keuze)),"",IF(Tb_Activiteiten[[#This Row],[Niet verrekenbare btw]]=1,Tb_Activiteiten[[#Headers],[Niet verrekenbare btw]],""))</f>
        <v/>
      </c>
      <c r="AK134" t="str">
        <f>IF(ISNUMBER(FIND("overige",Methode_Keuze)),"",IF(Tb_Activiteiten[[#This Row],[Grondkosten]]=1,Tb_Activiteiten[[#Headers],[Grondkosten]],""))</f>
        <v/>
      </c>
      <c r="AL134" t="str">
        <f>IF(ISNUMBER(FIND("overige",Methode_Keuze)),"",IF(Tb_Activiteiten[[#This Row],[Bijdrage in natura (overige)]]=1,Tb_Activiteiten[[#Headers],[Bijdrage in natura (overige)]],""))</f>
        <v/>
      </c>
      <c r="AM134" t="str">
        <f>IF(ISNUMBER(FIND("overige",Methode_Keuze)),"",IF(Tb_Activiteiten[[#This Row],[Bijdrage in natura (vrijwilligers)]]=1,Tb_Activiteiten[[#Headers],[Bijdrage in natura (vrijwilligers)]],""))</f>
        <v/>
      </c>
      <c r="AN134" t="str">
        <f>IF(ISNUMBER(FIND("overige",Methode_Keuze)),"",IF(Tb_Activiteiten[[#This Row],[Afschrijvingskosten]]=1,Tb_Activiteiten[[#Headers],[Afschrijvingskosten]],""))</f>
        <v/>
      </c>
    </row>
    <row r="135" spans="1:40" x14ac:dyDescent="0.25">
      <c r="A135" s="342"/>
      <c r="F135" s="81"/>
      <c r="G135" s="81"/>
      <c r="L135" s="71"/>
      <c r="N135" t="str">
        <f>IFERROR(IF(VLOOKUP(Tb_Activiteiten[[#This Row],[Openstelling]],Tb_Openstelling[],2,0)=1,1,""),"")</f>
        <v/>
      </c>
      <c r="AA135" t="str">
        <f>IF(ISNUMBER(FIND("arbeid",Methode_Keuze)),"",IF(ISNUMBER(FIND("arbeid",Methode_Keuze)),"",IF(Tb_Activiteiten[[#This Row],[Loonkosten]]=1,Tb_Activiteiten[[#Headers],[Loonkosten]],"")))</f>
        <v/>
      </c>
      <c r="AB135" t="str">
        <f>IF(ISNUMBER(FIND("arbeid",Methode_Keuze)),"",IF(ISNUMBER(FIND("arbeid",Methode_Keuze)),"",IF(Tb_Activiteiten[[#This Row],[Eigen arbeid]]=1,Tb_Activiteiten[[#Headers],[Eigen arbeid]],"")))</f>
        <v/>
      </c>
      <c r="AC135" t="str">
        <f>IF(ISNUMBER(FIND("arbeid",Methode_Keuze)),"",IF(ISNUMBER(FIND("arbeid",Methode_Keuze)),"",IF(Tb_Activiteiten[[#This Row],[Projectmedewerker]]=1,Tb_Activiteiten[[#Headers],[Projectmedewerker]],"")))</f>
        <v/>
      </c>
      <c r="AD135" t="str">
        <f>IF(ISNUMBER(FIND("arbeid",Methode_Keuze)),"",IF(ISNUMBER(FIND("arbeid",Methode_Keuze)),"",IF(Tb_Activiteiten[[#This Row],[Landbouwer]]=1,Tb_Activiteiten[[#Headers],[Landbouwer]],"")))</f>
        <v/>
      </c>
      <c r="AE135" t="str">
        <f>IF(ISNUMBER(FIND("arbeid",Methode_Keuze)),"",IF(ISNUMBER(FIND("arbeid",Methode_Keuze)),"",IF(Tb_Activiteiten[[#This Row],[Adviseur]]=1,Tb_Activiteiten[[#Headers],[Adviseur]],"")))</f>
        <v/>
      </c>
      <c r="AF135" t="str">
        <f>IF(ISNUMBER(FIND("arbeid",Methode_Keuze)),"",IF(ISNUMBER(FIND("arbeid",Methode_Keuze)),"",IF(Tb_Activiteiten[[#This Row],[Projectleider/Expert]]=1,Tb_Activiteiten[[#Headers],[Projectleider/Expert]],"")))</f>
        <v/>
      </c>
      <c r="AG135" t="str">
        <f>IF(ISNUMBER(FIND("arbeid",Methode_Keuze)),"",IF(ISNUMBER(FIND("arbeid",Methode_Keuze)),"",IF(Tb_Activiteiten[[#This Row],[Arbeidskosten]]=1,Tb_Activiteiten[[#Headers],[Arbeidskosten]],"")))</f>
        <v/>
      </c>
      <c r="AH135" t="str">
        <f>IF(ISNUMBER(FIND("arbeid",Methode_Keuze)),"",IF(ISNUMBER(FIND("arbeid",Methode_Keuze)),"",IF(Tb_Activiteiten[[#This Row],[Arbeidskosten op basis van IKS]]=1,Tb_Activiteiten[[#Headers],[Arbeidskosten op basis van IKS]],"")))</f>
        <v/>
      </c>
      <c r="AI135" t="str">
        <f>IF(ISNUMBER(FIND("overige",Methode_Keuze)),"",IF(Tb_Activiteiten[[#This Row],[Kosten derden exclusief btw]]=1,Tb_Activiteiten[[#Headers],[Kosten derden exclusief btw]],""))</f>
        <v/>
      </c>
      <c r="AJ135" t="str">
        <f>IF(ISNUMBER(FIND("overige",Methode_Keuze)),"",IF(Tb_Activiteiten[[#This Row],[Niet verrekenbare btw]]=1,Tb_Activiteiten[[#Headers],[Niet verrekenbare btw]],""))</f>
        <v/>
      </c>
      <c r="AK135" t="str">
        <f>IF(ISNUMBER(FIND("overige",Methode_Keuze)),"",IF(Tb_Activiteiten[[#This Row],[Grondkosten]]=1,Tb_Activiteiten[[#Headers],[Grondkosten]],""))</f>
        <v/>
      </c>
      <c r="AL135" t="str">
        <f>IF(ISNUMBER(FIND("overige",Methode_Keuze)),"",IF(Tb_Activiteiten[[#This Row],[Bijdrage in natura (overige)]]=1,Tb_Activiteiten[[#Headers],[Bijdrage in natura (overige)]],""))</f>
        <v/>
      </c>
      <c r="AM135" t="str">
        <f>IF(ISNUMBER(FIND("overige",Methode_Keuze)),"",IF(Tb_Activiteiten[[#This Row],[Bijdrage in natura (vrijwilligers)]]=1,Tb_Activiteiten[[#Headers],[Bijdrage in natura (vrijwilligers)]],""))</f>
        <v/>
      </c>
      <c r="AN135" t="str">
        <f>IF(ISNUMBER(FIND("overige",Methode_Keuze)),"",IF(Tb_Activiteiten[[#This Row],[Afschrijvingskosten]]=1,Tb_Activiteiten[[#Headers],[Afschrijvingskosten]],""))</f>
        <v/>
      </c>
    </row>
    <row r="136" spans="1:40" x14ac:dyDescent="0.25">
      <c r="A136" s="342"/>
      <c r="F136" s="81"/>
      <c r="G136" s="81"/>
      <c r="L136" s="71"/>
      <c r="N136" t="str">
        <f>IFERROR(IF(VLOOKUP(Tb_Activiteiten[[#This Row],[Openstelling]],Tb_Openstelling[],2,0)=1,1,""),"")</f>
        <v/>
      </c>
      <c r="AA136" t="str">
        <f>IF(ISNUMBER(FIND("arbeid",Methode_Keuze)),"",IF(ISNUMBER(FIND("arbeid",Methode_Keuze)),"",IF(Tb_Activiteiten[[#This Row],[Loonkosten]]=1,Tb_Activiteiten[[#Headers],[Loonkosten]],"")))</f>
        <v/>
      </c>
      <c r="AB136" t="str">
        <f>IF(ISNUMBER(FIND("arbeid",Methode_Keuze)),"",IF(ISNUMBER(FIND("arbeid",Methode_Keuze)),"",IF(Tb_Activiteiten[[#This Row],[Eigen arbeid]]=1,Tb_Activiteiten[[#Headers],[Eigen arbeid]],"")))</f>
        <v/>
      </c>
      <c r="AC136" t="str">
        <f>IF(ISNUMBER(FIND("arbeid",Methode_Keuze)),"",IF(ISNUMBER(FIND("arbeid",Methode_Keuze)),"",IF(Tb_Activiteiten[[#This Row],[Projectmedewerker]]=1,Tb_Activiteiten[[#Headers],[Projectmedewerker]],"")))</f>
        <v/>
      </c>
      <c r="AD136" t="str">
        <f>IF(ISNUMBER(FIND("arbeid",Methode_Keuze)),"",IF(ISNUMBER(FIND("arbeid",Methode_Keuze)),"",IF(Tb_Activiteiten[[#This Row],[Landbouwer]]=1,Tb_Activiteiten[[#Headers],[Landbouwer]],"")))</f>
        <v/>
      </c>
      <c r="AE136" t="str">
        <f>IF(ISNUMBER(FIND("arbeid",Methode_Keuze)),"",IF(ISNUMBER(FIND("arbeid",Methode_Keuze)),"",IF(Tb_Activiteiten[[#This Row],[Adviseur]]=1,Tb_Activiteiten[[#Headers],[Adviseur]],"")))</f>
        <v/>
      </c>
      <c r="AF136" t="str">
        <f>IF(ISNUMBER(FIND("arbeid",Methode_Keuze)),"",IF(ISNUMBER(FIND("arbeid",Methode_Keuze)),"",IF(Tb_Activiteiten[[#This Row],[Projectleider/Expert]]=1,Tb_Activiteiten[[#Headers],[Projectleider/Expert]],"")))</f>
        <v/>
      </c>
      <c r="AG136" t="str">
        <f>IF(ISNUMBER(FIND("arbeid",Methode_Keuze)),"",IF(ISNUMBER(FIND("arbeid",Methode_Keuze)),"",IF(Tb_Activiteiten[[#This Row],[Arbeidskosten]]=1,Tb_Activiteiten[[#Headers],[Arbeidskosten]],"")))</f>
        <v/>
      </c>
      <c r="AH136" t="str">
        <f>IF(ISNUMBER(FIND("arbeid",Methode_Keuze)),"",IF(ISNUMBER(FIND("arbeid",Methode_Keuze)),"",IF(Tb_Activiteiten[[#This Row],[Arbeidskosten op basis van IKS]]=1,Tb_Activiteiten[[#Headers],[Arbeidskosten op basis van IKS]],"")))</f>
        <v/>
      </c>
      <c r="AI136" t="str">
        <f>IF(ISNUMBER(FIND("overige",Methode_Keuze)),"",IF(Tb_Activiteiten[[#This Row],[Kosten derden exclusief btw]]=1,Tb_Activiteiten[[#Headers],[Kosten derden exclusief btw]],""))</f>
        <v/>
      </c>
      <c r="AJ136" t="str">
        <f>IF(ISNUMBER(FIND("overige",Methode_Keuze)),"",IF(Tb_Activiteiten[[#This Row],[Niet verrekenbare btw]]=1,Tb_Activiteiten[[#Headers],[Niet verrekenbare btw]],""))</f>
        <v/>
      </c>
      <c r="AK136" t="str">
        <f>IF(ISNUMBER(FIND("overige",Methode_Keuze)),"",IF(Tb_Activiteiten[[#This Row],[Grondkosten]]=1,Tb_Activiteiten[[#Headers],[Grondkosten]],""))</f>
        <v/>
      </c>
      <c r="AL136" t="str">
        <f>IF(ISNUMBER(FIND("overige",Methode_Keuze)),"",IF(Tb_Activiteiten[[#This Row],[Bijdrage in natura (overige)]]=1,Tb_Activiteiten[[#Headers],[Bijdrage in natura (overige)]],""))</f>
        <v/>
      </c>
      <c r="AM136" t="str">
        <f>IF(ISNUMBER(FIND("overige",Methode_Keuze)),"",IF(Tb_Activiteiten[[#This Row],[Bijdrage in natura (vrijwilligers)]]=1,Tb_Activiteiten[[#Headers],[Bijdrage in natura (vrijwilligers)]],""))</f>
        <v/>
      </c>
      <c r="AN136" t="str">
        <f>IF(ISNUMBER(FIND("overige",Methode_Keuze)),"",IF(Tb_Activiteiten[[#This Row],[Afschrijvingskosten]]=1,Tb_Activiteiten[[#Headers],[Afschrijvingskosten]],""))</f>
        <v/>
      </c>
    </row>
    <row r="137" spans="1:40" x14ac:dyDescent="0.25">
      <c r="A137" s="342"/>
      <c r="F137" s="81"/>
      <c r="G137" s="81"/>
      <c r="L137" s="71"/>
      <c r="N137" t="str">
        <f>IFERROR(IF(VLOOKUP(Tb_Activiteiten[[#This Row],[Openstelling]],Tb_Openstelling[],2,0)=1,1,""),"")</f>
        <v/>
      </c>
      <c r="AA137" t="str">
        <f>IF(ISNUMBER(FIND("arbeid",Methode_Keuze)),"",IF(ISNUMBER(FIND("arbeid",Methode_Keuze)),"",IF(Tb_Activiteiten[[#This Row],[Loonkosten]]=1,Tb_Activiteiten[[#Headers],[Loonkosten]],"")))</f>
        <v/>
      </c>
      <c r="AB137" t="str">
        <f>IF(ISNUMBER(FIND("arbeid",Methode_Keuze)),"",IF(ISNUMBER(FIND("arbeid",Methode_Keuze)),"",IF(Tb_Activiteiten[[#This Row],[Eigen arbeid]]=1,Tb_Activiteiten[[#Headers],[Eigen arbeid]],"")))</f>
        <v/>
      </c>
      <c r="AC137" t="str">
        <f>IF(ISNUMBER(FIND("arbeid",Methode_Keuze)),"",IF(ISNUMBER(FIND("arbeid",Methode_Keuze)),"",IF(Tb_Activiteiten[[#This Row],[Projectmedewerker]]=1,Tb_Activiteiten[[#Headers],[Projectmedewerker]],"")))</f>
        <v/>
      </c>
      <c r="AD137" t="str">
        <f>IF(ISNUMBER(FIND("arbeid",Methode_Keuze)),"",IF(ISNUMBER(FIND("arbeid",Methode_Keuze)),"",IF(Tb_Activiteiten[[#This Row],[Landbouwer]]=1,Tb_Activiteiten[[#Headers],[Landbouwer]],"")))</f>
        <v/>
      </c>
      <c r="AE137" t="str">
        <f>IF(ISNUMBER(FIND("arbeid",Methode_Keuze)),"",IF(ISNUMBER(FIND("arbeid",Methode_Keuze)),"",IF(Tb_Activiteiten[[#This Row],[Adviseur]]=1,Tb_Activiteiten[[#Headers],[Adviseur]],"")))</f>
        <v/>
      </c>
      <c r="AF137" t="str">
        <f>IF(ISNUMBER(FIND("arbeid",Methode_Keuze)),"",IF(ISNUMBER(FIND("arbeid",Methode_Keuze)),"",IF(Tb_Activiteiten[[#This Row],[Projectleider/Expert]]=1,Tb_Activiteiten[[#Headers],[Projectleider/Expert]],"")))</f>
        <v/>
      </c>
      <c r="AG137" t="str">
        <f>IF(ISNUMBER(FIND("arbeid",Methode_Keuze)),"",IF(ISNUMBER(FIND("arbeid",Methode_Keuze)),"",IF(Tb_Activiteiten[[#This Row],[Arbeidskosten]]=1,Tb_Activiteiten[[#Headers],[Arbeidskosten]],"")))</f>
        <v/>
      </c>
      <c r="AH137" t="str">
        <f>IF(ISNUMBER(FIND("arbeid",Methode_Keuze)),"",IF(ISNUMBER(FIND("arbeid",Methode_Keuze)),"",IF(Tb_Activiteiten[[#This Row],[Arbeidskosten op basis van IKS]]=1,Tb_Activiteiten[[#Headers],[Arbeidskosten op basis van IKS]],"")))</f>
        <v/>
      </c>
      <c r="AI137" t="str">
        <f>IF(ISNUMBER(FIND("overige",Methode_Keuze)),"",IF(Tb_Activiteiten[[#This Row],[Kosten derden exclusief btw]]=1,Tb_Activiteiten[[#Headers],[Kosten derden exclusief btw]],""))</f>
        <v/>
      </c>
      <c r="AJ137" t="str">
        <f>IF(ISNUMBER(FIND("overige",Methode_Keuze)),"",IF(Tb_Activiteiten[[#This Row],[Niet verrekenbare btw]]=1,Tb_Activiteiten[[#Headers],[Niet verrekenbare btw]],""))</f>
        <v/>
      </c>
      <c r="AK137" t="str">
        <f>IF(ISNUMBER(FIND("overige",Methode_Keuze)),"",IF(Tb_Activiteiten[[#This Row],[Grondkosten]]=1,Tb_Activiteiten[[#Headers],[Grondkosten]],""))</f>
        <v/>
      </c>
      <c r="AL137" t="str">
        <f>IF(ISNUMBER(FIND("overige",Methode_Keuze)),"",IF(Tb_Activiteiten[[#This Row],[Bijdrage in natura (overige)]]=1,Tb_Activiteiten[[#Headers],[Bijdrage in natura (overige)]],""))</f>
        <v/>
      </c>
      <c r="AM137" t="str">
        <f>IF(ISNUMBER(FIND("overige",Methode_Keuze)),"",IF(Tb_Activiteiten[[#This Row],[Bijdrage in natura (vrijwilligers)]]=1,Tb_Activiteiten[[#Headers],[Bijdrage in natura (vrijwilligers)]],""))</f>
        <v/>
      </c>
      <c r="AN137" t="str">
        <f>IF(ISNUMBER(FIND("overige",Methode_Keuze)),"",IF(Tb_Activiteiten[[#This Row],[Afschrijvingskosten]]=1,Tb_Activiteiten[[#Headers],[Afschrijvingskosten]],""))</f>
        <v/>
      </c>
    </row>
    <row r="138" spans="1:40" x14ac:dyDescent="0.25">
      <c r="A138" s="342"/>
      <c r="F138" s="81"/>
      <c r="G138" s="81"/>
      <c r="L138" s="71"/>
      <c r="N138" t="str">
        <f>IFERROR(IF(VLOOKUP(Tb_Activiteiten[[#This Row],[Openstelling]],Tb_Openstelling[],2,0)=1,1,""),"")</f>
        <v/>
      </c>
      <c r="AA138" t="str">
        <f>IF(ISNUMBER(FIND("arbeid",Methode_Keuze)),"",IF(ISNUMBER(FIND("arbeid",Methode_Keuze)),"",IF(Tb_Activiteiten[[#This Row],[Loonkosten]]=1,Tb_Activiteiten[[#Headers],[Loonkosten]],"")))</f>
        <v/>
      </c>
      <c r="AB138" t="str">
        <f>IF(ISNUMBER(FIND("arbeid",Methode_Keuze)),"",IF(ISNUMBER(FIND("arbeid",Methode_Keuze)),"",IF(Tb_Activiteiten[[#This Row],[Eigen arbeid]]=1,Tb_Activiteiten[[#Headers],[Eigen arbeid]],"")))</f>
        <v/>
      </c>
      <c r="AC138" t="str">
        <f>IF(ISNUMBER(FIND("arbeid",Methode_Keuze)),"",IF(ISNUMBER(FIND("arbeid",Methode_Keuze)),"",IF(Tb_Activiteiten[[#This Row],[Projectmedewerker]]=1,Tb_Activiteiten[[#Headers],[Projectmedewerker]],"")))</f>
        <v/>
      </c>
      <c r="AD138" t="str">
        <f>IF(ISNUMBER(FIND("arbeid",Methode_Keuze)),"",IF(ISNUMBER(FIND("arbeid",Methode_Keuze)),"",IF(Tb_Activiteiten[[#This Row],[Landbouwer]]=1,Tb_Activiteiten[[#Headers],[Landbouwer]],"")))</f>
        <v/>
      </c>
      <c r="AE138" t="str">
        <f>IF(ISNUMBER(FIND("arbeid",Methode_Keuze)),"",IF(ISNUMBER(FIND("arbeid",Methode_Keuze)),"",IF(Tb_Activiteiten[[#This Row],[Adviseur]]=1,Tb_Activiteiten[[#Headers],[Adviseur]],"")))</f>
        <v/>
      </c>
      <c r="AF138" t="str">
        <f>IF(ISNUMBER(FIND("arbeid",Methode_Keuze)),"",IF(ISNUMBER(FIND("arbeid",Methode_Keuze)),"",IF(Tb_Activiteiten[[#This Row],[Projectleider/Expert]]=1,Tb_Activiteiten[[#Headers],[Projectleider/Expert]],"")))</f>
        <v/>
      </c>
      <c r="AG138" t="str">
        <f>IF(ISNUMBER(FIND("arbeid",Methode_Keuze)),"",IF(ISNUMBER(FIND("arbeid",Methode_Keuze)),"",IF(Tb_Activiteiten[[#This Row],[Arbeidskosten]]=1,Tb_Activiteiten[[#Headers],[Arbeidskosten]],"")))</f>
        <v/>
      </c>
      <c r="AH138" t="str">
        <f>IF(ISNUMBER(FIND("arbeid",Methode_Keuze)),"",IF(ISNUMBER(FIND("arbeid",Methode_Keuze)),"",IF(Tb_Activiteiten[[#This Row],[Arbeidskosten op basis van IKS]]=1,Tb_Activiteiten[[#Headers],[Arbeidskosten op basis van IKS]],"")))</f>
        <v/>
      </c>
      <c r="AI138" t="str">
        <f>IF(ISNUMBER(FIND("overige",Methode_Keuze)),"",IF(Tb_Activiteiten[[#This Row],[Kosten derden exclusief btw]]=1,Tb_Activiteiten[[#Headers],[Kosten derden exclusief btw]],""))</f>
        <v/>
      </c>
      <c r="AJ138" t="str">
        <f>IF(ISNUMBER(FIND("overige",Methode_Keuze)),"",IF(Tb_Activiteiten[[#This Row],[Niet verrekenbare btw]]=1,Tb_Activiteiten[[#Headers],[Niet verrekenbare btw]],""))</f>
        <v/>
      </c>
      <c r="AK138" t="str">
        <f>IF(ISNUMBER(FIND("overige",Methode_Keuze)),"",IF(Tb_Activiteiten[[#This Row],[Grondkosten]]=1,Tb_Activiteiten[[#Headers],[Grondkosten]],""))</f>
        <v/>
      </c>
      <c r="AL138" t="str">
        <f>IF(ISNUMBER(FIND("overige",Methode_Keuze)),"",IF(Tb_Activiteiten[[#This Row],[Bijdrage in natura (overige)]]=1,Tb_Activiteiten[[#Headers],[Bijdrage in natura (overige)]],""))</f>
        <v/>
      </c>
      <c r="AM138" t="str">
        <f>IF(ISNUMBER(FIND("overige",Methode_Keuze)),"",IF(Tb_Activiteiten[[#This Row],[Bijdrage in natura (vrijwilligers)]]=1,Tb_Activiteiten[[#Headers],[Bijdrage in natura (vrijwilligers)]],""))</f>
        <v/>
      </c>
      <c r="AN138" t="str">
        <f>IF(ISNUMBER(FIND("overige",Methode_Keuze)),"",IF(Tb_Activiteiten[[#This Row],[Afschrijvingskosten]]=1,Tb_Activiteiten[[#Headers],[Afschrijvingskosten]],""))</f>
        <v/>
      </c>
    </row>
    <row r="139" spans="1:40" x14ac:dyDescent="0.25">
      <c r="A139" s="342"/>
      <c r="F139" s="81"/>
      <c r="G139" s="81"/>
      <c r="L139" s="71"/>
      <c r="N139" t="str">
        <f>IFERROR(IF(VLOOKUP(Tb_Activiteiten[[#This Row],[Openstelling]],Tb_Openstelling[],2,0)=1,1,""),"")</f>
        <v/>
      </c>
      <c r="AA139" t="str">
        <f>IF(ISNUMBER(FIND("arbeid",Methode_Keuze)),"",IF(ISNUMBER(FIND("arbeid",Methode_Keuze)),"",IF(Tb_Activiteiten[[#This Row],[Loonkosten]]=1,Tb_Activiteiten[[#Headers],[Loonkosten]],"")))</f>
        <v/>
      </c>
      <c r="AB139" t="str">
        <f>IF(ISNUMBER(FIND("arbeid",Methode_Keuze)),"",IF(ISNUMBER(FIND("arbeid",Methode_Keuze)),"",IF(Tb_Activiteiten[[#This Row],[Eigen arbeid]]=1,Tb_Activiteiten[[#Headers],[Eigen arbeid]],"")))</f>
        <v/>
      </c>
      <c r="AC139" t="str">
        <f>IF(ISNUMBER(FIND("arbeid",Methode_Keuze)),"",IF(ISNUMBER(FIND("arbeid",Methode_Keuze)),"",IF(Tb_Activiteiten[[#This Row],[Projectmedewerker]]=1,Tb_Activiteiten[[#Headers],[Projectmedewerker]],"")))</f>
        <v/>
      </c>
      <c r="AD139" t="str">
        <f>IF(ISNUMBER(FIND("arbeid",Methode_Keuze)),"",IF(ISNUMBER(FIND("arbeid",Methode_Keuze)),"",IF(Tb_Activiteiten[[#This Row],[Landbouwer]]=1,Tb_Activiteiten[[#Headers],[Landbouwer]],"")))</f>
        <v/>
      </c>
      <c r="AE139" t="str">
        <f>IF(ISNUMBER(FIND("arbeid",Methode_Keuze)),"",IF(ISNUMBER(FIND("arbeid",Methode_Keuze)),"",IF(Tb_Activiteiten[[#This Row],[Adviseur]]=1,Tb_Activiteiten[[#Headers],[Adviseur]],"")))</f>
        <v/>
      </c>
      <c r="AF139" t="str">
        <f>IF(ISNUMBER(FIND("arbeid",Methode_Keuze)),"",IF(ISNUMBER(FIND("arbeid",Methode_Keuze)),"",IF(Tb_Activiteiten[[#This Row],[Projectleider/Expert]]=1,Tb_Activiteiten[[#Headers],[Projectleider/Expert]],"")))</f>
        <v/>
      </c>
      <c r="AG139" t="str">
        <f>IF(ISNUMBER(FIND("arbeid",Methode_Keuze)),"",IF(ISNUMBER(FIND("arbeid",Methode_Keuze)),"",IF(Tb_Activiteiten[[#This Row],[Arbeidskosten]]=1,Tb_Activiteiten[[#Headers],[Arbeidskosten]],"")))</f>
        <v/>
      </c>
      <c r="AH139" t="str">
        <f>IF(ISNUMBER(FIND("arbeid",Methode_Keuze)),"",IF(ISNUMBER(FIND("arbeid",Methode_Keuze)),"",IF(Tb_Activiteiten[[#This Row],[Arbeidskosten op basis van IKS]]=1,Tb_Activiteiten[[#Headers],[Arbeidskosten op basis van IKS]],"")))</f>
        <v/>
      </c>
      <c r="AI139" t="str">
        <f>IF(ISNUMBER(FIND("overige",Methode_Keuze)),"",IF(Tb_Activiteiten[[#This Row],[Kosten derden exclusief btw]]=1,Tb_Activiteiten[[#Headers],[Kosten derden exclusief btw]],""))</f>
        <v/>
      </c>
      <c r="AJ139" t="str">
        <f>IF(ISNUMBER(FIND("overige",Methode_Keuze)),"",IF(Tb_Activiteiten[[#This Row],[Niet verrekenbare btw]]=1,Tb_Activiteiten[[#Headers],[Niet verrekenbare btw]],""))</f>
        <v/>
      </c>
      <c r="AK139" t="str">
        <f>IF(ISNUMBER(FIND("overige",Methode_Keuze)),"",IF(Tb_Activiteiten[[#This Row],[Grondkosten]]=1,Tb_Activiteiten[[#Headers],[Grondkosten]],""))</f>
        <v/>
      </c>
      <c r="AL139" t="str">
        <f>IF(ISNUMBER(FIND("overige",Methode_Keuze)),"",IF(Tb_Activiteiten[[#This Row],[Bijdrage in natura (overige)]]=1,Tb_Activiteiten[[#Headers],[Bijdrage in natura (overige)]],""))</f>
        <v/>
      </c>
      <c r="AM139" t="str">
        <f>IF(ISNUMBER(FIND("overige",Methode_Keuze)),"",IF(Tb_Activiteiten[[#This Row],[Bijdrage in natura (vrijwilligers)]]=1,Tb_Activiteiten[[#Headers],[Bijdrage in natura (vrijwilligers)]],""))</f>
        <v/>
      </c>
      <c r="AN139" t="str">
        <f>IF(ISNUMBER(FIND("overige",Methode_Keuze)),"",IF(Tb_Activiteiten[[#This Row],[Afschrijvingskosten]]=1,Tb_Activiteiten[[#Headers],[Afschrijvingskosten]],""))</f>
        <v/>
      </c>
    </row>
    <row r="140" spans="1:40" x14ac:dyDescent="0.25">
      <c r="A140" s="342"/>
      <c r="F140" s="81"/>
      <c r="G140" s="81"/>
      <c r="L140" s="71"/>
      <c r="N140" t="str">
        <f>IFERROR(IF(VLOOKUP(Tb_Activiteiten[[#This Row],[Openstelling]],Tb_Openstelling[],2,0)=1,1,""),"")</f>
        <v/>
      </c>
      <c r="AA140" t="str">
        <f>IF(ISNUMBER(FIND("arbeid",Methode_Keuze)),"",IF(ISNUMBER(FIND("arbeid",Methode_Keuze)),"",IF(Tb_Activiteiten[[#This Row],[Loonkosten]]=1,Tb_Activiteiten[[#Headers],[Loonkosten]],"")))</f>
        <v/>
      </c>
      <c r="AB140" t="str">
        <f>IF(ISNUMBER(FIND("arbeid",Methode_Keuze)),"",IF(ISNUMBER(FIND("arbeid",Methode_Keuze)),"",IF(Tb_Activiteiten[[#This Row],[Eigen arbeid]]=1,Tb_Activiteiten[[#Headers],[Eigen arbeid]],"")))</f>
        <v/>
      </c>
      <c r="AC140" t="str">
        <f>IF(ISNUMBER(FIND("arbeid",Methode_Keuze)),"",IF(ISNUMBER(FIND("arbeid",Methode_Keuze)),"",IF(Tb_Activiteiten[[#This Row],[Projectmedewerker]]=1,Tb_Activiteiten[[#Headers],[Projectmedewerker]],"")))</f>
        <v/>
      </c>
      <c r="AD140" t="str">
        <f>IF(ISNUMBER(FIND("arbeid",Methode_Keuze)),"",IF(ISNUMBER(FIND("arbeid",Methode_Keuze)),"",IF(Tb_Activiteiten[[#This Row],[Landbouwer]]=1,Tb_Activiteiten[[#Headers],[Landbouwer]],"")))</f>
        <v/>
      </c>
      <c r="AE140" t="str">
        <f>IF(ISNUMBER(FIND("arbeid",Methode_Keuze)),"",IF(ISNUMBER(FIND("arbeid",Methode_Keuze)),"",IF(Tb_Activiteiten[[#This Row],[Adviseur]]=1,Tb_Activiteiten[[#Headers],[Adviseur]],"")))</f>
        <v/>
      </c>
      <c r="AF140" t="str">
        <f>IF(ISNUMBER(FIND("arbeid",Methode_Keuze)),"",IF(ISNUMBER(FIND("arbeid",Methode_Keuze)),"",IF(Tb_Activiteiten[[#This Row],[Projectleider/Expert]]=1,Tb_Activiteiten[[#Headers],[Projectleider/Expert]],"")))</f>
        <v/>
      </c>
      <c r="AG140" t="str">
        <f>IF(ISNUMBER(FIND("arbeid",Methode_Keuze)),"",IF(ISNUMBER(FIND("arbeid",Methode_Keuze)),"",IF(Tb_Activiteiten[[#This Row],[Arbeidskosten]]=1,Tb_Activiteiten[[#Headers],[Arbeidskosten]],"")))</f>
        <v/>
      </c>
      <c r="AH140" t="str">
        <f>IF(ISNUMBER(FIND("arbeid",Methode_Keuze)),"",IF(ISNUMBER(FIND("arbeid",Methode_Keuze)),"",IF(Tb_Activiteiten[[#This Row],[Arbeidskosten op basis van IKS]]=1,Tb_Activiteiten[[#Headers],[Arbeidskosten op basis van IKS]],"")))</f>
        <v/>
      </c>
      <c r="AI140" t="str">
        <f>IF(ISNUMBER(FIND("overige",Methode_Keuze)),"",IF(Tb_Activiteiten[[#This Row],[Kosten derden exclusief btw]]=1,Tb_Activiteiten[[#Headers],[Kosten derden exclusief btw]],""))</f>
        <v/>
      </c>
      <c r="AJ140" t="str">
        <f>IF(ISNUMBER(FIND("overige",Methode_Keuze)),"",IF(Tb_Activiteiten[[#This Row],[Niet verrekenbare btw]]=1,Tb_Activiteiten[[#Headers],[Niet verrekenbare btw]],""))</f>
        <v/>
      </c>
      <c r="AK140" t="str">
        <f>IF(ISNUMBER(FIND("overige",Methode_Keuze)),"",IF(Tb_Activiteiten[[#This Row],[Grondkosten]]=1,Tb_Activiteiten[[#Headers],[Grondkosten]],""))</f>
        <v/>
      </c>
      <c r="AL140" t="str">
        <f>IF(ISNUMBER(FIND("overige",Methode_Keuze)),"",IF(Tb_Activiteiten[[#This Row],[Bijdrage in natura (overige)]]=1,Tb_Activiteiten[[#Headers],[Bijdrage in natura (overige)]],""))</f>
        <v/>
      </c>
      <c r="AM140" t="str">
        <f>IF(ISNUMBER(FIND("overige",Methode_Keuze)),"",IF(Tb_Activiteiten[[#This Row],[Bijdrage in natura (vrijwilligers)]]=1,Tb_Activiteiten[[#Headers],[Bijdrage in natura (vrijwilligers)]],""))</f>
        <v/>
      </c>
      <c r="AN140" t="str">
        <f>IF(ISNUMBER(FIND("overige",Methode_Keuze)),"",IF(Tb_Activiteiten[[#This Row],[Afschrijvingskosten]]=1,Tb_Activiteiten[[#Headers],[Afschrijvingskosten]],""))</f>
        <v/>
      </c>
    </row>
    <row r="141" spans="1:40" x14ac:dyDescent="0.25">
      <c r="A141" s="342"/>
      <c r="F141" s="81"/>
      <c r="G141" s="81"/>
      <c r="L141" s="71"/>
      <c r="N141" t="str">
        <f>IFERROR(IF(VLOOKUP(Tb_Activiteiten[[#This Row],[Openstelling]],Tb_Openstelling[],2,0)=1,1,""),"")</f>
        <v/>
      </c>
      <c r="AA141" t="str">
        <f>IF(ISNUMBER(FIND("arbeid",Methode_Keuze)),"",IF(ISNUMBER(FIND("arbeid",Methode_Keuze)),"",IF(Tb_Activiteiten[[#This Row],[Loonkosten]]=1,Tb_Activiteiten[[#Headers],[Loonkosten]],"")))</f>
        <v/>
      </c>
      <c r="AB141" t="str">
        <f>IF(ISNUMBER(FIND("arbeid",Methode_Keuze)),"",IF(ISNUMBER(FIND("arbeid",Methode_Keuze)),"",IF(Tb_Activiteiten[[#This Row],[Eigen arbeid]]=1,Tb_Activiteiten[[#Headers],[Eigen arbeid]],"")))</f>
        <v/>
      </c>
      <c r="AC141" t="str">
        <f>IF(ISNUMBER(FIND("arbeid",Methode_Keuze)),"",IF(ISNUMBER(FIND("arbeid",Methode_Keuze)),"",IF(Tb_Activiteiten[[#This Row],[Projectmedewerker]]=1,Tb_Activiteiten[[#Headers],[Projectmedewerker]],"")))</f>
        <v/>
      </c>
      <c r="AD141" t="str">
        <f>IF(ISNUMBER(FIND("arbeid",Methode_Keuze)),"",IF(ISNUMBER(FIND("arbeid",Methode_Keuze)),"",IF(Tb_Activiteiten[[#This Row],[Landbouwer]]=1,Tb_Activiteiten[[#Headers],[Landbouwer]],"")))</f>
        <v/>
      </c>
      <c r="AE141" t="str">
        <f>IF(ISNUMBER(FIND("arbeid",Methode_Keuze)),"",IF(ISNUMBER(FIND("arbeid",Methode_Keuze)),"",IF(Tb_Activiteiten[[#This Row],[Adviseur]]=1,Tb_Activiteiten[[#Headers],[Adviseur]],"")))</f>
        <v/>
      </c>
      <c r="AF141" t="str">
        <f>IF(ISNUMBER(FIND("arbeid",Methode_Keuze)),"",IF(ISNUMBER(FIND("arbeid",Methode_Keuze)),"",IF(Tb_Activiteiten[[#This Row],[Projectleider/Expert]]=1,Tb_Activiteiten[[#Headers],[Projectleider/Expert]],"")))</f>
        <v/>
      </c>
      <c r="AG141" t="str">
        <f>IF(ISNUMBER(FIND("arbeid",Methode_Keuze)),"",IF(ISNUMBER(FIND("arbeid",Methode_Keuze)),"",IF(Tb_Activiteiten[[#This Row],[Arbeidskosten]]=1,Tb_Activiteiten[[#Headers],[Arbeidskosten]],"")))</f>
        <v/>
      </c>
      <c r="AH141" t="str">
        <f>IF(ISNUMBER(FIND("arbeid",Methode_Keuze)),"",IF(ISNUMBER(FIND("arbeid",Methode_Keuze)),"",IF(Tb_Activiteiten[[#This Row],[Arbeidskosten op basis van IKS]]=1,Tb_Activiteiten[[#Headers],[Arbeidskosten op basis van IKS]],"")))</f>
        <v/>
      </c>
      <c r="AI141" t="str">
        <f>IF(ISNUMBER(FIND("overige",Methode_Keuze)),"",IF(Tb_Activiteiten[[#This Row],[Kosten derden exclusief btw]]=1,Tb_Activiteiten[[#Headers],[Kosten derden exclusief btw]],""))</f>
        <v/>
      </c>
      <c r="AJ141" t="str">
        <f>IF(ISNUMBER(FIND("overige",Methode_Keuze)),"",IF(Tb_Activiteiten[[#This Row],[Niet verrekenbare btw]]=1,Tb_Activiteiten[[#Headers],[Niet verrekenbare btw]],""))</f>
        <v/>
      </c>
      <c r="AK141" t="str">
        <f>IF(ISNUMBER(FIND("overige",Methode_Keuze)),"",IF(Tb_Activiteiten[[#This Row],[Grondkosten]]=1,Tb_Activiteiten[[#Headers],[Grondkosten]],""))</f>
        <v/>
      </c>
      <c r="AL141" t="str">
        <f>IF(ISNUMBER(FIND("overige",Methode_Keuze)),"",IF(Tb_Activiteiten[[#This Row],[Bijdrage in natura (overige)]]=1,Tb_Activiteiten[[#Headers],[Bijdrage in natura (overige)]],""))</f>
        <v/>
      </c>
      <c r="AM141" t="str">
        <f>IF(ISNUMBER(FIND("overige",Methode_Keuze)),"",IF(Tb_Activiteiten[[#This Row],[Bijdrage in natura (vrijwilligers)]]=1,Tb_Activiteiten[[#Headers],[Bijdrage in natura (vrijwilligers)]],""))</f>
        <v/>
      </c>
      <c r="AN141" t="str">
        <f>IF(ISNUMBER(FIND("overige",Methode_Keuze)),"",IF(Tb_Activiteiten[[#This Row],[Afschrijvingskosten]]=1,Tb_Activiteiten[[#Headers],[Afschrijvingskosten]],""))</f>
        <v/>
      </c>
    </row>
    <row r="142" spans="1:40" x14ac:dyDescent="0.25">
      <c r="A142" s="342"/>
      <c r="F142" s="81"/>
      <c r="G142" s="81"/>
      <c r="L142" s="71"/>
      <c r="N142" t="str">
        <f>IFERROR(IF(VLOOKUP(Tb_Activiteiten[[#This Row],[Openstelling]],Tb_Openstelling[],2,0)=1,1,""),"")</f>
        <v/>
      </c>
      <c r="AA142" t="str">
        <f>IF(ISNUMBER(FIND("arbeid",Methode_Keuze)),"",IF(ISNUMBER(FIND("arbeid",Methode_Keuze)),"",IF(Tb_Activiteiten[[#This Row],[Loonkosten]]=1,Tb_Activiteiten[[#Headers],[Loonkosten]],"")))</f>
        <v/>
      </c>
      <c r="AB142" t="str">
        <f>IF(ISNUMBER(FIND("arbeid",Methode_Keuze)),"",IF(ISNUMBER(FIND("arbeid",Methode_Keuze)),"",IF(Tb_Activiteiten[[#This Row],[Eigen arbeid]]=1,Tb_Activiteiten[[#Headers],[Eigen arbeid]],"")))</f>
        <v/>
      </c>
      <c r="AC142" t="str">
        <f>IF(ISNUMBER(FIND("arbeid",Methode_Keuze)),"",IF(ISNUMBER(FIND("arbeid",Methode_Keuze)),"",IF(Tb_Activiteiten[[#This Row],[Projectmedewerker]]=1,Tb_Activiteiten[[#Headers],[Projectmedewerker]],"")))</f>
        <v/>
      </c>
      <c r="AD142" t="str">
        <f>IF(ISNUMBER(FIND("arbeid",Methode_Keuze)),"",IF(ISNUMBER(FIND("arbeid",Methode_Keuze)),"",IF(Tb_Activiteiten[[#This Row],[Landbouwer]]=1,Tb_Activiteiten[[#Headers],[Landbouwer]],"")))</f>
        <v/>
      </c>
      <c r="AE142" t="str">
        <f>IF(ISNUMBER(FIND("arbeid",Methode_Keuze)),"",IF(ISNUMBER(FIND("arbeid",Methode_Keuze)),"",IF(Tb_Activiteiten[[#This Row],[Adviseur]]=1,Tb_Activiteiten[[#Headers],[Adviseur]],"")))</f>
        <v/>
      </c>
      <c r="AF142" t="str">
        <f>IF(ISNUMBER(FIND("arbeid",Methode_Keuze)),"",IF(ISNUMBER(FIND("arbeid",Methode_Keuze)),"",IF(Tb_Activiteiten[[#This Row],[Projectleider/Expert]]=1,Tb_Activiteiten[[#Headers],[Projectleider/Expert]],"")))</f>
        <v/>
      </c>
      <c r="AG142" t="str">
        <f>IF(ISNUMBER(FIND("arbeid",Methode_Keuze)),"",IF(ISNUMBER(FIND("arbeid",Methode_Keuze)),"",IF(Tb_Activiteiten[[#This Row],[Arbeidskosten]]=1,Tb_Activiteiten[[#Headers],[Arbeidskosten]],"")))</f>
        <v/>
      </c>
      <c r="AH142" t="str">
        <f>IF(ISNUMBER(FIND("arbeid",Methode_Keuze)),"",IF(ISNUMBER(FIND("arbeid",Methode_Keuze)),"",IF(Tb_Activiteiten[[#This Row],[Arbeidskosten op basis van IKS]]=1,Tb_Activiteiten[[#Headers],[Arbeidskosten op basis van IKS]],"")))</f>
        <v/>
      </c>
      <c r="AI142" t="str">
        <f>IF(ISNUMBER(FIND("overige",Methode_Keuze)),"",IF(Tb_Activiteiten[[#This Row],[Kosten derden exclusief btw]]=1,Tb_Activiteiten[[#Headers],[Kosten derden exclusief btw]],""))</f>
        <v/>
      </c>
      <c r="AJ142" t="str">
        <f>IF(ISNUMBER(FIND("overige",Methode_Keuze)),"",IF(Tb_Activiteiten[[#This Row],[Niet verrekenbare btw]]=1,Tb_Activiteiten[[#Headers],[Niet verrekenbare btw]],""))</f>
        <v/>
      </c>
      <c r="AK142" t="str">
        <f>IF(ISNUMBER(FIND("overige",Methode_Keuze)),"",IF(Tb_Activiteiten[[#This Row],[Grondkosten]]=1,Tb_Activiteiten[[#Headers],[Grondkosten]],""))</f>
        <v/>
      </c>
      <c r="AL142" t="str">
        <f>IF(ISNUMBER(FIND("overige",Methode_Keuze)),"",IF(Tb_Activiteiten[[#This Row],[Bijdrage in natura (overige)]]=1,Tb_Activiteiten[[#Headers],[Bijdrage in natura (overige)]],""))</f>
        <v/>
      </c>
      <c r="AM142" t="str">
        <f>IF(ISNUMBER(FIND("overige",Methode_Keuze)),"",IF(Tb_Activiteiten[[#This Row],[Bijdrage in natura (vrijwilligers)]]=1,Tb_Activiteiten[[#Headers],[Bijdrage in natura (vrijwilligers)]],""))</f>
        <v/>
      </c>
      <c r="AN142" t="str">
        <f>IF(ISNUMBER(FIND("overige",Methode_Keuze)),"",IF(Tb_Activiteiten[[#This Row],[Afschrijvingskosten]]=1,Tb_Activiteiten[[#Headers],[Afschrijvingskosten]],""))</f>
        <v/>
      </c>
    </row>
    <row r="143" spans="1:40" x14ac:dyDescent="0.25">
      <c r="A143" s="342"/>
      <c r="F143" s="81"/>
      <c r="G143" s="81"/>
      <c r="L143" s="71"/>
      <c r="N143" t="str">
        <f>IFERROR(IF(VLOOKUP(Tb_Activiteiten[[#This Row],[Openstelling]],Tb_Openstelling[],2,0)=1,1,""),"")</f>
        <v/>
      </c>
      <c r="AA143" t="str">
        <f>IF(ISNUMBER(FIND("arbeid",Methode_Keuze)),"",IF(ISNUMBER(FIND("arbeid",Methode_Keuze)),"",IF(Tb_Activiteiten[[#This Row],[Loonkosten]]=1,Tb_Activiteiten[[#Headers],[Loonkosten]],"")))</f>
        <v/>
      </c>
      <c r="AB143" t="str">
        <f>IF(ISNUMBER(FIND("arbeid",Methode_Keuze)),"",IF(ISNUMBER(FIND("arbeid",Methode_Keuze)),"",IF(Tb_Activiteiten[[#This Row],[Eigen arbeid]]=1,Tb_Activiteiten[[#Headers],[Eigen arbeid]],"")))</f>
        <v/>
      </c>
      <c r="AC143" t="str">
        <f>IF(ISNUMBER(FIND("arbeid",Methode_Keuze)),"",IF(ISNUMBER(FIND("arbeid",Methode_Keuze)),"",IF(Tb_Activiteiten[[#This Row],[Projectmedewerker]]=1,Tb_Activiteiten[[#Headers],[Projectmedewerker]],"")))</f>
        <v/>
      </c>
      <c r="AD143" t="str">
        <f>IF(ISNUMBER(FIND("arbeid",Methode_Keuze)),"",IF(ISNUMBER(FIND("arbeid",Methode_Keuze)),"",IF(Tb_Activiteiten[[#This Row],[Landbouwer]]=1,Tb_Activiteiten[[#Headers],[Landbouwer]],"")))</f>
        <v/>
      </c>
      <c r="AE143" t="str">
        <f>IF(ISNUMBER(FIND("arbeid",Methode_Keuze)),"",IF(ISNUMBER(FIND("arbeid",Methode_Keuze)),"",IF(Tb_Activiteiten[[#This Row],[Adviseur]]=1,Tb_Activiteiten[[#Headers],[Adviseur]],"")))</f>
        <v/>
      </c>
      <c r="AF143" t="str">
        <f>IF(ISNUMBER(FIND("arbeid",Methode_Keuze)),"",IF(ISNUMBER(FIND("arbeid",Methode_Keuze)),"",IF(Tb_Activiteiten[[#This Row],[Projectleider/Expert]]=1,Tb_Activiteiten[[#Headers],[Projectleider/Expert]],"")))</f>
        <v/>
      </c>
      <c r="AG143" t="str">
        <f>IF(ISNUMBER(FIND("arbeid",Methode_Keuze)),"",IF(ISNUMBER(FIND("arbeid",Methode_Keuze)),"",IF(Tb_Activiteiten[[#This Row],[Arbeidskosten]]=1,Tb_Activiteiten[[#Headers],[Arbeidskosten]],"")))</f>
        <v/>
      </c>
      <c r="AH143" t="str">
        <f>IF(ISNUMBER(FIND("arbeid",Methode_Keuze)),"",IF(ISNUMBER(FIND("arbeid",Methode_Keuze)),"",IF(Tb_Activiteiten[[#This Row],[Arbeidskosten op basis van IKS]]=1,Tb_Activiteiten[[#Headers],[Arbeidskosten op basis van IKS]],"")))</f>
        <v/>
      </c>
      <c r="AI143" t="str">
        <f>IF(ISNUMBER(FIND("overige",Methode_Keuze)),"",IF(Tb_Activiteiten[[#This Row],[Kosten derden exclusief btw]]=1,Tb_Activiteiten[[#Headers],[Kosten derden exclusief btw]],""))</f>
        <v/>
      </c>
      <c r="AJ143" t="str">
        <f>IF(ISNUMBER(FIND("overige",Methode_Keuze)),"",IF(Tb_Activiteiten[[#This Row],[Niet verrekenbare btw]]=1,Tb_Activiteiten[[#Headers],[Niet verrekenbare btw]],""))</f>
        <v/>
      </c>
      <c r="AK143" t="str">
        <f>IF(ISNUMBER(FIND("overige",Methode_Keuze)),"",IF(Tb_Activiteiten[[#This Row],[Grondkosten]]=1,Tb_Activiteiten[[#Headers],[Grondkosten]],""))</f>
        <v/>
      </c>
      <c r="AL143" t="str">
        <f>IF(ISNUMBER(FIND("overige",Methode_Keuze)),"",IF(Tb_Activiteiten[[#This Row],[Bijdrage in natura (overige)]]=1,Tb_Activiteiten[[#Headers],[Bijdrage in natura (overige)]],""))</f>
        <v/>
      </c>
      <c r="AM143" t="str">
        <f>IF(ISNUMBER(FIND("overige",Methode_Keuze)),"",IF(Tb_Activiteiten[[#This Row],[Bijdrage in natura (vrijwilligers)]]=1,Tb_Activiteiten[[#Headers],[Bijdrage in natura (vrijwilligers)]],""))</f>
        <v/>
      </c>
      <c r="AN143" t="str">
        <f>IF(ISNUMBER(FIND("overige",Methode_Keuze)),"",IF(Tb_Activiteiten[[#This Row],[Afschrijvingskosten]]=1,Tb_Activiteiten[[#Headers],[Afschrijvingskosten]],""))</f>
        <v/>
      </c>
    </row>
    <row r="144" spans="1:40" x14ac:dyDescent="0.25">
      <c r="A144" s="342"/>
      <c r="F144" s="81"/>
      <c r="G144" s="81"/>
      <c r="L144" s="71"/>
      <c r="N144" t="str">
        <f>IFERROR(IF(VLOOKUP(Tb_Activiteiten[[#This Row],[Openstelling]],Tb_Openstelling[],2,0)=1,1,""),"")</f>
        <v/>
      </c>
      <c r="AA144" t="str">
        <f>IF(ISNUMBER(FIND("arbeid",Methode_Keuze)),"",IF(ISNUMBER(FIND("arbeid",Methode_Keuze)),"",IF(Tb_Activiteiten[[#This Row],[Loonkosten]]=1,Tb_Activiteiten[[#Headers],[Loonkosten]],"")))</f>
        <v/>
      </c>
      <c r="AB144" t="str">
        <f>IF(ISNUMBER(FIND("arbeid",Methode_Keuze)),"",IF(ISNUMBER(FIND("arbeid",Methode_Keuze)),"",IF(Tb_Activiteiten[[#This Row],[Eigen arbeid]]=1,Tb_Activiteiten[[#Headers],[Eigen arbeid]],"")))</f>
        <v/>
      </c>
      <c r="AC144" t="str">
        <f>IF(ISNUMBER(FIND("arbeid",Methode_Keuze)),"",IF(ISNUMBER(FIND("arbeid",Methode_Keuze)),"",IF(Tb_Activiteiten[[#This Row],[Projectmedewerker]]=1,Tb_Activiteiten[[#Headers],[Projectmedewerker]],"")))</f>
        <v/>
      </c>
      <c r="AD144" t="str">
        <f>IF(ISNUMBER(FIND("arbeid",Methode_Keuze)),"",IF(ISNUMBER(FIND("arbeid",Methode_Keuze)),"",IF(Tb_Activiteiten[[#This Row],[Landbouwer]]=1,Tb_Activiteiten[[#Headers],[Landbouwer]],"")))</f>
        <v/>
      </c>
      <c r="AE144" t="str">
        <f>IF(ISNUMBER(FIND("arbeid",Methode_Keuze)),"",IF(ISNUMBER(FIND("arbeid",Methode_Keuze)),"",IF(Tb_Activiteiten[[#This Row],[Adviseur]]=1,Tb_Activiteiten[[#Headers],[Adviseur]],"")))</f>
        <v/>
      </c>
      <c r="AF144" t="str">
        <f>IF(ISNUMBER(FIND("arbeid",Methode_Keuze)),"",IF(ISNUMBER(FIND("arbeid",Methode_Keuze)),"",IF(Tb_Activiteiten[[#This Row],[Projectleider/Expert]]=1,Tb_Activiteiten[[#Headers],[Projectleider/Expert]],"")))</f>
        <v/>
      </c>
      <c r="AG144" t="str">
        <f>IF(ISNUMBER(FIND("arbeid",Methode_Keuze)),"",IF(ISNUMBER(FIND("arbeid",Methode_Keuze)),"",IF(Tb_Activiteiten[[#This Row],[Arbeidskosten]]=1,Tb_Activiteiten[[#Headers],[Arbeidskosten]],"")))</f>
        <v/>
      </c>
      <c r="AH144" t="str">
        <f>IF(ISNUMBER(FIND("arbeid",Methode_Keuze)),"",IF(ISNUMBER(FIND("arbeid",Methode_Keuze)),"",IF(Tb_Activiteiten[[#This Row],[Arbeidskosten op basis van IKS]]=1,Tb_Activiteiten[[#Headers],[Arbeidskosten op basis van IKS]],"")))</f>
        <v/>
      </c>
      <c r="AI144" t="str">
        <f>IF(ISNUMBER(FIND("overige",Methode_Keuze)),"",IF(Tb_Activiteiten[[#This Row],[Kosten derden exclusief btw]]=1,Tb_Activiteiten[[#Headers],[Kosten derden exclusief btw]],""))</f>
        <v/>
      </c>
      <c r="AJ144" t="str">
        <f>IF(ISNUMBER(FIND("overige",Methode_Keuze)),"",IF(Tb_Activiteiten[[#This Row],[Niet verrekenbare btw]]=1,Tb_Activiteiten[[#Headers],[Niet verrekenbare btw]],""))</f>
        <v/>
      </c>
      <c r="AK144" t="str">
        <f>IF(ISNUMBER(FIND("overige",Methode_Keuze)),"",IF(Tb_Activiteiten[[#This Row],[Grondkosten]]=1,Tb_Activiteiten[[#Headers],[Grondkosten]],""))</f>
        <v/>
      </c>
      <c r="AL144" t="str">
        <f>IF(ISNUMBER(FIND("overige",Methode_Keuze)),"",IF(Tb_Activiteiten[[#This Row],[Bijdrage in natura (overige)]]=1,Tb_Activiteiten[[#Headers],[Bijdrage in natura (overige)]],""))</f>
        <v/>
      </c>
      <c r="AM144" t="str">
        <f>IF(ISNUMBER(FIND("overige",Methode_Keuze)),"",IF(Tb_Activiteiten[[#This Row],[Bijdrage in natura (vrijwilligers)]]=1,Tb_Activiteiten[[#Headers],[Bijdrage in natura (vrijwilligers)]],""))</f>
        <v/>
      </c>
      <c r="AN144" t="str">
        <f>IF(ISNUMBER(FIND("overige",Methode_Keuze)),"",IF(Tb_Activiteiten[[#This Row],[Afschrijvingskosten]]=1,Tb_Activiteiten[[#Headers],[Afschrijvingskosten]],""))</f>
        <v/>
      </c>
    </row>
    <row r="145" spans="1:40" x14ac:dyDescent="0.25">
      <c r="A145" s="342"/>
      <c r="F145" s="81"/>
      <c r="G145" s="81"/>
      <c r="L145" s="71"/>
      <c r="N145" t="str">
        <f>IFERROR(IF(VLOOKUP(Tb_Activiteiten[[#This Row],[Openstelling]],Tb_Openstelling[],2,0)=1,1,""),"")</f>
        <v/>
      </c>
      <c r="AA145" t="str">
        <f>IF(ISNUMBER(FIND("arbeid",Methode_Keuze)),"",IF(ISNUMBER(FIND("arbeid",Methode_Keuze)),"",IF(Tb_Activiteiten[[#This Row],[Loonkosten]]=1,Tb_Activiteiten[[#Headers],[Loonkosten]],"")))</f>
        <v/>
      </c>
      <c r="AB145" t="str">
        <f>IF(ISNUMBER(FIND("arbeid",Methode_Keuze)),"",IF(ISNUMBER(FIND("arbeid",Methode_Keuze)),"",IF(Tb_Activiteiten[[#This Row],[Eigen arbeid]]=1,Tb_Activiteiten[[#Headers],[Eigen arbeid]],"")))</f>
        <v/>
      </c>
      <c r="AC145" t="str">
        <f>IF(ISNUMBER(FIND("arbeid",Methode_Keuze)),"",IF(ISNUMBER(FIND("arbeid",Methode_Keuze)),"",IF(Tb_Activiteiten[[#This Row],[Projectmedewerker]]=1,Tb_Activiteiten[[#Headers],[Projectmedewerker]],"")))</f>
        <v/>
      </c>
      <c r="AD145" t="str">
        <f>IF(ISNUMBER(FIND("arbeid",Methode_Keuze)),"",IF(ISNUMBER(FIND("arbeid",Methode_Keuze)),"",IF(Tb_Activiteiten[[#This Row],[Landbouwer]]=1,Tb_Activiteiten[[#Headers],[Landbouwer]],"")))</f>
        <v/>
      </c>
      <c r="AE145" t="str">
        <f>IF(ISNUMBER(FIND("arbeid",Methode_Keuze)),"",IF(ISNUMBER(FIND("arbeid",Methode_Keuze)),"",IF(Tb_Activiteiten[[#This Row],[Adviseur]]=1,Tb_Activiteiten[[#Headers],[Adviseur]],"")))</f>
        <v/>
      </c>
      <c r="AF145" t="str">
        <f>IF(ISNUMBER(FIND("arbeid",Methode_Keuze)),"",IF(ISNUMBER(FIND("arbeid",Methode_Keuze)),"",IF(Tb_Activiteiten[[#This Row],[Projectleider/Expert]]=1,Tb_Activiteiten[[#Headers],[Projectleider/Expert]],"")))</f>
        <v/>
      </c>
      <c r="AG145" t="str">
        <f>IF(ISNUMBER(FIND("arbeid",Methode_Keuze)),"",IF(ISNUMBER(FIND("arbeid",Methode_Keuze)),"",IF(Tb_Activiteiten[[#This Row],[Arbeidskosten]]=1,Tb_Activiteiten[[#Headers],[Arbeidskosten]],"")))</f>
        <v/>
      </c>
      <c r="AH145" t="str">
        <f>IF(ISNUMBER(FIND("arbeid",Methode_Keuze)),"",IF(ISNUMBER(FIND("arbeid",Methode_Keuze)),"",IF(Tb_Activiteiten[[#This Row],[Arbeidskosten op basis van IKS]]=1,Tb_Activiteiten[[#Headers],[Arbeidskosten op basis van IKS]],"")))</f>
        <v/>
      </c>
      <c r="AI145" t="str">
        <f>IF(ISNUMBER(FIND("overige",Methode_Keuze)),"",IF(Tb_Activiteiten[[#This Row],[Kosten derden exclusief btw]]=1,Tb_Activiteiten[[#Headers],[Kosten derden exclusief btw]],""))</f>
        <v/>
      </c>
      <c r="AJ145" t="str">
        <f>IF(ISNUMBER(FIND("overige",Methode_Keuze)),"",IF(Tb_Activiteiten[[#This Row],[Niet verrekenbare btw]]=1,Tb_Activiteiten[[#Headers],[Niet verrekenbare btw]],""))</f>
        <v/>
      </c>
      <c r="AK145" t="str">
        <f>IF(ISNUMBER(FIND("overige",Methode_Keuze)),"",IF(Tb_Activiteiten[[#This Row],[Grondkosten]]=1,Tb_Activiteiten[[#Headers],[Grondkosten]],""))</f>
        <v/>
      </c>
      <c r="AL145" t="str">
        <f>IF(ISNUMBER(FIND("overige",Methode_Keuze)),"",IF(Tb_Activiteiten[[#This Row],[Bijdrage in natura (overige)]]=1,Tb_Activiteiten[[#Headers],[Bijdrage in natura (overige)]],""))</f>
        <v/>
      </c>
      <c r="AM145" t="str">
        <f>IF(ISNUMBER(FIND("overige",Methode_Keuze)),"",IF(Tb_Activiteiten[[#This Row],[Bijdrage in natura (vrijwilligers)]]=1,Tb_Activiteiten[[#Headers],[Bijdrage in natura (vrijwilligers)]],""))</f>
        <v/>
      </c>
      <c r="AN145" t="str">
        <f>IF(ISNUMBER(FIND("overige",Methode_Keuze)),"",IF(Tb_Activiteiten[[#This Row],[Afschrijvingskosten]]=1,Tb_Activiteiten[[#Headers],[Afschrijvingskosten]],""))</f>
        <v/>
      </c>
    </row>
    <row r="146" spans="1:40" x14ac:dyDescent="0.25">
      <c r="A146" s="342"/>
      <c r="F146" s="81"/>
      <c r="G146" s="81"/>
      <c r="L146" s="71"/>
      <c r="N146" t="str">
        <f>IFERROR(IF(VLOOKUP(Tb_Activiteiten[[#This Row],[Openstelling]],Tb_Openstelling[],2,0)=1,1,""),"")</f>
        <v/>
      </c>
      <c r="AA146" t="str">
        <f>IF(ISNUMBER(FIND("arbeid",Methode_Keuze)),"",IF(ISNUMBER(FIND("arbeid",Methode_Keuze)),"",IF(Tb_Activiteiten[[#This Row],[Loonkosten]]=1,Tb_Activiteiten[[#Headers],[Loonkosten]],"")))</f>
        <v/>
      </c>
      <c r="AB146" t="str">
        <f>IF(ISNUMBER(FIND("arbeid",Methode_Keuze)),"",IF(ISNUMBER(FIND("arbeid",Methode_Keuze)),"",IF(Tb_Activiteiten[[#This Row],[Eigen arbeid]]=1,Tb_Activiteiten[[#Headers],[Eigen arbeid]],"")))</f>
        <v/>
      </c>
      <c r="AC146" t="str">
        <f>IF(ISNUMBER(FIND("arbeid",Methode_Keuze)),"",IF(ISNUMBER(FIND("arbeid",Methode_Keuze)),"",IF(Tb_Activiteiten[[#This Row],[Projectmedewerker]]=1,Tb_Activiteiten[[#Headers],[Projectmedewerker]],"")))</f>
        <v/>
      </c>
      <c r="AD146" t="str">
        <f>IF(ISNUMBER(FIND("arbeid",Methode_Keuze)),"",IF(ISNUMBER(FIND("arbeid",Methode_Keuze)),"",IF(Tb_Activiteiten[[#This Row],[Landbouwer]]=1,Tb_Activiteiten[[#Headers],[Landbouwer]],"")))</f>
        <v/>
      </c>
      <c r="AE146" t="str">
        <f>IF(ISNUMBER(FIND("arbeid",Methode_Keuze)),"",IF(ISNUMBER(FIND("arbeid",Methode_Keuze)),"",IF(Tb_Activiteiten[[#This Row],[Adviseur]]=1,Tb_Activiteiten[[#Headers],[Adviseur]],"")))</f>
        <v/>
      </c>
      <c r="AF146" t="str">
        <f>IF(ISNUMBER(FIND("arbeid",Methode_Keuze)),"",IF(ISNUMBER(FIND("arbeid",Methode_Keuze)),"",IF(Tb_Activiteiten[[#This Row],[Projectleider/Expert]]=1,Tb_Activiteiten[[#Headers],[Projectleider/Expert]],"")))</f>
        <v/>
      </c>
      <c r="AG146" t="str">
        <f>IF(ISNUMBER(FIND("arbeid",Methode_Keuze)),"",IF(ISNUMBER(FIND("arbeid",Methode_Keuze)),"",IF(Tb_Activiteiten[[#This Row],[Arbeidskosten]]=1,Tb_Activiteiten[[#Headers],[Arbeidskosten]],"")))</f>
        <v/>
      </c>
      <c r="AH146" t="str">
        <f>IF(ISNUMBER(FIND("arbeid",Methode_Keuze)),"",IF(ISNUMBER(FIND("arbeid",Methode_Keuze)),"",IF(Tb_Activiteiten[[#This Row],[Arbeidskosten op basis van IKS]]=1,Tb_Activiteiten[[#Headers],[Arbeidskosten op basis van IKS]],"")))</f>
        <v/>
      </c>
      <c r="AI146" t="str">
        <f>IF(ISNUMBER(FIND("overige",Methode_Keuze)),"",IF(Tb_Activiteiten[[#This Row],[Kosten derden exclusief btw]]=1,Tb_Activiteiten[[#Headers],[Kosten derden exclusief btw]],""))</f>
        <v/>
      </c>
      <c r="AJ146" t="str">
        <f>IF(ISNUMBER(FIND("overige",Methode_Keuze)),"",IF(Tb_Activiteiten[[#This Row],[Niet verrekenbare btw]]=1,Tb_Activiteiten[[#Headers],[Niet verrekenbare btw]],""))</f>
        <v/>
      </c>
      <c r="AK146" t="str">
        <f>IF(ISNUMBER(FIND("overige",Methode_Keuze)),"",IF(Tb_Activiteiten[[#This Row],[Grondkosten]]=1,Tb_Activiteiten[[#Headers],[Grondkosten]],""))</f>
        <v/>
      </c>
      <c r="AL146" t="str">
        <f>IF(ISNUMBER(FIND("overige",Methode_Keuze)),"",IF(Tb_Activiteiten[[#This Row],[Bijdrage in natura (overige)]]=1,Tb_Activiteiten[[#Headers],[Bijdrage in natura (overige)]],""))</f>
        <v/>
      </c>
      <c r="AM146" t="str">
        <f>IF(ISNUMBER(FIND("overige",Methode_Keuze)),"",IF(Tb_Activiteiten[[#This Row],[Bijdrage in natura (vrijwilligers)]]=1,Tb_Activiteiten[[#Headers],[Bijdrage in natura (vrijwilligers)]],""))</f>
        <v/>
      </c>
      <c r="AN146" t="str">
        <f>IF(ISNUMBER(FIND("overige",Methode_Keuze)),"",IF(Tb_Activiteiten[[#This Row],[Afschrijvingskosten]]=1,Tb_Activiteiten[[#Headers],[Afschrijvingskosten]],""))</f>
        <v/>
      </c>
    </row>
    <row r="147" spans="1:40" x14ac:dyDescent="0.25">
      <c r="A147" s="342"/>
      <c r="F147" s="81"/>
      <c r="G147" s="81"/>
      <c r="L147" s="71"/>
      <c r="N147" t="str">
        <f>IFERROR(IF(VLOOKUP(Tb_Activiteiten[[#This Row],[Openstelling]],Tb_Openstelling[],2,0)=1,1,""),"")</f>
        <v/>
      </c>
      <c r="AA147" t="str">
        <f>IF(ISNUMBER(FIND("arbeid",Methode_Keuze)),"",IF(ISNUMBER(FIND("arbeid",Methode_Keuze)),"",IF(Tb_Activiteiten[[#This Row],[Loonkosten]]=1,Tb_Activiteiten[[#Headers],[Loonkosten]],"")))</f>
        <v/>
      </c>
      <c r="AB147" t="str">
        <f>IF(ISNUMBER(FIND("arbeid",Methode_Keuze)),"",IF(ISNUMBER(FIND("arbeid",Methode_Keuze)),"",IF(Tb_Activiteiten[[#This Row],[Eigen arbeid]]=1,Tb_Activiteiten[[#Headers],[Eigen arbeid]],"")))</f>
        <v/>
      </c>
      <c r="AC147" t="str">
        <f>IF(ISNUMBER(FIND("arbeid",Methode_Keuze)),"",IF(ISNUMBER(FIND("arbeid",Methode_Keuze)),"",IF(Tb_Activiteiten[[#This Row],[Projectmedewerker]]=1,Tb_Activiteiten[[#Headers],[Projectmedewerker]],"")))</f>
        <v/>
      </c>
      <c r="AD147" t="str">
        <f>IF(ISNUMBER(FIND("arbeid",Methode_Keuze)),"",IF(ISNUMBER(FIND("arbeid",Methode_Keuze)),"",IF(Tb_Activiteiten[[#This Row],[Landbouwer]]=1,Tb_Activiteiten[[#Headers],[Landbouwer]],"")))</f>
        <v/>
      </c>
      <c r="AE147" t="str">
        <f>IF(ISNUMBER(FIND("arbeid",Methode_Keuze)),"",IF(ISNUMBER(FIND("arbeid",Methode_Keuze)),"",IF(Tb_Activiteiten[[#This Row],[Adviseur]]=1,Tb_Activiteiten[[#Headers],[Adviseur]],"")))</f>
        <v/>
      </c>
      <c r="AF147" t="str">
        <f>IF(ISNUMBER(FIND("arbeid",Methode_Keuze)),"",IF(ISNUMBER(FIND("arbeid",Methode_Keuze)),"",IF(Tb_Activiteiten[[#This Row],[Projectleider/Expert]]=1,Tb_Activiteiten[[#Headers],[Projectleider/Expert]],"")))</f>
        <v/>
      </c>
      <c r="AG147" t="str">
        <f>IF(ISNUMBER(FIND("arbeid",Methode_Keuze)),"",IF(ISNUMBER(FIND("arbeid",Methode_Keuze)),"",IF(Tb_Activiteiten[[#This Row],[Arbeidskosten]]=1,Tb_Activiteiten[[#Headers],[Arbeidskosten]],"")))</f>
        <v/>
      </c>
      <c r="AH147" t="str">
        <f>IF(ISNUMBER(FIND("arbeid",Methode_Keuze)),"",IF(ISNUMBER(FIND("arbeid",Methode_Keuze)),"",IF(Tb_Activiteiten[[#This Row],[Arbeidskosten op basis van IKS]]=1,Tb_Activiteiten[[#Headers],[Arbeidskosten op basis van IKS]],"")))</f>
        <v/>
      </c>
      <c r="AI147" t="str">
        <f>IF(ISNUMBER(FIND("overige",Methode_Keuze)),"",IF(Tb_Activiteiten[[#This Row],[Kosten derden exclusief btw]]=1,Tb_Activiteiten[[#Headers],[Kosten derden exclusief btw]],""))</f>
        <v/>
      </c>
      <c r="AJ147" t="str">
        <f>IF(ISNUMBER(FIND("overige",Methode_Keuze)),"",IF(Tb_Activiteiten[[#This Row],[Niet verrekenbare btw]]=1,Tb_Activiteiten[[#Headers],[Niet verrekenbare btw]],""))</f>
        <v/>
      </c>
      <c r="AK147" t="str">
        <f>IF(ISNUMBER(FIND("overige",Methode_Keuze)),"",IF(Tb_Activiteiten[[#This Row],[Grondkosten]]=1,Tb_Activiteiten[[#Headers],[Grondkosten]],""))</f>
        <v/>
      </c>
      <c r="AL147" t="str">
        <f>IF(ISNUMBER(FIND("overige",Methode_Keuze)),"",IF(Tb_Activiteiten[[#This Row],[Bijdrage in natura (overige)]]=1,Tb_Activiteiten[[#Headers],[Bijdrage in natura (overige)]],""))</f>
        <v/>
      </c>
      <c r="AM147" t="str">
        <f>IF(ISNUMBER(FIND("overige",Methode_Keuze)),"",IF(Tb_Activiteiten[[#This Row],[Bijdrage in natura (vrijwilligers)]]=1,Tb_Activiteiten[[#Headers],[Bijdrage in natura (vrijwilligers)]],""))</f>
        <v/>
      </c>
      <c r="AN147" t="str">
        <f>IF(ISNUMBER(FIND("overige",Methode_Keuze)),"",IF(Tb_Activiteiten[[#This Row],[Afschrijvingskosten]]=1,Tb_Activiteiten[[#Headers],[Afschrijvingskosten]],""))</f>
        <v/>
      </c>
    </row>
    <row r="148" spans="1:40" x14ac:dyDescent="0.25">
      <c r="A148" s="342"/>
      <c r="F148" s="81"/>
      <c r="G148" s="81"/>
      <c r="L148" s="71"/>
      <c r="N148" t="str">
        <f>IFERROR(IF(VLOOKUP(Tb_Activiteiten[[#This Row],[Openstelling]],Tb_Openstelling[],2,0)=1,1,""),"")</f>
        <v/>
      </c>
      <c r="AA148" t="str">
        <f>IF(ISNUMBER(FIND("arbeid",Methode_Keuze)),"",IF(ISNUMBER(FIND("arbeid",Methode_Keuze)),"",IF(Tb_Activiteiten[[#This Row],[Loonkosten]]=1,Tb_Activiteiten[[#Headers],[Loonkosten]],"")))</f>
        <v/>
      </c>
      <c r="AB148" t="str">
        <f>IF(ISNUMBER(FIND("arbeid",Methode_Keuze)),"",IF(ISNUMBER(FIND("arbeid",Methode_Keuze)),"",IF(Tb_Activiteiten[[#This Row],[Eigen arbeid]]=1,Tb_Activiteiten[[#Headers],[Eigen arbeid]],"")))</f>
        <v/>
      </c>
      <c r="AC148" t="str">
        <f>IF(ISNUMBER(FIND("arbeid",Methode_Keuze)),"",IF(ISNUMBER(FIND("arbeid",Methode_Keuze)),"",IF(Tb_Activiteiten[[#This Row],[Projectmedewerker]]=1,Tb_Activiteiten[[#Headers],[Projectmedewerker]],"")))</f>
        <v/>
      </c>
      <c r="AD148" t="str">
        <f>IF(ISNUMBER(FIND("arbeid",Methode_Keuze)),"",IF(ISNUMBER(FIND("arbeid",Methode_Keuze)),"",IF(Tb_Activiteiten[[#This Row],[Landbouwer]]=1,Tb_Activiteiten[[#Headers],[Landbouwer]],"")))</f>
        <v/>
      </c>
      <c r="AE148" t="str">
        <f>IF(ISNUMBER(FIND("arbeid",Methode_Keuze)),"",IF(ISNUMBER(FIND("arbeid",Methode_Keuze)),"",IF(Tb_Activiteiten[[#This Row],[Adviseur]]=1,Tb_Activiteiten[[#Headers],[Adviseur]],"")))</f>
        <v/>
      </c>
      <c r="AF148" t="str">
        <f>IF(ISNUMBER(FIND("arbeid",Methode_Keuze)),"",IF(ISNUMBER(FIND("arbeid",Methode_Keuze)),"",IF(Tb_Activiteiten[[#This Row],[Projectleider/Expert]]=1,Tb_Activiteiten[[#Headers],[Projectleider/Expert]],"")))</f>
        <v/>
      </c>
      <c r="AG148" t="str">
        <f>IF(ISNUMBER(FIND("arbeid",Methode_Keuze)),"",IF(ISNUMBER(FIND("arbeid",Methode_Keuze)),"",IF(Tb_Activiteiten[[#This Row],[Arbeidskosten]]=1,Tb_Activiteiten[[#Headers],[Arbeidskosten]],"")))</f>
        <v/>
      </c>
      <c r="AH148" t="str">
        <f>IF(ISNUMBER(FIND("arbeid",Methode_Keuze)),"",IF(ISNUMBER(FIND("arbeid",Methode_Keuze)),"",IF(Tb_Activiteiten[[#This Row],[Arbeidskosten op basis van IKS]]=1,Tb_Activiteiten[[#Headers],[Arbeidskosten op basis van IKS]],"")))</f>
        <v/>
      </c>
      <c r="AI148" t="str">
        <f>IF(ISNUMBER(FIND("overige",Methode_Keuze)),"",IF(Tb_Activiteiten[[#This Row],[Kosten derden exclusief btw]]=1,Tb_Activiteiten[[#Headers],[Kosten derden exclusief btw]],""))</f>
        <v/>
      </c>
      <c r="AJ148" t="str">
        <f>IF(ISNUMBER(FIND("overige",Methode_Keuze)),"",IF(Tb_Activiteiten[[#This Row],[Niet verrekenbare btw]]=1,Tb_Activiteiten[[#Headers],[Niet verrekenbare btw]],""))</f>
        <v/>
      </c>
      <c r="AK148" t="str">
        <f>IF(ISNUMBER(FIND("overige",Methode_Keuze)),"",IF(Tb_Activiteiten[[#This Row],[Grondkosten]]=1,Tb_Activiteiten[[#Headers],[Grondkosten]],""))</f>
        <v/>
      </c>
      <c r="AL148" t="str">
        <f>IF(ISNUMBER(FIND("overige",Methode_Keuze)),"",IF(Tb_Activiteiten[[#This Row],[Bijdrage in natura (overige)]]=1,Tb_Activiteiten[[#Headers],[Bijdrage in natura (overige)]],""))</f>
        <v/>
      </c>
      <c r="AM148" t="str">
        <f>IF(ISNUMBER(FIND("overige",Methode_Keuze)),"",IF(Tb_Activiteiten[[#This Row],[Bijdrage in natura (vrijwilligers)]]=1,Tb_Activiteiten[[#Headers],[Bijdrage in natura (vrijwilligers)]],""))</f>
        <v/>
      </c>
      <c r="AN148" t="str">
        <f>IF(ISNUMBER(FIND("overige",Methode_Keuze)),"",IF(Tb_Activiteiten[[#This Row],[Afschrijvingskosten]]=1,Tb_Activiteiten[[#Headers],[Afschrijvingskosten]],""))</f>
        <v/>
      </c>
    </row>
    <row r="149" spans="1:40" x14ac:dyDescent="0.25">
      <c r="A149" s="342"/>
      <c r="F149" s="81"/>
      <c r="G149" s="81"/>
      <c r="L149" s="71"/>
      <c r="N149" t="str">
        <f>IFERROR(IF(VLOOKUP(Tb_Activiteiten[[#This Row],[Openstelling]],Tb_Openstelling[],2,0)=1,1,""),"")</f>
        <v/>
      </c>
      <c r="AA149" t="str">
        <f>IF(ISNUMBER(FIND("arbeid",Methode_Keuze)),"",IF(ISNUMBER(FIND("arbeid",Methode_Keuze)),"",IF(Tb_Activiteiten[[#This Row],[Loonkosten]]=1,Tb_Activiteiten[[#Headers],[Loonkosten]],"")))</f>
        <v/>
      </c>
      <c r="AB149" t="str">
        <f>IF(ISNUMBER(FIND("arbeid",Methode_Keuze)),"",IF(ISNUMBER(FIND("arbeid",Methode_Keuze)),"",IF(Tb_Activiteiten[[#This Row],[Eigen arbeid]]=1,Tb_Activiteiten[[#Headers],[Eigen arbeid]],"")))</f>
        <v/>
      </c>
      <c r="AC149" t="str">
        <f>IF(ISNUMBER(FIND("arbeid",Methode_Keuze)),"",IF(ISNUMBER(FIND("arbeid",Methode_Keuze)),"",IF(Tb_Activiteiten[[#This Row],[Projectmedewerker]]=1,Tb_Activiteiten[[#Headers],[Projectmedewerker]],"")))</f>
        <v/>
      </c>
      <c r="AD149" t="str">
        <f>IF(ISNUMBER(FIND("arbeid",Methode_Keuze)),"",IF(ISNUMBER(FIND("arbeid",Methode_Keuze)),"",IF(Tb_Activiteiten[[#This Row],[Landbouwer]]=1,Tb_Activiteiten[[#Headers],[Landbouwer]],"")))</f>
        <v/>
      </c>
      <c r="AE149" t="str">
        <f>IF(ISNUMBER(FIND("arbeid",Methode_Keuze)),"",IF(ISNUMBER(FIND("arbeid",Methode_Keuze)),"",IF(Tb_Activiteiten[[#This Row],[Adviseur]]=1,Tb_Activiteiten[[#Headers],[Adviseur]],"")))</f>
        <v/>
      </c>
      <c r="AF149" t="str">
        <f>IF(ISNUMBER(FIND("arbeid",Methode_Keuze)),"",IF(ISNUMBER(FIND("arbeid",Methode_Keuze)),"",IF(Tb_Activiteiten[[#This Row],[Projectleider/Expert]]=1,Tb_Activiteiten[[#Headers],[Projectleider/Expert]],"")))</f>
        <v/>
      </c>
      <c r="AG149" t="str">
        <f>IF(ISNUMBER(FIND("arbeid",Methode_Keuze)),"",IF(ISNUMBER(FIND("arbeid",Methode_Keuze)),"",IF(Tb_Activiteiten[[#This Row],[Arbeidskosten]]=1,Tb_Activiteiten[[#Headers],[Arbeidskosten]],"")))</f>
        <v/>
      </c>
      <c r="AH149" t="str">
        <f>IF(ISNUMBER(FIND("arbeid",Methode_Keuze)),"",IF(ISNUMBER(FIND("arbeid",Methode_Keuze)),"",IF(Tb_Activiteiten[[#This Row],[Arbeidskosten op basis van IKS]]=1,Tb_Activiteiten[[#Headers],[Arbeidskosten op basis van IKS]],"")))</f>
        <v/>
      </c>
      <c r="AI149" t="str">
        <f>IF(ISNUMBER(FIND("overige",Methode_Keuze)),"",IF(Tb_Activiteiten[[#This Row],[Kosten derden exclusief btw]]=1,Tb_Activiteiten[[#Headers],[Kosten derden exclusief btw]],""))</f>
        <v/>
      </c>
      <c r="AJ149" t="str">
        <f>IF(ISNUMBER(FIND("overige",Methode_Keuze)),"",IF(Tb_Activiteiten[[#This Row],[Niet verrekenbare btw]]=1,Tb_Activiteiten[[#Headers],[Niet verrekenbare btw]],""))</f>
        <v/>
      </c>
      <c r="AK149" t="str">
        <f>IF(ISNUMBER(FIND("overige",Methode_Keuze)),"",IF(Tb_Activiteiten[[#This Row],[Grondkosten]]=1,Tb_Activiteiten[[#Headers],[Grondkosten]],""))</f>
        <v/>
      </c>
      <c r="AL149" t="str">
        <f>IF(ISNUMBER(FIND("overige",Methode_Keuze)),"",IF(Tb_Activiteiten[[#This Row],[Bijdrage in natura (overige)]]=1,Tb_Activiteiten[[#Headers],[Bijdrage in natura (overige)]],""))</f>
        <v/>
      </c>
      <c r="AM149" t="str">
        <f>IF(ISNUMBER(FIND("overige",Methode_Keuze)),"",IF(Tb_Activiteiten[[#This Row],[Bijdrage in natura (vrijwilligers)]]=1,Tb_Activiteiten[[#Headers],[Bijdrage in natura (vrijwilligers)]],""))</f>
        <v/>
      </c>
      <c r="AN149" t="str">
        <f>IF(ISNUMBER(FIND("overige",Methode_Keuze)),"",IF(Tb_Activiteiten[[#This Row],[Afschrijvingskosten]]=1,Tb_Activiteiten[[#Headers],[Afschrijvingskosten]],""))</f>
        <v/>
      </c>
    </row>
    <row r="150" spans="1:40" x14ac:dyDescent="0.25">
      <c r="A150" s="342"/>
      <c r="F150" s="81"/>
      <c r="G150" s="81"/>
      <c r="L150" s="71"/>
      <c r="N150" t="str">
        <f>IFERROR(IF(VLOOKUP(Tb_Activiteiten[[#This Row],[Openstelling]],Tb_Openstelling[],2,0)=1,1,""),"")</f>
        <v/>
      </c>
      <c r="AA150" t="str">
        <f>IF(ISNUMBER(FIND("arbeid",Methode_Keuze)),"",IF(ISNUMBER(FIND("arbeid",Methode_Keuze)),"",IF(Tb_Activiteiten[[#This Row],[Loonkosten]]=1,Tb_Activiteiten[[#Headers],[Loonkosten]],"")))</f>
        <v/>
      </c>
      <c r="AB150" t="str">
        <f>IF(ISNUMBER(FIND("arbeid",Methode_Keuze)),"",IF(ISNUMBER(FIND("arbeid",Methode_Keuze)),"",IF(Tb_Activiteiten[[#This Row],[Eigen arbeid]]=1,Tb_Activiteiten[[#Headers],[Eigen arbeid]],"")))</f>
        <v/>
      </c>
      <c r="AC150" t="str">
        <f>IF(ISNUMBER(FIND("arbeid",Methode_Keuze)),"",IF(ISNUMBER(FIND("arbeid",Methode_Keuze)),"",IF(Tb_Activiteiten[[#This Row],[Projectmedewerker]]=1,Tb_Activiteiten[[#Headers],[Projectmedewerker]],"")))</f>
        <v/>
      </c>
      <c r="AD150" t="str">
        <f>IF(ISNUMBER(FIND("arbeid",Methode_Keuze)),"",IF(ISNUMBER(FIND("arbeid",Methode_Keuze)),"",IF(Tb_Activiteiten[[#This Row],[Landbouwer]]=1,Tb_Activiteiten[[#Headers],[Landbouwer]],"")))</f>
        <v/>
      </c>
      <c r="AE150" t="str">
        <f>IF(ISNUMBER(FIND("arbeid",Methode_Keuze)),"",IF(ISNUMBER(FIND("arbeid",Methode_Keuze)),"",IF(Tb_Activiteiten[[#This Row],[Adviseur]]=1,Tb_Activiteiten[[#Headers],[Adviseur]],"")))</f>
        <v/>
      </c>
      <c r="AF150" t="str">
        <f>IF(ISNUMBER(FIND("arbeid",Methode_Keuze)),"",IF(ISNUMBER(FIND("arbeid",Methode_Keuze)),"",IF(Tb_Activiteiten[[#This Row],[Projectleider/Expert]]=1,Tb_Activiteiten[[#Headers],[Projectleider/Expert]],"")))</f>
        <v/>
      </c>
      <c r="AG150" t="str">
        <f>IF(ISNUMBER(FIND("arbeid",Methode_Keuze)),"",IF(ISNUMBER(FIND("arbeid",Methode_Keuze)),"",IF(Tb_Activiteiten[[#This Row],[Arbeidskosten]]=1,Tb_Activiteiten[[#Headers],[Arbeidskosten]],"")))</f>
        <v/>
      </c>
      <c r="AH150" t="str">
        <f>IF(ISNUMBER(FIND("arbeid",Methode_Keuze)),"",IF(ISNUMBER(FIND("arbeid",Methode_Keuze)),"",IF(Tb_Activiteiten[[#This Row],[Arbeidskosten op basis van IKS]]=1,Tb_Activiteiten[[#Headers],[Arbeidskosten op basis van IKS]],"")))</f>
        <v/>
      </c>
      <c r="AI150" t="str">
        <f>IF(ISNUMBER(FIND("overige",Methode_Keuze)),"",IF(Tb_Activiteiten[[#This Row],[Kosten derden exclusief btw]]=1,Tb_Activiteiten[[#Headers],[Kosten derden exclusief btw]],""))</f>
        <v/>
      </c>
      <c r="AJ150" t="str">
        <f>IF(ISNUMBER(FIND("overige",Methode_Keuze)),"",IF(Tb_Activiteiten[[#This Row],[Niet verrekenbare btw]]=1,Tb_Activiteiten[[#Headers],[Niet verrekenbare btw]],""))</f>
        <v/>
      </c>
      <c r="AK150" t="str">
        <f>IF(ISNUMBER(FIND("overige",Methode_Keuze)),"",IF(Tb_Activiteiten[[#This Row],[Grondkosten]]=1,Tb_Activiteiten[[#Headers],[Grondkosten]],""))</f>
        <v/>
      </c>
      <c r="AL150" t="str">
        <f>IF(ISNUMBER(FIND("overige",Methode_Keuze)),"",IF(Tb_Activiteiten[[#This Row],[Bijdrage in natura (overige)]]=1,Tb_Activiteiten[[#Headers],[Bijdrage in natura (overige)]],""))</f>
        <v/>
      </c>
      <c r="AM150" t="str">
        <f>IF(ISNUMBER(FIND("overige",Methode_Keuze)),"",IF(Tb_Activiteiten[[#This Row],[Bijdrage in natura (vrijwilligers)]]=1,Tb_Activiteiten[[#Headers],[Bijdrage in natura (vrijwilligers)]],""))</f>
        <v/>
      </c>
      <c r="AN150" t="str">
        <f>IF(ISNUMBER(FIND("overige",Methode_Keuze)),"",IF(Tb_Activiteiten[[#This Row],[Afschrijvingskosten]]=1,Tb_Activiteiten[[#Headers],[Afschrijvingskosten]],""))</f>
        <v/>
      </c>
    </row>
    <row r="151" spans="1:40" x14ac:dyDescent="0.25">
      <c r="A151" s="342"/>
      <c r="F151" s="81"/>
      <c r="G151" s="81"/>
      <c r="L151" s="71"/>
      <c r="N151" t="str">
        <f>IFERROR(IF(VLOOKUP(Tb_Activiteiten[[#This Row],[Openstelling]],Tb_Openstelling[],2,0)=1,1,""),"")</f>
        <v/>
      </c>
      <c r="AA151" t="str">
        <f>IF(ISNUMBER(FIND("arbeid",Methode_Keuze)),"",IF(ISNUMBER(FIND("arbeid",Methode_Keuze)),"",IF(Tb_Activiteiten[[#This Row],[Loonkosten]]=1,Tb_Activiteiten[[#Headers],[Loonkosten]],"")))</f>
        <v/>
      </c>
      <c r="AB151" t="str">
        <f>IF(ISNUMBER(FIND("arbeid",Methode_Keuze)),"",IF(ISNUMBER(FIND("arbeid",Methode_Keuze)),"",IF(Tb_Activiteiten[[#This Row],[Eigen arbeid]]=1,Tb_Activiteiten[[#Headers],[Eigen arbeid]],"")))</f>
        <v/>
      </c>
      <c r="AC151" t="str">
        <f>IF(ISNUMBER(FIND("arbeid",Methode_Keuze)),"",IF(ISNUMBER(FIND("arbeid",Methode_Keuze)),"",IF(Tb_Activiteiten[[#This Row],[Projectmedewerker]]=1,Tb_Activiteiten[[#Headers],[Projectmedewerker]],"")))</f>
        <v/>
      </c>
      <c r="AD151" t="str">
        <f>IF(ISNUMBER(FIND("arbeid",Methode_Keuze)),"",IF(ISNUMBER(FIND("arbeid",Methode_Keuze)),"",IF(Tb_Activiteiten[[#This Row],[Landbouwer]]=1,Tb_Activiteiten[[#Headers],[Landbouwer]],"")))</f>
        <v/>
      </c>
      <c r="AE151" t="str">
        <f>IF(ISNUMBER(FIND("arbeid",Methode_Keuze)),"",IF(ISNUMBER(FIND("arbeid",Methode_Keuze)),"",IF(Tb_Activiteiten[[#This Row],[Adviseur]]=1,Tb_Activiteiten[[#Headers],[Adviseur]],"")))</f>
        <v/>
      </c>
      <c r="AF151" t="str">
        <f>IF(ISNUMBER(FIND("arbeid",Methode_Keuze)),"",IF(ISNUMBER(FIND("arbeid",Methode_Keuze)),"",IF(Tb_Activiteiten[[#This Row],[Projectleider/Expert]]=1,Tb_Activiteiten[[#Headers],[Projectleider/Expert]],"")))</f>
        <v/>
      </c>
      <c r="AG151" t="str">
        <f>IF(ISNUMBER(FIND("arbeid",Methode_Keuze)),"",IF(ISNUMBER(FIND("arbeid",Methode_Keuze)),"",IF(Tb_Activiteiten[[#This Row],[Arbeidskosten]]=1,Tb_Activiteiten[[#Headers],[Arbeidskosten]],"")))</f>
        <v/>
      </c>
      <c r="AH151" t="str">
        <f>IF(ISNUMBER(FIND("arbeid",Methode_Keuze)),"",IF(ISNUMBER(FIND("arbeid",Methode_Keuze)),"",IF(Tb_Activiteiten[[#This Row],[Arbeidskosten op basis van IKS]]=1,Tb_Activiteiten[[#Headers],[Arbeidskosten op basis van IKS]],"")))</f>
        <v/>
      </c>
      <c r="AI151" t="str">
        <f>IF(ISNUMBER(FIND("overige",Methode_Keuze)),"",IF(Tb_Activiteiten[[#This Row],[Kosten derden exclusief btw]]=1,Tb_Activiteiten[[#Headers],[Kosten derden exclusief btw]],""))</f>
        <v/>
      </c>
      <c r="AJ151" t="str">
        <f>IF(ISNUMBER(FIND("overige",Methode_Keuze)),"",IF(Tb_Activiteiten[[#This Row],[Niet verrekenbare btw]]=1,Tb_Activiteiten[[#Headers],[Niet verrekenbare btw]],""))</f>
        <v/>
      </c>
      <c r="AK151" t="str">
        <f>IF(ISNUMBER(FIND("overige",Methode_Keuze)),"",IF(Tb_Activiteiten[[#This Row],[Grondkosten]]=1,Tb_Activiteiten[[#Headers],[Grondkosten]],""))</f>
        <v/>
      </c>
      <c r="AL151" t="str">
        <f>IF(ISNUMBER(FIND("overige",Methode_Keuze)),"",IF(Tb_Activiteiten[[#This Row],[Bijdrage in natura (overige)]]=1,Tb_Activiteiten[[#Headers],[Bijdrage in natura (overige)]],""))</f>
        <v/>
      </c>
      <c r="AM151" t="str">
        <f>IF(ISNUMBER(FIND("overige",Methode_Keuze)),"",IF(Tb_Activiteiten[[#This Row],[Bijdrage in natura (vrijwilligers)]]=1,Tb_Activiteiten[[#Headers],[Bijdrage in natura (vrijwilligers)]],""))</f>
        <v/>
      </c>
      <c r="AN151" t="str">
        <f>IF(ISNUMBER(FIND("overige",Methode_Keuze)),"",IF(Tb_Activiteiten[[#This Row],[Afschrijvingskosten]]=1,Tb_Activiteiten[[#Headers],[Afschrijvingskosten]],""))</f>
        <v/>
      </c>
    </row>
    <row r="152" spans="1:40" x14ac:dyDescent="0.25">
      <c r="A152" s="342"/>
      <c r="F152" s="81"/>
      <c r="G152" s="81"/>
      <c r="L152" s="71"/>
      <c r="N152" t="str">
        <f>IFERROR(IF(VLOOKUP(Tb_Activiteiten[[#This Row],[Openstelling]],Tb_Openstelling[],2,0)=1,1,""),"")</f>
        <v/>
      </c>
      <c r="AA152" t="str">
        <f>IF(ISNUMBER(FIND("arbeid",Methode_Keuze)),"",IF(ISNUMBER(FIND("arbeid",Methode_Keuze)),"",IF(Tb_Activiteiten[[#This Row],[Loonkosten]]=1,Tb_Activiteiten[[#Headers],[Loonkosten]],"")))</f>
        <v/>
      </c>
      <c r="AB152" t="str">
        <f>IF(ISNUMBER(FIND("arbeid",Methode_Keuze)),"",IF(ISNUMBER(FIND("arbeid",Methode_Keuze)),"",IF(Tb_Activiteiten[[#This Row],[Eigen arbeid]]=1,Tb_Activiteiten[[#Headers],[Eigen arbeid]],"")))</f>
        <v/>
      </c>
      <c r="AC152" t="str">
        <f>IF(ISNUMBER(FIND("arbeid",Methode_Keuze)),"",IF(ISNUMBER(FIND("arbeid",Methode_Keuze)),"",IF(Tb_Activiteiten[[#This Row],[Projectmedewerker]]=1,Tb_Activiteiten[[#Headers],[Projectmedewerker]],"")))</f>
        <v/>
      </c>
      <c r="AD152" t="str">
        <f>IF(ISNUMBER(FIND("arbeid",Methode_Keuze)),"",IF(ISNUMBER(FIND("arbeid",Methode_Keuze)),"",IF(Tb_Activiteiten[[#This Row],[Landbouwer]]=1,Tb_Activiteiten[[#Headers],[Landbouwer]],"")))</f>
        <v/>
      </c>
      <c r="AE152" t="str">
        <f>IF(ISNUMBER(FIND("arbeid",Methode_Keuze)),"",IF(ISNUMBER(FIND("arbeid",Methode_Keuze)),"",IF(Tb_Activiteiten[[#This Row],[Adviseur]]=1,Tb_Activiteiten[[#Headers],[Adviseur]],"")))</f>
        <v/>
      </c>
      <c r="AF152" t="str">
        <f>IF(ISNUMBER(FIND("arbeid",Methode_Keuze)),"",IF(ISNUMBER(FIND("arbeid",Methode_Keuze)),"",IF(Tb_Activiteiten[[#This Row],[Projectleider/Expert]]=1,Tb_Activiteiten[[#Headers],[Projectleider/Expert]],"")))</f>
        <v/>
      </c>
      <c r="AG152" t="str">
        <f>IF(ISNUMBER(FIND("arbeid",Methode_Keuze)),"",IF(ISNUMBER(FIND("arbeid",Methode_Keuze)),"",IF(Tb_Activiteiten[[#This Row],[Arbeidskosten]]=1,Tb_Activiteiten[[#Headers],[Arbeidskosten]],"")))</f>
        <v/>
      </c>
      <c r="AH152" t="str">
        <f>IF(ISNUMBER(FIND("arbeid",Methode_Keuze)),"",IF(ISNUMBER(FIND("arbeid",Methode_Keuze)),"",IF(Tb_Activiteiten[[#This Row],[Arbeidskosten op basis van IKS]]=1,Tb_Activiteiten[[#Headers],[Arbeidskosten op basis van IKS]],"")))</f>
        <v/>
      </c>
      <c r="AI152" t="str">
        <f>IF(ISNUMBER(FIND("overige",Methode_Keuze)),"",IF(Tb_Activiteiten[[#This Row],[Kosten derden exclusief btw]]=1,Tb_Activiteiten[[#Headers],[Kosten derden exclusief btw]],""))</f>
        <v/>
      </c>
      <c r="AJ152" t="str">
        <f>IF(ISNUMBER(FIND("overige",Methode_Keuze)),"",IF(Tb_Activiteiten[[#This Row],[Niet verrekenbare btw]]=1,Tb_Activiteiten[[#Headers],[Niet verrekenbare btw]],""))</f>
        <v/>
      </c>
      <c r="AK152" t="str">
        <f>IF(ISNUMBER(FIND("overige",Methode_Keuze)),"",IF(Tb_Activiteiten[[#This Row],[Grondkosten]]=1,Tb_Activiteiten[[#Headers],[Grondkosten]],""))</f>
        <v/>
      </c>
      <c r="AL152" t="str">
        <f>IF(ISNUMBER(FIND("overige",Methode_Keuze)),"",IF(Tb_Activiteiten[[#This Row],[Bijdrage in natura (overige)]]=1,Tb_Activiteiten[[#Headers],[Bijdrage in natura (overige)]],""))</f>
        <v/>
      </c>
      <c r="AM152" t="str">
        <f>IF(ISNUMBER(FIND("overige",Methode_Keuze)),"",IF(Tb_Activiteiten[[#This Row],[Bijdrage in natura (vrijwilligers)]]=1,Tb_Activiteiten[[#Headers],[Bijdrage in natura (vrijwilligers)]],""))</f>
        <v/>
      </c>
      <c r="AN152" t="str">
        <f>IF(ISNUMBER(FIND("overige",Methode_Keuze)),"",IF(Tb_Activiteiten[[#This Row],[Afschrijvingskosten]]=1,Tb_Activiteiten[[#Headers],[Afschrijvingskosten]],""))</f>
        <v/>
      </c>
    </row>
    <row r="153" spans="1:40" x14ac:dyDescent="0.25">
      <c r="A153" s="342"/>
      <c r="F153" s="81"/>
      <c r="G153" s="81"/>
      <c r="L153" s="71"/>
      <c r="N153" t="str">
        <f>IFERROR(IF(VLOOKUP(Tb_Activiteiten[[#This Row],[Openstelling]],Tb_Openstelling[],2,0)=1,1,""),"")</f>
        <v/>
      </c>
      <c r="AA153" t="str">
        <f>IF(ISNUMBER(FIND("arbeid",Methode_Keuze)),"",IF(ISNUMBER(FIND("arbeid",Methode_Keuze)),"",IF(Tb_Activiteiten[[#This Row],[Loonkosten]]=1,Tb_Activiteiten[[#Headers],[Loonkosten]],"")))</f>
        <v/>
      </c>
      <c r="AB153" t="str">
        <f>IF(ISNUMBER(FIND("arbeid",Methode_Keuze)),"",IF(ISNUMBER(FIND("arbeid",Methode_Keuze)),"",IF(Tb_Activiteiten[[#This Row],[Eigen arbeid]]=1,Tb_Activiteiten[[#Headers],[Eigen arbeid]],"")))</f>
        <v/>
      </c>
      <c r="AC153" t="str">
        <f>IF(ISNUMBER(FIND("arbeid",Methode_Keuze)),"",IF(ISNUMBER(FIND("arbeid",Methode_Keuze)),"",IF(Tb_Activiteiten[[#This Row],[Projectmedewerker]]=1,Tb_Activiteiten[[#Headers],[Projectmedewerker]],"")))</f>
        <v/>
      </c>
      <c r="AD153" t="str">
        <f>IF(ISNUMBER(FIND("arbeid",Methode_Keuze)),"",IF(ISNUMBER(FIND("arbeid",Methode_Keuze)),"",IF(Tb_Activiteiten[[#This Row],[Landbouwer]]=1,Tb_Activiteiten[[#Headers],[Landbouwer]],"")))</f>
        <v/>
      </c>
      <c r="AE153" t="str">
        <f>IF(ISNUMBER(FIND("arbeid",Methode_Keuze)),"",IF(ISNUMBER(FIND("arbeid",Methode_Keuze)),"",IF(Tb_Activiteiten[[#This Row],[Adviseur]]=1,Tb_Activiteiten[[#Headers],[Adviseur]],"")))</f>
        <v/>
      </c>
      <c r="AF153" t="str">
        <f>IF(ISNUMBER(FIND("arbeid",Methode_Keuze)),"",IF(ISNUMBER(FIND("arbeid",Methode_Keuze)),"",IF(Tb_Activiteiten[[#This Row],[Projectleider/Expert]]=1,Tb_Activiteiten[[#Headers],[Projectleider/Expert]],"")))</f>
        <v/>
      </c>
      <c r="AG153" t="str">
        <f>IF(ISNUMBER(FIND("arbeid",Methode_Keuze)),"",IF(ISNUMBER(FIND("arbeid",Methode_Keuze)),"",IF(Tb_Activiteiten[[#This Row],[Arbeidskosten]]=1,Tb_Activiteiten[[#Headers],[Arbeidskosten]],"")))</f>
        <v/>
      </c>
      <c r="AH153" t="str">
        <f>IF(ISNUMBER(FIND("arbeid",Methode_Keuze)),"",IF(ISNUMBER(FIND("arbeid",Methode_Keuze)),"",IF(Tb_Activiteiten[[#This Row],[Arbeidskosten op basis van IKS]]=1,Tb_Activiteiten[[#Headers],[Arbeidskosten op basis van IKS]],"")))</f>
        <v/>
      </c>
      <c r="AI153" t="str">
        <f>IF(ISNUMBER(FIND("overige",Methode_Keuze)),"",IF(Tb_Activiteiten[[#This Row],[Kosten derden exclusief btw]]=1,Tb_Activiteiten[[#Headers],[Kosten derden exclusief btw]],""))</f>
        <v/>
      </c>
      <c r="AJ153" t="str">
        <f>IF(ISNUMBER(FIND("overige",Methode_Keuze)),"",IF(Tb_Activiteiten[[#This Row],[Niet verrekenbare btw]]=1,Tb_Activiteiten[[#Headers],[Niet verrekenbare btw]],""))</f>
        <v/>
      </c>
      <c r="AK153" t="str">
        <f>IF(ISNUMBER(FIND("overige",Methode_Keuze)),"",IF(Tb_Activiteiten[[#This Row],[Grondkosten]]=1,Tb_Activiteiten[[#Headers],[Grondkosten]],""))</f>
        <v/>
      </c>
      <c r="AL153" t="str">
        <f>IF(ISNUMBER(FIND("overige",Methode_Keuze)),"",IF(Tb_Activiteiten[[#This Row],[Bijdrage in natura (overige)]]=1,Tb_Activiteiten[[#Headers],[Bijdrage in natura (overige)]],""))</f>
        <v/>
      </c>
      <c r="AM153" t="str">
        <f>IF(ISNUMBER(FIND("overige",Methode_Keuze)),"",IF(Tb_Activiteiten[[#This Row],[Bijdrage in natura (vrijwilligers)]]=1,Tb_Activiteiten[[#Headers],[Bijdrage in natura (vrijwilligers)]],""))</f>
        <v/>
      </c>
      <c r="AN153" t="str">
        <f>IF(ISNUMBER(FIND("overige",Methode_Keuze)),"",IF(Tb_Activiteiten[[#This Row],[Afschrijvingskosten]]=1,Tb_Activiteiten[[#Headers],[Afschrijvingskosten]],""))</f>
        <v/>
      </c>
    </row>
    <row r="154" spans="1:40" x14ac:dyDescent="0.25">
      <c r="A154" s="342"/>
      <c r="F154" s="81"/>
      <c r="G154" s="81"/>
      <c r="L154" s="71"/>
      <c r="N154" t="str">
        <f>IFERROR(IF(VLOOKUP(Tb_Activiteiten[[#This Row],[Openstelling]],Tb_Openstelling[],2,0)=1,1,""),"")</f>
        <v/>
      </c>
      <c r="AA154" t="str">
        <f>IF(ISNUMBER(FIND("arbeid",Methode_Keuze)),"",IF(ISNUMBER(FIND("arbeid",Methode_Keuze)),"",IF(Tb_Activiteiten[[#This Row],[Loonkosten]]=1,Tb_Activiteiten[[#Headers],[Loonkosten]],"")))</f>
        <v/>
      </c>
      <c r="AB154" t="str">
        <f>IF(ISNUMBER(FIND("arbeid",Methode_Keuze)),"",IF(ISNUMBER(FIND("arbeid",Methode_Keuze)),"",IF(Tb_Activiteiten[[#This Row],[Eigen arbeid]]=1,Tb_Activiteiten[[#Headers],[Eigen arbeid]],"")))</f>
        <v/>
      </c>
      <c r="AC154" t="str">
        <f>IF(ISNUMBER(FIND("arbeid",Methode_Keuze)),"",IF(ISNUMBER(FIND("arbeid",Methode_Keuze)),"",IF(Tb_Activiteiten[[#This Row],[Projectmedewerker]]=1,Tb_Activiteiten[[#Headers],[Projectmedewerker]],"")))</f>
        <v/>
      </c>
      <c r="AD154" t="str">
        <f>IF(ISNUMBER(FIND("arbeid",Methode_Keuze)),"",IF(ISNUMBER(FIND("arbeid",Methode_Keuze)),"",IF(Tb_Activiteiten[[#This Row],[Landbouwer]]=1,Tb_Activiteiten[[#Headers],[Landbouwer]],"")))</f>
        <v/>
      </c>
      <c r="AE154" t="str">
        <f>IF(ISNUMBER(FIND("arbeid",Methode_Keuze)),"",IF(ISNUMBER(FIND("arbeid",Methode_Keuze)),"",IF(Tb_Activiteiten[[#This Row],[Adviseur]]=1,Tb_Activiteiten[[#Headers],[Adviseur]],"")))</f>
        <v/>
      </c>
      <c r="AF154" t="str">
        <f>IF(ISNUMBER(FIND("arbeid",Methode_Keuze)),"",IF(ISNUMBER(FIND("arbeid",Methode_Keuze)),"",IF(Tb_Activiteiten[[#This Row],[Projectleider/Expert]]=1,Tb_Activiteiten[[#Headers],[Projectleider/Expert]],"")))</f>
        <v/>
      </c>
      <c r="AG154" t="str">
        <f>IF(ISNUMBER(FIND("arbeid",Methode_Keuze)),"",IF(ISNUMBER(FIND("arbeid",Methode_Keuze)),"",IF(Tb_Activiteiten[[#This Row],[Arbeidskosten]]=1,Tb_Activiteiten[[#Headers],[Arbeidskosten]],"")))</f>
        <v/>
      </c>
      <c r="AH154" t="str">
        <f>IF(ISNUMBER(FIND("arbeid",Methode_Keuze)),"",IF(ISNUMBER(FIND("arbeid",Methode_Keuze)),"",IF(Tb_Activiteiten[[#This Row],[Arbeidskosten op basis van IKS]]=1,Tb_Activiteiten[[#Headers],[Arbeidskosten op basis van IKS]],"")))</f>
        <v/>
      </c>
      <c r="AI154" t="str">
        <f>IF(ISNUMBER(FIND("overige",Methode_Keuze)),"",IF(Tb_Activiteiten[[#This Row],[Kosten derden exclusief btw]]=1,Tb_Activiteiten[[#Headers],[Kosten derden exclusief btw]],""))</f>
        <v/>
      </c>
      <c r="AJ154" t="str">
        <f>IF(ISNUMBER(FIND("overige",Methode_Keuze)),"",IF(Tb_Activiteiten[[#This Row],[Niet verrekenbare btw]]=1,Tb_Activiteiten[[#Headers],[Niet verrekenbare btw]],""))</f>
        <v/>
      </c>
      <c r="AK154" t="str">
        <f>IF(ISNUMBER(FIND("overige",Methode_Keuze)),"",IF(Tb_Activiteiten[[#This Row],[Grondkosten]]=1,Tb_Activiteiten[[#Headers],[Grondkosten]],""))</f>
        <v/>
      </c>
      <c r="AL154" t="str">
        <f>IF(ISNUMBER(FIND("overige",Methode_Keuze)),"",IF(Tb_Activiteiten[[#This Row],[Bijdrage in natura (overige)]]=1,Tb_Activiteiten[[#Headers],[Bijdrage in natura (overige)]],""))</f>
        <v/>
      </c>
      <c r="AM154" t="str">
        <f>IF(ISNUMBER(FIND("overige",Methode_Keuze)),"",IF(Tb_Activiteiten[[#This Row],[Bijdrage in natura (vrijwilligers)]]=1,Tb_Activiteiten[[#Headers],[Bijdrage in natura (vrijwilligers)]],""))</f>
        <v/>
      </c>
      <c r="AN154" t="str">
        <f>IF(ISNUMBER(FIND("overige",Methode_Keuze)),"",IF(Tb_Activiteiten[[#This Row],[Afschrijvingskosten]]=1,Tb_Activiteiten[[#Headers],[Afschrijvingskosten]],""))</f>
        <v/>
      </c>
    </row>
    <row r="155" spans="1:40" x14ac:dyDescent="0.25">
      <c r="A155" s="342"/>
      <c r="F155" s="81"/>
      <c r="G155" s="81"/>
      <c r="L155" s="71"/>
      <c r="N155" t="str">
        <f>IFERROR(IF(VLOOKUP(Tb_Activiteiten[[#This Row],[Openstelling]],Tb_Openstelling[],2,0)=1,1,""),"")</f>
        <v/>
      </c>
      <c r="AA155" t="str">
        <f>IF(ISNUMBER(FIND("arbeid",Methode_Keuze)),"",IF(ISNUMBER(FIND("arbeid",Methode_Keuze)),"",IF(Tb_Activiteiten[[#This Row],[Loonkosten]]=1,Tb_Activiteiten[[#Headers],[Loonkosten]],"")))</f>
        <v/>
      </c>
      <c r="AB155" t="str">
        <f>IF(ISNUMBER(FIND("arbeid",Methode_Keuze)),"",IF(ISNUMBER(FIND("arbeid",Methode_Keuze)),"",IF(Tb_Activiteiten[[#This Row],[Eigen arbeid]]=1,Tb_Activiteiten[[#Headers],[Eigen arbeid]],"")))</f>
        <v/>
      </c>
      <c r="AC155" t="str">
        <f>IF(ISNUMBER(FIND("arbeid",Methode_Keuze)),"",IF(ISNUMBER(FIND("arbeid",Methode_Keuze)),"",IF(Tb_Activiteiten[[#This Row],[Projectmedewerker]]=1,Tb_Activiteiten[[#Headers],[Projectmedewerker]],"")))</f>
        <v/>
      </c>
      <c r="AD155" t="str">
        <f>IF(ISNUMBER(FIND("arbeid",Methode_Keuze)),"",IF(ISNUMBER(FIND("arbeid",Methode_Keuze)),"",IF(Tb_Activiteiten[[#This Row],[Landbouwer]]=1,Tb_Activiteiten[[#Headers],[Landbouwer]],"")))</f>
        <v/>
      </c>
      <c r="AE155" t="str">
        <f>IF(ISNUMBER(FIND("arbeid",Methode_Keuze)),"",IF(ISNUMBER(FIND("arbeid",Methode_Keuze)),"",IF(Tb_Activiteiten[[#This Row],[Adviseur]]=1,Tb_Activiteiten[[#Headers],[Adviseur]],"")))</f>
        <v/>
      </c>
      <c r="AF155" t="str">
        <f>IF(ISNUMBER(FIND("arbeid",Methode_Keuze)),"",IF(ISNUMBER(FIND("arbeid",Methode_Keuze)),"",IF(Tb_Activiteiten[[#This Row],[Projectleider/Expert]]=1,Tb_Activiteiten[[#Headers],[Projectleider/Expert]],"")))</f>
        <v/>
      </c>
      <c r="AG155" t="str">
        <f>IF(ISNUMBER(FIND("arbeid",Methode_Keuze)),"",IF(ISNUMBER(FIND("arbeid",Methode_Keuze)),"",IF(Tb_Activiteiten[[#This Row],[Arbeidskosten]]=1,Tb_Activiteiten[[#Headers],[Arbeidskosten]],"")))</f>
        <v/>
      </c>
      <c r="AH155" t="str">
        <f>IF(ISNUMBER(FIND("arbeid",Methode_Keuze)),"",IF(ISNUMBER(FIND("arbeid",Methode_Keuze)),"",IF(Tb_Activiteiten[[#This Row],[Arbeidskosten op basis van IKS]]=1,Tb_Activiteiten[[#Headers],[Arbeidskosten op basis van IKS]],"")))</f>
        <v/>
      </c>
      <c r="AI155" t="str">
        <f>IF(ISNUMBER(FIND("overige",Methode_Keuze)),"",IF(Tb_Activiteiten[[#This Row],[Kosten derden exclusief btw]]=1,Tb_Activiteiten[[#Headers],[Kosten derden exclusief btw]],""))</f>
        <v/>
      </c>
      <c r="AJ155" t="str">
        <f>IF(ISNUMBER(FIND("overige",Methode_Keuze)),"",IF(Tb_Activiteiten[[#This Row],[Niet verrekenbare btw]]=1,Tb_Activiteiten[[#Headers],[Niet verrekenbare btw]],""))</f>
        <v/>
      </c>
      <c r="AK155" t="str">
        <f>IF(ISNUMBER(FIND("overige",Methode_Keuze)),"",IF(Tb_Activiteiten[[#This Row],[Grondkosten]]=1,Tb_Activiteiten[[#Headers],[Grondkosten]],""))</f>
        <v/>
      </c>
      <c r="AL155" t="str">
        <f>IF(ISNUMBER(FIND("overige",Methode_Keuze)),"",IF(Tb_Activiteiten[[#This Row],[Bijdrage in natura (overige)]]=1,Tb_Activiteiten[[#Headers],[Bijdrage in natura (overige)]],""))</f>
        <v/>
      </c>
      <c r="AM155" t="str">
        <f>IF(ISNUMBER(FIND("overige",Methode_Keuze)),"",IF(Tb_Activiteiten[[#This Row],[Bijdrage in natura (vrijwilligers)]]=1,Tb_Activiteiten[[#Headers],[Bijdrage in natura (vrijwilligers)]],""))</f>
        <v/>
      </c>
      <c r="AN155" t="str">
        <f>IF(ISNUMBER(FIND("overige",Methode_Keuze)),"",IF(Tb_Activiteiten[[#This Row],[Afschrijvingskosten]]=1,Tb_Activiteiten[[#Headers],[Afschrijvingskosten]],""))</f>
        <v/>
      </c>
    </row>
    <row r="156" spans="1:40" x14ac:dyDescent="0.25">
      <c r="A156" s="342"/>
      <c r="F156" s="81"/>
      <c r="G156" s="81"/>
      <c r="L156" s="71"/>
      <c r="N156" t="str">
        <f>IFERROR(IF(VLOOKUP(Tb_Activiteiten[[#This Row],[Openstelling]],Tb_Openstelling[],2,0)=1,1,""),"")</f>
        <v/>
      </c>
      <c r="AA156" t="str">
        <f>IF(ISNUMBER(FIND("arbeid",Methode_Keuze)),"",IF(ISNUMBER(FIND("arbeid",Methode_Keuze)),"",IF(Tb_Activiteiten[[#This Row],[Loonkosten]]=1,Tb_Activiteiten[[#Headers],[Loonkosten]],"")))</f>
        <v/>
      </c>
      <c r="AB156" t="str">
        <f>IF(ISNUMBER(FIND("arbeid",Methode_Keuze)),"",IF(ISNUMBER(FIND("arbeid",Methode_Keuze)),"",IF(Tb_Activiteiten[[#This Row],[Eigen arbeid]]=1,Tb_Activiteiten[[#Headers],[Eigen arbeid]],"")))</f>
        <v/>
      </c>
      <c r="AC156" t="str">
        <f>IF(ISNUMBER(FIND("arbeid",Methode_Keuze)),"",IF(ISNUMBER(FIND("arbeid",Methode_Keuze)),"",IF(Tb_Activiteiten[[#This Row],[Projectmedewerker]]=1,Tb_Activiteiten[[#Headers],[Projectmedewerker]],"")))</f>
        <v/>
      </c>
      <c r="AD156" t="str">
        <f>IF(ISNUMBER(FIND("arbeid",Methode_Keuze)),"",IF(ISNUMBER(FIND("arbeid",Methode_Keuze)),"",IF(Tb_Activiteiten[[#This Row],[Landbouwer]]=1,Tb_Activiteiten[[#Headers],[Landbouwer]],"")))</f>
        <v/>
      </c>
      <c r="AE156" t="str">
        <f>IF(ISNUMBER(FIND("arbeid",Methode_Keuze)),"",IF(ISNUMBER(FIND("arbeid",Methode_Keuze)),"",IF(Tb_Activiteiten[[#This Row],[Adviseur]]=1,Tb_Activiteiten[[#Headers],[Adviseur]],"")))</f>
        <v/>
      </c>
      <c r="AF156" t="str">
        <f>IF(ISNUMBER(FIND("arbeid",Methode_Keuze)),"",IF(ISNUMBER(FIND("arbeid",Methode_Keuze)),"",IF(Tb_Activiteiten[[#This Row],[Projectleider/Expert]]=1,Tb_Activiteiten[[#Headers],[Projectleider/Expert]],"")))</f>
        <v/>
      </c>
      <c r="AG156" t="str">
        <f>IF(ISNUMBER(FIND("arbeid",Methode_Keuze)),"",IF(ISNUMBER(FIND("arbeid",Methode_Keuze)),"",IF(Tb_Activiteiten[[#This Row],[Arbeidskosten]]=1,Tb_Activiteiten[[#Headers],[Arbeidskosten]],"")))</f>
        <v/>
      </c>
      <c r="AH156" t="str">
        <f>IF(ISNUMBER(FIND("arbeid",Methode_Keuze)),"",IF(ISNUMBER(FIND("arbeid",Methode_Keuze)),"",IF(Tb_Activiteiten[[#This Row],[Arbeidskosten op basis van IKS]]=1,Tb_Activiteiten[[#Headers],[Arbeidskosten op basis van IKS]],"")))</f>
        <v/>
      </c>
      <c r="AI156" t="str">
        <f>IF(ISNUMBER(FIND("overige",Methode_Keuze)),"",IF(Tb_Activiteiten[[#This Row],[Kosten derden exclusief btw]]=1,Tb_Activiteiten[[#Headers],[Kosten derden exclusief btw]],""))</f>
        <v/>
      </c>
      <c r="AJ156" t="str">
        <f>IF(ISNUMBER(FIND("overige",Methode_Keuze)),"",IF(Tb_Activiteiten[[#This Row],[Niet verrekenbare btw]]=1,Tb_Activiteiten[[#Headers],[Niet verrekenbare btw]],""))</f>
        <v/>
      </c>
      <c r="AK156" t="str">
        <f>IF(ISNUMBER(FIND("overige",Methode_Keuze)),"",IF(Tb_Activiteiten[[#This Row],[Grondkosten]]=1,Tb_Activiteiten[[#Headers],[Grondkosten]],""))</f>
        <v/>
      </c>
      <c r="AL156" t="str">
        <f>IF(ISNUMBER(FIND("overige",Methode_Keuze)),"",IF(Tb_Activiteiten[[#This Row],[Bijdrage in natura (overige)]]=1,Tb_Activiteiten[[#Headers],[Bijdrage in natura (overige)]],""))</f>
        <v/>
      </c>
      <c r="AM156" t="str">
        <f>IF(ISNUMBER(FIND("overige",Methode_Keuze)),"",IF(Tb_Activiteiten[[#This Row],[Bijdrage in natura (vrijwilligers)]]=1,Tb_Activiteiten[[#Headers],[Bijdrage in natura (vrijwilligers)]],""))</f>
        <v/>
      </c>
      <c r="AN156" t="str">
        <f>IF(ISNUMBER(FIND("overige",Methode_Keuze)),"",IF(Tb_Activiteiten[[#This Row],[Afschrijvingskosten]]=1,Tb_Activiteiten[[#Headers],[Afschrijvingskosten]],""))</f>
        <v/>
      </c>
    </row>
    <row r="157" spans="1:40" x14ac:dyDescent="0.25">
      <c r="A157" s="342"/>
      <c r="F157" s="81"/>
      <c r="G157" s="81"/>
      <c r="L157" s="71"/>
      <c r="N157" t="str">
        <f>IFERROR(IF(VLOOKUP(Tb_Activiteiten[[#This Row],[Openstelling]],Tb_Openstelling[],2,0)=1,1,""),"")</f>
        <v/>
      </c>
      <c r="AA157" t="str">
        <f>IF(ISNUMBER(FIND("arbeid",Methode_Keuze)),"",IF(ISNUMBER(FIND("arbeid",Methode_Keuze)),"",IF(Tb_Activiteiten[[#This Row],[Loonkosten]]=1,Tb_Activiteiten[[#Headers],[Loonkosten]],"")))</f>
        <v/>
      </c>
      <c r="AB157" t="str">
        <f>IF(ISNUMBER(FIND("arbeid",Methode_Keuze)),"",IF(ISNUMBER(FIND("arbeid",Methode_Keuze)),"",IF(Tb_Activiteiten[[#This Row],[Eigen arbeid]]=1,Tb_Activiteiten[[#Headers],[Eigen arbeid]],"")))</f>
        <v/>
      </c>
      <c r="AC157" t="str">
        <f>IF(ISNUMBER(FIND("arbeid",Methode_Keuze)),"",IF(ISNUMBER(FIND("arbeid",Methode_Keuze)),"",IF(Tb_Activiteiten[[#This Row],[Projectmedewerker]]=1,Tb_Activiteiten[[#Headers],[Projectmedewerker]],"")))</f>
        <v/>
      </c>
      <c r="AD157" t="str">
        <f>IF(ISNUMBER(FIND("arbeid",Methode_Keuze)),"",IF(ISNUMBER(FIND("arbeid",Methode_Keuze)),"",IF(Tb_Activiteiten[[#This Row],[Landbouwer]]=1,Tb_Activiteiten[[#Headers],[Landbouwer]],"")))</f>
        <v/>
      </c>
      <c r="AE157" t="str">
        <f>IF(ISNUMBER(FIND("arbeid",Methode_Keuze)),"",IF(ISNUMBER(FIND("arbeid",Methode_Keuze)),"",IF(Tb_Activiteiten[[#This Row],[Adviseur]]=1,Tb_Activiteiten[[#Headers],[Adviseur]],"")))</f>
        <v/>
      </c>
      <c r="AF157" t="str">
        <f>IF(ISNUMBER(FIND("arbeid",Methode_Keuze)),"",IF(ISNUMBER(FIND("arbeid",Methode_Keuze)),"",IF(Tb_Activiteiten[[#This Row],[Projectleider/Expert]]=1,Tb_Activiteiten[[#Headers],[Projectleider/Expert]],"")))</f>
        <v/>
      </c>
      <c r="AG157" t="str">
        <f>IF(ISNUMBER(FIND("arbeid",Methode_Keuze)),"",IF(ISNUMBER(FIND("arbeid",Methode_Keuze)),"",IF(Tb_Activiteiten[[#This Row],[Arbeidskosten]]=1,Tb_Activiteiten[[#Headers],[Arbeidskosten]],"")))</f>
        <v/>
      </c>
      <c r="AH157" t="str">
        <f>IF(ISNUMBER(FIND("arbeid",Methode_Keuze)),"",IF(ISNUMBER(FIND("arbeid",Methode_Keuze)),"",IF(Tb_Activiteiten[[#This Row],[Arbeidskosten op basis van IKS]]=1,Tb_Activiteiten[[#Headers],[Arbeidskosten op basis van IKS]],"")))</f>
        <v/>
      </c>
      <c r="AI157" t="str">
        <f>IF(ISNUMBER(FIND("overige",Methode_Keuze)),"",IF(Tb_Activiteiten[[#This Row],[Kosten derden exclusief btw]]=1,Tb_Activiteiten[[#Headers],[Kosten derden exclusief btw]],""))</f>
        <v/>
      </c>
      <c r="AJ157" t="str">
        <f>IF(ISNUMBER(FIND("overige",Methode_Keuze)),"",IF(Tb_Activiteiten[[#This Row],[Niet verrekenbare btw]]=1,Tb_Activiteiten[[#Headers],[Niet verrekenbare btw]],""))</f>
        <v/>
      </c>
      <c r="AK157" t="str">
        <f>IF(ISNUMBER(FIND("overige",Methode_Keuze)),"",IF(Tb_Activiteiten[[#This Row],[Grondkosten]]=1,Tb_Activiteiten[[#Headers],[Grondkosten]],""))</f>
        <v/>
      </c>
      <c r="AL157" t="str">
        <f>IF(ISNUMBER(FIND("overige",Methode_Keuze)),"",IF(Tb_Activiteiten[[#This Row],[Bijdrage in natura (overige)]]=1,Tb_Activiteiten[[#Headers],[Bijdrage in natura (overige)]],""))</f>
        <v/>
      </c>
      <c r="AM157" t="str">
        <f>IF(ISNUMBER(FIND("overige",Methode_Keuze)),"",IF(Tb_Activiteiten[[#This Row],[Bijdrage in natura (vrijwilligers)]]=1,Tb_Activiteiten[[#Headers],[Bijdrage in natura (vrijwilligers)]],""))</f>
        <v/>
      </c>
      <c r="AN157" t="str">
        <f>IF(ISNUMBER(FIND("overige",Methode_Keuze)),"",IF(Tb_Activiteiten[[#This Row],[Afschrijvingskosten]]=1,Tb_Activiteiten[[#Headers],[Afschrijvingskosten]],""))</f>
        <v/>
      </c>
    </row>
    <row r="158" spans="1:40" x14ac:dyDescent="0.25">
      <c r="A158" s="342"/>
      <c r="F158" s="81"/>
      <c r="G158" s="81"/>
      <c r="L158" s="71"/>
      <c r="N158" t="str">
        <f>IFERROR(IF(VLOOKUP(Tb_Activiteiten[[#This Row],[Openstelling]],Tb_Openstelling[],2,0)=1,1,""),"")</f>
        <v/>
      </c>
      <c r="AA158" t="str">
        <f>IF(ISNUMBER(FIND("arbeid",Methode_Keuze)),"",IF(ISNUMBER(FIND("arbeid",Methode_Keuze)),"",IF(Tb_Activiteiten[[#This Row],[Loonkosten]]=1,Tb_Activiteiten[[#Headers],[Loonkosten]],"")))</f>
        <v/>
      </c>
      <c r="AB158" t="str">
        <f>IF(ISNUMBER(FIND("arbeid",Methode_Keuze)),"",IF(ISNUMBER(FIND("arbeid",Methode_Keuze)),"",IF(Tb_Activiteiten[[#This Row],[Eigen arbeid]]=1,Tb_Activiteiten[[#Headers],[Eigen arbeid]],"")))</f>
        <v/>
      </c>
      <c r="AC158" t="str">
        <f>IF(ISNUMBER(FIND("arbeid",Methode_Keuze)),"",IF(ISNUMBER(FIND("arbeid",Methode_Keuze)),"",IF(Tb_Activiteiten[[#This Row],[Projectmedewerker]]=1,Tb_Activiteiten[[#Headers],[Projectmedewerker]],"")))</f>
        <v/>
      </c>
      <c r="AD158" t="str">
        <f>IF(ISNUMBER(FIND("arbeid",Methode_Keuze)),"",IF(ISNUMBER(FIND("arbeid",Methode_Keuze)),"",IF(Tb_Activiteiten[[#This Row],[Landbouwer]]=1,Tb_Activiteiten[[#Headers],[Landbouwer]],"")))</f>
        <v/>
      </c>
      <c r="AE158" t="str">
        <f>IF(ISNUMBER(FIND("arbeid",Methode_Keuze)),"",IF(ISNUMBER(FIND("arbeid",Methode_Keuze)),"",IF(Tb_Activiteiten[[#This Row],[Adviseur]]=1,Tb_Activiteiten[[#Headers],[Adviseur]],"")))</f>
        <v/>
      </c>
      <c r="AF158" t="str">
        <f>IF(ISNUMBER(FIND("arbeid",Methode_Keuze)),"",IF(ISNUMBER(FIND("arbeid",Methode_Keuze)),"",IF(Tb_Activiteiten[[#This Row],[Projectleider/Expert]]=1,Tb_Activiteiten[[#Headers],[Projectleider/Expert]],"")))</f>
        <v/>
      </c>
      <c r="AG158" t="str">
        <f>IF(ISNUMBER(FIND("arbeid",Methode_Keuze)),"",IF(ISNUMBER(FIND("arbeid",Methode_Keuze)),"",IF(Tb_Activiteiten[[#This Row],[Arbeidskosten]]=1,Tb_Activiteiten[[#Headers],[Arbeidskosten]],"")))</f>
        <v/>
      </c>
      <c r="AH158" t="str">
        <f>IF(ISNUMBER(FIND("arbeid",Methode_Keuze)),"",IF(ISNUMBER(FIND("arbeid",Methode_Keuze)),"",IF(Tb_Activiteiten[[#This Row],[Arbeidskosten op basis van IKS]]=1,Tb_Activiteiten[[#Headers],[Arbeidskosten op basis van IKS]],"")))</f>
        <v/>
      </c>
      <c r="AI158" t="str">
        <f>IF(ISNUMBER(FIND("overige",Methode_Keuze)),"",IF(Tb_Activiteiten[[#This Row],[Kosten derden exclusief btw]]=1,Tb_Activiteiten[[#Headers],[Kosten derden exclusief btw]],""))</f>
        <v/>
      </c>
      <c r="AJ158" t="str">
        <f>IF(ISNUMBER(FIND("overige",Methode_Keuze)),"",IF(Tb_Activiteiten[[#This Row],[Niet verrekenbare btw]]=1,Tb_Activiteiten[[#Headers],[Niet verrekenbare btw]],""))</f>
        <v/>
      </c>
      <c r="AK158" t="str">
        <f>IF(ISNUMBER(FIND("overige",Methode_Keuze)),"",IF(Tb_Activiteiten[[#This Row],[Grondkosten]]=1,Tb_Activiteiten[[#Headers],[Grondkosten]],""))</f>
        <v/>
      </c>
      <c r="AL158" t="str">
        <f>IF(ISNUMBER(FIND("overige",Methode_Keuze)),"",IF(Tb_Activiteiten[[#This Row],[Bijdrage in natura (overige)]]=1,Tb_Activiteiten[[#Headers],[Bijdrage in natura (overige)]],""))</f>
        <v/>
      </c>
      <c r="AM158" t="str">
        <f>IF(ISNUMBER(FIND("overige",Methode_Keuze)),"",IF(Tb_Activiteiten[[#This Row],[Bijdrage in natura (vrijwilligers)]]=1,Tb_Activiteiten[[#Headers],[Bijdrage in natura (vrijwilligers)]],""))</f>
        <v/>
      </c>
      <c r="AN158" t="str">
        <f>IF(ISNUMBER(FIND("overige",Methode_Keuze)),"",IF(Tb_Activiteiten[[#This Row],[Afschrijvingskosten]]=1,Tb_Activiteiten[[#Headers],[Afschrijvingskosten]],""))</f>
        <v/>
      </c>
    </row>
    <row r="159" spans="1:40" x14ac:dyDescent="0.25">
      <c r="A159" s="342"/>
      <c r="F159" s="81"/>
      <c r="G159" s="81"/>
      <c r="L159" s="71"/>
      <c r="N159" t="str">
        <f>IFERROR(IF(VLOOKUP(Tb_Activiteiten[[#This Row],[Openstelling]],Tb_Openstelling[],2,0)=1,1,""),"")</f>
        <v/>
      </c>
      <c r="AA159" t="str">
        <f>IF(ISNUMBER(FIND("arbeid",Methode_Keuze)),"",IF(ISNUMBER(FIND("arbeid",Methode_Keuze)),"",IF(Tb_Activiteiten[[#This Row],[Loonkosten]]=1,Tb_Activiteiten[[#Headers],[Loonkosten]],"")))</f>
        <v/>
      </c>
      <c r="AB159" t="str">
        <f>IF(ISNUMBER(FIND("arbeid",Methode_Keuze)),"",IF(ISNUMBER(FIND("arbeid",Methode_Keuze)),"",IF(Tb_Activiteiten[[#This Row],[Eigen arbeid]]=1,Tb_Activiteiten[[#Headers],[Eigen arbeid]],"")))</f>
        <v/>
      </c>
      <c r="AC159" t="str">
        <f>IF(ISNUMBER(FIND("arbeid",Methode_Keuze)),"",IF(ISNUMBER(FIND("arbeid",Methode_Keuze)),"",IF(Tb_Activiteiten[[#This Row],[Projectmedewerker]]=1,Tb_Activiteiten[[#Headers],[Projectmedewerker]],"")))</f>
        <v/>
      </c>
      <c r="AD159" t="str">
        <f>IF(ISNUMBER(FIND("arbeid",Methode_Keuze)),"",IF(ISNUMBER(FIND("arbeid",Methode_Keuze)),"",IF(Tb_Activiteiten[[#This Row],[Landbouwer]]=1,Tb_Activiteiten[[#Headers],[Landbouwer]],"")))</f>
        <v/>
      </c>
      <c r="AE159" t="str">
        <f>IF(ISNUMBER(FIND("arbeid",Methode_Keuze)),"",IF(ISNUMBER(FIND("arbeid",Methode_Keuze)),"",IF(Tb_Activiteiten[[#This Row],[Adviseur]]=1,Tb_Activiteiten[[#Headers],[Adviseur]],"")))</f>
        <v/>
      </c>
      <c r="AF159" t="str">
        <f>IF(ISNUMBER(FIND("arbeid",Methode_Keuze)),"",IF(ISNUMBER(FIND("arbeid",Methode_Keuze)),"",IF(Tb_Activiteiten[[#This Row],[Projectleider/Expert]]=1,Tb_Activiteiten[[#Headers],[Projectleider/Expert]],"")))</f>
        <v/>
      </c>
      <c r="AG159" t="str">
        <f>IF(ISNUMBER(FIND("arbeid",Methode_Keuze)),"",IF(ISNUMBER(FIND("arbeid",Methode_Keuze)),"",IF(Tb_Activiteiten[[#This Row],[Arbeidskosten]]=1,Tb_Activiteiten[[#Headers],[Arbeidskosten]],"")))</f>
        <v/>
      </c>
      <c r="AH159" t="str">
        <f>IF(ISNUMBER(FIND("arbeid",Methode_Keuze)),"",IF(ISNUMBER(FIND("arbeid",Methode_Keuze)),"",IF(Tb_Activiteiten[[#This Row],[Arbeidskosten op basis van IKS]]=1,Tb_Activiteiten[[#Headers],[Arbeidskosten op basis van IKS]],"")))</f>
        <v/>
      </c>
      <c r="AI159" t="str">
        <f>IF(ISNUMBER(FIND("overige",Methode_Keuze)),"",IF(Tb_Activiteiten[[#This Row],[Kosten derden exclusief btw]]=1,Tb_Activiteiten[[#Headers],[Kosten derden exclusief btw]],""))</f>
        <v/>
      </c>
      <c r="AJ159" t="str">
        <f>IF(ISNUMBER(FIND("overige",Methode_Keuze)),"",IF(Tb_Activiteiten[[#This Row],[Niet verrekenbare btw]]=1,Tb_Activiteiten[[#Headers],[Niet verrekenbare btw]],""))</f>
        <v/>
      </c>
      <c r="AK159" t="str">
        <f>IF(ISNUMBER(FIND("overige",Methode_Keuze)),"",IF(Tb_Activiteiten[[#This Row],[Grondkosten]]=1,Tb_Activiteiten[[#Headers],[Grondkosten]],""))</f>
        <v/>
      </c>
      <c r="AL159" t="str">
        <f>IF(ISNUMBER(FIND("overige",Methode_Keuze)),"",IF(Tb_Activiteiten[[#This Row],[Bijdrage in natura (overige)]]=1,Tb_Activiteiten[[#Headers],[Bijdrage in natura (overige)]],""))</f>
        <v/>
      </c>
      <c r="AM159" t="str">
        <f>IF(ISNUMBER(FIND("overige",Methode_Keuze)),"",IF(Tb_Activiteiten[[#This Row],[Bijdrage in natura (vrijwilligers)]]=1,Tb_Activiteiten[[#Headers],[Bijdrage in natura (vrijwilligers)]],""))</f>
        <v/>
      </c>
      <c r="AN159" t="str">
        <f>IF(ISNUMBER(FIND("overige",Methode_Keuze)),"",IF(Tb_Activiteiten[[#This Row],[Afschrijvingskosten]]=1,Tb_Activiteiten[[#Headers],[Afschrijvingskosten]],""))</f>
        <v/>
      </c>
    </row>
    <row r="160" spans="1:40" x14ac:dyDescent="0.25">
      <c r="A160" s="342"/>
      <c r="F160" s="81"/>
      <c r="G160" s="81"/>
      <c r="L160" s="71"/>
      <c r="N160" t="str">
        <f>IFERROR(IF(VLOOKUP(Tb_Activiteiten[[#This Row],[Openstelling]],Tb_Openstelling[],2,0)=1,1,""),"")</f>
        <v/>
      </c>
      <c r="AA160" t="str">
        <f>IF(ISNUMBER(FIND("arbeid",Methode_Keuze)),"",IF(ISNUMBER(FIND("arbeid",Methode_Keuze)),"",IF(Tb_Activiteiten[[#This Row],[Loonkosten]]=1,Tb_Activiteiten[[#Headers],[Loonkosten]],"")))</f>
        <v/>
      </c>
      <c r="AB160" t="str">
        <f>IF(ISNUMBER(FIND("arbeid",Methode_Keuze)),"",IF(ISNUMBER(FIND("arbeid",Methode_Keuze)),"",IF(Tb_Activiteiten[[#This Row],[Eigen arbeid]]=1,Tb_Activiteiten[[#Headers],[Eigen arbeid]],"")))</f>
        <v/>
      </c>
      <c r="AC160" t="str">
        <f>IF(ISNUMBER(FIND("arbeid",Methode_Keuze)),"",IF(ISNUMBER(FIND("arbeid",Methode_Keuze)),"",IF(Tb_Activiteiten[[#This Row],[Projectmedewerker]]=1,Tb_Activiteiten[[#Headers],[Projectmedewerker]],"")))</f>
        <v/>
      </c>
      <c r="AD160" t="str">
        <f>IF(ISNUMBER(FIND("arbeid",Methode_Keuze)),"",IF(ISNUMBER(FIND("arbeid",Methode_Keuze)),"",IF(Tb_Activiteiten[[#This Row],[Landbouwer]]=1,Tb_Activiteiten[[#Headers],[Landbouwer]],"")))</f>
        <v/>
      </c>
      <c r="AE160" t="str">
        <f>IF(ISNUMBER(FIND("arbeid",Methode_Keuze)),"",IF(ISNUMBER(FIND("arbeid",Methode_Keuze)),"",IF(Tb_Activiteiten[[#This Row],[Adviseur]]=1,Tb_Activiteiten[[#Headers],[Adviseur]],"")))</f>
        <v/>
      </c>
      <c r="AF160" t="str">
        <f>IF(ISNUMBER(FIND("arbeid",Methode_Keuze)),"",IF(ISNUMBER(FIND("arbeid",Methode_Keuze)),"",IF(Tb_Activiteiten[[#This Row],[Projectleider/Expert]]=1,Tb_Activiteiten[[#Headers],[Projectleider/Expert]],"")))</f>
        <v/>
      </c>
      <c r="AG160" t="str">
        <f>IF(ISNUMBER(FIND("arbeid",Methode_Keuze)),"",IF(ISNUMBER(FIND("arbeid",Methode_Keuze)),"",IF(Tb_Activiteiten[[#This Row],[Arbeidskosten]]=1,Tb_Activiteiten[[#Headers],[Arbeidskosten]],"")))</f>
        <v/>
      </c>
      <c r="AH160" t="str">
        <f>IF(ISNUMBER(FIND("arbeid",Methode_Keuze)),"",IF(ISNUMBER(FIND("arbeid",Methode_Keuze)),"",IF(Tb_Activiteiten[[#This Row],[Arbeidskosten op basis van IKS]]=1,Tb_Activiteiten[[#Headers],[Arbeidskosten op basis van IKS]],"")))</f>
        <v/>
      </c>
      <c r="AI160" t="str">
        <f>IF(ISNUMBER(FIND("overige",Methode_Keuze)),"",IF(Tb_Activiteiten[[#This Row],[Kosten derden exclusief btw]]=1,Tb_Activiteiten[[#Headers],[Kosten derden exclusief btw]],""))</f>
        <v/>
      </c>
      <c r="AJ160" t="str">
        <f>IF(ISNUMBER(FIND("overige",Methode_Keuze)),"",IF(Tb_Activiteiten[[#This Row],[Niet verrekenbare btw]]=1,Tb_Activiteiten[[#Headers],[Niet verrekenbare btw]],""))</f>
        <v/>
      </c>
      <c r="AK160" t="str">
        <f>IF(ISNUMBER(FIND("overige",Methode_Keuze)),"",IF(Tb_Activiteiten[[#This Row],[Grondkosten]]=1,Tb_Activiteiten[[#Headers],[Grondkosten]],""))</f>
        <v/>
      </c>
      <c r="AL160" t="str">
        <f>IF(ISNUMBER(FIND("overige",Methode_Keuze)),"",IF(Tb_Activiteiten[[#This Row],[Bijdrage in natura (overige)]]=1,Tb_Activiteiten[[#Headers],[Bijdrage in natura (overige)]],""))</f>
        <v/>
      </c>
      <c r="AM160" t="str">
        <f>IF(ISNUMBER(FIND("overige",Methode_Keuze)),"",IF(Tb_Activiteiten[[#This Row],[Bijdrage in natura (vrijwilligers)]]=1,Tb_Activiteiten[[#Headers],[Bijdrage in natura (vrijwilligers)]],""))</f>
        <v/>
      </c>
      <c r="AN160" t="str">
        <f>IF(ISNUMBER(FIND("overige",Methode_Keuze)),"",IF(Tb_Activiteiten[[#This Row],[Afschrijvingskosten]]=1,Tb_Activiteiten[[#Headers],[Afschrijvingskosten]],""))</f>
        <v/>
      </c>
    </row>
    <row r="161" spans="1:40" x14ac:dyDescent="0.25">
      <c r="A161" s="342"/>
      <c r="F161" s="81"/>
      <c r="G161" s="81"/>
      <c r="L161" s="71"/>
      <c r="N161" t="str">
        <f>IFERROR(IF(VLOOKUP(Tb_Activiteiten[[#This Row],[Openstelling]],Tb_Openstelling[],2,0)=1,1,""),"")</f>
        <v/>
      </c>
      <c r="AA161" t="str">
        <f>IF(ISNUMBER(FIND("arbeid",Methode_Keuze)),"",IF(ISNUMBER(FIND("arbeid",Methode_Keuze)),"",IF(Tb_Activiteiten[[#This Row],[Loonkosten]]=1,Tb_Activiteiten[[#Headers],[Loonkosten]],"")))</f>
        <v/>
      </c>
      <c r="AB161" t="str">
        <f>IF(ISNUMBER(FIND("arbeid",Methode_Keuze)),"",IF(ISNUMBER(FIND("arbeid",Methode_Keuze)),"",IF(Tb_Activiteiten[[#This Row],[Eigen arbeid]]=1,Tb_Activiteiten[[#Headers],[Eigen arbeid]],"")))</f>
        <v/>
      </c>
      <c r="AC161" t="str">
        <f>IF(ISNUMBER(FIND("arbeid",Methode_Keuze)),"",IF(ISNUMBER(FIND("arbeid",Methode_Keuze)),"",IF(Tb_Activiteiten[[#This Row],[Projectmedewerker]]=1,Tb_Activiteiten[[#Headers],[Projectmedewerker]],"")))</f>
        <v/>
      </c>
      <c r="AD161" t="str">
        <f>IF(ISNUMBER(FIND("arbeid",Methode_Keuze)),"",IF(ISNUMBER(FIND("arbeid",Methode_Keuze)),"",IF(Tb_Activiteiten[[#This Row],[Landbouwer]]=1,Tb_Activiteiten[[#Headers],[Landbouwer]],"")))</f>
        <v/>
      </c>
      <c r="AE161" t="str">
        <f>IF(ISNUMBER(FIND("arbeid",Methode_Keuze)),"",IF(ISNUMBER(FIND("arbeid",Methode_Keuze)),"",IF(Tb_Activiteiten[[#This Row],[Adviseur]]=1,Tb_Activiteiten[[#Headers],[Adviseur]],"")))</f>
        <v/>
      </c>
      <c r="AF161" t="str">
        <f>IF(ISNUMBER(FIND("arbeid",Methode_Keuze)),"",IF(ISNUMBER(FIND("arbeid",Methode_Keuze)),"",IF(Tb_Activiteiten[[#This Row],[Projectleider/Expert]]=1,Tb_Activiteiten[[#Headers],[Projectleider/Expert]],"")))</f>
        <v/>
      </c>
      <c r="AG161" t="str">
        <f>IF(ISNUMBER(FIND("arbeid",Methode_Keuze)),"",IF(ISNUMBER(FIND("arbeid",Methode_Keuze)),"",IF(Tb_Activiteiten[[#This Row],[Arbeidskosten]]=1,Tb_Activiteiten[[#Headers],[Arbeidskosten]],"")))</f>
        <v/>
      </c>
      <c r="AH161" t="str">
        <f>IF(ISNUMBER(FIND("arbeid",Methode_Keuze)),"",IF(ISNUMBER(FIND("arbeid",Methode_Keuze)),"",IF(Tb_Activiteiten[[#This Row],[Arbeidskosten op basis van IKS]]=1,Tb_Activiteiten[[#Headers],[Arbeidskosten op basis van IKS]],"")))</f>
        <v/>
      </c>
      <c r="AI161" t="str">
        <f>IF(ISNUMBER(FIND("overige",Methode_Keuze)),"",IF(Tb_Activiteiten[[#This Row],[Kosten derden exclusief btw]]=1,Tb_Activiteiten[[#Headers],[Kosten derden exclusief btw]],""))</f>
        <v/>
      </c>
      <c r="AJ161" t="str">
        <f>IF(ISNUMBER(FIND("overige",Methode_Keuze)),"",IF(Tb_Activiteiten[[#This Row],[Niet verrekenbare btw]]=1,Tb_Activiteiten[[#Headers],[Niet verrekenbare btw]],""))</f>
        <v/>
      </c>
      <c r="AK161" t="str">
        <f>IF(ISNUMBER(FIND("overige",Methode_Keuze)),"",IF(Tb_Activiteiten[[#This Row],[Grondkosten]]=1,Tb_Activiteiten[[#Headers],[Grondkosten]],""))</f>
        <v/>
      </c>
      <c r="AL161" t="str">
        <f>IF(ISNUMBER(FIND("overige",Methode_Keuze)),"",IF(Tb_Activiteiten[[#This Row],[Bijdrage in natura (overige)]]=1,Tb_Activiteiten[[#Headers],[Bijdrage in natura (overige)]],""))</f>
        <v/>
      </c>
      <c r="AM161" t="str">
        <f>IF(ISNUMBER(FIND("overige",Methode_Keuze)),"",IF(Tb_Activiteiten[[#This Row],[Bijdrage in natura (vrijwilligers)]]=1,Tb_Activiteiten[[#Headers],[Bijdrage in natura (vrijwilligers)]],""))</f>
        <v/>
      </c>
      <c r="AN161" t="str">
        <f>IF(ISNUMBER(FIND("overige",Methode_Keuze)),"",IF(Tb_Activiteiten[[#This Row],[Afschrijvingskosten]]=1,Tb_Activiteiten[[#Headers],[Afschrijvingskosten]],""))</f>
        <v/>
      </c>
    </row>
    <row r="162" spans="1:40" x14ac:dyDescent="0.25">
      <c r="A162" s="342"/>
      <c r="F162" s="81"/>
      <c r="G162" s="81"/>
      <c r="L162" s="71"/>
      <c r="N162" t="str">
        <f>IFERROR(IF(VLOOKUP(Tb_Activiteiten[[#This Row],[Openstelling]],Tb_Openstelling[],2,0)=1,1,""),"")</f>
        <v/>
      </c>
      <c r="AA162" t="str">
        <f>IF(ISNUMBER(FIND("arbeid",Methode_Keuze)),"",IF(ISNUMBER(FIND("arbeid",Methode_Keuze)),"",IF(Tb_Activiteiten[[#This Row],[Loonkosten]]=1,Tb_Activiteiten[[#Headers],[Loonkosten]],"")))</f>
        <v/>
      </c>
      <c r="AB162" t="str">
        <f>IF(ISNUMBER(FIND("arbeid",Methode_Keuze)),"",IF(ISNUMBER(FIND("arbeid",Methode_Keuze)),"",IF(Tb_Activiteiten[[#This Row],[Eigen arbeid]]=1,Tb_Activiteiten[[#Headers],[Eigen arbeid]],"")))</f>
        <v/>
      </c>
      <c r="AC162" t="str">
        <f>IF(ISNUMBER(FIND("arbeid",Methode_Keuze)),"",IF(ISNUMBER(FIND("arbeid",Methode_Keuze)),"",IF(Tb_Activiteiten[[#This Row],[Projectmedewerker]]=1,Tb_Activiteiten[[#Headers],[Projectmedewerker]],"")))</f>
        <v/>
      </c>
      <c r="AD162" t="str">
        <f>IF(ISNUMBER(FIND("arbeid",Methode_Keuze)),"",IF(ISNUMBER(FIND("arbeid",Methode_Keuze)),"",IF(Tb_Activiteiten[[#This Row],[Landbouwer]]=1,Tb_Activiteiten[[#Headers],[Landbouwer]],"")))</f>
        <v/>
      </c>
      <c r="AE162" t="str">
        <f>IF(ISNUMBER(FIND("arbeid",Methode_Keuze)),"",IF(ISNUMBER(FIND("arbeid",Methode_Keuze)),"",IF(Tb_Activiteiten[[#This Row],[Adviseur]]=1,Tb_Activiteiten[[#Headers],[Adviseur]],"")))</f>
        <v/>
      </c>
      <c r="AF162" t="str">
        <f>IF(ISNUMBER(FIND("arbeid",Methode_Keuze)),"",IF(ISNUMBER(FIND("arbeid",Methode_Keuze)),"",IF(Tb_Activiteiten[[#This Row],[Projectleider/Expert]]=1,Tb_Activiteiten[[#Headers],[Projectleider/Expert]],"")))</f>
        <v/>
      </c>
      <c r="AG162" t="str">
        <f>IF(ISNUMBER(FIND("arbeid",Methode_Keuze)),"",IF(ISNUMBER(FIND("arbeid",Methode_Keuze)),"",IF(Tb_Activiteiten[[#This Row],[Arbeidskosten]]=1,Tb_Activiteiten[[#Headers],[Arbeidskosten]],"")))</f>
        <v/>
      </c>
      <c r="AH162" t="str">
        <f>IF(ISNUMBER(FIND("arbeid",Methode_Keuze)),"",IF(ISNUMBER(FIND("arbeid",Methode_Keuze)),"",IF(Tb_Activiteiten[[#This Row],[Arbeidskosten op basis van IKS]]=1,Tb_Activiteiten[[#Headers],[Arbeidskosten op basis van IKS]],"")))</f>
        <v/>
      </c>
      <c r="AI162" t="str">
        <f>IF(ISNUMBER(FIND("overige",Methode_Keuze)),"",IF(Tb_Activiteiten[[#This Row],[Kosten derden exclusief btw]]=1,Tb_Activiteiten[[#Headers],[Kosten derden exclusief btw]],""))</f>
        <v/>
      </c>
      <c r="AJ162" t="str">
        <f>IF(ISNUMBER(FIND("overige",Methode_Keuze)),"",IF(Tb_Activiteiten[[#This Row],[Niet verrekenbare btw]]=1,Tb_Activiteiten[[#Headers],[Niet verrekenbare btw]],""))</f>
        <v/>
      </c>
      <c r="AK162" t="str">
        <f>IF(ISNUMBER(FIND("overige",Methode_Keuze)),"",IF(Tb_Activiteiten[[#This Row],[Grondkosten]]=1,Tb_Activiteiten[[#Headers],[Grondkosten]],""))</f>
        <v/>
      </c>
      <c r="AL162" t="str">
        <f>IF(ISNUMBER(FIND("overige",Methode_Keuze)),"",IF(Tb_Activiteiten[[#This Row],[Bijdrage in natura (overige)]]=1,Tb_Activiteiten[[#Headers],[Bijdrage in natura (overige)]],""))</f>
        <v/>
      </c>
      <c r="AM162" t="str">
        <f>IF(ISNUMBER(FIND("overige",Methode_Keuze)),"",IF(Tb_Activiteiten[[#This Row],[Bijdrage in natura (vrijwilligers)]]=1,Tb_Activiteiten[[#Headers],[Bijdrage in natura (vrijwilligers)]],""))</f>
        <v/>
      </c>
      <c r="AN162" t="str">
        <f>IF(ISNUMBER(FIND("overige",Methode_Keuze)),"",IF(Tb_Activiteiten[[#This Row],[Afschrijvingskosten]]=1,Tb_Activiteiten[[#Headers],[Afschrijvingskosten]],""))</f>
        <v/>
      </c>
    </row>
    <row r="163" spans="1:40" x14ac:dyDescent="0.25">
      <c r="A163" s="342"/>
      <c r="F163" s="81"/>
      <c r="G163" s="81"/>
      <c r="L163" s="71"/>
      <c r="N163" t="str">
        <f>IFERROR(IF(VLOOKUP(Tb_Activiteiten[[#This Row],[Openstelling]],Tb_Openstelling[],2,0)=1,1,""),"")</f>
        <v/>
      </c>
      <c r="AA163" t="str">
        <f>IF(ISNUMBER(FIND("arbeid",Methode_Keuze)),"",IF(ISNUMBER(FIND("arbeid",Methode_Keuze)),"",IF(Tb_Activiteiten[[#This Row],[Loonkosten]]=1,Tb_Activiteiten[[#Headers],[Loonkosten]],"")))</f>
        <v/>
      </c>
      <c r="AB163" t="str">
        <f>IF(ISNUMBER(FIND("arbeid",Methode_Keuze)),"",IF(ISNUMBER(FIND("arbeid",Methode_Keuze)),"",IF(Tb_Activiteiten[[#This Row],[Eigen arbeid]]=1,Tb_Activiteiten[[#Headers],[Eigen arbeid]],"")))</f>
        <v/>
      </c>
      <c r="AC163" t="str">
        <f>IF(ISNUMBER(FIND("arbeid",Methode_Keuze)),"",IF(ISNUMBER(FIND("arbeid",Methode_Keuze)),"",IF(Tb_Activiteiten[[#This Row],[Projectmedewerker]]=1,Tb_Activiteiten[[#Headers],[Projectmedewerker]],"")))</f>
        <v/>
      </c>
      <c r="AD163" t="str">
        <f>IF(ISNUMBER(FIND("arbeid",Methode_Keuze)),"",IF(ISNUMBER(FIND("arbeid",Methode_Keuze)),"",IF(Tb_Activiteiten[[#This Row],[Landbouwer]]=1,Tb_Activiteiten[[#Headers],[Landbouwer]],"")))</f>
        <v/>
      </c>
      <c r="AE163" t="str">
        <f>IF(ISNUMBER(FIND("arbeid",Methode_Keuze)),"",IF(ISNUMBER(FIND("arbeid",Methode_Keuze)),"",IF(Tb_Activiteiten[[#This Row],[Adviseur]]=1,Tb_Activiteiten[[#Headers],[Adviseur]],"")))</f>
        <v/>
      </c>
      <c r="AF163" t="str">
        <f>IF(ISNUMBER(FIND("arbeid",Methode_Keuze)),"",IF(ISNUMBER(FIND("arbeid",Methode_Keuze)),"",IF(Tb_Activiteiten[[#This Row],[Projectleider/Expert]]=1,Tb_Activiteiten[[#Headers],[Projectleider/Expert]],"")))</f>
        <v/>
      </c>
      <c r="AG163" t="str">
        <f>IF(ISNUMBER(FIND("arbeid",Methode_Keuze)),"",IF(ISNUMBER(FIND("arbeid",Methode_Keuze)),"",IF(Tb_Activiteiten[[#This Row],[Arbeidskosten]]=1,Tb_Activiteiten[[#Headers],[Arbeidskosten]],"")))</f>
        <v/>
      </c>
      <c r="AH163" t="str">
        <f>IF(ISNUMBER(FIND("arbeid",Methode_Keuze)),"",IF(ISNUMBER(FIND("arbeid",Methode_Keuze)),"",IF(Tb_Activiteiten[[#This Row],[Arbeidskosten op basis van IKS]]=1,Tb_Activiteiten[[#Headers],[Arbeidskosten op basis van IKS]],"")))</f>
        <v/>
      </c>
      <c r="AI163" t="str">
        <f>IF(ISNUMBER(FIND("overige",Methode_Keuze)),"",IF(Tb_Activiteiten[[#This Row],[Kosten derden exclusief btw]]=1,Tb_Activiteiten[[#Headers],[Kosten derden exclusief btw]],""))</f>
        <v/>
      </c>
      <c r="AJ163" t="str">
        <f>IF(ISNUMBER(FIND("overige",Methode_Keuze)),"",IF(Tb_Activiteiten[[#This Row],[Niet verrekenbare btw]]=1,Tb_Activiteiten[[#Headers],[Niet verrekenbare btw]],""))</f>
        <v/>
      </c>
      <c r="AK163" t="str">
        <f>IF(ISNUMBER(FIND("overige",Methode_Keuze)),"",IF(Tb_Activiteiten[[#This Row],[Grondkosten]]=1,Tb_Activiteiten[[#Headers],[Grondkosten]],""))</f>
        <v/>
      </c>
      <c r="AL163" t="str">
        <f>IF(ISNUMBER(FIND("overige",Methode_Keuze)),"",IF(Tb_Activiteiten[[#This Row],[Bijdrage in natura (overige)]]=1,Tb_Activiteiten[[#Headers],[Bijdrage in natura (overige)]],""))</f>
        <v/>
      </c>
      <c r="AM163" t="str">
        <f>IF(ISNUMBER(FIND("overige",Methode_Keuze)),"",IF(Tb_Activiteiten[[#This Row],[Bijdrage in natura (vrijwilligers)]]=1,Tb_Activiteiten[[#Headers],[Bijdrage in natura (vrijwilligers)]],""))</f>
        <v/>
      </c>
      <c r="AN163" t="str">
        <f>IF(ISNUMBER(FIND("overige",Methode_Keuze)),"",IF(Tb_Activiteiten[[#This Row],[Afschrijvingskosten]]=1,Tb_Activiteiten[[#Headers],[Afschrijvingskosten]],""))</f>
        <v/>
      </c>
    </row>
    <row r="164" spans="1:40" x14ac:dyDescent="0.25">
      <c r="A164" s="342"/>
      <c r="F164" s="81"/>
      <c r="G164" s="81"/>
      <c r="L164" s="71"/>
      <c r="N164" t="str">
        <f>IFERROR(IF(VLOOKUP(Tb_Activiteiten[[#This Row],[Openstelling]],Tb_Openstelling[],2,0)=1,1,""),"")</f>
        <v/>
      </c>
      <c r="AA164" t="str">
        <f>IF(ISNUMBER(FIND("arbeid",Methode_Keuze)),"",IF(ISNUMBER(FIND("arbeid",Methode_Keuze)),"",IF(Tb_Activiteiten[[#This Row],[Loonkosten]]=1,Tb_Activiteiten[[#Headers],[Loonkosten]],"")))</f>
        <v/>
      </c>
      <c r="AB164" t="str">
        <f>IF(ISNUMBER(FIND("arbeid",Methode_Keuze)),"",IF(ISNUMBER(FIND("arbeid",Methode_Keuze)),"",IF(Tb_Activiteiten[[#This Row],[Eigen arbeid]]=1,Tb_Activiteiten[[#Headers],[Eigen arbeid]],"")))</f>
        <v/>
      </c>
      <c r="AC164" t="str">
        <f>IF(ISNUMBER(FIND("arbeid",Methode_Keuze)),"",IF(ISNUMBER(FIND("arbeid",Methode_Keuze)),"",IF(Tb_Activiteiten[[#This Row],[Projectmedewerker]]=1,Tb_Activiteiten[[#Headers],[Projectmedewerker]],"")))</f>
        <v/>
      </c>
      <c r="AD164" t="str">
        <f>IF(ISNUMBER(FIND("arbeid",Methode_Keuze)),"",IF(ISNUMBER(FIND("arbeid",Methode_Keuze)),"",IF(Tb_Activiteiten[[#This Row],[Landbouwer]]=1,Tb_Activiteiten[[#Headers],[Landbouwer]],"")))</f>
        <v/>
      </c>
      <c r="AE164" t="str">
        <f>IF(ISNUMBER(FIND("arbeid",Methode_Keuze)),"",IF(ISNUMBER(FIND("arbeid",Methode_Keuze)),"",IF(Tb_Activiteiten[[#This Row],[Adviseur]]=1,Tb_Activiteiten[[#Headers],[Adviseur]],"")))</f>
        <v/>
      </c>
      <c r="AF164" t="str">
        <f>IF(ISNUMBER(FIND("arbeid",Methode_Keuze)),"",IF(ISNUMBER(FIND("arbeid",Methode_Keuze)),"",IF(Tb_Activiteiten[[#This Row],[Projectleider/Expert]]=1,Tb_Activiteiten[[#Headers],[Projectleider/Expert]],"")))</f>
        <v/>
      </c>
      <c r="AG164" t="str">
        <f>IF(ISNUMBER(FIND("arbeid",Methode_Keuze)),"",IF(ISNUMBER(FIND("arbeid",Methode_Keuze)),"",IF(Tb_Activiteiten[[#This Row],[Arbeidskosten]]=1,Tb_Activiteiten[[#Headers],[Arbeidskosten]],"")))</f>
        <v/>
      </c>
      <c r="AH164" t="str">
        <f>IF(ISNUMBER(FIND("arbeid",Methode_Keuze)),"",IF(ISNUMBER(FIND("arbeid",Methode_Keuze)),"",IF(Tb_Activiteiten[[#This Row],[Arbeidskosten op basis van IKS]]=1,Tb_Activiteiten[[#Headers],[Arbeidskosten op basis van IKS]],"")))</f>
        <v/>
      </c>
      <c r="AI164" t="str">
        <f>IF(ISNUMBER(FIND("overige",Methode_Keuze)),"",IF(Tb_Activiteiten[[#This Row],[Kosten derden exclusief btw]]=1,Tb_Activiteiten[[#Headers],[Kosten derden exclusief btw]],""))</f>
        <v/>
      </c>
      <c r="AJ164" t="str">
        <f>IF(ISNUMBER(FIND("overige",Methode_Keuze)),"",IF(Tb_Activiteiten[[#This Row],[Niet verrekenbare btw]]=1,Tb_Activiteiten[[#Headers],[Niet verrekenbare btw]],""))</f>
        <v/>
      </c>
      <c r="AK164" t="str">
        <f>IF(ISNUMBER(FIND("overige",Methode_Keuze)),"",IF(Tb_Activiteiten[[#This Row],[Grondkosten]]=1,Tb_Activiteiten[[#Headers],[Grondkosten]],""))</f>
        <v/>
      </c>
      <c r="AL164" t="str">
        <f>IF(ISNUMBER(FIND("overige",Methode_Keuze)),"",IF(Tb_Activiteiten[[#This Row],[Bijdrage in natura (overige)]]=1,Tb_Activiteiten[[#Headers],[Bijdrage in natura (overige)]],""))</f>
        <v/>
      </c>
      <c r="AM164" t="str">
        <f>IF(ISNUMBER(FIND("overige",Methode_Keuze)),"",IF(Tb_Activiteiten[[#This Row],[Bijdrage in natura (vrijwilligers)]]=1,Tb_Activiteiten[[#Headers],[Bijdrage in natura (vrijwilligers)]],""))</f>
        <v/>
      </c>
      <c r="AN164" t="str">
        <f>IF(ISNUMBER(FIND("overige",Methode_Keuze)),"",IF(Tb_Activiteiten[[#This Row],[Afschrijvingskosten]]=1,Tb_Activiteiten[[#Headers],[Afschrijvingskosten]],""))</f>
        <v/>
      </c>
    </row>
    <row r="165" spans="1:40" x14ac:dyDescent="0.25">
      <c r="A165" s="342"/>
      <c r="F165" s="81"/>
      <c r="G165" s="81"/>
      <c r="L165" s="71"/>
      <c r="N165" t="str">
        <f>IFERROR(IF(VLOOKUP(Tb_Activiteiten[[#This Row],[Openstelling]],Tb_Openstelling[],2,0)=1,1,""),"")</f>
        <v/>
      </c>
      <c r="AA165" t="str">
        <f>IF(ISNUMBER(FIND("arbeid",Methode_Keuze)),"",IF(ISNUMBER(FIND("arbeid",Methode_Keuze)),"",IF(Tb_Activiteiten[[#This Row],[Loonkosten]]=1,Tb_Activiteiten[[#Headers],[Loonkosten]],"")))</f>
        <v/>
      </c>
      <c r="AB165" t="str">
        <f>IF(ISNUMBER(FIND("arbeid",Methode_Keuze)),"",IF(ISNUMBER(FIND("arbeid",Methode_Keuze)),"",IF(Tb_Activiteiten[[#This Row],[Eigen arbeid]]=1,Tb_Activiteiten[[#Headers],[Eigen arbeid]],"")))</f>
        <v/>
      </c>
      <c r="AC165" t="str">
        <f>IF(ISNUMBER(FIND("arbeid",Methode_Keuze)),"",IF(ISNUMBER(FIND("arbeid",Methode_Keuze)),"",IF(Tb_Activiteiten[[#This Row],[Projectmedewerker]]=1,Tb_Activiteiten[[#Headers],[Projectmedewerker]],"")))</f>
        <v/>
      </c>
      <c r="AD165" t="str">
        <f>IF(ISNUMBER(FIND("arbeid",Methode_Keuze)),"",IF(ISNUMBER(FIND("arbeid",Methode_Keuze)),"",IF(Tb_Activiteiten[[#This Row],[Landbouwer]]=1,Tb_Activiteiten[[#Headers],[Landbouwer]],"")))</f>
        <v/>
      </c>
      <c r="AE165" t="str">
        <f>IF(ISNUMBER(FIND("arbeid",Methode_Keuze)),"",IF(ISNUMBER(FIND("arbeid",Methode_Keuze)),"",IF(Tb_Activiteiten[[#This Row],[Adviseur]]=1,Tb_Activiteiten[[#Headers],[Adviseur]],"")))</f>
        <v/>
      </c>
      <c r="AF165" t="str">
        <f>IF(ISNUMBER(FIND("arbeid",Methode_Keuze)),"",IF(ISNUMBER(FIND("arbeid",Methode_Keuze)),"",IF(Tb_Activiteiten[[#This Row],[Projectleider/Expert]]=1,Tb_Activiteiten[[#Headers],[Projectleider/Expert]],"")))</f>
        <v/>
      </c>
      <c r="AG165" t="str">
        <f>IF(ISNUMBER(FIND("arbeid",Methode_Keuze)),"",IF(ISNUMBER(FIND("arbeid",Methode_Keuze)),"",IF(Tb_Activiteiten[[#This Row],[Arbeidskosten]]=1,Tb_Activiteiten[[#Headers],[Arbeidskosten]],"")))</f>
        <v/>
      </c>
      <c r="AH165" t="str">
        <f>IF(ISNUMBER(FIND("arbeid",Methode_Keuze)),"",IF(ISNUMBER(FIND("arbeid",Methode_Keuze)),"",IF(Tb_Activiteiten[[#This Row],[Arbeidskosten op basis van IKS]]=1,Tb_Activiteiten[[#Headers],[Arbeidskosten op basis van IKS]],"")))</f>
        <v/>
      </c>
      <c r="AI165" t="str">
        <f>IF(ISNUMBER(FIND("overige",Methode_Keuze)),"",IF(Tb_Activiteiten[[#This Row],[Kosten derden exclusief btw]]=1,Tb_Activiteiten[[#Headers],[Kosten derden exclusief btw]],""))</f>
        <v/>
      </c>
      <c r="AJ165" t="str">
        <f>IF(ISNUMBER(FIND("overige",Methode_Keuze)),"",IF(Tb_Activiteiten[[#This Row],[Niet verrekenbare btw]]=1,Tb_Activiteiten[[#Headers],[Niet verrekenbare btw]],""))</f>
        <v/>
      </c>
      <c r="AK165" t="str">
        <f>IF(ISNUMBER(FIND("overige",Methode_Keuze)),"",IF(Tb_Activiteiten[[#This Row],[Grondkosten]]=1,Tb_Activiteiten[[#Headers],[Grondkosten]],""))</f>
        <v/>
      </c>
      <c r="AL165" t="str">
        <f>IF(ISNUMBER(FIND("overige",Methode_Keuze)),"",IF(Tb_Activiteiten[[#This Row],[Bijdrage in natura (overige)]]=1,Tb_Activiteiten[[#Headers],[Bijdrage in natura (overige)]],""))</f>
        <v/>
      </c>
      <c r="AM165" t="str">
        <f>IF(ISNUMBER(FIND("overige",Methode_Keuze)),"",IF(Tb_Activiteiten[[#This Row],[Bijdrage in natura (vrijwilligers)]]=1,Tb_Activiteiten[[#Headers],[Bijdrage in natura (vrijwilligers)]],""))</f>
        <v/>
      </c>
      <c r="AN165" t="str">
        <f>IF(ISNUMBER(FIND("overige",Methode_Keuze)),"",IF(Tb_Activiteiten[[#This Row],[Afschrijvingskosten]]=1,Tb_Activiteiten[[#Headers],[Afschrijvingskosten]],""))</f>
        <v/>
      </c>
    </row>
    <row r="166" spans="1:40" x14ac:dyDescent="0.25">
      <c r="A166" s="342"/>
      <c r="F166" s="81"/>
      <c r="G166" s="81"/>
      <c r="L166" s="71"/>
      <c r="N166" t="str">
        <f>IFERROR(IF(VLOOKUP(Tb_Activiteiten[[#This Row],[Openstelling]],Tb_Openstelling[],2,0)=1,1,""),"")</f>
        <v/>
      </c>
      <c r="AA166" t="str">
        <f>IF(ISNUMBER(FIND("arbeid",Methode_Keuze)),"",IF(ISNUMBER(FIND("arbeid",Methode_Keuze)),"",IF(Tb_Activiteiten[[#This Row],[Loonkosten]]=1,Tb_Activiteiten[[#Headers],[Loonkosten]],"")))</f>
        <v/>
      </c>
      <c r="AB166" t="str">
        <f>IF(ISNUMBER(FIND("arbeid",Methode_Keuze)),"",IF(ISNUMBER(FIND("arbeid",Methode_Keuze)),"",IF(Tb_Activiteiten[[#This Row],[Eigen arbeid]]=1,Tb_Activiteiten[[#Headers],[Eigen arbeid]],"")))</f>
        <v/>
      </c>
      <c r="AC166" t="str">
        <f>IF(ISNUMBER(FIND("arbeid",Methode_Keuze)),"",IF(ISNUMBER(FIND("arbeid",Methode_Keuze)),"",IF(Tb_Activiteiten[[#This Row],[Projectmedewerker]]=1,Tb_Activiteiten[[#Headers],[Projectmedewerker]],"")))</f>
        <v/>
      </c>
      <c r="AD166" t="str">
        <f>IF(ISNUMBER(FIND("arbeid",Methode_Keuze)),"",IF(ISNUMBER(FIND("arbeid",Methode_Keuze)),"",IF(Tb_Activiteiten[[#This Row],[Landbouwer]]=1,Tb_Activiteiten[[#Headers],[Landbouwer]],"")))</f>
        <v/>
      </c>
      <c r="AE166" t="str">
        <f>IF(ISNUMBER(FIND("arbeid",Methode_Keuze)),"",IF(ISNUMBER(FIND("arbeid",Methode_Keuze)),"",IF(Tb_Activiteiten[[#This Row],[Adviseur]]=1,Tb_Activiteiten[[#Headers],[Adviseur]],"")))</f>
        <v/>
      </c>
      <c r="AF166" t="str">
        <f>IF(ISNUMBER(FIND("arbeid",Methode_Keuze)),"",IF(ISNUMBER(FIND("arbeid",Methode_Keuze)),"",IF(Tb_Activiteiten[[#This Row],[Projectleider/Expert]]=1,Tb_Activiteiten[[#Headers],[Projectleider/Expert]],"")))</f>
        <v/>
      </c>
      <c r="AG166" t="str">
        <f>IF(ISNUMBER(FIND("arbeid",Methode_Keuze)),"",IF(ISNUMBER(FIND("arbeid",Methode_Keuze)),"",IF(Tb_Activiteiten[[#This Row],[Arbeidskosten]]=1,Tb_Activiteiten[[#Headers],[Arbeidskosten]],"")))</f>
        <v/>
      </c>
      <c r="AH166" t="str">
        <f>IF(ISNUMBER(FIND("arbeid",Methode_Keuze)),"",IF(ISNUMBER(FIND("arbeid",Methode_Keuze)),"",IF(Tb_Activiteiten[[#This Row],[Arbeidskosten op basis van IKS]]=1,Tb_Activiteiten[[#Headers],[Arbeidskosten op basis van IKS]],"")))</f>
        <v/>
      </c>
      <c r="AI166" t="str">
        <f>IF(ISNUMBER(FIND("overige",Methode_Keuze)),"",IF(Tb_Activiteiten[[#This Row],[Kosten derden exclusief btw]]=1,Tb_Activiteiten[[#Headers],[Kosten derden exclusief btw]],""))</f>
        <v/>
      </c>
      <c r="AJ166" t="str">
        <f>IF(ISNUMBER(FIND("overige",Methode_Keuze)),"",IF(Tb_Activiteiten[[#This Row],[Niet verrekenbare btw]]=1,Tb_Activiteiten[[#Headers],[Niet verrekenbare btw]],""))</f>
        <v/>
      </c>
      <c r="AK166" t="str">
        <f>IF(ISNUMBER(FIND("overige",Methode_Keuze)),"",IF(Tb_Activiteiten[[#This Row],[Grondkosten]]=1,Tb_Activiteiten[[#Headers],[Grondkosten]],""))</f>
        <v/>
      </c>
      <c r="AL166" t="str">
        <f>IF(ISNUMBER(FIND("overige",Methode_Keuze)),"",IF(Tb_Activiteiten[[#This Row],[Bijdrage in natura (overige)]]=1,Tb_Activiteiten[[#Headers],[Bijdrage in natura (overige)]],""))</f>
        <v/>
      </c>
      <c r="AM166" t="str">
        <f>IF(ISNUMBER(FIND("overige",Methode_Keuze)),"",IF(Tb_Activiteiten[[#This Row],[Bijdrage in natura (vrijwilligers)]]=1,Tb_Activiteiten[[#Headers],[Bijdrage in natura (vrijwilligers)]],""))</f>
        <v/>
      </c>
      <c r="AN166" t="str">
        <f>IF(ISNUMBER(FIND("overige",Methode_Keuze)),"",IF(Tb_Activiteiten[[#This Row],[Afschrijvingskosten]]=1,Tb_Activiteiten[[#Headers],[Afschrijvingskosten]],""))</f>
        <v/>
      </c>
    </row>
    <row r="167" spans="1:40" x14ac:dyDescent="0.25">
      <c r="A167" s="342"/>
      <c r="F167" s="81"/>
      <c r="G167" s="81"/>
      <c r="L167" s="71"/>
      <c r="N167" t="str">
        <f>IFERROR(IF(VLOOKUP(Tb_Activiteiten[[#This Row],[Openstelling]],Tb_Openstelling[],2,0)=1,1,""),"")</f>
        <v/>
      </c>
      <c r="AA167" t="str">
        <f>IF(ISNUMBER(FIND("arbeid",Methode_Keuze)),"",IF(ISNUMBER(FIND("arbeid",Methode_Keuze)),"",IF(Tb_Activiteiten[[#This Row],[Loonkosten]]=1,Tb_Activiteiten[[#Headers],[Loonkosten]],"")))</f>
        <v/>
      </c>
      <c r="AB167" t="str">
        <f>IF(ISNUMBER(FIND("arbeid",Methode_Keuze)),"",IF(ISNUMBER(FIND("arbeid",Methode_Keuze)),"",IF(Tb_Activiteiten[[#This Row],[Eigen arbeid]]=1,Tb_Activiteiten[[#Headers],[Eigen arbeid]],"")))</f>
        <v/>
      </c>
      <c r="AC167" t="str">
        <f>IF(ISNUMBER(FIND("arbeid",Methode_Keuze)),"",IF(ISNUMBER(FIND("arbeid",Methode_Keuze)),"",IF(Tb_Activiteiten[[#This Row],[Projectmedewerker]]=1,Tb_Activiteiten[[#Headers],[Projectmedewerker]],"")))</f>
        <v/>
      </c>
      <c r="AD167" t="str">
        <f>IF(ISNUMBER(FIND("arbeid",Methode_Keuze)),"",IF(ISNUMBER(FIND("arbeid",Methode_Keuze)),"",IF(Tb_Activiteiten[[#This Row],[Landbouwer]]=1,Tb_Activiteiten[[#Headers],[Landbouwer]],"")))</f>
        <v/>
      </c>
      <c r="AE167" t="str">
        <f>IF(ISNUMBER(FIND("arbeid",Methode_Keuze)),"",IF(ISNUMBER(FIND("arbeid",Methode_Keuze)),"",IF(Tb_Activiteiten[[#This Row],[Adviseur]]=1,Tb_Activiteiten[[#Headers],[Adviseur]],"")))</f>
        <v/>
      </c>
      <c r="AF167" t="str">
        <f>IF(ISNUMBER(FIND("arbeid",Methode_Keuze)),"",IF(ISNUMBER(FIND("arbeid",Methode_Keuze)),"",IF(Tb_Activiteiten[[#This Row],[Projectleider/Expert]]=1,Tb_Activiteiten[[#Headers],[Projectleider/Expert]],"")))</f>
        <v/>
      </c>
      <c r="AG167" t="str">
        <f>IF(ISNUMBER(FIND("arbeid",Methode_Keuze)),"",IF(ISNUMBER(FIND("arbeid",Methode_Keuze)),"",IF(Tb_Activiteiten[[#This Row],[Arbeidskosten]]=1,Tb_Activiteiten[[#Headers],[Arbeidskosten]],"")))</f>
        <v/>
      </c>
      <c r="AH167" t="str">
        <f>IF(ISNUMBER(FIND("arbeid",Methode_Keuze)),"",IF(ISNUMBER(FIND("arbeid",Methode_Keuze)),"",IF(Tb_Activiteiten[[#This Row],[Arbeidskosten op basis van IKS]]=1,Tb_Activiteiten[[#Headers],[Arbeidskosten op basis van IKS]],"")))</f>
        <v/>
      </c>
      <c r="AI167" t="str">
        <f>IF(ISNUMBER(FIND("overige",Methode_Keuze)),"",IF(Tb_Activiteiten[[#This Row],[Kosten derden exclusief btw]]=1,Tb_Activiteiten[[#Headers],[Kosten derden exclusief btw]],""))</f>
        <v/>
      </c>
      <c r="AJ167" t="str">
        <f>IF(ISNUMBER(FIND("overige",Methode_Keuze)),"",IF(Tb_Activiteiten[[#This Row],[Niet verrekenbare btw]]=1,Tb_Activiteiten[[#Headers],[Niet verrekenbare btw]],""))</f>
        <v/>
      </c>
      <c r="AK167" t="str">
        <f>IF(ISNUMBER(FIND("overige",Methode_Keuze)),"",IF(Tb_Activiteiten[[#This Row],[Grondkosten]]=1,Tb_Activiteiten[[#Headers],[Grondkosten]],""))</f>
        <v/>
      </c>
      <c r="AL167" t="str">
        <f>IF(ISNUMBER(FIND("overige",Methode_Keuze)),"",IF(Tb_Activiteiten[[#This Row],[Bijdrage in natura (overige)]]=1,Tb_Activiteiten[[#Headers],[Bijdrage in natura (overige)]],""))</f>
        <v/>
      </c>
      <c r="AM167" t="str">
        <f>IF(ISNUMBER(FIND("overige",Methode_Keuze)),"",IF(Tb_Activiteiten[[#This Row],[Bijdrage in natura (vrijwilligers)]]=1,Tb_Activiteiten[[#Headers],[Bijdrage in natura (vrijwilligers)]],""))</f>
        <v/>
      </c>
      <c r="AN167" t="str">
        <f>IF(ISNUMBER(FIND("overige",Methode_Keuze)),"",IF(Tb_Activiteiten[[#This Row],[Afschrijvingskosten]]=1,Tb_Activiteiten[[#Headers],[Afschrijvingskosten]],""))</f>
        <v/>
      </c>
    </row>
    <row r="168" spans="1:40" x14ac:dyDescent="0.25">
      <c r="A168" s="342"/>
      <c r="F168" s="81"/>
      <c r="G168" s="81"/>
      <c r="L168" s="71"/>
      <c r="N168" t="str">
        <f>IFERROR(IF(VLOOKUP(Tb_Activiteiten[[#This Row],[Openstelling]],Tb_Openstelling[],2,0)=1,1,""),"")</f>
        <v/>
      </c>
      <c r="AA168" t="str">
        <f>IF(ISNUMBER(FIND("arbeid",Methode_Keuze)),"",IF(ISNUMBER(FIND("arbeid",Methode_Keuze)),"",IF(Tb_Activiteiten[[#This Row],[Loonkosten]]=1,Tb_Activiteiten[[#Headers],[Loonkosten]],"")))</f>
        <v/>
      </c>
      <c r="AB168" t="str">
        <f>IF(ISNUMBER(FIND("arbeid",Methode_Keuze)),"",IF(ISNUMBER(FIND("arbeid",Methode_Keuze)),"",IF(Tb_Activiteiten[[#This Row],[Eigen arbeid]]=1,Tb_Activiteiten[[#Headers],[Eigen arbeid]],"")))</f>
        <v/>
      </c>
      <c r="AC168" t="str">
        <f>IF(ISNUMBER(FIND("arbeid",Methode_Keuze)),"",IF(ISNUMBER(FIND("arbeid",Methode_Keuze)),"",IF(Tb_Activiteiten[[#This Row],[Projectmedewerker]]=1,Tb_Activiteiten[[#Headers],[Projectmedewerker]],"")))</f>
        <v/>
      </c>
      <c r="AD168" t="str">
        <f>IF(ISNUMBER(FIND("arbeid",Methode_Keuze)),"",IF(ISNUMBER(FIND("arbeid",Methode_Keuze)),"",IF(Tb_Activiteiten[[#This Row],[Landbouwer]]=1,Tb_Activiteiten[[#Headers],[Landbouwer]],"")))</f>
        <v/>
      </c>
      <c r="AE168" t="str">
        <f>IF(ISNUMBER(FIND("arbeid",Methode_Keuze)),"",IF(ISNUMBER(FIND("arbeid",Methode_Keuze)),"",IF(Tb_Activiteiten[[#This Row],[Adviseur]]=1,Tb_Activiteiten[[#Headers],[Adviseur]],"")))</f>
        <v/>
      </c>
      <c r="AF168" t="str">
        <f>IF(ISNUMBER(FIND("arbeid",Methode_Keuze)),"",IF(ISNUMBER(FIND("arbeid",Methode_Keuze)),"",IF(Tb_Activiteiten[[#This Row],[Projectleider/Expert]]=1,Tb_Activiteiten[[#Headers],[Projectleider/Expert]],"")))</f>
        <v/>
      </c>
      <c r="AG168" t="str">
        <f>IF(ISNUMBER(FIND("arbeid",Methode_Keuze)),"",IF(ISNUMBER(FIND("arbeid",Methode_Keuze)),"",IF(Tb_Activiteiten[[#This Row],[Arbeidskosten]]=1,Tb_Activiteiten[[#Headers],[Arbeidskosten]],"")))</f>
        <v/>
      </c>
      <c r="AH168" t="str">
        <f>IF(ISNUMBER(FIND("arbeid",Methode_Keuze)),"",IF(ISNUMBER(FIND("arbeid",Methode_Keuze)),"",IF(Tb_Activiteiten[[#This Row],[Arbeidskosten op basis van IKS]]=1,Tb_Activiteiten[[#Headers],[Arbeidskosten op basis van IKS]],"")))</f>
        <v/>
      </c>
      <c r="AI168" t="str">
        <f>IF(ISNUMBER(FIND("overige",Methode_Keuze)),"",IF(Tb_Activiteiten[[#This Row],[Kosten derden exclusief btw]]=1,Tb_Activiteiten[[#Headers],[Kosten derden exclusief btw]],""))</f>
        <v/>
      </c>
      <c r="AJ168" t="str">
        <f>IF(ISNUMBER(FIND("overige",Methode_Keuze)),"",IF(Tb_Activiteiten[[#This Row],[Niet verrekenbare btw]]=1,Tb_Activiteiten[[#Headers],[Niet verrekenbare btw]],""))</f>
        <v/>
      </c>
      <c r="AK168" t="str">
        <f>IF(ISNUMBER(FIND("overige",Methode_Keuze)),"",IF(Tb_Activiteiten[[#This Row],[Grondkosten]]=1,Tb_Activiteiten[[#Headers],[Grondkosten]],""))</f>
        <v/>
      </c>
      <c r="AL168" t="str">
        <f>IF(ISNUMBER(FIND("overige",Methode_Keuze)),"",IF(Tb_Activiteiten[[#This Row],[Bijdrage in natura (overige)]]=1,Tb_Activiteiten[[#Headers],[Bijdrage in natura (overige)]],""))</f>
        <v/>
      </c>
      <c r="AM168" t="str">
        <f>IF(ISNUMBER(FIND("overige",Methode_Keuze)),"",IF(Tb_Activiteiten[[#This Row],[Bijdrage in natura (vrijwilligers)]]=1,Tb_Activiteiten[[#Headers],[Bijdrage in natura (vrijwilligers)]],""))</f>
        <v/>
      </c>
      <c r="AN168" t="str">
        <f>IF(ISNUMBER(FIND("overige",Methode_Keuze)),"",IF(Tb_Activiteiten[[#This Row],[Afschrijvingskosten]]=1,Tb_Activiteiten[[#Headers],[Afschrijvingskosten]],""))</f>
        <v/>
      </c>
    </row>
    <row r="169" spans="1:40" x14ac:dyDescent="0.25">
      <c r="A169" s="342"/>
      <c r="F169" s="81"/>
      <c r="G169" s="81"/>
      <c r="L169" s="71"/>
      <c r="N169" t="str">
        <f>IFERROR(IF(VLOOKUP(Tb_Activiteiten[[#This Row],[Openstelling]],Tb_Openstelling[],2,0)=1,1,""),"")</f>
        <v/>
      </c>
      <c r="AA169" t="str">
        <f>IF(ISNUMBER(FIND("arbeid",Methode_Keuze)),"",IF(ISNUMBER(FIND("arbeid",Methode_Keuze)),"",IF(Tb_Activiteiten[[#This Row],[Loonkosten]]=1,Tb_Activiteiten[[#Headers],[Loonkosten]],"")))</f>
        <v/>
      </c>
      <c r="AB169" t="str">
        <f>IF(ISNUMBER(FIND("arbeid",Methode_Keuze)),"",IF(ISNUMBER(FIND("arbeid",Methode_Keuze)),"",IF(Tb_Activiteiten[[#This Row],[Eigen arbeid]]=1,Tb_Activiteiten[[#Headers],[Eigen arbeid]],"")))</f>
        <v/>
      </c>
      <c r="AC169" t="str">
        <f>IF(ISNUMBER(FIND("arbeid",Methode_Keuze)),"",IF(ISNUMBER(FIND("arbeid",Methode_Keuze)),"",IF(Tb_Activiteiten[[#This Row],[Projectmedewerker]]=1,Tb_Activiteiten[[#Headers],[Projectmedewerker]],"")))</f>
        <v/>
      </c>
      <c r="AD169" t="str">
        <f>IF(ISNUMBER(FIND("arbeid",Methode_Keuze)),"",IF(ISNUMBER(FIND("arbeid",Methode_Keuze)),"",IF(Tb_Activiteiten[[#This Row],[Landbouwer]]=1,Tb_Activiteiten[[#Headers],[Landbouwer]],"")))</f>
        <v/>
      </c>
      <c r="AE169" t="str">
        <f>IF(ISNUMBER(FIND("arbeid",Methode_Keuze)),"",IF(ISNUMBER(FIND("arbeid",Methode_Keuze)),"",IF(Tb_Activiteiten[[#This Row],[Adviseur]]=1,Tb_Activiteiten[[#Headers],[Adviseur]],"")))</f>
        <v/>
      </c>
      <c r="AF169" t="str">
        <f>IF(ISNUMBER(FIND("arbeid",Methode_Keuze)),"",IF(ISNUMBER(FIND("arbeid",Methode_Keuze)),"",IF(Tb_Activiteiten[[#This Row],[Projectleider/Expert]]=1,Tb_Activiteiten[[#Headers],[Projectleider/Expert]],"")))</f>
        <v/>
      </c>
      <c r="AG169" t="str">
        <f>IF(ISNUMBER(FIND("arbeid",Methode_Keuze)),"",IF(ISNUMBER(FIND("arbeid",Methode_Keuze)),"",IF(Tb_Activiteiten[[#This Row],[Arbeidskosten]]=1,Tb_Activiteiten[[#Headers],[Arbeidskosten]],"")))</f>
        <v/>
      </c>
      <c r="AH169" t="str">
        <f>IF(ISNUMBER(FIND("arbeid",Methode_Keuze)),"",IF(ISNUMBER(FIND("arbeid",Methode_Keuze)),"",IF(Tb_Activiteiten[[#This Row],[Arbeidskosten op basis van IKS]]=1,Tb_Activiteiten[[#Headers],[Arbeidskosten op basis van IKS]],"")))</f>
        <v/>
      </c>
      <c r="AI169" t="str">
        <f>IF(ISNUMBER(FIND("overige",Methode_Keuze)),"",IF(Tb_Activiteiten[[#This Row],[Kosten derden exclusief btw]]=1,Tb_Activiteiten[[#Headers],[Kosten derden exclusief btw]],""))</f>
        <v/>
      </c>
      <c r="AJ169" t="str">
        <f>IF(ISNUMBER(FIND("overige",Methode_Keuze)),"",IF(Tb_Activiteiten[[#This Row],[Niet verrekenbare btw]]=1,Tb_Activiteiten[[#Headers],[Niet verrekenbare btw]],""))</f>
        <v/>
      </c>
      <c r="AK169" t="str">
        <f>IF(ISNUMBER(FIND("overige",Methode_Keuze)),"",IF(Tb_Activiteiten[[#This Row],[Grondkosten]]=1,Tb_Activiteiten[[#Headers],[Grondkosten]],""))</f>
        <v/>
      </c>
      <c r="AL169" t="str">
        <f>IF(ISNUMBER(FIND("overige",Methode_Keuze)),"",IF(Tb_Activiteiten[[#This Row],[Bijdrage in natura (overige)]]=1,Tb_Activiteiten[[#Headers],[Bijdrage in natura (overige)]],""))</f>
        <v/>
      </c>
      <c r="AM169" t="str">
        <f>IF(ISNUMBER(FIND("overige",Methode_Keuze)),"",IF(Tb_Activiteiten[[#This Row],[Bijdrage in natura (vrijwilligers)]]=1,Tb_Activiteiten[[#Headers],[Bijdrage in natura (vrijwilligers)]],""))</f>
        <v/>
      </c>
      <c r="AN169" t="str">
        <f>IF(ISNUMBER(FIND("overige",Methode_Keuze)),"",IF(Tb_Activiteiten[[#This Row],[Afschrijvingskosten]]=1,Tb_Activiteiten[[#Headers],[Afschrijvingskosten]],""))</f>
        <v/>
      </c>
    </row>
    <row r="170" spans="1:40" x14ac:dyDescent="0.25">
      <c r="A170" s="342"/>
      <c r="F170" s="81"/>
      <c r="G170" s="81"/>
      <c r="L170" s="71"/>
      <c r="N170" t="str">
        <f>IFERROR(IF(VLOOKUP(Tb_Activiteiten[[#This Row],[Openstelling]],Tb_Openstelling[],2,0)=1,1,""),"")</f>
        <v/>
      </c>
      <c r="AA170" t="str">
        <f>IF(ISNUMBER(FIND("arbeid",Methode_Keuze)),"",IF(ISNUMBER(FIND("arbeid",Methode_Keuze)),"",IF(Tb_Activiteiten[[#This Row],[Loonkosten]]=1,Tb_Activiteiten[[#Headers],[Loonkosten]],"")))</f>
        <v/>
      </c>
      <c r="AB170" t="str">
        <f>IF(ISNUMBER(FIND("arbeid",Methode_Keuze)),"",IF(ISNUMBER(FIND("arbeid",Methode_Keuze)),"",IF(Tb_Activiteiten[[#This Row],[Eigen arbeid]]=1,Tb_Activiteiten[[#Headers],[Eigen arbeid]],"")))</f>
        <v/>
      </c>
      <c r="AC170" t="str">
        <f>IF(ISNUMBER(FIND("arbeid",Methode_Keuze)),"",IF(ISNUMBER(FIND("arbeid",Methode_Keuze)),"",IF(Tb_Activiteiten[[#This Row],[Projectmedewerker]]=1,Tb_Activiteiten[[#Headers],[Projectmedewerker]],"")))</f>
        <v/>
      </c>
      <c r="AD170" t="str">
        <f>IF(ISNUMBER(FIND("arbeid",Methode_Keuze)),"",IF(ISNUMBER(FIND("arbeid",Methode_Keuze)),"",IF(Tb_Activiteiten[[#This Row],[Landbouwer]]=1,Tb_Activiteiten[[#Headers],[Landbouwer]],"")))</f>
        <v/>
      </c>
      <c r="AE170" t="str">
        <f>IF(ISNUMBER(FIND("arbeid",Methode_Keuze)),"",IF(ISNUMBER(FIND("arbeid",Methode_Keuze)),"",IF(Tb_Activiteiten[[#This Row],[Adviseur]]=1,Tb_Activiteiten[[#Headers],[Adviseur]],"")))</f>
        <v/>
      </c>
      <c r="AF170" t="str">
        <f>IF(ISNUMBER(FIND("arbeid",Methode_Keuze)),"",IF(ISNUMBER(FIND("arbeid",Methode_Keuze)),"",IF(Tb_Activiteiten[[#This Row],[Projectleider/Expert]]=1,Tb_Activiteiten[[#Headers],[Projectleider/Expert]],"")))</f>
        <v/>
      </c>
      <c r="AG170" t="str">
        <f>IF(ISNUMBER(FIND("arbeid",Methode_Keuze)),"",IF(ISNUMBER(FIND("arbeid",Methode_Keuze)),"",IF(Tb_Activiteiten[[#This Row],[Arbeidskosten]]=1,Tb_Activiteiten[[#Headers],[Arbeidskosten]],"")))</f>
        <v/>
      </c>
      <c r="AH170" t="str">
        <f>IF(ISNUMBER(FIND("arbeid",Methode_Keuze)),"",IF(ISNUMBER(FIND("arbeid",Methode_Keuze)),"",IF(Tb_Activiteiten[[#This Row],[Arbeidskosten op basis van IKS]]=1,Tb_Activiteiten[[#Headers],[Arbeidskosten op basis van IKS]],"")))</f>
        <v/>
      </c>
      <c r="AI170" t="str">
        <f>IF(ISNUMBER(FIND("overige",Methode_Keuze)),"",IF(Tb_Activiteiten[[#This Row],[Kosten derden exclusief btw]]=1,Tb_Activiteiten[[#Headers],[Kosten derden exclusief btw]],""))</f>
        <v/>
      </c>
      <c r="AJ170" t="str">
        <f>IF(ISNUMBER(FIND("overige",Methode_Keuze)),"",IF(Tb_Activiteiten[[#This Row],[Niet verrekenbare btw]]=1,Tb_Activiteiten[[#Headers],[Niet verrekenbare btw]],""))</f>
        <v/>
      </c>
      <c r="AK170" t="str">
        <f>IF(ISNUMBER(FIND("overige",Methode_Keuze)),"",IF(Tb_Activiteiten[[#This Row],[Grondkosten]]=1,Tb_Activiteiten[[#Headers],[Grondkosten]],""))</f>
        <v/>
      </c>
      <c r="AL170" t="str">
        <f>IF(ISNUMBER(FIND("overige",Methode_Keuze)),"",IF(Tb_Activiteiten[[#This Row],[Bijdrage in natura (overige)]]=1,Tb_Activiteiten[[#Headers],[Bijdrage in natura (overige)]],""))</f>
        <v/>
      </c>
      <c r="AM170" t="str">
        <f>IF(ISNUMBER(FIND("overige",Methode_Keuze)),"",IF(Tb_Activiteiten[[#This Row],[Bijdrage in natura (vrijwilligers)]]=1,Tb_Activiteiten[[#Headers],[Bijdrage in natura (vrijwilligers)]],""))</f>
        <v/>
      </c>
      <c r="AN170" t="str">
        <f>IF(ISNUMBER(FIND("overige",Methode_Keuze)),"",IF(Tb_Activiteiten[[#This Row],[Afschrijvingskosten]]=1,Tb_Activiteiten[[#Headers],[Afschrijvingskosten]],""))</f>
        <v/>
      </c>
    </row>
    <row r="171" spans="1:40" x14ac:dyDescent="0.25">
      <c r="A171" s="342"/>
      <c r="F171" s="81"/>
      <c r="G171" s="81"/>
      <c r="L171" s="71"/>
      <c r="N171" t="str">
        <f>IFERROR(IF(VLOOKUP(Tb_Activiteiten[[#This Row],[Openstelling]],Tb_Openstelling[],2,0)=1,1,""),"")</f>
        <v/>
      </c>
      <c r="AA171" t="str">
        <f>IF(ISNUMBER(FIND("arbeid",Methode_Keuze)),"",IF(ISNUMBER(FIND("arbeid",Methode_Keuze)),"",IF(Tb_Activiteiten[[#This Row],[Loonkosten]]=1,Tb_Activiteiten[[#Headers],[Loonkosten]],"")))</f>
        <v/>
      </c>
      <c r="AB171" t="str">
        <f>IF(ISNUMBER(FIND("arbeid",Methode_Keuze)),"",IF(ISNUMBER(FIND("arbeid",Methode_Keuze)),"",IF(Tb_Activiteiten[[#This Row],[Eigen arbeid]]=1,Tb_Activiteiten[[#Headers],[Eigen arbeid]],"")))</f>
        <v/>
      </c>
      <c r="AC171" t="str">
        <f>IF(ISNUMBER(FIND("arbeid",Methode_Keuze)),"",IF(ISNUMBER(FIND("arbeid",Methode_Keuze)),"",IF(Tb_Activiteiten[[#This Row],[Projectmedewerker]]=1,Tb_Activiteiten[[#Headers],[Projectmedewerker]],"")))</f>
        <v/>
      </c>
      <c r="AD171" t="str">
        <f>IF(ISNUMBER(FIND("arbeid",Methode_Keuze)),"",IF(ISNUMBER(FIND("arbeid",Methode_Keuze)),"",IF(Tb_Activiteiten[[#This Row],[Landbouwer]]=1,Tb_Activiteiten[[#Headers],[Landbouwer]],"")))</f>
        <v/>
      </c>
      <c r="AE171" t="str">
        <f>IF(ISNUMBER(FIND("arbeid",Methode_Keuze)),"",IF(ISNUMBER(FIND("arbeid",Methode_Keuze)),"",IF(Tb_Activiteiten[[#This Row],[Adviseur]]=1,Tb_Activiteiten[[#Headers],[Adviseur]],"")))</f>
        <v/>
      </c>
      <c r="AF171" t="str">
        <f>IF(ISNUMBER(FIND("arbeid",Methode_Keuze)),"",IF(ISNUMBER(FIND("arbeid",Methode_Keuze)),"",IF(Tb_Activiteiten[[#This Row],[Projectleider/Expert]]=1,Tb_Activiteiten[[#Headers],[Projectleider/Expert]],"")))</f>
        <v/>
      </c>
      <c r="AG171" t="str">
        <f>IF(ISNUMBER(FIND("arbeid",Methode_Keuze)),"",IF(ISNUMBER(FIND("arbeid",Methode_Keuze)),"",IF(Tb_Activiteiten[[#This Row],[Arbeidskosten]]=1,Tb_Activiteiten[[#Headers],[Arbeidskosten]],"")))</f>
        <v/>
      </c>
      <c r="AH171" t="str">
        <f>IF(ISNUMBER(FIND("arbeid",Methode_Keuze)),"",IF(ISNUMBER(FIND("arbeid",Methode_Keuze)),"",IF(Tb_Activiteiten[[#This Row],[Arbeidskosten op basis van IKS]]=1,Tb_Activiteiten[[#Headers],[Arbeidskosten op basis van IKS]],"")))</f>
        <v/>
      </c>
      <c r="AI171" t="str">
        <f>IF(ISNUMBER(FIND("overige",Methode_Keuze)),"",IF(Tb_Activiteiten[[#This Row],[Kosten derden exclusief btw]]=1,Tb_Activiteiten[[#Headers],[Kosten derden exclusief btw]],""))</f>
        <v/>
      </c>
      <c r="AJ171" t="str">
        <f>IF(ISNUMBER(FIND("overige",Methode_Keuze)),"",IF(Tb_Activiteiten[[#This Row],[Niet verrekenbare btw]]=1,Tb_Activiteiten[[#Headers],[Niet verrekenbare btw]],""))</f>
        <v/>
      </c>
      <c r="AK171" t="str">
        <f>IF(ISNUMBER(FIND("overige",Methode_Keuze)),"",IF(Tb_Activiteiten[[#This Row],[Grondkosten]]=1,Tb_Activiteiten[[#Headers],[Grondkosten]],""))</f>
        <v/>
      </c>
      <c r="AL171" t="str">
        <f>IF(ISNUMBER(FIND("overige",Methode_Keuze)),"",IF(Tb_Activiteiten[[#This Row],[Bijdrage in natura (overige)]]=1,Tb_Activiteiten[[#Headers],[Bijdrage in natura (overige)]],""))</f>
        <v/>
      </c>
      <c r="AM171" t="str">
        <f>IF(ISNUMBER(FIND("overige",Methode_Keuze)),"",IF(Tb_Activiteiten[[#This Row],[Bijdrage in natura (vrijwilligers)]]=1,Tb_Activiteiten[[#Headers],[Bijdrage in natura (vrijwilligers)]],""))</f>
        <v/>
      </c>
      <c r="AN171" t="str">
        <f>IF(ISNUMBER(FIND("overige",Methode_Keuze)),"",IF(Tb_Activiteiten[[#This Row],[Afschrijvingskosten]]=1,Tb_Activiteiten[[#Headers],[Afschrijvingskosten]],""))</f>
        <v/>
      </c>
    </row>
    <row r="172" spans="1:40" x14ac:dyDescent="0.25">
      <c r="A172" s="342"/>
      <c r="F172" s="81"/>
      <c r="G172" s="81"/>
      <c r="L172" s="71"/>
      <c r="N172" t="str">
        <f>IFERROR(IF(VLOOKUP(Tb_Activiteiten[[#This Row],[Openstelling]],Tb_Openstelling[],2,0)=1,1,""),"")</f>
        <v/>
      </c>
      <c r="AA172" t="str">
        <f>IF(ISNUMBER(FIND("arbeid",Methode_Keuze)),"",IF(ISNUMBER(FIND("arbeid",Methode_Keuze)),"",IF(Tb_Activiteiten[[#This Row],[Loonkosten]]=1,Tb_Activiteiten[[#Headers],[Loonkosten]],"")))</f>
        <v/>
      </c>
      <c r="AB172" t="str">
        <f>IF(ISNUMBER(FIND("arbeid",Methode_Keuze)),"",IF(ISNUMBER(FIND("arbeid",Methode_Keuze)),"",IF(Tb_Activiteiten[[#This Row],[Eigen arbeid]]=1,Tb_Activiteiten[[#Headers],[Eigen arbeid]],"")))</f>
        <v/>
      </c>
      <c r="AC172" t="str">
        <f>IF(ISNUMBER(FIND("arbeid",Methode_Keuze)),"",IF(ISNUMBER(FIND("arbeid",Methode_Keuze)),"",IF(Tb_Activiteiten[[#This Row],[Projectmedewerker]]=1,Tb_Activiteiten[[#Headers],[Projectmedewerker]],"")))</f>
        <v/>
      </c>
      <c r="AD172" t="str">
        <f>IF(ISNUMBER(FIND("arbeid",Methode_Keuze)),"",IF(ISNUMBER(FIND("arbeid",Methode_Keuze)),"",IF(Tb_Activiteiten[[#This Row],[Landbouwer]]=1,Tb_Activiteiten[[#Headers],[Landbouwer]],"")))</f>
        <v/>
      </c>
      <c r="AE172" t="str">
        <f>IF(ISNUMBER(FIND("arbeid",Methode_Keuze)),"",IF(ISNUMBER(FIND("arbeid",Methode_Keuze)),"",IF(Tb_Activiteiten[[#This Row],[Adviseur]]=1,Tb_Activiteiten[[#Headers],[Adviseur]],"")))</f>
        <v/>
      </c>
      <c r="AF172" t="str">
        <f>IF(ISNUMBER(FIND("arbeid",Methode_Keuze)),"",IF(ISNUMBER(FIND("arbeid",Methode_Keuze)),"",IF(Tb_Activiteiten[[#This Row],[Projectleider/Expert]]=1,Tb_Activiteiten[[#Headers],[Projectleider/Expert]],"")))</f>
        <v/>
      </c>
      <c r="AG172" t="str">
        <f>IF(ISNUMBER(FIND("arbeid",Methode_Keuze)),"",IF(ISNUMBER(FIND("arbeid",Methode_Keuze)),"",IF(Tb_Activiteiten[[#This Row],[Arbeidskosten]]=1,Tb_Activiteiten[[#Headers],[Arbeidskosten]],"")))</f>
        <v/>
      </c>
      <c r="AH172" t="str">
        <f>IF(ISNUMBER(FIND("arbeid",Methode_Keuze)),"",IF(ISNUMBER(FIND("arbeid",Methode_Keuze)),"",IF(Tb_Activiteiten[[#This Row],[Arbeidskosten op basis van IKS]]=1,Tb_Activiteiten[[#Headers],[Arbeidskosten op basis van IKS]],"")))</f>
        <v/>
      </c>
      <c r="AI172" t="str">
        <f>IF(ISNUMBER(FIND("overige",Methode_Keuze)),"",IF(Tb_Activiteiten[[#This Row],[Kosten derden exclusief btw]]=1,Tb_Activiteiten[[#Headers],[Kosten derden exclusief btw]],""))</f>
        <v/>
      </c>
      <c r="AJ172" t="str">
        <f>IF(ISNUMBER(FIND("overige",Methode_Keuze)),"",IF(Tb_Activiteiten[[#This Row],[Niet verrekenbare btw]]=1,Tb_Activiteiten[[#Headers],[Niet verrekenbare btw]],""))</f>
        <v/>
      </c>
      <c r="AK172" t="str">
        <f>IF(ISNUMBER(FIND("overige",Methode_Keuze)),"",IF(Tb_Activiteiten[[#This Row],[Grondkosten]]=1,Tb_Activiteiten[[#Headers],[Grondkosten]],""))</f>
        <v/>
      </c>
      <c r="AL172" t="str">
        <f>IF(ISNUMBER(FIND("overige",Methode_Keuze)),"",IF(Tb_Activiteiten[[#This Row],[Bijdrage in natura (overige)]]=1,Tb_Activiteiten[[#Headers],[Bijdrage in natura (overige)]],""))</f>
        <v/>
      </c>
      <c r="AM172" t="str">
        <f>IF(ISNUMBER(FIND("overige",Methode_Keuze)),"",IF(Tb_Activiteiten[[#This Row],[Bijdrage in natura (vrijwilligers)]]=1,Tb_Activiteiten[[#Headers],[Bijdrage in natura (vrijwilligers)]],""))</f>
        <v/>
      </c>
      <c r="AN172" t="str">
        <f>IF(ISNUMBER(FIND("overige",Methode_Keuze)),"",IF(Tb_Activiteiten[[#This Row],[Afschrijvingskosten]]=1,Tb_Activiteiten[[#Headers],[Afschrijvingskosten]],""))</f>
        <v/>
      </c>
    </row>
    <row r="173" spans="1:40" x14ac:dyDescent="0.25">
      <c r="A173" s="342"/>
      <c r="F173" s="81"/>
      <c r="G173" s="81"/>
      <c r="L173" s="71"/>
      <c r="N173" t="str">
        <f>IFERROR(IF(VLOOKUP(Tb_Activiteiten[[#This Row],[Openstelling]],Tb_Openstelling[],2,0)=1,1,""),"")</f>
        <v/>
      </c>
      <c r="AA173" t="str">
        <f>IF(ISNUMBER(FIND("arbeid",Methode_Keuze)),"",IF(ISNUMBER(FIND("arbeid",Methode_Keuze)),"",IF(Tb_Activiteiten[[#This Row],[Loonkosten]]=1,Tb_Activiteiten[[#Headers],[Loonkosten]],"")))</f>
        <v/>
      </c>
      <c r="AB173" t="str">
        <f>IF(ISNUMBER(FIND("arbeid",Methode_Keuze)),"",IF(ISNUMBER(FIND("arbeid",Methode_Keuze)),"",IF(Tb_Activiteiten[[#This Row],[Eigen arbeid]]=1,Tb_Activiteiten[[#Headers],[Eigen arbeid]],"")))</f>
        <v/>
      </c>
      <c r="AC173" t="str">
        <f>IF(ISNUMBER(FIND("arbeid",Methode_Keuze)),"",IF(ISNUMBER(FIND("arbeid",Methode_Keuze)),"",IF(Tb_Activiteiten[[#This Row],[Projectmedewerker]]=1,Tb_Activiteiten[[#Headers],[Projectmedewerker]],"")))</f>
        <v/>
      </c>
      <c r="AD173" t="str">
        <f>IF(ISNUMBER(FIND("arbeid",Methode_Keuze)),"",IF(ISNUMBER(FIND("arbeid",Methode_Keuze)),"",IF(Tb_Activiteiten[[#This Row],[Landbouwer]]=1,Tb_Activiteiten[[#Headers],[Landbouwer]],"")))</f>
        <v/>
      </c>
      <c r="AE173" t="str">
        <f>IF(ISNUMBER(FIND("arbeid",Methode_Keuze)),"",IF(ISNUMBER(FIND("arbeid",Methode_Keuze)),"",IF(Tb_Activiteiten[[#This Row],[Adviseur]]=1,Tb_Activiteiten[[#Headers],[Adviseur]],"")))</f>
        <v/>
      </c>
      <c r="AF173" t="str">
        <f>IF(ISNUMBER(FIND("arbeid",Methode_Keuze)),"",IF(ISNUMBER(FIND("arbeid",Methode_Keuze)),"",IF(Tb_Activiteiten[[#This Row],[Projectleider/Expert]]=1,Tb_Activiteiten[[#Headers],[Projectleider/Expert]],"")))</f>
        <v/>
      </c>
      <c r="AG173" t="str">
        <f>IF(ISNUMBER(FIND("arbeid",Methode_Keuze)),"",IF(ISNUMBER(FIND("arbeid",Methode_Keuze)),"",IF(Tb_Activiteiten[[#This Row],[Arbeidskosten]]=1,Tb_Activiteiten[[#Headers],[Arbeidskosten]],"")))</f>
        <v/>
      </c>
      <c r="AH173" t="str">
        <f>IF(ISNUMBER(FIND("arbeid",Methode_Keuze)),"",IF(ISNUMBER(FIND("arbeid",Methode_Keuze)),"",IF(Tb_Activiteiten[[#This Row],[Arbeidskosten op basis van IKS]]=1,Tb_Activiteiten[[#Headers],[Arbeidskosten op basis van IKS]],"")))</f>
        <v/>
      </c>
      <c r="AI173" t="str">
        <f>IF(ISNUMBER(FIND("overige",Methode_Keuze)),"",IF(Tb_Activiteiten[[#This Row],[Kosten derden exclusief btw]]=1,Tb_Activiteiten[[#Headers],[Kosten derden exclusief btw]],""))</f>
        <v/>
      </c>
      <c r="AJ173" t="str">
        <f>IF(ISNUMBER(FIND("overige",Methode_Keuze)),"",IF(Tb_Activiteiten[[#This Row],[Niet verrekenbare btw]]=1,Tb_Activiteiten[[#Headers],[Niet verrekenbare btw]],""))</f>
        <v/>
      </c>
      <c r="AK173" t="str">
        <f>IF(ISNUMBER(FIND("overige",Methode_Keuze)),"",IF(Tb_Activiteiten[[#This Row],[Grondkosten]]=1,Tb_Activiteiten[[#Headers],[Grondkosten]],""))</f>
        <v/>
      </c>
      <c r="AL173" t="str">
        <f>IF(ISNUMBER(FIND("overige",Methode_Keuze)),"",IF(Tb_Activiteiten[[#This Row],[Bijdrage in natura (overige)]]=1,Tb_Activiteiten[[#Headers],[Bijdrage in natura (overige)]],""))</f>
        <v/>
      </c>
      <c r="AM173" t="str">
        <f>IF(ISNUMBER(FIND("overige",Methode_Keuze)),"",IF(Tb_Activiteiten[[#This Row],[Bijdrage in natura (vrijwilligers)]]=1,Tb_Activiteiten[[#Headers],[Bijdrage in natura (vrijwilligers)]],""))</f>
        <v/>
      </c>
      <c r="AN173" t="str">
        <f>IF(ISNUMBER(FIND("overige",Methode_Keuze)),"",IF(Tb_Activiteiten[[#This Row],[Afschrijvingskosten]]=1,Tb_Activiteiten[[#Headers],[Afschrijvingskosten]],""))</f>
        <v/>
      </c>
    </row>
    <row r="174" spans="1:40" x14ac:dyDescent="0.25">
      <c r="A174" s="342"/>
      <c r="F174" s="81"/>
      <c r="G174" s="81"/>
      <c r="L174" s="71"/>
      <c r="N174" t="str">
        <f>IFERROR(IF(VLOOKUP(Tb_Activiteiten[[#This Row],[Openstelling]],Tb_Openstelling[],2,0)=1,1,""),"")</f>
        <v/>
      </c>
      <c r="AA174" t="str">
        <f>IF(ISNUMBER(FIND("arbeid",Methode_Keuze)),"",IF(ISNUMBER(FIND("arbeid",Methode_Keuze)),"",IF(Tb_Activiteiten[[#This Row],[Loonkosten]]=1,Tb_Activiteiten[[#Headers],[Loonkosten]],"")))</f>
        <v/>
      </c>
      <c r="AB174" t="str">
        <f>IF(ISNUMBER(FIND("arbeid",Methode_Keuze)),"",IF(ISNUMBER(FIND("arbeid",Methode_Keuze)),"",IF(Tb_Activiteiten[[#This Row],[Eigen arbeid]]=1,Tb_Activiteiten[[#Headers],[Eigen arbeid]],"")))</f>
        <v/>
      </c>
      <c r="AC174" t="str">
        <f>IF(ISNUMBER(FIND("arbeid",Methode_Keuze)),"",IF(ISNUMBER(FIND("arbeid",Methode_Keuze)),"",IF(Tb_Activiteiten[[#This Row],[Projectmedewerker]]=1,Tb_Activiteiten[[#Headers],[Projectmedewerker]],"")))</f>
        <v/>
      </c>
      <c r="AD174" t="str">
        <f>IF(ISNUMBER(FIND("arbeid",Methode_Keuze)),"",IF(ISNUMBER(FIND("arbeid",Methode_Keuze)),"",IF(Tb_Activiteiten[[#This Row],[Landbouwer]]=1,Tb_Activiteiten[[#Headers],[Landbouwer]],"")))</f>
        <v/>
      </c>
      <c r="AE174" t="str">
        <f>IF(ISNUMBER(FIND("arbeid",Methode_Keuze)),"",IF(ISNUMBER(FIND("arbeid",Methode_Keuze)),"",IF(Tb_Activiteiten[[#This Row],[Adviseur]]=1,Tb_Activiteiten[[#Headers],[Adviseur]],"")))</f>
        <v/>
      </c>
      <c r="AF174" t="str">
        <f>IF(ISNUMBER(FIND("arbeid",Methode_Keuze)),"",IF(ISNUMBER(FIND("arbeid",Methode_Keuze)),"",IF(Tb_Activiteiten[[#This Row],[Projectleider/Expert]]=1,Tb_Activiteiten[[#Headers],[Projectleider/Expert]],"")))</f>
        <v/>
      </c>
      <c r="AG174" t="str">
        <f>IF(ISNUMBER(FIND("arbeid",Methode_Keuze)),"",IF(ISNUMBER(FIND("arbeid",Methode_Keuze)),"",IF(Tb_Activiteiten[[#This Row],[Arbeidskosten]]=1,Tb_Activiteiten[[#Headers],[Arbeidskosten]],"")))</f>
        <v/>
      </c>
      <c r="AH174" t="str">
        <f>IF(ISNUMBER(FIND("arbeid",Methode_Keuze)),"",IF(ISNUMBER(FIND("arbeid",Methode_Keuze)),"",IF(Tb_Activiteiten[[#This Row],[Arbeidskosten op basis van IKS]]=1,Tb_Activiteiten[[#Headers],[Arbeidskosten op basis van IKS]],"")))</f>
        <v/>
      </c>
      <c r="AI174" t="str">
        <f>IF(ISNUMBER(FIND("overige",Methode_Keuze)),"",IF(Tb_Activiteiten[[#This Row],[Kosten derden exclusief btw]]=1,Tb_Activiteiten[[#Headers],[Kosten derden exclusief btw]],""))</f>
        <v/>
      </c>
      <c r="AJ174" t="str">
        <f>IF(ISNUMBER(FIND("overige",Methode_Keuze)),"",IF(Tb_Activiteiten[[#This Row],[Niet verrekenbare btw]]=1,Tb_Activiteiten[[#Headers],[Niet verrekenbare btw]],""))</f>
        <v/>
      </c>
      <c r="AK174" t="str">
        <f>IF(ISNUMBER(FIND("overige",Methode_Keuze)),"",IF(Tb_Activiteiten[[#This Row],[Grondkosten]]=1,Tb_Activiteiten[[#Headers],[Grondkosten]],""))</f>
        <v/>
      </c>
      <c r="AL174" t="str">
        <f>IF(ISNUMBER(FIND("overige",Methode_Keuze)),"",IF(Tb_Activiteiten[[#This Row],[Bijdrage in natura (overige)]]=1,Tb_Activiteiten[[#Headers],[Bijdrage in natura (overige)]],""))</f>
        <v/>
      </c>
      <c r="AM174" t="str">
        <f>IF(ISNUMBER(FIND("overige",Methode_Keuze)),"",IF(Tb_Activiteiten[[#This Row],[Bijdrage in natura (vrijwilligers)]]=1,Tb_Activiteiten[[#Headers],[Bijdrage in natura (vrijwilligers)]],""))</f>
        <v/>
      </c>
      <c r="AN174" t="str">
        <f>IF(ISNUMBER(FIND("overige",Methode_Keuze)),"",IF(Tb_Activiteiten[[#This Row],[Afschrijvingskosten]]=1,Tb_Activiteiten[[#Headers],[Afschrijvingskosten]],""))</f>
        <v/>
      </c>
    </row>
    <row r="175" spans="1:40" x14ac:dyDescent="0.25">
      <c r="A175" s="342"/>
      <c r="F175" s="81"/>
      <c r="G175" s="81"/>
      <c r="L175" s="71"/>
      <c r="N175" t="str">
        <f>IFERROR(IF(VLOOKUP(Tb_Activiteiten[[#This Row],[Openstelling]],Tb_Openstelling[],2,0)=1,1,""),"")</f>
        <v/>
      </c>
      <c r="AA175" t="str">
        <f>IF(ISNUMBER(FIND("arbeid",Methode_Keuze)),"",IF(ISNUMBER(FIND("arbeid",Methode_Keuze)),"",IF(Tb_Activiteiten[[#This Row],[Loonkosten]]=1,Tb_Activiteiten[[#Headers],[Loonkosten]],"")))</f>
        <v/>
      </c>
      <c r="AB175" t="str">
        <f>IF(ISNUMBER(FIND("arbeid",Methode_Keuze)),"",IF(ISNUMBER(FIND("arbeid",Methode_Keuze)),"",IF(Tb_Activiteiten[[#This Row],[Eigen arbeid]]=1,Tb_Activiteiten[[#Headers],[Eigen arbeid]],"")))</f>
        <v/>
      </c>
      <c r="AC175" t="str">
        <f>IF(ISNUMBER(FIND("arbeid",Methode_Keuze)),"",IF(ISNUMBER(FIND("arbeid",Methode_Keuze)),"",IF(Tb_Activiteiten[[#This Row],[Projectmedewerker]]=1,Tb_Activiteiten[[#Headers],[Projectmedewerker]],"")))</f>
        <v/>
      </c>
      <c r="AD175" t="str">
        <f>IF(ISNUMBER(FIND("arbeid",Methode_Keuze)),"",IF(ISNUMBER(FIND("arbeid",Methode_Keuze)),"",IF(Tb_Activiteiten[[#This Row],[Landbouwer]]=1,Tb_Activiteiten[[#Headers],[Landbouwer]],"")))</f>
        <v/>
      </c>
      <c r="AE175" t="str">
        <f>IF(ISNUMBER(FIND("arbeid",Methode_Keuze)),"",IF(ISNUMBER(FIND("arbeid",Methode_Keuze)),"",IF(Tb_Activiteiten[[#This Row],[Adviseur]]=1,Tb_Activiteiten[[#Headers],[Adviseur]],"")))</f>
        <v/>
      </c>
      <c r="AF175" t="str">
        <f>IF(ISNUMBER(FIND("arbeid",Methode_Keuze)),"",IF(ISNUMBER(FIND("arbeid",Methode_Keuze)),"",IF(Tb_Activiteiten[[#This Row],[Projectleider/Expert]]=1,Tb_Activiteiten[[#Headers],[Projectleider/Expert]],"")))</f>
        <v/>
      </c>
      <c r="AG175" t="str">
        <f>IF(ISNUMBER(FIND("arbeid",Methode_Keuze)),"",IF(ISNUMBER(FIND("arbeid",Methode_Keuze)),"",IF(Tb_Activiteiten[[#This Row],[Arbeidskosten]]=1,Tb_Activiteiten[[#Headers],[Arbeidskosten]],"")))</f>
        <v/>
      </c>
      <c r="AH175" t="str">
        <f>IF(ISNUMBER(FIND("arbeid",Methode_Keuze)),"",IF(ISNUMBER(FIND("arbeid",Methode_Keuze)),"",IF(Tb_Activiteiten[[#This Row],[Arbeidskosten op basis van IKS]]=1,Tb_Activiteiten[[#Headers],[Arbeidskosten op basis van IKS]],"")))</f>
        <v/>
      </c>
      <c r="AI175" t="str">
        <f>IF(ISNUMBER(FIND("overige",Methode_Keuze)),"",IF(Tb_Activiteiten[[#This Row],[Kosten derden exclusief btw]]=1,Tb_Activiteiten[[#Headers],[Kosten derden exclusief btw]],""))</f>
        <v/>
      </c>
      <c r="AJ175" t="str">
        <f>IF(ISNUMBER(FIND("overige",Methode_Keuze)),"",IF(Tb_Activiteiten[[#This Row],[Niet verrekenbare btw]]=1,Tb_Activiteiten[[#Headers],[Niet verrekenbare btw]],""))</f>
        <v/>
      </c>
      <c r="AK175" t="str">
        <f>IF(ISNUMBER(FIND("overige",Methode_Keuze)),"",IF(Tb_Activiteiten[[#This Row],[Grondkosten]]=1,Tb_Activiteiten[[#Headers],[Grondkosten]],""))</f>
        <v/>
      </c>
      <c r="AL175" t="str">
        <f>IF(ISNUMBER(FIND("overige",Methode_Keuze)),"",IF(Tb_Activiteiten[[#This Row],[Bijdrage in natura (overige)]]=1,Tb_Activiteiten[[#Headers],[Bijdrage in natura (overige)]],""))</f>
        <v/>
      </c>
      <c r="AM175" t="str">
        <f>IF(ISNUMBER(FIND("overige",Methode_Keuze)),"",IF(Tb_Activiteiten[[#This Row],[Bijdrage in natura (vrijwilligers)]]=1,Tb_Activiteiten[[#Headers],[Bijdrage in natura (vrijwilligers)]],""))</f>
        <v/>
      </c>
      <c r="AN175" t="str">
        <f>IF(ISNUMBER(FIND("overige",Methode_Keuze)),"",IF(Tb_Activiteiten[[#This Row],[Afschrijvingskosten]]=1,Tb_Activiteiten[[#Headers],[Afschrijvingskosten]],""))</f>
        <v/>
      </c>
    </row>
    <row r="176" spans="1:40" x14ac:dyDescent="0.25">
      <c r="A176" s="342"/>
      <c r="F176" s="81"/>
      <c r="G176" s="81"/>
      <c r="L176" s="71"/>
      <c r="N176" t="str">
        <f>IFERROR(IF(VLOOKUP(Tb_Activiteiten[[#This Row],[Openstelling]],Tb_Openstelling[],2,0)=1,1,""),"")</f>
        <v/>
      </c>
      <c r="AA176" t="str">
        <f>IF(ISNUMBER(FIND("arbeid",Methode_Keuze)),"",IF(ISNUMBER(FIND("arbeid",Methode_Keuze)),"",IF(Tb_Activiteiten[[#This Row],[Loonkosten]]=1,Tb_Activiteiten[[#Headers],[Loonkosten]],"")))</f>
        <v/>
      </c>
      <c r="AB176" t="str">
        <f>IF(ISNUMBER(FIND("arbeid",Methode_Keuze)),"",IF(ISNUMBER(FIND("arbeid",Methode_Keuze)),"",IF(Tb_Activiteiten[[#This Row],[Eigen arbeid]]=1,Tb_Activiteiten[[#Headers],[Eigen arbeid]],"")))</f>
        <v/>
      </c>
      <c r="AC176" t="str">
        <f>IF(ISNUMBER(FIND("arbeid",Methode_Keuze)),"",IF(ISNUMBER(FIND("arbeid",Methode_Keuze)),"",IF(Tb_Activiteiten[[#This Row],[Projectmedewerker]]=1,Tb_Activiteiten[[#Headers],[Projectmedewerker]],"")))</f>
        <v/>
      </c>
      <c r="AD176" t="str">
        <f>IF(ISNUMBER(FIND("arbeid",Methode_Keuze)),"",IF(ISNUMBER(FIND("arbeid",Methode_Keuze)),"",IF(Tb_Activiteiten[[#This Row],[Landbouwer]]=1,Tb_Activiteiten[[#Headers],[Landbouwer]],"")))</f>
        <v/>
      </c>
      <c r="AE176" t="str">
        <f>IF(ISNUMBER(FIND("arbeid",Methode_Keuze)),"",IF(ISNUMBER(FIND("arbeid",Methode_Keuze)),"",IF(Tb_Activiteiten[[#This Row],[Adviseur]]=1,Tb_Activiteiten[[#Headers],[Adviseur]],"")))</f>
        <v/>
      </c>
      <c r="AF176" t="str">
        <f>IF(ISNUMBER(FIND("arbeid",Methode_Keuze)),"",IF(ISNUMBER(FIND("arbeid",Methode_Keuze)),"",IF(Tb_Activiteiten[[#This Row],[Projectleider/Expert]]=1,Tb_Activiteiten[[#Headers],[Projectleider/Expert]],"")))</f>
        <v/>
      </c>
      <c r="AG176" t="str">
        <f>IF(ISNUMBER(FIND("arbeid",Methode_Keuze)),"",IF(ISNUMBER(FIND("arbeid",Methode_Keuze)),"",IF(Tb_Activiteiten[[#This Row],[Arbeidskosten]]=1,Tb_Activiteiten[[#Headers],[Arbeidskosten]],"")))</f>
        <v/>
      </c>
      <c r="AH176" t="str">
        <f>IF(ISNUMBER(FIND("arbeid",Methode_Keuze)),"",IF(ISNUMBER(FIND("arbeid",Methode_Keuze)),"",IF(Tb_Activiteiten[[#This Row],[Arbeidskosten op basis van IKS]]=1,Tb_Activiteiten[[#Headers],[Arbeidskosten op basis van IKS]],"")))</f>
        <v/>
      </c>
      <c r="AI176" t="str">
        <f>IF(ISNUMBER(FIND("overige",Methode_Keuze)),"",IF(Tb_Activiteiten[[#This Row],[Kosten derden exclusief btw]]=1,Tb_Activiteiten[[#Headers],[Kosten derden exclusief btw]],""))</f>
        <v/>
      </c>
      <c r="AJ176" t="str">
        <f>IF(ISNUMBER(FIND("overige",Methode_Keuze)),"",IF(Tb_Activiteiten[[#This Row],[Niet verrekenbare btw]]=1,Tb_Activiteiten[[#Headers],[Niet verrekenbare btw]],""))</f>
        <v/>
      </c>
      <c r="AK176" t="str">
        <f>IF(ISNUMBER(FIND("overige",Methode_Keuze)),"",IF(Tb_Activiteiten[[#This Row],[Grondkosten]]=1,Tb_Activiteiten[[#Headers],[Grondkosten]],""))</f>
        <v/>
      </c>
      <c r="AL176" t="str">
        <f>IF(ISNUMBER(FIND("overige",Methode_Keuze)),"",IF(Tb_Activiteiten[[#This Row],[Bijdrage in natura (overige)]]=1,Tb_Activiteiten[[#Headers],[Bijdrage in natura (overige)]],""))</f>
        <v/>
      </c>
      <c r="AM176" t="str">
        <f>IF(ISNUMBER(FIND("overige",Methode_Keuze)),"",IF(Tb_Activiteiten[[#This Row],[Bijdrage in natura (vrijwilligers)]]=1,Tb_Activiteiten[[#Headers],[Bijdrage in natura (vrijwilligers)]],""))</f>
        <v/>
      </c>
      <c r="AN176" t="str">
        <f>IF(ISNUMBER(FIND("overige",Methode_Keuze)),"",IF(Tb_Activiteiten[[#This Row],[Afschrijvingskosten]]=1,Tb_Activiteiten[[#Headers],[Afschrijvingskosten]],""))</f>
        <v/>
      </c>
    </row>
    <row r="177" spans="1:40" x14ac:dyDescent="0.25">
      <c r="A177" s="342"/>
      <c r="F177" s="81"/>
      <c r="G177" s="81"/>
      <c r="L177" s="71"/>
      <c r="N177" t="str">
        <f>IFERROR(IF(VLOOKUP(Tb_Activiteiten[[#This Row],[Openstelling]],Tb_Openstelling[],2,0)=1,1,""),"")</f>
        <v/>
      </c>
      <c r="AA177" t="str">
        <f>IF(ISNUMBER(FIND("arbeid",Methode_Keuze)),"",IF(ISNUMBER(FIND("arbeid",Methode_Keuze)),"",IF(Tb_Activiteiten[[#This Row],[Loonkosten]]=1,Tb_Activiteiten[[#Headers],[Loonkosten]],"")))</f>
        <v/>
      </c>
      <c r="AB177" t="str">
        <f>IF(ISNUMBER(FIND("arbeid",Methode_Keuze)),"",IF(ISNUMBER(FIND("arbeid",Methode_Keuze)),"",IF(Tb_Activiteiten[[#This Row],[Eigen arbeid]]=1,Tb_Activiteiten[[#Headers],[Eigen arbeid]],"")))</f>
        <v/>
      </c>
      <c r="AC177" t="str">
        <f>IF(ISNUMBER(FIND("arbeid",Methode_Keuze)),"",IF(ISNUMBER(FIND("arbeid",Methode_Keuze)),"",IF(Tb_Activiteiten[[#This Row],[Projectmedewerker]]=1,Tb_Activiteiten[[#Headers],[Projectmedewerker]],"")))</f>
        <v/>
      </c>
      <c r="AD177" t="str">
        <f>IF(ISNUMBER(FIND("arbeid",Methode_Keuze)),"",IF(ISNUMBER(FIND("arbeid",Methode_Keuze)),"",IF(Tb_Activiteiten[[#This Row],[Landbouwer]]=1,Tb_Activiteiten[[#Headers],[Landbouwer]],"")))</f>
        <v/>
      </c>
      <c r="AE177" t="str">
        <f>IF(ISNUMBER(FIND("arbeid",Methode_Keuze)),"",IF(ISNUMBER(FIND("arbeid",Methode_Keuze)),"",IF(Tb_Activiteiten[[#This Row],[Adviseur]]=1,Tb_Activiteiten[[#Headers],[Adviseur]],"")))</f>
        <v/>
      </c>
      <c r="AF177" t="str">
        <f>IF(ISNUMBER(FIND("arbeid",Methode_Keuze)),"",IF(ISNUMBER(FIND("arbeid",Methode_Keuze)),"",IF(Tb_Activiteiten[[#This Row],[Projectleider/Expert]]=1,Tb_Activiteiten[[#Headers],[Projectleider/Expert]],"")))</f>
        <v/>
      </c>
      <c r="AG177" t="str">
        <f>IF(ISNUMBER(FIND("arbeid",Methode_Keuze)),"",IF(ISNUMBER(FIND("arbeid",Methode_Keuze)),"",IF(Tb_Activiteiten[[#This Row],[Arbeidskosten]]=1,Tb_Activiteiten[[#Headers],[Arbeidskosten]],"")))</f>
        <v/>
      </c>
      <c r="AH177" t="str">
        <f>IF(ISNUMBER(FIND("arbeid",Methode_Keuze)),"",IF(ISNUMBER(FIND("arbeid",Methode_Keuze)),"",IF(Tb_Activiteiten[[#This Row],[Arbeidskosten op basis van IKS]]=1,Tb_Activiteiten[[#Headers],[Arbeidskosten op basis van IKS]],"")))</f>
        <v/>
      </c>
      <c r="AI177" t="str">
        <f>IF(ISNUMBER(FIND("overige",Methode_Keuze)),"",IF(Tb_Activiteiten[[#This Row],[Kosten derden exclusief btw]]=1,Tb_Activiteiten[[#Headers],[Kosten derden exclusief btw]],""))</f>
        <v/>
      </c>
      <c r="AJ177" t="str">
        <f>IF(ISNUMBER(FIND("overige",Methode_Keuze)),"",IF(Tb_Activiteiten[[#This Row],[Niet verrekenbare btw]]=1,Tb_Activiteiten[[#Headers],[Niet verrekenbare btw]],""))</f>
        <v/>
      </c>
      <c r="AK177" t="str">
        <f>IF(ISNUMBER(FIND("overige",Methode_Keuze)),"",IF(Tb_Activiteiten[[#This Row],[Grondkosten]]=1,Tb_Activiteiten[[#Headers],[Grondkosten]],""))</f>
        <v/>
      </c>
      <c r="AL177" t="str">
        <f>IF(ISNUMBER(FIND("overige",Methode_Keuze)),"",IF(Tb_Activiteiten[[#This Row],[Bijdrage in natura (overige)]]=1,Tb_Activiteiten[[#Headers],[Bijdrage in natura (overige)]],""))</f>
        <v/>
      </c>
      <c r="AM177" t="str">
        <f>IF(ISNUMBER(FIND("overige",Methode_Keuze)),"",IF(Tb_Activiteiten[[#This Row],[Bijdrage in natura (vrijwilligers)]]=1,Tb_Activiteiten[[#Headers],[Bijdrage in natura (vrijwilligers)]],""))</f>
        <v/>
      </c>
      <c r="AN177" t="str">
        <f>IF(ISNUMBER(FIND("overige",Methode_Keuze)),"",IF(Tb_Activiteiten[[#This Row],[Afschrijvingskosten]]=1,Tb_Activiteiten[[#Headers],[Afschrijvingskosten]],""))</f>
        <v/>
      </c>
    </row>
    <row r="178" spans="1:40" x14ac:dyDescent="0.25">
      <c r="A178" s="342"/>
      <c r="F178" s="81"/>
      <c r="G178" s="81"/>
      <c r="L178" s="71"/>
      <c r="N178" t="str">
        <f>IFERROR(IF(VLOOKUP(Tb_Activiteiten[[#This Row],[Openstelling]],Tb_Openstelling[],2,0)=1,1,""),"")</f>
        <v/>
      </c>
      <c r="AA178" t="str">
        <f>IF(ISNUMBER(FIND("arbeid",Methode_Keuze)),"",IF(ISNUMBER(FIND("arbeid",Methode_Keuze)),"",IF(Tb_Activiteiten[[#This Row],[Loonkosten]]=1,Tb_Activiteiten[[#Headers],[Loonkosten]],"")))</f>
        <v/>
      </c>
      <c r="AB178" t="str">
        <f>IF(ISNUMBER(FIND("arbeid",Methode_Keuze)),"",IF(ISNUMBER(FIND("arbeid",Methode_Keuze)),"",IF(Tb_Activiteiten[[#This Row],[Eigen arbeid]]=1,Tb_Activiteiten[[#Headers],[Eigen arbeid]],"")))</f>
        <v/>
      </c>
      <c r="AC178" t="str">
        <f>IF(ISNUMBER(FIND("arbeid",Methode_Keuze)),"",IF(ISNUMBER(FIND("arbeid",Methode_Keuze)),"",IF(Tb_Activiteiten[[#This Row],[Projectmedewerker]]=1,Tb_Activiteiten[[#Headers],[Projectmedewerker]],"")))</f>
        <v/>
      </c>
      <c r="AD178" t="str">
        <f>IF(ISNUMBER(FIND("arbeid",Methode_Keuze)),"",IF(ISNUMBER(FIND("arbeid",Methode_Keuze)),"",IF(Tb_Activiteiten[[#This Row],[Landbouwer]]=1,Tb_Activiteiten[[#Headers],[Landbouwer]],"")))</f>
        <v/>
      </c>
      <c r="AE178" t="str">
        <f>IF(ISNUMBER(FIND("arbeid",Methode_Keuze)),"",IF(ISNUMBER(FIND("arbeid",Methode_Keuze)),"",IF(Tb_Activiteiten[[#This Row],[Adviseur]]=1,Tb_Activiteiten[[#Headers],[Adviseur]],"")))</f>
        <v/>
      </c>
      <c r="AF178" t="str">
        <f>IF(ISNUMBER(FIND("arbeid",Methode_Keuze)),"",IF(ISNUMBER(FIND("arbeid",Methode_Keuze)),"",IF(Tb_Activiteiten[[#This Row],[Projectleider/Expert]]=1,Tb_Activiteiten[[#Headers],[Projectleider/Expert]],"")))</f>
        <v/>
      </c>
      <c r="AG178" t="str">
        <f>IF(ISNUMBER(FIND("arbeid",Methode_Keuze)),"",IF(ISNUMBER(FIND("arbeid",Methode_Keuze)),"",IF(Tb_Activiteiten[[#This Row],[Arbeidskosten]]=1,Tb_Activiteiten[[#Headers],[Arbeidskosten]],"")))</f>
        <v/>
      </c>
      <c r="AH178" t="str">
        <f>IF(ISNUMBER(FIND("arbeid",Methode_Keuze)),"",IF(ISNUMBER(FIND("arbeid",Methode_Keuze)),"",IF(Tb_Activiteiten[[#This Row],[Arbeidskosten op basis van IKS]]=1,Tb_Activiteiten[[#Headers],[Arbeidskosten op basis van IKS]],"")))</f>
        <v/>
      </c>
      <c r="AI178" t="str">
        <f>IF(ISNUMBER(FIND("overige",Methode_Keuze)),"",IF(Tb_Activiteiten[[#This Row],[Kosten derden exclusief btw]]=1,Tb_Activiteiten[[#Headers],[Kosten derden exclusief btw]],""))</f>
        <v/>
      </c>
      <c r="AJ178" t="str">
        <f>IF(ISNUMBER(FIND("overige",Methode_Keuze)),"",IF(Tb_Activiteiten[[#This Row],[Niet verrekenbare btw]]=1,Tb_Activiteiten[[#Headers],[Niet verrekenbare btw]],""))</f>
        <v/>
      </c>
      <c r="AK178" t="str">
        <f>IF(ISNUMBER(FIND("overige",Methode_Keuze)),"",IF(Tb_Activiteiten[[#This Row],[Grondkosten]]=1,Tb_Activiteiten[[#Headers],[Grondkosten]],""))</f>
        <v/>
      </c>
      <c r="AL178" t="str">
        <f>IF(ISNUMBER(FIND("overige",Methode_Keuze)),"",IF(Tb_Activiteiten[[#This Row],[Bijdrage in natura (overige)]]=1,Tb_Activiteiten[[#Headers],[Bijdrage in natura (overige)]],""))</f>
        <v/>
      </c>
      <c r="AM178" t="str">
        <f>IF(ISNUMBER(FIND("overige",Methode_Keuze)),"",IF(Tb_Activiteiten[[#This Row],[Bijdrage in natura (vrijwilligers)]]=1,Tb_Activiteiten[[#Headers],[Bijdrage in natura (vrijwilligers)]],""))</f>
        <v/>
      </c>
      <c r="AN178" t="str">
        <f>IF(ISNUMBER(FIND("overige",Methode_Keuze)),"",IF(Tb_Activiteiten[[#This Row],[Afschrijvingskosten]]=1,Tb_Activiteiten[[#Headers],[Afschrijvingskosten]],""))</f>
        <v/>
      </c>
    </row>
    <row r="179" spans="1:40" x14ac:dyDescent="0.25">
      <c r="A179" s="342"/>
      <c r="F179" s="81"/>
      <c r="G179" s="81"/>
      <c r="L179" s="71"/>
      <c r="N179" t="str">
        <f>IFERROR(IF(VLOOKUP(Tb_Activiteiten[[#This Row],[Openstelling]],Tb_Openstelling[],2,0)=1,1,""),"")</f>
        <v/>
      </c>
      <c r="AA179" t="str">
        <f>IF(ISNUMBER(FIND("arbeid",Methode_Keuze)),"",IF(ISNUMBER(FIND("arbeid",Methode_Keuze)),"",IF(Tb_Activiteiten[[#This Row],[Loonkosten]]=1,Tb_Activiteiten[[#Headers],[Loonkosten]],"")))</f>
        <v/>
      </c>
      <c r="AB179" t="str">
        <f>IF(ISNUMBER(FIND("arbeid",Methode_Keuze)),"",IF(ISNUMBER(FIND("arbeid",Methode_Keuze)),"",IF(Tb_Activiteiten[[#This Row],[Eigen arbeid]]=1,Tb_Activiteiten[[#Headers],[Eigen arbeid]],"")))</f>
        <v/>
      </c>
      <c r="AC179" t="str">
        <f>IF(ISNUMBER(FIND("arbeid",Methode_Keuze)),"",IF(ISNUMBER(FIND("arbeid",Methode_Keuze)),"",IF(Tb_Activiteiten[[#This Row],[Projectmedewerker]]=1,Tb_Activiteiten[[#Headers],[Projectmedewerker]],"")))</f>
        <v/>
      </c>
      <c r="AD179" t="str">
        <f>IF(ISNUMBER(FIND("arbeid",Methode_Keuze)),"",IF(ISNUMBER(FIND("arbeid",Methode_Keuze)),"",IF(Tb_Activiteiten[[#This Row],[Landbouwer]]=1,Tb_Activiteiten[[#Headers],[Landbouwer]],"")))</f>
        <v/>
      </c>
      <c r="AE179" t="str">
        <f>IF(ISNUMBER(FIND("arbeid",Methode_Keuze)),"",IF(ISNUMBER(FIND("arbeid",Methode_Keuze)),"",IF(Tb_Activiteiten[[#This Row],[Adviseur]]=1,Tb_Activiteiten[[#Headers],[Adviseur]],"")))</f>
        <v/>
      </c>
      <c r="AF179" t="str">
        <f>IF(ISNUMBER(FIND("arbeid",Methode_Keuze)),"",IF(ISNUMBER(FIND("arbeid",Methode_Keuze)),"",IF(Tb_Activiteiten[[#This Row],[Projectleider/Expert]]=1,Tb_Activiteiten[[#Headers],[Projectleider/Expert]],"")))</f>
        <v/>
      </c>
      <c r="AG179" t="str">
        <f>IF(ISNUMBER(FIND("arbeid",Methode_Keuze)),"",IF(ISNUMBER(FIND("arbeid",Methode_Keuze)),"",IF(Tb_Activiteiten[[#This Row],[Arbeidskosten]]=1,Tb_Activiteiten[[#Headers],[Arbeidskosten]],"")))</f>
        <v/>
      </c>
      <c r="AH179" t="str">
        <f>IF(ISNUMBER(FIND("arbeid",Methode_Keuze)),"",IF(ISNUMBER(FIND("arbeid",Methode_Keuze)),"",IF(Tb_Activiteiten[[#This Row],[Arbeidskosten op basis van IKS]]=1,Tb_Activiteiten[[#Headers],[Arbeidskosten op basis van IKS]],"")))</f>
        <v/>
      </c>
      <c r="AI179" t="str">
        <f>IF(ISNUMBER(FIND("overige",Methode_Keuze)),"",IF(Tb_Activiteiten[[#This Row],[Kosten derden exclusief btw]]=1,Tb_Activiteiten[[#Headers],[Kosten derden exclusief btw]],""))</f>
        <v/>
      </c>
      <c r="AJ179" t="str">
        <f>IF(ISNUMBER(FIND("overige",Methode_Keuze)),"",IF(Tb_Activiteiten[[#This Row],[Niet verrekenbare btw]]=1,Tb_Activiteiten[[#Headers],[Niet verrekenbare btw]],""))</f>
        <v/>
      </c>
      <c r="AK179" t="str">
        <f>IF(ISNUMBER(FIND("overige",Methode_Keuze)),"",IF(Tb_Activiteiten[[#This Row],[Grondkosten]]=1,Tb_Activiteiten[[#Headers],[Grondkosten]],""))</f>
        <v/>
      </c>
      <c r="AL179" t="str">
        <f>IF(ISNUMBER(FIND("overige",Methode_Keuze)),"",IF(Tb_Activiteiten[[#This Row],[Bijdrage in natura (overige)]]=1,Tb_Activiteiten[[#Headers],[Bijdrage in natura (overige)]],""))</f>
        <v/>
      </c>
      <c r="AM179" t="str">
        <f>IF(ISNUMBER(FIND("overige",Methode_Keuze)),"",IF(Tb_Activiteiten[[#This Row],[Bijdrage in natura (vrijwilligers)]]=1,Tb_Activiteiten[[#Headers],[Bijdrage in natura (vrijwilligers)]],""))</f>
        <v/>
      </c>
      <c r="AN179" t="str">
        <f>IF(ISNUMBER(FIND("overige",Methode_Keuze)),"",IF(Tb_Activiteiten[[#This Row],[Afschrijvingskosten]]=1,Tb_Activiteiten[[#Headers],[Afschrijvingskosten]],""))</f>
        <v/>
      </c>
    </row>
    <row r="180" spans="1:40" x14ac:dyDescent="0.25">
      <c r="A180" s="342"/>
      <c r="F180" s="81"/>
      <c r="G180" s="81"/>
      <c r="L180" s="71"/>
      <c r="N180" t="str">
        <f>IFERROR(IF(VLOOKUP(Tb_Activiteiten[[#This Row],[Openstelling]],Tb_Openstelling[],2,0)=1,1,""),"")</f>
        <v/>
      </c>
      <c r="AA180" t="str">
        <f>IF(ISNUMBER(FIND("arbeid",Methode_Keuze)),"",IF(ISNUMBER(FIND("arbeid",Methode_Keuze)),"",IF(Tb_Activiteiten[[#This Row],[Loonkosten]]=1,Tb_Activiteiten[[#Headers],[Loonkosten]],"")))</f>
        <v/>
      </c>
      <c r="AB180" t="str">
        <f>IF(ISNUMBER(FIND("arbeid",Methode_Keuze)),"",IF(ISNUMBER(FIND("arbeid",Methode_Keuze)),"",IF(Tb_Activiteiten[[#This Row],[Eigen arbeid]]=1,Tb_Activiteiten[[#Headers],[Eigen arbeid]],"")))</f>
        <v/>
      </c>
      <c r="AC180" t="str">
        <f>IF(ISNUMBER(FIND("arbeid",Methode_Keuze)),"",IF(ISNUMBER(FIND("arbeid",Methode_Keuze)),"",IF(Tb_Activiteiten[[#This Row],[Projectmedewerker]]=1,Tb_Activiteiten[[#Headers],[Projectmedewerker]],"")))</f>
        <v/>
      </c>
      <c r="AD180" t="str">
        <f>IF(ISNUMBER(FIND("arbeid",Methode_Keuze)),"",IF(ISNUMBER(FIND("arbeid",Methode_Keuze)),"",IF(Tb_Activiteiten[[#This Row],[Landbouwer]]=1,Tb_Activiteiten[[#Headers],[Landbouwer]],"")))</f>
        <v/>
      </c>
      <c r="AE180" t="str">
        <f>IF(ISNUMBER(FIND("arbeid",Methode_Keuze)),"",IF(ISNUMBER(FIND("arbeid",Methode_Keuze)),"",IF(Tb_Activiteiten[[#This Row],[Adviseur]]=1,Tb_Activiteiten[[#Headers],[Adviseur]],"")))</f>
        <v/>
      </c>
      <c r="AF180" t="str">
        <f>IF(ISNUMBER(FIND("arbeid",Methode_Keuze)),"",IF(ISNUMBER(FIND("arbeid",Methode_Keuze)),"",IF(Tb_Activiteiten[[#This Row],[Projectleider/Expert]]=1,Tb_Activiteiten[[#Headers],[Projectleider/Expert]],"")))</f>
        <v/>
      </c>
      <c r="AG180" t="str">
        <f>IF(ISNUMBER(FIND("arbeid",Methode_Keuze)),"",IF(ISNUMBER(FIND("arbeid",Methode_Keuze)),"",IF(Tb_Activiteiten[[#This Row],[Arbeidskosten]]=1,Tb_Activiteiten[[#Headers],[Arbeidskosten]],"")))</f>
        <v/>
      </c>
      <c r="AH180" t="str">
        <f>IF(ISNUMBER(FIND("arbeid",Methode_Keuze)),"",IF(ISNUMBER(FIND("arbeid",Methode_Keuze)),"",IF(Tb_Activiteiten[[#This Row],[Arbeidskosten op basis van IKS]]=1,Tb_Activiteiten[[#Headers],[Arbeidskosten op basis van IKS]],"")))</f>
        <v/>
      </c>
      <c r="AI180" t="str">
        <f>IF(ISNUMBER(FIND("overige",Methode_Keuze)),"",IF(Tb_Activiteiten[[#This Row],[Kosten derden exclusief btw]]=1,Tb_Activiteiten[[#Headers],[Kosten derden exclusief btw]],""))</f>
        <v/>
      </c>
      <c r="AJ180" t="str">
        <f>IF(ISNUMBER(FIND("overige",Methode_Keuze)),"",IF(Tb_Activiteiten[[#This Row],[Niet verrekenbare btw]]=1,Tb_Activiteiten[[#Headers],[Niet verrekenbare btw]],""))</f>
        <v/>
      </c>
      <c r="AK180" t="str">
        <f>IF(ISNUMBER(FIND("overige",Methode_Keuze)),"",IF(Tb_Activiteiten[[#This Row],[Grondkosten]]=1,Tb_Activiteiten[[#Headers],[Grondkosten]],""))</f>
        <v/>
      </c>
      <c r="AL180" t="str">
        <f>IF(ISNUMBER(FIND("overige",Methode_Keuze)),"",IF(Tb_Activiteiten[[#This Row],[Bijdrage in natura (overige)]]=1,Tb_Activiteiten[[#Headers],[Bijdrage in natura (overige)]],""))</f>
        <v/>
      </c>
      <c r="AM180" t="str">
        <f>IF(ISNUMBER(FIND("overige",Methode_Keuze)),"",IF(Tb_Activiteiten[[#This Row],[Bijdrage in natura (vrijwilligers)]]=1,Tb_Activiteiten[[#Headers],[Bijdrage in natura (vrijwilligers)]],""))</f>
        <v/>
      </c>
      <c r="AN180" t="str">
        <f>IF(ISNUMBER(FIND("overige",Methode_Keuze)),"",IF(Tb_Activiteiten[[#This Row],[Afschrijvingskosten]]=1,Tb_Activiteiten[[#Headers],[Afschrijvingskosten]],""))</f>
        <v/>
      </c>
    </row>
    <row r="181" spans="1:40" x14ac:dyDescent="0.25">
      <c r="A181" s="342"/>
      <c r="F181" s="81"/>
      <c r="G181" s="81"/>
      <c r="L181" s="71"/>
      <c r="N181" t="str">
        <f>IFERROR(IF(VLOOKUP(Tb_Activiteiten[[#This Row],[Openstelling]],Tb_Openstelling[],2,0)=1,1,""),"")</f>
        <v/>
      </c>
      <c r="AA181" t="str">
        <f>IF(ISNUMBER(FIND("arbeid",Methode_Keuze)),"",IF(ISNUMBER(FIND("arbeid",Methode_Keuze)),"",IF(Tb_Activiteiten[[#This Row],[Loonkosten]]=1,Tb_Activiteiten[[#Headers],[Loonkosten]],"")))</f>
        <v/>
      </c>
      <c r="AB181" t="str">
        <f>IF(ISNUMBER(FIND("arbeid",Methode_Keuze)),"",IF(ISNUMBER(FIND("arbeid",Methode_Keuze)),"",IF(Tb_Activiteiten[[#This Row],[Eigen arbeid]]=1,Tb_Activiteiten[[#Headers],[Eigen arbeid]],"")))</f>
        <v/>
      </c>
      <c r="AC181" t="str">
        <f>IF(ISNUMBER(FIND("arbeid",Methode_Keuze)),"",IF(ISNUMBER(FIND("arbeid",Methode_Keuze)),"",IF(Tb_Activiteiten[[#This Row],[Projectmedewerker]]=1,Tb_Activiteiten[[#Headers],[Projectmedewerker]],"")))</f>
        <v/>
      </c>
      <c r="AD181" t="str">
        <f>IF(ISNUMBER(FIND("arbeid",Methode_Keuze)),"",IF(ISNUMBER(FIND("arbeid",Methode_Keuze)),"",IF(Tb_Activiteiten[[#This Row],[Landbouwer]]=1,Tb_Activiteiten[[#Headers],[Landbouwer]],"")))</f>
        <v/>
      </c>
      <c r="AE181" t="str">
        <f>IF(ISNUMBER(FIND("arbeid",Methode_Keuze)),"",IF(ISNUMBER(FIND("arbeid",Methode_Keuze)),"",IF(Tb_Activiteiten[[#This Row],[Adviseur]]=1,Tb_Activiteiten[[#Headers],[Adviseur]],"")))</f>
        <v/>
      </c>
      <c r="AF181" t="str">
        <f>IF(ISNUMBER(FIND("arbeid",Methode_Keuze)),"",IF(ISNUMBER(FIND("arbeid",Methode_Keuze)),"",IF(Tb_Activiteiten[[#This Row],[Projectleider/Expert]]=1,Tb_Activiteiten[[#Headers],[Projectleider/Expert]],"")))</f>
        <v/>
      </c>
      <c r="AG181" t="str">
        <f>IF(ISNUMBER(FIND("arbeid",Methode_Keuze)),"",IF(ISNUMBER(FIND("arbeid",Methode_Keuze)),"",IF(Tb_Activiteiten[[#This Row],[Arbeidskosten]]=1,Tb_Activiteiten[[#Headers],[Arbeidskosten]],"")))</f>
        <v/>
      </c>
      <c r="AH181" t="str">
        <f>IF(ISNUMBER(FIND("arbeid",Methode_Keuze)),"",IF(ISNUMBER(FIND("arbeid",Methode_Keuze)),"",IF(Tb_Activiteiten[[#This Row],[Arbeidskosten op basis van IKS]]=1,Tb_Activiteiten[[#Headers],[Arbeidskosten op basis van IKS]],"")))</f>
        <v/>
      </c>
      <c r="AI181" t="str">
        <f>IF(ISNUMBER(FIND("overige",Methode_Keuze)),"",IF(Tb_Activiteiten[[#This Row],[Kosten derden exclusief btw]]=1,Tb_Activiteiten[[#Headers],[Kosten derden exclusief btw]],""))</f>
        <v/>
      </c>
      <c r="AJ181" t="str">
        <f>IF(ISNUMBER(FIND("overige",Methode_Keuze)),"",IF(Tb_Activiteiten[[#This Row],[Niet verrekenbare btw]]=1,Tb_Activiteiten[[#Headers],[Niet verrekenbare btw]],""))</f>
        <v/>
      </c>
      <c r="AK181" t="str">
        <f>IF(ISNUMBER(FIND("overige",Methode_Keuze)),"",IF(Tb_Activiteiten[[#This Row],[Grondkosten]]=1,Tb_Activiteiten[[#Headers],[Grondkosten]],""))</f>
        <v/>
      </c>
      <c r="AL181" t="str">
        <f>IF(ISNUMBER(FIND("overige",Methode_Keuze)),"",IF(Tb_Activiteiten[[#This Row],[Bijdrage in natura (overige)]]=1,Tb_Activiteiten[[#Headers],[Bijdrage in natura (overige)]],""))</f>
        <v/>
      </c>
      <c r="AM181" t="str">
        <f>IF(ISNUMBER(FIND("overige",Methode_Keuze)),"",IF(Tb_Activiteiten[[#This Row],[Bijdrage in natura (vrijwilligers)]]=1,Tb_Activiteiten[[#Headers],[Bijdrage in natura (vrijwilligers)]],""))</f>
        <v/>
      </c>
      <c r="AN181" t="str">
        <f>IF(ISNUMBER(FIND("overige",Methode_Keuze)),"",IF(Tb_Activiteiten[[#This Row],[Afschrijvingskosten]]=1,Tb_Activiteiten[[#Headers],[Afschrijvingskosten]],""))</f>
        <v/>
      </c>
    </row>
    <row r="182" spans="1:40" x14ac:dyDescent="0.25">
      <c r="A182" s="342"/>
      <c r="F182" s="81"/>
      <c r="G182" s="81"/>
      <c r="L182" s="71"/>
      <c r="N182" t="str">
        <f>IFERROR(IF(VLOOKUP(Tb_Activiteiten[[#This Row],[Openstelling]],Tb_Openstelling[],2,0)=1,1,""),"")</f>
        <v/>
      </c>
      <c r="AA182" t="str">
        <f>IF(ISNUMBER(FIND("arbeid",Methode_Keuze)),"",IF(ISNUMBER(FIND("arbeid",Methode_Keuze)),"",IF(Tb_Activiteiten[[#This Row],[Loonkosten]]=1,Tb_Activiteiten[[#Headers],[Loonkosten]],"")))</f>
        <v/>
      </c>
      <c r="AB182" t="str">
        <f>IF(ISNUMBER(FIND("arbeid",Methode_Keuze)),"",IF(ISNUMBER(FIND("arbeid",Methode_Keuze)),"",IF(Tb_Activiteiten[[#This Row],[Eigen arbeid]]=1,Tb_Activiteiten[[#Headers],[Eigen arbeid]],"")))</f>
        <v/>
      </c>
      <c r="AC182" t="str">
        <f>IF(ISNUMBER(FIND("arbeid",Methode_Keuze)),"",IF(ISNUMBER(FIND("arbeid",Methode_Keuze)),"",IF(Tb_Activiteiten[[#This Row],[Projectmedewerker]]=1,Tb_Activiteiten[[#Headers],[Projectmedewerker]],"")))</f>
        <v/>
      </c>
      <c r="AD182" t="str">
        <f>IF(ISNUMBER(FIND("arbeid",Methode_Keuze)),"",IF(ISNUMBER(FIND("arbeid",Methode_Keuze)),"",IF(Tb_Activiteiten[[#This Row],[Landbouwer]]=1,Tb_Activiteiten[[#Headers],[Landbouwer]],"")))</f>
        <v/>
      </c>
      <c r="AE182" t="str">
        <f>IF(ISNUMBER(FIND("arbeid",Methode_Keuze)),"",IF(ISNUMBER(FIND("arbeid",Methode_Keuze)),"",IF(Tb_Activiteiten[[#This Row],[Adviseur]]=1,Tb_Activiteiten[[#Headers],[Adviseur]],"")))</f>
        <v/>
      </c>
      <c r="AF182" t="str">
        <f>IF(ISNUMBER(FIND("arbeid",Methode_Keuze)),"",IF(ISNUMBER(FIND("arbeid",Methode_Keuze)),"",IF(Tb_Activiteiten[[#This Row],[Projectleider/Expert]]=1,Tb_Activiteiten[[#Headers],[Projectleider/Expert]],"")))</f>
        <v/>
      </c>
      <c r="AG182" t="str">
        <f>IF(ISNUMBER(FIND("arbeid",Methode_Keuze)),"",IF(ISNUMBER(FIND("arbeid",Methode_Keuze)),"",IF(Tb_Activiteiten[[#This Row],[Arbeidskosten]]=1,Tb_Activiteiten[[#Headers],[Arbeidskosten]],"")))</f>
        <v/>
      </c>
      <c r="AH182" t="str">
        <f>IF(ISNUMBER(FIND("arbeid",Methode_Keuze)),"",IF(ISNUMBER(FIND("arbeid",Methode_Keuze)),"",IF(Tb_Activiteiten[[#This Row],[Arbeidskosten op basis van IKS]]=1,Tb_Activiteiten[[#Headers],[Arbeidskosten op basis van IKS]],"")))</f>
        <v/>
      </c>
      <c r="AI182" t="str">
        <f>IF(ISNUMBER(FIND("overige",Methode_Keuze)),"",IF(Tb_Activiteiten[[#This Row],[Kosten derden exclusief btw]]=1,Tb_Activiteiten[[#Headers],[Kosten derden exclusief btw]],""))</f>
        <v/>
      </c>
      <c r="AJ182" t="str">
        <f>IF(ISNUMBER(FIND("overige",Methode_Keuze)),"",IF(Tb_Activiteiten[[#This Row],[Niet verrekenbare btw]]=1,Tb_Activiteiten[[#Headers],[Niet verrekenbare btw]],""))</f>
        <v/>
      </c>
      <c r="AK182" t="str">
        <f>IF(ISNUMBER(FIND("overige",Methode_Keuze)),"",IF(Tb_Activiteiten[[#This Row],[Grondkosten]]=1,Tb_Activiteiten[[#Headers],[Grondkosten]],""))</f>
        <v/>
      </c>
      <c r="AL182" t="str">
        <f>IF(ISNUMBER(FIND("overige",Methode_Keuze)),"",IF(Tb_Activiteiten[[#This Row],[Bijdrage in natura (overige)]]=1,Tb_Activiteiten[[#Headers],[Bijdrage in natura (overige)]],""))</f>
        <v/>
      </c>
      <c r="AM182" t="str">
        <f>IF(ISNUMBER(FIND("overige",Methode_Keuze)),"",IF(Tb_Activiteiten[[#This Row],[Bijdrage in natura (vrijwilligers)]]=1,Tb_Activiteiten[[#Headers],[Bijdrage in natura (vrijwilligers)]],""))</f>
        <v/>
      </c>
      <c r="AN182" t="str">
        <f>IF(ISNUMBER(FIND("overige",Methode_Keuze)),"",IF(Tb_Activiteiten[[#This Row],[Afschrijvingskosten]]=1,Tb_Activiteiten[[#Headers],[Afschrijvingskosten]],""))</f>
        <v/>
      </c>
    </row>
    <row r="183" spans="1:40" x14ac:dyDescent="0.25">
      <c r="A183" s="342"/>
      <c r="F183" s="81"/>
      <c r="G183" s="81"/>
      <c r="L183" s="71"/>
      <c r="N183" t="str">
        <f>IFERROR(IF(VLOOKUP(Tb_Activiteiten[[#This Row],[Openstelling]],Tb_Openstelling[],2,0)=1,1,""),"")</f>
        <v/>
      </c>
      <c r="AA183" t="str">
        <f>IF(ISNUMBER(FIND("arbeid",Methode_Keuze)),"",IF(ISNUMBER(FIND("arbeid",Methode_Keuze)),"",IF(Tb_Activiteiten[[#This Row],[Loonkosten]]=1,Tb_Activiteiten[[#Headers],[Loonkosten]],"")))</f>
        <v/>
      </c>
      <c r="AB183" t="str">
        <f>IF(ISNUMBER(FIND("arbeid",Methode_Keuze)),"",IF(ISNUMBER(FIND("arbeid",Methode_Keuze)),"",IF(Tb_Activiteiten[[#This Row],[Eigen arbeid]]=1,Tb_Activiteiten[[#Headers],[Eigen arbeid]],"")))</f>
        <v/>
      </c>
      <c r="AC183" t="str">
        <f>IF(ISNUMBER(FIND("arbeid",Methode_Keuze)),"",IF(ISNUMBER(FIND("arbeid",Methode_Keuze)),"",IF(Tb_Activiteiten[[#This Row],[Projectmedewerker]]=1,Tb_Activiteiten[[#Headers],[Projectmedewerker]],"")))</f>
        <v/>
      </c>
      <c r="AD183" t="str">
        <f>IF(ISNUMBER(FIND("arbeid",Methode_Keuze)),"",IF(ISNUMBER(FIND("arbeid",Methode_Keuze)),"",IF(Tb_Activiteiten[[#This Row],[Landbouwer]]=1,Tb_Activiteiten[[#Headers],[Landbouwer]],"")))</f>
        <v/>
      </c>
      <c r="AE183" t="str">
        <f>IF(ISNUMBER(FIND("arbeid",Methode_Keuze)),"",IF(ISNUMBER(FIND("arbeid",Methode_Keuze)),"",IF(Tb_Activiteiten[[#This Row],[Adviseur]]=1,Tb_Activiteiten[[#Headers],[Adviseur]],"")))</f>
        <v/>
      </c>
      <c r="AF183" t="str">
        <f>IF(ISNUMBER(FIND("arbeid",Methode_Keuze)),"",IF(ISNUMBER(FIND("arbeid",Methode_Keuze)),"",IF(Tb_Activiteiten[[#This Row],[Projectleider/Expert]]=1,Tb_Activiteiten[[#Headers],[Projectleider/Expert]],"")))</f>
        <v/>
      </c>
      <c r="AG183" t="str">
        <f>IF(ISNUMBER(FIND("arbeid",Methode_Keuze)),"",IF(ISNUMBER(FIND("arbeid",Methode_Keuze)),"",IF(Tb_Activiteiten[[#This Row],[Arbeidskosten]]=1,Tb_Activiteiten[[#Headers],[Arbeidskosten]],"")))</f>
        <v/>
      </c>
      <c r="AH183" t="str">
        <f>IF(ISNUMBER(FIND("arbeid",Methode_Keuze)),"",IF(ISNUMBER(FIND("arbeid",Methode_Keuze)),"",IF(Tb_Activiteiten[[#This Row],[Arbeidskosten op basis van IKS]]=1,Tb_Activiteiten[[#Headers],[Arbeidskosten op basis van IKS]],"")))</f>
        <v/>
      </c>
      <c r="AI183" t="str">
        <f>IF(ISNUMBER(FIND("overige",Methode_Keuze)),"",IF(Tb_Activiteiten[[#This Row],[Kosten derden exclusief btw]]=1,Tb_Activiteiten[[#Headers],[Kosten derden exclusief btw]],""))</f>
        <v/>
      </c>
      <c r="AJ183" t="str">
        <f>IF(ISNUMBER(FIND("overige",Methode_Keuze)),"",IF(Tb_Activiteiten[[#This Row],[Niet verrekenbare btw]]=1,Tb_Activiteiten[[#Headers],[Niet verrekenbare btw]],""))</f>
        <v/>
      </c>
      <c r="AK183" t="str">
        <f>IF(ISNUMBER(FIND("overige",Methode_Keuze)),"",IF(Tb_Activiteiten[[#This Row],[Grondkosten]]=1,Tb_Activiteiten[[#Headers],[Grondkosten]],""))</f>
        <v/>
      </c>
      <c r="AL183" t="str">
        <f>IF(ISNUMBER(FIND("overige",Methode_Keuze)),"",IF(Tb_Activiteiten[[#This Row],[Bijdrage in natura (overige)]]=1,Tb_Activiteiten[[#Headers],[Bijdrage in natura (overige)]],""))</f>
        <v/>
      </c>
      <c r="AM183" t="str">
        <f>IF(ISNUMBER(FIND("overige",Methode_Keuze)),"",IF(Tb_Activiteiten[[#This Row],[Bijdrage in natura (vrijwilligers)]]=1,Tb_Activiteiten[[#Headers],[Bijdrage in natura (vrijwilligers)]],""))</f>
        <v/>
      </c>
      <c r="AN183" t="str">
        <f>IF(ISNUMBER(FIND("overige",Methode_Keuze)),"",IF(Tb_Activiteiten[[#This Row],[Afschrijvingskosten]]=1,Tb_Activiteiten[[#Headers],[Afschrijvingskosten]],""))</f>
        <v/>
      </c>
    </row>
    <row r="184" spans="1:40" x14ac:dyDescent="0.25">
      <c r="A184" s="342"/>
      <c r="F184" s="81"/>
      <c r="G184" s="81"/>
      <c r="L184" s="71"/>
      <c r="N184" t="str">
        <f>IFERROR(IF(VLOOKUP(Tb_Activiteiten[[#This Row],[Openstelling]],Tb_Openstelling[],2,0)=1,1,""),"")</f>
        <v/>
      </c>
      <c r="AA184" t="str">
        <f>IF(ISNUMBER(FIND("arbeid",Methode_Keuze)),"",IF(ISNUMBER(FIND("arbeid",Methode_Keuze)),"",IF(Tb_Activiteiten[[#This Row],[Loonkosten]]=1,Tb_Activiteiten[[#Headers],[Loonkosten]],"")))</f>
        <v/>
      </c>
      <c r="AB184" t="str">
        <f>IF(ISNUMBER(FIND("arbeid",Methode_Keuze)),"",IF(ISNUMBER(FIND("arbeid",Methode_Keuze)),"",IF(Tb_Activiteiten[[#This Row],[Eigen arbeid]]=1,Tb_Activiteiten[[#Headers],[Eigen arbeid]],"")))</f>
        <v/>
      </c>
      <c r="AC184" t="str">
        <f>IF(ISNUMBER(FIND("arbeid",Methode_Keuze)),"",IF(ISNUMBER(FIND("arbeid",Methode_Keuze)),"",IF(Tb_Activiteiten[[#This Row],[Projectmedewerker]]=1,Tb_Activiteiten[[#Headers],[Projectmedewerker]],"")))</f>
        <v/>
      </c>
      <c r="AD184" t="str">
        <f>IF(ISNUMBER(FIND("arbeid",Methode_Keuze)),"",IF(ISNUMBER(FIND("arbeid",Methode_Keuze)),"",IF(Tb_Activiteiten[[#This Row],[Landbouwer]]=1,Tb_Activiteiten[[#Headers],[Landbouwer]],"")))</f>
        <v/>
      </c>
      <c r="AE184" t="str">
        <f>IF(ISNUMBER(FIND("arbeid",Methode_Keuze)),"",IF(ISNUMBER(FIND("arbeid",Methode_Keuze)),"",IF(Tb_Activiteiten[[#This Row],[Adviseur]]=1,Tb_Activiteiten[[#Headers],[Adviseur]],"")))</f>
        <v/>
      </c>
      <c r="AF184" t="str">
        <f>IF(ISNUMBER(FIND("arbeid",Methode_Keuze)),"",IF(ISNUMBER(FIND("arbeid",Methode_Keuze)),"",IF(Tb_Activiteiten[[#This Row],[Projectleider/Expert]]=1,Tb_Activiteiten[[#Headers],[Projectleider/Expert]],"")))</f>
        <v/>
      </c>
      <c r="AG184" t="str">
        <f>IF(ISNUMBER(FIND("arbeid",Methode_Keuze)),"",IF(ISNUMBER(FIND("arbeid",Methode_Keuze)),"",IF(Tb_Activiteiten[[#This Row],[Arbeidskosten]]=1,Tb_Activiteiten[[#Headers],[Arbeidskosten]],"")))</f>
        <v/>
      </c>
      <c r="AH184" t="str">
        <f>IF(ISNUMBER(FIND("arbeid",Methode_Keuze)),"",IF(ISNUMBER(FIND("arbeid",Methode_Keuze)),"",IF(Tb_Activiteiten[[#This Row],[Arbeidskosten op basis van IKS]]=1,Tb_Activiteiten[[#Headers],[Arbeidskosten op basis van IKS]],"")))</f>
        <v/>
      </c>
      <c r="AI184" t="str">
        <f>IF(ISNUMBER(FIND("overige",Methode_Keuze)),"",IF(Tb_Activiteiten[[#This Row],[Kosten derden exclusief btw]]=1,Tb_Activiteiten[[#Headers],[Kosten derden exclusief btw]],""))</f>
        <v/>
      </c>
      <c r="AJ184" t="str">
        <f>IF(ISNUMBER(FIND("overige",Methode_Keuze)),"",IF(Tb_Activiteiten[[#This Row],[Niet verrekenbare btw]]=1,Tb_Activiteiten[[#Headers],[Niet verrekenbare btw]],""))</f>
        <v/>
      </c>
      <c r="AK184" t="str">
        <f>IF(ISNUMBER(FIND("overige",Methode_Keuze)),"",IF(Tb_Activiteiten[[#This Row],[Grondkosten]]=1,Tb_Activiteiten[[#Headers],[Grondkosten]],""))</f>
        <v/>
      </c>
      <c r="AL184" t="str">
        <f>IF(ISNUMBER(FIND("overige",Methode_Keuze)),"",IF(Tb_Activiteiten[[#This Row],[Bijdrage in natura (overige)]]=1,Tb_Activiteiten[[#Headers],[Bijdrage in natura (overige)]],""))</f>
        <v/>
      </c>
      <c r="AM184" t="str">
        <f>IF(ISNUMBER(FIND("overige",Methode_Keuze)),"",IF(Tb_Activiteiten[[#This Row],[Bijdrage in natura (vrijwilligers)]]=1,Tb_Activiteiten[[#Headers],[Bijdrage in natura (vrijwilligers)]],""))</f>
        <v/>
      </c>
      <c r="AN184" t="str">
        <f>IF(ISNUMBER(FIND("overige",Methode_Keuze)),"",IF(Tb_Activiteiten[[#This Row],[Afschrijvingskosten]]=1,Tb_Activiteiten[[#Headers],[Afschrijvingskosten]],""))</f>
        <v/>
      </c>
    </row>
    <row r="185" spans="1:40" x14ac:dyDescent="0.25">
      <c r="A185" s="342"/>
      <c r="F185" s="81"/>
      <c r="G185" s="81"/>
      <c r="L185" s="71"/>
      <c r="N185" t="str">
        <f>IFERROR(IF(VLOOKUP(Tb_Activiteiten[[#This Row],[Openstelling]],Tb_Openstelling[],2,0)=1,1,""),"")</f>
        <v/>
      </c>
      <c r="AA185" t="str">
        <f>IF(ISNUMBER(FIND("arbeid",Methode_Keuze)),"",IF(ISNUMBER(FIND("arbeid",Methode_Keuze)),"",IF(Tb_Activiteiten[[#This Row],[Loonkosten]]=1,Tb_Activiteiten[[#Headers],[Loonkosten]],"")))</f>
        <v/>
      </c>
      <c r="AB185" t="str">
        <f>IF(ISNUMBER(FIND("arbeid",Methode_Keuze)),"",IF(ISNUMBER(FIND("arbeid",Methode_Keuze)),"",IF(Tb_Activiteiten[[#This Row],[Eigen arbeid]]=1,Tb_Activiteiten[[#Headers],[Eigen arbeid]],"")))</f>
        <v/>
      </c>
      <c r="AC185" t="str">
        <f>IF(ISNUMBER(FIND("arbeid",Methode_Keuze)),"",IF(ISNUMBER(FIND("arbeid",Methode_Keuze)),"",IF(Tb_Activiteiten[[#This Row],[Projectmedewerker]]=1,Tb_Activiteiten[[#Headers],[Projectmedewerker]],"")))</f>
        <v/>
      </c>
      <c r="AD185" t="str">
        <f>IF(ISNUMBER(FIND("arbeid",Methode_Keuze)),"",IF(ISNUMBER(FIND("arbeid",Methode_Keuze)),"",IF(Tb_Activiteiten[[#This Row],[Landbouwer]]=1,Tb_Activiteiten[[#Headers],[Landbouwer]],"")))</f>
        <v/>
      </c>
      <c r="AE185" t="str">
        <f>IF(ISNUMBER(FIND("arbeid",Methode_Keuze)),"",IF(ISNUMBER(FIND("arbeid",Methode_Keuze)),"",IF(Tb_Activiteiten[[#This Row],[Adviseur]]=1,Tb_Activiteiten[[#Headers],[Adviseur]],"")))</f>
        <v/>
      </c>
      <c r="AF185" t="str">
        <f>IF(ISNUMBER(FIND("arbeid",Methode_Keuze)),"",IF(ISNUMBER(FIND("arbeid",Methode_Keuze)),"",IF(Tb_Activiteiten[[#This Row],[Projectleider/Expert]]=1,Tb_Activiteiten[[#Headers],[Projectleider/Expert]],"")))</f>
        <v/>
      </c>
      <c r="AG185" t="str">
        <f>IF(ISNUMBER(FIND("arbeid",Methode_Keuze)),"",IF(ISNUMBER(FIND("arbeid",Methode_Keuze)),"",IF(Tb_Activiteiten[[#This Row],[Arbeidskosten]]=1,Tb_Activiteiten[[#Headers],[Arbeidskosten]],"")))</f>
        <v/>
      </c>
      <c r="AH185" t="str">
        <f>IF(ISNUMBER(FIND("arbeid",Methode_Keuze)),"",IF(ISNUMBER(FIND("arbeid",Methode_Keuze)),"",IF(Tb_Activiteiten[[#This Row],[Arbeidskosten op basis van IKS]]=1,Tb_Activiteiten[[#Headers],[Arbeidskosten op basis van IKS]],"")))</f>
        <v/>
      </c>
      <c r="AI185" t="str">
        <f>IF(ISNUMBER(FIND("overige",Methode_Keuze)),"",IF(Tb_Activiteiten[[#This Row],[Kosten derden exclusief btw]]=1,Tb_Activiteiten[[#Headers],[Kosten derden exclusief btw]],""))</f>
        <v/>
      </c>
      <c r="AJ185" t="str">
        <f>IF(ISNUMBER(FIND("overige",Methode_Keuze)),"",IF(Tb_Activiteiten[[#This Row],[Niet verrekenbare btw]]=1,Tb_Activiteiten[[#Headers],[Niet verrekenbare btw]],""))</f>
        <v/>
      </c>
      <c r="AK185" t="str">
        <f>IF(ISNUMBER(FIND("overige",Methode_Keuze)),"",IF(Tb_Activiteiten[[#This Row],[Grondkosten]]=1,Tb_Activiteiten[[#Headers],[Grondkosten]],""))</f>
        <v/>
      </c>
      <c r="AL185" t="str">
        <f>IF(ISNUMBER(FIND("overige",Methode_Keuze)),"",IF(Tb_Activiteiten[[#This Row],[Bijdrage in natura (overige)]]=1,Tb_Activiteiten[[#Headers],[Bijdrage in natura (overige)]],""))</f>
        <v/>
      </c>
      <c r="AM185" t="str">
        <f>IF(ISNUMBER(FIND("overige",Methode_Keuze)),"",IF(Tb_Activiteiten[[#This Row],[Bijdrage in natura (vrijwilligers)]]=1,Tb_Activiteiten[[#Headers],[Bijdrage in natura (vrijwilligers)]],""))</f>
        <v/>
      </c>
      <c r="AN185" t="str">
        <f>IF(ISNUMBER(FIND("overige",Methode_Keuze)),"",IF(Tb_Activiteiten[[#This Row],[Afschrijvingskosten]]=1,Tb_Activiteiten[[#Headers],[Afschrijvingskosten]],""))</f>
        <v/>
      </c>
    </row>
    <row r="186" spans="1:40" x14ac:dyDescent="0.25">
      <c r="A186" s="342"/>
      <c r="F186" s="81"/>
      <c r="G186" s="81"/>
      <c r="L186" s="71"/>
      <c r="N186" t="str">
        <f>IFERROR(IF(VLOOKUP(Tb_Activiteiten[[#This Row],[Openstelling]],Tb_Openstelling[],2,0)=1,1,""),"")</f>
        <v/>
      </c>
      <c r="AA186" t="str">
        <f>IF(ISNUMBER(FIND("arbeid",Methode_Keuze)),"",IF(ISNUMBER(FIND("arbeid",Methode_Keuze)),"",IF(Tb_Activiteiten[[#This Row],[Loonkosten]]=1,Tb_Activiteiten[[#Headers],[Loonkosten]],"")))</f>
        <v/>
      </c>
      <c r="AB186" t="str">
        <f>IF(ISNUMBER(FIND("arbeid",Methode_Keuze)),"",IF(ISNUMBER(FIND("arbeid",Methode_Keuze)),"",IF(Tb_Activiteiten[[#This Row],[Eigen arbeid]]=1,Tb_Activiteiten[[#Headers],[Eigen arbeid]],"")))</f>
        <v/>
      </c>
      <c r="AC186" t="str">
        <f>IF(ISNUMBER(FIND("arbeid",Methode_Keuze)),"",IF(ISNUMBER(FIND("arbeid",Methode_Keuze)),"",IF(Tb_Activiteiten[[#This Row],[Projectmedewerker]]=1,Tb_Activiteiten[[#Headers],[Projectmedewerker]],"")))</f>
        <v/>
      </c>
      <c r="AD186" t="str">
        <f>IF(ISNUMBER(FIND("arbeid",Methode_Keuze)),"",IF(ISNUMBER(FIND("arbeid",Methode_Keuze)),"",IF(Tb_Activiteiten[[#This Row],[Landbouwer]]=1,Tb_Activiteiten[[#Headers],[Landbouwer]],"")))</f>
        <v/>
      </c>
      <c r="AE186" t="str">
        <f>IF(ISNUMBER(FIND("arbeid",Methode_Keuze)),"",IF(ISNUMBER(FIND("arbeid",Methode_Keuze)),"",IF(Tb_Activiteiten[[#This Row],[Adviseur]]=1,Tb_Activiteiten[[#Headers],[Adviseur]],"")))</f>
        <v/>
      </c>
      <c r="AF186" t="str">
        <f>IF(ISNUMBER(FIND("arbeid",Methode_Keuze)),"",IF(ISNUMBER(FIND("arbeid",Methode_Keuze)),"",IF(Tb_Activiteiten[[#This Row],[Projectleider/Expert]]=1,Tb_Activiteiten[[#Headers],[Projectleider/Expert]],"")))</f>
        <v/>
      </c>
      <c r="AG186" t="str">
        <f>IF(ISNUMBER(FIND("arbeid",Methode_Keuze)),"",IF(ISNUMBER(FIND("arbeid",Methode_Keuze)),"",IF(Tb_Activiteiten[[#This Row],[Arbeidskosten]]=1,Tb_Activiteiten[[#Headers],[Arbeidskosten]],"")))</f>
        <v/>
      </c>
      <c r="AH186" t="str">
        <f>IF(ISNUMBER(FIND("arbeid",Methode_Keuze)),"",IF(ISNUMBER(FIND("arbeid",Methode_Keuze)),"",IF(Tb_Activiteiten[[#This Row],[Arbeidskosten op basis van IKS]]=1,Tb_Activiteiten[[#Headers],[Arbeidskosten op basis van IKS]],"")))</f>
        <v/>
      </c>
      <c r="AI186" t="str">
        <f>IF(ISNUMBER(FIND("overige",Methode_Keuze)),"",IF(Tb_Activiteiten[[#This Row],[Kosten derden exclusief btw]]=1,Tb_Activiteiten[[#Headers],[Kosten derden exclusief btw]],""))</f>
        <v/>
      </c>
      <c r="AJ186" t="str">
        <f>IF(ISNUMBER(FIND("overige",Methode_Keuze)),"",IF(Tb_Activiteiten[[#This Row],[Niet verrekenbare btw]]=1,Tb_Activiteiten[[#Headers],[Niet verrekenbare btw]],""))</f>
        <v/>
      </c>
      <c r="AK186" t="str">
        <f>IF(ISNUMBER(FIND("overige",Methode_Keuze)),"",IF(Tb_Activiteiten[[#This Row],[Grondkosten]]=1,Tb_Activiteiten[[#Headers],[Grondkosten]],""))</f>
        <v/>
      </c>
      <c r="AL186" t="str">
        <f>IF(ISNUMBER(FIND("overige",Methode_Keuze)),"",IF(Tb_Activiteiten[[#This Row],[Bijdrage in natura (overige)]]=1,Tb_Activiteiten[[#Headers],[Bijdrage in natura (overige)]],""))</f>
        <v/>
      </c>
      <c r="AM186" t="str">
        <f>IF(ISNUMBER(FIND("overige",Methode_Keuze)),"",IF(Tb_Activiteiten[[#This Row],[Bijdrage in natura (vrijwilligers)]]=1,Tb_Activiteiten[[#Headers],[Bijdrage in natura (vrijwilligers)]],""))</f>
        <v/>
      </c>
      <c r="AN186" t="str">
        <f>IF(ISNUMBER(FIND("overige",Methode_Keuze)),"",IF(Tb_Activiteiten[[#This Row],[Afschrijvingskosten]]=1,Tb_Activiteiten[[#Headers],[Afschrijvingskosten]],""))</f>
        <v/>
      </c>
    </row>
    <row r="187" spans="1:40" x14ac:dyDescent="0.25">
      <c r="A187" s="342"/>
      <c r="F187" s="81"/>
      <c r="G187" s="81"/>
      <c r="L187" s="71"/>
      <c r="N187" t="str">
        <f>IFERROR(IF(VLOOKUP(Tb_Activiteiten[[#This Row],[Openstelling]],Tb_Openstelling[],2,0)=1,1,""),"")</f>
        <v/>
      </c>
      <c r="AA187" t="str">
        <f>IF(ISNUMBER(FIND("arbeid",Methode_Keuze)),"",IF(ISNUMBER(FIND("arbeid",Methode_Keuze)),"",IF(Tb_Activiteiten[[#This Row],[Loonkosten]]=1,Tb_Activiteiten[[#Headers],[Loonkosten]],"")))</f>
        <v/>
      </c>
      <c r="AB187" t="str">
        <f>IF(ISNUMBER(FIND("arbeid",Methode_Keuze)),"",IF(ISNUMBER(FIND("arbeid",Methode_Keuze)),"",IF(Tb_Activiteiten[[#This Row],[Eigen arbeid]]=1,Tb_Activiteiten[[#Headers],[Eigen arbeid]],"")))</f>
        <v/>
      </c>
      <c r="AC187" t="str">
        <f>IF(ISNUMBER(FIND("arbeid",Methode_Keuze)),"",IF(ISNUMBER(FIND("arbeid",Methode_Keuze)),"",IF(Tb_Activiteiten[[#This Row],[Projectmedewerker]]=1,Tb_Activiteiten[[#Headers],[Projectmedewerker]],"")))</f>
        <v/>
      </c>
      <c r="AD187" t="str">
        <f>IF(ISNUMBER(FIND("arbeid",Methode_Keuze)),"",IF(ISNUMBER(FIND("arbeid",Methode_Keuze)),"",IF(Tb_Activiteiten[[#This Row],[Landbouwer]]=1,Tb_Activiteiten[[#Headers],[Landbouwer]],"")))</f>
        <v/>
      </c>
      <c r="AE187" t="str">
        <f>IF(ISNUMBER(FIND("arbeid",Methode_Keuze)),"",IF(ISNUMBER(FIND("arbeid",Methode_Keuze)),"",IF(Tb_Activiteiten[[#This Row],[Adviseur]]=1,Tb_Activiteiten[[#Headers],[Adviseur]],"")))</f>
        <v/>
      </c>
      <c r="AF187" t="str">
        <f>IF(ISNUMBER(FIND("arbeid",Methode_Keuze)),"",IF(ISNUMBER(FIND("arbeid",Methode_Keuze)),"",IF(Tb_Activiteiten[[#This Row],[Projectleider/Expert]]=1,Tb_Activiteiten[[#Headers],[Projectleider/Expert]],"")))</f>
        <v/>
      </c>
      <c r="AG187" t="str">
        <f>IF(ISNUMBER(FIND("arbeid",Methode_Keuze)),"",IF(ISNUMBER(FIND("arbeid",Methode_Keuze)),"",IF(Tb_Activiteiten[[#This Row],[Arbeidskosten]]=1,Tb_Activiteiten[[#Headers],[Arbeidskosten]],"")))</f>
        <v/>
      </c>
      <c r="AH187" t="str">
        <f>IF(ISNUMBER(FIND("arbeid",Methode_Keuze)),"",IF(ISNUMBER(FIND("arbeid",Methode_Keuze)),"",IF(Tb_Activiteiten[[#This Row],[Arbeidskosten op basis van IKS]]=1,Tb_Activiteiten[[#Headers],[Arbeidskosten op basis van IKS]],"")))</f>
        <v/>
      </c>
      <c r="AI187" t="str">
        <f>IF(ISNUMBER(FIND("overige",Methode_Keuze)),"",IF(Tb_Activiteiten[[#This Row],[Kosten derden exclusief btw]]=1,Tb_Activiteiten[[#Headers],[Kosten derden exclusief btw]],""))</f>
        <v/>
      </c>
      <c r="AJ187" t="str">
        <f>IF(ISNUMBER(FIND("overige",Methode_Keuze)),"",IF(Tb_Activiteiten[[#This Row],[Niet verrekenbare btw]]=1,Tb_Activiteiten[[#Headers],[Niet verrekenbare btw]],""))</f>
        <v/>
      </c>
      <c r="AK187" t="str">
        <f>IF(ISNUMBER(FIND("overige",Methode_Keuze)),"",IF(Tb_Activiteiten[[#This Row],[Grondkosten]]=1,Tb_Activiteiten[[#Headers],[Grondkosten]],""))</f>
        <v/>
      </c>
      <c r="AL187" t="str">
        <f>IF(ISNUMBER(FIND("overige",Methode_Keuze)),"",IF(Tb_Activiteiten[[#This Row],[Bijdrage in natura (overige)]]=1,Tb_Activiteiten[[#Headers],[Bijdrage in natura (overige)]],""))</f>
        <v/>
      </c>
      <c r="AM187" t="str">
        <f>IF(ISNUMBER(FIND("overige",Methode_Keuze)),"",IF(Tb_Activiteiten[[#This Row],[Bijdrage in natura (vrijwilligers)]]=1,Tb_Activiteiten[[#Headers],[Bijdrage in natura (vrijwilligers)]],""))</f>
        <v/>
      </c>
      <c r="AN187" t="str">
        <f>IF(ISNUMBER(FIND("overige",Methode_Keuze)),"",IF(Tb_Activiteiten[[#This Row],[Afschrijvingskosten]]=1,Tb_Activiteiten[[#Headers],[Afschrijvingskosten]],""))</f>
        <v/>
      </c>
    </row>
    <row r="188" spans="1:40" x14ac:dyDescent="0.25">
      <c r="A188" s="342"/>
      <c r="F188" s="81"/>
      <c r="G188" s="81"/>
      <c r="L188" s="71"/>
      <c r="N188" t="str">
        <f>IFERROR(IF(VLOOKUP(Tb_Activiteiten[[#This Row],[Openstelling]],Tb_Openstelling[],2,0)=1,1,""),"")</f>
        <v/>
      </c>
      <c r="AA188" t="str">
        <f>IF(ISNUMBER(FIND("arbeid",Methode_Keuze)),"",IF(ISNUMBER(FIND("arbeid",Methode_Keuze)),"",IF(Tb_Activiteiten[[#This Row],[Loonkosten]]=1,Tb_Activiteiten[[#Headers],[Loonkosten]],"")))</f>
        <v/>
      </c>
      <c r="AB188" t="str">
        <f>IF(ISNUMBER(FIND("arbeid",Methode_Keuze)),"",IF(ISNUMBER(FIND("arbeid",Methode_Keuze)),"",IF(Tb_Activiteiten[[#This Row],[Eigen arbeid]]=1,Tb_Activiteiten[[#Headers],[Eigen arbeid]],"")))</f>
        <v/>
      </c>
      <c r="AC188" t="str">
        <f>IF(ISNUMBER(FIND("arbeid",Methode_Keuze)),"",IF(ISNUMBER(FIND("arbeid",Methode_Keuze)),"",IF(Tb_Activiteiten[[#This Row],[Projectmedewerker]]=1,Tb_Activiteiten[[#Headers],[Projectmedewerker]],"")))</f>
        <v/>
      </c>
      <c r="AD188" t="str">
        <f>IF(ISNUMBER(FIND("arbeid",Methode_Keuze)),"",IF(ISNUMBER(FIND("arbeid",Methode_Keuze)),"",IF(Tb_Activiteiten[[#This Row],[Landbouwer]]=1,Tb_Activiteiten[[#Headers],[Landbouwer]],"")))</f>
        <v/>
      </c>
      <c r="AE188" t="str">
        <f>IF(ISNUMBER(FIND("arbeid",Methode_Keuze)),"",IF(ISNUMBER(FIND("arbeid",Methode_Keuze)),"",IF(Tb_Activiteiten[[#This Row],[Adviseur]]=1,Tb_Activiteiten[[#Headers],[Adviseur]],"")))</f>
        <v/>
      </c>
      <c r="AF188" t="str">
        <f>IF(ISNUMBER(FIND("arbeid",Methode_Keuze)),"",IF(ISNUMBER(FIND("arbeid",Methode_Keuze)),"",IF(Tb_Activiteiten[[#This Row],[Projectleider/Expert]]=1,Tb_Activiteiten[[#Headers],[Projectleider/Expert]],"")))</f>
        <v/>
      </c>
      <c r="AG188" t="str">
        <f>IF(ISNUMBER(FIND("arbeid",Methode_Keuze)),"",IF(ISNUMBER(FIND("arbeid",Methode_Keuze)),"",IF(Tb_Activiteiten[[#This Row],[Arbeidskosten]]=1,Tb_Activiteiten[[#Headers],[Arbeidskosten]],"")))</f>
        <v/>
      </c>
      <c r="AH188" t="str">
        <f>IF(ISNUMBER(FIND("arbeid",Methode_Keuze)),"",IF(ISNUMBER(FIND("arbeid",Methode_Keuze)),"",IF(Tb_Activiteiten[[#This Row],[Arbeidskosten op basis van IKS]]=1,Tb_Activiteiten[[#Headers],[Arbeidskosten op basis van IKS]],"")))</f>
        <v/>
      </c>
      <c r="AI188" t="str">
        <f>IF(ISNUMBER(FIND("overige",Methode_Keuze)),"",IF(Tb_Activiteiten[[#This Row],[Kosten derden exclusief btw]]=1,Tb_Activiteiten[[#Headers],[Kosten derden exclusief btw]],""))</f>
        <v/>
      </c>
      <c r="AJ188" t="str">
        <f>IF(ISNUMBER(FIND("overige",Methode_Keuze)),"",IF(Tb_Activiteiten[[#This Row],[Niet verrekenbare btw]]=1,Tb_Activiteiten[[#Headers],[Niet verrekenbare btw]],""))</f>
        <v/>
      </c>
      <c r="AK188" t="str">
        <f>IF(ISNUMBER(FIND("overige",Methode_Keuze)),"",IF(Tb_Activiteiten[[#This Row],[Grondkosten]]=1,Tb_Activiteiten[[#Headers],[Grondkosten]],""))</f>
        <v/>
      </c>
      <c r="AL188" t="str">
        <f>IF(ISNUMBER(FIND("overige",Methode_Keuze)),"",IF(Tb_Activiteiten[[#This Row],[Bijdrage in natura (overige)]]=1,Tb_Activiteiten[[#Headers],[Bijdrage in natura (overige)]],""))</f>
        <v/>
      </c>
      <c r="AM188" t="str">
        <f>IF(ISNUMBER(FIND("overige",Methode_Keuze)),"",IF(Tb_Activiteiten[[#This Row],[Bijdrage in natura (vrijwilligers)]]=1,Tb_Activiteiten[[#Headers],[Bijdrage in natura (vrijwilligers)]],""))</f>
        <v/>
      </c>
      <c r="AN188" t="str">
        <f>IF(ISNUMBER(FIND("overige",Methode_Keuze)),"",IF(Tb_Activiteiten[[#This Row],[Afschrijvingskosten]]=1,Tb_Activiteiten[[#Headers],[Afschrijvingskosten]],""))</f>
        <v/>
      </c>
    </row>
    <row r="189" spans="1:40" x14ac:dyDescent="0.25">
      <c r="A189" s="342"/>
      <c r="F189" s="81"/>
      <c r="G189" s="81"/>
      <c r="L189" s="71"/>
      <c r="N189" t="str">
        <f>IFERROR(IF(VLOOKUP(Tb_Activiteiten[[#This Row],[Openstelling]],Tb_Openstelling[],2,0)=1,1,""),"")</f>
        <v/>
      </c>
      <c r="AA189" t="str">
        <f>IF(ISNUMBER(FIND("arbeid",Methode_Keuze)),"",IF(ISNUMBER(FIND("arbeid",Methode_Keuze)),"",IF(Tb_Activiteiten[[#This Row],[Loonkosten]]=1,Tb_Activiteiten[[#Headers],[Loonkosten]],"")))</f>
        <v/>
      </c>
      <c r="AB189" t="str">
        <f>IF(ISNUMBER(FIND("arbeid",Methode_Keuze)),"",IF(ISNUMBER(FIND("arbeid",Methode_Keuze)),"",IF(Tb_Activiteiten[[#This Row],[Eigen arbeid]]=1,Tb_Activiteiten[[#Headers],[Eigen arbeid]],"")))</f>
        <v/>
      </c>
      <c r="AC189" t="str">
        <f>IF(ISNUMBER(FIND("arbeid",Methode_Keuze)),"",IF(ISNUMBER(FIND("arbeid",Methode_Keuze)),"",IF(Tb_Activiteiten[[#This Row],[Projectmedewerker]]=1,Tb_Activiteiten[[#Headers],[Projectmedewerker]],"")))</f>
        <v/>
      </c>
      <c r="AD189" t="str">
        <f>IF(ISNUMBER(FIND("arbeid",Methode_Keuze)),"",IF(ISNUMBER(FIND("arbeid",Methode_Keuze)),"",IF(Tb_Activiteiten[[#This Row],[Landbouwer]]=1,Tb_Activiteiten[[#Headers],[Landbouwer]],"")))</f>
        <v/>
      </c>
      <c r="AE189" t="str">
        <f>IF(ISNUMBER(FIND("arbeid",Methode_Keuze)),"",IF(ISNUMBER(FIND("arbeid",Methode_Keuze)),"",IF(Tb_Activiteiten[[#This Row],[Adviseur]]=1,Tb_Activiteiten[[#Headers],[Adviseur]],"")))</f>
        <v/>
      </c>
      <c r="AF189" t="str">
        <f>IF(ISNUMBER(FIND("arbeid",Methode_Keuze)),"",IF(ISNUMBER(FIND("arbeid",Methode_Keuze)),"",IF(Tb_Activiteiten[[#This Row],[Projectleider/Expert]]=1,Tb_Activiteiten[[#Headers],[Projectleider/Expert]],"")))</f>
        <v/>
      </c>
      <c r="AG189" t="str">
        <f>IF(ISNUMBER(FIND("arbeid",Methode_Keuze)),"",IF(ISNUMBER(FIND("arbeid",Methode_Keuze)),"",IF(Tb_Activiteiten[[#This Row],[Arbeidskosten]]=1,Tb_Activiteiten[[#Headers],[Arbeidskosten]],"")))</f>
        <v/>
      </c>
      <c r="AH189" t="str">
        <f>IF(ISNUMBER(FIND("arbeid",Methode_Keuze)),"",IF(ISNUMBER(FIND("arbeid",Methode_Keuze)),"",IF(Tb_Activiteiten[[#This Row],[Arbeidskosten op basis van IKS]]=1,Tb_Activiteiten[[#Headers],[Arbeidskosten op basis van IKS]],"")))</f>
        <v/>
      </c>
      <c r="AI189" t="str">
        <f>IF(ISNUMBER(FIND("overige",Methode_Keuze)),"",IF(Tb_Activiteiten[[#This Row],[Kosten derden exclusief btw]]=1,Tb_Activiteiten[[#Headers],[Kosten derden exclusief btw]],""))</f>
        <v/>
      </c>
      <c r="AJ189" t="str">
        <f>IF(ISNUMBER(FIND("overige",Methode_Keuze)),"",IF(Tb_Activiteiten[[#This Row],[Niet verrekenbare btw]]=1,Tb_Activiteiten[[#Headers],[Niet verrekenbare btw]],""))</f>
        <v/>
      </c>
      <c r="AK189" t="str">
        <f>IF(ISNUMBER(FIND("overige",Methode_Keuze)),"",IF(Tb_Activiteiten[[#This Row],[Grondkosten]]=1,Tb_Activiteiten[[#Headers],[Grondkosten]],""))</f>
        <v/>
      </c>
      <c r="AL189" t="str">
        <f>IF(ISNUMBER(FIND("overige",Methode_Keuze)),"",IF(Tb_Activiteiten[[#This Row],[Bijdrage in natura (overige)]]=1,Tb_Activiteiten[[#Headers],[Bijdrage in natura (overige)]],""))</f>
        <v/>
      </c>
      <c r="AM189" t="str">
        <f>IF(ISNUMBER(FIND("overige",Methode_Keuze)),"",IF(Tb_Activiteiten[[#This Row],[Bijdrage in natura (vrijwilligers)]]=1,Tb_Activiteiten[[#Headers],[Bijdrage in natura (vrijwilligers)]],""))</f>
        <v/>
      </c>
      <c r="AN189" t="str">
        <f>IF(ISNUMBER(FIND("overige",Methode_Keuze)),"",IF(Tb_Activiteiten[[#This Row],[Afschrijvingskosten]]=1,Tb_Activiteiten[[#Headers],[Afschrijvingskosten]],""))</f>
        <v/>
      </c>
    </row>
    <row r="190" spans="1:40" x14ac:dyDescent="0.25">
      <c r="A190" s="342"/>
      <c r="F190" s="81"/>
      <c r="G190" s="81"/>
      <c r="L190" s="71"/>
      <c r="N190" t="str">
        <f>IFERROR(IF(VLOOKUP(Tb_Activiteiten[[#This Row],[Openstelling]],Tb_Openstelling[],2,0)=1,1,""),"")</f>
        <v/>
      </c>
      <c r="AA190" t="str">
        <f>IF(ISNUMBER(FIND("arbeid",Methode_Keuze)),"",IF(ISNUMBER(FIND("arbeid",Methode_Keuze)),"",IF(Tb_Activiteiten[[#This Row],[Loonkosten]]=1,Tb_Activiteiten[[#Headers],[Loonkosten]],"")))</f>
        <v/>
      </c>
      <c r="AB190" t="str">
        <f>IF(ISNUMBER(FIND("arbeid",Methode_Keuze)),"",IF(ISNUMBER(FIND("arbeid",Methode_Keuze)),"",IF(Tb_Activiteiten[[#This Row],[Eigen arbeid]]=1,Tb_Activiteiten[[#Headers],[Eigen arbeid]],"")))</f>
        <v/>
      </c>
      <c r="AC190" t="str">
        <f>IF(ISNUMBER(FIND("arbeid",Methode_Keuze)),"",IF(ISNUMBER(FIND("arbeid",Methode_Keuze)),"",IF(Tb_Activiteiten[[#This Row],[Projectmedewerker]]=1,Tb_Activiteiten[[#Headers],[Projectmedewerker]],"")))</f>
        <v/>
      </c>
      <c r="AD190" t="str">
        <f>IF(ISNUMBER(FIND("arbeid",Methode_Keuze)),"",IF(ISNUMBER(FIND("arbeid",Methode_Keuze)),"",IF(Tb_Activiteiten[[#This Row],[Landbouwer]]=1,Tb_Activiteiten[[#Headers],[Landbouwer]],"")))</f>
        <v/>
      </c>
      <c r="AE190" t="str">
        <f>IF(ISNUMBER(FIND("arbeid",Methode_Keuze)),"",IF(ISNUMBER(FIND("arbeid",Methode_Keuze)),"",IF(Tb_Activiteiten[[#This Row],[Adviseur]]=1,Tb_Activiteiten[[#Headers],[Adviseur]],"")))</f>
        <v/>
      </c>
      <c r="AF190" t="str">
        <f>IF(ISNUMBER(FIND("arbeid",Methode_Keuze)),"",IF(ISNUMBER(FIND("arbeid",Methode_Keuze)),"",IF(Tb_Activiteiten[[#This Row],[Projectleider/Expert]]=1,Tb_Activiteiten[[#Headers],[Projectleider/Expert]],"")))</f>
        <v/>
      </c>
      <c r="AG190" t="str">
        <f>IF(ISNUMBER(FIND("arbeid",Methode_Keuze)),"",IF(ISNUMBER(FIND("arbeid",Methode_Keuze)),"",IF(Tb_Activiteiten[[#This Row],[Arbeidskosten]]=1,Tb_Activiteiten[[#Headers],[Arbeidskosten]],"")))</f>
        <v/>
      </c>
      <c r="AH190" t="str">
        <f>IF(ISNUMBER(FIND("arbeid",Methode_Keuze)),"",IF(ISNUMBER(FIND("arbeid",Methode_Keuze)),"",IF(Tb_Activiteiten[[#This Row],[Arbeidskosten op basis van IKS]]=1,Tb_Activiteiten[[#Headers],[Arbeidskosten op basis van IKS]],"")))</f>
        <v/>
      </c>
      <c r="AI190" t="str">
        <f>IF(ISNUMBER(FIND("overige",Methode_Keuze)),"",IF(Tb_Activiteiten[[#This Row],[Kosten derden exclusief btw]]=1,Tb_Activiteiten[[#Headers],[Kosten derden exclusief btw]],""))</f>
        <v/>
      </c>
      <c r="AJ190" t="str">
        <f>IF(ISNUMBER(FIND("overige",Methode_Keuze)),"",IF(Tb_Activiteiten[[#This Row],[Niet verrekenbare btw]]=1,Tb_Activiteiten[[#Headers],[Niet verrekenbare btw]],""))</f>
        <v/>
      </c>
      <c r="AK190" t="str">
        <f>IF(ISNUMBER(FIND("overige",Methode_Keuze)),"",IF(Tb_Activiteiten[[#This Row],[Grondkosten]]=1,Tb_Activiteiten[[#Headers],[Grondkosten]],""))</f>
        <v/>
      </c>
      <c r="AL190" t="str">
        <f>IF(ISNUMBER(FIND("overige",Methode_Keuze)),"",IF(Tb_Activiteiten[[#This Row],[Bijdrage in natura (overige)]]=1,Tb_Activiteiten[[#Headers],[Bijdrage in natura (overige)]],""))</f>
        <v/>
      </c>
      <c r="AM190" t="str">
        <f>IF(ISNUMBER(FIND("overige",Methode_Keuze)),"",IF(Tb_Activiteiten[[#This Row],[Bijdrage in natura (vrijwilligers)]]=1,Tb_Activiteiten[[#Headers],[Bijdrage in natura (vrijwilligers)]],""))</f>
        <v/>
      </c>
      <c r="AN190" t="str">
        <f>IF(ISNUMBER(FIND("overige",Methode_Keuze)),"",IF(Tb_Activiteiten[[#This Row],[Afschrijvingskosten]]=1,Tb_Activiteiten[[#Headers],[Afschrijvingskosten]],""))</f>
        <v/>
      </c>
    </row>
    <row r="191" spans="1:40" x14ac:dyDescent="0.25">
      <c r="A191" s="342"/>
      <c r="F191" s="81"/>
      <c r="G191" s="81"/>
      <c r="L191" s="71"/>
      <c r="N191" t="str">
        <f>IFERROR(IF(VLOOKUP(Tb_Activiteiten[[#This Row],[Openstelling]],Tb_Openstelling[],2,0)=1,1,""),"")</f>
        <v/>
      </c>
      <c r="AA191" t="str">
        <f>IF(ISNUMBER(FIND("arbeid",Methode_Keuze)),"",IF(ISNUMBER(FIND("arbeid",Methode_Keuze)),"",IF(Tb_Activiteiten[[#This Row],[Loonkosten]]=1,Tb_Activiteiten[[#Headers],[Loonkosten]],"")))</f>
        <v/>
      </c>
      <c r="AB191" t="str">
        <f>IF(ISNUMBER(FIND("arbeid",Methode_Keuze)),"",IF(ISNUMBER(FIND("arbeid",Methode_Keuze)),"",IF(Tb_Activiteiten[[#This Row],[Eigen arbeid]]=1,Tb_Activiteiten[[#Headers],[Eigen arbeid]],"")))</f>
        <v/>
      </c>
      <c r="AC191" t="str">
        <f>IF(ISNUMBER(FIND("arbeid",Methode_Keuze)),"",IF(ISNUMBER(FIND("arbeid",Methode_Keuze)),"",IF(Tb_Activiteiten[[#This Row],[Projectmedewerker]]=1,Tb_Activiteiten[[#Headers],[Projectmedewerker]],"")))</f>
        <v/>
      </c>
      <c r="AD191" t="str">
        <f>IF(ISNUMBER(FIND("arbeid",Methode_Keuze)),"",IF(ISNUMBER(FIND("arbeid",Methode_Keuze)),"",IF(Tb_Activiteiten[[#This Row],[Landbouwer]]=1,Tb_Activiteiten[[#Headers],[Landbouwer]],"")))</f>
        <v/>
      </c>
      <c r="AE191" t="str">
        <f>IF(ISNUMBER(FIND("arbeid",Methode_Keuze)),"",IF(ISNUMBER(FIND("arbeid",Methode_Keuze)),"",IF(Tb_Activiteiten[[#This Row],[Adviseur]]=1,Tb_Activiteiten[[#Headers],[Adviseur]],"")))</f>
        <v/>
      </c>
      <c r="AF191" t="str">
        <f>IF(ISNUMBER(FIND("arbeid",Methode_Keuze)),"",IF(ISNUMBER(FIND("arbeid",Methode_Keuze)),"",IF(Tb_Activiteiten[[#This Row],[Projectleider/Expert]]=1,Tb_Activiteiten[[#Headers],[Projectleider/Expert]],"")))</f>
        <v/>
      </c>
      <c r="AG191" t="str">
        <f>IF(ISNUMBER(FIND("arbeid",Methode_Keuze)),"",IF(ISNUMBER(FIND("arbeid",Methode_Keuze)),"",IF(Tb_Activiteiten[[#This Row],[Arbeidskosten]]=1,Tb_Activiteiten[[#Headers],[Arbeidskosten]],"")))</f>
        <v/>
      </c>
      <c r="AH191" t="str">
        <f>IF(ISNUMBER(FIND("arbeid",Methode_Keuze)),"",IF(ISNUMBER(FIND("arbeid",Methode_Keuze)),"",IF(Tb_Activiteiten[[#This Row],[Arbeidskosten op basis van IKS]]=1,Tb_Activiteiten[[#Headers],[Arbeidskosten op basis van IKS]],"")))</f>
        <v/>
      </c>
      <c r="AI191" t="str">
        <f>IF(ISNUMBER(FIND("overige",Methode_Keuze)),"",IF(Tb_Activiteiten[[#This Row],[Kosten derden exclusief btw]]=1,Tb_Activiteiten[[#Headers],[Kosten derden exclusief btw]],""))</f>
        <v/>
      </c>
      <c r="AJ191" t="str">
        <f>IF(ISNUMBER(FIND("overige",Methode_Keuze)),"",IF(Tb_Activiteiten[[#This Row],[Niet verrekenbare btw]]=1,Tb_Activiteiten[[#Headers],[Niet verrekenbare btw]],""))</f>
        <v/>
      </c>
      <c r="AK191" t="str">
        <f>IF(ISNUMBER(FIND("overige",Methode_Keuze)),"",IF(Tb_Activiteiten[[#This Row],[Grondkosten]]=1,Tb_Activiteiten[[#Headers],[Grondkosten]],""))</f>
        <v/>
      </c>
      <c r="AL191" t="str">
        <f>IF(ISNUMBER(FIND("overige",Methode_Keuze)),"",IF(Tb_Activiteiten[[#This Row],[Bijdrage in natura (overige)]]=1,Tb_Activiteiten[[#Headers],[Bijdrage in natura (overige)]],""))</f>
        <v/>
      </c>
      <c r="AM191" t="str">
        <f>IF(ISNUMBER(FIND("overige",Methode_Keuze)),"",IF(Tb_Activiteiten[[#This Row],[Bijdrage in natura (vrijwilligers)]]=1,Tb_Activiteiten[[#Headers],[Bijdrage in natura (vrijwilligers)]],""))</f>
        <v/>
      </c>
      <c r="AN191" t="str">
        <f>IF(ISNUMBER(FIND("overige",Methode_Keuze)),"",IF(Tb_Activiteiten[[#This Row],[Afschrijvingskosten]]=1,Tb_Activiteiten[[#Headers],[Afschrijvingskosten]],""))</f>
        <v/>
      </c>
    </row>
    <row r="192" spans="1:40" x14ac:dyDescent="0.25">
      <c r="A192" s="342"/>
      <c r="F192" s="81"/>
      <c r="G192" s="81"/>
      <c r="L192" s="71"/>
      <c r="N192" t="str">
        <f>IFERROR(IF(VLOOKUP(Tb_Activiteiten[[#This Row],[Openstelling]],Tb_Openstelling[],2,0)=1,1,""),"")</f>
        <v/>
      </c>
      <c r="AA192" t="str">
        <f>IF(ISNUMBER(FIND("arbeid",Methode_Keuze)),"",IF(ISNUMBER(FIND("arbeid",Methode_Keuze)),"",IF(Tb_Activiteiten[[#This Row],[Loonkosten]]=1,Tb_Activiteiten[[#Headers],[Loonkosten]],"")))</f>
        <v/>
      </c>
      <c r="AB192" t="str">
        <f>IF(ISNUMBER(FIND("arbeid",Methode_Keuze)),"",IF(ISNUMBER(FIND("arbeid",Methode_Keuze)),"",IF(Tb_Activiteiten[[#This Row],[Eigen arbeid]]=1,Tb_Activiteiten[[#Headers],[Eigen arbeid]],"")))</f>
        <v/>
      </c>
      <c r="AC192" t="str">
        <f>IF(ISNUMBER(FIND("arbeid",Methode_Keuze)),"",IF(ISNUMBER(FIND("arbeid",Methode_Keuze)),"",IF(Tb_Activiteiten[[#This Row],[Projectmedewerker]]=1,Tb_Activiteiten[[#Headers],[Projectmedewerker]],"")))</f>
        <v/>
      </c>
      <c r="AD192" t="str">
        <f>IF(ISNUMBER(FIND("arbeid",Methode_Keuze)),"",IF(ISNUMBER(FIND("arbeid",Methode_Keuze)),"",IF(Tb_Activiteiten[[#This Row],[Landbouwer]]=1,Tb_Activiteiten[[#Headers],[Landbouwer]],"")))</f>
        <v/>
      </c>
      <c r="AE192" t="str">
        <f>IF(ISNUMBER(FIND("arbeid",Methode_Keuze)),"",IF(ISNUMBER(FIND("arbeid",Methode_Keuze)),"",IF(Tb_Activiteiten[[#This Row],[Adviseur]]=1,Tb_Activiteiten[[#Headers],[Adviseur]],"")))</f>
        <v/>
      </c>
      <c r="AF192" t="str">
        <f>IF(ISNUMBER(FIND("arbeid",Methode_Keuze)),"",IF(ISNUMBER(FIND("arbeid",Methode_Keuze)),"",IF(Tb_Activiteiten[[#This Row],[Projectleider/Expert]]=1,Tb_Activiteiten[[#Headers],[Projectleider/Expert]],"")))</f>
        <v/>
      </c>
      <c r="AG192" t="str">
        <f>IF(ISNUMBER(FIND("arbeid",Methode_Keuze)),"",IF(ISNUMBER(FIND("arbeid",Methode_Keuze)),"",IF(Tb_Activiteiten[[#This Row],[Arbeidskosten]]=1,Tb_Activiteiten[[#Headers],[Arbeidskosten]],"")))</f>
        <v/>
      </c>
      <c r="AH192" t="str">
        <f>IF(ISNUMBER(FIND("arbeid",Methode_Keuze)),"",IF(ISNUMBER(FIND("arbeid",Methode_Keuze)),"",IF(Tb_Activiteiten[[#This Row],[Arbeidskosten op basis van IKS]]=1,Tb_Activiteiten[[#Headers],[Arbeidskosten op basis van IKS]],"")))</f>
        <v/>
      </c>
      <c r="AI192" t="str">
        <f>IF(ISNUMBER(FIND("overige",Methode_Keuze)),"",IF(Tb_Activiteiten[[#This Row],[Kosten derden exclusief btw]]=1,Tb_Activiteiten[[#Headers],[Kosten derden exclusief btw]],""))</f>
        <v/>
      </c>
      <c r="AJ192" t="str">
        <f>IF(ISNUMBER(FIND("overige",Methode_Keuze)),"",IF(Tb_Activiteiten[[#This Row],[Niet verrekenbare btw]]=1,Tb_Activiteiten[[#Headers],[Niet verrekenbare btw]],""))</f>
        <v/>
      </c>
      <c r="AK192" t="str">
        <f>IF(ISNUMBER(FIND("overige",Methode_Keuze)),"",IF(Tb_Activiteiten[[#This Row],[Grondkosten]]=1,Tb_Activiteiten[[#Headers],[Grondkosten]],""))</f>
        <v/>
      </c>
      <c r="AL192" t="str">
        <f>IF(ISNUMBER(FIND("overige",Methode_Keuze)),"",IF(Tb_Activiteiten[[#This Row],[Bijdrage in natura (overige)]]=1,Tb_Activiteiten[[#Headers],[Bijdrage in natura (overige)]],""))</f>
        <v/>
      </c>
      <c r="AM192" t="str">
        <f>IF(ISNUMBER(FIND("overige",Methode_Keuze)),"",IF(Tb_Activiteiten[[#This Row],[Bijdrage in natura (vrijwilligers)]]=1,Tb_Activiteiten[[#Headers],[Bijdrage in natura (vrijwilligers)]],""))</f>
        <v/>
      </c>
      <c r="AN192" t="str">
        <f>IF(ISNUMBER(FIND("overige",Methode_Keuze)),"",IF(Tb_Activiteiten[[#This Row],[Afschrijvingskosten]]=1,Tb_Activiteiten[[#Headers],[Afschrijvingskosten]],""))</f>
        <v/>
      </c>
    </row>
    <row r="193" spans="1:40" x14ac:dyDescent="0.25">
      <c r="A193" s="342"/>
      <c r="F193" s="81"/>
      <c r="G193" s="81"/>
      <c r="L193" s="71"/>
      <c r="N193" t="str">
        <f>IFERROR(IF(VLOOKUP(Tb_Activiteiten[[#This Row],[Openstelling]],Tb_Openstelling[],2,0)=1,1,""),"")</f>
        <v/>
      </c>
      <c r="AA193" t="str">
        <f>IF(ISNUMBER(FIND("arbeid",Methode_Keuze)),"",IF(ISNUMBER(FIND("arbeid",Methode_Keuze)),"",IF(Tb_Activiteiten[[#This Row],[Loonkosten]]=1,Tb_Activiteiten[[#Headers],[Loonkosten]],"")))</f>
        <v/>
      </c>
      <c r="AB193" t="str">
        <f>IF(ISNUMBER(FIND("arbeid",Methode_Keuze)),"",IF(ISNUMBER(FIND("arbeid",Methode_Keuze)),"",IF(Tb_Activiteiten[[#This Row],[Eigen arbeid]]=1,Tb_Activiteiten[[#Headers],[Eigen arbeid]],"")))</f>
        <v/>
      </c>
      <c r="AC193" t="str">
        <f>IF(ISNUMBER(FIND("arbeid",Methode_Keuze)),"",IF(ISNUMBER(FIND("arbeid",Methode_Keuze)),"",IF(Tb_Activiteiten[[#This Row],[Projectmedewerker]]=1,Tb_Activiteiten[[#Headers],[Projectmedewerker]],"")))</f>
        <v/>
      </c>
      <c r="AD193" t="str">
        <f>IF(ISNUMBER(FIND("arbeid",Methode_Keuze)),"",IF(ISNUMBER(FIND("arbeid",Methode_Keuze)),"",IF(Tb_Activiteiten[[#This Row],[Landbouwer]]=1,Tb_Activiteiten[[#Headers],[Landbouwer]],"")))</f>
        <v/>
      </c>
      <c r="AE193" t="str">
        <f>IF(ISNUMBER(FIND("arbeid",Methode_Keuze)),"",IF(ISNUMBER(FIND("arbeid",Methode_Keuze)),"",IF(Tb_Activiteiten[[#This Row],[Adviseur]]=1,Tb_Activiteiten[[#Headers],[Adviseur]],"")))</f>
        <v/>
      </c>
      <c r="AF193" t="str">
        <f>IF(ISNUMBER(FIND("arbeid",Methode_Keuze)),"",IF(ISNUMBER(FIND("arbeid",Methode_Keuze)),"",IF(Tb_Activiteiten[[#This Row],[Projectleider/Expert]]=1,Tb_Activiteiten[[#Headers],[Projectleider/Expert]],"")))</f>
        <v/>
      </c>
      <c r="AG193" t="str">
        <f>IF(ISNUMBER(FIND("arbeid",Methode_Keuze)),"",IF(ISNUMBER(FIND("arbeid",Methode_Keuze)),"",IF(Tb_Activiteiten[[#This Row],[Arbeidskosten]]=1,Tb_Activiteiten[[#Headers],[Arbeidskosten]],"")))</f>
        <v/>
      </c>
      <c r="AH193" t="str">
        <f>IF(ISNUMBER(FIND("arbeid",Methode_Keuze)),"",IF(ISNUMBER(FIND("arbeid",Methode_Keuze)),"",IF(Tb_Activiteiten[[#This Row],[Arbeidskosten op basis van IKS]]=1,Tb_Activiteiten[[#Headers],[Arbeidskosten op basis van IKS]],"")))</f>
        <v/>
      </c>
      <c r="AI193" t="str">
        <f>IF(ISNUMBER(FIND("overige",Methode_Keuze)),"",IF(Tb_Activiteiten[[#This Row],[Kosten derden exclusief btw]]=1,Tb_Activiteiten[[#Headers],[Kosten derden exclusief btw]],""))</f>
        <v/>
      </c>
      <c r="AJ193" t="str">
        <f>IF(ISNUMBER(FIND("overige",Methode_Keuze)),"",IF(Tb_Activiteiten[[#This Row],[Niet verrekenbare btw]]=1,Tb_Activiteiten[[#Headers],[Niet verrekenbare btw]],""))</f>
        <v/>
      </c>
      <c r="AK193" t="str">
        <f>IF(ISNUMBER(FIND("overige",Methode_Keuze)),"",IF(Tb_Activiteiten[[#This Row],[Grondkosten]]=1,Tb_Activiteiten[[#Headers],[Grondkosten]],""))</f>
        <v/>
      </c>
      <c r="AL193" t="str">
        <f>IF(ISNUMBER(FIND("overige",Methode_Keuze)),"",IF(Tb_Activiteiten[[#This Row],[Bijdrage in natura (overige)]]=1,Tb_Activiteiten[[#Headers],[Bijdrage in natura (overige)]],""))</f>
        <v/>
      </c>
      <c r="AM193" t="str">
        <f>IF(ISNUMBER(FIND("overige",Methode_Keuze)),"",IF(Tb_Activiteiten[[#This Row],[Bijdrage in natura (vrijwilligers)]]=1,Tb_Activiteiten[[#Headers],[Bijdrage in natura (vrijwilligers)]],""))</f>
        <v/>
      </c>
      <c r="AN193" t="str">
        <f>IF(ISNUMBER(FIND("overige",Methode_Keuze)),"",IF(Tb_Activiteiten[[#This Row],[Afschrijvingskosten]]=1,Tb_Activiteiten[[#Headers],[Afschrijvingskosten]],""))</f>
        <v/>
      </c>
    </row>
    <row r="194" spans="1:40" x14ac:dyDescent="0.25">
      <c r="A194" s="342"/>
      <c r="F194" s="81"/>
      <c r="G194" s="81"/>
      <c r="L194" s="71"/>
      <c r="N194" t="str">
        <f>IFERROR(IF(VLOOKUP(Tb_Activiteiten[[#This Row],[Openstelling]],Tb_Openstelling[],2,0)=1,1,""),"")</f>
        <v/>
      </c>
      <c r="AA194" t="str">
        <f>IF(ISNUMBER(FIND("arbeid",Methode_Keuze)),"",IF(ISNUMBER(FIND("arbeid",Methode_Keuze)),"",IF(Tb_Activiteiten[[#This Row],[Loonkosten]]=1,Tb_Activiteiten[[#Headers],[Loonkosten]],"")))</f>
        <v/>
      </c>
      <c r="AB194" t="str">
        <f>IF(ISNUMBER(FIND("arbeid",Methode_Keuze)),"",IF(ISNUMBER(FIND("arbeid",Methode_Keuze)),"",IF(Tb_Activiteiten[[#This Row],[Eigen arbeid]]=1,Tb_Activiteiten[[#Headers],[Eigen arbeid]],"")))</f>
        <v/>
      </c>
      <c r="AC194" t="str">
        <f>IF(ISNUMBER(FIND("arbeid",Methode_Keuze)),"",IF(ISNUMBER(FIND("arbeid",Methode_Keuze)),"",IF(Tb_Activiteiten[[#This Row],[Projectmedewerker]]=1,Tb_Activiteiten[[#Headers],[Projectmedewerker]],"")))</f>
        <v/>
      </c>
      <c r="AD194" t="str">
        <f>IF(ISNUMBER(FIND("arbeid",Methode_Keuze)),"",IF(ISNUMBER(FIND("arbeid",Methode_Keuze)),"",IF(Tb_Activiteiten[[#This Row],[Landbouwer]]=1,Tb_Activiteiten[[#Headers],[Landbouwer]],"")))</f>
        <v/>
      </c>
      <c r="AE194" t="str">
        <f>IF(ISNUMBER(FIND("arbeid",Methode_Keuze)),"",IF(ISNUMBER(FIND("arbeid",Methode_Keuze)),"",IF(Tb_Activiteiten[[#This Row],[Adviseur]]=1,Tb_Activiteiten[[#Headers],[Adviseur]],"")))</f>
        <v/>
      </c>
      <c r="AF194" t="str">
        <f>IF(ISNUMBER(FIND("arbeid",Methode_Keuze)),"",IF(ISNUMBER(FIND("arbeid",Methode_Keuze)),"",IF(Tb_Activiteiten[[#This Row],[Projectleider/Expert]]=1,Tb_Activiteiten[[#Headers],[Projectleider/Expert]],"")))</f>
        <v/>
      </c>
      <c r="AG194" t="str">
        <f>IF(ISNUMBER(FIND("arbeid",Methode_Keuze)),"",IF(ISNUMBER(FIND("arbeid",Methode_Keuze)),"",IF(Tb_Activiteiten[[#This Row],[Arbeidskosten]]=1,Tb_Activiteiten[[#Headers],[Arbeidskosten]],"")))</f>
        <v/>
      </c>
      <c r="AH194" t="str">
        <f>IF(ISNUMBER(FIND("arbeid",Methode_Keuze)),"",IF(ISNUMBER(FIND("arbeid",Methode_Keuze)),"",IF(Tb_Activiteiten[[#This Row],[Arbeidskosten op basis van IKS]]=1,Tb_Activiteiten[[#Headers],[Arbeidskosten op basis van IKS]],"")))</f>
        <v/>
      </c>
      <c r="AI194" t="str">
        <f>IF(ISNUMBER(FIND("overige",Methode_Keuze)),"",IF(Tb_Activiteiten[[#This Row],[Kosten derden exclusief btw]]=1,Tb_Activiteiten[[#Headers],[Kosten derden exclusief btw]],""))</f>
        <v/>
      </c>
      <c r="AJ194" t="str">
        <f>IF(ISNUMBER(FIND("overige",Methode_Keuze)),"",IF(Tb_Activiteiten[[#This Row],[Niet verrekenbare btw]]=1,Tb_Activiteiten[[#Headers],[Niet verrekenbare btw]],""))</f>
        <v/>
      </c>
      <c r="AK194" t="str">
        <f>IF(ISNUMBER(FIND("overige",Methode_Keuze)),"",IF(Tb_Activiteiten[[#This Row],[Grondkosten]]=1,Tb_Activiteiten[[#Headers],[Grondkosten]],""))</f>
        <v/>
      </c>
      <c r="AL194" t="str">
        <f>IF(ISNUMBER(FIND("overige",Methode_Keuze)),"",IF(Tb_Activiteiten[[#This Row],[Bijdrage in natura (overige)]]=1,Tb_Activiteiten[[#Headers],[Bijdrage in natura (overige)]],""))</f>
        <v/>
      </c>
      <c r="AM194" t="str">
        <f>IF(ISNUMBER(FIND("overige",Methode_Keuze)),"",IF(Tb_Activiteiten[[#This Row],[Bijdrage in natura (vrijwilligers)]]=1,Tb_Activiteiten[[#Headers],[Bijdrage in natura (vrijwilligers)]],""))</f>
        <v/>
      </c>
      <c r="AN194" t="str">
        <f>IF(ISNUMBER(FIND("overige",Methode_Keuze)),"",IF(Tb_Activiteiten[[#This Row],[Afschrijvingskosten]]=1,Tb_Activiteiten[[#Headers],[Afschrijvingskosten]],""))</f>
        <v/>
      </c>
    </row>
    <row r="195" spans="1:40" x14ac:dyDescent="0.25">
      <c r="A195" s="342"/>
      <c r="F195" s="81"/>
      <c r="G195" s="81"/>
      <c r="L195" s="71"/>
      <c r="N195" t="str">
        <f>IFERROR(IF(VLOOKUP(Tb_Activiteiten[[#This Row],[Openstelling]],Tb_Openstelling[],2,0)=1,1,""),"")</f>
        <v/>
      </c>
      <c r="AA195" t="str">
        <f>IF(ISNUMBER(FIND("arbeid",Methode_Keuze)),"",IF(ISNUMBER(FIND("arbeid",Methode_Keuze)),"",IF(Tb_Activiteiten[[#This Row],[Loonkosten]]=1,Tb_Activiteiten[[#Headers],[Loonkosten]],"")))</f>
        <v/>
      </c>
      <c r="AB195" t="str">
        <f>IF(ISNUMBER(FIND("arbeid",Methode_Keuze)),"",IF(ISNUMBER(FIND("arbeid",Methode_Keuze)),"",IF(Tb_Activiteiten[[#This Row],[Eigen arbeid]]=1,Tb_Activiteiten[[#Headers],[Eigen arbeid]],"")))</f>
        <v/>
      </c>
      <c r="AC195" t="str">
        <f>IF(ISNUMBER(FIND("arbeid",Methode_Keuze)),"",IF(ISNUMBER(FIND("arbeid",Methode_Keuze)),"",IF(Tb_Activiteiten[[#This Row],[Projectmedewerker]]=1,Tb_Activiteiten[[#Headers],[Projectmedewerker]],"")))</f>
        <v/>
      </c>
      <c r="AD195" t="str">
        <f>IF(ISNUMBER(FIND("arbeid",Methode_Keuze)),"",IF(ISNUMBER(FIND("arbeid",Methode_Keuze)),"",IF(Tb_Activiteiten[[#This Row],[Landbouwer]]=1,Tb_Activiteiten[[#Headers],[Landbouwer]],"")))</f>
        <v/>
      </c>
      <c r="AE195" t="str">
        <f>IF(ISNUMBER(FIND("arbeid",Methode_Keuze)),"",IF(ISNUMBER(FIND("arbeid",Methode_Keuze)),"",IF(Tb_Activiteiten[[#This Row],[Adviseur]]=1,Tb_Activiteiten[[#Headers],[Adviseur]],"")))</f>
        <v/>
      </c>
      <c r="AF195" t="str">
        <f>IF(ISNUMBER(FIND("arbeid",Methode_Keuze)),"",IF(ISNUMBER(FIND("arbeid",Methode_Keuze)),"",IF(Tb_Activiteiten[[#This Row],[Projectleider/Expert]]=1,Tb_Activiteiten[[#Headers],[Projectleider/Expert]],"")))</f>
        <v/>
      </c>
      <c r="AG195" t="str">
        <f>IF(ISNUMBER(FIND("arbeid",Methode_Keuze)),"",IF(ISNUMBER(FIND("arbeid",Methode_Keuze)),"",IF(Tb_Activiteiten[[#This Row],[Arbeidskosten]]=1,Tb_Activiteiten[[#Headers],[Arbeidskosten]],"")))</f>
        <v/>
      </c>
      <c r="AH195" t="str">
        <f>IF(ISNUMBER(FIND("arbeid",Methode_Keuze)),"",IF(ISNUMBER(FIND("arbeid",Methode_Keuze)),"",IF(Tb_Activiteiten[[#This Row],[Arbeidskosten op basis van IKS]]=1,Tb_Activiteiten[[#Headers],[Arbeidskosten op basis van IKS]],"")))</f>
        <v/>
      </c>
      <c r="AI195" t="str">
        <f>IF(ISNUMBER(FIND("overige",Methode_Keuze)),"",IF(Tb_Activiteiten[[#This Row],[Kosten derden exclusief btw]]=1,Tb_Activiteiten[[#Headers],[Kosten derden exclusief btw]],""))</f>
        <v/>
      </c>
      <c r="AJ195" t="str">
        <f>IF(ISNUMBER(FIND("overige",Methode_Keuze)),"",IF(Tb_Activiteiten[[#This Row],[Niet verrekenbare btw]]=1,Tb_Activiteiten[[#Headers],[Niet verrekenbare btw]],""))</f>
        <v/>
      </c>
      <c r="AK195" t="str">
        <f>IF(ISNUMBER(FIND("overige",Methode_Keuze)),"",IF(Tb_Activiteiten[[#This Row],[Grondkosten]]=1,Tb_Activiteiten[[#Headers],[Grondkosten]],""))</f>
        <v/>
      </c>
      <c r="AL195" t="str">
        <f>IF(ISNUMBER(FIND("overige",Methode_Keuze)),"",IF(Tb_Activiteiten[[#This Row],[Bijdrage in natura (overige)]]=1,Tb_Activiteiten[[#Headers],[Bijdrage in natura (overige)]],""))</f>
        <v/>
      </c>
      <c r="AM195" t="str">
        <f>IF(ISNUMBER(FIND("overige",Methode_Keuze)),"",IF(Tb_Activiteiten[[#This Row],[Bijdrage in natura (vrijwilligers)]]=1,Tb_Activiteiten[[#Headers],[Bijdrage in natura (vrijwilligers)]],""))</f>
        <v/>
      </c>
      <c r="AN195" t="str">
        <f>IF(ISNUMBER(FIND("overige",Methode_Keuze)),"",IF(Tb_Activiteiten[[#This Row],[Afschrijvingskosten]]=1,Tb_Activiteiten[[#Headers],[Afschrijvingskosten]],""))</f>
        <v/>
      </c>
    </row>
    <row r="196" spans="1:40" x14ac:dyDescent="0.25">
      <c r="A196" s="342"/>
      <c r="F196" s="81"/>
      <c r="G196" s="81"/>
      <c r="L196" s="71"/>
      <c r="N196" t="str">
        <f>IFERROR(IF(VLOOKUP(Tb_Activiteiten[[#This Row],[Openstelling]],Tb_Openstelling[],2,0)=1,1,""),"")</f>
        <v/>
      </c>
      <c r="AA196" t="str">
        <f>IF(ISNUMBER(FIND("arbeid",Methode_Keuze)),"",IF(ISNUMBER(FIND("arbeid",Methode_Keuze)),"",IF(Tb_Activiteiten[[#This Row],[Loonkosten]]=1,Tb_Activiteiten[[#Headers],[Loonkosten]],"")))</f>
        <v/>
      </c>
      <c r="AB196" t="str">
        <f>IF(ISNUMBER(FIND("arbeid",Methode_Keuze)),"",IF(ISNUMBER(FIND("arbeid",Methode_Keuze)),"",IF(Tb_Activiteiten[[#This Row],[Eigen arbeid]]=1,Tb_Activiteiten[[#Headers],[Eigen arbeid]],"")))</f>
        <v/>
      </c>
      <c r="AC196" t="str">
        <f>IF(ISNUMBER(FIND("arbeid",Methode_Keuze)),"",IF(ISNUMBER(FIND("arbeid",Methode_Keuze)),"",IF(Tb_Activiteiten[[#This Row],[Projectmedewerker]]=1,Tb_Activiteiten[[#Headers],[Projectmedewerker]],"")))</f>
        <v/>
      </c>
      <c r="AD196" t="str">
        <f>IF(ISNUMBER(FIND("arbeid",Methode_Keuze)),"",IF(ISNUMBER(FIND("arbeid",Methode_Keuze)),"",IF(Tb_Activiteiten[[#This Row],[Landbouwer]]=1,Tb_Activiteiten[[#Headers],[Landbouwer]],"")))</f>
        <v/>
      </c>
      <c r="AE196" t="str">
        <f>IF(ISNUMBER(FIND("arbeid",Methode_Keuze)),"",IF(ISNUMBER(FIND("arbeid",Methode_Keuze)),"",IF(Tb_Activiteiten[[#This Row],[Adviseur]]=1,Tb_Activiteiten[[#Headers],[Adviseur]],"")))</f>
        <v/>
      </c>
      <c r="AF196" t="str">
        <f>IF(ISNUMBER(FIND("arbeid",Methode_Keuze)),"",IF(ISNUMBER(FIND("arbeid",Methode_Keuze)),"",IF(Tb_Activiteiten[[#This Row],[Projectleider/Expert]]=1,Tb_Activiteiten[[#Headers],[Projectleider/Expert]],"")))</f>
        <v/>
      </c>
      <c r="AG196" t="str">
        <f>IF(ISNUMBER(FIND("arbeid",Methode_Keuze)),"",IF(ISNUMBER(FIND("arbeid",Methode_Keuze)),"",IF(Tb_Activiteiten[[#This Row],[Arbeidskosten]]=1,Tb_Activiteiten[[#Headers],[Arbeidskosten]],"")))</f>
        <v/>
      </c>
      <c r="AH196" t="str">
        <f>IF(ISNUMBER(FIND("arbeid",Methode_Keuze)),"",IF(ISNUMBER(FIND("arbeid",Methode_Keuze)),"",IF(Tb_Activiteiten[[#This Row],[Arbeidskosten op basis van IKS]]=1,Tb_Activiteiten[[#Headers],[Arbeidskosten op basis van IKS]],"")))</f>
        <v/>
      </c>
      <c r="AI196" t="str">
        <f>IF(ISNUMBER(FIND("overige",Methode_Keuze)),"",IF(Tb_Activiteiten[[#This Row],[Kosten derden exclusief btw]]=1,Tb_Activiteiten[[#Headers],[Kosten derden exclusief btw]],""))</f>
        <v/>
      </c>
      <c r="AJ196" t="str">
        <f>IF(ISNUMBER(FIND("overige",Methode_Keuze)),"",IF(Tb_Activiteiten[[#This Row],[Niet verrekenbare btw]]=1,Tb_Activiteiten[[#Headers],[Niet verrekenbare btw]],""))</f>
        <v/>
      </c>
      <c r="AK196" t="str">
        <f>IF(ISNUMBER(FIND("overige",Methode_Keuze)),"",IF(Tb_Activiteiten[[#This Row],[Grondkosten]]=1,Tb_Activiteiten[[#Headers],[Grondkosten]],""))</f>
        <v/>
      </c>
      <c r="AL196" t="str">
        <f>IF(ISNUMBER(FIND("overige",Methode_Keuze)),"",IF(Tb_Activiteiten[[#This Row],[Bijdrage in natura (overige)]]=1,Tb_Activiteiten[[#Headers],[Bijdrage in natura (overige)]],""))</f>
        <v/>
      </c>
      <c r="AM196" t="str">
        <f>IF(ISNUMBER(FIND("overige",Methode_Keuze)),"",IF(Tb_Activiteiten[[#This Row],[Bijdrage in natura (vrijwilligers)]]=1,Tb_Activiteiten[[#Headers],[Bijdrage in natura (vrijwilligers)]],""))</f>
        <v/>
      </c>
      <c r="AN196" t="str">
        <f>IF(ISNUMBER(FIND("overige",Methode_Keuze)),"",IF(Tb_Activiteiten[[#This Row],[Afschrijvingskosten]]=1,Tb_Activiteiten[[#Headers],[Afschrijvingskosten]],""))</f>
        <v/>
      </c>
    </row>
    <row r="197" spans="1:40" x14ac:dyDescent="0.25">
      <c r="A197" s="342"/>
      <c r="F197" s="81"/>
      <c r="G197" s="81"/>
      <c r="L197" s="71"/>
      <c r="N197" t="str">
        <f>IFERROR(IF(VLOOKUP(Tb_Activiteiten[[#This Row],[Openstelling]],Tb_Openstelling[],2,0)=1,1,""),"")</f>
        <v/>
      </c>
      <c r="AA197" t="str">
        <f>IF(ISNUMBER(FIND("arbeid",Methode_Keuze)),"",IF(ISNUMBER(FIND("arbeid",Methode_Keuze)),"",IF(Tb_Activiteiten[[#This Row],[Loonkosten]]=1,Tb_Activiteiten[[#Headers],[Loonkosten]],"")))</f>
        <v/>
      </c>
      <c r="AB197" t="str">
        <f>IF(ISNUMBER(FIND("arbeid",Methode_Keuze)),"",IF(ISNUMBER(FIND("arbeid",Methode_Keuze)),"",IF(Tb_Activiteiten[[#This Row],[Eigen arbeid]]=1,Tb_Activiteiten[[#Headers],[Eigen arbeid]],"")))</f>
        <v/>
      </c>
      <c r="AC197" t="str">
        <f>IF(ISNUMBER(FIND("arbeid",Methode_Keuze)),"",IF(ISNUMBER(FIND("arbeid",Methode_Keuze)),"",IF(Tb_Activiteiten[[#This Row],[Projectmedewerker]]=1,Tb_Activiteiten[[#Headers],[Projectmedewerker]],"")))</f>
        <v/>
      </c>
      <c r="AD197" t="str">
        <f>IF(ISNUMBER(FIND("arbeid",Methode_Keuze)),"",IF(ISNUMBER(FIND("arbeid",Methode_Keuze)),"",IF(Tb_Activiteiten[[#This Row],[Landbouwer]]=1,Tb_Activiteiten[[#Headers],[Landbouwer]],"")))</f>
        <v/>
      </c>
      <c r="AE197" t="str">
        <f>IF(ISNUMBER(FIND("arbeid",Methode_Keuze)),"",IF(ISNUMBER(FIND("arbeid",Methode_Keuze)),"",IF(Tb_Activiteiten[[#This Row],[Adviseur]]=1,Tb_Activiteiten[[#Headers],[Adviseur]],"")))</f>
        <v/>
      </c>
      <c r="AF197" t="str">
        <f>IF(ISNUMBER(FIND("arbeid",Methode_Keuze)),"",IF(ISNUMBER(FIND("arbeid",Methode_Keuze)),"",IF(Tb_Activiteiten[[#This Row],[Projectleider/Expert]]=1,Tb_Activiteiten[[#Headers],[Projectleider/Expert]],"")))</f>
        <v/>
      </c>
      <c r="AG197" t="str">
        <f>IF(ISNUMBER(FIND("arbeid",Methode_Keuze)),"",IF(ISNUMBER(FIND("arbeid",Methode_Keuze)),"",IF(Tb_Activiteiten[[#This Row],[Arbeidskosten]]=1,Tb_Activiteiten[[#Headers],[Arbeidskosten]],"")))</f>
        <v/>
      </c>
      <c r="AH197" t="str">
        <f>IF(ISNUMBER(FIND("arbeid",Methode_Keuze)),"",IF(ISNUMBER(FIND("arbeid",Methode_Keuze)),"",IF(Tb_Activiteiten[[#This Row],[Arbeidskosten op basis van IKS]]=1,Tb_Activiteiten[[#Headers],[Arbeidskosten op basis van IKS]],"")))</f>
        <v/>
      </c>
      <c r="AI197" t="str">
        <f>IF(ISNUMBER(FIND("overige",Methode_Keuze)),"",IF(Tb_Activiteiten[[#This Row],[Kosten derden exclusief btw]]=1,Tb_Activiteiten[[#Headers],[Kosten derden exclusief btw]],""))</f>
        <v/>
      </c>
      <c r="AJ197" t="str">
        <f>IF(ISNUMBER(FIND("overige",Methode_Keuze)),"",IF(Tb_Activiteiten[[#This Row],[Niet verrekenbare btw]]=1,Tb_Activiteiten[[#Headers],[Niet verrekenbare btw]],""))</f>
        <v/>
      </c>
      <c r="AK197" t="str">
        <f>IF(ISNUMBER(FIND("overige",Methode_Keuze)),"",IF(Tb_Activiteiten[[#This Row],[Grondkosten]]=1,Tb_Activiteiten[[#Headers],[Grondkosten]],""))</f>
        <v/>
      </c>
      <c r="AL197" t="str">
        <f>IF(ISNUMBER(FIND("overige",Methode_Keuze)),"",IF(Tb_Activiteiten[[#This Row],[Bijdrage in natura (overige)]]=1,Tb_Activiteiten[[#Headers],[Bijdrage in natura (overige)]],""))</f>
        <v/>
      </c>
      <c r="AM197" t="str">
        <f>IF(ISNUMBER(FIND("overige",Methode_Keuze)),"",IF(Tb_Activiteiten[[#This Row],[Bijdrage in natura (vrijwilligers)]]=1,Tb_Activiteiten[[#Headers],[Bijdrage in natura (vrijwilligers)]],""))</f>
        <v/>
      </c>
      <c r="AN197" t="str">
        <f>IF(ISNUMBER(FIND("overige",Methode_Keuze)),"",IF(Tb_Activiteiten[[#This Row],[Afschrijvingskosten]]=1,Tb_Activiteiten[[#Headers],[Afschrijvingskosten]],""))</f>
        <v/>
      </c>
    </row>
    <row r="198" spans="1:40" x14ac:dyDescent="0.25">
      <c r="A198" s="342"/>
      <c r="F198" s="81"/>
      <c r="G198" s="81"/>
      <c r="L198" s="71"/>
      <c r="N198" t="str">
        <f>IFERROR(IF(VLOOKUP(Tb_Activiteiten[[#This Row],[Openstelling]],Tb_Openstelling[],2,0)=1,1,""),"")</f>
        <v/>
      </c>
      <c r="AA198" t="str">
        <f>IF(ISNUMBER(FIND("arbeid",Methode_Keuze)),"",IF(ISNUMBER(FIND("arbeid",Methode_Keuze)),"",IF(Tb_Activiteiten[[#This Row],[Loonkosten]]=1,Tb_Activiteiten[[#Headers],[Loonkosten]],"")))</f>
        <v/>
      </c>
      <c r="AB198" t="str">
        <f>IF(ISNUMBER(FIND("arbeid",Methode_Keuze)),"",IF(ISNUMBER(FIND("arbeid",Methode_Keuze)),"",IF(Tb_Activiteiten[[#This Row],[Eigen arbeid]]=1,Tb_Activiteiten[[#Headers],[Eigen arbeid]],"")))</f>
        <v/>
      </c>
      <c r="AC198" t="str">
        <f>IF(ISNUMBER(FIND("arbeid",Methode_Keuze)),"",IF(ISNUMBER(FIND("arbeid",Methode_Keuze)),"",IF(Tb_Activiteiten[[#This Row],[Projectmedewerker]]=1,Tb_Activiteiten[[#Headers],[Projectmedewerker]],"")))</f>
        <v/>
      </c>
      <c r="AD198" t="str">
        <f>IF(ISNUMBER(FIND("arbeid",Methode_Keuze)),"",IF(ISNUMBER(FIND("arbeid",Methode_Keuze)),"",IF(Tb_Activiteiten[[#This Row],[Landbouwer]]=1,Tb_Activiteiten[[#Headers],[Landbouwer]],"")))</f>
        <v/>
      </c>
      <c r="AE198" t="str">
        <f>IF(ISNUMBER(FIND("arbeid",Methode_Keuze)),"",IF(ISNUMBER(FIND("arbeid",Methode_Keuze)),"",IF(Tb_Activiteiten[[#This Row],[Adviseur]]=1,Tb_Activiteiten[[#Headers],[Adviseur]],"")))</f>
        <v/>
      </c>
      <c r="AF198" t="str">
        <f>IF(ISNUMBER(FIND("arbeid",Methode_Keuze)),"",IF(ISNUMBER(FIND("arbeid",Methode_Keuze)),"",IF(Tb_Activiteiten[[#This Row],[Projectleider/Expert]]=1,Tb_Activiteiten[[#Headers],[Projectleider/Expert]],"")))</f>
        <v/>
      </c>
      <c r="AG198" t="str">
        <f>IF(ISNUMBER(FIND("arbeid",Methode_Keuze)),"",IF(ISNUMBER(FIND("arbeid",Methode_Keuze)),"",IF(Tb_Activiteiten[[#This Row],[Arbeidskosten]]=1,Tb_Activiteiten[[#Headers],[Arbeidskosten]],"")))</f>
        <v/>
      </c>
      <c r="AH198" t="str">
        <f>IF(ISNUMBER(FIND("arbeid",Methode_Keuze)),"",IF(ISNUMBER(FIND("arbeid",Methode_Keuze)),"",IF(Tb_Activiteiten[[#This Row],[Arbeidskosten op basis van IKS]]=1,Tb_Activiteiten[[#Headers],[Arbeidskosten op basis van IKS]],"")))</f>
        <v/>
      </c>
      <c r="AI198" t="str">
        <f>IF(ISNUMBER(FIND("overige",Methode_Keuze)),"",IF(Tb_Activiteiten[[#This Row],[Kosten derden exclusief btw]]=1,Tb_Activiteiten[[#Headers],[Kosten derden exclusief btw]],""))</f>
        <v/>
      </c>
      <c r="AJ198" t="str">
        <f>IF(ISNUMBER(FIND("overige",Methode_Keuze)),"",IF(Tb_Activiteiten[[#This Row],[Niet verrekenbare btw]]=1,Tb_Activiteiten[[#Headers],[Niet verrekenbare btw]],""))</f>
        <v/>
      </c>
      <c r="AK198" t="str">
        <f>IF(ISNUMBER(FIND("overige",Methode_Keuze)),"",IF(Tb_Activiteiten[[#This Row],[Grondkosten]]=1,Tb_Activiteiten[[#Headers],[Grondkosten]],""))</f>
        <v/>
      </c>
      <c r="AL198" t="str">
        <f>IF(ISNUMBER(FIND("overige",Methode_Keuze)),"",IF(Tb_Activiteiten[[#This Row],[Bijdrage in natura (overige)]]=1,Tb_Activiteiten[[#Headers],[Bijdrage in natura (overige)]],""))</f>
        <v/>
      </c>
      <c r="AM198" t="str">
        <f>IF(ISNUMBER(FIND("overige",Methode_Keuze)),"",IF(Tb_Activiteiten[[#This Row],[Bijdrage in natura (vrijwilligers)]]=1,Tb_Activiteiten[[#Headers],[Bijdrage in natura (vrijwilligers)]],""))</f>
        <v/>
      </c>
      <c r="AN198" t="str">
        <f>IF(ISNUMBER(FIND("overige",Methode_Keuze)),"",IF(Tb_Activiteiten[[#This Row],[Afschrijvingskosten]]=1,Tb_Activiteiten[[#Headers],[Afschrijvingskosten]],""))</f>
        <v/>
      </c>
    </row>
    <row r="199" spans="1:40" x14ac:dyDescent="0.25">
      <c r="A199" s="342"/>
      <c r="F199" s="81"/>
      <c r="G199" s="81"/>
      <c r="L199" s="71"/>
      <c r="N199" t="str">
        <f>IFERROR(IF(VLOOKUP(Tb_Activiteiten[[#This Row],[Openstelling]],Tb_Openstelling[],2,0)=1,1,""),"")</f>
        <v/>
      </c>
      <c r="AA199" t="str">
        <f>IF(ISNUMBER(FIND("arbeid",Methode_Keuze)),"",IF(ISNUMBER(FIND("arbeid",Methode_Keuze)),"",IF(Tb_Activiteiten[[#This Row],[Loonkosten]]=1,Tb_Activiteiten[[#Headers],[Loonkosten]],"")))</f>
        <v/>
      </c>
      <c r="AB199" t="str">
        <f>IF(ISNUMBER(FIND("arbeid",Methode_Keuze)),"",IF(ISNUMBER(FIND("arbeid",Methode_Keuze)),"",IF(Tb_Activiteiten[[#This Row],[Eigen arbeid]]=1,Tb_Activiteiten[[#Headers],[Eigen arbeid]],"")))</f>
        <v/>
      </c>
      <c r="AC199" t="str">
        <f>IF(ISNUMBER(FIND("arbeid",Methode_Keuze)),"",IF(ISNUMBER(FIND("arbeid",Methode_Keuze)),"",IF(Tb_Activiteiten[[#This Row],[Projectmedewerker]]=1,Tb_Activiteiten[[#Headers],[Projectmedewerker]],"")))</f>
        <v/>
      </c>
      <c r="AD199" t="str">
        <f>IF(ISNUMBER(FIND("arbeid",Methode_Keuze)),"",IF(ISNUMBER(FIND("arbeid",Methode_Keuze)),"",IF(Tb_Activiteiten[[#This Row],[Landbouwer]]=1,Tb_Activiteiten[[#Headers],[Landbouwer]],"")))</f>
        <v/>
      </c>
      <c r="AE199" t="str">
        <f>IF(ISNUMBER(FIND("arbeid",Methode_Keuze)),"",IF(ISNUMBER(FIND("arbeid",Methode_Keuze)),"",IF(Tb_Activiteiten[[#This Row],[Adviseur]]=1,Tb_Activiteiten[[#Headers],[Adviseur]],"")))</f>
        <v/>
      </c>
      <c r="AF199" t="str">
        <f>IF(ISNUMBER(FIND("arbeid",Methode_Keuze)),"",IF(ISNUMBER(FIND("arbeid",Methode_Keuze)),"",IF(Tb_Activiteiten[[#This Row],[Projectleider/Expert]]=1,Tb_Activiteiten[[#Headers],[Projectleider/Expert]],"")))</f>
        <v/>
      </c>
      <c r="AG199" t="str">
        <f>IF(ISNUMBER(FIND("arbeid",Methode_Keuze)),"",IF(ISNUMBER(FIND("arbeid",Methode_Keuze)),"",IF(Tb_Activiteiten[[#This Row],[Arbeidskosten]]=1,Tb_Activiteiten[[#Headers],[Arbeidskosten]],"")))</f>
        <v/>
      </c>
      <c r="AH199" t="str">
        <f>IF(ISNUMBER(FIND("arbeid",Methode_Keuze)),"",IF(ISNUMBER(FIND("arbeid",Methode_Keuze)),"",IF(Tb_Activiteiten[[#This Row],[Arbeidskosten op basis van IKS]]=1,Tb_Activiteiten[[#Headers],[Arbeidskosten op basis van IKS]],"")))</f>
        <v/>
      </c>
      <c r="AI199" t="str">
        <f>IF(ISNUMBER(FIND("overige",Methode_Keuze)),"",IF(Tb_Activiteiten[[#This Row],[Kosten derden exclusief btw]]=1,Tb_Activiteiten[[#Headers],[Kosten derden exclusief btw]],""))</f>
        <v/>
      </c>
      <c r="AJ199" t="str">
        <f>IF(ISNUMBER(FIND("overige",Methode_Keuze)),"",IF(Tb_Activiteiten[[#This Row],[Niet verrekenbare btw]]=1,Tb_Activiteiten[[#Headers],[Niet verrekenbare btw]],""))</f>
        <v/>
      </c>
      <c r="AK199" t="str">
        <f>IF(ISNUMBER(FIND("overige",Methode_Keuze)),"",IF(Tb_Activiteiten[[#This Row],[Grondkosten]]=1,Tb_Activiteiten[[#Headers],[Grondkosten]],""))</f>
        <v/>
      </c>
      <c r="AL199" t="str">
        <f>IF(ISNUMBER(FIND("overige",Methode_Keuze)),"",IF(Tb_Activiteiten[[#This Row],[Bijdrage in natura (overige)]]=1,Tb_Activiteiten[[#Headers],[Bijdrage in natura (overige)]],""))</f>
        <v/>
      </c>
      <c r="AM199" t="str">
        <f>IF(ISNUMBER(FIND("overige",Methode_Keuze)),"",IF(Tb_Activiteiten[[#This Row],[Bijdrage in natura (vrijwilligers)]]=1,Tb_Activiteiten[[#Headers],[Bijdrage in natura (vrijwilligers)]],""))</f>
        <v/>
      </c>
      <c r="AN199" t="str">
        <f>IF(ISNUMBER(FIND("overige",Methode_Keuze)),"",IF(Tb_Activiteiten[[#This Row],[Afschrijvingskosten]]=1,Tb_Activiteiten[[#Headers],[Afschrijvingskosten]],""))</f>
        <v/>
      </c>
    </row>
    <row r="200" spans="1:40" x14ac:dyDescent="0.25">
      <c r="A200" s="342"/>
      <c r="F200" s="81"/>
      <c r="G200" s="81"/>
      <c r="L200" s="71"/>
      <c r="N200" t="str">
        <f>IFERROR(IF(VLOOKUP(Tb_Activiteiten[[#This Row],[Openstelling]],Tb_Openstelling[],2,0)=1,1,""),"")</f>
        <v/>
      </c>
      <c r="AA200" t="str">
        <f>IF(ISNUMBER(FIND("arbeid",Methode_Keuze)),"",IF(ISNUMBER(FIND("arbeid",Methode_Keuze)),"",IF(Tb_Activiteiten[[#This Row],[Loonkosten]]=1,Tb_Activiteiten[[#Headers],[Loonkosten]],"")))</f>
        <v/>
      </c>
      <c r="AB200" t="str">
        <f>IF(ISNUMBER(FIND("arbeid",Methode_Keuze)),"",IF(ISNUMBER(FIND("arbeid",Methode_Keuze)),"",IF(Tb_Activiteiten[[#This Row],[Eigen arbeid]]=1,Tb_Activiteiten[[#Headers],[Eigen arbeid]],"")))</f>
        <v/>
      </c>
      <c r="AC200" t="str">
        <f>IF(ISNUMBER(FIND("arbeid",Methode_Keuze)),"",IF(ISNUMBER(FIND("arbeid",Methode_Keuze)),"",IF(Tb_Activiteiten[[#This Row],[Projectmedewerker]]=1,Tb_Activiteiten[[#Headers],[Projectmedewerker]],"")))</f>
        <v/>
      </c>
      <c r="AD200" t="str">
        <f>IF(ISNUMBER(FIND("arbeid",Methode_Keuze)),"",IF(ISNUMBER(FIND("arbeid",Methode_Keuze)),"",IF(Tb_Activiteiten[[#This Row],[Landbouwer]]=1,Tb_Activiteiten[[#Headers],[Landbouwer]],"")))</f>
        <v/>
      </c>
      <c r="AE200" t="str">
        <f>IF(ISNUMBER(FIND("arbeid",Methode_Keuze)),"",IF(ISNUMBER(FIND("arbeid",Methode_Keuze)),"",IF(Tb_Activiteiten[[#This Row],[Adviseur]]=1,Tb_Activiteiten[[#Headers],[Adviseur]],"")))</f>
        <v/>
      </c>
      <c r="AF200" t="str">
        <f>IF(ISNUMBER(FIND("arbeid",Methode_Keuze)),"",IF(ISNUMBER(FIND("arbeid",Methode_Keuze)),"",IF(Tb_Activiteiten[[#This Row],[Projectleider/Expert]]=1,Tb_Activiteiten[[#Headers],[Projectleider/Expert]],"")))</f>
        <v/>
      </c>
      <c r="AG200" t="str">
        <f>IF(ISNUMBER(FIND("arbeid",Methode_Keuze)),"",IF(ISNUMBER(FIND("arbeid",Methode_Keuze)),"",IF(Tb_Activiteiten[[#This Row],[Arbeidskosten]]=1,Tb_Activiteiten[[#Headers],[Arbeidskosten]],"")))</f>
        <v/>
      </c>
      <c r="AH200" t="str">
        <f>IF(ISNUMBER(FIND("arbeid",Methode_Keuze)),"",IF(ISNUMBER(FIND("arbeid",Methode_Keuze)),"",IF(Tb_Activiteiten[[#This Row],[Arbeidskosten op basis van IKS]]=1,Tb_Activiteiten[[#Headers],[Arbeidskosten op basis van IKS]],"")))</f>
        <v/>
      </c>
      <c r="AI200" t="str">
        <f>IF(ISNUMBER(FIND("overige",Methode_Keuze)),"",IF(Tb_Activiteiten[[#This Row],[Kosten derden exclusief btw]]=1,Tb_Activiteiten[[#Headers],[Kosten derden exclusief btw]],""))</f>
        <v/>
      </c>
      <c r="AJ200" t="str">
        <f>IF(ISNUMBER(FIND("overige",Methode_Keuze)),"",IF(Tb_Activiteiten[[#This Row],[Niet verrekenbare btw]]=1,Tb_Activiteiten[[#Headers],[Niet verrekenbare btw]],""))</f>
        <v/>
      </c>
      <c r="AK200" t="str">
        <f>IF(ISNUMBER(FIND("overige",Methode_Keuze)),"",IF(Tb_Activiteiten[[#This Row],[Grondkosten]]=1,Tb_Activiteiten[[#Headers],[Grondkosten]],""))</f>
        <v/>
      </c>
      <c r="AL200" t="str">
        <f>IF(ISNUMBER(FIND("overige",Methode_Keuze)),"",IF(Tb_Activiteiten[[#This Row],[Bijdrage in natura (overige)]]=1,Tb_Activiteiten[[#Headers],[Bijdrage in natura (overige)]],""))</f>
        <v/>
      </c>
      <c r="AM200" t="str">
        <f>IF(ISNUMBER(FIND("overige",Methode_Keuze)),"",IF(Tb_Activiteiten[[#This Row],[Bijdrage in natura (vrijwilligers)]]=1,Tb_Activiteiten[[#Headers],[Bijdrage in natura (vrijwilligers)]],""))</f>
        <v/>
      </c>
      <c r="AN200" t="str">
        <f>IF(ISNUMBER(FIND("overige",Methode_Keuze)),"",IF(Tb_Activiteiten[[#This Row],[Afschrijvingskosten]]=1,Tb_Activiteiten[[#Headers],[Afschrijvingskosten]],""))</f>
        <v/>
      </c>
    </row>
    <row r="201" spans="1:40" x14ac:dyDescent="0.25">
      <c r="A201" s="342"/>
      <c r="F201" s="81"/>
      <c r="G201" s="81"/>
      <c r="L201" s="71"/>
      <c r="N201" t="str">
        <f>IFERROR(IF(VLOOKUP(Tb_Activiteiten[[#This Row],[Openstelling]],Tb_Openstelling[],2,0)=1,1,""),"")</f>
        <v/>
      </c>
      <c r="AA201" t="str">
        <f>IF(ISNUMBER(FIND("arbeid",Methode_Keuze)),"",IF(ISNUMBER(FIND("arbeid",Methode_Keuze)),"",IF(Tb_Activiteiten[[#This Row],[Loonkosten]]=1,Tb_Activiteiten[[#Headers],[Loonkosten]],"")))</f>
        <v/>
      </c>
      <c r="AB201" t="str">
        <f>IF(ISNUMBER(FIND("arbeid",Methode_Keuze)),"",IF(ISNUMBER(FIND("arbeid",Methode_Keuze)),"",IF(Tb_Activiteiten[[#This Row],[Eigen arbeid]]=1,Tb_Activiteiten[[#Headers],[Eigen arbeid]],"")))</f>
        <v/>
      </c>
      <c r="AC201" t="str">
        <f>IF(ISNUMBER(FIND("arbeid",Methode_Keuze)),"",IF(ISNUMBER(FIND("arbeid",Methode_Keuze)),"",IF(Tb_Activiteiten[[#This Row],[Projectmedewerker]]=1,Tb_Activiteiten[[#Headers],[Projectmedewerker]],"")))</f>
        <v/>
      </c>
      <c r="AD201" t="str">
        <f>IF(ISNUMBER(FIND("arbeid",Methode_Keuze)),"",IF(ISNUMBER(FIND("arbeid",Methode_Keuze)),"",IF(Tb_Activiteiten[[#This Row],[Landbouwer]]=1,Tb_Activiteiten[[#Headers],[Landbouwer]],"")))</f>
        <v/>
      </c>
      <c r="AE201" t="str">
        <f>IF(ISNUMBER(FIND("arbeid",Methode_Keuze)),"",IF(ISNUMBER(FIND("arbeid",Methode_Keuze)),"",IF(Tb_Activiteiten[[#This Row],[Adviseur]]=1,Tb_Activiteiten[[#Headers],[Adviseur]],"")))</f>
        <v/>
      </c>
      <c r="AF201" t="str">
        <f>IF(ISNUMBER(FIND("arbeid",Methode_Keuze)),"",IF(ISNUMBER(FIND("arbeid",Methode_Keuze)),"",IF(Tb_Activiteiten[[#This Row],[Projectleider/Expert]]=1,Tb_Activiteiten[[#Headers],[Projectleider/Expert]],"")))</f>
        <v/>
      </c>
      <c r="AG201" t="str">
        <f>IF(ISNUMBER(FIND("arbeid",Methode_Keuze)),"",IF(ISNUMBER(FIND("arbeid",Methode_Keuze)),"",IF(Tb_Activiteiten[[#This Row],[Arbeidskosten]]=1,Tb_Activiteiten[[#Headers],[Arbeidskosten]],"")))</f>
        <v/>
      </c>
      <c r="AH201" t="str">
        <f>IF(ISNUMBER(FIND("arbeid",Methode_Keuze)),"",IF(ISNUMBER(FIND("arbeid",Methode_Keuze)),"",IF(Tb_Activiteiten[[#This Row],[Arbeidskosten op basis van IKS]]=1,Tb_Activiteiten[[#Headers],[Arbeidskosten op basis van IKS]],"")))</f>
        <v/>
      </c>
      <c r="AI201" t="str">
        <f>IF(ISNUMBER(FIND("overige",Methode_Keuze)),"",IF(Tb_Activiteiten[[#This Row],[Kosten derden exclusief btw]]=1,Tb_Activiteiten[[#Headers],[Kosten derden exclusief btw]],""))</f>
        <v/>
      </c>
      <c r="AJ201" t="str">
        <f>IF(ISNUMBER(FIND("overige",Methode_Keuze)),"",IF(Tb_Activiteiten[[#This Row],[Niet verrekenbare btw]]=1,Tb_Activiteiten[[#Headers],[Niet verrekenbare btw]],""))</f>
        <v/>
      </c>
      <c r="AK201" t="str">
        <f>IF(ISNUMBER(FIND("overige",Methode_Keuze)),"",IF(Tb_Activiteiten[[#This Row],[Grondkosten]]=1,Tb_Activiteiten[[#Headers],[Grondkosten]],""))</f>
        <v/>
      </c>
      <c r="AL201" t="str">
        <f>IF(ISNUMBER(FIND("overige",Methode_Keuze)),"",IF(Tb_Activiteiten[[#This Row],[Bijdrage in natura (overige)]]=1,Tb_Activiteiten[[#Headers],[Bijdrage in natura (overige)]],""))</f>
        <v/>
      </c>
      <c r="AM201" t="str">
        <f>IF(ISNUMBER(FIND("overige",Methode_Keuze)),"",IF(Tb_Activiteiten[[#This Row],[Bijdrage in natura (vrijwilligers)]]=1,Tb_Activiteiten[[#Headers],[Bijdrage in natura (vrijwilligers)]],""))</f>
        <v/>
      </c>
      <c r="AN201" t="str">
        <f>IF(ISNUMBER(FIND("overige",Methode_Keuze)),"",IF(Tb_Activiteiten[[#This Row],[Afschrijvingskosten]]=1,Tb_Activiteiten[[#Headers],[Afschrijvingskosten]],""))</f>
        <v/>
      </c>
    </row>
    <row r="202" spans="1:40" x14ac:dyDescent="0.25">
      <c r="A202" s="342"/>
      <c r="F202" s="81"/>
      <c r="G202" s="81"/>
      <c r="L202" s="71"/>
      <c r="N202" t="str">
        <f>IFERROR(IF(VLOOKUP(Tb_Activiteiten[[#This Row],[Openstelling]],Tb_Openstelling[],2,0)=1,1,""),"")</f>
        <v/>
      </c>
      <c r="AA202" t="str">
        <f>IF(ISNUMBER(FIND("arbeid",Methode_Keuze)),"",IF(ISNUMBER(FIND("arbeid",Methode_Keuze)),"",IF(Tb_Activiteiten[[#This Row],[Loonkosten]]=1,Tb_Activiteiten[[#Headers],[Loonkosten]],"")))</f>
        <v/>
      </c>
      <c r="AB202" t="str">
        <f>IF(ISNUMBER(FIND("arbeid",Methode_Keuze)),"",IF(ISNUMBER(FIND("arbeid",Methode_Keuze)),"",IF(Tb_Activiteiten[[#This Row],[Eigen arbeid]]=1,Tb_Activiteiten[[#Headers],[Eigen arbeid]],"")))</f>
        <v/>
      </c>
      <c r="AC202" t="str">
        <f>IF(ISNUMBER(FIND("arbeid",Methode_Keuze)),"",IF(ISNUMBER(FIND("arbeid",Methode_Keuze)),"",IF(Tb_Activiteiten[[#This Row],[Projectmedewerker]]=1,Tb_Activiteiten[[#Headers],[Projectmedewerker]],"")))</f>
        <v/>
      </c>
      <c r="AD202" t="str">
        <f>IF(ISNUMBER(FIND("arbeid",Methode_Keuze)),"",IF(ISNUMBER(FIND("arbeid",Methode_Keuze)),"",IF(Tb_Activiteiten[[#This Row],[Landbouwer]]=1,Tb_Activiteiten[[#Headers],[Landbouwer]],"")))</f>
        <v/>
      </c>
      <c r="AE202" t="str">
        <f>IF(ISNUMBER(FIND("arbeid",Methode_Keuze)),"",IF(ISNUMBER(FIND("arbeid",Methode_Keuze)),"",IF(Tb_Activiteiten[[#This Row],[Adviseur]]=1,Tb_Activiteiten[[#Headers],[Adviseur]],"")))</f>
        <v/>
      </c>
      <c r="AF202" t="str">
        <f>IF(ISNUMBER(FIND("arbeid",Methode_Keuze)),"",IF(ISNUMBER(FIND("arbeid",Methode_Keuze)),"",IF(Tb_Activiteiten[[#This Row],[Projectleider/Expert]]=1,Tb_Activiteiten[[#Headers],[Projectleider/Expert]],"")))</f>
        <v/>
      </c>
      <c r="AG202" t="str">
        <f>IF(ISNUMBER(FIND("arbeid",Methode_Keuze)),"",IF(ISNUMBER(FIND("arbeid",Methode_Keuze)),"",IF(Tb_Activiteiten[[#This Row],[Arbeidskosten]]=1,Tb_Activiteiten[[#Headers],[Arbeidskosten]],"")))</f>
        <v/>
      </c>
      <c r="AH202" t="str">
        <f>IF(ISNUMBER(FIND("arbeid",Methode_Keuze)),"",IF(ISNUMBER(FIND("arbeid",Methode_Keuze)),"",IF(Tb_Activiteiten[[#This Row],[Arbeidskosten op basis van IKS]]=1,Tb_Activiteiten[[#Headers],[Arbeidskosten op basis van IKS]],"")))</f>
        <v/>
      </c>
      <c r="AI202" t="str">
        <f>IF(ISNUMBER(FIND("overige",Methode_Keuze)),"",IF(Tb_Activiteiten[[#This Row],[Kosten derden exclusief btw]]=1,Tb_Activiteiten[[#Headers],[Kosten derden exclusief btw]],""))</f>
        <v/>
      </c>
      <c r="AJ202" t="str">
        <f>IF(ISNUMBER(FIND("overige",Methode_Keuze)),"",IF(Tb_Activiteiten[[#This Row],[Niet verrekenbare btw]]=1,Tb_Activiteiten[[#Headers],[Niet verrekenbare btw]],""))</f>
        <v/>
      </c>
      <c r="AK202" t="str">
        <f>IF(ISNUMBER(FIND("overige",Methode_Keuze)),"",IF(Tb_Activiteiten[[#This Row],[Grondkosten]]=1,Tb_Activiteiten[[#Headers],[Grondkosten]],""))</f>
        <v/>
      </c>
      <c r="AL202" t="str">
        <f>IF(ISNUMBER(FIND("overige",Methode_Keuze)),"",IF(Tb_Activiteiten[[#This Row],[Bijdrage in natura (overige)]]=1,Tb_Activiteiten[[#Headers],[Bijdrage in natura (overige)]],""))</f>
        <v/>
      </c>
      <c r="AM202" t="str">
        <f>IF(ISNUMBER(FIND("overige",Methode_Keuze)),"",IF(Tb_Activiteiten[[#This Row],[Bijdrage in natura (vrijwilligers)]]=1,Tb_Activiteiten[[#Headers],[Bijdrage in natura (vrijwilligers)]],""))</f>
        <v/>
      </c>
      <c r="AN202" t="str">
        <f>IF(ISNUMBER(FIND("overige",Methode_Keuze)),"",IF(Tb_Activiteiten[[#This Row],[Afschrijvingskosten]]=1,Tb_Activiteiten[[#Headers],[Afschrijvingskosten]],""))</f>
        <v/>
      </c>
    </row>
    <row r="203" spans="1:40" x14ac:dyDescent="0.25">
      <c r="A203" s="342"/>
      <c r="F203" s="81"/>
      <c r="G203" s="81"/>
      <c r="L203" s="71"/>
      <c r="N203" t="str">
        <f>IFERROR(IF(VLOOKUP(Tb_Activiteiten[[#This Row],[Openstelling]],Tb_Openstelling[],2,0)=1,1,""),"")</f>
        <v/>
      </c>
      <c r="AA203" t="str">
        <f>IF(ISNUMBER(FIND("arbeid",Methode_Keuze)),"",IF(ISNUMBER(FIND("arbeid",Methode_Keuze)),"",IF(Tb_Activiteiten[[#This Row],[Loonkosten]]=1,Tb_Activiteiten[[#Headers],[Loonkosten]],"")))</f>
        <v/>
      </c>
      <c r="AB203" t="str">
        <f>IF(ISNUMBER(FIND("arbeid",Methode_Keuze)),"",IF(ISNUMBER(FIND("arbeid",Methode_Keuze)),"",IF(Tb_Activiteiten[[#This Row],[Eigen arbeid]]=1,Tb_Activiteiten[[#Headers],[Eigen arbeid]],"")))</f>
        <v/>
      </c>
      <c r="AC203" t="str">
        <f>IF(ISNUMBER(FIND("arbeid",Methode_Keuze)),"",IF(ISNUMBER(FIND("arbeid",Methode_Keuze)),"",IF(Tb_Activiteiten[[#This Row],[Projectmedewerker]]=1,Tb_Activiteiten[[#Headers],[Projectmedewerker]],"")))</f>
        <v/>
      </c>
      <c r="AD203" t="str">
        <f>IF(ISNUMBER(FIND("arbeid",Methode_Keuze)),"",IF(ISNUMBER(FIND("arbeid",Methode_Keuze)),"",IF(Tb_Activiteiten[[#This Row],[Landbouwer]]=1,Tb_Activiteiten[[#Headers],[Landbouwer]],"")))</f>
        <v/>
      </c>
      <c r="AE203" t="str">
        <f>IF(ISNUMBER(FIND("arbeid",Methode_Keuze)),"",IF(ISNUMBER(FIND("arbeid",Methode_Keuze)),"",IF(Tb_Activiteiten[[#This Row],[Adviseur]]=1,Tb_Activiteiten[[#Headers],[Adviseur]],"")))</f>
        <v/>
      </c>
      <c r="AF203" t="str">
        <f>IF(ISNUMBER(FIND("arbeid",Methode_Keuze)),"",IF(ISNUMBER(FIND("arbeid",Methode_Keuze)),"",IF(Tb_Activiteiten[[#This Row],[Projectleider/Expert]]=1,Tb_Activiteiten[[#Headers],[Projectleider/Expert]],"")))</f>
        <v/>
      </c>
      <c r="AG203" t="str">
        <f>IF(ISNUMBER(FIND("arbeid",Methode_Keuze)),"",IF(ISNUMBER(FIND("arbeid",Methode_Keuze)),"",IF(Tb_Activiteiten[[#This Row],[Arbeidskosten]]=1,Tb_Activiteiten[[#Headers],[Arbeidskosten]],"")))</f>
        <v/>
      </c>
      <c r="AH203" t="str">
        <f>IF(ISNUMBER(FIND("arbeid",Methode_Keuze)),"",IF(ISNUMBER(FIND("arbeid",Methode_Keuze)),"",IF(Tb_Activiteiten[[#This Row],[Arbeidskosten op basis van IKS]]=1,Tb_Activiteiten[[#Headers],[Arbeidskosten op basis van IKS]],"")))</f>
        <v/>
      </c>
      <c r="AI203" t="str">
        <f>IF(ISNUMBER(FIND("overige",Methode_Keuze)),"",IF(Tb_Activiteiten[[#This Row],[Kosten derden exclusief btw]]=1,Tb_Activiteiten[[#Headers],[Kosten derden exclusief btw]],""))</f>
        <v/>
      </c>
      <c r="AJ203" t="str">
        <f>IF(ISNUMBER(FIND("overige",Methode_Keuze)),"",IF(Tb_Activiteiten[[#This Row],[Niet verrekenbare btw]]=1,Tb_Activiteiten[[#Headers],[Niet verrekenbare btw]],""))</f>
        <v/>
      </c>
      <c r="AK203" t="str">
        <f>IF(ISNUMBER(FIND("overige",Methode_Keuze)),"",IF(Tb_Activiteiten[[#This Row],[Grondkosten]]=1,Tb_Activiteiten[[#Headers],[Grondkosten]],""))</f>
        <v/>
      </c>
      <c r="AL203" t="str">
        <f>IF(ISNUMBER(FIND("overige",Methode_Keuze)),"",IF(Tb_Activiteiten[[#This Row],[Bijdrage in natura (overige)]]=1,Tb_Activiteiten[[#Headers],[Bijdrage in natura (overige)]],""))</f>
        <v/>
      </c>
      <c r="AM203" t="str">
        <f>IF(ISNUMBER(FIND("overige",Methode_Keuze)),"",IF(Tb_Activiteiten[[#This Row],[Bijdrage in natura (vrijwilligers)]]=1,Tb_Activiteiten[[#Headers],[Bijdrage in natura (vrijwilligers)]],""))</f>
        <v/>
      </c>
      <c r="AN203" t="str">
        <f>IF(ISNUMBER(FIND("overige",Methode_Keuze)),"",IF(Tb_Activiteiten[[#This Row],[Afschrijvingskosten]]=1,Tb_Activiteiten[[#Headers],[Afschrijvingskosten]],""))</f>
        <v/>
      </c>
    </row>
    <row r="204" spans="1:40" x14ac:dyDescent="0.25">
      <c r="A204" s="342"/>
      <c r="F204" s="81"/>
      <c r="G204" s="81"/>
      <c r="L204" s="71"/>
      <c r="N204" t="str">
        <f>IFERROR(IF(VLOOKUP(Tb_Activiteiten[[#This Row],[Openstelling]],Tb_Openstelling[],2,0)=1,1,""),"")</f>
        <v/>
      </c>
      <c r="AA204" t="str">
        <f>IF(ISNUMBER(FIND("arbeid",Methode_Keuze)),"",IF(ISNUMBER(FIND("arbeid",Methode_Keuze)),"",IF(Tb_Activiteiten[[#This Row],[Loonkosten]]=1,Tb_Activiteiten[[#Headers],[Loonkosten]],"")))</f>
        <v/>
      </c>
      <c r="AB204" t="str">
        <f>IF(ISNUMBER(FIND("arbeid",Methode_Keuze)),"",IF(ISNUMBER(FIND("arbeid",Methode_Keuze)),"",IF(Tb_Activiteiten[[#This Row],[Eigen arbeid]]=1,Tb_Activiteiten[[#Headers],[Eigen arbeid]],"")))</f>
        <v/>
      </c>
      <c r="AC204" t="str">
        <f>IF(ISNUMBER(FIND("arbeid",Methode_Keuze)),"",IF(ISNUMBER(FIND("arbeid",Methode_Keuze)),"",IF(Tb_Activiteiten[[#This Row],[Projectmedewerker]]=1,Tb_Activiteiten[[#Headers],[Projectmedewerker]],"")))</f>
        <v/>
      </c>
      <c r="AD204" t="str">
        <f>IF(ISNUMBER(FIND("arbeid",Methode_Keuze)),"",IF(ISNUMBER(FIND("arbeid",Methode_Keuze)),"",IF(Tb_Activiteiten[[#This Row],[Landbouwer]]=1,Tb_Activiteiten[[#Headers],[Landbouwer]],"")))</f>
        <v/>
      </c>
      <c r="AE204" t="str">
        <f>IF(ISNUMBER(FIND("arbeid",Methode_Keuze)),"",IF(ISNUMBER(FIND("arbeid",Methode_Keuze)),"",IF(Tb_Activiteiten[[#This Row],[Adviseur]]=1,Tb_Activiteiten[[#Headers],[Adviseur]],"")))</f>
        <v/>
      </c>
      <c r="AF204" t="str">
        <f>IF(ISNUMBER(FIND("arbeid",Methode_Keuze)),"",IF(ISNUMBER(FIND("arbeid",Methode_Keuze)),"",IF(Tb_Activiteiten[[#This Row],[Projectleider/Expert]]=1,Tb_Activiteiten[[#Headers],[Projectleider/Expert]],"")))</f>
        <v/>
      </c>
      <c r="AG204" t="str">
        <f>IF(ISNUMBER(FIND("arbeid",Methode_Keuze)),"",IF(ISNUMBER(FIND("arbeid",Methode_Keuze)),"",IF(Tb_Activiteiten[[#This Row],[Arbeidskosten]]=1,Tb_Activiteiten[[#Headers],[Arbeidskosten]],"")))</f>
        <v/>
      </c>
      <c r="AH204" t="str">
        <f>IF(ISNUMBER(FIND("arbeid",Methode_Keuze)),"",IF(ISNUMBER(FIND("arbeid",Methode_Keuze)),"",IF(Tb_Activiteiten[[#This Row],[Arbeidskosten op basis van IKS]]=1,Tb_Activiteiten[[#Headers],[Arbeidskosten op basis van IKS]],"")))</f>
        <v/>
      </c>
      <c r="AI204" t="str">
        <f>IF(ISNUMBER(FIND("overige",Methode_Keuze)),"",IF(Tb_Activiteiten[[#This Row],[Kosten derden exclusief btw]]=1,Tb_Activiteiten[[#Headers],[Kosten derden exclusief btw]],""))</f>
        <v/>
      </c>
      <c r="AJ204" t="str">
        <f>IF(ISNUMBER(FIND("overige",Methode_Keuze)),"",IF(Tb_Activiteiten[[#This Row],[Niet verrekenbare btw]]=1,Tb_Activiteiten[[#Headers],[Niet verrekenbare btw]],""))</f>
        <v/>
      </c>
      <c r="AK204" t="str">
        <f>IF(ISNUMBER(FIND("overige",Methode_Keuze)),"",IF(Tb_Activiteiten[[#This Row],[Grondkosten]]=1,Tb_Activiteiten[[#Headers],[Grondkosten]],""))</f>
        <v/>
      </c>
      <c r="AL204" t="str">
        <f>IF(ISNUMBER(FIND("overige",Methode_Keuze)),"",IF(Tb_Activiteiten[[#This Row],[Bijdrage in natura (overige)]]=1,Tb_Activiteiten[[#Headers],[Bijdrage in natura (overige)]],""))</f>
        <v/>
      </c>
      <c r="AM204" t="str">
        <f>IF(ISNUMBER(FIND("overige",Methode_Keuze)),"",IF(Tb_Activiteiten[[#This Row],[Bijdrage in natura (vrijwilligers)]]=1,Tb_Activiteiten[[#Headers],[Bijdrage in natura (vrijwilligers)]],""))</f>
        <v/>
      </c>
      <c r="AN204" t="str">
        <f>IF(ISNUMBER(FIND("overige",Methode_Keuze)),"",IF(Tb_Activiteiten[[#This Row],[Afschrijvingskosten]]=1,Tb_Activiteiten[[#Headers],[Afschrijvingskosten]],""))</f>
        <v/>
      </c>
    </row>
    <row r="205" spans="1:40" x14ac:dyDescent="0.25">
      <c r="A205" s="342"/>
      <c r="F205" s="81"/>
      <c r="G205" s="81"/>
      <c r="L205" s="71"/>
      <c r="N205" t="str">
        <f>IFERROR(IF(VLOOKUP(Tb_Activiteiten[[#This Row],[Openstelling]],Tb_Openstelling[],2,0)=1,1,""),"")</f>
        <v/>
      </c>
      <c r="AA205" t="str">
        <f>IF(ISNUMBER(FIND("arbeid",Methode_Keuze)),"",IF(ISNUMBER(FIND("arbeid",Methode_Keuze)),"",IF(Tb_Activiteiten[[#This Row],[Loonkosten]]=1,Tb_Activiteiten[[#Headers],[Loonkosten]],"")))</f>
        <v/>
      </c>
      <c r="AB205" t="str">
        <f>IF(ISNUMBER(FIND("arbeid",Methode_Keuze)),"",IF(ISNUMBER(FIND("arbeid",Methode_Keuze)),"",IF(Tb_Activiteiten[[#This Row],[Eigen arbeid]]=1,Tb_Activiteiten[[#Headers],[Eigen arbeid]],"")))</f>
        <v/>
      </c>
      <c r="AC205" t="str">
        <f>IF(ISNUMBER(FIND("arbeid",Methode_Keuze)),"",IF(ISNUMBER(FIND("arbeid",Methode_Keuze)),"",IF(Tb_Activiteiten[[#This Row],[Projectmedewerker]]=1,Tb_Activiteiten[[#Headers],[Projectmedewerker]],"")))</f>
        <v/>
      </c>
      <c r="AD205" t="str">
        <f>IF(ISNUMBER(FIND("arbeid",Methode_Keuze)),"",IF(ISNUMBER(FIND("arbeid",Methode_Keuze)),"",IF(Tb_Activiteiten[[#This Row],[Landbouwer]]=1,Tb_Activiteiten[[#Headers],[Landbouwer]],"")))</f>
        <v/>
      </c>
      <c r="AE205" t="str">
        <f>IF(ISNUMBER(FIND("arbeid",Methode_Keuze)),"",IF(ISNUMBER(FIND("arbeid",Methode_Keuze)),"",IF(Tb_Activiteiten[[#This Row],[Adviseur]]=1,Tb_Activiteiten[[#Headers],[Adviseur]],"")))</f>
        <v/>
      </c>
      <c r="AF205" t="str">
        <f>IF(ISNUMBER(FIND("arbeid",Methode_Keuze)),"",IF(ISNUMBER(FIND("arbeid",Methode_Keuze)),"",IF(Tb_Activiteiten[[#This Row],[Projectleider/Expert]]=1,Tb_Activiteiten[[#Headers],[Projectleider/Expert]],"")))</f>
        <v/>
      </c>
      <c r="AG205" t="str">
        <f>IF(ISNUMBER(FIND("arbeid",Methode_Keuze)),"",IF(ISNUMBER(FIND("arbeid",Methode_Keuze)),"",IF(Tb_Activiteiten[[#This Row],[Arbeidskosten]]=1,Tb_Activiteiten[[#Headers],[Arbeidskosten]],"")))</f>
        <v/>
      </c>
      <c r="AH205" t="str">
        <f>IF(ISNUMBER(FIND("arbeid",Methode_Keuze)),"",IF(ISNUMBER(FIND("arbeid",Methode_Keuze)),"",IF(Tb_Activiteiten[[#This Row],[Arbeidskosten op basis van IKS]]=1,Tb_Activiteiten[[#Headers],[Arbeidskosten op basis van IKS]],"")))</f>
        <v/>
      </c>
      <c r="AI205" t="str">
        <f>IF(ISNUMBER(FIND("overige",Methode_Keuze)),"",IF(Tb_Activiteiten[[#This Row],[Kosten derden exclusief btw]]=1,Tb_Activiteiten[[#Headers],[Kosten derden exclusief btw]],""))</f>
        <v/>
      </c>
      <c r="AJ205" t="str">
        <f>IF(ISNUMBER(FIND("overige",Methode_Keuze)),"",IF(Tb_Activiteiten[[#This Row],[Niet verrekenbare btw]]=1,Tb_Activiteiten[[#Headers],[Niet verrekenbare btw]],""))</f>
        <v/>
      </c>
      <c r="AK205" t="str">
        <f>IF(ISNUMBER(FIND("overige",Methode_Keuze)),"",IF(Tb_Activiteiten[[#This Row],[Grondkosten]]=1,Tb_Activiteiten[[#Headers],[Grondkosten]],""))</f>
        <v/>
      </c>
      <c r="AL205" t="str">
        <f>IF(ISNUMBER(FIND("overige",Methode_Keuze)),"",IF(Tb_Activiteiten[[#This Row],[Bijdrage in natura (overige)]]=1,Tb_Activiteiten[[#Headers],[Bijdrage in natura (overige)]],""))</f>
        <v/>
      </c>
      <c r="AM205" t="str">
        <f>IF(ISNUMBER(FIND("overige",Methode_Keuze)),"",IF(Tb_Activiteiten[[#This Row],[Bijdrage in natura (vrijwilligers)]]=1,Tb_Activiteiten[[#Headers],[Bijdrage in natura (vrijwilligers)]],""))</f>
        <v/>
      </c>
      <c r="AN205" t="str">
        <f>IF(ISNUMBER(FIND("overige",Methode_Keuze)),"",IF(Tb_Activiteiten[[#This Row],[Afschrijvingskosten]]=1,Tb_Activiteiten[[#Headers],[Afschrijvingskosten]],""))</f>
        <v/>
      </c>
    </row>
    <row r="206" spans="1:40" x14ac:dyDescent="0.25">
      <c r="A206" s="342"/>
      <c r="F206" s="81"/>
      <c r="G206" s="81"/>
      <c r="L206" s="71"/>
      <c r="N206" t="str">
        <f>IFERROR(IF(VLOOKUP(Tb_Activiteiten[[#This Row],[Openstelling]],Tb_Openstelling[],2,0)=1,1,""),"")</f>
        <v/>
      </c>
      <c r="AA206" t="str">
        <f>IF(ISNUMBER(FIND("arbeid",Methode_Keuze)),"",IF(ISNUMBER(FIND("arbeid",Methode_Keuze)),"",IF(Tb_Activiteiten[[#This Row],[Loonkosten]]=1,Tb_Activiteiten[[#Headers],[Loonkosten]],"")))</f>
        <v/>
      </c>
      <c r="AB206" t="str">
        <f>IF(ISNUMBER(FIND("arbeid",Methode_Keuze)),"",IF(ISNUMBER(FIND("arbeid",Methode_Keuze)),"",IF(Tb_Activiteiten[[#This Row],[Eigen arbeid]]=1,Tb_Activiteiten[[#Headers],[Eigen arbeid]],"")))</f>
        <v/>
      </c>
      <c r="AC206" t="str">
        <f>IF(ISNUMBER(FIND("arbeid",Methode_Keuze)),"",IF(ISNUMBER(FIND("arbeid",Methode_Keuze)),"",IF(Tb_Activiteiten[[#This Row],[Projectmedewerker]]=1,Tb_Activiteiten[[#Headers],[Projectmedewerker]],"")))</f>
        <v/>
      </c>
      <c r="AD206" t="str">
        <f>IF(ISNUMBER(FIND("arbeid",Methode_Keuze)),"",IF(ISNUMBER(FIND("arbeid",Methode_Keuze)),"",IF(Tb_Activiteiten[[#This Row],[Landbouwer]]=1,Tb_Activiteiten[[#Headers],[Landbouwer]],"")))</f>
        <v/>
      </c>
      <c r="AE206" t="str">
        <f>IF(ISNUMBER(FIND("arbeid",Methode_Keuze)),"",IF(ISNUMBER(FIND("arbeid",Methode_Keuze)),"",IF(Tb_Activiteiten[[#This Row],[Adviseur]]=1,Tb_Activiteiten[[#Headers],[Adviseur]],"")))</f>
        <v/>
      </c>
      <c r="AF206" t="str">
        <f>IF(ISNUMBER(FIND("arbeid",Methode_Keuze)),"",IF(ISNUMBER(FIND("arbeid",Methode_Keuze)),"",IF(Tb_Activiteiten[[#This Row],[Projectleider/Expert]]=1,Tb_Activiteiten[[#Headers],[Projectleider/Expert]],"")))</f>
        <v/>
      </c>
      <c r="AG206" t="str">
        <f>IF(ISNUMBER(FIND("arbeid",Methode_Keuze)),"",IF(ISNUMBER(FIND("arbeid",Methode_Keuze)),"",IF(Tb_Activiteiten[[#This Row],[Arbeidskosten]]=1,Tb_Activiteiten[[#Headers],[Arbeidskosten]],"")))</f>
        <v/>
      </c>
      <c r="AH206" t="str">
        <f>IF(ISNUMBER(FIND("arbeid",Methode_Keuze)),"",IF(ISNUMBER(FIND("arbeid",Methode_Keuze)),"",IF(Tb_Activiteiten[[#This Row],[Arbeidskosten op basis van IKS]]=1,Tb_Activiteiten[[#Headers],[Arbeidskosten op basis van IKS]],"")))</f>
        <v/>
      </c>
      <c r="AI206" t="str">
        <f>IF(ISNUMBER(FIND("overige",Methode_Keuze)),"",IF(Tb_Activiteiten[[#This Row],[Kosten derden exclusief btw]]=1,Tb_Activiteiten[[#Headers],[Kosten derden exclusief btw]],""))</f>
        <v/>
      </c>
      <c r="AJ206" t="str">
        <f>IF(ISNUMBER(FIND("overige",Methode_Keuze)),"",IF(Tb_Activiteiten[[#This Row],[Niet verrekenbare btw]]=1,Tb_Activiteiten[[#Headers],[Niet verrekenbare btw]],""))</f>
        <v/>
      </c>
      <c r="AK206" t="str">
        <f>IF(ISNUMBER(FIND("overige",Methode_Keuze)),"",IF(Tb_Activiteiten[[#This Row],[Grondkosten]]=1,Tb_Activiteiten[[#Headers],[Grondkosten]],""))</f>
        <v/>
      </c>
      <c r="AL206" t="str">
        <f>IF(ISNUMBER(FIND("overige",Methode_Keuze)),"",IF(Tb_Activiteiten[[#This Row],[Bijdrage in natura (overige)]]=1,Tb_Activiteiten[[#Headers],[Bijdrage in natura (overige)]],""))</f>
        <v/>
      </c>
      <c r="AM206" t="str">
        <f>IF(ISNUMBER(FIND("overige",Methode_Keuze)),"",IF(Tb_Activiteiten[[#This Row],[Bijdrage in natura (vrijwilligers)]]=1,Tb_Activiteiten[[#Headers],[Bijdrage in natura (vrijwilligers)]],""))</f>
        <v/>
      </c>
      <c r="AN206" t="str">
        <f>IF(ISNUMBER(FIND("overige",Methode_Keuze)),"",IF(Tb_Activiteiten[[#This Row],[Afschrijvingskosten]]=1,Tb_Activiteiten[[#Headers],[Afschrijvingskosten]],""))</f>
        <v/>
      </c>
    </row>
    <row r="207" spans="1:40" x14ac:dyDescent="0.25">
      <c r="A207" s="342"/>
      <c r="F207" s="81"/>
      <c r="G207" s="81"/>
      <c r="L207" s="71"/>
      <c r="N207" t="str">
        <f>IFERROR(IF(VLOOKUP(Tb_Activiteiten[[#This Row],[Openstelling]],Tb_Openstelling[],2,0)=1,1,""),"")</f>
        <v/>
      </c>
      <c r="AA207" t="str">
        <f>IF(ISNUMBER(FIND("arbeid",Methode_Keuze)),"",IF(ISNUMBER(FIND("arbeid",Methode_Keuze)),"",IF(Tb_Activiteiten[[#This Row],[Loonkosten]]=1,Tb_Activiteiten[[#Headers],[Loonkosten]],"")))</f>
        <v/>
      </c>
      <c r="AB207" t="str">
        <f>IF(ISNUMBER(FIND("arbeid",Methode_Keuze)),"",IF(ISNUMBER(FIND("arbeid",Methode_Keuze)),"",IF(Tb_Activiteiten[[#This Row],[Eigen arbeid]]=1,Tb_Activiteiten[[#Headers],[Eigen arbeid]],"")))</f>
        <v/>
      </c>
      <c r="AC207" t="str">
        <f>IF(ISNUMBER(FIND("arbeid",Methode_Keuze)),"",IF(ISNUMBER(FIND("arbeid",Methode_Keuze)),"",IF(Tb_Activiteiten[[#This Row],[Projectmedewerker]]=1,Tb_Activiteiten[[#Headers],[Projectmedewerker]],"")))</f>
        <v/>
      </c>
      <c r="AD207" t="str">
        <f>IF(ISNUMBER(FIND("arbeid",Methode_Keuze)),"",IF(ISNUMBER(FIND("arbeid",Methode_Keuze)),"",IF(Tb_Activiteiten[[#This Row],[Landbouwer]]=1,Tb_Activiteiten[[#Headers],[Landbouwer]],"")))</f>
        <v/>
      </c>
      <c r="AE207" t="str">
        <f>IF(ISNUMBER(FIND("arbeid",Methode_Keuze)),"",IF(ISNUMBER(FIND("arbeid",Methode_Keuze)),"",IF(Tb_Activiteiten[[#This Row],[Adviseur]]=1,Tb_Activiteiten[[#Headers],[Adviseur]],"")))</f>
        <v/>
      </c>
      <c r="AF207" t="str">
        <f>IF(ISNUMBER(FIND("arbeid",Methode_Keuze)),"",IF(ISNUMBER(FIND("arbeid",Methode_Keuze)),"",IF(Tb_Activiteiten[[#This Row],[Projectleider/Expert]]=1,Tb_Activiteiten[[#Headers],[Projectleider/Expert]],"")))</f>
        <v/>
      </c>
      <c r="AG207" t="str">
        <f>IF(ISNUMBER(FIND("arbeid",Methode_Keuze)),"",IF(ISNUMBER(FIND("arbeid",Methode_Keuze)),"",IF(Tb_Activiteiten[[#This Row],[Arbeidskosten]]=1,Tb_Activiteiten[[#Headers],[Arbeidskosten]],"")))</f>
        <v/>
      </c>
      <c r="AH207" t="str">
        <f>IF(ISNUMBER(FIND("arbeid",Methode_Keuze)),"",IF(ISNUMBER(FIND("arbeid",Methode_Keuze)),"",IF(Tb_Activiteiten[[#This Row],[Arbeidskosten op basis van IKS]]=1,Tb_Activiteiten[[#Headers],[Arbeidskosten op basis van IKS]],"")))</f>
        <v/>
      </c>
      <c r="AI207" t="str">
        <f>IF(ISNUMBER(FIND("overige",Methode_Keuze)),"",IF(Tb_Activiteiten[[#This Row],[Kosten derden exclusief btw]]=1,Tb_Activiteiten[[#Headers],[Kosten derden exclusief btw]],""))</f>
        <v/>
      </c>
      <c r="AJ207" t="str">
        <f>IF(ISNUMBER(FIND("overige",Methode_Keuze)),"",IF(Tb_Activiteiten[[#This Row],[Niet verrekenbare btw]]=1,Tb_Activiteiten[[#Headers],[Niet verrekenbare btw]],""))</f>
        <v/>
      </c>
      <c r="AK207" t="str">
        <f>IF(ISNUMBER(FIND("overige",Methode_Keuze)),"",IF(Tb_Activiteiten[[#This Row],[Grondkosten]]=1,Tb_Activiteiten[[#Headers],[Grondkosten]],""))</f>
        <v/>
      </c>
      <c r="AL207" t="str">
        <f>IF(ISNUMBER(FIND("overige",Methode_Keuze)),"",IF(Tb_Activiteiten[[#This Row],[Bijdrage in natura (overige)]]=1,Tb_Activiteiten[[#Headers],[Bijdrage in natura (overige)]],""))</f>
        <v/>
      </c>
      <c r="AM207" t="str">
        <f>IF(ISNUMBER(FIND("overige",Methode_Keuze)),"",IF(Tb_Activiteiten[[#This Row],[Bijdrage in natura (vrijwilligers)]]=1,Tb_Activiteiten[[#Headers],[Bijdrage in natura (vrijwilligers)]],""))</f>
        <v/>
      </c>
      <c r="AN207" t="str">
        <f>IF(ISNUMBER(FIND("overige",Methode_Keuze)),"",IF(Tb_Activiteiten[[#This Row],[Afschrijvingskosten]]=1,Tb_Activiteiten[[#Headers],[Afschrijvingskosten]],""))</f>
        <v/>
      </c>
    </row>
    <row r="208" spans="1:40" x14ac:dyDescent="0.25">
      <c r="A208" s="342"/>
      <c r="F208" s="81"/>
      <c r="G208" s="81"/>
      <c r="L208" s="71"/>
      <c r="N208" t="str">
        <f>IFERROR(IF(VLOOKUP(Tb_Activiteiten[[#This Row],[Openstelling]],Tb_Openstelling[],2,0)=1,1,""),"")</f>
        <v/>
      </c>
      <c r="AA208" t="str">
        <f>IF(ISNUMBER(FIND("arbeid",Methode_Keuze)),"",IF(ISNUMBER(FIND("arbeid",Methode_Keuze)),"",IF(Tb_Activiteiten[[#This Row],[Loonkosten]]=1,Tb_Activiteiten[[#Headers],[Loonkosten]],"")))</f>
        <v/>
      </c>
      <c r="AB208" t="str">
        <f>IF(ISNUMBER(FIND("arbeid",Methode_Keuze)),"",IF(ISNUMBER(FIND("arbeid",Methode_Keuze)),"",IF(Tb_Activiteiten[[#This Row],[Eigen arbeid]]=1,Tb_Activiteiten[[#Headers],[Eigen arbeid]],"")))</f>
        <v/>
      </c>
      <c r="AC208" t="str">
        <f>IF(ISNUMBER(FIND("arbeid",Methode_Keuze)),"",IF(ISNUMBER(FIND("arbeid",Methode_Keuze)),"",IF(Tb_Activiteiten[[#This Row],[Projectmedewerker]]=1,Tb_Activiteiten[[#Headers],[Projectmedewerker]],"")))</f>
        <v/>
      </c>
      <c r="AD208" t="str">
        <f>IF(ISNUMBER(FIND("arbeid",Methode_Keuze)),"",IF(ISNUMBER(FIND("arbeid",Methode_Keuze)),"",IF(Tb_Activiteiten[[#This Row],[Landbouwer]]=1,Tb_Activiteiten[[#Headers],[Landbouwer]],"")))</f>
        <v/>
      </c>
      <c r="AE208" t="str">
        <f>IF(ISNUMBER(FIND("arbeid",Methode_Keuze)),"",IF(ISNUMBER(FIND("arbeid",Methode_Keuze)),"",IF(Tb_Activiteiten[[#This Row],[Adviseur]]=1,Tb_Activiteiten[[#Headers],[Adviseur]],"")))</f>
        <v/>
      </c>
      <c r="AF208" t="str">
        <f>IF(ISNUMBER(FIND("arbeid",Methode_Keuze)),"",IF(ISNUMBER(FIND("arbeid",Methode_Keuze)),"",IF(Tb_Activiteiten[[#This Row],[Projectleider/Expert]]=1,Tb_Activiteiten[[#Headers],[Projectleider/Expert]],"")))</f>
        <v/>
      </c>
      <c r="AG208" t="str">
        <f>IF(ISNUMBER(FIND("arbeid",Methode_Keuze)),"",IF(ISNUMBER(FIND("arbeid",Methode_Keuze)),"",IF(Tb_Activiteiten[[#This Row],[Arbeidskosten]]=1,Tb_Activiteiten[[#Headers],[Arbeidskosten]],"")))</f>
        <v/>
      </c>
      <c r="AH208" t="str">
        <f>IF(ISNUMBER(FIND("arbeid",Methode_Keuze)),"",IF(ISNUMBER(FIND("arbeid",Methode_Keuze)),"",IF(Tb_Activiteiten[[#This Row],[Arbeidskosten op basis van IKS]]=1,Tb_Activiteiten[[#Headers],[Arbeidskosten op basis van IKS]],"")))</f>
        <v/>
      </c>
      <c r="AI208" t="str">
        <f>IF(ISNUMBER(FIND("overige",Methode_Keuze)),"",IF(Tb_Activiteiten[[#This Row],[Kosten derden exclusief btw]]=1,Tb_Activiteiten[[#Headers],[Kosten derden exclusief btw]],""))</f>
        <v/>
      </c>
      <c r="AJ208" t="str">
        <f>IF(ISNUMBER(FIND("overige",Methode_Keuze)),"",IF(Tb_Activiteiten[[#This Row],[Niet verrekenbare btw]]=1,Tb_Activiteiten[[#Headers],[Niet verrekenbare btw]],""))</f>
        <v/>
      </c>
      <c r="AK208" t="str">
        <f>IF(ISNUMBER(FIND("overige",Methode_Keuze)),"",IF(Tb_Activiteiten[[#This Row],[Grondkosten]]=1,Tb_Activiteiten[[#Headers],[Grondkosten]],""))</f>
        <v/>
      </c>
      <c r="AL208" t="str">
        <f>IF(ISNUMBER(FIND("overige",Methode_Keuze)),"",IF(Tb_Activiteiten[[#This Row],[Bijdrage in natura (overige)]]=1,Tb_Activiteiten[[#Headers],[Bijdrage in natura (overige)]],""))</f>
        <v/>
      </c>
      <c r="AM208" t="str">
        <f>IF(ISNUMBER(FIND("overige",Methode_Keuze)),"",IF(Tb_Activiteiten[[#This Row],[Bijdrage in natura (vrijwilligers)]]=1,Tb_Activiteiten[[#Headers],[Bijdrage in natura (vrijwilligers)]],""))</f>
        <v/>
      </c>
      <c r="AN208" t="str">
        <f>IF(ISNUMBER(FIND("overige",Methode_Keuze)),"",IF(Tb_Activiteiten[[#This Row],[Afschrijvingskosten]]=1,Tb_Activiteiten[[#Headers],[Afschrijvingskosten]],""))</f>
        <v/>
      </c>
    </row>
    <row r="209" spans="1:40" x14ac:dyDescent="0.25">
      <c r="A209" s="342"/>
      <c r="F209" s="81"/>
      <c r="G209" s="81"/>
      <c r="L209" s="71"/>
      <c r="N209" t="str">
        <f>IFERROR(IF(VLOOKUP(Tb_Activiteiten[[#This Row],[Openstelling]],Tb_Openstelling[],2,0)=1,1,""),"")</f>
        <v/>
      </c>
      <c r="AA209" t="str">
        <f>IF(ISNUMBER(FIND("arbeid",Methode_Keuze)),"",IF(ISNUMBER(FIND("arbeid",Methode_Keuze)),"",IF(Tb_Activiteiten[[#This Row],[Loonkosten]]=1,Tb_Activiteiten[[#Headers],[Loonkosten]],"")))</f>
        <v/>
      </c>
      <c r="AB209" t="str">
        <f>IF(ISNUMBER(FIND("arbeid",Methode_Keuze)),"",IF(ISNUMBER(FIND("arbeid",Methode_Keuze)),"",IF(Tb_Activiteiten[[#This Row],[Eigen arbeid]]=1,Tb_Activiteiten[[#Headers],[Eigen arbeid]],"")))</f>
        <v/>
      </c>
      <c r="AC209" t="str">
        <f>IF(ISNUMBER(FIND("arbeid",Methode_Keuze)),"",IF(ISNUMBER(FIND("arbeid",Methode_Keuze)),"",IF(Tb_Activiteiten[[#This Row],[Projectmedewerker]]=1,Tb_Activiteiten[[#Headers],[Projectmedewerker]],"")))</f>
        <v/>
      </c>
      <c r="AD209" t="str">
        <f>IF(ISNUMBER(FIND("arbeid",Methode_Keuze)),"",IF(ISNUMBER(FIND("arbeid",Methode_Keuze)),"",IF(Tb_Activiteiten[[#This Row],[Landbouwer]]=1,Tb_Activiteiten[[#Headers],[Landbouwer]],"")))</f>
        <v/>
      </c>
      <c r="AE209" t="str">
        <f>IF(ISNUMBER(FIND("arbeid",Methode_Keuze)),"",IF(ISNUMBER(FIND("arbeid",Methode_Keuze)),"",IF(Tb_Activiteiten[[#This Row],[Adviseur]]=1,Tb_Activiteiten[[#Headers],[Adviseur]],"")))</f>
        <v/>
      </c>
      <c r="AF209" t="str">
        <f>IF(ISNUMBER(FIND("arbeid",Methode_Keuze)),"",IF(ISNUMBER(FIND("arbeid",Methode_Keuze)),"",IF(Tb_Activiteiten[[#This Row],[Projectleider/Expert]]=1,Tb_Activiteiten[[#Headers],[Projectleider/Expert]],"")))</f>
        <v/>
      </c>
      <c r="AG209" t="str">
        <f>IF(ISNUMBER(FIND("arbeid",Methode_Keuze)),"",IF(ISNUMBER(FIND("arbeid",Methode_Keuze)),"",IF(Tb_Activiteiten[[#This Row],[Arbeidskosten]]=1,Tb_Activiteiten[[#Headers],[Arbeidskosten]],"")))</f>
        <v/>
      </c>
      <c r="AH209" t="str">
        <f>IF(ISNUMBER(FIND("arbeid",Methode_Keuze)),"",IF(ISNUMBER(FIND("arbeid",Methode_Keuze)),"",IF(Tb_Activiteiten[[#This Row],[Arbeidskosten op basis van IKS]]=1,Tb_Activiteiten[[#Headers],[Arbeidskosten op basis van IKS]],"")))</f>
        <v/>
      </c>
      <c r="AI209" t="str">
        <f>IF(ISNUMBER(FIND("overige",Methode_Keuze)),"",IF(Tb_Activiteiten[[#This Row],[Kosten derden exclusief btw]]=1,Tb_Activiteiten[[#Headers],[Kosten derden exclusief btw]],""))</f>
        <v/>
      </c>
      <c r="AJ209" t="str">
        <f>IF(ISNUMBER(FIND("overige",Methode_Keuze)),"",IF(Tb_Activiteiten[[#This Row],[Niet verrekenbare btw]]=1,Tb_Activiteiten[[#Headers],[Niet verrekenbare btw]],""))</f>
        <v/>
      </c>
      <c r="AK209" t="str">
        <f>IF(ISNUMBER(FIND("overige",Methode_Keuze)),"",IF(Tb_Activiteiten[[#This Row],[Grondkosten]]=1,Tb_Activiteiten[[#Headers],[Grondkosten]],""))</f>
        <v/>
      </c>
      <c r="AL209" t="str">
        <f>IF(ISNUMBER(FIND("overige",Methode_Keuze)),"",IF(Tb_Activiteiten[[#This Row],[Bijdrage in natura (overige)]]=1,Tb_Activiteiten[[#Headers],[Bijdrage in natura (overige)]],""))</f>
        <v/>
      </c>
      <c r="AM209" t="str">
        <f>IF(ISNUMBER(FIND("overige",Methode_Keuze)),"",IF(Tb_Activiteiten[[#This Row],[Bijdrage in natura (vrijwilligers)]]=1,Tb_Activiteiten[[#Headers],[Bijdrage in natura (vrijwilligers)]],""))</f>
        <v/>
      </c>
      <c r="AN209" t="str">
        <f>IF(ISNUMBER(FIND("overige",Methode_Keuze)),"",IF(Tb_Activiteiten[[#This Row],[Afschrijvingskosten]]=1,Tb_Activiteiten[[#Headers],[Afschrijvingskosten]],""))</f>
        <v/>
      </c>
    </row>
    <row r="210" spans="1:40" x14ac:dyDescent="0.25">
      <c r="A210" s="342"/>
      <c r="F210" s="81"/>
      <c r="G210" s="81"/>
      <c r="L210" s="71"/>
      <c r="N210" t="str">
        <f>IFERROR(IF(VLOOKUP(Tb_Activiteiten[[#This Row],[Openstelling]],Tb_Openstelling[],2,0)=1,1,""),"")</f>
        <v/>
      </c>
      <c r="AA210" t="str">
        <f>IF(ISNUMBER(FIND("arbeid",Methode_Keuze)),"",IF(ISNUMBER(FIND("arbeid",Methode_Keuze)),"",IF(Tb_Activiteiten[[#This Row],[Loonkosten]]=1,Tb_Activiteiten[[#Headers],[Loonkosten]],"")))</f>
        <v/>
      </c>
      <c r="AB210" t="str">
        <f>IF(ISNUMBER(FIND("arbeid",Methode_Keuze)),"",IF(ISNUMBER(FIND("arbeid",Methode_Keuze)),"",IF(Tb_Activiteiten[[#This Row],[Eigen arbeid]]=1,Tb_Activiteiten[[#Headers],[Eigen arbeid]],"")))</f>
        <v/>
      </c>
      <c r="AC210" t="str">
        <f>IF(ISNUMBER(FIND("arbeid",Methode_Keuze)),"",IF(ISNUMBER(FIND("arbeid",Methode_Keuze)),"",IF(Tb_Activiteiten[[#This Row],[Projectmedewerker]]=1,Tb_Activiteiten[[#Headers],[Projectmedewerker]],"")))</f>
        <v/>
      </c>
      <c r="AD210" t="str">
        <f>IF(ISNUMBER(FIND("arbeid",Methode_Keuze)),"",IF(ISNUMBER(FIND("arbeid",Methode_Keuze)),"",IF(Tb_Activiteiten[[#This Row],[Landbouwer]]=1,Tb_Activiteiten[[#Headers],[Landbouwer]],"")))</f>
        <v/>
      </c>
      <c r="AE210" t="str">
        <f>IF(ISNUMBER(FIND("arbeid",Methode_Keuze)),"",IF(ISNUMBER(FIND("arbeid",Methode_Keuze)),"",IF(Tb_Activiteiten[[#This Row],[Adviseur]]=1,Tb_Activiteiten[[#Headers],[Adviseur]],"")))</f>
        <v/>
      </c>
      <c r="AF210" t="str">
        <f>IF(ISNUMBER(FIND("arbeid",Methode_Keuze)),"",IF(ISNUMBER(FIND("arbeid",Methode_Keuze)),"",IF(Tb_Activiteiten[[#This Row],[Projectleider/Expert]]=1,Tb_Activiteiten[[#Headers],[Projectleider/Expert]],"")))</f>
        <v/>
      </c>
      <c r="AG210" t="str">
        <f>IF(ISNUMBER(FIND("arbeid",Methode_Keuze)),"",IF(ISNUMBER(FIND("arbeid",Methode_Keuze)),"",IF(Tb_Activiteiten[[#This Row],[Arbeidskosten]]=1,Tb_Activiteiten[[#Headers],[Arbeidskosten]],"")))</f>
        <v/>
      </c>
      <c r="AH210" t="str">
        <f>IF(ISNUMBER(FIND("arbeid",Methode_Keuze)),"",IF(ISNUMBER(FIND("arbeid",Methode_Keuze)),"",IF(Tb_Activiteiten[[#This Row],[Arbeidskosten op basis van IKS]]=1,Tb_Activiteiten[[#Headers],[Arbeidskosten op basis van IKS]],"")))</f>
        <v/>
      </c>
      <c r="AI210" t="str">
        <f>IF(ISNUMBER(FIND("overige",Methode_Keuze)),"",IF(Tb_Activiteiten[[#This Row],[Kosten derden exclusief btw]]=1,Tb_Activiteiten[[#Headers],[Kosten derden exclusief btw]],""))</f>
        <v/>
      </c>
      <c r="AJ210" t="str">
        <f>IF(ISNUMBER(FIND("overige",Methode_Keuze)),"",IF(Tb_Activiteiten[[#This Row],[Niet verrekenbare btw]]=1,Tb_Activiteiten[[#Headers],[Niet verrekenbare btw]],""))</f>
        <v/>
      </c>
      <c r="AK210" t="str">
        <f>IF(ISNUMBER(FIND("overige",Methode_Keuze)),"",IF(Tb_Activiteiten[[#This Row],[Grondkosten]]=1,Tb_Activiteiten[[#Headers],[Grondkosten]],""))</f>
        <v/>
      </c>
      <c r="AL210" t="str">
        <f>IF(ISNUMBER(FIND("overige",Methode_Keuze)),"",IF(Tb_Activiteiten[[#This Row],[Bijdrage in natura (overige)]]=1,Tb_Activiteiten[[#Headers],[Bijdrage in natura (overige)]],""))</f>
        <v/>
      </c>
      <c r="AM210" t="str">
        <f>IF(ISNUMBER(FIND("overige",Methode_Keuze)),"",IF(Tb_Activiteiten[[#This Row],[Bijdrage in natura (vrijwilligers)]]=1,Tb_Activiteiten[[#Headers],[Bijdrage in natura (vrijwilligers)]],""))</f>
        <v/>
      </c>
      <c r="AN210" t="str">
        <f>IF(ISNUMBER(FIND("overige",Methode_Keuze)),"",IF(Tb_Activiteiten[[#This Row],[Afschrijvingskosten]]=1,Tb_Activiteiten[[#Headers],[Afschrijvingskosten]],""))</f>
        <v/>
      </c>
    </row>
    <row r="211" spans="1:40" x14ac:dyDescent="0.25">
      <c r="A211" s="342"/>
      <c r="F211" s="81"/>
      <c r="G211" s="81"/>
      <c r="L211" s="71"/>
      <c r="N211" t="str">
        <f>IFERROR(IF(VLOOKUP(Tb_Activiteiten[[#This Row],[Openstelling]],Tb_Openstelling[],2,0)=1,1,""),"")</f>
        <v/>
      </c>
      <c r="AA211" t="str">
        <f>IF(ISNUMBER(FIND("arbeid",Methode_Keuze)),"",IF(ISNUMBER(FIND("arbeid",Methode_Keuze)),"",IF(Tb_Activiteiten[[#This Row],[Loonkosten]]=1,Tb_Activiteiten[[#Headers],[Loonkosten]],"")))</f>
        <v/>
      </c>
      <c r="AB211" t="str">
        <f>IF(ISNUMBER(FIND("arbeid",Methode_Keuze)),"",IF(ISNUMBER(FIND("arbeid",Methode_Keuze)),"",IF(Tb_Activiteiten[[#This Row],[Eigen arbeid]]=1,Tb_Activiteiten[[#Headers],[Eigen arbeid]],"")))</f>
        <v/>
      </c>
      <c r="AC211" t="str">
        <f>IF(ISNUMBER(FIND("arbeid",Methode_Keuze)),"",IF(ISNUMBER(FIND("arbeid",Methode_Keuze)),"",IF(Tb_Activiteiten[[#This Row],[Projectmedewerker]]=1,Tb_Activiteiten[[#Headers],[Projectmedewerker]],"")))</f>
        <v/>
      </c>
      <c r="AD211" t="str">
        <f>IF(ISNUMBER(FIND("arbeid",Methode_Keuze)),"",IF(ISNUMBER(FIND("arbeid",Methode_Keuze)),"",IF(Tb_Activiteiten[[#This Row],[Landbouwer]]=1,Tb_Activiteiten[[#Headers],[Landbouwer]],"")))</f>
        <v/>
      </c>
      <c r="AE211" t="str">
        <f>IF(ISNUMBER(FIND("arbeid",Methode_Keuze)),"",IF(ISNUMBER(FIND("arbeid",Methode_Keuze)),"",IF(Tb_Activiteiten[[#This Row],[Adviseur]]=1,Tb_Activiteiten[[#Headers],[Adviseur]],"")))</f>
        <v/>
      </c>
      <c r="AF211" t="str">
        <f>IF(ISNUMBER(FIND("arbeid",Methode_Keuze)),"",IF(ISNUMBER(FIND("arbeid",Methode_Keuze)),"",IF(Tb_Activiteiten[[#This Row],[Projectleider/Expert]]=1,Tb_Activiteiten[[#Headers],[Projectleider/Expert]],"")))</f>
        <v/>
      </c>
      <c r="AG211" t="str">
        <f>IF(ISNUMBER(FIND("arbeid",Methode_Keuze)),"",IF(ISNUMBER(FIND("arbeid",Methode_Keuze)),"",IF(Tb_Activiteiten[[#This Row],[Arbeidskosten]]=1,Tb_Activiteiten[[#Headers],[Arbeidskosten]],"")))</f>
        <v/>
      </c>
      <c r="AH211" t="str">
        <f>IF(ISNUMBER(FIND("arbeid",Methode_Keuze)),"",IF(ISNUMBER(FIND("arbeid",Methode_Keuze)),"",IF(Tb_Activiteiten[[#This Row],[Arbeidskosten op basis van IKS]]=1,Tb_Activiteiten[[#Headers],[Arbeidskosten op basis van IKS]],"")))</f>
        <v/>
      </c>
      <c r="AI211" t="str">
        <f>IF(ISNUMBER(FIND("overige",Methode_Keuze)),"",IF(Tb_Activiteiten[[#This Row],[Kosten derden exclusief btw]]=1,Tb_Activiteiten[[#Headers],[Kosten derden exclusief btw]],""))</f>
        <v/>
      </c>
      <c r="AJ211" t="str">
        <f>IF(ISNUMBER(FIND("overige",Methode_Keuze)),"",IF(Tb_Activiteiten[[#This Row],[Niet verrekenbare btw]]=1,Tb_Activiteiten[[#Headers],[Niet verrekenbare btw]],""))</f>
        <v/>
      </c>
      <c r="AK211" t="str">
        <f>IF(ISNUMBER(FIND("overige",Methode_Keuze)),"",IF(Tb_Activiteiten[[#This Row],[Grondkosten]]=1,Tb_Activiteiten[[#Headers],[Grondkosten]],""))</f>
        <v/>
      </c>
      <c r="AL211" t="str">
        <f>IF(ISNUMBER(FIND("overige",Methode_Keuze)),"",IF(Tb_Activiteiten[[#This Row],[Bijdrage in natura (overige)]]=1,Tb_Activiteiten[[#Headers],[Bijdrage in natura (overige)]],""))</f>
        <v/>
      </c>
      <c r="AM211" t="str">
        <f>IF(ISNUMBER(FIND("overige",Methode_Keuze)),"",IF(Tb_Activiteiten[[#This Row],[Bijdrage in natura (vrijwilligers)]]=1,Tb_Activiteiten[[#Headers],[Bijdrage in natura (vrijwilligers)]],""))</f>
        <v/>
      </c>
      <c r="AN211" t="str">
        <f>IF(ISNUMBER(FIND("overige",Methode_Keuze)),"",IF(Tb_Activiteiten[[#This Row],[Afschrijvingskosten]]=1,Tb_Activiteiten[[#Headers],[Afschrijvingskosten]],""))</f>
        <v/>
      </c>
    </row>
    <row r="212" spans="1:40" x14ac:dyDescent="0.25">
      <c r="A212" s="342"/>
      <c r="F212" s="81"/>
      <c r="G212" s="81"/>
      <c r="L212" s="71"/>
      <c r="N212" t="str">
        <f>IFERROR(IF(VLOOKUP(Tb_Activiteiten[[#This Row],[Openstelling]],Tb_Openstelling[],2,0)=1,1,""),"")</f>
        <v/>
      </c>
      <c r="AA212" t="str">
        <f>IF(ISNUMBER(FIND("arbeid",Methode_Keuze)),"",IF(ISNUMBER(FIND("arbeid",Methode_Keuze)),"",IF(Tb_Activiteiten[[#This Row],[Loonkosten]]=1,Tb_Activiteiten[[#Headers],[Loonkosten]],"")))</f>
        <v/>
      </c>
      <c r="AB212" t="str">
        <f>IF(ISNUMBER(FIND("arbeid",Methode_Keuze)),"",IF(ISNUMBER(FIND("arbeid",Methode_Keuze)),"",IF(Tb_Activiteiten[[#This Row],[Eigen arbeid]]=1,Tb_Activiteiten[[#Headers],[Eigen arbeid]],"")))</f>
        <v/>
      </c>
      <c r="AC212" t="str">
        <f>IF(ISNUMBER(FIND("arbeid",Methode_Keuze)),"",IF(ISNUMBER(FIND("arbeid",Methode_Keuze)),"",IF(Tb_Activiteiten[[#This Row],[Projectmedewerker]]=1,Tb_Activiteiten[[#Headers],[Projectmedewerker]],"")))</f>
        <v/>
      </c>
      <c r="AD212" t="str">
        <f>IF(ISNUMBER(FIND("arbeid",Methode_Keuze)),"",IF(ISNUMBER(FIND("arbeid",Methode_Keuze)),"",IF(Tb_Activiteiten[[#This Row],[Landbouwer]]=1,Tb_Activiteiten[[#Headers],[Landbouwer]],"")))</f>
        <v/>
      </c>
      <c r="AE212" t="str">
        <f>IF(ISNUMBER(FIND("arbeid",Methode_Keuze)),"",IF(ISNUMBER(FIND("arbeid",Methode_Keuze)),"",IF(Tb_Activiteiten[[#This Row],[Adviseur]]=1,Tb_Activiteiten[[#Headers],[Adviseur]],"")))</f>
        <v/>
      </c>
      <c r="AF212" t="str">
        <f>IF(ISNUMBER(FIND("arbeid",Methode_Keuze)),"",IF(ISNUMBER(FIND("arbeid",Methode_Keuze)),"",IF(Tb_Activiteiten[[#This Row],[Projectleider/Expert]]=1,Tb_Activiteiten[[#Headers],[Projectleider/Expert]],"")))</f>
        <v/>
      </c>
      <c r="AG212" t="str">
        <f>IF(ISNUMBER(FIND("arbeid",Methode_Keuze)),"",IF(ISNUMBER(FIND("arbeid",Methode_Keuze)),"",IF(Tb_Activiteiten[[#This Row],[Arbeidskosten]]=1,Tb_Activiteiten[[#Headers],[Arbeidskosten]],"")))</f>
        <v/>
      </c>
      <c r="AH212" t="str">
        <f>IF(ISNUMBER(FIND("arbeid",Methode_Keuze)),"",IF(ISNUMBER(FIND("arbeid",Methode_Keuze)),"",IF(Tb_Activiteiten[[#This Row],[Arbeidskosten op basis van IKS]]=1,Tb_Activiteiten[[#Headers],[Arbeidskosten op basis van IKS]],"")))</f>
        <v/>
      </c>
      <c r="AI212" t="str">
        <f>IF(ISNUMBER(FIND("overige",Methode_Keuze)),"",IF(Tb_Activiteiten[[#This Row],[Kosten derden exclusief btw]]=1,Tb_Activiteiten[[#Headers],[Kosten derden exclusief btw]],""))</f>
        <v/>
      </c>
      <c r="AJ212" t="str">
        <f>IF(ISNUMBER(FIND("overige",Methode_Keuze)),"",IF(Tb_Activiteiten[[#This Row],[Niet verrekenbare btw]]=1,Tb_Activiteiten[[#Headers],[Niet verrekenbare btw]],""))</f>
        <v/>
      </c>
      <c r="AK212" t="str">
        <f>IF(ISNUMBER(FIND("overige",Methode_Keuze)),"",IF(Tb_Activiteiten[[#This Row],[Grondkosten]]=1,Tb_Activiteiten[[#Headers],[Grondkosten]],""))</f>
        <v/>
      </c>
      <c r="AL212" t="str">
        <f>IF(ISNUMBER(FIND("overige",Methode_Keuze)),"",IF(Tb_Activiteiten[[#This Row],[Bijdrage in natura (overige)]]=1,Tb_Activiteiten[[#Headers],[Bijdrage in natura (overige)]],""))</f>
        <v/>
      </c>
      <c r="AM212" t="str">
        <f>IF(ISNUMBER(FIND("overige",Methode_Keuze)),"",IF(Tb_Activiteiten[[#This Row],[Bijdrage in natura (vrijwilligers)]]=1,Tb_Activiteiten[[#Headers],[Bijdrage in natura (vrijwilligers)]],""))</f>
        <v/>
      </c>
      <c r="AN212" t="str">
        <f>IF(ISNUMBER(FIND("overige",Methode_Keuze)),"",IF(Tb_Activiteiten[[#This Row],[Afschrijvingskosten]]=1,Tb_Activiteiten[[#Headers],[Afschrijvingskosten]],""))</f>
        <v/>
      </c>
    </row>
    <row r="213" spans="1:40" x14ac:dyDescent="0.25">
      <c r="A213" s="342"/>
      <c r="F213" s="81"/>
      <c r="G213" s="81"/>
      <c r="L213" s="71"/>
      <c r="N213" t="str">
        <f>IFERROR(IF(VLOOKUP(Tb_Activiteiten[[#This Row],[Openstelling]],Tb_Openstelling[],2,0)=1,1,""),"")</f>
        <v/>
      </c>
      <c r="AA213" t="str">
        <f>IF(ISNUMBER(FIND("arbeid",Methode_Keuze)),"",IF(ISNUMBER(FIND("arbeid",Methode_Keuze)),"",IF(Tb_Activiteiten[[#This Row],[Loonkosten]]=1,Tb_Activiteiten[[#Headers],[Loonkosten]],"")))</f>
        <v/>
      </c>
      <c r="AB213" t="str">
        <f>IF(ISNUMBER(FIND("arbeid",Methode_Keuze)),"",IF(ISNUMBER(FIND("arbeid",Methode_Keuze)),"",IF(Tb_Activiteiten[[#This Row],[Eigen arbeid]]=1,Tb_Activiteiten[[#Headers],[Eigen arbeid]],"")))</f>
        <v/>
      </c>
      <c r="AC213" t="str">
        <f>IF(ISNUMBER(FIND("arbeid",Methode_Keuze)),"",IF(ISNUMBER(FIND("arbeid",Methode_Keuze)),"",IF(Tb_Activiteiten[[#This Row],[Projectmedewerker]]=1,Tb_Activiteiten[[#Headers],[Projectmedewerker]],"")))</f>
        <v/>
      </c>
      <c r="AD213" t="str">
        <f>IF(ISNUMBER(FIND("arbeid",Methode_Keuze)),"",IF(ISNUMBER(FIND("arbeid",Methode_Keuze)),"",IF(Tb_Activiteiten[[#This Row],[Landbouwer]]=1,Tb_Activiteiten[[#Headers],[Landbouwer]],"")))</f>
        <v/>
      </c>
      <c r="AE213" t="str">
        <f>IF(ISNUMBER(FIND("arbeid",Methode_Keuze)),"",IF(ISNUMBER(FIND("arbeid",Methode_Keuze)),"",IF(Tb_Activiteiten[[#This Row],[Adviseur]]=1,Tb_Activiteiten[[#Headers],[Adviseur]],"")))</f>
        <v/>
      </c>
      <c r="AF213" t="str">
        <f>IF(ISNUMBER(FIND("arbeid",Methode_Keuze)),"",IF(ISNUMBER(FIND("arbeid",Methode_Keuze)),"",IF(Tb_Activiteiten[[#This Row],[Projectleider/Expert]]=1,Tb_Activiteiten[[#Headers],[Projectleider/Expert]],"")))</f>
        <v/>
      </c>
      <c r="AG213" t="str">
        <f>IF(ISNUMBER(FIND("arbeid",Methode_Keuze)),"",IF(ISNUMBER(FIND("arbeid",Methode_Keuze)),"",IF(Tb_Activiteiten[[#This Row],[Arbeidskosten]]=1,Tb_Activiteiten[[#Headers],[Arbeidskosten]],"")))</f>
        <v/>
      </c>
      <c r="AH213" t="str">
        <f>IF(ISNUMBER(FIND("arbeid",Methode_Keuze)),"",IF(ISNUMBER(FIND("arbeid",Methode_Keuze)),"",IF(Tb_Activiteiten[[#This Row],[Arbeidskosten op basis van IKS]]=1,Tb_Activiteiten[[#Headers],[Arbeidskosten op basis van IKS]],"")))</f>
        <v/>
      </c>
      <c r="AI213" t="str">
        <f>IF(ISNUMBER(FIND("overige",Methode_Keuze)),"",IF(Tb_Activiteiten[[#This Row],[Kosten derden exclusief btw]]=1,Tb_Activiteiten[[#Headers],[Kosten derden exclusief btw]],""))</f>
        <v/>
      </c>
      <c r="AJ213" t="str">
        <f>IF(ISNUMBER(FIND("overige",Methode_Keuze)),"",IF(Tb_Activiteiten[[#This Row],[Niet verrekenbare btw]]=1,Tb_Activiteiten[[#Headers],[Niet verrekenbare btw]],""))</f>
        <v/>
      </c>
      <c r="AK213" t="str">
        <f>IF(ISNUMBER(FIND("overige",Methode_Keuze)),"",IF(Tb_Activiteiten[[#This Row],[Grondkosten]]=1,Tb_Activiteiten[[#Headers],[Grondkosten]],""))</f>
        <v/>
      </c>
      <c r="AL213" t="str">
        <f>IF(ISNUMBER(FIND("overige",Methode_Keuze)),"",IF(Tb_Activiteiten[[#This Row],[Bijdrage in natura (overige)]]=1,Tb_Activiteiten[[#Headers],[Bijdrage in natura (overige)]],""))</f>
        <v/>
      </c>
      <c r="AM213" t="str">
        <f>IF(ISNUMBER(FIND("overige",Methode_Keuze)),"",IF(Tb_Activiteiten[[#This Row],[Bijdrage in natura (vrijwilligers)]]=1,Tb_Activiteiten[[#Headers],[Bijdrage in natura (vrijwilligers)]],""))</f>
        <v/>
      </c>
      <c r="AN213" t="str">
        <f>IF(ISNUMBER(FIND("overige",Methode_Keuze)),"",IF(Tb_Activiteiten[[#This Row],[Afschrijvingskosten]]=1,Tb_Activiteiten[[#Headers],[Afschrijvingskosten]],""))</f>
        <v/>
      </c>
    </row>
    <row r="214" spans="1:40" x14ac:dyDescent="0.25">
      <c r="A214" s="342"/>
      <c r="F214" s="81"/>
      <c r="G214" s="81"/>
      <c r="L214" s="71"/>
      <c r="N214" t="str">
        <f>IFERROR(IF(VLOOKUP(Tb_Activiteiten[[#This Row],[Openstelling]],Tb_Openstelling[],2,0)=1,1,""),"")</f>
        <v/>
      </c>
      <c r="AA214" t="str">
        <f>IF(ISNUMBER(FIND("arbeid",Methode_Keuze)),"",IF(ISNUMBER(FIND("arbeid",Methode_Keuze)),"",IF(Tb_Activiteiten[[#This Row],[Loonkosten]]=1,Tb_Activiteiten[[#Headers],[Loonkosten]],"")))</f>
        <v/>
      </c>
      <c r="AB214" t="str">
        <f>IF(ISNUMBER(FIND("arbeid",Methode_Keuze)),"",IF(ISNUMBER(FIND("arbeid",Methode_Keuze)),"",IF(Tb_Activiteiten[[#This Row],[Eigen arbeid]]=1,Tb_Activiteiten[[#Headers],[Eigen arbeid]],"")))</f>
        <v/>
      </c>
      <c r="AC214" t="str">
        <f>IF(ISNUMBER(FIND("arbeid",Methode_Keuze)),"",IF(ISNUMBER(FIND("arbeid",Methode_Keuze)),"",IF(Tb_Activiteiten[[#This Row],[Projectmedewerker]]=1,Tb_Activiteiten[[#Headers],[Projectmedewerker]],"")))</f>
        <v/>
      </c>
      <c r="AD214" t="str">
        <f>IF(ISNUMBER(FIND("arbeid",Methode_Keuze)),"",IF(ISNUMBER(FIND("arbeid",Methode_Keuze)),"",IF(Tb_Activiteiten[[#This Row],[Landbouwer]]=1,Tb_Activiteiten[[#Headers],[Landbouwer]],"")))</f>
        <v/>
      </c>
      <c r="AE214" t="str">
        <f>IF(ISNUMBER(FIND("arbeid",Methode_Keuze)),"",IF(ISNUMBER(FIND("arbeid",Methode_Keuze)),"",IF(Tb_Activiteiten[[#This Row],[Adviseur]]=1,Tb_Activiteiten[[#Headers],[Adviseur]],"")))</f>
        <v/>
      </c>
      <c r="AF214" t="str">
        <f>IF(ISNUMBER(FIND("arbeid",Methode_Keuze)),"",IF(ISNUMBER(FIND("arbeid",Methode_Keuze)),"",IF(Tb_Activiteiten[[#This Row],[Projectleider/Expert]]=1,Tb_Activiteiten[[#Headers],[Projectleider/Expert]],"")))</f>
        <v/>
      </c>
      <c r="AG214" t="str">
        <f>IF(ISNUMBER(FIND("arbeid",Methode_Keuze)),"",IF(ISNUMBER(FIND("arbeid",Methode_Keuze)),"",IF(Tb_Activiteiten[[#This Row],[Arbeidskosten]]=1,Tb_Activiteiten[[#Headers],[Arbeidskosten]],"")))</f>
        <v/>
      </c>
      <c r="AH214" t="str">
        <f>IF(ISNUMBER(FIND("arbeid",Methode_Keuze)),"",IF(ISNUMBER(FIND("arbeid",Methode_Keuze)),"",IF(Tb_Activiteiten[[#This Row],[Arbeidskosten op basis van IKS]]=1,Tb_Activiteiten[[#Headers],[Arbeidskosten op basis van IKS]],"")))</f>
        <v/>
      </c>
      <c r="AI214" t="str">
        <f>IF(ISNUMBER(FIND("overige",Methode_Keuze)),"",IF(Tb_Activiteiten[[#This Row],[Kosten derden exclusief btw]]=1,Tb_Activiteiten[[#Headers],[Kosten derden exclusief btw]],""))</f>
        <v/>
      </c>
      <c r="AJ214" t="str">
        <f>IF(ISNUMBER(FIND("overige",Methode_Keuze)),"",IF(Tb_Activiteiten[[#This Row],[Niet verrekenbare btw]]=1,Tb_Activiteiten[[#Headers],[Niet verrekenbare btw]],""))</f>
        <v/>
      </c>
      <c r="AK214" t="str">
        <f>IF(ISNUMBER(FIND("overige",Methode_Keuze)),"",IF(Tb_Activiteiten[[#This Row],[Grondkosten]]=1,Tb_Activiteiten[[#Headers],[Grondkosten]],""))</f>
        <v/>
      </c>
      <c r="AL214" t="str">
        <f>IF(ISNUMBER(FIND("overige",Methode_Keuze)),"",IF(Tb_Activiteiten[[#This Row],[Bijdrage in natura (overige)]]=1,Tb_Activiteiten[[#Headers],[Bijdrage in natura (overige)]],""))</f>
        <v/>
      </c>
      <c r="AM214" t="str">
        <f>IF(ISNUMBER(FIND("overige",Methode_Keuze)),"",IF(Tb_Activiteiten[[#This Row],[Bijdrage in natura (vrijwilligers)]]=1,Tb_Activiteiten[[#Headers],[Bijdrage in natura (vrijwilligers)]],""))</f>
        <v/>
      </c>
      <c r="AN214" t="str">
        <f>IF(ISNUMBER(FIND("overige",Methode_Keuze)),"",IF(Tb_Activiteiten[[#This Row],[Afschrijvingskosten]]=1,Tb_Activiteiten[[#Headers],[Afschrijvingskosten]],""))</f>
        <v/>
      </c>
    </row>
    <row r="215" spans="1:40" x14ac:dyDescent="0.25">
      <c r="A215" s="342"/>
      <c r="F215" s="81"/>
      <c r="G215" s="81"/>
      <c r="L215" s="71"/>
      <c r="N215" t="str">
        <f>IFERROR(IF(VLOOKUP(Tb_Activiteiten[[#This Row],[Openstelling]],Tb_Openstelling[],2,0)=1,1,""),"")</f>
        <v/>
      </c>
      <c r="AA215" t="str">
        <f>IF(ISNUMBER(FIND("arbeid",Methode_Keuze)),"",IF(ISNUMBER(FIND("arbeid",Methode_Keuze)),"",IF(Tb_Activiteiten[[#This Row],[Loonkosten]]=1,Tb_Activiteiten[[#Headers],[Loonkosten]],"")))</f>
        <v/>
      </c>
      <c r="AB215" t="str">
        <f>IF(ISNUMBER(FIND("arbeid",Methode_Keuze)),"",IF(ISNUMBER(FIND("arbeid",Methode_Keuze)),"",IF(Tb_Activiteiten[[#This Row],[Eigen arbeid]]=1,Tb_Activiteiten[[#Headers],[Eigen arbeid]],"")))</f>
        <v/>
      </c>
      <c r="AC215" t="str">
        <f>IF(ISNUMBER(FIND("arbeid",Methode_Keuze)),"",IF(ISNUMBER(FIND("arbeid",Methode_Keuze)),"",IF(Tb_Activiteiten[[#This Row],[Projectmedewerker]]=1,Tb_Activiteiten[[#Headers],[Projectmedewerker]],"")))</f>
        <v/>
      </c>
      <c r="AD215" t="str">
        <f>IF(ISNUMBER(FIND("arbeid",Methode_Keuze)),"",IF(ISNUMBER(FIND("arbeid",Methode_Keuze)),"",IF(Tb_Activiteiten[[#This Row],[Landbouwer]]=1,Tb_Activiteiten[[#Headers],[Landbouwer]],"")))</f>
        <v/>
      </c>
      <c r="AE215" t="str">
        <f>IF(ISNUMBER(FIND("arbeid",Methode_Keuze)),"",IF(ISNUMBER(FIND("arbeid",Methode_Keuze)),"",IF(Tb_Activiteiten[[#This Row],[Adviseur]]=1,Tb_Activiteiten[[#Headers],[Adviseur]],"")))</f>
        <v/>
      </c>
      <c r="AF215" t="str">
        <f>IF(ISNUMBER(FIND("arbeid",Methode_Keuze)),"",IF(ISNUMBER(FIND("arbeid",Methode_Keuze)),"",IF(Tb_Activiteiten[[#This Row],[Projectleider/Expert]]=1,Tb_Activiteiten[[#Headers],[Projectleider/Expert]],"")))</f>
        <v/>
      </c>
      <c r="AG215" t="str">
        <f>IF(ISNUMBER(FIND("arbeid",Methode_Keuze)),"",IF(ISNUMBER(FIND("arbeid",Methode_Keuze)),"",IF(Tb_Activiteiten[[#This Row],[Arbeidskosten]]=1,Tb_Activiteiten[[#Headers],[Arbeidskosten]],"")))</f>
        <v/>
      </c>
      <c r="AH215" t="str">
        <f>IF(ISNUMBER(FIND("arbeid",Methode_Keuze)),"",IF(ISNUMBER(FIND("arbeid",Methode_Keuze)),"",IF(Tb_Activiteiten[[#This Row],[Arbeidskosten op basis van IKS]]=1,Tb_Activiteiten[[#Headers],[Arbeidskosten op basis van IKS]],"")))</f>
        <v/>
      </c>
      <c r="AI215" t="str">
        <f>IF(ISNUMBER(FIND("overige",Methode_Keuze)),"",IF(Tb_Activiteiten[[#This Row],[Kosten derden exclusief btw]]=1,Tb_Activiteiten[[#Headers],[Kosten derden exclusief btw]],""))</f>
        <v/>
      </c>
      <c r="AJ215" t="str">
        <f>IF(ISNUMBER(FIND("overige",Methode_Keuze)),"",IF(Tb_Activiteiten[[#This Row],[Niet verrekenbare btw]]=1,Tb_Activiteiten[[#Headers],[Niet verrekenbare btw]],""))</f>
        <v/>
      </c>
      <c r="AK215" t="str">
        <f>IF(ISNUMBER(FIND("overige",Methode_Keuze)),"",IF(Tb_Activiteiten[[#This Row],[Grondkosten]]=1,Tb_Activiteiten[[#Headers],[Grondkosten]],""))</f>
        <v/>
      </c>
      <c r="AL215" t="str">
        <f>IF(ISNUMBER(FIND("overige",Methode_Keuze)),"",IF(Tb_Activiteiten[[#This Row],[Bijdrage in natura (overige)]]=1,Tb_Activiteiten[[#Headers],[Bijdrage in natura (overige)]],""))</f>
        <v/>
      </c>
      <c r="AM215" t="str">
        <f>IF(ISNUMBER(FIND("overige",Methode_Keuze)),"",IF(Tb_Activiteiten[[#This Row],[Bijdrage in natura (vrijwilligers)]]=1,Tb_Activiteiten[[#Headers],[Bijdrage in natura (vrijwilligers)]],""))</f>
        <v/>
      </c>
      <c r="AN215" t="str">
        <f>IF(ISNUMBER(FIND("overige",Methode_Keuze)),"",IF(Tb_Activiteiten[[#This Row],[Afschrijvingskosten]]=1,Tb_Activiteiten[[#Headers],[Afschrijvingskosten]],""))</f>
        <v/>
      </c>
    </row>
    <row r="216" spans="1:40" x14ac:dyDescent="0.25">
      <c r="A216" s="342"/>
      <c r="F216" s="81"/>
      <c r="G216" s="81"/>
      <c r="L216" s="71"/>
      <c r="N216" t="str">
        <f>IFERROR(IF(VLOOKUP(Tb_Activiteiten[[#This Row],[Openstelling]],Tb_Openstelling[],2,0)=1,1,""),"")</f>
        <v/>
      </c>
      <c r="AA216" t="str">
        <f>IF(ISNUMBER(FIND("arbeid",Methode_Keuze)),"",IF(ISNUMBER(FIND("arbeid",Methode_Keuze)),"",IF(Tb_Activiteiten[[#This Row],[Loonkosten]]=1,Tb_Activiteiten[[#Headers],[Loonkosten]],"")))</f>
        <v/>
      </c>
      <c r="AB216" t="str">
        <f>IF(ISNUMBER(FIND("arbeid",Methode_Keuze)),"",IF(ISNUMBER(FIND("arbeid",Methode_Keuze)),"",IF(Tb_Activiteiten[[#This Row],[Eigen arbeid]]=1,Tb_Activiteiten[[#Headers],[Eigen arbeid]],"")))</f>
        <v/>
      </c>
      <c r="AC216" t="str">
        <f>IF(ISNUMBER(FIND("arbeid",Methode_Keuze)),"",IF(ISNUMBER(FIND("arbeid",Methode_Keuze)),"",IF(Tb_Activiteiten[[#This Row],[Projectmedewerker]]=1,Tb_Activiteiten[[#Headers],[Projectmedewerker]],"")))</f>
        <v/>
      </c>
      <c r="AD216" t="str">
        <f>IF(ISNUMBER(FIND("arbeid",Methode_Keuze)),"",IF(ISNUMBER(FIND("arbeid",Methode_Keuze)),"",IF(Tb_Activiteiten[[#This Row],[Landbouwer]]=1,Tb_Activiteiten[[#Headers],[Landbouwer]],"")))</f>
        <v/>
      </c>
      <c r="AE216" t="str">
        <f>IF(ISNUMBER(FIND("arbeid",Methode_Keuze)),"",IF(ISNUMBER(FIND("arbeid",Methode_Keuze)),"",IF(Tb_Activiteiten[[#This Row],[Adviseur]]=1,Tb_Activiteiten[[#Headers],[Adviseur]],"")))</f>
        <v/>
      </c>
      <c r="AF216" t="str">
        <f>IF(ISNUMBER(FIND("arbeid",Methode_Keuze)),"",IF(ISNUMBER(FIND("arbeid",Methode_Keuze)),"",IF(Tb_Activiteiten[[#This Row],[Projectleider/Expert]]=1,Tb_Activiteiten[[#Headers],[Projectleider/Expert]],"")))</f>
        <v/>
      </c>
      <c r="AG216" t="str">
        <f>IF(ISNUMBER(FIND("arbeid",Methode_Keuze)),"",IF(ISNUMBER(FIND("arbeid",Methode_Keuze)),"",IF(Tb_Activiteiten[[#This Row],[Arbeidskosten]]=1,Tb_Activiteiten[[#Headers],[Arbeidskosten]],"")))</f>
        <v/>
      </c>
      <c r="AH216" t="str">
        <f>IF(ISNUMBER(FIND("arbeid",Methode_Keuze)),"",IF(ISNUMBER(FIND("arbeid",Methode_Keuze)),"",IF(Tb_Activiteiten[[#This Row],[Arbeidskosten op basis van IKS]]=1,Tb_Activiteiten[[#Headers],[Arbeidskosten op basis van IKS]],"")))</f>
        <v/>
      </c>
      <c r="AI216" t="str">
        <f>IF(ISNUMBER(FIND("overige",Methode_Keuze)),"",IF(Tb_Activiteiten[[#This Row],[Kosten derden exclusief btw]]=1,Tb_Activiteiten[[#Headers],[Kosten derden exclusief btw]],""))</f>
        <v/>
      </c>
      <c r="AJ216" t="str">
        <f>IF(ISNUMBER(FIND("overige",Methode_Keuze)),"",IF(Tb_Activiteiten[[#This Row],[Niet verrekenbare btw]]=1,Tb_Activiteiten[[#Headers],[Niet verrekenbare btw]],""))</f>
        <v/>
      </c>
      <c r="AK216" t="str">
        <f>IF(ISNUMBER(FIND("overige",Methode_Keuze)),"",IF(Tb_Activiteiten[[#This Row],[Grondkosten]]=1,Tb_Activiteiten[[#Headers],[Grondkosten]],""))</f>
        <v/>
      </c>
      <c r="AL216" t="str">
        <f>IF(ISNUMBER(FIND("overige",Methode_Keuze)),"",IF(Tb_Activiteiten[[#This Row],[Bijdrage in natura (overige)]]=1,Tb_Activiteiten[[#Headers],[Bijdrage in natura (overige)]],""))</f>
        <v/>
      </c>
      <c r="AM216" t="str">
        <f>IF(ISNUMBER(FIND("overige",Methode_Keuze)),"",IF(Tb_Activiteiten[[#This Row],[Bijdrage in natura (vrijwilligers)]]=1,Tb_Activiteiten[[#Headers],[Bijdrage in natura (vrijwilligers)]],""))</f>
        <v/>
      </c>
      <c r="AN216" t="str">
        <f>IF(ISNUMBER(FIND("overige",Methode_Keuze)),"",IF(Tb_Activiteiten[[#This Row],[Afschrijvingskosten]]=1,Tb_Activiteiten[[#Headers],[Afschrijvingskosten]],""))</f>
        <v/>
      </c>
    </row>
    <row r="217" spans="1:40" x14ac:dyDescent="0.25">
      <c r="A217" s="342"/>
      <c r="F217" s="81"/>
      <c r="G217" s="81"/>
      <c r="L217" s="71"/>
      <c r="N217" t="str">
        <f>IFERROR(IF(VLOOKUP(Tb_Activiteiten[[#This Row],[Openstelling]],Tb_Openstelling[],2,0)=1,1,""),"")</f>
        <v/>
      </c>
      <c r="AA217" t="str">
        <f>IF(ISNUMBER(FIND("arbeid",Methode_Keuze)),"",IF(ISNUMBER(FIND("arbeid",Methode_Keuze)),"",IF(Tb_Activiteiten[[#This Row],[Loonkosten]]=1,Tb_Activiteiten[[#Headers],[Loonkosten]],"")))</f>
        <v/>
      </c>
      <c r="AB217" t="str">
        <f>IF(ISNUMBER(FIND("arbeid",Methode_Keuze)),"",IF(ISNUMBER(FIND("arbeid",Methode_Keuze)),"",IF(Tb_Activiteiten[[#This Row],[Eigen arbeid]]=1,Tb_Activiteiten[[#Headers],[Eigen arbeid]],"")))</f>
        <v/>
      </c>
      <c r="AC217" t="str">
        <f>IF(ISNUMBER(FIND("arbeid",Methode_Keuze)),"",IF(ISNUMBER(FIND("arbeid",Methode_Keuze)),"",IF(Tb_Activiteiten[[#This Row],[Projectmedewerker]]=1,Tb_Activiteiten[[#Headers],[Projectmedewerker]],"")))</f>
        <v/>
      </c>
      <c r="AD217" t="str">
        <f>IF(ISNUMBER(FIND("arbeid",Methode_Keuze)),"",IF(ISNUMBER(FIND("arbeid",Methode_Keuze)),"",IF(Tb_Activiteiten[[#This Row],[Landbouwer]]=1,Tb_Activiteiten[[#Headers],[Landbouwer]],"")))</f>
        <v/>
      </c>
      <c r="AE217" t="str">
        <f>IF(ISNUMBER(FIND("arbeid",Methode_Keuze)),"",IF(ISNUMBER(FIND("arbeid",Methode_Keuze)),"",IF(Tb_Activiteiten[[#This Row],[Adviseur]]=1,Tb_Activiteiten[[#Headers],[Adviseur]],"")))</f>
        <v/>
      </c>
      <c r="AF217" t="str">
        <f>IF(ISNUMBER(FIND("arbeid",Methode_Keuze)),"",IF(ISNUMBER(FIND("arbeid",Methode_Keuze)),"",IF(Tb_Activiteiten[[#This Row],[Projectleider/Expert]]=1,Tb_Activiteiten[[#Headers],[Projectleider/Expert]],"")))</f>
        <v/>
      </c>
      <c r="AG217" t="str">
        <f>IF(ISNUMBER(FIND("arbeid",Methode_Keuze)),"",IF(ISNUMBER(FIND("arbeid",Methode_Keuze)),"",IF(Tb_Activiteiten[[#This Row],[Arbeidskosten]]=1,Tb_Activiteiten[[#Headers],[Arbeidskosten]],"")))</f>
        <v/>
      </c>
      <c r="AH217" t="str">
        <f>IF(ISNUMBER(FIND("arbeid",Methode_Keuze)),"",IF(ISNUMBER(FIND("arbeid",Methode_Keuze)),"",IF(Tb_Activiteiten[[#This Row],[Arbeidskosten op basis van IKS]]=1,Tb_Activiteiten[[#Headers],[Arbeidskosten op basis van IKS]],"")))</f>
        <v/>
      </c>
      <c r="AI217" t="str">
        <f>IF(ISNUMBER(FIND("overige",Methode_Keuze)),"",IF(Tb_Activiteiten[[#This Row],[Kosten derden exclusief btw]]=1,Tb_Activiteiten[[#Headers],[Kosten derden exclusief btw]],""))</f>
        <v/>
      </c>
      <c r="AJ217" t="str">
        <f>IF(ISNUMBER(FIND("overige",Methode_Keuze)),"",IF(Tb_Activiteiten[[#This Row],[Niet verrekenbare btw]]=1,Tb_Activiteiten[[#Headers],[Niet verrekenbare btw]],""))</f>
        <v/>
      </c>
      <c r="AK217" t="str">
        <f>IF(ISNUMBER(FIND("overige",Methode_Keuze)),"",IF(Tb_Activiteiten[[#This Row],[Grondkosten]]=1,Tb_Activiteiten[[#Headers],[Grondkosten]],""))</f>
        <v/>
      </c>
      <c r="AL217" t="str">
        <f>IF(ISNUMBER(FIND("overige",Methode_Keuze)),"",IF(Tb_Activiteiten[[#This Row],[Bijdrage in natura (overige)]]=1,Tb_Activiteiten[[#Headers],[Bijdrage in natura (overige)]],""))</f>
        <v/>
      </c>
      <c r="AM217" t="str">
        <f>IF(ISNUMBER(FIND("overige",Methode_Keuze)),"",IF(Tb_Activiteiten[[#This Row],[Bijdrage in natura (vrijwilligers)]]=1,Tb_Activiteiten[[#Headers],[Bijdrage in natura (vrijwilligers)]],""))</f>
        <v/>
      </c>
      <c r="AN217" t="str">
        <f>IF(ISNUMBER(FIND("overige",Methode_Keuze)),"",IF(Tb_Activiteiten[[#This Row],[Afschrijvingskosten]]=1,Tb_Activiteiten[[#Headers],[Afschrijvingskosten]],""))</f>
        <v/>
      </c>
    </row>
    <row r="218" spans="1:40" x14ac:dyDescent="0.25">
      <c r="A218" s="342"/>
      <c r="F218" s="81"/>
      <c r="G218" s="81"/>
      <c r="L218" s="71"/>
      <c r="N218" t="str">
        <f>IFERROR(IF(VLOOKUP(Tb_Activiteiten[[#This Row],[Openstelling]],Tb_Openstelling[],2,0)=1,1,""),"")</f>
        <v/>
      </c>
      <c r="AA218" t="str">
        <f>IF(ISNUMBER(FIND("arbeid",Methode_Keuze)),"",IF(ISNUMBER(FIND("arbeid",Methode_Keuze)),"",IF(Tb_Activiteiten[[#This Row],[Loonkosten]]=1,Tb_Activiteiten[[#Headers],[Loonkosten]],"")))</f>
        <v/>
      </c>
      <c r="AB218" t="str">
        <f>IF(ISNUMBER(FIND("arbeid",Methode_Keuze)),"",IF(ISNUMBER(FIND("arbeid",Methode_Keuze)),"",IF(Tb_Activiteiten[[#This Row],[Eigen arbeid]]=1,Tb_Activiteiten[[#Headers],[Eigen arbeid]],"")))</f>
        <v/>
      </c>
      <c r="AC218" t="str">
        <f>IF(ISNUMBER(FIND("arbeid",Methode_Keuze)),"",IF(ISNUMBER(FIND("arbeid",Methode_Keuze)),"",IF(Tb_Activiteiten[[#This Row],[Projectmedewerker]]=1,Tb_Activiteiten[[#Headers],[Projectmedewerker]],"")))</f>
        <v/>
      </c>
      <c r="AD218" t="str">
        <f>IF(ISNUMBER(FIND("arbeid",Methode_Keuze)),"",IF(ISNUMBER(FIND("arbeid",Methode_Keuze)),"",IF(Tb_Activiteiten[[#This Row],[Landbouwer]]=1,Tb_Activiteiten[[#Headers],[Landbouwer]],"")))</f>
        <v/>
      </c>
      <c r="AE218" t="str">
        <f>IF(ISNUMBER(FIND("arbeid",Methode_Keuze)),"",IF(ISNUMBER(FIND("arbeid",Methode_Keuze)),"",IF(Tb_Activiteiten[[#This Row],[Adviseur]]=1,Tb_Activiteiten[[#Headers],[Adviseur]],"")))</f>
        <v/>
      </c>
      <c r="AF218" t="str">
        <f>IF(ISNUMBER(FIND("arbeid",Methode_Keuze)),"",IF(ISNUMBER(FIND("arbeid",Methode_Keuze)),"",IF(Tb_Activiteiten[[#This Row],[Projectleider/Expert]]=1,Tb_Activiteiten[[#Headers],[Projectleider/Expert]],"")))</f>
        <v/>
      </c>
      <c r="AG218" t="str">
        <f>IF(ISNUMBER(FIND("arbeid",Methode_Keuze)),"",IF(ISNUMBER(FIND("arbeid",Methode_Keuze)),"",IF(Tb_Activiteiten[[#This Row],[Arbeidskosten]]=1,Tb_Activiteiten[[#Headers],[Arbeidskosten]],"")))</f>
        <v/>
      </c>
      <c r="AH218" t="str">
        <f>IF(ISNUMBER(FIND("arbeid",Methode_Keuze)),"",IF(ISNUMBER(FIND("arbeid",Methode_Keuze)),"",IF(Tb_Activiteiten[[#This Row],[Arbeidskosten op basis van IKS]]=1,Tb_Activiteiten[[#Headers],[Arbeidskosten op basis van IKS]],"")))</f>
        <v/>
      </c>
      <c r="AI218" t="str">
        <f>IF(ISNUMBER(FIND("overige",Methode_Keuze)),"",IF(Tb_Activiteiten[[#This Row],[Kosten derden exclusief btw]]=1,Tb_Activiteiten[[#Headers],[Kosten derden exclusief btw]],""))</f>
        <v/>
      </c>
      <c r="AJ218" t="str">
        <f>IF(ISNUMBER(FIND("overige",Methode_Keuze)),"",IF(Tb_Activiteiten[[#This Row],[Niet verrekenbare btw]]=1,Tb_Activiteiten[[#Headers],[Niet verrekenbare btw]],""))</f>
        <v/>
      </c>
      <c r="AK218" t="str">
        <f>IF(ISNUMBER(FIND("overige",Methode_Keuze)),"",IF(Tb_Activiteiten[[#This Row],[Grondkosten]]=1,Tb_Activiteiten[[#Headers],[Grondkosten]],""))</f>
        <v/>
      </c>
      <c r="AL218" t="str">
        <f>IF(ISNUMBER(FIND("overige",Methode_Keuze)),"",IF(Tb_Activiteiten[[#This Row],[Bijdrage in natura (overige)]]=1,Tb_Activiteiten[[#Headers],[Bijdrage in natura (overige)]],""))</f>
        <v/>
      </c>
      <c r="AM218" t="str">
        <f>IF(ISNUMBER(FIND("overige",Methode_Keuze)),"",IF(Tb_Activiteiten[[#This Row],[Bijdrage in natura (vrijwilligers)]]=1,Tb_Activiteiten[[#Headers],[Bijdrage in natura (vrijwilligers)]],""))</f>
        <v/>
      </c>
      <c r="AN218" t="str">
        <f>IF(ISNUMBER(FIND("overige",Methode_Keuze)),"",IF(Tb_Activiteiten[[#This Row],[Afschrijvingskosten]]=1,Tb_Activiteiten[[#Headers],[Afschrijvingskosten]],""))</f>
        <v/>
      </c>
    </row>
    <row r="219" spans="1:40" x14ac:dyDescent="0.25">
      <c r="A219" s="342"/>
      <c r="F219" s="81"/>
      <c r="G219" s="81"/>
      <c r="L219" s="71"/>
      <c r="N219" t="str">
        <f>IFERROR(IF(VLOOKUP(Tb_Activiteiten[[#This Row],[Openstelling]],Tb_Openstelling[],2,0)=1,1,""),"")</f>
        <v/>
      </c>
      <c r="AA219" t="str">
        <f>IF(ISNUMBER(FIND("arbeid",Methode_Keuze)),"",IF(ISNUMBER(FIND("arbeid",Methode_Keuze)),"",IF(Tb_Activiteiten[[#This Row],[Loonkosten]]=1,Tb_Activiteiten[[#Headers],[Loonkosten]],"")))</f>
        <v/>
      </c>
      <c r="AB219" t="str">
        <f>IF(ISNUMBER(FIND("arbeid",Methode_Keuze)),"",IF(ISNUMBER(FIND("arbeid",Methode_Keuze)),"",IF(Tb_Activiteiten[[#This Row],[Eigen arbeid]]=1,Tb_Activiteiten[[#Headers],[Eigen arbeid]],"")))</f>
        <v/>
      </c>
      <c r="AC219" t="str">
        <f>IF(ISNUMBER(FIND("arbeid",Methode_Keuze)),"",IF(ISNUMBER(FIND("arbeid",Methode_Keuze)),"",IF(Tb_Activiteiten[[#This Row],[Projectmedewerker]]=1,Tb_Activiteiten[[#Headers],[Projectmedewerker]],"")))</f>
        <v/>
      </c>
      <c r="AD219" t="str">
        <f>IF(ISNUMBER(FIND("arbeid",Methode_Keuze)),"",IF(ISNUMBER(FIND("arbeid",Methode_Keuze)),"",IF(Tb_Activiteiten[[#This Row],[Landbouwer]]=1,Tb_Activiteiten[[#Headers],[Landbouwer]],"")))</f>
        <v/>
      </c>
      <c r="AE219" t="str">
        <f>IF(ISNUMBER(FIND("arbeid",Methode_Keuze)),"",IF(ISNUMBER(FIND("arbeid",Methode_Keuze)),"",IF(Tb_Activiteiten[[#This Row],[Adviseur]]=1,Tb_Activiteiten[[#Headers],[Adviseur]],"")))</f>
        <v/>
      </c>
      <c r="AF219" t="str">
        <f>IF(ISNUMBER(FIND("arbeid",Methode_Keuze)),"",IF(ISNUMBER(FIND("arbeid",Methode_Keuze)),"",IF(Tb_Activiteiten[[#This Row],[Projectleider/Expert]]=1,Tb_Activiteiten[[#Headers],[Projectleider/Expert]],"")))</f>
        <v/>
      </c>
      <c r="AG219" t="str">
        <f>IF(ISNUMBER(FIND("arbeid",Methode_Keuze)),"",IF(ISNUMBER(FIND("arbeid",Methode_Keuze)),"",IF(Tb_Activiteiten[[#This Row],[Arbeidskosten]]=1,Tb_Activiteiten[[#Headers],[Arbeidskosten]],"")))</f>
        <v/>
      </c>
      <c r="AH219" t="str">
        <f>IF(ISNUMBER(FIND("arbeid",Methode_Keuze)),"",IF(ISNUMBER(FIND("arbeid",Methode_Keuze)),"",IF(Tb_Activiteiten[[#This Row],[Arbeidskosten op basis van IKS]]=1,Tb_Activiteiten[[#Headers],[Arbeidskosten op basis van IKS]],"")))</f>
        <v/>
      </c>
      <c r="AI219" t="str">
        <f>IF(ISNUMBER(FIND("overige",Methode_Keuze)),"",IF(Tb_Activiteiten[[#This Row],[Kosten derden exclusief btw]]=1,Tb_Activiteiten[[#Headers],[Kosten derden exclusief btw]],""))</f>
        <v/>
      </c>
      <c r="AJ219" t="str">
        <f>IF(ISNUMBER(FIND("overige",Methode_Keuze)),"",IF(Tb_Activiteiten[[#This Row],[Niet verrekenbare btw]]=1,Tb_Activiteiten[[#Headers],[Niet verrekenbare btw]],""))</f>
        <v/>
      </c>
      <c r="AK219" t="str">
        <f>IF(ISNUMBER(FIND("overige",Methode_Keuze)),"",IF(Tb_Activiteiten[[#This Row],[Grondkosten]]=1,Tb_Activiteiten[[#Headers],[Grondkosten]],""))</f>
        <v/>
      </c>
      <c r="AL219" t="str">
        <f>IF(ISNUMBER(FIND("overige",Methode_Keuze)),"",IF(Tb_Activiteiten[[#This Row],[Bijdrage in natura (overige)]]=1,Tb_Activiteiten[[#Headers],[Bijdrage in natura (overige)]],""))</f>
        <v/>
      </c>
      <c r="AM219" t="str">
        <f>IF(ISNUMBER(FIND("overige",Methode_Keuze)),"",IF(Tb_Activiteiten[[#This Row],[Bijdrage in natura (vrijwilligers)]]=1,Tb_Activiteiten[[#Headers],[Bijdrage in natura (vrijwilligers)]],""))</f>
        <v/>
      </c>
      <c r="AN219" t="str">
        <f>IF(ISNUMBER(FIND("overige",Methode_Keuze)),"",IF(Tb_Activiteiten[[#This Row],[Afschrijvingskosten]]=1,Tb_Activiteiten[[#Headers],[Afschrijvingskosten]],""))</f>
        <v/>
      </c>
    </row>
    <row r="220" spans="1:40" x14ac:dyDescent="0.25">
      <c r="A220" s="342"/>
      <c r="F220" s="81"/>
      <c r="G220" s="81"/>
      <c r="L220" s="71"/>
      <c r="N220" t="str">
        <f>IFERROR(IF(VLOOKUP(Tb_Activiteiten[[#This Row],[Openstelling]],Tb_Openstelling[],2,0)=1,1,""),"")</f>
        <v/>
      </c>
      <c r="AA220" t="str">
        <f>IF(ISNUMBER(FIND("arbeid",Methode_Keuze)),"",IF(ISNUMBER(FIND("arbeid",Methode_Keuze)),"",IF(Tb_Activiteiten[[#This Row],[Loonkosten]]=1,Tb_Activiteiten[[#Headers],[Loonkosten]],"")))</f>
        <v/>
      </c>
      <c r="AB220" t="str">
        <f>IF(ISNUMBER(FIND("arbeid",Methode_Keuze)),"",IF(ISNUMBER(FIND("arbeid",Methode_Keuze)),"",IF(Tb_Activiteiten[[#This Row],[Eigen arbeid]]=1,Tb_Activiteiten[[#Headers],[Eigen arbeid]],"")))</f>
        <v/>
      </c>
      <c r="AC220" t="str">
        <f>IF(ISNUMBER(FIND("arbeid",Methode_Keuze)),"",IF(ISNUMBER(FIND("arbeid",Methode_Keuze)),"",IF(Tb_Activiteiten[[#This Row],[Projectmedewerker]]=1,Tb_Activiteiten[[#Headers],[Projectmedewerker]],"")))</f>
        <v/>
      </c>
      <c r="AD220" t="str">
        <f>IF(ISNUMBER(FIND("arbeid",Methode_Keuze)),"",IF(ISNUMBER(FIND("arbeid",Methode_Keuze)),"",IF(Tb_Activiteiten[[#This Row],[Landbouwer]]=1,Tb_Activiteiten[[#Headers],[Landbouwer]],"")))</f>
        <v/>
      </c>
      <c r="AE220" t="str">
        <f>IF(ISNUMBER(FIND("arbeid",Methode_Keuze)),"",IF(ISNUMBER(FIND("arbeid",Methode_Keuze)),"",IF(Tb_Activiteiten[[#This Row],[Adviseur]]=1,Tb_Activiteiten[[#Headers],[Adviseur]],"")))</f>
        <v/>
      </c>
      <c r="AF220" t="str">
        <f>IF(ISNUMBER(FIND("arbeid",Methode_Keuze)),"",IF(ISNUMBER(FIND("arbeid",Methode_Keuze)),"",IF(Tb_Activiteiten[[#This Row],[Projectleider/Expert]]=1,Tb_Activiteiten[[#Headers],[Projectleider/Expert]],"")))</f>
        <v/>
      </c>
      <c r="AG220" t="str">
        <f>IF(ISNUMBER(FIND("arbeid",Methode_Keuze)),"",IF(ISNUMBER(FIND("arbeid",Methode_Keuze)),"",IF(Tb_Activiteiten[[#This Row],[Arbeidskosten]]=1,Tb_Activiteiten[[#Headers],[Arbeidskosten]],"")))</f>
        <v/>
      </c>
      <c r="AH220" t="str">
        <f>IF(ISNUMBER(FIND("arbeid",Methode_Keuze)),"",IF(ISNUMBER(FIND("arbeid",Methode_Keuze)),"",IF(Tb_Activiteiten[[#This Row],[Arbeidskosten op basis van IKS]]=1,Tb_Activiteiten[[#Headers],[Arbeidskosten op basis van IKS]],"")))</f>
        <v/>
      </c>
      <c r="AI220" t="str">
        <f>IF(ISNUMBER(FIND("overige",Methode_Keuze)),"",IF(Tb_Activiteiten[[#This Row],[Kosten derden exclusief btw]]=1,Tb_Activiteiten[[#Headers],[Kosten derden exclusief btw]],""))</f>
        <v/>
      </c>
      <c r="AJ220" t="str">
        <f>IF(ISNUMBER(FIND("overige",Methode_Keuze)),"",IF(Tb_Activiteiten[[#This Row],[Niet verrekenbare btw]]=1,Tb_Activiteiten[[#Headers],[Niet verrekenbare btw]],""))</f>
        <v/>
      </c>
      <c r="AK220" t="str">
        <f>IF(ISNUMBER(FIND("overige",Methode_Keuze)),"",IF(Tb_Activiteiten[[#This Row],[Grondkosten]]=1,Tb_Activiteiten[[#Headers],[Grondkosten]],""))</f>
        <v/>
      </c>
      <c r="AL220" t="str">
        <f>IF(ISNUMBER(FIND("overige",Methode_Keuze)),"",IF(Tb_Activiteiten[[#This Row],[Bijdrage in natura (overige)]]=1,Tb_Activiteiten[[#Headers],[Bijdrage in natura (overige)]],""))</f>
        <v/>
      </c>
      <c r="AM220" t="str">
        <f>IF(ISNUMBER(FIND("overige",Methode_Keuze)),"",IF(Tb_Activiteiten[[#This Row],[Bijdrage in natura (vrijwilligers)]]=1,Tb_Activiteiten[[#Headers],[Bijdrage in natura (vrijwilligers)]],""))</f>
        <v/>
      </c>
      <c r="AN220" t="str">
        <f>IF(ISNUMBER(FIND("overige",Methode_Keuze)),"",IF(Tb_Activiteiten[[#This Row],[Afschrijvingskosten]]=1,Tb_Activiteiten[[#Headers],[Afschrijvingskosten]],""))</f>
        <v/>
      </c>
    </row>
    <row r="221" spans="1:40" x14ac:dyDescent="0.25">
      <c r="A221" s="342"/>
      <c r="F221" s="81"/>
      <c r="G221" s="81"/>
      <c r="L221" s="71"/>
      <c r="N221" t="str">
        <f>IFERROR(IF(VLOOKUP(Tb_Activiteiten[[#This Row],[Openstelling]],Tb_Openstelling[],2,0)=1,1,""),"")</f>
        <v/>
      </c>
      <c r="AA221" t="str">
        <f>IF(ISNUMBER(FIND("arbeid",Methode_Keuze)),"",IF(ISNUMBER(FIND("arbeid",Methode_Keuze)),"",IF(Tb_Activiteiten[[#This Row],[Loonkosten]]=1,Tb_Activiteiten[[#Headers],[Loonkosten]],"")))</f>
        <v/>
      </c>
      <c r="AB221" t="str">
        <f>IF(ISNUMBER(FIND("arbeid",Methode_Keuze)),"",IF(ISNUMBER(FIND("arbeid",Methode_Keuze)),"",IF(Tb_Activiteiten[[#This Row],[Eigen arbeid]]=1,Tb_Activiteiten[[#Headers],[Eigen arbeid]],"")))</f>
        <v/>
      </c>
      <c r="AC221" t="str">
        <f>IF(ISNUMBER(FIND("arbeid",Methode_Keuze)),"",IF(ISNUMBER(FIND("arbeid",Methode_Keuze)),"",IF(Tb_Activiteiten[[#This Row],[Projectmedewerker]]=1,Tb_Activiteiten[[#Headers],[Projectmedewerker]],"")))</f>
        <v/>
      </c>
      <c r="AD221" t="str">
        <f>IF(ISNUMBER(FIND("arbeid",Methode_Keuze)),"",IF(ISNUMBER(FIND("arbeid",Methode_Keuze)),"",IF(Tb_Activiteiten[[#This Row],[Landbouwer]]=1,Tb_Activiteiten[[#Headers],[Landbouwer]],"")))</f>
        <v/>
      </c>
      <c r="AE221" t="str">
        <f>IF(ISNUMBER(FIND("arbeid",Methode_Keuze)),"",IF(ISNUMBER(FIND("arbeid",Methode_Keuze)),"",IF(Tb_Activiteiten[[#This Row],[Adviseur]]=1,Tb_Activiteiten[[#Headers],[Adviseur]],"")))</f>
        <v/>
      </c>
      <c r="AF221" t="str">
        <f>IF(ISNUMBER(FIND("arbeid",Methode_Keuze)),"",IF(ISNUMBER(FIND("arbeid",Methode_Keuze)),"",IF(Tb_Activiteiten[[#This Row],[Projectleider/Expert]]=1,Tb_Activiteiten[[#Headers],[Projectleider/Expert]],"")))</f>
        <v/>
      </c>
      <c r="AG221" t="str">
        <f>IF(ISNUMBER(FIND("arbeid",Methode_Keuze)),"",IF(ISNUMBER(FIND("arbeid",Methode_Keuze)),"",IF(Tb_Activiteiten[[#This Row],[Arbeidskosten]]=1,Tb_Activiteiten[[#Headers],[Arbeidskosten]],"")))</f>
        <v/>
      </c>
      <c r="AH221" t="str">
        <f>IF(ISNUMBER(FIND("arbeid",Methode_Keuze)),"",IF(ISNUMBER(FIND("arbeid",Methode_Keuze)),"",IF(Tb_Activiteiten[[#This Row],[Arbeidskosten op basis van IKS]]=1,Tb_Activiteiten[[#Headers],[Arbeidskosten op basis van IKS]],"")))</f>
        <v/>
      </c>
      <c r="AI221" t="str">
        <f>IF(ISNUMBER(FIND("overige",Methode_Keuze)),"",IF(Tb_Activiteiten[[#This Row],[Kosten derden exclusief btw]]=1,Tb_Activiteiten[[#Headers],[Kosten derden exclusief btw]],""))</f>
        <v/>
      </c>
      <c r="AJ221" t="str">
        <f>IF(ISNUMBER(FIND("overige",Methode_Keuze)),"",IF(Tb_Activiteiten[[#This Row],[Niet verrekenbare btw]]=1,Tb_Activiteiten[[#Headers],[Niet verrekenbare btw]],""))</f>
        <v/>
      </c>
      <c r="AK221" t="str">
        <f>IF(ISNUMBER(FIND("overige",Methode_Keuze)),"",IF(Tb_Activiteiten[[#This Row],[Grondkosten]]=1,Tb_Activiteiten[[#Headers],[Grondkosten]],""))</f>
        <v/>
      </c>
      <c r="AL221" t="str">
        <f>IF(ISNUMBER(FIND("overige",Methode_Keuze)),"",IF(Tb_Activiteiten[[#This Row],[Bijdrage in natura (overige)]]=1,Tb_Activiteiten[[#Headers],[Bijdrage in natura (overige)]],""))</f>
        <v/>
      </c>
      <c r="AM221" t="str">
        <f>IF(ISNUMBER(FIND("overige",Methode_Keuze)),"",IF(Tb_Activiteiten[[#This Row],[Bijdrage in natura (vrijwilligers)]]=1,Tb_Activiteiten[[#Headers],[Bijdrage in natura (vrijwilligers)]],""))</f>
        <v/>
      </c>
      <c r="AN221" t="str">
        <f>IF(ISNUMBER(FIND("overige",Methode_Keuze)),"",IF(Tb_Activiteiten[[#This Row],[Afschrijvingskosten]]=1,Tb_Activiteiten[[#Headers],[Afschrijvingskosten]],""))</f>
        <v/>
      </c>
    </row>
    <row r="222" spans="1:40" x14ac:dyDescent="0.25">
      <c r="A222" s="342"/>
      <c r="F222" s="81"/>
      <c r="G222" s="81"/>
      <c r="L222" s="71"/>
      <c r="N222" t="str">
        <f>IFERROR(IF(VLOOKUP(Tb_Activiteiten[[#This Row],[Openstelling]],Tb_Openstelling[],2,0)=1,1,""),"")</f>
        <v/>
      </c>
      <c r="AA222" t="str">
        <f>IF(ISNUMBER(FIND("arbeid",Methode_Keuze)),"",IF(ISNUMBER(FIND("arbeid",Methode_Keuze)),"",IF(Tb_Activiteiten[[#This Row],[Loonkosten]]=1,Tb_Activiteiten[[#Headers],[Loonkosten]],"")))</f>
        <v/>
      </c>
      <c r="AB222" t="str">
        <f>IF(ISNUMBER(FIND("arbeid",Methode_Keuze)),"",IF(ISNUMBER(FIND("arbeid",Methode_Keuze)),"",IF(Tb_Activiteiten[[#This Row],[Eigen arbeid]]=1,Tb_Activiteiten[[#Headers],[Eigen arbeid]],"")))</f>
        <v/>
      </c>
      <c r="AC222" t="str">
        <f>IF(ISNUMBER(FIND("arbeid",Methode_Keuze)),"",IF(ISNUMBER(FIND("arbeid",Methode_Keuze)),"",IF(Tb_Activiteiten[[#This Row],[Projectmedewerker]]=1,Tb_Activiteiten[[#Headers],[Projectmedewerker]],"")))</f>
        <v/>
      </c>
      <c r="AD222" t="str">
        <f>IF(ISNUMBER(FIND("arbeid",Methode_Keuze)),"",IF(ISNUMBER(FIND("arbeid",Methode_Keuze)),"",IF(Tb_Activiteiten[[#This Row],[Landbouwer]]=1,Tb_Activiteiten[[#Headers],[Landbouwer]],"")))</f>
        <v/>
      </c>
      <c r="AE222" t="str">
        <f>IF(ISNUMBER(FIND("arbeid",Methode_Keuze)),"",IF(ISNUMBER(FIND("arbeid",Methode_Keuze)),"",IF(Tb_Activiteiten[[#This Row],[Adviseur]]=1,Tb_Activiteiten[[#Headers],[Adviseur]],"")))</f>
        <v/>
      </c>
      <c r="AF222" t="str">
        <f>IF(ISNUMBER(FIND("arbeid",Methode_Keuze)),"",IF(ISNUMBER(FIND("arbeid",Methode_Keuze)),"",IF(Tb_Activiteiten[[#This Row],[Projectleider/Expert]]=1,Tb_Activiteiten[[#Headers],[Projectleider/Expert]],"")))</f>
        <v/>
      </c>
      <c r="AG222" t="str">
        <f>IF(ISNUMBER(FIND("arbeid",Methode_Keuze)),"",IF(ISNUMBER(FIND("arbeid",Methode_Keuze)),"",IF(Tb_Activiteiten[[#This Row],[Arbeidskosten]]=1,Tb_Activiteiten[[#Headers],[Arbeidskosten]],"")))</f>
        <v/>
      </c>
      <c r="AH222" t="str">
        <f>IF(ISNUMBER(FIND("arbeid",Methode_Keuze)),"",IF(ISNUMBER(FIND("arbeid",Methode_Keuze)),"",IF(Tb_Activiteiten[[#This Row],[Arbeidskosten op basis van IKS]]=1,Tb_Activiteiten[[#Headers],[Arbeidskosten op basis van IKS]],"")))</f>
        <v/>
      </c>
      <c r="AI222" t="str">
        <f>IF(ISNUMBER(FIND("overige",Methode_Keuze)),"",IF(Tb_Activiteiten[[#This Row],[Kosten derden exclusief btw]]=1,Tb_Activiteiten[[#Headers],[Kosten derden exclusief btw]],""))</f>
        <v/>
      </c>
      <c r="AJ222" t="str">
        <f>IF(ISNUMBER(FIND("overige",Methode_Keuze)),"",IF(Tb_Activiteiten[[#This Row],[Niet verrekenbare btw]]=1,Tb_Activiteiten[[#Headers],[Niet verrekenbare btw]],""))</f>
        <v/>
      </c>
      <c r="AK222" t="str">
        <f>IF(ISNUMBER(FIND("overige",Methode_Keuze)),"",IF(Tb_Activiteiten[[#This Row],[Grondkosten]]=1,Tb_Activiteiten[[#Headers],[Grondkosten]],""))</f>
        <v/>
      </c>
      <c r="AL222" t="str">
        <f>IF(ISNUMBER(FIND("overige",Methode_Keuze)),"",IF(Tb_Activiteiten[[#This Row],[Bijdrage in natura (overige)]]=1,Tb_Activiteiten[[#Headers],[Bijdrage in natura (overige)]],""))</f>
        <v/>
      </c>
      <c r="AM222" t="str">
        <f>IF(ISNUMBER(FIND("overige",Methode_Keuze)),"",IF(Tb_Activiteiten[[#This Row],[Bijdrage in natura (vrijwilligers)]]=1,Tb_Activiteiten[[#Headers],[Bijdrage in natura (vrijwilligers)]],""))</f>
        <v/>
      </c>
      <c r="AN222" t="str">
        <f>IF(ISNUMBER(FIND("overige",Methode_Keuze)),"",IF(Tb_Activiteiten[[#This Row],[Afschrijvingskosten]]=1,Tb_Activiteiten[[#Headers],[Afschrijvingskosten]],""))</f>
        <v/>
      </c>
    </row>
    <row r="223" spans="1:40" x14ac:dyDescent="0.25">
      <c r="A223" s="342"/>
      <c r="F223" s="81"/>
      <c r="G223" s="81"/>
      <c r="L223" s="71"/>
      <c r="N223" t="str">
        <f>IFERROR(IF(VLOOKUP(Tb_Activiteiten[[#This Row],[Openstelling]],Tb_Openstelling[],2,0)=1,1,""),"")</f>
        <v/>
      </c>
      <c r="AA223" t="str">
        <f>IF(ISNUMBER(FIND("arbeid",Methode_Keuze)),"",IF(ISNUMBER(FIND("arbeid",Methode_Keuze)),"",IF(Tb_Activiteiten[[#This Row],[Loonkosten]]=1,Tb_Activiteiten[[#Headers],[Loonkosten]],"")))</f>
        <v/>
      </c>
      <c r="AB223" t="str">
        <f>IF(ISNUMBER(FIND("arbeid",Methode_Keuze)),"",IF(ISNUMBER(FIND("arbeid",Methode_Keuze)),"",IF(Tb_Activiteiten[[#This Row],[Eigen arbeid]]=1,Tb_Activiteiten[[#Headers],[Eigen arbeid]],"")))</f>
        <v/>
      </c>
      <c r="AC223" t="str">
        <f>IF(ISNUMBER(FIND("arbeid",Methode_Keuze)),"",IF(ISNUMBER(FIND("arbeid",Methode_Keuze)),"",IF(Tb_Activiteiten[[#This Row],[Projectmedewerker]]=1,Tb_Activiteiten[[#Headers],[Projectmedewerker]],"")))</f>
        <v/>
      </c>
      <c r="AD223" t="str">
        <f>IF(ISNUMBER(FIND("arbeid",Methode_Keuze)),"",IF(ISNUMBER(FIND("arbeid",Methode_Keuze)),"",IF(Tb_Activiteiten[[#This Row],[Landbouwer]]=1,Tb_Activiteiten[[#Headers],[Landbouwer]],"")))</f>
        <v/>
      </c>
      <c r="AE223" t="str">
        <f>IF(ISNUMBER(FIND("arbeid",Methode_Keuze)),"",IF(ISNUMBER(FIND("arbeid",Methode_Keuze)),"",IF(Tb_Activiteiten[[#This Row],[Adviseur]]=1,Tb_Activiteiten[[#Headers],[Adviseur]],"")))</f>
        <v/>
      </c>
      <c r="AF223" t="str">
        <f>IF(ISNUMBER(FIND("arbeid",Methode_Keuze)),"",IF(ISNUMBER(FIND("arbeid",Methode_Keuze)),"",IF(Tb_Activiteiten[[#This Row],[Projectleider/Expert]]=1,Tb_Activiteiten[[#Headers],[Projectleider/Expert]],"")))</f>
        <v/>
      </c>
      <c r="AG223" t="str">
        <f>IF(ISNUMBER(FIND("arbeid",Methode_Keuze)),"",IF(ISNUMBER(FIND("arbeid",Methode_Keuze)),"",IF(Tb_Activiteiten[[#This Row],[Arbeidskosten]]=1,Tb_Activiteiten[[#Headers],[Arbeidskosten]],"")))</f>
        <v/>
      </c>
      <c r="AH223" t="str">
        <f>IF(ISNUMBER(FIND("arbeid",Methode_Keuze)),"",IF(ISNUMBER(FIND("arbeid",Methode_Keuze)),"",IF(Tb_Activiteiten[[#This Row],[Arbeidskosten op basis van IKS]]=1,Tb_Activiteiten[[#Headers],[Arbeidskosten op basis van IKS]],"")))</f>
        <v/>
      </c>
      <c r="AI223" t="str">
        <f>IF(ISNUMBER(FIND("overige",Methode_Keuze)),"",IF(Tb_Activiteiten[[#This Row],[Kosten derden exclusief btw]]=1,Tb_Activiteiten[[#Headers],[Kosten derden exclusief btw]],""))</f>
        <v/>
      </c>
      <c r="AJ223" t="str">
        <f>IF(ISNUMBER(FIND("overige",Methode_Keuze)),"",IF(Tb_Activiteiten[[#This Row],[Niet verrekenbare btw]]=1,Tb_Activiteiten[[#Headers],[Niet verrekenbare btw]],""))</f>
        <v/>
      </c>
      <c r="AK223" t="str">
        <f>IF(ISNUMBER(FIND("overige",Methode_Keuze)),"",IF(Tb_Activiteiten[[#This Row],[Grondkosten]]=1,Tb_Activiteiten[[#Headers],[Grondkosten]],""))</f>
        <v/>
      </c>
      <c r="AL223" t="str">
        <f>IF(ISNUMBER(FIND("overige",Methode_Keuze)),"",IF(Tb_Activiteiten[[#This Row],[Bijdrage in natura (overige)]]=1,Tb_Activiteiten[[#Headers],[Bijdrage in natura (overige)]],""))</f>
        <v/>
      </c>
      <c r="AM223" t="str">
        <f>IF(ISNUMBER(FIND("overige",Methode_Keuze)),"",IF(Tb_Activiteiten[[#This Row],[Bijdrage in natura (vrijwilligers)]]=1,Tb_Activiteiten[[#Headers],[Bijdrage in natura (vrijwilligers)]],""))</f>
        <v/>
      </c>
      <c r="AN223" t="str">
        <f>IF(ISNUMBER(FIND("overige",Methode_Keuze)),"",IF(Tb_Activiteiten[[#This Row],[Afschrijvingskosten]]=1,Tb_Activiteiten[[#Headers],[Afschrijvingskosten]],""))</f>
        <v/>
      </c>
    </row>
    <row r="224" spans="1:40" x14ac:dyDescent="0.25">
      <c r="A224" s="342"/>
      <c r="F224" s="81"/>
      <c r="G224" s="81"/>
      <c r="L224" s="71"/>
      <c r="N224" t="str">
        <f>IFERROR(IF(VLOOKUP(Tb_Activiteiten[[#This Row],[Openstelling]],Tb_Openstelling[],2,0)=1,1,""),"")</f>
        <v/>
      </c>
      <c r="AA224" t="str">
        <f>IF(ISNUMBER(FIND("arbeid",Methode_Keuze)),"",IF(ISNUMBER(FIND("arbeid",Methode_Keuze)),"",IF(Tb_Activiteiten[[#This Row],[Loonkosten]]=1,Tb_Activiteiten[[#Headers],[Loonkosten]],"")))</f>
        <v/>
      </c>
      <c r="AB224" t="str">
        <f>IF(ISNUMBER(FIND("arbeid",Methode_Keuze)),"",IF(ISNUMBER(FIND("arbeid",Methode_Keuze)),"",IF(Tb_Activiteiten[[#This Row],[Eigen arbeid]]=1,Tb_Activiteiten[[#Headers],[Eigen arbeid]],"")))</f>
        <v/>
      </c>
      <c r="AC224" t="str">
        <f>IF(ISNUMBER(FIND("arbeid",Methode_Keuze)),"",IF(ISNUMBER(FIND("arbeid",Methode_Keuze)),"",IF(Tb_Activiteiten[[#This Row],[Projectmedewerker]]=1,Tb_Activiteiten[[#Headers],[Projectmedewerker]],"")))</f>
        <v/>
      </c>
      <c r="AD224" t="str">
        <f>IF(ISNUMBER(FIND("arbeid",Methode_Keuze)),"",IF(ISNUMBER(FIND("arbeid",Methode_Keuze)),"",IF(Tb_Activiteiten[[#This Row],[Landbouwer]]=1,Tb_Activiteiten[[#Headers],[Landbouwer]],"")))</f>
        <v/>
      </c>
      <c r="AE224" t="str">
        <f>IF(ISNUMBER(FIND("arbeid",Methode_Keuze)),"",IF(ISNUMBER(FIND("arbeid",Methode_Keuze)),"",IF(Tb_Activiteiten[[#This Row],[Adviseur]]=1,Tb_Activiteiten[[#Headers],[Adviseur]],"")))</f>
        <v/>
      </c>
      <c r="AF224" t="str">
        <f>IF(ISNUMBER(FIND("arbeid",Methode_Keuze)),"",IF(ISNUMBER(FIND("arbeid",Methode_Keuze)),"",IF(Tb_Activiteiten[[#This Row],[Projectleider/Expert]]=1,Tb_Activiteiten[[#Headers],[Projectleider/Expert]],"")))</f>
        <v/>
      </c>
      <c r="AG224" t="str">
        <f>IF(ISNUMBER(FIND("arbeid",Methode_Keuze)),"",IF(ISNUMBER(FIND("arbeid",Methode_Keuze)),"",IF(Tb_Activiteiten[[#This Row],[Arbeidskosten]]=1,Tb_Activiteiten[[#Headers],[Arbeidskosten]],"")))</f>
        <v/>
      </c>
      <c r="AH224" t="str">
        <f>IF(ISNUMBER(FIND("arbeid",Methode_Keuze)),"",IF(ISNUMBER(FIND("arbeid",Methode_Keuze)),"",IF(Tb_Activiteiten[[#This Row],[Arbeidskosten op basis van IKS]]=1,Tb_Activiteiten[[#Headers],[Arbeidskosten op basis van IKS]],"")))</f>
        <v/>
      </c>
      <c r="AI224" t="str">
        <f>IF(ISNUMBER(FIND("overige",Methode_Keuze)),"",IF(Tb_Activiteiten[[#This Row],[Kosten derden exclusief btw]]=1,Tb_Activiteiten[[#Headers],[Kosten derden exclusief btw]],""))</f>
        <v/>
      </c>
      <c r="AJ224" t="str">
        <f>IF(ISNUMBER(FIND("overige",Methode_Keuze)),"",IF(Tb_Activiteiten[[#This Row],[Niet verrekenbare btw]]=1,Tb_Activiteiten[[#Headers],[Niet verrekenbare btw]],""))</f>
        <v/>
      </c>
      <c r="AK224" t="str">
        <f>IF(ISNUMBER(FIND("overige",Methode_Keuze)),"",IF(Tb_Activiteiten[[#This Row],[Grondkosten]]=1,Tb_Activiteiten[[#Headers],[Grondkosten]],""))</f>
        <v/>
      </c>
      <c r="AL224" t="str">
        <f>IF(ISNUMBER(FIND("overige",Methode_Keuze)),"",IF(Tb_Activiteiten[[#This Row],[Bijdrage in natura (overige)]]=1,Tb_Activiteiten[[#Headers],[Bijdrage in natura (overige)]],""))</f>
        <v/>
      </c>
      <c r="AM224" t="str">
        <f>IF(ISNUMBER(FIND("overige",Methode_Keuze)),"",IF(Tb_Activiteiten[[#This Row],[Bijdrage in natura (vrijwilligers)]]=1,Tb_Activiteiten[[#Headers],[Bijdrage in natura (vrijwilligers)]],""))</f>
        <v/>
      </c>
      <c r="AN224" t="str">
        <f>IF(ISNUMBER(FIND("overige",Methode_Keuze)),"",IF(Tb_Activiteiten[[#This Row],[Afschrijvingskosten]]=1,Tb_Activiteiten[[#Headers],[Afschrijvingskosten]],""))</f>
        <v/>
      </c>
    </row>
    <row r="225" spans="1:40" x14ac:dyDescent="0.25">
      <c r="A225" s="342"/>
      <c r="F225" s="81"/>
      <c r="G225" s="81"/>
      <c r="L225" s="71"/>
      <c r="N225" t="str">
        <f>IFERROR(IF(VLOOKUP(Tb_Activiteiten[[#This Row],[Openstelling]],Tb_Openstelling[],2,0)=1,1,""),"")</f>
        <v/>
      </c>
      <c r="AA225" t="str">
        <f>IF(ISNUMBER(FIND("arbeid",Methode_Keuze)),"",IF(ISNUMBER(FIND("arbeid",Methode_Keuze)),"",IF(Tb_Activiteiten[[#This Row],[Loonkosten]]=1,Tb_Activiteiten[[#Headers],[Loonkosten]],"")))</f>
        <v/>
      </c>
      <c r="AB225" t="str">
        <f>IF(ISNUMBER(FIND("arbeid",Methode_Keuze)),"",IF(ISNUMBER(FIND("arbeid",Methode_Keuze)),"",IF(Tb_Activiteiten[[#This Row],[Eigen arbeid]]=1,Tb_Activiteiten[[#Headers],[Eigen arbeid]],"")))</f>
        <v/>
      </c>
      <c r="AC225" t="str">
        <f>IF(ISNUMBER(FIND("arbeid",Methode_Keuze)),"",IF(ISNUMBER(FIND("arbeid",Methode_Keuze)),"",IF(Tb_Activiteiten[[#This Row],[Projectmedewerker]]=1,Tb_Activiteiten[[#Headers],[Projectmedewerker]],"")))</f>
        <v/>
      </c>
      <c r="AD225" t="str">
        <f>IF(ISNUMBER(FIND("arbeid",Methode_Keuze)),"",IF(ISNUMBER(FIND("arbeid",Methode_Keuze)),"",IF(Tb_Activiteiten[[#This Row],[Landbouwer]]=1,Tb_Activiteiten[[#Headers],[Landbouwer]],"")))</f>
        <v/>
      </c>
      <c r="AE225" t="str">
        <f>IF(ISNUMBER(FIND("arbeid",Methode_Keuze)),"",IF(ISNUMBER(FIND("arbeid",Methode_Keuze)),"",IF(Tb_Activiteiten[[#This Row],[Adviseur]]=1,Tb_Activiteiten[[#Headers],[Adviseur]],"")))</f>
        <v/>
      </c>
      <c r="AF225" t="str">
        <f>IF(ISNUMBER(FIND("arbeid",Methode_Keuze)),"",IF(ISNUMBER(FIND("arbeid",Methode_Keuze)),"",IF(Tb_Activiteiten[[#This Row],[Projectleider/Expert]]=1,Tb_Activiteiten[[#Headers],[Projectleider/Expert]],"")))</f>
        <v/>
      </c>
      <c r="AG225" t="str">
        <f>IF(ISNUMBER(FIND("arbeid",Methode_Keuze)),"",IF(ISNUMBER(FIND("arbeid",Methode_Keuze)),"",IF(Tb_Activiteiten[[#This Row],[Arbeidskosten]]=1,Tb_Activiteiten[[#Headers],[Arbeidskosten]],"")))</f>
        <v/>
      </c>
      <c r="AH225" t="str">
        <f>IF(ISNUMBER(FIND("arbeid",Methode_Keuze)),"",IF(ISNUMBER(FIND("arbeid",Methode_Keuze)),"",IF(Tb_Activiteiten[[#This Row],[Arbeidskosten op basis van IKS]]=1,Tb_Activiteiten[[#Headers],[Arbeidskosten op basis van IKS]],"")))</f>
        <v/>
      </c>
      <c r="AI225" t="str">
        <f>IF(ISNUMBER(FIND("overige",Methode_Keuze)),"",IF(Tb_Activiteiten[[#This Row],[Kosten derden exclusief btw]]=1,Tb_Activiteiten[[#Headers],[Kosten derden exclusief btw]],""))</f>
        <v/>
      </c>
      <c r="AJ225" t="str">
        <f>IF(ISNUMBER(FIND("overige",Methode_Keuze)),"",IF(Tb_Activiteiten[[#This Row],[Niet verrekenbare btw]]=1,Tb_Activiteiten[[#Headers],[Niet verrekenbare btw]],""))</f>
        <v/>
      </c>
      <c r="AK225" t="str">
        <f>IF(ISNUMBER(FIND("overige",Methode_Keuze)),"",IF(Tb_Activiteiten[[#This Row],[Grondkosten]]=1,Tb_Activiteiten[[#Headers],[Grondkosten]],""))</f>
        <v/>
      </c>
      <c r="AL225" t="str">
        <f>IF(ISNUMBER(FIND("overige",Methode_Keuze)),"",IF(Tb_Activiteiten[[#This Row],[Bijdrage in natura (overige)]]=1,Tb_Activiteiten[[#Headers],[Bijdrage in natura (overige)]],""))</f>
        <v/>
      </c>
      <c r="AM225" t="str">
        <f>IF(ISNUMBER(FIND("overige",Methode_Keuze)),"",IF(Tb_Activiteiten[[#This Row],[Bijdrage in natura (vrijwilligers)]]=1,Tb_Activiteiten[[#Headers],[Bijdrage in natura (vrijwilligers)]],""))</f>
        <v/>
      </c>
      <c r="AN225" t="str">
        <f>IF(ISNUMBER(FIND("overige",Methode_Keuze)),"",IF(Tb_Activiteiten[[#This Row],[Afschrijvingskosten]]=1,Tb_Activiteiten[[#Headers],[Afschrijvingskosten]],""))</f>
        <v/>
      </c>
    </row>
    <row r="226" spans="1:40" x14ac:dyDescent="0.25">
      <c r="A226" s="342"/>
      <c r="F226" s="81"/>
      <c r="G226" s="81"/>
      <c r="L226" s="71"/>
      <c r="N226" t="str">
        <f>IFERROR(IF(VLOOKUP(Tb_Activiteiten[[#This Row],[Openstelling]],Tb_Openstelling[],2,0)=1,1,""),"")</f>
        <v/>
      </c>
      <c r="AA226" t="str">
        <f>IF(ISNUMBER(FIND("arbeid",Methode_Keuze)),"",IF(ISNUMBER(FIND("arbeid",Methode_Keuze)),"",IF(Tb_Activiteiten[[#This Row],[Loonkosten]]=1,Tb_Activiteiten[[#Headers],[Loonkosten]],"")))</f>
        <v/>
      </c>
      <c r="AB226" t="str">
        <f>IF(ISNUMBER(FIND("arbeid",Methode_Keuze)),"",IF(ISNUMBER(FIND("arbeid",Methode_Keuze)),"",IF(Tb_Activiteiten[[#This Row],[Eigen arbeid]]=1,Tb_Activiteiten[[#Headers],[Eigen arbeid]],"")))</f>
        <v/>
      </c>
      <c r="AC226" t="str">
        <f>IF(ISNUMBER(FIND("arbeid",Methode_Keuze)),"",IF(ISNUMBER(FIND("arbeid",Methode_Keuze)),"",IF(Tb_Activiteiten[[#This Row],[Projectmedewerker]]=1,Tb_Activiteiten[[#Headers],[Projectmedewerker]],"")))</f>
        <v/>
      </c>
      <c r="AD226" t="str">
        <f>IF(ISNUMBER(FIND("arbeid",Methode_Keuze)),"",IF(ISNUMBER(FIND("arbeid",Methode_Keuze)),"",IF(Tb_Activiteiten[[#This Row],[Landbouwer]]=1,Tb_Activiteiten[[#Headers],[Landbouwer]],"")))</f>
        <v/>
      </c>
      <c r="AE226" t="str">
        <f>IF(ISNUMBER(FIND("arbeid",Methode_Keuze)),"",IF(ISNUMBER(FIND("arbeid",Methode_Keuze)),"",IF(Tb_Activiteiten[[#This Row],[Adviseur]]=1,Tb_Activiteiten[[#Headers],[Adviseur]],"")))</f>
        <v/>
      </c>
      <c r="AF226" t="str">
        <f>IF(ISNUMBER(FIND("arbeid",Methode_Keuze)),"",IF(ISNUMBER(FIND("arbeid",Methode_Keuze)),"",IF(Tb_Activiteiten[[#This Row],[Projectleider/Expert]]=1,Tb_Activiteiten[[#Headers],[Projectleider/Expert]],"")))</f>
        <v/>
      </c>
      <c r="AG226" t="str">
        <f>IF(ISNUMBER(FIND("arbeid",Methode_Keuze)),"",IF(ISNUMBER(FIND("arbeid",Methode_Keuze)),"",IF(Tb_Activiteiten[[#This Row],[Arbeidskosten]]=1,Tb_Activiteiten[[#Headers],[Arbeidskosten]],"")))</f>
        <v/>
      </c>
      <c r="AH226" t="str">
        <f>IF(ISNUMBER(FIND("arbeid",Methode_Keuze)),"",IF(ISNUMBER(FIND("arbeid",Methode_Keuze)),"",IF(Tb_Activiteiten[[#This Row],[Arbeidskosten op basis van IKS]]=1,Tb_Activiteiten[[#Headers],[Arbeidskosten op basis van IKS]],"")))</f>
        <v/>
      </c>
      <c r="AI226" t="str">
        <f>IF(ISNUMBER(FIND("overige",Methode_Keuze)),"",IF(Tb_Activiteiten[[#This Row],[Kosten derden exclusief btw]]=1,Tb_Activiteiten[[#Headers],[Kosten derden exclusief btw]],""))</f>
        <v/>
      </c>
      <c r="AJ226" t="str">
        <f>IF(ISNUMBER(FIND("overige",Methode_Keuze)),"",IF(Tb_Activiteiten[[#This Row],[Niet verrekenbare btw]]=1,Tb_Activiteiten[[#Headers],[Niet verrekenbare btw]],""))</f>
        <v/>
      </c>
      <c r="AK226" t="str">
        <f>IF(ISNUMBER(FIND("overige",Methode_Keuze)),"",IF(Tb_Activiteiten[[#This Row],[Grondkosten]]=1,Tb_Activiteiten[[#Headers],[Grondkosten]],""))</f>
        <v/>
      </c>
      <c r="AL226" t="str">
        <f>IF(ISNUMBER(FIND("overige",Methode_Keuze)),"",IF(Tb_Activiteiten[[#This Row],[Bijdrage in natura (overige)]]=1,Tb_Activiteiten[[#Headers],[Bijdrage in natura (overige)]],""))</f>
        <v/>
      </c>
      <c r="AM226" t="str">
        <f>IF(ISNUMBER(FIND("overige",Methode_Keuze)),"",IF(Tb_Activiteiten[[#This Row],[Bijdrage in natura (vrijwilligers)]]=1,Tb_Activiteiten[[#Headers],[Bijdrage in natura (vrijwilligers)]],""))</f>
        <v/>
      </c>
      <c r="AN226" t="str">
        <f>IF(ISNUMBER(FIND("overige",Methode_Keuze)),"",IF(Tb_Activiteiten[[#This Row],[Afschrijvingskosten]]=1,Tb_Activiteiten[[#Headers],[Afschrijvingskosten]],""))</f>
        <v/>
      </c>
    </row>
    <row r="227" spans="1:40" x14ac:dyDescent="0.25">
      <c r="A227" s="342"/>
      <c r="F227" s="81"/>
      <c r="G227" s="81"/>
      <c r="L227" s="71"/>
      <c r="N227" t="str">
        <f>IFERROR(IF(VLOOKUP(Tb_Activiteiten[[#This Row],[Openstelling]],Tb_Openstelling[],2,0)=1,1,""),"")</f>
        <v/>
      </c>
      <c r="AA227" t="str">
        <f>IF(ISNUMBER(FIND("arbeid",Methode_Keuze)),"",IF(ISNUMBER(FIND("arbeid",Methode_Keuze)),"",IF(Tb_Activiteiten[[#This Row],[Loonkosten]]=1,Tb_Activiteiten[[#Headers],[Loonkosten]],"")))</f>
        <v/>
      </c>
      <c r="AB227" t="str">
        <f>IF(ISNUMBER(FIND("arbeid",Methode_Keuze)),"",IF(ISNUMBER(FIND("arbeid",Methode_Keuze)),"",IF(Tb_Activiteiten[[#This Row],[Eigen arbeid]]=1,Tb_Activiteiten[[#Headers],[Eigen arbeid]],"")))</f>
        <v/>
      </c>
      <c r="AC227" t="str">
        <f>IF(ISNUMBER(FIND("arbeid",Methode_Keuze)),"",IF(ISNUMBER(FIND("arbeid",Methode_Keuze)),"",IF(Tb_Activiteiten[[#This Row],[Projectmedewerker]]=1,Tb_Activiteiten[[#Headers],[Projectmedewerker]],"")))</f>
        <v/>
      </c>
      <c r="AD227" t="str">
        <f>IF(ISNUMBER(FIND("arbeid",Methode_Keuze)),"",IF(ISNUMBER(FIND("arbeid",Methode_Keuze)),"",IF(Tb_Activiteiten[[#This Row],[Landbouwer]]=1,Tb_Activiteiten[[#Headers],[Landbouwer]],"")))</f>
        <v/>
      </c>
      <c r="AE227" t="str">
        <f>IF(ISNUMBER(FIND("arbeid",Methode_Keuze)),"",IF(ISNUMBER(FIND("arbeid",Methode_Keuze)),"",IF(Tb_Activiteiten[[#This Row],[Adviseur]]=1,Tb_Activiteiten[[#Headers],[Adviseur]],"")))</f>
        <v/>
      </c>
      <c r="AF227" t="str">
        <f>IF(ISNUMBER(FIND("arbeid",Methode_Keuze)),"",IF(ISNUMBER(FIND("arbeid",Methode_Keuze)),"",IF(Tb_Activiteiten[[#This Row],[Projectleider/Expert]]=1,Tb_Activiteiten[[#Headers],[Projectleider/Expert]],"")))</f>
        <v/>
      </c>
      <c r="AG227" t="str">
        <f>IF(ISNUMBER(FIND("arbeid",Methode_Keuze)),"",IF(ISNUMBER(FIND("arbeid",Methode_Keuze)),"",IF(Tb_Activiteiten[[#This Row],[Arbeidskosten]]=1,Tb_Activiteiten[[#Headers],[Arbeidskosten]],"")))</f>
        <v/>
      </c>
      <c r="AH227" t="str">
        <f>IF(ISNUMBER(FIND("arbeid",Methode_Keuze)),"",IF(ISNUMBER(FIND("arbeid",Methode_Keuze)),"",IF(Tb_Activiteiten[[#This Row],[Arbeidskosten op basis van IKS]]=1,Tb_Activiteiten[[#Headers],[Arbeidskosten op basis van IKS]],"")))</f>
        <v/>
      </c>
      <c r="AI227" t="str">
        <f>IF(ISNUMBER(FIND("overige",Methode_Keuze)),"",IF(Tb_Activiteiten[[#This Row],[Kosten derden exclusief btw]]=1,Tb_Activiteiten[[#Headers],[Kosten derden exclusief btw]],""))</f>
        <v/>
      </c>
      <c r="AJ227" t="str">
        <f>IF(ISNUMBER(FIND("overige",Methode_Keuze)),"",IF(Tb_Activiteiten[[#This Row],[Niet verrekenbare btw]]=1,Tb_Activiteiten[[#Headers],[Niet verrekenbare btw]],""))</f>
        <v/>
      </c>
      <c r="AK227" t="str">
        <f>IF(ISNUMBER(FIND("overige",Methode_Keuze)),"",IF(Tb_Activiteiten[[#This Row],[Grondkosten]]=1,Tb_Activiteiten[[#Headers],[Grondkosten]],""))</f>
        <v/>
      </c>
      <c r="AL227" t="str">
        <f>IF(ISNUMBER(FIND("overige",Methode_Keuze)),"",IF(Tb_Activiteiten[[#This Row],[Bijdrage in natura (overige)]]=1,Tb_Activiteiten[[#Headers],[Bijdrage in natura (overige)]],""))</f>
        <v/>
      </c>
      <c r="AM227" t="str">
        <f>IF(ISNUMBER(FIND("overige",Methode_Keuze)),"",IF(Tb_Activiteiten[[#This Row],[Bijdrage in natura (vrijwilligers)]]=1,Tb_Activiteiten[[#Headers],[Bijdrage in natura (vrijwilligers)]],""))</f>
        <v/>
      </c>
      <c r="AN227" t="str">
        <f>IF(ISNUMBER(FIND("overige",Methode_Keuze)),"",IF(Tb_Activiteiten[[#This Row],[Afschrijvingskosten]]=1,Tb_Activiteiten[[#Headers],[Afschrijvingskosten]],""))</f>
        <v/>
      </c>
    </row>
    <row r="228" spans="1:40" x14ac:dyDescent="0.25">
      <c r="A228" s="342"/>
      <c r="F228" s="81"/>
      <c r="G228" s="81"/>
      <c r="L228" s="71"/>
      <c r="N228" t="str">
        <f>IFERROR(IF(VLOOKUP(Tb_Activiteiten[[#This Row],[Openstelling]],Tb_Openstelling[],2,0)=1,1,""),"")</f>
        <v/>
      </c>
      <c r="AA228" t="str">
        <f>IF(ISNUMBER(FIND("arbeid",Methode_Keuze)),"",IF(ISNUMBER(FIND("arbeid",Methode_Keuze)),"",IF(Tb_Activiteiten[[#This Row],[Loonkosten]]=1,Tb_Activiteiten[[#Headers],[Loonkosten]],"")))</f>
        <v/>
      </c>
      <c r="AB228" t="str">
        <f>IF(ISNUMBER(FIND("arbeid",Methode_Keuze)),"",IF(ISNUMBER(FIND("arbeid",Methode_Keuze)),"",IF(Tb_Activiteiten[[#This Row],[Eigen arbeid]]=1,Tb_Activiteiten[[#Headers],[Eigen arbeid]],"")))</f>
        <v/>
      </c>
      <c r="AC228" t="str">
        <f>IF(ISNUMBER(FIND("arbeid",Methode_Keuze)),"",IF(ISNUMBER(FIND("arbeid",Methode_Keuze)),"",IF(Tb_Activiteiten[[#This Row],[Projectmedewerker]]=1,Tb_Activiteiten[[#Headers],[Projectmedewerker]],"")))</f>
        <v/>
      </c>
      <c r="AD228" t="str">
        <f>IF(ISNUMBER(FIND("arbeid",Methode_Keuze)),"",IF(ISNUMBER(FIND("arbeid",Methode_Keuze)),"",IF(Tb_Activiteiten[[#This Row],[Landbouwer]]=1,Tb_Activiteiten[[#Headers],[Landbouwer]],"")))</f>
        <v/>
      </c>
      <c r="AE228" t="str">
        <f>IF(ISNUMBER(FIND("arbeid",Methode_Keuze)),"",IF(ISNUMBER(FIND("arbeid",Methode_Keuze)),"",IF(Tb_Activiteiten[[#This Row],[Adviseur]]=1,Tb_Activiteiten[[#Headers],[Adviseur]],"")))</f>
        <v/>
      </c>
      <c r="AF228" t="str">
        <f>IF(ISNUMBER(FIND("arbeid",Methode_Keuze)),"",IF(ISNUMBER(FIND("arbeid",Methode_Keuze)),"",IF(Tb_Activiteiten[[#This Row],[Projectleider/Expert]]=1,Tb_Activiteiten[[#Headers],[Projectleider/Expert]],"")))</f>
        <v/>
      </c>
      <c r="AG228" t="str">
        <f>IF(ISNUMBER(FIND("arbeid",Methode_Keuze)),"",IF(ISNUMBER(FIND("arbeid",Methode_Keuze)),"",IF(Tb_Activiteiten[[#This Row],[Arbeidskosten]]=1,Tb_Activiteiten[[#Headers],[Arbeidskosten]],"")))</f>
        <v/>
      </c>
      <c r="AH228" t="str">
        <f>IF(ISNUMBER(FIND("arbeid",Methode_Keuze)),"",IF(ISNUMBER(FIND("arbeid",Methode_Keuze)),"",IF(Tb_Activiteiten[[#This Row],[Arbeidskosten op basis van IKS]]=1,Tb_Activiteiten[[#Headers],[Arbeidskosten op basis van IKS]],"")))</f>
        <v/>
      </c>
      <c r="AI228" t="str">
        <f>IF(ISNUMBER(FIND("overige",Methode_Keuze)),"",IF(Tb_Activiteiten[[#This Row],[Kosten derden exclusief btw]]=1,Tb_Activiteiten[[#Headers],[Kosten derden exclusief btw]],""))</f>
        <v/>
      </c>
      <c r="AJ228" t="str">
        <f>IF(ISNUMBER(FIND("overige",Methode_Keuze)),"",IF(Tb_Activiteiten[[#This Row],[Niet verrekenbare btw]]=1,Tb_Activiteiten[[#Headers],[Niet verrekenbare btw]],""))</f>
        <v/>
      </c>
      <c r="AK228" t="str">
        <f>IF(ISNUMBER(FIND("overige",Methode_Keuze)),"",IF(Tb_Activiteiten[[#This Row],[Grondkosten]]=1,Tb_Activiteiten[[#Headers],[Grondkosten]],""))</f>
        <v/>
      </c>
      <c r="AL228" t="str">
        <f>IF(ISNUMBER(FIND("overige",Methode_Keuze)),"",IF(Tb_Activiteiten[[#This Row],[Bijdrage in natura (overige)]]=1,Tb_Activiteiten[[#Headers],[Bijdrage in natura (overige)]],""))</f>
        <v/>
      </c>
      <c r="AM228" t="str">
        <f>IF(ISNUMBER(FIND("overige",Methode_Keuze)),"",IF(Tb_Activiteiten[[#This Row],[Bijdrage in natura (vrijwilligers)]]=1,Tb_Activiteiten[[#Headers],[Bijdrage in natura (vrijwilligers)]],""))</f>
        <v/>
      </c>
      <c r="AN228" t="str">
        <f>IF(ISNUMBER(FIND("overige",Methode_Keuze)),"",IF(Tb_Activiteiten[[#This Row],[Afschrijvingskosten]]=1,Tb_Activiteiten[[#Headers],[Afschrijvingskosten]],""))</f>
        <v/>
      </c>
    </row>
    <row r="229" spans="1:40" x14ac:dyDescent="0.25">
      <c r="A229" s="342"/>
      <c r="F229" s="81"/>
      <c r="G229" s="81"/>
      <c r="L229" s="71"/>
      <c r="N229" t="str">
        <f>IFERROR(IF(VLOOKUP(Tb_Activiteiten[[#This Row],[Openstelling]],Tb_Openstelling[],2,0)=1,1,""),"")</f>
        <v/>
      </c>
      <c r="AA229" t="str">
        <f>IF(ISNUMBER(FIND("arbeid",Methode_Keuze)),"",IF(ISNUMBER(FIND("arbeid",Methode_Keuze)),"",IF(Tb_Activiteiten[[#This Row],[Loonkosten]]=1,Tb_Activiteiten[[#Headers],[Loonkosten]],"")))</f>
        <v/>
      </c>
      <c r="AB229" t="str">
        <f>IF(ISNUMBER(FIND("arbeid",Methode_Keuze)),"",IF(ISNUMBER(FIND("arbeid",Methode_Keuze)),"",IF(Tb_Activiteiten[[#This Row],[Eigen arbeid]]=1,Tb_Activiteiten[[#Headers],[Eigen arbeid]],"")))</f>
        <v/>
      </c>
      <c r="AC229" t="str">
        <f>IF(ISNUMBER(FIND("arbeid",Methode_Keuze)),"",IF(ISNUMBER(FIND("arbeid",Methode_Keuze)),"",IF(Tb_Activiteiten[[#This Row],[Projectmedewerker]]=1,Tb_Activiteiten[[#Headers],[Projectmedewerker]],"")))</f>
        <v/>
      </c>
      <c r="AD229" t="str">
        <f>IF(ISNUMBER(FIND("arbeid",Methode_Keuze)),"",IF(ISNUMBER(FIND("arbeid",Methode_Keuze)),"",IF(Tb_Activiteiten[[#This Row],[Landbouwer]]=1,Tb_Activiteiten[[#Headers],[Landbouwer]],"")))</f>
        <v/>
      </c>
      <c r="AE229" t="str">
        <f>IF(ISNUMBER(FIND("arbeid",Methode_Keuze)),"",IF(ISNUMBER(FIND("arbeid",Methode_Keuze)),"",IF(Tb_Activiteiten[[#This Row],[Adviseur]]=1,Tb_Activiteiten[[#Headers],[Adviseur]],"")))</f>
        <v/>
      </c>
      <c r="AF229" t="str">
        <f>IF(ISNUMBER(FIND("arbeid",Methode_Keuze)),"",IF(ISNUMBER(FIND("arbeid",Methode_Keuze)),"",IF(Tb_Activiteiten[[#This Row],[Projectleider/Expert]]=1,Tb_Activiteiten[[#Headers],[Projectleider/Expert]],"")))</f>
        <v/>
      </c>
      <c r="AG229" t="str">
        <f>IF(ISNUMBER(FIND("arbeid",Methode_Keuze)),"",IF(ISNUMBER(FIND("arbeid",Methode_Keuze)),"",IF(Tb_Activiteiten[[#This Row],[Arbeidskosten]]=1,Tb_Activiteiten[[#Headers],[Arbeidskosten]],"")))</f>
        <v/>
      </c>
      <c r="AH229" t="str">
        <f>IF(ISNUMBER(FIND("arbeid",Methode_Keuze)),"",IF(ISNUMBER(FIND("arbeid",Methode_Keuze)),"",IF(Tb_Activiteiten[[#This Row],[Arbeidskosten op basis van IKS]]=1,Tb_Activiteiten[[#Headers],[Arbeidskosten op basis van IKS]],"")))</f>
        <v/>
      </c>
      <c r="AI229" t="str">
        <f>IF(ISNUMBER(FIND("overige",Methode_Keuze)),"",IF(Tb_Activiteiten[[#This Row],[Kosten derden exclusief btw]]=1,Tb_Activiteiten[[#Headers],[Kosten derden exclusief btw]],""))</f>
        <v/>
      </c>
      <c r="AJ229" t="str">
        <f>IF(ISNUMBER(FIND("overige",Methode_Keuze)),"",IF(Tb_Activiteiten[[#This Row],[Niet verrekenbare btw]]=1,Tb_Activiteiten[[#Headers],[Niet verrekenbare btw]],""))</f>
        <v/>
      </c>
      <c r="AK229" t="str">
        <f>IF(ISNUMBER(FIND("overige",Methode_Keuze)),"",IF(Tb_Activiteiten[[#This Row],[Grondkosten]]=1,Tb_Activiteiten[[#Headers],[Grondkosten]],""))</f>
        <v/>
      </c>
      <c r="AL229" t="str">
        <f>IF(ISNUMBER(FIND("overige",Methode_Keuze)),"",IF(Tb_Activiteiten[[#This Row],[Bijdrage in natura (overige)]]=1,Tb_Activiteiten[[#Headers],[Bijdrage in natura (overige)]],""))</f>
        <v/>
      </c>
      <c r="AM229" t="str">
        <f>IF(ISNUMBER(FIND("overige",Methode_Keuze)),"",IF(Tb_Activiteiten[[#This Row],[Bijdrage in natura (vrijwilligers)]]=1,Tb_Activiteiten[[#Headers],[Bijdrage in natura (vrijwilligers)]],""))</f>
        <v/>
      </c>
      <c r="AN229" t="str">
        <f>IF(ISNUMBER(FIND("overige",Methode_Keuze)),"",IF(Tb_Activiteiten[[#This Row],[Afschrijvingskosten]]=1,Tb_Activiteiten[[#Headers],[Afschrijvingskosten]],""))</f>
        <v/>
      </c>
    </row>
    <row r="230" spans="1:40" x14ac:dyDescent="0.25">
      <c r="A230" s="342"/>
      <c r="F230" s="81"/>
      <c r="G230" s="81"/>
      <c r="L230" s="71"/>
      <c r="N230" t="str">
        <f>IFERROR(IF(VLOOKUP(Tb_Activiteiten[[#This Row],[Openstelling]],Tb_Openstelling[],2,0)=1,1,""),"")</f>
        <v/>
      </c>
      <c r="AA230" t="str">
        <f>IF(ISNUMBER(FIND("arbeid",Methode_Keuze)),"",IF(ISNUMBER(FIND("arbeid",Methode_Keuze)),"",IF(Tb_Activiteiten[[#This Row],[Loonkosten]]=1,Tb_Activiteiten[[#Headers],[Loonkosten]],"")))</f>
        <v/>
      </c>
      <c r="AB230" t="str">
        <f>IF(ISNUMBER(FIND("arbeid",Methode_Keuze)),"",IF(ISNUMBER(FIND("arbeid",Methode_Keuze)),"",IF(Tb_Activiteiten[[#This Row],[Eigen arbeid]]=1,Tb_Activiteiten[[#Headers],[Eigen arbeid]],"")))</f>
        <v/>
      </c>
      <c r="AC230" t="str">
        <f>IF(ISNUMBER(FIND("arbeid",Methode_Keuze)),"",IF(ISNUMBER(FIND("arbeid",Methode_Keuze)),"",IF(Tb_Activiteiten[[#This Row],[Projectmedewerker]]=1,Tb_Activiteiten[[#Headers],[Projectmedewerker]],"")))</f>
        <v/>
      </c>
      <c r="AD230" t="str">
        <f>IF(ISNUMBER(FIND("arbeid",Methode_Keuze)),"",IF(ISNUMBER(FIND("arbeid",Methode_Keuze)),"",IF(Tb_Activiteiten[[#This Row],[Landbouwer]]=1,Tb_Activiteiten[[#Headers],[Landbouwer]],"")))</f>
        <v/>
      </c>
      <c r="AE230" t="str">
        <f>IF(ISNUMBER(FIND("arbeid",Methode_Keuze)),"",IF(ISNUMBER(FIND("arbeid",Methode_Keuze)),"",IF(Tb_Activiteiten[[#This Row],[Adviseur]]=1,Tb_Activiteiten[[#Headers],[Adviseur]],"")))</f>
        <v/>
      </c>
      <c r="AF230" t="str">
        <f>IF(ISNUMBER(FIND("arbeid",Methode_Keuze)),"",IF(ISNUMBER(FIND("arbeid",Methode_Keuze)),"",IF(Tb_Activiteiten[[#This Row],[Projectleider/Expert]]=1,Tb_Activiteiten[[#Headers],[Projectleider/Expert]],"")))</f>
        <v/>
      </c>
      <c r="AG230" t="str">
        <f>IF(ISNUMBER(FIND("arbeid",Methode_Keuze)),"",IF(ISNUMBER(FIND("arbeid",Methode_Keuze)),"",IF(Tb_Activiteiten[[#This Row],[Arbeidskosten]]=1,Tb_Activiteiten[[#Headers],[Arbeidskosten]],"")))</f>
        <v/>
      </c>
      <c r="AH230" t="str">
        <f>IF(ISNUMBER(FIND("arbeid",Methode_Keuze)),"",IF(ISNUMBER(FIND("arbeid",Methode_Keuze)),"",IF(Tb_Activiteiten[[#This Row],[Arbeidskosten op basis van IKS]]=1,Tb_Activiteiten[[#Headers],[Arbeidskosten op basis van IKS]],"")))</f>
        <v/>
      </c>
      <c r="AI230" t="str">
        <f>IF(ISNUMBER(FIND("overige",Methode_Keuze)),"",IF(Tb_Activiteiten[[#This Row],[Kosten derden exclusief btw]]=1,Tb_Activiteiten[[#Headers],[Kosten derden exclusief btw]],""))</f>
        <v/>
      </c>
      <c r="AJ230" t="str">
        <f>IF(ISNUMBER(FIND("overige",Methode_Keuze)),"",IF(Tb_Activiteiten[[#This Row],[Niet verrekenbare btw]]=1,Tb_Activiteiten[[#Headers],[Niet verrekenbare btw]],""))</f>
        <v/>
      </c>
      <c r="AK230" t="str">
        <f>IF(ISNUMBER(FIND("overige",Methode_Keuze)),"",IF(Tb_Activiteiten[[#This Row],[Grondkosten]]=1,Tb_Activiteiten[[#Headers],[Grondkosten]],""))</f>
        <v/>
      </c>
      <c r="AL230" t="str">
        <f>IF(ISNUMBER(FIND("overige",Methode_Keuze)),"",IF(Tb_Activiteiten[[#This Row],[Bijdrage in natura (overige)]]=1,Tb_Activiteiten[[#Headers],[Bijdrage in natura (overige)]],""))</f>
        <v/>
      </c>
      <c r="AM230" t="str">
        <f>IF(ISNUMBER(FIND("overige",Methode_Keuze)),"",IF(Tb_Activiteiten[[#This Row],[Bijdrage in natura (vrijwilligers)]]=1,Tb_Activiteiten[[#Headers],[Bijdrage in natura (vrijwilligers)]],""))</f>
        <v/>
      </c>
      <c r="AN230" t="str">
        <f>IF(ISNUMBER(FIND("overige",Methode_Keuze)),"",IF(Tb_Activiteiten[[#This Row],[Afschrijvingskosten]]=1,Tb_Activiteiten[[#Headers],[Afschrijvingskosten]],""))</f>
        <v/>
      </c>
    </row>
    <row r="231" spans="1:40" x14ac:dyDescent="0.25">
      <c r="A231" s="342"/>
      <c r="F231" s="81"/>
      <c r="G231" s="81"/>
      <c r="L231" s="71"/>
      <c r="N231" t="str">
        <f>IFERROR(IF(VLOOKUP(Tb_Activiteiten[[#This Row],[Openstelling]],Tb_Openstelling[],2,0)=1,1,""),"")</f>
        <v/>
      </c>
      <c r="AA231" t="str">
        <f>IF(ISNUMBER(FIND("arbeid",Methode_Keuze)),"",IF(ISNUMBER(FIND("arbeid",Methode_Keuze)),"",IF(Tb_Activiteiten[[#This Row],[Loonkosten]]=1,Tb_Activiteiten[[#Headers],[Loonkosten]],"")))</f>
        <v/>
      </c>
      <c r="AB231" t="str">
        <f>IF(ISNUMBER(FIND("arbeid",Methode_Keuze)),"",IF(ISNUMBER(FIND("arbeid",Methode_Keuze)),"",IF(Tb_Activiteiten[[#This Row],[Eigen arbeid]]=1,Tb_Activiteiten[[#Headers],[Eigen arbeid]],"")))</f>
        <v/>
      </c>
      <c r="AC231" t="str">
        <f>IF(ISNUMBER(FIND("arbeid",Methode_Keuze)),"",IF(ISNUMBER(FIND("arbeid",Methode_Keuze)),"",IF(Tb_Activiteiten[[#This Row],[Projectmedewerker]]=1,Tb_Activiteiten[[#Headers],[Projectmedewerker]],"")))</f>
        <v/>
      </c>
      <c r="AD231" t="str">
        <f>IF(ISNUMBER(FIND("arbeid",Methode_Keuze)),"",IF(ISNUMBER(FIND("arbeid",Methode_Keuze)),"",IF(Tb_Activiteiten[[#This Row],[Landbouwer]]=1,Tb_Activiteiten[[#Headers],[Landbouwer]],"")))</f>
        <v/>
      </c>
      <c r="AE231" t="str">
        <f>IF(ISNUMBER(FIND("arbeid",Methode_Keuze)),"",IF(ISNUMBER(FIND("arbeid",Methode_Keuze)),"",IF(Tb_Activiteiten[[#This Row],[Adviseur]]=1,Tb_Activiteiten[[#Headers],[Adviseur]],"")))</f>
        <v/>
      </c>
      <c r="AF231" t="str">
        <f>IF(ISNUMBER(FIND("arbeid",Methode_Keuze)),"",IF(ISNUMBER(FIND("arbeid",Methode_Keuze)),"",IF(Tb_Activiteiten[[#This Row],[Projectleider/Expert]]=1,Tb_Activiteiten[[#Headers],[Projectleider/Expert]],"")))</f>
        <v/>
      </c>
      <c r="AG231" t="str">
        <f>IF(ISNUMBER(FIND("arbeid",Methode_Keuze)),"",IF(ISNUMBER(FIND("arbeid",Methode_Keuze)),"",IF(Tb_Activiteiten[[#This Row],[Arbeidskosten]]=1,Tb_Activiteiten[[#Headers],[Arbeidskosten]],"")))</f>
        <v/>
      </c>
      <c r="AH231" t="str">
        <f>IF(ISNUMBER(FIND("arbeid",Methode_Keuze)),"",IF(ISNUMBER(FIND("arbeid",Methode_Keuze)),"",IF(Tb_Activiteiten[[#This Row],[Arbeidskosten op basis van IKS]]=1,Tb_Activiteiten[[#Headers],[Arbeidskosten op basis van IKS]],"")))</f>
        <v/>
      </c>
      <c r="AI231" t="str">
        <f>IF(ISNUMBER(FIND("overige",Methode_Keuze)),"",IF(Tb_Activiteiten[[#This Row],[Kosten derden exclusief btw]]=1,Tb_Activiteiten[[#Headers],[Kosten derden exclusief btw]],""))</f>
        <v/>
      </c>
      <c r="AJ231" t="str">
        <f>IF(ISNUMBER(FIND("overige",Methode_Keuze)),"",IF(Tb_Activiteiten[[#This Row],[Niet verrekenbare btw]]=1,Tb_Activiteiten[[#Headers],[Niet verrekenbare btw]],""))</f>
        <v/>
      </c>
      <c r="AK231" t="str">
        <f>IF(ISNUMBER(FIND("overige",Methode_Keuze)),"",IF(Tb_Activiteiten[[#This Row],[Grondkosten]]=1,Tb_Activiteiten[[#Headers],[Grondkosten]],""))</f>
        <v/>
      </c>
      <c r="AL231" t="str">
        <f>IF(ISNUMBER(FIND("overige",Methode_Keuze)),"",IF(Tb_Activiteiten[[#This Row],[Bijdrage in natura (overige)]]=1,Tb_Activiteiten[[#Headers],[Bijdrage in natura (overige)]],""))</f>
        <v/>
      </c>
      <c r="AM231" t="str">
        <f>IF(ISNUMBER(FIND("overige",Methode_Keuze)),"",IF(Tb_Activiteiten[[#This Row],[Bijdrage in natura (vrijwilligers)]]=1,Tb_Activiteiten[[#Headers],[Bijdrage in natura (vrijwilligers)]],""))</f>
        <v/>
      </c>
      <c r="AN231" t="str">
        <f>IF(ISNUMBER(FIND("overige",Methode_Keuze)),"",IF(Tb_Activiteiten[[#This Row],[Afschrijvingskosten]]=1,Tb_Activiteiten[[#Headers],[Afschrijvingskosten]],""))</f>
        <v/>
      </c>
    </row>
    <row r="232" spans="1:40" x14ac:dyDescent="0.25">
      <c r="A232" s="342"/>
      <c r="F232" s="81"/>
      <c r="G232" s="81"/>
      <c r="L232" s="71"/>
      <c r="N232" t="str">
        <f>IFERROR(IF(VLOOKUP(Tb_Activiteiten[[#This Row],[Openstelling]],Tb_Openstelling[],2,0)=1,1,""),"")</f>
        <v/>
      </c>
      <c r="AA232" t="str">
        <f>IF(ISNUMBER(FIND("arbeid",Methode_Keuze)),"",IF(ISNUMBER(FIND("arbeid",Methode_Keuze)),"",IF(Tb_Activiteiten[[#This Row],[Loonkosten]]=1,Tb_Activiteiten[[#Headers],[Loonkosten]],"")))</f>
        <v/>
      </c>
      <c r="AB232" t="str">
        <f>IF(ISNUMBER(FIND("arbeid",Methode_Keuze)),"",IF(ISNUMBER(FIND("arbeid",Methode_Keuze)),"",IF(Tb_Activiteiten[[#This Row],[Eigen arbeid]]=1,Tb_Activiteiten[[#Headers],[Eigen arbeid]],"")))</f>
        <v/>
      </c>
      <c r="AC232" t="str">
        <f>IF(ISNUMBER(FIND("arbeid",Methode_Keuze)),"",IF(ISNUMBER(FIND("arbeid",Methode_Keuze)),"",IF(Tb_Activiteiten[[#This Row],[Projectmedewerker]]=1,Tb_Activiteiten[[#Headers],[Projectmedewerker]],"")))</f>
        <v/>
      </c>
      <c r="AD232" t="str">
        <f>IF(ISNUMBER(FIND("arbeid",Methode_Keuze)),"",IF(ISNUMBER(FIND("arbeid",Methode_Keuze)),"",IF(Tb_Activiteiten[[#This Row],[Landbouwer]]=1,Tb_Activiteiten[[#Headers],[Landbouwer]],"")))</f>
        <v/>
      </c>
      <c r="AE232" t="str">
        <f>IF(ISNUMBER(FIND("arbeid",Methode_Keuze)),"",IF(ISNUMBER(FIND("arbeid",Methode_Keuze)),"",IF(Tb_Activiteiten[[#This Row],[Adviseur]]=1,Tb_Activiteiten[[#Headers],[Adviseur]],"")))</f>
        <v/>
      </c>
      <c r="AF232" t="str">
        <f>IF(ISNUMBER(FIND("arbeid",Methode_Keuze)),"",IF(ISNUMBER(FIND("arbeid",Methode_Keuze)),"",IF(Tb_Activiteiten[[#This Row],[Projectleider/Expert]]=1,Tb_Activiteiten[[#Headers],[Projectleider/Expert]],"")))</f>
        <v/>
      </c>
      <c r="AG232" t="str">
        <f>IF(ISNUMBER(FIND("arbeid",Methode_Keuze)),"",IF(ISNUMBER(FIND("arbeid",Methode_Keuze)),"",IF(Tb_Activiteiten[[#This Row],[Arbeidskosten]]=1,Tb_Activiteiten[[#Headers],[Arbeidskosten]],"")))</f>
        <v/>
      </c>
      <c r="AH232" t="str">
        <f>IF(ISNUMBER(FIND("arbeid",Methode_Keuze)),"",IF(ISNUMBER(FIND("arbeid",Methode_Keuze)),"",IF(Tb_Activiteiten[[#This Row],[Arbeidskosten op basis van IKS]]=1,Tb_Activiteiten[[#Headers],[Arbeidskosten op basis van IKS]],"")))</f>
        <v/>
      </c>
      <c r="AI232" t="str">
        <f>IF(ISNUMBER(FIND("overige",Methode_Keuze)),"",IF(Tb_Activiteiten[[#This Row],[Kosten derden exclusief btw]]=1,Tb_Activiteiten[[#Headers],[Kosten derden exclusief btw]],""))</f>
        <v/>
      </c>
      <c r="AJ232" t="str">
        <f>IF(ISNUMBER(FIND("overige",Methode_Keuze)),"",IF(Tb_Activiteiten[[#This Row],[Niet verrekenbare btw]]=1,Tb_Activiteiten[[#Headers],[Niet verrekenbare btw]],""))</f>
        <v/>
      </c>
      <c r="AK232" t="str">
        <f>IF(ISNUMBER(FIND("overige",Methode_Keuze)),"",IF(Tb_Activiteiten[[#This Row],[Grondkosten]]=1,Tb_Activiteiten[[#Headers],[Grondkosten]],""))</f>
        <v/>
      </c>
      <c r="AL232" t="str">
        <f>IF(ISNUMBER(FIND("overige",Methode_Keuze)),"",IF(Tb_Activiteiten[[#This Row],[Bijdrage in natura (overige)]]=1,Tb_Activiteiten[[#Headers],[Bijdrage in natura (overige)]],""))</f>
        <v/>
      </c>
      <c r="AM232" t="str">
        <f>IF(ISNUMBER(FIND("overige",Methode_Keuze)),"",IF(Tb_Activiteiten[[#This Row],[Bijdrage in natura (vrijwilligers)]]=1,Tb_Activiteiten[[#Headers],[Bijdrage in natura (vrijwilligers)]],""))</f>
        <v/>
      </c>
      <c r="AN232" t="str">
        <f>IF(ISNUMBER(FIND("overige",Methode_Keuze)),"",IF(Tb_Activiteiten[[#This Row],[Afschrijvingskosten]]=1,Tb_Activiteiten[[#Headers],[Afschrijvingskosten]],""))</f>
        <v/>
      </c>
    </row>
    <row r="233" spans="1:40" x14ac:dyDescent="0.25">
      <c r="A233" s="342"/>
      <c r="F233" s="81"/>
      <c r="G233" s="81"/>
      <c r="L233" s="71"/>
      <c r="N233" t="str">
        <f>IFERROR(IF(VLOOKUP(Tb_Activiteiten[[#This Row],[Openstelling]],Tb_Openstelling[],2,0)=1,1,""),"")</f>
        <v/>
      </c>
      <c r="AA233" t="str">
        <f>IF(ISNUMBER(FIND("arbeid",Methode_Keuze)),"",IF(ISNUMBER(FIND("arbeid",Methode_Keuze)),"",IF(Tb_Activiteiten[[#This Row],[Loonkosten]]=1,Tb_Activiteiten[[#Headers],[Loonkosten]],"")))</f>
        <v/>
      </c>
      <c r="AB233" t="str">
        <f>IF(ISNUMBER(FIND("arbeid",Methode_Keuze)),"",IF(ISNUMBER(FIND("arbeid",Methode_Keuze)),"",IF(Tb_Activiteiten[[#This Row],[Eigen arbeid]]=1,Tb_Activiteiten[[#Headers],[Eigen arbeid]],"")))</f>
        <v/>
      </c>
      <c r="AC233" t="str">
        <f>IF(ISNUMBER(FIND("arbeid",Methode_Keuze)),"",IF(ISNUMBER(FIND("arbeid",Methode_Keuze)),"",IF(Tb_Activiteiten[[#This Row],[Projectmedewerker]]=1,Tb_Activiteiten[[#Headers],[Projectmedewerker]],"")))</f>
        <v/>
      </c>
      <c r="AD233" t="str">
        <f>IF(ISNUMBER(FIND("arbeid",Methode_Keuze)),"",IF(ISNUMBER(FIND("arbeid",Methode_Keuze)),"",IF(Tb_Activiteiten[[#This Row],[Landbouwer]]=1,Tb_Activiteiten[[#Headers],[Landbouwer]],"")))</f>
        <v/>
      </c>
      <c r="AE233" t="str">
        <f>IF(ISNUMBER(FIND("arbeid",Methode_Keuze)),"",IF(ISNUMBER(FIND("arbeid",Methode_Keuze)),"",IF(Tb_Activiteiten[[#This Row],[Adviseur]]=1,Tb_Activiteiten[[#Headers],[Adviseur]],"")))</f>
        <v/>
      </c>
      <c r="AF233" t="str">
        <f>IF(ISNUMBER(FIND("arbeid",Methode_Keuze)),"",IF(ISNUMBER(FIND("arbeid",Methode_Keuze)),"",IF(Tb_Activiteiten[[#This Row],[Projectleider/Expert]]=1,Tb_Activiteiten[[#Headers],[Projectleider/Expert]],"")))</f>
        <v/>
      </c>
      <c r="AG233" t="str">
        <f>IF(ISNUMBER(FIND("arbeid",Methode_Keuze)),"",IF(ISNUMBER(FIND("arbeid",Methode_Keuze)),"",IF(Tb_Activiteiten[[#This Row],[Arbeidskosten]]=1,Tb_Activiteiten[[#Headers],[Arbeidskosten]],"")))</f>
        <v/>
      </c>
      <c r="AH233" t="str">
        <f>IF(ISNUMBER(FIND("arbeid",Methode_Keuze)),"",IF(ISNUMBER(FIND("arbeid",Methode_Keuze)),"",IF(Tb_Activiteiten[[#This Row],[Arbeidskosten op basis van IKS]]=1,Tb_Activiteiten[[#Headers],[Arbeidskosten op basis van IKS]],"")))</f>
        <v/>
      </c>
      <c r="AI233" t="str">
        <f>IF(ISNUMBER(FIND("overige",Methode_Keuze)),"",IF(Tb_Activiteiten[[#This Row],[Kosten derden exclusief btw]]=1,Tb_Activiteiten[[#Headers],[Kosten derden exclusief btw]],""))</f>
        <v/>
      </c>
      <c r="AJ233" t="str">
        <f>IF(ISNUMBER(FIND("overige",Methode_Keuze)),"",IF(Tb_Activiteiten[[#This Row],[Niet verrekenbare btw]]=1,Tb_Activiteiten[[#Headers],[Niet verrekenbare btw]],""))</f>
        <v/>
      </c>
      <c r="AK233" t="str">
        <f>IF(ISNUMBER(FIND("overige",Methode_Keuze)),"",IF(Tb_Activiteiten[[#This Row],[Grondkosten]]=1,Tb_Activiteiten[[#Headers],[Grondkosten]],""))</f>
        <v/>
      </c>
      <c r="AL233" t="str">
        <f>IF(ISNUMBER(FIND("overige",Methode_Keuze)),"",IF(Tb_Activiteiten[[#This Row],[Bijdrage in natura (overige)]]=1,Tb_Activiteiten[[#Headers],[Bijdrage in natura (overige)]],""))</f>
        <v/>
      </c>
      <c r="AM233" t="str">
        <f>IF(ISNUMBER(FIND("overige",Methode_Keuze)),"",IF(Tb_Activiteiten[[#This Row],[Bijdrage in natura (vrijwilligers)]]=1,Tb_Activiteiten[[#Headers],[Bijdrage in natura (vrijwilligers)]],""))</f>
        <v/>
      </c>
      <c r="AN233" t="str">
        <f>IF(ISNUMBER(FIND("overige",Methode_Keuze)),"",IF(Tb_Activiteiten[[#This Row],[Afschrijvingskosten]]=1,Tb_Activiteiten[[#Headers],[Afschrijvingskosten]],""))</f>
        <v/>
      </c>
    </row>
    <row r="234" spans="1:40" x14ac:dyDescent="0.25">
      <c r="A234" s="342"/>
      <c r="F234" s="81"/>
      <c r="G234" s="81"/>
      <c r="L234" s="71"/>
      <c r="N234" t="str">
        <f>IFERROR(IF(VLOOKUP(Tb_Activiteiten[[#This Row],[Openstelling]],Tb_Openstelling[],2,0)=1,1,""),"")</f>
        <v/>
      </c>
      <c r="AA234" t="str">
        <f>IF(ISNUMBER(FIND("arbeid",Methode_Keuze)),"",IF(ISNUMBER(FIND("arbeid",Methode_Keuze)),"",IF(Tb_Activiteiten[[#This Row],[Loonkosten]]=1,Tb_Activiteiten[[#Headers],[Loonkosten]],"")))</f>
        <v/>
      </c>
      <c r="AB234" t="str">
        <f>IF(ISNUMBER(FIND("arbeid",Methode_Keuze)),"",IF(ISNUMBER(FIND("arbeid",Methode_Keuze)),"",IF(Tb_Activiteiten[[#This Row],[Eigen arbeid]]=1,Tb_Activiteiten[[#Headers],[Eigen arbeid]],"")))</f>
        <v/>
      </c>
      <c r="AC234" t="str">
        <f>IF(ISNUMBER(FIND("arbeid",Methode_Keuze)),"",IF(ISNUMBER(FIND("arbeid",Methode_Keuze)),"",IF(Tb_Activiteiten[[#This Row],[Projectmedewerker]]=1,Tb_Activiteiten[[#Headers],[Projectmedewerker]],"")))</f>
        <v/>
      </c>
      <c r="AD234" t="str">
        <f>IF(ISNUMBER(FIND("arbeid",Methode_Keuze)),"",IF(ISNUMBER(FIND("arbeid",Methode_Keuze)),"",IF(Tb_Activiteiten[[#This Row],[Landbouwer]]=1,Tb_Activiteiten[[#Headers],[Landbouwer]],"")))</f>
        <v/>
      </c>
      <c r="AE234" t="str">
        <f>IF(ISNUMBER(FIND("arbeid",Methode_Keuze)),"",IF(ISNUMBER(FIND("arbeid",Methode_Keuze)),"",IF(Tb_Activiteiten[[#This Row],[Adviseur]]=1,Tb_Activiteiten[[#Headers],[Adviseur]],"")))</f>
        <v/>
      </c>
      <c r="AF234" t="str">
        <f>IF(ISNUMBER(FIND("arbeid",Methode_Keuze)),"",IF(ISNUMBER(FIND("arbeid",Methode_Keuze)),"",IF(Tb_Activiteiten[[#This Row],[Projectleider/Expert]]=1,Tb_Activiteiten[[#Headers],[Projectleider/Expert]],"")))</f>
        <v/>
      </c>
      <c r="AG234" t="str">
        <f>IF(ISNUMBER(FIND("arbeid",Methode_Keuze)),"",IF(ISNUMBER(FIND("arbeid",Methode_Keuze)),"",IF(Tb_Activiteiten[[#This Row],[Arbeidskosten]]=1,Tb_Activiteiten[[#Headers],[Arbeidskosten]],"")))</f>
        <v/>
      </c>
      <c r="AH234" t="str">
        <f>IF(ISNUMBER(FIND("arbeid",Methode_Keuze)),"",IF(ISNUMBER(FIND("arbeid",Methode_Keuze)),"",IF(Tb_Activiteiten[[#This Row],[Arbeidskosten op basis van IKS]]=1,Tb_Activiteiten[[#Headers],[Arbeidskosten op basis van IKS]],"")))</f>
        <v/>
      </c>
      <c r="AI234" t="str">
        <f>IF(ISNUMBER(FIND("overige",Methode_Keuze)),"",IF(Tb_Activiteiten[[#This Row],[Kosten derden exclusief btw]]=1,Tb_Activiteiten[[#Headers],[Kosten derden exclusief btw]],""))</f>
        <v/>
      </c>
      <c r="AJ234" t="str">
        <f>IF(ISNUMBER(FIND("overige",Methode_Keuze)),"",IF(Tb_Activiteiten[[#This Row],[Niet verrekenbare btw]]=1,Tb_Activiteiten[[#Headers],[Niet verrekenbare btw]],""))</f>
        <v/>
      </c>
      <c r="AK234" t="str">
        <f>IF(ISNUMBER(FIND("overige",Methode_Keuze)),"",IF(Tb_Activiteiten[[#This Row],[Grondkosten]]=1,Tb_Activiteiten[[#Headers],[Grondkosten]],""))</f>
        <v/>
      </c>
      <c r="AL234" t="str">
        <f>IF(ISNUMBER(FIND("overige",Methode_Keuze)),"",IF(Tb_Activiteiten[[#This Row],[Bijdrage in natura (overige)]]=1,Tb_Activiteiten[[#Headers],[Bijdrage in natura (overige)]],""))</f>
        <v/>
      </c>
      <c r="AM234" t="str">
        <f>IF(ISNUMBER(FIND("overige",Methode_Keuze)),"",IF(Tb_Activiteiten[[#This Row],[Bijdrage in natura (vrijwilligers)]]=1,Tb_Activiteiten[[#Headers],[Bijdrage in natura (vrijwilligers)]],""))</f>
        <v/>
      </c>
      <c r="AN234" t="str">
        <f>IF(ISNUMBER(FIND("overige",Methode_Keuze)),"",IF(Tb_Activiteiten[[#This Row],[Afschrijvingskosten]]=1,Tb_Activiteiten[[#Headers],[Afschrijvingskosten]],""))</f>
        <v/>
      </c>
    </row>
    <row r="235" spans="1:40" x14ac:dyDescent="0.25">
      <c r="A235" s="342"/>
      <c r="F235" s="81"/>
      <c r="G235" s="81"/>
      <c r="L235" s="71"/>
      <c r="N235" t="str">
        <f>IFERROR(IF(VLOOKUP(Tb_Activiteiten[[#This Row],[Openstelling]],Tb_Openstelling[],2,0)=1,1,""),"")</f>
        <v/>
      </c>
      <c r="AA235" t="str">
        <f>IF(ISNUMBER(FIND("arbeid",Methode_Keuze)),"",IF(ISNUMBER(FIND("arbeid",Methode_Keuze)),"",IF(Tb_Activiteiten[[#This Row],[Loonkosten]]=1,Tb_Activiteiten[[#Headers],[Loonkosten]],"")))</f>
        <v/>
      </c>
      <c r="AB235" t="str">
        <f>IF(ISNUMBER(FIND("arbeid",Methode_Keuze)),"",IF(ISNUMBER(FIND("arbeid",Methode_Keuze)),"",IF(Tb_Activiteiten[[#This Row],[Eigen arbeid]]=1,Tb_Activiteiten[[#Headers],[Eigen arbeid]],"")))</f>
        <v/>
      </c>
      <c r="AC235" t="str">
        <f>IF(ISNUMBER(FIND("arbeid",Methode_Keuze)),"",IF(ISNUMBER(FIND("arbeid",Methode_Keuze)),"",IF(Tb_Activiteiten[[#This Row],[Projectmedewerker]]=1,Tb_Activiteiten[[#Headers],[Projectmedewerker]],"")))</f>
        <v/>
      </c>
      <c r="AD235" t="str">
        <f>IF(ISNUMBER(FIND("arbeid",Methode_Keuze)),"",IF(ISNUMBER(FIND("arbeid",Methode_Keuze)),"",IF(Tb_Activiteiten[[#This Row],[Landbouwer]]=1,Tb_Activiteiten[[#Headers],[Landbouwer]],"")))</f>
        <v/>
      </c>
      <c r="AE235" t="str">
        <f>IF(ISNUMBER(FIND("arbeid",Methode_Keuze)),"",IF(ISNUMBER(FIND("arbeid",Methode_Keuze)),"",IF(Tb_Activiteiten[[#This Row],[Adviseur]]=1,Tb_Activiteiten[[#Headers],[Adviseur]],"")))</f>
        <v/>
      </c>
      <c r="AF235" t="str">
        <f>IF(ISNUMBER(FIND("arbeid",Methode_Keuze)),"",IF(ISNUMBER(FIND("arbeid",Methode_Keuze)),"",IF(Tb_Activiteiten[[#This Row],[Projectleider/Expert]]=1,Tb_Activiteiten[[#Headers],[Projectleider/Expert]],"")))</f>
        <v/>
      </c>
      <c r="AG235" t="str">
        <f>IF(ISNUMBER(FIND("arbeid",Methode_Keuze)),"",IF(ISNUMBER(FIND("arbeid",Methode_Keuze)),"",IF(Tb_Activiteiten[[#This Row],[Arbeidskosten]]=1,Tb_Activiteiten[[#Headers],[Arbeidskosten]],"")))</f>
        <v/>
      </c>
      <c r="AH235" t="str">
        <f>IF(ISNUMBER(FIND("arbeid",Methode_Keuze)),"",IF(ISNUMBER(FIND("arbeid",Methode_Keuze)),"",IF(Tb_Activiteiten[[#This Row],[Arbeidskosten op basis van IKS]]=1,Tb_Activiteiten[[#Headers],[Arbeidskosten op basis van IKS]],"")))</f>
        <v/>
      </c>
      <c r="AI235" t="str">
        <f>IF(ISNUMBER(FIND("overige",Methode_Keuze)),"",IF(Tb_Activiteiten[[#This Row],[Kosten derden exclusief btw]]=1,Tb_Activiteiten[[#Headers],[Kosten derden exclusief btw]],""))</f>
        <v/>
      </c>
      <c r="AJ235" t="str">
        <f>IF(ISNUMBER(FIND("overige",Methode_Keuze)),"",IF(Tb_Activiteiten[[#This Row],[Niet verrekenbare btw]]=1,Tb_Activiteiten[[#Headers],[Niet verrekenbare btw]],""))</f>
        <v/>
      </c>
      <c r="AK235" t="str">
        <f>IF(ISNUMBER(FIND("overige",Methode_Keuze)),"",IF(Tb_Activiteiten[[#This Row],[Grondkosten]]=1,Tb_Activiteiten[[#Headers],[Grondkosten]],""))</f>
        <v/>
      </c>
      <c r="AL235" t="str">
        <f>IF(ISNUMBER(FIND("overige",Methode_Keuze)),"",IF(Tb_Activiteiten[[#This Row],[Bijdrage in natura (overige)]]=1,Tb_Activiteiten[[#Headers],[Bijdrage in natura (overige)]],""))</f>
        <v/>
      </c>
      <c r="AM235" t="str">
        <f>IF(ISNUMBER(FIND("overige",Methode_Keuze)),"",IF(Tb_Activiteiten[[#This Row],[Bijdrage in natura (vrijwilligers)]]=1,Tb_Activiteiten[[#Headers],[Bijdrage in natura (vrijwilligers)]],""))</f>
        <v/>
      </c>
      <c r="AN235" t="str">
        <f>IF(ISNUMBER(FIND("overige",Methode_Keuze)),"",IF(Tb_Activiteiten[[#This Row],[Afschrijvingskosten]]=1,Tb_Activiteiten[[#Headers],[Afschrijvingskosten]],""))</f>
        <v/>
      </c>
    </row>
    <row r="236" spans="1:40" x14ac:dyDescent="0.25">
      <c r="A236" s="342"/>
      <c r="F236" s="81"/>
      <c r="G236" s="81"/>
      <c r="L236" s="71"/>
      <c r="N236" t="str">
        <f>IFERROR(IF(VLOOKUP(Tb_Activiteiten[[#This Row],[Openstelling]],Tb_Openstelling[],2,0)=1,1,""),"")</f>
        <v/>
      </c>
      <c r="AA236" t="str">
        <f>IF(ISNUMBER(FIND("arbeid",Methode_Keuze)),"",IF(ISNUMBER(FIND("arbeid",Methode_Keuze)),"",IF(Tb_Activiteiten[[#This Row],[Loonkosten]]=1,Tb_Activiteiten[[#Headers],[Loonkosten]],"")))</f>
        <v/>
      </c>
      <c r="AB236" t="str">
        <f>IF(ISNUMBER(FIND("arbeid",Methode_Keuze)),"",IF(ISNUMBER(FIND("arbeid",Methode_Keuze)),"",IF(Tb_Activiteiten[[#This Row],[Eigen arbeid]]=1,Tb_Activiteiten[[#Headers],[Eigen arbeid]],"")))</f>
        <v/>
      </c>
      <c r="AC236" t="str">
        <f>IF(ISNUMBER(FIND("arbeid",Methode_Keuze)),"",IF(ISNUMBER(FIND("arbeid",Methode_Keuze)),"",IF(Tb_Activiteiten[[#This Row],[Projectmedewerker]]=1,Tb_Activiteiten[[#Headers],[Projectmedewerker]],"")))</f>
        <v/>
      </c>
      <c r="AD236" t="str">
        <f>IF(ISNUMBER(FIND("arbeid",Methode_Keuze)),"",IF(ISNUMBER(FIND("arbeid",Methode_Keuze)),"",IF(Tb_Activiteiten[[#This Row],[Landbouwer]]=1,Tb_Activiteiten[[#Headers],[Landbouwer]],"")))</f>
        <v/>
      </c>
      <c r="AE236" t="str">
        <f>IF(ISNUMBER(FIND("arbeid",Methode_Keuze)),"",IF(ISNUMBER(FIND("arbeid",Methode_Keuze)),"",IF(Tb_Activiteiten[[#This Row],[Adviseur]]=1,Tb_Activiteiten[[#Headers],[Adviseur]],"")))</f>
        <v/>
      </c>
      <c r="AF236" t="str">
        <f>IF(ISNUMBER(FIND("arbeid",Methode_Keuze)),"",IF(ISNUMBER(FIND("arbeid",Methode_Keuze)),"",IF(Tb_Activiteiten[[#This Row],[Projectleider/Expert]]=1,Tb_Activiteiten[[#Headers],[Projectleider/Expert]],"")))</f>
        <v/>
      </c>
      <c r="AG236" t="str">
        <f>IF(ISNUMBER(FIND("arbeid",Methode_Keuze)),"",IF(ISNUMBER(FIND("arbeid",Methode_Keuze)),"",IF(Tb_Activiteiten[[#This Row],[Arbeidskosten]]=1,Tb_Activiteiten[[#Headers],[Arbeidskosten]],"")))</f>
        <v/>
      </c>
      <c r="AH236" t="str">
        <f>IF(ISNUMBER(FIND("arbeid",Methode_Keuze)),"",IF(ISNUMBER(FIND("arbeid",Methode_Keuze)),"",IF(Tb_Activiteiten[[#This Row],[Arbeidskosten op basis van IKS]]=1,Tb_Activiteiten[[#Headers],[Arbeidskosten op basis van IKS]],"")))</f>
        <v/>
      </c>
      <c r="AI236" t="str">
        <f>IF(ISNUMBER(FIND("overige",Methode_Keuze)),"",IF(Tb_Activiteiten[[#This Row],[Kosten derden exclusief btw]]=1,Tb_Activiteiten[[#Headers],[Kosten derden exclusief btw]],""))</f>
        <v/>
      </c>
      <c r="AJ236" t="str">
        <f>IF(ISNUMBER(FIND("overige",Methode_Keuze)),"",IF(Tb_Activiteiten[[#This Row],[Niet verrekenbare btw]]=1,Tb_Activiteiten[[#Headers],[Niet verrekenbare btw]],""))</f>
        <v/>
      </c>
      <c r="AK236" t="str">
        <f>IF(ISNUMBER(FIND("overige",Methode_Keuze)),"",IF(Tb_Activiteiten[[#This Row],[Grondkosten]]=1,Tb_Activiteiten[[#Headers],[Grondkosten]],""))</f>
        <v/>
      </c>
      <c r="AL236" t="str">
        <f>IF(ISNUMBER(FIND("overige",Methode_Keuze)),"",IF(Tb_Activiteiten[[#This Row],[Bijdrage in natura (overige)]]=1,Tb_Activiteiten[[#Headers],[Bijdrage in natura (overige)]],""))</f>
        <v/>
      </c>
      <c r="AM236" t="str">
        <f>IF(ISNUMBER(FIND("overige",Methode_Keuze)),"",IF(Tb_Activiteiten[[#This Row],[Bijdrage in natura (vrijwilligers)]]=1,Tb_Activiteiten[[#Headers],[Bijdrage in natura (vrijwilligers)]],""))</f>
        <v/>
      </c>
      <c r="AN236" t="str">
        <f>IF(ISNUMBER(FIND("overige",Methode_Keuze)),"",IF(Tb_Activiteiten[[#This Row],[Afschrijvingskosten]]=1,Tb_Activiteiten[[#Headers],[Afschrijvingskosten]],""))</f>
        <v/>
      </c>
    </row>
    <row r="237" spans="1:40" x14ac:dyDescent="0.25">
      <c r="A237" s="342"/>
      <c r="F237" s="81"/>
      <c r="G237" s="81"/>
      <c r="L237" s="71"/>
      <c r="N237" t="str">
        <f>IFERROR(IF(VLOOKUP(Tb_Activiteiten[[#This Row],[Openstelling]],Tb_Openstelling[],2,0)=1,1,""),"")</f>
        <v/>
      </c>
      <c r="AA237" t="str">
        <f>IF(ISNUMBER(FIND("arbeid",Methode_Keuze)),"",IF(ISNUMBER(FIND("arbeid",Methode_Keuze)),"",IF(Tb_Activiteiten[[#This Row],[Loonkosten]]=1,Tb_Activiteiten[[#Headers],[Loonkosten]],"")))</f>
        <v/>
      </c>
      <c r="AB237" t="str">
        <f>IF(ISNUMBER(FIND("arbeid",Methode_Keuze)),"",IF(ISNUMBER(FIND("arbeid",Methode_Keuze)),"",IF(Tb_Activiteiten[[#This Row],[Eigen arbeid]]=1,Tb_Activiteiten[[#Headers],[Eigen arbeid]],"")))</f>
        <v/>
      </c>
      <c r="AC237" t="str">
        <f>IF(ISNUMBER(FIND("arbeid",Methode_Keuze)),"",IF(ISNUMBER(FIND("arbeid",Methode_Keuze)),"",IF(Tb_Activiteiten[[#This Row],[Projectmedewerker]]=1,Tb_Activiteiten[[#Headers],[Projectmedewerker]],"")))</f>
        <v/>
      </c>
      <c r="AD237" t="str">
        <f>IF(ISNUMBER(FIND("arbeid",Methode_Keuze)),"",IF(ISNUMBER(FIND("arbeid",Methode_Keuze)),"",IF(Tb_Activiteiten[[#This Row],[Landbouwer]]=1,Tb_Activiteiten[[#Headers],[Landbouwer]],"")))</f>
        <v/>
      </c>
      <c r="AE237" t="str">
        <f>IF(ISNUMBER(FIND("arbeid",Methode_Keuze)),"",IF(ISNUMBER(FIND("arbeid",Methode_Keuze)),"",IF(Tb_Activiteiten[[#This Row],[Adviseur]]=1,Tb_Activiteiten[[#Headers],[Adviseur]],"")))</f>
        <v/>
      </c>
      <c r="AF237" t="str">
        <f>IF(ISNUMBER(FIND("arbeid",Methode_Keuze)),"",IF(ISNUMBER(FIND("arbeid",Methode_Keuze)),"",IF(Tb_Activiteiten[[#This Row],[Projectleider/Expert]]=1,Tb_Activiteiten[[#Headers],[Projectleider/Expert]],"")))</f>
        <v/>
      </c>
      <c r="AG237" t="str">
        <f>IF(ISNUMBER(FIND("arbeid",Methode_Keuze)),"",IF(ISNUMBER(FIND("arbeid",Methode_Keuze)),"",IF(Tb_Activiteiten[[#This Row],[Arbeidskosten]]=1,Tb_Activiteiten[[#Headers],[Arbeidskosten]],"")))</f>
        <v/>
      </c>
      <c r="AH237" t="str">
        <f>IF(ISNUMBER(FIND("arbeid",Methode_Keuze)),"",IF(ISNUMBER(FIND("arbeid",Methode_Keuze)),"",IF(Tb_Activiteiten[[#This Row],[Arbeidskosten op basis van IKS]]=1,Tb_Activiteiten[[#Headers],[Arbeidskosten op basis van IKS]],"")))</f>
        <v/>
      </c>
      <c r="AI237" t="str">
        <f>IF(ISNUMBER(FIND("overige",Methode_Keuze)),"",IF(Tb_Activiteiten[[#This Row],[Kosten derden exclusief btw]]=1,Tb_Activiteiten[[#Headers],[Kosten derden exclusief btw]],""))</f>
        <v/>
      </c>
      <c r="AJ237" t="str">
        <f>IF(ISNUMBER(FIND("overige",Methode_Keuze)),"",IF(Tb_Activiteiten[[#This Row],[Niet verrekenbare btw]]=1,Tb_Activiteiten[[#Headers],[Niet verrekenbare btw]],""))</f>
        <v/>
      </c>
      <c r="AK237" t="str">
        <f>IF(ISNUMBER(FIND("overige",Methode_Keuze)),"",IF(Tb_Activiteiten[[#This Row],[Grondkosten]]=1,Tb_Activiteiten[[#Headers],[Grondkosten]],""))</f>
        <v/>
      </c>
      <c r="AL237" t="str">
        <f>IF(ISNUMBER(FIND("overige",Methode_Keuze)),"",IF(Tb_Activiteiten[[#This Row],[Bijdrage in natura (overige)]]=1,Tb_Activiteiten[[#Headers],[Bijdrage in natura (overige)]],""))</f>
        <v/>
      </c>
      <c r="AM237" t="str">
        <f>IF(ISNUMBER(FIND("overige",Methode_Keuze)),"",IF(Tb_Activiteiten[[#This Row],[Bijdrage in natura (vrijwilligers)]]=1,Tb_Activiteiten[[#Headers],[Bijdrage in natura (vrijwilligers)]],""))</f>
        <v/>
      </c>
      <c r="AN237" t="str">
        <f>IF(ISNUMBER(FIND("overige",Methode_Keuze)),"",IF(Tb_Activiteiten[[#This Row],[Afschrijvingskosten]]=1,Tb_Activiteiten[[#Headers],[Afschrijvingskosten]],""))</f>
        <v/>
      </c>
    </row>
    <row r="238" spans="1:40" x14ac:dyDescent="0.25">
      <c r="A238" s="342"/>
      <c r="F238" s="81"/>
      <c r="G238" s="81"/>
      <c r="L238" s="71"/>
      <c r="N238" t="str">
        <f>IFERROR(IF(VLOOKUP(Tb_Activiteiten[[#This Row],[Openstelling]],Tb_Openstelling[],2,0)=1,1,""),"")</f>
        <v/>
      </c>
      <c r="AA238" t="str">
        <f>IF(ISNUMBER(FIND("arbeid",Methode_Keuze)),"",IF(ISNUMBER(FIND("arbeid",Methode_Keuze)),"",IF(Tb_Activiteiten[[#This Row],[Loonkosten]]=1,Tb_Activiteiten[[#Headers],[Loonkosten]],"")))</f>
        <v/>
      </c>
      <c r="AB238" t="str">
        <f>IF(ISNUMBER(FIND("arbeid",Methode_Keuze)),"",IF(ISNUMBER(FIND("arbeid",Methode_Keuze)),"",IF(Tb_Activiteiten[[#This Row],[Eigen arbeid]]=1,Tb_Activiteiten[[#Headers],[Eigen arbeid]],"")))</f>
        <v/>
      </c>
      <c r="AC238" t="str">
        <f>IF(ISNUMBER(FIND("arbeid",Methode_Keuze)),"",IF(ISNUMBER(FIND("arbeid",Methode_Keuze)),"",IF(Tb_Activiteiten[[#This Row],[Projectmedewerker]]=1,Tb_Activiteiten[[#Headers],[Projectmedewerker]],"")))</f>
        <v/>
      </c>
      <c r="AD238" t="str">
        <f>IF(ISNUMBER(FIND("arbeid",Methode_Keuze)),"",IF(ISNUMBER(FIND("arbeid",Methode_Keuze)),"",IF(Tb_Activiteiten[[#This Row],[Landbouwer]]=1,Tb_Activiteiten[[#Headers],[Landbouwer]],"")))</f>
        <v/>
      </c>
      <c r="AE238" t="str">
        <f>IF(ISNUMBER(FIND("arbeid",Methode_Keuze)),"",IF(ISNUMBER(FIND("arbeid",Methode_Keuze)),"",IF(Tb_Activiteiten[[#This Row],[Adviseur]]=1,Tb_Activiteiten[[#Headers],[Adviseur]],"")))</f>
        <v/>
      </c>
      <c r="AF238" t="str">
        <f>IF(ISNUMBER(FIND("arbeid",Methode_Keuze)),"",IF(ISNUMBER(FIND("arbeid",Methode_Keuze)),"",IF(Tb_Activiteiten[[#This Row],[Projectleider/Expert]]=1,Tb_Activiteiten[[#Headers],[Projectleider/Expert]],"")))</f>
        <v/>
      </c>
      <c r="AG238" t="str">
        <f>IF(ISNUMBER(FIND("arbeid",Methode_Keuze)),"",IF(ISNUMBER(FIND("arbeid",Methode_Keuze)),"",IF(Tb_Activiteiten[[#This Row],[Arbeidskosten]]=1,Tb_Activiteiten[[#Headers],[Arbeidskosten]],"")))</f>
        <v/>
      </c>
      <c r="AH238" t="str">
        <f>IF(ISNUMBER(FIND("arbeid",Methode_Keuze)),"",IF(ISNUMBER(FIND("arbeid",Methode_Keuze)),"",IF(Tb_Activiteiten[[#This Row],[Arbeidskosten op basis van IKS]]=1,Tb_Activiteiten[[#Headers],[Arbeidskosten op basis van IKS]],"")))</f>
        <v/>
      </c>
      <c r="AI238" t="str">
        <f>IF(ISNUMBER(FIND("overige",Methode_Keuze)),"",IF(Tb_Activiteiten[[#This Row],[Kosten derden exclusief btw]]=1,Tb_Activiteiten[[#Headers],[Kosten derden exclusief btw]],""))</f>
        <v/>
      </c>
      <c r="AJ238" t="str">
        <f>IF(ISNUMBER(FIND("overige",Methode_Keuze)),"",IF(Tb_Activiteiten[[#This Row],[Niet verrekenbare btw]]=1,Tb_Activiteiten[[#Headers],[Niet verrekenbare btw]],""))</f>
        <v/>
      </c>
      <c r="AK238" t="str">
        <f>IF(ISNUMBER(FIND("overige",Methode_Keuze)),"",IF(Tb_Activiteiten[[#This Row],[Grondkosten]]=1,Tb_Activiteiten[[#Headers],[Grondkosten]],""))</f>
        <v/>
      </c>
      <c r="AL238" t="str">
        <f>IF(ISNUMBER(FIND("overige",Methode_Keuze)),"",IF(Tb_Activiteiten[[#This Row],[Bijdrage in natura (overige)]]=1,Tb_Activiteiten[[#Headers],[Bijdrage in natura (overige)]],""))</f>
        <v/>
      </c>
      <c r="AM238" t="str">
        <f>IF(ISNUMBER(FIND("overige",Methode_Keuze)),"",IF(Tb_Activiteiten[[#This Row],[Bijdrage in natura (vrijwilligers)]]=1,Tb_Activiteiten[[#Headers],[Bijdrage in natura (vrijwilligers)]],""))</f>
        <v/>
      </c>
      <c r="AN238" t="str">
        <f>IF(ISNUMBER(FIND("overige",Methode_Keuze)),"",IF(Tb_Activiteiten[[#This Row],[Afschrijvingskosten]]=1,Tb_Activiteiten[[#Headers],[Afschrijvingskosten]],""))</f>
        <v/>
      </c>
    </row>
    <row r="239" spans="1:40" x14ac:dyDescent="0.25">
      <c r="A239" s="342"/>
      <c r="F239" s="81"/>
      <c r="G239" s="81"/>
      <c r="L239" s="71"/>
      <c r="N239" t="str">
        <f>IFERROR(IF(VLOOKUP(Tb_Activiteiten[[#This Row],[Openstelling]],Tb_Openstelling[],2,0)=1,1,""),"")</f>
        <v/>
      </c>
      <c r="AA239" t="str">
        <f>IF(ISNUMBER(FIND("arbeid",Methode_Keuze)),"",IF(ISNUMBER(FIND("arbeid",Methode_Keuze)),"",IF(Tb_Activiteiten[[#This Row],[Loonkosten]]=1,Tb_Activiteiten[[#Headers],[Loonkosten]],"")))</f>
        <v/>
      </c>
      <c r="AB239" t="str">
        <f>IF(ISNUMBER(FIND("arbeid",Methode_Keuze)),"",IF(ISNUMBER(FIND("arbeid",Methode_Keuze)),"",IF(Tb_Activiteiten[[#This Row],[Eigen arbeid]]=1,Tb_Activiteiten[[#Headers],[Eigen arbeid]],"")))</f>
        <v/>
      </c>
      <c r="AC239" t="str">
        <f>IF(ISNUMBER(FIND("arbeid",Methode_Keuze)),"",IF(ISNUMBER(FIND("arbeid",Methode_Keuze)),"",IF(Tb_Activiteiten[[#This Row],[Projectmedewerker]]=1,Tb_Activiteiten[[#Headers],[Projectmedewerker]],"")))</f>
        <v/>
      </c>
      <c r="AD239" t="str">
        <f>IF(ISNUMBER(FIND("arbeid",Methode_Keuze)),"",IF(ISNUMBER(FIND("arbeid",Methode_Keuze)),"",IF(Tb_Activiteiten[[#This Row],[Landbouwer]]=1,Tb_Activiteiten[[#Headers],[Landbouwer]],"")))</f>
        <v/>
      </c>
      <c r="AE239" t="str">
        <f>IF(ISNUMBER(FIND("arbeid",Methode_Keuze)),"",IF(ISNUMBER(FIND("arbeid",Methode_Keuze)),"",IF(Tb_Activiteiten[[#This Row],[Adviseur]]=1,Tb_Activiteiten[[#Headers],[Adviseur]],"")))</f>
        <v/>
      </c>
      <c r="AF239" t="str">
        <f>IF(ISNUMBER(FIND("arbeid",Methode_Keuze)),"",IF(ISNUMBER(FIND("arbeid",Methode_Keuze)),"",IF(Tb_Activiteiten[[#This Row],[Projectleider/Expert]]=1,Tb_Activiteiten[[#Headers],[Projectleider/Expert]],"")))</f>
        <v/>
      </c>
      <c r="AG239" t="str">
        <f>IF(ISNUMBER(FIND("arbeid",Methode_Keuze)),"",IF(ISNUMBER(FIND("arbeid",Methode_Keuze)),"",IF(Tb_Activiteiten[[#This Row],[Arbeidskosten]]=1,Tb_Activiteiten[[#Headers],[Arbeidskosten]],"")))</f>
        <v/>
      </c>
      <c r="AH239" t="str">
        <f>IF(ISNUMBER(FIND("arbeid",Methode_Keuze)),"",IF(ISNUMBER(FIND("arbeid",Methode_Keuze)),"",IF(Tb_Activiteiten[[#This Row],[Arbeidskosten op basis van IKS]]=1,Tb_Activiteiten[[#Headers],[Arbeidskosten op basis van IKS]],"")))</f>
        <v/>
      </c>
      <c r="AI239" t="str">
        <f>IF(ISNUMBER(FIND("overige",Methode_Keuze)),"",IF(Tb_Activiteiten[[#This Row],[Kosten derden exclusief btw]]=1,Tb_Activiteiten[[#Headers],[Kosten derden exclusief btw]],""))</f>
        <v/>
      </c>
      <c r="AJ239" t="str">
        <f>IF(ISNUMBER(FIND("overige",Methode_Keuze)),"",IF(Tb_Activiteiten[[#This Row],[Niet verrekenbare btw]]=1,Tb_Activiteiten[[#Headers],[Niet verrekenbare btw]],""))</f>
        <v/>
      </c>
      <c r="AK239" t="str">
        <f>IF(ISNUMBER(FIND("overige",Methode_Keuze)),"",IF(Tb_Activiteiten[[#This Row],[Grondkosten]]=1,Tb_Activiteiten[[#Headers],[Grondkosten]],""))</f>
        <v/>
      </c>
      <c r="AL239" t="str">
        <f>IF(ISNUMBER(FIND("overige",Methode_Keuze)),"",IF(Tb_Activiteiten[[#This Row],[Bijdrage in natura (overige)]]=1,Tb_Activiteiten[[#Headers],[Bijdrage in natura (overige)]],""))</f>
        <v/>
      </c>
      <c r="AM239" t="str">
        <f>IF(ISNUMBER(FIND("overige",Methode_Keuze)),"",IF(Tb_Activiteiten[[#This Row],[Bijdrage in natura (vrijwilligers)]]=1,Tb_Activiteiten[[#Headers],[Bijdrage in natura (vrijwilligers)]],""))</f>
        <v/>
      </c>
      <c r="AN239" t="str">
        <f>IF(ISNUMBER(FIND("overige",Methode_Keuze)),"",IF(Tb_Activiteiten[[#This Row],[Afschrijvingskosten]]=1,Tb_Activiteiten[[#Headers],[Afschrijvingskosten]],""))</f>
        <v/>
      </c>
    </row>
    <row r="240" spans="1:40" x14ac:dyDescent="0.25">
      <c r="A240" s="342"/>
      <c r="F240" s="81"/>
      <c r="G240" s="81"/>
      <c r="L240" s="71"/>
      <c r="N240" t="str">
        <f>IFERROR(IF(VLOOKUP(Tb_Activiteiten[[#This Row],[Openstelling]],Tb_Openstelling[],2,0)=1,1,""),"")</f>
        <v/>
      </c>
      <c r="AA240" t="str">
        <f>IF(ISNUMBER(FIND("arbeid",Methode_Keuze)),"",IF(ISNUMBER(FIND("arbeid",Methode_Keuze)),"",IF(Tb_Activiteiten[[#This Row],[Loonkosten]]=1,Tb_Activiteiten[[#Headers],[Loonkosten]],"")))</f>
        <v/>
      </c>
      <c r="AB240" t="str">
        <f>IF(ISNUMBER(FIND("arbeid",Methode_Keuze)),"",IF(ISNUMBER(FIND("arbeid",Methode_Keuze)),"",IF(Tb_Activiteiten[[#This Row],[Eigen arbeid]]=1,Tb_Activiteiten[[#Headers],[Eigen arbeid]],"")))</f>
        <v/>
      </c>
      <c r="AC240" t="str">
        <f>IF(ISNUMBER(FIND("arbeid",Methode_Keuze)),"",IF(ISNUMBER(FIND("arbeid",Methode_Keuze)),"",IF(Tb_Activiteiten[[#This Row],[Projectmedewerker]]=1,Tb_Activiteiten[[#Headers],[Projectmedewerker]],"")))</f>
        <v/>
      </c>
      <c r="AD240" t="str">
        <f>IF(ISNUMBER(FIND("arbeid",Methode_Keuze)),"",IF(ISNUMBER(FIND("arbeid",Methode_Keuze)),"",IF(Tb_Activiteiten[[#This Row],[Landbouwer]]=1,Tb_Activiteiten[[#Headers],[Landbouwer]],"")))</f>
        <v/>
      </c>
      <c r="AE240" t="str">
        <f>IF(ISNUMBER(FIND("arbeid",Methode_Keuze)),"",IF(ISNUMBER(FIND("arbeid",Methode_Keuze)),"",IF(Tb_Activiteiten[[#This Row],[Adviseur]]=1,Tb_Activiteiten[[#Headers],[Adviseur]],"")))</f>
        <v/>
      </c>
      <c r="AF240" t="str">
        <f>IF(ISNUMBER(FIND("arbeid",Methode_Keuze)),"",IF(ISNUMBER(FIND("arbeid",Methode_Keuze)),"",IF(Tb_Activiteiten[[#This Row],[Projectleider/Expert]]=1,Tb_Activiteiten[[#Headers],[Projectleider/Expert]],"")))</f>
        <v/>
      </c>
      <c r="AG240" t="str">
        <f>IF(ISNUMBER(FIND("arbeid",Methode_Keuze)),"",IF(ISNUMBER(FIND("arbeid",Methode_Keuze)),"",IF(Tb_Activiteiten[[#This Row],[Arbeidskosten]]=1,Tb_Activiteiten[[#Headers],[Arbeidskosten]],"")))</f>
        <v/>
      </c>
      <c r="AH240" t="str">
        <f>IF(ISNUMBER(FIND("arbeid",Methode_Keuze)),"",IF(ISNUMBER(FIND("arbeid",Methode_Keuze)),"",IF(Tb_Activiteiten[[#This Row],[Arbeidskosten op basis van IKS]]=1,Tb_Activiteiten[[#Headers],[Arbeidskosten op basis van IKS]],"")))</f>
        <v/>
      </c>
      <c r="AI240" t="str">
        <f>IF(ISNUMBER(FIND("overige",Methode_Keuze)),"",IF(Tb_Activiteiten[[#This Row],[Kosten derden exclusief btw]]=1,Tb_Activiteiten[[#Headers],[Kosten derden exclusief btw]],""))</f>
        <v/>
      </c>
      <c r="AJ240" t="str">
        <f>IF(ISNUMBER(FIND("overige",Methode_Keuze)),"",IF(Tb_Activiteiten[[#This Row],[Niet verrekenbare btw]]=1,Tb_Activiteiten[[#Headers],[Niet verrekenbare btw]],""))</f>
        <v/>
      </c>
      <c r="AK240" t="str">
        <f>IF(ISNUMBER(FIND("overige",Methode_Keuze)),"",IF(Tb_Activiteiten[[#This Row],[Grondkosten]]=1,Tb_Activiteiten[[#Headers],[Grondkosten]],""))</f>
        <v/>
      </c>
      <c r="AL240" t="str">
        <f>IF(ISNUMBER(FIND("overige",Methode_Keuze)),"",IF(Tb_Activiteiten[[#This Row],[Bijdrage in natura (overige)]]=1,Tb_Activiteiten[[#Headers],[Bijdrage in natura (overige)]],""))</f>
        <v/>
      </c>
      <c r="AM240" t="str">
        <f>IF(ISNUMBER(FIND("overige",Methode_Keuze)),"",IF(Tb_Activiteiten[[#This Row],[Bijdrage in natura (vrijwilligers)]]=1,Tb_Activiteiten[[#Headers],[Bijdrage in natura (vrijwilligers)]],""))</f>
        <v/>
      </c>
      <c r="AN240" t="str">
        <f>IF(ISNUMBER(FIND("overige",Methode_Keuze)),"",IF(Tb_Activiteiten[[#This Row],[Afschrijvingskosten]]=1,Tb_Activiteiten[[#Headers],[Afschrijvingskosten]],""))</f>
        <v/>
      </c>
    </row>
    <row r="241" spans="1:40" x14ac:dyDescent="0.25">
      <c r="A241" s="342"/>
      <c r="F241" s="81"/>
      <c r="G241" s="81"/>
      <c r="L241" s="71"/>
      <c r="N241" t="str">
        <f>IFERROR(IF(VLOOKUP(Tb_Activiteiten[[#This Row],[Openstelling]],Tb_Openstelling[],2,0)=1,1,""),"")</f>
        <v/>
      </c>
      <c r="AA241" t="str">
        <f>IF(ISNUMBER(FIND("arbeid",Methode_Keuze)),"",IF(ISNUMBER(FIND("arbeid",Methode_Keuze)),"",IF(Tb_Activiteiten[[#This Row],[Loonkosten]]=1,Tb_Activiteiten[[#Headers],[Loonkosten]],"")))</f>
        <v/>
      </c>
      <c r="AB241" t="str">
        <f>IF(ISNUMBER(FIND("arbeid",Methode_Keuze)),"",IF(ISNUMBER(FIND("arbeid",Methode_Keuze)),"",IF(Tb_Activiteiten[[#This Row],[Eigen arbeid]]=1,Tb_Activiteiten[[#Headers],[Eigen arbeid]],"")))</f>
        <v/>
      </c>
      <c r="AC241" t="str">
        <f>IF(ISNUMBER(FIND("arbeid",Methode_Keuze)),"",IF(ISNUMBER(FIND("arbeid",Methode_Keuze)),"",IF(Tb_Activiteiten[[#This Row],[Projectmedewerker]]=1,Tb_Activiteiten[[#Headers],[Projectmedewerker]],"")))</f>
        <v/>
      </c>
      <c r="AD241" t="str">
        <f>IF(ISNUMBER(FIND("arbeid",Methode_Keuze)),"",IF(ISNUMBER(FIND("arbeid",Methode_Keuze)),"",IF(Tb_Activiteiten[[#This Row],[Landbouwer]]=1,Tb_Activiteiten[[#Headers],[Landbouwer]],"")))</f>
        <v/>
      </c>
      <c r="AE241" t="str">
        <f>IF(ISNUMBER(FIND("arbeid",Methode_Keuze)),"",IF(ISNUMBER(FIND("arbeid",Methode_Keuze)),"",IF(Tb_Activiteiten[[#This Row],[Adviseur]]=1,Tb_Activiteiten[[#Headers],[Adviseur]],"")))</f>
        <v/>
      </c>
      <c r="AF241" t="str">
        <f>IF(ISNUMBER(FIND("arbeid",Methode_Keuze)),"",IF(ISNUMBER(FIND("arbeid",Methode_Keuze)),"",IF(Tb_Activiteiten[[#This Row],[Projectleider/Expert]]=1,Tb_Activiteiten[[#Headers],[Projectleider/Expert]],"")))</f>
        <v/>
      </c>
      <c r="AG241" t="str">
        <f>IF(ISNUMBER(FIND("arbeid",Methode_Keuze)),"",IF(ISNUMBER(FIND("arbeid",Methode_Keuze)),"",IF(Tb_Activiteiten[[#This Row],[Arbeidskosten]]=1,Tb_Activiteiten[[#Headers],[Arbeidskosten]],"")))</f>
        <v/>
      </c>
      <c r="AH241" t="str">
        <f>IF(ISNUMBER(FIND("arbeid",Methode_Keuze)),"",IF(ISNUMBER(FIND("arbeid",Methode_Keuze)),"",IF(Tb_Activiteiten[[#This Row],[Arbeidskosten op basis van IKS]]=1,Tb_Activiteiten[[#Headers],[Arbeidskosten op basis van IKS]],"")))</f>
        <v/>
      </c>
      <c r="AI241" t="str">
        <f>IF(ISNUMBER(FIND("overige",Methode_Keuze)),"",IF(Tb_Activiteiten[[#This Row],[Kosten derden exclusief btw]]=1,Tb_Activiteiten[[#Headers],[Kosten derden exclusief btw]],""))</f>
        <v/>
      </c>
      <c r="AJ241" t="str">
        <f>IF(ISNUMBER(FIND("overige",Methode_Keuze)),"",IF(Tb_Activiteiten[[#This Row],[Niet verrekenbare btw]]=1,Tb_Activiteiten[[#Headers],[Niet verrekenbare btw]],""))</f>
        <v/>
      </c>
      <c r="AK241" t="str">
        <f>IF(ISNUMBER(FIND("overige",Methode_Keuze)),"",IF(Tb_Activiteiten[[#This Row],[Grondkosten]]=1,Tb_Activiteiten[[#Headers],[Grondkosten]],""))</f>
        <v/>
      </c>
      <c r="AL241" t="str">
        <f>IF(ISNUMBER(FIND("overige",Methode_Keuze)),"",IF(Tb_Activiteiten[[#This Row],[Bijdrage in natura (overige)]]=1,Tb_Activiteiten[[#Headers],[Bijdrage in natura (overige)]],""))</f>
        <v/>
      </c>
      <c r="AM241" t="str">
        <f>IF(ISNUMBER(FIND("overige",Methode_Keuze)),"",IF(Tb_Activiteiten[[#This Row],[Bijdrage in natura (vrijwilligers)]]=1,Tb_Activiteiten[[#Headers],[Bijdrage in natura (vrijwilligers)]],""))</f>
        <v/>
      </c>
      <c r="AN241" t="str">
        <f>IF(ISNUMBER(FIND("overige",Methode_Keuze)),"",IF(Tb_Activiteiten[[#This Row],[Afschrijvingskosten]]=1,Tb_Activiteiten[[#Headers],[Afschrijvingskosten]],""))</f>
        <v/>
      </c>
    </row>
    <row r="242" spans="1:40" x14ac:dyDescent="0.25">
      <c r="A242" s="342"/>
      <c r="F242" s="81"/>
      <c r="G242" s="81"/>
      <c r="L242" s="71"/>
      <c r="N242" t="str">
        <f>IFERROR(IF(VLOOKUP(Tb_Activiteiten[[#This Row],[Openstelling]],Tb_Openstelling[],2,0)=1,1,""),"")</f>
        <v/>
      </c>
      <c r="AA242" t="str">
        <f>IF(ISNUMBER(FIND("arbeid",Methode_Keuze)),"",IF(ISNUMBER(FIND("arbeid",Methode_Keuze)),"",IF(Tb_Activiteiten[[#This Row],[Loonkosten]]=1,Tb_Activiteiten[[#Headers],[Loonkosten]],"")))</f>
        <v/>
      </c>
      <c r="AB242" t="str">
        <f>IF(ISNUMBER(FIND("arbeid",Methode_Keuze)),"",IF(ISNUMBER(FIND("arbeid",Methode_Keuze)),"",IF(Tb_Activiteiten[[#This Row],[Eigen arbeid]]=1,Tb_Activiteiten[[#Headers],[Eigen arbeid]],"")))</f>
        <v/>
      </c>
      <c r="AC242" t="str">
        <f>IF(ISNUMBER(FIND("arbeid",Methode_Keuze)),"",IF(ISNUMBER(FIND("arbeid",Methode_Keuze)),"",IF(Tb_Activiteiten[[#This Row],[Projectmedewerker]]=1,Tb_Activiteiten[[#Headers],[Projectmedewerker]],"")))</f>
        <v/>
      </c>
      <c r="AD242" t="str">
        <f>IF(ISNUMBER(FIND("arbeid",Methode_Keuze)),"",IF(ISNUMBER(FIND("arbeid",Methode_Keuze)),"",IF(Tb_Activiteiten[[#This Row],[Landbouwer]]=1,Tb_Activiteiten[[#Headers],[Landbouwer]],"")))</f>
        <v/>
      </c>
      <c r="AE242" t="str">
        <f>IF(ISNUMBER(FIND("arbeid",Methode_Keuze)),"",IF(ISNUMBER(FIND("arbeid",Methode_Keuze)),"",IF(Tb_Activiteiten[[#This Row],[Adviseur]]=1,Tb_Activiteiten[[#Headers],[Adviseur]],"")))</f>
        <v/>
      </c>
      <c r="AF242" t="str">
        <f>IF(ISNUMBER(FIND("arbeid",Methode_Keuze)),"",IF(ISNUMBER(FIND("arbeid",Methode_Keuze)),"",IF(Tb_Activiteiten[[#This Row],[Projectleider/Expert]]=1,Tb_Activiteiten[[#Headers],[Projectleider/Expert]],"")))</f>
        <v/>
      </c>
      <c r="AG242" t="str">
        <f>IF(ISNUMBER(FIND("arbeid",Methode_Keuze)),"",IF(ISNUMBER(FIND("arbeid",Methode_Keuze)),"",IF(Tb_Activiteiten[[#This Row],[Arbeidskosten]]=1,Tb_Activiteiten[[#Headers],[Arbeidskosten]],"")))</f>
        <v/>
      </c>
      <c r="AH242" t="str">
        <f>IF(ISNUMBER(FIND("arbeid",Methode_Keuze)),"",IF(ISNUMBER(FIND("arbeid",Methode_Keuze)),"",IF(Tb_Activiteiten[[#This Row],[Arbeidskosten op basis van IKS]]=1,Tb_Activiteiten[[#Headers],[Arbeidskosten op basis van IKS]],"")))</f>
        <v/>
      </c>
      <c r="AI242" t="str">
        <f>IF(ISNUMBER(FIND("overige",Methode_Keuze)),"",IF(Tb_Activiteiten[[#This Row],[Kosten derden exclusief btw]]=1,Tb_Activiteiten[[#Headers],[Kosten derden exclusief btw]],""))</f>
        <v/>
      </c>
      <c r="AJ242" t="str">
        <f>IF(ISNUMBER(FIND("overige",Methode_Keuze)),"",IF(Tb_Activiteiten[[#This Row],[Niet verrekenbare btw]]=1,Tb_Activiteiten[[#Headers],[Niet verrekenbare btw]],""))</f>
        <v/>
      </c>
      <c r="AK242" t="str">
        <f>IF(ISNUMBER(FIND("overige",Methode_Keuze)),"",IF(Tb_Activiteiten[[#This Row],[Grondkosten]]=1,Tb_Activiteiten[[#Headers],[Grondkosten]],""))</f>
        <v/>
      </c>
      <c r="AL242" t="str">
        <f>IF(ISNUMBER(FIND("overige",Methode_Keuze)),"",IF(Tb_Activiteiten[[#This Row],[Bijdrage in natura (overige)]]=1,Tb_Activiteiten[[#Headers],[Bijdrage in natura (overige)]],""))</f>
        <v/>
      </c>
      <c r="AM242" t="str">
        <f>IF(ISNUMBER(FIND("overige",Methode_Keuze)),"",IF(Tb_Activiteiten[[#This Row],[Bijdrage in natura (vrijwilligers)]]=1,Tb_Activiteiten[[#Headers],[Bijdrage in natura (vrijwilligers)]],""))</f>
        <v/>
      </c>
      <c r="AN242" t="str">
        <f>IF(ISNUMBER(FIND("overige",Methode_Keuze)),"",IF(Tb_Activiteiten[[#This Row],[Afschrijvingskosten]]=1,Tb_Activiteiten[[#Headers],[Afschrijvingskosten]],""))</f>
        <v/>
      </c>
    </row>
    <row r="243" spans="1:40" x14ac:dyDescent="0.25">
      <c r="A243" s="342"/>
      <c r="F243" s="81"/>
      <c r="G243" s="81"/>
      <c r="L243" s="71"/>
      <c r="N243" t="str">
        <f>IFERROR(IF(VLOOKUP(Tb_Activiteiten[[#This Row],[Openstelling]],Tb_Openstelling[],2,0)=1,1,""),"")</f>
        <v/>
      </c>
      <c r="AA243" t="str">
        <f>IF(ISNUMBER(FIND("arbeid",Methode_Keuze)),"",IF(ISNUMBER(FIND("arbeid",Methode_Keuze)),"",IF(Tb_Activiteiten[[#This Row],[Loonkosten]]=1,Tb_Activiteiten[[#Headers],[Loonkosten]],"")))</f>
        <v/>
      </c>
      <c r="AB243" t="str">
        <f>IF(ISNUMBER(FIND("arbeid",Methode_Keuze)),"",IF(ISNUMBER(FIND("arbeid",Methode_Keuze)),"",IF(Tb_Activiteiten[[#This Row],[Eigen arbeid]]=1,Tb_Activiteiten[[#Headers],[Eigen arbeid]],"")))</f>
        <v/>
      </c>
      <c r="AC243" t="str">
        <f>IF(ISNUMBER(FIND("arbeid",Methode_Keuze)),"",IF(ISNUMBER(FIND("arbeid",Methode_Keuze)),"",IF(Tb_Activiteiten[[#This Row],[Projectmedewerker]]=1,Tb_Activiteiten[[#Headers],[Projectmedewerker]],"")))</f>
        <v/>
      </c>
      <c r="AD243" t="str">
        <f>IF(ISNUMBER(FIND("arbeid",Methode_Keuze)),"",IF(ISNUMBER(FIND("arbeid",Methode_Keuze)),"",IF(Tb_Activiteiten[[#This Row],[Landbouwer]]=1,Tb_Activiteiten[[#Headers],[Landbouwer]],"")))</f>
        <v/>
      </c>
      <c r="AE243" t="str">
        <f>IF(ISNUMBER(FIND("arbeid",Methode_Keuze)),"",IF(ISNUMBER(FIND("arbeid",Methode_Keuze)),"",IF(Tb_Activiteiten[[#This Row],[Adviseur]]=1,Tb_Activiteiten[[#Headers],[Adviseur]],"")))</f>
        <v/>
      </c>
      <c r="AF243" t="str">
        <f>IF(ISNUMBER(FIND("arbeid",Methode_Keuze)),"",IF(ISNUMBER(FIND("arbeid",Methode_Keuze)),"",IF(Tb_Activiteiten[[#This Row],[Projectleider/Expert]]=1,Tb_Activiteiten[[#Headers],[Projectleider/Expert]],"")))</f>
        <v/>
      </c>
      <c r="AG243" t="str">
        <f>IF(ISNUMBER(FIND("arbeid",Methode_Keuze)),"",IF(ISNUMBER(FIND("arbeid",Methode_Keuze)),"",IF(Tb_Activiteiten[[#This Row],[Arbeidskosten]]=1,Tb_Activiteiten[[#Headers],[Arbeidskosten]],"")))</f>
        <v/>
      </c>
      <c r="AH243" t="str">
        <f>IF(ISNUMBER(FIND("arbeid",Methode_Keuze)),"",IF(ISNUMBER(FIND("arbeid",Methode_Keuze)),"",IF(Tb_Activiteiten[[#This Row],[Arbeidskosten op basis van IKS]]=1,Tb_Activiteiten[[#Headers],[Arbeidskosten op basis van IKS]],"")))</f>
        <v/>
      </c>
      <c r="AI243" t="str">
        <f>IF(ISNUMBER(FIND("overige",Methode_Keuze)),"",IF(Tb_Activiteiten[[#This Row],[Kosten derden exclusief btw]]=1,Tb_Activiteiten[[#Headers],[Kosten derden exclusief btw]],""))</f>
        <v/>
      </c>
      <c r="AJ243" t="str">
        <f>IF(ISNUMBER(FIND("overige",Methode_Keuze)),"",IF(Tb_Activiteiten[[#This Row],[Niet verrekenbare btw]]=1,Tb_Activiteiten[[#Headers],[Niet verrekenbare btw]],""))</f>
        <v/>
      </c>
      <c r="AK243" t="str">
        <f>IF(ISNUMBER(FIND("overige",Methode_Keuze)),"",IF(Tb_Activiteiten[[#This Row],[Grondkosten]]=1,Tb_Activiteiten[[#Headers],[Grondkosten]],""))</f>
        <v/>
      </c>
      <c r="AL243" t="str">
        <f>IF(ISNUMBER(FIND("overige",Methode_Keuze)),"",IF(Tb_Activiteiten[[#This Row],[Bijdrage in natura (overige)]]=1,Tb_Activiteiten[[#Headers],[Bijdrage in natura (overige)]],""))</f>
        <v/>
      </c>
      <c r="AM243" t="str">
        <f>IF(ISNUMBER(FIND("overige",Methode_Keuze)),"",IF(Tb_Activiteiten[[#This Row],[Bijdrage in natura (vrijwilligers)]]=1,Tb_Activiteiten[[#Headers],[Bijdrage in natura (vrijwilligers)]],""))</f>
        <v/>
      </c>
      <c r="AN243" t="str">
        <f>IF(ISNUMBER(FIND("overige",Methode_Keuze)),"",IF(Tb_Activiteiten[[#This Row],[Afschrijvingskosten]]=1,Tb_Activiteiten[[#Headers],[Afschrijvingskosten]],""))</f>
        <v/>
      </c>
    </row>
    <row r="244" spans="1:40" x14ac:dyDescent="0.25">
      <c r="A244" s="342"/>
      <c r="F244" s="81"/>
      <c r="G244" s="81"/>
      <c r="L244" s="71"/>
      <c r="N244" t="str">
        <f>IFERROR(IF(VLOOKUP(Tb_Activiteiten[[#This Row],[Openstelling]],Tb_Openstelling[],2,0)=1,1,""),"")</f>
        <v/>
      </c>
      <c r="AA244" t="str">
        <f>IF(ISNUMBER(FIND("arbeid",Methode_Keuze)),"",IF(ISNUMBER(FIND("arbeid",Methode_Keuze)),"",IF(Tb_Activiteiten[[#This Row],[Loonkosten]]=1,Tb_Activiteiten[[#Headers],[Loonkosten]],"")))</f>
        <v/>
      </c>
      <c r="AB244" t="str">
        <f>IF(ISNUMBER(FIND("arbeid",Methode_Keuze)),"",IF(ISNUMBER(FIND("arbeid",Methode_Keuze)),"",IF(Tb_Activiteiten[[#This Row],[Eigen arbeid]]=1,Tb_Activiteiten[[#Headers],[Eigen arbeid]],"")))</f>
        <v/>
      </c>
      <c r="AC244" t="str">
        <f>IF(ISNUMBER(FIND("arbeid",Methode_Keuze)),"",IF(ISNUMBER(FIND("arbeid",Methode_Keuze)),"",IF(Tb_Activiteiten[[#This Row],[Projectmedewerker]]=1,Tb_Activiteiten[[#Headers],[Projectmedewerker]],"")))</f>
        <v/>
      </c>
      <c r="AD244" t="str">
        <f>IF(ISNUMBER(FIND("arbeid",Methode_Keuze)),"",IF(ISNUMBER(FIND("arbeid",Methode_Keuze)),"",IF(Tb_Activiteiten[[#This Row],[Landbouwer]]=1,Tb_Activiteiten[[#Headers],[Landbouwer]],"")))</f>
        <v/>
      </c>
      <c r="AE244" t="str">
        <f>IF(ISNUMBER(FIND("arbeid",Methode_Keuze)),"",IF(ISNUMBER(FIND("arbeid",Methode_Keuze)),"",IF(Tb_Activiteiten[[#This Row],[Adviseur]]=1,Tb_Activiteiten[[#Headers],[Adviseur]],"")))</f>
        <v/>
      </c>
      <c r="AF244" t="str">
        <f>IF(ISNUMBER(FIND("arbeid",Methode_Keuze)),"",IF(ISNUMBER(FIND("arbeid",Methode_Keuze)),"",IF(Tb_Activiteiten[[#This Row],[Projectleider/Expert]]=1,Tb_Activiteiten[[#Headers],[Projectleider/Expert]],"")))</f>
        <v/>
      </c>
      <c r="AG244" t="str">
        <f>IF(ISNUMBER(FIND("arbeid",Methode_Keuze)),"",IF(ISNUMBER(FIND("arbeid",Methode_Keuze)),"",IF(Tb_Activiteiten[[#This Row],[Arbeidskosten]]=1,Tb_Activiteiten[[#Headers],[Arbeidskosten]],"")))</f>
        <v/>
      </c>
      <c r="AH244" t="str">
        <f>IF(ISNUMBER(FIND("arbeid",Methode_Keuze)),"",IF(ISNUMBER(FIND("arbeid",Methode_Keuze)),"",IF(Tb_Activiteiten[[#This Row],[Arbeidskosten op basis van IKS]]=1,Tb_Activiteiten[[#Headers],[Arbeidskosten op basis van IKS]],"")))</f>
        <v/>
      </c>
      <c r="AI244" t="str">
        <f>IF(ISNUMBER(FIND("overige",Methode_Keuze)),"",IF(Tb_Activiteiten[[#This Row],[Kosten derden exclusief btw]]=1,Tb_Activiteiten[[#Headers],[Kosten derden exclusief btw]],""))</f>
        <v/>
      </c>
      <c r="AJ244" t="str">
        <f>IF(ISNUMBER(FIND("overige",Methode_Keuze)),"",IF(Tb_Activiteiten[[#This Row],[Niet verrekenbare btw]]=1,Tb_Activiteiten[[#Headers],[Niet verrekenbare btw]],""))</f>
        <v/>
      </c>
      <c r="AK244" t="str">
        <f>IF(ISNUMBER(FIND("overige",Methode_Keuze)),"",IF(Tb_Activiteiten[[#This Row],[Grondkosten]]=1,Tb_Activiteiten[[#Headers],[Grondkosten]],""))</f>
        <v/>
      </c>
      <c r="AL244" t="str">
        <f>IF(ISNUMBER(FIND("overige",Methode_Keuze)),"",IF(Tb_Activiteiten[[#This Row],[Bijdrage in natura (overige)]]=1,Tb_Activiteiten[[#Headers],[Bijdrage in natura (overige)]],""))</f>
        <v/>
      </c>
      <c r="AM244" t="str">
        <f>IF(ISNUMBER(FIND("overige",Methode_Keuze)),"",IF(Tb_Activiteiten[[#This Row],[Bijdrage in natura (vrijwilligers)]]=1,Tb_Activiteiten[[#Headers],[Bijdrage in natura (vrijwilligers)]],""))</f>
        <v/>
      </c>
      <c r="AN244" t="str">
        <f>IF(ISNUMBER(FIND("overige",Methode_Keuze)),"",IF(Tb_Activiteiten[[#This Row],[Afschrijvingskosten]]=1,Tb_Activiteiten[[#Headers],[Afschrijvingskosten]],""))</f>
        <v/>
      </c>
    </row>
    <row r="245" spans="1:40" x14ac:dyDescent="0.25">
      <c r="A245" s="342"/>
      <c r="F245" s="81"/>
      <c r="G245" s="81"/>
      <c r="L245" s="71"/>
      <c r="N245" t="str">
        <f>IFERROR(IF(VLOOKUP(Tb_Activiteiten[[#This Row],[Openstelling]],Tb_Openstelling[],2,0)=1,1,""),"")</f>
        <v/>
      </c>
      <c r="AA245" t="str">
        <f>IF(ISNUMBER(FIND("arbeid",Methode_Keuze)),"",IF(ISNUMBER(FIND("arbeid",Methode_Keuze)),"",IF(Tb_Activiteiten[[#This Row],[Loonkosten]]=1,Tb_Activiteiten[[#Headers],[Loonkosten]],"")))</f>
        <v/>
      </c>
      <c r="AB245" t="str">
        <f>IF(ISNUMBER(FIND("arbeid",Methode_Keuze)),"",IF(ISNUMBER(FIND("arbeid",Methode_Keuze)),"",IF(Tb_Activiteiten[[#This Row],[Eigen arbeid]]=1,Tb_Activiteiten[[#Headers],[Eigen arbeid]],"")))</f>
        <v/>
      </c>
      <c r="AC245" t="str">
        <f>IF(ISNUMBER(FIND("arbeid",Methode_Keuze)),"",IF(ISNUMBER(FIND("arbeid",Methode_Keuze)),"",IF(Tb_Activiteiten[[#This Row],[Projectmedewerker]]=1,Tb_Activiteiten[[#Headers],[Projectmedewerker]],"")))</f>
        <v/>
      </c>
      <c r="AD245" t="str">
        <f>IF(ISNUMBER(FIND("arbeid",Methode_Keuze)),"",IF(ISNUMBER(FIND("arbeid",Methode_Keuze)),"",IF(Tb_Activiteiten[[#This Row],[Landbouwer]]=1,Tb_Activiteiten[[#Headers],[Landbouwer]],"")))</f>
        <v/>
      </c>
      <c r="AE245" t="str">
        <f>IF(ISNUMBER(FIND("arbeid",Methode_Keuze)),"",IF(ISNUMBER(FIND("arbeid",Methode_Keuze)),"",IF(Tb_Activiteiten[[#This Row],[Adviseur]]=1,Tb_Activiteiten[[#Headers],[Adviseur]],"")))</f>
        <v/>
      </c>
      <c r="AF245" t="str">
        <f>IF(ISNUMBER(FIND("arbeid",Methode_Keuze)),"",IF(ISNUMBER(FIND("arbeid",Methode_Keuze)),"",IF(Tb_Activiteiten[[#This Row],[Projectleider/Expert]]=1,Tb_Activiteiten[[#Headers],[Projectleider/Expert]],"")))</f>
        <v/>
      </c>
      <c r="AG245" t="str">
        <f>IF(ISNUMBER(FIND("arbeid",Methode_Keuze)),"",IF(ISNUMBER(FIND("arbeid",Methode_Keuze)),"",IF(Tb_Activiteiten[[#This Row],[Arbeidskosten]]=1,Tb_Activiteiten[[#Headers],[Arbeidskosten]],"")))</f>
        <v/>
      </c>
      <c r="AH245" t="str">
        <f>IF(ISNUMBER(FIND("arbeid",Methode_Keuze)),"",IF(ISNUMBER(FIND("arbeid",Methode_Keuze)),"",IF(Tb_Activiteiten[[#This Row],[Arbeidskosten op basis van IKS]]=1,Tb_Activiteiten[[#Headers],[Arbeidskosten op basis van IKS]],"")))</f>
        <v/>
      </c>
      <c r="AI245" t="str">
        <f>IF(ISNUMBER(FIND("overige",Methode_Keuze)),"",IF(Tb_Activiteiten[[#This Row],[Kosten derden exclusief btw]]=1,Tb_Activiteiten[[#Headers],[Kosten derden exclusief btw]],""))</f>
        <v/>
      </c>
      <c r="AJ245" t="str">
        <f>IF(ISNUMBER(FIND("overige",Methode_Keuze)),"",IF(Tb_Activiteiten[[#This Row],[Niet verrekenbare btw]]=1,Tb_Activiteiten[[#Headers],[Niet verrekenbare btw]],""))</f>
        <v/>
      </c>
      <c r="AK245" t="str">
        <f>IF(ISNUMBER(FIND("overige",Methode_Keuze)),"",IF(Tb_Activiteiten[[#This Row],[Grondkosten]]=1,Tb_Activiteiten[[#Headers],[Grondkosten]],""))</f>
        <v/>
      </c>
      <c r="AL245" t="str">
        <f>IF(ISNUMBER(FIND("overige",Methode_Keuze)),"",IF(Tb_Activiteiten[[#This Row],[Bijdrage in natura (overige)]]=1,Tb_Activiteiten[[#Headers],[Bijdrage in natura (overige)]],""))</f>
        <v/>
      </c>
      <c r="AM245" t="str">
        <f>IF(ISNUMBER(FIND("overige",Methode_Keuze)),"",IF(Tb_Activiteiten[[#This Row],[Bijdrage in natura (vrijwilligers)]]=1,Tb_Activiteiten[[#Headers],[Bijdrage in natura (vrijwilligers)]],""))</f>
        <v/>
      </c>
      <c r="AN245" t="str">
        <f>IF(ISNUMBER(FIND("overige",Methode_Keuze)),"",IF(Tb_Activiteiten[[#This Row],[Afschrijvingskosten]]=1,Tb_Activiteiten[[#Headers],[Afschrijvingskosten]],""))</f>
        <v/>
      </c>
    </row>
    <row r="246" spans="1:40" x14ac:dyDescent="0.25">
      <c r="A246" s="342"/>
      <c r="F246" s="81"/>
      <c r="G246" s="81"/>
      <c r="L246" s="71"/>
      <c r="N246" t="str">
        <f>IFERROR(IF(VLOOKUP(Tb_Activiteiten[[#This Row],[Openstelling]],Tb_Openstelling[],2,0)=1,1,""),"")</f>
        <v/>
      </c>
      <c r="AA246" t="str">
        <f>IF(ISNUMBER(FIND("arbeid",Methode_Keuze)),"",IF(ISNUMBER(FIND("arbeid",Methode_Keuze)),"",IF(Tb_Activiteiten[[#This Row],[Loonkosten]]=1,Tb_Activiteiten[[#Headers],[Loonkosten]],"")))</f>
        <v/>
      </c>
      <c r="AB246" t="str">
        <f>IF(ISNUMBER(FIND("arbeid",Methode_Keuze)),"",IF(ISNUMBER(FIND("arbeid",Methode_Keuze)),"",IF(Tb_Activiteiten[[#This Row],[Eigen arbeid]]=1,Tb_Activiteiten[[#Headers],[Eigen arbeid]],"")))</f>
        <v/>
      </c>
      <c r="AC246" t="str">
        <f>IF(ISNUMBER(FIND("arbeid",Methode_Keuze)),"",IF(ISNUMBER(FIND("arbeid",Methode_Keuze)),"",IF(Tb_Activiteiten[[#This Row],[Projectmedewerker]]=1,Tb_Activiteiten[[#Headers],[Projectmedewerker]],"")))</f>
        <v/>
      </c>
      <c r="AD246" t="str">
        <f>IF(ISNUMBER(FIND("arbeid",Methode_Keuze)),"",IF(ISNUMBER(FIND("arbeid",Methode_Keuze)),"",IF(Tb_Activiteiten[[#This Row],[Landbouwer]]=1,Tb_Activiteiten[[#Headers],[Landbouwer]],"")))</f>
        <v/>
      </c>
      <c r="AE246" t="str">
        <f>IF(ISNUMBER(FIND("arbeid",Methode_Keuze)),"",IF(ISNUMBER(FIND("arbeid",Methode_Keuze)),"",IF(Tb_Activiteiten[[#This Row],[Adviseur]]=1,Tb_Activiteiten[[#Headers],[Adviseur]],"")))</f>
        <v/>
      </c>
      <c r="AF246" t="str">
        <f>IF(ISNUMBER(FIND("arbeid",Methode_Keuze)),"",IF(ISNUMBER(FIND("arbeid",Methode_Keuze)),"",IF(Tb_Activiteiten[[#This Row],[Projectleider/Expert]]=1,Tb_Activiteiten[[#Headers],[Projectleider/Expert]],"")))</f>
        <v/>
      </c>
      <c r="AG246" t="str">
        <f>IF(ISNUMBER(FIND("arbeid",Methode_Keuze)),"",IF(ISNUMBER(FIND("arbeid",Methode_Keuze)),"",IF(Tb_Activiteiten[[#This Row],[Arbeidskosten]]=1,Tb_Activiteiten[[#Headers],[Arbeidskosten]],"")))</f>
        <v/>
      </c>
      <c r="AH246" t="str">
        <f>IF(ISNUMBER(FIND("arbeid",Methode_Keuze)),"",IF(ISNUMBER(FIND("arbeid",Methode_Keuze)),"",IF(Tb_Activiteiten[[#This Row],[Arbeidskosten op basis van IKS]]=1,Tb_Activiteiten[[#Headers],[Arbeidskosten op basis van IKS]],"")))</f>
        <v/>
      </c>
      <c r="AI246" t="str">
        <f>IF(ISNUMBER(FIND("overige",Methode_Keuze)),"",IF(Tb_Activiteiten[[#This Row],[Kosten derden exclusief btw]]=1,Tb_Activiteiten[[#Headers],[Kosten derden exclusief btw]],""))</f>
        <v/>
      </c>
      <c r="AJ246" t="str">
        <f>IF(ISNUMBER(FIND("overige",Methode_Keuze)),"",IF(Tb_Activiteiten[[#This Row],[Niet verrekenbare btw]]=1,Tb_Activiteiten[[#Headers],[Niet verrekenbare btw]],""))</f>
        <v/>
      </c>
      <c r="AK246" t="str">
        <f>IF(ISNUMBER(FIND("overige",Methode_Keuze)),"",IF(Tb_Activiteiten[[#This Row],[Grondkosten]]=1,Tb_Activiteiten[[#Headers],[Grondkosten]],""))</f>
        <v/>
      </c>
      <c r="AL246" t="str">
        <f>IF(ISNUMBER(FIND("overige",Methode_Keuze)),"",IF(Tb_Activiteiten[[#This Row],[Bijdrage in natura (overige)]]=1,Tb_Activiteiten[[#Headers],[Bijdrage in natura (overige)]],""))</f>
        <v/>
      </c>
      <c r="AM246" t="str">
        <f>IF(ISNUMBER(FIND("overige",Methode_Keuze)),"",IF(Tb_Activiteiten[[#This Row],[Bijdrage in natura (vrijwilligers)]]=1,Tb_Activiteiten[[#Headers],[Bijdrage in natura (vrijwilligers)]],""))</f>
        <v/>
      </c>
      <c r="AN246" t="str">
        <f>IF(ISNUMBER(FIND("overige",Methode_Keuze)),"",IF(Tb_Activiteiten[[#This Row],[Afschrijvingskosten]]=1,Tb_Activiteiten[[#Headers],[Afschrijvingskosten]],""))</f>
        <v/>
      </c>
    </row>
    <row r="247" spans="1:40" x14ac:dyDescent="0.25">
      <c r="A247" s="342"/>
      <c r="F247" s="81"/>
      <c r="G247" s="81"/>
      <c r="L247" s="71"/>
      <c r="N247" t="str">
        <f>IFERROR(IF(VLOOKUP(Tb_Activiteiten[[#This Row],[Openstelling]],Tb_Openstelling[],2,0)=1,1,""),"")</f>
        <v/>
      </c>
      <c r="AA247" t="str">
        <f>IF(ISNUMBER(FIND("arbeid",Methode_Keuze)),"",IF(ISNUMBER(FIND("arbeid",Methode_Keuze)),"",IF(Tb_Activiteiten[[#This Row],[Loonkosten]]=1,Tb_Activiteiten[[#Headers],[Loonkosten]],"")))</f>
        <v/>
      </c>
      <c r="AB247" t="str">
        <f>IF(ISNUMBER(FIND("arbeid",Methode_Keuze)),"",IF(ISNUMBER(FIND("arbeid",Methode_Keuze)),"",IF(Tb_Activiteiten[[#This Row],[Eigen arbeid]]=1,Tb_Activiteiten[[#Headers],[Eigen arbeid]],"")))</f>
        <v/>
      </c>
      <c r="AC247" t="str">
        <f>IF(ISNUMBER(FIND("arbeid",Methode_Keuze)),"",IF(ISNUMBER(FIND("arbeid",Methode_Keuze)),"",IF(Tb_Activiteiten[[#This Row],[Projectmedewerker]]=1,Tb_Activiteiten[[#Headers],[Projectmedewerker]],"")))</f>
        <v/>
      </c>
      <c r="AD247" t="str">
        <f>IF(ISNUMBER(FIND("arbeid",Methode_Keuze)),"",IF(ISNUMBER(FIND("arbeid",Methode_Keuze)),"",IF(Tb_Activiteiten[[#This Row],[Landbouwer]]=1,Tb_Activiteiten[[#Headers],[Landbouwer]],"")))</f>
        <v/>
      </c>
      <c r="AE247" t="str">
        <f>IF(ISNUMBER(FIND("arbeid",Methode_Keuze)),"",IF(ISNUMBER(FIND("arbeid",Methode_Keuze)),"",IF(Tb_Activiteiten[[#This Row],[Adviseur]]=1,Tb_Activiteiten[[#Headers],[Adviseur]],"")))</f>
        <v/>
      </c>
      <c r="AF247" t="str">
        <f>IF(ISNUMBER(FIND("arbeid",Methode_Keuze)),"",IF(ISNUMBER(FIND("arbeid",Methode_Keuze)),"",IF(Tb_Activiteiten[[#This Row],[Projectleider/Expert]]=1,Tb_Activiteiten[[#Headers],[Projectleider/Expert]],"")))</f>
        <v/>
      </c>
      <c r="AG247" t="str">
        <f>IF(ISNUMBER(FIND("arbeid",Methode_Keuze)),"",IF(ISNUMBER(FIND("arbeid",Methode_Keuze)),"",IF(Tb_Activiteiten[[#This Row],[Arbeidskosten]]=1,Tb_Activiteiten[[#Headers],[Arbeidskosten]],"")))</f>
        <v/>
      </c>
      <c r="AH247" t="str">
        <f>IF(ISNUMBER(FIND("arbeid",Methode_Keuze)),"",IF(ISNUMBER(FIND("arbeid",Methode_Keuze)),"",IF(Tb_Activiteiten[[#This Row],[Arbeidskosten op basis van IKS]]=1,Tb_Activiteiten[[#Headers],[Arbeidskosten op basis van IKS]],"")))</f>
        <v/>
      </c>
      <c r="AI247" t="str">
        <f>IF(ISNUMBER(FIND("overige",Methode_Keuze)),"",IF(Tb_Activiteiten[[#This Row],[Kosten derden exclusief btw]]=1,Tb_Activiteiten[[#Headers],[Kosten derden exclusief btw]],""))</f>
        <v/>
      </c>
      <c r="AJ247" t="str">
        <f>IF(ISNUMBER(FIND("overige",Methode_Keuze)),"",IF(Tb_Activiteiten[[#This Row],[Niet verrekenbare btw]]=1,Tb_Activiteiten[[#Headers],[Niet verrekenbare btw]],""))</f>
        <v/>
      </c>
      <c r="AK247" t="str">
        <f>IF(ISNUMBER(FIND("overige",Methode_Keuze)),"",IF(Tb_Activiteiten[[#This Row],[Grondkosten]]=1,Tb_Activiteiten[[#Headers],[Grondkosten]],""))</f>
        <v/>
      </c>
      <c r="AL247" t="str">
        <f>IF(ISNUMBER(FIND("overige",Methode_Keuze)),"",IF(Tb_Activiteiten[[#This Row],[Bijdrage in natura (overige)]]=1,Tb_Activiteiten[[#Headers],[Bijdrage in natura (overige)]],""))</f>
        <v/>
      </c>
      <c r="AM247" t="str">
        <f>IF(ISNUMBER(FIND("overige",Methode_Keuze)),"",IF(Tb_Activiteiten[[#This Row],[Bijdrage in natura (vrijwilligers)]]=1,Tb_Activiteiten[[#Headers],[Bijdrage in natura (vrijwilligers)]],""))</f>
        <v/>
      </c>
      <c r="AN247" t="str">
        <f>IF(ISNUMBER(FIND("overige",Methode_Keuze)),"",IF(Tb_Activiteiten[[#This Row],[Afschrijvingskosten]]=1,Tb_Activiteiten[[#Headers],[Afschrijvingskosten]],""))</f>
        <v/>
      </c>
    </row>
    <row r="248" spans="1:40" x14ac:dyDescent="0.25">
      <c r="A248" s="342"/>
      <c r="F248" s="81"/>
      <c r="G248" s="81"/>
      <c r="L248" s="71"/>
      <c r="N248" t="str">
        <f>IFERROR(IF(VLOOKUP(Tb_Activiteiten[[#This Row],[Openstelling]],Tb_Openstelling[],2,0)=1,1,""),"")</f>
        <v/>
      </c>
      <c r="AA248" t="str">
        <f>IF(ISNUMBER(FIND("arbeid",Methode_Keuze)),"",IF(ISNUMBER(FIND("arbeid",Methode_Keuze)),"",IF(Tb_Activiteiten[[#This Row],[Loonkosten]]=1,Tb_Activiteiten[[#Headers],[Loonkosten]],"")))</f>
        <v/>
      </c>
      <c r="AB248" t="str">
        <f>IF(ISNUMBER(FIND("arbeid",Methode_Keuze)),"",IF(ISNUMBER(FIND("arbeid",Methode_Keuze)),"",IF(Tb_Activiteiten[[#This Row],[Eigen arbeid]]=1,Tb_Activiteiten[[#Headers],[Eigen arbeid]],"")))</f>
        <v/>
      </c>
      <c r="AC248" t="str">
        <f>IF(ISNUMBER(FIND("arbeid",Methode_Keuze)),"",IF(ISNUMBER(FIND("arbeid",Methode_Keuze)),"",IF(Tb_Activiteiten[[#This Row],[Projectmedewerker]]=1,Tb_Activiteiten[[#Headers],[Projectmedewerker]],"")))</f>
        <v/>
      </c>
      <c r="AD248" t="str">
        <f>IF(ISNUMBER(FIND("arbeid",Methode_Keuze)),"",IF(ISNUMBER(FIND("arbeid",Methode_Keuze)),"",IF(Tb_Activiteiten[[#This Row],[Landbouwer]]=1,Tb_Activiteiten[[#Headers],[Landbouwer]],"")))</f>
        <v/>
      </c>
      <c r="AE248" t="str">
        <f>IF(ISNUMBER(FIND("arbeid",Methode_Keuze)),"",IF(ISNUMBER(FIND("arbeid",Methode_Keuze)),"",IF(Tb_Activiteiten[[#This Row],[Adviseur]]=1,Tb_Activiteiten[[#Headers],[Adviseur]],"")))</f>
        <v/>
      </c>
      <c r="AF248" t="str">
        <f>IF(ISNUMBER(FIND("arbeid",Methode_Keuze)),"",IF(ISNUMBER(FIND("arbeid",Methode_Keuze)),"",IF(Tb_Activiteiten[[#This Row],[Projectleider/Expert]]=1,Tb_Activiteiten[[#Headers],[Projectleider/Expert]],"")))</f>
        <v/>
      </c>
      <c r="AG248" t="str">
        <f>IF(ISNUMBER(FIND("arbeid",Methode_Keuze)),"",IF(ISNUMBER(FIND("arbeid",Methode_Keuze)),"",IF(Tb_Activiteiten[[#This Row],[Arbeidskosten]]=1,Tb_Activiteiten[[#Headers],[Arbeidskosten]],"")))</f>
        <v/>
      </c>
      <c r="AH248" t="str">
        <f>IF(ISNUMBER(FIND("arbeid",Methode_Keuze)),"",IF(ISNUMBER(FIND("arbeid",Methode_Keuze)),"",IF(Tb_Activiteiten[[#This Row],[Arbeidskosten op basis van IKS]]=1,Tb_Activiteiten[[#Headers],[Arbeidskosten op basis van IKS]],"")))</f>
        <v/>
      </c>
      <c r="AI248" t="str">
        <f>IF(ISNUMBER(FIND("overige",Methode_Keuze)),"",IF(Tb_Activiteiten[[#This Row],[Kosten derden exclusief btw]]=1,Tb_Activiteiten[[#Headers],[Kosten derden exclusief btw]],""))</f>
        <v/>
      </c>
      <c r="AJ248" t="str">
        <f>IF(ISNUMBER(FIND("overige",Methode_Keuze)),"",IF(Tb_Activiteiten[[#This Row],[Niet verrekenbare btw]]=1,Tb_Activiteiten[[#Headers],[Niet verrekenbare btw]],""))</f>
        <v/>
      </c>
      <c r="AK248" t="str">
        <f>IF(ISNUMBER(FIND("overige",Methode_Keuze)),"",IF(Tb_Activiteiten[[#This Row],[Grondkosten]]=1,Tb_Activiteiten[[#Headers],[Grondkosten]],""))</f>
        <v/>
      </c>
      <c r="AL248" t="str">
        <f>IF(ISNUMBER(FIND("overige",Methode_Keuze)),"",IF(Tb_Activiteiten[[#This Row],[Bijdrage in natura (overige)]]=1,Tb_Activiteiten[[#Headers],[Bijdrage in natura (overige)]],""))</f>
        <v/>
      </c>
      <c r="AM248" t="str">
        <f>IF(ISNUMBER(FIND("overige",Methode_Keuze)),"",IF(Tb_Activiteiten[[#This Row],[Bijdrage in natura (vrijwilligers)]]=1,Tb_Activiteiten[[#Headers],[Bijdrage in natura (vrijwilligers)]],""))</f>
        <v/>
      </c>
      <c r="AN248" t="str">
        <f>IF(ISNUMBER(FIND("overige",Methode_Keuze)),"",IF(Tb_Activiteiten[[#This Row],[Afschrijvingskosten]]=1,Tb_Activiteiten[[#Headers],[Afschrijvingskosten]],""))</f>
        <v/>
      </c>
    </row>
    <row r="249" spans="1:40" x14ac:dyDescent="0.25">
      <c r="A249" s="342"/>
      <c r="F249" s="81"/>
      <c r="G249" s="81"/>
      <c r="L249" s="71"/>
      <c r="N249" t="str">
        <f>IFERROR(IF(VLOOKUP(Tb_Activiteiten[[#This Row],[Openstelling]],Tb_Openstelling[],2,0)=1,1,""),"")</f>
        <v/>
      </c>
      <c r="AA249" t="str">
        <f>IF(ISNUMBER(FIND("arbeid",Methode_Keuze)),"",IF(ISNUMBER(FIND("arbeid",Methode_Keuze)),"",IF(Tb_Activiteiten[[#This Row],[Loonkosten]]=1,Tb_Activiteiten[[#Headers],[Loonkosten]],"")))</f>
        <v/>
      </c>
      <c r="AB249" t="str">
        <f>IF(ISNUMBER(FIND("arbeid",Methode_Keuze)),"",IF(ISNUMBER(FIND("arbeid",Methode_Keuze)),"",IF(Tb_Activiteiten[[#This Row],[Eigen arbeid]]=1,Tb_Activiteiten[[#Headers],[Eigen arbeid]],"")))</f>
        <v/>
      </c>
      <c r="AC249" t="str">
        <f>IF(ISNUMBER(FIND("arbeid",Methode_Keuze)),"",IF(ISNUMBER(FIND("arbeid",Methode_Keuze)),"",IF(Tb_Activiteiten[[#This Row],[Projectmedewerker]]=1,Tb_Activiteiten[[#Headers],[Projectmedewerker]],"")))</f>
        <v/>
      </c>
      <c r="AD249" t="str">
        <f>IF(ISNUMBER(FIND("arbeid",Methode_Keuze)),"",IF(ISNUMBER(FIND("arbeid",Methode_Keuze)),"",IF(Tb_Activiteiten[[#This Row],[Landbouwer]]=1,Tb_Activiteiten[[#Headers],[Landbouwer]],"")))</f>
        <v/>
      </c>
      <c r="AE249" t="str">
        <f>IF(ISNUMBER(FIND("arbeid",Methode_Keuze)),"",IF(ISNUMBER(FIND("arbeid",Methode_Keuze)),"",IF(Tb_Activiteiten[[#This Row],[Adviseur]]=1,Tb_Activiteiten[[#Headers],[Adviseur]],"")))</f>
        <v/>
      </c>
      <c r="AF249" t="str">
        <f>IF(ISNUMBER(FIND("arbeid",Methode_Keuze)),"",IF(ISNUMBER(FIND("arbeid",Methode_Keuze)),"",IF(Tb_Activiteiten[[#This Row],[Projectleider/Expert]]=1,Tb_Activiteiten[[#Headers],[Projectleider/Expert]],"")))</f>
        <v/>
      </c>
      <c r="AG249" t="str">
        <f>IF(ISNUMBER(FIND("arbeid",Methode_Keuze)),"",IF(ISNUMBER(FIND("arbeid",Methode_Keuze)),"",IF(Tb_Activiteiten[[#This Row],[Arbeidskosten]]=1,Tb_Activiteiten[[#Headers],[Arbeidskosten]],"")))</f>
        <v/>
      </c>
      <c r="AH249" t="str">
        <f>IF(ISNUMBER(FIND("arbeid",Methode_Keuze)),"",IF(ISNUMBER(FIND("arbeid",Methode_Keuze)),"",IF(Tb_Activiteiten[[#This Row],[Arbeidskosten op basis van IKS]]=1,Tb_Activiteiten[[#Headers],[Arbeidskosten op basis van IKS]],"")))</f>
        <v/>
      </c>
      <c r="AI249" t="str">
        <f>IF(ISNUMBER(FIND("overige",Methode_Keuze)),"",IF(Tb_Activiteiten[[#This Row],[Kosten derden exclusief btw]]=1,Tb_Activiteiten[[#Headers],[Kosten derden exclusief btw]],""))</f>
        <v/>
      </c>
      <c r="AJ249" t="str">
        <f>IF(ISNUMBER(FIND("overige",Methode_Keuze)),"",IF(Tb_Activiteiten[[#This Row],[Niet verrekenbare btw]]=1,Tb_Activiteiten[[#Headers],[Niet verrekenbare btw]],""))</f>
        <v/>
      </c>
      <c r="AK249" t="str">
        <f>IF(ISNUMBER(FIND("overige",Methode_Keuze)),"",IF(Tb_Activiteiten[[#This Row],[Grondkosten]]=1,Tb_Activiteiten[[#Headers],[Grondkosten]],""))</f>
        <v/>
      </c>
      <c r="AL249" t="str">
        <f>IF(ISNUMBER(FIND("overige",Methode_Keuze)),"",IF(Tb_Activiteiten[[#This Row],[Bijdrage in natura (overige)]]=1,Tb_Activiteiten[[#Headers],[Bijdrage in natura (overige)]],""))</f>
        <v/>
      </c>
      <c r="AM249" t="str">
        <f>IF(ISNUMBER(FIND("overige",Methode_Keuze)),"",IF(Tb_Activiteiten[[#This Row],[Bijdrage in natura (vrijwilligers)]]=1,Tb_Activiteiten[[#Headers],[Bijdrage in natura (vrijwilligers)]],""))</f>
        <v/>
      </c>
      <c r="AN249" t="str">
        <f>IF(ISNUMBER(FIND("overige",Methode_Keuze)),"",IF(Tb_Activiteiten[[#This Row],[Afschrijvingskosten]]=1,Tb_Activiteiten[[#Headers],[Afschrijvingskosten]],""))</f>
        <v/>
      </c>
    </row>
    <row r="250" spans="1:40" x14ac:dyDescent="0.25">
      <c r="A250" s="342"/>
      <c r="F250" s="81"/>
      <c r="G250" s="81"/>
      <c r="L250" s="71"/>
      <c r="N250" t="str">
        <f>IFERROR(IF(VLOOKUP(Tb_Activiteiten[[#This Row],[Openstelling]],Tb_Openstelling[],2,0)=1,1,""),"")</f>
        <v/>
      </c>
      <c r="AA250" t="str">
        <f>IF(ISNUMBER(FIND("arbeid",Methode_Keuze)),"",IF(ISNUMBER(FIND("arbeid",Methode_Keuze)),"",IF(Tb_Activiteiten[[#This Row],[Loonkosten]]=1,Tb_Activiteiten[[#Headers],[Loonkosten]],"")))</f>
        <v/>
      </c>
      <c r="AB250" t="str">
        <f>IF(ISNUMBER(FIND("arbeid",Methode_Keuze)),"",IF(ISNUMBER(FIND("arbeid",Methode_Keuze)),"",IF(Tb_Activiteiten[[#This Row],[Eigen arbeid]]=1,Tb_Activiteiten[[#Headers],[Eigen arbeid]],"")))</f>
        <v/>
      </c>
      <c r="AC250" t="str">
        <f>IF(ISNUMBER(FIND("arbeid",Methode_Keuze)),"",IF(ISNUMBER(FIND("arbeid",Methode_Keuze)),"",IF(Tb_Activiteiten[[#This Row],[Projectmedewerker]]=1,Tb_Activiteiten[[#Headers],[Projectmedewerker]],"")))</f>
        <v/>
      </c>
      <c r="AD250" t="str">
        <f>IF(ISNUMBER(FIND("arbeid",Methode_Keuze)),"",IF(ISNUMBER(FIND("arbeid",Methode_Keuze)),"",IF(Tb_Activiteiten[[#This Row],[Landbouwer]]=1,Tb_Activiteiten[[#Headers],[Landbouwer]],"")))</f>
        <v/>
      </c>
      <c r="AE250" t="str">
        <f>IF(ISNUMBER(FIND("arbeid",Methode_Keuze)),"",IF(ISNUMBER(FIND("arbeid",Methode_Keuze)),"",IF(Tb_Activiteiten[[#This Row],[Adviseur]]=1,Tb_Activiteiten[[#Headers],[Adviseur]],"")))</f>
        <v/>
      </c>
      <c r="AF250" t="str">
        <f>IF(ISNUMBER(FIND("arbeid",Methode_Keuze)),"",IF(ISNUMBER(FIND("arbeid",Methode_Keuze)),"",IF(Tb_Activiteiten[[#This Row],[Projectleider/Expert]]=1,Tb_Activiteiten[[#Headers],[Projectleider/Expert]],"")))</f>
        <v/>
      </c>
      <c r="AG250" t="str">
        <f>IF(ISNUMBER(FIND("arbeid",Methode_Keuze)),"",IF(ISNUMBER(FIND("arbeid",Methode_Keuze)),"",IF(Tb_Activiteiten[[#This Row],[Arbeidskosten]]=1,Tb_Activiteiten[[#Headers],[Arbeidskosten]],"")))</f>
        <v/>
      </c>
      <c r="AH250" t="str">
        <f>IF(ISNUMBER(FIND("arbeid",Methode_Keuze)),"",IF(ISNUMBER(FIND("arbeid",Methode_Keuze)),"",IF(Tb_Activiteiten[[#This Row],[Arbeidskosten op basis van IKS]]=1,Tb_Activiteiten[[#Headers],[Arbeidskosten op basis van IKS]],"")))</f>
        <v/>
      </c>
      <c r="AI250" t="str">
        <f>IF(ISNUMBER(FIND("overige",Methode_Keuze)),"",IF(Tb_Activiteiten[[#This Row],[Kosten derden exclusief btw]]=1,Tb_Activiteiten[[#Headers],[Kosten derden exclusief btw]],""))</f>
        <v/>
      </c>
      <c r="AJ250" t="str">
        <f>IF(ISNUMBER(FIND("overige",Methode_Keuze)),"",IF(Tb_Activiteiten[[#This Row],[Niet verrekenbare btw]]=1,Tb_Activiteiten[[#Headers],[Niet verrekenbare btw]],""))</f>
        <v/>
      </c>
      <c r="AK250" t="str">
        <f>IF(ISNUMBER(FIND("overige",Methode_Keuze)),"",IF(Tb_Activiteiten[[#This Row],[Grondkosten]]=1,Tb_Activiteiten[[#Headers],[Grondkosten]],""))</f>
        <v/>
      </c>
      <c r="AL250" t="str">
        <f>IF(ISNUMBER(FIND("overige",Methode_Keuze)),"",IF(Tb_Activiteiten[[#This Row],[Bijdrage in natura (overige)]]=1,Tb_Activiteiten[[#Headers],[Bijdrage in natura (overige)]],""))</f>
        <v/>
      </c>
      <c r="AM250" t="str">
        <f>IF(ISNUMBER(FIND("overige",Methode_Keuze)),"",IF(Tb_Activiteiten[[#This Row],[Bijdrage in natura (vrijwilligers)]]=1,Tb_Activiteiten[[#Headers],[Bijdrage in natura (vrijwilligers)]],""))</f>
        <v/>
      </c>
      <c r="AN250" t="str">
        <f>IF(ISNUMBER(FIND("overige",Methode_Keuze)),"",IF(Tb_Activiteiten[[#This Row],[Afschrijvingskosten]]=1,Tb_Activiteiten[[#Headers],[Afschrijvingskosten]],""))</f>
        <v/>
      </c>
    </row>
    <row r="251" spans="1:40" x14ac:dyDescent="0.25">
      <c r="A251" s="342"/>
      <c r="F251" s="81"/>
      <c r="G251" s="81"/>
      <c r="L251" s="71"/>
      <c r="N251" t="str">
        <f>IFERROR(IF(VLOOKUP(Tb_Activiteiten[[#This Row],[Openstelling]],Tb_Openstelling[],2,0)=1,1,""),"")</f>
        <v/>
      </c>
      <c r="AA251" t="str">
        <f>IF(ISNUMBER(FIND("arbeid",Methode_Keuze)),"",IF(ISNUMBER(FIND("arbeid",Methode_Keuze)),"",IF(Tb_Activiteiten[[#This Row],[Loonkosten]]=1,Tb_Activiteiten[[#Headers],[Loonkosten]],"")))</f>
        <v/>
      </c>
      <c r="AB251" t="str">
        <f>IF(ISNUMBER(FIND("arbeid",Methode_Keuze)),"",IF(ISNUMBER(FIND("arbeid",Methode_Keuze)),"",IF(Tb_Activiteiten[[#This Row],[Eigen arbeid]]=1,Tb_Activiteiten[[#Headers],[Eigen arbeid]],"")))</f>
        <v/>
      </c>
      <c r="AC251" t="str">
        <f>IF(ISNUMBER(FIND("arbeid",Methode_Keuze)),"",IF(ISNUMBER(FIND("arbeid",Methode_Keuze)),"",IF(Tb_Activiteiten[[#This Row],[Projectmedewerker]]=1,Tb_Activiteiten[[#Headers],[Projectmedewerker]],"")))</f>
        <v/>
      </c>
      <c r="AD251" t="str">
        <f>IF(ISNUMBER(FIND("arbeid",Methode_Keuze)),"",IF(ISNUMBER(FIND("arbeid",Methode_Keuze)),"",IF(Tb_Activiteiten[[#This Row],[Landbouwer]]=1,Tb_Activiteiten[[#Headers],[Landbouwer]],"")))</f>
        <v/>
      </c>
      <c r="AE251" t="str">
        <f>IF(ISNUMBER(FIND("arbeid",Methode_Keuze)),"",IF(ISNUMBER(FIND("arbeid",Methode_Keuze)),"",IF(Tb_Activiteiten[[#This Row],[Adviseur]]=1,Tb_Activiteiten[[#Headers],[Adviseur]],"")))</f>
        <v/>
      </c>
      <c r="AF251" t="str">
        <f>IF(ISNUMBER(FIND("arbeid",Methode_Keuze)),"",IF(ISNUMBER(FIND("arbeid",Methode_Keuze)),"",IF(Tb_Activiteiten[[#This Row],[Projectleider/Expert]]=1,Tb_Activiteiten[[#Headers],[Projectleider/Expert]],"")))</f>
        <v/>
      </c>
      <c r="AG251" t="str">
        <f>IF(ISNUMBER(FIND("arbeid",Methode_Keuze)),"",IF(ISNUMBER(FIND("arbeid",Methode_Keuze)),"",IF(Tb_Activiteiten[[#This Row],[Arbeidskosten]]=1,Tb_Activiteiten[[#Headers],[Arbeidskosten]],"")))</f>
        <v/>
      </c>
      <c r="AH251" t="str">
        <f>IF(ISNUMBER(FIND("arbeid",Methode_Keuze)),"",IF(ISNUMBER(FIND("arbeid",Methode_Keuze)),"",IF(Tb_Activiteiten[[#This Row],[Arbeidskosten op basis van IKS]]=1,Tb_Activiteiten[[#Headers],[Arbeidskosten op basis van IKS]],"")))</f>
        <v/>
      </c>
      <c r="AI251" t="str">
        <f>IF(ISNUMBER(FIND("overige",Methode_Keuze)),"",IF(Tb_Activiteiten[[#This Row],[Kosten derden exclusief btw]]=1,Tb_Activiteiten[[#Headers],[Kosten derden exclusief btw]],""))</f>
        <v/>
      </c>
      <c r="AJ251" t="str">
        <f>IF(ISNUMBER(FIND("overige",Methode_Keuze)),"",IF(Tb_Activiteiten[[#This Row],[Niet verrekenbare btw]]=1,Tb_Activiteiten[[#Headers],[Niet verrekenbare btw]],""))</f>
        <v/>
      </c>
      <c r="AK251" t="str">
        <f>IF(ISNUMBER(FIND("overige",Methode_Keuze)),"",IF(Tb_Activiteiten[[#This Row],[Grondkosten]]=1,Tb_Activiteiten[[#Headers],[Grondkosten]],""))</f>
        <v/>
      </c>
      <c r="AL251" t="str">
        <f>IF(ISNUMBER(FIND("overige",Methode_Keuze)),"",IF(Tb_Activiteiten[[#This Row],[Bijdrage in natura (overige)]]=1,Tb_Activiteiten[[#Headers],[Bijdrage in natura (overige)]],""))</f>
        <v/>
      </c>
      <c r="AM251" t="str">
        <f>IF(ISNUMBER(FIND("overige",Methode_Keuze)),"",IF(Tb_Activiteiten[[#This Row],[Bijdrage in natura (vrijwilligers)]]=1,Tb_Activiteiten[[#Headers],[Bijdrage in natura (vrijwilligers)]],""))</f>
        <v/>
      </c>
      <c r="AN251" t="str">
        <f>IF(ISNUMBER(FIND("overige",Methode_Keuze)),"",IF(Tb_Activiteiten[[#This Row],[Afschrijvingskosten]]=1,Tb_Activiteiten[[#Headers],[Afschrijvingskosten]],""))</f>
        <v/>
      </c>
    </row>
    <row r="252" spans="1:40" x14ac:dyDescent="0.25">
      <c r="A252" s="342"/>
      <c r="F252" s="81"/>
      <c r="G252" s="81"/>
      <c r="L252" s="71"/>
      <c r="N252" t="str">
        <f>IFERROR(IF(VLOOKUP(Tb_Activiteiten[[#This Row],[Openstelling]],Tb_Openstelling[],2,0)=1,1,""),"")</f>
        <v/>
      </c>
      <c r="AA252" t="str">
        <f>IF(ISNUMBER(FIND("arbeid",Methode_Keuze)),"",IF(ISNUMBER(FIND("arbeid",Methode_Keuze)),"",IF(Tb_Activiteiten[[#This Row],[Loonkosten]]=1,Tb_Activiteiten[[#Headers],[Loonkosten]],"")))</f>
        <v/>
      </c>
      <c r="AB252" t="str">
        <f>IF(ISNUMBER(FIND("arbeid",Methode_Keuze)),"",IF(ISNUMBER(FIND("arbeid",Methode_Keuze)),"",IF(Tb_Activiteiten[[#This Row],[Eigen arbeid]]=1,Tb_Activiteiten[[#Headers],[Eigen arbeid]],"")))</f>
        <v/>
      </c>
      <c r="AC252" t="str">
        <f>IF(ISNUMBER(FIND("arbeid",Methode_Keuze)),"",IF(ISNUMBER(FIND("arbeid",Methode_Keuze)),"",IF(Tb_Activiteiten[[#This Row],[Projectmedewerker]]=1,Tb_Activiteiten[[#Headers],[Projectmedewerker]],"")))</f>
        <v/>
      </c>
      <c r="AD252" t="str">
        <f>IF(ISNUMBER(FIND("arbeid",Methode_Keuze)),"",IF(ISNUMBER(FIND("arbeid",Methode_Keuze)),"",IF(Tb_Activiteiten[[#This Row],[Landbouwer]]=1,Tb_Activiteiten[[#Headers],[Landbouwer]],"")))</f>
        <v/>
      </c>
      <c r="AE252" t="str">
        <f>IF(ISNUMBER(FIND("arbeid",Methode_Keuze)),"",IF(ISNUMBER(FIND("arbeid",Methode_Keuze)),"",IF(Tb_Activiteiten[[#This Row],[Adviseur]]=1,Tb_Activiteiten[[#Headers],[Adviseur]],"")))</f>
        <v/>
      </c>
      <c r="AF252" t="str">
        <f>IF(ISNUMBER(FIND("arbeid",Methode_Keuze)),"",IF(ISNUMBER(FIND("arbeid",Methode_Keuze)),"",IF(Tb_Activiteiten[[#This Row],[Projectleider/Expert]]=1,Tb_Activiteiten[[#Headers],[Projectleider/Expert]],"")))</f>
        <v/>
      </c>
      <c r="AG252" t="str">
        <f>IF(ISNUMBER(FIND("arbeid",Methode_Keuze)),"",IF(ISNUMBER(FIND("arbeid",Methode_Keuze)),"",IF(Tb_Activiteiten[[#This Row],[Arbeidskosten]]=1,Tb_Activiteiten[[#Headers],[Arbeidskosten]],"")))</f>
        <v/>
      </c>
      <c r="AH252" t="str">
        <f>IF(ISNUMBER(FIND("arbeid",Methode_Keuze)),"",IF(ISNUMBER(FIND("arbeid",Methode_Keuze)),"",IF(Tb_Activiteiten[[#This Row],[Arbeidskosten op basis van IKS]]=1,Tb_Activiteiten[[#Headers],[Arbeidskosten op basis van IKS]],"")))</f>
        <v/>
      </c>
      <c r="AI252" t="str">
        <f>IF(ISNUMBER(FIND("overige",Methode_Keuze)),"",IF(Tb_Activiteiten[[#This Row],[Kosten derden exclusief btw]]=1,Tb_Activiteiten[[#Headers],[Kosten derden exclusief btw]],""))</f>
        <v/>
      </c>
      <c r="AJ252" t="str">
        <f>IF(ISNUMBER(FIND("overige",Methode_Keuze)),"",IF(Tb_Activiteiten[[#This Row],[Niet verrekenbare btw]]=1,Tb_Activiteiten[[#Headers],[Niet verrekenbare btw]],""))</f>
        <v/>
      </c>
      <c r="AK252" t="str">
        <f>IF(ISNUMBER(FIND("overige",Methode_Keuze)),"",IF(Tb_Activiteiten[[#This Row],[Grondkosten]]=1,Tb_Activiteiten[[#Headers],[Grondkosten]],""))</f>
        <v/>
      </c>
      <c r="AL252" t="str">
        <f>IF(ISNUMBER(FIND("overige",Methode_Keuze)),"",IF(Tb_Activiteiten[[#This Row],[Bijdrage in natura (overige)]]=1,Tb_Activiteiten[[#Headers],[Bijdrage in natura (overige)]],""))</f>
        <v/>
      </c>
      <c r="AM252" t="str">
        <f>IF(ISNUMBER(FIND("overige",Methode_Keuze)),"",IF(Tb_Activiteiten[[#This Row],[Bijdrage in natura (vrijwilligers)]]=1,Tb_Activiteiten[[#Headers],[Bijdrage in natura (vrijwilligers)]],""))</f>
        <v/>
      </c>
      <c r="AN252" t="str">
        <f>IF(ISNUMBER(FIND("overige",Methode_Keuze)),"",IF(Tb_Activiteiten[[#This Row],[Afschrijvingskosten]]=1,Tb_Activiteiten[[#Headers],[Afschrijvingskosten]],""))</f>
        <v/>
      </c>
    </row>
    <row r="253" spans="1:40" x14ac:dyDescent="0.25">
      <c r="A253" s="342"/>
      <c r="F253" s="81"/>
      <c r="G253" s="81"/>
      <c r="L253" s="71"/>
      <c r="N253" t="str">
        <f>IFERROR(IF(VLOOKUP(Tb_Activiteiten[[#This Row],[Openstelling]],Tb_Openstelling[],2,0)=1,1,""),"")</f>
        <v/>
      </c>
      <c r="AA253" t="str">
        <f>IF(ISNUMBER(FIND("arbeid",Methode_Keuze)),"",IF(ISNUMBER(FIND("arbeid",Methode_Keuze)),"",IF(Tb_Activiteiten[[#This Row],[Loonkosten]]=1,Tb_Activiteiten[[#Headers],[Loonkosten]],"")))</f>
        <v/>
      </c>
      <c r="AB253" t="str">
        <f>IF(ISNUMBER(FIND("arbeid",Methode_Keuze)),"",IF(ISNUMBER(FIND("arbeid",Methode_Keuze)),"",IF(Tb_Activiteiten[[#This Row],[Eigen arbeid]]=1,Tb_Activiteiten[[#Headers],[Eigen arbeid]],"")))</f>
        <v/>
      </c>
      <c r="AC253" t="str">
        <f>IF(ISNUMBER(FIND("arbeid",Methode_Keuze)),"",IF(ISNUMBER(FIND("arbeid",Methode_Keuze)),"",IF(Tb_Activiteiten[[#This Row],[Projectmedewerker]]=1,Tb_Activiteiten[[#Headers],[Projectmedewerker]],"")))</f>
        <v/>
      </c>
      <c r="AD253" t="str">
        <f>IF(ISNUMBER(FIND("arbeid",Methode_Keuze)),"",IF(ISNUMBER(FIND("arbeid",Methode_Keuze)),"",IF(Tb_Activiteiten[[#This Row],[Landbouwer]]=1,Tb_Activiteiten[[#Headers],[Landbouwer]],"")))</f>
        <v/>
      </c>
      <c r="AE253" t="str">
        <f>IF(ISNUMBER(FIND("arbeid",Methode_Keuze)),"",IF(ISNUMBER(FIND("arbeid",Methode_Keuze)),"",IF(Tb_Activiteiten[[#This Row],[Adviseur]]=1,Tb_Activiteiten[[#Headers],[Adviseur]],"")))</f>
        <v/>
      </c>
      <c r="AF253" t="str">
        <f>IF(ISNUMBER(FIND("arbeid",Methode_Keuze)),"",IF(ISNUMBER(FIND("arbeid",Methode_Keuze)),"",IF(Tb_Activiteiten[[#This Row],[Projectleider/Expert]]=1,Tb_Activiteiten[[#Headers],[Projectleider/Expert]],"")))</f>
        <v/>
      </c>
      <c r="AG253" t="str">
        <f>IF(ISNUMBER(FIND("arbeid",Methode_Keuze)),"",IF(ISNUMBER(FIND("arbeid",Methode_Keuze)),"",IF(Tb_Activiteiten[[#This Row],[Arbeidskosten]]=1,Tb_Activiteiten[[#Headers],[Arbeidskosten]],"")))</f>
        <v/>
      </c>
      <c r="AH253" t="str">
        <f>IF(ISNUMBER(FIND("arbeid",Methode_Keuze)),"",IF(ISNUMBER(FIND("arbeid",Methode_Keuze)),"",IF(Tb_Activiteiten[[#This Row],[Arbeidskosten op basis van IKS]]=1,Tb_Activiteiten[[#Headers],[Arbeidskosten op basis van IKS]],"")))</f>
        <v/>
      </c>
      <c r="AI253" t="str">
        <f>IF(ISNUMBER(FIND("overige",Methode_Keuze)),"",IF(Tb_Activiteiten[[#This Row],[Kosten derden exclusief btw]]=1,Tb_Activiteiten[[#Headers],[Kosten derden exclusief btw]],""))</f>
        <v/>
      </c>
      <c r="AJ253" t="str">
        <f>IF(ISNUMBER(FIND("overige",Methode_Keuze)),"",IF(Tb_Activiteiten[[#This Row],[Niet verrekenbare btw]]=1,Tb_Activiteiten[[#Headers],[Niet verrekenbare btw]],""))</f>
        <v/>
      </c>
      <c r="AK253" t="str">
        <f>IF(ISNUMBER(FIND("overige",Methode_Keuze)),"",IF(Tb_Activiteiten[[#This Row],[Grondkosten]]=1,Tb_Activiteiten[[#Headers],[Grondkosten]],""))</f>
        <v/>
      </c>
      <c r="AL253" t="str">
        <f>IF(ISNUMBER(FIND("overige",Methode_Keuze)),"",IF(Tb_Activiteiten[[#This Row],[Bijdrage in natura (overige)]]=1,Tb_Activiteiten[[#Headers],[Bijdrage in natura (overige)]],""))</f>
        <v/>
      </c>
      <c r="AM253" t="str">
        <f>IF(ISNUMBER(FIND("overige",Methode_Keuze)),"",IF(Tb_Activiteiten[[#This Row],[Bijdrage in natura (vrijwilligers)]]=1,Tb_Activiteiten[[#Headers],[Bijdrage in natura (vrijwilligers)]],""))</f>
        <v/>
      </c>
      <c r="AN253" t="str">
        <f>IF(ISNUMBER(FIND("overige",Methode_Keuze)),"",IF(Tb_Activiteiten[[#This Row],[Afschrijvingskosten]]=1,Tb_Activiteiten[[#Headers],[Afschrijvingskosten]],""))</f>
        <v/>
      </c>
    </row>
    <row r="254" spans="1:40" x14ac:dyDescent="0.25">
      <c r="A254" s="342"/>
      <c r="F254" s="81"/>
      <c r="G254" s="81"/>
      <c r="L254" s="71"/>
      <c r="N254" t="str">
        <f>IFERROR(IF(VLOOKUP(Tb_Activiteiten[[#This Row],[Openstelling]],Tb_Openstelling[],2,0)=1,1,""),"")</f>
        <v/>
      </c>
      <c r="AA254" t="str">
        <f>IF(ISNUMBER(FIND("arbeid",Methode_Keuze)),"",IF(ISNUMBER(FIND("arbeid",Methode_Keuze)),"",IF(Tb_Activiteiten[[#This Row],[Loonkosten]]=1,Tb_Activiteiten[[#Headers],[Loonkosten]],"")))</f>
        <v/>
      </c>
      <c r="AB254" t="str">
        <f>IF(ISNUMBER(FIND("arbeid",Methode_Keuze)),"",IF(ISNUMBER(FIND("arbeid",Methode_Keuze)),"",IF(Tb_Activiteiten[[#This Row],[Eigen arbeid]]=1,Tb_Activiteiten[[#Headers],[Eigen arbeid]],"")))</f>
        <v/>
      </c>
      <c r="AC254" t="str">
        <f>IF(ISNUMBER(FIND("arbeid",Methode_Keuze)),"",IF(ISNUMBER(FIND("arbeid",Methode_Keuze)),"",IF(Tb_Activiteiten[[#This Row],[Projectmedewerker]]=1,Tb_Activiteiten[[#Headers],[Projectmedewerker]],"")))</f>
        <v/>
      </c>
      <c r="AD254" t="str">
        <f>IF(ISNUMBER(FIND("arbeid",Methode_Keuze)),"",IF(ISNUMBER(FIND("arbeid",Methode_Keuze)),"",IF(Tb_Activiteiten[[#This Row],[Landbouwer]]=1,Tb_Activiteiten[[#Headers],[Landbouwer]],"")))</f>
        <v/>
      </c>
      <c r="AE254" t="str">
        <f>IF(ISNUMBER(FIND("arbeid",Methode_Keuze)),"",IF(ISNUMBER(FIND("arbeid",Methode_Keuze)),"",IF(Tb_Activiteiten[[#This Row],[Adviseur]]=1,Tb_Activiteiten[[#Headers],[Adviseur]],"")))</f>
        <v/>
      </c>
      <c r="AF254" t="str">
        <f>IF(ISNUMBER(FIND("arbeid",Methode_Keuze)),"",IF(ISNUMBER(FIND("arbeid",Methode_Keuze)),"",IF(Tb_Activiteiten[[#This Row],[Projectleider/Expert]]=1,Tb_Activiteiten[[#Headers],[Projectleider/Expert]],"")))</f>
        <v/>
      </c>
      <c r="AG254" t="str">
        <f>IF(ISNUMBER(FIND("arbeid",Methode_Keuze)),"",IF(ISNUMBER(FIND("arbeid",Methode_Keuze)),"",IF(Tb_Activiteiten[[#This Row],[Arbeidskosten]]=1,Tb_Activiteiten[[#Headers],[Arbeidskosten]],"")))</f>
        <v/>
      </c>
      <c r="AH254" t="str">
        <f>IF(ISNUMBER(FIND("arbeid",Methode_Keuze)),"",IF(ISNUMBER(FIND("arbeid",Methode_Keuze)),"",IF(Tb_Activiteiten[[#This Row],[Arbeidskosten op basis van IKS]]=1,Tb_Activiteiten[[#Headers],[Arbeidskosten op basis van IKS]],"")))</f>
        <v/>
      </c>
      <c r="AI254" t="str">
        <f>IF(ISNUMBER(FIND("overige",Methode_Keuze)),"",IF(Tb_Activiteiten[[#This Row],[Kosten derden exclusief btw]]=1,Tb_Activiteiten[[#Headers],[Kosten derden exclusief btw]],""))</f>
        <v/>
      </c>
      <c r="AJ254" t="str">
        <f>IF(ISNUMBER(FIND("overige",Methode_Keuze)),"",IF(Tb_Activiteiten[[#This Row],[Niet verrekenbare btw]]=1,Tb_Activiteiten[[#Headers],[Niet verrekenbare btw]],""))</f>
        <v/>
      </c>
      <c r="AK254" t="str">
        <f>IF(ISNUMBER(FIND("overige",Methode_Keuze)),"",IF(Tb_Activiteiten[[#This Row],[Grondkosten]]=1,Tb_Activiteiten[[#Headers],[Grondkosten]],""))</f>
        <v/>
      </c>
      <c r="AL254" t="str">
        <f>IF(ISNUMBER(FIND("overige",Methode_Keuze)),"",IF(Tb_Activiteiten[[#This Row],[Bijdrage in natura (overige)]]=1,Tb_Activiteiten[[#Headers],[Bijdrage in natura (overige)]],""))</f>
        <v/>
      </c>
      <c r="AM254" t="str">
        <f>IF(ISNUMBER(FIND("overige",Methode_Keuze)),"",IF(Tb_Activiteiten[[#This Row],[Bijdrage in natura (vrijwilligers)]]=1,Tb_Activiteiten[[#Headers],[Bijdrage in natura (vrijwilligers)]],""))</f>
        <v/>
      </c>
      <c r="AN254" t="str">
        <f>IF(ISNUMBER(FIND("overige",Methode_Keuze)),"",IF(Tb_Activiteiten[[#This Row],[Afschrijvingskosten]]=1,Tb_Activiteiten[[#Headers],[Afschrijvingskosten]],""))</f>
        <v/>
      </c>
    </row>
    <row r="255" spans="1:40" x14ac:dyDescent="0.25">
      <c r="A255" s="342"/>
      <c r="F255" s="81"/>
      <c r="G255" s="81"/>
      <c r="L255" s="71"/>
      <c r="N255" t="str">
        <f>IFERROR(IF(VLOOKUP(Tb_Activiteiten[[#This Row],[Openstelling]],Tb_Openstelling[],2,0)=1,1,""),"")</f>
        <v/>
      </c>
      <c r="AA255" t="str">
        <f>IF(ISNUMBER(FIND("arbeid",Methode_Keuze)),"",IF(ISNUMBER(FIND("arbeid",Methode_Keuze)),"",IF(Tb_Activiteiten[[#This Row],[Loonkosten]]=1,Tb_Activiteiten[[#Headers],[Loonkosten]],"")))</f>
        <v/>
      </c>
      <c r="AB255" t="str">
        <f>IF(ISNUMBER(FIND("arbeid",Methode_Keuze)),"",IF(ISNUMBER(FIND("arbeid",Methode_Keuze)),"",IF(Tb_Activiteiten[[#This Row],[Eigen arbeid]]=1,Tb_Activiteiten[[#Headers],[Eigen arbeid]],"")))</f>
        <v/>
      </c>
      <c r="AC255" t="str">
        <f>IF(ISNUMBER(FIND("arbeid",Methode_Keuze)),"",IF(ISNUMBER(FIND("arbeid",Methode_Keuze)),"",IF(Tb_Activiteiten[[#This Row],[Projectmedewerker]]=1,Tb_Activiteiten[[#Headers],[Projectmedewerker]],"")))</f>
        <v/>
      </c>
      <c r="AD255" t="str">
        <f>IF(ISNUMBER(FIND("arbeid",Methode_Keuze)),"",IF(ISNUMBER(FIND("arbeid",Methode_Keuze)),"",IF(Tb_Activiteiten[[#This Row],[Landbouwer]]=1,Tb_Activiteiten[[#Headers],[Landbouwer]],"")))</f>
        <v/>
      </c>
      <c r="AE255" t="str">
        <f>IF(ISNUMBER(FIND("arbeid",Methode_Keuze)),"",IF(ISNUMBER(FIND("arbeid",Methode_Keuze)),"",IF(Tb_Activiteiten[[#This Row],[Adviseur]]=1,Tb_Activiteiten[[#Headers],[Adviseur]],"")))</f>
        <v/>
      </c>
      <c r="AF255" t="str">
        <f>IF(ISNUMBER(FIND("arbeid",Methode_Keuze)),"",IF(ISNUMBER(FIND("arbeid",Methode_Keuze)),"",IF(Tb_Activiteiten[[#This Row],[Projectleider/Expert]]=1,Tb_Activiteiten[[#Headers],[Projectleider/Expert]],"")))</f>
        <v/>
      </c>
      <c r="AG255" t="str">
        <f>IF(ISNUMBER(FIND("arbeid",Methode_Keuze)),"",IF(ISNUMBER(FIND("arbeid",Methode_Keuze)),"",IF(Tb_Activiteiten[[#This Row],[Arbeidskosten]]=1,Tb_Activiteiten[[#Headers],[Arbeidskosten]],"")))</f>
        <v/>
      </c>
      <c r="AH255" t="str">
        <f>IF(ISNUMBER(FIND("arbeid",Methode_Keuze)),"",IF(ISNUMBER(FIND("arbeid",Methode_Keuze)),"",IF(Tb_Activiteiten[[#This Row],[Arbeidskosten op basis van IKS]]=1,Tb_Activiteiten[[#Headers],[Arbeidskosten op basis van IKS]],"")))</f>
        <v/>
      </c>
      <c r="AI255" t="str">
        <f>IF(ISNUMBER(FIND("overige",Methode_Keuze)),"",IF(Tb_Activiteiten[[#This Row],[Kosten derden exclusief btw]]=1,Tb_Activiteiten[[#Headers],[Kosten derden exclusief btw]],""))</f>
        <v/>
      </c>
      <c r="AJ255" t="str">
        <f>IF(ISNUMBER(FIND("overige",Methode_Keuze)),"",IF(Tb_Activiteiten[[#This Row],[Niet verrekenbare btw]]=1,Tb_Activiteiten[[#Headers],[Niet verrekenbare btw]],""))</f>
        <v/>
      </c>
      <c r="AK255" t="str">
        <f>IF(ISNUMBER(FIND("overige",Methode_Keuze)),"",IF(Tb_Activiteiten[[#This Row],[Grondkosten]]=1,Tb_Activiteiten[[#Headers],[Grondkosten]],""))</f>
        <v/>
      </c>
      <c r="AL255" t="str">
        <f>IF(ISNUMBER(FIND("overige",Methode_Keuze)),"",IF(Tb_Activiteiten[[#This Row],[Bijdrage in natura (overige)]]=1,Tb_Activiteiten[[#Headers],[Bijdrage in natura (overige)]],""))</f>
        <v/>
      </c>
      <c r="AM255" t="str">
        <f>IF(ISNUMBER(FIND("overige",Methode_Keuze)),"",IF(Tb_Activiteiten[[#This Row],[Bijdrage in natura (vrijwilligers)]]=1,Tb_Activiteiten[[#Headers],[Bijdrage in natura (vrijwilligers)]],""))</f>
        <v/>
      </c>
      <c r="AN255" t="str">
        <f>IF(ISNUMBER(FIND("overige",Methode_Keuze)),"",IF(Tb_Activiteiten[[#This Row],[Afschrijvingskosten]]=1,Tb_Activiteiten[[#Headers],[Afschrijvingskosten]],""))</f>
        <v/>
      </c>
    </row>
    <row r="256" spans="1:40" x14ac:dyDescent="0.25">
      <c r="A256" s="342"/>
      <c r="F256" s="81"/>
      <c r="G256" s="81"/>
      <c r="L256" s="71"/>
      <c r="N256" t="str">
        <f>IFERROR(IF(VLOOKUP(Tb_Activiteiten[[#This Row],[Openstelling]],Tb_Openstelling[],2,0)=1,1,""),"")</f>
        <v/>
      </c>
      <c r="AA256" t="str">
        <f>IF(ISNUMBER(FIND("arbeid",Methode_Keuze)),"",IF(ISNUMBER(FIND("arbeid",Methode_Keuze)),"",IF(Tb_Activiteiten[[#This Row],[Loonkosten]]=1,Tb_Activiteiten[[#Headers],[Loonkosten]],"")))</f>
        <v/>
      </c>
      <c r="AB256" t="str">
        <f>IF(ISNUMBER(FIND("arbeid",Methode_Keuze)),"",IF(ISNUMBER(FIND("arbeid",Methode_Keuze)),"",IF(Tb_Activiteiten[[#This Row],[Eigen arbeid]]=1,Tb_Activiteiten[[#Headers],[Eigen arbeid]],"")))</f>
        <v/>
      </c>
      <c r="AC256" t="str">
        <f>IF(ISNUMBER(FIND("arbeid",Methode_Keuze)),"",IF(ISNUMBER(FIND("arbeid",Methode_Keuze)),"",IF(Tb_Activiteiten[[#This Row],[Projectmedewerker]]=1,Tb_Activiteiten[[#Headers],[Projectmedewerker]],"")))</f>
        <v/>
      </c>
      <c r="AD256" t="str">
        <f>IF(ISNUMBER(FIND("arbeid",Methode_Keuze)),"",IF(ISNUMBER(FIND("arbeid",Methode_Keuze)),"",IF(Tb_Activiteiten[[#This Row],[Landbouwer]]=1,Tb_Activiteiten[[#Headers],[Landbouwer]],"")))</f>
        <v/>
      </c>
      <c r="AE256" t="str">
        <f>IF(ISNUMBER(FIND("arbeid",Methode_Keuze)),"",IF(ISNUMBER(FIND("arbeid",Methode_Keuze)),"",IF(Tb_Activiteiten[[#This Row],[Adviseur]]=1,Tb_Activiteiten[[#Headers],[Adviseur]],"")))</f>
        <v/>
      </c>
      <c r="AF256" t="str">
        <f>IF(ISNUMBER(FIND("arbeid",Methode_Keuze)),"",IF(ISNUMBER(FIND("arbeid",Methode_Keuze)),"",IF(Tb_Activiteiten[[#This Row],[Projectleider/Expert]]=1,Tb_Activiteiten[[#Headers],[Projectleider/Expert]],"")))</f>
        <v/>
      </c>
      <c r="AG256" t="str">
        <f>IF(ISNUMBER(FIND("arbeid",Methode_Keuze)),"",IF(ISNUMBER(FIND("arbeid",Methode_Keuze)),"",IF(Tb_Activiteiten[[#This Row],[Arbeidskosten]]=1,Tb_Activiteiten[[#Headers],[Arbeidskosten]],"")))</f>
        <v/>
      </c>
      <c r="AH256" t="str">
        <f>IF(ISNUMBER(FIND("arbeid",Methode_Keuze)),"",IF(ISNUMBER(FIND("arbeid",Methode_Keuze)),"",IF(Tb_Activiteiten[[#This Row],[Arbeidskosten op basis van IKS]]=1,Tb_Activiteiten[[#Headers],[Arbeidskosten op basis van IKS]],"")))</f>
        <v/>
      </c>
      <c r="AI256" t="str">
        <f>IF(ISNUMBER(FIND("overige",Methode_Keuze)),"",IF(Tb_Activiteiten[[#This Row],[Kosten derden exclusief btw]]=1,Tb_Activiteiten[[#Headers],[Kosten derden exclusief btw]],""))</f>
        <v/>
      </c>
      <c r="AJ256" t="str">
        <f>IF(ISNUMBER(FIND("overige",Methode_Keuze)),"",IF(Tb_Activiteiten[[#This Row],[Niet verrekenbare btw]]=1,Tb_Activiteiten[[#Headers],[Niet verrekenbare btw]],""))</f>
        <v/>
      </c>
      <c r="AK256" t="str">
        <f>IF(ISNUMBER(FIND("overige",Methode_Keuze)),"",IF(Tb_Activiteiten[[#This Row],[Grondkosten]]=1,Tb_Activiteiten[[#Headers],[Grondkosten]],""))</f>
        <v/>
      </c>
      <c r="AL256" t="str">
        <f>IF(ISNUMBER(FIND("overige",Methode_Keuze)),"",IF(Tb_Activiteiten[[#This Row],[Bijdrage in natura (overige)]]=1,Tb_Activiteiten[[#Headers],[Bijdrage in natura (overige)]],""))</f>
        <v/>
      </c>
      <c r="AM256" t="str">
        <f>IF(ISNUMBER(FIND("overige",Methode_Keuze)),"",IF(Tb_Activiteiten[[#This Row],[Bijdrage in natura (vrijwilligers)]]=1,Tb_Activiteiten[[#Headers],[Bijdrage in natura (vrijwilligers)]],""))</f>
        <v/>
      </c>
      <c r="AN256" t="str">
        <f>IF(ISNUMBER(FIND("overige",Methode_Keuze)),"",IF(Tb_Activiteiten[[#This Row],[Afschrijvingskosten]]=1,Tb_Activiteiten[[#Headers],[Afschrijvingskosten]],""))</f>
        <v/>
      </c>
    </row>
    <row r="257" spans="1:40" x14ac:dyDescent="0.25">
      <c r="A257" s="342"/>
      <c r="F257" s="81"/>
      <c r="G257" s="81"/>
      <c r="L257" s="71"/>
      <c r="N257" t="str">
        <f>IFERROR(IF(VLOOKUP(Tb_Activiteiten[[#This Row],[Openstelling]],Tb_Openstelling[],2,0)=1,1,""),"")</f>
        <v/>
      </c>
      <c r="AA257" t="str">
        <f>IF(ISNUMBER(FIND("arbeid",Methode_Keuze)),"",IF(ISNUMBER(FIND("arbeid",Methode_Keuze)),"",IF(Tb_Activiteiten[[#This Row],[Loonkosten]]=1,Tb_Activiteiten[[#Headers],[Loonkosten]],"")))</f>
        <v/>
      </c>
      <c r="AB257" t="str">
        <f>IF(ISNUMBER(FIND("arbeid",Methode_Keuze)),"",IF(ISNUMBER(FIND("arbeid",Methode_Keuze)),"",IF(Tb_Activiteiten[[#This Row],[Eigen arbeid]]=1,Tb_Activiteiten[[#Headers],[Eigen arbeid]],"")))</f>
        <v/>
      </c>
      <c r="AC257" t="str">
        <f>IF(ISNUMBER(FIND("arbeid",Methode_Keuze)),"",IF(ISNUMBER(FIND("arbeid",Methode_Keuze)),"",IF(Tb_Activiteiten[[#This Row],[Projectmedewerker]]=1,Tb_Activiteiten[[#Headers],[Projectmedewerker]],"")))</f>
        <v/>
      </c>
      <c r="AD257" t="str">
        <f>IF(ISNUMBER(FIND("arbeid",Methode_Keuze)),"",IF(ISNUMBER(FIND("arbeid",Methode_Keuze)),"",IF(Tb_Activiteiten[[#This Row],[Landbouwer]]=1,Tb_Activiteiten[[#Headers],[Landbouwer]],"")))</f>
        <v/>
      </c>
      <c r="AE257" t="str">
        <f>IF(ISNUMBER(FIND("arbeid",Methode_Keuze)),"",IF(ISNUMBER(FIND("arbeid",Methode_Keuze)),"",IF(Tb_Activiteiten[[#This Row],[Adviseur]]=1,Tb_Activiteiten[[#Headers],[Adviseur]],"")))</f>
        <v/>
      </c>
      <c r="AF257" t="str">
        <f>IF(ISNUMBER(FIND("arbeid",Methode_Keuze)),"",IF(ISNUMBER(FIND("arbeid",Methode_Keuze)),"",IF(Tb_Activiteiten[[#This Row],[Projectleider/Expert]]=1,Tb_Activiteiten[[#Headers],[Projectleider/Expert]],"")))</f>
        <v/>
      </c>
      <c r="AG257" t="str">
        <f>IF(ISNUMBER(FIND("arbeid",Methode_Keuze)),"",IF(ISNUMBER(FIND("arbeid",Methode_Keuze)),"",IF(Tb_Activiteiten[[#This Row],[Arbeidskosten]]=1,Tb_Activiteiten[[#Headers],[Arbeidskosten]],"")))</f>
        <v/>
      </c>
      <c r="AH257" t="str">
        <f>IF(ISNUMBER(FIND("arbeid",Methode_Keuze)),"",IF(ISNUMBER(FIND("arbeid",Methode_Keuze)),"",IF(Tb_Activiteiten[[#This Row],[Arbeidskosten op basis van IKS]]=1,Tb_Activiteiten[[#Headers],[Arbeidskosten op basis van IKS]],"")))</f>
        <v/>
      </c>
      <c r="AI257" t="str">
        <f>IF(ISNUMBER(FIND("overige",Methode_Keuze)),"",IF(Tb_Activiteiten[[#This Row],[Kosten derden exclusief btw]]=1,Tb_Activiteiten[[#Headers],[Kosten derden exclusief btw]],""))</f>
        <v/>
      </c>
      <c r="AJ257" t="str">
        <f>IF(ISNUMBER(FIND("overige",Methode_Keuze)),"",IF(Tb_Activiteiten[[#This Row],[Niet verrekenbare btw]]=1,Tb_Activiteiten[[#Headers],[Niet verrekenbare btw]],""))</f>
        <v/>
      </c>
      <c r="AK257" t="str">
        <f>IF(ISNUMBER(FIND("overige",Methode_Keuze)),"",IF(Tb_Activiteiten[[#This Row],[Grondkosten]]=1,Tb_Activiteiten[[#Headers],[Grondkosten]],""))</f>
        <v/>
      </c>
      <c r="AL257" t="str">
        <f>IF(ISNUMBER(FIND("overige",Methode_Keuze)),"",IF(Tb_Activiteiten[[#This Row],[Bijdrage in natura (overige)]]=1,Tb_Activiteiten[[#Headers],[Bijdrage in natura (overige)]],""))</f>
        <v/>
      </c>
      <c r="AM257" t="str">
        <f>IF(ISNUMBER(FIND("overige",Methode_Keuze)),"",IF(Tb_Activiteiten[[#This Row],[Bijdrage in natura (vrijwilligers)]]=1,Tb_Activiteiten[[#Headers],[Bijdrage in natura (vrijwilligers)]],""))</f>
        <v/>
      </c>
      <c r="AN257" t="str">
        <f>IF(ISNUMBER(FIND("overige",Methode_Keuze)),"",IF(Tb_Activiteiten[[#This Row],[Afschrijvingskosten]]=1,Tb_Activiteiten[[#Headers],[Afschrijvingskosten]],""))</f>
        <v/>
      </c>
    </row>
    <row r="258" spans="1:40" x14ac:dyDescent="0.25">
      <c r="A258" s="342"/>
      <c r="F258" s="81"/>
      <c r="G258" s="81"/>
      <c r="L258" s="71"/>
      <c r="N258" t="str">
        <f>IFERROR(IF(VLOOKUP(Tb_Activiteiten[[#This Row],[Openstelling]],Tb_Openstelling[],2,0)=1,1,""),"")</f>
        <v/>
      </c>
      <c r="AA258" t="str">
        <f>IF(ISNUMBER(FIND("arbeid",Methode_Keuze)),"",IF(ISNUMBER(FIND("arbeid",Methode_Keuze)),"",IF(Tb_Activiteiten[[#This Row],[Loonkosten]]=1,Tb_Activiteiten[[#Headers],[Loonkosten]],"")))</f>
        <v/>
      </c>
      <c r="AB258" t="str">
        <f>IF(ISNUMBER(FIND("arbeid",Methode_Keuze)),"",IF(ISNUMBER(FIND("arbeid",Methode_Keuze)),"",IF(Tb_Activiteiten[[#This Row],[Eigen arbeid]]=1,Tb_Activiteiten[[#Headers],[Eigen arbeid]],"")))</f>
        <v/>
      </c>
      <c r="AC258" t="str">
        <f>IF(ISNUMBER(FIND("arbeid",Methode_Keuze)),"",IF(ISNUMBER(FIND("arbeid",Methode_Keuze)),"",IF(Tb_Activiteiten[[#This Row],[Projectmedewerker]]=1,Tb_Activiteiten[[#Headers],[Projectmedewerker]],"")))</f>
        <v/>
      </c>
      <c r="AD258" t="str">
        <f>IF(ISNUMBER(FIND("arbeid",Methode_Keuze)),"",IF(ISNUMBER(FIND("arbeid",Methode_Keuze)),"",IF(Tb_Activiteiten[[#This Row],[Landbouwer]]=1,Tb_Activiteiten[[#Headers],[Landbouwer]],"")))</f>
        <v/>
      </c>
      <c r="AE258" t="str">
        <f>IF(ISNUMBER(FIND("arbeid",Methode_Keuze)),"",IF(ISNUMBER(FIND("arbeid",Methode_Keuze)),"",IF(Tb_Activiteiten[[#This Row],[Adviseur]]=1,Tb_Activiteiten[[#Headers],[Adviseur]],"")))</f>
        <v/>
      </c>
      <c r="AF258" t="str">
        <f>IF(ISNUMBER(FIND("arbeid",Methode_Keuze)),"",IF(ISNUMBER(FIND("arbeid",Methode_Keuze)),"",IF(Tb_Activiteiten[[#This Row],[Projectleider/Expert]]=1,Tb_Activiteiten[[#Headers],[Projectleider/Expert]],"")))</f>
        <v/>
      </c>
      <c r="AG258" t="str">
        <f>IF(ISNUMBER(FIND("arbeid",Methode_Keuze)),"",IF(ISNUMBER(FIND("arbeid",Methode_Keuze)),"",IF(Tb_Activiteiten[[#This Row],[Arbeidskosten]]=1,Tb_Activiteiten[[#Headers],[Arbeidskosten]],"")))</f>
        <v/>
      </c>
      <c r="AH258" t="str">
        <f>IF(ISNUMBER(FIND("arbeid",Methode_Keuze)),"",IF(ISNUMBER(FIND("arbeid",Methode_Keuze)),"",IF(Tb_Activiteiten[[#This Row],[Arbeidskosten op basis van IKS]]=1,Tb_Activiteiten[[#Headers],[Arbeidskosten op basis van IKS]],"")))</f>
        <v/>
      </c>
      <c r="AI258" t="str">
        <f>IF(ISNUMBER(FIND("overige",Methode_Keuze)),"",IF(Tb_Activiteiten[[#This Row],[Kosten derden exclusief btw]]=1,Tb_Activiteiten[[#Headers],[Kosten derden exclusief btw]],""))</f>
        <v/>
      </c>
      <c r="AJ258" t="str">
        <f>IF(ISNUMBER(FIND("overige",Methode_Keuze)),"",IF(Tb_Activiteiten[[#This Row],[Niet verrekenbare btw]]=1,Tb_Activiteiten[[#Headers],[Niet verrekenbare btw]],""))</f>
        <v/>
      </c>
      <c r="AK258" t="str">
        <f>IF(ISNUMBER(FIND("overige",Methode_Keuze)),"",IF(Tb_Activiteiten[[#This Row],[Grondkosten]]=1,Tb_Activiteiten[[#Headers],[Grondkosten]],""))</f>
        <v/>
      </c>
      <c r="AL258" t="str">
        <f>IF(ISNUMBER(FIND("overige",Methode_Keuze)),"",IF(Tb_Activiteiten[[#This Row],[Bijdrage in natura (overige)]]=1,Tb_Activiteiten[[#Headers],[Bijdrage in natura (overige)]],""))</f>
        <v/>
      </c>
      <c r="AM258" t="str">
        <f>IF(ISNUMBER(FIND("overige",Methode_Keuze)),"",IF(Tb_Activiteiten[[#This Row],[Bijdrage in natura (vrijwilligers)]]=1,Tb_Activiteiten[[#Headers],[Bijdrage in natura (vrijwilligers)]],""))</f>
        <v/>
      </c>
      <c r="AN258" t="str">
        <f>IF(ISNUMBER(FIND("overige",Methode_Keuze)),"",IF(Tb_Activiteiten[[#This Row],[Afschrijvingskosten]]=1,Tb_Activiteiten[[#Headers],[Afschrijvingskosten]],""))</f>
        <v/>
      </c>
    </row>
    <row r="259" spans="1:40" x14ac:dyDescent="0.25">
      <c r="A259" s="342"/>
      <c r="F259" s="81"/>
      <c r="G259" s="81"/>
      <c r="L259" s="71"/>
      <c r="N259" t="str">
        <f>IFERROR(IF(VLOOKUP(Tb_Activiteiten[[#This Row],[Openstelling]],Tb_Openstelling[],2,0)=1,1,""),"")</f>
        <v/>
      </c>
      <c r="AA259" t="str">
        <f>IF(ISNUMBER(FIND("arbeid",Methode_Keuze)),"",IF(ISNUMBER(FIND("arbeid",Methode_Keuze)),"",IF(Tb_Activiteiten[[#This Row],[Loonkosten]]=1,Tb_Activiteiten[[#Headers],[Loonkosten]],"")))</f>
        <v/>
      </c>
      <c r="AB259" t="str">
        <f>IF(ISNUMBER(FIND("arbeid",Methode_Keuze)),"",IF(ISNUMBER(FIND("arbeid",Methode_Keuze)),"",IF(Tb_Activiteiten[[#This Row],[Eigen arbeid]]=1,Tb_Activiteiten[[#Headers],[Eigen arbeid]],"")))</f>
        <v/>
      </c>
      <c r="AC259" t="str">
        <f>IF(ISNUMBER(FIND("arbeid",Methode_Keuze)),"",IF(ISNUMBER(FIND("arbeid",Methode_Keuze)),"",IF(Tb_Activiteiten[[#This Row],[Projectmedewerker]]=1,Tb_Activiteiten[[#Headers],[Projectmedewerker]],"")))</f>
        <v/>
      </c>
      <c r="AD259" t="str">
        <f>IF(ISNUMBER(FIND("arbeid",Methode_Keuze)),"",IF(ISNUMBER(FIND("arbeid",Methode_Keuze)),"",IF(Tb_Activiteiten[[#This Row],[Landbouwer]]=1,Tb_Activiteiten[[#Headers],[Landbouwer]],"")))</f>
        <v/>
      </c>
      <c r="AE259" t="str">
        <f>IF(ISNUMBER(FIND("arbeid",Methode_Keuze)),"",IF(ISNUMBER(FIND("arbeid",Methode_Keuze)),"",IF(Tb_Activiteiten[[#This Row],[Adviseur]]=1,Tb_Activiteiten[[#Headers],[Adviseur]],"")))</f>
        <v/>
      </c>
      <c r="AF259" t="str">
        <f>IF(ISNUMBER(FIND("arbeid",Methode_Keuze)),"",IF(ISNUMBER(FIND("arbeid",Methode_Keuze)),"",IF(Tb_Activiteiten[[#This Row],[Projectleider/Expert]]=1,Tb_Activiteiten[[#Headers],[Projectleider/Expert]],"")))</f>
        <v/>
      </c>
      <c r="AG259" t="str">
        <f>IF(ISNUMBER(FIND("arbeid",Methode_Keuze)),"",IF(ISNUMBER(FIND("arbeid",Methode_Keuze)),"",IF(Tb_Activiteiten[[#This Row],[Arbeidskosten]]=1,Tb_Activiteiten[[#Headers],[Arbeidskosten]],"")))</f>
        <v/>
      </c>
      <c r="AH259" t="str">
        <f>IF(ISNUMBER(FIND("arbeid",Methode_Keuze)),"",IF(ISNUMBER(FIND("arbeid",Methode_Keuze)),"",IF(Tb_Activiteiten[[#This Row],[Arbeidskosten op basis van IKS]]=1,Tb_Activiteiten[[#Headers],[Arbeidskosten op basis van IKS]],"")))</f>
        <v/>
      </c>
      <c r="AI259" t="str">
        <f>IF(ISNUMBER(FIND("overige",Methode_Keuze)),"",IF(Tb_Activiteiten[[#This Row],[Kosten derden exclusief btw]]=1,Tb_Activiteiten[[#Headers],[Kosten derden exclusief btw]],""))</f>
        <v/>
      </c>
      <c r="AJ259" t="str">
        <f>IF(ISNUMBER(FIND("overige",Methode_Keuze)),"",IF(Tb_Activiteiten[[#This Row],[Niet verrekenbare btw]]=1,Tb_Activiteiten[[#Headers],[Niet verrekenbare btw]],""))</f>
        <v/>
      </c>
      <c r="AK259" t="str">
        <f>IF(ISNUMBER(FIND("overige",Methode_Keuze)),"",IF(Tb_Activiteiten[[#This Row],[Grondkosten]]=1,Tb_Activiteiten[[#Headers],[Grondkosten]],""))</f>
        <v/>
      </c>
      <c r="AL259" t="str">
        <f>IF(ISNUMBER(FIND("overige",Methode_Keuze)),"",IF(Tb_Activiteiten[[#This Row],[Bijdrage in natura (overige)]]=1,Tb_Activiteiten[[#Headers],[Bijdrage in natura (overige)]],""))</f>
        <v/>
      </c>
      <c r="AM259" t="str">
        <f>IF(ISNUMBER(FIND("overige",Methode_Keuze)),"",IF(Tb_Activiteiten[[#This Row],[Bijdrage in natura (vrijwilligers)]]=1,Tb_Activiteiten[[#Headers],[Bijdrage in natura (vrijwilligers)]],""))</f>
        <v/>
      </c>
      <c r="AN259" t="str">
        <f>IF(ISNUMBER(FIND("overige",Methode_Keuze)),"",IF(Tb_Activiteiten[[#This Row],[Afschrijvingskosten]]=1,Tb_Activiteiten[[#Headers],[Afschrijvingskosten]],""))</f>
        <v/>
      </c>
    </row>
    <row r="260" spans="1:40" x14ac:dyDescent="0.25">
      <c r="A260" s="342"/>
      <c r="F260" s="81"/>
      <c r="G260" s="81"/>
      <c r="L260" s="71"/>
      <c r="N260" t="str">
        <f>IFERROR(IF(VLOOKUP(Tb_Activiteiten[[#This Row],[Openstelling]],Tb_Openstelling[],2,0)=1,1,""),"")</f>
        <v/>
      </c>
      <c r="AA260" t="str">
        <f>IF(ISNUMBER(FIND("arbeid",Methode_Keuze)),"",IF(ISNUMBER(FIND("arbeid",Methode_Keuze)),"",IF(Tb_Activiteiten[[#This Row],[Loonkosten]]=1,Tb_Activiteiten[[#Headers],[Loonkosten]],"")))</f>
        <v/>
      </c>
      <c r="AB260" t="str">
        <f>IF(ISNUMBER(FIND("arbeid",Methode_Keuze)),"",IF(ISNUMBER(FIND("arbeid",Methode_Keuze)),"",IF(Tb_Activiteiten[[#This Row],[Eigen arbeid]]=1,Tb_Activiteiten[[#Headers],[Eigen arbeid]],"")))</f>
        <v/>
      </c>
      <c r="AC260" t="str">
        <f>IF(ISNUMBER(FIND("arbeid",Methode_Keuze)),"",IF(ISNUMBER(FIND("arbeid",Methode_Keuze)),"",IF(Tb_Activiteiten[[#This Row],[Projectmedewerker]]=1,Tb_Activiteiten[[#Headers],[Projectmedewerker]],"")))</f>
        <v/>
      </c>
      <c r="AD260" t="str">
        <f>IF(ISNUMBER(FIND("arbeid",Methode_Keuze)),"",IF(ISNUMBER(FIND("arbeid",Methode_Keuze)),"",IF(Tb_Activiteiten[[#This Row],[Landbouwer]]=1,Tb_Activiteiten[[#Headers],[Landbouwer]],"")))</f>
        <v/>
      </c>
      <c r="AE260" t="str">
        <f>IF(ISNUMBER(FIND("arbeid",Methode_Keuze)),"",IF(ISNUMBER(FIND("arbeid",Methode_Keuze)),"",IF(Tb_Activiteiten[[#This Row],[Adviseur]]=1,Tb_Activiteiten[[#Headers],[Adviseur]],"")))</f>
        <v/>
      </c>
      <c r="AF260" t="str">
        <f>IF(ISNUMBER(FIND("arbeid",Methode_Keuze)),"",IF(ISNUMBER(FIND("arbeid",Methode_Keuze)),"",IF(Tb_Activiteiten[[#This Row],[Projectleider/Expert]]=1,Tb_Activiteiten[[#Headers],[Projectleider/Expert]],"")))</f>
        <v/>
      </c>
      <c r="AG260" t="str">
        <f>IF(ISNUMBER(FIND("arbeid",Methode_Keuze)),"",IF(ISNUMBER(FIND("arbeid",Methode_Keuze)),"",IF(Tb_Activiteiten[[#This Row],[Arbeidskosten]]=1,Tb_Activiteiten[[#Headers],[Arbeidskosten]],"")))</f>
        <v/>
      </c>
      <c r="AH260" t="str">
        <f>IF(ISNUMBER(FIND("arbeid",Methode_Keuze)),"",IF(ISNUMBER(FIND("arbeid",Methode_Keuze)),"",IF(Tb_Activiteiten[[#This Row],[Arbeidskosten op basis van IKS]]=1,Tb_Activiteiten[[#Headers],[Arbeidskosten op basis van IKS]],"")))</f>
        <v/>
      </c>
      <c r="AI260" t="str">
        <f>IF(ISNUMBER(FIND("overige",Methode_Keuze)),"",IF(Tb_Activiteiten[[#This Row],[Kosten derden exclusief btw]]=1,Tb_Activiteiten[[#Headers],[Kosten derden exclusief btw]],""))</f>
        <v/>
      </c>
      <c r="AJ260" t="str">
        <f>IF(ISNUMBER(FIND("overige",Methode_Keuze)),"",IF(Tb_Activiteiten[[#This Row],[Niet verrekenbare btw]]=1,Tb_Activiteiten[[#Headers],[Niet verrekenbare btw]],""))</f>
        <v/>
      </c>
      <c r="AK260" t="str">
        <f>IF(ISNUMBER(FIND("overige",Methode_Keuze)),"",IF(Tb_Activiteiten[[#This Row],[Grondkosten]]=1,Tb_Activiteiten[[#Headers],[Grondkosten]],""))</f>
        <v/>
      </c>
      <c r="AL260" t="str">
        <f>IF(ISNUMBER(FIND("overige",Methode_Keuze)),"",IF(Tb_Activiteiten[[#This Row],[Bijdrage in natura (overige)]]=1,Tb_Activiteiten[[#Headers],[Bijdrage in natura (overige)]],""))</f>
        <v/>
      </c>
      <c r="AM260" t="str">
        <f>IF(ISNUMBER(FIND("overige",Methode_Keuze)),"",IF(Tb_Activiteiten[[#This Row],[Bijdrage in natura (vrijwilligers)]]=1,Tb_Activiteiten[[#Headers],[Bijdrage in natura (vrijwilligers)]],""))</f>
        <v/>
      </c>
      <c r="AN260" t="str">
        <f>IF(ISNUMBER(FIND("overige",Methode_Keuze)),"",IF(Tb_Activiteiten[[#This Row],[Afschrijvingskosten]]=1,Tb_Activiteiten[[#Headers],[Afschrijvingskosten]],""))</f>
        <v/>
      </c>
    </row>
    <row r="261" spans="1:40" x14ac:dyDescent="0.25">
      <c r="A261" s="342"/>
      <c r="F261" s="81"/>
      <c r="G261" s="81"/>
      <c r="L261" s="71"/>
      <c r="N261" t="str">
        <f>IFERROR(IF(VLOOKUP(Tb_Activiteiten[[#This Row],[Openstelling]],Tb_Openstelling[],2,0)=1,1,""),"")</f>
        <v/>
      </c>
      <c r="AA261" t="str">
        <f>IF(ISNUMBER(FIND("arbeid",Methode_Keuze)),"",IF(ISNUMBER(FIND("arbeid",Methode_Keuze)),"",IF(Tb_Activiteiten[[#This Row],[Loonkosten]]=1,Tb_Activiteiten[[#Headers],[Loonkosten]],"")))</f>
        <v/>
      </c>
      <c r="AB261" t="str">
        <f>IF(ISNUMBER(FIND("arbeid",Methode_Keuze)),"",IF(ISNUMBER(FIND("arbeid",Methode_Keuze)),"",IF(Tb_Activiteiten[[#This Row],[Eigen arbeid]]=1,Tb_Activiteiten[[#Headers],[Eigen arbeid]],"")))</f>
        <v/>
      </c>
      <c r="AC261" t="str">
        <f>IF(ISNUMBER(FIND("arbeid",Methode_Keuze)),"",IF(ISNUMBER(FIND("arbeid",Methode_Keuze)),"",IF(Tb_Activiteiten[[#This Row],[Projectmedewerker]]=1,Tb_Activiteiten[[#Headers],[Projectmedewerker]],"")))</f>
        <v/>
      </c>
      <c r="AD261" t="str">
        <f>IF(ISNUMBER(FIND("arbeid",Methode_Keuze)),"",IF(ISNUMBER(FIND("arbeid",Methode_Keuze)),"",IF(Tb_Activiteiten[[#This Row],[Landbouwer]]=1,Tb_Activiteiten[[#Headers],[Landbouwer]],"")))</f>
        <v/>
      </c>
      <c r="AE261" t="str">
        <f>IF(ISNUMBER(FIND("arbeid",Methode_Keuze)),"",IF(ISNUMBER(FIND("arbeid",Methode_Keuze)),"",IF(Tb_Activiteiten[[#This Row],[Adviseur]]=1,Tb_Activiteiten[[#Headers],[Adviseur]],"")))</f>
        <v/>
      </c>
      <c r="AF261" t="str">
        <f>IF(ISNUMBER(FIND("arbeid",Methode_Keuze)),"",IF(ISNUMBER(FIND("arbeid",Methode_Keuze)),"",IF(Tb_Activiteiten[[#This Row],[Projectleider/Expert]]=1,Tb_Activiteiten[[#Headers],[Projectleider/Expert]],"")))</f>
        <v/>
      </c>
      <c r="AG261" t="str">
        <f>IF(ISNUMBER(FIND("arbeid",Methode_Keuze)),"",IF(ISNUMBER(FIND("arbeid",Methode_Keuze)),"",IF(Tb_Activiteiten[[#This Row],[Arbeidskosten]]=1,Tb_Activiteiten[[#Headers],[Arbeidskosten]],"")))</f>
        <v/>
      </c>
      <c r="AH261" t="str">
        <f>IF(ISNUMBER(FIND("arbeid",Methode_Keuze)),"",IF(ISNUMBER(FIND("arbeid",Methode_Keuze)),"",IF(Tb_Activiteiten[[#This Row],[Arbeidskosten op basis van IKS]]=1,Tb_Activiteiten[[#Headers],[Arbeidskosten op basis van IKS]],"")))</f>
        <v/>
      </c>
      <c r="AI261" t="str">
        <f>IF(ISNUMBER(FIND("overige",Methode_Keuze)),"",IF(Tb_Activiteiten[[#This Row],[Kosten derden exclusief btw]]=1,Tb_Activiteiten[[#Headers],[Kosten derden exclusief btw]],""))</f>
        <v/>
      </c>
      <c r="AJ261" t="str">
        <f>IF(ISNUMBER(FIND("overige",Methode_Keuze)),"",IF(Tb_Activiteiten[[#This Row],[Niet verrekenbare btw]]=1,Tb_Activiteiten[[#Headers],[Niet verrekenbare btw]],""))</f>
        <v/>
      </c>
      <c r="AK261" t="str">
        <f>IF(ISNUMBER(FIND("overige",Methode_Keuze)),"",IF(Tb_Activiteiten[[#This Row],[Grondkosten]]=1,Tb_Activiteiten[[#Headers],[Grondkosten]],""))</f>
        <v/>
      </c>
      <c r="AL261" t="str">
        <f>IF(ISNUMBER(FIND("overige",Methode_Keuze)),"",IF(Tb_Activiteiten[[#This Row],[Bijdrage in natura (overige)]]=1,Tb_Activiteiten[[#Headers],[Bijdrage in natura (overige)]],""))</f>
        <v/>
      </c>
      <c r="AM261" t="str">
        <f>IF(ISNUMBER(FIND("overige",Methode_Keuze)),"",IF(Tb_Activiteiten[[#This Row],[Bijdrage in natura (vrijwilligers)]]=1,Tb_Activiteiten[[#Headers],[Bijdrage in natura (vrijwilligers)]],""))</f>
        <v/>
      </c>
      <c r="AN261" t="str">
        <f>IF(ISNUMBER(FIND("overige",Methode_Keuze)),"",IF(Tb_Activiteiten[[#This Row],[Afschrijvingskosten]]=1,Tb_Activiteiten[[#Headers],[Afschrijvingskosten]],""))</f>
        <v/>
      </c>
    </row>
    <row r="262" spans="1:40" x14ac:dyDescent="0.25">
      <c r="A262" s="342"/>
      <c r="F262" s="81"/>
      <c r="G262" s="81"/>
      <c r="L262" s="71"/>
      <c r="N262" t="str">
        <f>IFERROR(IF(VLOOKUP(Tb_Activiteiten[[#This Row],[Openstelling]],Tb_Openstelling[],2,0)=1,1,""),"")</f>
        <v/>
      </c>
      <c r="AA262" t="str">
        <f>IF(ISNUMBER(FIND("arbeid",Methode_Keuze)),"",IF(ISNUMBER(FIND("arbeid",Methode_Keuze)),"",IF(Tb_Activiteiten[[#This Row],[Loonkosten]]=1,Tb_Activiteiten[[#Headers],[Loonkosten]],"")))</f>
        <v/>
      </c>
      <c r="AB262" t="str">
        <f>IF(ISNUMBER(FIND("arbeid",Methode_Keuze)),"",IF(ISNUMBER(FIND("arbeid",Methode_Keuze)),"",IF(Tb_Activiteiten[[#This Row],[Eigen arbeid]]=1,Tb_Activiteiten[[#Headers],[Eigen arbeid]],"")))</f>
        <v/>
      </c>
      <c r="AC262" t="str">
        <f>IF(ISNUMBER(FIND("arbeid",Methode_Keuze)),"",IF(ISNUMBER(FIND("arbeid",Methode_Keuze)),"",IF(Tb_Activiteiten[[#This Row],[Projectmedewerker]]=1,Tb_Activiteiten[[#Headers],[Projectmedewerker]],"")))</f>
        <v/>
      </c>
      <c r="AD262" t="str">
        <f>IF(ISNUMBER(FIND("arbeid",Methode_Keuze)),"",IF(ISNUMBER(FIND("arbeid",Methode_Keuze)),"",IF(Tb_Activiteiten[[#This Row],[Landbouwer]]=1,Tb_Activiteiten[[#Headers],[Landbouwer]],"")))</f>
        <v/>
      </c>
      <c r="AE262" t="str">
        <f>IF(ISNUMBER(FIND("arbeid",Methode_Keuze)),"",IF(ISNUMBER(FIND("arbeid",Methode_Keuze)),"",IF(Tb_Activiteiten[[#This Row],[Adviseur]]=1,Tb_Activiteiten[[#Headers],[Adviseur]],"")))</f>
        <v/>
      </c>
      <c r="AF262" t="str">
        <f>IF(ISNUMBER(FIND("arbeid",Methode_Keuze)),"",IF(ISNUMBER(FIND("arbeid",Methode_Keuze)),"",IF(Tb_Activiteiten[[#This Row],[Projectleider/Expert]]=1,Tb_Activiteiten[[#Headers],[Projectleider/Expert]],"")))</f>
        <v/>
      </c>
      <c r="AG262" t="str">
        <f>IF(ISNUMBER(FIND("arbeid",Methode_Keuze)),"",IF(ISNUMBER(FIND("arbeid",Methode_Keuze)),"",IF(Tb_Activiteiten[[#This Row],[Arbeidskosten]]=1,Tb_Activiteiten[[#Headers],[Arbeidskosten]],"")))</f>
        <v/>
      </c>
      <c r="AH262" t="str">
        <f>IF(ISNUMBER(FIND("arbeid",Methode_Keuze)),"",IF(ISNUMBER(FIND("arbeid",Methode_Keuze)),"",IF(Tb_Activiteiten[[#This Row],[Arbeidskosten op basis van IKS]]=1,Tb_Activiteiten[[#Headers],[Arbeidskosten op basis van IKS]],"")))</f>
        <v/>
      </c>
      <c r="AI262" t="str">
        <f>IF(ISNUMBER(FIND("overige",Methode_Keuze)),"",IF(Tb_Activiteiten[[#This Row],[Kosten derden exclusief btw]]=1,Tb_Activiteiten[[#Headers],[Kosten derden exclusief btw]],""))</f>
        <v/>
      </c>
      <c r="AJ262" t="str">
        <f>IF(ISNUMBER(FIND("overige",Methode_Keuze)),"",IF(Tb_Activiteiten[[#This Row],[Niet verrekenbare btw]]=1,Tb_Activiteiten[[#Headers],[Niet verrekenbare btw]],""))</f>
        <v/>
      </c>
      <c r="AK262" t="str">
        <f>IF(ISNUMBER(FIND("overige",Methode_Keuze)),"",IF(Tb_Activiteiten[[#This Row],[Grondkosten]]=1,Tb_Activiteiten[[#Headers],[Grondkosten]],""))</f>
        <v/>
      </c>
      <c r="AL262" t="str">
        <f>IF(ISNUMBER(FIND("overige",Methode_Keuze)),"",IF(Tb_Activiteiten[[#This Row],[Bijdrage in natura (overige)]]=1,Tb_Activiteiten[[#Headers],[Bijdrage in natura (overige)]],""))</f>
        <v/>
      </c>
      <c r="AM262" t="str">
        <f>IF(ISNUMBER(FIND("overige",Methode_Keuze)),"",IF(Tb_Activiteiten[[#This Row],[Bijdrage in natura (vrijwilligers)]]=1,Tb_Activiteiten[[#Headers],[Bijdrage in natura (vrijwilligers)]],""))</f>
        <v/>
      </c>
      <c r="AN262" t="str">
        <f>IF(ISNUMBER(FIND("overige",Methode_Keuze)),"",IF(Tb_Activiteiten[[#This Row],[Afschrijvingskosten]]=1,Tb_Activiteiten[[#Headers],[Afschrijvingskosten]],""))</f>
        <v/>
      </c>
    </row>
    <row r="263" spans="1:40" x14ac:dyDescent="0.25">
      <c r="A263" s="342"/>
      <c r="F263" s="81"/>
      <c r="G263" s="81"/>
      <c r="L263" s="71"/>
      <c r="N263" t="str">
        <f>IFERROR(IF(VLOOKUP(Tb_Activiteiten[[#This Row],[Openstelling]],Tb_Openstelling[],2,0)=1,1,""),"")</f>
        <v/>
      </c>
      <c r="AA263" t="str">
        <f>IF(ISNUMBER(FIND("arbeid",Methode_Keuze)),"",IF(ISNUMBER(FIND("arbeid",Methode_Keuze)),"",IF(Tb_Activiteiten[[#This Row],[Loonkosten]]=1,Tb_Activiteiten[[#Headers],[Loonkosten]],"")))</f>
        <v/>
      </c>
      <c r="AB263" t="str">
        <f>IF(ISNUMBER(FIND("arbeid",Methode_Keuze)),"",IF(ISNUMBER(FIND("arbeid",Methode_Keuze)),"",IF(Tb_Activiteiten[[#This Row],[Eigen arbeid]]=1,Tb_Activiteiten[[#Headers],[Eigen arbeid]],"")))</f>
        <v/>
      </c>
      <c r="AC263" t="str">
        <f>IF(ISNUMBER(FIND("arbeid",Methode_Keuze)),"",IF(ISNUMBER(FIND("arbeid",Methode_Keuze)),"",IF(Tb_Activiteiten[[#This Row],[Projectmedewerker]]=1,Tb_Activiteiten[[#Headers],[Projectmedewerker]],"")))</f>
        <v/>
      </c>
      <c r="AD263" t="str">
        <f>IF(ISNUMBER(FIND("arbeid",Methode_Keuze)),"",IF(ISNUMBER(FIND("arbeid",Methode_Keuze)),"",IF(Tb_Activiteiten[[#This Row],[Landbouwer]]=1,Tb_Activiteiten[[#Headers],[Landbouwer]],"")))</f>
        <v/>
      </c>
      <c r="AE263" t="str">
        <f>IF(ISNUMBER(FIND("arbeid",Methode_Keuze)),"",IF(ISNUMBER(FIND("arbeid",Methode_Keuze)),"",IF(Tb_Activiteiten[[#This Row],[Adviseur]]=1,Tb_Activiteiten[[#Headers],[Adviseur]],"")))</f>
        <v/>
      </c>
      <c r="AF263" t="str">
        <f>IF(ISNUMBER(FIND("arbeid",Methode_Keuze)),"",IF(ISNUMBER(FIND("arbeid",Methode_Keuze)),"",IF(Tb_Activiteiten[[#This Row],[Projectleider/Expert]]=1,Tb_Activiteiten[[#Headers],[Projectleider/Expert]],"")))</f>
        <v/>
      </c>
      <c r="AG263" t="str">
        <f>IF(ISNUMBER(FIND("arbeid",Methode_Keuze)),"",IF(ISNUMBER(FIND("arbeid",Methode_Keuze)),"",IF(Tb_Activiteiten[[#This Row],[Arbeidskosten]]=1,Tb_Activiteiten[[#Headers],[Arbeidskosten]],"")))</f>
        <v/>
      </c>
      <c r="AH263" t="str">
        <f>IF(ISNUMBER(FIND("arbeid",Methode_Keuze)),"",IF(ISNUMBER(FIND("arbeid",Methode_Keuze)),"",IF(Tb_Activiteiten[[#This Row],[Arbeidskosten op basis van IKS]]=1,Tb_Activiteiten[[#Headers],[Arbeidskosten op basis van IKS]],"")))</f>
        <v/>
      </c>
      <c r="AI263" t="str">
        <f>IF(ISNUMBER(FIND("overige",Methode_Keuze)),"",IF(Tb_Activiteiten[[#This Row],[Kosten derden exclusief btw]]=1,Tb_Activiteiten[[#Headers],[Kosten derden exclusief btw]],""))</f>
        <v/>
      </c>
      <c r="AJ263" t="str">
        <f>IF(ISNUMBER(FIND("overige",Methode_Keuze)),"",IF(Tb_Activiteiten[[#This Row],[Niet verrekenbare btw]]=1,Tb_Activiteiten[[#Headers],[Niet verrekenbare btw]],""))</f>
        <v/>
      </c>
      <c r="AK263" t="str">
        <f>IF(ISNUMBER(FIND("overige",Methode_Keuze)),"",IF(Tb_Activiteiten[[#This Row],[Grondkosten]]=1,Tb_Activiteiten[[#Headers],[Grondkosten]],""))</f>
        <v/>
      </c>
      <c r="AL263" t="str">
        <f>IF(ISNUMBER(FIND("overige",Methode_Keuze)),"",IF(Tb_Activiteiten[[#This Row],[Bijdrage in natura (overige)]]=1,Tb_Activiteiten[[#Headers],[Bijdrage in natura (overige)]],""))</f>
        <v/>
      </c>
      <c r="AM263" t="str">
        <f>IF(ISNUMBER(FIND("overige",Methode_Keuze)),"",IF(Tb_Activiteiten[[#This Row],[Bijdrage in natura (vrijwilligers)]]=1,Tb_Activiteiten[[#Headers],[Bijdrage in natura (vrijwilligers)]],""))</f>
        <v/>
      </c>
      <c r="AN263" t="str">
        <f>IF(ISNUMBER(FIND("overige",Methode_Keuze)),"",IF(Tb_Activiteiten[[#This Row],[Afschrijvingskosten]]=1,Tb_Activiteiten[[#Headers],[Afschrijvingskosten]],""))</f>
        <v/>
      </c>
    </row>
    <row r="264" spans="1:40" x14ac:dyDescent="0.25">
      <c r="A264" s="342"/>
      <c r="F264" s="81"/>
      <c r="G264" s="81"/>
      <c r="L264" s="71"/>
      <c r="N264" t="str">
        <f>IFERROR(IF(VLOOKUP(Tb_Activiteiten[[#This Row],[Openstelling]],Tb_Openstelling[],2,0)=1,1,""),"")</f>
        <v/>
      </c>
      <c r="AA264" t="str">
        <f>IF(ISNUMBER(FIND("arbeid",Methode_Keuze)),"",IF(ISNUMBER(FIND("arbeid",Methode_Keuze)),"",IF(Tb_Activiteiten[[#This Row],[Loonkosten]]=1,Tb_Activiteiten[[#Headers],[Loonkosten]],"")))</f>
        <v/>
      </c>
      <c r="AB264" t="str">
        <f>IF(ISNUMBER(FIND("arbeid",Methode_Keuze)),"",IF(ISNUMBER(FIND("arbeid",Methode_Keuze)),"",IF(Tb_Activiteiten[[#This Row],[Eigen arbeid]]=1,Tb_Activiteiten[[#Headers],[Eigen arbeid]],"")))</f>
        <v/>
      </c>
      <c r="AC264" t="str">
        <f>IF(ISNUMBER(FIND("arbeid",Methode_Keuze)),"",IF(ISNUMBER(FIND("arbeid",Methode_Keuze)),"",IF(Tb_Activiteiten[[#This Row],[Projectmedewerker]]=1,Tb_Activiteiten[[#Headers],[Projectmedewerker]],"")))</f>
        <v/>
      </c>
      <c r="AD264" t="str">
        <f>IF(ISNUMBER(FIND("arbeid",Methode_Keuze)),"",IF(ISNUMBER(FIND("arbeid",Methode_Keuze)),"",IF(Tb_Activiteiten[[#This Row],[Landbouwer]]=1,Tb_Activiteiten[[#Headers],[Landbouwer]],"")))</f>
        <v/>
      </c>
      <c r="AE264" t="str">
        <f>IF(ISNUMBER(FIND("arbeid",Methode_Keuze)),"",IF(ISNUMBER(FIND("arbeid",Methode_Keuze)),"",IF(Tb_Activiteiten[[#This Row],[Adviseur]]=1,Tb_Activiteiten[[#Headers],[Adviseur]],"")))</f>
        <v/>
      </c>
      <c r="AF264" t="str">
        <f>IF(ISNUMBER(FIND("arbeid",Methode_Keuze)),"",IF(ISNUMBER(FIND("arbeid",Methode_Keuze)),"",IF(Tb_Activiteiten[[#This Row],[Projectleider/Expert]]=1,Tb_Activiteiten[[#Headers],[Projectleider/Expert]],"")))</f>
        <v/>
      </c>
      <c r="AG264" t="str">
        <f>IF(ISNUMBER(FIND("arbeid",Methode_Keuze)),"",IF(ISNUMBER(FIND("arbeid",Methode_Keuze)),"",IF(Tb_Activiteiten[[#This Row],[Arbeidskosten]]=1,Tb_Activiteiten[[#Headers],[Arbeidskosten]],"")))</f>
        <v/>
      </c>
      <c r="AH264" t="str">
        <f>IF(ISNUMBER(FIND("arbeid",Methode_Keuze)),"",IF(ISNUMBER(FIND("arbeid",Methode_Keuze)),"",IF(Tb_Activiteiten[[#This Row],[Arbeidskosten op basis van IKS]]=1,Tb_Activiteiten[[#Headers],[Arbeidskosten op basis van IKS]],"")))</f>
        <v/>
      </c>
      <c r="AI264" t="str">
        <f>IF(ISNUMBER(FIND("overige",Methode_Keuze)),"",IF(Tb_Activiteiten[[#This Row],[Kosten derden exclusief btw]]=1,Tb_Activiteiten[[#Headers],[Kosten derden exclusief btw]],""))</f>
        <v/>
      </c>
      <c r="AJ264" t="str">
        <f>IF(ISNUMBER(FIND("overige",Methode_Keuze)),"",IF(Tb_Activiteiten[[#This Row],[Niet verrekenbare btw]]=1,Tb_Activiteiten[[#Headers],[Niet verrekenbare btw]],""))</f>
        <v/>
      </c>
      <c r="AK264" t="str">
        <f>IF(ISNUMBER(FIND("overige",Methode_Keuze)),"",IF(Tb_Activiteiten[[#This Row],[Grondkosten]]=1,Tb_Activiteiten[[#Headers],[Grondkosten]],""))</f>
        <v/>
      </c>
      <c r="AL264" t="str">
        <f>IF(ISNUMBER(FIND("overige",Methode_Keuze)),"",IF(Tb_Activiteiten[[#This Row],[Bijdrage in natura (overige)]]=1,Tb_Activiteiten[[#Headers],[Bijdrage in natura (overige)]],""))</f>
        <v/>
      </c>
      <c r="AM264" t="str">
        <f>IF(ISNUMBER(FIND("overige",Methode_Keuze)),"",IF(Tb_Activiteiten[[#This Row],[Bijdrage in natura (vrijwilligers)]]=1,Tb_Activiteiten[[#Headers],[Bijdrage in natura (vrijwilligers)]],""))</f>
        <v/>
      </c>
      <c r="AN264" t="str">
        <f>IF(ISNUMBER(FIND("overige",Methode_Keuze)),"",IF(Tb_Activiteiten[[#This Row],[Afschrijvingskosten]]=1,Tb_Activiteiten[[#Headers],[Afschrijvingskosten]],""))</f>
        <v/>
      </c>
    </row>
    <row r="265" spans="1:40" x14ac:dyDescent="0.25">
      <c r="A265" s="342"/>
      <c r="F265" s="81"/>
      <c r="G265" s="81"/>
      <c r="L265" s="71"/>
      <c r="N265" t="str">
        <f>IFERROR(IF(VLOOKUP(Tb_Activiteiten[[#This Row],[Openstelling]],Tb_Openstelling[],2,0)=1,1,""),"")</f>
        <v/>
      </c>
      <c r="AA265" t="str">
        <f>IF(ISNUMBER(FIND("arbeid",Methode_Keuze)),"",IF(ISNUMBER(FIND("arbeid",Methode_Keuze)),"",IF(Tb_Activiteiten[[#This Row],[Loonkosten]]=1,Tb_Activiteiten[[#Headers],[Loonkosten]],"")))</f>
        <v/>
      </c>
      <c r="AB265" t="str">
        <f>IF(ISNUMBER(FIND("arbeid",Methode_Keuze)),"",IF(ISNUMBER(FIND("arbeid",Methode_Keuze)),"",IF(Tb_Activiteiten[[#This Row],[Eigen arbeid]]=1,Tb_Activiteiten[[#Headers],[Eigen arbeid]],"")))</f>
        <v/>
      </c>
      <c r="AC265" t="str">
        <f>IF(ISNUMBER(FIND("arbeid",Methode_Keuze)),"",IF(ISNUMBER(FIND("arbeid",Methode_Keuze)),"",IF(Tb_Activiteiten[[#This Row],[Projectmedewerker]]=1,Tb_Activiteiten[[#Headers],[Projectmedewerker]],"")))</f>
        <v/>
      </c>
      <c r="AD265" t="str">
        <f>IF(ISNUMBER(FIND("arbeid",Methode_Keuze)),"",IF(ISNUMBER(FIND("arbeid",Methode_Keuze)),"",IF(Tb_Activiteiten[[#This Row],[Landbouwer]]=1,Tb_Activiteiten[[#Headers],[Landbouwer]],"")))</f>
        <v/>
      </c>
      <c r="AE265" t="str">
        <f>IF(ISNUMBER(FIND("arbeid",Methode_Keuze)),"",IF(ISNUMBER(FIND("arbeid",Methode_Keuze)),"",IF(Tb_Activiteiten[[#This Row],[Adviseur]]=1,Tb_Activiteiten[[#Headers],[Adviseur]],"")))</f>
        <v/>
      </c>
      <c r="AF265" t="str">
        <f>IF(ISNUMBER(FIND("arbeid",Methode_Keuze)),"",IF(ISNUMBER(FIND("arbeid",Methode_Keuze)),"",IF(Tb_Activiteiten[[#This Row],[Projectleider/Expert]]=1,Tb_Activiteiten[[#Headers],[Projectleider/Expert]],"")))</f>
        <v/>
      </c>
      <c r="AG265" t="str">
        <f>IF(ISNUMBER(FIND("arbeid",Methode_Keuze)),"",IF(ISNUMBER(FIND("arbeid",Methode_Keuze)),"",IF(Tb_Activiteiten[[#This Row],[Arbeidskosten]]=1,Tb_Activiteiten[[#Headers],[Arbeidskosten]],"")))</f>
        <v/>
      </c>
      <c r="AH265" t="str">
        <f>IF(ISNUMBER(FIND("arbeid",Methode_Keuze)),"",IF(ISNUMBER(FIND("arbeid",Methode_Keuze)),"",IF(Tb_Activiteiten[[#This Row],[Arbeidskosten op basis van IKS]]=1,Tb_Activiteiten[[#Headers],[Arbeidskosten op basis van IKS]],"")))</f>
        <v/>
      </c>
      <c r="AI265" t="str">
        <f>IF(ISNUMBER(FIND("overige",Methode_Keuze)),"",IF(Tb_Activiteiten[[#This Row],[Kosten derden exclusief btw]]=1,Tb_Activiteiten[[#Headers],[Kosten derden exclusief btw]],""))</f>
        <v/>
      </c>
      <c r="AJ265" t="str">
        <f>IF(ISNUMBER(FIND("overige",Methode_Keuze)),"",IF(Tb_Activiteiten[[#This Row],[Niet verrekenbare btw]]=1,Tb_Activiteiten[[#Headers],[Niet verrekenbare btw]],""))</f>
        <v/>
      </c>
      <c r="AK265" t="str">
        <f>IF(ISNUMBER(FIND("overige",Methode_Keuze)),"",IF(Tb_Activiteiten[[#This Row],[Grondkosten]]=1,Tb_Activiteiten[[#Headers],[Grondkosten]],""))</f>
        <v/>
      </c>
      <c r="AL265" t="str">
        <f>IF(ISNUMBER(FIND("overige",Methode_Keuze)),"",IF(Tb_Activiteiten[[#This Row],[Bijdrage in natura (overige)]]=1,Tb_Activiteiten[[#Headers],[Bijdrage in natura (overige)]],""))</f>
        <v/>
      </c>
      <c r="AM265" t="str">
        <f>IF(ISNUMBER(FIND("overige",Methode_Keuze)),"",IF(Tb_Activiteiten[[#This Row],[Bijdrage in natura (vrijwilligers)]]=1,Tb_Activiteiten[[#Headers],[Bijdrage in natura (vrijwilligers)]],""))</f>
        <v/>
      </c>
      <c r="AN265" t="str">
        <f>IF(ISNUMBER(FIND("overige",Methode_Keuze)),"",IF(Tb_Activiteiten[[#This Row],[Afschrijvingskosten]]=1,Tb_Activiteiten[[#Headers],[Afschrijvingskosten]],""))</f>
        <v/>
      </c>
    </row>
    <row r="266" spans="1:40" x14ac:dyDescent="0.25">
      <c r="A266" s="342"/>
      <c r="F266" s="81"/>
      <c r="G266" s="81"/>
      <c r="L266" s="71"/>
      <c r="N266" t="str">
        <f>IFERROR(IF(VLOOKUP(Tb_Activiteiten[[#This Row],[Openstelling]],Tb_Openstelling[],2,0)=1,1,""),"")</f>
        <v/>
      </c>
      <c r="AA266" t="str">
        <f>IF(ISNUMBER(FIND("arbeid",Methode_Keuze)),"",IF(ISNUMBER(FIND("arbeid",Methode_Keuze)),"",IF(Tb_Activiteiten[[#This Row],[Loonkosten]]=1,Tb_Activiteiten[[#Headers],[Loonkosten]],"")))</f>
        <v/>
      </c>
      <c r="AB266" t="str">
        <f>IF(ISNUMBER(FIND("arbeid",Methode_Keuze)),"",IF(ISNUMBER(FIND("arbeid",Methode_Keuze)),"",IF(Tb_Activiteiten[[#This Row],[Eigen arbeid]]=1,Tb_Activiteiten[[#Headers],[Eigen arbeid]],"")))</f>
        <v/>
      </c>
      <c r="AC266" t="str">
        <f>IF(ISNUMBER(FIND("arbeid",Methode_Keuze)),"",IF(ISNUMBER(FIND("arbeid",Methode_Keuze)),"",IF(Tb_Activiteiten[[#This Row],[Projectmedewerker]]=1,Tb_Activiteiten[[#Headers],[Projectmedewerker]],"")))</f>
        <v/>
      </c>
      <c r="AD266" t="str">
        <f>IF(ISNUMBER(FIND("arbeid",Methode_Keuze)),"",IF(ISNUMBER(FIND("arbeid",Methode_Keuze)),"",IF(Tb_Activiteiten[[#This Row],[Landbouwer]]=1,Tb_Activiteiten[[#Headers],[Landbouwer]],"")))</f>
        <v/>
      </c>
      <c r="AE266" t="str">
        <f>IF(ISNUMBER(FIND("arbeid",Methode_Keuze)),"",IF(ISNUMBER(FIND("arbeid",Methode_Keuze)),"",IF(Tb_Activiteiten[[#This Row],[Adviseur]]=1,Tb_Activiteiten[[#Headers],[Adviseur]],"")))</f>
        <v/>
      </c>
      <c r="AF266" t="str">
        <f>IF(ISNUMBER(FIND("arbeid",Methode_Keuze)),"",IF(ISNUMBER(FIND("arbeid",Methode_Keuze)),"",IF(Tb_Activiteiten[[#This Row],[Projectleider/Expert]]=1,Tb_Activiteiten[[#Headers],[Projectleider/Expert]],"")))</f>
        <v/>
      </c>
      <c r="AG266" t="str">
        <f>IF(ISNUMBER(FIND("arbeid",Methode_Keuze)),"",IF(ISNUMBER(FIND("arbeid",Methode_Keuze)),"",IF(Tb_Activiteiten[[#This Row],[Arbeidskosten]]=1,Tb_Activiteiten[[#Headers],[Arbeidskosten]],"")))</f>
        <v/>
      </c>
      <c r="AH266" t="str">
        <f>IF(ISNUMBER(FIND("arbeid",Methode_Keuze)),"",IF(ISNUMBER(FIND("arbeid",Methode_Keuze)),"",IF(Tb_Activiteiten[[#This Row],[Arbeidskosten op basis van IKS]]=1,Tb_Activiteiten[[#Headers],[Arbeidskosten op basis van IKS]],"")))</f>
        <v/>
      </c>
      <c r="AI266" t="str">
        <f>IF(ISNUMBER(FIND("overige",Methode_Keuze)),"",IF(Tb_Activiteiten[[#This Row],[Kosten derden exclusief btw]]=1,Tb_Activiteiten[[#Headers],[Kosten derden exclusief btw]],""))</f>
        <v/>
      </c>
      <c r="AJ266" t="str">
        <f>IF(ISNUMBER(FIND("overige",Methode_Keuze)),"",IF(Tb_Activiteiten[[#This Row],[Niet verrekenbare btw]]=1,Tb_Activiteiten[[#Headers],[Niet verrekenbare btw]],""))</f>
        <v/>
      </c>
      <c r="AK266" t="str">
        <f>IF(ISNUMBER(FIND("overige",Methode_Keuze)),"",IF(Tb_Activiteiten[[#This Row],[Grondkosten]]=1,Tb_Activiteiten[[#Headers],[Grondkosten]],""))</f>
        <v/>
      </c>
      <c r="AL266" t="str">
        <f>IF(ISNUMBER(FIND("overige",Methode_Keuze)),"",IF(Tb_Activiteiten[[#This Row],[Bijdrage in natura (overige)]]=1,Tb_Activiteiten[[#Headers],[Bijdrage in natura (overige)]],""))</f>
        <v/>
      </c>
      <c r="AM266" t="str">
        <f>IF(ISNUMBER(FIND("overige",Methode_Keuze)),"",IF(Tb_Activiteiten[[#This Row],[Bijdrage in natura (vrijwilligers)]]=1,Tb_Activiteiten[[#Headers],[Bijdrage in natura (vrijwilligers)]],""))</f>
        <v/>
      </c>
      <c r="AN266" t="str">
        <f>IF(ISNUMBER(FIND("overige",Methode_Keuze)),"",IF(Tb_Activiteiten[[#This Row],[Afschrijvingskosten]]=1,Tb_Activiteiten[[#Headers],[Afschrijvingskosten]],""))</f>
        <v/>
      </c>
    </row>
    <row r="267" spans="1:40" x14ac:dyDescent="0.25">
      <c r="A267" s="342"/>
      <c r="F267" s="81"/>
      <c r="G267" s="81"/>
      <c r="L267" s="71"/>
      <c r="N267" t="str">
        <f>IFERROR(IF(VLOOKUP(Tb_Activiteiten[[#This Row],[Openstelling]],Tb_Openstelling[],2,0)=1,1,""),"")</f>
        <v/>
      </c>
      <c r="AA267" t="str">
        <f>IF(ISNUMBER(FIND("arbeid",Methode_Keuze)),"",IF(ISNUMBER(FIND("arbeid",Methode_Keuze)),"",IF(Tb_Activiteiten[[#This Row],[Loonkosten]]=1,Tb_Activiteiten[[#Headers],[Loonkosten]],"")))</f>
        <v/>
      </c>
      <c r="AB267" t="str">
        <f>IF(ISNUMBER(FIND("arbeid",Methode_Keuze)),"",IF(ISNUMBER(FIND("arbeid",Methode_Keuze)),"",IF(Tb_Activiteiten[[#This Row],[Eigen arbeid]]=1,Tb_Activiteiten[[#Headers],[Eigen arbeid]],"")))</f>
        <v/>
      </c>
      <c r="AC267" t="str">
        <f>IF(ISNUMBER(FIND("arbeid",Methode_Keuze)),"",IF(ISNUMBER(FIND("arbeid",Methode_Keuze)),"",IF(Tb_Activiteiten[[#This Row],[Projectmedewerker]]=1,Tb_Activiteiten[[#Headers],[Projectmedewerker]],"")))</f>
        <v/>
      </c>
      <c r="AD267" t="str">
        <f>IF(ISNUMBER(FIND("arbeid",Methode_Keuze)),"",IF(ISNUMBER(FIND("arbeid",Methode_Keuze)),"",IF(Tb_Activiteiten[[#This Row],[Landbouwer]]=1,Tb_Activiteiten[[#Headers],[Landbouwer]],"")))</f>
        <v/>
      </c>
      <c r="AE267" t="str">
        <f>IF(ISNUMBER(FIND("arbeid",Methode_Keuze)),"",IF(ISNUMBER(FIND("arbeid",Methode_Keuze)),"",IF(Tb_Activiteiten[[#This Row],[Adviseur]]=1,Tb_Activiteiten[[#Headers],[Adviseur]],"")))</f>
        <v/>
      </c>
      <c r="AF267" t="str">
        <f>IF(ISNUMBER(FIND("arbeid",Methode_Keuze)),"",IF(ISNUMBER(FIND("arbeid",Methode_Keuze)),"",IF(Tb_Activiteiten[[#This Row],[Projectleider/Expert]]=1,Tb_Activiteiten[[#Headers],[Projectleider/Expert]],"")))</f>
        <v/>
      </c>
      <c r="AG267" t="str">
        <f>IF(ISNUMBER(FIND("arbeid",Methode_Keuze)),"",IF(ISNUMBER(FIND("arbeid",Methode_Keuze)),"",IF(Tb_Activiteiten[[#This Row],[Arbeidskosten]]=1,Tb_Activiteiten[[#Headers],[Arbeidskosten]],"")))</f>
        <v/>
      </c>
      <c r="AH267" t="str">
        <f>IF(ISNUMBER(FIND("arbeid",Methode_Keuze)),"",IF(ISNUMBER(FIND("arbeid",Methode_Keuze)),"",IF(Tb_Activiteiten[[#This Row],[Arbeidskosten op basis van IKS]]=1,Tb_Activiteiten[[#Headers],[Arbeidskosten op basis van IKS]],"")))</f>
        <v/>
      </c>
      <c r="AI267" t="str">
        <f>IF(ISNUMBER(FIND("overige",Methode_Keuze)),"",IF(Tb_Activiteiten[[#This Row],[Kosten derden exclusief btw]]=1,Tb_Activiteiten[[#Headers],[Kosten derden exclusief btw]],""))</f>
        <v/>
      </c>
      <c r="AJ267" t="str">
        <f>IF(ISNUMBER(FIND("overige",Methode_Keuze)),"",IF(Tb_Activiteiten[[#This Row],[Niet verrekenbare btw]]=1,Tb_Activiteiten[[#Headers],[Niet verrekenbare btw]],""))</f>
        <v/>
      </c>
      <c r="AK267" t="str">
        <f>IF(ISNUMBER(FIND("overige",Methode_Keuze)),"",IF(Tb_Activiteiten[[#This Row],[Grondkosten]]=1,Tb_Activiteiten[[#Headers],[Grondkosten]],""))</f>
        <v/>
      </c>
      <c r="AL267" t="str">
        <f>IF(ISNUMBER(FIND("overige",Methode_Keuze)),"",IF(Tb_Activiteiten[[#This Row],[Bijdrage in natura (overige)]]=1,Tb_Activiteiten[[#Headers],[Bijdrage in natura (overige)]],""))</f>
        <v/>
      </c>
      <c r="AM267" t="str">
        <f>IF(ISNUMBER(FIND("overige",Methode_Keuze)),"",IF(Tb_Activiteiten[[#This Row],[Bijdrage in natura (vrijwilligers)]]=1,Tb_Activiteiten[[#Headers],[Bijdrage in natura (vrijwilligers)]],""))</f>
        <v/>
      </c>
      <c r="AN267" t="str">
        <f>IF(ISNUMBER(FIND("overige",Methode_Keuze)),"",IF(Tb_Activiteiten[[#This Row],[Afschrijvingskosten]]=1,Tb_Activiteiten[[#Headers],[Afschrijvingskosten]],""))</f>
        <v/>
      </c>
    </row>
    <row r="268" spans="1:40" x14ac:dyDescent="0.25">
      <c r="A268" s="342"/>
      <c r="F268" s="81"/>
      <c r="G268" s="81"/>
      <c r="L268" s="71"/>
      <c r="N268" t="str">
        <f>IFERROR(IF(VLOOKUP(Tb_Activiteiten[[#This Row],[Openstelling]],Tb_Openstelling[],2,0)=1,1,""),"")</f>
        <v/>
      </c>
      <c r="AA268" t="str">
        <f>IF(ISNUMBER(FIND("arbeid",Methode_Keuze)),"",IF(ISNUMBER(FIND("arbeid",Methode_Keuze)),"",IF(Tb_Activiteiten[[#This Row],[Loonkosten]]=1,Tb_Activiteiten[[#Headers],[Loonkosten]],"")))</f>
        <v/>
      </c>
      <c r="AB268" t="str">
        <f>IF(ISNUMBER(FIND("arbeid",Methode_Keuze)),"",IF(ISNUMBER(FIND("arbeid",Methode_Keuze)),"",IF(Tb_Activiteiten[[#This Row],[Eigen arbeid]]=1,Tb_Activiteiten[[#Headers],[Eigen arbeid]],"")))</f>
        <v/>
      </c>
      <c r="AC268" t="str">
        <f>IF(ISNUMBER(FIND("arbeid",Methode_Keuze)),"",IF(ISNUMBER(FIND("arbeid",Methode_Keuze)),"",IF(Tb_Activiteiten[[#This Row],[Projectmedewerker]]=1,Tb_Activiteiten[[#Headers],[Projectmedewerker]],"")))</f>
        <v/>
      </c>
      <c r="AD268" t="str">
        <f>IF(ISNUMBER(FIND("arbeid",Methode_Keuze)),"",IF(ISNUMBER(FIND("arbeid",Methode_Keuze)),"",IF(Tb_Activiteiten[[#This Row],[Landbouwer]]=1,Tb_Activiteiten[[#Headers],[Landbouwer]],"")))</f>
        <v/>
      </c>
      <c r="AE268" t="str">
        <f>IF(ISNUMBER(FIND("arbeid",Methode_Keuze)),"",IF(ISNUMBER(FIND("arbeid",Methode_Keuze)),"",IF(Tb_Activiteiten[[#This Row],[Adviseur]]=1,Tb_Activiteiten[[#Headers],[Adviseur]],"")))</f>
        <v/>
      </c>
      <c r="AF268" t="str">
        <f>IF(ISNUMBER(FIND("arbeid",Methode_Keuze)),"",IF(ISNUMBER(FIND("arbeid",Methode_Keuze)),"",IF(Tb_Activiteiten[[#This Row],[Projectleider/Expert]]=1,Tb_Activiteiten[[#Headers],[Projectleider/Expert]],"")))</f>
        <v/>
      </c>
      <c r="AG268" t="str">
        <f>IF(ISNUMBER(FIND("arbeid",Methode_Keuze)),"",IF(ISNUMBER(FIND("arbeid",Methode_Keuze)),"",IF(Tb_Activiteiten[[#This Row],[Arbeidskosten]]=1,Tb_Activiteiten[[#Headers],[Arbeidskosten]],"")))</f>
        <v/>
      </c>
      <c r="AH268" t="str">
        <f>IF(ISNUMBER(FIND("arbeid",Methode_Keuze)),"",IF(ISNUMBER(FIND("arbeid",Methode_Keuze)),"",IF(Tb_Activiteiten[[#This Row],[Arbeidskosten op basis van IKS]]=1,Tb_Activiteiten[[#Headers],[Arbeidskosten op basis van IKS]],"")))</f>
        <v/>
      </c>
      <c r="AI268" t="str">
        <f>IF(ISNUMBER(FIND("overige",Methode_Keuze)),"",IF(Tb_Activiteiten[[#This Row],[Kosten derden exclusief btw]]=1,Tb_Activiteiten[[#Headers],[Kosten derden exclusief btw]],""))</f>
        <v/>
      </c>
      <c r="AJ268" t="str">
        <f>IF(ISNUMBER(FIND("overige",Methode_Keuze)),"",IF(Tb_Activiteiten[[#This Row],[Niet verrekenbare btw]]=1,Tb_Activiteiten[[#Headers],[Niet verrekenbare btw]],""))</f>
        <v/>
      </c>
      <c r="AK268" t="str">
        <f>IF(ISNUMBER(FIND("overige",Methode_Keuze)),"",IF(Tb_Activiteiten[[#This Row],[Grondkosten]]=1,Tb_Activiteiten[[#Headers],[Grondkosten]],""))</f>
        <v/>
      </c>
      <c r="AL268" t="str">
        <f>IF(ISNUMBER(FIND("overige",Methode_Keuze)),"",IF(Tb_Activiteiten[[#This Row],[Bijdrage in natura (overige)]]=1,Tb_Activiteiten[[#Headers],[Bijdrage in natura (overige)]],""))</f>
        <v/>
      </c>
      <c r="AM268" t="str">
        <f>IF(ISNUMBER(FIND("overige",Methode_Keuze)),"",IF(Tb_Activiteiten[[#This Row],[Bijdrage in natura (vrijwilligers)]]=1,Tb_Activiteiten[[#Headers],[Bijdrage in natura (vrijwilligers)]],""))</f>
        <v/>
      </c>
      <c r="AN268" t="str">
        <f>IF(ISNUMBER(FIND("overige",Methode_Keuze)),"",IF(Tb_Activiteiten[[#This Row],[Afschrijvingskosten]]=1,Tb_Activiteiten[[#Headers],[Afschrijvingskosten]],""))</f>
        <v/>
      </c>
    </row>
    <row r="269" spans="1:40" x14ac:dyDescent="0.25">
      <c r="A269" s="342"/>
      <c r="F269" s="81"/>
      <c r="G269" s="81"/>
      <c r="L269" s="71"/>
      <c r="N269" t="str">
        <f>IFERROR(IF(VLOOKUP(Tb_Activiteiten[[#This Row],[Openstelling]],Tb_Openstelling[],2,0)=1,1,""),"")</f>
        <v/>
      </c>
      <c r="AA269" t="str">
        <f>IF(ISNUMBER(FIND("arbeid",Methode_Keuze)),"",IF(ISNUMBER(FIND("arbeid",Methode_Keuze)),"",IF(Tb_Activiteiten[[#This Row],[Loonkosten]]=1,Tb_Activiteiten[[#Headers],[Loonkosten]],"")))</f>
        <v/>
      </c>
      <c r="AB269" t="str">
        <f>IF(ISNUMBER(FIND("arbeid",Methode_Keuze)),"",IF(ISNUMBER(FIND("arbeid",Methode_Keuze)),"",IF(Tb_Activiteiten[[#This Row],[Eigen arbeid]]=1,Tb_Activiteiten[[#Headers],[Eigen arbeid]],"")))</f>
        <v/>
      </c>
      <c r="AC269" t="str">
        <f>IF(ISNUMBER(FIND("arbeid",Methode_Keuze)),"",IF(ISNUMBER(FIND("arbeid",Methode_Keuze)),"",IF(Tb_Activiteiten[[#This Row],[Projectmedewerker]]=1,Tb_Activiteiten[[#Headers],[Projectmedewerker]],"")))</f>
        <v/>
      </c>
      <c r="AD269" t="str">
        <f>IF(ISNUMBER(FIND("arbeid",Methode_Keuze)),"",IF(ISNUMBER(FIND("arbeid",Methode_Keuze)),"",IF(Tb_Activiteiten[[#This Row],[Landbouwer]]=1,Tb_Activiteiten[[#Headers],[Landbouwer]],"")))</f>
        <v/>
      </c>
      <c r="AE269" t="str">
        <f>IF(ISNUMBER(FIND("arbeid",Methode_Keuze)),"",IF(ISNUMBER(FIND("arbeid",Methode_Keuze)),"",IF(Tb_Activiteiten[[#This Row],[Adviseur]]=1,Tb_Activiteiten[[#Headers],[Adviseur]],"")))</f>
        <v/>
      </c>
      <c r="AF269" t="str">
        <f>IF(ISNUMBER(FIND("arbeid",Methode_Keuze)),"",IF(ISNUMBER(FIND("arbeid",Methode_Keuze)),"",IF(Tb_Activiteiten[[#This Row],[Projectleider/Expert]]=1,Tb_Activiteiten[[#Headers],[Projectleider/Expert]],"")))</f>
        <v/>
      </c>
      <c r="AG269" t="str">
        <f>IF(ISNUMBER(FIND("arbeid",Methode_Keuze)),"",IF(ISNUMBER(FIND("arbeid",Methode_Keuze)),"",IF(Tb_Activiteiten[[#This Row],[Arbeidskosten]]=1,Tb_Activiteiten[[#Headers],[Arbeidskosten]],"")))</f>
        <v/>
      </c>
      <c r="AH269" t="str">
        <f>IF(ISNUMBER(FIND("arbeid",Methode_Keuze)),"",IF(ISNUMBER(FIND("arbeid",Methode_Keuze)),"",IF(Tb_Activiteiten[[#This Row],[Arbeidskosten op basis van IKS]]=1,Tb_Activiteiten[[#Headers],[Arbeidskosten op basis van IKS]],"")))</f>
        <v/>
      </c>
      <c r="AI269" t="str">
        <f>IF(ISNUMBER(FIND("overige",Methode_Keuze)),"",IF(Tb_Activiteiten[[#This Row],[Kosten derden exclusief btw]]=1,Tb_Activiteiten[[#Headers],[Kosten derden exclusief btw]],""))</f>
        <v/>
      </c>
      <c r="AJ269" t="str">
        <f>IF(ISNUMBER(FIND("overige",Methode_Keuze)),"",IF(Tb_Activiteiten[[#This Row],[Niet verrekenbare btw]]=1,Tb_Activiteiten[[#Headers],[Niet verrekenbare btw]],""))</f>
        <v/>
      </c>
      <c r="AK269" t="str">
        <f>IF(ISNUMBER(FIND("overige",Methode_Keuze)),"",IF(Tb_Activiteiten[[#This Row],[Grondkosten]]=1,Tb_Activiteiten[[#Headers],[Grondkosten]],""))</f>
        <v/>
      </c>
      <c r="AL269" t="str">
        <f>IF(ISNUMBER(FIND("overige",Methode_Keuze)),"",IF(Tb_Activiteiten[[#This Row],[Bijdrage in natura (overige)]]=1,Tb_Activiteiten[[#Headers],[Bijdrage in natura (overige)]],""))</f>
        <v/>
      </c>
      <c r="AM269" t="str">
        <f>IF(ISNUMBER(FIND("overige",Methode_Keuze)),"",IF(Tb_Activiteiten[[#This Row],[Bijdrage in natura (vrijwilligers)]]=1,Tb_Activiteiten[[#Headers],[Bijdrage in natura (vrijwilligers)]],""))</f>
        <v/>
      </c>
      <c r="AN269" t="str">
        <f>IF(ISNUMBER(FIND("overige",Methode_Keuze)),"",IF(Tb_Activiteiten[[#This Row],[Afschrijvingskosten]]=1,Tb_Activiteiten[[#Headers],[Afschrijvingskosten]],""))</f>
        <v/>
      </c>
    </row>
    <row r="270" spans="1:40" x14ac:dyDescent="0.25">
      <c r="A270" s="342"/>
      <c r="F270" s="81"/>
      <c r="G270" s="81"/>
      <c r="L270" s="71"/>
      <c r="N270" t="str">
        <f>IFERROR(IF(VLOOKUP(Tb_Activiteiten[[#This Row],[Openstelling]],Tb_Openstelling[],2,0)=1,1,""),"")</f>
        <v/>
      </c>
      <c r="AA270" t="str">
        <f>IF(ISNUMBER(FIND("arbeid",Methode_Keuze)),"",IF(ISNUMBER(FIND("arbeid",Methode_Keuze)),"",IF(Tb_Activiteiten[[#This Row],[Loonkosten]]=1,Tb_Activiteiten[[#Headers],[Loonkosten]],"")))</f>
        <v/>
      </c>
      <c r="AB270" t="str">
        <f>IF(ISNUMBER(FIND("arbeid",Methode_Keuze)),"",IF(ISNUMBER(FIND("arbeid",Methode_Keuze)),"",IF(Tb_Activiteiten[[#This Row],[Eigen arbeid]]=1,Tb_Activiteiten[[#Headers],[Eigen arbeid]],"")))</f>
        <v/>
      </c>
      <c r="AC270" t="str">
        <f>IF(ISNUMBER(FIND("arbeid",Methode_Keuze)),"",IF(ISNUMBER(FIND("arbeid",Methode_Keuze)),"",IF(Tb_Activiteiten[[#This Row],[Projectmedewerker]]=1,Tb_Activiteiten[[#Headers],[Projectmedewerker]],"")))</f>
        <v/>
      </c>
      <c r="AD270" t="str">
        <f>IF(ISNUMBER(FIND("arbeid",Methode_Keuze)),"",IF(ISNUMBER(FIND("arbeid",Methode_Keuze)),"",IF(Tb_Activiteiten[[#This Row],[Landbouwer]]=1,Tb_Activiteiten[[#Headers],[Landbouwer]],"")))</f>
        <v/>
      </c>
      <c r="AE270" t="str">
        <f>IF(ISNUMBER(FIND("arbeid",Methode_Keuze)),"",IF(ISNUMBER(FIND("arbeid",Methode_Keuze)),"",IF(Tb_Activiteiten[[#This Row],[Adviseur]]=1,Tb_Activiteiten[[#Headers],[Adviseur]],"")))</f>
        <v/>
      </c>
      <c r="AF270" t="str">
        <f>IF(ISNUMBER(FIND("arbeid",Methode_Keuze)),"",IF(ISNUMBER(FIND("arbeid",Methode_Keuze)),"",IF(Tb_Activiteiten[[#This Row],[Projectleider/Expert]]=1,Tb_Activiteiten[[#Headers],[Projectleider/Expert]],"")))</f>
        <v/>
      </c>
      <c r="AG270" t="str">
        <f>IF(ISNUMBER(FIND("arbeid",Methode_Keuze)),"",IF(ISNUMBER(FIND("arbeid",Methode_Keuze)),"",IF(Tb_Activiteiten[[#This Row],[Arbeidskosten]]=1,Tb_Activiteiten[[#Headers],[Arbeidskosten]],"")))</f>
        <v/>
      </c>
      <c r="AH270" t="str">
        <f>IF(ISNUMBER(FIND("arbeid",Methode_Keuze)),"",IF(ISNUMBER(FIND("arbeid",Methode_Keuze)),"",IF(Tb_Activiteiten[[#This Row],[Arbeidskosten op basis van IKS]]=1,Tb_Activiteiten[[#Headers],[Arbeidskosten op basis van IKS]],"")))</f>
        <v/>
      </c>
      <c r="AI270" t="str">
        <f>IF(ISNUMBER(FIND("overige",Methode_Keuze)),"",IF(Tb_Activiteiten[[#This Row],[Kosten derden exclusief btw]]=1,Tb_Activiteiten[[#Headers],[Kosten derden exclusief btw]],""))</f>
        <v/>
      </c>
      <c r="AJ270" t="str">
        <f>IF(ISNUMBER(FIND("overige",Methode_Keuze)),"",IF(Tb_Activiteiten[[#This Row],[Niet verrekenbare btw]]=1,Tb_Activiteiten[[#Headers],[Niet verrekenbare btw]],""))</f>
        <v/>
      </c>
      <c r="AK270" t="str">
        <f>IF(ISNUMBER(FIND("overige",Methode_Keuze)),"",IF(Tb_Activiteiten[[#This Row],[Grondkosten]]=1,Tb_Activiteiten[[#Headers],[Grondkosten]],""))</f>
        <v/>
      </c>
      <c r="AL270" t="str">
        <f>IF(ISNUMBER(FIND("overige",Methode_Keuze)),"",IF(Tb_Activiteiten[[#This Row],[Bijdrage in natura (overige)]]=1,Tb_Activiteiten[[#Headers],[Bijdrage in natura (overige)]],""))</f>
        <v/>
      </c>
      <c r="AM270" t="str">
        <f>IF(ISNUMBER(FIND("overige",Methode_Keuze)),"",IF(Tb_Activiteiten[[#This Row],[Bijdrage in natura (vrijwilligers)]]=1,Tb_Activiteiten[[#Headers],[Bijdrage in natura (vrijwilligers)]],""))</f>
        <v/>
      </c>
      <c r="AN270" t="str">
        <f>IF(ISNUMBER(FIND("overige",Methode_Keuze)),"",IF(Tb_Activiteiten[[#This Row],[Afschrijvingskosten]]=1,Tb_Activiteiten[[#Headers],[Afschrijvingskosten]],""))</f>
        <v/>
      </c>
    </row>
    <row r="271" spans="1:40" x14ac:dyDescent="0.25">
      <c r="A271" s="342"/>
      <c r="F271" s="81"/>
      <c r="G271" s="81"/>
      <c r="L271" s="71"/>
      <c r="N271" t="str">
        <f>IFERROR(IF(VLOOKUP(Tb_Activiteiten[[#This Row],[Openstelling]],Tb_Openstelling[],2,0)=1,1,""),"")</f>
        <v/>
      </c>
      <c r="AA271" t="str">
        <f>IF(ISNUMBER(FIND("arbeid",Methode_Keuze)),"",IF(ISNUMBER(FIND("arbeid",Methode_Keuze)),"",IF(Tb_Activiteiten[[#This Row],[Loonkosten]]=1,Tb_Activiteiten[[#Headers],[Loonkosten]],"")))</f>
        <v/>
      </c>
      <c r="AB271" t="str">
        <f>IF(ISNUMBER(FIND("arbeid",Methode_Keuze)),"",IF(ISNUMBER(FIND("arbeid",Methode_Keuze)),"",IF(Tb_Activiteiten[[#This Row],[Eigen arbeid]]=1,Tb_Activiteiten[[#Headers],[Eigen arbeid]],"")))</f>
        <v/>
      </c>
      <c r="AC271" t="str">
        <f>IF(ISNUMBER(FIND("arbeid",Methode_Keuze)),"",IF(ISNUMBER(FIND("arbeid",Methode_Keuze)),"",IF(Tb_Activiteiten[[#This Row],[Projectmedewerker]]=1,Tb_Activiteiten[[#Headers],[Projectmedewerker]],"")))</f>
        <v/>
      </c>
      <c r="AD271" t="str">
        <f>IF(ISNUMBER(FIND("arbeid",Methode_Keuze)),"",IF(ISNUMBER(FIND("arbeid",Methode_Keuze)),"",IF(Tb_Activiteiten[[#This Row],[Landbouwer]]=1,Tb_Activiteiten[[#Headers],[Landbouwer]],"")))</f>
        <v/>
      </c>
      <c r="AE271" t="str">
        <f>IF(ISNUMBER(FIND("arbeid",Methode_Keuze)),"",IF(ISNUMBER(FIND("arbeid",Methode_Keuze)),"",IF(Tb_Activiteiten[[#This Row],[Adviseur]]=1,Tb_Activiteiten[[#Headers],[Adviseur]],"")))</f>
        <v/>
      </c>
      <c r="AF271" t="str">
        <f>IF(ISNUMBER(FIND("arbeid",Methode_Keuze)),"",IF(ISNUMBER(FIND("arbeid",Methode_Keuze)),"",IF(Tb_Activiteiten[[#This Row],[Projectleider/Expert]]=1,Tb_Activiteiten[[#Headers],[Projectleider/Expert]],"")))</f>
        <v/>
      </c>
      <c r="AG271" t="str">
        <f>IF(ISNUMBER(FIND("arbeid",Methode_Keuze)),"",IF(ISNUMBER(FIND("arbeid",Methode_Keuze)),"",IF(Tb_Activiteiten[[#This Row],[Arbeidskosten]]=1,Tb_Activiteiten[[#Headers],[Arbeidskosten]],"")))</f>
        <v/>
      </c>
      <c r="AH271" t="str">
        <f>IF(ISNUMBER(FIND("arbeid",Methode_Keuze)),"",IF(ISNUMBER(FIND("arbeid",Methode_Keuze)),"",IF(Tb_Activiteiten[[#This Row],[Arbeidskosten op basis van IKS]]=1,Tb_Activiteiten[[#Headers],[Arbeidskosten op basis van IKS]],"")))</f>
        <v/>
      </c>
      <c r="AI271" t="str">
        <f>IF(ISNUMBER(FIND("overige",Methode_Keuze)),"",IF(Tb_Activiteiten[[#This Row],[Kosten derden exclusief btw]]=1,Tb_Activiteiten[[#Headers],[Kosten derden exclusief btw]],""))</f>
        <v/>
      </c>
      <c r="AJ271" t="str">
        <f>IF(ISNUMBER(FIND("overige",Methode_Keuze)),"",IF(Tb_Activiteiten[[#This Row],[Niet verrekenbare btw]]=1,Tb_Activiteiten[[#Headers],[Niet verrekenbare btw]],""))</f>
        <v/>
      </c>
      <c r="AK271" t="str">
        <f>IF(ISNUMBER(FIND("overige",Methode_Keuze)),"",IF(Tb_Activiteiten[[#This Row],[Grondkosten]]=1,Tb_Activiteiten[[#Headers],[Grondkosten]],""))</f>
        <v/>
      </c>
      <c r="AL271" t="str">
        <f>IF(ISNUMBER(FIND("overige",Methode_Keuze)),"",IF(Tb_Activiteiten[[#This Row],[Bijdrage in natura (overige)]]=1,Tb_Activiteiten[[#Headers],[Bijdrage in natura (overige)]],""))</f>
        <v/>
      </c>
      <c r="AM271" t="str">
        <f>IF(ISNUMBER(FIND("overige",Methode_Keuze)),"",IF(Tb_Activiteiten[[#This Row],[Bijdrage in natura (vrijwilligers)]]=1,Tb_Activiteiten[[#Headers],[Bijdrage in natura (vrijwilligers)]],""))</f>
        <v/>
      </c>
      <c r="AN271" t="str">
        <f>IF(ISNUMBER(FIND("overige",Methode_Keuze)),"",IF(Tb_Activiteiten[[#This Row],[Afschrijvingskosten]]=1,Tb_Activiteiten[[#Headers],[Afschrijvingskosten]],""))</f>
        <v/>
      </c>
    </row>
    <row r="272" spans="1:40" x14ac:dyDescent="0.25">
      <c r="A272" s="342"/>
      <c r="F272" s="81"/>
      <c r="G272" s="81"/>
      <c r="L272" s="71"/>
      <c r="N272" t="str">
        <f>IFERROR(IF(VLOOKUP(Tb_Activiteiten[[#This Row],[Openstelling]],Tb_Openstelling[],2,0)=1,1,""),"")</f>
        <v/>
      </c>
      <c r="AA272" t="str">
        <f>IF(ISNUMBER(FIND("arbeid",Methode_Keuze)),"",IF(ISNUMBER(FIND("arbeid",Methode_Keuze)),"",IF(Tb_Activiteiten[[#This Row],[Loonkosten]]=1,Tb_Activiteiten[[#Headers],[Loonkosten]],"")))</f>
        <v/>
      </c>
      <c r="AB272" t="str">
        <f>IF(ISNUMBER(FIND("arbeid",Methode_Keuze)),"",IF(ISNUMBER(FIND("arbeid",Methode_Keuze)),"",IF(Tb_Activiteiten[[#This Row],[Eigen arbeid]]=1,Tb_Activiteiten[[#Headers],[Eigen arbeid]],"")))</f>
        <v/>
      </c>
      <c r="AC272" t="str">
        <f>IF(ISNUMBER(FIND("arbeid",Methode_Keuze)),"",IF(ISNUMBER(FIND("arbeid",Methode_Keuze)),"",IF(Tb_Activiteiten[[#This Row],[Projectmedewerker]]=1,Tb_Activiteiten[[#Headers],[Projectmedewerker]],"")))</f>
        <v/>
      </c>
      <c r="AD272" t="str">
        <f>IF(ISNUMBER(FIND("arbeid",Methode_Keuze)),"",IF(ISNUMBER(FIND("arbeid",Methode_Keuze)),"",IF(Tb_Activiteiten[[#This Row],[Landbouwer]]=1,Tb_Activiteiten[[#Headers],[Landbouwer]],"")))</f>
        <v/>
      </c>
      <c r="AE272" t="str">
        <f>IF(ISNUMBER(FIND("arbeid",Methode_Keuze)),"",IF(ISNUMBER(FIND("arbeid",Methode_Keuze)),"",IF(Tb_Activiteiten[[#This Row],[Adviseur]]=1,Tb_Activiteiten[[#Headers],[Adviseur]],"")))</f>
        <v/>
      </c>
      <c r="AF272" t="str">
        <f>IF(ISNUMBER(FIND("arbeid",Methode_Keuze)),"",IF(ISNUMBER(FIND("arbeid",Methode_Keuze)),"",IF(Tb_Activiteiten[[#This Row],[Projectleider/Expert]]=1,Tb_Activiteiten[[#Headers],[Projectleider/Expert]],"")))</f>
        <v/>
      </c>
      <c r="AG272" t="str">
        <f>IF(ISNUMBER(FIND("arbeid",Methode_Keuze)),"",IF(ISNUMBER(FIND("arbeid",Methode_Keuze)),"",IF(Tb_Activiteiten[[#This Row],[Arbeidskosten]]=1,Tb_Activiteiten[[#Headers],[Arbeidskosten]],"")))</f>
        <v/>
      </c>
      <c r="AH272" t="str">
        <f>IF(ISNUMBER(FIND("arbeid",Methode_Keuze)),"",IF(ISNUMBER(FIND("arbeid",Methode_Keuze)),"",IF(Tb_Activiteiten[[#This Row],[Arbeidskosten op basis van IKS]]=1,Tb_Activiteiten[[#Headers],[Arbeidskosten op basis van IKS]],"")))</f>
        <v/>
      </c>
      <c r="AI272" t="str">
        <f>IF(ISNUMBER(FIND("overige",Methode_Keuze)),"",IF(Tb_Activiteiten[[#This Row],[Kosten derden exclusief btw]]=1,Tb_Activiteiten[[#Headers],[Kosten derden exclusief btw]],""))</f>
        <v/>
      </c>
      <c r="AJ272" t="str">
        <f>IF(ISNUMBER(FIND("overige",Methode_Keuze)),"",IF(Tb_Activiteiten[[#This Row],[Niet verrekenbare btw]]=1,Tb_Activiteiten[[#Headers],[Niet verrekenbare btw]],""))</f>
        <v/>
      </c>
      <c r="AK272" t="str">
        <f>IF(ISNUMBER(FIND("overige",Methode_Keuze)),"",IF(Tb_Activiteiten[[#This Row],[Grondkosten]]=1,Tb_Activiteiten[[#Headers],[Grondkosten]],""))</f>
        <v/>
      </c>
      <c r="AL272" t="str">
        <f>IF(ISNUMBER(FIND("overige",Methode_Keuze)),"",IF(Tb_Activiteiten[[#This Row],[Bijdrage in natura (overige)]]=1,Tb_Activiteiten[[#Headers],[Bijdrage in natura (overige)]],""))</f>
        <v/>
      </c>
      <c r="AM272" t="str">
        <f>IF(ISNUMBER(FIND("overige",Methode_Keuze)),"",IF(Tb_Activiteiten[[#This Row],[Bijdrage in natura (vrijwilligers)]]=1,Tb_Activiteiten[[#Headers],[Bijdrage in natura (vrijwilligers)]],""))</f>
        <v/>
      </c>
      <c r="AN272" t="str">
        <f>IF(ISNUMBER(FIND("overige",Methode_Keuze)),"",IF(Tb_Activiteiten[[#This Row],[Afschrijvingskosten]]=1,Tb_Activiteiten[[#Headers],[Afschrijvingskosten]],""))</f>
        <v/>
      </c>
    </row>
    <row r="273" spans="1:40" x14ac:dyDescent="0.25">
      <c r="A273" s="342"/>
      <c r="F273" s="81"/>
      <c r="G273" s="81"/>
      <c r="L273" s="71"/>
      <c r="N273" t="str">
        <f>IFERROR(IF(VLOOKUP(Tb_Activiteiten[[#This Row],[Openstelling]],Tb_Openstelling[],2,0)=1,1,""),"")</f>
        <v/>
      </c>
      <c r="AA273" t="str">
        <f>IF(ISNUMBER(FIND("arbeid",Methode_Keuze)),"",IF(ISNUMBER(FIND("arbeid",Methode_Keuze)),"",IF(Tb_Activiteiten[[#This Row],[Loonkosten]]=1,Tb_Activiteiten[[#Headers],[Loonkosten]],"")))</f>
        <v/>
      </c>
      <c r="AB273" t="str">
        <f>IF(ISNUMBER(FIND("arbeid",Methode_Keuze)),"",IF(ISNUMBER(FIND("arbeid",Methode_Keuze)),"",IF(Tb_Activiteiten[[#This Row],[Eigen arbeid]]=1,Tb_Activiteiten[[#Headers],[Eigen arbeid]],"")))</f>
        <v/>
      </c>
      <c r="AC273" t="str">
        <f>IF(ISNUMBER(FIND("arbeid",Methode_Keuze)),"",IF(ISNUMBER(FIND("arbeid",Methode_Keuze)),"",IF(Tb_Activiteiten[[#This Row],[Projectmedewerker]]=1,Tb_Activiteiten[[#Headers],[Projectmedewerker]],"")))</f>
        <v/>
      </c>
      <c r="AD273" t="str">
        <f>IF(ISNUMBER(FIND("arbeid",Methode_Keuze)),"",IF(ISNUMBER(FIND("arbeid",Methode_Keuze)),"",IF(Tb_Activiteiten[[#This Row],[Landbouwer]]=1,Tb_Activiteiten[[#Headers],[Landbouwer]],"")))</f>
        <v/>
      </c>
      <c r="AE273" t="str">
        <f>IF(ISNUMBER(FIND("arbeid",Methode_Keuze)),"",IF(ISNUMBER(FIND("arbeid",Methode_Keuze)),"",IF(Tb_Activiteiten[[#This Row],[Adviseur]]=1,Tb_Activiteiten[[#Headers],[Adviseur]],"")))</f>
        <v/>
      </c>
      <c r="AF273" t="str">
        <f>IF(ISNUMBER(FIND("arbeid",Methode_Keuze)),"",IF(ISNUMBER(FIND("arbeid",Methode_Keuze)),"",IF(Tb_Activiteiten[[#This Row],[Projectleider/Expert]]=1,Tb_Activiteiten[[#Headers],[Projectleider/Expert]],"")))</f>
        <v/>
      </c>
      <c r="AG273" t="str">
        <f>IF(ISNUMBER(FIND("arbeid",Methode_Keuze)),"",IF(ISNUMBER(FIND("arbeid",Methode_Keuze)),"",IF(Tb_Activiteiten[[#This Row],[Arbeidskosten]]=1,Tb_Activiteiten[[#Headers],[Arbeidskosten]],"")))</f>
        <v/>
      </c>
      <c r="AH273" t="str">
        <f>IF(ISNUMBER(FIND("arbeid",Methode_Keuze)),"",IF(ISNUMBER(FIND("arbeid",Methode_Keuze)),"",IF(Tb_Activiteiten[[#This Row],[Arbeidskosten op basis van IKS]]=1,Tb_Activiteiten[[#Headers],[Arbeidskosten op basis van IKS]],"")))</f>
        <v/>
      </c>
      <c r="AI273" t="str">
        <f>IF(ISNUMBER(FIND("overige",Methode_Keuze)),"",IF(Tb_Activiteiten[[#This Row],[Kosten derden exclusief btw]]=1,Tb_Activiteiten[[#Headers],[Kosten derden exclusief btw]],""))</f>
        <v/>
      </c>
      <c r="AJ273" t="str">
        <f>IF(ISNUMBER(FIND("overige",Methode_Keuze)),"",IF(Tb_Activiteiten[[#This Row],[Niet verrekenbare btw]]=1,Tb_Activiteiten[[#Headers],[Niet verrekenbare btw]],""))</f>
        <v/>
      </c>
      <c r="AK273" t="str">
        <f>IF(ISNUMBER(FIND("overige",Methode_Keuze)),"",IF(Tb_Activiteiten[[#This Row],[Grondkosten]]=1,Tb_Activiteiten[[#Headers],[Grondkosten]],""))</f>
        <v/>
      </c>
      <c r="AL273" t="str">
        <f>IF(ISNUMBER(FIND("overige",Methode_Keuze)),"",IF(Tb_Activiteiten[[#This Row],[Bijdrage in natura (overige)]]=1,Tb_Activiteiten[[#Headers],[Bijdrage in natura (overige)]],""))</f>
        <v/>
      </c>
      <c r="AM273" t="str">
        <f>IF(ISNUMBER(FIND("overige",Methode_Keuze)),"",IF(Tb_Activiteiten[[#This Row],[Bijdrage in natura (vrijwilligers)]]=1,Tb_Activiteiten[[#Headers],[Bijdrage in natura (vrijwilligers)]],""))</f>
        <v/>
      </c>
      <c r="AN273" t="str">
        <f>IF(ISNUMBER(FIND("overige",Methode_Keuze)),"",IF(Tb_Activiteiten[[#This Row],[Afschrijvingskosten]]=1,Tb_Activiteiten[[#Headers],[Afschrijvingskosten]],""))</f>
        <v/>
      </c>
    </row>
    <row r="274" spans="1:40" x14ac:dyDescent="0.25">
      <c r="A274" s="342"/>
      <c r="F274" s="81"/>
      <c r="G274" s="81"/>
      <c r="L274" s="71"/>
      <c r="N274" t="str">
        <f>IFERROR(IF(VLOOKUP(Tb_Activiteiten[[#This Row],[Openstelling]],Tb_Openstelling[],2,0)=1,1,""),"")</f>
        <v/>
      </c>
      <c r="AA274" t="str">
        <f>IF(ISNUMBER(FIND("arbeid",Methode_Keuze)),"",IF(ISNUMBER(FIND("arbeid",Methode_Keuze)),"",IF(Tb_Activiteiten[[#This Row],[Loonkosten]]=1,Tb_Activiteiten[[#Headers],[Loonkosten]],"")))</f>
        <v/>
      </c>
      <c r="AB274" t="str">
        <f>IF(ISNUMBER(FIND("arbeid",Methode_Keuze)),"",IF(ISNUMBER(FIND("arbeid",Methode_Keuze)),"",IF(Tb_Activiteiten[[#This Row],[Eigen arbeid]]=1,Tb_Activiteiten[[#Headers],[Eigen arbeid]],"")))</f>
        <v/>
      </c>
      <c r="AC274" t="str">
        <f>IF(ISNUMBER(FIND("arbeid",Methode_Keuze)),"",IF(ISNUMBER(FIND("arbeid",Methode_Keuze)),"",IF(Tb_Activiteiten[[#This Row],[Projectmedewerker]]=1,Tb_Activiteiten[[#Headers],[Projectmedewerker]],"")))</f>
        <v/>
      </c>
      <c r="AD274" t="str">
        <f>IF(ISNUMBER(FIND("arbeid",Methode_Keuze)),"",IF(ISNUMBER(FIND("arbeid",Methode_Keuze)),"",IF(Tb_Activiteiten[[#This Row],[Landbouwer]]=1,Tb_Activiteiten[[#Headers],[Landbouwer]],"")))</f>
        <v/>
      </c>
      <c r="AE274" t="str">
        <f>IF(ISNUMBER(FIND("arbeid",Methode_Keuze)),"",IF(ISNUMBER(FIND("arbeid",Methode_Keuze)),"",IF(Tb_Activiteiten[[#This Row],[Adviseur]]=1,Tb_Activiteiten[[#Headers],[Adviseur]],"")))</f>
        <v/>
      </c>
      <c r="AF274" t="str">
        <f>IF(ISNUMBER(FIND("arbeid",Methode_Keuze)),"",IF(ISNUMBER(FIND("arbeid",Methode_Keuze)),"",IF(Tb_Activiteiten[[#This Row],[Projectleider/Expert]]=1,Tb_Activiteiten[[#Headers],[Projectleider/Expert]],"")))</f>
        <v/>
      </c>
      <c r="AG274" t="str">
        <f>IF(ISNUMBER(FIND("arbeid",Methode_Keuze)),"",IF(ISNUMBER(FIND("arbeid",Methode_Keuze)),"",IF(Tb_Activiteiten[[#This Row],[Arbeidskosten]]=1,Tb_Activiteiten[[#Headers],[Arbeidskosten]],"")))</f>
        <v/>
      </c>
      <c r="AH274" t="str">
        <f>IF(ISNUMBER(FIND("arbeid",Methode_Keuze)),"",IF(ISNUMBER(FIND("arbeid",Methode_Keuze)),"",IF(Tb_Activiteiten[[#This Row],[Arbeidskosten op basis van IKS]]=1,Tb_Activiteiten[[#Headers],[Arbeidskosten op basis van IKS]],"")))</f>
        <v/>
      </c>
      <c r="AI274" t="str">
        <f>IF(ISNUMBER(FIND("overige",Methode_Keuze)),"",IF(Tb_Activiteiten[[#This Row],[Kosten derden exclusief btw]]=1,Tb_Activiteiten[[#Headers],[Kosten derden exclusief btw]],""))</f>
        <v/>
      </c>
      <c r="AJ274" t="str">
        <f>IF(ISNUMBER(FIND("overige",Methode_Keuze)),"",IF(Tb_Activiteiten[[#This Row],[Niet verrekenbare btw]]=1,Tb_Activiteiten[[#Headers],[Niet verrekenbare btw]],""))</f>
        <v/>
      </c>
      <c r="AK274" t="str">
        <f>IF(ISNUMBER(FIND("overige",Methode_Keuze)),"",IF(Tb_Activiteiten[[#This Row],[Grondkosten]]=1,Tb_Activiteiten[[#Headers],[Grondkosten]],""))</f>
        <v/>
      </c>
      <c r="AL274" t="str">
        <f>IF(ISNUMBER(FIND("overige",Methode_Keuze)),"",IF(Tb_Activiteiten[[#This Row],[Bijdrage in natura (overige)]]=1,Tb_Activiteiten[[#Headers],[Bijdrage in natura (overige)]],""))</f>
        <v/>
      </c>
      <c r="AM274" t="str">
        <f>IF(ISNUMBER(FIND("overige",Methode_Keuze)),"",IF(Tb_Activiteiten[[#This Row],[Bijdrage in natura (vrijwilligers)]]=1,Tb_Activiteiten[[#Headers],[Bijdrage in natura (vrijwilligers)]],""))</f>
        <v/>
      </c>
      <c r="AN274" t="str">
        <f>IF(ISNUMBER(FIND("overige",Methode_Keuze)),"",IF(Tb_Activiteiten[[#This Row],[Afschrijvingskosten]]=1,Tb_Activiteiten[[#Headers],[Afschrijvingskosten]],""))</f>
        <v/>
      </c>
    </row>
    <row r="275" spans="1:40" x14ac:dyDescent="0.25">
      <c r="A275" s="342"/>
      <c r="F275" s="81"/>
      <c r="G275" s="81"/>
      <c r="L275" s="71"/>
      <c r="N275" t="str">
        <f>IFERROR(IF(VLOOKUP(Tb_Activiteiten[[#This Row],[Openstelling]],Tb_Openstelling[],2,0)=1,1,""),"")</f>
        <v/>
      </c>
      <c r="AA275" t="str">
        <f>IF(ISNUMBER(FIND("arbeid",Methode_Keuze)),"",IF(ISNUMBER(FIND("arbeid",Methode_Keuze)),"",IF(Tb_Activiteiten[[#This Row],[Loonkosten]]=1,Tb_Activiteiten[[#Headers],[Loonkosten]],"")))</f>
        <v/>
      </c>
      <c r="AB275" t="str">
        <f>IF(ISNUMBER(FIND("arbeid",Methode_Keuze)),"",IF(ISNUMBER(FIND("arbeid",Methode_Keuze)),"",IF(Tb_Activiteiten[[#This Row],[Eigen arbeid]]=1,Tb_Activiteiten[[#Headers],[Eigen arbeid]],"")))</f>
        <v/>
      </c>
      <c r="AC275" t="str">
        <f>IF(ISNUMBER(FIND("arbeid",Methode_Keuze)),"",IF(ISNUMBER(FIND("arbeid",Methode_Keuze)),"",IF(Tb_Activiteiten[[#This Row],[Projectmedewerker]]=1,Tb_Activiteiten[[#Headers],[Projectmedewerker]],"")))</f>
        <v/>
      </c>
      <c r="AD275" t="str">
        <f>IF(ISNUMBER(FIND("arbeid",Methode_Keuze)),"",IF(ISNUMBER(FIND("arbeid",Methode_Keuze)),"",IF(Tb_Activiteiten[[#This Row],[Landbouwer]]=1,Tb_Activiteiten[[#Headers],[Landbouwer]],"")))</f>
        <v/>
      </c>
      <c r="AE275" t="str">
        <f>IF(ISNUMBER(FIND("arbeid",Methode_Keuze)),"",IF(ISNUMBER(FIND("arbeid",Methode_Keuze)),"",IF(Tb_Activiteiten[[#This Row],[Adviseur]]=1,Tb_Activiteiten[[#Headers],[Adviseur]],"")))</f>
        <v/>
      </c>
      <c r="AF275" t="str">
        <f>IF(ISNUMBER(FIND("arbeid",Methode_Keuze)),"",IF(ISNUMBER(FIND("arbeid",Methode_Keuze)),"",IF(Tb_Activiteiten[[#This Row],[Projectleider/Expert]]=1,Tb_Activiteiten[[#Headers],[Projectleider/Expert]],"")))</f>
        <v/>
      </c>
      <c r="AG275" t="str">
        <f>IF(ISNUMBER(FIND("arbeid",Methode_Keuze)),"",IF(ISNUMBER(FIND("arbeid",Methode_Keuze)),"",IF(Tb_Activiteiten[[#This Row],[Arbeidskosten]]=1,Tb_Activiteiten[[#Headers],[Arbeidskosten]],"")))</f>
        <v/>
      </c>
      <c r="AH275" t="str">
        <f>IF(ISNUMBER(FIND("arbeid",Methode_Keuze)),"",IF(ISNUMBER(FIND("arbeid",Methode_Keuze)),"",IF(Tb_Activiteiten[[#This Row],[Arbeidskosten op basis van IKS]]=1,Tb_Activiteiten[[#Headers],[Arbeidskosten op basis van IKS]],"")))</f>
        <v/>
      </c>
      <c r="AI275" t="str">
        <f>IF(ISNUMBER(FIND("overige",Methode_Keuze)),"",IF(Tb_Activiteiten[[#This Row],[Kosten derden exclusief btw]]=1,Tb_Activiteiten[[#Headers],[Kosten derden exclusief btw]],""))</f>
        <v/>
      </c>
      <c r="AJ275" t="str">
        <f>IF(ISNUMBER(FIND("overige",Methode_Keuze)),"",IF(Tb_Activiteiten[[#This Row],[Niet verrekenbare btw]]=1,Tb_Activiteiten[[#Headers],[Niet verrekenbare btw]],""))</f>
        <v/>
      </c>
      <c r="AK275" t="str">
        <f>IF(ISNUMBER(FIND("overige",Methode_Keuze)),"",IF(Tb_Activiteiten[[#This Row],[Grondkosten]]=1,Tb_Activiteiten[[#Headers],[Grondkosten]],""))</f>
        <v/>
      </c>
      <c r="AL275" t="str">
        <f>IF(ISNUMBER(FIND("overige",Methode_Keuze)),"",IF(Tb_Activiteiten[[#This Row],[Bijdrage in natura (overige)]]=1,Tb_Activiteiten[[#Headers],[Bijdrage in natura (overige)]],""))</f>
        <v/>
      </c>
      <c r="AM275" t="str">
        <f>IF(ISNUMBER(FIND("overige",Methode_Keuze)),"",IF(Tb_Activiteiten[[#This Row],[Bijdrage in natura (vrijwilligers)]]=1,Tb_Activiteiten[[#Headers],[Bijdrage in natura (vrijwilligers)]],""))</f>
        <v/>
      </c>
      <c r="AN275" t="str">
        <f>IF(ISNUMBER(FIND("overige",Methode_Keuze)),"",IF(Tb_Activiteiten[[#This Row],[Afschrijvingskosten]]=1,Tb_Activiteiten[[#Headers],[Afschrijvingskosten]],""))</f>
        <v/>
      </c>
    </row>
    <row r="276" spans="1:40" x14ac:dyDescent="0.25">
      <c r="A276" s="342"/>
      <c r="F276" s="81"/>
      <c r="G276" s="81"/>
      <c r="L276" s="71"/>
      <c r="N276" t="str">
        <f>IFERROR(IF(VLOOKUP(Tb_Activiteiten[[#This Row],[Openstelling]],Tb_Openstelling[],2,0)=1,1,""),"")</f>
        <v/>
      </c>
      <c r="AA276" t="str">
        <f>IF(ISNUMBER(FIND("arbeid",Methode_Keuze)),"",IF(ISNUMBER(FIND("arbeid",Methode_Keuze)),"",IF(Tb_Activiteiten[[#This Row],[Loonkosten]]=1,Tb_Activiteiten[[#Headers],[Loonkosten]],"")))</f>
        <v/>
      </c>
      <c r="AB276" t="str">
        <f>IF(ISNUMBER(FIND("arbeid",Methode_Keuze)),"",IF(ISNUMBER(FIND("arbeid",Methode_Keuze)),"",IF(Tb_Activiteiten[[#This Row],[Eigen arbeid]]=1,Tb_Activiteiten[[#Headers],[Eigen arbeid]],"")))</f>
        <v/>
      </c>
      <c r="AC276" t="str">
        <f>IF(ISNUMBER(FIND("arbeid",Methode_Keuze)),"",IF(ISNUMBER(FIND("arbeid",Methode_Keuze)),"",IF(Tb_Activiteiten[[#This Row],[Projectmedewerker]]=1,Tb_Activiteiten[[#Headers],[Projectmedewerker]],"")))</f>
        <v/>
      </c>
      <c r="AD276" t="str">
        <f>IF(ISNUMBER(FIND("arbeid",Methode_Keuze)),"",IF(ISNUMBER(FIND("arbeid",Methode_Keuze)),"",IF(Tb_Activiteiten[[#This Row],[Landbouwer]]=1,Tb_Activiteiten[[#Headers],[Landbouwer]],"")))</f>
        <v/>
      </c>
      <c r="AE276" t="str">
        <f>IF(ISNUMBER(FIND("arbeid",Methode_Keuze)),"",IF(ISNUMBER(FIND("arbeid",Methode_Keuze)),"",IF(Tb_Activiteiten[[#This Row],[Adviseur]]=1,Tb_Activiteiten[[#Headers],[Adviseur]],"")))</f>
        <v/>
      </c>
      <c r="AF276" t="str">
        <f>IF(ISNUMBER(FIND("arbeid",Methode_Keuze)),"",IF(ISNUMBER(FIND("arbeid",Methode_Keuze)),"",IF(Tb_Activiteiten[[#This Row],[Projectleider/Expert]]=1,Tb_Activiteiten[[#Headers],[Projectleider/Expert]],"")))</f>
        <v/>
      </c>
      <c r="AG276" t="str">
        <f>IF(ISNUMBER(FIND("arbeid",Methode_Keuze)),"",IF(ISNUMBER(FIND("arbeid",Methode_Keuze)),"",IF(Tb_Activiteiten[[#This Row],[Arbeidskosten]]=1,Tb_Activiteiten[[#Headers],[Arbeidskosten]],"")))</f>
        <v/>
      </c>
      <c r="AH276" t="str">
        <f>IF(ISNUMBER(FIND("arbeid",Methode_Keuze)),"",IF(ISNUMBER(FIND("arbeid",Methode_Keuze)),"",IF(Tb_Activiteiten[[#This Row],[Arbeidskosten op basis van IKS]]=1,Tb_Activiteiten[[#Headers],[Arbeidskosten op basis van IKS]],"")))</f>
        <v/>
      </c>
      <c r="AI276" t="str">
        <f>IF(ISNUMBER(FIND("overige",Methode_Keuze)),"",IF(Tb_Activiteiten[[#This Row],[Kosten derden exclusief btw]]=1,Tb_Activiteiten[[#Headers],[Kosten derden exclusief btw]],""))</f>
        <v/>
      </c>
      <c r="AJ276" t="str">
        <f>IF(ISNUMBER(FIND("overige",Methode_Keuze)),"",IF(Tb_Activiteiten[[#This Row],[Niet verrekenbare btw]]=1,Tb_Activiteiten[[#Headers],[Niet verrekenbare btw]],""))</f>
        <v/>
      </c>
      <c r="AK276" t="str">
        <f>IF(ISNUMBER(FIND("overige",Methode_Keuze)),"",IF(Tb_Activiteiten[[#This Row],[Grondkosten]]=1,Tb_Activiteiten[[#Headers],[Grondkosten]],""))</f>
        <v/>
      </c>
      <c r="AL276" t="str">
        <f>IF(ISNUMBER(FIND("overige",Methode_Keuze)),"",IF(Tb_Activiteiten[[#This Row],[Bijdrage in natura (overige)]]=1,Tb_Activiteiten[[#Headers],[Bijdrage in natura (overige)]],""))</f>
        <v/>
      </c>
      <c r="AM276" t="str">
        <f>IF(ISNUMBER(FIND("overige",Methode_Keuze)),"",IF(Tb_Activiteiten[[#This Row],[Bijdrage in natura (vrijwilligers)]]=1,Tb_Activiteiten[[#Headers],[Bijdrage in natura (vrijwilligers)]],""))</f>
        <v/>
      </c>
      <c r="AN276" t="str">
        <f>IF(ISNUMBER(FIND("overige",Methode_Keuze)),"",IF(Tb_Activiteiten[[#This Row],[Afschrijvingskosten]]=1,Tb_Activiteiten[[#Headers],[Afschrijvingskosten]],""))</f>
        <v/>
      </c>
    </row>
    <row r="277" spans="1:40" x14ac:dyDescent="0.25">
      <c r="A277" s="342"/>
      <c r="F277" s="81"/>
      <c r="G277" s="81"/>
      <c r="L277" s="71"/>
      <c r="N277" t="str">
        <f>IFERROR(IF(VLOOKUP(Tb_Activiteiten[[#This Row],[Openstelling]],Tb_Openstelling[],2,0)=1,1,""),"")</f>
        <v/>
      </c>
      <c r="AA277" t="str">
        <f>IF(ISNUMBER(FIND("arbeid",Methode_Keuze)),"",IF(ISNUMBER(FIND("arbeid",Methode_Keuze)),"",IF(Tb_Activiteiten[[#This Row],[Loonkosten]]=1,Tb_Activiteiten[[#Headers],[Loonkosten]],"")))</f>
        <v/>
      </c>
      <c r="AB277" t="str">
        <f>IF(ISNUMBER(FIND("arbeid",Methode_Keuze)),"",IF(ISNUMBER(FIND("arbeid",Methode_Keuze)),"",IF(Tb_Activiteiten[[#This Row],[Eigen arbeid]]=1,Tb_Activiteiten[[#Headers],[Eigen arbeid]],"")))</f>
        <v/>
      </c>
      <c r="AC277" t="str">
        <f>IF(ISNUMBER(FIND("arbeid",Methode_Keuze)),"",IF(ISNUMBER(FIND("arbeid",Methode_Keuze)),"",IF(Tb_Activiteiten[[#This Row],[Projectmedewerker]]=1,Tb_Activiteiten[[#Headers],[Projectmedewerker]],"")))</f>
        <v/>
      </c>
      <c r="AD277" t="str">
        <f>IF(ISNUMBER(FIND("arbeid",Methode_Keuze)),"",IF(ISNUMBER(FIND("arbeid",Methode_Keuze)),"",IF(Tb_Activiteiten[[#This Row],[Landbouwer]]=1,Tb_Activiteiten[[#Headers],[Landbouwer]],"")))</f>
        <v/>
      </c>
      <c r="AE277" t="str">
        <f>IF(ISNUMBER(FIND("arbeid",Methode_Keuze)),"",IF(ISNUMBER(FIND("arbeid",Methode_Keuze)),"",IF(Tb_Activiteiten[[#This Row],[Adviseur]]=1,Tb_Activiteiten[[#Headers],[Adviseur]],"")))</f>
        <v/>
      </c>
      <c r="AF277" t="str">
        <f>IF(ISNUMBER(FIND("arbeid",Methode_Keuze)),"",IF(ISNUMBER(FIND("arbeid",Methode_Keuze)),"",IF(Tb_Activiteiten[[#This Row],[Projectleider/Expert]]=1,Tb_Activiteiten[[#Headers],[Projectleider/Expert]],"")))</f>
        <v/>
      </c>
      <c r="AG277" t="str">
        <f>IF(ISNUMBER(FIND("arbeid",Methode_Keuze)),"",IF(ISNUMBER(FIND("arbeid",Methode_Keuze)),"",IF(Tb_Activiteiten[[#This Row],[Arbeidskosten]]=1,Tb_Activiteiten[[#Headers],[Arbeidskosten]],"")))</f>
        <v/>
      </c>
      <c r="AH277" t="str">
        <f>IF(ISNUMBER(FIND("arbeid",Methode_Keuze)),"",IF(ISNUMBER(FIND("arbeid",Methode_Keuze)),"",IF(Tb_Activiteiten[[#This Row],[Arbeidskosten op basis van IKS]]=1,Tb_Activiteiten[[#Headers],[Arbeidskosten op basis van IKS]],"")))</f>
        <v/>
      </c>
      <c r="AI277" t="str">
        <f>IF(ISNUMBER(FIND("overige",Methode_Keuze)),"",IF(Tb_Activiteiten[[#This Row],[Kosten derden exclusief btw]]=1,Tb_Activiteiten[[#Headers],[Kosten derden exclusief btw]],""))</f>
        <v/>
      </c>
      <c r="AJ277" t="str">
        <f>IF(ISNUMBER(FIND("overige",Methode_Keuze)),"",IF(Tb_Activiteiten[[#This Row],[Niet verrekenbare btw]]=1,Tb_Activiteiten[[#Headers],[Niet verrekenbare btw]],""))</f>
        <v/>
      </c>
      <c r="AK277" t="str">
        <f>IF(ISNUMBER(FIND("overige",Methode_Keuze)),"",IF(Tb_Activiteiten[[#This Row],[Grondkosten]]=1,Tb_Activiteiten[[#Headers],[Grondkosten]],""))</f>
        <v/>
      </c>
      <c r="AL277" t="str">
        <f>IF(ISNUMBER(FIND("overige",Methode_Keuze)),"",IF(Tb_Activiteiten[[#This Row],[Bijdrage in natura (overige)]]=1,Tb_Activiteiten[[#Headers],[Bijdrage in natura (overige)]],""))</f>
        <v/>
      </c>
      <c r="AM277" t="str">
        <f>IF(ISNUMBER(FIND("overige",Methode_Keuze)),"",IF(Tb_Activiteiten[[#This Row],[Bijdrage in natura (vrijwilligers)]]=1,Tb_Activiteiten[[#Headers],[Bijdrage in natura (vrijwilligers)]],""))</f>
        <v/>
      </c>
      <c r="AN277" t="str">
        <f>IF(ISNUMBER(FIND("overige",Methode_Keuze)),"",IF(Tb_Activiteiten[[#This Row],[Afschrijvingskosten]]=1,Tb_Activiteiten[[#Headers],[Afschrijvingskosten]],""))</f>
        <v/>
      </c>
    </row>
    <row r="278" spans="1:40" x14ac:dyDescent="0.25">
      <c r="A278" s="342"/>
      <c r="F278" s="81"/>
      <c r="G278" s="81"/>
      <c r="L278" s="71"/>
      <c r="N278" t="str">
        <f>IFERROR(IF(VLOOKUP(Tb_Activiteiten[[#This Row],[Openstelling]],Tb_Openstelling[],2,0)=1,1,""),"")</f>
        <v/>
      </c>
      <c r="AA278" t="str">
        <f>IF(ISNUMBER(FIND("arbeid",Methode_Keuze)),"",IF(ISNUMBER(FIND("arbeid",Methode_Keuze)),"",IF(Tb_Activiteiten[[#This Row],[Loonkosten]]=1,Tb_Activiteiten[[#Headers],[Loonkosten]],"")))</f>
        <v/>
      </c>
      <c r="AB278" t="str">
        <f>IF(ISNUMBER(FIND("arbeid",Methode_Keuze)),"",IF(ISNUMBER(FIND("arbeid",Methode_Keuze)),"",IF(Tb_Activiteiten[[#This Row],[Eigen arbeid]]=1,Tb_Activiteiten[[#Headers],[Eigen arbeid]],"")))</f>
        <v/>
      </c>
      <c r="AC278" t="str">
        <f>IF(ISNUMBER(FIND("arbeid",Methode_Keuze)),"",IF(ISNUMBER(FIND("arbeid",Methode_Keuze)),"",IF(Tb_Activiteiten[[#This Row],[Projectmedewerker]]=1,Tb_Activiteiten[[#Headers],[Projectmedewerker]],"")))</f>
        <v/>
      </c>
      <c r="AD278" t="str">
        <f>IF(ISNUMBER(FIND("arbeid",Methode_Keuze)),"",IF(ISNUMBER(FIND("arbeid",Methode_Keuze)),"",IF(Tb_Activiteiten[[#This Row],[Landbouwer]]=1,Tb_Activiteiten[[#Headers],[Landbouwer]],"")))</f>
        <v/>
      </c>
      <c r="AE278" t="str">
        <f>IF(ISNUMBER(FIND("arbeid",Methode_Keuze)),"",IF(ISNUMBER(FIND("arbeid",Methode_Keuze)),"",IF(Tb_Activiteiten[[#This Row],[Adviseur]]=1,Tb_Activiteiten[[#Headers],[Adviseur]],"")))</f>
        <v/>
      </c>
      <c r="AF278" t="str">
        <f>IF(ISNUMBER(FIND("arbeid",Methode_Keuze)),"",IF(ISNUMBER(FIND("arbeid",Methode_Keuze)),"",IF(Tb_Activiteiten[[#This Row],[Projectleider/Expert]]=1,Tb_Activiteiten[[#Headers],[Projectleider/Expert]],"")))</f>
        <v/>
      </c>
      <c r="AG278" t="str">
        <f>IF(ISNUMBER(FIND("arbeid",Methode_Keuze)),"",IF(ISNUMBER(FIND("arbeid",Methode_Keuze)),"",IF(Tb_Activiteiten[[#This Row],[Arbeidskosten]]=1,Tb_Activiteiten[[#Headers],[Arbeidskosten]],"")))</f>
        <v/>
      </c>
      <c r="AH278" t="str">
        <f>IF(ISNUMBER(FIND("arbeid",Methode_Keuze)),"",IF(ISNUMBER(FIND("arbeid",Methode_Keuze)),"",IF(Tb_Activiteiten[[#This Row],[Arbeidskosten op basis van IKS]]=1,Tb_Activiteiten[[#Headers],[Arbeidskosten op basis van IKS]],"")))</f>
        <v/>
      </c>
      <c r="AI278" t="str">
        <f>IF(ISNUMBER(FIND("overige",Methode_Keuze)),"",IF(Tb_Activiteiten[[#This Row],[Kosten derden exclusief btw]]=1,Tb_Activiteiten[[#Headers],[Kosten derden exclusief btw]],""))</f>
        <v/>
      </c>
      <c r="AJ278" t="str">
        <f>IF(ISNUMBER(FIND("overige",Methode_Keuze)),"",IF(Tb_Activiteiten[[#This Row],[Niet verrekenbare btw]]=1,Tb_Activiteiten[[#Headers],[Niet verrekenbare btw]],""))</f>
        <v/>
      </c>
      <c r="AK278" t="str">
        <f>IF(ISNUMBER(FIND("overige",Methode_Keuze)),"",IF(Tb_Activiteiten[[#This Row],[Grondkosten]]=1,Tb_Activiteiten[[#Headers],[Grondkosten]],""))</f>
        <v/>
      </c>
      <c r="AL278" t="str">
        <f>IF(ISNUMBER(FIND("overige",Methode_Keuze)),"",IF(Tb_Activiteiten[[#This Row],[Bijdrage in natura (overige)]]=1,Tb_Activiteiten[[#Headers],[Bijdrage in natura (overige)]],""))</f>
        <v/>
      </c>
      <c r="AM278" t="str">
        <f>IF(ISNUMBER(FIND("overige",Methode_Keuze)),"",IF(Tb_Activiteiten[[#This Row],[Bijdrage in natura (vrijwilligers)]]=1,Tb_Activiteiten[[#Headers],[Bijdrage in natura (vrijwilligers)]],""))</f>
        <v/>
      </c>
      <c r="AN278" t="str">
        <f>IF(ISNUMBER(FIND("overige",Methode_Keuze)),"",IF(Tb_Activiteiten[[#This Row],[Afschrijvingskosten]]=1,Tb_Activiteiten[[#Headers],[Afschrijvingskosten]],""))</f>
        <v/>
      </c>
    </row>
    <row r="279" spans="1:40" x14ac:dyDescent="0.25">
      <c r="A279" s="342"/>
      <c r="F279" s="81"/>
      <c r="G279" s="81"/>
      <c r="L279" s="71"/>
      <c r="N279" t="str">
        <f>IFERROR(IF(VLOOKUP(Tb_Activiteiten[[#This Row],[Openstelling]],Tb_Openstelling[],2,0)=1,1,""),"")</f>
        <v/>
      </c>
      <c r="AA279" t="str">
        <f>IF(ISNUMBER(FIND("arbeid",Methode_Keuze)),"",IF(ISNUMBER(FIND("arbeid",Methode_Keuze)),"",IF(Tb_Activiteiten[[#This Row],[Loonkosten]]=1,Tb_Activiteiten[[#Headers],[Loonkosten]],"")))</f>
        <v/>
      </c>
      <c r="AB279" t="str">
        <f>IF(ISNUMBER(FIND("arbeid",Methode_Keuze)),"",IF(ISNUMBER(FIND("arbeid",Methode_Keuze)),"",IF(Tb_Activiteiten[[#This Row],[Eigen arbeid]]=1,Tb_Activiteiten[[#Headers],[Eigen arbeid]],"")))</f>
        <v/>
      </c>
      <c r="AC279" t="str">
        <f>IF(ISNUMBER(FIND("arbeid",Methode_Keuze)),"",IF(ISNUMBER(FIND("arbeid",Methode_Keuze)),"",IF(Tb_Activiteiten[[#This Row],[Projectmedewerker]]=1,Tb_Activiteiten[[#Headers],[Projectmedewerker]],"")))</f>
        <v/>
      </c>
      <c r="AD279" t="str">
        <f>IF(ISNUMBER(FIND("arbeid",Methode_Keuze)),"",IF(ISNUMBER(FIND("arbeid",Methode_Keuze)),"",IF(Tb_Activiteiten[[#This Row],[Landbouwer]]=1,Tb_Activiteiten[[#Headers],[Landbouwer]],"")))</f>
        <v/>
      </c>
      <c r="AE279" t="str">
        <f>IF(ISNUMBER(FIND("arbeid",Methode_Keuze)),"",IF(ISNUMBER(FIND("arbeid",Methode_Keuze)),"",IF(Tb_Activiteiten[[#This Row],[Adviseur]]=1,Tb_Activiteiten[[#Headers],[Adviseur]],"")))</f>
        <v/>
      </c>
      <c r="AF279" t="str">
        <f>IF(ISNUMBER(FIND("arbeid",Methode_Keuze)),"",IF(ISNUMBER(FIND("arbeid",Methode_Keuze)),"",IF(Tb_Activiteiten[[#This Row],[Projectleider/Expert]]=1,Tb_Activiteiten[[#Headers],[Projectleider/Expert]],"")))</f>
        <v/>
      </c>
      <c r="AG279" t="str">
        <f>IF(ISNUMBER(FIND("arbeid",Methode_Keuze)),"",IF(ISNUMBER(FIND("arbeid",Methode_Keuze)),"",IF(Tb_Activiteiten[[#This Row],[Arbeidskosten]]=1,Tb_Activiteiten[[#Headers],[Arbeidskosten]],"")))</f>
        <v/>
      </c>
      <c r="AH279" t="str">
        <f>IF(ISNUMBER(FIND("arbeid",Methode_Keuze)),"",IF(ISNUMBER(FIND("arbeid",Methode_Keuze)),"",IF(Tb_Activiteiten[[#This Row],[Arbeidskosten op basis van IKS]]=1,Tb_Activiteiten[[#Headers],[Arbeidskosten op basis van IKS]],"")))</f>
        <v/>
      </c>
      <c r="AI279" t="str">
        <f>IF(ISNUMBER(FIND("overige",Methode_Keuze)),"",IF(Tb_Activiteiten[[#This Row],[Kosten derden exclusief btw]]=1,Tb_Activiteiten[[#Headers],[Kosten derden exclusief btw]],""))</f>
        <v/>
      </c>
      <c r="AJ279" t="str">
        <f>IF(ISNUMBER(FIND("overige",Methode_Keuze)),"",IF(Tb_Activiteiten[[#This Row],[Niet verrekenbare btw]]=1,Tb_Activiteiten[[#Headers],[Niet verrekenbare btw]],""))</f>
        <v/>
      </c>
      <c r="AK279" t="str">
        <f>IF(ISNUMBER(FIND("overige",Methode_Keuze)),"",IF(Tb_Activiteiten[[#This Row],[Grondkosten]]=1,Tb_Activiteiten[[#Headers],[Grondkosten]],""))</f>
        <v/>
      </c>
      <c r="AL279" t="str">
        <f>IF(ISNUMBER(FIND("overige",Methode_Keuze)),"",IF(Tb_Activiteiten[[#This Row],[Bijdrage in natura (overige)]]=1,Tb_Activiteiten[[#Headers],[Bijdrage in natura (overige)]],""))</f>
        <v/>
      </c>
      <c r="AM279" t="str">
        <f>IF(ISNUMBER(FIND("overige",Methode_Keuze)),"",IF(Tb_Activiteiten[[#This Row],[Bijdrage in natura (vrijwilligers)]]=1,Tb_Activiteiten[[#Headers],[Bijdrage in natura (vrijwilligers)]],""))</f>
        <v/>
      </c>
      <c r="AN279" t="str">
        <f>IF(ISNUMBER(FIND("overige",Methode_Keuze)),"",IF(Tb_Activiteiten[[#This Row],[Afschrijvingskosten]]=1,Tb_Activiteiten[[#Headers],[Afschrijvingskosten]],""))</f>
        <v/>
      </c>
    </row>
    <row r="280" spans="1:40" x14ac:dyDescent="0.25">
      <c r="A280" s="342"/>
      <c r="F280" s="81"/>
      <c r="G280" s="81"/>
      <c r="L280" s="71"/>
      <c r="N280" t="str">
        <f>IFERROR(IF(VLOOKUP(Tb_Activiteiten[[#This Row],[Openstelling]],Tb_Openstelling[],2,0)=1,1,""),"")</f>
        <v/>
      </c>
      <c r="AA280" t="str">
        <f>IF(ISNUMBER(FIND("arbeid",Methode_Keuze)),"",IF(ISNUMBER(FIND("arbeid",Methode_Keuze)),"",IF(Tb_Activiteiten[[#This Row],[Loonkosten]]=1,Tb_Activiteiten[[#Headers],[Loonkosten]],"")))</f>
        <v/>
      </c>
      <c r="AB280" t="str">
        <f>IF(ISNUMBER(FIND("arbeid",Methode_Keuze)),"",IF(ISNUMBER(FIND("arbeid",Methode_Keuze)),"",IF(Tb_Activiteiten[[#This Row],[Eigen arbeid]]=1,Tb_Activiteiten[[#Headers],[Eigen arbeid]],"")))</f>
        <v/>
      </c>
      <c r="AC280" t="str">
        <f>IF(ISNUMBER(FIND("arbeid",Methode_Keuze)),"",IF(ISNUMBER(FIND("arbeid",Methode_Keuze)),"",IF(Tb_Activiteiten[[#This Row],[Projectmedewerker]]=1,Tb_Activiteiten[[#Headers],[Projectmedewerker]],"")))</f>
        <v/>
      </c>
      <c r="AD280" t="str">
        <f>IF(ISNUMBER(FIND("arbeid",Methode_Keuze)),"",IF(ISNUMBER(FIND("arbeid",Methode_Keuze)),"",IF(Tb_Activiteiten[[#This Row],[Landbouwer]]=1,Tb_Activiteiten[[#Headers],[Landbouwer]],"")))</f>
        <v/>
      </c>
      <c r="AE280" t="str">
        <f>IF(ISNUMBER(FIND("arbeid",Methode_Keuze)),"",IF(ISNUMBER(FIND("arbeid",Methode_Keuze)),"",IF(Tb_Activiteiten[[#This Row],[Adviseur]]=1,Tb_Activiteiten[[#Headers],[Adviseur]],"")))</f>
        <v/>
      </c>
      <c r="AF280" t="str">
        <f>IF(ISNUMBER(FIND("arbeid",Methode_Keuze)),"",IF(ISNUMBER(FIND("arbeid",Methode_Keuze)),"",IF(Tb_Activiteiten[[#This Row],[Projectleider/Expert]]=1,Tb_Activiteiten[[#Headers],[Projectleider/Expert]],"")))</f>
        <v/>
      </c>
      <c r="AG280" t="str">
        <f>IF(ISNUMBER(FIND("arbeid",Methode_Keuze)),"",IF(ISNUMBER(FIND("arbeid",Methode_Keuze)),"",IF(Tb_Activiteiten[[#This Row],[Arbeidskosten]]=1,Tb_Activiteiten[[#Headers],[Arbeidskosten]],"")))</f>
        <v/>
      </c>
      <c r="AH280" t="str">
        <f>IF(ISNUMBER(FIND("arbeid",Methode_Keuze)),"",IF(ISNUMBER(FIND("arbeid",Methode_Keuze)),"",IF(Tb_Activiteiten[[#This Row],[Arbeidskosten op basis van IKS]]=1,Tb_Activiteiten[[#Headers],[Arbeidskosten op basis van IKS]],"")))</f>
        <v/>
      </c>
      <c r="AI280" t="str">
        <f>IF(ISNUMBER(FIND("overige",Methode_Keuze)),"",IF(Tb_Activiteiten[[#This Row],[Kosten derden exclusief btw]]=1,Tb_Activiteiten[[#Headers],[Kosten derden exclusief btw]],""))</f>
        <v/>
      </c>
      <c r="AJ280" t="str">
        <f>IF(ISNUMBER(FIND("overige",Methode_Keuze)),"",IF(Tb_Activiteiten[[#This Row],[Niet verrekenbare btw]]=1,Tb_Activiteiten[[#Headers],[Niet verrekenbare btw]],""))</f>
        <v/>
      </c>
      <c r="AK280" t="str">
        <f>IF(ISNUMBER(FIND("overige",Methode_Keuze)),"",IF(Tb_Activiteiten[[#This Row],[Grondkosten]]=1,Tb_Activiteiten[[#Headers],[Grondkosten]],""))</f>
        <v/>
      </c>
      <c r="AL280" t="str">
        <f>IF(ISNUMBER(FIND("overige",Methode_Keuze)),"",IF(Tb_Activiteiten[[#This Row],[Bijdrage in natura (overige)]]=1,Tb_Activiteiten[[#Headers],[Bijdrage in natura (overige)]],""))</f>
        <v/>
      </c>
      <c r="AM280" t="str">
        <f>IF(ISNUMBER(FIND("overige",Methode_Keuze)),"",IF(Tb_Activiteiten[[#This Row],[Bijdrage in natura (vrijwilligers)]]=1,Tb_Activiteiten[[#Headers],[Bijdrage in natura (vrijwilligers)]],""))</f>
        <v/>
      </c>
      <c r="AN280" t="str">
        <f>IF(ISNUMBER(FIND("overige",Methode_Keuze)),"",IF(Tb_Activiteiten[[#This Row],[Afschrijvingskosten]]=1,Tb_Activiteiten[[#Headers],[Afschrijvingskosten]],""))</f>
        <v/>
      </c>
    </row>
    <row r="281" spans="1:40" x14ac:dyDescent="0.25">
      <c r="A281" s="342"/>
      <c r="F281" s="81"/>
      <c r="G281" s="81"/>
      <c r="L281" s="71"/>
      <c r="N281" t="str">
        <f>IFERROR(IF(VLOOKUP(Tb_Activiteiten[[#This Row],[Openstelling]],Tb_Openstelling[],2,0)=1,1,""),"")</f>
        <v/>
      </c>
      <c r="AA281" t="str">
        <f>IF(ISNUMBER(FIND("arbeid",Methode_Keuze)),"",IF(ISNUMBER(FIND("arbeid",Methode_Keuze)),"",IF(Tb_Activiteiten[[#This Row],[Loonkosten]]=1,Tb_Activiteiten[[#Headers],[Loonkosten]],"")))</f>
        <v/>
      </c>
      <c r="AB281" t="str">
        <f>IF(ISNUMBER(FIND("arbeid",Methode_Keuze)),"",IF(ISNUMBER(FIND("arbeid",Methode_Keuze)),"",IF(Tb_Activiteiten[[#This Row],[Eigen arbeid]]=1,Tb_Activiteiten[[#Headers],[Eigen arbeid]],"")))</f>
        <v/>
      </c>
      <c r="AC281" t="str">
        <f>IF(ISNUMBER(FIND("arbeid",Methode_Keuze)),"",IF(ISNUMBER(FIND("arbeid",Methode_Keuze)),"",IF(Tb_Activiteiten[[#This Row],[Projectmedewerker]]=1,Tb_Activiteiten[[#Headers],[Projectmedewerker]],"")))</f>
        <v/>
      </c>
      <c r="AD281" t="str">
        <f>IF(ISNUMBER(FIND("arbeid",Methode_Keuze)),"",IF(ISNUMBER(FIND("arbeid",Methode_Keuze)),"",IF(Tb_Activiteiten[[#This Row],[Landbouwer]]=1,Tb_Activiteiten[[#Headers],[Landbouwer]],"")))</f>
        <v/>
      </c>
      <c r="AE281" t="str">
        <f>IF(ISNUMBER(FIND("arbeid",Methode_Keuze)),"",IF(ISNUMBER(FIND("arbeid",Methode_Keuze)),"",IF(Tb_Activiteiten[[#This Row],[Adviseur]]=1,Tb_Activiteiten[[#Headers],[Adviseur]],"")))</f>
        <v/>
      </c>
      <c r="AF281" t="str">
        <f>IF(ISNUMBER(FIND("arbeid",Methode_Keuze)),"",IF(ISNUMBER(FIND("arbeid",Methode_Keuze)),"",IF(Tb_Activiteiten[[#This Row],[Projectleider/Expert]]=1,Tb_Activiteiten[[#Headers],[Projectleider/Expert]],"")))</f>
        <v/>
      </c>
      <c r="AG281" t="str">
        <f>IF(ISNUMBER(FIND("arbeid",Methode_Keuze)),"",IF(ISNUMBER(FIND("arbeid",Methode_Keuze)),"",IF(Tb_Activiteiten[[#This Row],[Arbeidskosten]]=1,Tb_Activiteiten[[#Headers],[Arbeidskosten]],"")))</f>
        <v/>
      </c>
      <c r="AH281" t="str">
        <f>IF(ISNUMBER(FIND("arbeid",Methode_Keuze)),"",IF(ISNUMBER(FIND("arbeid",Methode_Keuze)),"",IF(Tb_Activiteiten[[#This Row],[Arbeidskosten op basis van IKS]]=1,Tb_Activiteiten[[#Headers],[Arbeidskosten op basis van IKS]],"")))</f>
        <v/>
      </c>
      <c r="AI281" t="str">
        <f>IF(ISNUMBER(FIND("overige",Methode_Keuze)),"",IF(Tb_Activiteiten[[#This Row],[Kosten derden exclusief btw]]=1,Tb_Activiteiten[[#Headers],[Kosten derden exclusief btw]],""))</f>
        <v/>
      </c>
      <c r="AJ281" t="str">
        <f>IF(ISNUMBER(FIND("overige",Methode_Keuze)),"",IF(Tb_Activiteiten[[#This Row],[Niet verrekenbare btw]]=1,Tb_Activiteiten[[#Headers],[Niet verrekenbare btw]],""))</f>
        <v/>
      </c>
      <c r="AK281" t="str">
        <f>IF(ISNUMBER(FIND("overige",Methode_Keuze)),"",IF(Tb_Activiteiten[[#This Row],[Grondkosten]]=1,Tb_Activiteiten[[#Headers],[Grondkosten]],""))</f>
        <v/>
      </c>
      <c r="AL281" t="str">
        <f>IF(ISNUMBER(FIND("overige",Methode_Keuze)),"",IF(Tb_Activiteiten[[#This Row],[Bijdrage in natura (overige)]]=1,Tb_Activiteiten[[#Headers],[Bijdrage in natura (overige)]],""))</f>
        <v/>
      </c>
      <c r="AM281" t="str">
        <f>IF(ISNUMBER(FIND("overige",Methode_Keuze)),"",IF(Tb_Activiteiten[[#This Row],[Bijdrage in natura (vrijwilligers)]]=1,Tb_Activiteiten[[#Headers],[Bijdrage in natura (vrijwilligers)]],""))</f>
        <v/>
      </c>
      <c r="AN281" t="str">
        <f>IF(ISNUMBER(FIND("overige",Methode_Keuze)),"",IF(Tb_Activiteiten[[#This Row],[Afschrijvingskosten]]=1,Tb_Activiteiten[[#Headers],[Afschrijvingskosten]],""))</f>
        <v/>
      </c>
    </row>
    <row r="282" spans="1:40" x14ac:dyDescent="0.25">
      <c r="A282" s="342"/>
      <c r="F282" s="81"/>
      <c r="G282" s="81"/>
      <c r="L282" s="71"/>
      <c r="N282" t="str">
        <f>IFERROR(IF(VLOOKUP(Tb_Activiteiten[[#This Row],[Openstelling]],Tb_Openstelling[],2,0)=1,1,""),"")</f>
        <v/>
      </c>
      <c r="AA282" t="str">
        <f>IF(ISNUMBER(FIND("arbeid",Methode_Keuze)),"",IF(ISNUMBER(FIND("arbeid",Methode_Keuze)),"",IF(Tb_Activiteiten[[#This Row],[Loonkosten]]=1,Tb_Activiteiten[[#Headers],[Loonkosten]],"")))</f>
        <v/>
      </c>
      <c r="AB282" t="str">
        <f>IF(ISNUMBER(FIND("arbeid",Methode_Keuze)),"",IF(ISNUMBER(FIND("arbeid",Methode_Keuze)),"",IF(Tb_Activiteiten[[#This Row],[Eigen arbeid]]=1,Tb_Activiteiten[[#Headers],[Eigen arbeid]],"")))</f>
        <v/>
      </c>
      <c r="AC282" t="str">
        <f>IF(ISNUMBER(FIND("arbeid",Methode_Keuze)),"",IF(ISNUMBER(FIND("arbeid",Methode_Keuze)),"",IF(Tb_Activiteiten[[#This Row],[Projectmedewerker]]=1,Tb_Activiteiten[[#Headers],[Projectmedewerker]],"")))</f>
        <v/>
      </c>
      <c r="AD282" t="str">
        <f>IF(ISNUMBER(FIND("arbeid",Methode_Keuze)),"",IF(ISNUMBER(FIND("arbeid",Methode_Keuze)),"",IF(Tb_Activiteiten[[#This Row],[Landbouwer]]=1,Tb_Activiteiten[[#Headers],[Landbouwer]],"")))</f>
        <v/>
      </c>
      <c r="AE282" t="str">
        <f>IF(ISNUMBER(FIND("arbeid",Methode_Keuze)),"",IF(ISNUMBER(FIND("arbeid",Methode_Keuze)),"",IF(Tb_Activiteiten[[#This Row],[Adviseur]]=1,Tb_Activiteiten[[#Headers],[Adviseur]],"")))</f>
        <v/>
      </c>
      <c r="AF282" t="str">
        <f>IF(ISNUMBER(FIND("arbeid",Methode_Keuze)),"",IF(ISNUMBER(FIND("arbeid",Methode_Keuze)),"",IF(Tb_Activiteiten[[#This Row],[Projectleider/Expert]]=1,Tb_Activiteiten[[#Headers],[Projectleider/Expert]],"")))</f>
        <v/>
      </c>
      <c r="AG282" t="str">
        <f>IF(ISNUMBER(FIND("arbeid",Methode_Keuze)),"",IF(ISNUMBER(FIND("arbeid",Methode_Keuze)),"",IF(Tb_Activiteiten[[#This Row],[Arbeidskosten]]=1,Tb_Activiteiten[[#Headers],[Arbeidskosten]],"")))</f>
        <v/>
      </c>
      <c r="AH282" t="str">
        <f>IF(ISNUMBER(FIND("arbeid",Methode_Keuze)),"",IF(ISNUMBER(FIND("arbeid",Methode_Keuze)),"",IF(Tb_Activiteiten[[#This Row],[Arbeidskosten op basis van IKS]]=1,Tb_Activiteiten[[#Headers],[Arbeidskosten op basis van IKS]],"")))</f>
        <v/>
      </c>
      <c r="AI282" t="str">
        <f>IF(ISNUMBER(FIND("overige",Methode_Keuze)),"",IF(Tb_Activiteiten[[#This Row],[Kosten derden exclusief btw]]=1,Tb_Activiteiten[[#Headers],[Kosten derden exclusief btw]],""))</f>
        <v/>
      </c>
      <c r="AJ282" t="str">
        <f>IF(ISNUMBER(FIND("overige",Methode_Keuze)),"",IF(Tb_Activiteiten[[#This Row],[Niet verrekenbare btw]]=1,Tb_Activiteiten[[#Headers],[Niet verrekenbare btw]],""))</f>
        <v/>
      </c>
      <c r="AK282" t="str">
        <f>IF(ISNUMBER(FIND("overige",Methode_Keuze)),"",IF(Tb_Activiteiten[[#This Row],[Grondkosten]]=1,Tb_Activiteiten[[#Headers],[Grondkosten]],""))</f>
        <v/>
      </c>
      <c r="AL282" t="str">
        <f>IF(ISNUMBER(FIND("overige",Methode_Keuze)),"",IF(Tb_Activiteiten[[#This Row],[Bijdrage in natura (overige)]]=1,Tb_Activiteiten[[#Headers],[Bijdrage in natura (overige)]],""))</f>
        <v/>
      </c>
      <c r="AM282" t="str">
        <f>IF(ISNUMBER(FIND("overige",Methode_Keuze)),"",IF(Tb_Activiteiten[[#This Row],[Bijdrage in natura (vrijwilligers)]]=1,Tb_Activiteiten[[#Headers],[Bijdrage in natura (vrijwilligers)]],""))</f>
        <v/>
      </c>
      <c r="AN282" t="str">
        <f>IF(ISNUMBER(FIND("overige",Methode_Keuze)),"",IF(Tb_Activiteiten[[#This Row],[Afschrijvingskosten]]=1,Tb_Activiteiten[[#Headers],[Afschrijvingskosten]],""))</f>
        <v/>
      </c>
    </row>
    <row r="283" spans="1:40" x14ac:dyDescent="0.25">
      <c r="A283" s="342"/>
      <c r="F283" s="81"/>
      <c r="G283" s="81"/>
      <c r="L283" s="71"/>
      <c r="N283" t="str">
        <f>IFERROR(IF(VLOOKUP(Tb_Activiteiten[[#This Row],[Openstelling]],Tb_Openstelling[],2,0)=1,1,""),"")</f>
        <v/>
      </c>
      <c r="AA283" t="str">
        <f>IF(ISNUMBER(FIND("arbeid",Methode_Keuze)),"",IF(ISNUMBER(FIND("arbeid",Methode_Keuze)),"",IF(Tb_Activiteiten[[#This Row],[Loonkosten]]=1,Tb_Activiteiten[[#Headers],[Loonkosten]],"")))</f>
        <v/>
      </c>
      <c r="AB283" t="str">
        <f>IF(ISNUMBER(FIND("arbeid",Methode_Keuze)),"",IF(ISNUMBER(FIND("arbeid",Methode_Keuze)),"",IF(Tb_Activiteiten[[#This Row],[Eigen arbeid]]=1,Tb_Activiteiten[[#Headers],[Eigen arbeid]],"")))</f>
        <v/>
      </c>
      <c r="AC283" t="str">
        <f>IF(ISNUMBER(FIND("arbeid",Methode_Keuze)),"",IF(ISNUMBER(FIND("arbeid",Methode_Keuze)),"",IF(Tb_Activiteiten[[#This Row],[Projectmedewerker]]=1,Tb_Activiteiten[[#Headers],[Projectmedewerker]],"")))</f>
        <v/>
      </c>
      <c r="AD283" t="str">
        <f>IF(ISNUMBER(FIND("arbeid",Methode_Keuze)),"",IF(ISNUMBER(FIND("arbeid",Methode_Keuze)),"",IF(Tb_Activiteiten[[#This Row],[Landbouwer]]=1,Tb_Activiteiten[[#Headers],[Landbouwer]],"")))</f>
        <v/>
      </c>
      <c r="AE283" t="str">
        <f>IF(ISNUMBER(FIND("arbeid",Methode_Keuze)),"",IF(ISNUMBER(FIND("arbeid",Methode_Keuze)),"",IF(Tb_Activiteiten[[#This Row],[Adviseur]]=1,Tb_Activiteiten[[#Headers],[Adviseur]],"")))</f>
        <v/>
      </c>
      <c r="AF283" t="str">
        <f>IF(ISNUMBER(FIND("arbeid",Methode_Keuze)),"",IF(ISNUMBER(FIND("arbeid",Methode_Keuze)),"",IF(Tb_Activiteiten[[#This Row],[Projectleider/Expert]]=1,Tb_Activiteiten[[#Headers],[Projectleider/Expert]],"")))</f>
        <v/>
      </c>
      <c r="AG283" t="str">
        <f>IF(ISNUMBER(FIND("arbeid",Methode_Keuze)),"",IF(ISNUMBER(FIND("arbeid",Methode_Keuze)),"",IF(Tb_Activiteiten[[#This Row],[Arbeidskosten]]=1,Tb_Activiteiten[[#Headers],[Arbeidskosten]],"")))</f>
        <v/>
      </c>
      <c r="AH283" t="str">
        <f>IF(ISNUMBER(FIND("arbeid",Methode_Keuze)),"",IF(ISNUMBER(FIND("arbeid",Methode_Keuze)),"",IF(Tb_Activiteiten[[#This Row],[Arbeidskosten op basis van IKS]]=1,Tb_Activiteiten[[#Headers],[Arbeidskosten op basis van IKS]],"")))</f>
        <v/>
      </c>
      <c r="AI283" t="str">
        <f>IF(ISNUMBER(FIND("overige",Methode_Keuze)),"",IF(Tb_Activiteiten[[#This Row],[Kosten derden exclusief btw]]=1,Tb_Activiteiten[[#Headers],[Kosten derden exclusief btw]],""))</f>
        <v/>
      </c>
      <c r="AJ283" t="str">
        <f>IF(ISNUMBER(FIND("overige",Methode_Keuze)),"",IF(Tb_Activiteiten[[#This Row],[Niet verrekenbare btw]]=1,Tb_Activiteiten[[#Headers],[Niet verrekenbare btw]],""))</f>
        <v/>
      </c>
      <c r="AK283" t="str">
        <f>IF(ISNUMBER(FIND("overige",Methode_Keuze)),"",IF(Tb_Activiteiten[[#This Row],[Grondkosten]]=1,Tb_Activiteiten[[#Headers],[Grondkosten]],""))</f>
        <v/>
      </c>
      <c r="AL283" t="str">
        <f>IF(ISNUMBER(FIND("overige",Methode_Keuze)),"",IF(Tb_Activiteiten[[#This Row],[Bijdrage in natura (overige)]]=1,Tb_Activiteiten[[#Headers],[Bijdrage in natura (overige)]],""))</f>
        <v/>
      </c>
      <c r="AM283" t="str">
        <f>IF(ISNUMBER(FIND("overige",Methode_Keuze)),"",IF(Tb_Activiteiten[[#This Row],[Bijdrage in natura (vrijwilligers)]]=1,Tb_Activiteiten[[#Headers],[Bijdrage in natura (vrijwilligers)]],""))</f>
        <v/>
      </c>
      <c r="AN283" t="str">
        <f>IF(ISNUMBER(FIND("overige",Methode_Keuze)),"",IF(Tb_Activiteiten[[#This Row],[Afschrijvingskosten]]=1,Tb_Activiteiten[[#Headers],[Afschrijvingskosten]],""))</f>
        <v/>
      </c>
    </row>
    <row r="284" spans="1:40" x14ac:dyDescent="0.25">
      <c r="A284" s="342"/>
      <c r="F284" s="81"/>
      <c r="G284" s="81"/>
      <c r="L284" s="71"/>
      <c r="N284" t="str">
        <f>IFERROR(IF(VLOOKUP(Tb_Activiteiten[[#This Row],[Openstelling]],Tb_Openstelling[],2,0)=1,1,""),"")</f>
        <v/>
      </c>
      <c r="AA284" t="str">
        <f>IF(ISNUMBER(FIND("arbeid",Methode_Keuze)),"",IF(ISNUMBER(FIND("arbeid",Methode_Keuze)),"",IF(Tb_Activiteiten[[#This Row],[Loonkosten]]=1,Tb_Activiteiten[[#Headers],[Loonkosten]],"")))</f>
        <v/>
      </c>
      <c r="AB284" t="str">
        <f>IF(ISNUMBER(FIND("arbeid",Methode_Keuze)),"",IF(ISNUMBER(FIND("arbeid",Methode_Keuze)),"",IF(Tb_Activiteiten[[#This Row],[Eigen arbeid]]=1,Tb_Activiteiten[[#Headers],[Eigen arbeid]],"")))</f>
        <v/>
      </c>
      <c r="AC284" t="str">
        <f>IF(ISNUMBER(FIND("arbeid",Methode_Keuze)),"",IF(ISNUMBER(FIND("arbeid",Methode_Keuze)),"",IF(Tb_Activiteiten[[#This Row],[Projectmedewerker]]=1,Tb_Activiteiten[[#Headers],[Projectmedewerker]],"")))</f>
        <v/>
      </c>
      <c r="AD284" t="str">
        <f>IF(ISNUMBER(FIND("arbeid",Methode_Keuze)),"",IF(ISNUMBER(FIND("arbeid",Methode_Keuze)),"",IF(Tb_Activiteiten[[#This Row],[Landbouwer]]=1,Tb_Activiteiten[[#Headers],[Landbouwer]],"")))</f>
        <v/>
      </c>
      <c r="AE284" t="str">
        <f>IF(ISNUMBER(FIND("arbeid",Methode_Keuze)),"",IF(ISNUMBER(FIND("arbeid",Methode_Keuze)),"",IF(Tb_Activiteiten[[#This Row],[Adviseur]]=1,Tb_Activiteiten[[#Headers],[Adviseur]],"")))</f>
        <v/>
      </c>
      <c r="AF284" t="str">
        <f>IF(ISNUMBER(FIND("arbeid",Methode_Keuze)),"",IF(ISNUMBER(FIND("arbeid",Methode_Keuze)),"",IF(Tb_Activiteiten[[#This Row],[Projectleider/Expert]]=1,Tb_Activiteiten[[#Headers],[Projectleider/Expert]],"")))</f>
        <v/>
      </c>
      <c r="AG284" t="str">
        <f>IF(ISNUMBER(FIND("arbeid",Methode_Keuze)),"",IF(ISNUMBER(FIND("arbeid",Methode_Keuze)),"",IF(Tb_Activiteiten[[#This Row],[Arbeidskosten]]=1,Tb_Activiteiten[[#Headers],[Arbeidskosten]],"")))</f>
        <v/>
      </c>
      <c r="AH284" t="str">
        <f>IF(ISNUMBER(FIND("arbeid",Methode_Keuze)),"",IF(ISNUMBER(FIND("arbeid",Methode_Keuze)),"",IF(Tb_Activiteiten[[#This Row],[Arbeidskosten op basis van IKS]]=1,Tb_Activiteiten[[#Headers],[Arbeidskosten op basis van IKS]],"")))</f>
        <v/>
      </c>
      <c r="AI284" t="str">
        <f>IF(ISNUMBER(FIND("overige",Methode_Keuze)),"",IF(Tb_Activiteiten[[#This Row],[Kosten derden exclusief btw]]=1,Tb_Activiteiten[[#Headers],[Kosten derden exclusief btw]],""))</f>
        <v/>
      </c>
      <c r="AJ284" t="str">
        <f>IF(ISNUMBER(FIND("overige",Methode_Keuze)),"",IF(Tb_Activiteiten[[#This Row],[Niet verrekenbare btw]]=1,Tb_Activiteiten[[#Headers],[Niet verrekenbare btw]],""))</f>
        <v/>
      </c>
      <c r="AK284" t="str">
        <f>IF(ISNUMBER(FIND("overige",Methode_Keuze)),"",IF(Tb_Activiteiten[[#This Row],[Grondkosten]]=1,Tb_Activiteiten[[#Headers],[Grondkosten]],""))</f>
        <v/>
      </c>
      <c r="AL284" t="str">
        <f>IF(ISNUMBER(FIND("overige",Methode_Keuze)),"",IF(Tb_Activiteiten[[#This Row],[Bijdrage in natura (overige)]]=1,Tb_Activiteiten[[#Headers],[Bijdrage in natura (overige)]],""))</f>
        <v/>
      </c>
      <c r="AM284" t="str">
        <f>IF(ISNUMBER(FIND("overige",Methode_Keuze)),"",IF(Tb_Activiteiten[[#This Row],[Bijdrage in natura (vrijwilligers)]]=1,Tb_Activiteiten[[#Headers],[Bijdrage in natura (vrijwilligers)]],""))</f>
        <v/>
      </c>
      <c r="AN284" t="str">
        <f>IF(ISNUMBER(FIND("overige",Methode_Keuze)),"",IF(Tb_Activiteiten[[#This Row],[Afschrijvingskosten]]=1,Tb_Activiteiten[[#Headers],[Afschrijvingskosten]],""))</f>
        <v/>
      </c>
    </row>
    <row r="285" spans="1:40" x14ac:dyDescent="0.25">
      <c r="A285" s="342"/>
      <c r="F285" s="81"/>
      <c r="G285" s="81"/>
      <c r="L285" s="71"/>
      <c r="N285" t="str">
        <f>IFERROR(IF(VLOOKUP(Tb_Activiteiten[[#This Row],[Openstelling]],Tb_Openstelling[],2,0)=1,1,""),"")</f>
        <v/>
      </c>
      <c r="AA285" t="str">
        <f>IF(ISNUMBER(FIND("arbeid",Methode_Keuze)),"",IF(ISNUMBER(FIND("arbeid",Methode_Keuze)),"",IF(Tb_Activiteiten[[#This Row],[Loonkosten]]=1,Tb_Activiteiten[[#Headers],[Loonkosten]],"")))</f>
        <v/>
      </c>
      <c r="AB285" t="str">
        <f>IF(ISNUMBER(FIND("arbeid",Methode_Keuze)),"",IF(ISNUMBER(FIND("arbeid",Methode_Keuze)),"",IF(Tb_Activiteiten[[#This Row],[Eigen arbeid]]=1,Tb_Activiteiten[[#Headers],[Eigen arbeid]],"")))</f>
        <v/>
      </c>
      <c r="AC285" t="str">
        <f>IF(ISNUMBER(FIND("arbeid",Methode_Keuze)),"",IF(ISNUMBER(FIND("arbeid",Methode_Keuze)),"",IF(Tb_Activiteiten[[#This Row],[Projectmedewerker]]=1,Tb_Activiteiten[[#Headers],[Projectmedewerker]],"")))</f>
        <v/>
      </c>
      <c r="AD285" t="str">
        <f>IF(ISNUMBER(FIND("arbeid",Methode_Keuze)),"",IF(ISNUMBER(FIND("arbeid",Methode_Keuze)),"",IF(Tb_Activiteiten[[#This Row],[Landbouwer]]=1,Tb_Activiteiten[[#Headers],[Landbouwer]],"")))</f>
        <v/>
      </c>
      <c r="AE285" t="str">
        <f>IF(ISNUMBER(FIND("arbeid",Methode_Keuze)),"",IF(ISNUMBER(FIND("arbeid",Methode_Keuze)),"",IF(Tb_Activiteiten[[#This Row],[Adviseur]]=1,Tb_Activiteiten[[#Headers],[Adviseur]],"")))</f>
        <v/>
      </c>
      <c r="AF285" t="str">
        <f>IF(ISNUMBER(FIND("arbeid",Methode_Keuze)),"",IF(ISNUMBER(FIND("arbeid",Methode_Keuze)),"",IF(Tb_Activiteiten[[#This Row],[Projectleider/Expert]]=1,Tb_Activiteiten[[#Headers],[Projectleider/Expert]],"")))</f>
        <v/>
      </c>
      <c r="AG285" t="str">
        <f>IF(ISNUMBER(FIND("arbeid",Methode_Keuze)),"",IF(ISNUMBER(FIND("arbeid",Methode_Keuze)),"",IF(Tb_Activiteiten[[#This Row],[Arbeidskosten]]=1,Tb_Activiteiten[[#Headers],[Arbeidskosten]],"")))</f>
        <v/>
      </c>
      <c r="AH285" t="str">
        <f>IF(ISNUMBER(FIND("arbeid",Methode_Keuze)),"",IF(ISNUMBER(FIND("arbeid",Methode_Keuze)),"",IF(Tb_Activiteiten[[#This Row],[Arbeidskosten op basis van IKS]]=1,Tb_Activiteiten[[#Headers],[Arbeidskosten op basis van IKS]],"")))</f>
        <v/>
      </c>
      <c r="AI285" t="str">
        <f>IF(ISNUMBER(FIND("overige",Methode_Keuze)),"",IF(Tb_Activiteiten[[#This Row],[Kosten derden exclusief btw]]=1,Tb_Activiteiten[[#Headers],[Kosten derden exclusief btw]],""))</f>
        <v/>
      </c>
      <c r="AJ285" t="str">
        <f>IF(ISNUMBER(FIND("overige",Methode_Keuze)),"",IF(Tb_Activiteiten[[#This Row],[Niet verrekenbare btw]]=1,Tb_Activiteiten[[#Headers],[Niet verrekenbare btw]],""))</f>
        <v/>
      </c>
      <c r="AK285" t="str">
        <f>IF(ISNUMBER(FIND("overige",Methode_Keuze)),"",IF(Tb_Activiteiten[[#This Row],[Grondkosten]]=1,Tb_Activiteiten[[#Headers],[Grondkosten]],""))</f>
        <v/>
      </c>
      <c r="AL285" t="str">
        <f>IF(ISNUMBER(FIND("overige",Methode_Keuze)),"",IF(Tb_Activiteiten[[#This Row],[Bijdrage in natura (overige)]]=1,Tb_Activiteiten[[#Headers],[Bijdrage in natura (overige)]],""))</f>
        <v/>
      </c>
      <c r="AM285" t="str">
        <f>IF(ISNUMBER(FIND("overige",Methode_Keuze)),"",IF(Tb_Activiteiten[[#This Row],[Bijdrage in natura (vrijwilligers)]]=1,Tb_Activiteiten[[#Headers],[Bijdrage in natura (vrijwilligers)]],""))</f>
        <v/>
      </c>
      <c r="AN285" t="str">
        <f>IF(ISNUMBER(FIND("overige",Methode_Keuze)),"",IF(Tb_Activiteiten[[#This Row],[Afschrijvingskosten]]=1,Tb_Activiteiten[[#Headers],[Afschrijvingskosten]],""))</f>
        <v/>
      </c>
    </row>
    <row r="286" spans="1:40" x14ac:dyDescent="0.25">
      <c r="A286" s="342"/>
      <c r="F286" s="81"/>
      <c r="G286" s="81"/>
      <c r="L286" s="71"/>
      <c r="N286" t="str">
        <f>IFERROR(IF(VLOOKUP(Tb_Activiteiten[[#This Row],[Openstelling]],Tb_Openstelling[],2,0)=1,1,""),"")</f>
        <v/>
      </c>
      <c r="AA286" t="str">
        <f>IF(ISNUMBER(FIND("arbeid",Methode_Keuze)),"",IF(ISNUMBER(FIND("arbeid",Methode_Keuze)),"",IF(Tb_Activiteiten[[#This Row],[Loonkosten]]=1,Tb_Activiteiten[[#Headers],[Loonkosten]],"")))</f>
        <v/>
      </c>
      <c r="AB286" t="str">
        <f>IF(ISNUMBER(FIND("arbeid",Methode_Keuze)),"",IF(ISNUMBER(FIND("arbeid",Methode_Keuze)),"",IF(Tb_Activiteiten[[#This Row],[Eigen arbeid]]=1,Tb_Activiteiten[[#Headers],[Eigen arbeid]],"")))</f>
        <v/>
      </c>
      <c r="AC286" t="str">
        <f>IF(ISNUMBER(FIND("arbeid",Methode_Keuze)),"",IF(ISNUMBER(FIND("arbeid",Methode_Keuze)),"",IF(Tb_Activiteiten[[#This Row],[Projectmedewerker]]=1,Tb_Activiteiten[[#Headers],[Projectmedewerker]],"")))</f>
        <v/>
      </c>
      <c r="AD286" t="str">
        <f>IF(ISNUMBER(FIND("arbeid",Methode_Keuze)),"",IF(ISNUMBER(FIND("arbeid",Methode_Keuze)),"",IF(Tb_Activiteiten[[#This Row],[Landbouwer]]=1,Tb_Activiteiten[[#Headers],[Landbouwer]],"")))</f>
        <v/>
      </c>
      <c r="AE286" t="str">
        <f>IF(ISNUMBER(FIND("arbeid",Methode_Keuze)),"",IF(ISNUMBER(FIND("arbeid",Methode_Keuze)),"",IF(Tb_Activiteiten[[#This Row],[Adviseur]]=1,Tb_Activiteiten[[#Headers],[Adviseur]],"")))</f>
        <v/>
      </c>
      <c r="AF286" t="str">
        <f>IF(ISNUMBER(FIND("arbeid",Methode_Keuze)),"",IF(ISNUMBER(FIND("arbeid",Methode_Keuze)),"",IF(Tb_Activiteiten[[#This Row],[Projectleider/Expert]]=1,Tb_Activiteiten[[#Headers],[Projectleider/Expert]],"")))</f>
        <v/>
      </c>
      <c r="AG286" t="str">
        <f>IF(ISNUMBER(FIND("arbeid",Methode_Keuze)),"",IF(ISNUMBER(FIND("arbeid",Methode_Keuze)),"",IF(Tb_Activiteiten[[#This Row],[Arbeidskosten]]=1,Tb_Activiteiten[[#Headers],[Arbeidskosten]],"")))</f>
        <v/>
      </c>
      <c r="AH286" t="str">
        <f>IF(ISNUMBER(FIND("arbeid",Methode_Keuze)),"",IF(ISNUMBER(FIND("arbeid",Methode_Keuze)),"",IF(Tb_Activiteiten[[#This Row],[Arbeidskosten op basis van IKS]]=1,Tb_Activiteiten[[#Headers],[Arbeidskosten op basis van IKS]],"")))</f>
        <v/>
      </c>
      <c r="AI286" t="str">
        <f>IF(ISNUMBER(FIND("overige",Methode_Keuze)),"",IF(Tb_Activiteiten[[#This Row],[Kosten derden exclusief btw]]=1,Tb_Activiteiten[[#Headers],[Kosten derden exclusief btw]],""))</f>
        <v/>
      </c>
      <c r="AJ286" t="str">
        <f>IF(ISNUMBER(FIND("overige",Methode_Keuze)),"",IF(Tb_Activiteiten[[#This Row],[Niet verrekenbare btw]]=1,Tb_Activiteiten[[#Headers],[Niet verrekenbare btw]],""))</f>
        <v/>
      </c>
      <c r="AK286" t="str">
        <f>IF(ISNUMBER(FIND("overige",Methode_Keuze)),"",IF(Tb_Activiteiten[[#This Row],[Grondkosten]]=1,Tb_Activiteiten[[#Headers],[Grondkosten]],""))</f>
        <v/>
      </c>
      <c r="AL286" t="str">
        <f>IF(ISNUMBER(FIND("overige",Methode_Keuze)),"",IF(Tb_Activiteiten[[#This Row],[Bijdrage in natura (overige)]]=1,Tb_Activiteiten[[#Headers],[Bijdrage in natura (overige)]],""))</f>
        <v/>
      </c>
      <c r="AM286" t="str">
        <f>IF(ISNUMBER(FIND("overige",Methode_Keuze)),"",IF(Tb_Activiteiten[[#This Row],[Bijdrage in natura (vrijwilligers)]]=1,Tb_Activiteiten[[#Headers],[Bijdrage in natura (vrijwilligers)]],""))</f>
        <v/>
      </c>
      <c r="AN286" t="str">
        <f>IF(ISNUMBER(FIND("overige",Methode_Keuze)),"",IF(Tb_Activiteiten[[#This Row],[Afschrijvingskosten]]=1,Tb_Activiteiten[[#Headers],[Afschrijvingskosten]],""))</f>
        <v/>
      </c>
    </row>
    <row r="287" spans="1:40" x14ac:dyDescent="0.25">
      <c r="A287" s="342"/>
      <c r="F287" s="81"/>
      <c r="G287" s="81"/>
      <c r="L287" s="71"/>
      <c r="N287" t="str">
        <f>IFERROR(IF(VLOOKUP(Tb_Activiteiten[[#This Row],[Openstelling]],Tb_Openstelling[],2,0)=1,1,""),"")</f>
        <v/>
      </c>
      <c r="AA287" t="str">
        <f>IF(ISNUMBER(FIND("arbeid",Methode_Keuze)),"",IF(ISNUMBER(FIND("arbeid",Methode_Keuze)),"",IF(Tb_Activiteiten[[#This Row],[Loonkosten]]=1,Tb_Activiteiten[[#Headers],[Loonkosten]],"")))</f>
        <v/>
      </c>
      <c r="AB287" t="str">
        <f>IF(ISNUMBER(FIND("arbeid",Methode_Keuze)),"",IF(ISNUMBER(FIND("arbeid",Methode_Keuze)),"",IF(Tb_Activiteiten[[#This Row],[Eigen arbeid]]=1,Tb_Activiteiten[[#Headers],[Eigen arbeid]],"")))</f>
        <v/>
      </c>
      <c r="AC287" t="str">
        <f>IF(ISNUMBER(FIND("arbeid",Methode_Keuze)),"",IF(ISNUMBER(FIND("arbeid",Methode_Keuze)),"",IF(Tb_Activiteiten[[#This Row],[Projectmedewerker]]=1,Tb_Activiteiten[[#Headers],[Projectmedewerker]],"")))</f>
        <v/>
      </c>
      <c r="AD287" t="str">
        <f>IF(ISNUMBER(FIND("arbeid",Methode_Keuze)),"",IF(ISNUMBER(FIND("arbeid",Methode_Keuze)),"",IF(Tb_Activiteiten[[#This Row],[Landbouwer]]=1,Tb_Activiteiten[[#Headers],[Landbouwer]],"")))</f>
        <v/>
      </c>
      <c r="AE287" t="str">
        <f>IF(ISNUMBER(FIND("arbeid",Methode_Keuze)),"",IF(ISNUMBER(FIND("arbeid",Methode_Keuze)),"",IF(Tb_Activiteiten[[#This Row],[Adviseur]]=1,Tb_Activiteiten[[#Headers],[Adviseur]],"")))</f>
        <v/>
      </c>
      <c r="AF287" t="str">
        <f>IF(ISNUMBER(FIND("arbeid",Methode_Keuze)),"",IF(ISNUMBER(FIND("arbeid",Methode_Keuze)),"",IF(Tb_Activiteiten[[#This Row],[Projectleider/Expert]]=1,Tb_Activiteiten[[#Headers],[Projectleider/Expert]],"")))</f>
        <v/>
      </c>
      <c r="AG287" t="str">
        <f>IF(ISNUMBER(FIND("arbeid",Methode_Keuze)),"",IF(ISNUMBER(FIND("arbeid",Methode_Keuze)),"",IF(Tb_Activiteiten[[#This Row],[Arbeidskosten]]=1,Tb_Activiteiten[[#Headers],[Arbeidskosten]],"")))</f>
        <v/>
      </c>
      <c r="AH287" t="str">
        <f>IF(ISNUMBER(FIND("arbeid",Methode_Keuze)),"",IF(ISNUMBER(FIND("arbeid",Methode_Keuze)),"",IF(Tb_Activiteiten[[#This Row],[Arbeidskosten op basis van IKS]]=1,Tb_Activiteiten[[#Headers],[Arbeidskosten op basis van IKS]],"")))</f>
        <v/>
      </c>
      <c r="AI287" t="str">
        <f>IF(ISNUMBER(FIND("overige",Methode_Keuze)),"",IF(Tb_Activiteiten[[#This Row],[Kosten derden exclusief btw]]=1,Tb_Activiteiten[[#Headers],[Kosten derden exclusief btw]],""))</f>
        <v/>
      </c>
      <c r="AJ287" t="str">
        <f>IF(ISNUMBER(FIND("overige",Methode_Keuze)),"",IF(Tb_Activiteiten[[#This Row],[Niet verrekenbare btw]]=1,Tb_Activiteiten[[#Headers],[Niet verrekenbare btw]],""))</f>
        <v/>
      </c>
      <c r="AK287" t="str">
        <f>IF(ISNUMBER(FIND("overige",Methode_Keuze)),"",IF(Tb_Activiteiten[[#This Row],[Grondkosten]]=1,Tb_Activiteiten[[#Headers],[Grondkosten]],""))</f>
        <v/>
      </c>
      <c r="AL287" t="str">
        <f>IF(ISNUMBER(FIND("overige",Methode_Keuze)),"",IF(Tb_Activiteiten[[#This Row],[Bijdrage in natura (overige)]]=1,Tb_Activiteiten[[#Headers],[Bijdrage in natura (overige)]],""))</f>
        <v/>
      </c>
      <c r="AM287" t="str">
        <f>IF(ISNUMBER(FIND("overige",Methode_Keuze)),"",IF(Tb_Activiteiten[[#This Row],[Bijdrage in natura (vrijwilligers)]]=1,Tb_Activiteiten[[#Headers],[Bijdrage in natura (vrijwilligers)]],""))</f>
        <v/>
      </c>
      <c r="AN287" t="str">
        <f>IF(ISNUMBER(FIND("overige",Methode_Keuze)),"",IF(Tb_Activiteiten[[#This Row],[Afschrijvingskosten]]=1,Tb_Activiteiten[[#Headers],[Afschrijvingskosten]],""))</f>
        <v/>
      </c>
    </row>
    <row r="288" spans="1:40" x14ac:dyDescent="0.25">
      <c r="A288" s="342"/>
      <c r="F288" s="81"/>
      <c r="G288" s="81"/>
      <c r="L288" s="71"/>
      <c r="N288" t="str">
        <f>IFERROR(IF(VLOOKUP(Tb_Activiteiten[[#This Row],[Openstelling]],Tb_Openstelling[],2,0)=1,1,""),"")</f>
        <v/>
      </c>
      <c r="AA288" t="str">
        <f>IF(ISNUMBER(FIND("arbeid",Methode_Keuze)),"",IF(ISNUMBER(FIND("arbeid",Methode_Keuze)),"",IF(Tb_Activiteiten[[#This Row],[Loonkosten]]=1,Tb_Activiteiten[[#Headers],[Loonkosten]],"")))</f>
        <v/>
      </c>
      <c r="AB288" t="str">
        <f>IF(ISNUMBER(FIND("arbeid",Methode_Keuze)),"",IF(ISNUMBER(FIND("arbeid",Methode_Keuze)),"",IF(Tb_Activiteiten[[#This Row],[Eigen arbeid]]=1,Tb_Activiteiten[[#Headers],[Eigen arbeid]],"")))</f>
        <v/>
      </c>
      <c r="AC288" t="str">
        <f>IF(ISNUMBER(FIND("arbeid",Methode_Keuze)),"",IF(ISNUMBER(FIND("arbeid",Methode_Keuze)),"",IF(Tb_Activiteiten[[#This Row],[Projectmedewerker]]=1,Tb_Activiteiten[[#Headers],[Projectmedewerker]],"")))</f>
        <v/>
      </c>
      <c r="AD288" t="str">
        <f>IF(ISNUMBER(FIND("arbeid",Methode_Keuze)),"",IF(ISNUMBER(FIND("arbeid",Methode_Keuze)),"",IF(Tb_Activiteiten[[#This Row],[Landbouwer]]=1,Tb_Activiteiten[[#Headers],[Landbouwer]],"")))</f>
        <v/>
      </c>
      <c r="AE288" t="str">
        <f>IF(ISNUMBER(FIND("arbeid",Methode_Keuze)),"",IF(ISNUMBER(FIND("arbeid",Methode_Keuze)),"",IF(Tb_Activiteiten[[#This Row],[Adviseur]]=1,Tb_Activiteiten[[#Headers],[Adviseur]],"")))</f>
        <v/>
      </c>
      <c r="AF288" t="str">
        <f>IF(ISNUMBER(FIND("arbeid",Methode_Keuze)),"",IF(ISNUMBER(FIND("arbeid",Methode_Keuze)),"",IF(Tb_Activiteiten[[#This Row],[Projectleider/Expert]]=1,Tb_Activiteiten[[#Headers],[Projectleider/Expert]],"")))</f>
        <v/>
      </c>
      <c r="AG288" t="str">
        <f>IF(ISNUMBER(FIND("arbeid",Methode_Keuze)),"",IF(ISNUMBER(FIND("arbeid",Methode_Keuze)),"",IF(Tb_Activiteiten[[#This Row],[Arbeidskosten]]=1,Tb_Activiteiten[[#Headers],[Arbeidskosten]],"")))</f>
        <v/>
      </c>
      <c r="AH288" t="str">
        <f>IF(ISNUMBER(FIND("arbeid",Methode_Keuze)),"",IF(ISNUMBER(FIND("arbeid",Methode_Keuze)),"",IF(Tb_Activiteiten[[#This Row],[Arbeidskosten op basis van IKS]]=1,Tb_Activiteiten[[#Headers],[Arbeidskosten op basis van IKS]],"")))</f>
        <v/>
      </c>
      <c r="AI288" t="str">
        <f>IF(ISNUMBER(FIND("overige",Methode_Keuze)),"",IF(Tb_Activiteiten[[#This Row],[Kosten derden exclusief btw]]=1,Tb_Activiteiten[[#Headers],[Kosten derden exclusief btw]],""))</f>
        <v/>
      </c>
      <c r="AJ288" t="str">
        <f>IF(ISNUMBER(FIND("overige",Methode_Keuze)),"",IF(Tb_Activiteiten[[#This Row],[Niet verrekenbare btw]]=1,Tb_Activiteiten[[#Headers],[Niet verrekenbare btw]],""))</f>
        <v/>
      </c>
      <c r="AK288" t="str">
        <f>IF(ISNUMBER(FIND("overige",Methode_Keuze)),"",IF(Tb_Activiteiten[[#This Row],[Grondkosten]]=1,Tb_Activiteiten[[#Headers],[Grondkosten]],""))</f>
        <v/>
      </c>
      <c r="AL288" t="str">
        <f>IF(ISNUMBER(FIND("overige",Methode_Keuze)),"",IF(Tb_Activiteiten[[#This Row],[Bijdrage in natura (overige)]]=1,Tb_Activiteiten[[#Headers],[Bijdrage in natura (overige)]],""))</f>
        <v/>
      </c>
      <c r="AM288" t="str">
        <f>IF(ISNUMBER(FIND("overige",Methode_Keuze)),"",IF(Tb_Activiteiten[[#This Row],[Bijdrage in natura (vrijwilligers)]]=1,Tb_Activiteiten[[#Headers],[Bijdrage in natura (vrijwilligers)]],""))</f>
        <v/>
      </c>
      <c r="AN288" t="str">
        <f>IF(ISNUMBER(FIND("overige",Methode_Keuze)),"",IF(Tb_Activiteiten[[#This Row],[Afschrijvingskosten]]=1,Tb_Activiteiten[[#Headers],[Afschrijvingskosten]],""))</f>
        <v/>
      </c>
    </row>
    <row r="289" spans="1:40" x14ac:dyDescent="0.25">
      <c r="A289" s="342"/>
      <c r="F289" s="81"/>
      <c r="G289" s="81"/>
      <c r="L289" s="71"/>
      <c r="N289" t="str">
        <f>IFERROR(IF(VLOOKUP(Tb_Activiteiten[[#This Row],[Openstelling]],Tb_Openstelling[],2,0)=1,1,""),"")</f>
        <v/>
      </c>
      <c r="AA289" t="str">
        <f>IF(ISNUMBER(FIND("arbeid",Methode_Keuze)),"",IF(ISNUMBER(FIND("arbeid",Methode_Keuze)),"",IF(Tb_Activiteiten[[#This Row],[Loonkosten]]=1,Tb_Activiteiten[[#Headers],[Loonkosten]],"")))</f>
        <v/>
      </c>
      <c r="AB289" t="str">
        <f>IF(ISNUMBER(FIND("arbeid",Methode_Keuze)),"",IF(ISNUMBER(FIND("arbeid",Methode_Keuze)),"",IF(Tb_Activiteiten[[#This Row],[Eigen arbeid]]=1,Tb_Activiteiten[[#Headers],[Eigen arbeid]],"")))</f>
        <v/>
      </c>
      <c r="AC289" t="str">
        <f>IF(ISNUMBER(FIND("arbeid",Methode_Keuze)),"",IF(ISNUMBER(FIND("arbeid",Methode_Keuze)),"",IF(Tb_Activiteiten[[#This Row],[Projectmedewerker]]=1,Tb_Activiteiten[[#Headers],[Projectmedewerker]],"")))</f>
        <v/>
      </c>
      <c r="AD289" t="str">
        <f>IF(ISNUMBER(FIND("arbeid",Methode_Keuze)),"",IF(ISNUMBER(FIND("arbeid",Methode_Keuze)),"",IF(Tb_Activiteiten[[#This Row],[Landbouwer]]=1,Tb_Activiteiten[[#Headers],[Landbouwer]],"")))</f>
        <v/>
      </c>
      <c r="AE289" t="str">
        <f>IF(ISNUMBER(FIND("arbeid",Methode_Keuze)),"",IF(ISNUMBER(FIND("arbeid",Methode_Keuze)),"",IF(Tb_Activiteiten[[#This Row],[Adviseur]]=1,Tb_Activiteiten[[#Headers],[Adviseur]],"")))</f>
        <v/>
      </c>
      <c r="AF289" t="str">
        <f>IF(ISNUMBER(FIND("arbeid",Methode_Keuze)),"",IF(ISNUMBER(FIND("arbeid",Methode_Keuze)),"",IF(Tb_Activiteiten[[#This Row],[Projectleider/Expert]]=1,Tb_Activiteiten[[#Headers],[Projectleider/Expert]],"")))</f>
        <v/>
      </c>
      <c r="AG289" t="str">
        <f>IF(ISNUMBER(FIND("arbeid",Methode_Keuze)),"",IF(ISNUMBER(FIND("arbeid",Methode_Keuze)),"",IF(Tb_Activiteiten[[#This Row],[Arbeidskosten]]=1,Tb_Activiteiten[[#Headers],[Arbeidskosten]],"")))</f>
        <v/>
      </c>
      <c r="AH289" t="str">
        <f>IF(ISNUMBER(FIND("arbeid",Methode_Keuze)),"",IF(ISNUMBER(FIND("arbeid",Methode_Keuze)),"",IF(Tb_Activiteiten[[#This Row],[Arbeidskosten op basis van IKS]]=1,Tb_Activiteiten[[#Headers],[Arbeidskosten op basis van IKS]],"")))</f>
        <v/>
      </c>
      <c r="AI289" t="str">
        <f>IF(ISNUMBER(FIND("overige",Methode_Keuze)),"",IF(Tb_Activiteiten[[#This Row],[Kosten derden exclusief btw]]=1,Tb_Activiteiten[[#Headers],[Kosten derden exclusief btw]],""))</f>
        <v/>
      </c>
      <c r="AJ289" t="str">
        <f>IF(ISNUMBER(FIND("overige",Methode_Keuze)),"",IF(Tb_Activiteiten[[#This Row],[Niet verrekenbare btw]]=1,Tb_Activiteiten[[#Headers],[Niet verrekenbare btw]],""))</f>
        <v/>
      </c>
      <c r="AK289" t="str">
        <f>IF(ISNUMBER(FIND("overige",Methode_Keuze)),"",IF(Tb_Activiteiten[[#This Row],[Grondkosten]]=1,Tb_Activiteiten[[#Headers],[Grondkosten]],""))</f>
        <v/>
      </c>
      <c r="AL289" t="str">
        <f>IF(ISNUMBER(FIND("overige",Methode_Keuze)),"",IF(Tb_Activiteiten[[#This Row],[Bijdrage in natura (overige)]]=1,Tb_Activiteiten[[#Headers],[Bijdrage in natura (overige)]],""))</f>
        <v/>
      </c>
      <c r="AM289" t="str">
        <f>IF(ISNUMBER(FIND("overige",Methode_Keuze)),"",IF(Tb_Activiteiten[[#This Row],[Bijdrage in natura (vrijwilligers)]]=1,Tb_Activiteiten[[#Headers],[Bijdrage in natura (vrijwilligers)]],""))</f>
        <v/>
      </c>
      <c r="AN289" t="str">
        <f>IF(ISNUMBER(FIND("overige",Methode_Keuze)),"",IF(Tb_Activiteiten[[#This Row],[Afschrijvingskosten]]=1,Tb_Activiteiten[[#Headers],[Afschrijvingskosten]],""))</f>
        <v/>
      </c>
    </row>
    <row r="290" spans="1:40" x14ac:dyDescent="0.25">
      <c r="A290" s="342"/>
      <c r="F290" s="81"/>
      <c r="G290" s="81"/>
      <c r="L290" s="71"/>
      <c r="N290" t="str">
        <f>IFERROR(IF(VLOOKUP(Tb_Activiteiten[[#This Row],[Openstelling]],Tb_Openstelling[],2,0)=1,1,""),"")</f>
        <v/>
      </c>
      <c r="AA290" t="str">
        <f>IF(ISNUMBER(FIND("arbeid",Methode_Keuze)),"",IF(ISNUMBER(FIND("arbeid",Methode_Keuze)),"",IF(Tb_Activiteiten[[#This Row],[Loonkosten]]=1,Tb_Activiteiten[[#Headers],[Loonkosten]],"")))</f>
        <v/>
      </c>
      <c r="AB290" t="str">
        <f>IF(ISNUMBER(FIND("arbeid",Methode_Keuze)),"",IF(ISNUMBER(FIND("arbeid",Methode_Keuze)),"",IF(Tb_Activiteiten[[#This Row],[Eigen arbeid]]=1,Tb_Activiteiten[[#Headers],[Eigen arbeid]],"")))</f>
        <v/>
      </c>
      <c r="AC290" t="str">
        <f>IF(ISNUMBER(FIND("arbeid",Methode_Keuze)),"",IF(ISNUMBER(FIND("arbeid",Methode_Keuze)),"",IF(Tb_Activiteiten[[#This Row],[Projectmedewerker]]=1,Tb_Activiteiten[[#Headers],[Projectmedewerker]],"")))</f>
        <v/>
      </c>
      <c r="AD290" t="str">
        <f>IF(ISNUMBER(FIND("arbeid",Methode_Keuze)),"",IF(ISNUMBER(FIND("arbeid",Methode_Keuze)),"",IF(Tb_Activiteiten[[#This Row],[Landbouwer]]=1,Tb_Activiteiten[[#Headers],[Landbouwer]],"")))</f>
        <v/>
      </c>
      <c r="AE290" t="str">
        <f>IF(ISNUMBER(FIND("arbeid",Methode_Keuze)),"",IF(ISNUMBER(FIND("arbeid",Methode_Keuze)),"",IF(Tb_Activiteiten[[#This Row],[Adviseur]]=1,Tb_Activiteiten[[#Headers],[Adviseur]],"")))</f>
        <v/>
      </c>
      <c r="AF290" t="str">
        <f>IF(ISNUMBER(FIND("arbeid",Methode_Keuze)),"",IF(ISNUMBER(FIND("arbeid",Methode_Keuze)),"",IF(Tb_Activiteiten[[#This Row],[Projectleider/Expert]]=1,Tb_Activiteiten[[#Headers],[Projectleider/Expert]],"")))</f>
        <v/>
      </c>
      <c r="AG290" t="str">
        <f>IF(ISNUMBER(FIND("arbeid",Methode_Keuze)),"",IF(ISNUMBER(FIND("arbeid",Methode_Keuze)),"",IF(Tb_Activiteiten[[#This Row],[Arbeidskosten]]=1,Tb_Activiteiten[[#Headers],[Arbeidskosten]],"")))</f>
        <v/>
      </c>
      <c r="AH290" t="str">
        <f>IF(ISNUMBER(FIND("arbeid",Methode_Keuze)),"",IF(ISNUMBER(FIND("arbeid",Methode_Keuze)),"",IF(Tb_Activiteiten[[#This Row],[Arbeidskosten op basis van IKS]]=1,Tb_Activiteiten[[#Headers],[Arbeidskosten op basis van IKS]],"")))</f>
        <v/>
      </c>
      <c r="AI290" t="str">
        <f>IF(ISNUMBER(FIND("overige",Methode_Keuze)),"",IF(Tb_Activiteiten[[#This Row],[Kosten derden exclusief btw]]=1,Tb_Activiteiten[[#Headers],[Kosten derden exclusief btw]],""))</f>
        <v/>
      </c>
      <c r="AJ290" t="str">
        <f>IF(ISNUMBER(FIND("overige",Methode_Keuze)),"",IF(Tb_Activiteiten[[#This Row],[Niet verrekenbare btw]]=1,Tb_Activiteiten[[#Headers],[Niet verrekenbare btw]],""))</f>
        <v/>
      </c>
      <c r="AK290" t="str">
        <f>IF(ISNUMBER(FIND("overige",Methode_Keuze)),"",IF(Tb_Activiteiten[[#This Row],[Grondkosten]]=1,Tb_Activiteiten[[#Headers],[Grondkosten]],""))</f>
        <v/>
      </c>
      <c r="AL290" t="str">
        <f>IF(ISNUMBER(FIND("overige",Methode_Keuze)),"",IF(Tb_Activiteiten[[#This Row],[Bijdrage in natura (overige)]]=1,Tb_Activiteiten[[#Headers],[Bijdrage in natura (overige)]],""))</f>
        <v/>
      </c>
      <c r="AM290" t="str">
        <f>IF(ISNUMBER(FIND("overige",Methode_Keuze)),"",IF(Tb_Activiteiten[[#This Row],[Bijdrage in natura (vrijwilligers)]]=1,Tb_Activiteiten[[#Headers],[Bijdrage in natura (vrijwilligers)]],""))</f>
        <v/>
      </c>
      <c r="AN290" t="str">
        <f>IF(ISNUMBER(FIND("overige",Methode_Keuze)),"",IF(Tb_Activiteiten[[#This Row],[Afschrijvingskosten]]=1,Tb_Activiteiten[[#Headers],[Afschrijvingskosten]],""))</f>
        <v/>
      </c>
    </row>
    <row r="291" spans="1:40" x14ac:dyDescent="0.25">
      <c r="A291" s="342"/>
      <c r="F291" s="81"/>
      <c r="G291" s="81"/>
      <c r="L291" s="71"/>
      <c r="N291" t="str">
        <f>IFERROR(IF(VLOOKUP(Tb_Activiteiten[[#This Row],[Openstelling]],Tb_Openstelling[],2,0)=1,1,""),"")</f>
        <v/>
      </c>
      <c r="AA291" t="str">
        <f>IF(ISNUMBER(FIND("arbeid",Methode_Keuze)),"",IF(ISNUMBER(FIND("arbeid",Methode_Keuze)),"",IF(Tb_Activiteiten[[#This Row],[Loonkosten]]=1,Tb_Activiteiten[[#Headers],[Loonkosten]],"")))</f>
        <v/>
      </c>
      <c r="AB291" t="str">
        <f>IF(ISNUMBER(FIND("arbeid",Methode_Keuze)),"",IF(ISNUMBER(FIND("arbeid",Methode_Keuze)),"",IF(Tb_Activiteiten[[#This Row],[Eigen arbeid]]=1,Tb_Activiteiten[[#Headers],[Eigen arbeid]],"")))</f>
        <v/>
      </c>
      <c r="AC291" t="str">
        <f>IF(ISNUMBER(FIND("arbeid",Methode_Keuze)),"",IF(ISNUMBER(FIND("arbeid",Methode_Keuze)),"",IF(Tb_Activiteiten[[#This Row],[Projectmedewerker]]=1,Tb_Activiteiten[[#Headers],[Projectmedewerker]],"")))</f>
        <v/>
      </c>
      <c r="AD291" t="str">
        <f>IF(ISNUMBER(FIND("arbeid",Methode_Keuze)),"",IF(ISNUMBER(FIND("arbeid",Methode_Keuze)),"",IF(Tb_Activiteiten[[#This Row],[Landbouwer]]=1,Tb_Activiteiten[[#Headers],[Landbouwer]],"")))</f>
        <v/>
      </c>
      <c r="AE291" t="str">
        <f>IF(ISNUMBER(FIND("arbeid",Methode_Keuze)),"",IF(ISNUMBER(FIND("arbeid",Methode_Keuze)),"",IF(Tb_Activiteiten[[#This Row],[Adviseur]]=1,Tb_Activiteiten[[#Headers],[Adviseur]],"")))</f>
        <v/>
      </c>
      <c r="AF291" t="str">
        <f>IF(ISNUMBER(FIND("arbeid",Methode_Keuze)),"",IF(ISNUMBER(FIND("arbeid",Methode_Keuze)),"",IF(Tb_Activiteiten[[#This Row],[Projectleider/Expert]]=1,Tb_Activiteiten[[#Headers],[Projectleider/Expert]],"")))</f>
        <v/>
      </c>
      <c r="AG291" t="str">
        <f>IF(ISNUMBER(FIND("arbeid",Methode_Keuze)),"",IF(ISNUMBER(FIND("arbeid",Methode_Keuze)),"",IF(Tb_Activiteiten[[#This Row],[Arbeidskosten]]=1,Tb_Activiteiten[[#Headers],[Arbeidskosten]],"")))</f>
        <v/>
      </c>
      <c r="AH291" t="str">
        <f>IF(ISNUMBER(FIND("arbeid",Methode_Keuze)),"",IF(ISNUMBER(FIND("arbeid",Methode_Keuze)),"",IF(Tb_Activiteiten[[#This Row],[Arbeidskosten op basis van IKS]]=1,Tb_Activiteiten[[#Headers],[Arbeidskosten op basis van IKS]],"")))</f>
        <v/>
      </c>
      <c r="AI291" t="str">
        <f>IF(ISNUMBER(FIND("overige",Methode_Keuze)),"",IF(Tb_Activiteiten[[#This Row],[Kosten derden exclusief btw]]=1,Tb_Activiteiten[[#Headers],[Kosten derden exclusief btw]],""))</f>
        <v/>
      </c>
      <c r="AJ291" t="str">
        <f>IF(ISNUMBER(FIND("overige",Methode_Keuze)),"",IF(Tb_Activiteiten[[#This Row],[Niet verrekenbare btw]]=1,Tb_Activiteiten[[#Headers],[Niet verrekenbare btw]],""))</f>
        <v/>
      </c>
      <c r="AK291" t="str">
        <f>IF(ISNUMBER(FIND("overige",Methode_Keuze)),"",IF(Tb_Activiteiten[[#This Row],[Grondkosten]]=1,Tb_Activiteiten[[#Headers],[Grondkosten]],""))</f>
        <v/>
      </c>
      <c r="AL291" t="str">
        <f>IF(ISNUMBER(FIND("overige",Methode_Keuze)),"",IF(Tb_Activiteiten[[#This Row],[Bijdrage in natura (overige)]]=1,Tb_Activiteiten[[#Headers],[Bijdrage in natura (overige)]],""))</f>
        <v/>
      </c>
      <c r="AM291" t="str">
        <f>IF(ISNUMBER(FIND("overige",Methode_Keuze)),"",IF(Tb_Activiteiten[[#This Row],[Bijdrage in natura (vrijwilligers)]]=1,Tb_Activiteiten[[#Headers],[Bijdrage in natura (vrijwilligers)]],""))</f>
        <v/>
      </c>
      <c r="AN291" t="str">
        <f>IF(ISNUMBER(FIND("overige",Methode_Keuze)),"",IF(Tb_Activiteiten[[#This Row],[Afschrijvingskosten]]=1,Tb_Activiteiten[[#Headers],[Afschrijvingskosten]],""))</f>
        <v/>
      </c>
    </row>
    <row r="292" spans="1:40" x14ac:dyDescent="0.25">
      <c r="A292" s="342"/>
      <c r="F292" s="81"/>
      <c r="G292" s="81"/>
      <c r="L292" s="71"/>
      <c r="N292" t="str">
        <f>IFERROR(IF(VLOOKUP(Tb_Activiteiten[[#This Row],[Openstelling]],Tb_Openstelling[],2,0)=1,1,""),"")</f>
        <v/>
      </c>
      <c r="AA292" t="str">
        <f>IF(ISNUMBER(FIND("arbeid",Methode_Keuze)),"",IF(ISNUMBER(FIND("arbeid",Methode_Keuze)),"",IF(Tb_Activiteiten[[#This Row],[Loonkosten]]=1,Tb_Activiteiten[[#Headers],[Loonkosten]],"")))</f>
        <v/>
      </c>
      <c r="AB292" t="str">
        <f>IF(ISNUMBER(FIND("arbeid",Methode_Keuze)),"",IF(ISNUMBER(FIND("arbeid",Methode_Keuze)),"",IF(Tb_Activiteiten[[#This Row],[Eigen arbeid]]=1,Tb_Activiteiten[[#Headers],[Eigen arbeid]],"")))</f>
        <v/>
      </c>
      <c r="AC292" t="str">
        <f>IF(ISNUMBER(FIND("arbeid",Methode_Keuze)),"",IF(ISNUMBER(FIND("arbeid",Methode_Keuze)),"",IF(Tb_Activiteiten[[#This Row],[Projectmedewerker]]=1,Tb_Activiteiten[[#Headers],[Projectmedewerker]],"")))</f>
        <v/>
      </c>
      <c r="AD292" t="str">
        <f>IF(ISNUMBER(FIND("arbeid",Methode_Keuze)),"",IF(ISNUMBER(FIND("arbeid",Methode_Keuze)),"",IF(Tb_Activiteiten[[#This Row],[Landbouwer]]=1,Tb_Activiteiten[[#Headers],[Landbouwer]],"")))</f>
        <v/>
      </c>
      <c r="AE292" t="str">
        <f>IF(ISNUMBER(FIND("arbeid",Methode_Keuze)),"",IF(ISNUMBER(FIND("arbeid",Methode_Keuze)),"",IF(Tb_Activiteiten[[#This Row],[Adviseur]]=1,Tb_Activiteiten[[#Headers],[Adviseur]],"")))</f>
        <v/>
      </c>
      <c r="AF292" t="str">
        <f>IF(ISNUMBER(FIND("arbeid",Methode_Keuze)),"",IF(ISNUMBER(FIND("arbeid",Methode_Keuze)),"",IF(Tb_Activiteiten[[#This Row],[Projectleider/Expert]]=1,Tb_Activiteiten[[#Headers],[Projectleider/Expert]],"")))</f>
        <v/>
      </c>
      <c r="AG292" t="str">
        <f>IF(ISNUMBER(FIND("arbeid",Methode_Keuze)),"",IF(ISNUMBER(FIND("arbeid",Methode_Keuze)),"",IF(Tb_Activiteiten[[#This Row],[Arbeidskosten]]=1,Tb_Activiteiten[[#Headers],[Arbeidskosten]],"")))</f>
        <v/>
      </c>
      <c r="AH292" t="str">
        <f>IF(ISNUMBER(FIND("arbeid",Methode_Keuze)),"",IF(ISNUMBER(FIND("arbeid",Methode_Keuze)),"",IF(Tb_Activiteiten[[#This Row],[Arbeidskosten op basis van IKS]]=1,Tb_Activiteiten[[#Headers],[Arbeidskosten op basis van IKS]],"")))</f>
        <v/>
      </c>
      <c r="AI292" t="str">
        <f>IF(ISNUMBER(FIND("overige",Methode_Keuze)),"",IF(Tb_Activiteiten[[#This Row],[Kosten derden exclusief btw]]=1,Tb_Activiteiten[[#Headers],[Kosten derden exclusief btw]],""))</f>
        <v/>
      </c>
      <c r="AJ292" t="str">
        <f>IF(ISNUMBER(FIND("overige",Methode_Keuze)),"",IF(Tb_Activiteiten[[#This Row],[Niet verrekenbare btw]]=1,Tb_Activiteiten[[#Headers],[Niet verrekenbare btw]],""))</f>
        <v/>
      </c>
      <c r="AK292" t="str">
        <f>IF(ISNUMBER(FIND("overige",Methode_Keuze)),"",IF(Tb_Activiteiten[[#This Row],[Grondkosten]]=1,Tb_Activiteiten[[#Headers],[Grondkosten]],""))</f>
        <v/>
      </c>
      <c r="AL292" t="str">
        <f>IF(ISNUMBER(FIND("overige",Methode_Keuze)),"",IF(Tb_Activiteiten[[#This Row],[Bijdrage in natura (overige)]]=1,Tb_Activiteiten[[#Headers],[Bijdrage in natura (overige)]],""))</f>
        <v/>
      </c>
      <c r="AM292" t="str">
        <f>IF(ISNUMBER(FIND("overige",Methode_Keuze)),"",IF(Tb_Activiteiten[[#This Row],[Bijdrage in natura (vrijwilligers)]]=1,Tb_Activiteiten[[#Headers],[Bijdrage in natura (vrijwilligers)]],""))</f>
        <v/>
      </c>
      <c r="AN292" t="str">
        <f>IF(ISNUMBER(FIND("overige",Methode_Keuze)),"",IF(Tb_Activiteiten[[#This Row],[Afschrijvingskosten]]=1,Tb_Activiteiten[[#Headers],[Afschrijvingskosten]],""))</f>
        <v/>
      </c>
    </row>
    <row r="293" spans="1:40" x14ac:dyDescent="0.25">
      <c r="A293" s="342"/>
      <c r="F293" s="81"/>
      <c r="G293" s="81"/>
      <c r="L293" s="71"/>
      <c r="N293" t="str">
        <f>IFERROR(IF(VLOOKUP(Tb_Activiteiten[[#This Row],[Openstelling]],Tb_Openstelling[],2,0)=1,1,""),"")</f>
        <v/>
      </c>
      <c r="AA293" t="str">
        <f>IF(ISNUMBER(FIND("arbeid",Methode_Keuze)),"",IF(ISNUMBER(FIND("arbeid",Methode_Keuze)),"",IF(Tb_Activiteiten[[#This Row],[Loonkosten]]=1,Tb_Activiteiten[[#Headers],[Loonkosten]],"")))</f>
        <v/>
      </c>
      <c r="AB293" t="str">
        <f>IF(ISNUMBER(FIND("arbeid",Methode_Keuze)),"",IF(ISNUMBER(FIND("arbeid",Methode_Keuze)),"",IF(Tb_Activiteiten[[#This Row],[Eigen arbeid]]=1,Tb_Activiteiten[[#Headers],[Eigen arbeid]],"")))</f>
        <v/>
      </c>
      <c r="AC293" t="str">
        <f>IF(ISNUMBER(FIND("arbeid",Methode_Keuze)),"",IF(ISNUMBER(FIND("arbeid",Methode_Keuze)),"",IF(Tb_Activiteiten[[#This Row],[Projectmedewerker]]=1,Tb_Activiteiten[[#Headers],[Projectmedewerker]],"")))</f>
        <v/>
      </c>
      <c r="AD293" t="str">
        <f>IF(ISNUMBER(FIND("arbeid",Methode_Keuze)),"",IF(ISNUMBER(FIND("arbeid",Methode_Keuze)),"",IF(Tb_Activiteiten[[#This Row],[Landbouwer]]=1,Tb_Activiteiten[[#Headers],[Landbouwer]],"")))</f>
        <v/>
      </c>
      <c r="AE293" t="str">
        <f>IF(ISNUMBER(FIND("arbeid",Methode_Keuze)),"",IF(ISNUMBER(FIND("arbeid",Methode_Keuze)),"",IF(Tb_Activiteiten[[#This Row],[Adviseur]]=1,Tb_Activiteiten[[#Headers],[Adviseur]],"")))</f>
        <v/>
      </c>
      <c r="AF293" t="str">
        <f>IF(ISNUMBER(FIND("arbeid",Methode_Keuze)),"",IF(ISNUMBER(FIND("arbeid",Methode_Keuze)),"",IF(Tb_Activiteiten[[#This Row],[Projectleider/Expert]]=1,Tb_Activiteiten[[#Headers],[Projectleider/Expert]],"")))</f>
        <v/>
      </c>
      <c r="AG293" t="str">
        <f>IF(ISNUMBER(FIND("arbeid",Methode_Keuze)),"",IF(ISNUMBER(FIND("arbeid",Methode_Keuze)),"",IF(Tb_Activiteiten[[#This Row],[Arbeidskosten]]=1,Tb_Activiteiten[[#Headers],[Arbeidskosten]],"")))</f>
        <v/>
      </c>
      <c r="AH293" t="str">
        <f>IF(ISNUMBER(FIND("arbeid",Methode_Keuze)),"",IF(ISNUMBER(FIND("arbeid",Methode_Keuze)),"",IF(Tb_Activiteiten[[#This Row],[Arbeidskosten op basis van IKS]]=1,Tb_Activiteiten[[#Headers],[Arbeidskosten op basis van IKS]],"")))</f>
        <v/>
      </c>
      <c r="AI293" t="str">
        <f>IF(ISNUMBER(FIND("overige",Methode_Keuze)),"",IF(Tb_Activiteiten[[#This Row],[Kosten derden exclusief btw]]=1,Tb_Activiteiten[[#Headers],[Kosten derden exclusief btw]],""))</f>
        <v/>
      </c>
      <c r="AJ293" t="str">
        <f>IF(ISNUMBER(FIND("overige",Methode_Keuze)),"",IF(Tb_Activiteiten[[#This Row],[Niet verrekenbare btw]]=1,Tb_Activiteiten[[#Headers],[Niet verrekenbare btw]],""))</f>
        <v/>
      </c>
      <c r="AK293" t="str">
        <f>IF(ISNUMBER(FIND("overige",Methode_Keuze)),"",IF(Tb_Activiteiten[[#This Row],[Grondkosten]]=1,Tb_Activiteiten[[#Headers],[Grondkosten]],""))</f>
        <v/>
      </c>
      <c r="AL293" t="str">
        <f>IF(ISNUMBER(FIND("overige",Methode_Keuze)),"",IF(Tb_Activiteiten[[#This Row],[Bijdrage in natura (overige)]]=1,Tb_Activiteiten[[#Headers],[Bijdrage in natura (overige)]],""))</f>
        <v/>
      </c>
      <c r="AM293" t="str">
        <f>IF(ISNUMBER(FIND("overige",Methode_Keuze)),"",IF(Tb_Activiteiten[[#This Row],[Bijdrage in natura (vrijwilligers)]]=1,Tb_Activiteiten[[#Headers],[Bijdrage in natura (vrijwilligers)]],""))</f>
        <v/>
      </c>
      <c r="AN293" t="str">
        <f>IF(ISNUMBER(FIND("overige",Methode_Keuze)),"",IF(Tb_Activiteiten[[#This Row],[Afschrijvingskosten]]=1,Tb_Activiteiten[[#Headers],[Afschrijvingskosten]],""))</f>
        <v/>
      </c>
    </row>
    <row r="294" spans="1:40" x14ac:dyDescent="0.25">
      <c r="A294" s="342"/>
      <c r="F294" s="81"/>
      <c r="G294" s="81"/>
      <c r="L294" s="71"/>
      <c r="N294" t="str">
        <f>IFERROR(IF(VLOOKUP(Tb_Activiteiten[[#This Row],[Openstelling]],Tb_Openstelling[],2,0)=1,1,""),"")</f>
        <v/>
      </c>
      <c r="AA294" t="str">
        <f>IF(ISNUMBER(FIND("arbeid",Methode_Keuze)),"",IF(ISNUMBER(FIND("arbeid",Methode_Keuze)),"",IF(Tb_Activiteiten[[#This Row],[Loonkosten]]=1,Tb_Activiteiten[[#Headers],[Loonkosten]],"")))</f>
        <v/>
      </c>
      <c r="AB294" t="str">
        <f>IF(ISNUMBER(FIND("arbeid",Methode_Keuze)),"",IF(ISNUMBER(FIND("arbeid",Methode_Keuze)),"",IF(Tb_Activiteiten[[#This Row],[Eigen arbeid]]=1,Tb_Activiteiten[[#Headers],[Eigen arbeid]],"")))</f>
        <v/>
      </c>
      <c r="AC294" t="str">
        <f>IF(ISNUMBER(FIND("arbeid",Methode_Keuze)),"",IF(ISNUMBER(FIND("arbeid",Methode_Keuze)),"",IF(Tb_Activiteiten[[#This Row],[Projectmedewerker]]=1,Tb_Activiteiten[[#Headers],[Projectmedewerker]],"")))</f>
        <v/>
      </c>
      <c r="AD294" t="str">
        <f>IF(ISNUMBER(FIND("arbeid",Methode_Keuze)),"",IF(ISNUMBER(FIND("arbeid",Methode_Keuze)),"",IF(Tb_Activiteiten[[#This Row],[Landbouwer]]=1,Tb_Activiteiten[[#Headers],[Landbouwer]],"")))</f>
        <v/>
      </c>
      <c r="AE294" t="str">
        <f>IF(ISNUMBER(FIND("arbeid",Methode_Keuze)),"",IF(ISNUMBER(FIND("arbeid",Methode_Keuze)),"",IF(Tb_Activiteiten[[#This Row],[Adviseur]]=1,Tb_Activiteiten[[#Headers],[Adviseur]],"")))</f>
        <v/>
      </c>
      <c r="AF294" t="str">
        <f>IF(ISNUMBER(FIND("arbeid",Methode_Keuze)),"",IF(ISNUMBER(FIND("arbeid",Methode_Keuze)),"",IF(Tb_Activiteiten[[#This Row],[Projectleider/Expert]]=1,Tb_Activiteiten[[#Headers],[Projectleider/Expert]],"")))</f>
        <v/>
      </c>
      <c r="AG294" t="str">
        <f>IF(ISNUMBER(FIND("arbeid",Methode_Keuze)),"",IF(ISNUMBER(FIND("arbeid",Methode_Keuze)),"",IF(Tb_Activiteiten[[#This Row],[Arbeidskosten]]=1,Tb_Activiteiten[[#Headers],[Arbeidskosten]],"")))</f>
        <v/>
      </c>
      <c r="AH294" t="str">
        <f>IF(ISNUMBER(FIND("arbeid",Methode_Keuze)),"",IF(ISNUMBER(FIND("arbeid",Methode_Keuze)),"",IF(Tb_Activiteiten[[#This Row],[Arbeidskosten op basis van IKS]]=1,Tb_Activiteiten[[#Headers],[Arbeidskosten op basis van IKS]],"")))</f>
        <v/>
      </c>
      <c r="AI294" t="str">
        <f>IF(ISNUMBER(FIND("overige",Methode_Keuze)),"",IF(Tb_Activiteiten[[#This Row],[Kosten derden exclusief btw]]=1,Tb_Activiteiten[[#Headers],[Kosten derden exclusief btw]],""))</f>
        <v/>
      </c>
      <c r="AJ294" t="str">
        <f>IF(ISNUMBER(FIND("overige",Methode_Keuze)),"",IF(Tb_Activiteiten[[#This Row],[Niet verrekenbare btw]]=1,Tb_Activiteiten[[#Headers],[Niet verrekenbare btw]],""))</f>
        <v/>
      </c>
      <c r="AK294" t="str">
        <f>IF(ISNUMBER(FIND("overige",Methode_Keuze)),"",IF(Tb_Activiteiten[[#This Row],[Grondkosten]]=1,Tb_Activiteiten[[#Headers],[Grondkosten]],""))</f>
        <v/>
      </c>
      <c r="AL294" t="str">
        <f>IF(ISNUMBER(FIND("overige",Methode_Keuze)),"",IF(Tb_Activiteiten[[#This Row],[Bijdrage in natura (overige)]]=1,Tb_Activiteiten[[#Headers],[Bijdrage in natura (overige)]],""))</f>
        <v/>
      </c>
      <c r="AM294" t="str">
        <f>IF(ISNUMBER(FIND("overige",Methode_Keuze)),"",IF(Tb_Activiteiten[[#This Row],[Bijdrage in natura (vrijwilligers)]]=1,Tb_Activiteiten[[#Headers],[Bijdrage in natura (vrijwilligers)]],""))</f>
        <v/>
      </c>
      <c r="AN294" t="str">
        <f>IF(ISNUMBER(FIND("overige",Methode_Keuze)),"",IF(Tb_Activiteiten[[#This Row],[Afschrijvingskosten]]=1,Tb_Activiteiten[[#Headers],[Afschrijvingskosten]],""))</f>
        <v/>
      </c>
    </row>
    <row r="295" spans="1:40" x14ac:dyDescent="0.25">
      <c r="A295" s="342"/>
      <c r="F295" s="81"/>
      <c r="G295" s="81"/>
      <c r="L295" s="71"/>
      <c r="N295" t="str">
        <f>IFERROR(IF(VLOOKUP(Tb_Activiteiten[[#This Row],[Openstelling]],Tb_Openstelling[],2,0)=1,1,""),"")</f>
        <v/>
      </c>
      <c r="AA295" t="str">
        <f>IF(ISNUMBER(FIND("arbeid",Methode_Keuze)),"",IF(ISNUMBER(FIND("arbeid",Methode_Keuze)),"",IF(Tb_Activiteiten[[#This Row],[Loonkosten]]=1,Tb_Activiteiten[[#Headers],[Loonkosten]],"")))</f>
        <v/>
      </c>
      <c r="AB295" t="str">
        <f>IF(ISNUMBER(FIND("arbeid",Methode_Keuze)),"",IF(ISNUMBER(FIND("arbeid",Methode_Keuze)),"",IF(Tb_Activiteiten[[#This Row],[Eigen arbeid]]=1,Tb_Activiteiten[[#Headers],[Eigen arbeid]],"")))</f>
        <v/>
      </c>
      <c r="AC295" t="str">
        <f>IF(ISNUMBER(FIND("arbeid",Methode_Keuze)),"",IF(ISNUMBER(FIND("arbeid",Methode_Keuze)),"",IF(Tb_Activiteiten[[#This Row],[Projectmedewerker]]=1,Tb_Activiteiten[[#Headers],[Projectmedewerker]],"")))</f>
        <v/>
      </c>
      <c r="AD295" t="str">
        <f>IF(ISNUMBER(FIND("arbeid",Methode_Keuze)),"",IF(ISNUMBER(FIND("arbeid",Methode_Keuze)),"",IF(Tb_Activiteiten[[#This Row],[Landbouwer]]=1,Tb_Activiteiten[[#Headers],[Landbouwer]],"")))</f>
        <v/>
      </c>
      <c r="AE295" t="str">
        <f>IF(ISNUMBER(FIND("arbeid",Methode_Keuze)),"",IF(ISNUMBER(FIND("arbeid",Methode_Keuze)),"",IF(Tb_Activiteiten[[#This Row],[Adviseur]]=1,Tb_Activiteiten[[#Headers],[Adviseur]],"")))</f>
        <v/>
      </c>
      <c r="AF295" t="str">
        <f>IF(ISNUMBER(FIND("arbeid",Methode_Keuze)),"",IF(ISNUMBER(FIND("arbeid",Methode_Keuze)),"",IF(Tb_Activiteiten[[#This Row],[Projectleider/Expert]]=1,Tb_Activiteiten[[#Headers],[Projectleider/Expert]],"")))</f>
        <v/>
      </c>
      <c r="AG295" t="str">
        <f>IF(ISNUMBER(FIND("arbeid",Methode_Keuze)),"",IF(ISNUMBER(FIND("arbeid",Methode_Keuze)),"",IF(Tb_Activiteiten[[#This Row],[Arbeidskosten]]=1,Tb_Activiteiten[[#Headers],[Arbeidskosten]],"")))</f>
        <v/>
      </c>
      <c r="AH295" t="str">
        <f>IF(ISNUMBER(FIND("arbeid",Methode_Keuze)),"",IF(ISNUMBER(FIND("arbeid",Methode_Keuze)),"",IF(Tb_Activiteiten[[#This Row],[Arbeidskosten op basis van IKS]]=1,Tb_Activiteiten[[#Headers],[Arbeidskosten op basis van IKS]],"")))</f>
        <v/>
      </c>
      <c r="AI295" t="str">
        <f>IF(ISNUMBER(FIND("overige",Methode_Keuze)),"",IF(Tb_Activiteiten[[#This Row],[Kosten derden exclusief btw]]=1,Tb_Activiteiten[[#Headers],[Kosten derden exclusief btw]],""))</f>
        <v/>
      </c>
      <c r="AJ295" t="str">
        <f>IF(ISNUMBER(FIND("overige",Methode_Keuze)),"",IF(Tb_Activiteiten[[#This Row],[Niet verrekenbare btw]]=1,Tb_Activiteiten[[#Headers],[Niet verrekenbare btw]],""))</f>
        <v/>
      </c>
      <c r="AK295" t="str">
        <f>IF(ISNUMBER(FIND("overige",Methode_Keuze)),"",IF(Tb_Activiteiten[[#This Row],[Grondkosten]]=1,Tb_Activiteiten[[#Headers],[Grondkosten]],""))</f>
        <v/>
      </c>
      <c r="AL295" t="str">
        <f>IF(ISNUMBER(FIND("overige",Methode_Keuze)),"",IF(Tb_Activiteiten[[#This Row],[Bijdrage in natura (overige)]]=1,Tb_Activiteiten[[#Headers],[Bijdrage in natura (overige)]],""))</f>
        <v/>
      </c>
      <c r="AM295" t="str">
        <f>IF(ISNUMBER(FIND("overige",Methode_Keuze)),"",IF(Tb_Activiteiten[[#This Row],[Bijdrage in natura (vrijwilligers)]]=1,Tb_Activiteiten[[#Headers],[Bijdrage in natura (vrijwilligers)]],""))</f>
        <v/>
      </c>
      <c r="AN295" t="str">
        <f>IF(ISNUMBER(FIND("overige",Methode_Keuze)),"",IF(Tb_Activiteiten[[#This Row],[Afschrijvingskosten]]=1,Tb_Activiteiten[[#Headers],[Afschrijvingskosten]],""))</f>
        <v/>
      </c>
    </row>
    <row r="296" spans="1:40" x14ac:dyDescent="0.25">
      <c r="A296" s="342"/>
      <c r="F296" s="81"/>
      <c r="G296" s="81"/>
      <c r="L296" s="71"/>
      <c r="N296" t="str">
        <f>IFERROR(IF(VLOOKUP(Tb_Activiteiten[[#This Row],[Openstelling]],Tb_Openstelling[],2,0)=1,1,""),"")</f>
        <v/>
      </c>
      <c r="AA296" t="str">
        <f>IF(ISNUMBER(FIND("arbeid",Methode_Keuze)),"",IF(ISNUMBER(FIND("arbeid",Methode_Keuze)),"",IF(Tb_Activiteiten[[#This Row],[Loonkosten]]=1,Tb_Activiteiten[[#Headers],[Loonkosten]],"")))</f>
        <v/>
      </c>
      <c r="AB296" t="str">
        <f>IF(ISNUMBER(FIND("arbeid",Methode_Keuze)),"",IF(ISNUMBER(FIND("arbeid",Methode_Keuze)),"",IF(Tb_Activiteiten[[#This Row],[Eigen arbeid]]=1,Tb_Activiteiten[[#Headers],[Eigen arbeid]],"")))</f>
        <v/>
      </c>
      <c r="AC296" t="str">
        <f>IF(ISNUMBER(FIND("arbeid",Methode_Keuze)),"",IF(ISNUMBER(FIND("arbeid",Methode_Keuze)),"",IF(Tb_Activiteiten[[#This Row],[Projectmedewerker]]=1,Tb_Activiteiten[[#Headers],[Projectmedewerker]],"")))</f>
        <v/>
      </c>
      <c r="AD296" t="str">
        <f>IF(ISNUMBER(FIND("arbeid",Methode_Keuze)),"",IF(ISNUMBER(FIND("arbeid",Methode_Keuze)),"",IF(Tb_Activiteiten[[#This Row],[Landbouwer]]=1,Tb_Activiteiten[[#Headers],[Landbouwer]],"")))</f>
        <v/>
      </c>
      <c r="AE296" t="str">
        <f>IF(ISNUMBER(FIND("arbeid",Methode_Keuze)),"",IF(ISNUMBER(FIND("arbeid",Methode_Keuze)),"",IF(Tb_Activiteiten[[#This Row],[Adviseur]]=1,Tb_Activiteiten[[#Headers],[Adviseur]],"")))</f>
        <v/>
      </c>
      <c r="AF296" t="str">
        <f>IF(ISNUMBER(FIND("arbeid",Methode_Keuze)),"",IF(ISNUMBER(FIND("arbeid",Methode_Keuze)),"",IF(Tb_Activiteiten[[#This Row],[Projectleider/Expert]]=1,Tb_Activiteiten[[#Headers],[Projectleider/Expert]],"")))</f>
        <v/>
      </c>
      <c r="AG296" t="str">
        <f>IF(ISNUMBER(FIND("arbeid",Methode_Keuze)),"",IF(ISNUMBER(FIND("arbeid",Methode_Keuze)),"",IF(Tb_Activiteiten[[#This Row],[Arbeidskosten]]=1,Tb_Activiteiten[[#Headers],[Arbeidskosten]],"")))</f>
        <v/>
      </c>
      <c r="AH296" t="str">
        <f>IF(ISNUMBER(FIND("arbeid",Methode_Keuze)),"",IF(ISNUMBER(FIND("arbeid",Methode_Keuze)),"",IF(Tb_Activiteiten[[#This Row],[Arbeidskosten op basis van IKS]]=1,Tb_Activiteiten[[#Headers],[Arbeidskosten op basis van IKS]],"")))</f>
        <v/>
      </c>
      <c r="AI296" t="str">
        <f>IF(ISNUMBER(FIND("overige",Methode_Keuze)),"",IF(Tb_Activiteiten[[#This Row],[Kosten derden exclusief btw]]=1,Tb_Activiteiten[[#Headers],[Kosten derden exclusief btw]],""))</f>
        <v/>
      </c>
      <c r="AJ296" t="str">
        <f>IF(ISNUMBER(FIND("overige",Methode_Keuze)),"",IF(Tb_Activiteiten[[#This Row],[Niet verrekenbare btw]]=1,Tb_Activiteiten[[#Headers],[Niet verrekenbare btw]],""))</f>
        <v/>
      </c>
      <c r="AK296" t="str">
        <f>IF(ISNUMBER(FIND("overige",Methode_Keuze)),"",IF(Tb_Activiteiten[[#This Row],[Grondkosten]]=1,Tb_Activiteiten[[#Headers],[Grondkosten]],""))</f>
        <v/>
      </c>
      <c r="AL296" t="str">
        <f>IF(ISNUMBER(FIND("overige",Methode_Keuze)),"",IF(Tb_Activiteiten[[#This Row],[Bijdrage in natura (overige)]]=1,Tb_Activiteiten[[#Headers],[Bijdrage in natura (overige)]],""))</f>
        <v/>
      </c>
      <c r="AM296" t="str">
        <f>IF(ISNUMBER(FIND("overige",Methode_Keuze)),"",IF(Tb_Activiteiten[[#This Row],[Bijdrage in natura (vrijwilligers)]]=1,Tb_Activiteiten[[#Headers],[Bijdrage in natura (vrijwilligers)]],""))</f>
        <v/>
      </c>
      <c r="AN296" t="str">
        <f>IF(ISNUMBER(FIND("overige",Methode_Keuze)),"",IF(Tb_Activiteiten[[#This Row],[Afschrijvingskosten]]=1,Tb_Activiteiten[[#Headers],[Afschrijvingskosten]],""))</f>
        <v/>
      </c>
    </row>
    <row r="297" spans="1:40" x14ac:dyDescent="0.25">
      <c r="A297" s="342"/>
      <c r="F297" s="81"/>
      <c r="G297" s="81"/>
      <c r="L297" s="71"/>
      <c r="N297" t="str">
        <f>IFERROR(IF(VLOOKUP(Tb_Activiteiten[[#This Row],[Openstelling]],Tb_Openstelling[],2,0)=1,1,""),"")</f>
        <v/>
      </c>
      <c r="AA297" t="str">
        <f>IF(ISNUMBER(FIND("arbeid",Methode_Keuze)),"",IF(ISNUMBER(FIND("arbeid",Methode_Keuze)),"",IF(Tb_Activiteiten[[#This Row],[Loonkosten]]=1,Tb_Activiteiten[[#Headers],[Loonkosten]],"")))</f>
        <v/>
      </c>
      <c r="AB297" t="str">
        <f>IF(ISNUMBER(FIND("arbeid",Methode_Keuze)),"",IF(ISNUMBER(FIND("arbeid",Methode_Keuze)),"",IF(Tb_Activiteiten[[#This Row],[Eigen arbeid]]=1,Tb_Activiteiten[[#Headers],[Eigen arbeid]],"")))</f>
        <v/>
      </c>
      <c r="AC297" t="str">
        <f>IF(ISNUMBER(FIND("arbeid",Methode_Keuze)),"",IF(ISNUMBER(FIND("arbeid",Methode_Keuze)),"",IF(Tb_Activiteiten[[#This Row],[Projectmedewerker]]=1,Tb_Activiteiten[[#Headers],[Projectmedewerker]],"")))</f>
        <v/>
      </c>
      <c r="AD297" t="str">
        <f>IF(ISNUMBER(FIND("arbeid",Methode_Keuze)),"",IF(ISNUMBER(FIND("arbeid",Methode_Keuze)),"",IF(Tb_Activiteiten[[#This Row],[Landbouwer]]=1,Tb_Activiteiten[[#Headers],[Landbouwer]],"")))</f>
        <v/>
      </c>
      <c r="AE297" t="str">
        <f>IF(ISNUMBER(FIND("arbeid",Methode_Keuze)),"",IF(ISNUMBER(FIND("arbeid",Methode_Keuze)),"",IF(Tb_Activiteiten[[#This Row],[Adviseur]]=1,Tb_Activiteiten[[#Headers],[Adviseur]],"")))</f>
        <v/>
      </c>
      <c r="AF297" t="str">
        <f>IF(ISNUMBER(FIND("arbeid",Methode_Keuze)),"",IF(ISNUMBER(FIND("arbeid",Methode_Keuze)),"",IF(Tb_Activiteiten[[#This Row],[Projectleider/Expert]]=1,Tb_Activiteiten[[#Headers],[Projectleider/Expert]],"")))</f>
        <v/>
      </c>
      <c r="AG297" t="str">
        <f>IF(ISNUMBER(FIND("arbeid",Methode_Keuze)),"",IF(ISNUMBER(FIND("arbeid",Methode_Keuze)),"",IF(Tb_Activiteiten[[#This Row],[Arbeidskosten]]=1,Tb_Activiteiten[[#Headers],[Arbeidskosten]],"")))</f>
        <v/>
      </c>
      <c r="AH297" t="str">
        <f>IF(ISNUMBER(FIND("arbeid",Methode_Keuze)),"",IF(ISNUMBER(FIND("arbeid",Methode_Keuze)),"",IF(Tb_Activiteiten[[#This Row],[Arbeidskosten op basis van IKS]]=1,Tb_Activiteiten[[#Headers],[Arbeidskosten op basis van IKS]],"")))</f>
        <v/>
      </c>
      <c r="AI297" t="str">
        <f>IF(ISNUMBER(FIND("overige",Methode_Keuze)),"",IF(Tb_Activiteiten[[#This Row],[Kosten derden exclusief btw]]=1,Tb_Activiteiten[[#Headers],[Kosten derden exclusief btw]],""))</f>
        <v/>
      </c>
      <c r="AJ297" t="str">
        <f>IF(ISNUMBER(FIND("overige",Methode_Keuze)),"",IF(Tb_Activiteiten[[#This Row],[Niet verrekenbare btw]]=1,Tb_Activiteiten[[#Headers],[Niet verrekenbare btw]],""))</f>
        <v/>
      </c>
      <c r="AK297" t="str">
        <f>IF(ISNUMBER(FIND("overige",Methode_Keuze)),"",IF(Tb_Activiteiten[[#This Row],[Grondkosten]]=1,Tb_Activiteiten[[#Headers],[Grondkosten]],""))</f>
        <v/>
      </c>
      <c r="AL297" t="str">
        <f>IF(ISNUMBER(FIND("overige",Methode_Keuze)),"",IF(Tb_Activiteiten[[#This Row],[Bijdrage in natura (overige)]]=1,Tb_Activiteiten[[#Headers],[Bijdrage in natura (overige)]],""))</f>
        <v/>
      </c>
      <c r="AM297" t="str">
        <f>IF(ISNUMBER(FIND("overige",Methode_Keuze)),"",IF(Tb_Activiteiten[[#This Row],[Bijdrage in natura (vrijwilligers)]]=1,Tb_Activiteiten[[#Headers],[Bijdrage in natura (vrijwilligers)]],""))</f>
        <v/>
      </c>
      <c r="AN297" t="str">
        <f>IF(ISNUMBER(FIND("overige",Methode_Keuze)),"",IF(Tb_Activiteiten[[#This Row],[Afschrijvingskosten]]=1,Tb_Activiteiten[[#Headers],[Afschrijvingskosten]],""))</f>
        <v/>
      </c>
    </row>
    <row r="298" spans="1:40" x14ac:dyDescent="0.25">
      <c r="A298" s="342"/>
      <c r="F298" s="81"/>
      <c r="G298" s="81"/>
      <c r="L298" s="71"/>
      <c r="N298" t="str">
        <f>IFERROR(IF(VLOOKUP(Tb_Activiteiten[[#This Row],[Openstelling]],Tb_Openstelling[],2,0)=1,1,""),"")</f>
        <v/>
      </c>
      <c r="AA298" t="str">
        <f>IF(ISNUMBER(FIND("arbeid",Methode_Keuze)),"",IF(ISNUMBER(FIND("arbeid",Methode_Keuze)),"",IF(Tb_Activiteiten[[#This Row],[Loonkosten]]=1,Tb_Activiteiten[[#Headers],[Loonkosten]],"")))</f>
        <v/>
      </c>
      <c r="AB298" t="str">
        <f>IF(ISNUMBER(FIND("arbeid",Methode_Keuze)),"",IF(ISNUMBER(FIND("arbeid",Methode_Keuze)),"",IF(Tb_Activiteiten[[#This Row],[Eigen arbeid]]=1,Tb_Activiteiten[[#Headers],[Eigen arbeid]],"")))</f>
        <v/>
      </c>
      <c r="AC298" t="str">
        <f>IF(ISNUMBER(FIND("arbeid",Methode_Keuze)),"",IF(ISNUMBER(FIND("arbeid",Methode_Keuze)),"",IF(Tb_Activiteiten[[#This Row],[Projectmedewerker]]=1,Tb_Activiteiten[[#Headers],[Projectmedewerker]],"")))</f>
        <v/>
      </c>
      <c r="AD298" t="str">
        <f>IF(ISNUMBER(FIND("arbeid",Methode_Keuze)),"",IF(ISNUMBER(FIND("arbeid",Methode_Keuze)),"",IF(Tb_Activiteiten[[#This Row],[Landbouwer]]=1,Tb_Activiteiten[[#Headers],[Landbouwer]],"")))</f>
        <v/>
      </c>
      <c r="AE298" t="str">
        <f>IF(ISNUMBER(FIND("arbeid",Methode_Keuze)),"",IF(ISNUMBER(FIND("arbeid",Methode_Keuze)),"",IF(Tb_Activiteiten[[#This Row],[Adviseur]]=1,Tb_Activiteiten[[#Headers],[Adviseur]],"")))</f>
        <v/>
      </c>
      <c r="AF298" t="str">
        <f>IF(ISNUMBER(FIND("arbeid",Methode_Keuze)),"",IF(ISNUMBER(FIND("arbeid",Methode_Keuze)),"",IF(Tb_Activiteiten[[#This Row],[Projectleider/Expert]]=1,Tb_Activiteiten[[#Headers],[Projectleider/Expert]],"")))</f>
        <v/>
      </c>
      <c r="AG298" t="str">
        <f>IF(ISNUMBER(FIND("arbeid",Methode_Keuze)),"",IF(ISNUMBER(FIND("arbeid",Methode_Keuze)),"",IF(Tb_Activiteiten[[#This Row],[Arbeidskosten]]=1,Tb_Activiteiten[[#Headers],[Arbeidskosten]],"")))</f>
        <v/>
      </c>
      <c r="AH298" t="str">
        <f>IF(ISNUMBER(FIND("arbeid",Methode_Keuze)),"",IF(ISNUMBER(FIND("arbeid",Methode_Keuze)),"",IF(Tb_Activiteiten[[#This Row],[Arbeidskosten op basis van IKS]]=1,Tb_Activiteiten[[#Headers],[Arbeidskosten op basis van IKS]],"")))</f>
        <v/>
      </c>
      <c r="AI298" t="str">
        <f>IF(ISNUMBER(FIND("overige",Methode_Keuze)),"",IF(Tb_Activiteiten[[#This Row],[Kosten derden exclusief btw]]=1,Tb_Activiteiten[[#Headers],[Kosten derden exclusief btw]],""))</f>
        <v/>
      </c>
      <c r="AJ298" t="str">
        <f>IF(ISNUMBER(FIND("overige",Methode_Keuze)),"",IF(Tb_Activiteiten[[#This Row],[Niet verrekenbare btw]]=1,Tb_Activiteiten[[#Headers],[Niet verrekenbare btw]],""))</f>
        <v/>
      </c>
      <c r="AK298" t="str">
        <f>IF(ISNUMBER(FIND("overige",Methode_Keuze)),"",IF(Tb_Activiteiten[[#This Row],[Grondkosten]]=1,Tb_Activiteiten[[#Headers],[Grondkosten]],""))</f>
        <v/>
      </c>
      <c r="AL298" t="str">
        <f>IF(ISNUMBER(FIND("overige",Methode_Keuze)),"",IF(Tb_Activiteiten[[#This Row],[Bijdrage in natura (overige)]]=1,Tb_Activiteiten[[#Headers],[Bijdrage in natura (overige)]],""))</f>
        <v/>
      </c>
      <c r="AM298" t="str">
        <f>IF(ISNUMBER(FIND("overige",Methode_Keuze)),"",IF(Tb_Activiteiten[[#This Row],[Bijdrage in natura (vrijwilligers)]]=1,Tb_Activiteiten[[#Headers],[Bijdrage in natura (vrijwilligers)]],""))</f>
        <v/>
      </c>
      <c r="AN298" t="str">
        <f>IF(ISNUMBER(FIND("overige",Methode_Keuze)),"",IF(Tb_Activiteiten[[#This Row],[Afschrijvingskosten]]=1,Tb_Activiteiten[[#Headers],[Afschrijvingskosten]],""))</f>
        <v/>
      </c>
    </row>
    <row r="299" spans="1:40" x14ac:dyDescent="0.25">
      <c r="A299" s="342"/>
      <c r="F299" s="81"/>
      <c r="G299" s="81"/>
      <c r="L299" s="71"/>
      <c r="N299" t="str">
        <f>IFERROR(IF(VLOOKUP(Tb_Activiteiten[[#This Row],[Openstelling]],Tb_Openstelling[],2,0)=1,1,""),"")</f>
        <v/>
      </c>
      <c r="AA299" t="str">
        <f>IF(ISNUMBER(FIND("arbeid",Methode_Keuze)),"",IF(ISNUMBER(FIND("arbeid",Methode_Keuze)),"",IF(Tb_Activiteiten[[#This Row],[Loonkosten]]=1,Tb_Activiteiten[[#Headers],[Loonkosten]],"")))</f>
        <v/>
      </c>
      <c r="AB299" t="str">
        <f>IF(ISNUMBER(FIND("arbeid",Methode_Keuze)),"",IF(ISNUMBER(FIND("arbeid",Methode_Keuze)),"",IF(Tb_Activiteiten[[#This Row],[Eigen arbeid]]=1,Tb_Activiteiten[[#Headers],[Eigen arbeid]],"")))</f>
        <v/>
      </c>
      <c r="AC299" t="str">
        <f>IF(ISNUMBER(FIND("arbeid",Methode_Keuze)),"",IF(ISNUMBER(FIND("arbeid",Methode_Keuze)),"",IF(Tb_Activiteiten[[#This Row],[Projectmedewerker]]=1,Tb_Activiteiten[[#Headers],[Projectmedewerker]],"")))</f>
        <v/>
      </c>
      <c r="AD299" t="str">
        <f>IF(ISNUMBER(FIND("arbeid",Methode_Keuze)),"",IF(ISNUMBER(FIND("arbeid",Methode_Keuze)),"",IF(Tb_Activiteiten[[#This Row],[Landbouwer]]=1,Tb_Activiteiten[[#Headers],[Landbouwer]],"")))</f>
        <v/>
      </c>
      <c r="AE299" t="str">
        <f>IF(ISNUMBER(FIND("arbeid",Methode_Keuze)),"",IF(ISNUMBER(FIND("arbeid",Methode_Keuze)),"",IF(Tb_Activiteiten[[#This Row],[Adviseur]]=1,Tb_Activiteiten[[#Headers],[Adviseur]],"")))</f>
        <v/>
      </c>
      <c r="AF299" t="str">
        <f>IF(ISNUMBER(FIND("arbeid",Methode_Keuze)),"",IF(ISNUMBER(FIND("arbeid",Methode_Keuze)),"",IF(Tb_Activiteiten[[#This Row],[Projectleider/Expert]]=1,Tb_Activiteiten[[#Headers],[Projectleider/Expert]],"")))</f>
        <v/>
      </c>
      <c r="AG299" t="str">
        <f>IF(ISNUMBER(FIND("arbeid",Methode_Keuze)),"",IF(ISNUMBER(FIND("arbeid",Methode_Keuze)),"",IF(Tb_Activiteiten[[#This Row],[Arbeidskosten]]=1,Tb_Activiteiten[[#Headers],[Arbeidskosten]],"")))</f>
        <v/>
      </c>
      <c r="AH299" t="str">
        <f>IF(ISNUMBER(FIND("arbeid",Methode_Keuze)),"",IF(ISNUMBER(FIND("arbeid",Methode_Keuze)),"",IF(Tb_Activiteiten[[#This Row],[Arbeidskosten op basis van IKS]]=1,Tb_Activiteiten[[#Headers],[Arbeidskosten op basis van IKS]],"")))</f>
        <v/>
      </c>
      <c r="AI299" t="str">
        <f>IF(ISNUMBER(FIND("overige",Methode_Keuze)),"",IF(Tb_Activiteiten[[#This Row],[Kosten derden exclusief btw]]=1,Tb_Activiteiten[[#Headers],[Kosten derden exclusief btw]],""))</f>
        <v/>
      </c>
      <c r="AJ299" t="str">
        <f>IF(ISNUMBER(FIND("overige",Methode_Keuze)),"",IF(Tb_Activiteiten[[#This Row],[Niet verrekenbare btw]]=1,Tb_Activiteiten[[#Headers],[Niet verrekenbare btw]],""))</f>
        <v/>
      </c>
      <c r="AK299" t="str">
        <f>IF(ISNUMBER(FIND("overige",Methode_Keuze)),"",IF(Tb_Activiteiten[[#This Row],[Grondkosten]]=1,Tb_Activiteiten[[#Headers],[Grondkosten]],""))</f>
        <v/>
      </c>
      <c r="AL299" t="str">
        <f>IF(ISNUMBER(FIND("overige",Methode_Keuze)),"",IF(Tb_Activiteiten[[#This Row],[Bijdrage in natura (overige)]]=1,Tb_Activiteiten[[#Headers],[Bijdrage in natura (overige)]],""))</f>
        <v/>
      </c>
      <c r="AM299" t="str">
        <f>IF(ISNUMBER(FIND("overige",Methode_Keuze)),"",IF(Tb_Activiteiten[[#This Row],[Bijdrage in natura (vrijwilligers)]]=1,Tb_Activiteiten[[#Headers],[Bijdrage in natura (vrijwilligers)]],""))</f>
        <v/>
      </c>
      <c r="AN299" t="str">
        <f>IF(ISNUMBER(FIND("overige",Methode_Keuze)),"",IF(Tb_Activiteiten[[#This Row],[Afschrijvingskosten]]=1,Tb_Activiteiten[[#Headers],[Afschrijvingskosten]],""))</f>
        <v/>
      </c>
    </row>
    <row r="300" spans="1:40" x14ac:dyDescent="0.25">
      <c r="A300" s="342"/>
      <c r="F300" s="81"/>
      <c r="G300" s="81"/>
      <c r="L300" s="71"/>
      <c r="N300" t="str">
        <f>IFERROR(IF(VLOOKUP(Tb_Activiteiten[[#This Row],[Openstelling]],Tb_Openstelling[],2,0)=1,1,""),"")</f>
        <v/>
      </c>
      <c r="AA300" t="str">
        <f>IF(ISNUMBER(FIND("arbeid",Methode_Keuze)),"",IF(ISNUMBER(FIND("arbeid",Methode_Keuze)),"",IF(Tb_Activiteiten[[#This Row],[Loonkosten]]=1,Tb_Activiteiten[[#Headers],[Loonkosten]],"")))</f>
        <v/>
      </c>
      <c r="AB300" t="str">
        <f>IF(ISNUMBER(FIND("arbeid",Methode_Keuze)),"",IF(ISNUMBER(FIND("arbeid",Methode_Keuze)),"",IF(Tb_Activiteiten[[#This Row],[Eigen arbeid]]=1,Tb_Activiteiten[[#Headers],[Eigen arbeid]],"")))</f>
        <v/>
      </c>
      <c r="AC300" t="str">
        <f>IF(ISNUMBER(FIND("arbeid",Methode_Keuze)),"",IF(ISNUMBER(FIND("arbeid",Methode_Keuze)),"",IF(Tb_Activiteiten[[#This Row],[Projectmedewerker]]=1,Tb_Activiteiten[[#Headers],[Projectmedewerker]],"")))</f>
        <v/>
      </c>
      <c r="AD300" t="str">
        <f>IF(ISNUMBER(FIND("arbeid",Methode_Keuze)),"",IF(ISNUMBER(FIND("arbeid",Methode_Keuze)),"",IF(Tb_Activiteiten[[#This Row],[Landbouwer]]=1,Tb_Activiteiten[[#Headers],[Landbouwer]],"")))</f>
        <v/>
      </c>
      <c r="AE300" t="str">
        <f>IF(ISNUMBER(FIND("arbeid",Methode_Keuze)),"",IF(ISNUMBER(FIND("arbeid",Methode_Keuze)),"",IF(Tb_Activiteiten[[#This Row],[Adviseur]]=1,Tb_Activiteiten[[#Headers],[Adviseur]],"")))</f>
        <v/>
      </c>
      <c r="AF300" t="str">
        <f>IF(ISNUMBER(FIND("arbeid",Methode_Keuze)),"",IF(ISNUMBER(FIND("arbeid",Methode_Keuze)),"",IF(Tb_Activiteiten[[#This Row],[Projectleider/Expert]]=1,Tb_Activiteiten[[#Headers],[Projectleider/Expert]],"")))</f>
        <v/>
      </c>
      <c r="AG300" t="str">
        <f>IF(ISNUMBER(FIND("arbeid",Methode_Keuze)),"",IF(ISNUMBER(FIND("arbeid",Methode_Keuze)),"",IF(Tb_Activiteiten[[#This Row],[Arbeidskosten]]=1,Tb_Activiteiten[[#Headers],[Arbeidskosten]],"")))</f>
        <v/>
      </c>
      <c r="AH300" t="str">
        <f>IF(ISNUMBER(FIND("arbeid",Methode_Keuze)),"",IF(ISNUMBER(FIND("arbeid",Methode_Keuze)),"",IF(Tb_Activiteiten[[#This Row],[Arbeidskosten op basis van IKS]]=1,Tb_Activiteiten[[#Headers],[Arbeidskosten op basis van IKS]],"")))</f>
        <v/>
      </c>
      <c r="AI300" t="str">
        <f>IF(ISNUMBER(FIND("overige",Methode_Keuze)),"",IF(Tb_Activiteiten[[#This Row],[Kosten derden exclusief btw]]=1,Tb_Activiteiten[[#Headers],[Kosten derden exclusief btw]],""))</f>
        <v/>
      </c>
      <c r="AJ300" t="str">
        <f>IF(ISNUMBER(FIND("overige",Methode_Keuze)),"",IF(Tb_Activiteiten[[#This Row],[Niet verrekenbare btw]]=1,Tb_Activiteiten[[#Headers],[Niet verrekenbare btw]],""))</f>
        <v/>
      </c>
      <c r="AK300" t="str">
        <f>IF(ISNUMBER(FIND("overige",Methode_Keuze)),"",IF(Tb_Activiteiten[[#This Row],[Grondkosten]]=1,Tb_Activiteiten[[#Headers],[Grondkosten]],""))</f>
        <v/>
      </c>
      <c r="AL300" t="str">
        <f>IF(ISNUMBER(FIND("overige",Methode_Keuze)),"",IF(Tb_Activiteiten[[#This Row],[Bijdrage in natura (overige)]]=1,Tb_Activiteiten[[#Headers],[Bijdrage in natura (overige)]],""))</f>
        <v/>
      </c>
      <c r="AM300" t="str">
        <f>IF(ISNUMBER(FIND("overige",Methode_Keuze)),"",IF(Tb_Activiteiten[[#This Row],[Bijdrage in natura (vrijwilligers)]]=1,Tb_Activiteiten[[#Headers],[Bijdrage in natura (vrijwilligers)]],""))</f>
        <v/>
      </c>
      <c r="AN300" t="str">
        <f>IF(ISNUMBER(FIND("overige",Methode_Keuze)),"",IF(Tb_Activiteiten[[#This Row],[Afschrijvingskosten]]=1,Tb_Activiteiten[[#Headers],[Afschrijvingskosten]],""))</f>
        <v/>
      </c>
    </row>
    <row r="301" spans="1:40" x14ac:dyDescent="0.25">
      <c r="A301" s="342"/>
      <c r="F301" s="81"/>
      <c r="G301" s="81"/>
      <c r="L301" s="71"/>
      <c r="N301" t="str">
        <f>IFERROR(IF(VLOOKUP(Tb_Activiteiten[[#This Row],[Openstelling]],Tb_Openstelling[],2,0)=1,1,""),"")</f>
        <v/>
      </c>
      <c r="AA301" t="str">
        <f>IF(ISNUMBER(FIND("arbeid",Methode_Keuze)),"",IF(ISNUMBER(FIND("arbeid",Methode_Keuze)),"",IF(Tb_Activiteiten[[#This Row],[Loonkosten]]=1,Tb_Activiteiten[[#Headers],[Loonkosten]],"")))</f>
        <v/>
      </c>
      <c r="AB301" t="str">
        <f>IF(ISNUMBER(FIND("arbeid",Methode_Keuze)),"",IF(ISNUMBER(FIND("arbeid",Methode_Keuze)),"",IF(Tb_Activiteiten[[#This Row],[Eigen arbeid]]=1,Tb_Activiteiten[[#Headers],[Eigen arbeid]],"")))</f>
        <v/>
      </c>
      <c r="AC301" t="str">
        <f>IF(ISNUMBER(FIND("arbeid",Methode_Keuze)),"",IF(ISNUMBER(FIND("arbeid",Methode_Keuze)),"",IF(Tb_Activiteiten[[#This Row],[Projectmedewerker]]=1,Tb_Activiteiten[[#Headers],[Projectmedewerker]],"")))</f>
        <v/>
      </c>
      <c r="AD301" t="str">
        <f>IF(ISNUMBER(FIND("arbeid",Methode_Keuze)),"",IF(ISNUMBER(FIND("arbeid",Methode_Keuze)),"",IF(Tb_Activiteiten[[#This Row],[Landbouwer]]=1,Tb_Activiteiten[[#Headers],[Landbouwer]],"")))</f>
        <v/>
      </c>
      <c r="AE301" t="str">
        <f>IF(ISNUMBER(FIND("arbeid",Methode_Keuze)),"",IF(ISNUMBER(FIND("arbeid",Methode_Keuze)),"",IF(Tb_Activiteiten[[#This Row],[Adviseur]]=1,Tb_Activiteiten[[#Headers],[Adviseur]],"")))</f>
        <v/>
      </c>
      <c r="AF301" t="str">
        <f>IF(ISNUMBER(FIND("arbeid",Methode_Keuze)),"",IF(ISNUMBER(FIND("arbeid",Methode_Keuze)),"",IF(Tb_Activiteiten[[#This Row],[Projectleider/Expert]]=1,Tb_Activiteiten[[#Headers],[Projectleider/Expert]],"")))</f>
        <v/>
      </c>
      <c r="AG301" t="str">
        <f>IF(ISNUMBER(FIND("arbeid",Methode_Keuze)),"",IF(ISNUMBER(FIND("arbeid",Methode_Keuze)),"",IF(Tb_Activiteiten[[#This Row],[Arbeidskosten]]=1,Tb_Activiteiten[[#Headers],[Arbeidskosten]],"")))</f>
        <v/>
      </c>
      <c r="AH301" t="str">
        <f>IF(ISNUMBER(FIND("arbeid",Methode_Keuze)),"",IF(ISNUMBER(FIND("arbeid",Methode_Keuze)),"",IF(Tb_Activiteiten[[#This Row],[Arbeidskosten op basis van IKS]]=1,Tb_Activiteiten[[#Headers],[Arbeidskosten op basis van IKS]],"")))</f>
        <v/>
      </c>
      <c r="AI301" t="str">
        <f>IF(ISNUMBER(FIND("overige",Methode_Keuze)),"",IF(Tb_Activiteiten[[#This Row],[Kosten derden exclusief btw]]=1,Tb_Activiteiten[[#Headers],[Kosten derden exclusief btw]],""))</f>
        <v/>
      </c>
      <c r="AJ301" t="str">
        <f>IF(ISNUMBER(FIND("overige",Methode_Keuze)),"",IF(Tb_Activiteiten[[#This Row],[Niet verrekenbare btw]]=1,Tb_Activiteiten[[#Headers],[Niet verrekenbare btw]],""))</f>
        <v/>
      </c>
      <c r="AK301" t="str">
        <f>IF(ISNUMBER(FIND("overige",Methode_Keuze)),"",IF(Tb_Activiteiten[[#This Row],[Grondkosten]]=1,Tb_Activiteiten[[#Headers],[Grondkosten]],""))</f>
        <v/>
      </c>
      <c r="AL301" t="str">
        <f>IF(ISNUMBER(FIND("overige",Methode_Keuze)),"",IF(Tb_Activiteiten[[#This Row],[Bijdrage in natura (overige)]]=1,Tb_Activiteiten[[#Headers],[Bijdrage in natura (overige)]],""))</f>
        <v/>
      </c>
      <c r="AM301" t="str">
        <f>IF(ISNUMBER(FIND("overige",Methode_Keuze)),"",IF(Tb_Activiteiten[[#This Row],[Bijdrage in natura (vrijwilligers)]]=1,Tb_Activiteiten[[#Headers],[Bijdrage in natura (vrijwilligers)]],""))</f>
        <v/>
      </c>
      <c r="AN301" t="str">
        <f>IF(ISNUMBER(FIND("overige",Methode_Keuze)),"",IF(Tb_Activiteiten[[#This Row],[Afschrijvingskosten]]=1,Tb_Activiteiten[[#Headers],[Afschrijvingskosten]],""))</f>
        <v/>
      </c>
    </row>
    <row r="302" spans="1:40" x14ac:dyDescent="0.25">
      <c r="A302" s="342"/>
      <c r="F302" s="81"/>
      <c r="G302" s="81"/>
      <c r="L302" s="71"/>
      <c r="N302" t="str">
        <f>IFERROR(IF(VLOOKUP(Tb_Activiteiten[[#This Row],[Openstelling]],Tb_Openstelling[],2,0)=1,1,""),"")</f>
        <v/>
      </c>
      <c r="AA302" t="str">
        <f>IF(ISNUMBER(FIND("arbeid",Methode_Keuze)),"",IF(ISNUMBER(FIND("arbeid",Methode_Keuze)),"",IF(Tb_Activiteiten[[#This Row],[Loonkosten]]=1,Tb_Activiteiten[[#Headers],[Loonkosten]],"")))</f>
        <v/>
      </c>
      <c r="AB302" t="str">
        <f>IF(ISNUMBER(FIND("arbeid",Methode_Keuze)),"",IF(ISNUMBER(FIND("arbeid",Methode_Keuze)),"",IF(Tb_Activiteiten[[#This Row],[Eigen arbeid]]=1,Tb_Activiteiten[[#Headers],[Eigen arbeid]],"")))</f>
        <v/>
      </c>
      <c r="AC302" t="str">
        <f>IF(ISNUMBER(FIND("arbeid",Methode_Keuze)),"",IF(ISNUMBER(FIND("arbeid",Methode_Keuze)),"",IF(Tb_Activiteiten[[#This Row],[Projectmedewerker]]=1,Tb_Activiteiten[[#Headers],[Projectmedewerker]],"")))</f>
        <v/>
      </c>
      <c r="AD302" t="str">
        <f>IF(ISNUMBER(FIND("arbeid",Methode_Keuze)),"",IF(ISNUMBER(FIND("arbeid",Methode_Keuze)),"",IF(Tb_Activiteiten[[#This Row],[Landbouwer]]=1,Tb_Activiteiten[[#Headers],[Landbouwer]],"")))</f>
        <v/>
      </c>
      <c r="AE302" t="str">
        <f>IF(ISNUMBER(FIND("arbeid",Methode_Keuze)),"",IF(ISNUMBER(FIND("arbeid",Methode_Keuze)),"",IF(Tb_Activiteiten[[#This Row],[Adviseur]]=1,Tb_Activiteiten[[#Headers],[Adviseur]],"")))</f>
        <v/>
      </c>
      <c r="AF302" t="str">
        <f>IF(ISNUMBER(FIND("arbeid",Methode_Keuze)),"",IF(ISNUMBER(FIND("arbeid",Methode_Keuze)),"",IF(Tb_Activiteiten[[#This Row],[Projectleider/Expert]]=1,Tb_Activiteiten[[#Headers],[Projectleider/Expert]],"")))</f>
        <v/>
      </c>
      <c r="AG302" t="str">
        <f>IF(ISNUMBER(FIND("arbeid",Methode_Keuze)),"",IF(ISNUMBER(FIND("arbeid",Methode_Keuze)),"",IF(Tb_Activiteiten[[#This Row],[Arbeidskosten]]=1,Tb_Activiteiten[[#Headers],[Arbeidskosten]],"")))</f>
        <v/>
      </c>
      <c r="AH302" t="str">
        <f>IF(ISNUMBER(FIND("arbeid",Methode_Keuze)),"",IF(ISNUMBER(FIND("arbeid",Methode_Keuze)),"",IF(Tb_Activiteiten[[#This Row],[Arbeidskosten op basis van IKS]]=1,Tb_Activiteiten[[#Headers],[Arbeidskosten op basis van IKS]],"")))</f>
        <v/>
      </c>
      <c r="AI302" t="str">
        <f>IF(ISNUMBER(FIND("overige",Methode_Keuze)),"",IF(Tb_Activiteiten[[#This Row],[Kosten derden exclusief btw]]=1,Tb_Activiteiten[[#Headers],[Kosten derden exclusief btw]],""))</f>
        <v/>
      </c>
      <c r="AJ302" t="str">
        <f>IF(ISNUMBER(FIND("overige",Methode_Keuze)),"",IF(Tb_Activiteiten[[#This Row],[Niet verrekenbare btw]]=1,Tb_Activiteiten[[#Headers],[Niet verrekenbare btw]],""))</f>
        <v/>
      </c>
      <c r="AK302" t="str">
        <f>IF(ISNUMBER(FIND("overige",Methode_Keuze)),"",IF(Tb_Activiteiten[[#This Row],[Grondkosten]]=1,Tb_Activiteiten[[#Headers],[Grondkosten]],""))</f>
        <v/>
      </c>
      <c r="AL302" t="str">
        <f>IF(ISNUMBER(FIND("overige",Methode_Keuze)),"",IF(Tb_Activiteiten[[#This Row],[Bijdrage in natura (overige)]]=1,Tb_Activiteiten[[#Headers],[Bijdrage in natura (overige)]],""))</f>
        <v/>
      </c>
      <c r="AM302" t="str">
        <f>IF(ISNUMBER(FIND("overige",Methode_Keuze)),"",IF(Tb_Activiteiten[[#This Row],[Bijdrage in natura (vrijwilligers)]]=1,Tb_Activiteiten[[#Headers],[Bijdrage in natura (vrijwilligers)]],""))</f>
        <v/>
      </c>
      <c r="AN302" t="str">
        <f>IF(ISNUMBER(FIND("overige",Methode_Keuze)),"",IF(Tb_Activiteiten[[#This Row],[Afschrijvingskosten]]=1,Tb_Activiteiten[[#Headers],[Afschrijvingskosten]],""))</f>
        <v/>
      </c>
    </row>
    <row r="303" spans="1:40" x14ac:dyDescent="0.25">
      <c r="A303" s="342"/>
      <c r="F303" s="81"/>
      <c r="G303" s="81"/>
      <c r="L303" s="71"/>
      <c r="N303" t="str">
        <f>IFERROR(IF(VLOOKUP(Tb_Activiteiten[[#This Row],[Openstelling]],Tb_Openstelling[],2,0)=1,1,""),"")</f>
        <v/>
      </c>
      <c r="AA303" t="str">
        <f>IF(ISNUMBER(FIND("arbeid",Methode_Keuze)),"",IF(ISNUMBER(FIND("arbeid",Methode_Keuze)),"",IF(Tb_Activiteiten[[#This Row],[Loonkosten]]=1,Tb_Activiteiten[[#Headers],[Loonkosten]],"")))</f>
        <v/>
      </c>
      <c r="AB303" t="str">
        <f>IF(ISNUMBER(FIND("arbeid",Methode_Keuze)),"",IF(ISNUMBER(FIND("arbeid",Methode_Keuze)),"",IF(Tb_Activiteiten[[#This Row],[Eigen arbeid]]=1,Tb_Activiteiten[[#Headers],[Eigen arbeid]],"")))</f>
        <v/>
      </c>
      <c r="AC303" t="str">
        <f>IF(ISNUMBER(FIND("arbeid",Methode_Keuze)),"",IF(ISNUMBER(FIND("arbeid",Methode_Keuze)),"",IF(Tb_Activiteiten[[#This Row],[Projectmedewerker]]=1,Tb_Activiteiten[[#Headers],[Projectmedewerker]],"")))</f>
        <v/>
      </c>
      <c r="AD303" t="str">
        <f>IF(ISNUMBER(FIND("arbeid",Methode_Keuze)),"",IF(ISNUMBER(FIND("arbeid",Methode_Keuze)),"",IF(Tb_Activiteiten[[#This Row],[Landbouwer]]=1,Tb_Activiteiten[[#Headers],[Landbouwer]],"")))</f>
        <v/>
      </c>
      <c r="AE303" t="str">
        <f>IF(ISNUMBER(FIND("arbeid",Methode_Keuze)),"",IF(ISNUMBER(FIND("arbeid",Methode_Keuze)),"",IF(Tb_Activiteiten[[#This Row],[Adviseur]]=1,Tb_Activiteiten[[#Headers],[Adviseur]],"")))</f>
        <v/>
      </c>
      <c r="AF303" t="str">
        <f>IF(ISNUMBER(FIND("arbeid",Methode_Keuze)),"",IF(ISNUMBER(FIND("arbeid",Methode_Keuze)),"",IF(Tb_Activiteiten[[#This Row],[Projectleider/Expert]]=1,Tb_Activiteiten[[#Headers],[Projectleider/Expert]],"")))</f>
        <v/>
      </c>
      <c r="AG303" t="str">
        <f>IF(ISNUMBER(FIND("arbeid",Methode_Keuze)),"",IF(ISNUMBER(FIND("arbeid",Methode_Keuze)),"",IF(Tb_Activiteiten[[#This Row],[Arbeidskosten]]=1,Tb_Activiteiten[[#Headers],[Arbeidskosten]],"")))</f>
        <v/>
      </c>
      <c r="AH303" t="str">
        <f>IF(ISNUMBER(FIND("arbeid",Methode_Keuze)),"",IF(ISNUMBER(FIND("arbeid",Methode_Keuze)),"",IF(Tb_Activiteiten[[#This Row],[Arbeidskosten op basis van IKS]]=1,Tb_Activiteiten[[#Headers],[Arbeidskosten op basis van IKS]],"")))</f>
        <v/>
      </c>
      <c r="AI303" t="str">
        <f>IF(ISNUMBER(FIND("overige",Methode_Keuze)),"",IF(Tb_Activiteiten[[#This Row],[Kosten derden exclusief btw]]=1,Tb_Activiteiten[[#Headers],[Kosten derden exclusief btw]],""))</f>
        <v/>
      </c>
      <c r="AJ303" t="str">
        <f>IF(ISNUMBER(FIND("overige",Methode_Keuze)),"",IF(Tb_Activiteiten[[#This Row],[Niet verrekenbare btw]]=1,Tb_Activiteiten[[#Headers],[Niet verrekenbare btw]],""))</f>
        <v/>
      </c>
      <c r="AK303" t="str">
        <f>IF(ISNUMBER(FIND("overige",Methode_Keuze)),"",IF(Tb_Activiteiten[[#This Row],[Grondkosten]]=1,Tb_Activiteiten[[#Headers],[Grondkosten]],""))</f>
        <v/>
      </c>
      <c r="AL303" t="str">
        <f>IF(ISNUMBER(FIND("overige",Methode_Keuze)),"",IF(Tb_Activiteiten[[#This Row],[Bijdrage in natura (overige)]]=1,Tb_Activiteiten[[#Headers],[Bijdrage in natura (overige)]],""))</f>
        <v/>
      </c>
      <c r="AM303" t="str">
        <f>IF(ISNUMBER(FIND("overige",Methode_Keuze)),"",IF(Tb_Activiteiten[[#This Row],[Bijdrage in natura (vrijwilligers)]]=1,Tb_Activiteiten[[#Headers],[Bijdrage in natura (vrijwilligers)]],""))</f>
        <v/>
      </c>
      <c r="AN303" t="str">
        <f>IF(ISNUMBER(FIND("overige",Methode_Keuze)),"",IF(Tb_Activiteiten[[#This Row],[Afschrijvingskosten]]=1,Tb_Activiteiten[[#Headers],[Afschrijvingskosten]],""))</f>
        <v/>
      </c>
    </row>
    <row r="304" spans="1:40" x14ac:dyDescent="0.25">
      <c r="A304" s="342"/>
      <c r="F304" s="81"/>
      <c r="G304" s="81"/>
      <c r="L304" s="71"/>
      <c r="N304" t="str">
        <f>IFERROR(IF(VLOOKUP(Tb_Activiteiten[[#This Row],[Openstelling]],Tb_Openstelling[],2,0)=1,1,""),"")</f>
        <v/>
      </c>
      <c r="AA304" t="str">
        <f>IF(ISNUMBER(FIND("arbeid",Methode_Keuze)),"",IF(ISNUMBER(FIND("arbeid",Methode_Keuze)),"",IF(Tb_Activiteiten[[#This Row],[Loonkosten]]=1,Tb_Activiteiten[[#Headers],[Loonkosten]],"")))</f>
        <v/>
      </c>
      <c r="AB304" t="str">
        <f>IF(ISNUMBER(FIND("arbeid",Methode_Keuze)),"",IF(ISNUMBER(FIND("arbeid",Methode_Keuze)),"",IF(Tb_Activiteiten[[#This Row],[Eigen arbeid]]=1,Tb_Activiteiten[[#Headers],[Eigen arbeid]],"")))</f>
        <v/>
      </c>
      <c r="AC304" t="str">
        <f>IF(ISNUMBER(FIND("arbeid",Methode_Keuze)),"",IF(ISNUMBER(FIND("arbeid",Methode_Keuze)),"",IF(Tb_Activiteiten[[#This Row],[Projectmedewerker]]=1,Tb_Activiteiten[[#Headers],[Projectmedewerker]],"")))</f>
        <v/>
      </c>
      <c r="AD304" t="str">
        <f>IF(ISNUMBER(FIND("arbeid",Methode_Keuze)),"",IF(ISNUMBER(FIND("arbeid",Methode_Keuze)),"",IF(Tb_Activiteiten[[#This Row],[Landbouwer]]=1,Tb_Activiteiten[[#Headers],[Landbouwer]],"")))</f>
        <v/>
      </c>
      <c r="AE304" t="str">
        <f>IF(ISNUMBER(FIND("arbeid",Methode_Keuze)),"",IF(ISNUMBER(FIND("arbeid",Methode_Keuze)),"",IF(Tb_Activiteiten[[#This Row],[Adviseur]]=1,Tb_Activiteiten[[#Headers],[Adviseur]],"")))</f>
        <v/>
      </c>
      <c r="AF304" t="str">
        <f>IF(ISNUMBER(FIND("arbeid",Methode_Keuze)),"",IF(ISNUMBER(FIND("arbeid",Methode_Keuze)),"",IF(Tb_Activiteiten[[#This Row],[Projectleider/Expert]]=1,Tb_Activiteiten[[#Headers],[Projectleider/Expert]],"")))</f>
        <v/>
      </c>
      <c r="AG304" t="str">
        <f>IF(ISNUMBER(FIND("arbeid",Methode_Keuze)),"",IF(ISNUMBER(FIND("arbeid",Methode_Keuze)),"",IF(Tb_Activiteiten[[#This Row],[Arbeidskosten]]=1,Tb_Activiteiten[[#Headers],[Arbeidskosten]],"")))</f>
        <v/>
      </c>
      <c r="AH304" t="str">
        <f>IF(ISNUMBER(FIND("arbeid",Methode_Keuze)),"",IF(ISNUMBER(FIND("arbeid",Methode_Keuze)),"",IF(Tb_Activiteiten[[#This Row],[Arbeidskosten op basis van IKS]]=1,Tb_Activiteiten[[#Headers],[Arbeidskosten op basis van IKS]],"")))</f>
        <v/>
      </c>
      <c r="AI304" t="str">
        <f>IF(ISNUMBER(FIND("overige",Methode_Keuze)),"",IF(Tb_Activiteiten[[#This Row],[Kosten derden exclusief btw]]=1,Tb_Activiteiten[[#Headers],[Kosten derden exclusief btw]],""))</f>
        <v/>
      </c>
      <c r="AJ304" t="str">
        <f>IF(ISNUMBER(FIND("overige",Methode_Keuze)),"",IF(Tb_Activiteiten[[#This Row],[Niet verrekenbare btw]]=1,Tb_Activiteiten[[#Headers],[Niet verrekenbare btw]],""))</f>
        <v/>
      </c>
      <c r="AK304" t="str">
        <f>IF(ISNUMBER(FIND("overige",Methode_Keuze)),"",IF(Tb_Activiteiten[[#This Row],[Grondkosten]]=1,Tb_Activiteiten[[#Headers],[Grondkosten]],""))</f>
        <v/>
      </c>
      <c r="AL304" t="str">
        <f>IF(ISNUMBER(FIND("overige",Methode_Keuze)),"",IF(Tb_Activiteiten[[#This Row],[Bijdrage in natura (overige)]]=1,Tb_Activiteiten[[#Headers],[Bijdrage in natura (overige)]],""))</f>
        <v/>
      </c>
      <c r="AM304" t="str">
        <f>IF(ISNUMBER(FIND("overige",Methode_Keuze)),"",IF(Tb_Activiteiten[[#This Row],[Bijdrage in natura (vrijwilligers)]]=1,Tb_Activiteiten[[#Headers],[Bijdrage in natura (vrijwilligers)]],""))</f>
        <v/>
      </c>
      <c r="AN304" t="str">
        <f>IF(ISNUMBER(FIND("overige",Methode_Keuze)),"",IF(Tb_Activiteiten[[#This Row],[Afschrijvingskosten]]=1,Tb_Activiteiten[[#Headers],[Afschrijvingskosten]],""))</f>
        <v/>
      </c>
    </row>
    <row r="305" spans="1:40" x14ac:dyDescent="0.25">
      <c r="A305" s="342"/>
      <c r="F305" s="81"/>
      <c r="G305" s="81"/>
      <c r="L305" s="71"/>
      <c r="N305" t="str">
        <f>IFERROR(IF(VLOOKUP(Tb_Activiteiten[[#This Row],[Openstelling]],Tb_Openstelling[],2,0)=1,1,""),"")</f>
        <v/>
      </c>
      <c r="AA305" t="str">
        <f>IF(ISNUMBER(FIND("arbeid",Methode_Keuze)),"",IF(ISNUMBER(FIND("arbeid",Methode_Keuze)),"",IF(Tb_Activiteiten[[#This Row],[Loonkosten]]=1,Tb_Activiteiten[[#Headers],[Loonkosten]],"")))</f>
        <v/>
      </c>
      <c r="AB305" t="str">
        <f>IF(ISNUMBER(FIND("arbeid",Methode_Keuze)),"",IF(ISNUMBER(FIND("arbeid",Methode_Keuze)),"",IF(Tb_Activiteiten[[#This Row],[Eigen arbeid]]=1,Tb_Activiteiten[[#Headers],[Eigen arbeid]],"")))</f>
        <v/>
      </c>
      <c r="AC305" t="str">
        <f>IF(ISNUMBER(FIND("arbeid",Methode_Keuze)),"",IF(ISNUMBER(FIND("arbeid",Methode_Keuze)),"",IF(Tb_Activiteiten[[#This Row],[Projectmedewerker]]=1,Tb_Activiteiten[[#Headers],[Projectmedewerker]],"")))</f>
        <v/>
      </c>
      <c r="AD305" t="str">
        <f>IF(ISNUMBER(FIND("arbeid",Methode_Keuze)),"",IF(ISNUMBER(FIND("arbeid",Methode_Keuze)),"",IF(Tb_Activiteiten[[#This Row],[Landbouwer]]=1,Tb_Activiteiten[[#Headers],[Landbouwer]],"")))</f>
        <v/>
      </c>
      <c r="AE305" t="str">
        <f>IF(ISNUMBER(FIND("arbeid",Methode_Keuze)),"",IF(ISNUMBER(FIND("arbeid",Methode_Keuze)),"",IF(Tb_Activiteiten[[#This Row],[Adviseur]]=1,Tb_Activiteiten[[#Headers],[Adviseur]],"")))</f>
        <v/>
      </c>
      <c r="AF305" t="str">
        <f>IF(ISNUMBER(FIND("arbeid",Methode_Keuze)),"",IF(ISNUMBER(FIND("arbeid",Methode_Keuze)),"",IF(Tb_Activiteiten[[#This Row],[Projectleider/Expert]]=1,Tb_Activiteiten[[#Headers],[Projectleider/Expert]],"")))</f>
        <v/>
      </c>
      <c r="AG305" t="str">
        <f>IF(ISNUMBER(FIND("arbeid",Methode_Keuze)),"",IF(ISNUMBER(FIND("arbeid",Methode_Keuze)),"",IF(Tb_Activiteiten[[#This Row],[Arbeidskosten]]=1,Tb_Activiteiten[[#Headers],[Arbeidskosten]],"")))</f>
        <v/>
      </c>
      <c r="AH305" t="str">
        <f>IF(ISNUMBER(FIND("arbeid",Methode_Keuze)),"",IF(ISNUMBER(FIND("arbeid",Methode_Keuze)),"",IF(Tb_Activiteiten[[#This Row],[Arbeidskosten op basis van IKS]]=1,Tb_Activiteiten[[#Headers],[Arbeidskosten op basis van IKS]],"")))</f>
        <v/>
      </c>
      <c r="AI305" t="str">
        <f>IF(ISNUMBER(FIND("overige",Methode_Keuze)),"",IF(Tb_Activiteiten[[#This Row],[Kosten derden exclusief btw]]=1,Tb_Activiteiten[[#Headers],[Kosten derden exclusief btw]],""))</f>
        <v/>
      </c>
      <c r="AJ305" t="str">
        <f>IF(ISNUMBER(FIND("overige",Methode_Keuze)),"",IF(Tb_Activiteiten[[#This Row],[Niet verrekenbare btw]]=1,Tb_Activiteiten[[#Headers],[Niet verrekenbare btw]],""))</f>
        <v/>
      </c>
      <c r="AK305" t="str">
        <f>IF(ISNUMBER(FIND("overige",Methode_Keuze)),"",IF(Tb_Activiteiten[[#This Row],[Grondkosten]]=1,Tb_Activiteiten[[#Headers],[Grondkosten]],""))</f>
        <v/>
      </c>
      <c r="AL305" t="str">
        <f>IF(ISNUMBER(FIND("overige",Methode_Keuze)),"",IF(Tb_Activiteiten[[#This Row],[Bijdrage in natura (overige)]]=1,Tb_Activiteiten[[#Headers],[Bijdrage in natura (overige)]],""))</f>
        <v/>
      </c>
      <c r="AM305" t="str">
        <f>IF(ISNUMBER(FIND("overige",Methode_Keuze)),"",IF(Tb_Activiteiten[[#This Row],[Bijdrage in natura (vrijwilligers)]]=1,Tb_Activiteiten[[#Headers],[Bijdrage in natura (vrijwilligers)]],""))</f>
        <v/>
      </c>
      <c r="AN305" t="str">
        <f>IF(ISNUMBER(FIND("overige",Methode_Keuze)),"",IF(Tb_Activiteiten[[#This Row],[Afschrijvingskosten]]=1,Tb_Activiteiten[[#Headers],[Afschrijvingskosten]],""))</f>
        <v/>
      </c>
    </row>
    <row r="306" spans="1:40" x14ac:dyDescent="0.25">
      <c r="A306" s="342"/>
      <c r="F306" s="81"/>
      <c r="G306" s="81"/>
      <c r="L306" s="71"/>
      <c r="N306" t="str">
        <f>IFERROR(IF(VLOOKUP(Tb_Activiteiten[[#This Row],[Openstelling]],Tb_Openstelling[],2,0)=1,1,""),"")</f>
        <v/>
      </c>
      <c r="AA306" t="str">
        <f>IF(ISNUMBER(FIND("arbeid",Methode_Keuze)),"",IF(ISNUMBER(FIND("arbeid",Methode_Keuze)),"",IF(Tb_Activiteiten[[#This Row],[Loonkosten]]=1,Tb_Activiteiten[[#Headers],[Loonkosten]],"")))</f>
        <v/>
      </c>
      <c r="AB306" t="str">
        <f>IF(ISNUMBER(FIND("arbeid",Methode_Keuze)),"",IF(ISNUMBER(FIND("arbeid",Methode_Keuze)),"",IF(Tb_Activiteiten[[#This Row],[Eigen arbeid]]=1,Tb_Activiteiten[[#Headers],[Eigen arbeid]],"")))</f>
        <v/>
      </c>
      <c r="AC306" t="str">
        <f>IF(ISNUMBER(FIND("arbeid",Methode_Keuze)),"",IF(ISNUMBER(FIND("arbeid",Methode_Keuze)),"",IF(Tb_Activiteiten[[#This Row],[Projectmedewerker]]=1,Tb_Activiteiten[[#Headers],[Projectmedewerker]],"")))</f>
        <v/>
      </c>
      <c r="AD306" t="str">
        <f>IF(ISNUMBER(FIND("arbeid",Methode_Keuze)),"",IF(ISNUMBER(FIND("arbeid",Methode_Keuze)),"",IF(Tb_Activiteiten[[#This Row],[Landbouwer]]=1,Tb_Activiteiten[[#Headers],[Landbouwer]],"")))</f>
        <v/>
      </c>
      <c r="AE306" t="str">
        <f>IF(ISNUMBER(FIND("arbeid",Methode_Keuze)),"",IF(ISNUMBER(FIND("arbeid",Methode_Keuze)),"",IF(Tb_Activiteiten[[#This Row],[Adviseur]]=1,Tb_Activiteiten[[#Headers],[Adviseur]],"")))</f>
        <v/>
      </c>
      <c r="AF306" t="str">
        <f>IF(ISNUMBER(FIND("arbeid",Methode_Keuze)),"",IF(ISNUMBER(FIND("arbeid",Methode_Keuze)),"",IF(Tb_Activiteiten[[#This Row],[Projectleider/Expert]]=1,Tb_Activiteiten[[#Headers],[Projectleider/Expert]],"")))</f>
        <v/>
      </c>
      <c r="AG306" t="str">
        <f>IF(ISNUMBER(FIND("arbeid",Methode_Keuze)),"",IF(ISNUMBER(FIND("arbeid",Methode_Keuze)),"",IF(Tb_Activiteiten[[#This Row],[Arbeidskosten]]=1,Tb_Activiteiten[[#Headers],[Arbeidskosten]],"")))</f>
        <v/>
      </c>
      <c r="AH306" t="str">
        <f>IF(ISNUMBER(FIND("arbeid",Methode_Keuze)),"",IF(ISNUMBER(FIND("arbeid",Methode_Keuze)),"",IF(Tb_Activiteiten[[#This Row],[Arbeidskosten op basis van IKS]]=1,Tb_Activiteiten[[#Headers],[Arbeidskosten op basis van IKS]],"")))</f>
        <v/>
      </c>
      <c r="AI306" t="str">
        <f>IF(ISNUMBER(FIND("overige",Methode_Keuze)),"",IF(Tb_Activiteiten[[#This Row],[Kosten derden exclusief btw]]=1,Tb_Activiteiten[[#Headers],[Kosten derden exclusief btw]],""))</f>
        <v/>
      </c>
      <c r="AJ306" t="str">
        <f>IF(ISNUMBER(FIND("overige",Methode_Keuze)),"",IF(Tb_Activiteiten[[#This Row],[Niet verrekenbare btw]]=1,Tb_Activiteiten[[#Headers],[Niet verrekenbare btw]],""))</f>
        <v/>
      </c>
      <c r="AK306" t="str">
        <f>IF(ISNUMBER(FIND("overige",Methode_Keuze)),"",IF(Tb_Activiteiten[[#This Row],[Grondkosten]]=1,Tb_Activiteiten[[#Headers],[Grondkosten]],""))</f>
        <v/>
      </c>
      <c r="AL306" t="str">
        <f>IF(ISNUMBER(FIND("overige",Methode_Keuze)),"",IF(Tb_Activiteiten[[#This Row],[Bijdrage in natura (overige)]]=1,Tb_Activiteiten[[#Headers],[Bijdrage in natura (overige)]],""))</f>
        <v/>
      </c>
      <c r="AM306" t="str">
        <f>IF(ISNUMBER(FIND("overige",Methode_Keuze)),"",IF(Tb_Activiteiten[[#This Row],[Bijdrage in natura (vrijwilligers)]]=1,Tb_Activiteiten[[#Headers],[Bijdrage in natura (vrijwilligers)]],""))</f>
        <v/>
      </c>
      <c r="AN306" t="str">
        <f>IF(ISNUMBER(FIND("overige",Methode_Keuze)),"",IF(Tb_Activiteiten[[#This Row],[Afschrijvingskosten]]=1,Tb_Activiteiten[[#Headers],[Afschrijvingskosten]],""))</f>
        <v/>
      </c>
    </row>
    <row r="307" spans="1:40" x14ac:dyDescent="0.25">
      <c r="A307" s="342"/>
      <c r="F307" s="81"/>
      <c r="G307" s="81"/>
      <c r="L307" s="71"/>
      <c r="N307" t="str">
        <f>IFERROR(IF(VLOOKUP(Tb_Activiteiten[[#This Row],[Openstelling]],Tb_Openstelling[],2,0)=1,1,""),"")</f>
        <v/>
      </c>
      <c r="AA307" t="str">
        <f>IF(ISNUMBER(FIND("arbeid",Methode_Keuze)),"",IF(ISNUMBER(FIND("arbeid",Methode_Keuze)),"",IF(Tb_Activiteiten[[#This Row],[Loonkosten]]=1,Tb_Activiteiten[[#Headers],[Loonkosten]],"")))</f>
        <v/>
      </c>
      <c r="AB307" t="str">
        <f>IF(ISNUMBER(FIND("arbeid",Methode_Keuze)),"",IF(ISNUMBER(FIND("arbeid",Methode_Keuze)),"",IF(Tb_Activiteiten[[#This Row],[Eigen arbeid]]=1,Tb_Activiteiten[[#Headers],[Eigen arbeid]],"")))</f>
        <v/>
      </c>
      <c r="AC307" t="str">
        <f>IF(ISNUMBER(FIND("arbeid",Methode_Keuze)),"",IF(ISNUMBER(FIND("arbeid",Methode_Keuze)),"",IF(Tb_Activiteiten[[#This Row],[Projectmedewerker]]=1,Tb_Activiteiten[[#Headers],[Projectmedewerker]],"")))</f>
        <v/>
      </c>
      <c r="AD307" t="str">
        <f>IF(ISNUMBER(FIND("arbeid",Methode_Keuze)),"",IF(ISNUMBER(FIND("arbeid",Methode_Keuze)),"",IF(Tb_Activiteiten[[#This Row],[Landbouwer]]=1,Tb_Activiteiten[[#Headers],[Landbouwer]],"")))</f>
        <v/>
      </c>
      <c r="AE307" t="str">
        <f>IF(ISNUMBER(FIND("arbeid",Methode_Keuze)),"",IF(ISNUMBER(FIND("arbeid",Methode_Keuze)),"",IF(Tb_Activiteiten[[#This Row],[Adviseur]]=1,Tb_Activiteiten[[#Headers],[Adviseur]],"")))</f>
        <v/>
      </c>
      <c r="AF307" t="str">
        <f>IF(ISNUMBER(FIND("arbeid",Methode_Keuze)),"",IF(ISNUMBER(FIND("arbeid",Methode_Keuze)),"",IF(Tb_Activiteiten[[#This Row],[Projectleider/Expert]]=1,Tb_Activiteiten[[#Headers],[Projectleider/Expert]],"")))</f>
        <v/>
      </c>
      <c r="AG307" t="str">
        <f>IF(ISNUMBER(FIND("arbeid",Methode_Keuze)),"",IF(ISNUMBER(FIND("arbeid",Methode_Keuze)),"",IF(Tb_Activiteiten[[#This Row],[Arbeidskosten]]=1,Tb_Activiteiten[[#Headers],[Arbeidskosten]],"")))</f>
        <v/>
      </c>
      <c r="AH307" t="str">
        <f>IF(ISNUMBER(FIND("arbeid",Methode_Keuze)),"",IF(ISNUMBER(FIND("arbeid",Methode_Keuze)),"",IF(Tb_Activiteiten[[#This Row],[Arbeidskosten op basis van IKS]]=1,Tb_Activiteiten[[#Headers],[Arbeidskosten op basis van IKS]],"")))</f>
        <v/>
      </c>
      <c r="AI307" t="str">
        <f>IF(ISNUMBER(FIND("overige",Methode_Keuze)),"",IF(Tb_Activiteiten[[#This Row],[Kosten derden exclusief btw]]=1,Tb_Activiteiten[[#Headers],[Kosten derden exclusief btw]],""))</f>
        <v/>
      </c>
      <c r="AJ307" t="str">
        <f>IF(ISNUMBER(FIND("overige",Methode_Keuze)),"",IF(Tb_Activiteiten[[#This Row],[Niet verrekenbare btw]]=1,Tb_Activiteiten[[#Headers],[Niet verrekenbare btw]],""))</f>
        <v/>
      </c>
      <c r="AK307" t="str">
        <f>IF(ISNUMBER(FIND("overige",Methode_Keuze)),"",IF(Tb_Activiteiten[[#This Row],[Grondkosten]]=1,Tb_Activiteiten[[#Headers],[Grondkosten]],""))</f>
        <v/>
      </c>
      <c r="AL307" t="str">
        <f>IF(ISNUMBER(FIND("overige",Methode_Keuze)),"",IF(Tb_Activiteiten[[#This Row],[Bijdrage in natura (overige)]]=1,Tb_Activiteiten[[#Headers],[Bijdrage in natura (overige)]],""))</f>
        <v/>
      </c>
      <c r="AM307" t="str">
        <f>IF(ISNUMBER(FIND("overige",Methode_Keuze)),"",IF(Tb_Activiteiten[[#This Row],[Bijdrage in natura (vrijwilligers)]]=1,Tb_Activiteiten[[#Headers],[Bijdrage in natura (vrijwilligers)]],""))</f>
        <v/>
      </c>
      <c r="AN307" t="str">
        <f>IF(ISNUMBER(FIND("overige",Methode_Keuze)),"",IF(Tb_Activiteiten[[#This Row],[Afschrijvingskosten]]=1,Tb_Activiteiten[[#Headers],[Afschrijvingskosten]],""))</f>
        <v/>
      </c>
    </row>
    <row r="308" spans="1:40" x14ac:dyDescent="0.25">
      <c r="A308" s="342"/>
      <c r="F308" s="81"/>
      <c r="G308" s="81"/>
      <c r="L308" s="71"/>
      <c r="N308" t="str">
        <f>IFERROR(IF(VLOOKUP(Tb_Activiteiten[[#This Row],[Openstelling]],Tb_Openstelling[],2,0)=1,1,""),"")</f>
        <v/>
      </c>
      <c r="AA308" t="str">
        <f>IF(ISNUMBER(FIND("arbeid",Methode_Keuze)),"",IF(ISNUMBER(FIND("arbeid",Methode_Keuze)),"",IF(Tb_Activiteiten[[#This Row],[Loonkosten]]=1,Tb_Activiteiten[[#Headers],[Loonkosten]],"")))</f>
        <v/>
      </c>
      <c r="AB308" t="str">
        <f>IF(ISNUMBER(FIND("arbeid",Methode_Keuze)),"",IF(ISNUMBER(FIND("arbeid",Methode_Keuze)),"",IF(Tb_Activiteiten[[#This Row],[Eigen arbeid]]=1,Tb_Activiteiten[[#Headers],[Eigen arbeid]],"")))</f>
        <v/>
      </c>
      <c r="AC308" t="str">
        <f>IF(ISNUMBER(FIND("arbeid",Methode_Keuze)),"",IF(ISNUMBER(FIND("arbeid",Methode_Keuze)),"",IF(Tb_Activiteiten[[#This Row],[Projectmedewerker]]=1,Tb_Activiteiten[[#Headers],[Projectmedewerker]],"")))</f>
        <v/>
      </c>
      <c r="AD308" t="str">
        <f>IF(ISNUMBER(FIND("arbeid",Methode_Keuze)),"",IF(ISNUMBER(FIND("arbeid",Methode_Keuze)),"",IF(Tb_Activiteiten[[#This Row],[Landbouwer]]=1,Tb_Activiteiten[[#Headers],[Landbouwer]],"")))</f>
        <v/>
      </c>
      <c r="AE308" t="str">
        <f>IF(ISNUMBER(FIND("arbeid",Methode_Keuze)),"",IF(ISNUMBER(FIND("arbeid",Methode_Keuze)),"",IF(Tb_Activiteiten[[#This Row],[Adviseur]]=1,Tb_Activiteiten[[#Headers],[Adviseur]],"")))</f>
        <v/>
      </c>
      <c r="AF308" t="str">
        <f>IF(ISNUMBER(FIND("arbeid",Methode_Keuze)),"",IF(ISNUMBER(FIND("arbeid",Methode_Keuze)),"",IF(Tb_Activiteiten[[#This Row],[Projectleider/Expert]]=1,Tb_Activiteiten[[#Headers],[Projectleider/Expert]],"")))</f>
        <v/>
      </c>
      <c r="AG308" t="str">
        <f>IF(ISNUMBER(FIND("arbeid",Methode_Keuze)),"",IF(ISNUMBER(FIND("arbeid",Methode_Keuze)),"",IF(Tb_Activiteiten[[#This Row],[Arbeidskosten]]=1,Tb_Activiteiten[[#Headers],[Arbeidskosten]],"")))</f>
        <v/>
      </c>
      <c r="AH308" t="str">
        <f>IF(ISNUMBER(FIND("arbeid",Methode_Keuze)),"",IF(ISNUMBER(FIND("arbeid",Methode_Keuze)),"",IF(Tb_Activiteiten[[#This Row],[Arbeidskosten op basis van IKS]]=1,Tb_Activiteiten[[#Headers],[Arbeidskosten op basis van IKS]],"")))</f>
        <v/>
      </c>
      <c r="AI308" t="str">
        <f>IF(ISNUMBER(FIND("overige",Methode_Keuze)),"",IF(Tb_Activiteiten[[#This Row],[Kosten derden exclusief btw]]=1,Tb_Activiteiten[[#Headers],[Kosten derden exclusief btw]],""))</f>
        <v/>
      </c>
      <c r="AJ308" t="str">
        <f>IF(ISNUMBER(FIND("overige",Methode_Keuze)),"",IF(Tb_Activiteiten[[#This Row],[Niet verrekenbare btw]]=1,Tb_Activiteiten[[#Headers],[Niet verrekenbare btw]],""))</f>
        <v/>
      </c>
      <c r="AK308" t="str">
        <f>IF(ISNUMBER(FIND("overige",Methode_Keuze)),"",IF(Tb_Activiteiten[[#This Row],[Grondkosten]]=1,Tb_Activiteiten[[#Headers],[Grondkosten]],""))</f>
        <v/>
      </c>
      <c r="AL308" t="str">
        <f>IF(ISNUMBER(FIND("overige",Methode_Keuze)),"",IF(Tb_Activiteiten[[#This Row],[Bijdrage in natura (overige)]]=1,Tb_Activiteiten[[#Headers],[Bijdrage in natura (overige)]],""))</f>
        <v/>
      </c>
      <c r="AM308" t="str">
        <f>IF(ISNUMBER(FIND("overige",Methode_Keuze)),"",IF(Tb_Activiteiten[[#This Row],[Bijdrage in natura (vrijwilligers)]]=1,Tb_Activiteiten[[#Headers],[Bijdrage in natura (vrijwilligers)]],""))</f>
        <v/>
      </c>
      <c r="AN308" t="str">
        <f>IF(ISNUMBER(FIND("overige",Methode_Keuze)),"",IF(Tb_Activiteiten[[#This Row],[Afschrijvingskosten]]=1,Tb_Activiteiten[[#Headers],[Afschrijvingskosten]],""))</f>
        <v/>
      </c>
    </row>
    <row r="309" spans="1:40" x14ac:dyDescent="0.25">
      <c r="A309" s="342"/>
      <c r="F309" s="81"/>
      <c r="G309" s="81"/>
      <c r="L309" s="71"/>
      <c r="N309" t="str">
        <f>IFERROR(IF(VLOOKUP(Tb_Activiteiten[[#This Row],[Openstelling]],Tb_Openstelling[],2,0)=1,1,""),"")</f>
        <v/>
      </c>
      <c r="AA309" t="str">
        <f>IF(ISNUMBER(FIND("arbeid",Methode_Keuze)),"",IF(ISNUMBER(FIND("arbeid",Methode_Keuze)),"",IF(Tb_Activiteiten[[#This Row],[Loonkosten]]=1,Tb_Activiteiten[[#Headers],[Loonkosten]],"")))</f>
        <v/>
      </c>
      <c r="AB309" t="str">
        <f>IF(ISNUMBER(FIND("arbeid",Methode_Keuze)),"",IF(ISNUMBER(FIND("arbeid",Methode_Keuze)),"",IF(Tb_Activiteiten[[#This Row],[Eigen arbeid]]=1,Tb_Activiteiten[[#Headers],[Eigen arbeid]],"")))</f>
        <v/>
      </c>
      <c r="AC309" t="str">
        <f>IF(ISNUMBER(FIND("arbeid",Methode_Keuze)),"",IF(ISNUMBER(FIND("arbeid",Methode_Keuze)),"",IF(Tb_Activiteiten[[#This Row],[Projectmedewerker]]=1,Tb_Activiteiten[[#Headers],[Projectmedewerker]],"")))</f>
        <v/>
      </c>
      <c r="AD309" t="str">
        <f>IF(ISNUMBER(FIND("arbeid",Methode_Keuze)),"",IF(ISNUMBER(FIND("arbeid",Methode_Keuze)),"",IF(Tb_Activiteiten[[#This Row],[Landbouwer]]=1,Tb_Activiteiten[[#Headers],[Landbouwer]],"")))</f>
        <v/>
      </c>
      <c r="AE309" t="str">
        <f>IF(ISNUMBER(FIND("arbeid",Methode_Keuze)),"",IF(ISNUMBER(FIND("arbeid",Methode_Keuze)),"",IF(Tb_Activiteiten[[#This Row],[Adviseur]]=1,Tb_Activiteiten[[#Headers],[Adviseur]],"")))</f>
        <v/>
      </c>
      <c r="AF309" t="str">
        <f>IF(ISNUMBER(FIND("arbeid",Methode_Keuze)),"",IF(ISNUMBER(FIND("arbeid",Methode_Keuze)),"",IF(Tb_Activiteiten[[#This Row],[Projectleider/Expert]]=1,Tb_Activiteiten[[#Headers],[Projectleider/Expert]],"")))</f>
        <v/>
      </c>
      <c r="AG309" t="str">
        <f>IF(ISNUMBER(FIND("arbeid",Methode_Keuze)),"",IF(ISNUMBER(FIND("arbeid",Methode_Keuze)),"",IF(Tb_Activiteiten[[#This Row],[Arbeidskosten]]=1,Tb_Activiteiten[[#Headers],[Arbeidskosten]],"")))</f>
        <v/>
      </c>
      <c r="AH309" t="str">
        <f>IF(ISNUMBER(FIND("arbeid",Methode_Keuze)),"",IF(ISNUMBER(FIND("arbeid",Methode_Keuze)),"",IF(Tb_Activiteiten[[#This Row],[Arbeidskosten op basis van IKS]]=1,Tb_Activiteiten[[#Headers],[Arbeidskosten op basis van IKS]],"")))</f>
        <v/>
      </c>
      <c r="AI309" t="str">
        <f>IF(ISNUMBER(FIND("overige",Methode_Keuze)),"",IF(Tb_Activiteiten[[#This Row],[Kosten derden exclusief btw]]=1,Tb_Activiteiten[[#Headers],[Kosten derden exclusief btw]],""))</f>
        <v/>
      </c>
      <c r="AJ309" t="str">
        <f>IF(ISNUMBER(FIND("overige",Methode_Keuze)),"",IF(Tb_Activiteiten[[#This Row],[Niet verrekenbare btw]]=1,Tb_Activiteiten[[#Headers],[Niet verrekenbare btw]],""))</f>
        <v/>
      </c>
      <c r="AK309" t="str">
        <f>IF(ISNUMBER(FIND("overige",Methode_Keuze)),"",IF(Tb_Activiteiten[[#This Row],[Grondkosten]]=1,Tb_Activiteiten[[#Headers],[Grondkosten]],""))</f>
        <v/>
      </c>
      <c r="AL309" t="str">
        <f>IF(ISNUMBER(FIND("overige",Methode_Keuze)),"",IF(Tb_Activiteiten[[#This Row],[Bijdrage in natura (overige)]]=1,Tb_Activiteiten[[#Headers],[Bijdrage in natura (overige)]],""))</f>
        <v/>
      </c>
      <c r="AM309" t="str">
        <f>IF(ISNUMBER(FIND("overige",Methode_Keuze)),"",IF(Tb_Activiteiten[[#This Row],[Bijdrage in natura (vrijwilligers)]]=1,Tb_Activiteiten[[#Headers],[Bijdrage in natura (vrijwilligers)]],""))</f>
        <v/>
      </c>
      <c r="AN309" t="str">
        <f>IF(ISNUMBER(FIND("overige",Methode_Keuze)),"",IF(Tb_Activiteiten[[#This Row],[Afschrijvingskosten]]=1,Tb_Activiteiten[[#Headers],[Afschrijvingskosten]],""))</f>
        <v/>
      </c>
    </row>
    <row r="310" spans="1:40" x14ac:dyDescent="0.25">
      <c r="A310" s="342"/>
      <c r="F310" s="81"/>
      <c r="G310" s="81"/>
      <c r="L310" s="71"/>
      <c r="N310" t="str">
        <f>IFERROR(IF(VLOOKUP(Tb_Activiteiten[[#This Row],[Openstelling]],Tb_Openstelling[],2,0)=1,1,""),"")</f>
        <v/>
      </c>
      <c r="AA310" t="str">
        <f>IF(ISNUMBER(FIND("arbeid",Methode_Keuze)),"",IF(ISNUMBER(FIND("arbeid",Methode_Keuze)),"",IF(Tb_Activiteiten[[#This Row],[Loonkosten]]=1,Tb_Activiteiten[[#Headers],[Loonkosten]],"")))</f>
        <v/>
      </c>
      <c r="AB310" t="str">
        <f>IF(ISNUMBER(FIND("arbeid",Methode_Keuze)),"",IF(ISNUMBER(FIND("arbeid",Methode_Keuze)),"",IF(Tb_Activiteiten[[#This Row],[Eigen arbeid]]=1,Tb_Activiteiten[[#Headers],[Eigen arbeid]],"")))</f>
        <v/>
      </c>
      <c r="AC310" t="str">
        <f>IF(ISNUMBER(FIND("arbeid",Methode_Keuze)),"",IF(ISNUMBER(FIND("arbeid",Methode_Keuze)),"",IF(Tb_Activiteiten[[#This Row],[Projectmedewerker]]=1,Tb_Activiteiten[[#Headers],[Projectmedewerker]],"")))</f>
        <v/>
      </c>
      <c r="AD310" t="str">
        <f>IF(ISNUMBER(FIND("arbeid",Methode_Keuze)),"",IF(ISNUMBER(FIND("arbeid",Methode_Keuze)),"",IF(Tb_Activiteiten[[#This Row],[Landbouwer]]=1,Tb_Activiteiten[[#Headers],[Landbouwer]],"")))</f>
        <v/>
      </c>
      <c r="AE310" t="str">
        <f>IF(ISNUMBER(FIND("arbeid",Methode_Keuze)),"",IF(ISNUMBER(FIND("arbeid",Methode_Keuze)),"",IF(Tb_Activiteiten[[#This Row],[Adviseur]]=1,Tb_Activiteiten[[#Headers],[Adviseur]],"")))</f>
        <v/>
      </c>
      <c r="AF310" t="str">
        <f>IF(ISNUMBER(FIND("arbeid",Methode_Keuze)),"",IF(ISNUMBER(FIND("arbeid",Methode_Keuze)),"",IF(Tb_Activiteiten[[#This Row],[Projectleider/Expert]]=1,Tb_Activiteiten[[#Headers],[Projectleider/Expert]],"")))</f>
        <v/>
      </c>
      <c r="AG310" t="str">
        <f>IF(ISNUMBER(FIND("arbeid",Methode_Keuze)),"",IF(ISNUMBER(FIND("arbeid",Methode_Keuze)),"",IF(Tb_Activiteiten[[#This Row],[Arbeidskosten]]=1,Tb_Activiteiten[[#Headers],[Arbeidskosten]],"")))</f>
        <v/>
      </c>
      <c r="AH310" t="str">
        <f>IF(ISNUMBER(FIND("arbeid",Methode_Keuze)),"",IF(ISNUMBER(FIND("arbeid",Methode_Keuze)),"",IF(Tb_Activiteiten[[#This Row],[Arbeidskosten op basis van IKS]]=1,Tb_Activiteiten[[#Headers],[Arbeidskosten op basis van IKS]],"")))</f>
        <v/>
      </c>
      <c r="AI310" t="str">
        <f>IF(ISNUMBER(FIND("overige",Methode_Keuze)),"",IF(Tb_Activiteiten[[#This Row],[Kosten derden exclusief btw]]=1,Tb_Activiteiten[[#Headers],[Kosten derden exclusief btw]],""))</f>
        <v/>
      </c>
      <c r="AJ310" t="str">
        <f>IF(ISNUMBER(FIND("overige",Methode_Keuze)),"",IF(Tb_Activiteiten[[#This Row],[Niet verrekenbare btw]]=1,Tb_Activiteiten[[#Headers],[Niet verrekenbare btw]],""))</f>
        <v/>
      </c>
      <c r="AK310" t="str">
        <f>IF(ISNUMBER(FIND("overige",Methode_Keuze)),"",IF(Tb_Activiteiten[[#This Row],[Grondkosten]]=1,Tb_Activiteiten[[#Headers],[Grondkosten]],""))</f>
        <v/>
      </c>
      <c r="AL310" t="str">
        <f>IF(ISNUMBER(FIND("overige",Methode_Keuze)),"",IF(Tb_Activiteiten[[#This Row],[Bijdrage in natura (overige)]]=1,Tb_Activiteiten[[#Headers],[Bijdrage in natura (overige)]],""))</f>
        <v/>
      </c>
      <c r="AM310" t="str">
        <f>IF(ISNUMBER(FIND("overige",Methode_Keuze)),"",IF(Tb_Activiteiten[[#This Row],[Bijdrage in natura (vrijwilligers)]]=1,Tb_Activiteiten[[#Headers],[Bijdrage in natura (vrijwilligers)]],""))</f>
        <v/>
      </c>
      <c r="AN310" t="str">
        <f>IF(ISNUMBER(FIND("overige",Methode_Keuze)),"",IF(Tb_Activiteiten[[#This Row],[Afschrijvingskosten]]=1,Tb_Activiteiten[[#Headers],[Afschrijvingskosten]],""))</f>
        <v/>
      </c>
    </row>
    <row r="311" spans="1:40" x14ac:dyDescent="0.25">
      <c r="A311" s="342"/>
      <c r="F311" s="81"/>
      <c r="G311" s="81"/>
      <c r="L311" s="71"/>
      <c r="N311" t="str">
        <f>IFERROR(IF(VLOOKUP(Tb_Activiteiten[[#This Row],[Openstelling]],Tb_Openstelling[],2,0)=1,1,""),"")</f>
        <v/>
      </c>
      <c r="AA311" t="str">
        <f>IF(ISNUMBER(FIND("arbeid",Methode_Keuze)),"",IF(ISNUMBER(FIND("arbeid",Methode_Keuze)),"",IF(Tb_Activiteiten[[#This Row],[Loonkosten]]=1,Tb_Activiteiten[[#Headers],[Loonkosten]],"")))</f>
        <v/>
      </c>
      <c r="AB311" t="str">
        <f>IF(ISNUMBER(FIND("arbeid",Methode_Keuze)),"",IF(ISNUMBER(FIND("arbeid",Methode_Keuze)),"",IF(Tb_Activiteiten[[#This Row],[Eigen arbeid]]=1,Tb_Activiteiten[[#Headers],[Eigen arbeid]],"")))</f>
        <v/>
      </c>
      <c r="AC311" t="str">
        <f>IF(ISNUMBER(FIND("arbeid",Methode_Keuze)),"",IF(ISNUMBER(FIND("arbeid",Methode_Keuze)),"",IF(Tb_Activiteiten[[#This Row],[Projectmedewerker]]=1,Tb_Activiteiten[[#Headers],[Projectmedewerker]],"")))</f>
        <v/>
      </c>
      <c r="AD311" t="str">
        <f>IF(ISNUMBER(FIND("arbeid",Methode_Keuze)),"",IF(ISNUMBER(FIND("arbeid",Methode_Keuze)),"",IF(Tb_Activiteiten[[#This Row],[Landbouwer]]=1,Tb_Activiteiten[[#Headers],[Landbouwer]],"")))</f>
        <v/>
      </c>
      <c r="AE311" t="str">
        <f>IF(ISNUMBER(FIND("arbeid",Methode_Keuze)),"",IF(ISNUMBER(FIND("arbeid",Methode_Keuze)),"",IF(Tb_Activiteiten[[#This Row],[Adviseur]]=1,Tb_Activiteiten[[#Headers],[Adviseur]],"")))</f>
        <v/>
      </c>
      <c r="AF311" t="str">
        <f>IF(ISNUMBER(FIND("arbeid",Methode_Keuze)),"",IF(ISNUMBER(FIND("arbeid",Methode_Keuze)),"",IF(Tb_Activiteiten[[#This Row],[Projectleider/Expert]]=1,Tb_Activiteiten[[#Headers],[Projectleider/Expert]],"")))</f>
        <v/>
      </c>
      <c r="AG311" t="str">
        <f>IF(ISNUMBER(FIND("arbeid",Methode_Keuze)),"",IF(ISNUMBER(FIND("arbeid",Methode_Keuze)),"",IF(Tb_Activiteiten[[#This Row],[Arbeidskosten]]=1,Tb_Activiteiten[[#Headers],[Arbeidskosten]],"")))</f>
        <v/>
      </c>
      <c r="AH311" t="str">
        <f>IF(ISNUMBER(FIND("arbeid",Methode_Keuze)),"",IF(ISNUMBER(FIND("arbeid",Methode_Keuze)),"",IF(Tb_Activiteiten[[#This Row],[Arbeidskosten op basis van IKS]]=1,Tb_Activiteiten[[#Headers],[Arbeidskosten op basis van IKS]],"")))</f>
        <v/>
      </c>
      <c r="AI311" t="str">
        <f>IF(ISNUMBER(FIND("overige",Methode_Keuze)),"",IF(Tb_Activiteiten[[#This Row],[Kosten derden exclusief btw]]=1,Tb_Activiteiten[[#Headers],[Kosten derden exclusief btw]],""))</f>
        <v/>
      </c>
      <c r="AJ311" t="str">
        <f>IF(ISNUMBER(FIND("overige",Methode_Keuze)),"",IF(Tb_Activiteiten[[#This Row],[Niet verrekenbare btw]]=1,Tb_Activiteiten[[#Headers],[Niet verrekenbare btw]],""))</f>
        <v/>
      </c>
      <c r="AK311" t="str">
        <f>IF(ISNUMBER(FIND("overige",Methode_Keuze)),"",IF(Tb_Activiteiten[[#This Row],[Grondkosten]]=1,Tb_Activiteiten[[#Headers],[Grondkosten]],""))</f>
        <v/>
      </c>
      <c r="AL311" t="str">
        <f>IF(ISNUMBER(FIND("overige",Methode_Keuze)),"",IF(Tb_Activiteiten[[#This Row],[Bijdrage in natura (overige)]]=1,Tb_Activiteiten[[#Headers],[Bijdrage in natura (overige)]],""))</f>
        <v/>
      </c>
      <c r="AM311" t="str">
        <f>IF(ISNUMBER(FIND("overige",Methode_Keuze)),"",IF(Tb_Activiteiten[[#This Row],[Bijdrage in natura (vrijwilligers)]]=1,Tb_Activiteiten[[#Headers],[Bijdrage in natura (vrijwilligers)]],""))</f>
        <v/>
      </c>
      <c r="AN311" t="str">
        <f>IF(ISNUMBER(FIND("overige",Methode_Keuze)),"",IF(Tb_Activiteiten[[#This Row],[Afschrijvingskosten]]=1,Tb_Activiteiten[[#Headers],[Afschrijvingskosten]],""))</f>
        <v/>
      </c>
    </row>
    <row r="312" spans="1:40" x14ac:dyDescent="0.25">
      <c r="A312" s="342"/>
      <c r="F312" s="81"/>
      <c r="G312" s="81"/>
      <c r="L312" s="71"/>
      <c r="N312" t="str">
        <f>IFERROR(IF(VLOOKUP(Tb_Activiteiten[[#This Row],[Openstelling]],Tb_Openstelling[],2,0)=1,1,""),"")</f>
        <v/>
      </c>
      <c r="AA312" t="str">
        <f>IF(ISNUMBER(FIND("arbeid",Methode_Keuze)),"",IF(ISNUMBER(FIND("arbeid",Methode_Keuze)),"",IF(Tb_Activiteiten[[#This Row],[Loonkosten]]=1,Tb_Activiteiten[[#Headers],[Loonkosten]],"")))</f>
        <v/>
      </c>
      <c r="AB312" t="str">
        <f>IF(ISNUMBER(FIND("arbeid",Methode_Keuze)),"",IF(ISNUMBER(FIND("arbeid",Methode_Keuze)),"",IF(Tb_Activiteiten[[#This Row],[Eigen arbeid]]=1,Tb_Activiteiten[[#Headers],[Eigen arbeid]],"")))</f>
        <v/>
      </c>
      <c r="AC312" t="str">
        <f>IF(ISNUMBER(FIND("arbeid",Methode_Keuze)),"",IF(ISNUMBER(FIND("arbeid",Methode_Keuze)),"",IF(Tb_Activiteiten[[#This Row],[Projectmedewerker]]=1,Tb_Activiteiten[[#Headers],[Projectmedewerker]],"")))</f>
        <v/>
      </c>
      <c r="AD312" t="str">
        <f>IF(ISNUMBER(FIND("arbeid",Methode_Keuze)),"",IF(ISNUMBER(FIND("arbeid",Methode_Keuze)),"",IF(Tb_Activiteiten[[#This Row],[Landbouwer]]=1,Tb_Activiteiten[[#Headers],[Landbouwer]],"")))</f>
        <v/>
      </c>
      <c r="AE312" t="str">
        <f>IF(ISNUMBER(FIND("arbeid",Methode_Keuze)),"",IF(ISNUMBER(FIND("arbeid",Methode_Keuze)),"",IF(Tb_Activiteiten[[#This Row],[Adviseur]]=1,Tb_Activiteiten[[#Headers],[Adviseur]],"")))</f>
        <v/>
      </c>
      <c r="AF312" t="str">
        <f>IF(ISNUMBER(FIND("arbeid",Methode_Keuze)),"",IF(ISNUMBER(FIND("arbeid",Methode_Keuze)),"",IF(Tb_Activiteiten[[#This Row],[Projectleider/Expert]]=1,Tb_Activiteiten[[#Headers],[Projectleider/Expert]],"")))</f>
        <v/>
      </c>
      <c r="AG312" t="str">
        <f>IF(ISNUMBER(FIND("arbeid",Methode_Keuze)),"",IF(ISNUMBER(FIND("arbeid",Methode_Keuze)),"",IF(Tb_Activiteiten[[#This Row],[Arbeidskosten]]=1,Tb_Activiteiten[[#Headers],[Arbeidskosten]],"")))</f>
        <v/>
      </c>
      <c r="AH312" t="str">
        <f>IF(ISNUMBER(FIND("arbeid",Methode_Keuze)),"",IF(ISNUMBER(FIND("arbeid",Methode_Keuze)),"",IF(Tb_Activiteiten[[#This Row],[Arbeidskosten op basis van IKS]]=1,Tb_Activiteiten[[#Headers],[Arbeidskosten op basis van IKS]],"")))</f>
        <v/>
      </c>
      <c r="AI312" t="str">
        <f>IF(ISNUMBER(FIND("overige",Methode_Keuze)),"",IF(Tb_Activiteiten[[#This Row],[Kosten derden exclusief btw]]=1,Tb_Activiteiten[[#Headers],[Kosten derden exclusief btw]],""))</f>
        <v/>
      </c>
      <c r="AJ312" t="str">
        <f>IF(ISNUMBER(FIND("overige",Methode_Keuze)),"",IF(Tb_Activiteiten[[#This Row],[Niet verrekenbare btw]]=1,Tb_Activiteiten[[#Headers],[Niet verrekenbare btw]],""))</f>
        <v/>
      </c>
      <c r="AK312" t="str">
        <f>IF(ISNUMBER(FIND("overige",Methode_Keuze)),"",IF(Tb_Activiteiten[[#This Row],[Grondkosten]]=1,Tb_Activiteiten[[#Headers],[Grondkosten]],""))</f>
        <v/>
      </c>
      <c r="AL312" t="str">
        <f>IF(ISNUMBER(FIND("overige",Methode_Keuze)),"",IF(Tb_Activiteiten[[#This Row],[Bijdrage in natura (overige)]]=1,Tb_Activiteiten[[#Headers],[Bijdrage in natura (overige)]],""))</f>
        <v/>
      </c>
      <c r="AM312" t="str">
        <f>IF(ISNUMBER(FIND("overige",Methode_Keuze)),"",IF(Tb_Activiteiten[[#This Row],[Bijdrage in natura (vrijwilligers)]]=1,Tb_Activiteiten[[#Headers],[Bijdrage in natura (vrijwilligers)]],""))</f>
        <v/>
      </c>
      <c r="AN312" t="str">
        <f>IF(ISNUMBER(FIND("overige",Methode_Keuze)),"",IF(Tb_Activiteiten[[#This Row],[Afschrijvingskosten]]=1,Tb_Activiteiten[[#Headers],[Afschrijvingskosten]],""))</f>
        <v/>
      </c>
    </row>
    <row r="313" spans="1:40" x14ac:dyDescent="0.25">
      <c r="A313" s="342"/>
      <c r="F313" s="81"/>
      <c r="G313" s="81"/>
      <c r="L313" s="71"/>
      <c r="N313" t="str">
        <f>IFERROR(IF(VLOOKUP(Tb_Activiteiten[[#This Row],[Openstelling]],Tb_Openstelling[],2,0)=1,1,""),"")</f>
        <v/>
      </c>
      <c r="AA313" t="str">
        <f>IF(ISNUMBER(FIND("arbeid",Methode_Keuze)),"",IF(ISNUMBER(FIND("arbeid",Methode_Keuze)),"",IF(Tb_Activiteiten[[#This Row],[Loonkosten]]=1,Tb_Activiteiten[[#Headers],[Loonkosten]],"")))</f>
        <v/>
      </c>
      <c r="AB313" t="str">
        <f>IF(ISNUMBER(FIND("arbeid",Methode_Keuze)),"",IF(ISNUMBER(FIND("arbeid",Methode_Keuze)),"",IF(Tb_Activiteiten[[#This Row],[Eigen arbeid]]=1,Tb_Activiteiten[[#Headers],[Eigen arbeid]],"")))</f>
        <v/>
      </c>
      <c r="AC313" t="str">
        <f>IF(ISNUMBER(FIND("arbeid",Methode_Keuze)),"",IF(ISNUMBER(FIND("arbeid",Methode_Keuze)),"",IF(Tb_Activiteiten[[#This Row],[Projectmedewerker]]=1,Tb_Activiteiten[[#Headers],[Projectmedewerker]],"")))</f>
        <v/>
      </c>
      <c r="AD313" t="str">
        <f>IF(ISNUMBER(FIND("arbeid",Methode_Keuze)),"",IF(ISNUMBER(FIND("arbeid",Methode_Keuze)),"",IF(Tb_Activiteiten[[#This Row],[Landbouwer]]=1,Tb_Activiteiten[[#Headers],[Landbouwer]],"")))</f>
        <v/>
      </c>
      <c r="AE313" t="str">
        <f>IF(ISNUMBER(FIND("arbeid",Methode_Keuze)),"",IF(ISNUMBER(FIND("arbeid",Methode_Keuze)),"",IF(Tb_Activiteiten[[#This Row],[Adviseur]]=1,Tb_Activiteiten[[#Headers],[Adviseur]],"")))</f>
        <v/>
      </c>
      <c r="AF313" t="str">
        <f>IF(ISNUMBER(FIND("arbeid",Methode_Keuze)),"",IF(ISNUMBER(FIND("arbeid",Methode_Keuze)),"",IF(Tb_Activiteiten[[#This Row],[Projectleider/Expert]]=1,Tb_Activiteiten[[#Headers],[Projectleider/Expert]],"")))</f>
        <v/>
      </c>
      <c r="AG313" t="str">
        <f>IF(ISNUMBER(FIND("arbeid",Methode_Keuze)),"",IF(ISNUMBER(FIND("arbeid",Methode_Keuze)),"",IF(Tb_Activiteiten[[#This Row],[Arbeidskosten]]=1,Tb_Activiteiten[[#Headers],[Arbeidskosten]],"")))</f>
        <v/>
      </c>
      <c r="AH313" t="str">
        <f>IF(ISNUMBER(FIND("arbeid",Methode_Keuze)),"",IF(ISNUMBER(FIND("arbeid",Methode_Keuze)),"",IF(Tb_Activiteiten[[#This Row],[Arbeidskosten op basis van IKS]]=1,Tb_Activiteiten[[#Headers],[Arbeidskosten op basis van IKS]],"")))</f>
        <v/>
      </c>
      <c r="AI313" t="str">
        <f>IF(ISNUMBER(FIND("overige",Methode_Keuze)),"",IF(Tb_Activiteiten[[#This Row],[Kosten derden exclusief btw]]=1,Tb_Activiteiten[[#Headers],[Kosten derden exclusief btw]],""))</f>
        <v/>
      </c>
      <c r="AJ313" t="str">
        <f>IF(ISNUMBER(FIND("overige",Methode_Keuze)),"",IF(Tb_Activiteiten[[#This Row],[Niet verrekenbare btw]]=1,Tb_Activiteiten[[#Headers],[Niet verrekenbare btw]],""))</f>
        <v/>
      </c>
      <c r="AK313" t="str">
        <f>IF(ISNUMBER(FIND("overige",Methode_Keuze)),"",IF(Tb_Activiteiten[[#This Row],[Grondkosten]]=1,Tb_Activiteiten[[#Headers],[Grondkosten]],""))</f>
        <v/>
      </c>
      <c r="AL313" t="str">
        <f>IF(ISNUMBER(FIND("overige",Methode_Keuze)),"",IF(Tb_Activiteiten[[#This Row],[Bijdrage in natura (overige)]]=1,Tb_Activiteiten[[#Headers],[Bijdrage in natura (overige)]],""))</f>
        <v/>
      </c>
      <c r="AM313" t="str">
        <f>IF(ISNUMBER(FIND("overige",Methode_Keuze)),"",IF(Tb_Activiteiten[[#This Row],[Bijdrage in natura (vrijwilligers)]]=1,Tb_Activiteiten[[#Headers],[Bijdrage in natura (vrijwilligers)]],""))</f>
        <v/>
      </c>
      <c r="AN313" t="str">
        <f>IF(ISNUMBER(FIND("overige",Methode_Keuze)),"",IF(Tb_Activiteiten[[#This Row],[Afschrijvingskosten]]=1,Tb_Activiteiten[[#Headers],[Afschrijvingskosten]],""))</f>
        <v/>
      </c>
    </row>
    <row r="314" spans="1:40" x14ac:dyDescent="0.25">
      <c r="A314" s="342"/>
      <c r="F314" s="81"/>
      <c r="G314" s="81"/>
      <c r="L314" s="71"/>
      <c r="N314" t="str">
        <f>IFERROR(IF(VLOOKUP(Tb_Activiteiten[[#This Row],[Openstelling]],Tb_Openstelling[],2,0)=1,1,""),"")</f>
        <v/>
      </c>
      <c r="AA314" t="str">
        <f>IF(ISNUMBER(FIND("arbeid",Methode_Keuze)),"",IF(ISNUMBER(FIND("arbeid",Methode_Keuze)),"",IF(Tb_Activiteiten[[#This Row],[Loonkosten]]=1,Tb_Activiteiten[[#Headers],[Loonkosten]],"")))</f>
        <v/>
      </c>
      <c r="AB314" t="str">
        <f>IF(ISNUMBER(FIND("arbeid",Methode_Keuze)),"",IF(ISNUMBER(FIND("arbeid",Methode_Keuze)),"",IF(Tb_Activiteiten[[#This Row],[Eigen arbeid]]=1,Tb_Activiteiten[[#Headers],[Eigen arbeid]],"")))</f>
        <v/>
      </c>
      <c r="AC314" t="str">
        <f>IF(ISNUMBER(FIND("arbeid",Methode_Keuze)),"",IF(ISNUMBER(FIND("arbeid",Methode_Keuze)),"",IF(Tb_Activiteiten[[#This Row],[Projectmedewerker]]=1,Tb_Activiteiten[[#Headers],[Projectmedewerker]],"")))</f>
        <v/>
      </c>
      <c r="AD314" t="str">
        <f>IF(ISNUMBER(FIND("arbeid",Methode_Keuze)),"",IF(ISNUMBER(FIND("arbeid",Methode_Keuze)),"",IF(Tb_Activiteiten[[#This Row],[Landbouwer]]=1,Tb_Activiteiten[[#Headers],[Landbouwer]],"")))</f>
        <v/>
      </c>
      <c r="AE314" t="str">
        <f>IF(ISNUMBER(FIND("arbeid",Methode_Keuze)),"",IF(ISNUMBER(FIND("arbeid",Methode_Keuze)),"",IF(Tb_Activiteiten[[#This Row],[Adviseur]]=1,Tb_Activiteiten[[#Headers],[Adviseur]],"")))</f>
        <v/>
      </c>
      <c r="AF314" t="str">
        <f>IF(ISNUMBER(FIND("arbeid",Methode_Keuze)),"",IF(ISNUMBER(FIND("arbeid",Methode_Keuze)),"",IF(Tb_Activiteiten[[#This Row],[Projectleider/Expert]]=1,Tb_Activiteiten[[#Headers],[Projectleider/Expert]],"")))</f>
        <v/>
      </c>
      <c r="AG314" t="str">
        <f>IF(ISNUMBER(FIND("arbeid",Methode_Keuze)),"",IF(ISNUMBER(FIND("arbeid",Methode_Keuze)),"",IF(Tb_Activiteiten[[#This Row],[Arbeidskosten]]=1,Tb_Activiteiten[[#Headers],[Arbeidskosten]],"")))</f>
        <v/>
      </c>
      <c r="AH314" t="str">
        <f>IF(ISNUMBER(FIND("arbeid",Methode_Keuze)),"",IF(ISNUMBER(FIND("arbeid",Methode_Keuze)),"",IF(Tb_Activiteiten[[#This Row],[Arbeidskosten op basis van IKS]]=1,Tb_Activiteiten[[#Headers],[Arbeidskosten op basis van IKS]],"")))</f>
        <v/>
      </c>
      <c r="AI314" t="str">
        <f>IF(ISNUMBER(FIND("overige",Methode_Keuze)),"",IF(Tb_Activiteiten[[#This Row],[Kosten derden exclusief btw]]=1,Tb_Activiteiten[[#Headers],[Kosten derden exclusief btw]],""))</f>
        <v/>
      </c>
      <c r="AJ314" t="str">
        <f>IF(ISNUMBER(FIND("overige",Methode_Keuze)),"",IF(Tb_Activiteiten[[#This Row],[Niet verrekenbare btw]]=1,Tb_Activiteiten[[#Headers],[Niet verrekenbare btw]],""))</f>
        <v/>
      </c>
      <c r="AK314" t="str">
        <f>IF(ISNUMBER(FIND("overige",Methode_Keuze)),"",IF(Tb_Activiteiten[[#This Row],[Grondkosten]]=1,Tb_Activiteiten[[#Headers],[Grondkosten]],""))</f>
        <v/>
      </c>
      <c r="AL314" t="str">
        <f>IF(ISNUMBER(FIND("overige",Methode_Keuze)),"",IF(Tb_Activiteiten[[#This Row],[Bijdrage in natura (overige)]]=1,Tb_Activiteiten[[#Headers],[Bijdrage in natura (overige)]],""))</f>
        <v/>
      </c>
      <c r="AM314" t="str">
        <f>IF(ISNUMBER(FIND("overige",Methode_Keuze)),"",IF(Tb_Activiteiten[[#This Row],[Bijdrage in natura (vrijwilligers)]]=1,Tb_Activiteiten[[#Headers],[Bijdrage in natura (vrijwilligers)]],""))</f>
        <v/>
      </c>
      <c r="AN314" t="str">
        <f>IF(ISNUMBER(FIND("overige",Methode_Keuze)),"",IF(Tb_Activiteiten[[#This Row],[Afschrijvingskosten]]=1,Tb_Activiteiten[[#Headers],[Afschrijvingskosten]],""))</f>
        <v/>
      </c>
    </row>
    <row r="315" spans="1:40" x14ac:dyDescent="0.25">
      <c r="A315" s="342"/>
      <c r="F315" s="81"/>
      <c r="G315" s="81"/>
      <c r="L315" s="71"/>
      <c r="N315" t="str">
        <f>IFERROR(IF(VLOOKUP(Tb_Activiteiten[[#This Row],[Openstelling]],Tb_Openstelling[],2,0)=1,1,""),"")</f>
        <v/>
      </c>
      <c r="AA315" t="str">
        <f>IF(ISNUMBER(FIND("arbeid",Methode_Keuze)),"",IF(ISNUMBER(FIND("arbeid",Methode_Keuze)),"",IF(Tb_Activiteiten[[#This Row],[Loonkosten]]=1,Tb_Activiteiten[[#Headers],[Loonkosten]],"")))</f>
        <v/>
      </c>
      <c r="AB315" t="str">
        <f>IF(ISNUMBER(FIND("arbeid",Methode_Keuze)),"",IF(ISNUMBER(FIND("arbeid",Methode_Keuze)),"",IF(Tb_Activiteiten[[#This Row],[Eigen arbeid]]=1,Tb_Activiteiten[[#Headers],[Eigen arbeid]],"")))</f>
        <v/>
      </c>
      <c r="AC315" t="str">
        <f>IF(ISNUMBER(FIND("arbeid",Methode_Keuze)),"",IF(ISNUMBER(FIND("arbeid",Methode_Keuze)),"",IF(Tb_Activiteiten[[#This Row],[Projectmedewerker]]=1,Tb_Activiteiten[[#Headers],[Projectmedewerker]],"")))</f>
        <v/>
      </c>
      <c r="AD315" t="str">
        <f>IF(ISNUMBER(FIND("arbeid",Methode_Keuze)),"",IF(ISNUMBER(FIND("arbeid",Methode_Keuze)),"",IF(Tb_Activiteiten[[#This Row],[Landbouwer]]=1,Tb_Activiteiten[[#Headers],[Landbouwer]],"")))</f>
        <v/>
      </c>
      <c r="AE315" t="str">
        <f>IF(ISNUMBER(FIND("arbeid",Methode_Keuze)),"",IF(ISNUMBER(FIND("arbeid",Methode_Keuze)),"",IF(Tb_Activiteiten[[#This Row],[Adviseur]]=1,Tb_Activiteiten[[#Headers],[Adviseur]],"")))</f>
        <v/>
      </c>
      <c r="AF315" t="str">
        <f>IF(ISNUMBER(FIND("arbeid",Methode_Keuze)),"",IF(ISNUMBER(FIND("arbeid",Methode_Keuze)),"",IF(Tb_Activiteiten[[#This Row],[Projectleider/Expert]]=1,Tb_Activiteiten[[#Headers],[Projectleider/Expert]],"")))</f>
        <v/>
      </c>
      <c r="AG315" t="str">
        <f>IF(ISNUMBER(FIND("arbeid",Methode_Keuze)),"",IF(ISNUMBER(FIND("arbeid",Methode_Keuze)),"",IF(Tb_Activiteiten[[#This Row],[Arbeidskosten]]=1,Tb_Activiteiten[[#Headers],[Arbeidskosten]],"")))</f>
        <v/>
      </c>
      <c r="AH315" t="str">
        <f>IF(ISNUMBER(FIND("arbeid",Methode_Keuze)),"",IF(ISNUMBER(FIND("arbeid",Methode_Keuze)),"",IF(Tb_Activiteiten[[#This Row],[Arbeidskosten op basis van IKS]]=1,Tb_Activiteiten[[#Headers],[Arbeidskosten op basis van IKS]],"")))</f>
        <v/>
      </c>
      <c r="AI315" t="str">
        <f>IF(ISNUMBER(FIND("overige",Methode_Keuze)),"",IF(Tb_Activiteiten[[#This Row],[Kosten derden exclusief btw]]=1,Tb_Activiteiten[[#Headers],[Kosten derden exclusief btw]],""))</f>
        <v/>
      </c>
      <c r="AJ315" t="str">
        <f>IF(ISNUMBER(FIND("overige",Methode_Keuze)),"",IF(Tb_Activiteiten[[#This Row],[Niet verrekenbare btw]]=1,Tb_Activiteiten[[#Headers],[Niet verrekenbare btw]],""))</f>
        <v/>
      </c>
      <c r="AK315" t="str">
        <f>IF(ISNUMBER(FIND("overige",Methode_Keuze)),"",IF(Tb_Activiteiten[[#This Row],[Grondkosten]]=1,Tb_Activiteiten[[#Headers],[Grondkosten]],""))</f>
        <v/>
      </c>
      <c r="AL315" t="str">
        <f>IF(ISNUMBER(FIND("overige",Methode_Keuze)),"",IF(Tb_Activiteiten[[#This Row],[Bijdrage in natura (overige)]]=1,Tb_Activiteiten[[#Headers],[Bijdrage in natura (overige)]],""))</f>
        <v/>
      </c>
      <c r="AM315" t="str">
        <f>IF(ISNUMBER(FIND("overige",Methode_Keuze)),"",IF(Tb_Activiteiten[[#This Row],[Bijdrage in natura (vrijwilligers)]]=1,Tb_Activiteiten[[#Headers],[Bijdrage in natura (vrijwilligers)]],""))</f>
        <v/>
      </c>
      <c r="AN315" t="str">
        <f>IF(ISNUMBER(FIND("overige",Methode_Keuze)),"",IF(Tb_Activiteiten[[#This Row],[Afschrijvingskosten]]=1,Tb_Activiteiten[[#Headers],[Afschrijvingskosten]],""))</f>
        <v/>
      </c>
    </row>
    <row r="316" spans="1:40" x14ac:dyDescent="0.25">
      <c r="A316" s="342"/>
      <c r="F316" s="81"/>
      <c r="G316" s="81"/>
      <c r="L316" s="71"/>
      <c r="N316" t="str">
        <f>IFERROR(IF(VLOOKUP(Tb_Activiteiten[[#This Row],[Openstelling]],Tb_Openstelling[],2,0)=1,1,""),"")</f>
        <v/>
      </c>
      <c r="AA316" t="str">
        <f>IF(ISNUMBER(FIND("arbeid",Methode_Keuze)),"",IF(ISNUMBER(FIND("arbeid",Methode_Keuze)),"",IF(Tb_Activiteiten[[#This Row],[Loonkosten]]=1,Tb_Activiteiten[[#Headers],[Loonkosten]],"")))</f>
        <v/>
      </c>
      <c r="AB316" t="str">
        <f>IF(ISNUMBER(FIND("arbeid",Methode_Keuze)),"",IF(ISNUMBER(FIND("arbeid",Methode_Keuze)),"",IF(Tb_Activiteiten[[#This Row],[Eigen arbeid]]=1,Tb_Activiteiten[[#Headers],[Eigen arbeid]],"")))</f>
        <v/>
      </c>
      <c r="AC316" t="str">
        <f>IF(ISNUMBER(FIND("arbeid",Methode_Keuze)),"",IF(ISNUMBER(FIND("arbeid",Methode_Keuze)),"",IF(Tb_Activiteiten[[#This Row],[Projectmedewerker]]=1,Tb_Activiteiten[[#Headers],[Projectmedewerker]],"")))</f>
        <v/>
      </c>
      <c r="AD316" t="str">
        <f>IF(ISNUMBER(FIND("arbeid",Methode_Keuze)),"",IF(ISNUMBER(FIND("arbeid",Methode_Keuze)),"",IF(Tb_Activiteiten[[#This Row],[Landbouwer]]=1,Tb_Activiteiten[[#Headers],[Landbouwer]],"")))</f>
        <v/>
      </c>
      <c r="AE316" t="str">
        <f>IF(ISNUMBER(FIND("arbeid",Methode_Keuze)),"",IF(ISNUMBER(FIND("arbeid",Methode_Keuze)),"",IF(Tb_Activiteiten[[#This Row],[Adviseur]]=1,Tb_Activiteiten[[#Headers],[Adviseur]],"")))</f>
        <v/>
      </c>
      <c r="AF316" t="str">
        <f>IF(ISNUMBER(FIND("arbeid",Methode_Keuze)),"",IF(ISNUMBER(FIND("arbeid",Methode_Keuze)),"",IF(Tb_Activiteiten[[#This Row],[Projectleider/Expert]]=1,Tb_Activiteiten[[#Headers],[Projectleider/Expert]],"")))</f>
        <v/>
      </c>
      <c r="AG316" t="str">
        <f>IF(ISNUMBER(FIND("arbeid",Methode_Keuze)),"",IF(ISNUMBER(FIND("arbeid",Methode_Keuze)),"",IF(Tb_Activiteiten[[#This Row],[Arbeidskosten]]=1,Tb_Activiteiten[[#Headers],[Arbeidskosten]],"")))</f>
        <v/>
      </c>
      <c r="AH316" t="str">
        <f>IF(ISNUMBER(FIND("arbeid",Methode_Keuze)),"",IF(ISNUMBER(FIND("arbeid",Methode_Keuze)),"",IF(Tb_Activiteiten[[#This Row],[Arbeidskosten op basis van IKS]]=1,Tb_Activiteiten[[#Headers],[Arbeidskosten op basis van IKS]],"")))</f>
        <v/>
      </c>
      <c r="AI316" t="str">
        <f>IF(ISNUMBER(FIND("overige",Methode_Keuze)),"",IF(Tb_Activiteiten[[#This Row],[Kosten derden exclusief btw]]=1,Tb_Activiteiten[[#Headers],[Kosten derden exclusief btw]],""))</f>
        <v/>
      </c>
      <c r="AJ316" t="str">
        <f>IF(ISNUMBER(FIND("overige",Methode_Keuze)),"",IF(Tb_Activiteiten[[#This Row],[Niet verrekenbare btw]]=1,Tb_Activiteiten[[#Headers],[Niet verrekenbare btw]],""))</f>
        <v/>
      </c>
      <c r="AK316" t="str">
        <f>IF(ISNUMBER(FIND("overige",Methode_Keuze)),"",IF(Tb_Activiteiten[[#This Row],[Grondkosten]]=1,Tb_Activiteiten[[#Headers],[Grondkosten]],""))</f>
        <v/>
      </c>
      <c r="AL316" t="str">
        <f>IF(ISNUMBER(FIND("overige",Methode_Keuze)),"",IF(Tb_Activiteiten[[#This Row],[Bijdrage in natura (overige)]]=1,Tb_Activiteiten[[#Headers],[Bijdrage in natura (overige)]],""))</f>
        <v/>
      </c>
      <c r="AM316" t="str">
        <f>IF(ISNUMBER(FIND("overige",Methode_Keuze)),"",IF(Tb_Activiteiten[[#This Row],[Bijdrage in natura (vrijwilligers)]]=1,Tb_Activiteiten[[#Headers],[Bijdrage in natura (vrijwilligers)]],""))</f>
        <v/>
      </c>
      <c r="AN316" t="str">
        <f>IF(ISNUMBER(FIND("overige",Methode_Keuze)),"",IF(Tb_Activiteiten[[#This Row],[Afschrijvingskosten]]=1,Tb_Activiteiten[[#Headers],[Afschrijvingskosten]],""))</f>
        <v/>
      </c>
    </row>
    <row r="317" spans="1:40" x14ac:dyDescent="0.25">
      <c r="A317" s="342"/>
      <c r="F317" s="81"/>
      <c r="G317" s="81"/>
      <c r="L317" s="71"/>
      <c r="N317" t="str">
        <f>IFERROR(IF(VLOOKUP(Tb_Activiteiten[[#This Row],[Openstelling]],Tb_Openstelling[],2,0)=1,1,""),"")</f>
        <v/>
      </c>
      <c r="AA317" t="str">
        <f>IF(ISNUMBER(FIND("arbeid",Methode_Keuze)),"",IF(ISNUMBER(FIND("arbeid",Methode_Keuze)),"",IF(Tb_Activiteiten[[#This Row],[Loonkosten]]=1,Tb_Activiteiten[[#Headers],[Loonkosten]],"")))</f>
        <v/>
      </c>
      <c r="AB317" t="str">
        <f>IF(ISNUMBER(FIND("arbeid",Methode_Keuze)),"",IF(ISNUMBER(FIND("arbeid",Methode_Keuze)),"",IF(Tb_Activiteiten[[#This Row],[Eigen arbeid]]=1,Tb_Activiteiten[[#Headers],[Eigen arbeid]],"")))</f>
        <v/>
      </c>
      <c r="AC317" t="str">
        <f>IF(ISNUMBER(FIND("arbeid",Methode_Keuze)),"",IF(ISNUMBER(FIND("arbeid",Methode_Keuze)),"",IF(Tb_Activiteiten[[#This Row],[Projectmedewerker]]=1,Tb_Activiteiten[[#Headers],[Projectmedewerker]],"")))</f>
        <v/>
      </c>
      <c r="AD317" t="str">
        <f>IF(ISNUMBER(FIND("arbeid",Methode_Keuze)),"",IF(ISNUMBER(FIND("arbeid",Methode_Keuze)),"",IF(Tb_Activiteiten[[#This Row],[Landbouwer]]=1,Tb_Activiteiten[[#Headers],[Landbouwer]],"")))</f>
        <v/>
      </c>
      <c r="AE317" t="str">
        <f>IF(ISNUMBER(FIND("arbeid",Methode_Keuze)),"",IF(ISNUMBER(FIND("arbeid",Methode_Keuze)),"",IF(Tb_Activiteiten[[#This Row],[Adviseur]]=1,Tb_Activiteiten[[#Headers],[Adviseur]],"")))</f>
        <v/>
      </c>
      <c r="AF317" t="str">
        <f>IF(ISNUMBER(FIND("arbeid",Methode_Keuze)),"",IF(ISNUMBER(FIND("arbeid",Methode_Keuze)),"",IF(Tb_Activiteiten[[#This Row],[Projectleider/Expert]]=1,Tb_Activiteiten[[#Headers],[Projectleider/Expert]],"")))</f>
        <v/>
      </c>
      <c r="AG317" t="str">
        <f>IF(ISNUMBER(FIND("arbeid",Methode_Keuze)),"",IF(ISNUMBER(FIND("arbeid",Methode_Keuze)),"",IF(Tb_Activiteiten[[#This Row],[Arbeidskosten]]=1,Tb_Activiteiten[[#Headers],[Arbeidskosten]],"")))</f>
        <v/>
      </c>
      <c r="AH317" t="str">
        <f>IF(ISNUMBER(FIND("arbeid",Methode_Keuze)),"",IF(ISNUMBER(FIND("arbeid",Methode_Keuze)),"",IF(Tb_Activiteiten[[#This Row],[Arbeidskosten op basis van IKS]]=1,Tb_Activiteiten[[#Headers],[Arbeidskosten op basis van IKS]],"")))</f>
        <v/>
      </c>
      <c r="AI317" t="str">
        <f>IF(ISNUMBER(FIND("overige",Methode_Keuze)),"",IF(Tb_Activiteiten[[#This Row],[Kosten derden exclusief btw]]=1,Tb_Activiteiten[[#Headers],[Kosten derden exclusief btw]],""))</f>
        <v/>
      </c>
      <c r="AJ317" t="str">
        <f>IF(ISNUMBER(FIND("overige",Methode_Keuze)),"",IF(Tb_Activiteiten[[#This Row],[Niet verrekenbare btw]]=1,Tb_Activiteiten[[#Headers],[Niet verrekenbare btw]],""))</f>
        <v/>
      </c>
      <c r="AK317" t="str">
        <f>IF(ISNUMBER(FIND("overige",Methode_Keuze)),"",IF(Tb_Activiteiten[[#This Row],[Grondkosten]]=1,Tb_Activiteiten[[#Headers],[Grondkosten]],""))</f>
        <v/>
      </c>
      <c r="AL317" t="str">
        <f>IF(ISNUMBER(FIND("overige",Methode_Keuze)),"",IF(Tb_Activiteiten[[#This Row],[Bijdrage in natura (overige)]]=1,Tb_Activiteiten[[#Headers],[Bijdrage in natura (overige)]],""))</f>
        <v/>
      </c>
      <c r="AM317" t="str">
        <f>IF(ISNUMBER(FIND("overige",Methode_Keuze)),"",IF(Tb_Activiteiten[[#This Row],[Bijdrage in natura (vrijwilligers)]]=1,Tb_Activiteiten[[#Headers],[Bijdrage in natura (vrijwilligers)]],""))</f>
        <v/>
      </c>
      <c r="AN317" t="str">
        <f>IF(ISNUMBER(FIND("overige",Methode_Keuze)),"",IF(Tb_Activiteiten[[#This Row],[Afschrijvingskosten]]=1,Tb_Activiteiten[[#Headers],[Afschrijvingskosten]],""))</f>
        <v/>
      </c>
    </row>
    <row r="318" spans="1:40" x14ac:dyDescent="0.25">
      <c r="A318" s="342"/>
      <c r="F318" s="81"/>
      <c r="G318" s="81"/>
      <c r="L318" s="71"/>
      <c r="N318" t="str">
        <f>IFERROR(IF(VLOOKUP(Tb_Activiteiten[[#This Row],[Openstelling]],Tb_Openstelling[],2,0)=1,1,""),"")</f>
        <v/>
      </c>
      <c r="AA318" t="str">
        <f>IF(ISNUMBER(FIND("arbeid",Methode_Keuze)),"",IF(ISNUMBER(FIND("arbeid",Methode_Keuze)),"",IF(Tb_Activiteiten[[#This Row],[Loonkosten]]=1,Tb_Activiteiten[[#Headers],[Loonkosten]],"")))</f>
        <v/>
      </c>
      <c r="AB318" t="str">
        <f>IF(ISNUMBER(FIND("arbeid",Methode_Keuze)),"",IF(ISNUMBER(FIND("arbeid",Methode_Keuze)),"",IF(Tb_Activiteiten[[#This Row],[Eigen arbeid]]=1,Tb_Activiteiten[[#Headers],[Eigen arbeid]],"")))</f>
        <v/>
      </c>
      <c r="AC318" t="str">
        <f>IF(ISNUMBER(FIND("arbeid",Methode_Keuze)),"",IF(ISNUMBER(FIND("arbeid",Methode_Keuze)),"",IF(Tb_Activiteiten[[#This Row],[Projectmedewerker]]=1,Tb_Activiteiten[[#Headers],[Projectmedewerker]],"")))</f>
        <v/>
      </c>
      <c r="AD318" t="str">
        <f>IF(ISNUMBER(FIND("arbeid",Methode_Keuze)),"",IF(ISNUMBER(FIND("arbeid",Methode_Keuze)),"",IF(Tb_Activiteiten[[#This Row],[Landbouwer]]=1,Tb_Activiteiten[[#Headers],[Landbouwer]],"")))</f>
        <v/>
      </c>
      <c r="AE318" t="str">
        <f>IF(ISNUMBER(FIND("arbeid",Methode_Keuze)),"",IF(ISNUMBER(FIND("arbeid",Methode_Keuze)),"",IF(Tb_Activiteiten[[#This Row],[Adviseur]]=1,Tb_Activiteiten[[#Headers],[Adviseur]],"")))</f>
        <v/>
      </c>
      <c r="AF318" t="str">
        <f>IF(ISNUMBER(FIND("arbeid",Methode_Keuze)),"",IF(ISNUMBER(FIND("arbeid",Methode_Keuze)),"",IF(Tb_Activiteiten[[#This Row],[Projectleider/Expert]]=1,Tb_Activiteiten[[#Headers],[Projectleider/Expert]],"")))</f>
        <v/>
      </c>
      <c r="AG318" t="str">
        <f>IF(ISNUMBER(FIND("arbeid",Methode_Keuze)),"",IF(ISNUMBER(FIND("arbeid",Methode_Keuze)),"",IF(Tb_Activiteiten[[#This Row],[Arbeidskosten]]=1,Tb_Activiteiten[[#Headers],[Arbeidskosten]],"")))</f>
        <v/>
      </c>
      <c r="AH318" t="str">
        <f>IF(ISNUMBER(FIND("arbeid",Methode_Keuze)),"",IF(ISNUMBER(FIND("arbeid",Methode_Keuze)),"",IF(Tb_Activiteiten[[#This Row],[Arbeidskosten op basis van IKS]]=1,Tb_Activiteiten[[#Headers],[Arbeidskosten op basis van IKS]],"")))</f>
        <v/>
      </c>
      <c r="AI318" t="str">
        <f>IF(ISNUMBER(FIND("overige",Methode_Keuze)),"",IF(Tb_Activiteiten[[#This Row],[Kosten derden exclusief btw]]=1,Tb_Activiteiten[[#Headers],[Kosten derden exclusief btw]],""))</f>
        <v/>
      </c>
      <c r="AJ318" t="str">
        <f>IF(ISNUMBER(FIND("overige",Methode_Keuze)),"",IF(Tb_Activiteiten[[#This Row],[Niet verrekenbare btw]]=1,Tb_Activiteiten[[#Headers],[Niet verrekenbare btw]],""))</f>
        <v/>
      </c>
      <c r="AK318" t="str">
        <f>IF(ISNUMBER(FIND("overige",Methode_Keuze)),"",IF(Tb_Activiteiten[[#This Row],[Grondkosten]]=1,Tb_Activiteiten[[#Headers],[Grondkosten]],""))</f>
        <v/>
      </c>
      <c r="AL318" t="str">
        <f>IF(ISNUMBER(FIND("overige",Methode_Keuze)),"",IF(Tb_Activiteiten[[#This Row],[Bijdrage in natura (overige)]]=1,Tb_Activiteiten[[#Headers],[Bijdrage in natura (overige)]],""))</f>
        <v/>
      </c>
      <c r="AM318" t="str">
        <f>IF(ISNUMBER(FIND("overige",Methode_Keuze)),"",IF(Tb_Activiteiten[[#This Row],[Bijdrage in natura (vrijwilligers)]]=1,Tb_Activiteiten[[#Headers],[Bijdrage in natura (vrijwilligers)]],""))</f>
        <v/>
      </c>
      <c r="AN318" t="str">
        <f>IF(ISNUMBER(FIND("overige",Methode_Keuze)),"",IF(Tb_Activiteiten[[#This Row],[Afschrijvingskosten]]=1,Tb_Activiteiten[[#Headers],[Afschrijvingskosten]],""))</f>
        <v/>
      </c>
    </row>
    <row r="319" spans="1:40" x14ac:dyDescent="0.25">
      <c r="A319" s="342"/>
      <c r="F319" s="81"/>
      <c r="G319" s="81"/>
      <c r="L319" s="71"/>
      <c r="N319" t="str">
        <f>IFERROR(IF(VLOOKUP(Tb_Activiteiten[[#This Row],[Openstelling]],Tb_Openstelling[],2,0)=1,1,""),"")</f>
        <v/>
      </c>
      <c r="AA319" t="str">
        <f>IF(ISNUMBER(FIND("arbeid",Methode_Keuze)),"",IF(ISNUMBER(FIND("arbeid",Methode_Keuze)),"",IF(Tb_Activiteiten[[#This Row],[Loonkosten]]=1,Tb_Activiteiten[[#Headers],[Loonkosten]],"")))</f>
        <v/>
      </c>
      <c r="AB319" t="str">
        <f>IF(ISNUMBER(FIND("arbeid",Methode_Keuze)),"",IF(ISNUMBER(FIND("arbeid",Methode_Keuze)),"",IF(Tb_Activiteiten[[#This Row],[Eigen arbeid]]=1,Tb_Activiteiten[[#Headers],[Eigen arbeid]],"")))</f>
        <v/>
      </c>
      <c r="AC319" t="str">
        <f>IF(ISNUMBER(FIND("arbeid",Methode_Keuze)),"",IF(ISNUMBER(FIND("arbeid",Methode_Keuze)),"",IF(Tb_Activiteiten[[#This Row],[Projectmedewerker]]=1,Tb_Activiteiten[[#Headers],[Projectmedewerker]],"")))</f>
        <v/>
      </c>
      <c r="AD319" t="str">
        <f>IF(ISNUMBER(FIND("arbeid",Methode_Keuze)),"",IF(ISNUMBER(FIND("arbeid",Methode_Keuze)),"",IF(Tb_Activiteiten[[#This Row],[Landbouwer]]=1,Tb_Activiteiten[[#Headers],[Landbouwer]],"")))</f>
        <v/>
      </c>
      <c r="AE319" t="str">
        <f>IF(ISNUMBER(FIND("arbeid",Methode_Keuze)),"",IF(ISNUMBER(FIND("arbeid",Methode_Keuze)),"",IF(Tb_Activiteiten[[#This Row],[Adviseur]]=1,Tb_Activiteiten[[#Headers],[Adviseur]],"")))</f>
        <v/>
      </c>
      <c r="AF319" t="str">
        <f>IF(ISNUMBER(FIND("arbeid",Methode_Keuze)),"",IF(ISNUMBER(FIND("arbeid",Methode_Keuze)),"",IF(Tb_Activiteiten[[#This Row],[Projectleider/Expert]]=1,Tb_Activiteiten[[#Headers],[Projectleider/Expert]],"")))</f>
        <v/>
      </c>
      <c r="AG319" t="str">
        <f>IF(ISNUMBER(FIND("arbeid",Methode_Keuze)),"",IF(ISNUMBER(FIND("arbeid",Methode_Keuze)),"",IF(Tb_Activiteiten[[#This Row],[Arbeidskosten]]=1,Tb_Activiteiten[[#Headers],[Arbeidskosten]],"")))</f>
        <v/>
      </c>
      <c r="AH319" t="str">
        <f>IF(ISNUMBER(FIND("arbeid",Methode_Keuze)),"",IF(ISNUMBER(FIND("arbeid",Methode_Keuze)),"",IF(Tb_Activiteiten[[#This Row],[Arbeidskosten op basis van IKS]]=1,Tb_Activiteiten[[#Headers],[Arbeidskosten op basis van IKS]],"")))</f>
        <v/>
      </c>
      <c r="AI319" t="str">
        <f>IF(ISNUMBER(FIND("overige",Methode_Keuze)),"",IF(Tb_Activiteiten[[#This Row],[Kosten derden exclusief btw]]=1,Tb_Activiteiten[[#Headers],[Kosten derden exclusief btw]],""))</f>
        <v/>
      </c>
      <c r="AJ319" t="str">
        <f>IF(ISNUMBER(FIND("overige",Methode_Keuze)),"",IF(Tb_Activiteiten[[#This Row],[Niet verrekenbare btw]]=1,Tb_Activiteiten[[#Headers],[Niet verrekenbare btw]],""))</f>
        <v/>
      </c>
      <c r="AK319" t="str">
        <f>IF(ISNUMBER(FIND("overige",Methode_Keuze)),"",IF(Tb_Activiteiten[[#This Row],[Grondkosten]]=1,Tb_Activiteiten[[#Headers],[Grondkosten]],""))</f>
        <v/>
      </c>
      <c r="AL319" t="str">
        <f>IF(ISNUMBER(FIND("overige",Methode_Keuze)),"",IF(Tb_Activiteiten[[#This Row],[Bijdrage in natura (overige)]]=1,Tb_Activiteiten[[#Headers],[Bijdrage in natura (overige)]],""))</f>
        <v/>
      </c>
      <c r="AM319" t="str">
        <f>IF(ISNUMBER(FIND("overige",Methode_Keuze)),"",IF(Tb_Activiteiten[[#This Row],[Bijdrage in natura (vrijwilligers)]]=1,Tb_Activiteiten[[#Headers],[Bijdrage in natura (vrijwilligers)]],""))</f>
        <v/>
      </c>
      <c r="AN319" t="str">
        <f>IF(ISNUMBER(FIND("overige",Methode_Keuze)),"",IF(Tb_Activiteiten[[#This Row],[Afschrijvingskosten]]=1,Tb_Activiteiten[[#Headers],[Afschrijvingskosten]],""))</f>
        <v/>
      </c>
    </row>
    <row r="320" spans="1:40" x14ac:dyDescent="0.25">
      <c r="A320" s="342"/>
      <c r="F320" s="81"/>
      <c r="G320" s="81"/>
      <c r="L320" s="71"/>
      <c r="N320" t="str">
        <f>IFERROR(IF(VLOOKUP(Tb_Activiteiten[[#This Row],[Openstelling]],Tb_Openstelling[],2,0)=1,1,""),"")</f>
        <v/>
      </c>
      <c r="AA320" t="str">
        <f>IF(ISNUMBER(FIND("arbeid",Methode_Keuze)),"",IF(ISNUMBER(FIND("arbeid",Methode_Keuze)),"",IF(Tb_Activiteiten[[#This Row],[Loonkosten]]=1,Tb_Activiteiten[[#Headers],[Loonkosten]],"")))</f>
        <v/>
      </c>
      <c r="AB320" t="str">
        <f>IF(ISNUMBER(FIND("arbeid",Methode_Keuze)),"",IF(ISNUMBER(FIND("arbeid",Methode_Keuze)),"",IF(Tb_Activiteiten[[#This Row],[Eigen arbeid]]=1,Tb_Activiteiten[[#Headers],[Eigen arbeid]],"")))</f>
        <v/>
      </c>
      <c r="AC320" t="str">
        <f>IF(ISNUMBER(FIND("arbeid",Methode_Keuze)),"",IF(ISNUMBER(FIND("arbeid",Methode_Keuze)),"",IF(Tb_Activiteiten[[#This Row],[Projectmedewerker]]=1,Tb_Activiteiten[[#Headers],[Projectmedewerker]],"")))</f>
        <v/>
      </c>
      <c r="AD320" t="str">
        <f>IF(ISNUMBER(FIND("arbeid",Methode_Keuze)),"",IF(ISNUMBER(FIND("arbeid",Methode_Keuze)),"",IF(Tb_Activiteiten[[#This Row],[Landbouwer]]=1,Tb_Activiteiten[[#Headers],[Landbouwer]],"")))</f>
        <v/>
      </c>
      <c r="AE320" t="str">
        <f>IF(ISNUMBER(FIND("arbeid",Methode_Keuze)),"",IF(ISNUMBER(FIND("arbeid",Methode_Keuze)),"",IF(Tb_Activiteiten[[#This Row],[Adviseur]]=1,Tb_Activiteiten[[#Headers],[Adviseur]],"")))</f>
        <v/>
      </c>
      <c r="AF320" t="str">
        <f>IF(ISNUMBER(FIND("arbeid",Methode_Keuze)),"",IF(ISNUMBER(FIND("arbeid",Methode_Keuze)),"",IF(Tb_Activiteiten[[#This Row],[Projectleider/Expert]]=1,Tb_Activiteiten[[#Headers],[Projectleider/Expert]],"")))</f>
        <v/>
      </c>
      <c r="AG320" t="str">
        <f>IF(ISNUMBER(FIND("arbeid",Methode_Keuze)),"",IF(ISNUMBER(FIND("arbeid",Methode_Keuze)),"",IF(Tb_Activiteiten[[#This Row],[Arbeidskosten]]=1,Tb_Activiteiten[[#Headers],[Arbeidskosten]],"")))</f>
        <v/>
      </c>
      <c r="AH320" t="str">
        <f>IF(ISNUMBER(FIND("arbeid",Methode_Keuze)),"",IF(ISNUMBER(FIND("arbeid",Methode_Keuze)),"",IF(Tb_Activiteiten[[#This Row],[Arbeidskosten op basis van IKS]]=1,Tb_Activiteiten[[#Headers],[Arbeidskosten op basis van IKS]],"")))</f>
        <v/>
      </c>
      <c r="AI320" t="str">
        <f>IF(ISNUMBER(FIND("overige",Methode_Keuze)),"",IF(Tb_Activiteiten[[#This Row],[Kosten derden exclusief btw]]=1,Tb_Activiteiten[[#Headers],[Kosten derden exclusief btw]],""))</f>
        <v/>
      </c>
      <c r="AJ320" t="str">
        <f>IF(ISNUMBER(FIND("overige",Methode_Keuze)),"",IF(Tb_Activiteiten[[#This Row],[Niet verrekenbare btw]]=1,Tb_Activiteiten[[#Headers],[Niet verrekenbare btw]],""))</f>
        <v/>
      </c>
      <c r="AK320" t="str">
        <f>IF(ISNUMBER(FIND("overige",Methode_Keuze)),"",IF(Tb_Activiteiten[[#This Row],[Grondkosten]]=1,Tb_Activiteiten[[#Headers],[Grondkosten]],""))</f>
        <v/>
      </c>
      <c r="AL320" t="str">
        <f>IF(ISNUMBER(FIND("overige",Methode_Keuze)),"",IF(Tb_Activiteiten[[#This Row],[Bijdrage in natura (overige)]]=1,Tb_Activiteiten[[#Headers],[Bijdrage in natura (overige)]],""))</f>
        <v/>
      </c>
      <c r="AM320" t="str">
        <f>IF(ISNUMBER(FIND("overige",Methode_Keuze)),"",IF(Tb_Activiteiten[[#This Row],[Bijdrage in natura (vrijwilligers)]]=1,Tb_Activiteiten[[#Headers],[Bijdrage in natura (vrijwilligers)]],""))</f>
        <v/>
      </c>
      <c r="AN320" t="str">
        <f>IF(ISNUMBER(FIND("overige",Methode_Keuze)),"",IF(Tb_Activiteiten[[#This Row],[Afschrijvingskosten]]=1,Tb_Activiteiten[[#Headers],[Afschrijvingskosten]],""))</f>
        <v/>
      </c>
    </row>
    <row r="321" spans="1:40" x14ac:dyDescent="0.25">
      <c r="A321" s="342"/>
      <c r="F321" s="81"/>
      <c r="G321" s="81"/>
      <c r="L321" s="71"/>
      <c r="N321" t="str">
        <f>IFERROR(IF(VLOOKUP(Tb_Activiteiten[[#This Row],[Openstelling]],Tb_Openstelling[],2,0)=1,1,""),"")</f>
        <v/>
      </c>
      <c r="AA321" t="str">
        <f>IF(ISNUMBER(FIND("arbeid",Methode_Keuze)),"",IF(ISNUMBER(FIND("arbeid",Methode_Keuze)),"",IF(Tb_Activiteiten[[#This Row],[Loonkosten]]=1,Tb_Activiteiten[[#Headers],[Loonkosten]],"")))</f>
        <v/>
      </c>
      <c r="AB321" t="str">
        <f>IF(ISNUMBER(FIND("arbeid",Methode_Keuze)),"",IF(ISNUMBER(FIND("arbeid",Methode_Keuze)),"",IF(Tb_Activiteiten[[#This Row],[Eigen arbeid]]=1,Tb_Activiteiten[[#Headers],[Eigen arbeid]],"")))</f>
        <v/>
      </c>
      <c r="AC321" t="str">
        <f>IF(ISNUMBER(FIND("arbeid",Methode_Keuze)),"",IF(ISNUMBER(FIND("arbeid",Methode_Keuze)),"",IF(Tb_Activiteiten[[#This Row],[Projectmedewerker]]=1,Tb_Activiteiten[[#Headers],[Projectmedewerker]],"")))</f>
        <v/>
      </c>
      <c r="AD321" t="str">
        <f>IF(ISNUMBER(FIND("arbeid",Methode_Keuze)),"",IF(ISNUMBER(FIND("arbeid",Methode_Keuze)),"",IF(Tb_Activiteiten[[#This Row],[Landbouwer]]=1,Tb_Activiteiten[[#Headers],[Landbouwer]],"")))</f>
        <v/>
      </c>
      <c r="AE321" t="str">
        <f>IF(ISNUMBER(FIND("arbeid",Methode_Keuze)),"",IF(ISNUMBER(FIND("arbeid",Methode_Keuze)),"",IF(Tb_Activiteiten[[#This Row],[Adviseur]]=1,Tb_Activiteiten[[#Headers],[Adviseur]],"")))</f>
        <v/>
      </c>
      <c r="AF321" t="str">
        <f>IF(ISNUMBER(FIND("arbeid",Methode_Keuze)),"",IF(ISNUMBER(FIND("arbeid",Methode_Keuze)),"",IF(Tb_Activiteiten[[#This Row],[Projectleider/Expert]]=1,Tb_Activiteiten[[#Headers],[Projectleider/Expert]],"")))</f>
        <v/>
      </c>
      <c r="AG321" t="str">
        <f>IF(ISNUMBER(FIND("arbeid",Methode_Keuze)),"",IF(ISNUMBER(FIND("arbeid",Methode_Keuze)),"",IF(Tb_Activiteiten[[#This Row],[Arbeidskosten]]=1,Tb_Activiteiten[[#Headers],[Arbeidskosten]],"")))</f>
        <v/>
      </c>
      <c r="AH321" t="str">
        <f>IF(ISNUMBER(FIND("arbeid",Methode_Keuze)),"",IF(ISNUMBER(FIND("arbeid",Methode_Keuze)),"",IF(Tb_Activiteiten[[#This Row],[Arbeidskosten op basis van IKS]]=1,Tb_Activiteiten[[#Headers],[Arbeidskosten op basis van IKS]],"")))</f>
        <v/>
      </c>
      <c r="AI321" t="str">
        <f>IF(ISNUMBER(FIND("overige",Methode_Keuze)),"",IF(Tb_Activiteiten[[#This Row],[Kosten derden exclusief btw]]=1,Tb_Activiteiten[[#Headers],[Kosten derden exclusief btw]],""))</f>
        <v/>
      </c>
      <c r="AJ321" t="str">
        <f>IF(ISNUMBER(FIND("overige",Methode_Keuze)),"",IF(Tb_Activiteiten[[#This Row],[Niet verrekenbare btw]]=1,Tb_Activiteiten[[#Headers],[Niet verrekenbare btw]],""))</f>
        <v/>
      </c>
      <c r="AK321" t="str">
        <f>IF(ISNUMBER(FIND("overige",Methode_Keuze)),"",IF(Tb_Activiteiten[[#This Row],[Grondkosten]]=1,Tb_Activiteiten[[#Headers],[Grondkosten]],""))</f>
        <v/>
      </c>
      <c r="AL321" t="str">
        <f>IF(ISNUMBER(FIND("overige",Methode_Keuze)),"",IF(Tb_Activiteiten[[#This Row],[Bijdrage in natura (overige)]]=1,Tb_Activiteiten[[#Headers],[Bijdrage in natura (overige)]],""))</f>
        <v/>
      </c>
      <c r="AM321" t="str">
        <f>IF(ISNUMBER(FIND("overige",Methode_Keuze)),"",IF(Tb_Activiteiten[[#This Row],[Bijdrage in natura (vrijwilligers)]]=1,Tb_Activiteiten[[#Headers],[Bijdrage in natura (vrijwilligers)]],""))</f>
        <v/>
      </c>
      <c r="AN321" t="str">
        <f>IF(ISNUMBER(FIND("overige",Methode_Keuze)),"",IF(Tb_Activiteiten[[#This Row],[Afschrijvingskosten]]=1,Tb_Activiteiten[[#Headers],[Afschrijvingskosten]],""))</f>
        <v/>
      </c>
    </row>
    <row r="322" spans="1:40" x14ac:dyDescent="0.25">
      <c r="A322" s="342"/>
      <c r="F322" s="81"/>
      <c r="G322" s="81"/>
      <c r="L322" s="71"/>
      <c r="N322" t="str">
        <f>IFERROR(IF(VLOOKUP(Tb_Activiteiten[[#This Row],[Openstelling]],Tb_Openstelling[],2,0)=1,1,""),"")</f>
        <v/>
      </c>
      <c r="AA322" t="str">
        <f>IF(ISNUMBER(FIND("arbeid",Methode_Keuze)),"",IF(ISNUMBER(FIND("arbeid",Methode_Keuze)),"",IF(Tb_Activiteiten[[#This Row],[Loonkosten]]=1,Tb_Activiteiten[[#Headers],[Loonkosten]],"")))</f>
        <v/>
      </c>
      <c r="AB322" t="str">
        <f>IF(ISNUMBER(FIND("arbeid",Methode_Keuze)),"",IF(ISNUMBER(FIND("arbeid",Methode_Keuze)),"",IF(Tb_Activiteiten[[#This Row],[Eigen arbeid]]=1,Tb_Activiteiten[[#Headers],[Eigen arbeid]],"")))</f>
        <v/>
      </c>
      <c r="AC322" t="str">
        <f>IF(ISNUMBER(FIND("arbeid",Methode_Keuze)),"",IF(ISNUMBER(FIND("arbeid",Methode_Keuze)),"",IF(Tb_Activiteiten[[#This Row],[Projectmedewerker]]=1,Tb_Activiteiten[[#Headers],[Projectmedewerker]],"")))</f>
        <v/>
      </c>
      <c r="AD322" t="str">
        <f>IF(ISNUMBER(FIND("arbeid",Methode_Keuze)),"",IF(ISNUMBER(FIND("arbeid",Methode_Keuze)),"",IF(Tb_Activiteiten[[#This Row],[Landbouwer]]=1,Tb_Activiteiten[[#Headers],[Landbouwer]],"")))</f>
        <v/>
      </c>
      <c r="AE322" t="str">
        <f>IF(ISNUMBER(FIND("arbeid",Methode_Keuze)),"",IF(ISNUMBER(FIND("arbeid",Methode_Keuze)),"",IF(Tb_Activiteiten[[#This Row],[Adviseur]]=1,Tb_Activiteiten[[#Headers],[Adviseur]],"")))</f>
        <v/>
      </c>
      <c r="AF322" t="str">
        <f>IF(ISNUMBER(FIND("arbeid",Methode_Keuze)),"",IF(ISNUMBER(FIND("arbeid",Methode_Keuze)),"",IF(Tb_Activiteiten[[#This Row],[Projectleider/Expert]]=1,Tb_Activiteiten[[#Headers],[Projectleider/Expert]],"")))</f>
        <v/>
      </c>
      <c r="AG322" t="str">
        <f>IF(ISNUMBER(FIND("arbeid",Methode_Keuze)),"",IF(ISNUMBER(FIND("arbeid",Methode_Keuze)),"",IF(Tb_Activiteiten[[#This Row],[Arbeidskosten]]=1,Tb_Activiteiten[[#Headers],[Arbeidskosten]],"")))</f>
        <v/>
      </c>
      <c r="AH322" t="str">
        <f>IF(ISNUMBER(FIND("arbeid",Methode_Keuze)),"",IF(ISNUMBER(FIND("arbeid",Methode_Keuze)),"",IF(Tb_Activiteiten[[#This Row],[Arbeidskosten op basis van IKS]]=1,Tb_Activiteiten[[#Headers],[Arbeidskosten op basis van IKS]],"")))</f>
        <v/>
      </c>
      <c r="AI322" t="str">
        <f>IF(ISNUMBER(FIND("overige",Methode_Keuze)),"",IF(Tb_Activiteiten[[#This Row],[Kosten derden exclusief btw]]=1,Tb_Activiteiten[[#Headers],[Kosten derden exclusief btw]],""))</f>
        <v/>
      </c>
      <c r="AJ322" t="str">
        <f>IF(ISNUMBER(FIND("overige",Methode_Keuze)),"",IF(Tb_Activiteiten[[#This Row],[Niet verrekenbare btw]]=1,Tb_Activiteiten[[#Headers],[Niet verrekenbare btw]],""))</f>
        <v/>
      </c>
      <c r="AK322" t="str">
        <f>IF(ISNUMBER(FIND("overige",Methode_Keuze)),"",IF(Tb_Activiteiten[[#This Row],[Grondkosten]]=1,Tb_Activiteiten[[#Headers],[Grondkosten]],""))</f>
        <v/>
      </c>
      <c r="AL322" t="str">
        <f>IF(ISNUMBER(FIND("overige",Methode_Keuze)),"",IF(Tb_Activiteiten[[#This Row],[Bijdrage in natura (overige)]]=1,Tb_Activiteiten[[#Headers],[Bijdrage in natura (overige)]],""))</f>
        <v/>
      </c>
      <c r="AM322" t="str">
        <f>IF(ISNUMBER(FIND("overige",Methode_Keuze)),"",IF(Tb_Activiteiten[[#This Row],[Bijdrage in natura (vrijwilligers)]]=1,Tb_Activiteiten[[#Headers],[Bijdrage in natura (vrijwilligers)]],""))</f>
        <v/>
      </c>
      <c r="AN322" t="str">
        <f>IF(ISNUMBER(FIND("overige",Methode_Keuze)),"",IF(Tb_Activiteiten[[#This Row],[Afschrijvingskosten]]=1,Tb_Activiteiten[[#Headers],[Afschrijvingskosten]],""))</f>
        <v/>
      </c>
    </row>
    <row r="323" spans="1:40" x14ac:dyDescent="0.25">
      <c r="A323" s="342"/>
      <c r="F323" s="81"/>
      <c r="G323" s="81"/>
      <c r="L323" s="71"/>
      <c r="N323" t="str">
        <f>IFERROR(IF(VLOOKUP(Tb_Activiteiten[[#This Row],[Openstelling]],Tb_Openstelling[],2,0)=1,1,""),"")</f>
        <v/>
      </c>
      <c r="AA323" t="str">
        <f>IF(ISNUMBER(FIND("arbeid",Methode_Keuze)),"",IF(ISNUMBER(FIND("arbeid",Methode_Keuze)),"",IF(Tb_Activiteiten[[#This Row],[Loonkosten]]=1,Tb_Activiteiten[[#Headers],[Loonkosten]],"")))</f>
        <v/>
      </c>
      <c r="AB323" t="str">
        <f>IF(ISNUMBER(FIND("arbeid",Methode_Keuze)),"",IF(ISNUMBER(FIND("arbeid",Methode_Keuze)),"",IF(Tb_Activiteiten[[#This Row],[Eigen arbeid]]=1,Tb_Activiteiten[[#Headers],[Eigen arbeid]],"")))</f>
        <v/>
      </c>
      <c r="AC323" t="str">
        <f>IF(ISNUMBER(FIND("arbeid",Methode_Keuze)),"",IF(ISNUMBER(FIND("arbeid",Methode_Keuze)),"",IF(Tb_Activiteiten[[#This Row],[Projectmedewerker]]=1,Tb_Activiteiten[[#Headers],[Projectmedewerker]],"")))</f>
        <v/>
      </c>
      <c r="AD323" t="str">
        <f>IF(ISNUMBER(FIND("arbeid",Methode_Keuze)),"",IF(ISNUMBER(FIND("arbeid",Methode_Keuze)),"",IF(Tb_Activiteiten[[#This Row],[Landbouwer]]=1,Tb_Activiteiten[[#Headers],[Landbouwer]],"")))</f>
        <v/>
      </c>
      <c r="AE323" t="str">
        <f>IF(ISNUMBER(FIND("arbeid",Methode_Keuze)),"",IF(ISNUMBER(FIND("arbeid",Methode_Keuze)),"",IF(Tb_Activiteiten[[#This Row],[Adviseur]]=1,Tb_Activiteiten[[#Headers],[Adviseur]],"")))</f>
        <v/>
      </c>
      <c r="AF323" t="str">
        <f>IF(ISNUMBER(FIND("arbeid",Methode_Keuze)),"",IF(ISNUMBER(FIND("arbeid",Methode_Keuze)),"",IF(Tb_Activiteiten[[#This Row],[Projectleider/Expert]]=1,Tb_Activiteiten[[#Headers],[Projectleider/Expert]],"")))</f>
        <v/>
      </c>
      <c r="AG323" t="str">
        <f>IF(ISNUMBER(FIND("arbeid",Methode_Keuze)),"",IF(ISNUMBER(FIND("arbeid",Methode_Keuze)),"",IF(Tb_Activiteiten[[#This Row],[Arbeidskosten]]=1,Tb_Activiteiten[[#Headers],[Arbeidskosten]],"")))</f>
        <v/>
      </c>
      <c r="AH323" t="str">
        <f>IF(ISNUMBER(FIND("arbeid",Methode_Keuze)),"",IF(ISNUMBER(FIND("arbeid",Methode_Keuze)),"",IF(Tb_Activiteiten[[#This Row],[Arbeidskosten op basis van IKS]]=1,Tb_Activiteiten[[#Headers],[Arbeidskosten op basis van IKS]],"")))</f>
        <v/>
      </c>
      <c r="AI323" t="str">
        <f>IF(ISNUMBER(FIND("overige",Methode_Keuze)),"",IF(Tb_Activiteiten[[#This Row],[Kosten derden exclusief btw]]=1,Tb_Activiteiten[[#Headers],[Kosten derden exclusief btw]],""))</f>
        <v/>
      </c>
      <c r="AJ323" t="str">
        <f>IF(ISNUMBER(FIND("overige",Methode_Keuze)),"",IF(Tb_Activiteiten[[#This Row],[Niet verrekenbare btw]]=1,Tb_Activiteiten[[#Headers],[Niet verrekenbare btw]],""))</f>
        <v/>
      </c>
      <c r="AK323" t="str">
        <f>IF(ISNUMBER(FIND("overige",Methode_Keuze)),"",IF(Tb_Activiteiten[[#This Row],[Grondkosten]]=1,Tb_Activiteiten[[#Headers],[Grondkosten]],""))</f>
        <v/>
      </c>
      <c r="AL323" t="str">
        <f>IF(ISNUMBER(FIND("overige",Methode_Keuze)),"",IF(Tb_Activiteiten[[#This Row],[Bijdrage in natura (overige)]]=1,Tb_Activiteiten[[#Headers],[Bijdrage in natura (overige)]],""))</f>
        <v/>
      </c>
      <c r="AM323" t="str">
        <f>IF(ISNUMBER(FIND("overige",Methode_Keuze)),"",IF(Tb_Activiteiten[[#This Row],[Bijdrage in natura (vrijwilligers)]]=1,Tb_Activiteiten[[#Headers],[Bijdrage in natura (vrijwilligers)]],""))</f>
        <v/>
      </c>
      <c r="AN323" t="str">
        <f>IF(ISNUMBER(FIND("overige",Methode_Keuze)),"",IF(Tb_Activiteiten[[#This Row],[Afschrijvingskosten]]=1,Tb_Activiteiten[[#Headers],[Afschrijvingskosten]],""))</f>
        <v/>
      </c>
    </row>
    <row r="324" spans="1:40" x14ac:dyDescent="0.25">
      <c r="A324" s="342"/>
      <c r="F324" s="81"/>
      <c r="G324" s="81"/>
      <c r="L324" s="71"/>
      <c r="N324" t="str">
        <f>IFERROR(IF(VLOOKUP(Tb_Activiteiten[[#This Row],[Openstelling]],Tb_Openstelling[],2,0)=1,1,""),"")</f>
        <v/>
      </c>
      <c r="AA324" t="str">
        <f>IF(ISNUMBER(FIND("arbeid",Methode_Keuze)),"",IF(ISNUMBER(FIND("arbeid",Methode_Keuze)),"",IF(Tb_Activiteiten[[#This Row],[Loonkosten]]=1,Tb_Activiteiten[[#Headers],[Loonkosten]],"")))</f>
        <v/>
      </c>
      <c r="AB324" t="str">
        <f>IF(ISNUMBER(FIND("arbeid",Methode_Keuze)),"",IF(ISNUMBER(FIND("arbeid",Methode_Keuze)),"",IF(Tb_Activiteiten[[#This Row],[Eigen arbeid]]=1,Tb_Activiteiten[[#Headers],[Eigen arbeid]],"")))</f>
        <v/>
      </c>
      <c r="AC324" t="str">
        <f>IF(ISNUMBER(FIND("arbeid",Methode_Keuze)),"",IF(ISNUMBER(FIND("arbeid",Methode_Keuze)),"",IF(Tb_Activiteiten[[#This Row],[Projectmedewerker]]=1,Tb_Activiteiten[[#Headers],[Projectmedewerker]],"")))</f>
        <v/>
      </c>
      <c r="AD324" t="str">
        <f>IF(ISNUMBER(FIND("arbeid",Methode_Keuze)),"",IF(ISNUMBER(FIND("arbeid",Methode_Keuze)),"",IF(Tb_Activiteiten[[#This Row],[Landbouwer]]=1,Tb_Activiteiten[[#Headers],[Landbouwer]],"")))</f>
        <v/>
      </c>
      <c r="AE324" t="str">
        <f>IF(ISNUMBER(FIND("arbeid",Methode_Keuze)),"",IF(ISNUMBER(FIND("arbeid",Methode_Keuze)),"",IF(Tb_Activiteiten[[#This Row],[Adviseur]]=1,Tb_Activiteiten[[#Headers],[Adviseur]],"")))</f>
        <v/>
      </c>
      <c r="AF324" t="str">
        <f>IF(ISNUMBER(FIND("arbeid",Methode_Keuze)),"",IF(ISNUMBER(FIND("arbeid",Methode_Keuze)),"",IF(Tb_Activiteiten[[#This Row],[Projectleider/Expert]]=1,Tb_Activiteiten[[#Headers],[Projectleider/Expert]],"")))</f>
        <v/>
      </c>
      <c r="AG324" t="str">
        <f>IF(ISNUMBER(FIND("arbeid",Methode_Keuze)),"",IF(ISNUMBER(FIND("arbeid",Methode_Keuze)),"",IF(Tb_Activiteiten[[#This Row],[Arbeidskosten]]=1,Tb_Activiteiten[[#Headers],[Arbeidskosten]],"")))</f>
        <v/>
      </c>
      <c r="AH324" t="str">
        <f>IF(ISNUMBER(FIND("arbeid",Methode_Keuze)),"",IF(ISNUMBER(FIND("arbeid",Methode_Keuze)),"",IF(Tb_Activiteiten[[#This Row],[Arbeidskosten op basis van IKS]]=1,Tb_Activiteiten[[#Headers],[Arbeidskosten op basis van IKS]],"")))</f>
        <v/>
      </c>
      <c r="AI324" t="str">
        <f>IF(ISNUMBER(FIND("overige",Methode_Keuze)),"",IF(Tb_Activiteiten[[#This Row],[Kosten derden exclusief btw]]=1,Tb_Activiteiten[[#Headers],[Kosten derden exclusief btw]],""))</f>
        <v/>
      </c>
      <c r="AJ324" t="str">
        <f>IF(ISNUMBER(FIND("overige",Methode_Keuze)),"",IF(Tb_Activiteiten[[#This Row],[Niet verrekenbare btw]]=1,Tb_Activiteiten[[#Headers],[Niet verrekenbare btw]],""))</f>
        <v/>
      </c>
      <c r="AK324" t="str">
        <f>IF(ISNUMBER(FIND("overige",Methode_Keuze)),"",IF(Tb_Activiteiten[[#This Row],[Grondkosten]]=1,Tb_Activiteiten[[#Headers],[Grondkosten]],""))</f>
        <v/>
      </c>
      <c r="AL324" t="str">
        <f>IF(ISNUMBER(FIND("overige",Methode_Keuze)),"",IF(Tb_Activiteiten[[#This Row],[Bijdrage in natura (overige)]]=1,Tb_Activiteiten[[#Headers],[Bijdrage in natura (overige)]],""))</f>
        <v/>
      </c>
      <c r="AM324" t="str">
        <f>IF(ISNUMBER(FIND("overige",Methode_Keuze)),"",IF(Tb_Activiteiten[[#This Row],[Bijdrage in natura (vrijwilligers)]]=1,Tb_Activiteiten[[#Headers],[Bijdrage in natura (vrijwilligers)]],""))</f>
        <v/>
      </c>
      <c r="AN324" t="str">
        <f>IF(ISNUMBER(FIND("overige",Methode_Keuze)),"",IF(Tb_Activiteiten[[#This Row],[Afschrijvingskosten]]=1,Tb_Activiteiten[[#Headers],[Afschrijvingskosten]],""))</f>
        <v/>
      </c>
    </row>
    <row r="325" spans="1:40" x14ac:dyDescent="0.25">
      <c r="A325" s="342"/>
      <c r="F325" s="81"/>
      <c r="G325" s="81"/>
      <c r="L325" s="71"/>
      <c r="N325" t="str">
        <f>IFERROR(IF(VLOOKUP(Tb_Activiteiten[[#This Row],[Openstelling]],Tb_Openstelling[],2,0)=1,1,""),"")</f>
        <v/>
      </c>
      <c r="AA325" t="str">
        <f>IF(ISNUMBER(FIND("arbeid",Methode_Keuze)),"",IF(ISNUMBER(FIND("arbeid",Methode_Keuze)),"",IF(Tb_Activiteiten[[#This Row],[Loonkosten]]=1,Tb_Activiteiten[[#Headers],[Loonkosten]],"")))</f>
        <v/>
      </c>
      <c r="AB325" t="str">
        <f>IF(ISNUMBER(FIND("arbeid",Methode_Keuze)),"",IF(ISNUMBER(FIND("arbeid",Methode_Keuze)),"",IF(Tb_Activiteiten[[#This Row],[Eigen arbeid]]=1,Tb_Activiteiten[[#Headers],[Eigen arbeid]],"")))</f>
        <v/>
      </c>
      <c r="AC325" t="str">
        <f>IF(ISNUMBER(FIND("arbeid",Methode_Keuze)),"",IF(ISNUMBER(FIND("arbeid",Methode_Keuze)),"",IF(Tb_Activiteiten[[#This Row],[Projectmedewerker]]=1,Tb_Activiteiten[[#Headers],[Projectmedewerker]],"")))</f>
        <v/>
      </c>
      <c r="AD325" t="str">
        <f>IF(ISNUMBER(FIND("arbeid",Methode_Keuze)),"",IF(ISNUMBER(FIND("arbeid",Methode_Keuze)),"",IF(Tb_Activiteiten[[#This Row],[Landbouwer]]=1,Tb_Activiteiten[[#Headers],[Landbouwer]],"")))</f>
        <v/>
      </c>
      <c r="AE325" t="str">
        <f>IF(ISNUMBER(FIND("arbeid",Methode_Keuze)),"",IF(ISNUMBER(FIND("arbeid",Methode_Keuze)),"",IF(Tb_Activiteiten[[#This Row],[Adviseur]]=1,Tb_Activiteiten[[#Headers],[Adviseur]],"")))</f>
        <v/>
      </c>
      <c r="AF325" t="str">
        <f>IF(ISNUMBER(FIND("arbeid",Methode_Keuze)),"",IF(ISNUMBER(FIND("arbeid",Methode_Keuze)),"",IF(Tb_Activiteiten[[#This Row],[Projectleider/Expert]]=1,Tb_Activiteiten[[#Headers],[Projectleider/Expert]],"")))</f>
        <v/>
      </c>
      <c r="AG325" t="str">
        <f>IF(ISNUMBER(FIND("arbeid",Methode_Keuze)),"",IF(ISNUMBER(FIND("arbeid",Methode_Keuze)),"",IF(Tb_Activiteiten[[#This Row],[Arbeidskosten]]=1,Tb_Activiteiten[[#Headers],[Arbeidskosten]],"")))</f>
        <v/>
      </c>
      <c r="AH325" t="str">
        <f>IF(ISNUMBER(FIND("arbeid",Methode_Keuze)),"",IF(ISNUMBER(FIND("arbeid",Methode_Keuze)),"",IF(Tb_Activiteiten[[#This Row],[Arbeidskosten op basis van IKS]]=1,Tb_Activiteiten[[#Headers],[Arbeidskosten op basis van IKS]],"")))</f>
        <v/>
      </c>
      <c r="AI325" t="str">
        <f>IF(ISNUMBER(FIND("overige",Methode_Keuze)),"",IF(Tb_Activiteiten[[#This Row],[Kosten derden exclusief btw]]=1,Tb_Activiteiten[[#Headers],[Kosten derden exclusief btw]],""))</f>
        <v/>
      </c>
      <c r="AJ325" t="str">
        <f>IF(ISNUMBER(FIND("overige",Methode_Keuze)),"",IF(Tb_Activiteiten[[#This Row],[Niet verrekenbare btw]]=1,Tb_Activiteiten[[#Headers],[Niet verrekenbare btw]],""))</f>
        <v/>
      </c>
      <c r="AK325" t="str">
        <f>IF(ISNUMBER(FIND("overige",Methode_Keuze)),"",IF(Tb_Activiteiten[[#This Row],[Grondkosten]]=1,Tb_Activiteiten[[#Headers],[Grondkosten]],""))</f>
        <v/>
      </c>
      <c r="AL325" t="str">
        <f>IF(ISNUMBER(FIND("overige",Methode_Keuze)),"",IF(Tb_Activiteiten[[#This Row],[Bijdrage in natura (overige)]]=1,Tb_Activiteiten[[#Headers],[Bijdrage in natura (overige)]],""))</f>
        <v/>
      </c>
      <c r="AM325" t="str">
        <f>IF(ISNUMBER(FIND("overige",Methode_Keuze)),"",IF(Tb_Activiteiten[[#This Row],[Bijdrage in natura (vrijwilligers)]]=1,Tb_Activiteiten[[#Headers],[Bijdrage in natura (vrijwilligers)]],""))</f>
        <v/>
      </c>
      <c r="AN325" t="str">
        <f>IF(ISNUMBER(FIND("overige",Methode_Keuze)),"",IF(Tb_Activiteiten[[#This Row],[Afschrijvingskosten]]=1,Tb_Activiteiten[[#Headers],[Afschrijvingskosten]],""))</f>
        <v/>
      </c>
    </row>
    <row r="326" spans="1:40" x14ac:dyDescent="0.25">
      <c r="A326" s="342"/>
      <c r="F326" s="81"/>
      <c r="G326" s="81"/>
      <c r="L326" s="71"/>
      <c r="N326" t="str">
        <f>IFERROR(IF(VLOOKUP(Tb_Activiteiten[[#This Row],[Openstelling]],Tb_Openstelling[],2,0)=1,1,""),"")</f>
        <v/>
      </c>
      <c r="AA326" t="str">
        <f>IF(ISNUMBER(FIND("arbeid",Methode_Keuze)),"",IF(ISNUMBER(FIND("arbeid",Methode_Keuze)),"",IF(Tb_Activiteiten[[#This Row],[Loonkosten]]=1,Tb_Activiteiten[[#Headers],[Loonkosten]],"")))</f>
        <v/>
      </c>
      <c r="AB326" t="str">
        <f>IF(ISNUMBER(FIND("arbeid",Methode_Keuze)),"",IF(ISNUMBER(FIND("arbeid",Methode_Keuze)),"",IF(Tb_Activiteiten[[#This Row],[Eigen arbeid]]=1,Tb_Activiteiten[[#Headers],[Eigen arbeid]],"")))</f>
        <v/>
      </c>
      <c r="AC326" t="str">
        <f>IF(ISNUMBER(FIND("arbeid",Methode_Keuze)),"",IF(ISNUMBER(FIND("arbeid",Methode_Keuze)),"",IF(Tb_Activiteiten[[#This Row],[Projectmedewerker]]=1,Tb_Activiteiten[[#Headers],[Projectmedewerker]],"")))</f>
        <v/>
      </c>
      <c r="AD326" t="str">
        <f>IF(ISNUMBER(FIND("arbeid",Methode_Keuze)),"",IF(ISNUMBER(FIND("arbeid",Methode_Keuze)),"",IF(Tb_Activiteiten[[#This Row],[Landbouwer]]=1,Tb_Activiteiten[[#Headers],[Landbouwer]],"")))</f>
        <v/>
      </c>
      <c r="AE326" t="str">
        <f>IF(ISNUMBER(FIND("arbeid",Methode_Keuze)),"",IF(ISNUMBER(FIND("arbeid",Methode_Keuze)),"",IF(Tb_Activiteiten[[#This Row],[Adviseur]]=1,Tb_Activiteiten[[#Headers],[Adviseur]],"")))</f>
        <v/>
      </c>
      <c r="AF326" t="str">
        <f>IF(ISNUMBER(FIND("arbeid",Methode_Keuze)),"",IF(ISNUMBER(FIND("arbeid",Methode_Keuze)),"",IF(Tb_Activiteiten[[#This Row],[Projectleider/Expert]]=1,Tb_Activiteiten[[#Headers],[Projectleider/Expert]],"")))</f>
        <v/>
      </c>
      <c r="AG326" t="str">
        <f>IF(ISNUMBER(FIND("arbeid",Methode_Keuze)),"",IF(ISNUMBER(FIND("arbeid",Methode_Keuze)),"",IF(Tb_Activiteiten[[#This Row],[Arbeidskosten]]=1,Tb_Activiteiten[[#Headers],[Arbeidskosten]],"")))</f>
        <v/>
      </c>
      <c r="AH326" t="str">
        <f>IF(ISNUMBER(FIND("arbeid",Methode_Keuze)),"",IF(ISNUMBER(FIND("arbeid",Methode_Keuze)),"",IF(Tb_Activiteiten[[#This Row],[Arbeidskosten op basis van IKS]]=1,Tb_Activiteiten[[#Headers],[Arbeidskosten op basis van IKS]],"")))</f>
        <v/>
      </c>
      <c r="AI326" t="str">
        <f>IF(ISNUMBER(FIND("overige",Methode_Keuze)),"",IF(Tb_Activiteiten[[#This Row],[Kosten derden exclusief btw]]=1,Tb_Activiteiten[[#Headers],[Kosten derden exclusief btw]],""))</f>
        <v/>
      </c>
      <c r="AJ326" t="str">
        <f>IF(ISNUMBER(FIND("overige",Methode_Keuze)),"",IF(Tb_Activiteiten[[#This Row],[Niet verrekenbare btw]]=1,Tb_Activiteiten[[#Headers],[Niet verrekenbare btw]],""))</f>
        <v/>
      </c>
      <c r="AK326" t="str">
        <f>IF(ISNUMBER(FIND("overige",Methode_Keuze)),"",IF(Tb_Activiteiten[[#This Row],[Grondkosten]]=1,Tb_Activiteiten[[#Headers],[Grondkosten]],""))</f>
        <v/>
      </c>
      <c r="AL326" t="str">
        <f>IF(ISNUMBER(FIND("overige",Methode_Keuze)),"",IF(Tb_Activiteiten[[#This Row],[Bijdrage in natura (overige)]]=1,Tb_Activiteiten[[#Headers],[Bijdrage in natura (overige)]],""))</f>
        <v/>
      </c>
      <c r="AM326" t="str">
        <f>IF(ISNUMBER(FIND("overige",Methode_Keuze)),"",IF(Tb_Activiteiten[[#This Row],[Bijdrage in natura (vrijwilligers)]]=1,Tb_Activiteiten[[#Headers],[Bijdrage in natura (vrijwilligers)]],""))</f>
        <v/>
      </c>
      <c r="AN326" t="str">
        <f>IF(ISNUMBER(FIND("overige",Methode_Keuze)),"",IF(Tb_Activiteiten[[#This Row],[Afschrijvingskosten]]=1,Tb_Activiteiten[[#Headers],[Afschrijvingskosten]],""))</f>
        <v/>
      </c>
    </row>
    <row r="327" spans="1:40" x14ac:dyDescent="0.25">
      <c r="A327" s="342"/>
      <c r="F327" s="81"/>
      <c r="G327" s="81"/>
      <c r="L327" s="71"/>
      <c r="N327" t="str">
        <f>IFERROR(IF(VLOOKUP(Tb_Activiteiten[[#This Row],[Openstelling]],Tb_Openstelling[],2,0)=1,1,""),"")</f>
        <v/>
      </c>
      <c r="AA327" t="str">
        <f>IF(ISNUMBER(FIND("arbeid",Methode_Keuze)),"",IF(ISNUMBER(FIND("arbeid",Methode_Keuze)),"",IF(Tb_Activiteiten[[#This Row],[Loonkosten]]=1,Tb_Activiteiten[[#Headers],[Loonkosten]],"")))</f>
        <v/>
      </c>
      <c r="AB327" t="str">
        <f>IF(ISNUMBER(FIND("arbeid",Methode_Keuze)),"",IF(ISNUMBER(FIND("arbeid",Methode_Keuze)),"",IF(Tb_Activiteiten[[#This Row],[Eigen arbeid]]=1,Tb_Activiteiten[[#Headers],[Eigen arbeid]],"")))</f>
        <v/>
      </c>
      <c r="AC327" t="str">
        <f>IF(ISNUMBER(FIND("arbeid",Methode_Keuze)),"",IF(ISNUMBER(FIND("arbeid",Methode_Keuze)),"",IF(Tb_Activiteiten[[#This Row],[Projectmedewerker]]=1,Tb_Activiteiten[[#Headers],[Projectmedewerker]],"")))</f>
        <v/>
      </c>
      <c r="AD327" t="str">
        <f>IF(ISNUMBER(FIND("arbeid",Methode_Keuze)),"",IF(ISNUMBER(FIND("arbeid",Methode_Keuze)),"",IF(Tb_Activiteiten[[#This Row],[Landbouwer]]=1,Tb_Activiteiten[[#Headers],[Landbouwer]],"")))</f>
        <v/>
      </c>
      <c r="AE327" t="str">
        <f>IF(ISNUMBER(FIND("arbeid",Methode_Keuze)),"",IF(ISNUMBER(FIND("arbeid",Methode_Keuze)),"",IF(Tb_Activiteiten[[#This Row],[Adviseur]]=1,Tb_Activiteiten[[#Headers],[Adviseur]],"")))</f>
        <v/>
      </c>
      <c r="AF327" t="str">
        <f>IF(ISNUMBER(FIND("arbeid",Methode_Keuze)),"",IF(ISNUMBER(FIND("arbeid",Methode_Keuze)),"",IF(Tb_Activiteiten[[#This Row],[Projectleider/Expert]]=1,Tb_Activiteiten[[#Headers],[Projectleider/Expert]],"")))</f>
        <v/>
      </c>
      <c r="AG327" t="str">
        <f>IF(ISNUMBER(FIND("arbeid",Methode_Keuze)),"",IF(ISNUMBER(FIND("arbeid",Methode_Keuze)),"",IF(Tb_Activiteiten[[#This Row],[Arbeidskosten]]=1,Tb_Activiteiten[[#Headers],[Arbeidskosten]],"")))</f>
        <v/>
      </c>
      <c r="AH327" t="str">
        <f>IF(ISNUMBER(FIND("arbeid",Methode_Keuze)),"",IF(ISNUMBER(FIND("arbeid",Methode_Keuze)),"",IF(Tb_Activiteiten[[#This Row],[Arbeidskosten op basis van IKS]]=1,Tb_Activiteiten[[#Headers],[Arbeidskosten op basis van IKS]],"")))</f>
        <v/>
      </c>
      <c r="AI327" t="str">
        <f>IF(ISNUMBER(FIND("overige",Methode_Keuze)),"",IF(Tb_Activiteiten[[#This Row],[Kosten derden exclusief btw]]=1,Tb_Activiteiten[[#Headers],[Kosten derden exclusief btw]],""))</f>
        <v/>
      </c>
      <c r="AJ327" t="str">
        <f>IF(ISNUMBER(FIND("overige",Methode_Keuze)),"",IF(Tb_Activiteiten[[#This Row],[Niet verrekenbare btw]]=1,Tb_Activiteiten[[#Headers],[Niet verrekenbare btw]],""))</f>
        <v/>
      </c>
      <c r="AK327" t="str">
        <f>IF(ISNUMBER(FIND("overige",Methode_Keuze)),"",IF(Tb_Activiteiten[[#This Row],[Grondkosten]]=1,Tb_Activiteiten[[#Headers],[Grondkosten]],""))</f>
        <v/>
      </c>
      <c r="AL327" t="str">
        <f>IF(ISNUMBER(FIND("overige",Methode_Keuze)),"",IF(Tb_Activiteiten[[#This Row],[Bijdrage in natura (overige)]]=1,Tb_Activiteiten[[#Headers],[Bijdrage in natura (overige)]],""))</f>
        <v/>
      </c>
      <c r="AM327" t="str">
        <f>IF(ISNUMBER(FIND("overige",Methode_Keuze)),"",IF(Tb_Activiteiten[[#This Row],[Bijdrage in natura (vrijwilligers)]]=1,Tb_Activiteiten[[#Headers],[Bijdrage in natura (vrijwilligers)]],""))</f>
        <v/>
      </c>
      <c r="AN327" t="str">
        <f>IF(ISNUMBER(FIND("overige",Methode_Keuze)),"",IF(Tb_Activiteiten[[#This Row],[Afschrijvingskosten]]=1,Tb_Activiteiten[[#Headers],[Afschrijvingskosten]],""))</f>
        <v/>
      </c>
    </row>
    <row r="328" spans="1:40" x14ac:dyDescent="0.25">
      <c r="A328" s="342"/>
      <c r="F328" s="81"/>
      <c r="G328" s="81"/>
      <c r="L328" s="71"/>
      <c r="N328" t="str">
        <f>IFERROR(IF(VLOOKUP(Tb_Activiteiten[[#This Row],[Openstelling]],Tb_Openstelling[],2,0)=1,1,""),"")</f>
        <v/>
      </c>
      <c r="AA328" t="str">
        <f>IF(ISNUMBER(FIND("arbeid",Methode_Keuze)),"",IF(ISNUMBER(FIND("arbeid",Methode_Keuze)),"",IF(Tb_Activiteiten[[#This Row],[Loonkosten]]=1,Tb_Activiteiten[[#Headers],[Loonkosten]],"")))</f>
        <v/>
      </c>
      <c r="AB328" t="str">
        <f>IF(ISNUMBER(FIND("arbeid",Methode_Keuze)),"",IF(ISNUMBER(FIND("arbeid",Methode_Keuze)),"",IF(Tb_Activiteiten[[#This Row],[Eigen arbeid]]=1,Tb_Activiteiten[[#Headers],[Eigen arbeid]],"")))</f>
        <v/>
      </c>
      <c r="AC328" t="str">
        <f>IF(ISNUMBER(FIND("arbeid",Methode_Keuze)),"",IF(ISNUMBER(FIND("arbeid",Methode_Keuze)),"",IF(Tb_Activiteiten[[#This Row],[Projectmedewerker]]=1,Tb_Activiteiten[[#Headers],[Projectmedewerker]],"")))</f>
        <v/>
      </c>
      <c r="AD328" t="str">
        <f>IF(ISNUMBER(FIND("arbeid",Methode_Keuze)),"",IF(ISNUMBER(FIND("arbeid",Methode_Keuze)),"",IF(Tb_Activiteiten[[#This Row],[Landbouwer]]=1,Tb_Activiteiten[[#Headers],[Landbouwer]],"")))</f>
        <v/>
      </c>
      <c r="AE328" t="str">
        <f>IF(ISNUMBER(FIND("arbeid",Methode_Keuze)),"",IF(ISNUMBER(FIND("arbeid",Methode_Keuze)),"",IF(Tb_Activiteiten[[#This Row],[Adviseur]]=1,Tb_Activiteiten[[#Headers],[Adviseur]],"")))</f>
        <v/>
      </c>
      <c r="AF328" t="str">
        <f>IF(ISNUMBER(FIND("arbeid",Methode_Keuze)),"",IF(ISNUMBER(FIND("arbeid",Methode_Keuze)),"",IF(Tb_Activiteiten[[#This Row],[Projectleider/Expert]]=1,Tb_Activiteiten[[#Headers],[Projectleider/Expert]],"")))</f>
        <v/>
      </c>
      <c r="AG328" t="str">
        <f>IF(ISNUMBER(FIND("arbeid",Methode_Keuze)),"",IF(ISNUMBER(FIND("arbeid",Methode_Keuze)),"",IF(Tb_Activiteiten[[#This Row],[Arbeidskosten]]=1,Tb_Activiteiten[[#Headers],[Arbeidskosten]],"")))</f>
        <v/>
      </c>
      <c r="AH328" t="str">
        <f>IF(ISNUMBER(FIND("arbeid",Methode_Keuze)),"",IF(ISNUMBER(FIND("arbeid",Methode_Keuze)),"",IF(Tb_Activiteiten[[#This Row],[Arbeidskosten op basis van IKS]]=1,Tb_Activiteiten[[#Headers],[Arbeidskosten op basis van IKS]],"")))</f>
        <v/>
      </c>
      <c r="AI328" t="str">
        <f>IF(ISNUMBER(FIND("overige",Methode_Keuze)),"",IF(Tb_Activiteiten[[#This Row],[Kosten derden exclusief btw]]=1,Tb_Activiteiten[[#Headers],[Kosten derden exclusief btw]],""))</f>
        <v/>
      </c>
      <c r="AJ328" t="str">
        <f>IF(ISNUMBER(FIND("overige",Methode_Keuze)),"",IF(Tb_Activiteiten[[#This Row],[Niet verrekenbare btw]]=1,Tb_Activiteiten[[#Headers],[Niet verrekenbare btw]],""))</f>
        <v/>
      </c>
      <c r="AK328" t="str">
        <f>IF(ISNUMBER(FIND("overige",Methode_Keuze)),"",IF(Tb_Activiteiten[[#This Row],[Grondkosten]]=1,Tb_Activiteiten[[#Headers],[Grondkosten]],""))</f>
        <v/>
      </c>
      <c r="AL328" t="str">
        <f>IF(ISNUMBER(FIND("overige",Methode_Keuze)),"",IF(Tb_Activiteiten[[#This Row],[Bijdrage in natura (overige)]]=1,Tb_Activiteiten[[#Headers],[Bijdrage in natura (overige)]],""))</f>
        <v/>
      </c>
      <c r="AM328" t="str">
        <f>IF(ISNUMBER(FIND("overige",Methode_Keuze)),"",IF(Tb_Activiteiten[[#This Row],[Bijdrage in natura (vrijwilligers)]]=1,Tb_Activiteiten[[#Headers],[Bijdrage in natura (vrijwilligers)]],""))</f>
        <v/>
      </c>
      <c r="AN328" t="str">
        <f>IF(ISNUMBER(FIND("overige",Methode_Keuze)),"",IF(Tb_Activiteiten[[#This Row],[Afschrijvingskosten]]=1,Tb_Activiteiten[[#Headers],[Afschrijvingskosten]],""))</f>
        <v/>
      </c>
    </row>
    <row r="329" spans="1:40" x14ac:dyDescent="0.25">
      <c r="A329" s="342"/>
      <c r="F329" s="81"/>
      <c r="G329" s="81"/>
      <c r="L329" s="71"/>
      <c r="N329" t="str">
        <f>IFERROR(IF(VLOOKUP(Tb_Activiteiten[[#This Row],[Openstelling]],Tb_Openstelling[],2,0)=1,1,""),"")</f>
        <v/>
      </c>
      <c r="AA329" t="str">
        <f>IF(ISNUMBER(FIND("arbeid",Methode_Keuze)),"",IF(ISNUMBER(FIND("arbeid",Methode_Keuze)),"",IF(Tb_Activiteiten[[#This Row],[Loonkosten]]=1,Tb_Activiteiten[[#Headers],[Loonkosten]],"")))</f>
        <v/>
      </c>
      <c r="AB329" t="str">
        <f>IF(ISNUMBER(FIND("arbeid",Methode_Keuze)),"",IF(ISNUMBER(FIND("arbeid",Methode_Keuze)),"",IF(Tb_Activiteiten[[#This Row],[Eigen arbeid]]=1,Tb_Activiteiten[[#Headers],[Eigen arbeid]],"")))</f>
        <v/>
      </c>
      <c r="AC329" t="str">
        <f>IF(ISNUMBER(FIND("arbeid",Methode_Keuze)),"",IF(ISNUMBER(FIND("arbeid",Methode_Keuze)),"",IF(Tb_Activiteiten[[#This Row],[Projectmedewerker]]=1,Tb_Activiteiten[[#Headers],[Projectmedewerker]],"")))</f>
        <v/>
      </c>
      <c r="AD329" t="str">
        <f>IF(ISNUMBER(FIND("arbeid",Methode_Keuze)),"",IF(ISNUMBER(FIND("arbeid",Methode_Keuze)),"",IF(Tb_Activiteiten[[#This Row],[Landbouwer]]=1,Tb_Activiteiten[[#Headers],[Landbouwer]],"")))</f>
        <v/>
      </c>
      <c r="AE329" t="str">
        <f>IF(ISNUMBER(FIND("arbeid",Methode_Keuze)),"",IF(ISNUMBER(FIND("arbeid",Methode_Keuze)),"",IF(Tb_Activiteiten[[#This Row],[Adviseur]]=1,Tb_Activiteiten[[#Headers],[Adviseur]],"")))</f>
        <v/>
      </c>
      <c r="AF329" t="str">
        <f>IF(ISNUMBER(FIND("arbeid",Methode_Keuze)),"",IF(ISNUMBER(FIND("arbeid",Methode_Keuze)),"",IF(Tb_Activiteiten[[#This Row],[Projectleider/Expert]]=1,Tb_Activiteiten[[#Headers],[Projectleider/Expert]],"")))</f>
        <v/>
      </c>
      <c r="AG329" t="str">
        <f>IF(ISNUMBER(FIND("arbeid",Methode_Keuze)),"",IF(ISNUMBER(FIND("arbeid",Methode_Keuze)),"",IF(Tb_Activiteiten[[#This Row],[Arbeidskosten]]=1,Tb_Activiteiten[[#Headers],[Arbeidskosten]],"")))</f>
        <v/>
      </c>
      <c r="AH329" t="str">
        <f>IF(ISNUMBER(FIND("arbeid",Methode_Keuze)),"",IF(ISNUMBER(FIND("arbeid",Methode_Keuze)),"",IF(Tb_Activiteiten[[#This Row],[Arbeidskosten op basis van IKS]]=1,Tb_Activiteiten[[#Headers],[Arbeidskosten op basis van IKS]],"")))</f>
        <v/>
      </c>
      <c r="AI329" t="str">
        <f>IF(ISNUMBER(FIND("overige",Methode_Keuze)),"",IF(Tb_Activiteiten[[#This Row],[Kosten derden exclusief btw]]=1,Tb_Activiteiten[[#Headers],[Kosten derden exclusief btw]],""))</f>
        <v/>
      </c>
      <c r="AJ329" t="str">
        <f>IF(ISNUMBER(FIND("overige",Methode_Keuze)),"",IF(Tb_Activiteiten[[#This Row],[Niet verrekenbare btw]]=1,Tb_Activiteiten[[#Headers],[Niet verrekenbare btw]],""))</f>
        <v/>
      </c>
      <c r="AK329" t="str">
        <f>IF(ISNUMBER(FIND("overige",Methode_Keuze)),"",IF(Tb_Activiteiten[[#This Row],[Grondkosten]]=1,Tb_Activiteiten[[#Headers],[Grondkosten]],""))</f>
        <v/>
      </c>
      <c r="AL329" t="str">
        <f>IF(ISNUMBER(FIND("overige",Methode_Keuze)),"",IF(Tb_Activiteiten[[#This Row],[Bijdrage in natura (overige)]]=1,Tb_Activiteiten[[#Headers],[Bijdrage in natura (overige)]],""))</f>
        <v/>
      </c>
      <c r="AM329" t="str">
        <f>IF(ISNUMBER(FIND("overige",Methode_Keuze)),"",IF(Tb_Activiteiten[[#This Row],[Bijdrage in natura (vrijwilligers)]]=1,Tb_Activiteiten[[#Headers],[Bijdrage in natura (vrijwilligers)]],""))</f>
        <v/>
      </c>
      <c r="AN329" t="str">
        <f>IF(ISNUMBER(FIND("overige",Methode_Keuze)),"",IF(Tb_Activiteiten[[#This Row],[Afschrijvingskosten]]=1,Tb_Activiteiten[[#Headers],[Afschrijvingskosten]],""))</f>
        <v/>
      </c>
    </row>
    <row r="330" spans="1:40" x14ac:dyDescent="0.25">
      <c r="A330" s="342"/>
      <c r="F330" s="81"/>
      <c r="G330" s="81"/>
      <c r="L330" s="71"/>
      <c r="N330" t="str">
        <f>IFERROR(IF(VLOOKUP(Tb_Activiteiten[[#This Row],[Openstelling]],Tb_Openstelling[],2,0)=1,1,""),"")</f>
        <v/>
      </c>
      <c r="AA330" t="str">
        <f>IF(ISNUMBER(FIND("arbeid",Methode_Keuze)),"",IF(ISNUMBER(FIND("arbeid",Methode_Keuze)),"",IF(Tb_Activiteiten[[#This Row],[Loonkosten]]=1,Tb_Activiteiten[[#Headers],[Loonkosten]],"")))</f>
        <v/>
      </c>
      <c r="AB330" t="str">
        <f>IF(ISNUMBER(FIND("arbeid",Methode_Keuze)),"",IF(ISNUMBER(FIND("arbeid",Methode_Keuze)),"",IF(Tb_Activiteiten[[#This Row],[Eigen arbeid]]=1,Tb_Activiteiten[[#Headers],[Eigen arbeid]],"")))</f>
        <v/>
      </c>
      <c r="AC330" t="str">
        <f>IF(ISNUMBER(FIND("arbeid",Methode_Keuze)),"",IF(ISNUMBER(FIND("arbeid",Methode_Keuze)),"",IF(Tb_Activiteiten[[#This Row],[Projectmedewerker]]=1,Tb_Activiteiten[[#Headers],[Projectmedewerker]],"")))</f>
        <v/>
      </c>
      <c r="AD330" t="str">
        <f>IF(ISNUMBER(FIND("arbeid",Methode_Keuze)),"",IF(ISNUMBER(FIND("arbeid",Methode_Keuze)),"",IF(Tb_Activiteiten[[#This Row],[Landbouwer]]=1,Tb_Activiteiten[[#Headers],[Landbouwer]],"")))</f>
        <v/>
      </c>
      <c r="AE330" t="str">
        <f>IF(ISNUMBER(FIND("arbeid",Methode_Keuze)),"",IF(ISNUMBER(FIND("arbeid",Methode_Keuze)),"",IF(Tb_Activiteiten[[#This Row],[Adviseur]]=1,Tb_Activiteiten[[#Headers],[Adviseur]],"")))</f>
        <v/>
      </c>
      <c r="AF330" t="str">
        <f>IF(ISNUMBER(FIND("arbeid",Methode_Keuze)),"",IF(ISNUMBER(FIND("arbeid",Methode_Keuze)),"",IF(Tb_Activiteiten[[#This Row],[Projectleider/Expert]]=1,Tb_Activiteiten[[#Headers],[Projectleider/Expert]],"")))</f>
        <v/>
      </c>
      <c r="AG330" t="str">
        <f>IF(ISNUMBER(FIND("arbeid",Methode_Keuze)),"",IF(ISNUMBER(FIND("arbeid",Methode_Keuze)),"",IF(Tb_Activiteiten[[#This Row],[Arbeidskosten]]=1,Tb_Activiteiten[[#Headers],[Arbeidskosten]],"")))</f>
        <v/>
      </c>
      <c r="AH330" t="str">
        <f>IF(ISNUMBER(FIND("arbeid",Methode_Keuze)),"",IF(ISNUMBER(FIND("arbeid",Methode_Keuze)),"",IF(Tb_Activiteiten[[#This Row],[Arbeidskosten op basis van IKS]]=1,Tb_Activiteiten[[#Headers],[Arbeidskosten op basis van IKS]],"")))</f>
        <v/>
      </c>
      <c r="AI330" t="str">
        <f>IF(ISNUMBER(FIND("overige",Methode_Keuze)),"",IF(Tb_Activiteiten[[#This Row],[Kosten derden exclusief btw]]=1,Tb_Activiteiten[[#Headers],[Kosten derden exclusief btw]],""))</f>
        <v/>
      </c>
      <c r="AJ330" t="str">
        <f>IF(ISNUMBER(FIND("overige",Methode_Keuze)),"",IF(Tb_Activiteiten[[#This Row],[Niet verrekenbare btw]]=1,Tb_Activiteiten[[#Headers],[Niet verrekenbare btw]],""))</f>
        <v/>
      </c>
      <c r="AK330" t="str">
        <f>IF(ISNUMBER(FIND("overige",Methode_Keuze)),"",IF(Tb_Activiteiten[[#This Row],[Grondkosten]]=1,Tb_Activiteiten[[#Headers],[Grondkosten]],""))</f>
        <v/>
      </c>
      <c r="AL330" t="str">
        <f>IF(ISNUMBER(FIND("overige",Methode_Keuze)),"",IF(Tb_Activiteiten[[#This Row],[Bijdrage in natura (overige)]]=1,Tb_Activiteiten[[#Headers],[Bijdrage in natura (overige)]],""))</f>
        <v/>
      </c>
      <c r="AM330" t="str">
        <f>IF(ISNUMBER(FIND("overige",Methode_Keuze)),"",IF(Tb_Activiteiten[[#This Row],[Bijdrage in natura (vrijwilligers)]]=1,Tb_Activiteiten[[#Headers],[Bijdrage in natura (vrijwilligers)]],""))</f>
        <v/>
      </c>
      <c r="AN330" t="str">
        <f>IF(ISNUMBER(FIND("overige",Methode_Keuze)),"",IF(Tb_Activiteiten[[#This Row],[Afschrijvingskosten]]=1,Tb_Activiteiten[[#Headers],[Afschrijvingskosten]],""))</f>
        <v/>
      </c>
    </row>
    <row r="331" spans="1:40" x14ac:dyDescent="0.25">
      <c r="A331" s="342"/>
      <c r="F331" s="81"/>
      <c r="G331" s="81"/>
      <c r="L331" s="71"/>
      <c r="N331" t="str">
        <f>IFERROR(IF(VLOOKUP(Tb_Activiteiten[[#This Row],[Openstelling]],Tb_Openstelling[],2,0)=1,1,""),"")</f>
        <v/>
      </c>
      <c r="AA331" t="str">
        <f>IF(ISNUMBER(FIND("arbeid",Methode_Keuze)),"",IF(ISNUMBER(FIND("arbeid",Methode_Keuze)),"",IF(Tb_Activiteiten[[#This Row],[Loonkosten]]=1,Tb_Activiteiten[[#Headers],[Loonkosten]],"")))</f>
        <v/>
      </c>
      <c r="AB331" t="str">
        <f>IF(ISNUMBER(FIND("arbeid",Methode_Keuze)),"",IF(ISNUMBER(FIND("arbeid",Methode_Keuze)),"",IF(Tb_Activiteiten[[#This Row],[Eigen arbeid]]=1,Tb_Activiteiten[[#Headers],[Eigen arbeid]],"")))</f>
        <v/>
      </c>
      <c r="AC331" t="str">
        <f>IF(ISNUMBER(FIND("arbeid",Methode_Keuze)),"",IF(ISNUMBER(FIND("arbeid",Methode_Keuze)),"",IF(Tb_Activiteiten[[#This Row],[Projectmedewerker]]=1,Tb_Activiteiten[[#Headers],[Projectmedewerker]],"")))</f>
        <v/>
      </c>
      <c r="AD331" t="str">
        <f>IF(ISNUMBER(FIND("arbeid",Methode_Keuze)),"",IF(ISNUMBER(FIND("arbeid",Methode_Keuze)),"",IF(Tb_Activiteiten[[#This Row],[Landbouwer]]=1,Tb_Activiteiten[[#Headers],[Landbouwer]],"")))</f>
        <v/>
      </c>
      <c r="AE331" t="str">
        <f>IF(ISNUMBER(FIND("arbeid",Methode_Keuze)),"",IF(ISNUMBER(FIND("arbeid",Methode_Keuze)),"",IF(Tb_Activiteiten[[#This Row],[Adviseur]]=1,Tb_Activiteiten[[#Headers],[Adviseur]],"")))</f>
        <v/>
      </c>
      <c r="AF331" t="str">
        <f>IF(ISNUMBER(FIND("arbeid",Methode_Keuze)),"",IF(ISNUMBER(FIND("arbeid",Methode_Keuze)),"",IF(Tb_Activiteiten[[#This Row],[Projectleider/Expert]]=1,Tb_Activiteiten[[#Headers],[Projectleider/Expert]],"")))</f>
        <v/>
      </c>
      <c r="AG331" t="str">
        <f>IF(ISNUMBER(FIND("arbeid",Methode_Keuze)),"",IF(ISNUMBER(FIND("arbeid",Methode_Keuze)),"",IF(Tb_Activiteiten[[#This Row],[Arbeidskosten]]=1,Tb_Activiteiten[[#Headers],[Arbeidskosten]],"")))</f>
        <v/>
      </c>
      <c r="AH331" t="str">
        <f>IF(ISNUMBER(FIND("arbeid",Methode_Keuze)),"",IF(ISNUMBER(FIND("arbeid",Methode_Keuze)),"",IF(Tb_Activiteiten[[#This Row],[Arbeidskosten op basis van IKS]]=1,Tb_Activiteiten[[#Headers],[Arbeidskosten op basis van IKS]],"")))</f>
        <v/>
      </c>
      <c r="AI331" t="str">
        <f>IF(ISNUMBER(FIND("overige",Methode_Keuze)),"",IF(Tb_Activiteiten[[#This Row],[Kosten derden exclusief btw]]=1,Tb_Activiteiten[[#Headers],[Kosten derden exclusief btw]],""))</f>
        <v/>
      </c>
      <c r="AJ331" t="str">
        <f>IF(ISNUMBER(FIND("overige",Methode_Keuze)),"",IF(Tb_Activiteiten[[#This Row],[Niet verrekenbare btw]]=1,Tb_Activiteiten[[#Headers],[Niet verrekenbare btw]],""))</f>
        <v/>
      </c>
      <c r="AK331" t="str">
        <f>IF(ISNUMBER(FIND("overige",Methode_Keuze)),"",IF(Tb_Activiteiten[[#This Row],[Grondkosten]]=1,Tb_Activiteiten[[#Headers],[Grondkosten]],""))</f>
        <v/>
      </c>
      <c r="AL331" t="str">
        <f>IF(ISNUMBER(FIND("overige",Methode_Keuze)),"",IF(Tb_Activiteiten[[#This Row],[Bijdrage in natura (overige)]]=1,Tb_Activiteiten[[#Headers],[Bijdrage in natura (overige)]],""))</f>
        <v/>
      </c>
      <c r="AM331" t="str">
        <f>IF(ISNUMBER(FIND("overige",Methode_Keuze)),"",IF(Tb_Activiteiten[[#This Row],[Bijdrage in natura (vrijwilligers)]]=1,Tb_Activiteiten[[#Headers],[Bijdrage in natura (vrijwilligers)]],""))</f>
        <v/>
      </c>
      <c r="AN331" t="str">
        <f>IF(ISNUMBER(FIND("overige",Methode_Keuze)),"",IF(Tb_Activiteiten[[#This Row],[Afschrijvingskosten]]=1,Tb_Activiteiten[[#Headers],[Afschrijvingskosten]],""))</f>
        <v/>
      </c>
    </row>
    <row r="332" spans="1:40" x14ac:dyDescent="0.25">
      <c r="A332" s="342"/>
      <c r="F332" s="81"/>
      <c r="G332" s="81"/>
      <c r="L332" s="71"/>
      <c r="N332" t="str">
        <f>IFERROR(IF(VLOOKUP(Tb_Activiteiten[[#This Row],[Openstelling]],Tb_Openstelling[],2,0)=1,1,""),"")</f>
        <v/>
      </c>
      <c r="AA332" t="str">
        <f>IF(ISNUMBER(FIND("arbeid",Methode_Keuze)),"",IF(ISNUMBER(FIND("arbeid",Methode_Keuze)),"",IF(Tb_Activiteiten[[#This Row],[Loonkosten]]=1,Tb_Activiteiten[[#Headers],[Loonkosten]],"")))</f>
        <v/>
      </c>
      <c r="AB332" t="str">
        <f>IF(ISNUMBER(FIND("arbeid",Methode_Keuze)),"",IF(ISNUMBER(FIND("arbeid",Methode_Keuze)),"",IF(Tb_Activiteiten[[#This Row],[Eigen arbeid]]=1,Tb_Activiteiten[[#Headers],[Eigen arbeid]],"")))</f>
        <v/>
      </c>
      <c r="AC332" t="str">
        <f>IF(ISNUMBER(FIND("arbeid",Methode_Keuze)),"",IF(ISNUMBER(FIND("arbeid",Methode_Keuze)),"",IF(Tb_Activiteiten[[#This Row],[Projectmedewerker]]=1,Tb_Activiteiten[[#Headers],[Projectmedewerker]],"")))</f>
        <v/>
      </c>
      <c r="AD332" t="str">
        <f>IF(ISNUMBER(FIND("arbeid",Methode_Keuze)),"",IF(ISNUMBER(FIND("arbeid",Methode_Keuze)),"",IF(Tb_Activiteiten[[#This Row],[Landbouwer]]=1,Tb_Activiteiten[[#Headers],[Landbouwer]],"")))</f>
        <v/>
      </c>
      <c r="AE332" t="str">
        <f>IF(ISNUMBER(FIND("arbeid",Methode_Keuze)),"",IF(ISNUMBER(FIND("arbeid",Methode_Keuze)),"",IF(Tb_Activiteiten[[#This Row],[Adviseur]]=1,Tb_Activiteiten[[#Headers],[Adviseur]],"")))</f>
        <v/>
      </c>
      <c r="AF332" t="str">
        <f>IF(ISNUMBER(FIND("arbeid",Methode_Keuze)),"",IF(ISNUMBER(FIND("arbeid",Methode_Keuze)),"",IF(Tb_Activiteiten[[#This Row],[Projectleider/Expert]]=1,Tb_Activiteiten[[#Headers],[Projectleider/Expert]],"")))</f>
        <v/>
      </c>
      <c r="AG332" t="str">
        <f>IF(ISNUMBER(FIND("arbeid",Methode_Keuze)),"",IF(ISNUMBER(FIND("arbeid",Methode_Keuze)),"",IF(Tb_Activiteiten[[#This Row],[Arbeidskosten]]=1,Tb_Activiteiten[[#Headers],[Arbeidskosten]],"")))</f>
        <v/>
      </c>
      <c r="AH332" t="str">
        <f>IF(ISNUMBER(FIND("arbeid",Methode_Keuze)),"",IF(ISNUMBER(FIND("arbeid",Methode_Keuze)),"",IF(Tb_Activiteiten[[#This Row],[Arbeidskosten op basis van IKS]]=1,Tb_Activiteiten[[#Headers],[Arbeidskosten op basis van IKS]],"")))</f>
        <v/>
      </c>
      <c r="AI332" t="str">
        <f>IF(ISNUMBER(FIND("overige",Methode_Keuze)),"",IF(Tb_Activiteiten[[#This Row],[Kosten derden exclusief btw]]=1,Tb_Activiteiten[[#Headers],[Kosten derden exclusief btw]],""))</f>
        <v/>
      </c>
      <c r="AJ332" t="str">
        <f>IF(ISNUMBER(FIND("overige",Methode_Keuze)),"",IF(Tb_Activiteiten[[#This Row],[Niet verrekenbare btw]]=1,Tb_Activiteiten[[#Headers],[Niet verrekenbare btw]],""))</f>
        <v/>
      </c>
      <c r="AK332" t="str">
        <f>IF(ISNUMBER(FIND("overige",Methode_Keuze)),"",IF(Tb_Activiteiten[[#This Row],[Grondkosten]]=1,Tb_Activiteiten[[#Headers],[Grondkosten]],""))</f>
        <v/>
      </c>
      <c r="AL332" t="str">
        <f>IF(ISNUMBER(FIND("overige",Methode_Keuze)),"",IF(Tb_Activiteiten[[#This Row],[Bijdrage in natura (overige)]]=1,Tb_Activiteiten[[#Headers],[Bijdrage in natura (overige)]],""))</f>
        <v/>
      </c>
      <c r="AM332" t="str">
        <f>IF(ISNUMBER(FIND("overige",Methode_Keuze)),"",IF(Tb_Activiteiten[[#This Row],[Bijdrage in natura (vrijwilligers)]]=1,Tb_Activiteiten[[#Headers],[Bijdrage in natura (vrijwilligers)]],""))</f>
        <v/>
      </c>
      <c r="AN332" t="str">
        <f>IF(ISNUMBER(FIND("overige",Methode_Keuze)),"",IF(Tb_Activiteiten[[#This Row],[Afschrijvingskosten]]=1,Tb_Activiteiten[[#Headers],[Afschrijvingskosten]],""))</f>
        <v/>
      </c>
    </row>
    <row r="333" spans="1:40" x14ac:dyDescent="0.25">
      <c r="A333" s="342"/>
      <c r="F333" s="81"/>
      <c r="G333" s="81"/>
      <c r="L333" s="71"/>
      <c r="N333" t="str">
        <f>IFERROR(IF(VLOOKUP(Tb_Activiteiten[[#This Row],[Openstelling]],Tb_Openstelling[],2,0)=1,1,""),"")</f>
        <v/>
      </c>
      <c r="AA333" t="str">
        <f>IF(ISNUMBER(FIND("arbeid",Methode_Keuze)),"",IF(ISNUMBER(FIND("arbeid",Methode_Keuze)),"",IF(Tb_Activiteiten[[#This Row],[Loonkosten]]=1,Tb_Activiteiten[[#Headers],[Loonkosten]],"")))</f>
        <v/>
      </c>
      <c r="AB333" t="str">
        <f>IF(ISNUMBER(FIND("arbeid",Methode_Keuze)),"",IF(ISNUMBER(FIND("arbeid",Methode_Keuze)),"",IF(Tb_Activiteiten[[#This Row],[Eigen arbeid]]=1,Tb_Activiteiten[[#Headers],[Eigen arbeid]],"")))</f>
        <v/>
      </c>
      <c r="AC333" t="str">
        <f>IF(ISNUMBER(FIND("arbeid",Methode_Keuze)),"",IF(ISNUMBER(FIND("arbeid",Methode_Keuze)),"",IF(Tb_Activiteiten[[#This Row],[Projectmedewerker]]=1,Tb_Activiteiten[[#Headers],[Projectmedewerker]],"")))</f>
        <v/>
      </c>
      <c r="AD333" t="str">
        <f>IF(ISNUMBER(FIND("arbeid",Methode_Keuze)),"",IF(ISNUMBER(FIND("arbeid",Methode_Keuze)),"",IF(Tb_Activiteiten[[#This Row],[Landbouwer]]=1,Tb_Activiteiten[[#Headers],[Landbouwer]],"")))</f>
        <v/>
      </c>
      <c r="AE333" t="str">
        <f>IF(ISNUMBER(FIND("arbeid",Methode_Keuze)),"",IF(ISNUMBER(FIND("arbeid",Methode_Keuze)),"",IF(Tb_Activiteiten[[#This Row],[Adviseur]]=1,Tb_Activiteiten[[#Headers],[Adviseur]],"")))</f>
        <v/>
      </c>
      <c r="AF333" t="str">
        <f>IF(ISNUMBER(FIND("arbeid",Methode_Keuze)),"",IF(ISNUMBER(FIND("arbeid",Methode_Keuze)),"",IF(Tb_Activiteiten[[#This Row],[Projectleider/Expert]]=1,Tb_Activiteiten[[#Headers],[Projectleider/Expert]],"")))</f>
        <v/>
      </c>
      <c r="AG333" t="str">
        <f>IF(ISNUMBER(FIND("arbeid",Methode_Keuze)),"",IF(ISNUMBER(FIND("arbeid",Methode_Keuze)),"",IF(Tb_Activiteiten[[#This Row],[Arbeidskosten]]=1,Tb_Activiteiten[[#Headers],[Arbeidskosten]],"")))</f>
        <v/>
      </c>
      <c r="AH333" t="str">
        <f>IF(ISNUMBER(FIND("arbeid",Methode_Keuze)),"",IF(ISNUMBER(FIND("arbeid",Methode_Keuze)),"",IF(Tb_Activiteiten[[#This Row],[Arbeidskosten op basis van IKS]]=1,Tb_Activiteiten[[#Headers],[Arbeidskosten op basis van IKS]],"")))</f>
        <v/>
      </c>
      <c r="AI333" t="str">
        <f>IF(ISNUMBER(FIND("overige",Methode_Keuze)),"",IF(Tb_Activiteiten[[#This Row],[Kosten derden exclusief btw]]=1,Tb_Activiteiten[[#Headers],[Kosten derden exclusief btw]],""))</f>
        <v/>
      </c>
      <c r="AJ333" t="str">
        <f>IF(ISNUMBER(FIND("overige",Methode_Keuze)),"",IF(Tb_Activiteiten[[#This Row],[Niet verrekenbare btw]]=1,Tb_Activiteiten[[#Headers],[Niet verrekenbare btw]],""))</f>
        <v/>
      </c>
      <c r="AK333" t="str">
        <f>IF(ISNUMBER(FIND("overige",Methode_Keuze)),"",IF(Tb_Activiteiten[[#This Row],[Grondkosten]]=1,Tb_Activiteiten[[#Headers],[Grondkosten]],""))</f>
        <v/>
      </c>
      <c r="AL333" t="str">
        <f>IF(ISNUMBER(FIND("overige",Methode_Keuze)),"",IF(Tb_Activiteiten[[#This Row],[Bijdrage in natura (overige)]]=1,Tb_Activiteiten[[#Headers],[Bijdrage in natura (overige)]],""))</f>
        <v/>
      </c>
      <c r="AM333" t="str">
        <f>IF(ISNUMBER(FIND("overige",Methode_Keuze)),"",IF(Tb_Activiteiten[[#This Row],[Bijdrage in natura (vrijwilligers)]]=1,Tb_Activiteiten[[#Headers],[Bijdrage in natura (vrijwilligers)]],""))</f>
        <v/>
      </c>
      <c r="AN333" t="str">
        <f>IF(ISNUMBER(FIND("overige",Methode_Keuze)),"",IF(Tb_Activiteiten[[#This Row],[Afschrijvingskosten]]=1,Tb_Activiteiten[[#Headers],[Afschrijvingskosten]],""))</f>
        <v/>
      </c>
    </row>
    <row r="334" spans="1:40" x14ac:dyDescent="0.25">
      <c r="A334" s="342"/>
      <c r="F334" s="81"/>
      <c r="G334" s="81"/>
      <c r="L334" s="71"/>
      <c r="N334" t="str">
        <f>IFERROR(IF(VLOOKUP(Tb_Activiteiten[[#This Row],[Openstelling]],Tb_Openstelling[],2,0)=1,1,""),"")</f>
        <v/>
      </c>
      <c r="AA334" t="str">
        <f>IF(ISNUMBER(FIND("arbeid",Methode_Keuze)),"",IF(ISNUMBER(FIND("arbeid",Methode_Keuze)),"",IF(Tb_Activiteiten[[#This Row],[Loonkosten]]=1,Tb_Activiteiten[[#Headers],[Loonkosten]],"")))</f>
        <v/>
      </c>
      <c r="AB334" t="str">
        <f>IF(ISNUMBER(FIND("arbeid",Methode_Keuze)),"",IF(ISNUMBER(FIND("arbeid",Methode_Keuze)),"",IF(Tb_Activiteiten[[#This Row],[Eigen arbeid]]=1,Tb_Activiteiten[[#Headers],[Eigen arbeid]],"")))</f>
        <v/>
      </c>
      <c r="AC334" t="str">
        <f>IF(ISNUMBER(FIND("arbeid",Methode_Keuze)),"",IF(ISNUMBER(FIND("arbeid",Methode_Keuze)),"",IF(Tb_Activiteiten[[#This Row],[Projectmedewerker]]=1,Tb_Activiteiten[[#Headers],[Projectmedewerker]],"")))</f>
        <v/>
      </c>
      <c r="AD334" t="str">
        <f>IF(ISNUMBER(FIND("arbeid",Methode_Keuze)),"",IF(ISNUMBER(FIND("arbeid",Methode_Keuze)),"",IF(Tb_Activiteiten[[#This Row],[Landbouwer]]=1,Tb_Activiteiten[[#Headers],[Landbouwer]],"")))</f>
        <v/>
      </c>
      <c r="AE334" t="str">
        <f>IF(ISNUMBER(FIND("arbeid",Methode_Keuze)),"",IF(ISNUMBER(FIND("arbeid",Methode_Keuze)),"",IF(Tb_Activiteiten[[#This Row],[Adviseur]]=1,Tb_Activiteiten[[#Headers],[Adviseur]],"")))</f>
        <v/>
      </c>
      <c r="AF334" t="str">
        <f>IF(ISNUMBER(FIND("arbeid",Methode_Keuze)),"",IF(ISNUMBER(FIND("arbeid",Methode_Keuze)),"",IF(Tb_Activiteiten[[#This Row],[Projectleider/Expert]]=1,Tb_Activiteiten[[#Headers],[Projectleider/Expert]],"")))</f>
        <v/>
      </c>
      <c r="AG334" t="str">
        <f>IF(ISNUMBER(FIND("arbeid",Methode_Keuze)),"",IF(ISNUMBER(FIND("arbeid",Methode_Keuze)),"",IF(Tb_Activiteiten[[#This Row],[Arbeidskosten]]=1,Tb_Activiteiten[[#Headers],[Arbeidskosten]],"")))</f>
        <v/>
      </c>
      <c r="AH334" t="str">
        <f>IF(ISNUMBER(FIND("arbeid",Methode_Keuze)),"",IF(ISNUMBER(FIND("arbeid",Methode_Keuze)),"",IF(Tb_Activiteiten[[#This Row],[Arbeidskosten op basis van IKS]]=1,Tb_Activiteiten[[#Headers],[Arbeidskosten op basis van IKS]],"")))</f>
        <v/>
      </c>
      <c r="AI334" t="str">
        <f>IF(ISNUMBER(FIND("overige",Methode_Keuze)),"",IF(Tb_Activiteiten[[#This Row],[Kosten derden exclusief btw]]=1,Tb_Activiteiten[[#Headers],[Kosten derden exclusief btw]],""))</f>
        <v/>
      </c>
      <c r="AJ334" t="str">
        <f>IF(ISNUMBER(FIND("overige",Methode_Keuze)),"",IF(Tb_Activiteiten[[#This Row],[Niet verrekenbare btw]]=1,Tb_Activiteiten[[#Headers],[Niet verrekenbare btw]],""))</f>
        <v/>
      </c>
      <c r="AK334" t="str">
        <f>IF(ISNUMBER(FIND("overige",Methode_Keuze)),"",IF(Tb_Activiteiten[[#This Row],[Grondkosten]]=1,Tb_Activiteiten[[#Headers],[Grondkosten]],""))</f>
        <v/>
      </c>
      <c r="AL334" t="str">
        <f>IF(ISNUMBER(FIND("overige",Methode_Keuze)),"",IF(Tb_Activiteiten[[#This Row],[Bijdrage in natura (overige)]]=1,Tb_Activiteiten[[#Headers],[Bijdrage in natura (overige)]],""))</f>
        <v/>
      </c>
      <c r="AM334" t="str">
        <f>IF(ISNUMBER(FIND("overige",Methode_Keuze)),"",IF(Tb_Activiteiten[[#This Row],[Bijdrage in natura (vrijwilligers)]]=1,Tb_Activiteiten[[#Headers],[Bijdrage in natura (vrijwilligers)]],""))</f>
        <v/>
      </c>
      <c r="AN334" t="str">
        <f>IF(ISNUMBER(FIND("overige",Methode_Keuze)),"",IF(Tb_Activiteiten[[#This Row],[Afschrijvingskosten]]=1,Tb_Activiteiten[[#Headers],[Afschrijvingskosten]],""))</f>
        <v/>
      </c>
    </row>
    <row r="335" spans="1:40" x14ac:dyDescent="0.25">
      <c r="A335" s="342"/>
      <c r="F335" s="81"/>
      <c r="G335" s="81"/>
      <c r="L335" s="71"/>
      <c r="N335" t="str">
        <f>IFERROR(IF(VLOOKUP(Tb_Activiteiten[[#This Row],[Openstelling]],Tb_Openstelling[],2,0)=1,1,""),"")</f>
        <v/>
      </c>
      <c r="AA335" t="str">
        <f>IF(ISNUMBER(FIND("arbeid",Methode_Keuze)),"",IF(ISNUMBER(FIND("arbeid",Methode_Keuze)),"",IF(Tb_Activiteiten[[#This Row],[Loonkosten]]=1,Tb_Activiteiten[[#Headers],[Loonkosten]],"")))</f>
        <v/>
      </c>
      <c r="AB335" t="str">
        <f>IF(ISNUMBER(FIND("arbeid",Methode_Keuze)),"",IF(ISNUMBER(FIND("arbeid",Methode_Keuze)),"",IF(Tb_Activiteiten[[#This Row],[Eigen arbeid]]=1,Tb_Activiteiten[[#Headers],[Eigen arbeid]],"")))</f>
        <v/>
      </c>
      <c r="AC335" t="str">
        <f>IF(ISNUMBER(FIND("arbeid",Methode_Keuze)),"",IF(ISNUMBER(FIND("arbeid",Methode_Keuze)),"",IF(Tb_Activiteiten[[#This Row],[Projectmedewerker]]=1,Tb_Activiteiten[[#Headers],[Projectmedewerker]],"")))</f>
        <v/>
      </c>
      <c r="AD335" t="str">
        <f>IF(ISNUMBER(FIND("arbeid",Methode_Keuze)),"",IF(ISNUMBER(FIND("arbeid",Methode_Keuze)),"",IF(Tb_Activiteiten[[#This Row],[Landbouwer]]=1,Tb_Activiteiten[[#Headers],[Landbouwer]],"")))</f>
        <v/>
      </c>
      <c r="AE335" t="str">
        <f>IF(ISNUMBER(FIND("arbeid",Methode_Keuze)),"",IF(ISNUMBER(FIND("arbeid",Methode_Keuze)),"",IF(Tb_Activiteiten[[#This Row],[Adviseur]]=1,Tb_Activiteiten[[#Headers],[Adviseur]],"")))</f>
        <v/>
      </c>
      <c r="AF335" t="str">
        <f>IF(ISNUMBER(FIND("arbeid",Methode_Keuze)),"",IF(ISNUMBER(FIND("arbeid",Methode_Keuze)),"",IF(Tb_Activiteiten[[#This Row],[Projectleider/Expert]]=1,Tb_Activiteiten[[#Headers],[Projectleider/Expert]],"")))</f>
        <v/>
      </c>
      <c r="AG335" t="str">
        <f>IF(ISNUMBER(FIND("arbeid",Methode_Keuze)),"",IF(ISNUMBER(FIND("arbeid",Methode_Keuze)),"",IF(Tb_Activiteiten[[#This Row],[Arbeidskosten]]=1,Tb_Activiteiten[[#Headers],[Arbeidskosten]],"")))</f>
        <v/>
      </c>
      <c r="AH335" t="str">
        <f>IF(ISNUMBER(FIND("arbeid",Methode_Keuze)),"",IF(ISNUMBER(FIND("arbeid",Methode_Keuze)),"",IF(Tb_Activiteiten[[#This Row],[Arbeidskosten op basis van IKS]]=1,Tb_Activiteiten[[#Headers],[Arbeidskosten op basis van IKS]],"")))</f>
        <v/>
      </c>
      <c r="AI335" t="str">
        <f>IF(ISNUMBER(FIND("overige",Methode_Keuze)),"",IF(Tb_Activiteiten[[#This Row],[Kosten derden exclusief btw]]=1,Tb_Activiteiten[[#Headers],[Kosten derden exclusief btw]],""))</f>
        <v/>
      </c>
      <c r="AJ335" t="str">
        <f>IF(ISNUMBER(FIND("overige",Methode_Keuze)),"",IF(Tb_Activiteiten[[#This Row],[Niet verrekenbare btw]]=1,Tb_Activiteiten[[#Headers],[Niet verrekenbare btw]],""))</f>
        <v/>
      </c>
      <c r="AK335" t="str">
        <f>IF(ISNUMBER(FIND("overige",Methode_Keuze)),"",IF(Tb_Activiteiten[[#This Row],[Grondkosten]]=1,Tb_Activiteiten[[#Headers],[Grondkosten]],""))</f>
        <v/>
      </c>
      <c r="AL335" t="str">
        <f>IF(ISNUMBER(FIND("overige",Methode_Keuze)),"",IF(Tb_Activiteiten[[#This Row],[Bijdrage in natura (overige)]]=1,Tb_Activiteiten[[#Headers],[Bijdrage in natura (overige)]],""))</f>
        <v/>
      </c>
      <c r="AM335" t="str">
        <f>IF(ISNUMBER(FIND("overige",Methode_Keuze)),"",IF(Tb_Activiteiten[[#This Row],[Bijdrage in natura (vrijwilligers)]]=1,Tb_Activiteiten[[#Headers],[Bijdrage in natura (vrijwilligers)]],""))</f>
        <v/>
      </c>
      <c r="AN335" t="str">
        <f>IF(ISNUMBER(FIND("overige",Methode_Keuze)),"",IF(Tb_Activiteiten[[#This Row],[Afschrijvingskosten]]=1,Tb_Activiteiten[[#Headers],[Afschrijvingskosten]],""))</f>
        <v/>
      </c>
    </row>
    <row r="336" spans="1:40" x14ac:dyDescent="0.25">
      <c r="A336" s="342"/>
      <c r="F336" s="81"/>
      <c r="G336" s="81"/>
      <c r="L336" s="71"/>
      <c r="N336" t="str">
        <f>IFERROR(IF(VLOOKUP(Tb_Activiteiten[[#This Row],[Openstelling]],Tb_Openstelling[],2,0)=1,1,""),"")</f>
        <v/>
      </c>
      <c r="AA336" t="str">
        <f>IF(ISNUMBER(FIND("arbeid",Methode_Keuze)),"",IF(ISNUMBER(FIND("arbeid",Methode_Keuze)),"",IF(Tb_Activiteiten[[#This Row],[Loonkosten]]=1,Tb_Activiteiten[[#Headers],[Loonkosten]],"")))</f>
        <v/>
      </c>
      <c r="AB336" t="str">
        <f>IF(ISNUMBER(FIND("arbeid",Methode_Keuze)),"",IF(ISNUMBER(FIND("arbeid",Methode_Keuze)),"",IF(Tb_Activiteiten[[#This Row],[Eigen arbeid]]=1,Tb_Activiteiten[[#Headers],[Eigen arbeid]],"")))</f>
        <v/>
      </c>
      <c r="AC336" t="str">
        <f>IF(ISNUMBER(FIND("arbeid",Methode_Keuze)),"",IF(ISNUMBER(FIND("arbeid",Methode_Keuze)),"",IF(Tb_Activiteiten[[#This Row],[Projectmedewerker]]=1,Tb_Activiteiten[[#Headers],[Projectmedewerker]],"")))</f>
        <v/>
      </c>
      <c r="AD336" t="str">
        <f>IF(ISNUMBER(FIND("arbeid",Methode_Keuze)),"",IF(ISNUMBER(FIND("arbeid",Methode_Keuze)),"",IF(Tb_Activiteiten[[#This Row],[Landbouwer]]=1,Tb_Activiteiten[[#Headers],[Landbouwer]],"")))</f>
        <v/>
      </c>
      <c r="AE336" t="str">
        <f>IF(ISNUMBER(FIND("arbeid",Methode_Keuze)),"",IF(ISNUMBER(FIND("arbeid",Methode_Keuze)),"",IF(Tb_Activiteiten[[#This Row],[Adviseur]]=1,Tb_Activiteiten[[#Headers],[Adviseur]],"")))</f>
        <v/>
      </c>
      <c r="AF336" t="str">
        <f>IF(ISNUMBER(FIND("arbeid",Methode_Keuze)),"",IF(ISNUMBER(FIND("arbeid",Methode_Keuze)),"",IF(Tb_Activiteiten[[#This Row],[Projectleider/Expert]]=1,Tb_Activiteiten[[#Headers],[Projectleider/Expert]],"")))</f>
        <v/>
      </c>
      <c r="AG336" t="str">
        <f>IF(ISNUMBER(FIND("arbeid",Methode_Keuze)),"",IF(ISNUMBER(FIND("arbeid",Methode_Keuze)),"",IF(Tb_Activiteiten[[#This Row],[Arbeidskosten]]=1,Tb_Activiteiten[[#Headers],[Arbeidskosten]],"")))</f>
        <v/>
      </c>
      <c r="AH336" t="str">
        <f>IF(ISNUMBER(FIND("arbeid",Methode_Keuze)),"",IF(ISNUMBER(FIND("arbeid",Methode_Keuze)),"",IF(Tb_Activiteiten[[#This Row],[Arbeidskosten op basis van IKS]]=1,Tb_Activiteiten[[#Headers],[Arbeidskosten op basis van IKS]],"")))</f>
        <v/>
      </c>
      <c r="AI336" t="str">
        <f>IF(ISNUMBER(FIND("overige",Methode_Keuze)),"",IF(Tb_Activiteiten[[#This Row],[Kosten derden exclusief btw]]=1,Tb_Activiteiten[[#Headers],[Kosten derden exclusief btw]],""))</f>
        <v/>
      </c>
      <c r="AJ336" t="str">
        <f>IF(ISNUMBER(FIND("overige",Methode_Keuze)),"",IF(Tb_Activiteiten[[#This Row],[Niet verrekenbare btw]]=1,Tb_Activiteiten[[#Headers],[Niet verrekenbare btw]],""))</f>
        <v/>
      </c>
      <c r="AK336" t="str">
        <f>IF(ISNUMBER(FIND("overige",Methode_Keuze)),"",IF(Tb_Activiteiten[[#This Row],[Grondkosten]]=1,Tb_Activiteiten[[#Headers],[Grondkosten]],""))</f>
        <v/>
      </c>
      <c r="AL336" t="str">
        <f>IF(ISNUMBER(FIND("overige",Methode_Keuze)),"",IF(Tb_Activiteiten[[#This Row],[Bijdrage in natura (overige)]]=1,Tb_Activiteiten[[#Headers],[Bijdrage in natura (overige)]],""))</f>
        <v/>
      </c>
      <c r="AM336" t="str">
        <f>IF(ISNUMBER(FIND("overige",Methode_Keuze)),"",IF(Tb_Activiteiten[[#This Row],[Bijdrage in natura (vrijwilligers)]]=1,Tb_Activiteiten[[#Headers],[Bijdrage in natura (vrijwilligers)]],""))</f>
        <v/>
      </c>
      <c r="AN336" t="str">
        <f>IF(ISNUMBER(FIND("overige",Methode_Keuze)),"",IF(Tb_Activiteiten[[#This Row],[Afschrijvingskosten]]=1,Tb_Activiteiten[[#Headers],[Afschrijvingskosten]],""))</f>
        <v/>
      </c>
    </row>
    <row r="337" spans="1:40" x14ac:dyDescent="0.25">
      <c r="A337" s="342"/>
      <c r="F337" s="81"/>
      <c r="G337" s="81"/>
      <c r="L337" s="71"/>
      <c r="N337" t="str">
        <f>IFERROR(IF(VLOOKUP(Tb_Activiteiten[[#This Row],[Openstelling]],Tb_Openstelling[],2,0)=1,1,""),"")</f>
        <v/>
      </c>
      <c r="AA337" t="str">
        <f>IF(ISNUMBER(FIND("arbeid",Methode_Keuze)),"",IF(ISNUMBER(FIND("arbeid",Methode_Keuze)),"",IF(Tb_Activiteiten[[#This Row],[Loonkosten]]=1,Tb_Activiteiten[[#Headers],[Loonkosten]],"")))</f>
        <v/>
      </c>
      <c r="AB337" t="str">
        <f>IF(ISNUMBER(FIND("arbeid",Methode_Keuze)),"",IF(ISNUMBER(FIND("arbeid",Methode_Keuze)),"",IF(Tb_Activiteiten[[#This Row],[Eigen arbeid]]=1,Tb_Activiteiten[[#Headers],[Eigen arbeid]],"")))</f>
        <v/>
      </c>
      <c r="AC337" t="str">
        <f>IF(ISNUMBER(FIND("arbeid",Methode_Keuze)),"",IF(ISNUMBER(FIND("arbeid",Methode_Keuze)),"",IF(Tb_Activiteiten[[#This Row],[Projectmedewerker]]=1,Tb_Activiteiten[[#Headers],[Projectmedewerker]],"")))</f>
        <v/>
      </c>
      <c r="AD337" t="str">
        <f>IF(ISNUMBER(FIND("arbeid",Methode_Keuze)),"",IF(ISNUMBER(FIND("arbeid",Methode_Keuze)),"",IF(Tb_Activiteiten[[#This Row],[Landbouwer]]=1,Tb_Activiteiten[[#Headers],[Landbouwer]],"")))</f>
        <v/>
      </c>
      <c r="AE337" t="str">
        <f>IF(ISNUMBER(FIND("arbeid",Methode_Keuze)),"",IF(ISNUMBER(FIND("arbeid",Methode_Keuze)),"",IF(Tb_Activiteiten[[#This Row],[Adviseur]]=1,Tb_Activiteiten[[#Headers],[Adviseur]],"")))</f>
        <v/>
      </c>
      <c r="AF337" t="str">
        <f>IF(ISNUMBER(FIND("arbeid",Methode_Keuze)),"",IF(ISNUMBER(FIND("arbeid",Methode_Keuze)),"",IF(Tb_Activiteiten[[#This Row],[Projectleider/Expert]]=1,Tb_Activiteiten[[#Headers],[Projectleider/Expert]],"")))</f>
        <v/>
      </c>
      <c r="AG337" t="str">
        <f>IF(ISNUMBER(FIND("arbeid",Methode_Keuze)),"",IF(ISNUMBER(FIND("arbeid",Methode_Keuze)),"",IF(Tb_Activiteiten[[#This Row],[Arbeidskosten]]=1,Tb_Activiteiten[[#Headers],[Arbeidskosten]],"")))</f>
        <v/>
      </c>
      <c r="AH337" t="str">
        <f>IF(ISNUMBER(FIND("arbeid",Methode_Keuze)),"",IF(ISNUMBER(FIND("arbeid",Methode_Keuze)),"",IF(Tb_Activiteiten[[#This Row],[Arbeidskosten op basis van IKS]]=1,Tb_Activiteiten[[#Headers],[Arbeidskosten op basis van IKS]],"")))</f>
        <v/>
      </c>
      <c r="AI337" t="str">
        <f>IF(ISNUMBER(FIND("overige",Methode_Keuze)),"",IF(Tb_Activiteiten[[#This Row],[Kosten derden exclusief btw]]=1,Tb_Activiteiten[[#Headers],[Kosten derden exclusief btw]],""))</f>
        <v/>
      </c>
      <c r="AJ337" t="str">
        <f>IF(ISNUMBER(FIND("overige",Methode_Keuze)),"",IF(Tb_Activiteiten[[#This Row],[Niet verrekenbare btw]]=1,Tb_Activiteiten[[#Headers],[Niet verrekenbare btw]],""))</f>
        <v/>
      </c>
      <c r="AK337" t="str">
        <f>IF(ISNUMBER(FIND("overige",Methode_Keuze)),"",IF(Tb_Activiteiten[[#This Row],[Grondkosten]]=1,Tb_Activiteiten[[#Headers],[Grondkosten]],""))</f>
        <v/>
      </c>
      <c r="AL337" t="str">
        <f>IF(ISNUMBER(FIND("overige",Methode_Keuze)),"",IF(Tb_Activiteiten[[#This Row],[Bijdrage in natura (overige)]]=1,Tb_Activiteiten[[#Headers],[Bijdrage in natura (overige)]],""))</f>
        <v/>
      </c>
      <c r="AM337" t="str">
        <f>IF(ISNUMBER(FIND("overige",Methode_Keuze)),"",IF(Tb_Activiteiten[[#This Row],[Bijdrage in natura (vrijwilligers)]]=1,Tb_Activiteiten[[#Headers],[Bijdrage in natura (vrijwilligers)]],""))</f>
        <v/>
      </c>
      <c r="AN337" t="str">
        <f>IF(ISNUMBER(FIND("overige",Methode_Keuze)),"",IF(Tb_Activiteiten[[#This Row],[Afschrijvingskosten]]=1,Tb_Activiteiten[[#Headers],[Afschrijvingskosten]],""))</f>
        <v/>
      </c>
    </row>
    <row r="338" spans="1:40" x14ac:dyDescent="0.25">
      <c r="A338" s="342"/>
      <c r="F338" s="81"/>
      <c r="G338" s="81"/>
      <c r="L338" s="71"/>
      <c r="N338" t="str">
        <f>IFERROR(IF(VLOOKUP(Tb_Activiteiten[[#This Row],[Openstelling]],Tb_Openstelling[],2,0)=1,1,""),"")</f>
        <v/>
      </c>
      <c r="AA338" t="str">
        <f>IF(ISNUMBER(FIND("arbeid",Methode_Keuze)),"",IF(ISNUMBER(FIND("arbeid",Methode_Keuze)),"",IF(Tb_Activiteiten[[#This Row],[Loonkosten]]=1,Tb_Activiteiten[[#Headers],[Loonkosten]],"")))</f>
        <v/>
      </c>
      <c r="AB338" t="str">
        <f>IF(ISNUMBER(FIND("arbeid",Methode_Keuze)),"",IF(ISNUMBER(FIND("arbeid",Methode_Keuze)),"",IF(Tb_Activiteiten[[#This Row],[Eigen arbeid]]=1,Tb_Activiteiten[[#Headers],[Eigen arbeid]],"")))</f>
        <v/>
      </c>
      <c r="AC338" t="str">
        <f>IF(ISNUMBER(FIND("arbeid",Methode_Keuze)),"",IF(ISNUMBER(FIND("arbeid",Methode_Keuze)),"",IF(Tb_Activiteiten[[#This Row],[Projectmedewerker]]=1,Tb_Activiteiten[[#Headers],[Projectmedewerker]],"")))</f>
        <v/>
      </c>
      <c r="AD338" t="str">
        <f>IF(ISNUMBER(FIND("arbeid",Methode_Keuze)),"",IF(ISNUMBER(FIND("arbeid",Methode_Keuze)),"",IF(Tb_Activiteiten[[#This Row],[Landbouwer]]=1,Tb_Activiteiten[[#Headers],[Landbouwer]],"")))</f>
        <v/>
      </c>
      <c r="AE338" t="str">
        <f>IF(ISNUMBER(FIND("arbeid",Methode_Keuze)),"",IF(ISNUMBER(FIND("arbeid",Methode_Keuze)),"",IF(Tb_Activiteiten[[#This Row],[Adviseur]]=1,Tb_Activiteiten[[#Headers],[Adviseur]],"")))</f>
        <v/>
      </c>
      <c r="AF338" t="str">
        <f>IF(ISNUMBER(FIND("arbeid",Methode_Keuze)),"",IF(ISNUMBER(FIND("arbeid",Methode_Keuze)),"",IF(Tb_Activiteiten[[#This Row],[Projectleider/Expert]]=1,Tb_Activiteiten[[#Headers],[Projectleider/Expert]],"")))</f>
        <v/>
      </c>
      <c r="AG338" t="str">
        <f>IF(ISNUMBER(FIND("arbeid",Methode_Keuze)),"",IF(ISNUMBER(FIND("arbeid",Methode_Keuze)),"",IF(Tb_Activiteiten[[#This Row],[Arbeidskosten]]=1,Tb_Activiteiten[[#Headers],[Arbeidskosten]],"")))</f>
        <v/>
      </c>
      <c r="AH338" t="str">
        <f>IF(ISNUMBER(FIND("arbeid",Methode_Keuze)),"",IF(ISNUMBER(FIND("arbeid",Methode_Keuze)),"",IF(Tb_Activiteiten[[#This Row],[Arbeidskosten op basis van IKS]]=1,Tb_Activiteiten[[#Headers],[Arbeidskosten op basis van IKS]],"")))</f>
        <v/>
      </c>
      <c r="AI338" t="str">
        <f>IF(ISNUMBER(FIND("overige",Methode_Keuze)),"",IF(Tb_Activiteiten[[#This Row],[Kosten derden exclusief btw]]=1,Tb_Activiteiten[[#Headers],[Kosten derden exclusief btw]],""))</f>
        <v/>
      </c>
      <c r="AJ338" t="str">
        <f>IF(ISNUMBER(FIND("overige",Methode_Keuze)),"",IF(Tb_Activiteiten[[#This Row],[Niet verrekenbare btw]]=1,Tb_Activiteiten[[#Headers],[Niet verrekenbare btw]],""))</f>
        <v/>
      </c>
      <c r="AK338" t="str">
        <f>IF(ISNUMBER(FIND("overige",Methode_Keuze)),"",IF(Tb_Activiteiten[[#This Row],[Grondkosten]]=1,Tb_Activiteiten[[#Headers],[Grondkosten]],""))</f>
        <v/>
      </c>
      <c r="AL338" t="str">
        <f>IF(ISNUMBER(FIND("overige",Methode_Keuze)),"",IF(Tb_Activiteiten[[#This Row],[Bijdrage in natura (overige)]]=1,Tb_Activiteiten[[#Headers],[Bijdrage in natura (overige)]],""))</f>
        <v/>
      </c>
      <c r="AM338" t="str">
        <f>IF(ISNUMBER(FIND("overige",Methode_Keuze)),"",IF(Tb_Activiteiten[[#This Row],[Bijdrage in natura (vrijwilligers)]]=1,Tb_Activiteiten[[#Headers],[Bijdrage in natura (vrijwilligers)]],""))</f>
        <v/>
      </c>
      <c r="AN338" t="str">
        <f>IF(ISNUMBER(FIND("overige",Methode_Keuze)),"",IF(Tb_Activiteiten[[#This Row],[Afschrijvingskosten]]=1,Tb_Activiteiten[[#Headers],[Afschrijvingskosten]],""))</f>
        <v/>
      </c>
    </row>
    <row r="339" spans="1:40" x14ac:dyDescent="0.25">
      <c r="A339" s="342"/>
      <c r="F339" s="81"/>
      <c r="G339" s="81"/>
      <c r="L339" s="71"/>
      <c r="N339" t="str">
        <f>IFERROR(IF(VLOOKUP(Tb_Activiteiten[[#This Row],[Openstelling]],Tb_Openstelling[],2,0)=1,1,""),"")</f>
        <v/>
      </c>
      <c r="AA339" t="str">
        <f>IF(ISNUMBER(FIND("arbeid",Methode_Keuze)),"",IF(ISNUMBER(FIND("arbeid",Methode_Keuze)),"",IF(Tb_Activiteiten[[#This Row],[Loonkosten]]=1,Tb_Activiteiten[[#Headers],[Loonkosten]],"")))</f>
        <v/>
      </c>
      <c r="AB339" t="str">
        <f>IF(ISNUMBER(FIND("arbeid",Methode_Keuze)),"",IF(ISNUMBER(FIND("arbeid",Methode_Keuze)),"",IF(Tb_Activiteiten[[#This Row],[Eigen arbeid]]=1,Tb_Activiteiten[[#Headers],[Eigen arbeid]],"")))</f>
        <v/>
      </c>
      <c r="AC339" t="str">
        <f>IF(ISNUMBER(FIND("arbeid",Methode_Keuze)),"",IF(ISNUMBER(FIND("arbeid",Methode_Keuze)),"",IF(Tb_Activiteiten[[#This Row],[Projectmedewerker]]=1,Tb_Activiteiten[[#Headers],[Projectmedewerker]],"")))</f>
        <v/>
      </c>
      <c r="AD339" t="str">
        <f>IF(ISNUMBER(FIND("arbeid",Methode_Keuze)),"",IF(ISNUMBER(FIND("arbeid",Methode_Keuze)),"",IF(Tb_Activiteiten[[#This Row],[Landbouwer]]=1,Tb_Activiteiten[[#Headers],[Landbouwer]],"")))</f>
        <v/>
      </c>
      <c r="AE339" t="str">
        <f>IF(ISNUMBER(FIND("arbeid",Methode_Keuze)),"",IF(ISNUMBER(FIND("arbeid",Methode_Keuze)),"",IF(Tb_Activiteiten[[#This Row],[Adviseur]]=1,Tb_Activiteiten[[#Headers],[Adviseur]],"")))</f>
        <v/>
      </c>
      <c r="AF339" t="str">
        <f>IF(ISNUMBER(FIND("arbeid",Methode_Keuze)),"",IF(ISNUMBER(FIND("arbeid",Methode_Keuze)),"",IF(Tb_Activiteiten[[#This Row],[Projectleider/Expert]]=1,Tb_Activiteiten[[#Headers],[Projectleider/Expert]],"")))</f>
        <v/>
      </c>
      <c r="AG339" t="str">
        <f>IF(ISNUMBER(FIND("arbeid",Methode_Keuze)),"",IF(ISNUMBER(FIND("arbeid",Methode_Keuze)),"",IF(Tb_Activiteiten[[#This Row],[Arbeidskosten]]=1,Tb_Activiteiten[[#Headers],[Arbeidskosten]],"")))</f>
        <v/>
      </c>
      <c r="AH339" t="str">
        <f>IF(ISNUMBER(FIND("arbeid",Methode_Keuze)),"",IF(ISNUMBER(FIND("arbeid",Methode_Keuze)),"",IF(Tb_Activiteiten[[#This Row],[Arbeidskosten op basis van IKS]]=1,Tb_Activiteiten[[#Headers],[Arbeidskosten op basis van IKS]],"")))</f>
        <v/>
      </c>
      <c r="AI339" t="str">
        <f>IF(ISNUMBER(FIND("overige",Methode_Keuze)),"",IF(Tb_Activiteiten[[#This Row],[Kosten derden exclusief btw]]=1,Tb_Activiteiten[[#Headers],[Kosten derden exclusief btw]],""))</f>
        <v/>
      </c>
      <c r="AJ339" t="str">
        <f>IF(ISNUMBER(FIND("overige",Methode_Keuze)),"",IF(Tb_Activiteiten[[#This Row],[Niet verrekenbare btw]]=1,Tb_Activiteiten[[#Headers],[Niet verrekenbare btw]],""))</f>
        <v/>
      </c>
      <c r="AK339" t="str">
        <f>IF(ISNUMBER(FIND("overige",Methode_Keuze)),"",IF(Tb_Activiteiten[[#This Row],[Grondkosten]]=1,Tb_Activiteiten[[#Headers],[Grondkosten]],""))</f>
        <v/>
      </c>
      <c r="AL339" t="str">
        <f>IF(ISNUMBER(FIND("overige",Methode_Keuze)),"",IF(Tb_Activiteiten[[#This Row],[Bijdrage in natura (overige)]]=1,Tb_Activiteiten[[#Headers],[Bijdrage in natura (overige)]],""))</f>
        <v/>
      </c>
      <c r="AM339" t="str">
        <f>IF(ISNUMBER(FIND("overige",Methode_Keuze)),"",IF(Tb_Activiteiten[[#This Row],[Bijdrage in natura (vrijwilligers)]]=1,Tb_Activiteiten[[#Headers],[Bijdrage in natura (vrijwilligers)]],""))</f>
        <v/>
      </c>
      <c r="AN339" t="str">
        <f>IF(ISNUMBER(FIND("overige",Methode_Keuze)),"",IF(Tb_Activiteiten[[#This Row],[Afschrijvingskosten]]=1,Tb_Activiteiten[[#Headers],[Afschrijvingskosten]],""))</f>
        <v/>
      </c>
    </row>
    <row r="340" spans="1:40" x14ac:dyDescent="0.25">
      <c r="A340" s="342"/>
      <c r="F340" s="81"/>
      <c r="G340" s="81"/>
      <c r="L340" s="71"/>
      <c r="N340" t="str">
        <f>IFERROR(IF(VLOOKUP(Tb_Activiteiten[[#This Row],[Openstelling]],Tb_Openstelling[],2,0)=1,1,""),"")</f>
        <v/>
      </c>
      <c r="AA340" t="str">
        <f>IF(ISNUMBER(FIND("arbeid",Methode_Keuze)),"",IF(ISNUMBER(FIND("arbeid",Methode_Keuze)),"",IF(Tb_Activiteiten[[#This Row],[Loonkosten]]=1,Tb_Activiteiten[[#Headers],[Loonkosten]],"")))</f>
        <v/>
      </c>
      <c r="AB340" t="str">
        <f>IF(ISNUMBER(FIND("arbeid",Methode_Keuze)),"",IF(ISNUMBER(FIND("arbeid",Methode_Keuze)),"",IF(Tb_Activiteiten[[#This Row],[Eigen arbeid]]=1,Tb_Activiteiten[[#Headers],[Eigen arbeid]],"")))</f>
        <v/>
      </c>
      <c r="AC340" t="str">
        <f>IF(ISNUMBER(FIND("arbeid",Methode_Keuze)),"",IF(ISNUMBER(FIND("arbeid",Methode_Keuze)),"",IF(Tb_Activiteiten[[#This Row],[Projectmedewerker]]=1,Tb_Activiteiten[[#Headers],[Projectmedewerker]],"")))</f>
        <v/>
      </c>
      <c r="AD340" t="str">
        <f>IF(ISNUMBER(FIND("arbeid",Methode_Keuze)),"",IF(ISNUMBER(FIND("arbeid",Methode_Keuze)),"",IF(Tb_Activiteiten[[#This Row],[Landbouwer]]=1,Tb_Activiteiten[[#Headers],[Landbouwer]],"")))</f>
        <v/>
      </c>
      <c r="AE340" t="str">
        <f>IF(ISNUMBER(FIND("arbeid",Methode_Keuze)),"",IF(ISNUMBER(FIND("arbeid",Methode_Keuze)),"",IF(Tb_Activiteiten[[#This Row],[Adviseur]]=1,Tb_Activiteiten[[#Headers],[Adviseur]],"")))</f>
        <v/>
      </c>
      <c r="AF340" t="str">
        <f>IF(ISNUMBER(FIND("arbeid",Methode_Keuze)),"",IF(ISNUMBER(FIND("arbeid",Methode_Keuze)),"",IF(Tb_Activiteiten[[#This Row],[Projectleider/Expert]]=1,Tb_Activiteiten[[#Headers],[Projectleider/Expert]],"")))</f>
        <v/>
      </c>
      <c r="AG340" t="str">
        <f>IF(ISNUMBER(FIND("arbeid",Methode_Keuze)),"",IF(ISNUMBER(FIND("arbeid",Methode_Keuze)),"",IF(Tb_Activiteiten[[#This Row],[Arbeidskosten]]=1,Tb_Activiteiten[[#Headers],[Arbeidskosten]],"")))</f>
        <v/>
      </c>
      <c r="AH340" t="str">
        <f>IF(ISNUMBER(FIND("arbeid",Methode_Keuze)),"",IF(ISNUMBER(FIND("arbeid",Methode_Keuze)),"",IF(Tb_Activiteiten[[#This Row],[Arbeidskosten op basis van IKS]]=1,Tb_Activiteiten[[#Headers],[Arbeidskosten op basis van IKS]],"")))</f>
        <v/>
      </c>
      <c r="AI340" t="str">
        <f>IF(ISNUMBER(FIND("overige",Methode_Keuze)),"",IF(Tb_Activiteiten[[#This Row],[Kosten derden exclusief btw]]=1,Tb_Activiteiten[[#Headers],[Kosten derden exclusief btw]],""))</f>
        <v/>
      </c>
      <c r="AJ340" t="str">
        <f>IF(ISNUMBER(FIND("overige",Methode_Keuze)),"",IF(Tb_Activiteiten[[#This Row],[Niet verrekenbare btw]]=1,Tb_Activiteiten[[#Headers],[Niet verrekenbare btw]],""))</f>
        <v/>
      </c>
      <c r="AK340" t="str">
        <f>IF(ISNUMBER(FIND("overige",Methode_Keuze)),"",IF(Tb_Activiteiten[[#This Row],[Grondkosten]]=1,Tb_Activiteiten[[#Headers],[Grondkosten]],""))</f>
        <v/>
      </c>
      <c r="AL340" t="str">
        <f>IF(ISNUMBER(FIND("overige",Methode_Keuze)),"",IF(Tb_Activiteiten[[#This Row],[Bijdrage in natura (overige)]]=1,Tb_Activiteiten[[#Headers],[Bijdrage in natura (overige)]],""))</f>
        <v/>
      </c>
      <c r="AM340" t="str">
        <f>IF(ISNUMBER(FIND("overige",Methode_Keuze)),"",IF(Tb_Activiteiten[[#This Row],[Bijdrage in natura (vrijwilligers)]]=1,Tb_Activiteiten[[#Headers],[Bijdrage in natura (vrijwilligers)]],""))</f>
        <v/>
      </c>
      <c r="AN340" t="str">
        <f>IF(ISNUMBER(FIND("overige",Methode_Keuze)),"",IF(Tb_Activiteiten[[#This Row],[Afschrijvingskosten]]=1,Tb_Activiteiten[[#Headers],[Afschrijvingskosten]],""))</f>
        <v/>
      </c>
    </row>
    <row r="341" spans="1:40" x14ac:dyDescent="0.25">
      <c r="A341" s="342"/>
      <c r="F341" s="81"/>
      <c r="G341" s="81"/>
      <c r="L341" s="71"/>
      <c r="N341" t="str">
        <f>IFERROR(IF(VLOOKUP(Tb_Activiteiten[[#This Row],[Openstelling]],Tb_Openstelling[],2,0)=1,1,""),"")</f>
        <v/>
      </c>
      <c r="AA341" t="str">
        <f>IF(ISNUMBER(FIND("arbeid",Methode_Keuze)),"",IF(ISNUMBER(FIND("arbeid",Methode_Keuze)),"",IF(Tb_Activiteiten[[#This Row],[Loonkosten]]=1,Tb_Activiteiten[[#Headers],[Loonkosten]],"")))</f>
        <v/>
      </c>
      <c r="AB341" t="str">
        <f>IF(ISNUMBER(FIND("arbeid",Methode_Keuze)),"",IF(ISNUMBER(FIND("arbeid",Methode_Keuze)),"",IF(Tb_Activiteiten[[#This Row],[Eigen arbeid]]=1,Tb_Activiteiten[[#Headers],[Eigen arbeid]],"")))</f>
        <v/>
      </c>
      <c r="AC341" t="str">
        <f>IF(ISNUMBER(FIND("arbeid",Methode_Keuze)),"",IF(ISNUMBER(FIND("arbeid",Methode_Keuze)),"",IF(Tb_Activiteiten[[#This Row],[Projectmedewerker]]=1,Tb_Activiteiten[[#Headers],[Projectmedewerker]],"")))</f>
        <v/>
      </c>
      <c r="AD341" t="str">
        <f>IF(ISNUMBER(FIND("arbeid",Methode_Keuze)),"",IF(ISNUMBER(FIND("arbeid",Methode_Keuze)),"",IF(Tb_Activiteiten[[#This Row],[Landbouwer]]=1,Tb_Activiteiten[[#Headers],[Landbouwer]],"")))</f>
        <v/>
      </c>
      <c r="AE341" t="str">
        <f>IF(ISNUMBER(FIND("arbeid",Methode_Keuze)),"",IF(ISNUMBER(FIND("arbeid",Methode_Keuze)),"",IF(Tb_Activiteiten[[#This Row],[Adviseur]]=1,Tb_Activiteiten[[#Headers],[Adviseur]],"")))</f>
        <v/>
      </c>
      <c r="AF341" t="str">
        <f>IF(ISNUMBER(FIND("arbeid",Methode_Keuze)),"",IF(ISNUMBER(FIND("arbeid",Methode_Keuze)),"",IF(Tb_Activiteiten[[#This Row],[Projectleider/Expert]]=1,Tb_Activiteiten[[#Headers],[Projectleider/Expert]],"")))</f>
        <v/>
      </c>
      <c r="AG341" t="str">
        <f>IF(ISNUMBER(FIND("arbeid",Methode_Keuze)),"",IF(ISNUMBER(FIND("arbeid",Methode_Keuze)),"",IF(Tb_Activiteiten[[#This Row],[Arbeidskosten]]=1,Tb_Activiteiten[[#Headers],[Arbeidskosten]],"")))</f>
        <v/>
      </c>
      <c r="AH341" t="str">
        <f>IF(ISNUMBER(FIND("arbeid",Methode_Keuze)),"",IF(ISNUMBER(FIND("arbeid",Methode_Keuze)),"",IF(Tb_Activiteiten[[#This Row],[Arbeidskosten op basis van IKS]]=1,Tb_Activiteiten[[#Headers],[Arbeidskosten op basis van IKS]],"")))</f>
        <v/>
      </c>
      <c r="AI341" t="str">
        <f>IF(ISNUMBER(FIND("overige",Methode_Keuze)),"",IF(Tb_Activiteiten[[#This Row],[Kosten derden exclusief btw]]=1,Tb_Activiteiten[[#Headers],[Kosten derden exclusief btw]],""))</f>
        <v/>
      </c>
      <c r="AJ341" t="str">
        <f>IF(ISNUMBER(FIND("overige",Methode_Keuze)),"",IF(Tb_Activiteiten[[#This Row],[Niet verrekenbare btw]]=1,Tb_Activiteiten[[#Headers],[Niet verrekenbare btw]],""))</f>
        <v/>
      </c>
      <c r="AK341" t="str">
        <f>IF(ISNUMBER(FIND("overige",Methode_Keuze)),"",IF(Tb_Activiteiten[[#This Row],[Grondkosten]]=1,Tb_Activiteiten[[#Headers],[Grondkosten]],""))</f>
        <v/>
      </c>
      <c r="AL341" t="str">
        <f>IF(ISNUMBER(FIND("overige",Methode_Keuze)),"",IF(Tb_Activiteiten[[#This Row],[Bijdrage in natura (overige)]]=1,Tb_Activiteiten[[#Headers],[Bijdrage in natura (overige)]],""))</f>
        <v/>
      </c>
      <c r="AM341" t="str">
        <f>IF(ISNUMBER(FIND("overige",Methode_Keuze)),"",IF(Tb_Activiteiten[[#This Row],[Bijdrage in natura (vrijwilligers)]]=1,Tb_Activiteiten[[#Headers],[Bijdrage in natura (vrijwilligers)]],""))</f>
        <v/>
      </c>
      <c r="AN341" t="str">
        <f>IF(ISNUMBER(FIND("overige",Methode_Keuze)),"",IF(Tb_Activiteiten[[#This Row],[Afschrijvingskosten]]=1,Tb_Activiteiten[[#Headers],[Afschrijvingskosten]],""))</f>
        <v/>
      </c>
    </row>
    <row r="342" spans="1:40" x14ac:dyDescent="0.25">
      <c r="A342" s="342"/>
      <c r="F342" s="81"/>
      <c r="G342" s="81"/>
      <c r="L342" s="71"/>
      <c r="N342" t="str">
        <f>IFERROR(IF(VLOOKUP(Tb_Activiteiten[[#This Row],[Openstelling]],Tb_Openstelling[],2,0)=1,1,""),"")</f>
        <v/>
      </c>
      <c r="AA342" t="str">
        <f>IF(ISNUMBER(FIND("arbeid",Methode_Keuze)),"",IF(ISNUMBER(FIND("arbeid",Methode_Keuze)),"",IF(Tb_Activiteiten[[#This Row],[Loonkosten]]=1,Tb_Activiteiten[[#Headers],[Loonkosten]],"")))</f>
        <v/>
      </c>
      <c r="AB342" t="str">
        <f>IF(ISNUMBER(FIND("arbeid",Methode_Keuze)),"",IF(ISNUMBER(FIND("arbeid",Methode_Keuze)),"",IF(Tb_Activiteiten[[#This Row],[Eigen arbeid]]=1,Tb_Activiteiten[[#Headers],[Eigen arbeid]],"")))</f>
        <v/>
      </c>
      <c r="AC342" t="str">
        <f>IF(ISNUMBER(FIND("arbeid",Methode_Keuze)),"",IF(ISNUMBER(FIND("arbeid",Methode_Keuze)),"",IF(Tb_Activiteiten[[#This Row],[Projectmedewerker]]=1,Tb_Activiteiten[[#Headers],[Projectmedewerker]],"")))</f>
        <v/>
      </c>
      <c r="AD342" t="str">
        <f>IF(ISNUMBER(FIND("arbeid",Methode_Keuze)),"",IF(ISNUMBER(FIND("arbeid",Methode_Keuze)),"",IF(Tb_Activiteiten[[#This Row],[Landbouwer]]=1,Tb_Activiteiten[[#Headers],[Landbouwer]],"")))</f>
        <v/>
      </c>
      <c r="AE342" t="str">
        <f>IF(ISNUMBER(FIND("arbeid",Methode_Keuze)),"",IF(ISNUMBER(FIND("arbeid",Methode_Keuze)),"",IF(Tb_Activiteiten[[#This Row],[Adviseur]]=1,Tb_Activiteiten[[#Headers],[Adviseur]],"")))</f>
        <v/>
      </c>
      <c r="AF342" t="str">
        <f>IF(ISNUMBER(FIND("arbeid",Methode_Keuze)),"",IF(ISNUMBER(FIND("arbeid",Methode_Keuze)),"",IF(Tb_Activiteiten[[#This Row],[Projectleider/Expert]]=1,Tb_Activiteiten[[#Headers],[Projectleider/Expert]],"")))</f>
        <v/>
      </c>
      <c r="AG342" t="str">
        <f>IF(ISNUMBER(FIND("arbeid",Methode_Keuze)),"",IF(ISNUMBER(FIND("arbeid",Methode_Keuze)),"",IF(Tb_Activiteiten[[#This Row],[Arbeidskosten]]=1,Tb_Activiteiten[[#Headers],[Arbeidskosten]],"")))</f>
        <v/>
      </c>
      <c r="AH342" t="str">
        <f>IF(ISNUMBER(FIND("arbeid",Methode_Keuze)),"",IF(ISNUMBER(FIND("arbeid",Methode_Keuze)),"",IF(Tb_Activiteiten[[#This Row],[Arbeidskosten op basis van IKS]]=1,Tb_Activiteiten[[#Headers],[Arbeidskosten op basis van IKS]],"")))</f>
        <v/>
      </c>
      <c r="AI342" t="str">
        <f>IF(ISNUMBER(FIND("overige",Methode_Keuze)),"",IF(Tb_Activiteiten[[#This Row],[Kosten derden exclusief btw]]=1,Tb_Activiteiten[[#Headers],[Kosten derden exclusief btw]],""))</f>
        <v/>
      </c>
      <c r="AJ342" t="str">
        <f>IF(ISNUMBER(FIND("overige",Methode_Keuze)),"",IF(Tb_Activiteiten[[#This Row],[Niet verrekenbare btw]]=1,Tb_Activiteiten[[#Headers],[Niet verrekenbare btw]],""))</f>
        <v/>
      </c>
      <c r="AK342" t="str">
        <f>IF(ISNUMBER(FIND("overige",Methode_Keuze)),"",IF(Tb_Activiteiten[[#This Row],[Grondkosten]]=1,Tb_Activiteiten[[#Headers],[Grondkosten]],""))</f>
        <v/>
      </c>
      <c r="AL342" t="str">
        <f>IF(ISNUMBER(FIND("overige",Methode_Keuze)),"",IF(Tb_Activiteiten[[#This Row],[Bijdrage in natura (overige)]]=1,Tb_Activiteiten[[#Headers],[Bijdrage in natura (overige)]],""))</f>
        <v/>
      </c>
      <c r="AM342" t="str">
        <f>IF(ISNUMBER(FIND("overige",Methode_Keuze)),"",IF(Tb_Activiteiten[[#This Row],[Bijdrage in natura (vrijwilligers)]]=1,Tb_Activiteiten[[#Headers],[Bijdrage in natura (vrijwilligers)]],""))</f>
        <v/>
      </c>
      <c r="AN342" t="str">
        <f>IF(ISNUMBER(FIND("overige",Methode_Keuze)),"",IF(Tb_Activiteiten[[#This Row],[Afschrijvingskosten]]=1,Tb_Activiteiten[[#Headers],[Afschrijvingskosten]],""))</f>
        <v/>
      </c>
    </row>
    <row r="343" spans="1:40" x14ac:dyDescent="0.25">
      <c r="A343" s="342"/>
      <c r="F343" s="81"/>
      <c r="G343" s="81"/>
      <c r="L343" s="71"/>
      <c r="N343" t="str">
        <f>IFERROR(IF(VLOOKUP(Tb_Activiteiten[[#This Row],[Openstelling]],Tb_Openstelling[],2,0)=1,1,""),"")</f>
        <v/>
      </c>
      <c r="AA343" t="str">
        <f>IF(ISNUMBER(FIND("arbeid",Methode_Keuze)),"",IF(ISNUMBER(FIND("arbeid",Methode_Keuze)),"",IF(Tb_Activiteiten[[#This Row],[Loonkosten]]=1,Tb_Activiteiten[[#Headers],[Loonkosten]],"")))</f>
        <v/>
      </c>
      <c r="AB343" t="str">
        <f>IF(ISNUMBER(FIND("arbeid",Methode_Keuze)),"",IF(ISNUMBER(FIND("arbeid",Methode_Keuze)),"",IF(Tb_Activiteiten[[#This Row],[Eigen arbeid]]=1,Tb_Activiteiten[[#Headers],[Eigen arbeid]],"")))</f>
        <v/>
      </c>
      <c r="AC343" t="str">
        <f>IF(ISNUMBER(FIND("arbeid",Methode_Keuze)),"",IF(ISNUMBER(FIND("arbeid",Methode_Keuze)),"",IF(Tb_Activiteiten[[#This Row],[Projectmedewerker]]=1,Tb_Activiteiten[[#Headers],[Projectmedewerker]],"")))</f>
        <v/>
      </c>
      <c r="AD343" t="str">
        <f>IF(ISNUMBER(FIND("arbeid",Methode_Keuze)),"",IF(ISNUMBER(FIND("arbeid",Methode_Keuze)),"",IF(Tb_Activiteiten[[#This Row],[Landbouwer]]=1,Tb_Activiteiten[[#Headers],[Landbouwer]],"")))</f>
        <v/>
      </c>
      <c r="AE343" t="str">
        <f>IF(ISNUMBER(FIND("arbeid",Methode_Keuze)),"",IF(ISNUMBER(FIND("arbeid",Methode_Keuze)),"",IF(Tb_Activiteiten[[#This Row],[Adviseur]]=1,Tb_Activiteiten[[#Headers],[Adviseur]],"")))</f>
        <v/>
      </c>
      <c r="AF343" t="str">
        <f>IF(ISNUMBER(FIND("arbeid",Methode_Keuze)),"",IF(ISNUMBER(FIND("arbeid",Methode_Keuze)),"",IF(Tb_Activiteiten[[#This Row],[Projectleider/Expert]]=1,Tb_Activiteiten[[#Headers],[Projectleider/Expert]],"")))</f>
        <v/>
      </c>
      <c r="AG343" t="str">
        <f>IF(ISNUMBER(FIND("arbeid",Methode_Keuze)),"",IF(ISNUMBER(FIND("arbeid",Methode_Keuze)),"",IF(Tb_Activiteiten[[#This Row],[Arbeidskosten]]=1,Tb_Activiteiten[[#Headers],[Arbeidskosten]],"")))</f>
        <v/>
      </c>
      <c r="AH343" t="str">
        <f>IF(ISNUMBER(FIND("arbeid",Methode_Keuze)),"",IF(ISNUMBER(FIND("arbeid",Methode_Keuze)),"",IF(Tb_Activiteiten[[#This Row],[Arbeidskosten op basis van IKS]]=1,Tb_Activiteiten[[#Headers],[Arbeidskosten op basis van IKS]],"")))</f>
        <v/>
      </c>
      <c r="AI343" t="str">
        <f>IF(ISNUMBER(FIND("overige",Methode_Keuze)),"",IF(Tb_Activiteiten[[#This Row],[Kosten derden exclusief btw]]=1,Tb_Activiteiten[[#Headers],[Kosten derden exclusief btw]],""))</f>
        <v/>
      </c>
      <c r="AJ343" t="str">
        <f>IF(ISNUMBER(FIND("overige",Methode_Keuze)),"",IF(Tb_Activiteiten[[#This Row],[Niet verrekenbare btw]]=1,Tb_Activiteiten[[#Headers],[Niet verrekenbare btw]],""))</f>
        <v/>
      </c>
      <c r="AK343" t="str">
        <f>IF(ISNUMBER(FIND("overige",Methode_Keuze)),"",IF(Tb_Activiteiten[[#This Row],[Grondkosten]]=1,Tb_Activiteiten[[#Headers],[Grondkosten]],""))</f>
        <v/>
      </c>
      <c r="AL343" t="str">
        <f>IF(ISNUMBER(FIND("overige",Methode_Keuze)),"",IF(Tb_Activiteiten[[#This Row],[Bijdrage in natura (overige)]]=1,Tb_Activiteiten[[#Headers],[Bijdrage in natura (overige)]],""))</f>
        <v/>
      </c>
      <c r="AM343" t="str">
        <f>IF(ISNUMBER(FIND("overige",Methode_Keuze)),"",IF(Tb_Activiteiten[[#This Row],[Bijdrage in natura (vrijwilligers)]]=1,Tb_Activiteiten[[#Headers],[Bijdrage in natura (vrijwilligers)]],""))</f>
        <v/>
      </c>
      <c r="AN343" t="str">
        <f>IF(ISNUMBER(FIND("overige",Methode_Keuze)),"",IF(Tb_Activiteiten[[#This Row],[Afschrijvingskosten]]=1,Tb_Activiteiten[[#Headers],[Afschrijvingskosten]],""))</f>
        <v/>
      </c>
    </row>
    <row r="344" spans="1:40" x14ac:dyDescent="0.25">
      <c r="A344" s="342"/>
      <c r="F344" s="81"/>
      <c r="G344" s="81"/>
      <c r="L344" s="71"/>
      <c r="N344" t="str">
        <f>IFERROR(IF(VLOOKUP(Tb_Activiteiten[[#This Row],[Openstelling]],Tb_Openstelling[],2,0)=1,1,""),"")</f>
        <v/>
      </c>
      <c r="AA344" t="str">
        <f>IF(ISNUMBER(FIND("arbeid",Methode_Keuze)),"",IF(ISNUMBER(FIND("arbeid",Methode_Keuze)),"",IF(Tb_Activiteiten[[#This Row],[Loonkosten]]=1,Tb_Activiteiten[[#Headers],[Loonkosten]],"")))</f>
        <v/>
      </c>
      <c r="AB344" t="str">
        <f>IF(ISNUMBER(FIND("arbeid",Methode_Keuze)),"",IF(ISNUMBER(FIND("arbeid",Methode_Keuze)),"",IF(Tb_Activiteiten[[#This Row],[Eigen arbeid]]=1,Tb_Activiteiten[[#Headers],[Eigen arbeid]],"")))</f>
        <v/>
      </c>
      <c r="AC344" t="str">
        <f>IF(ISNUMBER(FIND("arbeid",Methode_Keuze)),"",IF(ISNUMBER(FIND("arbeid",Methode_Keuze)),"",IF(Tb_Activiteiten[[#This Row],[Projectmedewerker]]=1,Tb_Activiteiten[[#Headers],[Projectmedewerker]],"")))</f>
        <v/>
      </c>
      <c r="AD344" t="str">
        <f>IF(ISNUMBER(FIND("arbeid",Methode_Keuze)),"",IF(ISNUMBER(FIND("arbeid",Methode_Keuze)),"",IF(Tb_Activiteiten[[#This Row],[Landbouwer]]=1,Tb_Activiteiten[[#Headers],[Landbouwer]],"")))</f>
        <v/>
      </c>
      <c r="AE344" t="str">
        <f>IF(ISNUMBER(FIND("arbeid",Methode_Keuze)),"",IF(ISNUMBER(FIND("arbeid",Methode_Keuze)),"",IF(Tb_Activiteiten[[#This Row],[Adviseur]]=1,Tb_Activiteiten[[#Headers],[Adviseur]],"")))</f>
        <v/>
      </c>
      <c r="AF344" t="str">
        <f>IF(ISNUMBER(FIND("arbeid",Methode_Keuze)),"",IF(ISNUMBER(FIND("arbeid",Methode_Keuze)),"",IF(Tb_Activiteiten[[#This Row],[Projectleider/Expert]]=1,Tb_Activiteiten[[#Headers],[Projectleider/Expert]],"")))</f>
        <v/>
      </c>
      <c r="AG344" t="str">
        <f>IF(ISNUMBER(FIND("arbeid",Methode_Keuze)),"",IF(ISNUMBER(FIND("arbeid",Methode_Keuze)),"",IF(Tb_Activiteiten[[#This Row],[Arbeidskosten]]=1,Tb_Activiteiten[[#Headers],[Arbeidskosten]],"")))</f>
        <v/>
      </c>
      <c r="AH344" t="str">
        <f>IF(ISNUMBER(FIND("arbeid",Methode_Keuze)),"",IF(ISNUMBER(FIND("arbeid",Methode_Keuze)),"",IF(Tb_Activiteiten[[#This Row],[Arbeidskosten op basis van IKS]]=1,Tb_Activiteiten[[#Headers],[Arbeidskosten op basis van IKS]],"")))</f>
        <v/>
      </c>
      <c r="AI344" t="str">
        <f>IF(ISNUMBER(FIND("overige",Methode_Keuze)),"",IF(Tb_Activiteiten[[#This Row],[Kosten derden exclusief btw]]=1,Tb_Activiteiten[[#Headers],[Kosten derden exclusief btw]],""))</f>
        <v/>
      </c>
      <c r="AJ344" t="str">
        <f>IF(ISNUMBER(FIND("overige",Methode_Keuze)),"",IF(Tb_Activiteiten[[#This Row],[Niet verrekenbare btw]]=1,Tb_Activiteiten[[#Headers],[Niet verrekenbare btw]],""))</f>
        <v/>
      </c>
      <c r="AK344" t="str">
        <f>IF(ISNUMBER(FIND("overige",Methode_Keuze)),"",IF(Tb_Activiteiten[[#This Row],[Grondkosten]]=1,Tb_Activiteiten[[#Headers],[Grondkosten]],""))</f>
        <v/>
      </c>
      <c r="AL344" t="str">
        <f>IF(ISNUMBER(FIND("overige",Methode_Keuze)),"",IF(Tb_Activiteiten[[#This Row],[Bijdrage in natura (overige)]]=1,Tb_Activiteiten[[#Headers],[Bijdrage in natura (overige)]],""))</f>
        <v/>
      </c>
      <c r="AM344" t="str">
        <f>IF(ISNUMBER(FIND("overige",Methode_Keuze)),"",IF(Tb_Activiteiten[[#This Row],[Bijdrage in natura (vrijwilligers)]]=1,Tb_Activiteiten[[#Headers],[Bijdrage in natura (vrijwilligers)]],""))</f>
        <v/>
      </c>
      <c r="AN344" t="str">
        <f>IF(ISNUMBER(FIND("overige",Methode_Keuze)),"",IF(Tb_Activiteiten[[#This Row],[Afschrijvingskosten]]=1,Tb_Activiteiten[[#Headers],[Afschrijvingskosten]],""))</f>
        <v/>
      </c>
    </row>
    <row r="345" spans="1:40" x14ac:dyDescent="0.25">
      <c r="A345" s="342"/>
      <c r="F345" s="81"/>
      <c r="G345" s="81"/>
      <c r="L345" s="71"/>
      <c r="N345" t="str">
        <f>IFERROR(IF(VLOOKUP(Tb_Activiteiten[[#This Row],[Openstelling]],Tb_Openstelling[],2,0)=1,1,""),"")</f>
        <v/>
      </c>
      <c r="AA345" t="str">
        <f>IF(ISNUMBER(FIND("arbeid",Methode_Keuze)),"",IF(ISNUMBER(FIND("arbeid",Methode_Keuze)),"",IF(Tb_Activiteiten[[#This Row],[Loonkosten]]=1,Tb_Activiteiten[[#Headers],[Loonkosten]],"")))</f>
        <v/>
      </c>
      <c r="AB345" t="str">
        <f>IF(ISNUMBER(FIND("arbeid",Methode_Keuze)),"",IF(ISNUMBER(FIND("arbeid",Methode_Keuze)),"",IF(Tb_Activiteiten[[#This Row],[Eigen arbeid]]=1,Tb_Activiteiten[[#Headers],[Eigen arbeid]],"")))</f>
        <v/>
      </c>
      <c r="AC345" t="str">
        <f>IF(ISNUMBER(FIND("arbeid",Methode_Keuze)),"",IF(ISNUMBER(FIND("arbeid",Methode_Keuze)),"",IF(Tb_Activiteiten[[#This Row],[Projectmedewerker]]=1,Tb_Activiteiten[[#Headers],[Projectmedewerker]],"")))</f>
        <v/>
      </c>
      <c r="AD345" t="str">
        <f>IF(ISNUMBER(FIND("arbeid",Methode_Keuze)),"",IF(ISNUMBER(FIND("arbeid",Methode_Keuze)),"",IF(Tb_Activiteiten[[#This Row],[Landbouwer]]=1,Tb_Activiteiten[[#Headers],[Landbouwer]],"")))</f>
        <v/>
      </c>
      <c r="AE345" t="str">
        <f>IF(ISNUMBER(FIND("arbeid",Methode_Keuze)),"",IF(ISNUMBER(FIND("arbeid",Methode_Keuze)),"",IF(Tb_Activiteiten[[#This Row],[Adviseur]]=1,Tb_Activiteiten[[#Headers],[Adviseur]],"")))</f>
        <v/>
      </c>
      <c r="AF345" t="str">
        <f>IF(ISNUMBER(FIND("arbeid",Methode_Keuze)),"",IF(ISNUMBER(FIND("arbeid",Methode_Keuze)),"",IF(Tb_Activiteiten[[#This Row],[Projectleider/Expert]]=1,Tb_Activiteiten[[#Headers],[Projectleider/Expert]],"")))</f>
        <v/>
      </c>
      <c r="AG345" t="str">
        <f>IF(ISNUMBER(FIND("arbeid",Methode_Keuze)),"",IF(ISNUMBER(FIND("arbeid",Methode_Keuze)),"",IF(Tb_Activiteiten[[#This Row],[Arbeidskosten]]=1,Tb_Activiteiten[[#Headers],[Arbeidskosten]],"")))</f>
        <v/>
      </c>
      <c r="AH345" t="str">
        <f>IF(ISNUMBER(FIND("arbeid",Methode_Keuze)),"",IF(ISNUMBER(FIND("arbeid",Methode_Keuze)),"",IF(Tb_Activiteiten[[#This Row],[Arbeidskosten op basis van IKS]]=1,Tb_Activiteiten[[#Headers],[Arbeidskosten op basis van IKS]],"")))</f>
        <v/>
      </c>
      <c r="AI345" t="str">
        <f>IF(ISNUMBER(FIND("overige",Methode_Keuze)),"",IF(Tb_Activiteiten[[#This Row],[Kosten derden exclusief btw]]=1,Tb_Activiteiten[[#Headers],[Kosten derden exclusief btw]],""))</f>
        <v/>
      </c>
      <c r="AJ345" t="str">
        <f>IF(ISNUMBER(FIND("overige",Methode_Keuze)),"",IF(Tb_Activiteiten[[#This Row],[Niet verrekenbare btw]]=1,Tb_Activiteiten[[#Headers],[Niet verrekenbare btw]],""))</f>
        <v/>
      </c>
      <c r="AK345" t="str">
        <f>IF(ISNUMBER(FIND("overige",Methode_Keuze)),"",IF(Tb_Activiteiten[[#This Row],[Grondkosten]]=1,Tb_Activiteiten[[#Headers],[Grondkosten]],""))</f>
        <v/>
      </c>
      <c r="AL345" t="str">
        <f>IF(ISNUMBER(FIND("overige",Methode_Keuze)),"",IF(Tb_Activiteiten[[#This Row],[Bijdrage in natura (overige)]]=1,Tb_Activiteiten[[#Headers],[Bijdrage in natura (overige)]],""))</f>
        <v/>
      </c>
      <c r="AM345" t="str">
        <f>IF(ISNUMBER(FIND("overige",Methode_Keuze)),"",IF(Tb_Activiteiten[[#This Row],[Bijdrage in natura (vrijwilligers)]]=1,Tb_Activiteiten[[#Headers],[Bijdrage in natura (vrijwilligers)]],""))</f>
        <v/>
      </c>
      <c r="AN345" t="str">
        <f>IF(ISNUMBER(FIND("overige",Methode_Keuze)),"",IF(Tb_Activiteiten[[#This Row],[Afschrijvingskosten]]=1,Tb_Activiteiten[[#Headers],[Afschrijvingskosten]],""))</f>
        <v/>
      </c>
    </row>
    <row r="346" spans="1:40" x14ac:dyDescent="0.25">
      <c r="A346" s="342"/>
      <c r="F346" s="81"/>
      <c r="G346" s="81"/>
      <c r="L346" s="71"/>
      <c r="N346" t="str">
        <f>IFERROR(IF(VLOOKUP(Tb_Activiteiten[[#This Row],[Openstelling]],Tb_Openstelling[],2,0)=1,1,""),"")</f>
        <v/>
      </c>
      <c r="AA346" t="str">
        <f>IF(ISNUMBER(FIND("arbeid",Methode_Keuze)),"",IF(ISNUMBER(FIND("arbeid",Methode_Keuze)),"",IF(Tb_Activiteiten[[#This Row],[Loonkosten]]=1,Tb_Activiteiten[[#Headers],[Loonkosten]],"")))</f>
        <v/>
      </c>
      <c r="AB346" t="str">
        <f>IF(ISNUMBER(FIND("arbeid",Methode_Keuze)),"",IF(ISNUMBER(FIND("arbeid",Methode_Keuze)),"",IF(Tb_Activiteiten[[#This Row],[Eigen arbeid]]=1,Tb_Activiteiten[[#Headers],[Eigen arbeid]],"")))</f>
        <v/>
      </c>
      <c r="AC346" t="str">
        <f>IF(ISNUMBER(FIND("arbeid",Methode_Keuze)),"",IF(ISNUMBER(FIND("arbeid",Methode_Keuze)),"",IF(Tb_Activiteiten[[#This Row],[Projectmedewerker]]=1,Tb_Activiteiten[[#Headers],[Projectmedewerker]],"")))</f>
        <v/>
      </c>
      <c r="AD346" t="str">
        <f>IF(ISNUMBER(FIND("arbeid",Methode_Keuze)),"",IF(ISNUMBER(FIND("arbeid",Methode_Keuze)),"",IF(Tb_Activiteiten[[#This Row],[Landbouwer]]=1,Tb_Activiteiten[[#Headers],[Landbouwer]],"")))</f>
        <v/>
      </c>
      <c r="AE346" t="str">
        <f>IF(ISNUMBER(FIND("arbeid",Methode_Keuze)),"",IF(ISNUMBER(FIND("arbeid",Methode_Keuze)),"",IF(Tb_Activiteiten[[#This Row],[Adviseur]]=1,Tb_Activiteiten[[#Headers],[Adviseur]],"")))</f>
        <v/>
      </c>
      <c r="AF346" t="str">
        <f>IF(ISNUMBER(FIND("arbeid",Methode_Keuze)),"",IF(ISNUMBER(FIND("arbeid",Methode_Keuze)),"",IF(Tb_Activiteiten[[#This Row],[Projectleider/Expert]]=1,Tb_Activiteiten[[#Headers],[Projectleider/Expert]],"")))</f>
        <v/>
      </c>
      <c r="AG346" t="str">
        <f>IF(ISNUMBER(FIND("arbeid",Methode_Keuze)),"",IF(ISNUMBER(FIND("arbeid",Methode_Keuze)),"",IF(Tb_Activiteiten[[#This Row],[Arbeidskosten]]=1,Tb_Activiteiten[[#Headers],[Arbeidskosten]],"")))</f>
        <v/>
      </c>
      <c r="AH346" t="str">
        <f>IF(ISNUMBER(FIND("arbeid",Methode_Keuze)),"",IF(ISNUMBER(FIND("arbeid",Methode_Keuze)),"",IF(Tb_Activiteiten[[#This Row],[Arbeidskosten op basis van IKS]]=1,Tb_Activiteiten[[#Headers],[Arbeidskosten op basis van IKS]],"")))</f>
        <v/>
      </c>
      <c r="AI346" t="str">
        <f>IF(ISNUMBER(FIND("overige",Methode_Keuze)),"",IF(Tb_Activiteiten[[#This Row],[Kosten derden exclusief btw]]=1,Tb_Activiteiten[[#Headers],[Kosten derden exclusief btw]],""))</f>
        <v/>
      </c>
      <c r="AJ346" t="str">
        <f>IF(ISNUMBER(FIND("overige",Methode_Keuze)),"",IF(Tb_Activiteiten[[#This Row],[Niet verrekenbare btw]]=1,Tb_Activiteiten[[#Headers],[Niet verrekenbare btw]],""))</f>
        <v/>
      </c>
      <c r="AK346" t="str">
        <f>IF(ISNUMBER(FIND("overige",Methode_Keuze)),"",IF(Tb_Activiteiten[[#This Row],[Grondkosten]]=1,Tb_Activiteiten[[#Headers],[Grondkosten]],""))</f>
        <v/>
      </c>
      <c r="AL346" t="str">
        <f>IF(ISNUMBER(FIND("overige",Methode_Keuze)),"",IF(Tb_Activiteiten[[#This Row],[Bijdrage in natura (overige)]]=1,Tb_Activiteiten[[#Headers],[Bijdrage in natura (overige)]],""))</f>
        <v/>
      </c>
      <c r="AM346" t="str">
        <f>IF(ISNUMBER(FIND("overige",Methode_Keuze)),"",IF(Tb_Activiteiten[[#This Row],[Bijdrage in natura (vrijwilligers)]]=1,Tb_Activiteiten[[#Headers],[Bijdrage in natura (vrijwilligers)]],""))</f>
        <v/>
      </c>
      <c r="AN346" t="str">
        <f>IF(ISNUMBER(FIND("overige",Methode_Keuze)),"",IF(Tb_Activiteiten[[#This Row],[Afschrijvingskosten]]=1,Tb_Activiteiten[[#Headers],[Afschrijvingskosten]],""))</f>
        <v/>
      </c>
    </row>
    <row r="347" spans="1:40" x14ac:dyDescent="0.25">
      <c r="A347" s="342"/>
      <c r="F347" s="81"/>
      <c r="G347" s="81"/>
      <c r="L347" s="71"/>
      <c r="N347" t="str">
        <f>IFERROR(IF(VLOOKUP(Tb_Activiteiten[[#This Row],[Openstelling]],Tb_Openstelling[],2,0)=1,1,""),"")</f>
        <v/>
      </c>
      <c r="AA347" t="str">
        <f>IF(ISNUMBER(FIND("arbeid",Methode_Keuze)),"",IF(ISNUMBER(FIND("arbeid",Methode_Keuze)),"",IF(Tb_Activiteiten[[#This Row],[Loonkosten]]=1,Tb_Activiteiten[[#Headers],[Loonkosten]],"")))</f>
        <v/>
      </c>
      <c r="AB347" t="str">
        <f>IF(ISNUMBER(FIND("arbeid",Methode_Keuze)),"",IF(ISNUMBER(FIND("arbeid",Methode_Keuze)),"",IF(Tb_Activiteiten[[#This Row],[Eigen arbeid]]=1,Tb_Activiteiten[[#Headers],[Eigen arbeid]],"")))</f>
        <v/>
      </c>
      <c r="AC347" t="str">
        <f>IF(ISNUMBER(FIND("arbeid",Methode_Keuze)),"",IF(ISNUMBER(FIND("arbeid",Methode_Keuze)),"",IF(Tb_Activiteiten[[#This Row],[Projectmedewerker]]=1,Tb_Activiteiten[[#Headers],[Projectmedewerker]],"")))</f>
        <v/>
      </c>
      <c r="AD347" t="str">
        <f>IF(ISNUMBER(FIND("arbeid",Methode_Keuze)),"",IF(ISNUMBER(FIND("arbeid",Methode_Keuze)),"",IF(Tb_Activiteiten[[#This Row],[Landbouwer]]=1,Tb_Activiteiten[[#Headers],[Landbouwer]],"")))</f>
        <v/>
      </c>
      <c r="AE347" t="str">
        <f>IF(ISNUMBER(FIND("arbeid",Methode_Keuze)),"",IF(ISNUMBER(FIND("arbeid",Methode_Keuze)),"",IF(Tb_Activiteiten[[#This Row],[Adviseur]]=1,Tb_Activiteiten[[#Headers],[Adviseur]],"")))</f>
        <v/>
      </c>
      <c r="AF347" t="str">
        <f>IF(ISNUMBER(FIND("arbeid",Methode_Keuze)),"",IF(ISNUMBER(FIND("arbeid",Methode_Keuze)),"",IF(Tb_Activiteiten[[#This Row],[Projectleider/Expert]]=1,Tb_Activiteiten[[#Headers],[Projectleider/Expert]],"")))</f>
        <v/>
      </c>
      <c r="AG347" t="str">
        <f>IF(ISNUMBER(FIND("arbeid",Methode_Keuze)),"",IF(ISNUMBER(FIND("arbeid",Methode_Keuze)),"",IF(Tb_Activiteiten[[#This Row],[Arbeidskosten]]=1,Tb_Activiteiten[[#Headers],[Arbeidskosten]],"")))</f>
        <v/>
      </c>
      <c r="AH347" t="str">
        <f>IF(ISNUMBER(FIND("arbeid",Methode_Keuze)),"",IF(ISNUMBER(FIND("arbeid",Methode_Keuze)),"",IF(Tb_Activiteiten[[#This Row],[Arbeidskosten op basis van IKS]]=1,Tb_Activiteiten[[#Headers],[Arbeidskosten op basis van IKS]],"")))</f>
        <v/>
      </c>
      <c r="AI347" t="str">
        <f>IF(ISNUMBER(FIND("overige",Methode_Keuze)),"",IF(Tb_Activiteiten[[#This Row],[Kosten derden exclusief btw]]=1,Tb_Activiteiten[[#Headers],[Kosten derden exclusief btw]],""))</f>
        <v/>
      </c>
      <c r="AJ347" t="str">
        <f>IF(ISNUMBER(FIND("overige",Methode_Keuze)),"",IF(Tb_Activiteiten[[#This Row],[Niet verrekenbare btw]]=1,Tb_Activiteiten[[#Headers],[Niet verrekenbare btw]],""))</f>
        <v/>
      </c>
      <c r="AK347" t="str">
        <f>IF(ISNUMBER(FIND("overige",Methode_Keuze)),"",IF(Tb_Activiteiten[[#This Row],[Grondkosten]]=1,Tb_Activiteiten[[#Headers],[Grondkosten]],""))</f>
        <v/>
      </c>
      <c r="AL347" t="str">
        <f>IF(ISNUMBER(FIND("overige",Methode_Keuze)),"",IF(Tb_Activiteiten[[#This Row],[Bijdrage in natura (overige)]]=1,Tb_Activiteiten[[#Headers],[Bijdrage in natura (overige)]],""))</f>
        <v/>
      </c>
      <c r="AM347" t="str">
        <f>IF(ISNUMBER(FIND("overige",Methode_Keuze)),"",IF(Tb_Activiteiten[[#This Row],[Bijdrage in natura (vrijwilligers)]]=1,Tb_Activiteiten[[#Headers],[Bijdrage in natura (vrijwilligers)]],""))</f>
        <v/>
      </c>
      <c r="AN347" t="str">
        <f>IF(ISNUMBER(FIND("overige",Methode_Keuze)),"",IF(Tb_Activiteiten[[#This Row],[Afschrijvingskosten]]=1,Tb_Activiteiten[[#Headers],[Afschrijvingskosten]],""))</f>
        <v/>
      </c>
    </row>
    <row r="348" spans="1:40" x14ac:dyDescent="0.25">
      <c r="A348" s="342"/>
      <c r="F348" s="81"/>
      <c r="G348" s="81"/>
      <c r="L348" s="71"/>
      <c r="N348" t="str">
        <f>IFERROR(IF(VLOOKUP(Tb_Activiteiten[[#This Row],[Openstelling]],Tb_Openstelling[],2,0)=1,1,""),"")</f>
        <v/>
      </c>
      <c r="AA348" t="str">
        <f>IF(ISNUMBER(FIND("arbeid",Methode_Keuze)),"",IF(ISNUMBER(FIND("arbeid",Methode_Keuze)),"",IF(Tb_Activiteiten[[#This Row],[Loonkosten]]=1,Tb_Activiteiten[[#Headers],[Loonkosten]],"")))</f>
        <v/>
      </c>
      <c r="AB348" t="str">
        <f>IF(ISNUMBER(FIND("arbeid",Methode_Keuze)),"",IF(ISNUMBER(FIND("arbeid",Methode_Keuze)),"",IF(Tb_Activiteiten[[#This Row],[Eigen arbeid]]=1,Tb_Activiteiten[[#Headers],[Eigen arbeid]],"")))</f>
        <v/>
      </c>
      <c r="AC348" t="str">
        <f>IF(ISNUMBER(FIND("arbeid",Methode_Keuze)),"",IF(ISNUMBER(FIND("arbeid",Methode_Keuze)),"",IF(Tb_Activiteiten[[#This Row],[Projectmedewerker]]=1,Tb_Activiteiten[[#Headers],[Projectmedewerker]],"")))</f>
        <v/>
      </c>
      <c r="AD348" t="str">
        <f>IF(ISNUMBER(FIND("arbeid",Methode_Keuze)),"",IF(ISNUMBER(FIND("arbeid",Methode_Keuze)),"",IF(Tb_Activiteiten[[#This Row],[Landbouwer]]=1,Tb_Activiteiten[[#Headers],[Landbouwer]],"")))</f>
        <v/>
      </c>
      <c r="AE348" t="str">
        <f>IF(ISNUMBER(FIND("arbeid",Methode_Keuze)),"",IF(ISNUMBER(FIND("arbeid",Methode_Keuze)),"",IF(Tb_Activiteiten[[#This Row],[Adviseur]]=1,Tb_Activiteiten[[#Headers],[Adviseur]],"")))</f>
        <v/>
      </c>
      <c r="AF348" t="str">
        <f>IF(ISNUMBER(FIND("arbeid",Methode_Keuze)),"",IF(ISNUMBER(FIND("arbeid",Methode_Keuze)),"",IF(Tb_Activiteiten[[#This Row],[Projectleider/Expert]]=1,Tb_Activiteiten[[#Headers],[Projectleider/Expert]],"")))</f>
        <v/>
      </c>
      <c r="AG348" t="str">
        <f>IF(ISNUMBER(FIND("arbeid",Methode_Keuze)),"",IF(ISNUMBER(FIND("arbeid",Methode_Keuze)),"",IF(Tb_Activiteiten[[#This Row],[Arbeidskosten]]=1,Tb_Activiteiten[[#Headers],[Arbeidskosten]],"")))</f>
        <v/>
      </c>
      <c r="AH348" t="str">
        <f>IF(ISNUMBER(FIND("arbeid",Methode_Keuze)),"",IF(ISNUMBER(FIND("arbeid",Methode_Keuze)),"",IF(Tb_Activiteiten[[#This Row],[Arbeidskosten op basis van IKS]]=1,Tb_Activiteiten[[#Headers],[Arbeidskosten op basis van IKS]],"")))</f>
        <v/>
      </c>
      <c r="AI348" t="str">
        <f>IF(ISNUMBER(FIND("overige",Methode_Keuze)),"",IF(Tb_Activiteiten[[#This Row],[Kosten derden exclusief btw]]=1,Tb_Activiteiten[[#Headers],[Kosten derden exclusief btw]],""))</f>
        <v/>
      </c>
      <c r="AJ348" t="str">
        <f>IF(ISNUMBER(FIND("overige",Methode_Keuze)),"",IF(Tb_Activiteiten[[#This Row],[Niet verrekenbare btw]]=1,Tb_Activiteiten[[#Headers],[Niet verrekenbare btw]],""))</f>
        <v/>
      </c>
      <c r="AK348" t="str">
        <f>IF(ISNUMBER(FIND("overige",Methode_Keuze)),"",IF(Tb_Activiteiten[[#This Row],[Grondkosten]]=1,Tb_Activiteiten[[#Headers],[Grondkosten]],""))</f>
        <v/>
      </c>
      <c r="AL348" t="str">
        <f>IF(ISNUMBER(FIND("overige",Methode_Keuze)),"",IF(Tb_Activiteiten[[#This Row],[Bijdrage in natura (overige)]]=1,Tb_Activiteiten[[#Headers],[Bijdrage in natura (overige)]],""))</f>
        <v/>
      </c>
      <c r="AM348" t="str">
        <f>IF(ISNUMBER(FIND("overige",Methode_Keuze)),"",IF(Tb_Activiteiten[[#This Row],[Bijdrage in natura (vrijwilligers)]]=1,Tb_Activiteiten[[#Headers],[Bijdrage in natura (vrijwilligers)]],""))</f>
        <v/>
      </c>
      <c r="AN348" t="str">
        <f>IF(ISNUMBER(FIND("overige",Methode_Keuze)),"",IF(Tb_Activiteiten[[#This Row],[Afschrijvingskosten]]=1,Tb_Activiteiten[[#Headers],[Afschrijvingskosten]],""))</f>
        <v/>
      </c>
    </row>
    <row r="349" spans="1:40" x14ac:dyDescent="0.25">
      <c r="A349" s="342"/>
      <c r="F349" s="81"/>
      <c r="G349" s="81"/>
      <c r="L349" s="71"/>
      <c r="N349" t="str">
        <f>IFERROR(IF(VLOOKUP(Tb_Activiteiten[[#This Row],[Openstelling]],Tb_Openstelling[],2,0)=1,1,""),"")</f>
        <v/>
      </c>
      <c r="AA349" t="str">
        <f>IF(ISNUMBER(FIND("arbeid",Methode_Keuze)),"",IF(ISNUMBER(FIND("arbeid",Methode_Keuze)),"",IF(Tb_Activiteiten[[#This Row],[Loonkosten]]=1,Tb_Activiteiten[[#Headers],[Loonkosten]],"")))</f>
        <v/>
      </c>
      <c r="AB349" t="str">
        <f>IF(ISNUMBER(FIND("arbeid",Methode_Keuze)),"",IF(ISNUMBER(FIND("arbeid",Methode_Keuze)),"",IF(Tb_Activiteiten[[#This Row],[Eigen arbeid]]=1,Tb_Activiteiten[[#Headers],[Eigen arbeid]],"")))</f>
        <v/>
      </c>
      <c r="AC349" t="str">
        <f>IF(ISNUMBER(FIND("arbeid",Methode_Keuze)),"",IF(ISNUMBER(FIND("arbeid",Methode_Keuze)),"",IF(Tb_Activiteiten[[#This Row],[Projectmedewerker]]=1,Tb_Activiteiten[[#Headers],[Projectmedewerker]],"")))</f>
        <v/>
      </c>
      <c r="AD349" t="str">
        <f>IF(ISNUMBER(FIND("arbeid",Methode_Keuze)),"",IF(ISNUMBER(FIND("arbeid",Methode_Keuze)),"",IF(Tb_Activiteiten[[#This Row],[Landbouwer]]=1,Tb_Activiteiten[[#Headers],[Landbouwer]],"")))</f>
        <v/>
      </c>
      <c r="AE349" t="str">
        <f>IF(ISNUMBER(FIND("arbeid",Methode_Keuze)),"",IF(ISNUMBER(FIND("arbeid",Methode_Keuze)),"",IF(Tb_Activiteiten[[#This Row],[Adviseur]]=1,Tb_Activiteiten[[#Headers],[Adviseur]],"")))</f>
        <v/>
      </c>
      <c r="AF349" t="str">
        <f>IF(ISNUMBER(FIND("arbeid",Methode_Keuze)),"",IF(ISNUMBER(FIND("arbeid",Methode_Keuze)),"",IF(Tb_Activiteiten[[#This Row],[Projectleider/Expert]]=1,Tb_Activiteiten[[#Headers],[Projectleider/Expert]],"")))</f>
        <v/>
      </c>
      <c r="AG349" t="str">
        <f>IF(ISNUMBER(FIND("arbeid",Methode_Keuze)),"",IF(ISNUMBER(FIND("arbeid",Methode_Keuze)),"",IF(Tb_Activiteiten[[#This Row],[Arbeidskosten]]=1,Tb_Activiteiten[[#Headers],[Arbeidskosten]],"")))</f>
        <v/>
      </c>
      <c r="AH349" t="str">
        <f>IF(ISNUMBER(FIND("arbeid",Methode_Keuze)),"",IF(ISNUMBER(FIND("arbeid",Methode_Keuze)),"",IF(Tb_Activiteiten[[#This Row],[Arbeidskosten op basis van IKS]]=1,Tb_Activiteiten[[#Headers],[Arbeidskosten op basis van IKS]],"")))</f>
        <v/>
      </c>
      <c r="AI349" t="str">
        <f>IF(ISNUMBER(FIND("overige",Methode_Keuze)),"",IF(Tb_Activiteiten[[#This Row],[Kosten derden exclusief btw]]=1,Tb_Activiteiten[[#Headers],[Kosten derden exclusief btw]],""))</f>
        <v/>
      </c>
      <c r="AJ349" t="str">
        <f>IF(ISNUMBER(FIND("overige",Methode_Keuze)),"",IF(Tb_Activiteiten[[#This Row],[Niet verrekenbare btw]]=1,Tb_Activiteiten[[#Headers],[Niet verrekenbare btw]],""))</f>
        <v/>
      </c>
      <c r="AK349" t="str">
        <f>IF(ISNUMBER(FIND("overige",Methode_Keuze)),"",IF(Tb_Activiteiten[[#This Row],[Grondkosten]]=1,Tb_Activiteiten[[#Headers],[Grondkosten]],""))</f>
        <v/>
      </c>
      <c r="AL349" t="str">
        <f>IF(ISNUMBER(FIND("overige",Methode_Keuze)),"",IF(Tb_Activiteiten[[#This Row],[Bijdrage in natura (overige)]]=1,Tb_Activiteiten[[#Headers],[Bijdrage in natura (overige)]],""))</f>
        <v/>
      </c>
      <c r="AM349" t="str">
        <f>IF(ISNUMBER(FIND("overige",Methode_Keuze)),"",IF(Tb_Activiteiten[[#This Row],[Bijdrage in natura (vrijwilligers)]]=1,Tb_Activiteiten[[#Headers],[Bijdrage in natura (vrijwilligers)]],""))</f>
        <v/>
      </c>
      <c r="AN349" t="str">
        <f>IF(ISNUMBER(FIND("overige",Methode_Keuze)),"",IF(Tb_Activiteiten[[#This Row],[Afschrijvingskosten]]=1,Tb_Activiteiten[[#Headers],[Afschrijvingskosten]],""))</f>
        <v/>
      </c>
    </row>
    <row r="350" spans="1:40" x14ac:dyDescent="0.25">
      <c r="A350" s="342"/>
      <c r="F350" s="81"/>
      <c r="G350" s="81"/>
      <c r="L350" s="71"/>
      <c r="N350" t="str">
        <f>IFERROR(IF(VLOOKUP(Tb_Activiteiten[[#This Row],[Openstelling]],Tb_Openstelling[],2,0)=1,1,""),"")</f>
        <v/>
      </c>
      <c r="AA350" t="str">
        <f>IF(ISNUMBER(FIND("arbeid",Methode_Keuze)),"",IF(ISNUMBER(FIND("arbeid",Methode_Keuze)),"",IF(Tb_Activiteiten[[#This Row],[Loonkosten]]=1,Tb_Activiteiten[[#Headers],[Loonkosten]],"")))</f>
        <v/>
      </c>
      <c r="AB350" t="str">
        <f>IF(ISNUMBER(FIND("arbeid",Methode_Keuze)),"",IF(ISNUMBER(FIND("arbeid",Methode_Keuze)),"",IF(Tb_Activiteiten[[#This Row],[Eigen arbeid]]=1,Tb_Activiteiten[[#Headers],[Eigen arbeid]],"")))</f>
        <v/>
      </c>
      <c r="AC350" t="str">
        <f>IF(ISNUMBER(FIND("arbeid",Methode_Keuze)),"",IF(ISNUMBER(FIND("arbeid",Methode_Keuze)),"",IF(Tb_Activiteiten[[#This Row],[Projectmedewerker]]=1,Tb_Activiteiten[[#Headers],[Projectmedewerker]],"")))</f>
        <v/>
      </c>
      <c r="AD350" t="str">
        <f>IF(ISNUMBER(FIND("arbeid",Methode_Keuze)),"",IF(ISNUMBER(FIND("arbeid",Methode_Keuze)),"",IF(Tb_Activiteiten[[#This Row],[Landbouwer]]=1,Tb_Activiteiten[[#Headers],[Landbouwer]],"")))</f>
        <v/>
      </c>
      <c r="AE350" t="str">
        <f>IF(ISNUMBER(FIND("arbeid",Methode_Keuze)),"",IF(ISNUMBER(FIND("arbeid",Methode_Keuze)),"",IF(Tb_Activiteiten[[#This Row],[Adviseur]]=1,Tb_Activiteiten[[#Headers],[Adviseur]],"")))</f>
        <v/>
      </c>
      <c r="AF350" t="str">
        <f>IF(ISNUMBER(FIND("arbeid",Methode_Keuze)),"",IF(ISNUMBER(FIND("arbeid",Methode_Keuze)),"",IF(Tb_Activiteiten[[#This Row],[Projectleider/Expert]]=1,Tb_Activiteiten[[#Headers],[Projectleider/Expert]],"")))</f>
        <v/>
      </c>
      <c r="AG350" t="str">
        <f>IF(ISNUMBER(FIND("arbeid",Methode_Keuze)),"",IF(ISNUMBER(FIND("arbeid",Methode_Keuze)),"",IF(Tb_Activiteiten[[#This Row],[Arbeidskosten]]=1,Tb_Activiteiten[[#Headers],[Arbeidskosten]],"")))</f>
        <v/>
      </c>
      <c r="AH350" t="str">
        <f>IF(ISNUMBER(FIND("arbeid",Methode_Keuze)),"",IF(ISNUMBER(FIND("arbeid",Methode_Keuze)),"",IF(Tb_Activiteiten[[#This Row],[Arbeidskosten op basis van IKS]]=1,Tb_Activiteiten[[#Headers],[Arbeidskosten op basis van IKS]],"")))</f>
        <v/>
      </c>
      <c r="AI350" t="str">
        <f>IF(ISNUMBER(FIND("overige",Methode_Keuze)),"",IF(Tb_Activiteiten[[#This Row],[Kosten derden exclusief btw]]=1,Tb_Activiteiten[[#Headers],[Kosten derden exclusief btw]],""))</f>
        <v/>
      </c>
      <c r="AJ350" t="str">
        <f>IF(ISNUMBER(FIND("overige",Methode_Keuze)),"",IF(Tb_Activiteiten[[#This Row],[Niet verrekenbare btw]]=1,Tb_Activiteiten[[#Headers],[Niet verrekenbare btw]],""))</f>
        <v/>
      </c>
      <c r="AK350" t="str">
        <f>IF(ISNUMBER(FIND("overige",Methode_Keuze)),"",IF(Tb_Activiteiten[[#This Row],[Grondkosten]]=1,Tb_Activiteiten[[#Headers],[Grondkosten]],""))</f>
        <v/>
      </c>
      <c r="AL350" t="str">
        <f>IF(ISNUMBER(FIND("overige",Methode_Keuze)),"",IF(Tb_Activiteiten[[#This Row],[Bijdrage in natura (overige)]]=1,Tb_Activiteiten[[#Headers],[Bijdrage in natura (overige)]],""))</f>
        <v/>
      </c>
      <c r="AM350" t="str">
        <f>IF(ISNUMBER(FIND("overige",Methode_Keuze)),"",IF(Tb_Activiteiten[[#This Row],[Bijdrage in natura (vrijwilligers)]]=1,Tb_Activiteiten[[#Headers],[Bijdrage in natura (vrijwilligers)]],""))</f>
        <v/>
      </c>
      <c r="AN350" t="str">
        <f>IF(ISNUMBER(FIND("overige",Methode_Keuze)),"",IF(Tb_Activiteiten[[#This Row],[Afschrijvingskosten]]=1,Tb_Activiteiten[[#Headers],[Afschrijvingskosten]],""))</f>
        <v/>
      </c>
    </row>
    <row r="351" spans="1:40" x14ac:dyDescent="0.25">
      <c r="A351" s="342"/>
      <c r="F351" s="81"/>
      <c r="G351" s="81"/>
      <c r="L351" s="71"/>
      <c r="N351" t="str">
        <f>IFERROR(IF(VLOOKUP(Tb_Activiteiten[[#This Row],[Openstelling]],Tb_Openstelling[],2,0)=1,1,""),"")</f>
        <v/>
      </c>
      <c r="AA351" t="str">
        <f>IF(ISNUMBER(FIND("arbeid",Methode_Keuze)),"",IF(ISNUMBER(FIND("arbeid",Methode_Keuze)),"",IF(Tb_Activiteiten[[#This Row],[Loonkosten]]=1,Tb_Activiteiten[[#Headers],[Loonkosten]],"")))</f>
        <v/>
      </c>
      <c r="AB351" t="str">
        <f>IF(ISNUMBER(FIND("arbeid",Methode_Keuze)),"",IF(ISNUMBER(FIND("arbeid",Methode_Keuze)),"",IF(Tb_Activiteiten[[#This Row],[Eigen arbeid]]=1,Tb_Activiteiten[[#Headers],[Eigen arbeid]],"")))</f>
        <v/>
      </c>
      <c r="AC351" t="str">
        <f>IF(ISNUMBER(FIND("arbeid",Methode_Keuze)),"",IF(ISNUMBER(FIND("arbeid",Methode_Keuze)),"",IF(Tb_Activiteiten[[#This Row],[Projectmedewerker]]=1,Tb_Activiteiten[[#Headers],[Projectmedewerker]],"")))</f>
        <v/>
      </c>
      <c r="AD351" t="str">
        <f>IF(ISNUMBER(FIND("arbeid",Methode_Keuze)),"",IF(ISNUMBER(FIND("arbeid",Methode_Keuze)),"",IF(Tb_Activiteiten[[#This Row],[Landbouwer]]=1,Tb_Activiteiten[[#Headers],[Landbouwer]],"")))</f>
        <v/>
      </c>
      <c r="AE351" t="str">
        <f>IF(ISNUMBER(FIND("arbeid",Methode_Keuze)),"",IF(ISNUMBER(FIND("arbeid",Methode_Keuze)),"",IF(Tb_Activiteiten[[#This Row],[Adviseur]]=1,Tb_Activiteiten[[#Headers],[Adviseur]],"")))</f>
        <v/>
      </c>
      <c r="AF351" t="str">
        <f>IF(ISNUMBER(FIND("arbeid",Methode_Keuze)),"",IF(ISNUMBER(FIND("arbeid",Methode_Keuze)),"",IF(Tb_Activiteiten[[#This Row],[Projectleider/Expert]]=1,Tb_Activiteiten[[#Headers],[Projectleider/Expert]],"")))</f>
        <v/>
      </c>
      <c r="AG351" t="str">
        <f>IF(ISNUMBER(FIND("arbeid",Methode_Keuze)),"",IF(ISNUMBER(FIND("arbeid",Methode_Keuze)),"",IF(Tb_Activiteiten[[#This Row],[Arbeidskosten]]=1,Tb_Activiteiten[[#Headers],[Arbeidskosten]],"")))</f>
        <v/>
      </c>
      <c r="AH351" t="str">
        <f>IF(ISNUMBER(FIND("arbeid",Methode_Keuze)),"",IF(ISNUMBER(FIND("arbeid",Methode_Keuze)),"",IF(Tb_Activiteiten[[#This Row],[Arbeidskosten op basis van IKS]]=1,Tb_Activiteiten[[#Headers],[Arbeidskosten op basis van IKS]],"")))</f>
        <v/>
      </c>
      <c r="AI351" t="str">
        <f>IF(ISNUMBER(FIND("overige",Methode_Keuze)),"",IF(Tb_Activiteiten[[#This Row],[Kosten derden exclusief btw]]=1,Tb_Activiteiten[[#Headers],[Kosten derden exclusief btw]],""))</f>
        <v/>
      </c>
      <c r="AJ351" t="str">
        <f>IF(ISNUMBER(FIND("overige",Methode_Keuze)),"",IF(Tb_Activiteiten[[#This Row],[Niet verrekenbare btw]]=1,Tb_Activiteiten[[#Headers],[Niet verrekenbare btw]],""))</f>
        <v/>
      </c>
      <c r="AK351" t="str">
        <f>IF(ISNUMBER(FIND("overige",Methode_Keuze)),"",IF(Tb_Activiteiten[[#This Row],[Grondkosten]]=1,Tb_Activiteiten[[#Headers],[Grondkosten]],""))</f>
        <v/>
      </c>
      <c r="AL351" t="str">
        <f>IF(ISNUMBER(FIND("overige",Methode_Keuze)),"",IF(Tb_Activiteiten[[#This Row],[Bijdrage in natura (overige)]]=1,Tb_Activiteiten[[#Headers],[Bijdrage in natura (overige)]],""))</f>
        <v/>
      </c>
      <c r="AM351" t="str">
        <f>IF(ISNUMBER(FIND("overige",Methode_Keuze)),"",IF(Tb_Activiteiten[[#This Row],[Bijdrage in natura (vrijwilligers)]]=1,Tb_Activiteiten[[#Headers],[Bijdrage in natura (vrijwilligers)]],""))</f>
        <v/>
      </c>
      <c r="AN351" t="str">
        <f>IF(ISNUMBER(FIND("overige",Methode_Keuze)),"",IF(Tb_Activiteiten[[#This Row],[Afschrijvingskosten]]=1,Tb_Activiteiten[[#Headers],[Afschrijvingskosten]],""))</f>
        <v/>
      </c>
    </row>
    <row r="352" spans="1:40" x14ac:dyDescent="0.25">
      <c r="A352" s="342"/>
      <c r="F352" s="81"/>
      <c r="G352" s="81"/>
      <c r="L352" s="71"/>
      <c r="N352" t="str">
        <f>IFERROR(IF(VLOOKUP(Tb_Activiteiten[[#This Row],[Openstelling]],Tb_Openstelling[],2,0)=1,1,""),"")</f>
        <v/>
      </c>
      <c r="AA352" t="str">
        <f>IF(ISNUMBER(FIND("arbeid",Methode_Keuze)),"",IF(ISNUMBER(FIND("arbeid",Methode_Keuze)),"",IF(Tb_Activiteiten[[#This Row],[Loonkosten]]=1,Tb_Activiteiten[[#Headers],[Loonkosten]],"")))</f>
        <v/>
      </c>
      <c r="AB352" t="str">
        <f>IF(ISNUMBER(FIND("arbeid",Methode_Keuze)),"",IF(ISNUMBER(FIND("arbeid",Methode_Keuze)),"",IF(Tb_Activiteiten[[#This Row],[Eigen arbeid]]=1,Tb_Activiteiten[[#Headers],[Eigen arbeid]],"")))</f>
        <v/>
      </c>
      <c r="AC352" t="str">
        <f>IF(ISNUMBER(FIND("arbeid",Methode_Keuze)),"",IF(ISNUMBER(FIND("arbeid",Methode_Keuze)),"",IF(Tb_Activiteiten[[#This Row],[Projectmedewerker]]=1,Tb_Activiteiten[[#Headers],[Projectmedewerker]],"")))</f>
        <v/>
      </c>
      <c r="AD352" t="str">
        <f>IF(ISNUMBER(FIND("arbeid",Methode_Keuze)),"",IF(ISNUMBER(FIND("arbeid",Methode_Keuze)),"",IF(Tb_Activiteiten[[#This Row],[Landbouwer]]=1,Tb_Activiteiten[[#Headers],[Landbouwer]],"")))</f>
        <v/>
      </c>
      <c r="AE352" t="str">
        <f>IF(ISNUMBER(FIND("arbeid",Methode_Keuze)),"",IF(ISNUMBER(FIND("arbeid",Methode_Keuze)),"",IF(Tb_Activiteiten[[#This Row],[Adviseur]]=1,Tb_Activiteiten[[#Headers],[Adviseur]],"")))</f>
        <v/>
      </c>
      <c r="AF352" t="str">
        <f>IF(ISNUMBER(FIND("arbeid",Methode_Keuze)),"",IF(ISNUMBER(FIND("arbeid",Methode_Keuze)),"",IF(Tb_Activiteiten[[#This Row],[Projectleider/Expert]]=1,Tb_Activiteiten[[#Headers],[Projectleider/Expert]],"")))</f>
        <v/>
      </c>
      <c r="AG352" t="str">
        <f>IF(ISNUMBER(FIND("arbeid",Methode_Keuze)),"",IF(ISNUMBER(FIND("arbeid",Methode_Keuze)),"",IF(Tb_Activiteiten[[#This Row],[Arbeidskosten]]=1,Tb_Activiteiten[[#Headers],[Arbeidskosten]],"")))</f>
        <v/>
      </c>
      <c r="AH352" t="str">
        <f>IF(ISNUMBER(FIND("arbeid",Methode_Keuze)),"",IF(ISNUMBER(FIND("arbeid",Methode_Keuze)),"",IF(Tb_Activiteiten[[#This Row],[Arbeidskosten op basis van IKS]]=1,Tb_Activiteiten[[#Headers],[Arbeidskosten op basis van IKS]],"")))</f>
        <v/>
      </c>
      <c r="AI352" t="str">
        <f>IF(ISNUMBER(FIND("overige",Methode_Keuze)),"",IF(Tb_Activiteiten[[#This Row],[Kosten derden exclusief btw]]=1,Tb_Activiteiten[[#Headers],[Kosten derden exclusief btw]],""))</f>
        <v/>
      </c>
      <c r="AJ352" t="str">
        <f>IF(ISNUMBER(FIND("overige",Methode_Keuze)),"",IF(Tb_Activiteiten[[#This Row],[Niet verrekenbare btw]]=1,Tb_Activiteiten[[#Headers],[Niet verrekenbare btw]],""))</f>
        <v/>
      </c>
      <c r="AK352" t="str">
        <f>IF(ISNUMBER(FIND("overige",Methode_Keuze)),"",IF(Tb_Activiteiten[[#This Row],[Grondkosten]]=1,Tb_Activiteiten[[#Headers],[Grondkosten]],""))</f>
        <v/>
      </c>
      <c r="AL352" t="str">
        <f>IF(ISNUMBER(FIND("overige",Methode_Keuze)),"",IF(Tb_Activiteiten[[#This Row],[Bijdrage in natura (overige)]]=1,Tb_Activiteiten[[#Headers],[Bijdrage in natura (overige)]],""))</f>
        <v/>
      </c>
      <c r="AM352" t="str">
        <f>IF(ISNUMBER(FIND("overige",Methode_Keuze)),"",IF(Tb_Activiteiten[[#This Row],[Bijdrage in natura (vrijwilligers)]]=1,Tb_Activiteiten[[#Headers],[Bijdrage in natura (vrijwilligers)]],""))</f>
        <v/>
      </c>
      <c r="AN352" t="str">
        <f>IF(ISNUMBER(FIND("overige",Methode_Keuze)),"",IF(Tb_Activiteiten[[#This Row],[Afschrijvingskosten]]=1,Tb_Activiteiten[[#Headers],[Afschrijvingskosten]],""))</f>
        <v/>
      </c>
    </row>
    <row r="353" spans="1:40" x14ac:dyDescent="0.25">
      <c r="A353" s="342"/>
      <c r="F353" s="81"/>
      <c r="G353" s="81"/>
      <c r="L353" s="71"/>
      <c r="N353" t="str">
        <f>IFERROR(IF(VLOOKUP(Tb_Activiteiten[[#This Row],[Openstelling]],Tb_Openstelling[],2,0)=1,1,""),"")</f>
        <v/>
      </c>
      <c r="AA353" t="str">
        <f>IF(ISNUMBER(FIND("arbeid",Methode_Keuze)),"",IF(ISNUMBER(FIND("arbeid",Methode_Keuze)),"",IF(Tb_Activiteiten[[#This Row],[Loonkosten]]=1,Tb_Activiteiten[[#Headers],[Loonkosten]],"")))</f>
        <v/>
      </c>
      <c r="AB353" t="str">
        <f>IF(ISNUMBER(FIND("arbeid",Methode_Keuze)),"",IF(ISNUMBER(FIND("arbeid",Methode_Keuze)),"",IF(Tb_Activiteiten[[#This Row],[Eigen arbeid]]=1,Tb_Activiteiten[[#Headers],[Eigen arbeid]],"")))</f>
        <v/>
      </c>
      <c r="AC353" t="str">
        <f>IF(ISNUMBER(FIND("arbeid",Methode_Keuze)),"",IF(ISNUMBER(FIND("arbeid",Methode_Keuze)),"",IF(Tb_Activiteiten[[#This Row],[Projectmedewerker]]=1,Tb_Activiteiten[[#Headers],[Projectmedewerker]],"")))</f>
        <v/>
      </c>
      <c r="AD353" t="str">
        <f>IF(ISNUMBER(FIND("arbeid",Methode_Keuze)),"",IF(ISNUMBER(FIND("arbeid",Methode_Keuze)),"",IF(Tb_Activiteiten[[#This Row],[Landbouwer]]=1,Tb_Activiteiten[[#Headers],[Landbouwer]],"")))</f>
        <v/>
      </c>
      <c r="AE353" t="str">
        <f>IF(ISNUMBER(FIND("arbeid",Methode_Keuze)),"",IF(ISNUMBER(FIND("arbeid",Methode_Keuze)),"",IF(Tb_Activiteiten[[#This Row],[Adviseur]]=1,Tb_Activiteiten[[#Headers],[Adviseur]],"")))</f>
        <v/>
      </c>
      <c r="AF353" t="str">
        <f>IF(ISNUMBER(FIND("arbeid",Methode_Keuze)),"",IF(ISNUMBER(FIND("arbeid",Methode_Keuze)),"",IF(Tb_Activiteiten[[#This Row],[Projectleider/Expert]]=1,Tb_Activiteiten[[#Headers],[Projectleider/Expert]],"")))</f>
        <v/>
      </c>
      <c r="AG353" t="str">
        <f>IF(ISNUMBER(FIND("arbeid",Methode_Keuze)),"",IF(ISNUMBER(FIND("arbeid",Methode_Keuze)),"",IF(Tb_Activiteiten[[#This Row],[Arbeidskosten]]=1,Tb_Activiteiten[[#Headers],[Arbeidskosten]],"")))</f>
        <v/>
      </c>
      <c r="AH353" t="str">
        <f>IF(ISNUMBER(FIND("arbeid",Methode_Keuze)),"",IF(ISNUMBER(FIND("arbeid",Methode_Keuze)),"",IF(Tb_Activiteiten[[#This Row],[Arbeidskosten op basis van IKS]]=1,Tb_Activiteiten[[#Headers],[Arbeidskosten op basis van IKS]],"")))</f>
        <v/>
      </c>
      <c r="AI353" t="str">
        <f>IF(ISNUMBER(FIND("overige",Methode_Keuze)),"",IF(Tb_Activiteiten[[#This Row],[Kosten derden exclusief btw]]=1,Tb_Activiteiten[[#Headers],[Kosten derden exclusief btw]],""))</f>
        <v/>
      </c>
      <c r="AJ353" t="str">
        <f>IF(ISNUMBER(FIND("overige",Methode_Keuze)),"",IF(Tb_Activiteiten[[#This Row],[Niet verrekenbare btw]]=1,Tb_Activiteiten[[#Headers],[Niet verrekenbare btw]],""))</f>
        <v/>
      </c>
      <c r="AK353" t="str">
        <f>IF(ISNUMBER(FIND("overige",Methode_Keuze)),"",IF(Tb_Activiteiten[[#This Row],[Grondkosten]]=1,Tb_Activiteiten[[#Headers],[Grondkosten]],""))</f>
        <v/>
      </c>
      <c r="AL353" t="str">
        <f>IF(ISNUMBER(FIND("overige",Methode_Keuze)),"",IF(Tb_Activiteiten[[#This Row],[Bijdrage in natura (overige)]]=1,Tb_Activiteiten[[#Headers],[Bijdrage in natura (overige)]],""))</f>
        <v/>
      </c>
      <c r="AM353" t="str">
        <f>IF(ISNUMBER(FIND("overige",Methode_Keuze)),"",IF(Tb_Activiteiten[[#This Row],[Bijdrage in natura (vrijwilligers)]]=1,Tb_Activiteiten[[#Headers],[Bijdrage in natura (vrijwilligers)]],""))</f>
        <v/>
      </c>
      <c r="AN353" t="str">
        <f>IF(ISNUMBER(FIND("overige",Methode_Keuze)),"",IF(Tb_Activiteiten[[#This Row],[Afschrijvingskosten]]=1,Tb_Activiteiten[[#Headers],[Afschrijvingskosten]],""))</f>
        <v/>
      </c>
    </row>
    <row r="354" spans="1:40" x14ac:dyDescent="0.25">
      <c r="A354" s="342"/>
      <c r="F354" s="81"/>
      <c r="G354" s="81"/>
      <c r="L354" s="71"/>
      <c r="N354" t="str">
        <f>IFERROR(IF(VLOOKUP(Tb_Activiteiten[[#This Row],[Openstelling]],Tb_Openstelling[],2,0)=1,1,""),"")</f>
        <v/>
      </c>
      <c r="AA354" t="str">
        <f>IF(ISNUMBER(FIND("arbeid",Methode_Keuze)),"",IF(ISNUMBER(FIND("arbeid",Methode_Keuze)),"",IF(Tb_Activiteiten[[#This Row],[Loonkosten]]=1,Tb_Activiteiten[[#Headers],[Loonkosten]],"")))</f>
        <v/>
      </c>
      <c r="AB354" t="str">
        <f>IF(ISNUMBER(FIND("arbeid",Methode_Keuze)),"",IF(ISNUMBER(FIND("arbeid",Methode_Keuze)),"",IF(Tb_Activiteiten[[#This Row],[Eigen arbeid]]=1,Tb_Activiteiten[[#Headers],[Eigen arbeid]],"")))</f>
        <v/>
      </c>
      <c r="AC354" t="str">
        <f>IF(ISNUMBER(FIND("arbeid",Methode_Keuze)),"",IF(ISNUMBER(FIND("arbeid",Methode_Keuze)),"",IF(Tb_Activiteiten[[#This Row],[Projectmedewerker]]=1,Tb_Activiteiten[[#Headers],[Projectmedewerker]],"")))</f>
        <v/>
      </c>
      <c r="AD354" t="str">
        <f>IF(ISNUMBER(FIND("arbeid",Methode_Keuze)),"",IF(ISNUMBER(FIND("arbeid",Methode_Keuze)),"",IF(Tb_Activiteiten[[#This Row],[Landbouwer]]=1,Tb_Activiteiten[[#Headers],[Landbouwer]],"")))</f>
        <v/>
      </c>
      <c r="AE354" t="str">
        <f>IF(ISNUMBER(FIND("arbeid",Methode_Keuze)),"",IF(ISNUMBER(FIND("arbeid",Methode_Keuze)),"",IF(Tb_Activiteiten[[#This Row],[Adviseur]]=1,Tb_Activiteiten[[#Headers],[Adviseur]],"")))</f>
        <v/>
      </c>
      <c r="AF354" t="str">
        <f>IF(ISNUMBER(FIND("arbeid",Methode_Keuze)),"",IF(ISNUMBER(FIND("arbeid",Methode_Keuze)),"",IF(Tb_Activiteiten[[#This Row],[Projectleider/Expert]]=1,Tb_Activiteiten[[#Headers],[Projectleider/Expert]],"")))</f>
        <v/>
      </c>
      <c r="AG354" t="str">
        <f>IF(ISNUMBER(FIND("arbeid",Methode_Keuze)),"",IF(ISNUMBER(FIND("arbeid",Methode_Keuze)),"",IF(Tb_Activiteiten[[#This Row],[Arbeidskosten]]=1,Tb_Activiteiten[[#Headers],[Arbeidskosten]],"")))</f>
        <v/>
      </c>
      <c r="AH354" t="str">
        <f>IF(ISNUMBER(FIND("arbeid",Methode_Keuze)),"",IF(ISNUMBER(FIND("arbeid",Methode_Keuze)),"",IF(Tb_Activiteiten[[#This Row],[Arbeidskosten op basis van IKS]]=1,Tb_Activiteiten[[#Headers],[Arbeidskosten op basis van IKS]],"")))</f>
        <v/>
      </c>
      <c r="AI354" t="str">
        <f>IF(ISNUMBER(FIND("overige",Methode_Keuze)),"",IF(Tb_Activiteiten[[#This Row],[Kosten derden exclusief btw]]=1,Tb_Activiteiten[[#Headers],[Kosten derden exclusief btw]],""))</f>
        <v/>
      </c>
      <c r="AJ354" t="str">
        <f>IF(ISNUMBER(FIND("overige",Methode_Keuze)),"",IF(Tb_Activiteiten[[#This Row],[Niet verrekenbare btw]]=1,Tb_Activiteiten[[#Headers],[Niet verrekenbare btw]],""))</f>
        <v/>
      </c>
      <c r="AK354" t="str">
        <f>IF(ISNUMBER(FIND("overige",Methode_Keuze)),"",IF(Tb_Activiteiten[[#This Row],[Grondkosten]]=1,Tb_Activiteiten[[#Headers],[Grondkosten]],""))</f>
        <v/>
      </c>
      <c r="AL354" t="str">
        <f>IF(ISNUMBER(FIND("overige",Methode_Keuze)),"",IF(Tb_Activiteiten[[#This Row],[Bijdrage in natura (overige)]]=1,Tb_Activiteiten[[#Headers],[Bijdrage in natura (overige)]],""))</f>
        <v/>
      </c>
      <c r="AM354" t="str">
        <f>IF(ISNUMBER(FIND("overige",Methode_Keuze)),"",IF(Tb_Activiteiten[[#This Row],[Bijdrage in natura (vrijwilligers)]]=1,Tb_Activiteiten[[#Headers],[Bijdrage in natura (vrijwilligers)]],""))</f>
        <v/>
      </c>
      <c r="AN354" t="str">
        <f>IF(ISNUMBER(FIND("overige",Methode_Keuze)),"",IF(Tb_Activiteiten[[#This Row],[Afschrijvingskosten]]=1,Tb_Activiteiten[[#Headers],[Afschrijvingskosten]],""))</f>
        <v/>
      </c>
    </row>
    <row r="355" spans="1:40" x14ac:dyDescent="0.25">
      <c r="A355" s="342"/>
      <c r="F355" s="81"/>
      <c r="G355" s="81"/>
      <c r="L355" s="71"/>
      <c r="N355" t="str">
        <f>IFERROR(IF(VLOOKUP(Tb_Activiteiten[[#This Row],[Openstelling]],Tb_Openstelling[],2,0)=1,1,""),"")</f>
        <v/>
      </c>
      <c r="AA355" t="str">
        <f>IF(ISNUMBER(FIND("arbeid",Methode_Keuze)),"",IF(ISNUMBER(FIND("arbeid",Methode_Keuze)),"",IF(Tb_Activiteiten[[#This Row],[Loonkosten]]=1,Tb_Activiteiten[[#Headers],[Loonkosten]],"")))</f>
        <v/>
      </c>
      <c r="AB355" t="str">
        <f>IF(ISNUMBER(FIND("arbeid",Methode_Keuze)),"",IF(ISNUMBER(FIND("arbeid",Methode_Keuze)),"",IF(Tb_Activiteiten[[#This Row],[Eigen arbeid]]=1,Tb_Activiteiten[[#Headers],[Eigen arbeid]],"")))</f>
        <v/>
      </c>
      <c r="AC355" t="str">
        <f>IF(ISNUMBER(FIND("arbeid",Methode_Keuze)),"",IF(ISNUMBER(FIND("arbeid",Methode_Keuze)),"",IF(Tb_Activiteiten[[#This Row],[Projectmedewerker]]=1,Tb_Activiteiten[[#Headers],[Projectmedewerker]],"")))</f>
        <v/>
      </c>
      <c r="AD355" t="str">
        <f>IF(ISNUMBER(FIND("arbeid",Methode_Keuze)),"",IF(ISNUMBER(FIND("arbeid",Methode_Keuze)),"",IF(Tb_Activiteiten[[#This Row],[Landbouwer]]=1,Tb_Activiteiten[[#Headers],[Landbouwer]],"")))</f>
        <v/>
      </c>
      <c r="AE355" t="str">
        <f>IF(ISNUMBER(FIND("arbeid",Methode_Keuze)),"",IF(ISNUMBER(FIND("arbeid",Methode_Keuze)),"",IF(Tb_Activiteiten[[#This Row],[Adviseur]]=1,Tb_Activiteiten[[#Headers],[Adviseur]],"")))</f>
        <v/>
      </c>
      <c r="AF355" t="str">
        <f>IF(ISNUMBER(FIND("arbeid",Methode_Keuze)),"",IF(ISNUMBER(FIND("arbeid",Methode_Keuze)),"",IF(Tb_Activiteiten[[#This Row],[Projectleider/Expert]]=1,Tb_Activiteiten[[#Headers],[Projectleider/Expert]],"")))</f>
        <v/>
      </c>
      <c r="AG355" t="str">
        <f>IF(ISNUMBER(FIND("arbeid",Methode_Keuze)),"",IF(ISNUMBER(FIND("arbeid",Methode_Keuze)),"",IF(Tb_Activiteiten[[#This Row],[Arbeidskosten]]=1,Tb_Activiteiten[[#Headers],[Arbeidskosten]],"")))</f>
        <v/>
      </c>
      <c r="AH355" t="str">
        <f>IF(ISNUMBER(FIND("arbeid",Methode_Keuze)),"",IF(ISNUMBER(FIND("arbeid",Methode_Keuze)),"",IF(Tb_Activiteiten[[#This Row],[Arbeidskosten op basis van IKS]]=1,Tb_Activiteiten[[#Headers],[Arbeidskosten op basis van IKS]],"")))</f>
        <v/>
      </c>
      <c r="AI355" t="str">
        <f>IF(ISNUMBER(FIND("overige",Methode_Keuze)),"",IF(Tb_Activiteiten[[#This Row],[Kosten derden exclusief btw]]=1,Tb_Activiteiten[[#Headers],[Kosten derden exclusief btw]],""))</f>
        <v/>
      </c>
      <c r="AJ355" t="str">
        <f>IF(ISNUMBER(FIND("overige",Methode_Keuze)),"",IF(Tb_Activiteiten[[#This Row],[Niet verrekenbare btw]]=1,Tb_Activiteiten[[#Headers],[Niet verrekenbare btw]],""))</f>
        <v/>
      </c>
      <c r="AK355" t="str">
        <f>IF(ISNUMBER(FIND("overige",Methode_Keuze)),"",IF(Tb_Activiteiten[[#This Row],[Grondkosten]]=1,Tb_Activiteiten[[#Headers],[Grondkosten]],""))</f>
        <v/>
      </c>
      <c r="AL355" t="str">
        <f>IF(ISNUMBER(FIND("overige",Methode_Keuze)),"",IF(Tb_Activiteiten[[#This Row],[Bijdrage in natura (overige)]]=1,Tb_Activiteiten[[#Headers],[Bijdrage in natura (overige)]],""))</f>
        <v/>
      </c>
      <c r="AM355" t="str">
        <f>IF(ISNUMBER(FIND("overige",Methode_Keuze)),"",IF(Tb_Activiteiten[[#This Row],[Bijdrage in natura (vrijwilligers)]]=1,Tb_Activiteiten[[#Headers],[Bijdrage in natura (vrijwilligers)]],""))</f>
        <v/>
      </c>
      <c r="AN355" t="str">
        <f>IF(ISNUMBER(FIND("overige",Methode_Keuze)),"",IF(Tb_Activiteiten[[#This Row],[Afschrijvingskosten]]=1,Tb_Activiteiten[[#Headers],[Afschrijvingskosten]],""))</f>
        <v/>
      </c>
    </row>
    <row r="356" spans="1:40" x14ac:dyDescent="0.25">
      <c r="A356" s="342"/>
      <c r="F356" s="81"/>
      <c r="G356" s="81"/>
      <c r="L356" s="71"/>
      <c r="N356" t="str">
        <f>IFERROR(IF(VLOOKUP(Tb_Activiteiten[[#This Row],[Openstelling]],Tb_Openstelling[],2,0)=1,1,""),"")</f>
        <v/>
      </c>
      <c r="AA356" t="str">
        <f>IF(ISNUMBER(FIND("arbeid",Methode_Keuze)),"",IF(ISNUMBER(FIND("arbeid",Methode_Keuze)),"",IF(Tb_Activiteiten[[#This Row],[Loonkosten]]=1,Tb_Activiteiten[[#Headers],[Loonkosten]],"")))</f>
        <v/>
      </c>
      <c r="AB356" t="str">
        <f>IF(ISNUMBER(FIND("arbeid",Methode_Keuze)),"",IF(ISNUMBER(FIND("arbeid",Methode_Keuze)),"",IF(Tb_Activiteiten[[#This Row],[Eigen arbeid]]=1,Tb_Activiteiten[[#Headers],[Eigen arbeid]],"")))</f>
        <v/>
      </c>
      <c r="AC356" t="str">
        <f>IF(ISNUMBER(FIND("arbeid",Methode_Keuze)),"",IF(ISNUMBER(FIND("arbeid",Methode_Keuze)),"",IF(Tb_Activiteiten[[#This Row],[Projectmedewerker]]=1,Tb_Activiteiten[[#Headers],[Projectmedewerker]],"")))</f>
        <v/>
      </c>
      <c r="AD356" t="str">
        <f>IF(ISNUMBER(FIND("arbeid",Methode_Keuze)),"",IF(ISNUMBER(FIND("arbeid",Methode_Keuze)),"",IF(Tb_Activiteiten[[#This Row],[Landbouwer]]=1,Tb_Activiteiten[[#Headers],[Landbouwer]],"")))</f>
        <v/>
      </c>
      <c r="AE356" t="str">
        <f>IF(ISNUMBER(FIND("arbeid",Methode_Keuze)),"",IF(ISNUMBER(FIND("arbeid",Methode_Keuze)),"",IF(Tb_Activiteiten[[#This Row],[Adviseur]]=1,Tb_Activiteiten[[#Headers],[Adviseur]],"")))</f>
        <v/>
      </c>
      <c r="AF356" t="str">
        <f>IF(ISNUMBER(FIND("arbeid",Methode_Keuze)),"",IF(ISNUMBER(FIND("arbeid",Methode_Keuze)),"",IF(Tb_Activiteiten[[#This Row],[Projectleider/Expert]]=1,Tb_Activiteiten[[#Headers],[Projectleider/Expert]],"")))</f>
        <v/>
      </c>
      <c r="AG356" t="str">
        <f>IF(ISNUMBER(FIND("arbeid",Methode_Keuze)),"",IF(ISNUMBER(FIND("arbeid",Methode_Keuze)),"",IF(Tb_Activiteiten[[#This Row],[Arbeidskosten]]=1,Tb_Activiteiten[[#Headers],[Arbeidskosten]],"")))</f>
        <v/>
      </c>
      <c r="AH356" t="str">
        <f>IF(ISNUMBER(FIND("arbeid",Methode_Keuze)),"",IF(ISNUMBER(FIND("arbeid",Methode_Keuze)),"",IF(Tb_Activiteiten[[#This Row],[Arbeidskosten op basis van IKS]]=1,Tb_Activiteiten[[#Headers],[Arbeidskosten op basis van IKS]],"")))</f>
        <v/>
      </c>
      <c r="AI356" t="str">
        <f>IF(ISNUMBER(FIND("overige",Methode_Keuze)),"",IF(Tb_Activiteiten[[#This Row],[Kosten derden exclusief btw]]=1,Tb_Activiteiten[[#Headers],[Kosten derden exclusief btw]],""))</f>
        <v/>
      </c>
      <c r="AJ356" t="str">
        <f>IF(ISNUMBER(FIND("overige",Methode_Keuze)),"",IF(Tb_Activiteiten[[#This Row],[Niet verrekenbare btw]]=1,Tb_Activiteiten[[#Headers],[Niet verrekenbare btw]],""))</f>
        <v/>
      </c>
      <c r="AK356" t="str">
        <f>IF(ISNUMBER(FIND("overige",Methode_Keuze)),"",IF(Tb_Activiteiten[[#This Row],[Grondkosten]]=1,Tb_Activiteiten[[#Headers],[Grondkosten]],""))</f>
        <v/>
      </c>
      <c r="AL356" t="str">
        <f>IF(ISNUMBER(FIND("overige",Methode_Keuze)),"",IF(Tb_Activiteiten[[#This Row],[Bijdrage in natura (overige)]]=1,Tb_Activiteiten[[#Headers],[Bijdrage in natura (overige)]],""))</f>
        <v/>
      </c>
      <c r="AM356" t="str">
        <f>IF(ISNUMBER(FIND("overige",Methode_Keuze)),"",IF(Tb_Activiteiten[[#This Row],[Bijdrage in natura (vrijwilligers)]]=1,Tb_Activiteiten[[#Headers],[Bijdrage in natura (vrijwilligers)]],""))</f>
        <v/>
      </c>
      <c r="AN356" t="str">
        <f>IF(ISNUMBER(FIND("overige",Methode_Keuze)),"",IF(Tb_Activiteiten[[#This Row],[Afschrijvingskosten]]=1,Tb_Activiteiten[[#Headers],[Afschrijvingskosten]],""))</f>
        <v/>
      </c>
    </row>
    <row r="357" spans="1:40" x14ac:dyDescent="0.25">
      <c r="A357" s="342"/>
      <c r="F357" s="81"/>
      <c r="G357" s="81"/>
      <c r="L357" s="71"/>
      <c r="N357" t="str">
        <f>IFERROR(IF(VLOOKUP(Tb_Activiteiten[[#This Row],[Openstelling]],Tb_Openstelling[],2,0)=1,1,""),"")</f>
        <v/>
      </c>
      <c r="AA357" t="str">
        <f>IF(ISNUMBER(FIND("arbeid",Methode_Keuze)),"",IF(ISNUMBER(FIND("arbeid",Methode_Keuze)),"",IF(Tb_Activiteiten[[#This Row],[Loonkosten]]=1,Tb_Activiteiten[[#Headers],[Loonkosten]],"")))</f>
        <v/>
      </c>
      <c r="AB357" t="str">
        <f>IF(ISNUMBER(FIND("arbeid",Methode_Keuze)),"",IF(ISNUMBER(FIND("arbeid",Methode_Keuze)),"",IF(Tb_Activiteiten[[#This Row],[Eigen arbeid]]=1,Tb_Activiteiten[[#Headers],[Eigen arbeid]],"")))</f>
        <v/>
      </c>
      <c r="AC357" t="str">
        <f>IF(ISNUMBER(FIND("arbeid",Methode_Keuze)),"",IF(ISNUMBER(FIND("arbeid",Methode_Keuze)),"",IF(Tb_Activiteiten[[#This Row],[Projectmedewerker]]=1,Tb_Activiteiten[[#Headers],[Projectmedewerker]],"")))</f>
        <v/>
      </c>
      <c r="AD357" t="str">
        <f>IF(ISNUMBER(FIND("arbeid",Methode_Keuze)),"",IF(ISNUMBER(FIND("arbeid",Methode_Keuze)),"",IF(Tb_Activiteiten[[#This Row],[Landbouwer]]=1,Tb_Activiteiten[[#Headers],[Landbouwer]],"")))</f>
        <v/>
      </c>
      <c r="AE357" t="str">
        <f>IF(ISNUMBER(FIND("arbeid",Methode_Keuze)),"",IF(ISNUMBER(FIND("arbeid",Methode_Keuze)),"",IF(Tb_Activiteiten[[#This Row],[Adviseur]]=1,Tb_Activiteiten[[#Headers],[Adviseur]],"")))</f>
        <v/>
      </c>
      <c r="AF357" t="str">
        <f>IF(ISNUMBER(FIND("arbeid",Methode_Keuze)),"",IF(ISNUMBER(FIND("arbeid",Methode_Keuze)),"",IF(Tb_Activiteiten[[#This Row],[Projectleider/Expert]]=1,Tb_Activiteiten[[#Headers],[Projectleider/Expert]],"")))</f>
        <v/>
      </c>
      <c r="AG357" t="str">
        <f>IF(ISNUMBER(FIND("arbeid",Methode_Keuze)),"",IF(ISNUMBER(FIND("arbeid",Methode_Keuze)),"",IF(Tb_Activiteiten[[#This Row],[Arbeidskosten]]=1,Tb_Activiteiten[[#Headers],[Arbeidskosten]],"")))</f>
        <v/>
      </c>
      <c r="AH357" t="str">
        <f>IF(ISNUMBER(FIND("arbeid",Methode_Keuze)),"",IF(ISNUMBER(FIND("arbeid",Methode_Keuze)),"",IF(Tb_Activiteiten[[#This Row],[Arbeidskosten op basis van IKS]]=1,Tb_Activiteiten[[#Headers],[Arbeidskosten op basis van IKS]],"")))</f>
        <v/>
      </c>
      <c r="AI357" t="str">
        <f>IF(ISNUMBER(FIND("overige",Methode_Keuze)),"",IF(Tb_Activiteiten[[#This Row],[Kosten derden exclusief btw]]=1,Tb_Activiteiten[[#Headers],[Kosten derden exclusief btw]],""))</f>
        <v/>
      </c>
      <c r="AJ357" t="str">
        <f>IF(ISNUMBER(FIND("overige",Methode_Keuze)),"",IF(Tb_Activiteiten[[#This Row],[Niet verrekenbare btw]]=1,Tb_Activiteiten[[#Headers],[Niet verrekenbare btw]],""))</f>
        <v/>
      </c>
      <c r="AK357" t="str">
        <f>IF(ISNUMBER(FIND("overige",Methode_Keuze)),"",IF(Tb_Activiteiten[[#This Row],[Grondkosten]]=1,Tb_Activiteiten[[#Headers],[Grondkosten]],""))</f>
        <v/>
      </c>
      <c r="AL357" t="str">
        <f>IF(ISNUMBER(FIND("overige",Methode_Keuze)),"",IF(Tb_Activiteiten[[#This Row],[Bijdrage in natura (overige)]]=1,Tb_Activiteiten[[#Headers],[Bijdrage in natura (overige)]],""))</f>
        <v/>
      </c>
      <c r="AM357" t="str">
        <f>IF(ISNUMBER(FIND("overige",Methode_Keuze)),"",IF(Tb_Activiteiten[[#This Row],[Bijdrage in natura (vrijwilligers)]]=1,Tb_Activiteiten[[#Headers],[Bijdrage in natura (vrijwilligers)]],""))</f>
        <v/>
      </c>
      <c r="AN357" t="str">
        <f>IF(ISNUMBER(FIND("overige",Methode_Keuze)),"",IF(Tb_Activiteiten[[#This Row],[Afschrijvingskosten]]=1,Tb_Activiteiten[[#Headers],[Afschrijvingskosten]],""))</f>
        <v/>
      </c>
    </row>
    <row r="358" spans="1:40" x14ac:dyDescent="0.25">
      <c r="A358" s="342"/>
      <c r="F358" s="81"/>
      <c r="G358" s="81"/>
      <c r="L358" s="71"/>
      <c r="N358" t="str">
        <f>IFERROR(IF(VLOOKUP(Tb_Activiteiten[[#This Row],[Openstelling]],Tb_Openstelling[],2,0)=1,1,""),"")</f>
        <v/>
      </c>
      <c r="AA358" t="str">
        <f>IF(ISNUMBER(FIND("arbeid",Methode_Keuze)),"",IF(ISNUMBER(FIND("arbeid",Methode_Keuze)),"",IF(Tb_Activiteiten[[#This Row],[Loonkosten]]=1,Tb_Activiteiten[[#Headers],[Loonkosten]],"")))</f>
        <v/>
      </c>
      <c r="AB358" t="str">
        <f>IF(ISNUMBER(FIND("arbeid",Methode_Keuze)),"",IF(ISNUMBER(FIND("arbeid",Methode_Keuze)),"",IF(Tb_Activiteiten[[#This Row],[Eigen arbeid]]=1,Tb_Activiteiten[[#Headers],[Eigen arbeid]],"")))</f>
        <v/>
      </c>
      <c r="AC358" t="str">
        <f>IF(ISNUMBER(FIND("arbeid",Methode_Keuze)),"",IF(ISNUMBER(FIND("arbeid",Methode_Keuze)),"",IF(Tb_Activiteiten[[#This Row],[Projectmedewerker]]=1,Tb_Activiteiten[[#Headers],[Projectmedewerker]],"")))</f>
        <v/>
      </c>
      <c r="AD358" t="str">
        <f>IF(ISNUMBER(FIND("arbeid",Methode_Keuze)),"",IF(ISNUMBER(FIND("arbeid",Methode_Keuze)),"",IF(Tb_Activiteiten[[#This Row],[Landbouwer]]=1,Tb_Activiteiten[[#Headers],[Landbouwer]],"")))</f>
        <v/>
      </c>
      <c r="AE358" t="str">
        <f>IF(ISNUMBER(FIND("arbeid",Methode_Keuze)),"",IF(ISNUMBER(FIND("arbeid",Methode_Keuze)),"",IF(Tb_Activiteiten[[#This Row],[Adviseur]]=1,Tb_Activiteiten[[#Headers],[Adviseur]],"")))</f>
        <v/>
      </c>
      <c r="AF358" t="str">
        <f>IF(ISNUMBER(FIND("arbeid",Methode_Keuze)),"",IF(ISNUMBER(FIND("arbeid",Methode_Keuze)),"",IF(Tb_Activiteiten[[#This Row],[Projectleider/Expert]]=1,Tb_Activiteiten[[#Headers],[Projectleider/Expert]],"")))</f>
        <v/>
      </c>
      <c r="AG358" t="str">
        <f>IF(ISNUMBER(FIND("arbeid",Methode_Keuze)),"",IF(ISNUMBER(FIND("arbeid",Methode_Keuze)),"",IF(Tb_Activiteiten[[#This Row],[Arbeidskosten]]=1,Tb_Activiteiten[[#Headers],[Arbeidskosten]],"")))</f>
        <v/>
      </c>
      <c r="AH358" t="str">
        <f>IF(ISNUMBER(FIND("arbeid",Methode_Keuze)),"",IF(ISNUMBER(FIND("arbeid",Methode_Keuze)),"",IF(Tb_Activiteiten[[#This Row],[Arbeidskosten op basis van IKS]]=1,Tb_Activiteiten[[#Headers],[Arbeidskosten op basis van IKS]],"")))</f>
        <v/>
      </c>
      <c r="AI358" t="str">
        <f>IF(ISNUMBER(FIND("overige",Methode_Keuze)),"",IF(Tb_Activiteiten[[#This Row],[Kosten derden exclusief btw]]=1,Tb_Activiteiten[[#Headers],[Kosten derden exclusief btw]],""))</f>
        <v/>
      </c>
      <c r="AJ358" t="str">
        <f>IF(ISNUMBER(FIND("overige",Methode_Keuze)),"",IF(Tb_Activiteiten[[#This Row],[Niet verrekenbare btw]]=1,Tb_Activiteiten[[#Headers],[Niet verrekenbare btw]],""))</f>
        <v/>
      </c>
      <c r="AK358" t="str">
        <f>IF(ISNUMBER(FIND("overige",Methode_Keuze)),"",IF(Tb_Activiteiten[[#This Row],[Grondkosten]]=1,Tb_Activiteiten[[#Headers],[Grondkosten]],""))</f>
        <v/>
      </c>
      <c r="AL358" t="str">
        <f>IF(ISNUMBER(FIND("overige",Methode_Keuze)),"",IF(Tb_Activiteiten[[#This Row],[Bijdrage in natura (overige)]]=1,Tb_Activiteiten[[#Headers],[Bijdrage in natura (overige)]],""))</f>
        <v/>
      </c>
      <c r="AM358" t="str">
        <f>IF(ISNUMBER(FIND("overige",Methode_Keuze)),"",IF(Tb_Activiteiten[[#This Row],[Bijdrage in natura (vrijwilligers)]]=1,Tb_Activiteiten[[#Headers],[Bijdrage in natura (vrijwilligers)]],""))</f>
        <v/>
      </c>
      <c r="AN358" t="str">
        <f>IF(ISNUMBER(FIND("overige",Methode_Keuze)),"",IF(Tb_Activiteiten[[#This Row],[Afschrijvingskosten]]=1,Tb_Activiteiten[[#Headers],[Afschrijvingskosten]],""))</f>
        <v/>
      </c>
    </row>
    <row r="359" spans="1:40" x14ac:dyDescent="0.25">
      <c r="A359" s="342"/>
      <c r="F359" s="81"/>
      <c r="G359" s="81"/>
      <c r="L359" s="71"/>
      <c r="N359" t="str">
        <f>IFERROR(IF(VLOOKUP(Tb_Activiteiten[[#This Row],[Openstelling]],Tb_Openstelling[],2,0)=1,1,""),"")</f>
        <v/>
      </c>
      <c r="AA359" t="str">
        <f>IF(ISNUMBER(FIND("arbeid",Methode_Keuze)),"",IF(ISNUMBER(FIND("arbeid",Methode_Keuze)),"",IF(Tb_Activiteiten[[#This Row],[Loonkosten]]=1,Tb_Activiteiten[[#Headers],[Loonkosten]],"")))</f>
        <v/>
      </c>
      <c r="AB359" t="str">
        <f>IF(ISNUMBER(FIND("arbeid",Methode_Keuze)),"",IF(ISNUMBER(FIND("arbeid",Methode_Keuze)),"",IF(Tb_Activiteiten[[#This Row],[Eigen arbeid]]=1,Tb_Activiteiten[[#Headers],[Eigen arbeid]],"")))</f>
        <v/>
      </c>
      <c r="AC359" t="str">
        <f>IF(ISNUMBER(FIND("arbeid",Methode_Keuze)),"",IF(ISNUMBER(FIND("arbeid",Methode_Keuze)),"",IF(Tb_Activiteiten[[#This Row],[Projectmedewerker]]=1,Tb_Activiteiten[[#Headers],[Projectmedewerker]],"")))</f>
        <v/>
      </c>
      <c r="AD359" t="str">
        <f>IF(ISNUMBER(FIND("arbeid",Methode_Keuze)),"",IF(ISNUMBER(FIND("arbeid",Methode_Keuze)),"",IF(Tb_Activiteiten[[#This Row],[Landbouwer]]=1,Tb_Activiteiten[[#Headers],[Landbouwer]],"")))</f>
        <v/>
      </c>
      <c r="AE359" t="str">
        <f>IF(ISNUMBER(FIND("arbeid",Methode_Keuze)),"",IF(ISNUMBER(FIND("arbeid",Methode_Keuze)),"",IF(Tb_Activiteiten[[#This Row],[Adviseur]]=1,Tb_Activiteiten[[#Headers],[Adviseur]],"")))</f>
        <v/>
      </c>
      <c r="AF359" t="str">
        <f>IF(ISNUMBER(FIND("arbeid",Methode_Keuze)),"",IF(ISNUMBER(FIND("arbeid",Methode_Keuze)),"",IF(Tb_Activiteiten[[#This Row],[Projectleider/Expert]]=1,Tb_Activiteiten[[#Headers],[Projectleider/Expert]],"")))</f>
        <v/>
      </c>
      <c r="AG359" t="str">
        <f>IF(ISNUMBER(FIND("arbeid",Methode_Keuze)),"",IF(ISNUMBER(FIND("arbeid",Methode_Keuze)),"",IF(Tb_Activiteiten[[#This Row],[Arbeidskosten]]=1,Tb_Activiteiten[[#Headers],[Arbeidskosten]],"")))</f>
        <v/>
      </c>
      <c r="AH359" t="str">
        <f>IF(ISNUMBER(FIND("arbeid",Methode_Keuze)),"",IF(ISNUMBER(FIND("arbeid",Methode_Keuze)),"",IF(Tb_Activiteiten[[#This Row],[Arbeidskosten op basis van IKS]]=1,Tb_Activiteiten[[#Headers],[Arbeidskosten op basis van IKS]],"")))</f>
        <v/>
      </c>
      <c r="AI359" t="str">
        <f>IF(ISNUMBER(FIND("overige",Methode_Keuze)),"",IF(Tb_Activiteiten[[#This Row],[Kosten derden exclusief btw]]=1,Tb_Activiteiten[[#Headers],[Kosten derden exclusief btw]],""))</f>
        <v/>
      </c>
      <c r="AJ359" t="str">
        <f>IF(ISNUMBER(FIND("overige",Methode_Keuze)),"",IF(Tb_Activiteiten[[#This Row],[Niet verrekenbare btw]]=1,Tb_Activiteiten[[#Headers],[Niet verrekenbare btw]],""))</f>
        <v/>
      </c>
      <c r="AK359" t="str">
        <f>IF(ISNUMBER(FIND("overige",Methode_Keuze)),"",IF(Tb_Activiteiten[[#This Row],[Grondkosten]]=1,Tb_Activiteiten[[#Headers],[Grondkosten]],""))</f>
        <v/>
      </c>
      <c r="AL359" t="str">
        <f>IF(ISNUMBER(FIND("overige",Methode_Keuze)),"",IF(Tb_Activiteiten[[#This Row],[Bijdrage in natura (overige)]]=1,Tb_Activiteiten[[#Headers],[Bijdrage in natura (overige)]],""))</f>
        <v/>
      </c>
      <c r="AM359" t="str">
        <f>IF(ISNUMBER(FIND("overige",Methode_Keuze)),"",IF(Tb_Activiteiten[[#This Row],[Bijdrage in natura (vrijwilligers)]]=1,Tb_Activiteiten[[#Headers],[Bijdrage in natura (vrijwilligers)]],""))</f>
        <v/>
      </c>
      <c r="AN359" t="str">
        <f>IF(ISNUMBER(FIND("overige",Methode_Keuze)),"",IF(Tb_Activiteiten[[#This Row],[Afschrijvingskosten]]=1,Tb_Activiteiten[[#Headers],[Afschrijvingskosten]],""))</f>
        <v/>
      </c>
    </row>
    <row r="360" spans="1:40" x14ac:dyDescent="0.25">
      <c r="A360" s="342"/>
      <c r="F360" s="81"/>
      <c r="G360" s="81"/>
      <c r="L360" s="71"/>
      <c r="N360" t="str">
        <f>IFERROR(IF(VLOOKUP(Tb_Activiteiten[[#This Row],[Openstelling]],Tb_Openstelling[],2,0)=1,1,""),"")</f>
        <v/>
      </c>
      <c r="AA360" t="str">
        <f>IF(ISNUMBER(FIND("arbeid",Methode_Keuze)),"",IF(ISNUMBER(FIND("arbeid",Methode_Keuze)),"",IF(Tb_Activiteiten[[#This Row],[Loonkosten]]=1,Tb_Activiteiten[[#Headers],[Loonkosten]],"")))</f>
        <v/>
      </c>
      <c r="AB360" t="str">
        <f>IF(ISNUMBER(FIND("arbeid",Methode_Keuze)),"",IF(ISNUMBER(FIND("arbeid",Methode_Keuze)),"",IF(Tb_Activiteiten[[#This Row],[Eigen arbeid]]=1,Tb_Activiteiten[[#Headers],[Eigen arbeid]],"")))</f>
        <v/>
      </c>
      <c r="AC360" t="str">
        <f>IF(ISNUMBER(FIND("arbeid",Methode_Keuze)),"",IF(ISNUMBER(FIND("arbeid",Methode_Keuze)),"",IF(Tb_Activiteiten[[#This Row],[Projectmedewerker]]=1,Tb_Activiteiten[[#Headers],[Projectmedewerker]],"")))</f>
        <v/>
      </c>
      <c r="AD360" t="str">
        <f>IF(ISNUMBER(FIND("arbeid",Methode_Keuze)),"",IF(ISNUMBER(FIND("arbeid",Methode_Keuze)),"",IF(Tb_Activiteiten[[#This Row],[Landbouwer]]=1,Tb_Activiteiten[[#Headers],[Landbouwer]],"")))</f>
        <v/>
      </c>
      <c r="AE360" t="str">
        <f>IF(ISNUMBER(FIND("arbeid",Methode_Keuze)),"",IF(ISNUMBER(FIND("arbeid",Methode_Keuze)),"",IF(Tb_Activiteiten[[#This Row],[Adviseur]]=1,Tb_Activiteiten[[#Headers],[Adviseur]],"")))</f>
        <v/>
      </c>
      <c r="AF360" t="str">
        <f>IF(ISNUMBER(FIND("arbeid",Methode_Keuze)),"",IF(ISNUMBER(FIND("arbeid",Methode_Keuze)),"",IF(Tb_Activiteiten[[#This Row],[Projectleider/Expert]]=1,Tb_Activiteiten[[#Headers],[Projectleider/Expert]],"")))</f>
        <v/>
      </c>
      <c r="AG360" t="str">
        <f>IF(ISNUMBER(FIND("arbeid",Methode_Keuze)),"",IF(ISNUMBER(FIND("arbeid",Methode_Keuze)),"",IF(Tb_Activiteiten[[#This Row],[Arbeidskosten]]=1,Tb_Activiteiten[[#Headers],[Arbeidskosten]],"")))</f>
        <v/>
      </c>
      <c r="AH360" t="str">
        <f>IF(ISNUMBER(FIND("arbeid",Methode_Keuze)),"",IF(ISNUMBER(FIND("arbeid",Methode_Keuze)),"",IF(Tb_Activiteiten[[#This Row],[Arbeidskosten op basis van IKS]]=1,Tb_Activiteiten[[#Headers],[Arbeidskosten op basis van IKS]],"")))</f>
        <v/>
      </c>
      <c r="AI360" t="str">
        <f>IF(ISNUMBER(FIND("overige",Methode_Keuze)),"",IF(Tb_Activiteiten[[#This Row],[Kosten derden exclusief btw]]=1,Tb_Activiteiten[[#Headers],[Kosten derden exclusief btw]],""))</f>
        <v/>
      </c>
      <c r="AJ360" t="str">
        <f>IF(ISNUMBER(FIND("overige",Methode_Keuze)),"",IF(Tb_Activiteiten[[#This Row],[Niet verrekenbare btw]]=1,Tb_Activiteiten[[#Headers],[Niet verrekenbare btw]],""))</f>
        <v/>
      </c>
      <c r="AK360" t="str">
        <f>IF(ISNUMBER(FIND("overige",Methode_Keuze)),"",IF(Tb_Activiteiten[[#This Row],[Grondkosten]]=1,Tb_Activiteiten[[#Headers],[Grondkosten]],""))</f>
        <v/>
      </c>
      <c r="AL360" t="str">
        <f>IF(ISNUMBER(FIND("overige",Methode_Keuze)),"",IF(Tb_Activiteiten[[#This Row],[Bijdrage in natura (overige)]]=1,Tb_Activiteiten[[#Headers],[Bijdrage in natura (overige)]],""))</f>
        <v/>
      </c>
      <c r="AM360" t="str">
        <f>IF(ISNUMBER(FIND("overige",Methode_Keuze)),"",IF(Tb_Activiteiten[[#This Row],[Bijdrage in natura (vrijwilligers)]]=1,Tb_Activiteiten[[#Headers],[Bijdrage in natura (vrijwilligers)]],""))</f>
        <v/>
      </c>
      <c r="AN360" t="str">
        <f>IF(ISNUMBER(FIND("overige",Methode_Keuze)),"",IF(Tb_Activiteiten[[#This Row],[Afschrijvingskosten]]=1,Tb_Activiteiten[[#Headers],[Afschrijvingskosten]],""))</f>
        <v/>
      </c>
    </row>
    <row r="361" spans="1:40" x14ac:dyDescent="0.25">
      <c r="A361" s="342"/>
      <c r="F361" s="81"/>
      <c r="G361" s="81"/>
      <c r="L361" s="71"/>
      <c r="N361" t="str">
        <f>IFERROR(IF(VLOOKUP(Tb_Activiteiten[[#This Row],[Openstelling]],Tb_Openstelling[],2,0)=1,1,""),"")</f>
        <v/>
      </c>
      <c r="AA361" t="str">
        <f>IF(ISNUMBER(FIND("arbeid",Methode_Keuze)),"",IF(ISNUMBER(FIND("arbeid",Methode_Keuze)),"",IF(Tb_Activiteiten[[#This Row],[Loonkosten]]=1,Tb_Activiteiten[[#Headers],[Loonkosten]],"")))</f>
        <v/>
      </c>
      <c r="AB361" t="str">
        <f>IF(ISNUMBER(FIND("arbeid",Methode_Keuze)),"",IF(ISNUMBER(FIND("arbeid",Methode_Keuze)),"",IF(Tb_Activiteiten[[#This Row],[Eigen arbeid]]=1,Tb_Activiteiten[[#Headers],[Eigen arbeid]],"")))</f>
        <v/>
      </c>
      <c r="AC361" t="str">
        <f>IF(ISNUMBER(FIND("arbeid",Methode_Keuze)),"",IF(ISNUMBER(FIND("arbeid",Methode_Keuze)),"",IF(Tb_Activiteiten[[#This Row],[Projectmedewerker]]=1,Tb_Activiteiten[[#Headers],[Projectmedewerker]],"")))</f>
        <v/>
      </c>
      <c r="AD361" t="str">
        <f>IF(ISNUMBER(FIND("arbeid",Methode_Keuze)),"",IF(ISNUMBER(FIND("arbeid",Methode_Keuze)),"",IF(Tb_Activiteiten[[#This Row],[Landbouwer]]=1,Tb_Activiteiten[[#Headers],[Landbouwer]],"")))</f>
        <v/>
      </c>
      <c r="AE361" t="str">
        <f>IF(ISNUMBER(FIND("arbeid",Methode_Keuze)),"",IF(ISNUMBER(FIND("arbeid",Methode_Keuze)),"",IF(Tb_Activiteiten[[#This Row],[Adviseur]]=1,Tb_Activiteiten[[#Headers],[Adviseur]],"")))</f>
        <v/>
      </c>
      <c r="AF361" t="str">
        <f>IF(ISNUMBER(FIND("arbeid",Methode_Keuze)),"",IF(ISNUMBER(FIND("arbeid",Methode_Keuze)),"",IF(Tb_Activiteiten[[#This Row],[Projectleider/Expert]]=1,Tb_Activiteiten[[#Headers],[Projectleider/Expert]],"")))</f>
        <v/>
      </c>
      <c r="AG361" t="str">
        <f>IF(ISNUMBER(FIND("arbeid",Methode_Keuze)),"",IF(ISNUMBER(FIND("arbeid",Methode_Keuze)),"",IF(Tb_Activiteiten[[#This Row],[Arbeidskosten]]=1,Tb_Activiteiten[[#Headers],[Arbeidskosten]],"")))</f>
        <v/>
      </c>
      <c r="AH361" t="str">
        <f>IF(ISNUMBER(FIND("arbeid",Methode_Keuze)),"",IF(ISNUMBER(FIND("arbeid",Methode_Keuze)),"",IF(Tb_Activiteiten[[#This Row],[Arbeidskosten op basis van IKS]]=1,Tb_Activiteiten[[#Headers],[Arbeidskosten op basis van IKS]],"")))</f>
        <v/>
      </c>
      <c r="AI361" t="str">
        <f>IF(ISNUMBER(FIND("overige",Methode_Keuze)),"",IF(Tb_Activiteiten[[#This Row],[Kosten derden exclusief btw]]=1,Tb_Activiteiten[[#Headers],[Kosten derden exclusief btw]],""))</f>
        <v/>
      </c>
      <c r="AJ361" t="str">
        <f>IF(ISNUMBER(FIND("overige",Methode_Keuze)),"",IF(Tb_Activiteiten[[#This Row],[Niet verrekenbare btw]]=1,Tb_Activiteiten[[#Headers],[Niet verrekenbare btw]],""))</f>
        <v/>
      </c>
      <c r="AK361" t="str">
        <f>IF(ISNUMBER(FIND("overige",Methode_Keuze)),"",IF(Tb_Activiteiten[[#This Row],[Grondkosten]]=1,Tb_Activiteiten[[#Headers],[Grondkosten]],""))</f>
        <v/>
      </c>
      <c r="AL361" t="str">
        <f>IF(ISNUMBER(FIND("overige",Methode_Keuze)),"",IF(Tb_Activiteiten[[#This Row],[Bijdrage in natura (overige)]]=1,Tb_Activiteiten[[#Headers],[Bijdrage in natura (overige)]],""))</f>
        <v/>
      </c>
      <c r="AM361" t="str">
        <f>IF(ISNUMBER(FIND("overige",Methode_Keuze)),"",IF(Tb_Activiteiten[[#This Row],[Bijdrage in natura (vrijwilligers)]]=1,Tb_Activiteiten[[#Headers],[Bijdrage in natura (vrijwilligers)]],""))</f>
        <v/>
      </c>
      <c r="AN361" t="str">
        <f>IF(ISNUMBER(FIND("overige",Methode_Keuze)),"",IF(Tb_Activiteiten[[#This Row],[Afschrijvingskosten]]=1,Tb_Activiteiten[[#Headers],[Afschrijvingskosten]],""))</f>
        <v/>
      </c>
    </row>
    <row r="362" spans="1:40" x14ac:dyDescent="0.25">
      <c r="A362" s="342"/>
      <c r="F362" s="81"/>
      <c r="G362" s="81"/>
      <c r="L362" s="71"/>
      <c r="N362" t="str">
        <f>IFERROR(IF(VLOOKUP(Tb_Activiteiten[[#This Row],[Openstelling]],Tb_Openstelling[],2,0)=1,1,""),"")</f>
        <v/>
      </c>
      <c r="AA362" t="str">
        <f>IF(ISNUMBER(FIND("arbeid",Methode_Keuze)),"",IF(ISNUMBER(FIND("arbeid",Methode_Keuze)),"",IF(Tb_Activiteiten[[#This Row],[Loonkosten]]=1,Tb_Activiteiten[[#Headers],[Loonkosten]],"")))</f>
        <v/>
      </c>
      <c r="AB362" t="str">
        <f>IF(ISNUMBER(FIND("arbeid",Methode_Keuze)),"",IF(ISNUMBER(FIND("arbeid",Methode_Keuze)),"",IF(Tb_Activiteiten[[#This Row],[Eigen arbeid]]=1,Tb_Activiteiten[[#Headers],[Eigen arbeid]],"")))</f>
        <v/>
      </c>
      <c r="AC362" t="str">
        <f>IF(ISNUMBER(FIND("arbeid",Methode_Keuze)),"",IF(ISNUMBER(FIND("arbeid",Methode_Keuze)),"",IF(Tb_Activiteiten[[#This Row],[Projectmedewerker]]=1,Tb_Activiteiten[[#Headers],[Projectmedewerker]],"")))</f>
        <v/>
      </c>
      <c r="AD362" t="str">
        <f>IF(ISNUMBER(FIND("arbeid",Methode_Keuze)),"",IF(ISNUMBER(FIND("arbeid",Methode_Keuze)),"",IF(Tb_Activiteiten[[#This Row],[Landbouwer]]=1,Tb_Activiteiten[[#Headers],[Landbouwer]],"")))</f>
        <v/>
      </c>
      <c r="AE362" t="str">
        <f>IF(ISNUMBER(FIND("arbeid",Methode_Keuze)),"",IF(ISNUMBER(FIND("arbeid",Methode_Keuze)),"",IF(Tb_Activiteiten[[#This Row],[Adviseur]]=1,Tb_Activiteiten[[#Headers],[Adviseur]],"")))</f>
        <v/>
      </c>
      <c r="AF362" t="str">
        <f>IF(ISNUMBER(FIND("arbeid",Methode_Keuze)),"",IF(ISNUMBER(FIND("arbeid",Methode_Keuze)),"",IF(Tb_Activiteiten[[#This Row],[Projectleider/Expert]]=1,Tb_Activiteiten[[#Headers],[Projectleider/Expert]],"")))</f>
        <v/>
      </c>
      <c r="AG362" t="str">
        <f>IF(ISNUMBER(FIND("arbeid",Methode_Keuze)),"",IF(ISNUMBER(FIND("arbeid",Methode_Keuze)),"",IF(Tb_Activiteiten[[#This Row],[Arbeidskosten]]=1,Tb_Activiteiten[[#Headers],[Arbeidskosten]],"")))</f>
        <v/>
      </c>
      <c r="AH362" t="str">
        <f>IF(ISNUMBER(FIND("arbeid",Methode_Keuze)),"",IF(ISNUMBER(FIND("arbeid",Methode_Keuze)),"",IF(Tb_Activiteiten[[#This Row],[Arbeidskosten op basis van IKS]]=1,Tb_Activiteiten[[#Headers],[Arbeidskosten op basis van IKS]],"")))</f>
        <v/>
      </c>
      <c r="AI362" t="str">
        <f>IF(ISNUMBER(FIND("overige",Methode_Keuze)),"",IF(Tb_Activiteiten[[#This Row],[Kosten derden exclusief btw]]=1,Tb_Activiteiten[[#Headers],[Kosten derden exclusief btw]],""))</f>
        <v/>
      </c>
      <c r="AJ362" t="str">
        <f>IF(ISNUMBER(FIND("overige",Methode_Keuze)),"",IF(Tb_Activiteiten[[#This Row],[Niet verrekenbare btw]]=1,Tb_Activiteiten[[#Headers],[Niet verrekenbare btw]],""))</f>
        <v/>
      </c>
      <c r="AK362" t="str">
        <f>IF(ISNUMBER(FIND("overige",Methode_Keuze)),"",IF(Tb_Activiteiten[[#This Row],[Grondkosten]]=1,Tb_Activiteiten[[#Headers],[Grondkosten]],""))</f>
        <v/>
      </c>
      <c r="AL362" t="str">
        <f>IF(ISNUMBER(FIND("overige",Methode_Keuze)),"",IF(Tb_Activiteiten[[#This Row],[Bijdrage in natura (overige)]]=1,Tb_Activiteiten[[#Headers],[Bijdrage in natura (overige)]],""))</f>
        <v/>
      </c>
      <c r="AM362" t="str">
        <f>IF(ISNUMBER(FIND("overige",Methode_Keuze)),"",IF(Tb_Activiteiten[[#This Row],[Bijdrage in natura (vrijwilligers)]]=1,Tb_Activiteiten[[#Headers],[Bijdrage in natura (vrijwilligers)]],""))</f>
        <v/>
      </c>
      <c r="AN362" t="str">
        <f>IF(ISNUMBER(FIND("overige",Methode_Keuze)),"",IF(Tb_Activiteiten[[#This Row],[Afschrijvingskosten]]=1,Tb_Activiteiten[[#Headers],[Afschrijvingskosten]],""))</f>
        <v/>
      </c>
    </row>
    <row r="363" spans="1:40" x14ac:dyDescent="0.25">
      <c r="A363" s="342"/>
      <c r="F363" s="81"/>
      <c r="G363" s="81"/>
      <c r="L363" s="71"/>
      <c r="N363" t="str">
        <f>IFERROR(IF(VLOOKUP(Tb_Activiteiten[[#This Row],[Openstelling]],Tb_Openstelling[],2,0)=1,1,""),"")</f>
        <v/>
      </c>
      <c r="AA363" t="str">
        <f>IF(ISNUMBER(FIND("arbeid",Methode_Keuze)),"",IF(ISNUMBER(FIND("arbeid",Methode_Keuze)),"",IF(Tb_Activiteiten[[#This Row],[Loonkosten]]=1,Tb_Activiteiten[[#Headers],[Loonkosten]],"")))</f>
        <v/>
      </c>
      <c r="AB363" t="str">
        <f>IF(ISNUMBER(FIND("arbeid",Methode_Keuze)),"",IF(ISNUMBER(FIND("arbeid",Methode_Keuze)),"",IF(Tb_Activiteiten[[#This Row],[Eigen arbeid]]=1,Tb_Activiteiten[[#Headers],[Eigen arbeid]],"")))</f>
        <v/>
      </c>
      <c r="AC363" t="str">
        <f>IF(ISNUMBER(FIND("arbeid",Methode_Keuze)),"",IF(ISNUMBER(FIND("arbeid",Methode_Keuze)),"",IF(Tb_Activiteiten[[#This Row],[Projectmedewerker]]=1,Tb_Activiteiten[[#Headers],[Projectmedewerker]],"")))</f>
        <v/>
      </c>
      <c r="AD363" t="str">
        <f>IF(ISNUMBER(FIND("arbeid",Methode_Keuze)),"",IF(ISNUMBER(FIND("arbeid",Methode_Keuze)),"",IF(Tb_Activiteiten[[#This Row],[Landbouwer]]=1,Tb_Activiteiten[[#Headers],[Landbouwer]],"")))</f>
        <v/>
      </c>
      <c r="AE363" t="str">
        <f>IF(ISNUMBER(FIND("arbeid",Methode_Keuze)),"",IF(ISNUMBER(FIND("arbeid",Methode_Keuze)),"",IF(Tb_Activiteiten[[#This Row],[Adviseur]]=1,Tb_Activiteiten[[#Headers],[Adviseur]],"")))</f>
        <v/>
      </c>
      <c r="AF363" t="str">
        <f>IF(ISNUMBER(FIND("arbeid",Methode_Keuze)),"",IF(ISNUMBER(FIND("arbeid",Methode_Keuze)),"",IF(Tb_Activiteiten[[#This Row],[Projectleider/Expert]]=1,Tb_Activiteiten[[#Headers],[Projectleider/Expert]],"")))</f>
        <v/>
      </c>
      <c r="AG363" t="str">
        <f>IF(ISNUMBER(FIND("arbeid",Methode_Keuze)),"",IF(ISNUMBER(FIND("arbeid",Methode_Keuze)),"",IF(Tb_Activiteiten[[#This Row],[Arbeidskosten]]=1,Tb_Activiteiten[[#Headers],[Arbeidskosten]],"")))</f>
        <v/>
      </c>
      <c r="AH363" t="str">
        <f>IF(ISNUMBER(FIND("arbeid",Methode_Keuze)),"",IF(ISNUMBER(FIND("arbeid",Methode_Keuze)),"",IF(Tb_Activiteiten[[#This Row],[Arbeidskosten op basis van IKS]]=1,Tb_Activiteiten[[#Headers],[Arbeidskosten op basis van IKS]],"")))</f>
        <v/>
      </c>
      <c r="AI363" t="str">
        <f>IF(ISNUMBER(FIND("overige",Methode_Keuze)),"",IF(Tb_Activiteiten[[#This Row],[Kosten derden exclusief btw]]=1,Tb_Activiteiten[[#Headers],[Kosten derden exclusief btw]],""))</f>
        <v/>
      </c>
      <c r="AJ363" t="str">
        <f>IF(ISNUMBER(FIND("overige",Methode_Keuze)),"",IF(Tb_Activiteiten[[#This Row],[Niet verrekenbare btw]]=1,Tb_Activiteiten[[#Headers],[Niet verrekenbare btw]],""))</f>
        <v/>
      </c>
      <c r="AK363" t="str">
        <f>IF(ISNUMBER(FIND("overige",Methode_Keuze)),"",IF(Tb_Activiteiten[[#This Row],[Grondkosten]]=1,Tb_Activiteiten[[#Headers],[Grondkosten]],""))</f>
        <v/>
      </c>
      <c r="AL363" t="str">
        <f>IF(ISNUMBER(FIND("overige",Methode_Keuze)),"",IF(Tb_Activiteiten[[#This Row],[Bijdrage in natura (overige)]]=1,Tb_Activiteiten[[#Headers],[Bijdrage in natura (overige)]],""))</f>
        <v/>
      </c>
      <c r="AM363" t="str">
        <f>IF(ISNUMBER(FIND("overige",Methode_Keuze)),"",IF(Tb_Activiteiten[[#This Row],[Bijdrage in natura (vrijwilligers)]]=1,Tb_Activiteiten[[#Headers],[Bijdrage in natura (vrijwilligers)]],""))</f>
        <v/>
      </c>
      <c r="AN363" t="str">
        <f>IF(ISNUMBER(FIND("overige",Methode_Keuze)),"",IF(Tb_Activiteiten[[#This Row],[Afschrijvingskosten]]=1,Tb_Activiteiten[[#Headers],[Afschrijvingskosten]],""))</f>
        <v/>
      </c>
    </row>
    <row r="364" spans="1:40" x14ac:dyDescent="0.25">
      <c r="A364" s="342"/>
      <c r="F364" s="81"/>
      <c r="G364" s="81"/>
      <c r="L364" s="71"/>
      <c r="N364" t="str">
        <f>IFERROR(IF(VLOOKUP(Tb_Activiteiten[[#This Row],[Openstelling]],Tb_Openstelling[],2,0)=1,1,""),"")</f>
        <v/>
      </c>
      <c r="AA364" t="str">
        <f>IF(ISNUMBER(FIND("arbeid",Methode_Keuze)),"",IF(ISNUMBER(FIND("arbeid",Methode_Keuze)),"",IF(Tb_Activiteiten[[#This Row],[Loonkosten]]=1,Tb_Activiteiten[[#Headers],[Loonkosten]],"")))</f>
        <v/>
      </c>
      <c r="AB364" t="str">
        <f>IF(ISNUMBER(FIND("arbeid",Methode_Keuze)),"",IF(ISNUMBER(FIND("arbeid",Methode_Keuze)),"",IF(Tb_Activiteiten[[#This Row],[Eigen arbeid]]=1,Tb_Activiteiten[[#Headers],[Eigen arbeid]],"")))</f>
        <v/>
      </c>
      <c r="AC364" t="str">
        <f>IF(ISNUMBER(FIND("arbeid",Methode_Keuze)),"",IF(ISNUMBER(FIND("arbeid",Methode_Keuze)),"",IF(Tb_Activiteiten[[#This Row],[Projectmedewerker]]=1,Tb_Activiteiten[[#Headers],[Projectmedewerker]],"")))</f>
        <v/>
      </c>
      <c r="AD364" t="str">
        <f>IF(ISNUMBER(FIND("arbeid",Methode_Keuze)),"",IF(ISNUMBER(FIND("arbeid",Methode_Keuze)),"",IF(Tb_Activiteiten[[#This Row],[Landbouwer]]=1,Tb_Activiteiten[[#Headers],[Landbouwer]],"")))</f>
        <v/>
      </c>
      <c r="AE364" t="str">
        <f>IF(ISNUMBER(FIND("arbeid",Methode_Keuze)),"",IF(ISNUMBER(FIND("arbeid",Methode_Keuze)),"",IF(Tb_Activiteiten[[#This Row],[Adviseur]]=1,Tb_Activiteiten[[#Headers],[Adviseur]],"")))</f>
        <v/>
      </c>
      <c r="AF364" t="str">
        <f>IF(ISNUMBER(FIND("arbeid",Methode_Keuze)),"",IF(ISNUMBER(FIND("arbeid",Methode_Keuze)),"",IF(Tb_Activiteiten[[#This Row],[Projectleider/Expert]]=1,Tb_Activiteiten[[#Headers],[Projectleider/Expert]],"")))</f>
        <v/>
      </c>
      <c r="AG364" t="str">
        <f>IF(ISNUMBER(FIND("arbeid",Methode_Keuze)),"",IF(ISNUMBER(FIND("arbeid",Methode_Keuze)),"",IF(Tb_Activiteiten[[#This Row],[Arbeidskosten]]=1,Tb_Activiteiten[[#Headers],[Arbeidskosten]],"")))</f>
        <v/>
      </c>
      <c r="AH364" t="str">
        <f>IF(ISNUMBER(FIND("arbeid",Methode_Keuze)),"",IF(ISNUMBER(FIND("arbeid",Methode_Keuze)),"",IF(Tb_Activiteiten[[#This Row],[Arbeidskosten op basis van IKS]]=1,Tb_Activiteiten[[#Headers],[Arbeidskosten op basis van IKS]],"")))</f>
        <v/>
      </c>
      <c r="AI364" t="str">
        <f>IF(ISNUMBER(FIND("overige",Methode_Keuze)),"",IF(Tb_Activiteiten[[#This Row],[Kosten derden exclusief btw]]=1,Tb_Activiteiten[[#Headers],[Kosten derden exclusief btw]],""))</f>
        <v/>
      </c>
      <c r="AJ364" t="str">
        <f>IF(ISNUMBER(FIND("overige",Methode_Keuze)),"",IF(Tb_Activiteiten[[#This Row],[Niet verrekenbare btw]]=1,Tb_Activiteiten[[#Headers],[Niet verrekenbare btw]],""))</f>
        <v/>
      </c>
      <c r="AK364" t="str">
        <f>IF(ISNUMBER(FIND("overige",Methode_Keuze)),"",IF(Tb_Activiteiten[[#This Row],[Grondkosten]]=1,Tb_Activiteiten[[#Headers],[Grondkosten]],""))</f>
        <v/>
      </c>
      <c r="AL364" t="str">
        <f>IF(ISNUMBER(FIND("overige",Methode_Keuze)),"",IF(Tb_Activiteiten[[#This Row],[Bijdrage in natura (overige)]]=1,Tb_Activiteiten[[#Headers],[Bijdrage in natura (overige)]],""))</f>
        <v/>
      </c>
      <c r="AM364" t="str">
        <f>IF(ISNUMBER(FIND("overige",Methode_Keuze)),"",IF(Tb_Activiteiten[[#This Row],[Bijdrage in natura (vrijwilligers)]]=1,Tb_Activiteiten[[#Headers],[Bijdrage in natura (vrijwilligers)]],""))</f>
        <v/>
      </c>
      <c r="AN364" t="str">
        <f>IF(ISNUMBER(FIND("overige",Methode_Keuze)),"",IF(Tb_Activiteiten[[#This Row],[Afschrijvingskosten]]=1,Tb_Activiteiten[[#Headers],[Afschrijvingskosten]],""))</f>
        <v/>
      </c>
    </row>
    <row r="365" spans="1:40" x14ac:dyDescent="0.25">
      <c r="A365" s="342"/>
      <c r="F365" s="81"/>
      <c r="G365" s="81"/>
      <c r="L365" s="71"/>
      <c r="N365" t="str">
        <f>IFERROR(IF(VLOOKUP(Tb_Activiteiten[[#This Row],[Openstelling]],Tb_Openstelling[],2,0)=1,1,""),"")</f>
        <v/>
      </c>
      <c r="AA365" t="str">
        <f>IF(ISNUMBER(FIND("arbeid",Methode_Keuze)),"",IF(ISNUMBER(FIND("arbeid",Methode_Keuze)),"",IF(Tb_Activiteiten[[#This Row],[Loonkosten]]=1,Tb_Activiteiten[[#Headers],[Loonkosten]],"")))</f>
        <v/>
      </c>
      <c r="AB365" t="str">
        <f>IF(ISNUMBER(FIND("arbeid",Methode_Keuze)),"",IF(ISNUMBER(FIND("arbeid",Methode_Keuze)),"",IF(Tb_Activiteiten[[#This Row],[Eigen arbeid]]=1,Tb_Activiteiten[[#Headers],[Eigen arbeid]],"")))</f>
        <v/>
      </c>
      <c r="AC365" t="str">
        <f>IF(ISNUMBER(FIND("arbeid",Methode_Keuze)),"",IF(ISNUMBER(FIND("arbeid",Methode_Keuze)),"",IF(Tb_Activiteiten[[#This Row],[Projectmedewerker]]=1,Tb_Activiteiten[[#Headers],[Projectmedewerker]],"")))</f>
        <v/>
      </c>
      <c r="AD365" t="str">
        <f>IF(ISNUMBER(FIND("arbeid",Methode_Keuze)),"",IF(ISNUMBER(FIND("arbeid",Methode_Keuze)),"",IF(Tb_Activiteiten[[#This Row],[Landbouwer]]=1,Tb_Activiteiten[[#Headers],[Landbouwer]],"")))</f>
        <v/>
      </c>
      <c r="AE365" t="str">
        <f>IF(ISNUMBER(FIND("arbeid",Methode_Keuze)),"",IF(ISNUMBER(FIND("arbeid",Methode_Keuze)),"",IF(Tb_Activiteiten[[#This Row],[Adviseur]]=1,Tb_Activiteiten[[#Headers],[Adviseur]],"")))</f>
        <v/>
      </c>
      <c r="AF365" t="str">
        <f>IF(ISNUMBER(FIND("arbeid",Methode_Keuze)),"",IF(ISNUMBER(FIND("arbeid",Methode_Keuze)),"",IF(Tb_Activiteiten[[#This Row],[Projectleider/Expert]]=1,Tb_Activiteiten[[#Headers],[Projectleider/Expert]],"")))</f>
        <v/>
      </c>
      <c r="AG365" t="str">
        <f>IF(ISNUMBER(FIND("arbeid",Methode_Keuze)),"",IF(ISNUMBER(FIND("arbeid",Methode_Keuze)),"",IF(Tb_Activiteiten[[#This Row],[Arbeidskosten]]=1,Tb_Activiteiten[[#Headers],[Arbeidskosten]],"")))</f>
        <v/>
      </c>
      <c r="AH365" t="str">
        <f>IF(ISNUMBER(FIND("arbeid",Methode_Keuze)),"",IF(ISNUMBER(FIND("arbeid",Methode_Keuze)),"",IF(Tb_Activiteiten[[#This Row],[Arbeidskosten op basis van IKS]]=1,Tb_Activiteiten[[#Headers],[Arbeidskosten op basis van IKS]],"")))</f>
        <v/>
      </c>
      <c r="AI365" t="str">
        <f>IF(ISNUMBER(FIND("overige",Methode_Keuze)),"",IF(Tb_Activiteiten[[#This Row],[Kosten derden exclusief btw]]=1,Tb_Activiteiten[[#Headers],[Kosten derden exclusief btw]],""))</f>
        <v/>
      </c>
      <c r="AJ365" t="str">
        <f>IF(ISNUMBER(FIND("overige",Methode_Keuze)),"",IF(Tb_Activiteiten[[#This Row],[Niet verrekenbare btw]]=1,Tb_Activiteiten[[#Headers],[Niet verrekenbare btw]],""))</f>
        <v/>
      </c>
      <c r="AK365" t="str">
        <f>IF(ISNUMBER(FIND("overige",Methode_Keuze)),"",IF(Tb_Activiteiten[[#This Row],[Grondkosten]]=1,Tb_Activiteiten[[#Headers],[Grondkosten]],""))</f>
        <v/>
      </c>
      <c r="AL365" t="str">
        <f>IF(ISNUMBER(FIND("overige",Methode_Keuze)),"",IF(Tb_Activiteiten[[#This Row],[Bijdrage in natura (overige)]]=1,Tb_Activiteiten[[#Headers],[Bijdrage in natura (overige)]],""))</f>
        <v/>
      </c>
      <c r="AM365" t="str">
        <f>IF(ISNUMBER(FIND("overige",Methode_Keuze)),"",IF(Tb_Activiteiten[[#This Row],[Bijdrage in natura (vrijwilligers)]]=1,Tb_Activiteiten[[#Headers],[Bijdrage in natura (vrijwilligers)]],""))</f>
        <v/>
      </c>
      <c r="AN365" t="str">
        <f>IF(ISNUMBER(FIND("overige",Methode_Keuze)),"",IF(Tb_Activiteiten[[#This Row],[Afschrijvingskosten]]=1,Tb_Activiteiten[[#Headers],[Afschrijvingskosten]],""))</f>
        <v/>
      </c>
    </row>
    <row r="366" spans="1:40" x14ac:dyDescent="0.25">
      <c r="A366" s="342"/>
      <c r="F366" s="81"/>
      <c r="G366" s="81"/>
      <c r="L366" s="71"/>
      <c r="N366" t="str">
        <f>IFERROR(IF(VLOOKUP(Tb_Activiteiten[[#This Row],[Openstelling]],Tb_Openstelling[],2,0)=1,1,""),"")</f>
        <v/>
      </c>
      <c r="AA366" t="str">
        <f>IF(ISNUMBER(FIND("arbeid",Methode_Keuze)),"",IF(ISNUMBER(FIND("arbeid",Methode_Keuze)),"",IF(Tb_Activiteiten[[#This Row],[Loonkosten]]=1,Tb_Activiteiten[[#Headers],[Loonkosten]],"")))</f>
        <v/>
      </c>
      <c r="AB366" t="str">
        <f>IF(ISNUMBER(FIND("arbeid",Methode_Keuze)),"",IF(ISNUMBER(FIND("arbeid",Methode_Keuze)),"",IF(Tb_Activiteiten[[#This Row],[Eigen arbeid]]=1,Tb_Activiteiten[[#Headers],[Eigen arbeid]],"")))</f>
        <v/>
      </c>
      <c r="AC366" t="str">
        <f>IF(ISNUMBER(FIND("arbeid",Methode_Keuze)),"",IF(ISNUMBER(FIND("arbeid",Methode_Keuze)),"",IF(Tb_Activiteiten[[#This Row],[Projectmedewerker]]=1,Tb_Activiteiten[[#Headers],[Projectmedewerker]],"")))</f>
        <v/>
      </c>
      <c r="AD366" t="str">
        <f>IF(ISNUMBER(FIND("arbeid",Methode_Keuze)),"",IF(ISNUMBER(FIND("arbeid",Methode_Keuze)),"",IF(Tb_Activiteiten[[#This Row],[Landbouwer]]=1,Tb_Activiteiten[[#Headers],[Landbouwer]],"")))</f>
        <v/>
      </c>
      <c r="AE366" t="str">
        <f>IF(ISNUMBER(FIND("arbeid",Methode_Keuze)),"",IF(ISNUMBER(FIND("arbeid",Methode_Keuze)),"",IF(Tb_Activiteiten[[#This Row],[Adviseur]]=1,Tb_Activiteiten[[#Headers],[Adviseur]],"")))</f>
        <v/>
      </c>
      <c r="AF366" t="str">
        <f>IF(ISNUMBER(FIND("arbeid",Methode_Keuze)),"",IF(ISNUMBER(FIND("arbeid",Methode_Keuze)),"",IF(Tb_Activiteiten[[#This Row],[Projectleider/Expert]]=1,Tb_Activiteiten[[#Headers],[Projectleider/Expert]],"")))</f>
        <v/>
      </c>
      <c r="AG366" t="str">
        <f>IF(ISNUMBER(FIND("arbeid",Methode_Keuze)),"",IF(ISNUMBER(FIND("arbeid",Methode_Keuze)),"",IF(Tb_Activiteiten[[#This Row],[Arbeidskosten]]=1,Tb_Activiteiten[[#Headers],[Arbeidskosten]],"")))</f>
        <v/>
      </c>
      <c r="AH366" t="str">
        <f>IF(ISNUMBER(FIND("arbeid",Methode_Keuze)),"",IF(ISNUMBER(FIND("arbeid",Methode_Keuze)),"",IF(Tb_Activiteiten[[#This Row],[Arbeidskosten op basis van IKS]]=1,Tb_Activiteiten[[#Headers],[Arbeidskosten op basis van IKS]],"")))</f>
        <v/>
      </c>
      <c r="AI366" t="str">
        <f>IF(ISNUMBER(FIND("overige",Methode_Keuze)),"",IF(Tb_Activiteiten[[#This Row],[Kosten derden exclusief btw]]=1,Tb_Activiteiten[[#Headers],[Kosten derden exclusief btw]],""))</f>
        <v/>
      </c>
      <c r="AJ366" t="str">
        <f>IF(ISNUMBER(FIND("overige",Methode_Keuze)),"",IF(Tb_Activiteiten[[#This Row],[Niet verrekenbare btw]]=1,Tb_Activiteiten[[#Headers],[Niet verrekenbare btw]],""))</f>
        <v/>
      </c>
      <c r="AK366" t="str">
        <f>IF(ISNUMBER(FIND("overige",Methode_Keuze)),"",IF(Tb_Activiteiten[[#This Row],[Grondkosten]]=1,Tb_Activiteiten[[#Headers],[Grondkosten]],""))</f>
        <v/>
      </c>
      <c r="AL366" t="str">
        <f>IF(ISNUMBER(FIND("overige",Methode_Keuze)),"",IF(Tb_Activiteiten[[#This Row],[Bijdrage in natura (overige)]]=1,Tb_Activiteiten[[#Headers],[Bijdrage in natura (overige)]],""))</f>
        <v/>
      </c>
      <c r="AM366" t="str">
        <f>IF(ISNUMBER(FIND("overige",Methode_Keuze)),"",IF(Tb_Activiteiten[[#This Row],[Bijdrage in natura (vrijwilligers)]]=1,Tb_Activiteiten[[#Headers],[Bijdrage in natura (vrijwilligers)]],""))</f>
        <v/>
      </c>
      <c r="AN366" t="str">
        <f>IF(ISNUMBER(FIND("overige",Methode_Keuze)),"",IF(Tb_Activiteiten[[#This Row],[Afschrijvingskosten]]=1,Tb_Activiteiten[[#Headers],[Afschrijvingskosten]],""))</f>
        <v/>
      </c>
    </row>
    <row r="367" spans="1:40" x14ac:dyDescent="0.25">
      <c r="A367" s="342"/>
      <c r="F367" s="81"/>
      <c r="G367" s="81"/>
      <c r="L367" s="71"/>
      <c r="N367" t="str">
        <f>IFERROR(IF(VLOOKUP(Tb_Activiteiten[[#This Row],[Openstelling]],Tb_Openstelling[],2,0)=1,1,""),"")</f>
        <v/>
      </c>
      <c r="AA367" t="str">
        <f>IF(ISNUMBER(FIND("arbeid",Methode_Keuze)),"",IF(ISNUMBER(FIND("arbeid",Methode_Keuze)),"",IF(Tb_Activiteiten[[#This Row],[Loonkosten]]=1,Tb_Activiteiten[[#Headers],[Loonkosten]],"")))</f>
        <v/>
      </c>
      <c r="AB367" t="str">
        <f>IF(ISNUMBER(FIND("arbeid",Methode_Keuze)),"",IF(ISNUMBER(FIND("arbeid",Methode_Keuze)),"",IF(Tb_Activiteiten[[#This Row],[Eigen arbeid]]=1,Tb_Activiteiten[[#Headers],[Eigen arbeid]],"")))</f>
        <v/>
      </c>
      <c r="AC367" t="str">
        <f>IF(ISNUMBER(FIND("arbeid",Methode_Keuze)),"",IF(ISNUMBER(FIND("arbeid",Methode_Keuze)),"",IF(Tb_Activiteiten[[#This Row],[Projectmedewerker]]=1,Tb_Activiteiten[[#Headers],[Projectmedewerker]],"")))</f>
        <v/>
      </c>
      <c r="AD367" t="str">
        <f>IF(ISNUMBER(FIND("arbeid",Methode_Keuze)),"",IF(ISNUMBER(FIND("arbeid",Methode_Keuze)),"",IF(Tb_Activiteiten[[#This Row],[Landbouwer]]=1,Tb_Activiteiten[[#Headers],[Landbouwer]],"")))</f>
        <v/>
      </c>
      <c r="AE367" t="str">
        <f>IF(ISNUMBER(FIND("arbeid",Methode_Keuze)),"",IF(ISNUMBER(FIND("arbeid",Methode_Keuze)),"",IF(Tb_Activiteiten[[#This Row],[Adviseur]]=1,Tb_Activiteiten[[#Headers],[Adviseur]],"")))</f>
        <v/>
      </c>
      <c r="AF367" t="str">
        <f>IF(ISNUMBER(FIND("arbeid",Methode_Keuze)),"",IF(ISNUMBER(FIND("arbeid",Methode_Keuze)),"",IF(Tb_Activiteiten[[#This Row],[Projectleider/Expert]]=1,Tb_Activiteiten[[#Headers],[Projectleider/Expert]],"")))</f>
        <v/>
      </c>
      <c r="AG367" t="str">
        <f>IF(ISNUMBER(FIND("arbeid",Methode_Keuze)),"",IF(ISNUMBER(FIND("arbeid",Methode_Keuze)),"",IF(Tb_Activiteiten[[#This Row],[Arbeidskosten]]=1,Tb_Activiteiten[[#Headers],[Arbeidskosten]],"")))</f>
        <v/>
      </c>
      <c r="AH367" t="str">
        <f>IF(ISNUMBER(FIND("arbeid",Methode_Keuze)),"",IF(ISNUMBER(FIND("arbeid",Methode_Keuze)),"",IF(Tb_Activiteiten[[#This Row],[Arbeidskosten op basis van IKS]]=1,Tb_Activiteiten[[#Headers],[Arbeidskosten op basis van IKS]],"")))</f>
        <v/>
      </c>
      <c r="AI367" t="str">
        <f>IF(ISNUMBER(FIND("overige",Methode_Keuze)),"",IF(Tb_Activiteiten[[#This Row],[Kosten derden exclusief btw]]=1,Tb_Activiteiten[[#Headers],[Kosten derden exclusief btw]],""))</f>
        <v/>
      </c>
      <c r="AJ367" t="str">
        <f>IF(ISNUMBER(FIND("overige",Methode_Keuze)),"",IF(Tb_Activiteiten[[#This Row],[Niet verrekenbare btw]]=1,Tb_Activiteiten[[#Headers],[Niet verrekenbare btw]],""))</f>
        <v/>
      </c>
      <c r="AK367" t="str">
        <f>IF(ISNUMBER(FIND("overige",Methode_Keuze)),"",IF(Tb_Activiteiten[[#This Row],[Grondkosten]]=1,Tb_Activiteiten[[#Headers],[Grondkosten]],""))</f>
        <v/>
      </c>
      <c r="AL367" t="str">
        <f>IF(ISNUMBER(FIND("overige",Methode_Keuze)),"",IF(Tb_Activiteiten[[#This Row],[Bijdrage in natura (overige)]]=1,Tb_Activiteiten[[#Headers],[Bijdrage in natura (overige)]],""))</f>
        <v/>
      </c>
      <c r="AM367" t="str">
        <f>IF(ISNUMBER(FIND("overige",Methode_Keuze)),"",IF(Tb_Activiteiten[[#This Row],[Bijdrage in natura (vrijwilligers)]]=1,Tb_Activiteiten[[#Headers],[Bijdrage in natura (vrijwilligers)]],""))</f>
        <v/>
      </c>
      <c r="AN367" t="str">
        <f>IF(ISNUMBER(FIND("overige",Methode_Keuze)),"",IF(Tb_Activiteiten[[#This Row],[Afschrijvingskosten]]=1,Tb_Activiteiten[[#Headers],[Afschrijvingskosten]],""))</f>
        <v/>
      </c>
    </row>
    <row r="368" spans="1:40" x14ac:dyDescent="0.25">
      <c r="A368" s="342"/>
      <c r="F368" s="81"/>
      <c r="G368" s="81"/>
      <c r="L368" s="71"/>
      <c r="N368" t="str">
        <f>IFERROR(IF(VLOOKUP(Tb_Activiteiten[[#This Row],[Openstelling]],Tb_Openstelling[],2,0)=1,1,""),"")</f>
        <v/>
      </c>
      <c r="AA368" t="str">
        <f>IF(ISNUMBER(FIND("arbeid",Methode_Keuze)),"",IF(ISNUMBER(FIND("arbeid",Methode_Keuze)),"",IF(Tb_Activiteiten[[#This Row],[Loonkosten]]=1,Tb_Activiteiten[[#Headers],[Loonkosten]],"")))</f>
        <v/>
      </c>
      <c r="AB368" t="str">
        <f>IF(ISNUMBER(FIND("arbeid",Methode_Keuze)),"",IF(ISNUMBER(FIND("arbeid",Methode_Keuze)),"",IF(Tb_Activiteiten[[#This Row],[Eigen arbeid]]=1,Tb_Activiteiten[[#Headers],[Eigen arbeid]],"")))</f>
        <v/>
      </c>
      <c r="AC368" t="str">
        <f>IF(ISNUMBER(FIND("arbeid",Methode_Keuze)),"",IF(ISNUMBER(FIND("arbeid",Methode_Keuze)),"",IF(Tb_Activiteiten[[#This Row],[Projectmedewerker]]=1,Tb_Activiteiten[[#Headers],[Projectmedewerker]],"")))</f>
        <v/>
      </c>
      <c r="AD368" t="str">
        <f>IF(ISNUMBER(FIND("arbeid",Methode_Keuze)),"",IF(ISNUMBER(FIND("arbeid",Methode_Keuze)),"",IF(Tb_Activiteiten[[#This Row],[Landbouwer]]=1,Tb_Activiteiten[[#Headers],[Landbouwer]],"")))</f>
        <v/>
      </c>
      <c r="AE368" t="str">
        <f>IF(ISNUMBER(FIND("arbeid",Methode_Keuze)),"",IF(ISNUMBER(FIND("arbeid",Methode_Keuze)),"",IF(Tb_Activiteiten[[#This Row],[Adviseur]]=1,Tb_Activiteiten[[#Headers],[Adviseur]],"")))</f>
        <v/>
      </c>
      <c r="AF368" t="str">
        <f>IF(ISNUMBER(FIND("arbeid",Methode_Keuze)),"",IF(ISNUMBER(FIND("arbeid",Methode_Keuze)),"",IF(Tb_Activiteiten[[#This Row],[Projectleider/Expert]]=1,Tb_Activiteiten[[#Headers],[Projectleider/Expert]],"")))</f>
        <v/>
      </c>
      <c r="AG368" t="str">
        <f>IF(ISNUMBER(FIND("arbeid",Methode_Keuze)),"",IF(ISNUMBER(FIND("arbeid",Methode_Keuze)),"",IF(Tb_Activiteiten[[#This Row],[Arbeidskosten]]=1,Tb_Activiteiten[[#Headers],[Arbeidskosten]],"")))</f>
        <v/>
      </c>
      <c r="AH368" t="str">
        <f>IF(ISNUMBER(FIND("arbeid",Methode_Keuze)),"",IF(ISNUMBER(FIND("arbeid",Methode_Keuze)),"",IF(Tb_Activiteiten[[#This Row],[Arbeidskosten op basis van IKS]]=1,Tb_Activiteiten[[#Headers],[Arbeidskosten op basis van IKS]],"")))</f>
        <v/>
      </c>
      <c r="AI368" t="str">
        <f>IF(ISNUMBER(FIND("overige",Methode_Keuze)),"",IF(Tb_Activiteiten[[#This Row],[Kosten derden exclusief btw]]=1,Tb_Activiteiten[[#Headers],[Kosten derden exclusief btw]],""))</f>
        <v/>
      </c>
      <c r="AJ368" t="str">
        <f>IF(ISNUMBER(FIND("overige",Methode_Keuze)),"",IF(Tb_Activiteiten[[#This Row],[Niet verrekenbare btw]]=1,Tb_Activiteiten[[#Headers],[Niet verrekenbare btw]],""))</f>
        <v/>
      </c>
      <c r="AK368" t="str">
        <f>IF(ISNUMBER(FIND("overige",Methode_Keuze)),"",IF(Tb_Activiteiten[[#This Row],[Grondkosten]]=1,Tb_Activiteiten[[#Headers],[Grondkosten]],""))</f>
        <v/>
      </c>
      <c r="AL368" t="str">
        <f>IF(ISNUMBER(FIND("overige",Methode_Keuze)),"",IF(Tb_Activiteiten[[#This Row],[Bijdrage in natura (overige)]]=1,Tb_Activiteiten[[#Headers],[Bijdrage in natura (overige)]],""))</f>
        <v/>
      </c>
      <c r="AM368" t="str">
        <f>IF(ISNUMBER(FIND("overige",Methode_Keuze)),"",IF(Tb_Activiteiten[[#This Row],[Bijdrage in natura (vrijwilligers)]]=1,Tb_Activiteiten[[#Headers],[Bijdrage in natura (vrijwilligers)]],""))</f>
        <v/>
      </c>
      <c r="AN368" t="str">
        <f>IF(ISNUMBER(FIND("overige",Methode_Keuze)),"",IF(Tb_Activiteiten[[#This Row],[Afschrijvingskosten]]=1,Tb_Activiteiten[[#Headers],[Afschrijvingskosten]],""))</f>
        <v/>
      </c>
    </row>
    <row r="369" spans="1:40" x14ac:dyDescent="0.25">
      <c r="A369" s="342"/>
      <c r="F369" s="81"/>
      <c r="G369" s="81"/>
      <c r="L369" s="71"/>
      <c r="N369" t="str">
        <f>IFERROR(IF(VLOOKUP(Tb_Activiteiten[[#This Row],[Openstelling]],Tb_Openstelling[],2,0)=1,1,""),"")</f>
        <v/>
      </c>
      <c r="AA369" t="str">
        <f>IF(ISNUMBER(FIND("arbeid",Methode_Keuze)),"",IF(ISNUMBER(FIND("arbeid",Methode_Keuze)),"",IF(Tb_Activiteiten[[#This Row],[Loonkosten]]=1,Tb_Activiteiten[[#Headers],[Loonkosten]],"")))</f>
        <v/>
      </c>
      <c r="AB369" t="str">
        <f>IF(ISNUMBER(FIND("arbeid",Methode_Keuze)),"",IF(ISNUMBER(FIND("arbeid",Methode_Keuze)),"",IF(Tb_Activiteiten[[#This Row],[Eigen arbeid]]=1,Tb_Activiteiten[[#Headers],[Eigen arbeid]],"")))</f>
        <v/>
      </c>
      <c r="AC369" t="str">
        <f>IF(ISNUMBER(FIND("arbeid",Methode_Keuze)),"",IF(ISNUMBER(FIND("arbeid",Methode_Keuze)),"",IF(Tb_Activiteiten[[#This Row],[Projectmedewerker]]=1,Tb_Activiteiten[[#Headers],[Projectmedewerker]],"")))</f>
        <v/>
      </c>
      <c r="AD369" t="str">
        <f>IF(ISNUMBER(FIND("arbeid",Methode_Keuze)),"",IF(ISNUMBER(FIND("arbeid",Methode_Keuze)),"",IF(Tb_Activiteiten[[#This Row],[Landbouwer]]=1,Tb_Activiteiten[[#Headers],[Landbouwer]],"")))</f>
        <v/>
      </c>
      <c r="AE369" t="str">
        <f>IF(ISNUMBER(FIND("arbeid",Methode_Keuze)),"",IF(ISNUMBER(FIND("arbeid",Methode_Keuze)),"",IF(Tb_Activiteiten[[#This Row],[Adviseur]]=1,Tb_Activiteiten[[#Headers],[Adviseur]],"")))</f>
        <v/>
      </c>
      <c r="AF369" t="str">
        <f>IF(ISNUMBER(FIND("arbeid",Methode_Keuze)),"",IF(ISNUMBER(FIND("arbeid",Methode_Keuze)),"",IF(Tb_Activiteiten[[#This Row],[Projectleider/Expert]]=1,Tb_Activiteiten[[#Headers],[Projectleider/Expert]],"")))</f>
        <v/>
      </c>
      <c r="AG369" t="str">
        <f>IF(ISNUMBER(FIND("arbeid",Methode_Keuze)),"",IF(ISNUMBER(FIND("arbeid",Methode_Keuze)),"",IF(Tb_Activiteiten[[#This Row],[Arbeidskosten]]=1,Tb_Activiteiten[[#Headers],[Arbeidskosten]],"")))</f>
        <v/>
      </c>
      <c r="AH369" t="str">
        <f>IF(ISNUMBER(FIND("arbeid",Methode_Keuze)),"",IF(ISNUMBER(FIND("arbeid",Methode_Keuze)),"",IF(Tb_Activiteiten[[#This Row],[Arbeidskosten op basis van IKS]]=1,Tb_Activiteiten[[#Headers],[Arbeidskosten op basis van IKS]],"")))</f>
        <v/>
      </c>
      <c r="AI369" t="str">
        <f>IF(ISNUMBER(FIND("overige",Methode_Keuze)),"",IF(Tb_Activiteiten[[#This Row],[Kosten derden exclusief btw]]=1,Tb_Activiteiten[[#Headers],[Kosten derden exclusief btw]],""))</f>
        <v/>
      </c>
      <c r="AJ369" t="str">
        <f>IF(ISNUMBER(FIND("overige",Methode_Keuze)),"",IF(Tb_Activiteiten[[#This Row],[Niet verrekenbare btw]]=1,Tb_Activiteiten[[#Headers],[Niet verrekenbare btw]],""))</f>
        <v/>
      </c>
      <c r="AK369" t="str">
        <f>IF(ISNUMBER(FIND("overige",Methode_Keuze)),"",IF(Tb_Activiteiten[[#This Row],[Grondkosten]]=1,Tb_Activiteiten[[#Headers],[Grondkosten]],""))</f>
        <v/>
      </c>
      <c r="AL369" t="str">
        <f>IF(ISNUMBER(FIND("overige",Methode_Keuze)),"",IF(Tb_Activiteiten[[#This Row],[Bijdrage in natura (overige)]]=1,Tb_Activiteiten[[#Headers],[Bijdrage in natura (overige)]],""))</f>
        <v/>
      </c>
      <c r="AM369" t="str">
        <f>IF(ISNUMBER(FIND("overige",Methode_Keuze)),"",IF(Tb_Activiteiten[[#This Row],[Bijdrage in natura (vrijwilligers)]]=1,Tb_Activiteiten[[#Headers],[Bijdrage in natura (vrijwilligers)]],""))</f>
        <v/>
      </c>
      <c r="AN369" t="str">
        <f>IF(ISNUMBER(FIND("overige",Methode_Keuze)),"",IF(Tb_Activiteiten[[#This Row],[Afschrijvingskosten]]=1,Tb_Activiteiten[[#Headers],[Afschrijvingskosten]],""))</f>
        <v/>
      </c>
    </row>
    <row r="370" spans="1:40" x14ac:dyDescent="0.25">
      <c r="A370" s="342"/>
      <c r="F370" s="81"/>
      <c r="G370" s="81"/>
      <c r="L370" s="71"/>
      <c r="N370" t="str">
        <f>IFERROR(IF(VLOOKUP(Tb_Activiteiten[[#This Row],[Openstelling]],Tb_Openstelling[],2,0)=1,1,""),"")</f>
        <v/>
      </c>
      <c r="AA370" t="str">
        <f>IF(ISNUMBER(FIND("arbeid",Methode_Keuze)),"",IF(ISNUMBER(FIND("arbeid",Methode_Keuze)),"",IF(Tb_Activiteiten[[#This Row],[Loonkosten]]=1,Tb_Activiteiten[[#Headers],[Loonkosten]],"")))</f>
        <v/>
      </c>
      <c r="AB370" t="str">
        <f>IF(ISNUMBER(FIND("arbeid",Methode_Keuze)),"",IF(ISNUMBER(FIND("arbeid",Methode_Keuze)),"",IF(Tb_Activiteiten[[#This Row],[Eigen arbeid]]=1,Tb_Activiteiten[[#Headers],[Eigen arbeid]],"")))</f>
        <v/>
      </c>
      <c r="AC370" t="str">
        <f>IF(ISNUMBER(FIND("arbeid",Methode_Keuze)),"",IF(ISNUMBER(FIND("arbeid",Methode_Keuze)),"",IF(Tb_Activiteiten[[#This Row],[Projectmedewerker]]=1,Tb_Activiteiten[[#Headers],[Projectmedewerker]],"")))</f>
        <v/>
      </c>
      <c r="AD370" t="str">
        <f>IF(ISNUMBER(FIND("arbeid",Methode_Keuze)),"",IF(ISNUMBER(FIND("arbeid",Methode_Keuze)),"",IF(Tb_Activiteiten[[#This Row],[Landbouwer]]=1,Tb_Activiteiten[[#Headers],[Landbouwer]],"")))</f>
        <v/>
      </c>
      <c r="AE370" t="str">
        <f>IF(ISNUMBER(FIND("arbeid",Methode_Keuze)),"",IF(ISNUMBER(FIND("arbeid",Methode_Keuze)),"",IF(Tb_Activiteiten[[#This Row],[Adviseur]]=1,Tb_Activiteiten[[#Headers],[Adviseur]],"")))</f>
        <v/>
      </c>
      <c r="AF370" t="str">
        <f>IF(ISNUMBER(FIND("arbeid",Methode_Keuze)),"",IF(ISNUMBER(FIND("arbeid",Methode_Keuze)),"",IF(Tb_Activiteiten[[#This Row],[Projectleider/Expert]]=1,Tb_Activiteiten[[#Headers],[Projectleider/Expert]],"")))</f>
        <v/>
      </c>
      <c r="AG370" t="str">
        <f>IF(ISNUMBER(FIND("arbeid",Methode_Keuze)),"",IF(ISNUMBER(FIND("arbeid",Methode_Keuze)),"",IF(Tb_Activiteiten[[#This Row],[Arbeidskosten]]=1,Tb_Activiteiten[[#Headers],[Arbeidskosten]],"")))</f>
        <v/>
      </c>
      <c r="AH370" t="str">
        <f>IF(ISNUMBER(FIND("arbeid",Methode_Keuze)),"",IF(ISNUMBER(FIND("arbeid",Methode_Keuze)),"",IF(Tb_Activiteiten[[#This Row],[Arbeidskosten op basis van IKS]]=1,Tb_Activiteiten[[#Headers],[Arbeidskosten op basis van IKS]],"")))</f>
        <v/>
      </c>
      <c r="AI370" t="str">
        <f>IF(ISNUMBER(FIND("overige",Methode_Keuze)),"",IF(Tb_Activiteiten[[#This Row],[Kosten derden exclusief btw]]=1,Tb_Activiteiten[[#Headers],[Kosten derden exclusief btw]],""))</f>
        <v/>
      </c>
      <c r="AJ370" t="str">
        <f>IF(ISNUMBER(FIND("overige",Methode_Keuze)),"",IF(Tb_Activiteiten[[#This Row],[Niet verrekenbare btw]]=1,Tb_Activiteiten[[#Headers],[Niet verrekenbare btw]],""))</f>
        <v/>
      </c>
      <c r="AK370" t="str">
        <f>IF(ISNUMBER(FIND("overige",Methode_Keuze)),"",IF(Tb_Activiteiten[[#This Row],[Grondkosten]]=1,Tb_Activiteiten[[#Headers],[Grondkosten]],""))</f>
        <v/>
      </c>
      <c r="AL370" t="str">
        <f>IF(ISNUMBER(FIND("overige",Methode_Keuze)),"",IF(Tb_Activiteiten[[#This Row],[Bijdrage in natura (overige)]]=1,Tb_Activiteiten[[#Headers],[Bijdrage in natura (overige)]],""))</f>
        <v/>
      </c>
      <c r="AM370" t="str">
        <f>IF(ISNUMBER(FIND("overige",Methode_Keuze)),"",IF(Tb_Activiteiten[[#This Row],[Bijdrage in natura (vrijwilligers)]]=1,Tb_Activiteiten[[#Headers],[Bijdrage in natura (vrijwilligers)]],""))</f>
        <v/>
      </c>
      <c r="AN370" t="str">
        <f>IF(ISNUMBER(FIND("overige",Methode_Keuze)),"",IF(Tb_Activiteiten[[#This Row],[Afschrijvingskosten]]=1,Tb_Activiteiten[[#Headers],[Afschrijvingskosten]],""))</f>
        <v/>
      </c>
    </row>
    <row r="371" spans="1:40" x14ac:dyDescent="0.25">
      <c r="A371" s="342"/>
      <c r="F371" s="81"/>
      <c r="G371" s="81"/>
      <c r="L371" s="71"/>
      <c r="N371" t="str">
        <f>IFERROR(IF(VLOOKUP(Tb_Activiteiten[[#This Row],[Openstelling]],Tb_Openstelling[],2,0)=1,1,""),"")</f>
        <v/>
      </c>
      <c r="AA371" t="str">
        <f>IF(ISNUMBER(FIND("arbeid",Methode_Keuze)),"",IF(ISNUMBER(FIND("arbeid",Methode_Keuze)),"",IF(Tb_Activiteiten[[#This Row],[Loonkosten]]=1,Tb_Activiteiten[[#Headers],[Loonkosten]],"")))</f>
        <v/>
      </c>
      <c r="AB371" t="str">
        <f>IF(ISNUMBER(FIND("arbeid",Methode_Keuze)),"",IF(ISNUMBER(FIND("arbeid",Methode_Keuze)),"",IF(Tb_Activiteiten[[#This Row],[Eigen arbeid]]=1,Tb_Activiteiten[[#Headers],[Eigen arbeid]],"")))</f>
        <v/>
      </c>
      <c r="AC371" t="str">
        <f>IF(ISNUMBER(FIND("arbeid",Methode_Keuze)),"",IF(ISNUMBER(FIND("arbeid",Methode_Keuze)),"",IF(Tb_Activiteiten[[#This Row],[Projectmedewerker]]=1,Tb_Activiteiten[[#Headers],[Projectmedewerker]],"")))</f>
        <v/>
      </c>
      <c r="AD371" t="str">
        <f>IF(ISNUMBER(FIND("arbeid",Methode_Keuze)),"",IF(ISNUMBER(FIND("arbeid",Methode_Keuze)),"",IF(Tb_Activiteiten[[#This Row],[Landbouwer]]=1,Tb_Activiteiten[[#Headers],[Landbouwer]],"")))</f>
        <v/>
      </c>
      <c r="AE371" t="str">
        <f>IF(ISNUMBER(FIND("arbeid",Methode_Keuze)),"",IF(ISNUMBER(FIND("arbeid",Methode_Keuze)),"",IF(Tb_Activiteiten[[#This Row],[Adviseur]]=1,Tb_Activiteiten[[#Headers],[Adviseur]],"")))</f>
        <v/>
      </c>
      <c r="AF371" t="str">
        <f>IF(ISNUMBER(FIND("arbeid",Methode_Keuze)),"",IF(ISNUMBER(FIND("arbeid",Methode_Keuze)),"",IF(Tb_Activiteiten[[#This Row],[Projectleider/Expert]]=1,Tb_Activiteiten[[#Headers],[Projectleider/Expert]],"")))</f>
        <v/>
      </c>
      <c r="AG371" t="str">
        <f>IF(ISNUMBER(FIND("arbeid",Methode_Keuze)),"",IF(ISNUMBER(FIND("arbeid",Methode_Keuze)),"",IF(Tb_Activiteiten[[#This Row],[Arbeidskosten]]=1,Tb_Activiteiten[[#Headers],[Arbeidskosten]],"")))</f>
        <v/>
      </c>
      <c r="AH371" t="str">
        <f>IF(ISNUMBER(FIND("arbeid",Methode_Keuze)),"",IF(ISNUMBER(FIND("arbeid",Methode_Keuze)),"",IF(Tb_Activiteiten[[#This Row],[Arbeidskosten op basis van IKS]]=1,Tb_Activiteiten[[#Headers],[Arbeidskosten op basis van IKS]],"")))</f>
        <v/>
      </c>
      <c r="AI371" t="str">
        <f>IF(ISNUMBER(FIND("overige",Methode_Keuze)),"",IF(Tb_Activiteiten[[#This Row],[Kosten derden exclusief btw]]=1,Tb_Activiteiten[[#Headers],[Kosten derden exclusief btw]],""))</f>
        <v/>
      </c>
      <c r="AJ371" t="str">
        <f>IF(ISNUMBER(FIND("overige",Methode_Keuze)),"",IF(Tb_Activiteiten[[#This Row],[Niet verrekenbare btw]]=1,Tb_Activiteiten[[#Headers],[Niet verrekenbare btw]],""))</f>
        <v/>
      </c>
      <c r="AK371" t="str">
        <f>IF(ISNUMBER(FIND("overige",Methode_Keuze)),"",IF(Tb_Activiteiten[[#This Row],[Grondkosten]]=1,Tb_Activiteiten[[#Headers],[Grondkosten]],""))</f>
        <v/>
      </c>
      <c r="AL371" t="str">
        <f>IF(ISNUMBER(FIND("overige",Methode_Keuze)),"",IF(Tb_Activiteiten[[#This Row],[Bijdrage in natura (overige)]]=1,Tb_Activiteiten[[#Headers],[Bijdrage in natura (overige)]],""))</f>
        <v/>
      </c>
      <c r="AM371" t="str">
        <f>IF(ISNUMBER(FIND("overige",Methode_Keuze)),"",IF(Tb_Activiteiten[[#This Row],[Bijdrage in natura (vrijwilligers)]]=1,Tb_Activiteiten[[#Headers],[Bijdrage in natura (vrijwilligers)]],""))</f>
        <v/>
      </c>
      <c r="AN371" t="str">
        <f>IF(ISNUMBER(FIND("overige",Methode_Keuze)),"",IF(Tb_Activiteiten[[#This Row],[Afschrijvingskosten]]=1,Tb_Activiteiten[[#Headers],[Afschrijvingskosten]],""))</f>
        <v/>
      </c>
    </row>
    <row r="372" spans="1:40" x14ac:dyDescent="0.25">
      <c r="A372" s="342"/>
      <c r="F372" s="81"/>
      <c r="G372" s="81"/>
      <c r="L372" s="71"/>
      <c r="N372" t="str">
        <f>IFERROR(IF(VLOOKUP(Tb_Activiteiten[[#This Row],[Openstelling]],Tb_Openstelling[],2,0)=1,1,""),"")</f>
        <v/>
      </c>
      <c r="AA372" t="str">
        <f>IF(ISNUMBER(FIND("arbeid",Methode_Keuze)),"",IF(ISNUMBER(FIND("arbeid",Methode_Keuze)),"",IF(Tb_Activiteiten[[#This Row],[Loonkosten]]=1,Tb_Activiteiten[[#Headers],[Loonkosten]],"")))</f>
        <v/>
      </c>
      <c r="AB372" t="str">
        <f>IF(ISNUMBER(FIND("arbeid",Methode_Keuze)),"",IF(ISNUMBER(FIND("arbeid",Methode_Keuze)),"",IF(Tb_Activiteiten[[#This Row],[Eigen arbeid]]=1,Tb_Activiteiten[[#Headers],[Eigen arbeid]],"")))</f>
        <v/>
      </c>
      <c r="AC372" t="str">
        <f>IF(ISNUMBER(FIND("arbeid",Methode_Keuze)),"",IF(ISNUMBER(FIND("arbeid",Methode_Keuze)),"",IF(Tb_Activiteiten[[#This Row],[Projectmedewerker]]=1,Tb_Activiteiten[[#Headers],[Projectmedewerker]],"")))</f>
        <v/>
      </c>
      <c r="AD372" t="str">
        <f>IF(ISNUMBER(FIND("arbeid",Methode_Keuze)),"",IF(ISNUMBER(FIND("arbeid",Methode_Keuze)),"",IF(Tb_Activiteiten[[#This Row],[Landbouwer]]=1,Tb_Activiteiten[[#Headers],[Landbouwer]],"")))</f>
        <v/>
      </c>
      <c r="AE372" t="str">
        <f>IF(ISNUMBER(FIND("arbeid",Methode_Keuze)),"",IF(ISNUMBER(FIND("arbeid",Methode_Keuze)),"",IF(Tb_Activiteiten[[#This Row],[Adviseur]]=1,Tb_Activiteiten[[#Headers],[Adviseur]],"")))</f>
        <v/>
      </c>
      <c r="AF372" t="str">
        <f>IF(ISNUMBER(FIND("arbeid",Methode_Keuze)),"",IF(ISNUMBER(FIND("arbeid",Methode_Keuze)),"",IF(Tb_Activiteiten[[#This Row],[Projectleider/Expert]]=1,Tb_Activiteiten[[#Headers],[Projectleider/Expert]],"")))</f>
        <v/>
      </c>
      <c r="AG372" t="str">
        <f>IF(ISNUMBER(FIND("arbeid",Methode_Keuze)),"",IF(ISNUMBER(FIND("arbeid",Methode_Keuze)),"",IF(Tb_Activiteiten[[#This Row],[Arbeidskosten]]=1,Tb_Activiteiten[[#Headers],[Arbeidskosten]],"")))</f>
        <v/>
      </c>
      <c r="AH372" t="str">
        <f>IF(ISNUMBER(FIND("arbeid",Methode_Keuze)),"",IF(ISNUMBER(FIND("arbeid",Methode_Keuze)),"",IF(Tb_Activiteiten[[#This Row],[Arbeidskosten op basis van IKS]]=1,Tb_Activiteiten[[#Headers],[Arbeidskosten op basis van IKS]],"")))</f>
        <v/>
      </c>
      <c r="AI372" t="str">
        <f>IF(ISNUMBER(FIND("overige",Methode_Keuze)),"",IF(Tb_Activiteiten[[#This Row],[Kosten derden exclusief btw]]=1,Tb_Activiteiten[[#Headers],[Kosten derden exclusief btw]],""))</f>
        <v/>
      </c>
      <c r="AJ372" t="str">
        <f>IF(ISNUMBER(FIND("overige",Methode_Keuze)),"",IF(Tb_Activiteiten[[#This Row],[Niet verrekenbare btw]]=1,Tb_Activiteiten[[#Headers],[Niet verrekenbare btw]],""))</f>
        <v/>
      </c>
      <c r="AK372" t="str">
        <f>IF(ISNUMBER(FIND("overige",Methode_Keuze)),"",IF(Tb_Activiteiten[[#This Row],[Grondkosten]]=1,Tb_Activiteiten[[#Headers],[Grondkosten]],""))</f>
        <v/>
      </c>
      <c r="AL372" t="str">
        <f>IF(ISNUMBER(FIND("overige",Methode_Keuze)),"",IF(Tb_Activiteiten[[#This Row],[Bijdrage in natura (overige)]]=1,Tb_Activiteiten[[#Headers],[Bijdrage in natura (overige)]],""))</f>
        <v/>
      </c>
      <c r="AM372" t="str">
        <f>IF(ISNUMBER(FIND("overige",Methode_Keuze)),"",IF(Tb_Activiteiten[[#This Row],[Bijdrage in natura (vrijwilligers)]]=1,Tb_Activiteiten[[#Headers],[Bijdrage in natura (vrijwilligers)]],""))</f>
        <v/>
      </c>
      <c r="AN372" t="str">
        <f>IF(ISNUMBER(FIND("overige",Methode_Keuze)),"",IF(Tb_Activiteiten[[#This Row],[Afschrijvingskosten]]=1,Tb_Activiteiten[[#Headers],[Afschrijvingskosten]],""))</f>
        <v/>
      </c>
    </row>
    <row r="373" spans="1:40" x14ac:dyDescent="0.25">
      <c r="A373" s="342"/>
      <c r="F373" s="81"/>
      <c r="G373" s="81"/>
      <c r="L373" s="71"/>
      <c r="N373" t="str">
        <f>IFERROR(IF(VLOOKUP(Tb_Activiteiten[[#This Row],[Openstelling]],Tb_Openstelling[],2,0)=1,1,""),"")</f>
        <v/>
      </c>
      <c r="AA373" t="str">
        <f>IF(ISNUMBER(FIND("arbeid",Methode_Keuze)),"",IF(ISNUMBER(FIND("arbeid",Methode_Keuze)),"",IF(Tb_Activiteiten[[#This Row],[Loonkosten]]=1,Tb_Activiteiten[[#Headers],[Loonkosten]],"")))</f>
        <v/>
      </c>
      <c r="AB373" t="str">
        <f>IF(ISNUMBER(FIND("arbeid",Methode_Keuze)),"",IF(ISNUMBER(FIND("arbeid",Methode_Keuze)),"",IF(Tb_Activiteiten[[#This Row],[Eigen arbeid]]=1,Tb_Activiteiten[[#Headers],[Eigen arbeid]],"")))</f>
        <v/>
      </c>
      <c r="AC373" t="str">
        <f>IF(ISNUMBER(FIND("arbeid",Methode_Keuze)),"",IF(ISNUMBER(FIND("arbeid",Methode_Keuze)),"",IF(Tb_Activiteiten[[#This Row],[Projectmedewerker]]=1,Tb_Activiteiten[[#Headers],[Projectmedewerker]],"")))</f>
        <v/>
      </c>
      <c r="AD373" t="str">
        <f>IF(ISNUMBER(FIND("arbeid",Methode_Keuze)),"",IF(ISNUMBER(FIND("arbeid",Methode_Keuze)),"",IF(Tb_Activiteiten[[#This Row],[Landbouwer]]=1,Tb_Activiteiten[[#Headers],[Landbouwer]],"")))</f>
        <v/>
      </c>
      <c r="AE373" t="str">
        <f>IF(ISNUMBER(FIND("arbeid",Methode_Keuze)),"",IF(ISNUMBER(FIND("arbeid",Methode_Keuze)),"",IF(Tb_Activiteiten[[#This Row],[Adviseur]]=1,Tb_Activiteiten[[#Headers],[Adviseur]],"")))</f>
        <v/>
      </c>
      <c r="AF373" t="str">
        <f>IF(ISNUMBER(FIND("arbeid",Methode_Keuze)),"",IF(ISNUMBER(FIND("arbeid",Methode_Keuze)),"",IF(Tb_Activiteiten[[#This Row],[Projectleider/Expert]]=1,Tb_Activiteiten[[#Headers],[Projectleider/Expert]],"")))</f>
        <v/>
      </c>
      <c r="AG373" t="str">
        <f>IF(ISNUMBER(FIND("arbeid",Methode_Keuze)),"",IF(ISNUMBER(FIND("arbeid",Methode_Keuze)),"",IF(Tb_Activiteiten[[#This Row],[Arbeidskosten]]=1,Tb_Activiteiten[[#Headers],[Arbeidskosten]],"")))</f>
        <v/>
      </c>
      <c r="AH373" t="str">
        <f>IF(ISNUMBER(FIND("arbeid",Methode_Keuze)),"",IF(ISNUMBER(FIND("arbeid",Methode_Keuze)),"",IF(Tb_Activiteiten[[#This Row],[Arbeidskosten op basis van IKS]]=1,Tb_Activiteiten[[#Headers],[Arbeidskosten op basis van IKS]],"")))</f>
        <v/>
      </c>
      <c r="AI373" t="str">
        <f>IF(ISNUMBER(FIND("overige",Methode_Keuze)),"",IF(Tb_Activiteiten[[#This Row],[Kosten derden exclusief btw]]=1,Tb_Activiteiten[[#Headers],[Kosten derden exclusief btw]],""))</f>
        <v/>
      </c>
      <c r="AJ373" t="str">
        <f>IF(ISNUMBER(FIND("overige",Methode_Keuze)),"",IF(Tb_Activiteiten[[#This Row],[Niet verrekenbare btw]]=1,Tb_Activiteiten[[#Headers],[Niet verrekenbare btw]],""))</f>
        <v/>
      </c>
      <c r="AK373" t="str">
        <f>IF(ISNUMBER(FIND("overige",Methode_Keuze)),"",IF(Tb_Activiteiten[[#This Row],[Grondkosten]]=1,Tb_Activiteiten[[#Headers],[Grondkosten]],""))</f>
        <v/>
      </c>
      <c r="AL373" t="str">
        <f>IF(ISNUMBER(FIND("overige",Methode_Keuze)),"",IF(Tb_Activiteiten[[#This Row],[Bijdrage in natura (overige)]]=1,Tb_Activiteiten[[#Headers],[Bijdrage in natura (overige)]],""))</f>
        <v/>
      </c>
      <c r="AM373" t="str">
        <f>IF(ISNUMBER(FIND("overige",Methode_Keuze)),"",IF(Tb_Activiteiten[[#This Row],[Bijdrage in natura (vrijwilligers)]]=1,Tb_Activiteiten[[#Headers],[Bijdrage in natura (vrijwilligers)]],""))</f>
        <v/>
      </c>
      <c r="AN373" t="str">
        <f>IF(ISNUMBER(FIND("overige",Methode_Keuze)),"",IF(Tb_Activiteiten[[#This Row],[Afschrijvingskosten]]=1,Tb_Activiteiten[[#Headers],[Afschrijvingskosten]],""))</f>
        <v/>
      </c>
    </row>
    <row r="374" spans="1:40" x14ac:dyDescent="0.25">
      <c r="A374" s="342"/>
      <c r="F374" s="81"/>
      <c r="G374" s="81"/>
      <c r="L374" s="71"/>
      <c r="N374" t="str">
        <f>IFERROR(IF(VLOOKUP(Tb_Activiteiten[[#This Row],[Openstelling]],Tb_Openstelling[],2,0)=1,1,""),"")</f>
        <v/>
      </c>
      <c r="AA374" t="str">
        <f>IF(ISNUMBER(FIND("arbeid",Methode_Keuze)),"",IF(ISNUMBER(FIND("arbeid",Methode_Keuze)),"",IF(Tb_Activiteiten[[#This Row],[Loonkosten]]=1,Tb_Activiteiten[[#Headers],[Loonkosten]],"")))</f>
        <v/>
      </c>
      <c r="AB374" t="str">
        <f>IF(ISNUMBER(FIND("arbeid",Methode_Keuze)),"",IF(ISNUMBER(FIND("arbeid",Methode_Keuze)),"",IF(Tb_Activiteiten[[#This Row],[Eigen arbeid]]=1,Tb_Activiteiten[[#Headers],[Eigen arbeid]],"")))</f>
        <v/>
      </c>
      <c r="AC374" t="str">
        <f>IF(ISNUMBER(FIND("arbeid",Methode_Keuze)),"",IF(ISNUMBER(FIND("arbeid",Methode_Keuze)),"",IF(Tb_Activiteiten[[#This Row],[Projectmedewerker]]=1,Tb_Activiteiten[[#Headers],[Projectmedewerker]],"")))</f>
        <v/>
      </c>
      <c r="AD374" t="str">
        <f>IF(ISNUMBER(FIND("arbeid",Methode_Keuze)),"",IF(ISNUMBER(FIND("arbeid",Methode_Keuze)),"",IF(Tb_Activiteiten[[#This Row],[Landbouwer]]=1,Tb_Activiteiten[[#Headers],[Landbouwer]],"")))</f>
        <v/>
      </c>
      <c r="AE374" t="str">
        <f>IF(ISNUMBER(FIND("arbeid",Methode_Keuze)),"",IF(ISNUMBER(FIND("arbeid",Methode_Keuze)),"",IF(Tb_Activiteiten[[#This Row],[Adviseur]]=1,Tb_Activiteiten[[#Headers],[Adviseur]],"")))</f>
        <v/>
      </c>
      <c r="AF374" t="str">
        <f>IF(ISNUMBER(FIND("arbeid",Methode_Keuze)),"",IF(ISNUMBER(FIND("arbeid",Methode_Keuze)),"",IF(Tb_Activiteiten[[#This Row],[Projectleider/Expert]]=1,Tb_Activiteiten[[#Headers],[Projectleider/Expert]],"")))</f>
        <v/>
      </c>
      <c r="AG374" t="str">
        <f>IF(ISNUMBER(FIND("arbeid",Methode_Keuze)),"",IF(ISNUMBER(FIND("arbeid",Methode_Keuze)),"",IF(Tb_Activiteiten[[#This Row],[Arbeidskosten]]=1,Tb_Activiteiten[[#Headers],[Arbeidskosten]],"")))</f>
        <v/>
      </c>
      <c r="AH374" t="str">
        <f>IF(ISNUMBER(FIND("arbeid",Methode_Keuze)),"",IF(ISNUMBER(FIND("arbeid",Methode_Keuze)),"",IF(Tb_Activiteiten[[#This Row],[Arbeidskosten op basis van IKS]]=1,Tb_Activiteiten[[#Headers],[Arbeidskosten op basis van IKS]],"")))</f>
        <v/>
      </c>
      <c r="AI374" t="str">
        <f>IF(ISNUMBER(FIND("overige",Methode_Keuze)),"",IF(Tb_Activiteiten[[#This Row],[Kosten derden exclusief btw]]=1,Tb_Activiteiten[[#Headers],[Kosten derden exclusief btw]],""))</f>
        <v/>
      </c>
      <c r="AJ374" t="str">
        <f>IF(ISNUMBER(FIND("overige",Methode_Keuze)),"",IF(Tb_Activiteiten[[#This Row],[Niet verrekenbare btw]]=1,Tb_Activiteiten[[#Headers],[Niet verrekenbare btw]],""))</f>
        <v/>
      </c>
      <c r="AK374" t="str">
        <f>IF(ISNUMBER(FIND("overige",Methode_Keuze)),"",IF(Tb_Activiteiten[[#This Row],[Grondkosten]]=1,Tb_Activiteiten[[#Headers],[Grondkosten]],""))</f>
        <v/>
      </c>
      <c r="AL374" t="str">
        <f>IF(ISNUMBER(FIND("overige",Methode_Keuze)),"",IF(Tb_Activiteiten[[#This Row],[Bijdrage in natura (overige)]]=1,Tb_Activiteiten[[#Headers],[Bijdrage in natura (overige)]],""))</f>
        <v/>
      </c>
      <c r="AM374" t="str">
        <f>IF(ISNUMBER(FIND("overige",Methode_Keuze)),"",IF(Tb_Activiteiten[[#This Row],[Bijdrage in natura (vrijwilligers)]]=1,Tb_Activiteiten[[#Headers],[Bijdrage in natura (vrijwilligers)]],""))</f>
        <v/>
      </c>
      <c r="AN374" t="str">
        <f>IF(ISNUMBER(FIND("overige",Methode_Keuze)),"",IF(Tb_Activiteiten[[#This Row],[Afschrijvingskosten]]=1,Tb_Activiteiten[[#Headers],[Afschrijvingskosten]],""))</f>
        <v/>
      </c>
    </row>
    <row r="375" spans="1:40" x14ac:dyDescent="0.25">
      <c r="A375" s="342"/>
      <c r="F375" s="81"/>
      <c r="G375" s="81"/>
      <c r="L375" s="71"/>
      <c r="N375" t="str">
        <f>IFERROR(IF(VLOOKUP(Tb_Activiteiten[[#This Row],[Openstelling]],Tb_Openstelling[],2,0)=1,1,""),"")</f>
        <v/>
      </c>
      <c r="AA375" t="str">
        <f>IF(ISNUMBER(FIND("arbeid",Methode_Keuze)),"",IF(ISNUMBER(FIND("arbeid",Methode_Keuze)),"",IF(Tb_Activiteiten[[#This Row],[Loonkosten]]=1,Tb_Activiteiten[[#Headers],[Loonkosten]],"")))</f>
        <v/>
      </c>
      <c r="AB375" t="str">
        <f>IF(ISNUMBER(FIND("arbeid",Methode_Keuze)),"",IF(ISNUMBER(FIND("arbeid",Methode_Keuze)),"",IF(Tb_Activiteiten[[#This Row],[Eigen arbeid]]=1,Tb_Activiteiten[[#Headers],[Eigen arbeid]],"")))</f>
        <v/>
      </c>
      <c r="AC375" t="str">
        <f>IF(ISNUMBER(FIND("arbeid",Methode_Keuze)),"",IF(ISNUMBER(FIND("arbeid",Methode_Keuze)),"",IF(Tb_Activiteiten[[#This Row],[Projectmedewerker]]=1,Tb_Activiteiten[[#Headers],[Projectmedewerker]],"")))</f>
        <v/>
      </c>
      <c r="AD375" t="str">
        <f>IF(ISNUMBER(FIND("arbeid",Methode_Keuze)),"",IF(ISNUMBER(FIND("arbeid",Methode_Keuze)),"",IF(Tb_Activiteiten[[#This Row],[Landbouwer]]=1,Tb_Activiteiten[[#Headers],[Landbouwer]],"")))</f>
        <v/>
      </c>
      <c r="AE375" t="str">
        <f>IF(ISNUMBER(FIND("arbeid",Methode_Keuze)),"",IF(ISNUMBER(FIND("arbeid",Methode_Keuze)),"",IF(Tb_Activiteiten[[#This Row],[Adviseur]]=1,Tb_Activiteiten[[#Headers],[Adviseur]],"")))</f>
        <v/>
      </c>
      <c r="AF375" t="str">
        <f>IF(ISNUMBER(FIND("arbeid",Methode_Keuze)),"",IF(ISNUMBER(FIND("arbeid",Methode_Keuze)),"",IF(Tb_Activiteiten[[#This Row],[Projectleider/Expert]]=1,Tb_Activiteiten[[#Headers],[Projectleider/Expert]],"")))</f>
        <v/>
      </c>
      <c r="AG375" t="str">
        <f>IF(ISNUMBER(FIND("arbeid",Methode_Keuze)),"",IF(ISNUMBER(FIND("arbeid",Methode_Keuze)),"",IF(Tb_Activiteiten[[#This Row],[Arbeidskosten]]=1,Tb_Activiteiten[[#Headers],[Arbeidskosten]],"")))</f>
        <v/>
      </c>
      <c r="AH375" t="str">
        <f>IF(ISNUMBER(FIND("arbeid",Methode_Keuze)),"",IF(ISNUMBER(FIND("arbeid",Methode_Keuze)),"",IF(Tb_Activiteiten[[#This Row],[Arbeidskosten op basis van IKS]]=1,Tb_Activiteiten[[#Headers],[Arbeidskosten op basis van IKS]],"")))</f>
        <v/>
      </c>
      <c r="AI375" t="str">
        <f>IF(ISNUMBER(FIND("overige",Methode_Keuze)),"",IF(Tb_Activiteiten[[#This Row],[Kosten derden exclusief btw]]=1,Tb_Activiteiten[[#Headers],[Kosten derden exclusief btw]],""))</f>
        <v/>
      </c>
      <c r="AJ375" t="str">
        <f>IF(ISNUMBER(FIND("overige",Methode_Keuze)),"",IF(Tb_Activiteiten[[#This Row],[Niet verrekenbare btw]]=1,Tb_Activiteiten[[#Headers],[Niet verrekenbare btw]],""))</f>
        <v/>
      </c>
      <c r="AK375" t="str">
        <f>IF(ISNUMBER(FIND("overige",Methode_Keuze)),"",IF(Tb_Activiteiten[[#This Row],[Grondkosten]]=1,Tb_Activiteiten[[#Headers],[Grondkosten]],""))</f>
        <v/>
      </c>
      <c r="AL375" t="str">
        <f>IF(ISNUMBER(FIND("overige",Methode_Keuze)),"",IF(Tb_Activiteiten[[#This Row],[Bijdrage in natura (overige)]]=1,Tb_Activiteiten[[#Headers],[Bijdrage in natura (overige)]],""))</f>
        <v/>
      </c>
      <c r="AM375" t="str">
        <f>IF(ISNUMBER(FIND("overige",Methode_Keuze)),"",IF(Tb_Activiteiten[[#This Row],[Bijdrage in natura (vrijwilligers)]]=1,Tb_Activiteiten[[#Headers],[Bijdrage in natura (vrijwilligers)]],""))</f>
        <v/>
      </c>
      <c r="AN375" t="str">
        <f>IF(ISNUMBER(FIND("overige",Methode_Keuze)),"",IF(Tb_Activiteiten[[#This Row],[Afschrijvingskosten]]=1,Tb_Activiteiten[[#Headers],[Afschrijvingskosten]],""))</f>
        <v/>
      </c>
    </row>
    <row r="376" spans="1:40" x14ac:dyDescent="0.25">
      <c r="A376" s="342"/>
      <c r="F376" s="81"/>
      <c r="G376" s="81"/>
      <c r="L376" s="71"/>
      <c r="N376" t="str">
        <f>IFERROR(IF(VLOOKUP(Tb_Activiteiten[[#This Row],[Openstelling]],Tb_Openstelling[],2,0)=1,1,""),"")</f>
        <v/>
      </c>
      <c r="AA376" t="str">
        <f>IF(ISNUMBER(FIND("arbeid",Methode_Keuze)),"",IF(ISNUMBER(FIND("arbeid",Methode_Keuze)),"",IF(Tb_Activiteiten[[#This Row],[Loonkosten]]=1,Tb_Activiteiten[[#Headers],[Loonkosten]],"")))</f>
        <v/>
      </c>
      <c r="AB376" t="str">
        <f>IF(ISNUMBER(FIND("arbeid",Methode_Keuze)),"",IF(ISNUMBER(FIND("arbeid",Methode_Keuze)),"",IF(Tb_Activiteiten[[#This Row],[Eigen arbeid]]=1,Tb_Activiteiten[[#Headers],[Eigen arbeid]],"")))</f>
        <v/>
      </c>
      <c r="AC376" t="str">
        <f>IF(ISNUMBER(FIND("arbeid",Methode_Keuze)),"",IF(ISNUMBER(FIND("arbeid",Methode_Keuze)),"",IF(Tb_Activiteiten[[#This Row],[Projectmedewerker]]=1,Tb_Activiteiten[[#Headers],[Projectmedewerker]],"")))</f>
        <v/>
      </c>
      <c r="AD376" t="str">
        <f>IF(ISNUMBER(FIND("arbeid",Methode_Keuze)),"",IF(ISNUMBER(FIND("arbeid",Methode_Keuze)),"",IF(Tb_Activiteiten[[#This Row],[Landbouwer]]=1,Tb_Activiteiten[[#Headers],[Landbouwer]],"")))</f>
        <v/>
      </c>
      <c r="AE376" t="str">
        <f>IF(ISNUMBER(FIND("arbeid",Methode_Keuze)),"",IF(ISNUMBER(FIND("arbeid",Methode_Keuze)),"",IF(Tb_Activiteiten[[#This Row],[Adviseur]]=1,Tb_Activiteiten[[#Headers],[Adviseur]],"")))</f>
        <v/>
      </c>
      <c r="AF376" t="str">
        <f>IF(ISNUMBER(FIND("arbeid",Methode_Keuze)),"",IF(ISNUMBER(FIND("arbeid",Methode_Keuze)),"",IF(Tb_Activiteiten[[#This Row],[Projectleider/Expert]]=1,Tb_Activiteiten[[#Headers],[Projectleider/Expert]],"")))</f>
        <v/>
      </c>
      <c r="AG376" t="str">
        <f>IF(ISNUMBER(FIND("arbeid",Methode_Keuze)),"",IF(ISNUMBER(FIND("arbeid",Methode_Keuze)),"",IF(Tb_Activiteiten[[#This Row],[Arbeidskosten]]=1,Tb_Activiteiten[[#Headers],[Arbeidskosten]],"")))</f>
        <v/>
      </c>
      <c r="AH376" t="str">
        <f>IF(ISNUMBER(FIND("arbeid",Methode_Keuze)),"",IF(ISNUMBER(FIND("arbeid",Methode_Keuze)),"",IF(Tb_Activiteiten[[#This Row],[Arbeidskosten op basis van IKS]]=1,Tb_Activiteiten[[#Headers],[Arbeidskosten op basis van IKS]],"")))</f>
        <v/>
      </c>
      <c r="AI376" t="str">
        <f>IF(ISNUMBER(FIND("overige",Methode_Keuze)),"",IF(Tb_Activiteiten[[#This Row],[Kosten derden exclusief btw]]=1,Tb_Activiteiten[[#Headers],[Kosten derden exclusief btw]],""))</f>
        <v/>
      </c>
      <c r="AJ376" t="str">
        <f>IF(ISNUMBER(FIND("overige",Methode_Keuze)),"",IF(Tb_Activiteiten[[#This Row],[Niet verrekenbare btw]]=1,Tb_Activiteiten[[#Headers],[Niet verrekenbare btw]],""))</f>
        <v/>
      </c>
      <c r="AK376" t="str">
        <f>IF(ISNUMBER(FIND("overige",Methode_Keuze)),"",IF(Tb_Activiteiten[[#This Row],[Grondkosten]]=1,Tb_Activiteiten[[#Headers],[Grondkosten]],""))</f>
        <v/>
      </c>
      <c r="AL376" t="str">
        <f>IF(ISNUMBER(FIND("overige",Methode_Keuze)),"",IF(Tb_Activiteiten[[#This Row],[Bijdrage in natura (overige)]]=1,Tb_Activiteiten[[#Headers],[Bijdrage in natura (overige)]],""))</f>
        <v/>
      </c>
      <c r="AM376" t="str">
        <f>IF(ISNUMBER(FIND("overige",Methode_Keuze)),"",IF(Tb_Activiteiten[[#This Row],[Bijdrage in natura (vrijwilligers)]]=1,Tb_Activiteiten[[#Headers],[Bijdrage in natura (vrijwilligers)]],""))</f>
        <v/>
      </c>
      <c r="AN376" t="str">
        <f>IF(ISNUMBER(FIND("overige",Methode_Keuze)),"",IF(Tb_Activiteiten[[#This Row],[Afschrijvingskosten]]=1,Tb_Activiteiten[[#Headers],[Afschrijvingskosten]],""))</f>
        <v/>
      </c>
    </row>
    <row r="377" spans="1:40" x14ac:dyDescent="0.25">
      <c r="A377" s="342"/>
      <c r="F377" s="81"/>
      <c r="G377" s="81"/>
      <c r="L377" s="71"/>
      <c r="N377" t="str">
        <f>IFERROR(IF(VLOOKUP(Tb_Activiteiten[[#This Row],[Openstelling]],Tb_Openstelling[],2,0)=1,1,""),"")</f>
        <v/>
      </c>
      <c r="AA377" t="str">
        <f>IF(ISNUMBER(FIND("arbeid",Methode_Keuze)),"",IF(ISNUMBER(FIND("arbeid",Methode_Keuze)),"",IF(Tb_Activiteiten[[#This Row],[Loonkosten]]=1,Tb_Activiteiten[[#Headers],[Loonkosten]],"")))</f>
        <v/>
      </c>
      <c r="AB377" t="str">
        <f>IF(ISNUMBER(FIND("arbeid",Methode_Keuze)),"",IF(ISNUMBER(FIND("arbeid",Methode_Keuze)),"",IF(Tb_Activiteiten[[#This Row],[Eigen arbeid]]=1,Tb_Activiteiten[[#Headers],[Eigen arbeid]],"")))</f>
        <v/>
      </c>
      <c r="AC377" t="str">
        <f>IF(ISNUMBER(FIND("arbeid",Methode_Keuze)),"",IF(ISNUMBER(FIND("arbeid",Methode_Keuze)),"",IF(Tb_Activiteiten[[#This Row],[Projectmedewerker]]=1,Tb_Activiteiten[[#Headers],[Projectmedewerker]],"")))</f>
        <v/>
      </c>
      <c r="AD377" t="str">
        <f>IF(ISNUMBER(FIND("arbeid",Methode_Keuze)),"",IF(ISNUMBER(FIND("arbeid",Methode_Keuze)),"",IF(Tb_Activiteiten[[#This Row],[Landbouwer]]=1,Tb_Activiteiten[[#Headers],[Landbouwer]],"")))</f>
        <v/>
      </c>
      <c r="AE377" t="str">
        <f>IF(ISNUMBER(FIND("arbeid",Methode_Keuze)),"",IF(ISNUMBER(FIND("arbeid",Methode_Keuze)),"",IF(Tb_Activiteiten[[#This Row],[Adviseur]]=1,Tb_Activiteiten[[#Headers],[Adviseur]],"")))</f>
        <v/>
      </c>
      <c r="AF377" t="str">
        <f>IF(ISNUMBER(FIND("arbeid",Methode_Keuze)),"",IF(ISNUMBER(FIND("arbeid",Methode_Keuze)),"",IF(Tb_Activiteiten[[#This Row],[Projectleider/Expert]]=1,Tb_Activiteiten[[#Headers],[Projectleider/Expert]],"")))</f>
        <v/>
      </c>
      <c r="AG377" t="str">
        <f>IF(ISNUMBER(FIND("arbeid",Methode_Keuze)),"",IF(ISNUMBER(FIND("arbeid",Methode_Keuze)),"",IF(Tb_Activiteiten[[#This Row],[Arbeidskosten]]=1,Tb_Activiteiten[[#Headers],[Arbeidskosten]],"")))</f>
        <v/>
      </c>
      <c r="AH377" t="str">
        <f>IF(ISNUMBER(FIND("arbeid",Methode_Keuze)),"",IF(ISNUMBER(FIND("arbeid",Methode_Keuze)),"",IF(Tb_Activiteiten[[#This Row],[Arbeidskosten op basis van IKS]]=1,Tb_Activiteiten[[#Headers],[Arbeidskosten op basis van IKS]],"")))</f>
        <v/>
      </c>
      <c r="AI377" t="str">
        <f>IF(ISNUMBER(FIND("overige",Methode_Keuze)),"",IF(Tb_Activiteiten[[#This Row],[Kosten derden exclusief btw]]=1,Tb_Activiteiten[[#Headers],[Kosten derden exclusief btw]],""))</f>
        <v/>
      </c>
      <c r="AJ377" t="str">
        <f>IF(ISNUMBER(FIND("overige",Methode_Keuze)),"",IF(Tb_Activiteiten[[#This Row],[Niet verrekenbare btw]]=1,Tb_Activiteiten[[#Headers],[Niet verrekenbare btw]],""))</f>
        <v/>
      </c>
      <c r="AK377" t="str">
        <f>IF(ISNUMBER(FIND("overige",Methode_Keuze)),"",IF(Tb_Activiteiten[[#This Row],[Grondkosten]]=1,Tb_Activiteiten[[#Headers],[Grondkosten]],""))</f>
        <v/>
      </c>
      <c r="AL377" t="str">
        <f>IF(ISNUMBER(FIND("overige",Methode_Keuze)),"",IF(Tb_Activiteiten[[#This Row],[Bijdrage in natura (overige)]]=1,Tb_Activiteiten[[#Headers],[Bijdrage in natura (overige)]],""))</f>
        <v/>
      </c>
      <c r="AM377" t="str">
        <f>IF(ISNUMBER(FIND("overige",Methode_Keuze)),"",IF(Tb_Activiteiten[[#This Row],[Bijdrage in natura (vrijwilligers)]]=1,Tb_Activiteiten[[#Headers],[Bijdrage in natura (vrijwilligers)]],""))</f>
        <v/>
      </c>
      <c r="AN377" t="str">
        <f>IF(ISNUMBER(FIND("overige",Methode_Keuze)),"",IF(Tb_Activiteiten[[#This Row],[Afschrijvingskosten]]=1,Tb_Activiteiten[[#Headers],[Afschrijvingskosten]],""))</f>
        <v/>
      </c>
    </row>
    <row r="378" spans="1:40" x14ac:dyDescent="0.25">
      <c r="A378" s="342"/>
      <c r="F378" s="81"/>
      <c r="G378" s="81"/>
      <c r="L378" s="71"/>
      <c r="N378" t="str">
        <f>IFERROR(IF(VLOOKUP(Tb_Activiteiten[[#This Row],[Openstelling]],Tb_Openstelling[],2,0)=1,1,""),"")</f>
        <v/>
      </c>
      <c r="AA378" t="str">
        <f>IF(ISNUMBER(FIND("arbeid",Methode_Keuze)),"",IF(ISNUMBER(FIND("arbeid",Methode_Keuze)),"",IF(Tb_Activiteiten[[#This Row],[Loonkosten]]=1,Tb_Activiteiten[[#Headers],[Loonkosten]],"")))</f>
        <v/>
      </c>
      <c r="AB378" t="str">
        <f>IF(ISNUMBER(FIND("arbeid",Methode_Keuze)),"",IF(ISNUMBER(FIND("arbeid",Methode_Keuze)),"",IF(Tb_Activiteiten[[#This Row],[Eigen arbeid]]=1,Tb_Activiteiten[[#Headers],[Eigen arbeid]],"")))</f>
        <v/>
      </c>
      <c r="AC378" t="str">
        <f>IF(ISNUMBER(FIND("arbeid",Methode_Keuze)),"",IF(ISNUMBER(FIND("arbeid",Methode_Keuze)),"",IF(Tb_Activiteiten[[#This Row],[Projectmedewerker]]=1,Tb_Activiteiten[[#Headers],[Projectmedewerker]],"")))</f>
        <v/>
      </c>
      <c r="AD378" t="str">
        <f>IF(ISNUMBER(FIND("arbeid",Methode_Keuze)),"",IF(ISNUMBER(FIND("arbeid",Methode_Keuze)),"",IF(Tb_Activiteiten[[#This Row],[Landbouwer]]=1,Tb_Activiteiten[[#Headers],[Landbouwer]],"")))</f>
        <v/>
      </c>
      <c r="AE378" t="str">
        <f>IF(ISNUMBER(FIND("arbeid",Methode_Keuze)),"",IF(ISNUMBER(FIND("arbeid",Methode_Keuze)),"",IF(Tb_Activiteiten[[#This Row],[Adviseur]]=1,Tb_Activiteiten[[#Headers],[Adviseur]],"")))</f>
        <v/>
      </c>
      <c r="AF378" t="str">
        <f>IF(ISNUMBER(FIND("arbeid",Methode_Keuze)),"",IF(ISNUMBER(FIND("arbeid",Methode_Keuze)),"",IF(Tb_Activiteiten[[#This Row],[Projectleider/Expert]]=1,Tb_Activiteiten[[#Headers],[Projectleider/Expert]],"")))</f>
        <v/>
      </c>
      <c r="AG378" t="str">
        <f>IF(ISNUMBER(FIND("arbeid",Methode_Keuze)),"",IF(ISNUMBER(FIND("arbeid",Methode_Keuze)),"",IF(Tb_Activiteiten[[#This Row],[Arbeidskosten]]=1,Tb_Activiteiten[[#Headers],[Arbeidskosten]],"")))</f>
        <v/>
      </c>
      <c r="AH378" t="str">
        <f>IF(ISNUMBER(FIND("arbeid",Methode_Keuze)),"",IF(ISNUMBER(FIND("arbeid",Methode_Keuze)),"",IF(Tb_Activiteiten[[#This Row],[Arbeidskosten op basis van IKS]]=1,Tb_Activiteiten[[#Headers],[Arbeidskosten op basis van IKS]],"")))</f>
        <v/>
      </c>
      <c r="AI378" t="str">
        <f>IF(ISNUMBER(FIND("overige",Methode_Keuze)),"",IF(Tb_Activiteiten[[#This Row],[Kosten derden exclusief btw]]=1,Tb_Activiteiten[[#Headers],[Kosten derden exclusief btw]],""))</f>
        <v/>
      </c>
      <c r="AJ378" t="str">
        <f>IF(ISNUMBER(FIND("overige",Methode_Keuze)),"",IF(Tb_Activiteiten[[#This Row],[Niet verrekenbare btw]]=1,Tb_Activiteiten[[#Headers],[Niet verrekenbare btw]],""))</f>
        <v/>
      </c>
      <c r="AK378" t="str">
        <f>IF(ISNUMBER(FIND("overige",Methode_Keuze)),"",IF(Tb_Activiteiten[[#This Row],[Grondkosten]]=1,Tb_Activiteiten[[#Headers],[Grondkosten]],""))</f>
        <v/>
      </c>
      <c r="AL378" t="str">
        <f>IF(ISNUMBER(FIND("overige",Methode_Keuze)),"",IF(Tb_Activiteiten[[#This Row],[Bijdrage in natura (overige)]]=1,Tb_Activiteiten[[#Headers],[Bijdrage in natura (overige)]],""))</f>
        <v/>
      </c>
      <c r="AM378" t="str">
        <f>IF(ISNUMBER(FIND("overige",Methode_Keuze)),"",IF(Tb_Activiteiten[[#This Row],[Bijdrage in natura (vrijwilligers)]]=1,Tb_Activiteiten[[#Headers],[Bijdrage in natura (vrijwilligers)]],""))</f>
        <v/>
      </c>
      <c r="AN378" t="str">
        <f>IF(ISNUMBER(FIND("overige",Methode_Keuze)),"",IF(Tb_Activiteiten[[#This Row],[Afschrijvingskosten]]=1,Tb_Activiteiten[[#Headers],[Afschrijvingskosten]],""))</f>
        <v/>
      </c>
    </row>
    <row r="379" spans="1:40" x14ac:dyDescent="0.25">
      <c r="A379" s="342"/>
      <c r="F379" s="81"/>
      <c r="G379" s="81"/>
      <c r="L379" s="71"/>
      <c r="N379" t="str">
        <f>IFERROR(IF(VLOOKUP(Tb_Activiteiten[[#This Row],[Openstelling]],Tb_Openstelling[],2,0)=1,1,""),"")</f>
        <v/>
      </c>
      <c r="AA379" t="str">
        <f>IF(ISNUMBER(FIND("arbeid",Methode_Keuze)),"",IF(ISNUMBER(FIND("arbeid",Methode_Keuze)),"",IF(Tb_Activiteiten[[#This Row],[Loonkosten]]=1,Tb_Activiteiten[[#Headers],[Loonkosten]],"")))</f>
        <v/>
      </c>
      <c r="AB379" t="str">
        <f>IF(ISNUMBER(FIND("arbeid",Methode_Keuze)),"",IF(ISNUMBER(FIND("arbeid",Methode_Keuze)),"",IF(Tb_Activiteiten[[#This Row],[Eigen arbeid]]=1,Tb_Activiteiten[[#Headers],[Eigen arbeid]],"")))</f>
        <v/>
      </c>
      <c r="AC379" t="str">
        <f>IF(ISNUMBER(FIND("arbeid",Methode_Keuze)),"",IF(ISNUMBER(FIND("arbeid",Methode_Keuze)),"",IF(Tb_Activiteiten[[#This Row],[Projectmedewerker]]=1,Tb_Activiteiten[[#Headers],[Projectmedewerker]],"")))</f>
        <v/>
      </c>
      <c r="AD379" t="str">
        <f>IF(ISNUMBER(FIND("arbeid",Methode_Keuze)),"",IF(ISNUMBER(FIND("arbeid",Methode_Keuze)),"",IF(Tb_Activiteiten[[#This Row],[Landbouwer]]=1,Tb_Activiteiten[[#Headers],[Landbouwer]],"")))</f>
        <v/>
      </c>
      <c r="AE379" t="str">
        <f>IF(ISNUMBER(FIND("arbeid",Methode_Keuze)),"",IF(ISNUMBER(FIND("arbeid",Methode_Keuze)),"",IF(Tb_Activiteiten[[#This Row],[Adviseur]]=1,Tb_Activiteiten[[#Headers],[Adviseur]],"")))</f>
        <v/>
      </c>
      <c r="AF379" t="str">
        <f>IF(ISNUMBER(FIND("arbeid",Methode_Keuze)),"",IF(ISNUMBER(FIND("arbeid",Methode_Keuze)),"",IF(Tb_Activiteiten[[#This Row],[Projectleider/Expert]]=1,Tb_Activiteiten[[#Headers],[Projectleider/Expert]],"")))</f>
        <v/>
      </c>
      <c r="AG379" t="str">
        <f>IF(ISNUMBER(FIND("arbeid",Methode_Keuze)),"",IF(ISNUMBER(FIND("arbeid",Methode_Keuze)),"",IF(Tb_Activiteiten[[#This Row],[Arbeidskosten]]=1,Tb_Activiteiten[[#Headers],[Arbeidskosten]],"")))</f>
        <v/>
      </c>
      <c r="AH379" t="str">
        <f>IF(ISNUMBER(FIND("arbeid",Methode_Keuze)),"",IF(ISNUMBER(FIND("arbeid",Methode_Keuze)),"",IF(Tb_Activiteiten[[#This Row],[Arbeidskosten op basis van IKS]]=1,Tb_Activiteiten[[#Headers],[Arbeidskosten op basis van IKS]],"")))</f>
        <v/>
      </c>
      <c r="AI379" t="str">
        <f>IF(ISNUMBER(FIND("overige",Methode_Keuze)),"",IF(Tb_Activiteiten[[#This Row],[Kosten derden exclusief btw]]=1,Tb_Activiteiten[[#Headers],[Kosten derden exclusief btw]],""))</f>
        <v/>
      </c>
      <c r="AJ379" t="str">
        <f>IF(ISNUMBER(FIND("overige",Methode_Keuze)),"",IF(Tb_Activiteiten[[#This Row],[Niet verrekenbare btw]]=1,Tb_Activiteiten[[#Headers],[Niet verrekenbare btw]],""))</f>
        <v/>
      </c>
      <c r="AK379" t="str">
        <f>IF(ISNUMBER(FIND("overige",Methode_Keuze)),"",IF(Tb_Activiteiten[[#This Row],[Grondkosten]]=1,Tb_Activiteiten[[#Headers],[Grondkosten]],""))</f>
        <v/>
      </c>
      <c r="AL379" t="str">
        <f>IF(ISNUMBER(FIND("overige",Methode_Keuze)),"",IF(Tb_Activiteiten[[#This Row],[Bijdrage in natura (overige)]]=1,Tb_Activiteiten[[#Headers],[Bijdrage in natura (overige)]],""))</f>
        <v/>
      </c>
      <c r="AM379" t="str">
        <f>IF(ISNUMBER(FIND("overige",Methode_Keuze)),"",IF(Tb_Activiteiten[[#This Row],[Bijdrage in natura (vrijwilligers)]]=1,Tb_Activiteiten[[#Headers],[Bijdrage in natura (vrijwilligers)]],""))</f>
        <v/>
      </c>
      <c r="AN379" t="str">
        <f>IF(ISNUMBER(FIND("overige",Methode_Keuze)),"",IF(Tb_Activiteiten[[#This Row],[Afschrijvingskosten]]=1,Tb_Activiteiten[[#Headers],[Afschrijvingskosten]],""))</f>
        <v/>
      </c>
    </row>
    <row r="380" spans="1:40" x14ac:dyDescent="0.25">
      <c r="A380" s="342"/>
      <c r="F380" s="81"/>
      <c r="G380" s="81"/>
      <c r="L380" s="71"/>
      <c r="N380" t="str">
        <f>IFERROR(IF(VLOOKUP(Tb_Activiteiten[[#This Row],[Openstelling]],Tb_Openstelling[],2,0)=1,1,""),"")</f>
        <v/>
      </c>
      <c r="AA380" t="str">
        <f>IF(ISNUMBER(FIND("arbeid",Methode_Keuze)),"",IF(ISNUMBER(FIND("arbeid",Methode_Keuze)),"",IF(Tb_Activiteiten[[#This Row],[Loonkosten]]=1,Tb_Activiteiten[[#Headers],[Loonkosten]],"")))</f>
        <v/>
      </c>
      <c r="AB380" t="str">
        <f>IF(ISNUMBER(FIND("arbeid",Methode_Keuze)),"",IF(ISNUMBER(FIND("arbeid",Methode_Keuze)),"",IF(Tb_Activiteiten[[#This Row],[Eigen arbeid]]=1,Tb_Activiteiten[[#Headers],[Eigen arbeid]],"")))</f>
        <v/>
      </c>
      <c r="AC380" t="str">
        <f>IF(ISNUMBER(FIND("arbeid",Methode_Keuze)),"",IF(ISNUMBER(FIND("arbeid",Methode_Keuze)),"",IF(Tb_Activiteiten[[#This Row],[Projectmedewerker]]=1,Tb_Activiteiten[[#Headers],[Projectmedewerker]],"")))</f>
        <v/>
      </c>
      <c r="AD380" t="str">
        <f>IF(ISNUMBER(FIND("arbeid",Methode_Keuze)),"",IF(ISNUMBER(FIND("arbeid",Methode_Keuze)),"",IF(Tb_Activiteiten[[#This Row],[Landbouwer]]=1,Tb_Activiteiten[[#Headers],[Landbouwer]],"")))</f>
        <v/>
      </c>
      <c r="AE380" t="str">
        <f>IF(ISNUMBER(FIND("arbeid",Methode_Keuze)),"",IF(ISNUMBER(FIND("arbeid",Methode_Keuze)),"",IF(Tb_Activiteiten[[#This Row],[Adviseur]]=1,Tb_Activiteiten[[#Headers],[Adviseur]],"")))</f>
        <v/>
      </c>
      <c r="AF380" t="str">
        <f>IF(ISNUMBER(FIND("arbeid",Methode_Keuze)),"",IF(ISNUMBER(FIND("arbeid",Methode_Keuze)),"",IF(Tb_Activiteiten[[#This Row],[Projectleider/Expert]]=1,Tb_Activiteiten[[#Headers],[Projectleider/Expert]],"")))</f>
        <v/>
      </c>
      <c r="AG380" t="str">
        <f>IF(ISNUMBER(FIND("arbeid",Methode_Keuze)),"",IF(ISNUMBER(FIND("arbeid",Methode_Keuze)),"",IF(Tb_Activiteiten[[#This Row],[Arbeidskosten]]=1,Tb_Activiteiten[[#Headers],[Arbeidskosten]],"")))</f>
        <v/>
      </c>
      <c r="AH380" t="str">
        <f>IF(ISNUMBER(FIND("arbeid",Methode_Keuze)),"",IF(ISNUMBER(FIND("arbeid",Methode_Keuze)),"",IF(Tb_Activiteiten[[#This Row],[Arbeidskosten op basis van IKS]]=1,Tb_Activiteiten[[#Headers],[Arbeidskosten op basis van IKS]],"")))</f>
        <v/>
      </c>
      <c r="AI380" t="str">
        <f>IF(ISNUMBER(FIND("overige",Methode_Keuze)),"",IF(Tb_Activiteiten[[#This Row],[Kosten derden exclusief btw]]=1,Tb_Activiteiten[[#Headers],[Kosten derden exclusief btw]],""))</f>
        <v/>
      </c>
      <c r="AJ380" t="str">
        <f>IF(ISNUMBER(FIND("overige",Methode_Keuze)),"",IF(Tb_Activiteiten[[#This Row],[Niet verrekenbare btw]]=1,Tb_Activiteiten[[#Headers],[Niet verrekenbare btw]],""))</f>
        <v/>
      </c>
      <c r="AK380" t="str">
        <f>IF(ISNUMBER(FIND("overige",Methode_Keuze)),"",IF(Tb_Activiteiten[[#This Row],[Grondkosten]]=1,Tb_Activiteiten[[#Headers],[Grondkosten]],""))</f>
        <v/>
      </c>
      <c r="AL380" t="str">
        <f>IF(ISNUMBER(FIND("overige",Methode_Keuze)),"",IF(Tb_Activiteiten[[#This Row],[Bijdrage in natura (overige)]]=1,Tb_Activiteiten[[#Headers],[Bijdrage in natura (overige)]],""))</f>
        <v/>
      </c>
      <c r="AM380" t="str">
        <f>IF(ISNUMBER(FIND("overige",Methode_Keuze)),"",IF(Tb_Activiteiten[[#This Row],[Bijdrage in natura (vrijwilligers)]]=1,Tb_Activiteiten[[#Headers],[Bijdrage in natura (vrijwilligers)]],""))</f>
        <v/>
      </c>
      <c r="AN380" t="str">
        <f>IF(ISNUMBER(FIND("overige",Methode_Keuze)),"",IF(Tb_Activiteiten[[#This Row],[Afschrijvingskosten]]=1,Tb_Activiteiten[[#Headers],[Afschrijvingskosten]],""))</f>
        <v/>
      </c>
    </row>
    <row r="381" spans="1:40" x14ac:dyDescent="0.25">
      <c r="A381" s="342"/>
      <c r="F381" s="81"/>
      <c r="G381" s="81"/>
      <c r="L381" s="71"/>
      <c r="N381" t="str">
        <f>IFERROR(IF(VLOOKUP(Tb_Activiteiten[[#This Row],[Openstelling]],Tb_Openstelling[],2,0)=1,1,""),"")</f>
        <v/>
      </c>
      <c r="AA381" t="str">
        <f>IF(ISNUMBER(FIND("arbeid",Methode_Keuze)),"",IF(ISNUMBER(FIND("arbeid",Methode_Keuze)),"",IF(Tb_Activiteiten[[#This Row],[Loonkosten]]=1,Tb_Activiteiten[[#Headers],[Loonkosten]],"")))</f>
        <v/>
      </c>
      <c r="AB381" t="str">
        <f>IF(ISNUMBER(FIND("arbeid",Methode_Keuze)),"",IF(ISNUMBER(FIND("arbeid",Methode_Keuze)),"",IF(Tb_Activiteiten[[#This Row],[Eigen arbeid]]=1,Tb_Activiteiten[[#Headers],[Eigen arbeid]],"")))</f>
        <v/>
      </c>
      <c r="AC381" t="str">
        <f>IF(ISNUMBER(FIND("arbeid",Methode_Keuze)),"",IF(ISNUMBER(FIND("arbeid",Methode_Keuze)),"",IF(Tb_Activiteiten[[#This Row],[Projectmedewerker]]=1,Tb_Activiteiten[[#Headers],[Projectmedewerker]],"")))</f>
        <v/>
      </c>
      <c r="AD381" t="str">
        <f>IF(ISNUMBER(FIND("arbeid",Methode_Keuze)),"",IF(ISNUMBER(FIND("arbeid",Methode_Keuze)),"",IF(Tb_Activiteiten[[#This Row],[Landbouwer]]=1,Tb_Activiteiten[[#Headers],[Landbouwer]],"")))</f>
        <v/>
      </c>
      <c r="AE381" t="str">
        <f>IF(ISNUMBER(FIND("arbeid",Methode_Keuze)),"",IF(ISNUMBER(FIND("arbeid",Methode_Keuze)),"",IF(Tb_Activiteiten[[#This Row],[Adviseur]]=1,Tb_Activiteiten[[#Headers],[Adviseur]],"")))</f>
        <v/>
      </c>
      <c r="AF381" t="str">
        <f>IF(ISNUMBER(FIND("arbeid",Methode_Keuze)),"",IF(ISNUMBER(FIND("arbeid",Methode_Keuze)),"",IF(Tb_Activiteiten[[#This Row],[Projectleider/Expert]]=1,Tb_Activiteiten[[#Headers],[Projectleider/Expert]],"")))</f>
        <v/>
      </c>
      <c r="AG381" t="str">
        <f>IF(ISNUMBER(FIND("arbeid",Methode_Keuze)),"",IF(ISNUMBER(FIND("arbeid",Methode_Keuze)),"",IF(Tb_Activiteiten[[#This Row],[Arbeidskosten]]=1,Tb_Activiteiten[[#Headers],[Arbeidskosten]],"")))</f>
        <v/>
      </c>
      <c r="AH381" t="str">
        <f>IF(ISNUMBER(FIND("arbeid",Methode_Keuze)),"",IF(ISNUMBER(FIND("arbeid",Methode_Keuze)),"",IF(Tb_Activiteiten[[#This Row],[Arbeidskosten op basis van IKS]]=1,Tb_Activiteiten[[#Headers],[Arbeidskosten op basis van IKS]],"")))</f>
        <v/>
      </c>
      <c r="AI381" t="str">
        <f>IF(ISNUMBER(FIND("overige",Methode_Keuze)),"",IF(Tb_Activiteiten[[#This Row],[Kosten derden exclusief btw]]=1,Tb_Activiteiten[[#Headers],[Kosten derden exclusief btw]],""))</f>
        <v/>
      </c>
      <c r="AJ381" t="str">
        <f>IF(ISNUMBER(FIND("overige",Methode_Keuze)),"",IF(Tb_Activiteiten[[#This Row],[Niet verrekenbare btw]]=1,Tb_Activiteiten[[#Headers],[Niet verrekenbare btw]],""))</f>
        <v/>
      </c>
      <c r="AK381" t="str">
        <f>IF(ISNUMBER(FIND("overige",Methode_Keuze)),"",IF(Tb_Activiteiten[[#This Row],[Grondkosten]]=1,Tb_Activiteiten[[#Headers],[Grondkosten]],""))</f>
        <v/>
      </c>
      <c r="AL381" t="str">
        <f>IF(ISNUMBER(FIND("overige",Methode_Keuze)),"",IF(Tb_Activiteiten[[#This Row],[Bijdrage in natura (overige)]]=1,Tb_Activiteiten[[#Headers],[Bijdrage in natura (overige)]],""))</f>
        <v/>
      </c>
      <c r="AM381" t="str">
        <f>IF(ISNUMBER(FIND("overige",Methode_Keuze)),"",IF(Tb_Activiteiten[[#This Row],[Bijdrage in natura (vrijwilligers)]]=1,Tb_Activiteiten[[#Headers],[Bijdrage in natura (vrijwilligers)]],""))</f>
        <v/>
      </c>
      <c r="AN381" t="str">
        <f>IF(ISNUMBER(FIND("overige",Methode_Keuze)),"",IF(Tb_Activiteiten[[#This Row],[Afschrijvingskosten]]=1,Tb_Activiteiten[[#Headers],[Afschrijvingskosten]],""))</f>
        <v/>
      </c>
    </row>
    <row r="382" spans="1:40" x14ac:dyDescent="0.25">
      <c r="A382" s="342"/>
      <c r="F382" s="81"/>
      <c r="G382" s="81"/>
      <c r="L382" s="71"/>
      <c r="N382" t="str">
        <f>IFERROR(IF(VLOOKUP(Tb_Activiteiten[[#This Row],[Openstelling]],Tb_Openstelling[],2,0)=1,1,""),"")</f>
        <v/>
      </c>
      <c r="AA382" t="str">
        <f>IF(ISNUMBER(FIND("arbeid",Methode_Keuze)),"",IF(ISNUMBER(FIND("arbeid",Methode_Keuze)),"",IF(Tb_Activiteiten[[#This Row],[Loonkosten]]=1,Tb_Activiteiten[[#Headers],[Loonkosten]],"")))</f>
        <v/>
      </c>
      <c r="AB382" t="str">
        <f>IF(ISNUMBER(FIND("arbeid",Methode_Keuze)),"",IF(ISNUMBER(FIND("arbeid",Methode_Keuze)),"",IF(Tb_Activiteiten[[#This Row],[Eigen arbeid]]=1,Tb_Activiteiten[[#Headers],[Eigen arbeid]],"")))</f>
        <v/>
      </c>
      <c r="AC382" t="str">
        <f>IF(ISNUMBER(FIND("arbeid",Methode_Keuze)),"",IF(ISNUMBER(FIND("arbeid",Methode_Keuze)),"",IF(Tb_Activiteiten[[#This Row],[Projectmedewerker]]=1,Tb_Activiteiten[[#Headers],[Projectmedewerker]],"")))</f>
        <v/>
      </c>
      <c r="AD382" t="str">
        <f>IF(ISNUMBER(FIND("arbeid",Methode_Keuze)),"",IF(ISNUMBER(FIND("arbeid",Methode_Keuze)),"",IF(Tb_Activiteiten[[#This Row],[Landbouwer]]=1,Tb_Activiteiten[[#Headers],[Landbouwer]],"")))</f>
        <v/>
      </c>
      <c r="AE382" t="str">
        <f>IF(ISNUMBER(FIND("arbeid",Methode_Keuze)),"",IF(ISNUMBER(FIND("arbeid",Methode_Keuze)),"",IF(Tb_Activiteiten[[#This Row],[Adviseur]]=1,Tb_Activiteiten[[#Headers],[Adviseur]],"")))</f>
        <v/>
      </c>
      <c r="AF382" t="str">
        <f>IF(ISNUMBER(FIND("arbeid",Methode_Keuze)),"",IF(ISNUMBER(FIND("arbeid",Methode_Keuze)),"",IF(Tb_Activiteiten[[#This Row],[Projectleider/Expert]]=1,Tb_Activiteiten[[#Headers],[Projectleider/Expert]],"")))</f>
        <v/>
      </c>
      <c r="AG382" t="str">
        <f>IF(ISNUMBER(FIND("arbeid",Methode_Keuze)),"",IF(ISNUMBER(FIND("arbeid",Methode_Keuze)),"",IF(Tb_Activiteiten[[#This Row],[Arbeidskosten]]=1,Tb_Activiteiten[[#Headers],[Arbeidskosten]],"")))</f>
        <v/>
      </c>
      <c r="AH382" t="str">
        <f>IF(ISNUMBER(FIND("arbeid",Methode_Keuze)),"",IF(ISNUMBER(FIND("arbeid",Methode_Keuze)),"",IF(Tb_Activiteiten[[#This Row],[Arbeidskosten op basis van IKS]]=1,Tb_Activiteiten[[#Headers],[Arbeidskosten op basis van IKS]],"")))</f>
        <v/>
      </c>
      <c r="AI382" t="str">
        <f>IF(ISNUMBER(FIND("overige",Methode_Keuze)),"",IF(Tb_Activiteiten[[#This Row],[Kosten derden exclusief btw]]=1,Tb_Activiteiten[[#Headers],[Kosten derden exclusief btw]],""))</f>
        <v/>
      </c>
      <c r="AJ382" t="str">
        <f>IF(ISNUMBER(FIND("overige",Methode_Keuze)),"",IF(Tb_Activiteiten[[#This Row],[Niet verrekenbare btw]]=1,Tb_Activiteiten[[#Headers],[Niet verrekenbare btw]],""))</f>
        <v/>
      </c>
      <c r="AK382" t="str">
        <f>IF(ISNUMBER(FIND("overige",Methode_Keuze)),"",IF(Tb_Activiteiten[[#This Row],[Grondkosten]]=1,Tb_Activiteiten[[#Headers],[Grondkosten]],""))</f>
        <v/>
      </c>
      <c r="AL382" t="str">
        <f>IF(ISNUMBER(FIND("overige",Methode_Keuze)),"",IF(Tb_Activiteiten[[#This Row],[Bijdrage in natura (overige)]]=1,Tb_Activiteiten[[#Headers],[Bijdrage in natura (overige)]],""))</f>
        <v/>
      </c>
      <c r="AM382" t="str">
        <f>IF(ISNUMBER(FIND("overige",Methode_Keuze)),"",IF(Tb_Activiteiten[[#This Row],[Bijdrage in natura (vrijwilligers)]]=1,Tb_Activiteiten[[#Headers],[Bijdrage in natura (vrijwilligers)]],""))</f>
        <v/>
      </c>
      <c r="AN382" t="str">
        <f>IF(ISNUMBER(FIND("overige",Methode_Keuze)),"",IF(Tb_Activiteiten[[#This Row],[Afschrijvingskosten]]=1,Tb_Activiteiten[[#Headers],[Afschrijvingskosten]],""))</f>
        <v/>
      </c>
    </row>
    <row r="383" spans="1:40" x14ac:dyDescent="0.25">
      <c r="A383" s="342"/>
      <c r="F383" s="81"/>
      <c r="G383" s="81"/>
      <c r="L383" s="71"/>
      <c r="N383" t="str">
        <f>IFERROR(IF(VLOOKUP(Tb_Activiteiten[[#This Row],[Openstelling]],Tb_Openstelling[],2,0)=1,1,""),"")</f>
        <v/>
      </c>
      <c r="AA383" t="str">
        <f>IF(ISNUMBER(FIND("arbeid",Methode_Keuze)),"",IF(ISNUMBER(FIND("arbeid",Methode_Keuze)),"",IF(Tb_Activiteiten[[#This Row],[Loonkosten]]=1,Tb_Activiteiten[[#Headers],[Loonkosten]],"")))</f>
        <v/>
      </c>
      <c r="AB383" t="str">
        <f>IF(ISNUMBER(FIND("arbeid",Methode_Keuze)),"",IF(ISNUMBER(FIND("arbeid",Methode_Keuze)),"",IF(Tb_Activiteiten[[#This Row],[Eigen arbeid]]=1,Tb_Activiteiten[[#Headers],[Eigen arbeid]],"")))</f>
        <v/>
      </c>
      <c r="AC383" t="str">
        <f>IF(ISNUMBER(FIND("arbeid",Methode_Keuze)),"",IF(ISNUMBER(FIND("arbeid",Methode_Keuze)),"",IF(Tb_Activiteiten[[#This Row],[Projectmedewerker]]=1,Tb_Activiteiten[[#Headers],[Projectmedewerker]],"")))</f>
        <v/>
      </c>
      <c r="AD383" t="str">
        <f>IF(ISNUMBER(FIND("arbeid",Methode_Keuze)),"",IF(ISNUMBER(FIND("arbeid",Methode_Keuze)),"",IF(Tb_Activiteiten[[#This Row],[Landbouwer]]=1,Tb_Activiteiten[[#Headers],[Landbouwer]],"")))</f>
        <v/>
      </c>
      <c r="AE383" t="str">
        <f>IF(ISNUMBER(FIND("arbeid",Methode_Keuze)),"",IF(ISNUMBER(FIND("arbeid",Methode_Keuze)),"",IF(Tb_Activiteiten[[#This Row],[Adviseur]]=1,Tb_Activiteiten[[#Headers],[Adviseur]],"")))</f>
        <v/>
      </c>
      <c r="AF383" t="str">
        <f>IF(ISNUMBER(FIND("arbeid",Methode_Keuze)),"",IF(ISNUMBER(FIND("arbeid",Methode_Keuze)),"",IF(Tb_Activiteiten[[#This Row],[Projectleider/Expert]]=1,Tb_Activiteiten[[#Headers],[Projectleider/Expert]],"")))</f>
        <v/>
      </c>
      <c r="AG383" t="str">
        <f>IF(ISNUMBER(FIND("arbeid",Methode_Keuze)),"",IF(ISNUMBER(FIND("arbeid",Methode_Keuze)),"",IF(Tb_Activiteiten[[#This Row],[Arbeidskosten]]=1,Tb_Activiteiten[[#Headers],[Arbeidskosten]],"")))</f>
        <v/>
      </c>
      <c r="AH383" t="str">
        <f>IF(ISNUMBER(FIND("arbeid",Methode_Keuze)),"",IF(ISNUMBER(FIND("arbeid",Methode_Keuze)),"",IF(Tb_Activiteiten[[#This Row],[Arbeidskosten op basis van IKS]]=1,Tb_Activiteiten[[#Headers],[Arbeidskosten op basis van IKS]],"")))</f>
        <v/>
      </c>
      <c r="AI383" t="str">
        <f>IF(ISNUMBER(FIND("overige",Methode_Keuze)),"",IF(Tb_Activiteiten[[#This Row],[Kosten derden exclusief btw]]=1,Tb_Activiteiten[[#Headers],[Kosten derden exclusief btw]],""))</f>
        <v/>
      </c>
      <c r="AJ383" t="str">
        <f>IF(ISNUMBER(FIND("overige",Methode_Keuze)),"",IF(Tb_Activiteiten[[#This Row],[Niet verrekenbare btw]]=1,Tb_Activiteiten[[#Headers],[Niet verrekenbare btw]],""))</f>
        <v/>
      </c>
      <c r="AK383" t="str">
        <f>IF(ISNUMBER(FIND("overige",Methode_Keuze)),"",IF(Tb_Activiteiten[[#This Row],[Grondkosten]]=1,Tb_Activiteiten[[#Headers],[Grondkosten]],""))</f>
        <v/>
      </c>
      <c r="AL383" t="str">
        <f>IF(ISNUMBER(FIND("overige",Methode_Keuze)),"",IF(Tb_Activiteiten[[#This Row],[Bijdrage in natura (overige)]]=1,Tb_Activiteiten[[#Headers],[Bijdrage in natura (overige)]],""))</f>
        <v/>
      </c>
      <c r="AM383" t="str">
        <f>IF(ISNUMBER(FIND("overige",Methode_Keuze)),"",IF(Tb_Activiteiten[[#This Row],[Bijdrage in natura (vrijwilligers)]]=1,Tb_Activiteiten[[#Headers],[Bijdrage in natura (vrijwilligers)]],""))</f>
        <v/>
      </c>
      <c r="AN383" t="str">
        <f>IF(ISNUMBER(FIND("overige",Methode_Keuze)),"",IF(Tb_Activiteiten[[#This Row],[Afschrijvingskosten]]=1,Tb_Activiteiten[[#Headers],[Afschrijvingskosten]],""))</f>
        <v/>
      </c>
    </row>
    <row r="384" spans="1:40" x14ac:dyDescent="0.25">
      <c r="A384" s="342"/>
      <c r="F384" s="81"/>
      <c r="G384" s="81"/>
      <c r="L384" s="71"/>
      <c r="N384" t="str">
        <f>IFERROR(IF(VLOOKUP(Tb_Activiteiten[[#This Row],[Openstelling]],Tb_Openstelling[],2,0)=1,1,""),"")</f>
        <v/>
      </c>
      <c r="AA384" t="str">
        <f>IF(ISNUMBER(FIND("arbeid",Methode_Keuze)),"",IF(ISNUMBER(FIND("arbeid",Methode_Keuze)),"",IF(Tb_Activiteiten[[#This Row],[Loonkosten]]=1,Tb_Activiteiten[[#Headers],[Loonkosten]],"")))</f>
        <v/>
      </c>
      <c r="AB384" t="str">
        <f>IF(ISNUMBER(FIND("arbeid",Methode_Keuze)),"",IF(ISNUMBER(FIND("arbeid",Methode_Keuze)),"",IF(Tb_Activiteiten[[#This Row],[Eigen arbeid]]=1,Tb_Activiteiten[[#Headers],[Eigen arbeid]],"")))</f>
        <v/>
      </c>
      <c r="AC384" t="str">
        <f>IF(ISNUMBER(FIND("arbeid",Methode_Keuze)),"",IF(ISNUMBER(FIND("arbeid",Methode_Keuze)),"",IF(Tb_Activiteiten[[#This Row],[Projectmedewerker]]=1,Tb_Activiteiten[[#Headers],[Projectmedewerker]],"")))</f>
        <v/>
      </c>
      <c r="AD384" t="str">
        <f>IF(ISNUMBER(FIND("arbeid",Methode_Keuze)),"",IF(ISNUMBER(FIND("arbeid",Methode_Keuze)),"",IF(Tb_Activiteiten[[#This Row],[Landbouwer]]=1,Tb_Activiteiten[[#Headers],[Landbouwer]],"")))</f>
        <v/>
      </c>
      <c r="AE384" t="str">
        <f>IF(ISNUMBER(FIND("arbeid",Methode_Keuze)),"",IF(ISNUMBER(FIND("arbeid",Methode_Keuze)),"",IF(Tb_Activiteiten[[#This Row],[Adviseur]]=1,Tb_Activiteiten[[#Headers],[Adviseur]],"")))</f>
        <v/>
      </c>
      <c r="AF384" t="str">
        <f>IF(ISNUMBER(FIND("arbeid",Methode_Keuze)),"",IF(ISNUMBER(FIND("arbeid",Methode_Keuze)),"",IF(Tb_Activiteiten[[#This Row],[Projectleider/Expert]]=1,Tb_Activiteiten[[#Headers],[Projectleider/Expert]],"")))</f>
        <v/>
      </c>
      <c r="AG384" t="str">
        <f>IF(ISNUMBER(FIND("arbeid",Methode_Keuze)),"",IF(ISNUMBER(FIND("arbeid",Methode_Keuze)),"",IF(Tb_Activiteiten[[#This Row],[Arbeidskosten]]=1,Tb_Activiteiten[[#Headers],[Arbeidskosten]],"")))</f>
        <v/>
      </c>
      <c r="AH384" t="str">
        <f>IF(ISNUMBER(FIND("arbeid",Methode_Keuze)),"",IF(ISNUMBER(FIND("arbeid",Methode_Keuze)),"",IF(Tb_Activiteiten[[#This Row],[Arbeidskosten op basis van IKS]]=1,Tb_Activiteiten[[#Headers],[Arbeidskosten op basis van IKS]],"")))</f>
        <v/>
      </c>
      <c r="AI384" t="str">
        <f>IF(ISNUMBER(FIND("overige",Methode_Keuze)),"",IF(Tb_Activiteiten[[#This Row],[Kosten derden exclusief btw]]=1,Tb_Activiteiten[[#Headers],[Kosten derden exclusief btw]],""))</f>
        <v/>
      </c>
      <c r="AJ384" t="str">
        <f>IF(ISNUMBER(FIND("overige",Methode_Keuze)),"",IF(Tb_Activiteiten[[#This Row],[Niet verrekenbare btw]]=1,Tb_Activiteiten[[#Headers],[Niet verrekenbare btw]],""))</f>
        <v/>
      </c>
      <c r="AK384" t="str">
        <f>IF(ISNUMBER(FIND("overige",Methode_Keuze)),"",IF(Tb_Activiteiten[[#This Row],[Grondkosten]]=1,Tb_Activiteiten[[#Headers],[Grondkosten]],""))</f>
        <v/>
      </c>
      <c r="AL384" t="str">
        <f>IF(ISNUMBER(FIND("overige",Methode_Keuze)),"",IF(Tb_Activiteiten[[#This Row],[Bijdrage in natura (overige)]]=1,Tb_Activiteiten[[#Headers],[Bijdrage in natura (overige)]],""))</f>
        <v/>
      </c>
      <c r="AM384" t="str">
        <f>IF(ISNUMBER(FIND("overige",Methode_Keuze)),"",IF(Tb_Activiteiten[[#This Row],[Bijdrage in natura (vrijwilligers)]]=1,Tb_Activiteiten[[#Headers],[Bijdrage in natura (vrijwilligers)]],""))</f>
        <v/>
      </c>
      <c r="AN384" t="str">
        <f>IF(ISNUMBER(FIND("overige",Methode_Keuze)),"",IF(Tb_Activiteiten[[#This Row],[Afschrijvingskosten]]=1,Tb_Activiteiten[[#Headers],[Afschrijvingskosten]],""))</f>
        <v/>
      </c>
    </row>
    <row r="385" spans="1:40" x14ac:dyDescent="0.25">
      <c r="A385" s="342"/>
      <c r="F385" s="81"/>
      <c r="G385" s="81"/>
      <c r="L385" s="71"/>
      <c r="N385" t="str">
        <f>IFERROR(IF(VLOOKUP(Tb_Activiteiten[[#This Row],[Openstelling]],Tb_Openstelling[],2,0)=1,1,""),"")</f>
        <v/>
      </c>
      <c r="AA385" t="str">
        <f>IF(ISNUMBER(FIND("arbeid",Methode_Keuze)),"",IF(ISNUMBER(FIND("arbeid",Methode_Keuze)),"",IF(Tb_Activiteiten[[#This Row],[Loonkosten]]=1,Tb_Activiteiten[[#Headers],[Loonkosten]],"")))</f>
        <v/>
      </c>
      <c r="AB385" t="str">
        <f>IF(ISNUMBER(FIND("arbeid",Methode_Keuze)),"",IF(ISNUMBER(FIND("arbeid",Methode_Keuze)),"",IF(Tb_Activiteiten[[#This Row],[Eigen arbeid]]=1,Tb_Activiteiten[[#Headers],[Eigen arbeid]],"")))</f>
        <v/>
      </c>
      <c r="AC385" t="str">
        <f>IF(ISNUMBER(FIND("arbeid",Methode_Keuze)),"",IF(ISNUMBER(FIND("arbeid",Methode_Keuze)),"",IF(Tb_Activiteiten[[#This Row],[Projectmedewerker]]=1,Tb_Activiteiten[[#Headers],[Projectmedewerker]],"")))</f>
        <v/>
      </c>
      <c r="AD385" t="str">
        <f>IF(ISNUMBER(FIND("arbeid",Methode_Keuze)),"",IF(ISNUMBER(FIND("arbeid",Methode_Keuze)),"",IF(Tb_Activiteiten[[#This Row],[Landbouwer]]=1,Tb_Activiteiten[[#Headers],[Landbouwer]],"")))</f>
        <v/>
      </c>
      <c r="AE385" t="str">
        <f>IF(ISNUMBER(FIND("arbeid",Methode_Keuze)),"",IF(ISNUMBER(FIND("arbeid",Methode_Keuze)),"",IF(Tb_Activiteiten[[#This Row],[Adviseur]]=1,Tb_Activiteiten[[#Headers],[Adviseur]],"")))</f>
        <v/>
      </c>
      <c r="AF385" t="str">
        <f>IF(ISNUMBER(FIND("arbeid",Methode_Keuze)),"",IF(ISNUMBER(FIND("arbeid",Methode_Keuze)),"",IF(Tb_Activiteiten[[#This Row],[Projectleider/Expert]]=1,Tb_Activiteiten[[#Headers],[Projectleider/Expert]],"")))</f>
        <v/>
      </c>
      <c r="AG385" t="str">
        <f>IF(ISNUMBER(FIND("arbeid",Methode_Keuze)),"",IF(ISNUMBER(FIND("arbeid",Methode_Keuze)),"",IF(Tb_Activiteiten[[#This Row],[Arbeidskosten]]=1,Tb_Activiteiten[[#Headers],[Arbeidskosten]],"")))</f>
        <v/>
      </c>
      <c r="AH385" t="str">
        <f>IF(ISNUMBER(FIND("arbeid",Methode_Keuze)),"",IF(ISNUMBER(FIND("arbeid",Methode_Keuze)),"",IF(Tb_Activiteiten[[#This Row],[Arbeidskosten op basis van IKS]]=1,Tb_Activiteiten[[#Headers],[Arbeidskosten op basis van IKS]],"")))</f>
        <v/>
      </c>
      <c r="AI385" t="str">
        <f>IF(ISNUMBER(FIND("overige",Methode_Keuze)),"",IF(Tb_Activiteiten[[#This Row],[Kosten derden exclusief btw]]=1,Tb_Activiteiten[[#Headers],[Kosten derden exclusief btw]],""))</f>
        <v/>
      </c>
      <c r="AJ385" t="str">
        <f>IF(ISNUMBER(FIND("overige",Methode_Keuze)),"",IF(Tb_Activiteiten[[#This Row],[Niet verrekenbare btw]]=1,Tb_Activiteiten[[#Headers],[Niet verrekenbare btw]],""))</f>
        <v/>
      </c>
      <c r="AK385" t="str">
        <f>IF(ISNUMBER(FIND("overige",Methode_Keuze)),"",IF(Tb_Activiteiten[[#This Row],[Grondkosten]]=1,Tb_Activiteiten[[#Headers],[Grondkosten]],""))</f>
        <v/>
      </c>
      <c r="AL385" t="str">
        <f>IF(ISNUMBER(FIND("overige",Methode_Keuze)),"",IF(Tb_Activiteiten[[#This Row],[Bijdrage in natura (overige)]]=1,Tb_Activiteiten[[#Headers],[Bijdrage in natura (overige)]],""))</f>
        <v/>
      </c>
      <c r="AM385" t="str">
        <f>IF(ISNUMBER(FIND("overige",Methode_Keuze)),"",IF(Tb_Activiteiten[[#This Row],[Bijdrage in natura (vrijwilligers)]]=1,Tb_Activiteiten[[#Headers],[Bijdrage in natura (vrijwilligers)]],""))</f>
        <v/>
      </c>
      <c r="AN385" t="str">
        <f>IF(ISNUMBER(FIND("overige",Methode_Keuze)),"",IF(Tb_Activiteiten[[#This Row],[Afschrijvingskosten]]=1,Tb_Activiteiten[[#Headers],[Afschrijvingskosten]],""))</f>
        <v/>
      </c>
    </row>
    <row r="386" spans="1:40" x14ac:dyDescent="0.25">
      <c r="A386" s="342"/>
      <c r="F386" s="81"/>
      <c r="G386" s="81"/>
      <c r="L386" s="71"/>
      <c r="N386" t="str">
        <f>IFERROR(IF(VLOOKUP(Tb_Activiteiten[[#This Row],[Openstelling]],Tb_Openstelling[],2,0)=1,1,""),"")</f>
        <v/>
      </c>
      <c r="AA386" t="str">
        <f>IF(ISNUMBER(FIND("arbeid",Methode_Keuze)),"",IF(ISNUMBER(FIND("arbeid",Methode_Keuze)),"",IF(Tb_Activiteiten[[#This Row],[Loonkosten]]=1,Tb_Activiteiten[[#Headers],[Loonkosten]],"")))</f>
        <v/>
      </c>
      <c r="AB386" t="str">
        <f>IF(ISNUMBER(FIND("arbeid",Methode_Keuze)),"",IF(ISNUMBER(FIND("arbeid",Methode_Keuze)),"",IF(Tb_Activiteiten[[#This Row],[Eigen arbeid]]=1,Tb_Activiteiten[[#Headers],[Eigen arbeid]],"")))</f>
        <v/>
      </c>
      <c r="AC386" t="str">
        <f>IF(ISNUMBER(FIND("arbeid",Methode_Keuze)),"",IF(ISNUMBER(FIND("arbeid",Methode_Keuze)),"",IF(Tb_Activiteiten[[#This Row],[Projectmedewerker]]=1,Tb_Activiteiten[[#Headers],[Projectmedewerker]],"")))</f>
        <v/>
      </c>
      <c r="AD386" t="str">
        <f>IF(ISNUMBER(FIND("arbeid",Methode_Keuze)),"",IF(ISNUMBER(FIND("arbeid",Methode_Keuze)),"",IF(Tb_Activiteiten[[#This Row],[Landbouwer]]=1,Tb_Activiteiten[[#Headers],[Landbouwer]],"")))</f>
        <v/>
      </c>
      <c r="AE386" t="str">
        <f>IF(ISNUMBER(FIND("arbeid",Methode_Keuze)),"",IF(ISNUMBER(FIND("arbeid",Methode_Keuze)),"",IF(Tb_Activiteiten[[#This Row],[Adviseur]]=1,Tb_Activiteiten[[#Headers],[Adviseur]],"")))</f>
        <v/>
      </c>
      <c r="AF386" t="str">
        <f>IF(ISNUMBER(FIND("arbeid",Methode_Keuze)),"",IF(ISNUMBER(FIND("arbeid",Methode_Keuze)),"",IF(Tb_Activiteiten[[#This Row],[Projectleider/Expert]]=1,Tb_Activiteiten[[#Headers],[Projectleider/Expert]],"")))</f>
        <v/>
      </c>
      <c r="AG386" t="str">
        <f>IF(ISNUMBER(FIND("arbeid",Methode_Keuze)),"",IF(ISNUMBER(FIND("arbeid",Methode_Keuze)),"",IF(Tb_Activiteiten[[#This Row],[Arbeidskosten]]=1,Tb_Activiteiten[[#Headers],[Arbeidskosten]],"")))</f>
        <v/>
      </c>
      <c r="AH386" t="str">
        <f>IF(ISNUMBER(FIND("arbeid",Methode_Keuze)),"",IF(ISNUMBER(FIND("arbeid",Methode_Keuze)),"",IF(Tb_Activiteiten[[#This Row],[Arbeidskosten op basis van IKS]]=1,Tb_Activiteiten[[#Headers],[Arbeidskosten op basis van IKS]],"")))</f>
        <v/>
      </c>
      <c r="AI386" t="str">
        <f>IF(ISNUMBER(FIND("overige",Methode_Keuze)),"",IF(Tb_Activiteiten[[#This Row],[Kosten derden exclusief btw]]=1,Tb_Activiteiten[[#Headers],[Kosten derden exclusief btw]],""))</f>
        <v/>
      </c>
      <c r="AJ386" t="str">
        <f>IF(ISNUMBER(FIND("overige",Methode_Keuze)),"",IF(Tb_Activiteiten[[#This Row],[Niet verrekenbare btw]]=1,Tb_Activiteiten[[#Headers],[Niet verrekenbare btw]],""))</f>
        <v/>
      </c>
      <c r="AK386" t="str">
        <f>IF(ISNUMBER(FIND("overige",Methode_Keuze)),"",IF(Tb_Activiteiten[[#This Row],[Grondkosten]]=1,Tb_Activiteiten[[#Headers],[Grondkosten]],""))</f>
        <v/>
      </c>
      <c r="AL386" t="str">
        <f>IF(ISNUMBER(FIND("overige",Methode_Keuze)),"",IF(Tb_Activiteiten[[#This Row],[Bijdrage in natura (overige)]]=1,Tb_Activiteiten[[#Headers],[Bijdrage in natura (overige)]],""))</f>
        <v/>
      </c>
      <c r="AM386" t="str">
        <f>IF(ISNUMBER(FIND("overige",Methode_Keuze)),"",IF(Tb_Activiteiten[[#This Row],[Bijdrage in natura (vrijwilligers)]]=1,Tb_Activiteiten[[#Headers],[Bijdrage in natura (vrijwilligers)]],""))</f>
        <v/>
      </c>
      <c r="AN386" t="str">
        <f>IF(ISNUMBER(FIND("overige",Methode_Keuze)),"",IF(Tb_Activiteiten[[#This Row],[Afschrijvingskosten]]=1,Tb_Activiteiten[[#Headers],[Afschrijvingskosten]],""))</f>
        <v/>
      </c>
    </row>
    <row r="387" spans="1:40" x14ac:dyDescent="0.25">
      <c r="A387" s="342"/>
      <c r="F387" s="81"/>
      <c r="G387" s="81"/>
      <c r="L387" s="71"/>
      <c r="N387" t="str">
        <f>IFERROR(IF(VLOOKUP(Tb_Activiteiten[[#This Row],[Openstelling]],Tb_Openstelling[],2,0)=1,1,""),"")</f>
        <v/>
      </c>
      <c r="AA387" t="str">
        <f>IF(ISNUMBER(FIND("arbeid",Methode_Keuze)),"",IF(ISNUMBER(FIND("arbeid",Methode_Keuze)),"",IF(Tb_Activiteiten[[#This Row],[Loonkosten]]=1,Tb_Activiteiten[[#Headers],[Loonkosten]],"")))</f>
        <v/>
      </c>
      <c r="AB387" t="str">
        <f>IF(ISNUMBER(FIND("arbeid",Methode_Keuze)),"",IF(ISNUMBER(FIND("arbeid",Methode_Keuze)),"",IF(Tb_Activiteiten[[#This Row],[Eigen arbeid]]=1,Tb_Activiteiten[[#Headers],[Eigen arbeid]],"")))</f>
        <v/>
      </c>
      <c r="AC387" t="str">
        <f>IF(ISNUMBER(FIND("arbeid",Methode_Keuze)),"",IF(ISNUMBER(FIND("arbeid",Methode_Keuze)),"",IF(Tb_Activiteiten[[#This Row],[Projectmedewerker]]=1,Tb_Activiteiten[[#Headers],[Projectmedewerker]],"")))</f>
        <v/>
      </c>
      <c r="AD387" t="str">
        <f>IF(ISNUMBER(FIND("arbeid",Methode_Keuze)),"",IF(ISNUMBER(FIND("arbeid",Methode_Keuze)),"",IF(Tb_Activiteiten[[#This Row],[Landbouwer]]=1,Tb_Activiteiten[[#Headers],[Landbouwer]],"")))</f>
        <v/>
      </c>
      <c r="AE387" t="str">
        <f>IF(ISNUMBER(FIND("arbeid",Methode_Keuze)),"",IF(ISNUMBER(FIND("arbeid",Methode_Keuze)),"",IF(Tb_Activiteiten[[#This Row],[Adviseur]]=1,Tb_Activiteiten[[#Headers],[Adviseur]],"")))</f>
        <v/>
      </c>
      <c r="AF387" t="str">
        <f>IF(ISNUMBER(FIND("arbeid",Methode_Keuze)),"",IF(ISNUMBER(FIND("arbeid",Methode_Keuze)),"",IF(Tb_Activiteiten[[#This Row],[Projectleider/Expert]]=1,Tb_Activiteiten[[#Headers],[Projectleider/Expert]],"")))</f>
        <v/>
      </c>
      <c r="AG387" t="str">
        <f>IF(ISNUMBER(FIND("arbeid",Methode_Keuze)),"",IF(ISNUMBER(FIND("arbeid",Methode_Keuze)),"",IF(Tb_Activiteiten[[#This Row],[Arbeidskosten]]=1,Tb_Activiteiten[[#Headers],[Arbeidskosten]],"")))</f>
        <v/>
      </c>
      <c r="AH387" t="str">
        <f>IF(ISNUMBER(FIND("arbeid",Methode_Keuze)),"",IF(ISNUMBER(FIND("arbeid",Methode_Keuze)),"",IF(Tb_Activiteiten[[#This Row],[Arbeidskosten op basis van IKS]]=1,Tb_Activiteiten[[#Headers],[Arbeidskosten op basis van IKS]],"")))</f>
        <v/>
      </c>
      <c r="AI387" t="str">
        <f>IF(ISNUMBER(FIND("overige",Methode_Keuze)),"",IF(Tb_Activiteiten[[#This Row],[Kosten derden exclusief btw]]=1,Tb_Activiteiten[[#Headers],[Kosten derden exclusief btw]],""))</f>
        <v/>
      </c>
      <c r="AJ387" t="str">
        <f>IF(ISNUMBER(FIND("overige",Methode_Keuze)),"",IF(Tb_Activiteiten[[#This Row],[Niet verrekenbare btw]]=1,Tb_Activiteiten[[#Headers],[Niet verrekenbare btw]],""))</f>
        <v/>
      </c>
      <c r="AK387" t="str">
        <f>IF(ISNUMBER(FIND("overige",Methode_Keuze)),"",IF(Tb_Activiteiten[[#This Row],[Grondkosten]]=1,Tb_Activiteiten[[#Headers],[Grondkosten]],""))</f>
        <v/>
      </c>
      <c r="AL387" t="str">
        <f>IF(ISNUMBER(FIND("overige",Methode_Keuze)),"",IF(Tb_Activiteiten[[#This Row],[Bijdrage in natura (overige)]]=1,Tb_Activiteiten[[#Headers],[Bijdrage in natura (overige)]],""))</f>
        <v/>
      </c>
      <c r="AM387" t="str">
        <f>IF(ISNUMBER(FIND("overige",Methode_Keuze)),"",IF(Tb_Activiteiten[[#This Row],[Bijdrage in natura (vrijwilligers)]]=1,Tb_Activiteiten[[#Headers],[Bijdrage in natura (vrijwilligers)]],""))</f>
        <v/>
      </c>
      <c r="AN387" t="str">
        <f>IF(ISNUMBER(FIND("overige",Methode_Keuze)),"",IF(Tb_Activiteiten[[#This Row],[Afschrijvingskosten]]=1,Tb_Activiteiten[[#Headers],[Afschrijvingskosten]],""))</f>
        <v/>
      </c>
    </row>
    <row r="388" spans="1:40" x14ac:dyDescent="0.25">
      <c r="A388" s="342"/>
      <c r="F388" s="81"/>
      <c r="G388" s="81"/>
      <c r="L388" s="71"/>
      <c r="N388" t="str">
        <f>IFERROR(IF(VLOOKUP(Tb_Activiteiten[[#This Row],[Openstelling]],Tb_Openstelling[],2,0)=1,1,""),"")</f>
        <v/>
      </c>
      <c r="AA388" t="str">
        <f>IF(ISNUMBER(FIND("arbeid",Methode_Keuze)),"",IF(ISNUMBER(FIND("arbeid",Methode_Keuze)),"",IF(Tb_Activiteiten[[#This Row],[Loonkosten]]=1,Tb_Activiteiten[[#Headers],[Loonkosten]],"")))</f>
        <v/>
      </c>
      <c r="AB388" t="str">
        <f>IF(ISNUMBER(FIND("arbeid",Methode_Keuze)),"",IF(ISNUMBER(FIND("arbeid",Methode_Keuze)),"",IF(Tb_Activiteiten[[#This Row],[Eigen arbeid]]=1,Tb_Activiteiten[[#Headers],[Eigen arbeid]],"")))</f>
        <v/>
      </c>
      <c r="AC388" t="str">
        <f>IF(ISNUMBER(FIND("arbeid",Methode_Keuze)),"",IF(ISNUMBER(FIND("arbeid",Methode_Keuze)),"",IF(Tb_Activiteiten[[#This Row],[Projectmedewerker]]=1,Tb_Activiteiten[[#Headers],[Projectmedewerker]],"")))</f>
        <v/>
      </c>
      <c r="AD388" t="str">
        <f>IF(ISNUMBER(FIND("arbeid",Methode_Keuze)),"",IF(ISNUMBER(FIND("arbeid",Methode_Keuze)),"",IF(Tb_Activiteiten[[#This Row],[Landbouwer]]=1,Tb_Activiteiten[[#Headers],[Landbouwer]],"")))</f>
        <v/>
      </c>
      <c r="AE388" t="str">
        <f>IF(ISNUMBER(FIND("arbeid",Methode_Keuze)),"",IF(ISNUMBER(FIND("arbeid",Methode_Keuze)),"",IF(Tb_Activiteiten[[#This Row],[Adviseur]]=1,Tb_Activiteiten[[#Headers],[Adviseur]],"")))</f>
        <v/>
      </c>
      <c r="AF388" t="str">
        <f>IF(ISNUMBER(FIND("arbeid",Methode_Keuze)),"",IF(ISNUMBER(FIND("arbeid",Methode_Keuze)),"",IF(Tb_Activiteiten[[#This Row],[Projectleider/Expert]]=1,Tb_Activiteiten[[#Headers],[Projectleider/Expert]],"")))</f>
        <v/>
      </c>
      <c r="AG388" t="str">
        <f>IF(ISNUMBER(FIND("arbeid",Methode_Keuze)),"",IF(ISNUMBER(FIND("arbeid",Methode_Keuze)),"",IF(Tb_Activiteiten[[#This Row],[Arbeidskosten]]=1,Tb_Activiteiten[[#Headers],[Arbeidskosten]],"")))</f>
        <v/>
      </c>
      <c r="AH388" t="str">
        <f>IF(ISNUMBER(FIND("arbeid",Methode_Keuze)),"",IF(ISNUMBER(FIND("arbeid",Methode_Keuze)),"",IF(Tb_Activiteiten[[#This Row],[Arbeidskosten op basis van IKS]]=1,Tb_Activiteiten[[#Headers],[Arbeidskosten op basis van IKS]],"")))</f>
        <v/>
      </c>
      <c r="AI388" t="str">
        <f>IF(ISNUMBER(FIND("overige",Methode_Keuze)),"",IF(Tb_Activiteiten[[#This Row],[Kosten derden exclusief btw]]=1,Tb_Activiteiten[[#Headers],[Kosten derden exclusief btw]],""))</f>
        <v/>
      </c>
      <c r="AJ388" t="str">
        <f>IF(ISNUMBER(FIND("overige",Methode_Keuze)),"",IF(Tb_Activiteiten[[#This Row],[Niet verrekenbare btw]]=1,Tb_Activiteiten[[#Headers],[Niet verrekenbare btw]],""))</f>
        <v/>
      </c>
      <c r="AK388" t="str">
        <f>IF(ISNUMBER(FIND("overige",Methode_Keuze)),"",IF(Tb_Activiteiten[[#This Row],[Grondkosten]]=1,Tb_Activiteiten[[#Headers],[Grondkosten]],""))</f>
        <v/>
      </c>
      <c r="AL388" t="str">
        <f>IF(ISNUMBER(FIND("overige",Methode_Keuze)),"",IF(Tb_Activiteiten[[#This Row],[Bijdrage in natura (overige)]]=1,Tb_Activiteiten[[#Headers],[Bijdrage in natura (overige)]],""))</f>
        <v/>
      </c>
      <c r="AM388" t="str">
        <f>IF(ISNUMBER(FIND("overige",Methode_Keuze)),"",IF(Tb_Activiteiten[[#This Row],[Bijdrage in natura (vrijwilligers)]]=1,Tb_Activiteiten[[#Headers],[Bijdrage in natura (vrijwilligers)]],""))</f>
        <v/>
      </c>
      <c r="AN388" t="str">
        <f>IF(ISNUMBER(FIND("overige",Methode_Keuze)),"",IF(Tb_Activiteiten[[#This Row],[Afschrijvingskosten]]=1,Tb_Activiteiten[[#Headers],[Afschrijvingskosten]],""))</f>
        <v/>
      </c>
    </row>
    <row r="389" spans="1:40" x14ac:dyDescent="0.25">
      <c r="A389" s="342"/>
      <c r="F389" s="81"/>
      <c r="G389" s="81"/>
      <c r="L389" s="71"/>
      <c r="N389" t="str">
        <f>IFERROR(IF(VLOOKUP(Tb_Activiteiten[[#This Row],[Openstelling]],Tb_Openstelling[],2,0)=1,1,""),"")</f>
        <v/>
      </c>
      <c r="AA389" t="str">
        <f>IF(ISNUMBER(FIND("arbeid",Methode_Keuze)),"",IF(ISNUMBER(FIND("arbeid",Methode_Keuze)),"",IF(Tb_Activiteiten[[#This Row],[Loonkosten]]=1,Tb_Activiteiten[[#Headers],[Loonkosten]],"")))</f>
        <v/>
      </c>
      <c r="AB389" t="str">
        <f>IF(ISNUMBER(FIND("arbeid",Methode_Keuze)),"",IF(ISNUMBER(FIND("arbeid",Methode_Keuze)),"",IF(Tb_Activiteiten[[#This Row],[Eigen arbeid]]=1,Tb_Activiteiten[[#Headers],[Eigen arbeid]],"")))</f>
        <v/>
      </c>
      <c r="AC389" t="str">
        <f>IF(ISNUMBER(FIND("arbeid",Methode_Keuze)),"",IF(ISNUMBER(FIND("arbeid",Methode_Keuze)),"",IF(Tb_Activiteiten[[#This Row],[Projectmedewerker]]=1,Tb_Activiteiten[[#Headers],[Projectmedewerker]],"")))</f>
        <v/>
      </c>
      <c r="AD389" t="str">
        <f>IF(ISNUMBER(FIND("arbeid",Methode_Keuze)),"",IF(ISNUMBER(FIND("arbeid",Methode_Keuze)),"",IF(Tb_Activiteiten[[#This Row],[Landbouwer]]=1,Tb_Activiteiten[[#Headers],[Landbouwer]],"")))</f>
        <v/>
      </c>
      <c r="AE389" t="str">
        <f>IF(ISNUMBER(FIND("arbeid",Methode_Keuze)),"",IF(ISNUMBER(FIND("arbeid",Methode_Keuze)),"",IF(Tb_Activiteiten[[#This Row],[Adviseur]]=1,Tb_Activiteiten[[#Headers],[Adviseur]],"")))</f>
        <v/>
      </c>
      <c r="AF389" t="str">
        <f>IF(ISNUMBER(FIND("arbeid",Methode_Keuze)),"",IF(ISNUMBER(FIND("arbeid",Methode_Keuze)),"",IF(Tb_Activiteiten[[#This Row],[Projectleider/Expert]]=1,Tb_Activiteiten[[#Headers],[Projectleider/Expert]],"")))</f>
        <v/>
      </c>
      <c r="AG389" t="str">
        <f>IF(ISNUMBER(FIND("arbeid",Methode_Keuze)),"",IF(ISNUMBER(FIND("arbeid",Methode_Keuze)),"",IF(Tb_Activiteiten[[#This Row],[Arbeidskosten]]=1,Tb_Activiteiten[[#Headers],[Arbeidskosten]],"")))</f>
        <v/>
      </c>
      <c r="AH389" t="str">
        <f>IF(ISNUMBER(FIND("arbeid",Methode_Keuze)),"",IF(ISNUMBER(FIND("arbeid",Methode_Keuze)),"",IF(Tb_Activiteiten[[#This Row],[Arbeidskosten op basis van IKS]]=1,Tb_Activiteiten[[#Headers],[Arbeidskosten op basis van IKS]],"")))</f>
        <v/>
      </c>
      <c r="AI389" t="str">
        <f>IF(ISNUMBER(FIND("overige",Methode_Keuze)),"",IF(Tb_Activiteiten[[#This Row],[Kosten derden exclusief btw]]=1,Tb_Activiteiten[[#Headers],[Kosten derden exclusief btw]],""))</f>
        <v/>
      </c>
      <c r="AJ389" t="str">
        <f>IF(ISNUMBER(FIND("overige",Methode_Keuze)),"",IF(Tb_Activiteiten[[#This Row],[Niet verrekenbare btw]]=1,Tb_Activiteiten[[#Headers],[Niet verrekenbare btw]],""))</f>
        <v/>
      </c>
      <c r="AK389" t="str">
        <f>IF(ISNUMBER(FIND("overige",Methode_Keuze)),"",IF(Tb_Activiteiten[[#This Row],[Grondkosten]]=1,Tb_Activiteiten[[#Headers],[Grondkosten]],""))</f>
        <v/>
      </c>
      <c r="AL389" t="str">
        <f>IF(ISNUMBER(FIND("overige",Methode_Keuze)),"",IF(Tb_Activiteiten[[#This Row],[Bijdrage in natura (overige)]]=1,Tb_Activiteiten[[#Headers],[Bijdrage in natura (overige)]],""))</f>
        <v/>
      </c>
      <c r="AM389" t="str">
        <f>IF(ISNUMBER(FIND("overige",Methode_Keuze)),"",IF(Tb_Activiteiten[[#This Row],[Bijdrage in natura (vrijwilligers)]]=1,Tb_Activiteiten[[#Headers],[Bijdrage in natura (vrijwilligers)]],""))</f>
        <v/>
      </c>
      <c r="AN389" t="str">
        <f>IF(ISNUMBER(FIND("overige",Methode_Keuze)),"",IF(Tb_Activiteiten[[#This Row],[Afschrijvingskosten]]=1,Tb_Activiteiten[[#Headers],[Afschrijvingskosten]],""))</f>
        <v/>
      </c>
    </row>
    <row r="390" spans="1:40" x14ac:dyDescent="0.25">
      <c r="A390" s="342"/>
      <c r="F390" s="81"/>
      <c r="G390" s="81"/>
      <c r="L390" s="71"/>
      <c r="N390" t="str">
        <f>IFERROR(IF(VLOOKUP(Tb_Activiteiten[[#This Row],[Openstelling]],Tb_Openstelling[],2,0)=1,1,""),"")</f>
        <v/>
      </c>
      <c r="AA390" t="str">
        <f>IF(ISNUMBER(FIND("arbeid",Methode_Keuze)),"",IF(ISNUMBER(FIND("arbeid",Methode_Keuze)),"",IF(Tb_Activiteiten[[#This Row],[Loonkosten]]=1,Tb_Activiteiten[[#Headers],[Loonkosten]],"")))</f>
        <v/>
      </c>
      <c r="AB390" t="str">
        <f>IF(ISNUMBER(FIND("arbeid",Methode_Keuze)),"",IF(ISNUMBER(FIND("arbeid",Methode_Keuze)),"",IF(Tb_Activiteiten[[#This Row],[Eigen arbeid]]=1,Tb_Activiteiten[[#Headers],[Eigen arbeid]],"")))</f>
        <v/>
      </c>
      <c r="AC390" t="str">
        <f>IF(ISNUMBER(FIND("arbeid",Methode_Keuze)),"",IF(ISNUMBER(FIND("arbeid",Methode_Keuze)),"",IF(Tb_Activiteiten[[#This Row],[Projectmedewerker]]=1,Tb_Activiteiten[[#Headers],[Projectmedewerker]],"")))</f>
        <v/>
      </c>
      <c r="AD390" t="str">
        <f>IF(ISNUMBER(FIND("arbeid",Methode_Keuze)),"",IF(ISNUMBER(FIND("arbeid",Methode_Keuze)),"",IF(Tb_Activiteiten[[#This Row],[Landbouwer]]=1,Tb_Activiteiten[[#Headers],[Landbouwer]],"")))</f>
        <v/>
      </c>
      <c r="AE390" t="str">
        <f>IF(ISNUMBER(FIND("arbeid",Methode_Keuze)),"",IF(ISNUMBER(FIND("arbeid",Methode_Keuze)),"",IF(Tb_Activiteiten[[#This Row],[Adviseur]]=1,Tb_Activiteiten[[#Headers],[Adviseur]],"")))</f>
        <v/>
      </c>
      <c r="AF390" t="str">
        <f>IF(ISNUMBER(FIND("arbeid",Methode_Keuze)),"",IF(ISNUMBER(FIND("arbeid",Methode_Keuze)),"",IF(Tb_Activiteiten[[#This Row],[Projectleider/Expert]]=1,Tb_Activiteiten[[#Headers],[Projectleider/Expert]],"")))</f>
        <v/>
      </c>
      <c r="AG390" t="str">
        <f>IF(ISNUMBER(FIND("arbeid",Methode_Keuze)),"",IF(ISNUMBER(FIND("arbeid",Methode_Keuze)),"",IF(Tb_Activiteiten[[#This Row],[Arbeidskosten]]=1,Tb_Activiteiten[[#Headers],[Arbeidskosten]],"")))</f>
        <v/>
      </c>
      <c r="AH390" t="str">
        <f>IF(ISNUMBER(FIND("arbeid",Methode_Keuze)),"",IF(ISNUMBER(FIND("arbeid",Methode_Keuze)),"",IF(Tb_Activiteiten[[#This Row],[Arbeidskosten op basis van IKS]]=1,Tb_Activiteiten[[#Headers],[Arbeidskosten op basis van IKS]],"")))</f>
        <v/>
      </c>
      <c r="AI390" t="str">
        <f>IF(ISNUMBER(FIND("overige",Methode_Keuze)),"",IF(Tb_Activiteiten[[#This Row],[Kosten derden exclusief btw]]=1,Tb_Activiteiten[[#Headers],[Kosten derden exclusief btw]],""))</f>
        <v/>
      </c>
      <c r="AJ390" t="str">
        <f>IF(ISNUMBER(FIND("overige",Methode_Keuze)),"",IF(Tb_Activiteiten[[#This Row],[Niet verrekenbare btw]]=1,Tb_Activiteiten[[#Headers],[Niet verrekenbare btw]],""))</f>
        <v/>
      </c>
      <c r="AK390" t="str">
        <f>IF(ISNUMBER(FIND("overige",Methode_Keuze)),"",IF(Tb_Activiteiten[[#This Row],[Grondkosten]]=1,Tb_Activiteiten[[#Headers],[Grondkosten]],""))</f>
        <v/>
      </c>
      <c r="AL390" t="str">
        <f>IF(ISNUMBER(FIND("overige",Methode_Keuze)),"",IF(Tb_Activiteiten[[#This Row],[Bijdrage in natura (overige)]]=1,Tb_Activiteiten[[#Headers],[Bijdrage in natura (overige)]],""))</f>
        <v/>
      </c>
      <c r="AM390" t="str">
        <f>IF(ISNUMBER(FIND("overige",Methode_Keuze)),"",IF(Tb_Activiteiten[[#This Row],[Bijdrage in natura (vrijwilligers)]]=1,Tb_Activiteiten[[#Headers],[Bijdrage in natura (vrijwilligers)]],""))</f>
        <v/>
      </c>
      <c r="AN390" t="str">
        <f>IF(ISNUMBER(FIND("overige",Methode_Keuze)),"",IF(Tb_Activiteiten[[#This Row],[Afschrijvingskosten]]=1,Tb_Activiteiten[[#Headers],[Afschrijvingskosten]],""))</f>
        <v/>
      </c>
    </row>
    <row r="391" spans="1:40" x14ac:dyDescent="0.25">
      <c r="A391" s="342"/>
      <c r="F391" s="81"/>
      <c r="G391" s="81"/>
      <c r="L391" s="71"/>
      <c r="N391" t="str">
        <f>IFERROR(IF(VLOOKUP(Tb_Activiteiten[[#This Row],[Openstelling]],Tb_Openstelling[],2,0)=1,1,""),"")</f>
        <v/>
      </c>
      <c r="AA391" t="str">
        <f>IF(ISNUMBER(FIND("arbeid",Methode_Keuze)),"",IF(ISNUMBER(FIND("arbeid",Methode_Keuze)),"",IF(Tb_Activiteiten[[#This Row],[Loonkosten]]=1,Tb_Activiteiten[[#Headers],[Loonkosten]],"")))</f>
        <v/>
      </c>
      <c r="AB391" t="str">
        <f>IF(ISNUMBER(FIND("arbeid",Methode_Keuze)),"",IF(ISNUMBER(FIND("arbeid",Methode_Keuze)),"",IF(Tb_Activiteiten[[#This Row],[Eigen arbeid]]=1,Tb_Activiteiten[[#Headers],[Eigen arbeid]],"")))</f>
        <v/>
      </c>
      <c r="AC391" t="str">
        <f>IF(ISNUMBER(FIND("arbeid",Methode_Keuze)),"",IF(ISNUMBER(FIND("arbeid",Methode_Keuze)),"",IF(Tb_Activiteiten[[#This Row],[Projectmedewerker]]=1,Tb_Activiteiten[[#Headers],[Projectmedewerker]],"")))</f>
        <v/>
      </c>
      <c r="AD391" t="str">
        <f>IF(ISNUMBER(FIND("arbeid",Methode_Keuze)),"",IF(ISNUMBER(FIND("arbeid",Methode_Keuze)),"",IF(Tb_Activiteiten[[#This Row],[Landbouwer]]=1,Tb_Activiteiten[[#Headers],[Landbouwer]],"")))</f>
        <v/>
      </c>
      <c r="AE391" t="str">
        <f>IF(ISNUMBER(FIND("arbeid",Methode_Keuze)),"",IF(ISNUMBER(FIND("arbeid",Methode_Keuze)),"",IF(Tb_Activiteiten[[#This Row],[Adviseur]]=1,Tb_Activiteiten[[#Headers],[Adviseur]],"")))</f>
        <v/>
      </c>
      <c r="AF391" t="str">
        <f>IF(ISNUMBER(FIND("arbeid",Methode_Keuze)),"",IF(ISNUMBER(FIND("arbeid",Methode_Keuze)),"",IF(Tb_Activiteiten[[#This Row],[Projectleider/Expert]]=1,Tb_Activiteiten[[#Headers],[Projectleider/Expert]],"")))</f>
        <v/>
      </c>
      <c r="AG391" t="str">
        <f>IF(ISNUMBER(FIND("arbeid",Methode_Keuze)),"",IF(ISNUMBER(FIND("arbeid",Methode_Keuze)),"",IF(Tb_Activiteiten[[#This Row],[Arbeidskosten]]=1,Tb_Activiteiten[[#Headers],[Arbeidskosten]],"")))</f>
        <v/>
      </c>
      <c r="AH391" t="str">
        <f>IF(ISNUMBER(FIND("arbeid",Methode_Keuze)),"",IF(ISNUMBER(FIND("arbeid",Methode_Keuze)),"",IF(Tb_Activiteiten[[#This Row],[Arbeidskosten op basis van IKS]]=1,Tb_Activiteiten[[#Headers],[Arbeidskosten op basis van IKS]],"")))</f>
        <v/>
      </c>
      <c r="AI391" t="str">
        <f>IF(ISNUMBER(FIND("overige",Methode_Keuze)),"",IF(Tb_Activiteiten[[#This Row],[Kosten derden exclusief btw]]=1,Tb_Activiteiten[[#Headers],[Kosten derden exclusief btw]],""))</f>
        <v/>
      </c>
      <c r="AJ391" t="str">
        <f>IF(ISNUMBER(FIND("overige",Methode_Keuze)),"",IF(Tb_Activiteiten[[#This Row],[Niet verrekenbare btw]]=1,Tb_Activiteiten[[#Headers],[Niet verrekenbare btw]],""))</f>
        <v/>
      </c>
      <c r="AK391" t="str">
        <f>IF(ISNUMBER(FIND("overige",Methode_Keuze)),"",IF(Tb_Activiteiten[[#This Row],[Grondkosten]]=1,Tb_Activiteiten[[#Headers],[Grondkosten]],""))</f>
        <v/>
      </c>
      <c r="AL391" t="str">
        <f>IF(ISNUMBER(FIND("overige",Methode_Keuze)),"",IF(Tb_Activiteiten[[#This Row],[Bijdrage in natura (overige)]]=1,Tb_Activiteiten[[#Headers],[Bijdrage in natura (overige)]],""))</f>
        <v/>
      </c>
      <c r="AM391" t="str">
        <f>IF(ISNUMBER(FIND("overige",Methode_Keuze)),"",IF(Tb_Activiteiten[[#This Row],[Bijdrage in natura (vrijwilligers)]]=1,Tb_Activiteiten[[#Headers],[Bijdrage in natura (vrijwilligers)]],""))</f>
        <v/>
      </c>
      <c r="AN391" t="str">
        <f>IF(ISNUMBER(FIND("overige",Methode_Keuze)),"",IF(Tb_Activiteiten[[#This Row],[Afschrijvingskosten]]=1,Tb_Activiteiten[[#Headers],[Afschrijvingskosten]],""))</f>
        <v/>
      </c>
    </row>
    <row r="392" spans="1:40" x14ac:dyDescent="0.25">
      <c r="A392" s="342"/>
      <c r="F392" s="81"/>
      <c r="G392" s="81"/>
      <c r="L392" s="71"/>
      <c r="N392" t="str">
        <f>IFERROR(IF(VLOOKUP(Tb_Activiteiten[[#This Row],[Openstelling]],Tb_Openstelling[],2,0)=1,1,""),"")</f>
        <v/>
      </c>
      <c r="AA392" t="str">
        <f>IF(ISNUMBER(FIND("arbeid",Methode_Keuze)),"",IF(ISNUMBER(FIND("arbeid",Methode_Keuze)),"",IF(Tb_Activiteiten[[#This Row],[Loonkosten]]=1,Tb_Activiteiten[[#Headers],[Loonkosten]],"")))</f>
        <v/>
      </c>
      <c r="AB392" t="str">
        <f>IF(ISNUMBER(FIND("arbeid",Methode_Keuze)),"",IF(ISNUMBER(FIND("arbeid",Methode_Keuze)),"",IF(Tb_Activiteiten[[#This Row],[Eigen arbeid]]=1,Tb_Activiteiten[[#Headers],[Eigen arbeid]],"")))</f>
        <v/>
      </c>
      <c r="AC392" t="str">
        <f>IF(ISNUMBER(FIND("arbeid",Methode_Keuze)),"",IF(ISNUMBER(FIND("arbeid",Methode_Keuze)),"",IF(Tb_Activiteiten[[#This Row],[Projectmedewerker]]=1,Tb_Activiteiten[[#Headers],[Projectmedewerker]],"")))</f>
        <v/>
      </c>
      <c r="AD392" t="str">
        <f>IF(ISNUMBER(FIND("arbeid",Methode_Keuze)),"",IF(ISNUMBER(FIND("arbeid",Methode_Keuze)),"",IF(Tb_Activiteiten[[#This Row],[Landbouwer]]=1,Tb_Activiteiten[[#Headers],[Landbouwer]],"")))</f>
        <v/>
      </c>
      <c r="AE392" t="str">
        <f>IF(ISNUMBER(FIND("arbeid",Methode_Keuze)),"",IF(ISNUMBER(FIND("arbeid",Methode_Keuze)),"",IF(Tb_Activiteiten[[#This Row],[Adviseur]]=1,Tb_Activiteiten[[#Headers],[Adviseur]],"")))</f>
        <v/>
      </c>
      <c r="AF392" t="str">
        <f>IF(ISNUMBER(FIND("arbeid",Methode_Keuze)),"",IF(ISNUMBER(FIND("arbeid",Methode_Keuze)),"",IF(Tb_Activiteiten[[#This Row],[Projectleider/Expert]]=1,Tb_Activiteiten[[#Headers],[Projectleider/Expert]],"")))</f>
        <v/>
      </c>
      <c r="AG392" t="str">
        <f>IF(ISNUMBER(FIND("arbeid",Methode_Keuze)),"",IF(ISNUMBER(FIND("arbeid",Methode_Keuze)),"",IF(Tb_Activiteiten[[#This Row],[Arbeidskosten]]=1,Tb_Activiteiten[[#Headers],[Arbeidskosten]],"")))</f>
        <v/>
      </c>
      <c r="AH392" t="str">
        <f>IF(ISNUMBER(FIND("arbeid",Methode_Keuze)),"",IF(ISNUMBER(FIND("arbeid",Methode_Keuze)),"",IF(Tb_Activiteiten[[#This Row],[Arbeidskosten op basis van IKS]]=1,Tb_Activiteiten[[#Headers],[Arbeidskosten op basis van IKS]],"")))</f>
        <v/>
      </c>
      <c r="AI392" t="str">
        <f>IF(ISNUMBER(FIND("overige",Methode_Keuze)),"",IF(Tb_Activiteiten[[#This Row],[Kosten derden exclusief btw]]=1,Tb_Activiteiten[[#Headers],[Kosten derden exclusief btw]],""))</f>
        <v/>
      </c>
      <c r="AJ392" t="str">
        <f>IF(ISNUMBER(FIND("overige",Methode_Keuze)),"",IF(Tb_Activiteiten[[#This Row],[Niet verrekenbare btw]]=1,Tb_Activiteiten[[#Headers],[Niet verrekenbare btw]],""))</f>
        <v/>
      </c>
      <c r="AK392" t="str">
        <f>IF(ISNUMBER(FIND("overige",Methode_Keuze)),"",IF(Tb_Activiteiten[[#This Row],[Grondkosten]]=1,Tb_Activiteiten[[#Headers],[Grondkosten]],""))</f>
        <v/>
      </c>
      <c r="AL392" t="str">
        <f>IF(ISNUMBER(FIND("overige",Methode_Keuze)),"",IF(Tb_Activiteiten[[#This Row],[Bijdrage in natura (overige)]]=1,Tb_Activiteiten[[#Headers],[Bijdrage in natura (overige)]],""))</f>
        <v/>
      </c>
      <c r="AM392" t="str">
        <f>IF(ISNUMBER(FIND("overige",Methode_Keuze)),"",IF(Tb_Activiteiten[[#This Row],[Bijdrage in natura (vrijwilligers)]]=1,Tb_Activiteiten[[#Headers],[Bijdrage in natura (vrijwilligers)]],""))</f>
        <v/>
      </c>
      <c r="AN392" t="str">
        <f>IF(ISNUMBER(FIND("overige",Methode_Keuze)),"",IF(Tb_Activiteiten[[#This Row],[Afschrijvingskosten]]=1,Tb_Activiteiten[[#Headers],[Afschrijvingskosten]],""))</f>
        <v/>
      </c>
    </row>
    <row r="393" spans="1:40" x14ac:dyDescent="0.25">
      <c r="A393" s="342"/>
      <c r="F393" s="81"/>
      <c r="G393" s="81"/>
      <c r="L393" s="71"/>
      <c r="N393" t="str">
        <f>IFERROR(IF(VLOOKUP(Tb_Activiteiten[[#This Row],[Openstelling]],Tb_Openstelling[],2,0)=1,1,""),"")</f>
        <v/>
      </c>
      <c r="AA393" t="str">
        <f>IF(ISNUMBER(FIND("arbeid",Methode_Keuze)),"",IF(ISNUMBER(FIND("arbeid",Methode_Keuze)),"",IF(Tb_Activiteiten[[#This Row],[Loonkosten]]=1,Tb_Activiteiten[[#Headers],[Loonkosten]],"")))</f>
        <v/>
      </c>
      <c r="AB393" t="str">
        <f>IF(ISNUMBER(FIND("arbeid",Methode_Keuze)),"",IF(ISNUMBER(FIND("arbeid",Methode_Keuze)),"",IF(Tb_Activiteiten[[#This Row],[Eigen arbeid]]=1,Tb_Activiteiten[[#Headers],[Eigen arbeid]],"")))</f>
        <v/>
      </c>
      <c r="AC393" t="str">
        <f>IF(ISNUMBER(FIND("arbeid",Methode_Keuze)),"",IF(ISNUMBER(FIND("arbeid",Methode_Keuze)),"",IF(Tb_Activiteiten[[#This Row],[Projectmedewerker]]=1,Tb_Activiteiten[[#Headers],[Projectmedewerker]],"")))</f>
        <v/>
      </c>
      <c r="AD393" t="str">
        <f>IF(ISNUMBER(FIND("arbeid",Methode_Keuze)),"",IF(ISNUMBER(FIND("arbeid",Methode_Keuze)),"",IF(Tb_Activiteiten[[#This Row],[Landbouwer]]=1,Tb_Activiteiten[[#Headers],[Landbouwer]],"")))</f>
        <v/>
      </c>
      <c r="AE393" t="str">
        <f>IF(ISNUMBER(FIND("arbeid",Methode_Keuze)),"",IF(ISNUMBER(FIND("arbeid",Methode_Keuze)),"",IF(Tb_Activiteiten[[#This Row],[Adviseur]]=1,Tb_Activiteiten[[#Headers],[Adviseur]],"")))</f>
        <v/>
      </c>
      <c r="AF393" t="str">
        <f>IF(ISNUMBER(FIND("arbeid",Methode_Keuze)),"",IF(ISNUMBER(FIND("arbeid",Methode_Keuze)),"",IF(Tb_Activiteiten[[#This Row],[Projectleider/Expert]]=1,Tb_Activiteiten[[#Headers],[Projectleider/Expert]],"")))</f>
        <v/>
      </c>
      <c r="AG393" t="str">
        <f>IF(ISNUMBER(FIND("arbeid",Methode_Keuze)),"",IF(ISNUMBER(FIND("arbeid",Methode_Keuze)),"",IF(Tb_Activiteiten[[#This Row],[Arbeidskosten]]=1,Tb_Activiteiten[[#Headers],[Arbeidskosten]],"")))</f>
        <v/>
      </c>
      <c r="AH393" t="str">
        <f>IF(ISNUMBER(FIND("arbeid",Methode_Keuze)),"",IF(ISNUMBER(FIND("arbeid",Methode_Keuze)),"",IF(Tb_Activiteiten[[#This Row],[Arbeidskosten op basis van IKS]]=1,Tb_Activiteiten[[#Headers],[Arbeidskosten op basis van IKS]],"")))</f>
        <v/>
      </c>
      <c r="AI393" t="str">
        <f>IF(ISNUMBER(FIND("overige",Methode_Keuze)),"",IF(Tb_Activiteiten[[#This Row],[Kosten derden exclusief btw]]=1,Tb_Activiteiten[[#Headers],[Kosten derden exclusief btw]],""))</f>
        <v/>
      </c>
      <c r="AJ393" t="str">
        <f>IF(ISNUMBER(FIND("overige",Methode_Keuze)),"",IF(Tb_Activiteiten[[#This Row],[Niet verrekenbare btw]]=1,Tb_Activiteiten[[#Headers],[Niet verrekenbare btw]],""))</f>
        <v/>
      </c>
      <c r="AK393" t="str">
        <f>IF(ISNUMBER(FIND("overige",Methode_Keuze)),"",IF(Tb_Activiteiten[[#This Row],[Grondkosten]]=1,Tb_Activiteiten[[#Headers],[Grondkosten]],""))</f>
        <v/>
      </c>
      <c r="AL393" t="str">
        <f>IF(ISNUMBER(FIND("overige",Methode_Keuze)),"",IF(Tb_Activiteiten[[#This Row],[Bijdrage in natura (overige)]]=1,Tb_Activiteiten[[#Headers],[Bijdrage in natura (overige)]],""))</f>
        <v/>
      </c>
      <c r="AM393" t="str">
        <f>IF(ISNUMBER(FIND("overige",Methode_Keuze)),"",IF(Tb_Activiteiten[[#This Row],[Bijdrage in natura (vrijwilligers)]]=1,Tb_Activiteiten[[#Headers],[Bijdrage in natura (vrijwilligers)]],""))</f>
        <v/>
      </c>
      <c r="AN393" t="str">
        <f>IF(ISNUMBER(FIND("overige",Methode_Keuze)),"",IF(Tb_Activiteiten[[#This Row],[Afschrijvingskosten]]=1,Tb_Activiteiten[[#Headers],[Afschrijvingskosten]],""))</f>
        <v/>
      </c>
    </row>
    <row r="394" spans="1:40" x14ac:dyDescent="0.25">
      <c r="A394" s="342"/>
      <c r="F394" s="81"/>
      <c r="G394" s="81"/>
      <c r="L394" s="71"/>
      <c r="N394" t="str">
        <f>IFERROR(IF(VLOOKUP(Tb_Activiteiten[[#This Row],[Openstelling]],Tb_Openstelling[],2,0)=1,1,""),"")</f>
        <v/>
      </c>
      <c r="AA394" t="str">
        <f>IF(ISNUMBER(FIND("arbeid",Methode_Keuze)),"",IF(ISNUMBER(FIND("arbeid",Methode_Keuze)),"",IF(Tb_Activiteiten[[#This Row],[Loonkosten]]=1,Tb_Activiteiten[[#Headers],[Loonkosten]],"")))</f>
        <v/>
      </c>
      <c r="AB394" t="str">
        <f>IF(ISNUMBER(FIND("arbeid",Methode_Keuze)),"",IF(ISNUMBER(FIND("arbeid",Methode_Keuze)),"",IF(Tb_Activiteiten[[#This Row],[Eigen arbeid]]=1,Tb_Activiteiten[[#Headers],[Eigen arbeid]],"")))</f>
        <v/>
      </c>
      <c r="AC394" t="str">
        <f>IF(ISNUMBER(FIND("arbeid",Methode_Keuze)),"",IF(ISNUMBER(FIND("arbeid",Methode_Keuze)),"",IF(Tb_Activiteiten[[#This Row],[Projectmedewerker]]=1,Tb_Activiteiten[[#Headers],[Projectmedewerker]],"")))</f>
        <v/>
      </c>
      <c r="AD394" t="str">
        <f>IF(ISNUMBER(FIND("arbeid",Methode_Keuze)),"",IF(ISNUMBER(FIND("arbeid",Methode_Keuze)),"",IF(Tb_Activiteiten[[#This Row],[Landbouwer]]=1,Tb_Activiteiten[[#Headers],[Landbouwer]],"")))</f>
        <v/>
      </c>
      <c r="AE394" t="str">
        <f>IF(ISNUMBER(FIND("arbeid",Methode_Keuze)),"",IF(ISNUMBER(FIND("arbeid",Methode_Keuze)),"",IF(Tb_Activiteiten[[#This Row],[Adviseur]]=1,Tb_Activiteiten[[#Headers],[Adviseur]],"")))</f>
        <v/>
      </c>
      <c r="AF394" t="str">
        <f>IF(ISNUMBER(FIND("arbeid",Methode_Keuze)),"",IF(ISNUMBER(FIND("arbeid",Methode_Keuze)),"",IF(Tb_Activiteiten[[#This Row],[Projectleider/Expert]]=1,Tb_Activiteiten[[#Headers],[Projectleider/Expert]],"")))</f>
        <v/>
      </c>
      <c r="AG394" t="str">
        <f>IF(ISNUMBER(FIND("arbeid",Methode_Keuze)),"",IF(ISNUMBER(FIND("arbeid",Methode_Keuze)),"",IF(Tb_Activiteiten[[#This Row],[Arbeidskosten]]=1,Tb_Activiteiten[[#Headers],[Arbeidskosten]],"")))</f>
        <v/>
      </c>
      <c r="AH394" t="str">
        <f>IF(ISNUMBER(FIND("arbeid",Methode_Keuze)),"",IF(ISNUMBER(FIND("arbeid",Methode_Keuze)),"",IF(Tb_Activiteiten[[#This Row],[Arbeidskosten op basis van IKS]]=1,Tb_Activiteiten[[#Headers],[Arbeidskosten op basis van IKS]],"")))</f>
        <v/>
      </c>
      <c r="AI394" t="str">
        <f>IF(ISNUMBER(FIND("overige",Methode_Keuze)),"",IF(Tb_Activiteiten[[#This Row],[Kosten derden exclusief btw]]=1,Tb_Activiteiten[[#Headers],[Kosten derden exclusief btw]],""))</f>
        <v/>
      </c>
      <c r="AJ394" t="str">
        <f>IF(ISNUMBER(FIND("overige",Methode_Keuze)),"",IF(Tb_Activiteiten[[#This Row],[Niet verrekenbare btw]]=1,Tb_Activiteiten[[#Headers],[Niet verrekenbare btw]],""))</f>
        <v/>
      </c>
      <c r="AK394" t="str">
        <f>IF(ISNUMBER(FIND("overige",Methode_Keuze)),"",IF(Tb_Activiteiten[[#This Row],[Grondkosten]]=1,Tb_Activiteiten[[#Headers],[Grondkosten]],""))</f>
        <v/>
      </c>
      <c r="AL394" t="str">
        <f>IF(ISNUMBER(FIND("overige",Methode_Keuze)),"",IF(Tb_Activiteiten[[#This Row],[Bijdrage in natura (overige)]]=1,Tb_Activiteiten[[#Headers],[Bijdrage in natura (overige)]],""))</f>
        <v/>
      </c>
      <c r="AM394" t="str">
        <f>IF(ISNUMBER(FIND("overige",Methode_Keuze)),"",IF(Tb_Activiteiten[[#This Row],[Bijdrage in natura (vrijwilligers)]]=1,Tb_Activiteiten[[#Headers],[Bijdrage in natura (vrijwilligers)]],""))</f>
        <v/>
      </c>
      <c r="AN394" t="str">
        <f>IF(ISNUMBER(FIND("overige",Methode_Keuze)),"",IF(Tb_Activiteiten[[#This Row],[Afschrijvingskosten]]=1,Tb_Activiteiten[[#Headers],[Afschrijvingskosten]],""))</f>
        <v/>
      </c>
    </row>
    <row r="395" spans="1:40" x14ac:dyDescent="0.25">
      <c r="A395" s="342"/>
      <c r="F395" s="81"/>
      <c r="G395" s="81"/>
      <c r="L395" s="71"/>
      <c r="N395" t="str">
        <f>IFERROR(IF(VLOOKUP(Tb_Activiteiten[[#This Row],[Openstelling]],Tb_Openstelling[],2,0)=1,1,""),"")</f>
        <v/>
      </c>
      <c r="AA395" t="str">
        <f>IF(ISNUMBER(FIND("arbeid",Methode_Keuze)),"",IF(ISNUMBER(FIND("arbeid",Methode_Keuze)),"",IF(Tb_Activiteiten[[#This Row],[Loonkosten]]=1,Tb_Activiteiten[[#Headers],[Loonkosten]],"")))</f>
        <v/>
      </c>
      <c r="AB395" t="str">
        <f>IF(ISNUMBER(FIND("arbeid",Methode_Keuze)),"",IF(ISNUMBER(FIND("arbeid",Methode_Keuze)),"",IF(Tb_Activiteiten[[#This Row],[Eigen arbeid]]=1,Tb_Activiteiten[[#Headers],[Eigen arbeid]],"")))</f>
        <v/>
      </c>
      <c r="AC395" t="str">
        <f>IF(ISNUMBER(FIND("arbeid",Methode_Keuze)),"",IF(ISNUMBER(FIND("arbeid",Methode_Keuze)),"",IF(Tb_Activiteiten[[#This Row],[Projectmedewerker]]=1,Tb_Activiteiten[[#Headers],[Projectmedewerker]],"")))</f>
        <v/>
      </c>
      <c r="AD395" t="str">
        <f>IF(ISNUMBER(FIND("arbeid",Methode_Keuze)),"",IF(ISNUMBER(FIND("arbeid",Methode_Keuze)),"",IF(Tb_Activiteiten[[#This Row],[Landbouwer]]=1,Tb_Activiteiten[[#Headers],[Landbouwer]],"")))</f>
        <v/>
      </c>
      <c r="AE395" t="str">
        <f>IF(ISNUMBER(FIND("arbeid",Methode_Keuze)),"",IF(ISNUMBER(FIND("arbeid",Methode_Keuze)),"",IF(Tb_Activiteiten[[#This Row],[Adviseur]]=1,Tb_Activiteiten[[#Headers],[Adviseur]],"")))</f>
        <v/>
      </c>
      <c r="AF395" t="str">
        <f>IF(ISNUMBER(FIND("arbeid",Methode_Keuze)),"",IF(ISNUMBER(FIND("arbeid",Methode_Keuze)),"",IF(Tb_Activiteiten[[#This Row],[Projectleider/Expert]]=1,Tb_Activiteiten[[#Headers],[Projectleider/Expert]],"")))</f>
        <v/>
      </c>
      <c r="AG395" t="str">
        <f>IF(ISNUMBER(FIND("arbeid",Methode_Keuze)),"",IF(ISNUMBER(FIND("arbeid",Methode_Keuze)),"",IF(Tb_Activiteiten[[#This Row],[Arbeidskosten]]=1,Tb_Activiteiten[[#Headers],[Arbeidskosten]],"")))</f>
        <v/>
      </c>
      <c r="AH395" t="str">
        <f>IF(ISNUMBER(FIND("arbeid",Methode_Keuze)),"",IF(ISNUMBER(FIND("arbeid",Methode_Keuze)),"",IF(Tb_Activiteiten[[#This Row],[Arbeidskosten op basis van IKS]]=1,Tb_Activiteiten[[#Headers],[Arbeidskosten op basis van IKS]],"")))</f>
        <v/>
      </c>
      <c r="AI395" t="str">
        <f>IF(ISNUMBER(FIND("overige",Methode_Keuze)),"",IF(Tb_Activiteiten[[#This Row],[Kosten derden exclusief btw]]=1,Tb_Activiteiten[[#Headers],[Kosten derden exclusief btw]],""))</f>
        <v/>
      </c>
      <c r="AJ395" t="str">
        <f>IF(ISNUMBER(FIND("overige",Methode_Keuze)),"",IF(Tb_Activiteiten[[#This Row],[Niet verrekenbare btw]]=1,Tb_Activiteiten[[#Headers],[Niet verrekenbare btw]],""))</f>
        <v/>
      </c>
      <c r="AK395" t="str">
        <f>IF(ISNUMBER(FIND("overige",Methode_Keuze)),"",IF(Tb_Activiteiten[[#This Row],[Grondkosten]]=1,Tb_Activiteiten[[#Headers],[Grondkosten]],""))</f>
        <v/>
      </c>
      <c r="AL395" t="str">
        <f>IF(ISNUMBER(FIND("overige",Methode_Keuze)),"",IF(Tb_Activiteiten[[#This Row],[Bijdrage in natura (overige)]]=1,Tb_Activiteiten[[#Headers],[Bijdrage in natura (overige)]],""))</f>
        <v/>
      </c>
      <c r="AM395" t="str">
        <f>IF(ISNUMBER(FIND("overige",Methode_Keuze)),"",IF(Tb_Activiteiten[[#This Row],[Bijdrage in natura (vrijwilligers)]]=1,Tb_Activiteiten[[#Headers],[Bijdrage in natura (vrijwilligers)]],""))</f>
        <v/>
      </c>
      <c r="AN395" t="str">
        <f>IF(ISNUMBER(FIND("overige",Methode_Keuze)),"",IF(Tb_Activiteiten[[#This Row],[Afschrijvingskosten]]=1,Tb_Activiteiten[[#Headers],[Afschrijvingskosten]],""))</f>
        <v/>
      </c>
    </row>
    <row r="396" spans="1:40" x14ac:dyDescent="0.25">
      <c r="A396" s="342"/>
      <c r="F396" s="81"/>
      <c r="G396" s="81"/>
      <c r="L396" s="71"/>
      <c r="N396" t="str">
        <f>IFERROR(IF(VLOOKUP(Tb_Activiteiten[[#This Row],[Openstelling]],Tb_Openstelling[],2,0)=1,1,""),"")</f>
        <v/>
      </c>
      <c r="AA396" t="str">
        <f>IF(ISNUMBER(FIND("arbeid",Methode_Keuze)),"",IF(ISNUMBER(FIND("arbeid",Methode_Keuze)),"",IF(Tb_Activiteiten[[#This Row],[Loonkosten]]=1,Tb_Activiteiten[[#Headers],[Loonkosten]],"")))</f>
        <v/>
      </c>
      <c r="AB396" t="str">
        <f>IF(ISNUMBER(FIND("arbeid",Methode_Keuze)),"",IF(ISNUMBER(FIND("arbeid",Methode_Keuze)),"",IF(Tb_Activiteiten[[#This Row],[Eigen arbeid]]=1,Tb_Activiteiten[[#Headers],[Eigen arbeid]],"")))</f>
        <v/>
      </c>
      <c r="AC396" t="str">
        <f>IF(ISNUMBER(FIND("arbeid",Methode_Keuze)),"",IF(ISNUMBER(FIND("arbeid",Methode_Keuze)),"",IF(Tb_Activiteiten[[#This Row],[Projectmedewerker]]=1,Tb_Activiteiten[[#Headers],[Projectmedewerker]],"")))</f>
        <v/>
      </c>
      <c r="AD396" t="str">
        <f>IF(ISNUMBER(FIND("arbeid",Methode_Keuze)),"",IF(ISNUMBER(FIND("arbeid",Methode_Keuze)),"",IF(Tb_Activiteiten[[#This Row],[Landbouwer]]=1,Tb_Activiteiten[[#Headers],[Landbouwer]],"")))</f>
        <v/>
      </c>
      <c r="AE396" t="str">
        <f>IF(ISNUMBER(FIND("arbeid",Methode_Keuze)),"",IF(ISNUMBER(FIND("arbeid",Methode_Keuze)),"",IF(Tb_Activiteiten[[#This Row],[Adviseur]]=1,Tb_Activiteiten[[#Headers],[Adviseur]],"")))</f>
        <v/>
      </c>
      <c r="AF396" t="str">
        <f>IF(ISNUMBER(FIND("arbeid",Methode_Keuze)),"",IF(ISNUMBER(FIND("arbeid",Methode_Keuze)),"",IF(Tb_Activiteiten[[#This Row],[Projectleider/Expert]]=1,Tb_Activiteiten[[#Headers],[Projectleider/Expert]],"")))</f>
        <v/>
      </c>
      <c r="AG396" t="str">
        <f>IF(ISNUMBER(FIND("arbeid",Methode_Keuze)),"",IF(ISNUMBER(FIND("arbeid",Methode_Keuze)),"",IF(Tb_Activiteiten[[#This Row],[Arbeidskosten]]=1,Tb_Activiteiten[[#Headers],[Arbeidskosten]],"")))</f>
        <v/>
      </c>
      <c r="AH396" t="str">
        <f>IF(ISNUMBER(FIND("arbeid",Methode_Keuze)),"",IF(ISNUMBER(FIND("arbeid",Methode_Keuze)),"",IF(Tb_Activiteiten[[#This Row],[Arbeidskosten op basis van IKS]]=1,Tb_Activiteiten[[#Headers],[Arbeidskosten op basis van IKS]],"")))</f>
        <v/>
      </c>
      <c r="AI396" t="str">
        <f>IF(ISNUMBER(FIND("overige",Methode_Keuze)),"",IF(Tb_Activiteiten[[#This Row],[Kosten derden exclusief btw]]=1,Tb_Activiteiten[[#Headers],[Kosten derden exclusief btw]],""))</f>
        <v/>
      </c>
      <c r="AJ396" t="str">
        <f>IF(ISNUMBER(FIND("overige",Methode_Keuze)),"",IF(Tb_Activiteiten[[#This Row],[Niet verrekenbare btw]]=1,Tb_Activiteiten[[#Headers],[Niet verrekenbare btw]],""))</f>
        <v/>
      </c>
      <c r="AK396" t="str">
        <f>IF(ISNUMBER(FIND("overige",Methode_Keuze)),"",IF(Tb_Activiteiten[[#This Row],[Grondkosten]]=1,Tb_Activiteiten[[#Headers],[Grondkosten]],""))</f>
        <v/>
      </c>
      <c r="AL396" t="str">
        <f>IF(ISNUMBER(FIND("overige",Methode_Keuze)),"",IF(Tb_Activiteiten[[#This Row],[Bijdrage in natura (overige)]]=1,Tb_Activiteiten[[#Headers],[Bijdrage in natura (overige)]],""))</f>
        <v/>
      </c>
      <c r="AM396" t="str">
        <f>IF(ISNUMBER(FIND("overige",Methode_Keuze)),"",IF(Tb_Activiteiten[[#This Row],[Bijdrage in natura (vrijwilligers)]]=1,Tb_Activiteiten[[#Headers],[Bijdrage in natura (vrijwilligers)]],""))</f>
        <v/>
      </c>
      <c r="AN396" t="str">
        <f>IF(ISNUMBER(FIND("overige",Methode_Keuze)),"",IF(Tb_Activiteiten[[#This Row],[Afschrijvingskosten]]=1,Tb_Activiteiten[[#Headers],[Afschrijvingskosten]],""))</f>
        <v/>
      </c>
    </row>
    <row r="397" spans="1:40" x14ac:dyDescent="0.25">
      <c r="A397" s="342"/>
      <c r="F397" s="81"/>
      <c r="G397" s="81"/>
      <c r="L397" s="71"/>
      <c r="N397" t="str">
        <f>IFERROR(IF(VLOOKUP(Tb_Activiteiten[[#This Row],[Openstelling]],Tb_Openstelling[],2,0)=1,1,""),"")</f>
        <v/>
      </c>
      <c r="AA397" t="str">
        <f>IF(ISNUMBER(FIND("arbeid",Methode_Keuze)),"",IF(ISNUMBER(FIND("arbeid",Methode_Keuze)),"",IF(Tb_Activiteiten[[#This Row],[Loonkosten]]=1,Tb_Activiteiten[[#Headers],[Loonkosten]],"")))</f>
        <v/>
      </c>
      <c r="AB397" t="str">
        <f>IF(ISNUMBER(FIND("arbeid",Methode_Keuze)),"",IF(ISNUMBER(FIND("arbeid",Methode_Keuze)),"",IF(Tb_Activiteiten[[#This Row],[Eigen arbeid]]=1,Tb_Activiteiten[[#Headers],[Eigen arbeid]],"")))</f>
        <v/>
      </c>
      <c r="AC397" t="str">
        <f>IF(ISNUMBER(FIND("arbeid",Methode_Keuze)),"",IF(ISNUMBER(FIND("arbeid",Methode_Keuze)),"",IF(Tb_Activiteiten[[#This Row],[Projectmedewerker]]=1,Tb_Activiteiten[[#Headers],[Projectmedewerker]],"")))</f>
        <v/>
      </c>
      <c r="AD397" t="str">
        <f>IF(ISNUMBER(FIND("arbeid",Methode_Keuze)),"",IF(ISNUMBER(FIND("arbeid",Methode_Keuze)),"",IF(Tb_Activiteiten[[#This Row],[Landbouwer]]=1,Tb_Activiteiten[[#Headers],[Landbouwer]],"")))</f>
        <v/>
      </c>
      <c r="AE397" t="str">
        <f>IF(ISNUMBER(FIND("arbeid",Methode_Keuze)),"",IF(ISNUMBER(FIND("arbeid",Methode_Keuze)),"",IF(Tb_Activiteiten[[#This Row],[Adviseur]]=1,Tb_Activiteiten[[#Headers],[Adviseur]],"")))</f>
        <v/>
      </c>
      <c r="AF397" t="str">
        <f>IF(ISNUMBER(FIND("arbeid",Methode_Keuze)),"",IF(ISNUMBER(FIND("arbeid",Methode_Keuze)),"",IF(Tb_Activiteiten[[#This Row],[Projectleider/Expert]]=1,Tb_Activiteiten[[#Headers],[Projectleider/Expert]],"")))</f>
        <v/>
      </c>
      <c r="AG397" t="str">
        <f>IF(ISNUMBER(FIND("arbeid",Methode_Keuze)),"",IF(ISNUMBER(FIND("arbeid",Methode_Keuze)),"",IF(Tb_Activiteiten[[#This Row],[Arbeidskosten]]=1,Tb_Activiteiten[[#Headers],[Arbeidskosten]],"")))</f>
        <v/>
      </c>
      <c r="AH397" t="str">
        <f>IF(ISNUMBER(FIND("arbeid",Methode_Keuze)),"",IF(ISNUMBER(FIND("arbeid",Methode_Keuze)),"",IF(Tb_Activiteiten[[#This Row],[Arbeidskosten op basis van IKS]]=1,Tb_Activiteiten[[#Headers],[Arbeidskosten op basis van IKS]],"")))</f>
        <v/>
      </c>
      <c r="AI397" t="str">
        <f>IF(ISNUMBER(FIND("overige",Methode_Keuze)),"",IF(Tb_Activiteiten[[#This Row],[Kosten derden exclusief btw]]=1,Tb_Activiteiten[[#Headers],[Kosten derden exclusief btw]],""))</f>
        <v/>
      </c>
      <c r="AJ397" t="str">
        <f>IF(ISNUMBER(FIND("overige",Methode_Keuze)),"",IF(Tb_Activiteiten[[#This Row],[Niet verrekenbare btw]]=1,Tb_Activiteiten[[#Headers],[Niet verrekenbare btw]],""))</f>
        <v/>
      </c>
      <c r="AK397" t="str">
        <f>IF(ISNUMBER(FIND("overige",Methode_Keuze)),"",IF(Tb_Activiteiten[[#This Row],[Grondkosten]]=1,Tb_Activiteiten[[#Headers],[Grondkosten]],""))</f>
        <v/>
      </c>
      <c r="AL397" t="str">
        <f>IF(ISNUMBER(FIND("overige",Methode_Keuze)),"",IF(Tb_Activiteiten[[#This Row],[Bijdrage in natura (overige)]]=1,Tb_Activiteiten[[#Headers],[Bijdrage in natura (overige)]],""))</f>
        <v/>
      </c>
      <c r="AM397" t="str">
        <f>IF(ISNUMBER(FIND("overige",Methode_Keuze)),"",IF(Tb_Activiteiten[[#This Row],[Bijdrage in natura (vrijwilligers)]]=1,Tb_Activiteiten[[#Headers],[Bijdrage in natura (vrijwilligers)]],""))</f>
        <v/>
      </c>
      <c r="AN397" t="str">
        <f>IF(ISNUMBER(FIND("overige",Methode_Keuze)),"",IF(Tb_Activiteiten[[#This Row],[Afschrijvingskosten]]=1,Tb_Activiteiten[[#Headers],[Afschrijvingskosten]],""))</f>
        <v/>
      </c>
    </row>
    <row r="398" spans="1:40" x14ac:dyDescent="0.25">
      <c r="A398" s="342"/>
      <c r="F398" s="81"/>
      <c r="G398" s="81"/>
      <c r="L398" s="71"/>
      <c r="N398" t="str">
        <f>IFERROR(IF(VLOOKUP(Tb_Activiteiten[[#This Row],[Openstelling]],Tb_Openstelling[],2,0)=1,1,""),"")</f>
        <v/>
      </c>
      <c r="AA398" t="str">
        <f>IF(ISNUMBER(FIND("arbeid",Methode_Keuze)),"",IF(ISNUMBER(FIND("arbeid",Methode_Keuze)),"",IF(Tb_Activiteiten[[#This Row],[Loonkosten]]=1,Tb_Activiteiten[[#Headers],[Loonkosten]],"")))</f>
        <v/>
      </c>
      <c r="AB398" t="str">
        <f>IF(ISNUMBER(FIND("arbeid",Methode_Keuze)),"",IF(ISNUMBER(FIND("arbeid",Methode_Keuze)),"",IF(Tb_Activiteiten[[#This Row],[Eigen arbeid]]=1,Tb_Activiteiten[[#Headers],[Eigen arbeid]],"")))</f>
        <v/>
      </c>
      <c r="AC398" t="str">
        <f>IF(ISNUMBER(FIND("arbeid",Methode_Keuze)),"",IF(ISNUMBER(FIND("arbeid",Methode_Keuze)),"",IF(Tb_Activiteiten[[#This Row],[Projectmedewerker]]=1,Tb_Activiteiten[[#Headers],[Projectmedewerker]],"")))</f>
        <v/>
      </c>
      <c r="AD398" t="str">
        <f>IF(ISNUMBER(FIND("arbeid",Methode_Keuze)),"",IF(ISNUMBER(FIND("arbeid",Methode_Keuze)),"",IF(Tb_Activiteiten[[#This Row],[Landbouwer]]=1,Tb_Activiteiten[[#Headers],[Landbouwer]],"")))</f>
        <v/>
      </c>
      <c r="AE398" t="str">
        <f>IF(ISNUMBER(FIND("arbeid",Methode_Keuze)),"",IF(ISNUMBER(FIND("arbeid",Methode_Keuze)),"",IF(Tb_Activiteiten[[#This Row],[Adviseur]]=1,Tb_Activiteiten[[#Headers],[Adviseur]],"")))</f>
        <v/>
      </c>
      <c r="AF398" t="str">
        <f>IF(ISNUMBER(FIND("arbeid",Methode_Keuze)),"",IF(ISNUMBER(FIND("arbeid",Methode_Keuze)),"",IF(Tb_Activiteiten[[#This Row],[Projectleider/Expert]]=1,Tb_Activiteiten[[#Headers],[Projectleider/Expert]],"")))</f>
        <v/>
      </c>
      <c r="AG398" t="str">
        <f>IF(ISNUMBER(FIND("arbeid",Methode_Keuze)),"",IF(ISNUMBER(FIND("arbeid",Methode_Keuze)),"",IF(Tb_Activiteiten[[#This Row],[Arbeidskosten]]=1,Tb_Activiteiten[[#Headers],[Arbeidskosten]],"")))</f>
        <v/>
      </c>
      <c r="AH398" t="str">
        <f>IF(ISNUMBER(FIND("arbeid",Methode_Keuze)),"",IF(ISNUMBER(FIND("arbeid",Methode_Keuze)),"",IF(Tb_Activiteiten[[#This Row],[Arbeidskosten op basis van IKS]]=1,Tb_Activiteiten[[#Headers],[Arbeidskosten op basis van IKS]],"")))</f>
        <v/>
      </c>
      <c r="AI398" t="str">
        <f>IF(ISNUMBER(FIND("overige",Methode_Keuze)),"",IF(Tb_Activiteiten[[#This Row],[Kosten derden exclusief btw]]=1,Tb_Activiteiten[[#Headers],[Kosten derden exclusief btw]],""))</f>
        <v/>
      </c>
      <c r="AJ398" t="str">
        <f>IF(ISNUMBER(FIND("overige",Methode_Keuze)),"",IF(Tb_Activiteiten[[#This Row],[Niet verrekenbare btw]]=1,Tb_Activiteiten[[#Headers],[Niet verrekenbare btw]],""))</f>
        <v/>
      </c>
      <c r="AK398" t="str">
        <f>IF(ISNUMBER(FIND("overige",Methode_Keuze)),"",IF(Tb_Activiteiten[[#This Row],[Grondkosten]]=1,Tb_Activiteiten[[#Headers],[Grondkosten]],""))</f>
        <v/>
      </c>
      <c r="AL398" t="str">
        <f>IF(ISNUMBER(FIND("overige",Methode_Keuze)),"",IF(Tb_Activiteiten[[#This Row],[Bijdrage in natura (overige)]]=1,Tb_Activiteiten[[#Headers],[Bijdrage in natura (overige)]],""))</f>
        <v/>
      </c>
      <c r="AM398" t="str">
        <f>IF(ISNUMBER(FIND("overige",Methode_Keuze)),"",IF(Tb_Activiteiten[[#This Row],[Bijdrage in natura (vrijwilligers)]]=1,Tb_Activiteiten[[#Headers],[Bijdrage in natura (vrijwilligers)]],""))</f>
        <v/>
      </c>
      <c r="AN398" t="str">
        <f>IF(ISNUMBER(FIND("overige",Methode_Keuze)),"",IF(Tb_Activiteiten[[#This Row],[Afschrijvingskosten]]=1,Tb_Activiteiten[[#Headers],[Afschrijvingskosten]],""))</f>
        <v/>
      </c>
    </row>
    <row r="399" spans="1:40" x14ac:dyDescent="0.25">
      <c r="A399" s="342"/>
      <c r="F399" s="81"/>
      <c r="G399" s="81"/>
      <c r="L399" s="71"/>
      <c r="N399" t="str">
        <f>IFERROR(IF(VLOOKUP(Tb_Activiteiten[[#This Row],[Openstelling]],Tb_Openstelling[],2,0)=1,1,""),"")</f>
        <v/>
      </c>
      <c r="AA399" t="str">
        <f>IF(ISNUMBER(FIND("arbeid",Methode_Keuze)),"",IF(ISNUMBER(FIND("arbeid",Methode_Keuze)),"",IF(Tb_Activiteiten[[#This Row],[Loonkosten]]=1,Tb_Activiteiten[[#Headers],[Loonkosten]],"")))</f>
        <v/>
      </c>
      <c r="AB399" t="str">
        <f>IF(ISNUMBER(FIND("arbeid",Methode_Keuze)),"",IF(ISNUMBER(FIND("arbeid",Methode_Keuze)),"",IF(Tb_Activiteiten[[#This Row],[Eigen arbeid]]=1,Tb_Activiteiten[[#Headers],[Eigen arbeid]],"")))</f>
        <v/>
      </c>
      <c r="AC399" t="str">
        <f>IF(ISNUMBER(FIND("arbeid",Methode_Keuze)),"",IF(ISNUMBER(FIND("arbeid",Methode_Keuze)),"",IF(Tb_Activiteiten[[#This Row],[Projectmedewerker]]=1,Tb_Activiteiten[[#Headers],[Projectmedewerker]],"")))</f>
        <v/>
      </c>
      <c r="AD399" t="str">
        <f>IF(ISNUMBER(FIND("arbeid",Methode_Keuze)),"",IF(ISNUMBER(FIND("arbeid",Methode_Keuze)),"",IF(Tb_Activiteiten[[#This Row],[Landbouwer]]=1,Tb_Activiteiten[[#Headers],[Landbouwer]],"")))</f>
        <v/>
      </c>
      <c r="AE399" t="str">
        <f>IF(ISNUMBER(FIND("arbeid",Methode_Keuze)),"",IF(ISNUMBER(FIND("arbeid",Methode_Keuze)),"",IF(Tb_Activiteiten[[#This Row],[Adviseur]]=1,Tb_Activiteiten[[#Headers],[Adviseur]],"")))</f>
        <v/>
      </c>
      <c r="AF399" t="str">
        <f>IF(ISNUMBER(FIND("arbeid",Methode_Keuze)),"",IF(ISNUMBER(FIND("arbeid",Methode_Keuze)),"",IF(Tb_Activiteiten[[#This Row],[Projectleider/Expert]]=1,Tb_Activiteiten[[#Headers],[Projectleider/Expert]],"")))</f>
        <v/>
      </c>
      <c r="AG399" t="str">
        <f>IF(ISNUMBER(FIND("arbeid",Methode_Keuze)),"",IF(ISNUMBER(FIND("arbeid",Methode_Keuze)),"",IF(Tb_Activiteiten[[#This Row],[Arbeidskosten]]=1,Tb_Activiteiten[[#Headers],[Arbeidskosten]],"")))</f>
        <v/>
      </c>
      <c r="AH399" t="str">
        <f>IF(ISNUMBER(FIND("arbeid",Methode_Keuze)),"",IF(ISNUMBER(FIND("arbeid",Methode_Keuze)),"",IF(Tb_Activiteiten[[#This Row],[Arbeidskosten op basis van IKS]]=1,Tb_Activiteiten[[#Headers],[Arbeidskosten op basis van IKS]],"")))</f>
        <v/>
      </c>
      <c r="AI399" t="str">
        <f>IF(ISNUMBER(FIND("overige",Methode_Keuze)),"",IF(Tb_Activiteiten[[#This Row],[Kosten derden exclusief btw]]=1,Tb_Activiteiten[[#Headers],[Kosten derden exclusief btw]],""))</f>
        <v/>
      </c>
      <c r="AJ399" t="str">
        <f>IF(ISNUMBER(FIND("overige",Methode_Keuze)),"",IF(Tb_Activiteiten[[#This Row],[Niet verrekenbare btw]]=1,Tb_Activiteiten[[#Headers],[Niet verrekenbare btw]],""))</f>
        <v/>
      </c>
      <c r="AK399" t="str">
        <f>IF(ISNUMBER(FIND("overige",Methode_Keuze)),"",IF(Tb_Activiteiten[[#This Row],[Grondkosten]]=1,Tb_Activiteiten[[#Headers],[Grondkosten]],""))</f>
        <v/>
      </c>
      <c r="AL399" t="str">
        <f>IF(ISNUMBER(FIND("overige",Methode_Keuze)),"",IF(Tb_Activiteiten[[#This Row],[Bijdrage in natura (overige)]]=1,Tb_Activiteiten[[#Headers],[Bijdrage in natura (overige)]],""))</f>
        <v/>
      </c>
      <c r="AM399" t="str">
        <f>IF(ISNUMBER(FIND("overige",Methode_Keuze)),"",IF(Tb_Activiteiten[[#This Row],[Bijdrage in natura (vrijwilligers)]]=1,Tb_Activiteiten[[#Headers],[Bijdrage in natura (vrijwilligers)]],""))</f>
        <v/>
      </c>
      <c r="AN399" t="str">
        <f>IF(ISNUMBER(FIND("overige",Methode_Keuze)),"",IF(Tb_Activiteiten[[#This Row],[Afschrijvingskosten]]=1,Tb_Activiteiten[[#Headers],[Afschrijvingskosten]],""))</f>
        <v/>
      </c>
    </row>
    <row r="400" spans="1:40" x14ac:dyDescent="0.25">
      <c r="A400" s="342"/>
      <c r="F400" s="81"/>
      <c r="G400" s="81"/>
      <c r="L400" s="71"/>
      <c r="N400" t="str">
        <f>IFERROR(IF(VLOOKUP(Tb_Activiteiten[[#This Row],[Openstelling]],Tb_Openstelling[],2,0)=1,1,""),"")</f>
        <v/>
      </c>
      <c r="AA400" t="str">
        <f>IF(ISNUMBER(FIND("arbeid",Methode_Keuze)),"",IF(ISNUMBER(FIND("arbeid",Methode_Keuze)),"",IF(Tb_Activiteiten[[#This Row],[Loonkosten]]=1,Tb_Activiteiten[[#Headers],[Loonkosten]],"")))</f>
        <v/>
      </c>
      <c r="AB400" t="str">
        <f>IF(ISNUMBER(FIND("arbeid",Methode_Keuze)),"",IF(ISNUMBER(FIND("arbeid",Methode_Keuze)),"",IF(Tb_Activiteiten[[#This Row],[Eigen arbeid]]=1,Tb_Activiteiten[[#Headers],[Eigen arbeid]],"")))</f>
        <v/>
      </c>
      <c r="AC400" t="str">
        <f>IF(ISNUMBER(FIND("arbeid",Methode_Keuze)),"",IF(ISNUMBER(FIND("arbeid",Methode_Keuze)),"",IF(Tb_Activiteiten[[#This Row],[Projectmedewerker]]=1,Tb_Activiteiten[[#Headers],[Projectmedewerker]],"")))</f>
        <v/>
      </c>
      <c r="AD400" t="str">
        <f>IF(ISNUMBER(FIND("arbeid",Methode_Keuze)),"",IF(ISNUMBER(FIND("arbeid",Methode_Keuze)),"",IF(Tb_Activiteiten[[#This Row],[Landbouwer]]=1,Tb_Activiteiten[[#Headers],[Landbouwer]],"")))</f>
        <v/>
      </c>
      <c r="AE400" t="str">
        <f>IF(ISNUMBER(FIND("arbeid",Methode_Keuze)),"",IF(ISNUMBER(FIND("arbeid",Methode_Keuze)),"",IF(Tb_Activiteiten[[#This Row],[Adviseur]]=1,Tb_Activiteiten[[#Headers],[Adviseur]],"")))</f>
        <v/>
      </c>
      <c r="AF400" t="str">
        <f>IF(ISNUMBER(FIND("arbeid",Methode_Keuze)),"",IF(ISNUMBER(FIND("arbeid",Methode_Keuze)),"",IF(Tb_Activiteiten[[#This Row],[Projectleider/Expert]]=1,Tb_Activiteiten[[#Headers],[Projectleider/Expert]],"")))</f>
        <v/>
      </c>
      <c r="AG400" t="str">
        <f>IF(ISNUMBER(FIND("arbeid",Methode_Keuze)),"",IF(ISNUMBER(FIND("arbeid",Methode_Keuze)),"",IF(Tb_Activiteiten[[#This Row],[Arbeidskosten]]=1,Tb_Activiteiten[[#Headers],[Arbeidskosten]],"")))</f>
        <v/>
      </c>
      <c r="AH400" t="str">
        <f>IF(ISNUMBER(FIND("arbeid",Methode_Keuze)),"",IF(ISNUMBER(FIND("arbeid",Methode_Keuze)),"",IF(Tb_Activiteiten[[#This Row],[Arbeidskosten op basis van IKS]]=1,Tb_Activiteiten[[#Headers],[Arbeidskosten op basis van IKS]],"")))</f>
        <v/>
      </c>
      <c r="AI400" t="str">
        <f>IF(ISNUMBER(FIND("overige",Methode_Keuze)),"",IF(Tb_Activiteiten[[#This Row],[Kosten derden exclusief btw]]=1,Tb_Activiteiten[[#Headers],[Kosten derden exclusief btw]],""))</f>
        <v/>
      </c>
      <c r="AJ400" t="str">
        <f>IF(ISNUMBER(FIND("overige",Methode_Keuze)),"",IF(Tb_Activiteiten[[#This Row],[Niet verrekenbare btw]]=1,Tb_Activiteiten[[#Headers],[Niet verrekenbare btw]],""))</f>
        <v/>
      </c>
      <c r="AK400" t="str">
        <f>IF(ISNUMBER(FIND("overige",Methode_Keuze)),"",IF(Tb_Activiteiten[[#This Row],[Grondkosten]]=1,Tb_Activiteiten[[#Headers],[Grondkosten]],""))</f>
        <v/>
      </c>
      <c r="AL400" t="str">
        <f>IF(ISNUMBER(FIND("overige",Methode_Keuze)),"",IF(Tb_Activiteiten[[#This Row],[Bijdrage in natura (overige)]]=1,Tb_Activiteiten[[#Headers],[Bijdrage in natura (overige)]],""))</f>
        <v/>
      </c>
      <c r="AM400" t="str">
        <f>IF(ISNUMBER(FIND("overige",Methode_Keuze)),"",IF(Tb_Activiteiten[[#This Row],[Bijdrage in natura (vrijwilligers)]]=1,Tb_Activiteiten[[#Headers],[Bijdrage in natura (vrijwilligers)]],""))</f>
        <v/>
      </c>
      <c r="AN400" t="str">
        <f>IF(ISNUMBER(FIND("overige",Methode_Keuze)),"",IF(Tb_Activiteiten[[#This Row],[Afschrijvingskosten]]=1,Tb_Activiteiten[[#Headers],[Afschrijvingskosten]],""))</f>
        <v/>
      </c>
    </row>
    <row r="401" spans="1:40" x14ac:dyDescent="0.25">
      <c r="A401" s="342"/>
      <c r="F401" s="81"/>
      <c r="G401" s="81"/>
      <c r="L401" s="71"/>
      <c r="N401" t="str">
        <f>IFERROR(IF(VLOOKUP(Tb_Activiteiten[[#This Row],[Openstelling]],Tb_Openstelling[],2,0)=1,1,""),"")</f>
        <v/>
      </c>
      <c r="AA401" t="str">
        <f>IF(ISNUMBER(FIND("arbeid",Methode_Keuze)),"",IF(ISNUMBER(FIND("arbeid",Methode_Keuze)),"",IF(Tb_Activiteiten[[#This Row],[Loonkosten]]=1,Tb_Activiteiten[[#Headers],[Loonkosten]],"")))</f>
        <v/>
      </c>
      <c r="AB401" t="str">
        <f>IF(ISNUMBER(FIND("arbeid",Methode_Keuze)),"",IF(ISNUMBER(FIND("arbeid",Methode_Keuze)),"",IF(Tb_Activiteiten[[#This Row],[Eigen arbeid]]=1,Tb_Activiteiten[[#Headers],[Eigen arbeid]],"")))</f>
        <v/>
      </c>
      <c r="AC401" t="str">
        <f>IF(ISNUMBER(FIND("arbeid",Methode_Keuze)),"",IF(ISNUMBER(FIND("arbeid",Methode_Keuze)),"",IF(Tb_Activiteiten[[#This Row],[Projectmedewerker]]=1,Tb_Activiteiten[[#Headers],[Projectmedewerker]],"")))</f>
        <v/>
      </c>
      <c r="AD401" t="str">
        <f>IF(ISNUMBER(FIND("arbeid",Methode_Keuze)),"",IF(ISNUMBER(FIND("arbeid",Methode_Keuze)),"",IF(Tb_Activiteiten[[#This Row],[Landbouwer]]=1,Tb_Activiteiten[[#Headers],[Landbouwer]],"")))</f>
        <v/>
      </c>
      <c r="AE401" t="str">
        <f>IF(ISNUMBER(FIND("arbeid",Methode_Keuze)),"",IF(ISNUMBER(FIND("arbeid",Methode_Keuze)),"",IF(Tb_Activiteiten[[#This Row],[Adviseur]]=1,Tb_Activiteiten[[#Headers],[Adviseur]],"")))</f>
        <v/>
      </c>
      <c r="AF401" t="str">
        <f>IF(ISNUMBER(FIND("arbeid",Methode_Keuze)),"",IF(ISNUMBER(FIND("arbeid",Methode_Keuze)),"",IF(Tb_Activiteiten[[#This Row],[Projectleider/Expert]]=1,Tb_Activiteiten[[#Headers],[Projectleider/Expert]],"")))</f>
        <v/>
      </c>
      <c r="AG401" t="str">
        <f>IF(ISNUMBER(FIND("arbeid",Methode_Keuze)),"",IF(ISNUMBER(FIND("arbeid",Methode_Keuze)),"",IF(Tb_Activiteiten[[#This Row],[Arbeidskosten]]=1,Tb_Activiteiten[[#Headers],[Arbeidskosten]],"")))</f>
        <v/>
      </c>
      <c r="AH401" t="str">
        <f>IF(ISNUMBER(FIND("arbeid",Methode_Keuze)),"",IF(ISNUMBER(FIND("arbeid",Methode_Keuze)),"",IF(Tb_Activiteiten[[#This Row],[Arbeidskosten op basis van IKS]]=1,Tb_Activiteiten[[#Headers],[Arbeidskosten op basis van IKS]],"")))</f>
        <v/>
      </c>
      <c r="AI401" t="str">
        <f>IF(ISNUMBER(FIND("overige",Methode_Keuze)),"",IF(Tb_Activiteiten[[#This Row],[Kosten derden exclusief btw]]=1,Tb_Activiteiten[[#Headers],[Kosten derden exclusief btw]],""))</f>
        <v/>
      </c>
      <c r="AJ401" t="str">
        <f>IF(ISNUMBER(FIND("overige",Methode_Keuze)),"",IF(Tb_Activiteiten[[#This Row],[Niet verrekenbare btw]]=1,Tb_Activiteiten[[#Headers],[Niet verrekenbare btw]],""))</f>
        <v/>
      </c>
      <c r="AK401" t="str">
        <f>IF(ISNUMBER(FIND("overige",Methode_Keuze)),"",IF(Tb_Activiteiten[[#This Row],[Grondkosten]]=1,Tb_Activiteiten[[#Headers],[Grondkosten]],""))</f>
        <v/>
      </c>
      <c r="AL401" t="str">
        <f>IF(ISNUMBER(FIND("overige",Methode_Keuze)),"",IF(Tb_Activiteiten[[#This Row],[Bijdrage in natura (overige)]]=1,Tb_Activiteiten[[#Headers],[Bijdrage in natura (overige)]],""))</f>
        <v/>
      </c>
      <c r="AM401" t="str">
        <f>IF(ISNUMBER(FIND("overige",Methode_Keuze)),"",IF(Tb_Activiteiten[[#This Row],[Bijdrage in natura (vrijwilligers)]]=1,Tb_Activiteiten[[#Headers],[Bijdrage in natura (vrijwilligers)]],""))</f>
        <v/>
      </c>
      <c r="AN401" t="str">
        <f>IF(ISNUMBER(FIND("overige",Methode_Keuze)),"",IF(Tb_Activiteiten[[#This Row],[Afschrijvingskosten]]=1,Tb_Activiteiten[[#Headers],[Afschrijvingskosten]],""))</f>
        <v/>
      </c>
    </row>
    <row r="402" spans="1:40" x14ac:dyDescent="0.25">
      <c r="A402" s="342"/>
      <c r="F402" s="81"/>
      <c r="G402" s="81"/>
      <c r="L402" s="71"/>
      <c r="N402" t="str">
        <f>IFERROR(IF(VLOOKUP(Tb_Activiteiten[[#This Row],[Openstelling]],Tb_Openstelling[],2,0)=1,1,""),"")</f>
        <v/>
      </c>
      <c r="AA402" t="str">
        <f>IF(ISNUMBER(FIND("arbeid",Methode_Keuze)),"",IF(ISNUMBER(FIND("arbeid",Methode_Keuze)),"",IF(Tb_Activiteiten[[#This Row],[Loonkosten]]=1,Tb_Activiteiten[[#Headers],[Loonkosten]],"")))</f>
        <v/>
      </c>
      <c r="AB402" t="str">
        <f>IF(ISNUMBER(FIND("arbeid",Methode_Keuze)),"",IF(ISNUMBER(FIND("arbeid",Methode_Keuze)),"",IF(Tb_Activiteiten[[#This Row],[Eigen arbeid]]=1,Tb_Activiteiten[[#Headers],[Eigen arbeid]],"")))</f>
        <v/>
      </c>
      <c r="AC402" t="str">
        <f>IF(ISNUMBER(FIND("arbeid",Methode_Keuze)),"",IF(ISNUMBER(FIND("arbeid",Methode_Keuze)),"",IF(Tb_Activiteiten[[#This Row],[Projectmedewerker]]=1,Tb_Activiteiten[[#Headers],[Projectmedewerker]],"")))</f>
        <v/>
      </c>
      <c r="AD402" t="str">
        <f>IF(ISNUMBER(FIND("arbeid",Methode_Keuze)),"",IF(ISNUMBER(FIND("arbeid",Methode_Keuze)),"",IF(Tb_Activiteiten[[#This Row],[Landbouwer]]=1,Tb_Activiteiten[[#Headers],[Landbouwer]],"")))</f>
        <v/>
      </c>
      <c r="AE402" t="str">
        <f>IF(ISNUMBER(FIND("arbeid",Methode_Keuze)),"",IF(ISNUMBER(FIND("arbeid",Methode_Keuze)),"",IF(Tb_Activiteiten[[#This Row],[Adviseur]]=1,Tb_Activiteiten[[#Headers],[Adviseur]],"")))</f>
        <v/>
      </c>
      <c r="AF402" t="str">
        <f>IF(ISNUMBER(FIND("arbeid",Methode_Keuze)),"",IF(ISNUMBER(FIND("arbeid",Methode_Keuze)),"",IF(Tb_Activiteiten[[#This Row],[Projectleider/Expert]]=1,Tb_Activiteiten[[#Headers],[Projectleider/Expert]],"")))</f>
        <v/>
      </c>
      <c r="AG402" t="str">
        <f>IF(ISNUMBER(FIND("arbeid",Methode_Keuze)),"",IF(ISNUMBER(FIND("arbeid",Methode_Keuze)),"",IF(Tb_Activiteiten[[#This Row],[Arbeidskosten]]=1,Tb_Activiteiten[[#Headers],[Arbeidskosten]],"")))</f>
        <v/>
      </c>
      <c r="AH402" t="str">
        <f>IF(ISNUMBER(FIND("arbeid",Methode_Keuze)),"",IF(ISNUMBER(FIND("arbeid",Methode_Keuze)),"",IF(Tb_Activiteiten[[#This Row],[Arbeidskosten op basis van IKS]]=1,Tb_Activiteiten[[#Headers],[Arbeidskosten op basis van IKS]],"")))</f>
        <v/>
      </c>
      <c r="AI402" t="str">
        <f>IF(ISNUMBER(FIND("overige",Methode_Keuze)),"",IF(Tb_Activiteiten[[#This Row],[Kosten derden exclusief btw]]=1,Tb_Activiteiten[[#Headers],[Kosten derden exclusief btw]],""))</f>
        <v/>
      </c>
      <c r="AJ402" t="str">
        <f>IF(ISNUMBER(FIND("overige",Methode_Keuze)),"",IF(Tb_Activiteiten[[#This Row],[Niet verrekenbare btw]]=1,Tb_Activiteiten[[#Headers],[Niet verrekenbare btw]],""))</f>
        <v/>
      </c>
      <c r="AK402" t="str">
        <f>IF(ISNUMBER(FIND("overige",Methode_Keuze)),"",IF(Tb_Activiteiten[[#This Row],[Grondkosten]]=1,Tb_Activiteiten[[#Headers],[Grondkosten]],""))</f>
        <v/>
      </c>
      <c r="AL402" t="str">
        <f>IF(ISNUMBER(FIND("overige",Methode_Keuze)),"",IF(Tb_Activiteiten[[#This Row],[Bijdrage in natura (overige)]]=1,Tb_Activiteiten[[#Headers],[Bijdrage in natura (overige)]],""))</f>
        <v/>
      </c>
      <c r="AM402" t="str">
        <f>IF(ISNUMBER(FIND("overige",Methode_Keuze)),"",IF(Tb_Activiteiten[[#This Row],[Bijdrage in natura (vrijwilligers)]]=1,Tb_Activiteiten[[#Headers],[Bijdrage in natura (vrijwilligers)]],""))</f>
        <v/>
      </c>
      <c r="AN402" t="str">
        <f>IF(ISNUMBER(FIND("overige",Methode_Keuze)),"",IF(Tb_Activiteiten[[#This Row],[Afschrijvingskosten]]=1,Tb_Activiteiten[[#Headers],[Afschrijvingskosten]],""))</f>
        <v/>
      </c>
    </row>
    <row r="403" spans="1:40" x14ac:dyDescent="0.25">
      <c r="A403" s="342"/>
      <c r="F403" s="81"/>
      <c r="G403" s="81"/>
      <c r="L403" s="71"/>
      <c r="N403" t="str">
        <f>IFERROR(IF(VLOOKUP(Tb_Activiteiten[[#This Row],[Openstelling]],Tb_Openstelling[],2,0)=1,1,""),"")</f>
        <v/>
      </c>
      <c r="AA403" t="str">
        <f>IF(ISNUMBER(FIND("arbeid",Methode_Keuze)),"",IF(ISNUMBER(FIND("arbeid",Methode_Keuze)),"",IF(Tb_Activiteiten[[#This Row],[Loonkosten]]=1,Tb_Activiteiten[[#Headers],[Loonkosten]],"")))</f>
        <v/>
      </c>
      <c r="AB403" t="str">
        <f>IF(ISNUMBER(FIND("arbeid",Methode_Keuze)),"",IF(ISNUMBER(FIND("arbeid",Methode_Keuze)),"",IF(Tb_Activiteiten[[#This Row],[Eigen arbeid]]=1,Tb_Activiteiten[[#Headers],[Eigen arbeid]],"")))</f>
        <v/>
      </c>
      <c r="AC403" t="str">
        <f>IF(ISNUMBER(FIND("arbeid",Methode_Keuze)),"",IF(ISNUMBER(FIND("arbeid",Methode_Keuze)),"",IF(Tb_Activiteiten[[#This Row],[Projectmedewerker]]=1,Tb_Activiteiten[[#Headers],[Projectmedewerker]],"")))</f>
        <v/>
      </c>
      <c r="AD403" t="str">
        <f>IF(ISNUMBER(FIND("arbeid",Methode_Keuze)),"",IF(ISNUMBER(FIND("arbeid",Methode_Keuze)),"",IF(Tb_Activiteiten[[#This Row],[Landbouwer]]=1,Tb_Activiteiten[[#Headers],[Landbouwer]],"")))</f>
        <v/>
      </c>
      <c r="AE403" t="str">
        <f>IF(ISNUMBER(FIND("arbeid",Methode_Keuze)),"",IF(ISNUMBER(FIND("arbeid",Methode_Keuze)),"",IF(Tb_Activiteiten[[#This Row],[Adviseur]]=1,Tb_Activiteiten[[#Headers],[Adviseur]],"")))</f>
        <v/>
      </c>
      <c r="AF403" t="str">
        <f>IF(ISNUMBER(FIND("arbeid",Methode_Keuze)),"",IF(ISNUMBER(FIND("arbeid",Methode_Keuze)),"",IF(Tb_Activiteiten[[#This Row],[Projectleider/Expert]]=1,Tb_Activiteiten[[#Headers],[Projectleider/Expert]],"")))</f>
        <v/>
      </c>
      <c r="AG403" t="str">
        <f>IF(ISNUMBER(FIND("arbeid",Methode_Keuze)),"",IF(ISNUMBER(FIND("arbeid",Methode_Keuze)),"",IF(Tb_Activiteiten[[#This Row],[Arbeidskosten]]=1,Tb_Activiteiten[[#Headers],[Arbeidskosten]],"")))</f>
        <v/>
      </c>
      <c r="AH403" t="str">
        <f>IF(ISNUMBER(FIND("arbeid",Methode_Keuze)),"",IF(ISNUMBER(FIND("arbeid",Methode_Keuze)),"",IF(Tb_Activiteiten[[#This Row],[Arbeidskosten op basis van IKS]]=1,Tb_Activiteiten[[#Headers],[Arbeidskosten op basis van IKS]],"")))</f>
        <v/>
      </c>
      <c r="AI403" t="str">
        <f>IF(ISNUMBER(FIND("overige",Methode_Keuze)),"",IF(Tb_Activiteiten[[#This Row],[Kosten derden exclusief btw]]=1,Tb_Activiteiten[[#Headers],[Kosten derden exclusief btw]],""))</f>
        <v/>
      </c>
      <c r="AJ403" t="str">
        <f>IF(ISNUMBER(FIND("overige",Methode_Keuze)),"",IF(Tb_Activiteiten[[#This Row],[Niet verrekenbare btw]]=1,Tb_Activiteiten[[#Headers],[Niet verrekenbare btw]],""))</f>
        <v/>
      </c>
      <c r="AK403" t="str">
        <f>IF(ISNUMBER(FIND("overige",Methode_Keuze)),"",IF(Tb_Activiteiten[[#This Row],[Grondkosten]]=1,Tb_Activiteiten[[#Headers],[Grondkosten]],""))</f>
        <v/>
      </c>
      <c r="AL403" t="str">
        <f>IF(ISNUMBER(FIND("overige",Methode_Keuze)),"",IF(Tb_Activiteiten[[#This Row],[Bijdrage in natura (overige)]]=1,Tb_Activiteiten[[#Headers],[Bijdrage in natura (overige)]],""))</f>
        <v/>
      </c>
      <c r="AM403" t="str">
        <f>IF(ISNUMBER(FIND("overige",Methode_Keuze)),"",IF(Tb_Activiteiten[[#This Row],[Bijdrage in natura (vrijwilligers)]]=1,Tb_Activiteiten[[#Headers],[Bijdrage in natura (vrijwilligers)]],""))</f>
        <v/>
      </c>
      <c r="AN403" t="str">
        <f>IF(ISNUMBER(FIND("overige",Methode_Keuze)),"",IF(Tb_Activiteiten[[#This Row],[Afschrijvingskosten]]=1,Tb_Activiteiten[[#Headers],[Afschrijvingskosten]],""))</f>
        <v/>
      </c>
    </row>
    <row r="404" spans="1:40" x14ac:dyDescent="0.25">
      <c r="A404" s="342"/>
      <c r="F404" s="81"/>
      <c r="G404" s="81"/>
      <c r="L404" s="71"/>
      <c r="N404" t="str">
        <f>IFERROR(IF(VLOOKUP(Tb_Activiteiten[[#This Row],[Openstelling]],Tb_Openstelling[],2,0)=1,1,""),"")</f>
        <v/>
      </c>
      <c r="AA404" t="str">
        <f>IF(ISNUMBER(FIND("arbeid",Methode_Keuze)),"",IF(ISNUMBER(FIND("arbeid",Methode_Keuze)),"",IF(Tb_Activiteiten[[#This Row],[Loonkosten]]=1,Tb_Activiteiten[[#Headers],[Loonkosten]],"")))</f>
        <v/>
      </c>
      <c r="AB404" t="str">
        <f>IF(ISNUMBER(FIND("arbeid",Methode_Keuze)),"",IF(ISNUMBER(FIND("arbeid",Methode_Keuze)),"",IF(Tb_Activiteiten[[#This Row],[Eigen arbeid]]=1,Tb_Activiteiten[[#Headers],[Eigen arbeid]],"")))</f>
        <v/>
      </c>
      <c r="AC404" t="str">
        <f>IF(ISNUMBER(FIND("arbeid",Methode_Keuze)),"",IF(ISNUMBER(FIND("arbeid",Methode_Keuze)),"",IF(Tb_Activiteiten[[#This Row],[Projectmedewerker]]=1,Tb_Activiteiten[[#Headers],[Projectmedewerker]],"")))</f>
        <v/>
      </c>
      <c r="AD404" t="str">
        <f>IF(ISNUMBER(FIND("arbeid",Methode_Keuze)),"",IF(ISNUMBER(FIND("arbeid",Methode_Keuze)),"",IF(Tb_Activiteiten[[#This Row],[Landbouwer]]=1,Tb_Activiteiten[[#Headers],[Landbouwer]],"")))</f>
        <v/>
      </c>
      <c r="AE404" t="str">
        <f>IF(ISNUMBER(FIND("arbeid",Methode_Keuze)),"",IF(ISNUMBER(FIND("arbeid",Methode_Keuze)),"",IF(Tb_Activiteiten[[#This Row],[Adviseur]]=1,Tb_Activiteiten[[#Headers],[Adviseur]],"")))</f>
        <v/>
      </c>
      <c r="AF404" t="str">
        <f>IF(ISNUMBER(FIND("arbeid",Methode_Keuze)),"",IF(ISNUMBER(FIND("arbeid",Methode_Keuze)),"",IF(Tb_Activiteiten[[#This Row],[Projectleider/Expert]]=1,Tb_Activiteiten[[#Headers],[Projectleider/Expert]],"")))</f>
        <v/>
      </c>
      <c r="AG404" t="str">
        <f>IF(ISNUMBER(FIND("arbeid",Methode_Keuze)),"",IF(ISNUMBER(FIND("arbeid",Methode_Keuze)),"",IF(Tb_Activiteiten[[#This Row],[Arbeidskosten]]=1,Tb_Activiteiten[[#Headers],[Arbeidskosten]],"")))</f>
        <v/>
      </c>
      <c r="AH404" t="str">
        <f>IF(ISNUMBER(FIND("arbeid",Methode_Keuze)),"",IF(ISNUMBER(FIND("arbeid",Methode_Keuze)),"",IF(Tb_Activiteiten[[#This Row],[Arbeidskosten op basis van IKS]]=1,Tb_Activiteiten[[#Headers],[Arbeidskosten op basis van IKS]],"")))</f>
        <v/>
      </c>
      <c r="AI404" t="str">
        <f>IF(ISNUMBER(FIND("overige",Methode_Keuze)),"",IF(Tb_Activiteiten[[#This Row],[Kosten derden exclusief btw]]=1,Tb_Activiteiten[[#Headers],[Kosten derden exclusief btw]],""))</f>
        <v/>
      </c>
      <c r="AJ404" t="str">
        <f>IF(ISNUMBER(FIND("overige",Methode_Keuze)),"",IF(Tb_Activiteiten[[#This Row],[Niet verrekenbare btw]]=1,Tb_Activiteiten[[#Headers],[Niet verrekenbare btw]],""))</f>
        <v/>
      </c>
      <c r="AK404" t="str">
        <f>IF(ISNUMBER(FIND("overige",Methode_Keuze)),"",IF(Tb_Activiteiten[[#This Row],[Grondkosten]]=1,Tb_Activiteiten[[#Headers],[Grondkosten]],""))</f>
        <v/>
      </c>
      <c r="AL404" t="str">
        <f>IF(ISNUMBER(FIND("overige",Methode_Keuze)),"",IF(Tb_Activiteiten[[#This Row],[Bijdrage in natura (overige)]]=1,Tb_Activiteiten[[#Headers],[Bijdrage in natura (overige)]],""))</f>
        <v/>
      </c>
      <c r="AM404" t="str">
        <f>IF(ISNUMBER(FIND("overige",Methode_Keuze)),"",IF(Tb_Activiteiten[[#This Row],[Bijdrage in natura (vrijwilligers)]]=1,Tb_Activiteiten[[#Headers],[Bijdrage in natura (vrijwilligers)]],""))</f>
        <v/>
      </c>
      <c r="AN404" t="str">
        <f>IF(ISNUMBER(FIND("overige",Methode_Keuze)),"",IF(Tb_Activiteiten[[#This Row],[Afschrijvingskosten]]=1,Tb_Activiteiten[[#Headers],[Afschrijvingskosten]],""))</f>
        <v/>
      </c>
    </row>
    <row r="405" spans="1:40" x14ac:dyDescent="0.25">
      <c r="A405" s="342"/>
      <c r="F405" s="81"/>
      <c r="G405" s="81"/>
      <c r="L405" s="71"/>
      <c r="N405" t="str">
        <f>IFERROR(IF(VLOOKUP(Tb_Activiteiten[[#This Row],[Openstelling]],Tb_Openstelling[],2,0)=1,1,""),"")</f>
        <v/>
      </c>
      <c r="AA405" t="str">
        <f>IF(ISNUMBER(FIND("arbeid",Methode_Keuze)),"",IF(ISNUMBER(FIND("arbeid",Methode_Keuze)),"",IF(Tb_Activiteiten[[#This Row],[Loonkosten]]=1,Tb_Activiteiten[[#Headers],[Loonkosten]],"")))</f>
        <v/>
      </c>
      <c r="AB405" t="str">
        <f>IF(ISNUMBER(FIND("arbeid",Methode_Keuze)),"",IF(ISNUMBER(FIND("arbeid",Methode_Keuze)),"",IF(Tb_Activiteiten[[#This Row],[Eigen arbeid]]=1,Tb_Activiteiten[[#Headers],[Eigen arbeid]],"")))</f>
        <v/>
      </c>
      <c r="AC405" t="str">
        <f>IF(ISNUMBER(FIND("arbeid",Methode_Keuze)),"",IF(ISNUMBER(FIND("arbeid",Methode_Keuze)),"",IF(Tb_Activiteiten[[#This Row],[Projectmedewerker]]=1,Tb_Activiteiten[[#Headers],[Projectmedewerker]],"")))</f>
        <v/>
      </c>
      <c r="AD405" t="str">
        <f>IF(ISNUMBER(FIND("arbeid",Methode_Keuze)),"",IF(ISNUMBER(FIND("arbeid",Methode_Keuze)),"",IF(Tb_Activiteiten[[#This Row],[Landbouwer]]=1,Tb_Activiteiten[[#Headers],[Landbouwer]],"")))</f>
        <v/>
      </c>
      <c r="AE405" t="str">
        <f>IF(ISNUMBER(FIND("arbeid",Methode_Keuze)),"",IF(ISNUMBER(FIND("arbeid",Methode_Keuze)),"",IF(Tb_Activiteiten[[#This Row],[Adviseur]]=1,Tb_Activiteiten[[#Headers],[Adviseur]],"")))</f>
        <v/>
      </c>
      <c r="AF405" t="str">
        <f>IF(ISNUMBER(FIND("arbeid",Methode_Keuze)),"",IF(ISNUMBER(FIND("arbeid",Methode_Keuze)),"",IF(Tb_Activiteiten[[#This Row],[Projectleider/Expert]]=1,Tb_Activiteiten[[#Headers],[Projectleider/Expert]],"")))</f>
        <v/>
      </c>
      <c r="AG405" t="str">
        <f>IF(ISNUMBER(FIND("arbeid",Methode_Keuze)),"",IF(ISNUMBER(FIND("arbeid",Methode_Keuze)),"",IF(Tb_Activiteiten[[#This Row],[Arbeidskosten]]=1,Tb_Activiteiten[[#Headers],[Arbeidskosten]],"")))</f>
        <v/>
      </c>
      <c r="AH405" t="str">
        <f>IF(ISNUMBER(FIND("arbeid",Methode_Keuze)),"",IF(ISNUMBER(FIND("arbeid",Methode_Keuze)),"",IF(Tb_Activiteiten[[#This Row],[Arbeidskosten op basis van IKS]]=1,Tb_Activiteiten[[#Headers],[Arbeidskosten op basis van IKS]],"")))</f>
        <v/>
      </c>
      <c r="AI405" t="str">
        <f>IF(ISNUMBER(FIND("overige",Methode_Keuze)),"",IF(Tb_Activiteiten[[#This Row],[Kosten derden exclusief btw]]=1,Tb_Activiteiten[[#Headers],[Kosten derden exclusief btw]],""))</f>
        <v/>
      </c>
      <c r="AJ405" t="str">
        <f>IF(ISNUMBER(FIND("overige",Methode_Keuze)),"",IF(Tb_Activiteiten[[#This Row],[Niet verrekenbare btw]]=1,Tb_Activiteiten[[#Headers],[Niet verrekenbare btw]],""))</f>
        <v/>
      </c>
      <c r="AK405" t="str">
        <f>IF(ISNUMBER(FIND("overige",Methode_Keuze)),"",IF(Tb_Activiteiten[[#This Row],[Grondkosten]]=1,Tb_Activiteiten[[#Headers],[Grondkosten]],""))</f>
        <v/>
      </c>
      <c r="AL405" t="str">
        <f>IF(ISNUMBER(FIND("overige",Methode_Keuze)),"",IF(Tb_Activiteiten[[#This Row],[Bijdrage in natura (overige)]]=1,Tb_Activiteiten[[#Headers],[Bijdrage in natura (overige)]],""))</f>
        <v/>
      </c>
      <c r="AM405" t="str">
        <f>IF(ISNUMBER(FIND("overige",Methode_Keuze)),"",IF(Tb_Activiteiten[[#This Row],[Bijdrage in natura (vrijwilligers)]]=1,Tb_Activiteiten[[#Headers],[Bijdrage in natura (vrijwilligers)]],""))</f>
        <v/>
      </c>
      <c r="AN405" t="str">
        <f>IF(ISNUMBER(FIND("overige",Methode_Keuze)),"",IF(Tb_Activiteiten[[#This Row],[Afschrijvingskosten]]=1,Tb_Activiteiten[[#Headers],[Afschrijvingskosten]],""))</f>
        <v/>
      </c>
    </row>
    <row r="406" spans="1:40" x14ac:dyDescent="0.25">
      <c r="A406" s="342"/>
      <c r="F406" s="81"/>
      <c r="G406" s="81"/>
      <c r="L406" s="71"/>
      <c r="N406" t="str">
        <f>IFERROR(IF(VLOOKUP(Tb_Activiteiten[[#This Row],[Openstelling]],Tb_Openstelling[],2,0)=1,1,""),"")</f>
        <v/>
      </c>
      <c r="AA406" t="str">
        <f>IF(ISNUMBER(FIND("arbeid",Methode_Keuze)),"",IF(ISNUMBER(FIND("arbeid",Methode_Keuze)),"",IF(Tb_Activiteiten[[#This Row],[Loonkosten]]=1,Tb_Activiteiten[[#Headers],[Loonkosten]],"")))</f>
        <v/>
      </c>
      <c r="AB406" t="str">
        <f>IF(ISNUMBER(FIND("arbeid",Methode_Keuze)),"",IF(ISNUMBER(FIND("arbeid",Methode_Keuze)),"",IF(Tb_Activiteiten[[#This Row],[Eigen arbeid]]=1,Tb_Activiteiten[[#Headers],[Eigen arbeid]],"")))</f>
        <v/>
      </c>
      <c r="AC406" t="str">
        <f>IF(ISNUMBER(FIND("arbeid",Methode_Keuze)),"",IF(ISNUMBER(FIND("arbeid",Methode_Keuze)),"",IF(Tb_Activiteiten[[#This Row],[Projectmedewerker]]=1,Tb_Activiteiten[[#Headers],[Projectmedewerker]],"")))</f>
        <v/>
      </c>
      <c r="AD406" t="str">
        <f>IF(ISNUMBER(FIND("arbeid",Methode_Keuze)),"",IF(ISNUMBER(FIND("arbeid",Methode_Keuze)),"",IF(Tb_Activiteiten[[#This Row],[Landbouwer]]=1,Tb_Activiteiten[[#Headers],[Landbouwer]],"")))</f>
        <v/>
      </c>
      <c r="AE406" t="str">
        <f>IF(ISNUMBER(FIND("arbeid",Methode_Keuze)),"",IF(ISNUMBER(FIND("arbeid",Methode_Keuze)),"",IF(Tb_Activiteiten[[#This Row],[Adviseur]]=1,Tb_Activiteiten[[#Headers],[Adviseur]],"")))</f>
        <v/>
      </c>
      <c r="AF406" t="str">
        <f>IF(ISNUMBER(FIND("arbeid",Methode_Keuze)),"",IF(ISNUMBER(FIND("arbeid",Methode_Keuze)),"",IF(Tb_Activiteiten[[#This Row],[Projectleider/Expert]]=1,Tb_Activiteiten[[#Headers],[Projectleider/Expert]],"")))</f>
        <v/>
      </c>
      <c r="AG406" t="str">
        <f>IF(ISNUMBER(FIND("arbeid",Methode_Keuze)),"",IF(ISNUMBER(FIND("arbeid",Methode_Keuze)),"",IF(Tb_Activiteiten[[#This Row],[Arbeidskosten]]=1,Tb_Activiteiten[[#Headers],[Arbeidskosten]],"")))</f>
        <v/>
      </c>
      <c r="AH406" t="str">
        <f>IF(ISNUMBER(FIND("arbeid",Methode_Keuze)),"",IF(ISNUMBER(FIND("arbeid",Methode_Keuze)),"",IF(Tb_Activiteiten[[#This Row],[Arbeidskosten op basis van IKS]]=1,Tb_Activiteiten[[#Headers],[Arbeidskosten op basis van IKS]],"")))</f>
        <v/>
      </c>
      <c r="AI406" t="str">
        <f>IF(ISNUMBER(FIND("overige",Methode_Keuze)),"",IF(Tb_Activiteiten[[#This Row],[Kosten derden exclusief btw]]=1,Tb_Activiteiten[[#Headers],[Kosten derden exclusief btw]],""))</f>
        <v/>
      </c>
      <c r="AJ406" t="str">
        <f>IF(ISNUMBER(FIND("overige",Methode_Keuze)),"",IF(Tb_Activiteiten[[#This Row],[Niet verrekenbare btw]]=1,Tb_Activiteiten[[#Headers],[Niet verrekenbare btw]],""))</f>
        <v/>
      </c>
      <c r="AK406" t="str">
        <f>IF(ISNUMBER(FIND("overige",Methode_Keuze)),"",IF(Tb_Activiteiten[[#This Row],[Grondkosten]]=1,Tb_Activiteiten[[#Headers],[Grondkosten]],""))</f>
        <v/>
      </c>
      <c r="AL406" t="str">
        <f>IF(ISNUMBER(FIND("overige",Methode_Keuze)),"",IF(Tb_Activiteiten[[#This Row],[Bijdrage in natura (overige)]]=1,Tb_Activiteiten[[#Headers],[Bijdrage in natura (overige)]],""))</f>
        <v/>
      </c>
      <c r="AM406" t="str">
        <f>IF(ISNUMBER(FIND("overige",Methode_Keuze)),"",IF(Tb_Activiteiten[[#This Row],[Bijdrage in natura (vrijwilligers)]]=1,Tb_Activiteiten[[#Headers],[Bijdrage in natura (vrijwilligers)]],""))</f>
        <v/>
      </c>
      <c r="AN406" t="str">
        <f>IF(ISNUMBER(FIND("overige",Methode_Keuze)),"",IF(Tb_Activiteiten[[#This Row],[Afschrijvingskosten]]=1,Tb_Activiteiten[[#Headers],[Afschrijvingskosten]],""))</f>
        <v/>
      </c>
    </row>
    <row r="407" spans="1:40" x14ac:dyDescent="0.25">
      <c r="A407" s="342"/>
      <c r="F407" s="81"/>
      <c r="G407" s="81"/>
      <c r="L407" s="71"/>
      <c r="N407" t="str">
        <f>IFERROR(IF(VLOOKUP(Tb_Activiteiten[[#This Row],[Openstelling]],Tb_Openstelling[],2,0)=1,1,""),"")</f>
        <v/>
      </c>
      <c r="AA407" t="str">
        <f>IF(ISNUMBER(FIND("arbeid",Methode_Keuze)),"",IF(ISNUMBER(FIND("arbeid",Methode_Keuze)),"",IF(Tb_Activiteiten[[#This Row],[Loonkosten]]=1,Tb_Activiteiten[[#Headers],[Loonkosten]],"")))</f>
        <v/>
      </c>
      <c r="AB407" t="str">
        <f>IF(ISNUMBER(FIND("arbeid",Methode_Keuze)),"",IF(ISNUMBER(FIND("arbeid",Methode_Keuze)),"",IF(Tb_Activiteiten[[#This Row],[Eigen arbeid]]=1,Tb_Activiteiten[[#Headers],[Eigen arbeid]],"")))</f>
        <v/>
      </c>
      <c r="AC407" t="str">
        <f>IF(ISNUMBER(FIND("arbeid",Methode_Keuze)),"",IF(ISNUMBER(FIND("arbeid",Methode_Keuze)),"",IF(Tb_Activiteiten[[#This Row],[Projectmedewerker]]=1,Tb_Activiteiten[[#Headers],[Projectmedewerker]],"")))</f>
        <v/>
      </c>
      <c r="AD407" t="str">
        <f>IF(ISNUMBER(FIND("arbeid",Methode_Keuze)),"",IF(ISNUMBER(FIND("arbeid",Methode_Keuze)),"",IF(Tb_Activiteiten[[#This Row],[Landbouwer]]=1,Tb_Activiteiten[[#Headers],[Landbouwer]],"")))</f>
        <v/>
      </c>
      <c r="AE407" t="str">
        <f>IF(ISNUMBER(FIND("arbeid",Methode_Keuze)),"",IF(ISNUMBER(FIND("arbeid",Methode_Keuze)),"",IF(Tb_Activiteiten[[#This Row],[Adviseur]]=1,Tb_Activiteiten[[#Headers],[Adviseur]],"")))</f>
        <v/>
      </c>
      <c r="AF407" t="str">
        <f>IF(ISNUMBER(FIND("arbeid",Methode_Keuze)),"",IF(ISNUMBER(FIND("arbeid",Methode_Keuze)),"",IF(Tb_Activiteiten[[#This Row],[Projectleider/Expert]]=1,Tb_Activiteiten[[#Headers],[Projectleider/Expert]],"")))</f>
        <v/>
      </c>
      <c r="AG407" t="str">
        <f>IF(ISNUMBER(FIND("arbeid",Methode_Keuze)),"",IF(ISNUMBER(FIND("arbeid",Methode_Keuze)),"",IF(Tb_Activiteiten[[#This Row],[Arbeidskosten]]=1,Tb_Activiteiten[[#Headers],[Arbeidskosten]],"")))</f>
        <v/>
      </c>
      <c r="AH407" t="str">
        <f>IF(ISNUMBER(FIND("arbeid",Methode_Keuze)),"",IF(ISNUMBER(FIND("arbeid",Methode_Keuze)),"",IF(Tb_Activiteiten[[#This Row],[Arbeidskosten op basis van IKS]]=1,Tb_Activiteiten[[#Headers],[Arbeidskosten op basis van IKS]],"")))</f>
        <v/>
      </c>
      <c r="AI407" t="str">
        <f>IF(ISNUMBER(FIND("overige",Methode_Keuze)),"",IF(Tb_Activiteiten[[#This Row],[Kosten derden exclusief btw]]=1,Tb_Activiteiten[[#Headers],[Kosten derden exclusief btw]],""))</f>
        <v/>
      </c>
      <c r="AJ407" t="str">
        <f>IF(ISNUMBER(FIND("overige",Methode_Keuze)),"",IF(Tb_Activiteiten[[#This Row],[Niet verrekenbare btw]]=1,Tb_Activiteiten[[#Headers],[Niet verrekenbare btw]],""))</f>
        <v/>
      </c>
      <c r="AK407" t="str">
        <f>IF(ISNUMBER(FIND("overige",Methode_Keuze)),"",IF(Tb_Activiteiten[[#This Row],[Grondkosten]]=1,Tb_Activiteiten[[#Headers],[Grondkosten]],""))</f>
        <v/>
      </c>
      <c r="AL407" t="str">
        <f>IF(ISNUMBER(FIND("overige",Methode_Keuze)),"",IF(Tb_Activiteiten[[#This Row],[Bijdrage in natura (overige)]]=1,Tb_Activiteiten[[#Headers],[Bijdrage in natura (overige)]],""))</f>
        <v/>
      </c>
      <c r="AM407" t="str">
        <f>IF(ISNUMBER(FIND("overige",Methode_Keuze)),"",IF(Tb_Activiteiten[[#This Row],[Bijdrage in natura (vrijwilligers)]]=1,Tb_Activiteiten[[#Headers],[Bijdrage in natura (vrijwilligers)]],""))</f>
        <v/>
      </c>
      <c r="AN407" t="str">
        <f>IF(ISNUMBER(FIND("overige",Methode_Keuze)),"",IF(Tb_Activiteiten[[#This Row],[Afschrijvingskosten]]=1,Tb_Activiteiten[[#Headers],[Afschrijvingskosten]],""))</f>
        <v/>
      </c>
    </row>
    <row r="408" spans="1:40" x14ac:dyDescent="0.25">
      <c r="A408" s="342"/>
      <c r="F408" s="81"/>
      <c r="G408" s="81"/>
      <c r="L408" s="71"/>
      <c r="N408" t="str">
        <f>IFERROR(IF(VLOOKUP(Tb_Activiteiten[[#This Row],[Openstelling]],Tb_Openstelling[],2,0)=1,1,""),"")</f>
        <v/>
      </c>
      <c r="AA408" t="str">
        <f>IF(ISNUMBER(FIND("arbeid",Methode_Keuze)),"",IF(ISNUMBER(FIND("arbeid",Methode_Keuze)),"",IF(Tb_Activiteiten[[#This Row],[Loonkosten]]=1,Tb_Activiteiten[[#Headers],[Loonkosten]],"")))</f>
        <v/>
      </c>
      <c r="AB408" t="str">
        <f>IF(ISNUMBER(FIND("arbeid",Methode_Keuze)),"",IF(ISNUMBER(FIND("arbeid",Methode_Keuze)),"",IF(Tb_Activiteiten[[#This Row],[Eigen arbeid]]=1,Tb_Activiteiten[[#Headers],[Eigen arbeid]],"")))</f>
        <v/>
      </c>
      <c r="AC408" t="str">
        <f>IF(ISNUMBER(FIND("arbeid",Methode_Keuze)),"",IF(ISNUMBER(FIND("arbeid",Methode_Keuze)),"",IF(Tb_Activiteiten[[#This Row],[Projectmedewerker]]=1,Tb_Activiteiten[[#Headers],[Projectmedewerker]],"")))</f>
        <v/>
      </c>
      <c r="AD408" t="str">
        <f>IF(ISNUMBER(FIND("arbeid",Methode_Keuze)),"",IF(ISNUMBER(FIND("arbeid",Methode_Keuze)),"",IF(Tb_Activiteiten[[#This Row],[Landbouwer]]=1,Tb_Activiteiten[[#Headers],[Landbouwer]],"")))</f>
        <v/>
      </c>
      <c r="AE408" t="str">
        <f>IF(ISNUMBER(FIND("arbeid",Methode_Keuze)),"",IF(ISNUMBER(FIND("arbeid",Methode_Keuze)),"",IF(Tb_Activiteiten[[#This Row],[Adviseur]]=1,Tb_Activiteiten[[#Headers],[Adviseur]],"")))</f>
        <v/>
      </c>
      <c r="AF408" t="str">
        <f>IF(ISNUMBER(FIND("arbeid",Methode_Keuze)),"",IF(ISNUMBER(FIND("arbeid",Methode_Keuze)),"",IF(Tb_Activiteiten[[#This Row],[Projectleider/Expert]]=1,Tb_Activiteiten[[#Headers],[Projectleider/Expert]],"")))</f>
        <v/>
      </c>
      <c r="AG408" t="str">
        <f>IF(ISNUMBER(FIND("arbeid",Methode_Keuze)),"",IF(ISNUMBER(FIND("arbeid",Methode_Keuze)),"",IF(Tb_Activiteiten[[#This Row],[Arbeidskosten]]=1,Tb_Activiteiten[[#Headers],[Arbeidskosten]],"")))</f>
        <v/>
      </c>
      <c r="AH408" t="str">
        <f>IF(ISNUMBER(FIND("arbeid",Methode_Keuze)),"",IF(ISNUMBER(FIND("arbeid",Methode_Keuze)),"",IF(Tb_Activiteiten[[#This Row],[Arbeidskosten op basis van IKS]]=1,Tb_Activiteiten[[#Headers],[Arbeidskosten op basis van IKS]],"")))</f>
        <v/>
      </c>
      <c r="AI408" t="str">
        <f>IF(ISNUMBER(FIND("overige",Methode_Keuze)),"",IF(Tb_Activiteiten[[#This Row],[Kosten derden exclusief btw]]=1,Tb_Activiteiten[[#Headers],[Kosten derden exclusief btw]],""))</f>
        <v/>
      </c>
      <c r="AJ408" t="str">
        <f>IF(ISNUMBER(FIND("overige",Methode_Keuze)),"",IF(Tb_Activiteiten[[#This Row],[Niet verrekenbare btw]]=1,Tb_Activiteiten[[#Headers],[Niet verrekenbare btw]],""))</f>
        <v/>
      </c>
      <c r="AK408" t="str">
        <f>IF(ISNUMBER(FIND("overige",Methode_Keuze)),"",IF(Tb_Activiteiten[[#This Row],[Grondkosten]]=1,Tb_Activiteiten[[#Headers],[Grondkosten]],""))</f>
        <v/>
      </c>
      <c r="AL408" t="str">
        <f>IF(ISNUMBER(FIND("overige",Methode_Keuze)),"",IF(Tb_Activiteiten[[#This Row],[Bijdrage in natura (overige)]]=1,Tb_Activiteiten[[#Headers],[Bijdrage in natura (overige)]],""))</f>
        <v/>
      </c>
      <c r="AM408" t="str">
        <f>IF(ISNUMBER(FIND("overige",Methode_Keuze)),"",IF(Tb_Activiteiten[[#This Row],[Bijdrage in natura (vrijwilligers)]]=1,Tb_Activiteiten[[#Headers],[Bijdrage in natura (vrijwilligers)]],""))</f>
        <v/>
      </c>
      <c r="AN408" t="str">
        <f>IF(ISNUMBER(FIND("overige",Methode_Keuze)),"",IF(Tb_Activiteiten[[#This Row],[Afschrijvingskosten]]=1,Tb_Activiteiten[[#Headers],[Afschrijvingskosten]],""))</f>
        <v/>
      </c>
    </row>
    <row r="409" spans="1:40" x14ac:dyDescent="0.25">
      <c r="A409" s="342"/>
      <c r="F409" s="81"/>
      <c r="G409" s="81"/>
      <c r="L409" s="71"/>
      <c r="N409" t="str">
        <f>IFERROR(IF(VLOOKUP(Tb_Activiteiten[[#This Row],[Openstelling]],Tb_Openstelling[],2,0)=1,1,""),"")</f>
        <v/>
      </c>
      <c r="AA409" t="str">
        <f>IF(ISNUMBER(FIND("arbeid",Methode_Keuze)),"",IF(ISNUMBER(FIND("arbeid",Methode_Keuze)),"",IF(Tb_Activiteiten[[#This Row],[Loonkosten]]=1,Tb_Activiteiten[[#Headers],[Loonkosten]],"")))</f>
        <v/>
      </c>
      <c r="AB409" t="str">
        <f>IF(ISNUMBER(FIND("arbeid",Methode_Keuze)),"",IF(ISNUMBER(FIND("arbeid",Methode_Keuze)),"",IF(Tb_Activiteiten[[#This Row],[Eigen arbeid]]=1,Tb_Activiteiten[[#Headers],[Eigen arbeid]],"")))</f>
        <v/>
      </c>
      <c r="AC409" t="str">
        <f>IF(ISNUMBER(FIND("arbeid",Methode_Keuze)),"",IF(ISNUMBER(FIND("arbeid",Methode_Keuze)),"",IF(Tb_Activiteiten[[#This Row],[Projectmedewerker]]=1,Tb_Activiteiten[[#Headers],[Projectmedewerker]],"")))</f>
        <v/>
      </c>
      <c r="AD409" t="str">
        <f>IF(ISNUMBER(FIND("arbeid",Methode_Keuze)),"",IF(ISNUMBER(FIND("arbeid",Methode_Keuze)),"",IF(Tb_Activiteiten[[#This Row],[Landbouwer]]=1,Tb_Activiteiten[[#Headers],[Landbouwer]],"")))</f>
        <v/>
      </c>
      <c r="AE409" t="str">
        <f>IF(ISNUMBER(FIND("arbeid",Methode_Keuze)),"",IF(ISNUMBER(FIND("arbeid",Methode_Keuze)),"",IF(Tb_Activiteiten[[#This Row],[Adviseur]]=1,Tb_Activiteiten[[#Headers],[Adviseur]],"")))</f>
        <v/>
      </c>
      <c r="AF409" t="str">
        <f>IF(ISNUMBER(FIND("arbeid",Methode_Keuze)),"",IF(ISNUMBER(FIND("arbeid",Methode_Keuze)),"",IF(Tb_Activiteiten[[#This Row],[Projectleider/Expert]]=1,Tb_Activiteiten[[#Headers],[Projectleider/Expert]],"")))</f>
        <v/>
      </c>
      <c r="AG409" t="str">
        <f>IF(ISNUMBER(FIND("arbeid",Methode_Keuze)),"",IF(ISNUMBER(FIND("arbeid",Methode_Keuze)),"",IF(Tb_Activiteiten[[#This Row],[Arbeidskosten]]=1,Tb_Activiteiten[[#Headers],[Arbeidskosten]],"")))</f>
        <v/>
      </c>
      <c r="AH409" t="str">
        <f>IF(ISNUMBER(FIND("arbeid",Methode_Keuze)),"",IF(ISNUMBER(FIND("arbeid",Methode_Keuze)),"",IF(Tb_Activiteiten[[#This Row],[Arbeidskosten op basis van IKS]]=1,Tb_Activiteiten[[#Headers],[Arbeidskosten op basis van IKS]],"")))</f>
        <v/>
      </c>
      <c r="AI409" t="str">
        <f>IF(ISNUMBER(FIND("overige",Methode_Keuze)),"",IF(Tb_Activiteiten[[#This Row],[Kosten derden exclusief btw]]=1,Tb_Activiteiten[[#Headers],[Kosten derden exclusief btw]],""))</f>
        <v/>
      </c>
      <c r="AJ409" t="str">
        <f>IF(ISNUMBER(FIND("overige",Methode_Keuze)),"",IF(Tb_Activiteiten[[#This Row],[Niet verrekenbare btw]]=1,Tb_Activiteiten[[#Headers],[Niet verrekenbare btw]],""))</f>
        <v/>
      </c>
      <c r="AK409" t="str">
        <f>IF(ISNUMBER(FIND("overige",Methode_Keuze)),"",IF(Tb_Activiteiten[[#This Row],[Grondkosten]]=1,Tb_Activiteiten[[#Headers],[Grondkosten]],""))</f>
        <v/>
      </c>
      <c r="AL409" t="str">
        <f>IF(ISNUMBER(FIND("overige",Methode_Keuze)),"",IF(Tb_Activiteiten[[#This Row],[Bijdrage in natura (overige)]]=1,Tb_Activiteiten[[#Headers],[Bijdrage in natura (overige)]],""))</f>
        <v/>
      </c>
      <c r="AM409" t="str">
        <f>IF(ISNUMBER(FIND("overige",Methode_Keuze)),"",IF(Tb_Activiteiten[[#This Row],[Bijdrage in natura (vrijwilligers)]]=1,Tb_Activiteiten[[#Headers],[Bijdrage in natura (vrijwilligers)]],""))</f>
        <v/>
      </c>
      <c r="AN409" t="str">
        <f>IF(ISNUMBER(FIND("overige",Methode_Keuze)),"",IF(Tb_Activiteiten[[#This Row],[Afschrijvingskosten]]=1,Tb_Activiteiten[[#Headers],[Afschrijvingskosten]],""))</f>
        <v/>
      </c>
    </row>
    <row r="410" spans="1:40" x14ac:dyDescent="0.25">
      <c r="A410" s="342"/>
      <c r="F410" s="81"/>
      <c r="G410" s="81"/>
      <c r="L410" s="71"/>
      <c r="N410" t="str">
        <f>IFERROR(IF(VLOOKUP(Tb_Activiteiten[[#This Row],[Openstelling]],Tb_Openstelling[],2,0)=1,1,""),"")</f>
        <v/>
      </c>
      <c r="AA410" t="str">
        <f>IF(ISNUMBER(FIND("arbeid",Methode_Keuze)),"",IF(ISNUMBER(FIND("arbeid",Methode_Keuze)),"",IF(Tb_Activiteiten[[#This Row],[Loonkosten]]=1,Tb_Activiteiten[[#Headers],[Loonkosten]],"")))</f>
        <v/>
      </c>
      <c r="AB410" t="str">
        <f>IF(ISNUMBER(FIND("arbeid",Methode_Keuze)),"",IF(ISNUMBER(FIND("arbeid",Methode_Keuze)),"",IF(Tb_Activiteiten[[#This Row],[Eigen arbeid]]=1,Tb_Activiteiten[[#Headers],[Eigen arbeid]],"")))</f>
        <v/>
      </c>
      <c r="AC410" t="str">
        <f>IF(ISNUMBER(FIND("arbeid",Methode_Keuze)),"",IF(ISNUMBER(FIND("arbeid",Methode_Keuze)),"",IF(Tb_Activiteiten[[#This Row],[Projectmedewerker]]=1,Tb_Activiteiten[[#Headers],[Projectmedewerker]],"")))</f>
        <v/>
      </c>
      <c r="AD410" t="str">
        <f>IF(ISNUMBER(FIND("arbeid",Methode_Keuze)),"",IF(ISNUMBER(FIND("arbeid",Methode_Keuze)),"",IF(Tb_Activiteiten[[#This Row],[Landbouwer]]=1,Tb_Activiteiten[[#Headers],[Landbouwer]],"")))</f>
        <v/>
      </c>
      <c r="AE410" t="str">
        <f>IF(ISNUMBER(FIND("arbeid",Methode_Keuze)),"",IF(ISNUMBER(FIND("arbeid",Methode_Keuze)),"",IF(Tb_Activiteiten[[#This Row],[Adviseur]]=1,Tb_Activiteiten[[#Headers],[Adviseur]],"")))</f>
        <v/>
      </c>
      <c r="AF410" t="str">
        <f>IF(ISNUMBER(FIND("arbeid",Methode_Keuze)),"",IF(ISNUMBER(FIND("arbeid",Methode_Keuze)),"",IF(Tb_Activiteiten[[#This Row],[Projectleider/Expert]]=1,Tb_Activiteiten[[#Headers],[Projectleider/Expert]],"")))</f>
        <v/>
      </c>
      <c r="AG410" t="str">
        <f>IF(ISNUMBER(FIND("arbeid",Methode_Keuze)),"",IF(ISNUMBER(FIND("arbeid",Methode_Keuze)),"",IF(Tb_Activiteiten[[#This Row],[Arbeidskosten]]=1,Tb_Activiteiten[[#Headers],[Arbeidskosten]],"")))</f>
        <v/>
      </c>
      <c r="AH410" t="str">
        <f>IF(ISNUMBER(FIND("arbeid",Methode_Keuze)),"",IF(ISNUMBER(FIND("arbeid",Methode_Keuze)),"",IF(Tb_Activiteiten[[#This Row],[Arbeidskosten op basis van IKS]]=1,Tb_Activiteiten[[#Headers],[Arbeidskosten op basis van IKS]],"")))</f>
        <v/>
      </c>
      <c r="AI410" t="str">
        <f>IF(ISNUMBER(FIND("overige",Methode_Keuze)),"",IF(Tb_Activiteiten[[#This Row],[Kosten derden exclusief btw]]=1,Tb_Activiteiten[[#Headers],[Kosten derden exclusief btw]],""))</f>
        <v/>
      </c>
      <c r="AJ410" t="str">
        <f>IF(ISNUMBER(FIND("overige",Methode_Keuze)),"",IF(Tb_Activiteiten[[#This Row],[Niet verrekenbare btw]]=1,Tb_Activiteiten[[#Headers],[Niet verrekenbare btw]],""))</f>
        <v/>
      </c>
      <c r="AK410" t="str">
        <f>IF(ISNUMBER(FIND("overige",Methode_Keuze)),"",IF(Tb_Activiteiten[[#This Row],[Grondkosten]]=1,Tb_Activiteiten[[#Headers],[Grondkosten]],""))</f>
        <v/>
      </c>
      <c r="AL410" t="str">
        <f>IF(ISNUMBER(FIND("overige",Methode_Keuze)),"",IF(Tb_Activiteiten[[#This Row],[Bijdrage in natura (overige)]]=1,Tb_Activiteiten[[#Headers],[Bijdrage in natura (overige)]],""))</f>
        <v/>
      </c>
      <c r="AM410" t="str">
        <f>IF(ISNUMBER(FIND("overige",Methode_Keuze)),"",IF(Tb_Activiteiten[[#This Row],[Bijdrage in natura (vrijwilligers)]]=1,Tb_Activiteiten[[#Headers],[Bijdrage in natura (vrijwilligers)]],""))</f>
        <v/>
      </c>
      <c r="AN410" t="str">
        <f>IF(ISNUMBER(FIND("overige",Methode_Keuze)),"",IF(Tb_Activiteiten[[#This Row],[Afschrijvingskosten]]=1,Tb_Activiteiten[[#Headers],[Afschrijvingskosten]],""))</f>
        <v/>
      </c>
    </row>
    <row r="411" spans="1:40" x14ac:dyDescent="0.25">
      <c r="A411" s="342"/>
      <c r="F411" s="81"/>
      <c r="G411" s="81"/>
      <c r="L411" s="71"/>
      <c r="N411" t="str">
        <f>IFERROR(IF(VLOOKUP(Tb_Activiteiten[[#This Row],[Openstelling]],Tb_Openstelling[],2,0)=1,1,""),"")</f>
        <v/>
      </c>
      <c r="AA411" t="str">
        <f>IF(ISNUMBER(FIND("arbeid",Methode_Keuze)),"",IF(ISNUMBER(FIND("arbeid",Methode_Keuze)),"",IF(Tb_Activiteiten[[#This Row],[Loonkosten]]=1,Tb_Activiteiten[[#Headers],[Loonkosten]],"")))</f>
        <v/>
      </c>
      <c r="AB411" t="str">
        <f>IF(ISNUMBER(FIND("arbeid",Methode_Keuze)),"",IF(ISNUMBER(FIND("arbeid",Methode_Keuze)),"",IF(Tb_Activiteiten[[#This Row],[Eigen arbeid]]=1,Tb_Activiteiten[[#Headers],[Eigen arbeid]],"")))</f>
        <v/>
      </c>
      <c r="AC411" t="str">
        <f>IF(ISNUMBER(FIND("arbeid",Methode_Keuze)),"",IF(ISNUMBER(FIND("arbeid",Methode_Keuze)),"",IF(Tb_Activiteiten[[#This Row],[Projectmedewerker]]=1,Tb_Activiteiten[[#Headers],[Projectmedewerker]],"")))</f>
        <v/>
      </c>
      <c r="AD411" t="str">
        <f>IF(ISNUMBER(FIND("arbeid",Methode_Keuze)),"",IF(ISNUMBER(FIND("arbeid",Methode_Keuze)),"",IF(Tb_Activiteiten[[#This Row],[Landbouwer]]=1,Tb_Activiteiten[[#Headers],[Landbouwer]],"")))</f>
        <v/>
      </c>
      <c r="AE411" t="str">
        <f>IF(ISNUMBER(FIND("arbeid",Methode_Keuze)),"",IF(ISNUMBER(FIND("arbeid",Methode_Keuze)),"",IF(Tb_Activiteiten[[#This Row],[Adviseur]]=1,Tb_Activiteiten[[#Headers],[Adviseur]],"")))</f>
        <v/>
      </c>
      <c r="AF411" t="str">
        <f>IF(ISNUMBER(FIND("arbeid",Methode_Keuze)),"",IF(ISNUMBER(FIND("arbeid",Methode_Keuze)),"",IF(Tb_Activiteiten[[#This Row],[Projectleider/Expert]]=1,Tb_Activiteiten[[#Headers],[Projectleider/Expert]],"")))</f>
        <v/>
      </c>
      <c r="AG411" t="str">
        <f>IF(ISNUMBER(FIND("arbeid",Methode_Keuze)),"",IF(ISNUMBER(FIND("arbeid",Methode_Keuze)),"",IF(Tb_Activiteiten[[#This Row],[Arbeidskosten]]=1,Tb_Activiteiten[[#Headers],[Arbeidskosten]],"")))</f>
        <v/>
      </c>
      <c r="AH411" t="str">
        <f>IF(ISNUMBER(FIND("arbeid",Methode_Keuze)),"",IF(ISNUMBER(FIND("arbeid",Methode_Keuze)),"",IF(Tb_Activiteiten[[#This Row],[Arbeidskosten op basis van IKS]]=1,Tb_Activiteiten[[#Headers],[Arbeidskosten op basis van IKS]],"")))</f>
        <v/>
      </c>
      <c r="AI411" t="str">
        <f>IF(ISNUMBER(FIND("overige",Methode_Keuze)),"",IF(Tb_Activiteiten[[#This Row],[Kosten derden exclusief btw]]=1,Tb_Activiteiten[[#Headers],[Kosten derden exclusief btw]],""))</f>
        <v/>
      </c>
      <c r="AJ411" t="str">
        <f>IF(ISNUMBER(FIND("overige",Methode_Keuze)),"",IF(Tb_Activiteiten[[#This Row],[Niet verrekenbare btw]]=1,Tb_Activiteiten[[#Headers],[Niet verrekenbare btw]],""))</f>
        <v/>
      </c>
      <c r="AK411" t="str">
        <f>IF(ISNUMBER(FIND("overige",Methode_Keuze)),"",IF(Tb_Activiteiten[[#This Row],[Grondkosten]]=1,Tb_Activiteiten[[#Headers],[Grondkosten]],""))</f>
        <v/>
      </c>
      <c r="AL411" t="str">
        <f>IF(ISNUMBER(FIND("overige",Methode_Keuze)),"",IF(Tb_Activiteiten[[#This Row],[Bijdrage in natura (overige)]]=1,Tb_Activiteiten[[#Headers],[Bijdrage in natura (overige)]],""))</f>
        <v/>
      </c>
      <c r="AM411" t="str">
        <f>IF(ISNUMBER(FIND("overige",Methode_Keuze)),"",IF(Tb_Activiteiten[[#This Row],[Bijdrage in natura (vrijwilligers)]]=1,Tb_Activiteiten[[#Headers],[Bijdrage in natura (vrijwilligers)]],""))</f>
        <v/>
      </c>
      <c r="AN411" t="str">
        <f>IF(ISNUMBER(FIND("overige",Methode_Keuze)),"",IF(Tb_Activiteiten[[#This Row],[Afschrijvingskosten]]=1,Tb_Activiteiten[[#Headers],[Afschrijvingskosten]],""))</f>
        <v/>
      </c>
    </row>
    <row r="412" spans="1:40" x14ac:dyDescent="0.25">
      <c r="A412" s="342"/>
      <c r="F412" s="81"/>
      <c r="G412" s="81"/>
      <c r="L412" s="71"/>
      <c r="N412" t="str">
        <f>IFERROR(IF(VLOOKUP(Tb_Activiteiten[[#This Row],[Openstelling]],Tb_Openstelling[],2,0)=1,1,""),"")</f>
        <v/>
      </c>
      <c r="AA412" t="str">
        <f>IF(ISNUMBER(FIND("arbeid",Methode_Keuze)),"",IF(ISNUMBER(FIND("arbeid",Methode_Keuze)),"",IF(Tb_Activiteiten[[#This Row],[Loonkosten]]=1,Tb_Activiteiten[[#Headers],[Loonkosten]],"")))</f>
        <v/>
      </c>
      <c r="AB412" t="str">
        <f>IF(ISNUMBER(FIND("arbeid",Methode_Keuze)),"",IF(ISNUMBER(FIND("arbeid",Methode_Keuze)),"",IF(Tb_Activiteiten[[#This Row],[Eigen arbeid]]=1,Tb_Activiteiten[[#Headers],[Eigen arbeid]],"")))</f>
        <v/>
      </c>
      <c r="AC412" t="str">
        <f>IF(ISNUMBER(FIND("arbeid",Methode_Keuze)),"",IF(ISNUMBER(FIND("arbeid",Methode_Keuze)),"",IF(Tb_Activiteiten[[#This Row],[Projectmedewerker]]=1,Tb_Activiteiten[[#Headers],[Projectmedewerker]],"")))</f>
        <v/>
      </c>
      <c r="AD412" t="str">
        <f>IF(ISNUMBER(FIND("arbeid",Methode_Keuze)),"",IF(ISNUMBER(FIND("arbeid",Methode_Keuze)),"",IF(Tb_Activiteiten[[#This Row],[Landbouwer]]=1,Tb_Activiteiten[[#Headers],[Landbouwer]],"")))</f>
        <v/>
      </c>
      <c r="AE412" t="str">
        <f>IF(ISNUMBER(FIND("arbeid",Methode_Keuze)),"",IF(ISNUMBER(FIND("arbeid",Methode_Keuze)),"",IF(Tb_Activiteiten[[#This Row],[Adviseur]]=1,Tb_Activiteiten[[#Headers],[Adviseur]],"")))</f>
        <v/>
      </c>
      <c r="AF412" t="str">
        <f>IF(ISNUMBER(FIND("arbeid",Methode_Keuze)),"",IF(ISNUMBER(FIND("arbeid",Methode_Keuze)),"",IF(Tb_Activiteiten[[#This Row],[Projectleider/Expert]]=1,Tb_Activiteiten[[#Headers],[Projectleider/Expert]],"")))</f>
        <v/>
      </c>
      <c r="AG412" t="str">
        <f>IF(ISNUMBER(FIND("arbeid",Methode_Keuze)),"",IF(ISNUMBER(FIND("arbeid",Methode_Keuze)),"",IF(Tb_Activiteiten[[#This Row],[Arbeidskosten]]=1,Tb_Activiteiten[[#Headers],[Arbeidskosten]],"")))</f>
        <v/>
      </c>
      <c r="AH412" t="str">
        <f>IF(ISNUMBER(FIND("arbeid",Methode_Keuze)),"",IF(ISNUMBER(FIND("arbeid",Methode_Keuze)),"",IF(Tb_Activiteiten[[#This Row],[Arbeidskosten op basis van IKS]]=1,Tb_Activiteiten[[#Headers],[Arbeidskosten op basis van IKS]],"")))</f>
        <v/>
      </c>
      <c r="AI412" t="str">
        <f>IF(ISNUMBER(FIND("overige",Methode_Keuze)),"",IF(Tb_Activiteiten[[#This Row],[Kosten derden exclusief btw]]=1,Tb_Activiteiten[[#Headers],[Kosten derden exclusief btw]],""))</f>
        <v/>
      </c>
      <c r="AJ412" t="str">
        <f>IF(ISNUMBER(FIND("overige",Methode_Keuze)),"",IF(Tb_Activiteiten[[#This Row],[Niet verrekenbare btw]]=1,Tb_Activiteiten[[#Headers],[Niet verrekenbare btw]],""))</f>
        <v/>
      </c>
      <c r="AK412" t="str">
        <f>IF(ISNUMBER(FIND("overige",Methode_Keuze)),"",IF(Tb_Activiteiten[[#This Row],[Grondkosten]]=1,Tb_Activiteiten[[#Headers],[Grondkosten]],""))</f>
        <v/>
      </c>
      <c r="AL412" t="str">
        <f>IF(ISNUMBER(FIND("overige",Methode_Keuze)),"",IF(Tb_Activiteiten[[#This Row],[Bijdrage in natura (overige)]]=1,Tb_Activiteiten[[#Headers],[Bijdrage in natura (overige)]],""))</f>
        <v/>
      </c>
      <c r="AM412" t="str">
        <f>IF(ISNUMBER(FIND("overige",Methode_Keuze)),"",IF(Tb_Activiteiten[[#This Row],[Bijdrage in natura (vrijwilligers)]]=1,Tb_Activiteiten[[#Headers],[Bijdrage in natura (vrijwilligers)]],""))</f>
        <v/>
      </c>
      <c r="AN412" t="str">
        <f>IF(ISNUMBER(FIND("overige",Methode_Keuze)),"",IF(Tb_Activiteiten[[#This Row],[Afschrijvingskosten]]=1,Tb_Activiteiten[[#Headers],[Afschrijvingskosten]],""))</f>
        <v/>
      </c>
    </row>
    <row r="413" spans="1:40" x14ac:dyDescent="0.25">
      <c r="A413" s="342"/>
      <c r="F413" s="81"/>
      <c r="G413" s="81"/>
      <c r="L413" s="71"/>
      <c r="N413" t="str">
        <f>IFERROR(IF(VLOOKUP(Tb_Activiteiten[[#This Row],[Openstelling]],Tb_Openstelling[],2,0)=1,1,""),"")</f>
        <v/>
      </c>
      <c r="AA413" t="str">
        <f>IF(ISNUMBER(FIND("arbeid",Methode_Keuze)),"",IF(ISNUMBER(FIND("arbeid",Methode_Keuze)),"",IF(Tb_Activiteiten[[#This Row],[Loonkosten]]=1,Tb_Activiteiten[[#Headers],[Loonkosten]],"")))</f>
        <v/>
      </c>
      <c r="AB413" t="str">
        <f>IF(ISNUMBER(FIND("arbeid",Methode_Keuze)),"",IF(ISNUMBER(FIND("arbeid",Methode_Keuze)),"",IF(Tb_Activiteiten[[#This Row],[Eigen arbeid]]=1,Tb_Activiteiten[[#Headers],[Eigen arbeid]],"")))</f>
        <v/>
      </c>
      <c r="AC413" t="str">
        <f>IF(ISNUMBER(FIND("arbeid",Methode_Keuze)),"",IF(ISNUMBER(FIND("arbeid",Methode_Keuze)),"",IF(Tb_Activiteiten[[#This Row],[Projectmedewerker]]=1,Tb_Activiteiten[[#Headers],[Projectmedewerker]],"")))</f>
        <v/>
      </c>
      <c r="AD413" t="str">
        <f>IF(ISNUMBER(FIND("arbeid",Methode_Keuze)),"",IF(ISNUMBER(FIND("arbeid",Methode_Keuze)),"",IF(Tb_Activiteiten[[#This Row],[Landbouwer]]=1,Tb_Activiteiten[[#Headers],[Landbouwer]],"")))</f>
        <v/>
      </c>
      <c r="AE413" t="str">
        <f>IF(ISNUMBER(FIND("arbeid",Methode_Keuze)),"",IF(ISNUMBER(FIND("arbeid",Methode_Keuze)),"",IF(Tb_Activiteiten[[#This Row],[Adviseur]]=1,Tb_Activiteiten[[#Headers],[Adviseur]],"")))</f>
        <v/>
      </c>
      <c r="AF413" t="str">
        <f>IF(ISNUMBER(FIND("arbeid",Methode_Keuze)),"",IF(ISNUMBER(FIND("arbeid",Methode_Keuze)),"",IF(Tb_Activiteiten[[#This Row],[Projectleider/Expert]]=1,Tb_Activiteiten[[#Headers],[Projectleider/Expert]],"")))</f>
        <v/>
      </c>
      <c r="AG413" t="str">
        <f>IF(ISNUMBER(FIND("arbeid",Methode_Keuze)),"",IF(ISNUMBER(FIND("arbeid",Methode_Keuze)),"",IF(Tb_Activiteiten[[#This Row],[Arbeidskosten]]=1,Tb_Activiteiten[[#Headers],[Arbeidskosten]],"")))</f>
        <v/>
      </c>
      <c r="AH413" t="str">
        <f>IF(ISNUMBER(FIND("arbeid",Methode_Keuze)),"",IF(ISNUMBER(FIND("arbeid",Methode_Keuze)),"",IF(Tb_Activiteiten[[#This Row],[Arbeidskosten op basis van IKS]]=1,Tb_Activiteiten[[#Headers],[Arbeidskosten op basis van IKS]],"")))</f>
        <v/>
      </c>
      <c r="AI413" t="str">
        <f>IF(ISNUMBER(FIND("overige",Methode_Keuze)),"",IF(Tb_Activiteiten[[#This Row],[Kosten derden exclusief btw]]=1,Tb_Activiteiten[[#Headers],[Kosten derden exclusief btw]],""))</f>
        <v/>
      </c>
      <c r="AJ413" t="str">
        <f>IF(ISNUMBER(FIND("overige",Methode_Keuze)),"",IF(Tb_Activiteiten[[#This Row],[Niet verrekenbare btw]]=1,Tb_Activiteiten[[#Headers],[Niet verrekenbare btw]],""))</f>
        <v/>
      </c>
      <c r="AK413" t="str">
        <f>IF(ISNUMBER(FIND("overige",Methode_Keuze)),"",IF(Tb_Activiteiten[[#This Row],[Grondkosten]]=1,Tb_Activiteiten[[#Headers],[Grondkosten]],""))</f>
        <v/>
      </c>
      <c r="AL413" t="str">
        <f>IF(ISNUMBER(FIND("overige",Methode_Keuze)),"",IF(Tb_Activiteiten[[#This Row],[Bijdrage in natura (overige)]]=1,Tb_Activiteiten[[#Headers],[Bijdrage in natura (overige)]],""))</f>
        <v/>
      </c>
      <c r="AM413" t="str">
        <f>IF(ISNUMBER(FIND("overige",Methode_Keuze)),"",IF(Tb_Activiteiten[[#This Row],[Bijdrage in natura (vrijwilligers)]]=1,Tb_Activiteiten[[#Headers],[Bijdrage in natura (vrijwilligers)]],""))</f>
        <v/>
      </c>
      <c r="AN413" t="str">
        <f>IF(ISNUMBER(FIND("overige",Methode_Keuze)),"",IF(Tb_Activiteiten[[#This Row],[Afschrijvingskosten]]=1,Tb_Activiteiten[[#Headers],[Afschrijvingskosten]],""))</f>
        <v/>
      </c>
    </row>
    <row r="414" spans="1:40" x14ac:dyDescent="0.25">
      <c r="A414" s="342"/>
      <c r="F414" s="81"/>
      <c r="G414" s="81"/>
      <c r="L414" s="71"/>
      <c r="N414" t="str">
        <f>IFERROR(IF(VLOOKUP(Tb_Activiteiten[[#This Row],[Openstelling]],Tb_Openstelling[],2,0)=1,1,""),"")</f>
        <v/>
      </c>
      <c r="AA414" t="str">
        <f>IF(ISNUMBER(FIND("arbeid",Methode_Keuze)),"",IF(ISNUMBER(FIND("arbeid",Methode_Keuze)),"",IF(Tb_Activiteiten[[#This Row],[Loonkosten]]=1,Tb_Activiteiten[[#Headers],[Loonkosten]],"")))</f>
        <v/>
      </c>
      <c r="AB414" t="str">
        <f>IF(ISNUMBER(FIND("arbeid",Methode_Keuze)),"",IF(ISNUMBER(FIND("arbeid",Methode_Keuze)),"",IF(Tb_Activiteiten[[#This Row],[Eigen arbeid]]=1,Tb_Activiteiten[[#Headers],[Eigen arbeid]],"")))</f>
        <v/>
      </c>
      <c r="AC414" t="str">
        <f>IF(ISNUMBER(FIND("arbeid",Methode_Keuze)),"",IF(ISNUMBER(FIND("arbeid",Methode_Keuze)),"",IF(Tb_Activiteiten[[#This Row],[Projectmedewerker]]=1,Tb_Activiteiten[[#Headers],[Projectmedewerker]],"")))</f>
        <v/>
      </c>
      <c r="AD414" t="str">
        <f>IF(ISNUMBER(FIND("arbeid",Methode_Keuze)),"",IF(ISNUMBER(FIND("arbeid",Methode_Keuze)),"",IF(Tb_Activiteiten[[#This Row],[Landbouwer]]=1,Tb_Activiteiten[[#Headers],[Landbouwer]],"")))</f>
        <v/>
      </c>
      <c r="AE414" t="str">
        <f>IF(ISNUMBER(FIND("arbeid",Methode_Keuze)),"",IF(ISNUMBER(FIND("arbeid",Methode_Keuze)),"",IF(Tb_Activiteiten[[#This Row],[Adviseur]]=1,Tb_Activiteiten[[#Headers],[Adviseur]],"")))</f>
        <v/>
      </c>
      <c r="AF414" t="str">
        <f>IF(ISNUMBER(FIND("arbeid",Methode_Keuze)),"",IF(ISNUMBER(FIND("arbeid",Methode_Keuze)),"",IF(Tb_Activiteiten[[#This Row],[Projectleider/Expert]]=1,Tb_Activiteiten[[#Headers],[Projectleider/Expert]],"")))</f>
        <v/>
      </c>
      <c r="AG414" t="str">
        <f>IF(ISNUMBER(FIND("arbeid",Methode_Keuze)),"",IF(ISNUMBER(FIND("arbeid",Methode_Keuze)),"",IF(Tb_Activiteiten[[#This Row],[Arbeidskosten]]=1,Tb_Activiteiten[[#Headers],[Arbeidskosten]],"")))</f>
        <v/>
      </c>
      <c r="AH414" t="str">
        <f>IF(ISNUMBER(FIND("arbeid",Methode_Keuze)),"",IF(ISNUMBER(FIND("arbeid",Methode_Keuze)),"",IF(Tb_Activiteiten[[#This Row],[Arbeidskosten op basis van IKS]]=1,Tb_Activiteiten[[#Headers],[Arbeidskosten op basis van IKS]],"")))</f>
        <v/>
      </c>
      <c r="AI414" t="str">
        <f>IF(ISNUMBER(FIND("overige",Methode_Keuze)),"",IF(Tb_Activiteiten[[#This Row],[Kosten derden exclusief btw]]=1,Tb_Activiteiten[[#Headers],[Kosten derden exclusief btw]],""))</f>
        <v/>
      </c>
      <c r="AJ414" t="str">
        <f>IF(ISNUMBER(FIND("overige",Methode_Keuze)),"",IF(Tb_Activiteiten[[#This Row],[Niet verrekenbare btw]]=1,Tb_Activiteiten[[#Headers],[Niet verrekenbare btw]],""))</f>
        <v/>
      </c>
      <c r="AK414" t="str">
        <f>IF(ISNUMBER(FIND("overige",Methode_Keuze)),"",IF(Tb_Activiteiten[[#This Row],[Grondkosten]]=1,Tb_Activiteiten[[#Headers],[Grondkosten]],""))</f>
        <v/>
      </c>
      <c r="AL414" t="str">
        <f>IF(ISNUMBER(FIND("overige",Methode_Keuze)),"",IF(Tb_Activiteiten[[#This Row],[Bijdrage in natura (overige)]]=1,Tb_Activiteiten[[#Headers],[Bijdrage in natura (overige)]],""))</f>
        <v/>
      </c>
      <c r="AM414" t="str">
        <f>IF(ISNUMBER(FIND("overige",Methode_Keuze)),"",IF(Tb_Activiteiten[[#This Row],[Bijdrage in natura (vrijwilligers)]]=1,Tb_Activiteiten[[#Headers],[Bijdrage in natura (vrijwilligers)]],""))</f>
        <v/>
      </c>
      <c r="AN414" t="str">
        <f>IF(ISNUMBER(FIND("overige",Methode_Keuze)),"",IF(Tb_Activiteiten[[#This Row],[Afschrijvingskosten]]=1,Tb_Activiteiten[[#Headers],[Afschrijvingskosten]],""))</f>
        <v/>
      </c>
    </row>
    <row r="415" spans="1:40" x14ac:dyDescent="0.25">
      <c r="A415" s="342"/>
      <c r="F415" s="81"/>
      <c r="G415" s="81"/>
      <c r="L415" s="71"/>
      <c r="N415" t="str">
        <f>IFERROR(IF(VLOOKUP(Tb_Activiteiten[[#This Row],[Openstelling]],Tb_Openstelling[],2,0)=1,1,""),"")</f>
        <v/>
      </c>
      <c r="AA415" t="str">
        <f>IF(ISNUMBER(FIND("arbeid",Methode_Keuze)),"",IF(ISNUMBER(FIND("arbeid",Methode_Keuze)),"",IF(Tb_Activiteiten[[#This Row],[Loonkosten]]=1,Tb_Activiteiten[[#Headers],[Loonkosten]],"")))</f>
        <v/>
      </c>
      <c r="AB415" t="str">
        <f>IF(ISNUMBER(FIND("arbeid",Methode_Keuze)),"",IF(ISNUMBER(FIND("arbeid",Methode_Keuze)),"",IF(Tb_Activiteiten[[#This Row],[Eigen arbeid]]=1,Tb_Activiteiten[[#Headers],[Eigen arbeid]],"")))</f>
        <v/>
      </c>
      <c r="AC415" t="str">
        <f>IF(ISNUMBER(FIND("arbeid",Methode_Keuze)),"",IF(ISNUMBER(FIND("arbeid",Methode_Keuze)),"",IF(Tb_Activiteiten[[#This Row],[Projectmedewerker]]=1,Tb_Activiteiten[[#Headers],[Projectmedewerker]],"")))</f>
        <v/>
      </c>
      <c r="AD415" t="str">
        <f>IF(ISNUMBER(FIND("arbeid",Methode_Keuze)),"",IF(ISNUMBER(FIND("arbeid",Methode_Keuze)),"",IF(Tb_Activiteiten[[#This Row],[Landbouwer]]=1,Tb_Activiteiten[[#Headers],[Landbouwer]],"")))</f>
        <v/>
      </c>
      <c r="AE415" t="str">
        <f>IF(ISNUMBER(FIND("arbeid",Methode_Keuze)),"",IF(ISNUMBER(FIND("arbeid",Methode_Keuze)),"",IF(Tb_Activiteiten[[#This Row],[Adviseur]]=1,Tb_Activiteiten[[#Headers],[Adviseur]],"")))</f>
        <v/>
      </c>
      <c r="AF415" t="str">
        <f>IF(ISNUMBER(FIND("arbeid",Methode_Keuze)),"",IF(ISNUMBER(FIND("arbeid",Methode_Keuze)),"",IF(Tb_Activiteiten[[#This Row],[Projectleider/Expert]]=1,Tb_Activiteiten[[#Headers],[Projectleider/Expert]],"")))</f>
        <v/>
      </c>
      <c r="AG415" t="str">
        <f>IF(ISNUMBER(FIND("arbeid",Methode_Keuze)),"",IF(ISNUMBER(FIND("arbeid",Methode_Keuze)),"",IF(Tb_Activiteiten[[#This Row],[Arbeidskosten]]=1,Tb_Activiteiten[[#Headers],[Arbeidskosten]],"")))</f>
        <v/>
      </c>
      <c r="AH415" t="str">
        <f>IF(ISNUMBER(FIND("arbeid",Methode_Keuze)),"",IF(ISNUMBER(FIND("arbeid",Methode_Keuze)),"",IF(Tb_Activiteiten[[#This Row],[Arbeidskosten op basis van IKS]]=1,Tb_Activiteiten[[#Headers],[Arbeidskosten op basis van IKS]],"")))</f>
        <v/>
      </c>
      <c r="AI415" t="str">
        <f>IF(ISNUMBER(FIND("overige",Methode_Keuze)),"",IF(Tb_Activiteiten[[#This Row],[Kosten derden exclusief btw]]=1,Tb_Activiteiten[[#Headers],[Kosten derden exclusief btw]],""))</f>
        <v/>
      </c>
      <c r="AJ415" t="str">
        <f>IF(ISNUMBER(FIND("overige",Methode_Keuze)),"",IF(Tb_Activiteiten[[#This Row],[Niet verrekenbare btw]]=1,Tb_Activiteiten[[#Headers],[Niet verrekenbare btw]],""))</f>
        <v/>
      </c>
      <c r="AK415" t="str">
        <f>IF(ISNUMBER(FIND("overige",Methode_Keuze)),"",IF(Tb_Activiteiten[[#This Row],[Grondkosten]]=1,Tb_Activiteiten[[#Headers],[Grondkosten]],""))</f>
        <v/>
      </c>
      <c r="AL415" t="str">
        <f>IF(ISNUMBER(FIND("overige",Methode_Keuze)),"",IF(Tb_Activiteiten[[#This Row],[Bijdrage in natura (overige)]]=1,Tb_Activiteiten[[#Headers],[Bijdrage in natura (overige)]],""))</f>
        <v/>
      </c>
      <c r="AM415" t="str">
        <f>IF(ISNUMBER(FIND("overige",Methode_Keuze)),"",IF(Tb_Activiteiten[[#This Row],[Bijdrage in natura (vrijwilligers)]]=1,Tb_Activiteiten[[#Headers],[Bijdrage in natura (vrijwilligers)]],""))</f>
        <v/>
      </c>
      <c r="AN415" t="str">
        <f>IF(ISNUMBER(FIND("overige",Methode_Keuze)),"",IF(Tb_Activiteiten[[#This Row],[Afschrijvingskosten]]=1,Tb_Activiteiten[[#Headers],[Afschrijvingskosten]],""))</f>
        <v/>
      </c>
    </row>
    <row r="416" spans="1:40" x14ac:dyDescent="0.25">
      <c r="A416" s="342"/>
      <c r="F416" s="81"/>
      <c r="G416" s="81"/>
      <c r="L416" s="71"/>
      <c r="N416" t="str">
        <f>IFERROR(IF(VLOOKUP(Tb_Activiteiten[[#This Row],[Openstelling]],Tb_Openstelling[],2,0)=1,1,""),"")</f>
        <v/>
      </c>
      <c r="AA416" t="str">
        <f>IF(ISNUMBER(FIND("arbeid",Methode_Keuze)),"",IF(ISNUMBER(FIND("arbeid",Methode_Keuze)),"",IF(Tb_Activiteiten[[#This Row],[Loonkosten]]=1,Tb_Activiteiten[[#Headers],[Loonkosten]],"")))</f>
        <v/>
      </c>
      <c r="AB416" t="str">
        <f>IF(ISNUMBER(FIND("arbeid",Methode_Keuze)),"",IF(ISNUMBER(FIND("arbeid",Methode_Keuze)),"",IF(Tb_Activiteiten[[#This Row],[Eigen arbeid]]=1,Tb_Activiteiten[[#Headers],[Eigen arbeid]],"")))</f>
        <v/>
      </c>
      <c r="AC416" t="str">
        <f>IF(ISNUMBER(FIND("arbeid",Methode_Keuze)),"",IF(ISNUMBER(FIND("arbeid",Methode_Keuze)),"",IF(Tb_Activiteiten[[#This Row],[Projectmedewerker]]=1,Tb_Activiteiten[[#Headers],[Projectmedewerker]],"")))</f>
        <v/>
      </c>
      <c r="AD416" t="str">
        <f>IF(ISNUMBER(FIND("arbeid",Methode_Keuze)),"",IF(ISNUMBER(FIND("arbeid",Methode_Keuze)),"",IF(Tb_Activiteiten[[#This Row],[Landbouwer]]=1,Tb_Activiteiten[[#Headers],[Landbouwer]],"")))</f>
        <v/>
      </c>
      <c r="AE416" t="str">
        <f>IF(ISNUMBER(FIND("arbeid",Methode_Keuze)),"",IF(ISNUMBER(FIND("arbeid",Methode_Keuze)),"",IF(Tb_Activiteiten[[#This Row],[Adviseur]]=1,Tb_Activiteiten[[#Headers],[Adviseur]],"")))</f>
        <v/>
      </c>
      <c r="AF416" t="str">
        <f>IF(ISNUMBER(FIND("arbeid",Methode_Keuze)),"",IF(ISNUMBER(FIND("arbeid",Methode_Keuze)),"",IF(Tb_Activiteiten[[#This Row],[Projectleider/Expert]]=1,Tb_Activiteiten[[#Headers],[Projectleider/Expert]],"")))</f>
        <v/>
      </c>
      <c r="AG416" t="str">
        <f>IF(ISNUMBER(FIND("arbeid",Methode_Keuze)),"",IF(ISNUMBER(FIND("arbeid",Methode_Keuze)),"",IF(Tb_Activiteiten[[#This Row],[Arbeidskosten]]=1,Tb_Activiteiten[[#Headers],[Arbeidskosten]],"")))</f>
        <v/>
      </c>
      <c r="AH416" t="str">
        <f>IF(ISNUMBER(FIND("arbeid",Methode_Keuze)),"",IF(ISNUMBER(FIND("arbeid",Methode_Keuze)),"",IF(Tb_Activiteiten[[#This Row],[Arbeidskosten op basis van IKS]]=1,Tb_Activiteiten[[#Headers],[Arbeidskosten op basis van IKS]],"")))</f>
        <v/>
      </c>
      <c r="AI416" t="str">
        <f>IF(ISNUMBER(FIND("overige",Methode_Keuze)),"",IF(Tb_Activiteiten[[#This Row],[Kosten derden exclusief btw]]=1,Tb_Activiteiten[[#Headers],[Kosten derden exclusief btw]],""))</f>
        <v/>
      </c>
      <c r="AJ416" t="str">
        <f>IF(ISNUMBER(FIND("overige",Methode_Keuze)),"",IF(Tb_Activiteiten[[#This Row],[Niet verrekenbare btw]]=1,Tb_Activiteiten[[#Headers],[Niet verrekenbare btw]],""))</f>
        <v/>
      </c>
      <c r="AK416" t="str">
        <f>IF(ISNUMBER(FIND("overige",Methode_Keuze)),"",IF(Tb_Activiteiten[[#This Row],[Grondkosten]]=1,Tb_Activiteiten[[#Headers],[Grondkosten]],""))</f>
        <v/>
      </c>
      <c r="AL416" t="str">
        <f>IF(ISNUMBER(FIND("overige",Methode_Keuze)),"",IF(Tb_Activiteiten[[#This Row],[Bijdrage in natura (overige)]]=1,Tb_Activiteiten[[#Headers],[Bijdrage in natura (overige)]],""))</f>
        <v/>
      </c>
      <c r="AM416" t="str">
        <f>IF(ISNUMBER(FIND("overige",Methode_Keuze)),"",IF(Tb_Activiteiten[[#This Row],[Bijdrage in natura (vrijwilligers)]]=1,Tb_Activiteiten[[#Headers],[Bijdrage in natura (vrijwilligers)]],""))</f>
        <v/>
      </c>
      <c r="AN416" t="str">
        <f>IF(ISNUMBER(FIND("overige",Methode_Keuze)),"",IF(Tb_Activiteiten[[#This Row],[Afschrijvingskosten]]=1,Tb_Activiteiten[[#Headers],[Afschrijvingskosten]],""))</f>
        <v/>
      </c>
    </row>
    <row r="417" spans="1:40" x14ac:dyDescent="0.25">
      <c r="A417" s="342"/>
      <c r="F417" s="81"/>
      <c r="G417" s="81"/>
      <c r="L417" s="71"/>
      <c r="N417" t="str">
        <f>IFERROR(IF(VLOOKUP(Tb_Activiteiten[[#This Row],[Openstelling]],Tb_Openstelling[],2,0)=1,1,""),"")</f>
        <v/>
      </c>
      <c r="AA417" t="str">
        <f>IF(ISNUMBER(FIND("arbeid",Methode_Keuze)),"",IF(ISNUMBER(FIND("arbeid",Methode_Keuze)),"",IF(Tb_Activiteiten[[#This Row],[Loonkosten]]=1,Tb_Activiteiten[[#Headers],[Loonkosten]],"")))</f>
        <v/>
      </c>
      <c r="AB417" t="str">
        <f>IF(ISNUMBER(FIND("arbeid",Methode_Keuze)),"",IF(ISNUMBER(FIND("arbeid",Methode_Keuze)),"",IF(Tb_Activiteiten[[#This Row],[Eigen arbeid]]=1,Tb_Activiteiten[[#Headers],[Eigen arbeid]],"")))</f>
        <v/>
      </c>
      <c r="AC417" t="str">
        <f>IF(ISNUMBER(FIND("arbeid",Methode_Keuze)),"",IF(ISNUMBER(FIND("arbeid",Methode_Keuze)),"",IF(Tb_Activiteiten[[#This Row],[Projectmedewerker]]=1,Tb_Activiteiten[[#Headers],[Projectmedewerker]],"")))</f>
        <v/>
      </c>
      <c r="AD417" t="str">
        <f>IF(ISNUMBER(FIND("arbeid",Methode_Keuze)),"",IF(ISNUMBER(FIND("arbeid",Methode_Keuze)),"",IF(Tb_Activiteiten[[#This Row],[Landbouwer]]=1,Tb_Activiteiten[[#Headers],[Landbouwer]],"")))</f>
        <v/>
      </c>
      <c r="AE417" t="str">
        <f>IF(ISNUMBER(FIND("arbeid",Methode_Keuze)),"",IF(ISNUMBER(FIND("arbeid",Methode_Keuze)),"",IF(Tb_Activiteiten[[#This Row],[Adviseur]]=1,Tb_Activiteiten[[#Headers],[Adviseur]],"")))</f>
        <v/>
      </c>
      <c r="AF417" t="str">
        <f>IF(ISNUMBER(FIND("arbeid",Methode_Keuze)),"",IF(ISNUMBER(FIND("arbeid",Methode_Keuze)),"",IF(Tb_Activiteiten[[#This Row],[Projectleider/Expert]]=1,Tb_Activiteiten[[#Headers],[Projectleider/Expert]],"")))</f>
        <v/>
      </c>
      <c r="AG417" t="str">
        <f>IF(ISNUMBER(FIND("arbeid",Methode_Keuze)),"",IF(ISNUMBER(FIND("arbeid",Methode_Keuze)),"",IF(Tb_Activiteiten[[#This Row],[Arbeidskosten]]=1,Tb_Activiteiten[[#Headers],[Arbeidskosten]],"")))</f>
        <v/>
      </c>
      <c r="AH417" t="str">
        <f>IF(ISNUMBER(FIND("arbeid",Methode_Keuze)),"",IF(ISNUMBER(FIND("arbeid",Methode_Keuze)),"",IF(Tb_Activiteiten[[#This Row],[Arbeidskosten op basis van IKS]]=1,Tb_Activiteiten[[#Headers],[Arbeidskosten op basis van IKS]],"")))</f>
        <v/>
      </c>
      <c r="AI417" t="str">
        <f>IF(ISNUMBER(FIND("overige",Methode_Keuze)),"",IF(Tb_Activiteiten[[#This Row],[Kosten derden exclusief btw]]=1,Tb_Activiteiten[[#Headers],[Kosten derden exclusief btw]],""))</f>
        <v/>
      </c>
      <c r="AJ417" t="str">
        <f>IF(ISNUMBER(FIND("overige",Methode_Keuze)),"",IF(Tb_Activiteiten[[#This Row],[Niet verrekenbare btw]]=1,Tb_Activiteiten[[#Headers],[Niet verrekenbare btw]],""))</f>
        <v/>
      </c>
      <c r="AK417" t="str">
        <f>IF(ISNUMBER(FIND("overige",Methode_Keuze)),"",IF(Tb_Activiteiten[[#This Row],[Grondkosten]]=1,Tb_Activiteiten[[#Headers],[Grondkosten]],""))</f>
        <v/>
      </c>
      <c r="AL417" t="str">
        <f>IF(ISNUMBER(FIND("overige",Methode_Keuze)),"",IF(Tb_Activiteiten[[#This Row],[Bijdrage in natura (overige)]]=1,Tb_Activiteiten[[#Headers],[Bijdrage in natura (overige)]],""))</f>
        <v/>
      </c>
      <c r="AM417" t="str">
        <f>IF(ISNUMBER(FIND("overige",Methode_Keuze)),"",IF(Tb_Activiteiten[[#This Row],[Bijdrage in natura (vrijwilligers)]]=1,Tb_Activiteiten[[#Headers],[Bijdrage in natura (vrijwilligers)]],""))</f>
        <v/>
      </c>
      <c r="AN417" t="str">
        <f>IF(ISNUMBER(FIND("overige",Methode_Keuze)),"",IF(Tb_Activiteiten[[#This Row],[Afschrijvingskosten]]=1,Tb_Activiteiten[[#Headers],[Afschrijvingskosten]],""))</f>
        <v/>
      </c>
    </row>
    <row r="418" spans="1:40" x14ac:dyDescent="0.25">
      <c r="A418" s="342"/>
      <c r="F418" s="81"/>
      <c r="G418" s="81"/>
      <c r="L418" s="71"/>
      <c r="N418" t="str">
        <f>IFERROR(IF(VLOOKUP(Tb_Activiteiten[[#This Row],[Openstelling]],Tb_Openstelling[],2,0)=1,1,""),"")</f>
        <v/>
      </c>
      <c r="AA418" t="str">
        <f>IF(ISNUMBER(FIND("arbeid",Methode_Keuze)),"",IF(ISNUMBER(FIND("arbeid",Methode_Keuze)),"",IF(Tb_Activiteiten[[#This Row],[Loonkosten]]=1,Tb_Activiteiten[[#Headers],[Loonkosten]],"")))</f>
        <v/>
      </c>
      <c r="AB418" t="str">
        <f>IF(ISNUMBER(FIND("arbeid",Methode_Keuze)),"",IF(ISNUMBER(FIND("arbeid",Methode_Keuze)),"",IF(Tb_Activiteiten[[#This Row],[Eigen arbeid]]=1,Tb_Activiteiten[[#Headers],[Eigen arbeid]],"")))</f>
        <v/>
      </c>
      <c r="AC418" t="str">
        <f>IF(ISNUMBER(FIND("arbeid",Methode_Keuze)),"",IF(ISNUMBER(FIND("arbeid",Methode_Keuze)),"",IF(Tb_Activiteiten[[#This Row],[Projectmedewerker]]=1,Tb_Activiteiten[[#Headers],[Projectmedewerker]],"")))</f>
        <v/>
      </c>
      <c r="AD418" t="str">
        <f>IF(ISNUMBER(FIND("arbeid",Methode_Keuze)),"",IF(ISNUMBER(FIND("arbeid",Methode_Keuze)),"",IF(Tb_Activiteiten[[#This Row],[Landbouwer]]=1,Tb_Activiteiten[[#Headers],[Landbouwer]],"")))</f>
        <v/>
      </c>
      <c r="AE418" t="str">
        <f>IF(ISNUMBER(FIND("arbeid",Methode_Keuze)),"",IF(ISNUMBER(FIND("arbeid",Methode_Keuze)),"",IF(Tb_Activiteiten[[#This Row],[Adviseur]]=1,Tb_Activiteiten[[#Headers],[Adviseur]],"")))</f>
        <v/>
      </c>
      <c r="AF418" t="str">
        <f>IF(ISNUMBER(FIND("arbeid",Methode_Keuze)),"",IF(ISNUMBER(FIND("arbeid",Methode_Keuze)),"",IF(Tb_Activiteiten[[#This Row],[Projectleider/Expert]]=1,Tb_Activiteiten[[#Headers],[Projectleider/Expert]],"")))</f>
        <v/>
      </c>
      <c r="AG418" t="str">
        <f>IF(ISNUMBER(FIND("arbeid",Methode_Keuze)),"",IF(ISNUMBER(FIND("arbeid",Methode_Keuze)),"",IF(Tb_Activiteiten[[#This Row],[Arbeidskosten]]=1,Tb_Activiteiten[[#Headers],[Arbeidskosten]],"")))</f>
        <v/>
      </c>
      <c r="AH418" t="str">
        <f>IF(ISNUMBER(FIND("arbeid",Methode_Keuze)),"",IF(ISNUMBER(FIND("arbeid",Methode_Keuze)),"",IF(Tb_Activiteiten[[#This Row],[Arbeidskosten op basis van IKS]]=1,Tb_Activiteiten[[#Headers],[Arbeidskosten op basis van IKS]],"")))</f>
        <v/>
      </c>
      <c r="AI418" t="str">
        <f>IF(ISNUMBER(FIND("overige",Methode_Keuze)),"",IF(Tb_Activiteiten[[#This Row],[Kosten derden exclusief btw]]=1,Tb_Activiteiten[[#Headers],[Kosten derden exclusief btw]],""))</f>
        <v/>
      </c>
      <c r="AJ418" t="str">
        <f>IF(ISNUMBER(FIND("overige",Methode_Keuze)),"",IF(Tb_Activiteiten[[#This Row],[Niet verrekenbare btw]]=1,Tb_Activiteiten[[#Headers],[Niet verrekenbare btw]],""))</f>
        <v/>
      </c>
      <c r="AK418" t="str">
        <f>IF(ISNUMBER(FIND("overige",Methode_Keuze)),"",IF(Tb_Activiteiten[[#This Row],[Grondkosten]]=1,Tb_Activiteiten[[#Headers],[Grondkosten]],""))</f>
        <v/>
      </c>
      <c r="AL418" t="str">
        <f>IF(ISNUMBER(FIND("overige",Methode_Keuze)),"",IF(Tb_Activiteiten[[#This Row],[Bijdrage in natura (overige)]]=1,Tb_Activiteiten[[#Headers],[Bijdrage in natura (overige)]],""))</f>
        <v/>
      </c>
      <c r="AM418" t="str">
        <f>IF(ISNUMBER(FIND("overige",Methode_Keuze)),"",IF(Tb_Activiteiten[[#This Row],[Bijdrage in natura (vrijwilligers)]]=1,Tb_Activiteiten[[#Headers],[Bijdrage in natura (vrijwilligers)]],""))</f>
        <v/>
      </c>
      <c r="AN418" t="str">
        <f>IF(ISNUMBER(FIND("overige",Methode_Keuze)),"",IF(Tb_Activiteiten[[#This Row],[Afschrijvingskosten]]=1,Tb_Activiteiten[[#Headers],[Afschrijvingskosten]],""))</f>
        <v/>
      </c>
    </row>
    <row r="419" spans="1:40" x14ac:dyDescent="0.25">
      <c r="A419" s="342"/>
      <c r="F419" s="81"/>
      <c r="G419" s="81"/>
      <c r="L419" s="71"/>
      <c r="N419" t="str">
        <f>IFERROR(IF(VLOOKUP(Tb_Activiteiten[[#This Row],[Openstelling]],Tb_Openstelling[],2,0)=1,1,""),"")</f>
        <v/>
      </c>
      <c r="AA419" t="str">
        <f>IF(ISNUMBER(FIND("arbeid",Methode_Keuze)),"",IF(ISNUMBER(FIND("arbeid",Methode_Keuze)),"",IF(Tb_Activiteiten[[#This Row],[Loonkosten]]=1,Tb_Activiteiten[[#Headers],[Loonkosten]],"")))</f>
        <v/>
      </c>
      <c r="AB419" t="str">
        <f>IF(ISNUMBER(FIND("arbeid",Methode_Keuze)),"",IF(ISNUMBER(FIND("arbeid",Methode_Keuze)),"",IF(Tb_Activiteiten[[#This Row],[Eigen arbeid]]=1,Tb_Activiteiten[[#Headers],[Eigen arbeid]],"")))</f>
        <v/>
      </c>
      <c r="AC419" t="str">
        <f>IF(ISNUMBER(FIND("arbeid",Methode_Keuze)),"",IF(ISNUMBER(FIND("arbeid",Methode_Keuze)),"",IF(Tb_Activiteiten[[#This Row],[Projectmedewerker]]=1,Tb_Activiteiten[[#Headers],[Projectmedewerker]],"")))</f>
        <v/>
      </c>
      <c r="AD419" t="str">
        <f>IF(ISNUMBER(FIND("arbeid",Methode_Keuze)),"",IF(ISNUMBER(FIND("arbeid",Methode_Keuze)),"",IF(Tb_Activiteiten[[#This Row],[Landbouwer]]=1,Tb_Activiteiten[[#Headers],[Landbouwer]],"")))</f>
        <v/>
      </c>
      <c r="AE419" t="str">
        <f>IF(ISNUMBER(FIND("arbeid",Methode_Keuze)),"",IF(ISNUMBER(FIND("arbeid",Methode_Keuze)),"",IF(Tb_Activiteiten[[#This Row],[Adviseur]]=1,Tb_Activiteiten[[#Headers],[Adviseur]],"")))</f>
        <v/>
      </c>
      <c r="AF419" t="str">
        <f>IF(ISNUMBER(FIND("arbeid",Methode_Keuze)),"",IF(ISNUMBER(FIND("arbeid",Methode_Keuze)),"",IF(Tb_Activiteiten[[#This Row],[Projectleider/Expert]]=1,Tb_Activiteiten[[#Headers],[Projectleider/Expert]],"")))</f>
        <v/>
      </c>
      <c r="AG419" t="str">
        <f>IF(ISNUMBER(FIND("arbeid",Methode_Keuze)),"",IF(ISNUMBER(FIND("arbeid",Methode_Keuze)),"",IF(Tb_Activiteiten[[#This Row],[Arbeidskosten]]=1,Tb_Activiteiten[[#Headers],[Arbeidskosten]],"")))</f>
        <v/>
      </c>
      <c r="AH419" t="str">
        <f>IF(ISNUMBER(FIND("arbeid",Methode_Keuze)),"",IF(ISNUMBER(FIND("arbeid",Methode_Keuze)),"",IF(Tb_Activiteiten[[#This Row],[Arbeidskosten op basis van IKS]]=1,Tb_Activiteiten[[#Headers],[Arbeidskosten op basis van IKS]],"")))</f>
        <v/>
      </c>
      <c r="AI419" t="str">
        <f>IF(ISNUMBER(FIND("overige",Methode_Keuze)),"",IF(Tb_Activiteiten[[#This Row],[Kosten derden exclusief btw]]=1,Tb_Activiteiten[[#Headers],[Kosten derden exclusief btw]],""))</f>
        <v/>
      </c>
      <c r="AJ419" t="str">
        <f>IF(ISNUMBER(FIND("overige",Methode_Keuze)),"",IF(Tb_Activiteiten[[#This Row],[Niet verrekenbare btw]]=1,Tb_Activiteiten[[#Headers],[Niet verrekenbare btw]],""))</f>
        <v/>
      </c>
      <c r="AK419" t="str">
        <f>IF(ISNUMBER(FIND("overige",Methode_Keuze)),"",IF(Tb_Activiteiten[[#This Row],[Grondkosten]]=1,Tb_Activiteiten[[#Headers],[Grondkosten]],""))</f>
        <v/>
      </c>
      <c r="AL419" t="str">
        <f>IF(ISNUMBER(FIND("overige",Methode_Keuze)),"",IF(Tb_Activiteiten[[#This Row],[Bijdrage in natura (overige)]]=1,Tb_Activiteiten[[#Headers],[Bijdrage in natura (overige)]],""))</f>
        <v/>
      </c>
      <c r="AM419" t="str">
        <f>IF(ISNUMBER(FIND("overige",Methode_Keuze)),"",IF(Tb_Activiteiten[[#This Row],[Bijdrage in natura (vrijwilligers)]]=1,Tb_Activiteiten[[#Headers],[Bijdrage in natura (vrijwilligers)]],""))</f>
        <v/>
      </c>
      <c r="AN419" t="str">
        <f>IF(ISNUMBER(FIND("overige",Methode_Keuze)),"",IF(Tb_Activiteiten[[#This Row],[Afschrijvingskosten]]=1,Tb_Activiteiten[[#Headers],[Afschrijvingskosten]],""))</f>
        <v/>
      </c>
    </row>
    <row r="420" spans="1:40" x14ac:dyDescent="0.25">
      <c r="A420" s="342"/>
      <c r="F420" s="81"/>
      <c r="G420" s="81"/>
      <c r="L420" s="71"/>
      <c r="N420" t="str">
        <f>IFERROR(IF(VLOOKUP(Tb_Activiteiten[[#This Row],[Openstelling]],Tb_Openstelling[],2,0)=1,1,""),"")</f>
        <v/>
      </c>
      <c r="AA420" t="str">
        <f>IF(ISNUMBER(FIND("arbeid",Methode_Keuze)),"",IF(ISNUMBER(FIND("arbeid",Methode_Keuze)),"",IF(Tb_Activiteiten[[#This Row],[Loonkosten]]=1,Tb_Activiteiten[[#Headers],[Loonkosten]],"")))</f>
        <v/>
      </c>
      <c r="AB420" t="str">
        <f>IF(ISNUMBER(FIND("arbeid",Methode_Keuze)),"",IF(ISNUMBER(FIND("arbeid",Methode_Keuze)),"",IF(Tb_Activiteiten[[#This Row],[Eigen arbeid]]=1,Tb_Activiteiten[[#Headers],[Eigen arbeid]],"")))</f>
        <v/>
      </c>
      <c r="AC420" t="str">
        <f>IF(ISNUMBER(FIND("arbeid",Methode_Keuze)),"",IF(ISNUMBER(FIND("arbeid",Methode_Keuze)),"",IF(Tb_Activiteiten[[#This Row],[Projectmedewerker]]=1,Tb_Activiteiten[[#Headers],[Projectmedewerker]],"")))</f>
        <v/>
      </c>
      <c r="AD420" t="str">
        <f>IF(ISNUMBER(FIND("arbeid",Methode_Keuze)),"",IF(ISNUMBER(FIND("arbeid",Methode_Keuze)),"",IF(Tb_Activiteiten[[#This Row],[Landbouwer]]=1,Tb_Activiteiten[[#Headers],[Landbouwer]],"")))</f>
        <v/>
      </c>
      <c r="AE420" t="str">
        <f>IF(ISNUMBER(FIND("arbeid",Methode_Keuze)),"",IF(ISNUMBER(FIND("arbeid",Methode_Keuze)),"",IF(Tb_Activiteiten[[#This Row],[Adviseur]]=1,Tb_Activiteiten[[#Headers],[Adviseur]],"")))</f>
        <v/>
      </c>
      <c r="AF420" t="str">
        <f>IF(ISNUMBER(FIND("arbeid",Methode_Keuze)),"",IF(ISNUMBER(FIND("arbeid",Methode_Keuze)),"",IF(Tb_Activiteiten[[#This Row],[Projectleider/Expert]]=1,Tb_Activiteiten[[#Headers],[Projectleider/Expert]],"")))</f>
        <v/>
      </c>
      <c r="AG420" t="str">
        <f>IF(ISNUMBER(FIND("arbeid",Methode_Keuze)),"",IF(ISNUMBER(FIND("arbeid",Methode_Keuze)),"",IF(Tb_Activiteiten[[#This Row],[Arbeidskosten]]=1,Tb_Activiteiten[[#Headers],[Arbeidskosten]],"")))</f>
        <v/>
      </c>
      <c r="AH420" t="str">
        <f>IF(ISNUMBER(FIND("arbeid",Methode_Keuze)),"",IF(ISNUMBER(FIND("arbeid",Methode_Keuze)),"",IF(Tb_Activiteiten[[#This Row],[Arbeidskosten op basis van IKS]]=1,Tb_Activiteiten[[#Headers],[Arbeidskosten op basis van IKS]],"")))</f>
        <v/>
      </c>
      <c r="AI420" t="str">
        <f>IF(ISNUMBER(FIND("overige",Methode_Keuze)),"",IF(Tb_Activiteiten[[#This Row],[Kosten derden exclusief btw]]=1,Tb_Activiteiten[[#Headers],[Kosten derden exclusief btw]],""))</f>
        <v/>
      </c>
      <c r="AJ420" t="str">
        <f>IF(ISNUMBER(FIND("overige",Methode_Keuze)),"",IF(Tb_Activiteiten[[#This Row],[Niet verrekenbare btw]]=1,Tb_Activiteiten[[#Headers],[Niet verrekenbare btw]],""))</f>
        <v/>
      </c>
      <c r="AK420" t="str">
        <f>IF(ISNUMBER(FIND("overige",Methode_Keuze)),"",IF(Tb_Activiteiten[[#This Row],[Grondkosten]]=1,Tb_Activiteiten[[#Headers],[Grondkosten]],""))</f>
        <v/>
      </c>
      <c r="AL420" t="str">
        <f>IF(ISNUMBER(FIND("overige",Methode_Keuze)),"",IF(Tb_Activiteiten[[#This Row],[Bijdrage in natura (overige)]]=1,Tb_Activiteiten[[#Headers],[Bijdrage in natura (overige)]],""))</f>
        <v/>
      </c>
      <c r="AM420" t="str">
        <f>IF(ISNUMBER(FIND("overige",Methode_Keuze)),"",IF(Tb_Activiteiten[[#This Row],[Bijdrage in natura (vrijwilligers)]]=1,Tb_Activiteiten[[#Headers],[Bijdrage in natura (vrijwilligers)]],""))</f>
        <v/>
      </c>
      <c r="AN420" t="str">
        <f>IF(ISNUMBER(FIND("overige",Methode_Keuze)),"",IF(Tb_Activiteiten[[#This Row],[Afschrijvingskosten]]=1,Tb_Activiteiten[[#Headers],[Afschrijvingskosten]],""))</f>
        <v/>
      </c>
    </row>
    <row r="421" spans="1:40" x14ac:dyDescent="0.25">
      <c r="A421" s="342"/>
      <c r="F421" s="81"/>
      <c r="G421" s="81"/>
      <c r="L421" s="71"/>
      <c r="N421" t="str">
        <f>IFERROR(IF(VLOOKUP(Tb_Activiteiten[[#This Row],[Openstelling]],Tb_Openstelling[],2,0)=1,1,""),"")</f>
        <v/>
      </c>
      <c r="AA421" t="str">
        <f>IF(ISNUMBER(FIND("arbeid",Methode_Keuze)),"",IF(ISNUMBER(FIND("arbeid",Methode_Keuze)),"",IF(Tb_Activiteiten[[#This Row],[Loonkosten]]=1,Tb_Activiteiten[[#Headers],[Loonkosten]],"")))</f>
        <v/>
      </c>
      <c r="AB421" t="str">
        <f>IF(ISNUMBER(FIND("arbeid",Methode_Keuze)),"",IF(ISNUMBER(FIND("arbeid",Methode_Keuze)),"",IF(Tb_Activiteiten[[#This Row],[Eigen arbeid]]=1,Tb_Activiteiten[[#Headers],[Eigen arbeid]],"")))</f>
        <v/>
      </c>
      <c r="AC421" t="str">
        <f>IF(ISNUMBER(FIND("arbeid",Methode_Keuze)),"",IF(ISNUMBER(FIND("arbeid",Methode_Keuze)),"",IF(Tb_Activiteiten[[#This Row],[Projectmedewerker]]=1,Tb_Activiteiten[[#Headers],[Projectmedewerker]],"")))</f>
        <v/>
      </c>
      <c r="AD421" t="str">
        <f>IF(ISNUMBER(FIND("arbeid",Methode_Keuze)),"",IF(ISNUMBER(FIND("arbeid",Methode_Keuze)),"",IF(Tb_Activiteiten[[#This Row],[Landbouwer]]=1,Tb_Activiteiten[[#Headers],[Landbouwer]],"")))</f>
        <v/>
      </c>
      <c r="AE421" t="str">
        <f>IF(ISNUMBER(FIND("arbeid",Methode_Keuze)),"",IF(ISNUMBER(FIND("arbeid",Methode_Keuze)),"",IF(Tb_Activiteiten[[#This Row],[Adviseur]]=1,Tb_Activiteiten[[#Headers],[Adviseur]],"")))</f>
        <v/>
      </c>
      <c r="AF421" t="str">
        <f>IF(ISNUMBER(FIND("arbeid",Methode_Keuze)),"",IF(ISNUMBER(FIND("arbeid",Methode_Keuze)),"",IF(Tb_Activiteiten[[#This Row],[Projectleider/Expert]]=1,Tb_Activiteiten[[#Headers],[Projectleider/Expert]],"")))</f>
        <v/>
      </c>
      <c r="AG421" t="str">
        <f>IF(ISNUMBER(FIND("arbeid",Methode_Keuze)),"",IF(ISNUMBER(FIND("arbeid",Methode_Keuze)),"",IF(Tb_Activiteiten[[#This Row],[Arbeidskosten]]=1,Tb_Activiteiten[[#Headers],[Arbeidskosten]],"")))</f>
        <v/>
      </c>
      <c r="AH421" t="str">
        <f>IF(ISNUMBER(FIND("arbeid",Methode_Keuze)),"",IF(ISNUMBER(FIND("arbeid",Methode_Keuze)),"",IF(Tb_Activiteiten[[#This Row],[Arbeidskosten op basis van IKS]]=1,Tb_Activiteiten[[#Headers],[Arbeidskosten op basis van IKS]],"")))</f>
        <v/>
      </c>
      <c r="AI421" t="str">
        <f>IF(ISNUMBER(FIND("overige",Methode_Keuze)),"",IF(Tb_Activiteiten[[#This Row],[Kosten derden exclusief btw]]=1,Tb_Activiteiten[[#Headers],[Kosten derden exclusief btw]],""))</f>
        <v/>
      </c>
      <c r="AJ421" t="str">
        <f>IF(ISNUMBER(FIND("overige",Methode_Keuze)),"",IF(Tb_Activiteiten[[#This Row],[Niet verrekenbare btw]]=1,Tb_Activiteiten[[#Headers],[Niet verrekenbare btw]],""))</f>
        <v/>
      </c>
      <c r="AK421" t="str">
        <f>IF(ISNUMBER(FIND("overige",Methode_Keuze)),"",IF(Tb_Activiteiten[[#This Row],[Grondkosten]]=1,Tb_Activiteiten[[#Headers],[Grondkosten]],""))</f>
        <v/>
      </c>
      <c r="AL421" t="str">
        <f>IF(ISNUMBER(FIND("overige",Methode_Keuze)),"",IF(Tb_Activiteiten[[#This Row],[Bijdrage in natura (overige)]]=1,Tb_Activiteiten[[#Headers],[Bijdrage in natura (overige)]],""))</f>
        <v/>
      </c>
      <c r="AM421" t="str">
        <f>IF(ISNUMBER(FIND("overige",Methode_Keuze)),"",IF(Tb_Activiteiten[[#This Row],[Bijdrage in natura (vrijwilligers)]]=1,Tb_Activiteiten[[#Headers],[Bijdrage in natura (vrijwilligers)]],""))</f>
        <v/>
      </c>
      <c r="AN421" t="str">
        <f>IF(ISNUMBER(FIND("overige",Methode_Keuze)),"",IF(Tb_Activiteiten[[#This Row],[Afschrijvingskosten]]=1,Tb_Activiteiten[[#Headers],[Afschrijvingskosten]],""))</f>
        <v/>
      </c>
    </row>
    <row r="422" spans="1:40" x14ac:dyDescent="0.25">
      <c r="A422" s="342"/>
      <c r="F422" s="81"/>
      <c r="G422" s="81"/>
      <c r="L422" s="71"/>
      <c r="N422" t="str">
        <f>IFERROR(IF(VLOOKUP(Tb_Activiteiten[[#This Row],[Openstelling]],Tb_Openstelling[],2,0)=1,1,""),"")</f>
        <v/>
      </c>
      <c r="AA422" t="str">
        <f>IF(ISNUMBER(FIND("arbeid",Methode_Keuze)),"",IF(ISNUMBER(FIND("arbeid",Methode_Keuze)),"",IF(Tb_Activiteiten[[#This Row],[Loonkosten]]=1,Tb_Activiteiten[[#Headers],[Loonkosten]],"")))</f>
        <v/>
      </c>
      <c r="AB422" t="str">
        <f>IF(ISNUMBER(FIND("arbeid",Methode_Keuze)),"",IF(ISNUMBER(FIND("arbeid",Methode_Keuze)),"",IF(Tb_Activiteiten[[#This Row],[Eigen arbeid]]=1,Tb_Activiteiten[[#Headers],[Eigen arbeid]],"")))</f>
        <v/>
      </c>
      <c r="AC422" t="str">
        <f>IF(ISNUMBER(FIND("arbeid",Methode_Keuze)),"",IF(ISNUMBER(FIND("arbeid",Methode_Keuze)),"",IF(Tb_Activiteiten[[#This Row],[Projectmedewerker]]=1,Tb_Activiteiten[[#Headers],[Projectmedewerker]],"")))</f>
        <v/>
      </c>
      <c r="AD422" t="str">
        <f>IF(ISNUMBER(FIND("arbeid",Methode_Keuze)),"",IF(ISNUMBER(FIND("arbeid",Methode_Keuze)),"",IF(Tb_Activiteiten[[#This Row],[Landbouwer]]=1,Tb_Activiteiten[[#Headers],[Landbouwer]],"")))</f>
        <v/>
      </c>
      <c r="AE422" t="str">
        <f>IF(ISNUMBER(FIND("arbeid",Methode_Keuze)),"",IF(ISNUMBER(FIND("arbeid",Methode_Keuze)),"",IF(Tb_Activiteiten[[#This Row],[Adviseur]]=1,Tb_Activiteiten[[#Headers],[Adviseur]],"")))</f>
        <v/>
      </c>
      <c r="AF422" t="str">
        <f>IF(ISNUMBER(FIND("arbeid",Methode_Keuze)),"",IF(ISNUMBER(FIND("arbeid",Methode_Keuze)),"",IF(Tb_Activiteiten[[#This Row],[Projectleider/Expert]]=1,Tb_Activiteiten[[#Headers],[Projectleider/Expert]],"")))</f>
        <v/>
      </c>
      <c r="AG422" t="str">
        <f>IF(ISNUMBER(FIND("arbeid",Methode_Keuze)),"",IF(ISNUMBER(FIND("arbeid",Methode_Keuze)),"",IF(Tb_Activiteiten[[#This Row],[Arbeidskosten]]=1,Tb_Activiteiten[[#Headers],[Arbeidskosten]],"")))</f>
        <v/>
      </c>
      <c r="AH422" t="str">
        <f>IF(ISNUMBER(FIND("arbeid",Methode_Keuze)),"",IF(ISNUMBER(FIND("arbeid",Methode_Keuze)),"",IF(Tb_Activiteiten[[#This Row],[Arbeidskosten op basis van IKS]]=1,Tb_Activiteiten[[#Headers],[Arbeidskosten op basis van IKS]],"")))</f>
        <v/>
      </c>
      <c r="AI422" t="str">
        <f>IF(ISNUMBER(FIND("overige",Methode_Keuze)),"",IF(Tb_Activiteiten[[#This Row],[Kosten derden exclusief btw]]=1,Tb_Activiteiten[[#Headers],[Kosten derden exclusief btw]],""))</f>
        <v/>
      </c>
      <c r="AJ422" t="str">
        <f>IF(ISNUMBER(FIND("overige",Methode_Keuze)),"",IF(Tb_Activiteiten[[#This Row],[Niet verrekenbare btw]]=1,Tb_Activiteiten[[#Headers],[Niet verrekenbare btw]],""))</f>
        <v/>
      </c>
      <c r="AK422" t="str">
        <f>IF(ISNUMBER(FIND("overige",Methode_Keuze)),"",IF(Tb_Activiteiten[[#This Row],[Grondkosten]]=1,Tb_Activiteiten[[#Headers],[Grondkosten]],""))</f>
        <v/>
      </c>
      <c r="AL422" t="str">
        <f>IF(ISNUMBER(FIND("overige",Methode_Keuze)),"",IF(Tb_Activiteiten[[#This Row],[Bijdrage in natura (overige)]]=1,Tb_Activiteiten[[#Headers],[Bijdrage in natura (overige)]],""))</f>
        <v/>
      </c>
      <c r="AM422" t="str">
        <f>IF(ISNUMBER(FIND("overige",Methode_Keuze)),"",IF(Tb_Activiteiten[[#This Row],[Bijdrage in natura (vrijwilligers)]]=1,Tb_Activiteiten[[#Headers],[Bijdrage in natura (vrijwilligers)]],""))</f>
        <v/>
      </c>
      <c r="AN422" t="str">
        <f>IF(ISNUMBER(FIND("overige",Methode_Keuze)),"",IF(Tb_Activiteiten[[#This Row],[Afschrijvingskosten]]=1,Tb_Activiteiten[[#Headers],[Afschrijvingskosten]],""))</f>
        <v/>
      </c>
    </row>
    <row r="423" spans="1:40" x14ac:dyDescent="0.25">
      <c r="A423" s="342"/>
      <c r="F423" s="81"/>
      <c r="G423" s="81"/>
      <c r="L423" s="71"/>
      <c r="N423" t="str">
        <f>IFERROR(IF(VLOOKUP(Tb_Activiteiten[[#This Row],[Openstelling]],Tb_Openstelling[],2,0)=1,1,""),"")</f>
        <v/>
      </c>
      <c r="AA423" t="str">
        <f>IF(ISNUMBER(FIND("arbeid",Methode_Keuze)),"",IF(ISNUMBER(FIND("arbeid",Methode_Keuze)),"",IF(Tb_Activiteiten[[#This Row],[Loonkosten]]=1,Tb_Activiteiten[[#Headers],[Loonkosten]],"")))</f>
        <v/>
      </c>
      <c r="AB423" t="str">
        <f>IF(ISNUMBER(FIND("arbeid",Methode_Keuze)),"",IF(ISNUMBER(FIND("arbeid",Methode_Keuze)),"",IF(Tb_Activiteiten[[#This Row],[Eigen arbeid]]=1,Tb_Activiteiten[[#Headers],[Eigen arbeid]],"")))</f>
        <v/>
      </c>
      <c r="AC423" t="str">
        <f>IF(ISNUMBER(FIND("arbeid",Methode_Keuze)),"",IF(ISNUMBER(FIND("arbeid",Methode_Keuze)),"",IF(Tb_Activiteiten[[#This Row],[Projectmedewerker]]=1,Tb_Activiteiten[[#Headers],[Projectmedewerker]],"")))</f>
        <v/>
      </c>
      <c r="AD423" t="str">
        <f>IF(ISNUMBER(FIND("arbeid",Methode_Keuze)),"",IF(ISNUMBER(FIND("arbeid",Methode_Keuze)),"",IF(Tb_Activiteiten[[#This Row],[Landbouwer]]=1,Tb_Activiteiten[[#Headers],[Landbouwer]],"")))</f>
        <v/>
      </c>
      <c r="AE423" t="str">
        <f>IF(ISNUMBER(FIND("arbeid",Methode_Keuze)),"",IF(ISNUMBER(FIND("arbeid",Methode_Keuze)),"",IF(Tb_Activiteiten[[#This Row],[Adviseur]]=1,Tb_Activiteiten[[#Headers],[Adviseur]],"")))</f>
        <v/>
      </c>
      <c r="AF423" t="str">
        <f>IF(ISNUMBER(FIND("arbeid",Methode_Keuze)),"",IF(ISNUMBER(FIND("arbeid",Methode_Keuze)),"",IF(Tb_Activiteiten[[#This Row],[Projectleider/Expert]]=1,Tb_Activiteiten[[#Headers],[Projectleider/Expert]],"")))</f>
        <v/>
      </c>
      <c r="AG423" t="str">
        <f>IF(ISNUMBER(FIND("arbeid",Methode_Keuze)),"",IF(ISNUMBER(FIND("arbeid",Methode_Keuze)),"",IF(Tb_Activiteiten[[#This Row],[Arbeidskosten]]=1,Tb_Activiteiten[[#Headers],[Arbeidskosten]],"")))</f>
        <v/>
      </c>
      <c r="AH423" t="str">
        <f>IF(ISNUMBER(FIND("arbeid",Methode_Keuze)),"",IF(ISNUMBER(FIND("arbeid",Methode_Keuze)),"",IF(Tb_Activiteiten[[#This Row],[Arbeidskosten op basis van IKS]]=1,Tb_Activiteiten[[#Headers],[Arbeidskosten op basis van IKS]],"")))</f>
        <v/>
      </c>
      <c r="AI423" t="str">
        <f>IF(ISNUMBER(FIND("overige",Methode_Keuze)),"",IF(Tb_Activiteiten[[#This Row],[Kosten derden exclusief btw]]=1,Tb_Activiteiten[[#Headers],[Kosten derden exclusief btw]],""))</f>
        <v/>
      </c>
      <c r="AJ423" t="str">
        <f>IF(ISNUMBER(FIND("overige",Methode_Keuze)),"",IF(Tb_Activiteiten[[#This Row],[Niet verrekenbare btw]]=1,Tb_Activiteiten[[#Headers],[Niet verrekenbare btw]],""))</f>
        <v/>
      </c>
      <c r="AK423" t="str">
        <f>IF(ISNUMBER(FIND("overige",Methode_Keuze)),"",IF(Tb_Activiteiten[[#This Row],[Grondkosten]]=1,Tb_Activiteiten[[#Headers],[Grondkosten]],""))</f>
        <v/>
      </c>
      <c r="AL423" t="str">
        <f>IF(ISNUMBER(FIND("overige",Methode_Keuze)),"",IF(Tb_Activiteiten[[#This Row],[Bijdrage in natura (overige)]]=1,Tb_Activiteiten[[#Headers],[Bijdrage in natura (overige)]],""))</f>
        <v/>
      </c>
      <c r="AM423" t="str">
        <f>IF(ISNUMBER(FIND("overige",Methode_Keuze)),"",IF(Tb_Activiteiten[[#This Row],[Bijdrage in natura (vrijwilligers)]]=1,Tb_Activiteiten[[#Headers],[Bijdrage in natura (vrijwilligers)]],""))</f>
        <v/>
      </c>
      <c r="AN423" t="str">
        <f>IF(ISNUMBER(FIND("overige",Methode_Keuze)),"",IF(Tb_Activiteiten[[#This Row],[Afschrijvingskosten]]=1,Tb_Activiteiten[[#Headers],[Afschrijvingskosten]],""))</f>
        <v/>
      </c>
    </row>
    <row r="424" spans="1:40" x14ac:dyDescent="0.25">
      <c r="A424" s="342"/>
      <c r="F424" s="81"/>
      <c r="G424" s="81"/>
      <c r="L424" s="71"/>
      <c r="N424" t="str">
        <f>IFERROR(IF(VLOOKUP(Tb_Activiteiten[[#This Row],[Openstelling]],Tb_Openstelling[],2,0)=1,1,""),"")</f>
        <v/>
      </c>
      <c r="AA424" t="str">
        <f>IF(ISNUMBER(FIND("arbeid",Methode_Keuze)),"",IF(ISNUMBER(FIND("arbeid",Methode_Keuze)),"",IF(Tb_Activiteiten[[#This Row],[Loonkosten]]=1,Tb_Activiteiten[[#Headers],[Loonkosten]],"")))</f>
        <v/>
      </c>
      <c r="AB424" t="str">
        <f>IF(ISNUMBER(FIND("arbeid",Methode_Keuze)),"",IF(ISNUMBER(FIND("arbeid",Methode_Keuze)),"",IF(Tb_Activiteiten[[#This Row],[Eigen arbeid]]=1,Tb_Activiteiten[[#Headers],[Eigen arbeid]],"")))</f>
        <v/>
      </c>
      <c r="AC424" t="str">
        <f>IF(ISNUMBER(FIND("arbeid",Methode_Keuze)),"",IF(ISNUMBER(FIND("arbeid",Methode_Keuze)),"",IF(Tb_Activiteiten[[#This Row],[Projectmedewerker]]=1,Tb_Activiteiten[[#Headers],[Projectmedewerker]],"")))</f>
        <v/>
      </c>
      <c r="AD424" t="str">
        <f>IF(ISNUMBER(FIND("arbeid",Methode_Keuze)),"",IF(ISNUMBER(FIND("arbeid",Methode_Keuze)),"",IF(Tb_Activiteiten[[#This Row],[Landbouwer]]=1,Tb_Activiteiten[[#Headers],[Landbouwer]],"")))</f>
        <v/>
      </c>
      <c r="AE424" t="str">
        <f>IF(ISNUMBER(FIND("arbeid",Methode_Keuze)),"",IF(ISNUMBER(FIND("arbeid",Methode_Keuze)),"",IF(Tb_Activiteiten[[#This Row],[Adviseur]]=1,Tb_Activiteiten[[#Headers],[Adviseur]],"")))</f>
        <v/>
      </c>
      <c r="AF424" t="str">
        <f>IF(ISNUMBER(FIND("arbeid",Methode_Keuze)),"",IF(ISNUMBER(FIND("arbeid",Methode_Keuze)),"",IF(Tb_Activiteiten[[#This Row],[Projectleider/Expert]]=1,Tb_Activiteiten[[#Headers],[Projectleider/Expert]],"")))</f>
        <v/>
      </c>
      <c r="AG424" t="str">
        <f>IF(ISNUMBER(FIND("arbeid",Methode_Keuze)),"",IF(ISNUMBER(FIND("arbeid",Methode_Keuze)),"",IF(Tb_Activiteiten[[#This Row],[Arbeidskosten]]=1,Tb_Activiteiten[[#Headers],[Arbeidskosten]],"")))</f>
        <v/>
      </c>
      <c r="AH424" t="str">
        <f>IF(ISNUMBER(FIND("arbeid",Methode_Keuze)),"",IF(ISNUMBER(FIND("arbeid",Methode_Keuze)),"",IF(Tb_Activiteiten[[#This Row],[Arbeidskosten op basis van IKS]]=1,Tb_Activiteiten[[#Headers],[Arbeidskosten op basis van IKS]],"")))</f>
        <v/>
      </c>
      <c r="AI424" t="str">
        <f>IF(ISNUMBER(FIND("overige",Methode_Keuze)),"",IF(Tb_Activiteiten[[#This Row],[Kosten derden exclusief btw]]=1,Tb_Activiteiten[[#Headers],[Kosten derden exclusief btw]],""))</f>
        <v/>
      </c>
      <c r="AJ424" t="str">
        <f>IF(ISNUMBER(FIND("overige",Methode_Keuze)),"",IF(Tb_Activiteiten[[#This Row],[Niet verrekenbare btw]]=1,Tb_Activiteiten[[#Headers],[Niet verrekenbare btw]],""))</f>
        <v/>
      </c>
      <c r="AK424" t="str">
        <f>IF(ISNUMBER(FIND("overige",Methode_Keuze)),"",IF(Tb_Activiteiten[[#This Row],[Grondkosten]]=1,Tb_Activiteiten[[#Headers],[Grondkosten]],""))</f>
        <v/>
      </c>
      <c r="AL424" t="str">
        <f>IF(ISNUMBER(FIND("overige",Methode_Keuze)),"",IF(Tb_Activiteiten[[#This Row],[Bijdrage in natura (overige)]]=1,Tb_Activiteiten[[#Headers],[Bijdrage in natura (overige)]],""))</f>
        <v/>
      </c>
      <c r="AM424" t="str">
        <f>IF(ISNUMBER(FIND("overige",Methode_Keuze)),"",IF(Tb_Activiteiten[[#This Row],[Bijdrage in natura (vrijwilligers)]]=1,Tb_Activiteiten[[#Headers],[Bijdrage in natura (vrijwilligers)]],""))</f>
        <v/>
      </c>
      <c r="AN424" t="str">
        <f>IF(ISNUMBER(FIND("overige",Methode_Keuze)),"",IF(Tb_Activiteiten[[#This Row],[Afschrijvingskosten]]=1,Tb_Activiteiten[[#Headers],[Afschrijvingskosten]],""))</f>
        <v/>
      </c>
    </row>
    <row r="425" spans="1:40" x14ac:dyDescent="0.25">
      <c r="A425" s="342"/>
      <c r="F425" s="81"/>
      <c r="G425" s="81"/>
      <c r="L425" s="71"/>
      <c r="N425" t="str">
        <f>IFERROR(IF(VLOOKUP(Tb_Activiteiten[[#This Row],[Openstelling]],Tb_Openstelling[],2,0)=1,1,""),"")</f>
        <v/>
      </c>
      <c r="AA425" t="str">
        <f>IF(ISNUMBER(FIND("arbeid",Methode_Keuze)),"",IF(ISNUMBER(FIND("arbeid",Methode_Keuze)),"",IF(Tb_Activiteiten[[#This Row],[Loonkosten]]=1,Tb_Activiteiten[[#Headers],[Loonkosten]],"")))</f>
        <v/>
      </c>
      <c r="AB425" t="str">
        <f>IF(ISNUMBER(FIND("arbeid",Methode_Keuze)),"",IF(ISNUMBER(FIND("arbeid",Methode_Keuze)),"",IF(Tb_Activiteiten[[#This Row],[Eigen arbeid]]=1,Tb_Activiteiten[[#Headers],[Eigen arbeid]],"")))</f>
        <v/>
      </c>
      <c r="AC425" t="str">
        <f>IF(ISNUMBER(FIND("arbeid",Methode_Keuze)),"",IF(ISNUMBER(FIND("arbeid",Methode_Keuze)),"",IF(Tb_Activiteiten[[#This Row],[Projectmedewerker]]=1,Tb_Activiteiten[[#Headers],[Projectmedewerker]],"")))</f>
        <v/>
      </c>
      <c r="AD425" t="str">
        <f>IF(ISNUMBER(FIND("arbeid",Methode_Keuze)),"",IF(ISNUMBER(FIND("arbeid",Methode_Keuze)),"",IF(Tb_Activiteiten[[#This Row],[Landbouwer]]=1,Tb_Activiteiten[[#Headers],[Landbouwer]],"")))</f>
        <v/>
      </c>
      <c r="AE425" t="str">
        <f>IF(ISNUMBER(FIND("arbeid",Methode_Keuze)),"",IF(ISNUMBER(FIND("arbeid",Methode_Keuze)),"",IF(Tb_Activiteiten[[#This Row],[Adviseur]]=1,Tb_Activiteiten[[#Headers],[Adviseur]],"")))</f>
        <v/>
      </c>
      <c r="AF425" t="str">
        <f>IF(ISNUMBER(FIND("arbeid",Methode_Keuze)),"",IF(ISNUMBER(FIND("arbeid",Methode_Keuze)),"",IF(Tb_Activiteiten[[#This Row],[Projectleider/Expert]]=1,Tb_Activiteiten[[#Headers],[Projectleider/Expert]],"")))</f>
        <v/>
      </c>
      <c r="AG425" t="str">
        <f>IF(ISNUMBER(FIND("arbeid",Methode_Keuze)),"",IF(ISNUMBER(FIND("arbeid",Methode_Keuze)),"",IF(Tb_Activiteiten[[#This Row],[Arbeidskosten]]=1,Tb_Activiteiten[[#Headers],[Arbeidskosten]],"")))</f>
        <v/>
      </c>
      <c r="AH425" t="str">
        <f>IF(ISNUMBER(FIND("arbeid",Methode_Keuze)),"",IF(ISNUMBER(FIND("arbeid",Methode_Keuze)),"",IF(Tb_Activiteiten[[#This Row],[Arbeidskosten op basis van IKS]]=1,Tb_Activiteiten[[#Headers],[Arbeidskosten op basis van IKS]],"")))</f>
        <v/>
      </c>
      <c r="AI425" t="str">
        <f>IF(ISNUMBER(FIND("overige",Methode_Keuze)),"",IF(Tb_Activiteiten[[#This Row],[Kosten derden exclusief btw]]=1,Tb_Activiteiten[[#Headers],[Kosten derden exclusief btw]],""))</f>
        <v/>
      </c>
      <c r="AJ425" t="str">
        <f>IF(ISNUMBER(FIND("overige",Methode_Keuze)),"",IF(Tb_Activiteiten[[#This Row],[Niet verrekenbare btw]]=1,Tb_Activiteiten[[#Headers],[Niet verrekenbare btw]],""))</f>
        <v/>
      </c>
      <c r="AK425" t="str">
        <f>IF(ISNUMBER(FIND("overige",Methode_Keuze)),"",IF(Tb_Activiteiten[[#This Row],[Grondkosten]]=1,Tb_Activiteiten[[#Headers],[Grondkosten]],""))</f>
        <v/>
      </c>
      <c r="AL425" t="str">
        <f>IF(ISNUMBER(FIND("overige",Methode_Keuze)),"",IF(Tb_Activiteiten[[#This Row],[Bijdrage in natura (overige)]]=1,Tb_Activiteiten[[#Headers],[Bijdrage in natura (overige)]],""))</f>
        <v/>
      </c>
      <c r="AM425" t="str">
        <f>IF(ISNUMBER(FIND("overige",Methode_Keuze)),"",IF(Tb_Activiteiten[[#This Row],[Bijdrage in natura (vrijwilligers)]]=1,Tb_Activiteiten[[#Headers],[Bijdrage in natura (vrijwilligers)]],""))</f>
        <v/>
      </c>
      <c r="AN425" t="str">
        <f>IF(ISNUMBER(FIND("overige",Methode_Keuze)),"",IF(Tb_Activiteiten[[#This Row],[Afschrijvingskosten]]=1,Tb_Activiteiten[[#Headers],[Afschrijvingskosten]],""))</f>
        <v/>
      </c>
    </row>
    <row r="426" spans="1:40" x14ac:dyDescent="0.25">
      <c r="A426" s="342"/>
      <c r="F426" s="81"/>
      <c r="G426" s="81"/>
      <c r="L426" s="71"/>
      <c r="N426" t="str">
        <f>IFERROR(IF(VLOOKUP(Tb_Activiteiten[[#This Row],[Openstelling]],Tb_Openstelling[],2,0)=1,1,""),"")</f>
        <v/>
      </c>
      <c r="AA426" t="str">
        <f>IF(ISNUMBER(FIND("arbeid",Methode_Keuze)),"",IF(ISNUMBER(FIND("arbeid",Methode_Keuze)),"",IF(Tb_Activiteiten[[#This Row],[Loonkosten]]=1,Tb_Activiteiten[[#Headers],[Loonkosten]],"")))</f>
        <v/>
      </c>
      <c r="AB426" t="str">
        <f>IF(ISNUMBER(FIND("arbeid",Methode_Keuze)),"",IF(ISNUMBER(FIND("arbeid",Methode_Keuze)),"",IF(Tb_Activiteiten[[#This Row],[Eigen arbeid]]=1,Tb_Activiteiten[[#Headers],[Eigen arbeid]],"")))</f>
        <v/>
      </c>
      <c r="AC426" t="str">
        <f>IF(ISNUMBER(FIND("arbeid",Methode_Keuze)),"",IF(ISNUMBER(FIND("arbeid",Methode_Keuze)),"",IF(Tb_Activiteiten[[#This Row],[Projectmedewerker]]=1,Tb_Activiteiten[[#Headers],[Projectmedewerker]],"")))</f>
        <v/>
      </c>
      <c r="AD426" t="str">
        <f>IF(ISNUMBER(FIND("arbeid",Methode_Keuze)),"",IF(ISNUMBER(FIND("arbeid",Methode_Keuze)),"",IF(Tb_Activiteiten[[#This Row],[Landbouwer]]=1,Tb_Activiteiten[[#Headers],[Landbouwer]],"")))</f>
        <v/>
      </c>
      <c r="AE426" t="str">
        <f>IF(ISNUMBER(FIND("arbeid",Methode_Keuze)),"",IF(ISNUMBER(FIND("arbeid",Methode_Keuze)),"",IF(Tb_Activiteiten[[#This Row],[Adviseur]]=1,Tb_Activiteiten[[#Headers],[Adviseur]],"")))</f>
        <v/>
      </c>
      <c r="AF426" t="str">
        <f>IF(ISNUMBER(FIND("arbeid",Methode_Keuze)),"",IF(ISNUMBER(FIND("arbeid",Methode_Keuze)),"",IF(Tb_Activiteiten[[#This Row],[Projectleider/Expert]]=1,Tb_Activiteiten[[#Headers],[Projectleider/Expert]],"")))</f>
        <v/>
      </c>
      <c r="AG426" t="str">
        <f>IF(ISNUMBER(FIND("arbeid",Methode_Keuze)),"",IF(ISNUMBER(FIND("arbeid",Methode_Keuze)),"",IF(Tb_Activiteiten[[#This Row],[Arbeidskosten]]=1,Tb_Activiteiten[[#Headers],[Arbeidskosten]],"")))</f>
        <v/>
      </c>
      <c r="AH426" t="str">
        <f>IF(ISNUMBER(FIND("arbeid",Methode_Keuze)),"",IF(ISNUMBER(FIND("arbeid",Methode_Keuze)),"",IF(Tb_Activiteiten[[#This Row],[Arbeidskosten op basis van IKS]]=1,Tb_Activiteiten[[#Headers],[Arbeidskosten op basis van IKS]],"")))</f>
        <v/>
      </c>
      <c r="AI426" t="str">
        <f>IF(ISNUMBER(FIND("overige",Methode_Keuze)),"",IF(Tb_Activiteiten[[#This Row],[Kosten derden exclusief btw]]=1,Tb_Activiteiten[[#Headers],[Kosten derden exclusief btw]],""))</f>
        <v/>
      </c>
      <c r="AJ426" t="str">
        <f>IF(ISNUMBER(FIND("overige",Methode_Keuze)),"",IF(Tb_Activiteiten[[#This Row],[Niet verrekenbare btw]]=1,Tb_Activiteiten[[#Headers],[Niet verrekenbare btw]],""))</f>
        <v/>
      </c>
      <c r="AK426" t="str">
        <f>IF(ISNUMBER(FIND("overige",Methode_Keuze)),"",IF(Tb_Activiteiten[[#This Row],[Grondkosten]]=1,Tb_Activiteiten[[#Headers],[Grondkosten]],""))</f>
        <v/>
      </c>
      <c r="AL426" t="str">
        <f>IF(ISNUMBER(FIND("overige",Methode_Keuze)),"",IF(Tb_Activiteiten[[#This Row],[Bijdrage in natura (overige)]]=1,Tb_Activiteiten[[#Headers],[Bijdrage in natura (overige)]],""))</f>
        <v/>
      </c>
      <c r="AM426" t="str">
        <f>IF(ISNUMBER(FIND("overige",Methode_Keuze)),"",IF(Tb_Activiteiten[[#This Row],[Bijdrage in natura (vrijwilligers)]]=1,Tb_Activiteiten[[#Headers],[Bijdrage in natura (vrijwilligers)]],""))</f>
        <v/>
      </c>
      <c r="AN426" t="str">
        <f>IF(ISNUMBER(FIND("overige",Methode_Keuze)),"",IF(Tb_Activiteiten[[#This Row],[Afschrijvingskosten]]=1,Tb_Activiteiten[[#Headers],[Afschrijvingskosten]],""))</f>
        <v/>
      </c>
    </row>
    <row r="427" spans="1:40" x14ac:dyDescent="0.25">
      <c r="A427" s="342"/>
      <c r="F427" s="81"/>
      <c r="G427" s="81"/>
      <c r="L427" s="71"/>
      <c r="N427" t="str">
        <f>IFERROR(IF(VLOOKUP(Tb_Activiteiten[[#This Row],[Openstelling]],Tb_Openstelling[],2,0)=1,1,""),"")</f>
        <v/>
      </c>
      <c r="AA427" t="str">
        <f>IF(ISNUMBER(FIND("arbeid",Methode_Keuze)),"",IF(ISNUMBER(FIND("arbeid",Methode_Keuze)),"",IF(Tb_Activiteiten[[#This Row],[Loonkosten]]=1,Tb_Activiteiten[[#Headers],[Loonkosten]],"")))</f>
        <v/>
      </c>
      <c r="AB427" t="str">
        <f>IF(ISNUMBER(FIND("arbeid",Methode_Keuze)),"",IF(ISNUMBER(FIND("arbeid",Methode_Keuze)),"",IF(Tb_Activiteiten[[#This Row],[Eigen arbeid]]=1,Tb_Activiteiten[[#Headers],[Eigen arbeid]],"")))</f>
        <v/>
      </c>
      <c r="AC427" t="str">
        <f>IF(ISNUMBER(FIND("arbeid",Methode_Keuze)),"",IF(ISNUMBER(FIND("arbeid",Methode_Keuze)),"",IF(Tb_Activiteiten[[#This Row],[Projectmedewerker]]=1,Tb_Activiteiten[[#Headers],[Projectmedewerker]],"")))</f>
        <v/>
      </c>
      <c r="AD427" t="str">
        <f>IF(ISNUMBER(FIND("arbeid",Methode_Keuze)),"",IF(ISNUMBER(FIND("arbeid",Methode_Keuze)),"",IF(Tb_Activiteiten[[#This Row],[Landbouwer]]=1,Tb_Activiteiten[[#Headers],[Landbouwer]],"")))</f>
        <v/>
      </c>
      <c r="AE427" t="str">
        <f>IF(ISNUMBER(FIND("arbeid",Methode_Keuze)),"",IF(ISNUMBER(FIND("arbeid",Methode_Keuze)),"",IF(Tb_Activiteiten[[#This Row],[Adviseur]]=1,Tb_Activiteiten[[#Headers],[Adviseur]],"")))</f>
        <v/>
      </c>
      <c r="AF427" t="str">
        <f>IF(ISNUMBER(FIND("arbeid",Methode_Keuze)),"",IF(ISNUMBER(FIND("arbeid",Methode_Keuze)),"",IF(Tb_Activiteiten[[#This Row],[Projectleider/Expert]]=1,Tb_Activiteiten[[#Headers],[Projectleider/Expert]],"")))</f>
        <v/>
      </c>
      <c r="AG427" t="str">
        <f>IF(ISNUMBER(FIND("arbeid",Methode_Keuze)),"",IF(ISNUMBER(FIND("arbeid",Methode_Keuze)),"",IF(Tb_Activiteiten[[#This Row],[Arbeidskosten]]=1,Tb_Activiteiten[[#Headers],[Arbeidskosten]],"")))</f>
        <v/>
      </c>
      <c r="AH427" t="str">
        <f>IF(ISNUMBER(FIND("arbeid",Methode_Keuze)),"",IF(ISNUMBER(FIND("arbeid",Methode_Keuze)),"",IF(Tb_Activiteiten[[#This Row],[Arbeidskosten op basis van IKS]]=1,Tb_Activiteiten[[#Headers],[Arbeidskosten op basis van IKS]],"")))</f>
        <v/>
      </c>
      <c r="AI427" t="str">
        <f>IF(ISNUMBER(FIND("overige",Methode_Keuze)),"",IF(Tb_Activiteiten[[#This Row],[Kosten derden exclusief btw]]=1,Tb_Activiteiten[[#Headers],[Kosten derden exclusief btw]],""))</f>
        <v/>
      </c>
      <c r="AJ427" t="str">
        <f>IF(ISNUMBER(FIND("overige",Methode_Keuze)),"",IF(Tb_Activiteiten[[#This Row],[Niet verrekenbare btw]]=1,Tb_Activiteiten[[#Headers],[Niet verrekenbare btw]],""))</f>
        <v/>
      </c>
      <c r="AK427" t="str">
        <f>IF(ISNUMBER(FIND("overige",Methode_Keuze)),"",IF(Tb_Activiteiten[[#This Row],[Grondkosten]]=1,Tb_Activiteiten[[#Headers],[Grondkosten]],""))</f>
        <v/>
      </c>
      <c r="AL427" t="str">
        <f>IF(ISNUMBER(FIND("overige",Methode_Keuze)),"",IF(Tb_Activiteiten[[#This Row],[Bijdrage in natura (overige)]]=1,Tb_Activiteiten[[#Headers],[Bijdrage in natura (overige)]],""))</f>
        <v/>
      </c>
      <c r="AM427" t="str">
        <f>IF(ISNUMBER(FIND("overige",Methode_Keuze)),"",IF(Tb_Activiteiten[[#This Row],[Bijdrage in natura (vrijwilligers)]]=1,Tb_Activiteiten[[#Headers],[Bijdrage in natura (vrijwilligers)]],""))</f>
        <v/>
      </c>
      <c r="AN427" t="str">
        <f>IF(ISNUMBER(FIND("overige",Methode_Keuze)),"",IF(Tb_Activiteiten[[#This Row],[Afschrijvingskosten]]=1,Tb_Activiteiten[[#Headers],[Afschrijvingskosten]],""))</f>
        <v/>
      </c>
    </row>
    <row r="428" spans="1:40" x14ac:dyDescent="0.25">
      <c r="A428" s="342"/>
      <c r="F428" s="81"/>
      <c r="G428" s="81"/>
      <c r="L428" s="71"/>
      <c r="N428" t="str">
        <f>IFERROR(IF(VLOOKUP(Tb_Activiteiten[[#This Row],[Openstelling]],Tb_Openstelling[],2,0)=1,1,""),"")</f>
        <v/>
      </c>
      <c r="AA428" t="str">
        <f>IF(ISNUMBER(FIND("arbeid",Methode_Keuze)),"",IF(ISNUMBER(FIND("arbeid",Methode_Keuze)),"",IF(Tb_Activiteiten[[#This Row],[Loonkosten]]=1,Tb_Activiteiten[[#Headers],[Loonkosten]],"")))</f>
        <v/>
      </c>
      <c r="AB428" t="str">
        <f>IF(ISNUMBER(FIND("arbeid",Methode_Keuze)),"",IF(ISNUMBER(FIND("arbeid",Methode_Keuze)),"",IF(Tb_Activiteiten[[#This Row],[Eigen arbeid]]=1,Tb_Activiteiten[[#Headers],[Eigen arbeid]],"")))</f>
        <v/>
      </c>
      <c r="AC428" t="str">
        <f>IF(ISNUMBER(FIND("arbeid",Methode_Keuze)),"",IF(ISNUMBER(FIND("arbeid",Methode_Keuze)),"",IF(Tb_Activiteiten[[#This Row],[Projectmedewerker]]=1,Tb_Activiteiten[[#Headers],[Projectmedewerker]],"")))</f>
        <v/>
      </c>
      <c r="AD428" t="str">
        <f>IF(ISNUMBER(FIND("arbeid",Methode_Keuze)),"",IF(ISNUMBER(FIND("arbeid",Methode_Keuze)),"",IF(Tb_Activiteiten[[#This Row],[Landbouwer]]=1,Tb_Activiteiten[[#Headers],[Landbouwer]],"")))</f>
        <v/>
      </c>
      <c r="AE428" t="str">
        <f>IF(ISNUMBER(FIND("arbeid",Methode_Keuze)),"",IF(ISNUMBER(FIND("arbeid",Methode_Keuze)),"",IF(Tb_Activiteiten[[#This Row],[Adviseur]]=1,Tb_Activiteiten[[#Headers],[Adviseur]],"")))</f>
        <v/>
      </c>
      <c r="AF428" t="str">
        <f>IF(ISNUMBER(FIND("arbeid",Methode_Keuze)),"",IF(ISNUMBER(FIND("arbeid",Methode_Keuze)),"",IF(Tb_Activiteiten[[#This Row],[Projectleider/Expert]]=1,Tb_Activiteiten[[#Headers],[Projectleider/Expert]],"")))</f>
        <v/>
      </c>
      <c r="AG428" t="str">
        <f>IF(ISNUMBER(FIND("arbeid",Methode_Keuze)),"",IF(ISNUMBER(FIND("arbeid",Methode_Keuze)),"",IF(Tb_Activiteiten[[#This Row],[Arbeidskosten]]=1,Tb_Activiteiten[[#Headers],[Arbeidskosten]],"")))</f>
        <v/>
      </c>
      <c r="AH428" t="str">
        <f>IF(ISNUMBER(FIND("arbeid",Methode_Keuze)),"",IF(ISNUMBER(FIND("arbeid",Methode_Keuze)),"",IF(Tb_Activiteiten[[#This Row],[Arbeidskosten op basis van IKS]]=1,Tb_Activiteiten[[#Headers],[Arbeidskosten op basis van IKS]],"")))</f>
        <v/>
      </c>
      <c r="AI428" t="str">
        <f>IF(ISNUMBER(FIND("overige",Methode_Keuze)),"",IF(Tb_Activiteiten[[#This Row],[Kosten derden exclusief btw]]=1,Tb_Activiteiten[[#Headers],[Kosten derden exclusief btw]],""))</f>
        <v/>
      </c>
      <c r="AJ428" t="str">
        <f>IF(ISNUMBER(FIND("overige",Methode_Keuze)),"",IF(Tb_Activiteiten[[#This Row],[Niet verrekenbare btw]]=1,Tb_Activiteiten[[#Headers],[Niet verrekenbare btw]],""))</f>
        <v/>
      </c>
      <c r="AK428" t="str">
        <f>IF(ISNUMBER(FIND("overige",Methode_Keuze)),"",IF(Tb_Activiteiten[[#This Row],[Grondkosten]]=1,Tb_Activiteiten[[#Headers],[Grondkosten]],""))</f>
        <v/>
      </c>
      <c r="AL428" t="str">
        <f>IF(ISNUMBER(FIND("overige",Methode_Keuze)),"",IF(Tb_Activiteiten[[#This Row],[Bijdrage in natura (overige)]]=1,Tb_Activiteiten[[#Headers],[Bijdrage in natura (overige)]],""))</f>
        <v/>
      </c>
      <c r="AM428" t="str">
        <f>IF(ISNUMBER(FIND("overige",Methode_Keuze)),"",IF(Tb_Activiteiten[[#This Row],[Bijdrage in natura (vrijwilligers)]]=1,Tb_Activiteiten[[#Headers],[Bijdrage in natura (vrijwilligers)]],""))</f>
        <v/>
      </c>
      <c r="AN428" t="str">
        <f>IF(ISNUMBER(FIND("overige",Methode_Keuze)),"",IF(Tb_Activiteiten[[#This Row],[Afschrijvingskosten]]=1,Tb_Activiteiten[[#Headers],[Afschrijvingskosten]],""))</f>
        <v/>
      </c>
    </row>
    <row r="429" spans="1:40" x14ac:dyDescent="0.25">
      <c r="A429" s="342"/>
      <c r="F429" s="81"/>
      <c r="G429" s="81"/>
      <c r="L429" s="71"/>
      <c r="N429" t="str">
        <f>IFERROR(IF(VLOOKUP(Tb_Activiteiten[[#This Row],[Openstelling]],Tb_Openstelling[],2,0)=1,1,""),"")</f>
        <v/>
      </c>
      <c r="AA429" t="str">
        <f>IF(ISNUMBER(FIND("arbeid",Methode_Keuze)),"",IF(ISNUMBER(FIND("arbeid",Methode_Keuze)),"",IF(Tb_Activiteiten[[#This Row],[Loonkosten]]=1,Tb_Activiteiten[[#Headers],[Loonkosten]],"")))</f>
        <v/>
      </c>
      <c r="AB429" t="str">
        <f>IF(ISNUMBER(FIND("arbeid",Methode_Keuze)),"",IF(ISNUMBER(FIND("arbeid",Methode_Keuze)),"",IF(Tb_Activiteiten[[#This Row],[Eigen arbeid]]=1,Tb_Activiteiten[[#Headers],[Eigen arbeid]],"")))</f>
        <v/>
      </c>
      <c r="AC429" t="str">
        <f>IF(ISNUMBER(FIND("arbeid",Methode_Keuze)),"",IF(ISNUMBER(FIND("arbeid",Methode_Keuze)),"",IF(Tb_Activiteiten[[#This Row],[Projectmedewerker]]=1,Tb_Activiteiten[[#Headers],[Projectmedewerker]],"")))</f>
        <v/>
      </c>
      <c r="AD429" t="str">
        <f>IF(ISNUMBER(FIND("arbeid",Methode_Keuze)),"",IF(ISNUMBER(FIND("arbeid",Methode_Keuze)),"",IF(Tb_Activiteiten[[#This Row],[Landbouwer]]=1,Tb_Activiteiten[[#Headers],[Landbouwer]],"")))</f>
        <v/>
      </c>
      <c r="AE429" t="str">
        <f>IF(ISNUMBER(FIND("arbeid",Methode_Keuze)),"",IF(ISNUMBER(FIND("arbeid",Methode_Keuze)),"",IF(Tb_Activiteiten[[#This Row],[Adviseur]]=1,Tb_Activiteiten[[#Headers],[Adviseur]],"")))</f>
        <v/>
      </c>
      <c r="AF429" t="str">
        <f>IF(ISNUMBER(FIND("arbeid",Methode_Keuze)),"",IF(ISNUMBER(FIND("arbeid",Methode_Keuze)),"",IF(Tb_Activiteiten[[#This Row],[Projectleider/Expert]]=1,Tb_Activiteiten[[#Headers],[Projectleider/Expert]],"")))</f>
        <v/>
      </c>
      <c r="AG429" t="str">
        <f>IF(ISNUMBER(FIND("arbeid",Methode_Keuze)),"",IF(ISNUMBER(FIND("arbeid",Methode_Keuze)),"",IF(Tb_Activiteiten[[#This Row],[Arbeidskosten]]=1,Tb_Activiteiten[[#Headers],[Arbeidskosten]],"")))</f>
        <v/>
      </c>
      <c r="AH429" t="str">
        <f>IF(ISNUMBER(FIND("arbeid",Methode_Keuze)),"",IF(ISNUMBER(FIND("arbeid",Methode_Keuze)),"",IF(Tb_Activiteiten[[#This Row],[Arbeidskosten op basis van IKS]]=1,Tb_Activiteiten[[#Headers],[Arbeidskosten op basis van IKS]],"")))</f>
        <v/>
      </c>
      <c r="AI429" t="str">
        <f>IF(ISNUMBER(FIND("overige",Methode_Keuze)),"",IF(Tb_Activiteiten[[#This Row],[Kosten derden exclusief btw]]=1,Tb_Activiteiten[[#Headers],[Kosten derden exclusief btw]],""))</f>
        <v/>
      </c>
      <c r="AJ429" t="str">
        <f>IF(ISNUMBER(FIND("overige",Methode_Keuze)),"",IF(Tb_Activiteiten[[#This Row],[Niet verrekenbare btw]]=1,Tb_Activiteiten[[#Headers],[Niet verrekenbare btw]],""))</f>
        <v/>
      </c>
      <c r="AK429" t="str">
        <f>IF(ISNUMBER(FIND("overige",Methode_Keuze)),"",IF(Tb_Activiteiten[[#This Row],[Grondkosten]]=1,Tb_Activiteiten[[#Headers],[Grondkosten]],""))</f>
        <v/>
      </c>
      <c r="AL429" t="str">
        <f>IF(ISNUMBER(FIND("overige",Methode_Keuze)),"",IF(Tb_Activiteiten[[#This Row],[Bijdrage in natura (overige)]]=1,Tb_Activiteiten[[#Headers],[Bijdrage in natura (overige)]],""))</f>
        <v/>
      </c>
      <c r="AM429" t="str">
        <f>IF(ISNUMBER(FIND("overige",Methode_Keuze)),"",IF(Tb_Activiteiten[[#This Row],[Bijdrage in natura (vrijwilligers)]]=1,Tb_Activiteiten[[#Headers],[Bijdrage in natura (vrijwilligers)]],""))</f>
        <v/>
      </c>
      <c r="AN429" t="str">
        <f>IF(ISNUMBER(FIND("overige",Methode_Keuze)),"",IF(Tb_Activiteiten[[#This Row],[Afschrijvingskosten]]=1,Tb_Activiteiten[[#Headers],[Afschrijvingskosten]],""))</f>
        <v/>
      </c>
    </row>
    <row r="430" spans="1:40" x14ac:dyDescent="0.25">
      <c r="A430" s="342"/>
      <c r="F430" s="81"/>
      <c r="G430" s="81"/>
      <c r="L430" s="71"/>
      <c r="N430" t="str">
        <f>IFERROR(IF(VLOOKUP(Tb_Activiteiten[[#This Row],[Openstelling]],Tb_Openstelling[],2,0)=1,1,""),"")</f>
        <v/>
      </c>
      <c r="AA430" t="str">
        <f>IF(ISNUMBER(FIND("arbeid",Methode_Keuze)),"",IF(ISNUMBER(FIND("arbeid",Methode_Keuze)),"",IF(Tb_Activiteiten[[#This Row],[Loonkosten]]=1,Tb_Activiteiten[[#Headers],[Loonkosten]],"")))</f>
        <v/>
      </c>
      <c r="AB430" t="str">
        <f>IF(ISNUMBER(FIND("arbeid",Methode_Keuze)),"",IF(ISNUMBER(FIND("arbeid",Methode_Keuze)),"",IF(Tb_Activiteiten[[#This Row],[Eigen arbeid]]=1,Tb_Activiteiten[[#Headers],[Eigen arbeid]],"")))</f>
        <v/>
      </c>
      <c r="AC430" t="str">
        <f>IF(ISNUMBER(FIND("arbeid",Methode_Keuze)),"",IF(ISNUMBER(FIND("arbeid",Methode_Keuze)),"",IF(Tb_Activiteiten[[#This Row],[Projectmedewerker]]=1,Tb_Activiteiten[[#Headers],[Projectmedewerker]],"")))</f>
        <v/>
      </c>
      <c r="AD430" t="str">
        <f>IF(ISNUMBER(FIND("arbeid",Methode_Keuze)),"",IF(ISNUMBER(FIND("arbeid",Methode_Keuze)),"",IF(Tb_Activiteiten[[#This Row],[Landbouwer]]=1,Tb_Activiteiten[[#Headers],[Landbouwer]],"")))</f>
        <v/>
      </c>
      <c r="AE430" t="str">
        <f>IF(ISNUMBER(FIND("arbeid",Methode_Keuze)),"",IF(ISNUMBER(FIND("arbeid",Methode_Keuze)),"",IF(Tb_Activiteiten[[#This Row],[Adviseur]]=1,Tb_Activiteiten[[#Headers],[Adviseur]],"")))</f>
        <v/>
      </c>
      <c r="AF430" t="str">
        <f>IF(ISNUMBER(FIND("arbeid",Methode_Keuze)),"",IF(ISNUMBER(FIND("arbeid",Methode_Keuze)),"",IF(Tb_Activiteiten[[#This Row],[Projectleider/Expert]]=1,Tb_Activiteiten[[#Headers],[Projectleider/Expert]],"")))</f>
        <v/>
      </c>
      <c r="AG430" t="str">
        <f>IF(ISNUMBER(FIND("arbeid",Methode_Keuze)),"",IF(ISNUMBER(FIND("arbeid",Methode_Keuze)),"",IF(Tb_Activiteiten[[#This Row],[Arbeidskosten]]=1,Tb_Activiteiten[[#Headers],[Arbeidskosten]],"")))</f>
        <v/>
      </c>
      <c r="AH430" t="str">
        <f>IF(ISNUMBER(FIND("arbeid",Methode_Keuze)),"",IF(ISNUMBER(FIND("arbeid",Methode_Keuze)),"",IF(Tb_Activiteiten[[#This Row],[Arbeidskosten op basis van IKS]]=1,Tb_Activiteiten[[#Headers],[Arbeidskosten op basis van IKS]],"")))</f>
        <v/>
      </c>
      <c r="AI430" t="str">
        <f>IF(ISNUMBER(FIND("overige",Methode_Keuze)),"",IF(Tb_Activiteiten[[#This Row],[Kosten derden exclusief btw]]=1,Tb_Activiteiten[[#Headers],[Kosten derden exclusief btw]],""))</f>
        <v/>
      </c>
      <c r="AJ430" t="str">
        <f>IF(ISNUMBER(FIND("overige",Methode_Keuze)),"",IF(Tb_Activiteiten[[#This Row],[Niet verrekenbare btw]]=1,Tb_Activiteiten[[#Headers],[Niet verrekenbare btw]],""))</f>
        <v/>
      </c>
      <c r="AK430" t="str">
        <f>IF(ISNUMBER(FIND("overige",Methode_Keuze)),"",IF(Tb_Activiteiten[[#This Row],[Grondkosten]]=1,Tb_Activiteiten[[#Headers],[Grondkosten]],""))</f>
        <v/>
      </c>
      <c r="AL430" t="str">
        <f>IF(ISNUMBER(FIND("overige",Methode_Keuze)),"",IF(Tb_Activiteiten[[#This Row],[Bijdrage in natura (overige)]]=1,Tb_Activiteiten[[#Headers],[Bijdrage in natura (overige)]],""))</f>
        <v/>
      </c>
      <c r="AM430" t="str">
        <f>IF(ISNUMBER(FIND("overige",Methode_Keuze)),"",IF(Tb_Activiteiten[[#This Row],[Bijdrage in natura (vrijwilligers)]]=1,Tb_Activiteiten[[#Headers],[Bijdrage in natura (vrijwilligers)]],""))</f>
        <v/>
      </c>
      <c r="AN430" t="str">
        <f>IF(ISNUMBER(FIND("overige",Methode_Keuze)),"",IF(Tb_Activiteiten[[#This Row],[Afschrijvingskosten]]=1,Tb_Activiteiten[[#Headers],[Afschrijvingskosten]],""))</f>
        <v/>
      </c>
    </row>
    <row r="431" spans="1:40" x14ac:dyDescent="0.25">
      <c r="A431" s="342"/>
      <c r="F431" s="81"/>
      <c r="G431" s="81"/>
      <c r="L431" s="71"/>
      <c r="N431" t="str">
        <f>IFERROR(IF(VLOOKUP(Tb_Activiteiten[[#This Row],[Openstelling]],Tb_Openstelling[],2,0)=1,1,""),"")</f>
        <v/>
      </c>
      <c r="AA431" t="str">
        <f>IF(ISNUMBER(FIND("arbeid",Methode_Keuze)),"",IF(ISNUMBER(FIND("arbeid",Methode_Keuze)),"",IF(Tb_Activiteiten[[#This Row],[Loonkosten]]=1,Tb_Activiteiten[[#Headers],[Loonkosten]],"")))</f>
        <v/>
      </c>
      <c r="AB431" t="str">
        <f>IF(ISNUMBER(FIND("arbeid",Methode_Keuze)),"",IF(ISNUMBER(FIND("arbeid",Methode_Keuze)),"",IF(Tb_Activiteiten[[#This Row],[Eigen arbeid]]=1,Tb_Activiteiten[[#Headers],[Eigen arbeid]],"")))</f>
        <v/>
      </c>
      <c r="AC431" t="str">
        <f>IF(ISNUMBER(FIND("arbeid",Methode_Keuze)),"",IF(ISNUMBER(FIND("arbeid",Methode_Keuze)),"",IF(Tb_Activiteiten[[#This Row],[Projectmedewerker]]=1,Tb_Activiteiten[[#Headers],[Projectmedewerker]],"")))</f>
        <v/>
      </c>
      <c r="AD431" t="str">
        <f>IF(ISNUMBER(FIND("arbeid",Methode_Keuze)),"",IF(ISNUMBER(FIND("arbeid",Methode_Keuze)),"",IF(Tb_Activiteiten[[#This Row],[Landbouwer]]=1,Tb_Activiteiten[[#Headers],[Landbouwer]],"")))</f>
        <v/>
      </c>
      <c r="AE431" t="str">
        <f>IF(ISNUMBER(FIND("arbeid",Methode_Keuze)),"",IF(ISNUMBER(FIND("arbeid",Methode_Keuze)),"",IF(Tb_Activiteiten[[#This Row],[Adviseur]]=1,Tb_Activiteiten[[#Headers],[Adviseur]],"")))</f>
        <v/>
      </c>
      <c r="AF431" t="str">
        <f>IF(ISNUMBER(FIND("arbeid",Methode_Keuze)),"",IF(ISNUMBER(FIND("arbeid",Methode_Keuze)),"",IF(Tb_Activiteiten[[#This Row],[Projectleider/Expert]]=1,Tb_Activiteiten[[#Headers],[Projectleider/Expert]],"")))</f>
        <v/>
      </c>
      <c r="AG431" t="str">
        <f>IF(ISNUMBER(FIND("arbeid",Methode_Keuze)),"",IF(ISNUMBER(FIND("arbeid",Methode_Keuze)),"",IF(Tb_Activiteiten[[#This Row],[Arbeidskosten]]=1,Tb_Activiteiten[[#Headers],[Arbeidskosten]],"")))</f>
        <v/>
      </c>
      <c r="AH431" t="str">
        <f>IF(ISNUMBER(FIND("arbeid",Methode_Keuze)),"",IF(ISNUMBER(FIND("arbeid",Methode_Keuze)),"",IF(Tb_Activiteiten[[#This Row],[Arbeidskosten op basis van IKS]]=1,Tb_Activiteiten[[#Headers],[Arbeidskosten op basis van IKS]],"")))</f>
        <v/>
      </c>
      <c r="AI431" t="str">
        <f>IF(ISNUMBER(FIND("overige",Methode_Keuze)),"",IF(Tb_Activiteiten[[#This Row],[Kosten derden exclusief btw]]=1,Tb_Activiteiten[[#Headers],[Kosten derden exclusief btw]],""))</f>
        <v/>
      </c>
      <c r="AJ431" t="str">
        <f>IF(ISNUMBER(FIND("overige",Methode_Keuze)),"",IF(Tb_Activiteiten[[#This Row],[Niet verrekenbare btw]]=1,Tb_Activiteiten[[#Headers],[Niet verrekenbare btw]],""))</f>
        <v/>
      </c>
      <c r="AK431" t="str">
        <f>IF(ISNUMBER(FIND("overige",Methode_Keuze)),"",IF(Tb_Activiteiten[[#This Row],[Grondkosten]]=1,Tb_Activiteiten[[#Headers],[Grondkosten]],""))</f>
        <v/>
      </c>
      <c r="AL431" t="str">
        <f>IF(ISNUMBER(FIND("overige",Methode_Keuze)),"",IF(Tb_Activiteiten[[#This Row],[Bijdrage in natura (overige)]]=1,Tb_Activiteiten[[#Headers],[Bijdrage in natura (overige)]],""))</f>
        <v/>
      </c>
      <c r="AM431" t="str">
        <f>IF(ISNUMBER(FIND("overige",Methode_Keuze)),"",IF(Tb_Activiteiten[[#This Row],[Bijdrage in natura (vrijwilligers)]]=1,Tb_Activiteiten[[#Headers],[Bijdrage in natura (vrijwilligers)]],""))</f>
        <v/>
      </c>
      <c r="AN431" t="str">
        <f>IF(ISNUMBER(FIND("overige",Methode_Keuze)),"",IF(Tb_Activiteiten[[#This Row],[Afschrijvingskosten]]=1,Tb_Activiteiten[[#Headers],[Afschrijvingskosten]],""))</f>
        <v/>
      </c>
    </row>
    <row r="432" spans="1:40" x14ac:dyDescent="0.25">
      <c r="A432" s="342"/>
      <c r="F432" s="81"/>
      <c r="G432" s="81"/>
      <c r="L432" s="71"/>
      <c r="N432" t="str">
        <f>IFERROR(IF(VLOOKUP(Tb_Activiteiten[[#This Row],[Openstelling]],Tb_Openstelling[],2,0)=1,1,""),"")</f>
        <v/>
      </c>
      <c r="AA432" t="str">
        <f>IF(ISNUMBER(FIND("arbeid",Methode_Keuze)),"",IF(ISNUMBER(FIND("arbeid",Methode_Keuze)),"",IF(Tb_Activiteiten[[#This Row],[Loonkosten]]=1,Tb_Activiteiten[[#Headers],[Loonkosten]],"")))</f>
        <v/>
      </c>
      <c r="AB432" t="str">
        <f>IF(ISNUMBER(FIND("arbeid",Methode_Keuze)),"",IF(ISNUMBER(FIND("arbeid",Methode_Keuze)),"",IF(Tb_Activiteiten[[#This Row],[Eigen arbeid]]=1,Tb_Activiteiten[[#Headers],[Eigen arbeid]],"")))</f>
        <v/>
      </c>
      <c r="AC432" t="str">
        <f>IF(ISNUMBER(FIND("arbeid",Methode_Keuze)),"",IF(ISNUMBER(FIND("arbeid",Methode_Keuze)),"",IF(Tb_Activiteiten[[#This Row],[Projectmedewerker]]=1,Tb_Activiteiten[[#Headers],[Projectmedewerker]],"")))</f>
        <v/>
      </c>
      <c r="AD432" t="str">
        <f>IF(ISNUMBER(FIND("arbeid",Methode_Keuze)),"",IF(ISNUMBER(FIND("arbeid",Methode_Keuze)),"",IF(Tb_Activiteiten[[#This Row],[Landbouwer]]=1,Tb_Activiteiten[[#Headers],[Landbouwer]],"")))</f>
        <v/>
      </c>
      <c r="AE432" t="str">
        <f>IF(ISNUMBER(FIND("arbeid",Methode_Keuze)),"",IF(ISNUMBER(FIND("arbeid",Methode_Keuze)),"",IF(Tb_Activiteiten[[#This Row],[Adviseur]]=1,Tb_Activiteiten[[#Headers],[Adviseur]],"")))</f>
        <v/>
      </c>
      <c r="AF432" t="str">
        <f>IF(ISNUMBER(FIND("arbeid",Methode_Keuze)),"",IF(ISNUMBER(FIND("arbeid",Methode_Keuze)),"",IF(Tb_Activiteiten[[#This Row],[Projectleider/Expert]]=1,Tb_Activiteiten[[#Headers],[Projectleider/Expert]],"")))</f>
        <v/>
      </c>
      <c r="AG432" t="str">
        <f>IF(ISNUMBER(FIND("arbeid",Methode_Keuze)),"",IF(ISNUMBER(FIND("arbeid",Methode_Keuze)),"",IF(Tb_Activiteiten[[#This Row],[Arbeidskosten]]=1,Tb_Activiteiten[[#Headers],[Arbeidskosten]],"")))</f>
        <v/>
      </c>
      <c r="AH432" t="str">
        <f>IF(ISNUMBER(FIND("arbeid",Methode_Keuze)),"",IF(ISNUMBER(FIND("arbeid",Methode_Keuze)),"",IF(Tb_Activiteiten[[#This Row],[Arbeidskosten op basis van IKS]]=1,Tb_Activiteiten[[#Headers],[Arbeidskosten op basis van IKS]],"")))</f>
        <v/>
      </c>
      <c r="AI432" t="str">
        <f>IF(ISNUMBER(FIND("overige",Methode_Keuze)),"",IF(Tb_Activiteiten[[#This Row],[Kosten derden exclusief btw]]=1,Tb_Activiteiten[[#Headers],[Kosten derden exclusief btw]],""))</f>
        <v/>
      </c>
      <c r="AJ432" t="str">
        <f>IF(ISNUMBER(FIND("overige",Methode_Keuze)),"",IF(Tb_Activiteiten[[#This Row],[Niet verrekenbare btw]]=1,Tb_Activiteiten[[#Headers],[Niet verrekenbare btw]],""))</f>
        <v/>
      </c>
      <c r="AK432" t="str">
        <f>IF(ISNUMBER(FIND("overige",Methode_Keuze)),"",IF(Tb_Activiteiten[[#This Row],[Grondkosten]]=1,Tb_Activiteiten[[#Headers],[Grondkosten]],""))</f>
        <v/>
      </c>
      <c r="AL432" t="str">
        <f>IF(ISNUMBER(FIND("overige",Methode_Keuze)),"",IF(Tb_Activiteiten[[#This Row],[Bijdrage in natura (overige)]]=1,Tb_Activiteiten[[#Headers],[Bijdrage in natura (overige)]],""))</f>
        <v/>
      </c>
      <c r="AM432" t="str">
        <f>IF(ISNUMBER(FIND("overige",Methode_Keuze)),"",IF(Tb_Activiteiten[[#This Row],[Bijdrage in natura (vrijwilligers)]]=1,Tb_Activiteiten[[#Headers],[Bijdrage in natura (vrijwilligers)]],""))</f>
        <v/>
      </c>
      <c r="AN432" t="str">
        <f>IF(ISNUMBER(FIND("overige",Methode_Keuze)),"",IF(Tb_Activiteiten[[#This Row],[Afschrijvingskosten]]=1,Tb_Activiteiten[[#Headers],[Afschrijvingskosten]],""))</f>
        <v/>
      </c>
    </row>
    <row r="433" spans="1:40" x14ac:dyDescent="0.25">
      <c r="A433" s="342"/>
      <c r="F433" s="81"/>
      <c r="G433" s="81"/>
      <c r="L433" s="71"/>
      <c r="N433" t="str">
        <f>IFERROR(IF(VLOOKUP(Tb_Activiteiten[[#This Row],[Openstelling]],Tb_Openstelling[],2,0)=1,1,""),"")</f>
        <v/>
      </c>
      <c r="AA433" t="str">
        <f>IF(ISNUMBER(FIND("arbeid",Methode_Keuze)),"",IF(ISNUMBER(FIND("arbeid",Methode_Keuze)),"",IF(Tb_Activiteiten[[#This Row],[Loonkosten]]=1,Tb_Activiteiten[[#Headers],[Loonkosten]],"")))</f>
        <v/>
      </c>
      <c r="AB433" t="str">
        <f>IF(ISNUMBER(FIND("arbeid",Methode_Keuze)),"",IF(ISNUMBER(FIND("arbeid",Methode_Keuze)),"",IF(Tb_Activiteiten[[#This Row],[Eigen arbeid]]=1,Tb_Activiteiten[[#Headers],[Eigen arbeid]],"")))</f>
        <v/>
      </c>
      <c r="AC433" t="str">
        <f>IF(ISNUMBER(FIND("arbeid",Methode_Keuze)),"",IF(ISNUMBER(FIND("arbeid",Methode_Keuze)),"",IF(Tb_Activiteiten[[#This Row],[Projectmedewerker]]=1,Tb_Activiteiten[[#Headers],[Projectmedewerker]],"")))</f>
        <v/>
      </c>
      <c r="AD433" t="str">
        <f>IF(ISNUMBER(FIND("arbeid",Methode_Keuze)),"",IF(ISNUMBER(FIND("arbeid",Methode_Keuze)),"",IF(Tb_Activiteiten[[#This Row],[Landbouwer]]=1,Tb_Activiteiten[[#Headers],[Landbouwer]],"")))</f>
        <v/>
      </c>
      <c r="AE433" t="str">
        <f>IF(ISNUMBER(FIND("arbeid",Methode_Keuze)),"",IF(ISNUMBER(FIND("arbeid",Methode_Keuze)),"",IF(Tb_Activiteiten[[#This Row],[Adviseur]]=1,Tb_Activiteiten[[#Headers],[Adviseur]],"")))</f>
        <v/>
      </c>
      <c r="AF433" t="str">
        <f>IF(ISNUMBER(FIND("arbeid",Methode_Keuze)),"",IF(ISNUMBER(FIND("arbeid",Methode_Keuze)),"",IF(Tb_Activiteiten[[#This Row],[Projectleider/Expert]]=1,Tb_Activiteiten[[#Headers],[Projectleider/Expert]],"")))</f>
        <v/>
      </c>
      <c r="AG433" t="str">
        <f>IF(ISNUMBER(FIND("arbeid",Methode_Keuze)),"",IF(ISNUMBER(FIND("arbeid",Methode_Keuze)),"",IF(Tb_Activiteiten[[#This Row],[Arbeidskosten]]=1,Tb_Activiteiten[[#Headers],[Arbeidskosten]],"")))</f>
        <v/>
      </c>
      <c r="AH433" t="str">
        <f>IF(ISNUMBER(FIND("arbeid",Methode_Keuze)),"",IF(ISNUMBER(FIND("arbeid",Methode_Keuze)),"",IF(Tb_Activiteiten[[#This Row],[Arbeidskosten op basis van IKS]]=1,Tb_Activiteiten[[#Headers],[Arbeidskosten op basis van IKS]],"")))</f>
        <v/>
      </c>
      <c r="AI433" t="str">
        <f>IF(ISNUMBER(FIND("overige",Methode_Keuze)),"",IF(Tb_Activiteiten[[#This Row],[Kosten derden exclusief btw]]=1,Tb_Activiteiten[[#Headers],[Kosten derden exclusief btw]],""))</f>
        <v/>
      </c>
      <c r="AJ433" t="str">
        <f>IF(ISNUMBER(FIND("overige",Methode_Keuze)),"",IF(Tb_Activiteiten[[#This Row],[Niet verrekenbare btw]]=1,Tb_Activiteiten[[#Headers],[Niet verrekenbare btw]],""))</f>
        <v/>
      </c>
      <c r="AK433" t="str">
        <f>IF(ISNUMBER(FIND("overige",Methode_Keuze)),"",IF(Tb_Activiteiten[[#This Row],[Grondkosten]]=1,Tb_Activiteiten[[#Headers],[Grondkosten]],""))</f>
        <v/>
      </c>
      <c r="AL433" t="str">
        <f>IF(ISNUMBER(FIND("overige",Methode_Keuze)),"",IF(Tb_Activiteiten[[#This Row],[Bijdrage in natura (overige)]]=1,Tb_Activiteiten[[#Headers],[Bijdrage in natura (overige)]],""))</f>
        <v/>
      </c>
      <c r="AM433" t="str">
        <f>IF(ISNUMBER(FIND("overige",Methode_Keuze)),"",IF(Tb_Activiteiten[[#This Row],[Bijdrage in natura (vrijwilligers)]]=1,Tb_Activiteiten[[#Headers],[Bijdrage in natura (vrijwilligers)]],""))</f>
        <v/>
      </c>
      <c r="AN433" t="str">
        <f>IF(ISNUMBER(FIND("overige",Methode_Keuze)),"",IF(Tb_Activiteiten[[#This Row],[Afschrijvingskosten]]=1,Tb_Activiteiten[[#Headers],[Afschrijvingskosten]],""))</f>
        <v/>
      </c>
    </row>
    <row r="434" spans="1:40" x14ac:dyDescent="0.25">
      <c r="A434" s="342"/>
      <c r="F434" s="81"/>
      <c r="G434" s="81"/>
      <c r="L434" s="71"/>
      <c r="N434" t="str">
        <f>IFERROR(IF(VLOOKUP(Tb_Activiteiten[[#This Row],[Openstelling]],Tb_Openstelling[],2,0)=1,1,""),"")</f>
        <v/>
      </c>
      <c r="AA434" t="str">
        <f>IF(ISNUMBER(FIND("arbeid",Methode_Keuze)),"",IF(ISNUMBER(FIND("arbeid",Methode_Keuze)),"",IF(Tb_Activiteiten[[#This Row],[Loonkosten]]=1,Tb_Activiteiten[[#Headers],[Loonkosten]],"")))</f>
        <v/>
      </c>
      <c r="AB434" t="str">
        <f>IF(ISNUMBER(FIND("arbeid",Methode_Keuze)),"",IF(ISNUMBER(FIND("arbeid",Methode_Keuze)),"",IF(Tb_Activiteiten[[#This Row],[Eigen arbeid]]=1,Tb_Activiteiten[[#Headers],[Eigen arbeid]],"")))</f>
        <v/>
      </c>
      <c r="AC434" t="str">
        <f>IF(ISNUMBER(FIND("arbeid",Methode_Keuze)),"",IF(ISNUMBER(FIND("arbeid",Methode_Keuze)),"",IF(Tb_Activiteiten[[#This Row],[Projectmedewerker]]=1,Tb_Activiteiten[[#Headers],[Projectmedewerker]],"")))</f>
        <v/>
      </c>
      <c r="AD434" t="str">
        <f>IF(ISNUMBER(FIND("arbeid",Methode_Keuze)),"",IF(ISNUMBER(FIND("arbeid",Methode_Keuze)),"",IF(Tb_Activiteiten[[#This Row],[Landbouwer]]=1,Tb_Activiteiten[[#Headers],[Landbouwer]],"")))</f>
        <v/>
      </c>
      <c r="AE434" t="str">
        <f>IF(ISNUMBER(FIND("arbeid",Methode_Keuze)),"",IF(ISNUMBER(FIND("arbeid",Methode_Keuze)),"",IF(Tb_Activiteiten[[#This Row],[Adviseur]]=1,Tb_Activiteiten[[#Headers],[Adviseur]],"")))</f>
        <v/>
      </c>
      <c r="AF434" t="str">
        <f>IF(ISNUMBER(FIND("arbeid",Methode_Keuze)),"",IF(ISNUMBER(FIND("arbeid",Methode_Keuze)),"",IF(Tb_Activiteiten[[#This Row],[Projectleider/Expert]]=1,Tb_Activiteiten[[#Headers],[Projectleider/Expert]],"")))</f>
        <v/>
      </c>
      <c r="AG434" t="str">
        <f>IF(ISNUMBER(FIND("arbeid",Methode_Keuze)),"",IF(ISNUMBER(FIND("arbeid",Methode_Keuze)),"",IF(Tb_Activiteiten[[#This Row],[Arbeidskosten]]=1,Tb_Activiteiten[[#Headers],[Arbeidskosten]],"")))</f>
        <v/>
      </c>
      <c r="AH434" t="str">
        <f>IF(ISNUMBER(FIND("arbeid",Methode_Keuze)),"",IF(ISNUMBER(FIND("arbeid",Methode_Keuze)),"",IF(Tb_Activiteiten[[#This Row],[Arbeidskosten op basis van IKS]]=1,Tb_Activiteiten[[#Headers],[Arbeidskosten op basis van IKS]],"")))</f>
        <v/>
      </c>
      <c r="AI434" t="str">
        <f>IF(ISNUMBER(FIND("overige",Methode_Keuze)),"",IF(Tb_Activiteiten[[#This Row],[Kosten derden exclusief btw]]=1,Tb_Activiteiten[[#Headers],[Kosten derden exclusief btw]],""))</f>
        <v/>
      </c>
      <c r="AJ434" t="str">
        <f>IF(ISNUMBER(FIND("overige",Methode_Keuze)),"",IF(Tb_Activiteiten[[#This Row],[Niet verrekenbare btw]]=1,Tb_Activiteiten[[#Headers],[Niet verrekenbare btw]],""))</f>
        <v/>
      </c>
      <c r="AK434" t="str">
        <f>IF(ISNUMBER(FIND("overige",Methode_Keuze)),"",IF(Tb_Activiteiten[[#This Row],[Grondkosten]]=1,Tb_Activiteiten[[#Headers],[Grondkosten]],""))</f>
        <v/>
      </c>
      <c r="AL434" t="str">
        <f>IF(ISNUMBER(FIND("overige",Methode_Keuze)),"",IF(Tb_Activiteiten[[#This Row],[Bijdrage in natura (overige)]]=1,Tb_Activiteiten[[#Headers],[Bijdrage in natura (overige)]],""))</f>
        <v/>
      </c>
      <c r="AM434" t="str">
        <f>IF(ISNUMBER(FIND("overige",Methode_Keuze)),"",IF(Tb_Activiteiten[[#This Row],[Bijdrage in natura (vrijwilligers)]]=1,Tb_Activiteiten[[#Headers],[Bijdrage in natura (vrijwilligers)]],""))</f>
        <v/>
      </c>
      <c r="AN434" t="str">
        <f>IF(ISNUMBER(FIND("overige",Methode_Keuze)),"",IF(Tb_Activiteiten[[#This Row],[Afschrijvingskosten]]=1,Tb_Activiteiten[[#Headers],[Afschrijvingskosten]],""))</f>
        <v/>
      </c>
    </row>
    <row r="435" spans="1:40" x14ac:dyDescent="0.25">
      <c r="A435" s="342"/>
      <c r="F435" s="81"/>
      <c r="G435" s="81"/>
      <c r="L435" s="71"/>
      <c r="N435" t="str">
        <f>IFERROR(IF(VLOOKUP(Tb_Activiteiten[[#This Row],[Openstelling]],Tb_Openstelling[],2,0)=1,1,""),"")</f>
        <v/>
      </c>
      <c r="AA435" t="str">
        <f>IF(ISNUMBER(FIND("arbeid",Methode_Keuze)),"",IF(ISNUMBER(FIND("arbeid",Methode_Keuze)),"",IF(Tb_Activiteiten[[#This Row],[Loonkosten]]=1,Tb_Activiteiten[[#Headers],[Loonkosten]],"")))</f>
        <v/>
      </c>
      <c r="AB435" t="str">
        <f>IF(ISNUMBER(FIND("arbeid",Methode_Keuze)),"",IF(ISNUMBER(FIND("arbeid",Methode_Keuze)),"",IF(Tb_Activiteiten[[#This Row],[Eigen arbeid]]=1,Tb_Activiteiten[[#Headers],[Eigen arbeid]],"")))</f>
        <v/>
      </c>
      <c r="AC435" t="str">
        <f>IF(ISNUMBER(FIND("arbeid",Methode_Keuze)),"",IF(ISNUMBER(FIND("arbeid",Methode_Keuze)),"",IF(Tb_Activiteiten[[#This Row],[Projectmedewerker]]=1,Tb_Activiteiten[[#Headers],[Projectmedewerker]],"")))</f>
        <v/>
      </c>
      <c r="AD435" t="str">
        <f>IF(ISNUMBER(FIND("arbeid",Methode_Keuze)),"",IF(ISNUMBER(FIND("arbeid",Methode_Keuze)),"",IF(Tb_Activiteiten[[#This Row],[Landbouwer]]=1,Tb_Activiteiten[[#Headers],[Landbouwer]],"")))</f>
        <v/>
      </c>
      <c r="AE435" t="str">
        <f>IF(ISNUMBER(FIND("arbeid",Methode_Keuze)),"",IF(ISNUMBER(FIND("arbeid",Methode_Keuze)),"",IF(Tb_Activiteiten[[#This Row],[Adviseur]]=1,Tb_Activiteiten[[#Headers],[Adviseur]],"")))</f>
        <v/>
      </c>
      <c r="AF435" t="str">
        <f>IF(ISNUMBER(FIND("arbeid",Methode_Keuze)),"",IF(ISNUMBER(FIND("arbeid",Methode_Keuze)),"",IF(Tb_Activiteiten[[#This Row],[Projectleider/Expert]]=1,Tb_Activiteiten[[#Headers],[Projectleider/Expert]],"")))</f>
        <v/>
      </c>
      <c r="AG435" t="str">
        <f>IF(ISNUMBER(FIND("arbeid",Methode_Keuze)),"",IF(ISNUMBER(FIND("arbeid",Methode_Keuze)),"",IF(Tb_Activiteiten[[#This Row],[Arbeidskosten]]=1,Tb_Activiteiten[[#Headers],[Arbeidskosten]],"")))</f>
        <v/>
      </c>
      <c r="AH435" t="str">
        <f>IF(ISNUMBER(FIND("arbeid",Methode_Keuze)),"",IF(ISNUMBER(FIND("arbeid",Methode_Keuze)),"",IF(Tb_Activiteiten[[#This Row],[Arbeidskosten op basis van IKS]]=1,Tb_Activiteiten[[#Headers],[Arbeidskosten op basis van IKS]],"")))</f>
        <v/>
      </c>
      <c r="AI435" t="str">
        <f>IF(ISNUMBER(FIND("overige",Methode_Keuze)),"",IF(Tb_Activiteiten[[#This Row],[Kosten derden exclusief btw]]=1,Tb_Activiteiten[[#Headers],[Kosten derden exclusief btw]],""))</f>
        <v/>
      </c>
      <c r="AJ435" t="str">
        <f>IF(ISNUMBER(FIND("overige",Methode_Keuze)),"",IF(Tb_Activiteiten[[#This Row],[Niet verrekenbare btw]]=1,Tb_Activiteiten[[#Headers],[Niet verrekenbare btw]],""))</f>
        <v/>
      </c>
      <c r="AK435" t="str">
        <f>IF(ISNUMBER(FIND("overige",Methode_Keuze)),"",IF(Tb_Activiteiten[[#This Row],[Grondkosten]]=1,Tb_Activiteiten[[#Headers],[Grondkosten]],""))</f>
        <v/>
      </c>
      <c r="AL435" t="str">
        <f>IF(ISNUMBER(FIND("overige",Methode_Keuze)),"",IF(Tb_Activiteiten[[#This Row],[Bijdrage in natura (overige)]]=1,Tb_Activiteiten[[#Headers],[Bijdrage in natura (overige)]],""))</f>
        <v/>
      </c>
      <c r="AM435" t="str">
        <f>IF(ISNUMBER(FIND("overige",Methode_Keuze)),"",IF(Tb_Activiteiten[[#This Row],[Bijdrage in natura (vrijwilligers)]]=1,Tb_Activiteiten[[#Headers],[Bijdrage in natura (vrijwilligers)]],""))</f>
        <v/>
      </c>
      <c r="AN435" t="str">
        <f>IF(ISNUMBER(FIND("overige",Methode_Keuze)),"",IF(Tb_Activiteiten[[#This Row],[Afschrijvingskosten]]=1,Tb_Activiteiten[[#Headers],[Afschrijvingskosten]],""))</f>
        <v/>
      </c>
    </row>
    <row r="436" spans="1:40" x14ac:dyDescent="0.25">
      <c r="A436" s="342"/>
      <c r="F436" s="81"/>
      <c r="G436" s="81"/>
      <c r="L436" s="71"/>
      <c r="N436" t="str">
        <f>IFERROR(IF(VLOOKUP(Tb_Activiteiten[[#This Row],[Openstelling]],Tb_Openstelling[],2,0)=1,1,""),"")</f>
        <v/>
      </c>
      <c r="AA436" t="str">
        <f>IF(ISNUMBER(FIND("arbeid",Methode_Keuze)),"",IF(ISNUMBER(FIND("arbeid",Methode_Keuze)),"",IF(Tb_Activiteiten[[#This Row],[Loonkosten]]=1,Tb_Activiteiten[[#Headers],[Loonkosten]],"")))</f>
        <v/>
      </c>
      <c r="AB436" t="str">
        <f>IF(ISNUMBER(FIND("arbeid",Methode_Keuze)),"",IF(ISNUMBER(FIND("arbeid",Methode_Keuze)),"",IF(Tb_Activiteiten[[#This Row],[Eigen arbeid]]=1,Tb_Activiteiten[[#Headers],[Eigen arbeid]],"")))</f>
        <v/>
      </c>
      <c r="AC436" t="str">
        <f>IF(ISNUMBER(FIND("arbeid",Methode_Keuze)),"",IF(ISNUMBER(FIND("arbeid",Methode_Keuze)),"",IF(Tb_Activiteiten[[#This Row],[Projectmedewerker]]=1,Tb_Activiteiten[[#Headers],[Projectmedewerker]],"")))</f>
        <v/>
      </c>
      <c r="AD436" t="str">
        <f>IF(ISNUMBER(FIND("arbeid",Methode_Keuze)),"",IF(ISNUMBER(FIND("arbeid",Methode_Keuze)),"",IF(Tb_Activiteiten[[#This Row],[Landbouwer]]=1,Tb_Activiteiten[[#Headers],[Landbouwer]],"")))</f>
        <v/>
      </c>
      <c r="AE436" t="str">
        <f>IF(ISNUMBER(FIND("arbeid",Methode_Keuze)),"",IF(ISNUMBER(FIND("arbeid",Methode_Keuze)),"",IF(Tb_Activiteiten[[#This Row],[Adviseur]]=1,Tb_Activiteiten[[#Headers],[Adviseur]],"")))</f>
        <v/>
      </c>
      <c r="AF436" t="str">
        <f>IF(ISNUMBER(FIND("arbeid",Methode_Keuze)),"",IF(ISNUMBER(FIND("arbeid",Methode_Keuze)),"",IF(Tb_Activiteiten[[#This Row],[Projectleider/Expert]]=1,Tb_Activiteiten[[#Headers],[Projectleider/Expert]],"")))</f>
        <v/>
      </c>
      <c r="AG436" t="str">
        <f>IF(ISNUMBER(FIND("arbeid",Methode_Keuze)),"",IF(ISNUMBER(FIND("arbeid",Methode_Keuze)),"",IF(Tb_Activiteiten[[#This Row],[Arbeidskosten]]=1,Tb_Activiteiten[[#Headers],[Arbeidskosten]],"")))</f>
        <v/>
      </c>
      <c r="AH436" t="str">
        <f>IF(ISNUMBER(FIND("arbeid",Methode_Keuze)),"",IF(ISNUMBER(FIND("arbeid",Methode_Keuze)),"",IF(Tb_Activiteiten[[#This Row],[Arbeidskosten op basis van IKS]]=1,Tb_Activiteiten[[#Headers],[Arbeidskosten op basis van IKS]],"")))</f>
        <v/>
      </c>
      <c r="AI436" t="str">
        <f>IF(ISNUMBER(FIND("overige",Methode_Keuze)),"",IF(Tb_Activiteiten[[#This Row],[Kosten derden exclusief btw]]=1,Tb_Activiteiten[[#Headers],[Kosten derden exclusief btw]],""))</f>
        <v/>
      </c>
      <c r="AJ436" t="str">
        <f>IF(ISNUMBER(FIND("overige",Methode_Keuze)),"",IF(Tb_Activiteiten[[#This Row],[Niet verrekenbare btw]]=1,Tb_Activiteiten[[#Headers],[Niet verrekenbare btw]],""))</f>
        <v/>
      </c>
      <c r="AK436" t="str">
        <f>IF(ISNUMBER(FIND("overige",Methode_Keuze)),"",IF(Tb_Activiteiten[[#This Row],[Grondkosten]]=1,Tb_Activiteiten[[#Headers],[Grondkosten]],""))</f>
        <v/>
      </c>
      <c r="AL436" t="str">
        <f>IF(ISNUMBER(FIND("overige",Methode_Keuze)),"",IF(Tb_Activiteiten[[#This Row],[Bijdrage in natura (overige)]]=1,Tb_Activiteiten[[#Headers],[Bijdrage in natura (overige)]],""))</f>
        <v/>
      </c>
      <c r="AM436" t="str">
        <f>IF(ISNUMBER(FIND("overige",Methode_Keuze)),"",IF(Tb_Activiteiten[[#This Row],[Bijdrage in natura (vrijwilligers)]]=1,Tb_Activiteiten[[#Headers],[Bijdrage in natura (vrijwilligers)]],""))</f>
        <v/>
      </c>
      <c r="AN436" t="str">
        <f>IF(ISNUMBER(FIND("overige",Methode_Keuze)),"",IF(Tb_Activiteiten[[#This Row],[Afschrijvingskosten]]=1,Tb_Activiteiten[[#Headers],[Afschrijvingskosten]],""))</f>
        <v/>
      </c>
    </row>
    <row r="437" spans="1:40" x14ac:dyDescent="0.25">
      <c r="A437" s="342"/>
      <c r="F437" s="81"/>
      <c r="G437" s="81"/>
      <c r="L437" s="71"/>
      <c r="N437" t="str">
        <f>IFERROR(IF(VLOOKUP(Tb_Activiteiten[[#This Row],[Openstelling]],Tb_Openstelling[],2,0)=1,1,""),"")</f>
        <v/>
      </c>
      <c r="AA437" t="str">
        <f>IF(ISNUMBER(FIND("arbeid",Methode_Keuze)),"",IF(ISNUMBER(FIND("arbeid",Methode_Keuze)),"",IF(Tb_Activiteiten[[#This Row],[Loonkosten]]=1,Tb_Activiteiten[[#Headers],[Loonkosten]],"")))</f>
        <v/>
      </c>
      <c r="AB437" t="str">
        <f>IF(ISNUMBER(FIND("arbeid",Methode_Keuze)),"",IF(ISNUMBER(FIND("arbeid",Methode_Keuze)),"",IF(Tb_Activiteiten[[#This Row],[Eigen arbeid]]=1,Tb_Activiteiten[[#Headers],[Eigen arbeid]],"")))</f>
        <v/>
      </c>
      <c r="AC437" t="str">
        <f>IF(ISNUMBER(FIND("arbeid",Methode_Keuze)),"",IF(ISNUMBER(FIND("arbeid",Methode_Keuze)),"",IF(Tb_Activiteiten[[#This Row],[Projectmedewerker]]=1,Tb_Activiteiten[[#Headers],[Projectmedewerker]],"")))</f>
        <v/>
      </c>
      <c r="AD437" t="str">
        <f>IF(ISNUMBER(FIND("arbeid",Methode_Keuze)),"",IF(ISNUMBER(FIND("arbeid",Methode_Keuze)),"",IF(Tb_Activiteiten[[#This Row],[Landbouwer]]=1,Tb_Activiteiten[[#Headers],[Landbouwer]],"")))</f>
        <v/>
      </c>
      <c r="AE437" t="str">
        <f>IF(ISNUMBER(FIND("arbeid",Methode_Keuze)),"",IF(ISNUMBER(FIND("arbeid",Methode_Keuze)),"",IF(Tb_Activiteiten[[#This Row],[Adviseur]]=1,Tb_Activiteiten[[#Headers],[Adviseur]],"")))</f>
        <v/>
      </c>
      <c r="AF437" t="str">
        <f>IF(ISNUMBER(FIND("arbeid",Methode_Keuze)),"",IF(ISNUMBER(FIND("arbeid",Methode_Keuze)),"",IF(Tb_Activiteiten[[#This Row],[Projectleider/Expert]]=1,Tb_Activiteiten[[#Headers],[Projectleider/Expert]],"")))</f>
        <v/>
      </c>
      <c r="AG437" t="str">
        <f>IF(ISNUMBER(FIND("arbeid",Methode_Keuze)),"",IF(ISNUMBER(FIND("arbeid",Methode_Keuze)),"",IF(Tb_Activiteiten[[#This Row],[Arbeidskosten]]=1,Tb_Activiteiten[[#Headers],[Arbeidskosten]],"")))</f>
        <v/>
      </c>
      <c r="AH437" t="str">
        <f>IF(ISNUMBER(FIND("arbeid",Methode_Keuze)),"",IF(ISNUMBER(FIND("arbeid",Methode_Keuze)),"",IF(Tb_Activiteiten[[#This Row],[Arbeidskosten op basis van IKS]]=1,Tb_Activiteiten[[#Headers],[Arbeidskosten op basis van IKS]],"")))</f>
        <v/>
      </c>
      <c r="AI437" t="str">
        <f>IF(ISNUMBER(FIND("overige",Methode_Keuze)),"",IF(Tb_Activiteiten[[#This Row],[Kosten derden exclusief btw]]=1,Tb_Activiteiten[[#Headers],[Kosten derden exclusief btw]],""))</f>
        <v/>
      </c>
      <c r="AJ437" t="str">
        <f>IF(ISNUMBER(FIND("overige",Methode_Keuze)),"",IF(Tb_Activiteiten[[#This Row],[Niet verrekenbare btw]]=1,Tb_Activiteiten[[#Headers],[Niet verrekenbare btw]],""))</f>
        <v/>
      </c>
      <c r="AK437" t="str">
        <f>IF(ISNUMBER(FIND("overige",Methode_Keuze)),"",IF(Tb_Activiteiten[[#This Row],[Grondkosten]]=1,Tb_Activiteiten[[#Headers],[Grondkosten]],""))</f>
        <v/>
      </c>
      <c r="AL437" t="str">
        <f>IF(ISNUMBER(FIND("overige",Methode_Keuze)),"",IF(Tb_Activiteiten[[#This Row],[Bijdrage in natura (overige)]]=1,Tb_Activiteiten[[#Headers],[Bijdrage in natura (overige)]],""))</f>
        <v/>
      </c>
      <c r="AM437" t="str">
        <f>IF(ISNUMBER(FIND("overige",Methode_Keuze)),"",IF(Tb_Activiteiten[[#This Row],[Bijdrage in natura (vrijwilligers)]]=1,Tb_Activiteiten[[#Headers],[Bijdrage in natura (vrijwilligers)]],""))</f>
        <v/>
      </c>
      <c r="AN437" t="str">
        <f>IF(ISNUMBER(FIND("overige",Methode_Keuze)),"",IF(Tb_Activiteiten[[#This Row],[Afschrijvingskosten]]=1,Tb_Activiteiten[[#Headers],[Afschrijvingskosten]],""))</f>
        <v/>
      </c>
    </row>
    <row r="438" spans="1:40" x14ac:dyDescent="0.25">
      <c r="A438" s="342"/>
      <c r="F438" s="81"/>
      <c r="G438" s="81"/>
      <c r="L438" s="71"/>
      <c r="N438" t="str">
        <f>IFERROR(IF(VLOOKUP(Tb_Activiteiten[[#This Row],[Openstelling]],Tb_Openstelling[],2,0)=1,1,""),"")</f>
        <v/>
      </c>
      <c r="AA438" t="str">
        <f>IF(ISNUMBER(FIND("arbeid",Methode_Keuze)),"",IF(ISNUMBER(FIND("arbeid",Methode_Keuze)),"",IF(Tb_Activiteiten[[#This Row],[Loonkosten]]=1,Tb_Activiteiten[[#Headers],[Loonkosten]],"")))</f>
        <v/>
      </c>
      <c r="AB438" t="str">
        <f>IF(ISNUMBER(FIND("arbeid",Methode_Keuze)),"",IF(ISNUMBER(FIND("arbeid",Methode_Keuze)),"",IF(Tb_Activiteiten[[#This Row],[Eigen arbeid]]=1,Tb_Activiteiten[[#Headers],[Eigen arbeid]],"")))</f>
        <v/>
      </c>
      <c r="AC438" t="str">
        <f>IF(ISNUMBER(FIND("arbeid",Methode_Keuze)),"",IF(ISNUMBER(FIND("arbeid",Methode_Keuze)),"",IF(Tb_Activiteiten[[#This Row],[Projectmedewerker]]=1,Tb_Activiteiten[[#Headers],[Projectmedewerker]],"")))</f>
        <v/>
      </c>
      <c r="AD438" t="str">
        <f>IF(ISNUMBER(FIND("arbeid",Methode_Keuze)),"",IF(ISNUMBER(FIND("arbeid",Methode_Keuze)),"",IF(Tb_Activiteiten[[#This Row],[Landbouwer]]=1,Tb_Activiteiten[[#Headers],[Landbouwer]],"")))</f>
        <v/>
      </c>
      <c r="AE438" t="str">
        <f>IF(ISNUMBER(FIND("arbeid",Methode_Keuze)),"",IF(ISNUMBER(FIND("arbeid",Methode_Keuze)),"",IF(Tb_Activiteiten[[#This Row],[Adviseur]]=1,Tb_Activiteiten[[#Headers],[Adviseur]],"")))</f>
        <v/>
      </c>
      <c r="AF438" t="str">
        <f>IF(ISNUMBER(FIND("arbeid",Methode_Keuze)),"",IF(ISNUMBER(FIND("arbeid",Methode_Keuze)),"",IF(Tb_Activiteiten[[#This Row],[Projectleider/Expert]]=1,Tb_Activiteiten[[#Headers],[Projectleider/Expert]],"")))</f>
        <v/>
      </c>
      <c r="AG438" t="str">
        <f>IF(ISNUMBER(FIND("arbeid",Methode_Keuze)),"",IF(ISNUMBER(FIND("arbeid",Methode_Keuze)),"",IF(Tb_Activiteiten[[#This Row],[Arbeidskosten]]=1,Tb_Activiteiten[[#Headers],[Arbeidskosten]],"")))</f>
        <v/>
      </c>
      <c r="AH438" t="str">
        <f>IF(ISNUMBER(FIND("arbeid",Methode_Keuze)),"",IF(ISNUMBER(FIND("arbeid",Methode_Keuze)),"",IF(Tb_Activiteiten[[#This Row],[Arbeidskosten op basis van IKS]]=1,Tb_Activiteiten[[#Headers],[Arbeidskosten op basis van IKS]],"")))</f>
        <v/>
      </c>
      <c r="AI438" t="str">
        <f>IF(ISNUMBER(FIND("overige",Methode_Keuze)),"",IF(Tb_Activiteiten[[#This Row],[Kosten derden exclusief btw]]=1,Tb_Activiteiten[[#Headers],[Kosten derden exclusief btw]],""))</f>
        <v/>
      </c>
      <c r="AJ438" t="str">
        <f>IF(ISNUMBER(FIND("overige",Methode_Keuze)),"",IF(Tb_Activiteiten[[#This Row],[Niet verrekenbare btw]]=1,Tb_Activiteiten[[#Headers],[Niet verrekenbare btw]],""))</f>
        <v/>
      </c>
      <c r="AK438" t="str">
        <f>IF(ISNUMBER(FIND("overige",Methode_Keuze)),"",IF(Tb_Activiteiten[[#This Row],[Grondkosten]]=1,Tb_Activiteiten[[#Headers],[Grondkosten]],""))</f>
        <v/>
      </c>
      <c r="AL438" t="str">
        <f>IF(ISNUMBER(FIND("overige",Methode_Keuze)),"",IF(Tb_Activiteiten[[#This Row],[Bijdrage in natura (overige)]]=1,Tb_Activiteiten[[#Headers],[Bijdrage in natura (overige)]],""))</f>
        <v/>
      </c>
      <c r="AM438" t="str">
        <f>IF(ISNUMBER(FIND("overige",Methode_Keuze)),"",IF(Tb_Activiteiten[[#This Row],[Bijdrage in natura (vrijwilligers)]]=1,Tb_Activiteiten[[#Headers],[Bijdrage in natura (vrijwilligers)]],""))</f>
        <v/>
      </c>
      <c r="AN438" t="str">
        <f>IF(ISNUMBER(FIND("overige",Methode_Keuze)),"",IF(Tb_Activiteiten[[#This Row],[Afschrijvingskosten]]=1,Tb_Activiteiten[[#Headers],[Afschrijvingskosten]],""))</f>
        <v/>
      </c>
    </row>
    <row r="439" spans="1:40" x14ac:dyDescent="0.25">
      <c r="A439" s="342"/>
      <c r="F439" s="81"/>
      <c r="G439" s="81"/>
      <c r="L439" s="71"/>
      <c r="N439" t="str">
        <f>IFERROR(IF(VLOOKUP(Tb_Activiteiten[[#This Row],[Openstelling]],Tb_Openstelling[],2,0)=1,1,""),"")</f>
        <v/>
      </c>
      <c r="AA439" t="str">
        <f>IF(ISNUMBER(FIND("arbeid",Methode_Keuze)),"",IF(ISNUMBER(FIND("arbeid",Methode_Keuze)),"",IF(Tb_Activiteiten[[#This Row],[Loonkosten]]=1,Tb_Activiteiten[[#Headers],[Loonkosten]],"")))</f>
        <v/>
      </c>
      <c r="AB439" t="str">
        <f>IF(ISNUMBER(FIND("arbeid",Methode_Keuze)),"",IF(ISNUMBER(FIND("arbeid",Methode_Keuze)),"",IF(Tb_Activiteiten[[#This Row],[Eigen arbeid]]=1,Tb_Activiteiten[[#Headers],[Eigen arbeid]],"")))</f>
        <v/>
      </c>
      <c r="AC439" t="str">
        <f>IF(ISNUMBER(FIND("arbeid",Methode_Keuze)),"",IF(ISNUMBER(FIND("arbeid",Methode_Keuze)),"",IF(Tb_Activiteiten[[#This Row],[Projectmedewerker]]=1,Tb_Activiteiten[[#Headers],[Projectmedewerker]],"")))</f>
        <v/>
      </c>
      <c r="AD439" t="str">
        <f>IF(ISNUMBER(FIND("arbeid",Methode_Keuze)),"",IF(ISNUMBER(FIND("arbeid",Methode_Keuze)),"",IF(Tb_Activiteiten[[#This Row],[Landbouwer]]=1,Tb_Activiteiten[[#Headers],[Landbouwer]],"")))</f>
        <v/>
      </c>
      <c r="AE439" t="str">
        <f>IF(ISNUMBER(FIND("arbeid",Methode_Keuze)),"",IF(ISNUMBER(FIND("arbeid",Methode_Keuze)),"",IF(Tb_Activiteiten[[#This Row],[Adviseur]]=1,Tb_Activiteiten[[#Headers],[Adviseur]],"")))</f>
        <v/>
      </c>
      <c r="AF439" t="str">
        <f>IF(ISNUMBER(FIND("arbeid",Methode_Keuze)),"",IF(ISNUMBER(FIND("arbeid",Methode_Keuze)),"",IF(Tb_Activiteiten[[#This Row],[Projectleider/Expert]]=1,Tb_Activiteiten[[#Headers],[Projectleider/Expert]],"")))</f>
        <v/>
      </c>
      <c r="AG439" t="str">
        <f>IF(ISNUMBER(FIND("arbeid",Methode_Keuze)),"",IF(ISNUMBER(FIND("arbeid",Methode_Keuze)),"",IF(Tb_Activiteiten[[#This Row],[Arbeidskosten]]=1,Tb_Activiteiten[[#Headers],[Arbeidskosten]],"")))</f>
        <v/>
      </c>
      <c r="AH439" t="str">
        <f>IF(ISNUMBER(FIND("arbeid",Methode_Keuze)),"",IF(ISNUMBER(FIND("arbeid",Methode_Keuze)),"",IF(Tb_Activiteiten[[#This Row],[Arbeidskosten op basis van IKS]]=1,Tb_Activiteiten[[#Headers],[Arbeidskosten op basis van IKS]],"")))</f>
        <v/>
      </c>
      <c r="AI439" t="str">
        <f>IF(ISNUMBER(FIND("overige",Methode_Keuze)),"",IF(Tb_Activiteiten[[#This Row],[Kosten derden exclusief btw]]=1,Tb_Activiteiten[[#Headers],[Kosten derden exclusief btw]],""))</f>
        <v/>
      </c>
      <c r="AJ439" t="str">
        <f>IF(ISNUMBER(FIND("overige",Methode_Keuze)),"",IF(Tb_Activiteiten[[#This Row],[Niet verrekenbare btw]]=1,Tb_Activiteiten[[#Headers],[Niet verrekenbare btw]],""))</f>
        <v/>
      </c>
      <c r="AK439" t="str">
        <f>IF(ISNUMBER(FIND("overige",Methode_Keuze)),"",IF(Tb_Activiteiten[[#This Row],[Grondkosten]]=1,Tb_Activiteiten[[#Headers],[Grondkosten]],""))</f>
        <v/>
      </c>
      <c r="AL439" t="str">
        <f>IF(ISNUMBER(FIND("overige",Methode_Keuze)),"",IF(Tb_Activiteiten[[#This Row],[Bijdrage in natura (overige)]]=1,Tb_Activiteiten[[#Headers],[Bijdrage in natura (overige)]],""))</f>
        <v/>
      </c>
      <c r="AM439" t="str">
        <f>IF(ISNUMBER(FIND("overige",Methode_Keuze)),"",IF(Tb_Activiteiten[[#This Row],[Bijdrage in natura (vrijwilligers)]]=1,Tb_Activiteiten[[#Headers],[Bijdrage in natura (vrijwilligers)]],""))</f>
        <v/>
      </c>
      <c r="AN439" t="str">
        <f>IF(ISNUMBER(FIND("overige",Methode_Keuze)),"",IF(Tb_Activiteiten[[#This Row],[Afschrijvingskosten]]=1,Tb_Activiteiten[[#Headers],[Afschrijvingskosten]],""))</f>
        <v/>
      </c>
    </row>
    <row r="440" spans="1:40" x14ac:dyDescent="0.25">
      <c r="A440" s="342"/>
      <c r="F440" s="81"/>
      <c r="G440" s="81"/>
      <c r="L440" s="71"/>
      <c r="N440" t="str">
        <f>IFERROR(IF(VLOOKUP(Tb_Activiteiten[[#This Row],[Openstelling]],Tb_Openstelling[],2,0)=1,1,""),"")</f>
        <v/>
      </c>
      <c r="AA440" t="str">
        <f>IF(ISNUMBER(FIND("arbeid",Methode_Keuze)),"",IF(ISNUMBER(FIND("arbeid",Methode_Keuze)),"",IF(Tb_Activiteiten[[#This Row],[Loonkosten]]=1,Tb_Activiteiten[[#Headers],[Loonkosten]],"")))</f>
        <v/>
      </c>
      <c r="AB440" t="str">
        <f>IF(ISNUMBER(FIND("arbeid",Methode_Keuze)),"",IF(ISNUMBER(FIND("arbeid",Methode_Keuze)),"",IF(Tb_Activiteiten[[#This Row],[Eigen arbeid]]=1,Tb_Activiteiten[[#Headers],[Eigen arbeid]],"")))</f>
        <v/>
      </c>
      <c r="AC440" t="str">
        <f>IF(ISNUMBER(FIND("arbeid",Methode_Keuze)),"",IF(ISNUMBER(FIND("arbeid",Methode_Keuze)),"",IF(Tb_Activiteiten[[#This Row],[Projectmedewerker]]=1,Tb_Activiteiten[[#Headers],[Projectmedewerker]],"")))</f>
        <v/>
      </c>
      <c r="AD440" t="str">
        <f>IF(ISNUMBER(FIND("arbeid",Methode_Keuze)),"",IF(ISNUMBER(FIND("arbeid",Methode_Keuze)),"",IF(Tb_Activiteiten[[#This Row],[Landbouwer]]=1,Tb_Activiteiten[[#Headers],[Landbouwer]],"")))</f>
        <v/>
      </c>
      <c r="AE440" t="str">
        <f>IF(ISNUMBER(FIND("arbeid",Methode_Keuze)),"",IF(ISNUMBER(FIND("arbeid",Methode_Keuze)),"",IF(Tb_Activiteiten[[#This Row],[Adviseur]]=1,Tb_Activiteiten[[#Headers],[Adviseur]],"")))</f>
        <v/>
      </c>
      <c r="AF440" t="str">
        <f>IF(ISNUMBER(FIND("arbeid",Methode_Keuze)),"",IF(ISNUMBER(FIND("arbeid",Methode_Keuze)),"",IF(Tb_Activiteiten[[#This Row],[Projectleider/Expert]]=1,Tb_Activiteiten[[#Headers],[Projectleider/Expert]],"")))</f>
        <v/>
      </c>
      <c r="AG440" t="str">
        <f>IF(ISNUMBER(FIND("arbeid",Methode_Keuze)),"",IF(ISNUMBER(FIND("arbeid",Methode_Keuze)),"",IF(Tb_Activiteiten[[#This Row],[Arbeidskosten]]=1,Tb_Activiteiten[[#Headers],[Arbeidskosten]],"")))</f>
        <v/>
      </c>
      <c r="AH440" t="str">
        <f>IF(ISNUMBER(FIND("arbeid",Methode_Keuze)),"",IF(ISNUMBER(FIND("arbeid",Methode_Keuze)),"",IF(Tb_Activiteiten[[#This Row],[Arbeidskosten op basis van IKS]]=1,Tb_Activiteiten[[#Headers],[Arbeidskosten op basis van IKS]],"")))</f>
        <v/>
      </c>
      <c r="AI440" t="str">
        <f>IF(ISNUMBER(FIND("overige",Methode_Keuze)),"",IF(Tb_Activiteiten[[#This Row],[Kosten derden exclusief btw]]=1,Tb_Activiteiten[[#Headers],[Kosten derden exclusief btw]],""))</f>
        <v/>
      </c>
      <c r="AJ440" t="str">
        <f>IF(ISNUMBER(FIND("overige",Methode_Keuze)),"",IF(Tb_Activiteiten[[#This Row],[Niet verrekenbare btw]]=1,Tb_Activiteiten[[#Headers],[Niet verrekenbare btw]],""))</f>
        <v/>
      </c>
      <c r="AK440" t="str">
        <f>IF(ISNUMBER(FIND("overige",Methode_Keuze)),"",IF(Tb_Activiteiten[[#This Row],[Grondkosten]]=1,Tb_Activiteiten[[#Headers],[Grondkosten]],""))</f>
        <v/>
      </c>
      <c r="AL440" t="str">
        <f>IF(ISNUMBER(FIND("overige",Methode_Keuze)),"",IF(Tb_Activiteiten[[#This Row],[Bijdrage in natura (overige)]]=1,Tb_Activiteiten[[#Headers],[Bijdrage in natura (overige)]],""))</f>
        <v/>
      </c>
      <c r="AM440" t="str">
        <f>IF(ISNUMBER(FIND("overige",Methode_Keuze)),"",IF(Tb_Activiteiten[[#This Row],[Bijdrage in natura (vrijwilligers)]]=1,Tb_Activiteiten[[#Headers],[Bijdrage in natura (vrijwilligers)]],""))</f>
        <v/>
      </c>
      <c r="AN440" t="str">
        <f>IF(ISNUMBER(FIND("overige",Methode_Keuze)),"",IF(Tb_Activiteiten[[#This Row],[Afschrijvingskosten]]=1,Tb_Activiteiten[[#Headers],[Afschrijvingskosten]],""))</f>
        <v/>
      </c>
    </row>
    <row r="441" spans="1:40" x14ac:dyDescent="0.25">
      <c r="A441" s="342"/>
      <c r="F441" s="81"/>
      <c r="G441" s="81"/>
      <c r="L441" s="71"/>
      <c r="N441" t="str">
        <f>IFERROR(IF(VLOOKUP(Tb_Activiteiten[[#This Row],[Openstelling]],Tb_Openstelling[],2,0)=1,1,""),"")</f>
        <v/>
      </c>
      <c r="AA441" t="str">
        <f>IF(ISNUMBER(FIND("arbeid",Methode_Keuze)),"",IF(ISNUMBER(FIND("arbeid",Methode_Keuze)),"",IF(Tb_Activiteiten[[#This Row],[Loonkosten]]=1,Tb_Activiteiten[[#Headers],[Loonkosten]],"")))</f>
        <v/>
      </c>
      <c r="AB441" t="str">
        <f>IF(ISNUMBER(FIND("arbeid",Methode_Keuze)),"",IF(ISNUMBER(FIND("arbeid",Methode_Keuze)),"",IF(Tb_Activiteiten[[#This Row],[Eigen arbeid]]=1,Tb_Activiteiten[[#Headers],[Eigen arbeid]],"")))</f>
        <v/>
      </c>
      <c r="AC441" t="str">
        <f>IF(ISNUMBER(FIND("arbeid",Methode_Keuze)),"",IF(ISNUMBER(FIND("arbeid",Methode_Keuze)),"",IF(Tb_Activiteiten[[#This Row],[Projectmedewerker]]=1,Tb_Activiteiten[[#Headers],[Projectmedewerker]],"")))</f>
        <v/>
      </c>
      <c r="AD441" t="str">
        <f>IF(ISNUMBER(FIND("arbeid",Methode_Keuze)),"",IF(ISNUMBER(FIND("arbeid",Methode_Keuze)),"",IF(Tb_Activiteiten[[#This Row],[Landbouwer]]=1,Tb_Activiteiten[[#Headers],[Landbouwer]],"")))</f>
        <v/>
      </c>
      <c r="AE441" t="str">
        <f>IF(ISNUMBER(FIND("arbeid",Methode_Keuze)),"",IF(ISNUMBER(FIND("arbeid",Methode_Keuze)),"",IF(Tb_Activiteiten[[#This Row],[Adviseur]]=1,Tb_Activiteiten[[#Headers],[Adviseur]],"")))</f>
        <v/>
      </c>
      <c r="AF441" t="str">
        <f>IF(ISNUMBER(FIND("arbeid",Methode_Keuze)),"",IF(ISNUMBER(FIND("arbeid",Methode_Keuze)),"",IF(Tb_Activiteiten[[#This Row],[Projectleider/Expert]]=1,Tb_Activiteiten[[#Headers],[Projectleider/Expert]],"")))</f>
        <v/>
      </c>
      <c r="AG441" t="str">
        <f>IF(ISNUMBER(FIND("arbeid",Methode_Keuze)),"",IF(ISNUMBER(FIND("arbeid",Methode_Keuze)),"",IF(Tb_Activiteiten[[#This Row],[Arbeidskosten]]=1,Tb_Activiteiten[[#Headers],[Arbeidskosten]],"")))</f>
        <v/>
      </c>
      <c r="AH441" t="str">
        <f>IF(ISNUMBER(FIND("arbeid",Methode_Keuze)),"",IF(ISNUMBER(FIND("arbeid",Methode_Keuze)),"",IF(Tb_Activiteiten[[#This Row],[Arbeidskosten op basis van IKS]]=1,Tb_Activiteiten[[#Headers],[Arbeidskosten op basis van IKS]],"")))</f>
        <v/>
      </c>
      <c r="AI441" t="str">
        <f>IF(ISNUMBER(FIND("overige",Methode_Keuze)),"",IF(Tb_Activiteiten[[#This Row],[Kosten derden exclusief btw]]=1,Tb_Activiteiten[[#Headers],[Kosten derden exclusief btw]],""))</f>
        <v/>
      </c>
      <c r="AJ441" t="str">
        <f>IF(ISNUMBER(FIND("overige",Methode_Keuze)),"",IF(Tb_Activiteiten[[#This Row],[Niet verrekenbare btw]]=1,Tb_Activiteiten[[#Headers],[Niet verrekenbare btw]],""))</f>
        <v/>
      </c>
      <c r="AK441" t="str">
        <f>IF(ISNUMBER(FIND("overige",Methode_Keuze)),"",IF(Tb_Activiteiten[[#This Row],[Grondkosten]]=1,Tb_Activiteiten[[#Headers],[Grondkosten]],""))</f>
        <v/>
      </c>
      <c r="AL441" t="str">
        <f>IF(ISNUMBER(FIND("overige",Methode_Keuze)),"",IF(Tb_Activiteiten[[#This Row],[Bijdrage in natura (overige)]]=1,Tb_Activiteiten[[#Headers],[Bijdrage in natura (overige)]],""))</f>
        <v/>
      </c>
      <c r="AM441" t="str">
        <f>IF(ISNUMBER(FIND("overige",Methode_Keuze)),"",IF(Tb_Activiteiten[[#This Row],[Bijdrage in natura (vrijwilligers)]]=1,Tb_Activiteiten[[#Headers],[Bijdrage in natura (vrijwilligers)]],""))</f>
        <v/>
      </c>
      <c r="AN441" t="str">
        <f>IF(ISNUMBER(FIND("overige",Methode_Keuze)),"",IF(Tb_Activiteiten[[#This Row],[Afschrijvingskosten]]=1,Tb_Activiteiten[[#Headers],[Afschrijvingskosten]],""))</f>
        <v/>
      </c>
    </row>
    <row r="442" spans="1:40" x14ac:dyDescent="0.25">
      <c r="A442" s="342"/>
      <c r="F442" s="81"/>
      <c r="G442" s="81"/>
      <c r="L442" s="71"/>
      <c r="N442" t="str">
        <f>IFERROR(IF(VLOOKUP(Tb_Activiteiten[[#This Row],[Openstelling]],Tb_Openstelling[],2,0)=1,1,""),"")</f>
        <v/>
      </c>
      <c r="AA442" t="str">
        <f>IF(ISNUMBER(FIND("arbeid",Methode_Keuze)),"",IF(ISNUMBER(FIND("arbeid",Methode_Keuze)),"",IF(Tb_Activiteiten[[#This Row],[Loonkosten]]=1,Tb_Activiteiten[[#Headers],[Loonkosten]],"")))</f>
        <v/>
      </c>
      <c r="AB442" t="str">
        <f>IF(ISNUMBER(FIND("arbeid",Methode_Keuze)),"",IF(ISNUMBER(FIND("arbeid",Methode_Keuze)),"",IF(Tb_Activiteiten[[#This Row],[Eigen arbeid]]=1,Tb_Activiteiten[[#Headers],[Eigen arbeid]],"")))</f>
        <v/>
      </c>
      <c r="AC442" t="str">
        <f>IF(ISNUMBER(FIND("arbeid",Methode_Keuze)),"",IF(ISNUMBER(FIND("arbeid",Methode_Keuze)),"",IF(Tb_Activiteiten[[#This Row],[Projectmedewerker]]=1,Tb_Activiteiten[[#Headers],[Projectmedewerker]],"")))</f>
        <v/>
      </c>
      <c r="AD442" t="str">
        <f>IF(ISNUMBER(FIND("arbeid",Methode_Keuze)),"",IF(ISNUMBER(FIND("arbeid",Methode_Keuze)),"",IF(Tb_Activiteiten[[#This Row],[Landbouwer]]=1,Tb_Activiteiten[[#Headers],[Landbouwer]],"")))</f>
        <v/>
      </c>
      <c r="AE442" t="str">
        <f>IF(ISNUMBER(FIND("arbeid",Methode_Keuze)),"",IF(ISNUMBER(FIND("arbeid",Methode_Keuze)),"",IF(Tb_Activiteiten[[#This Row],[Adviseur]]=1,Tb_Activiteiten[[#Headers],[Adviseur]],"")))</f>
        <v/>
      </c>
      <c r="AF442" t="str">
        <f>IF(ISNUMBER(FIND("arbeid",Methode_Keuze)),"",IF(ISNUMBER(FIND("arbeid",Methode_Keuze)),"",IF(Tb_Activiteiten[[#This Row],[Projectleider/Expert]]=1,Tb_Activiteiten[[#Headers],[Projectleider/Expert]],"")))</f>
        <v/>
      </c>
      <c r="AG442" t="str">
        <f>IF(ISNUMBER(FIND("arbeid",Methode_Keuze)),"",IF(ISNUMBER(FIND("arbeid",Methode_Keuze)),"",IF(Tb_Activiteiten[[#This Row],[Arbeidskosten]]=1,Tb_Activiteiten[[#Headers],[Arbeidskosten]],"")))</f>
        <v/>
      </c>
      <c r="AH442" t="str">
        <f>IF(ISNUMBER(FIND("arbeid",Methode_Keuze)),"",IF(ISNUMBER(FIND("arbeid",Methode_Keuze)),"",IF(Tb_Activiteiten[[#This Row],[Arbeidskosten op basis van IKS]]=1,Tb_Activiteiten[[#Headers],[Arbeidskosten op basis van IKS]],"")))</f>
        <v/>
      </c>
      <c r="AI442" t="str">
        <f>IF(ISNUMBER(FIND("overige",Methode_Keuze)),"",IF(Tb_Activiteiten[[#This Row],[Kosten derden exclusief btw]]=1,Tb_Activiteiten[[#Headers],[Kosten derden exclusief btw]],""))</f>
        <v/>
      </c>
      <c r="AJ442" t="str">
        <f>IF(ISNUMBER(FIND("overige",Methode_Keuze)),"",IF(Tb_Activiteiten[[#This Row],[Niet verrekenbare btw]]=1,Tb_Activiteiten[[#Headers],[Niet verrekenbare btw]],""))</f>
        <v/>
      </c>
      <c r="AK442" t="str">
        <f>IF(ISNUMBER(FIND("overige",Methode_Keuze)),"",IF(Tb_Activiteiten[[#This Row],[Grondkosten]]=1,Tb_Activiteiten[[#Headers],[Grondkosten]],""))</f>
        <v/>
      </c>
      <c r="AL442" t="str">
        <f>IF(ISNUMBER(FIND("overige",Methode_Keuze)),"",IF(Tb_Activiteiten[[#This Row],[Bijdrage in natura (overige)]]=1,Tb_Activiteiten[[#Headers],[Bijdrage in natura (overige)]],""))</f>
        <v/>
      </c>
      <c r="AM442" t="str">
        <f>IF(ISNUMBER(FIND("overige",Methode_Keuze)),"",IF(Tb_Activiteiten[[#This Row],[Bijdrage in natura (vrijwilligers)]]=1,Tb_Activiteiten[[#Headers],[Bijdrage in natura (vrijwilligers)]],""))</f>
        <v/>
      </c>
      <c r="AN442" t="str">
        <f>IF(ISNUMBER(FIND("overige",Methode_Keuze)),"",IF(Tb_Activiteiten[[#This Row],[Afschrijvingskosten]]=1,Tb_Activiteiten[[#Headers],[Afschrijvingskosten]],""))</f>
        <v/>
      </c>
    </row>
    <row r="443" spans="1:40" x14ac:dyDescent="0.25">
      <c r="A443" s="342"/>
      <c r="F443" s="81"/>
      <c r="G443" s="81"/>
      <c r="L443" s="71"/>
      <c r="N443" t="str">
        <f>IFERROR(IF(VLOOKUP(Tb_Activiteiten[[#This Row],[Openstelling]],Tb_Openstelling[],2,0)=1,1,""),"")</f>
        <v/>
      </c>
      <c r="AA443" t="str">
        <f>IF(ISNUMBER(FIND("arbeid",Methode_Keuze)),"",IF(ISNUMBER(FIND("arbeid",Methode_Keuze)),"",IF(Tb_Activiteiten[[#This Row],[Loonkosten]]=1,Tb_Activiteiten[[#Headers],[Loonkosten]],"")))</f>
        <v/>
      </c>
      <c r="AB443" t="str">
        <f>IF(ISNUMBER(FIND("arbeid",Methode_Keuze)),"",IF(ISNUMBER(FIND("arbeid",Methode_Keuze)),"",IF(Tb_Activiteiten[[#This Row],[Eigen arbeid]]=1,Tb_Activiteiten[[#Headers],[Eigen arbeid]],"")))</f>
        <v/>
      </c>
      <c r="AC443" t="str">
        <f>IF(ISNUMBER(FIND("arbeid",Methode_Keuze)),"",IF(ISNUMBER(FIND("arbeid",Methode_Keuze)),"",IF(Tb_Activiteiten[[#This Row],[Projectmedewerker]]=1,Tb_Activiteiten[[#Headers],[Projectmedewerker]],"")))</f>
        <v/>
      </c>
      <c r="AD443" t="str">
        <f>IF(ISNUMBER(FIND("arbeid",Methode_Keuze)),"",IF(ISNUMBER(FIND("arbeid",Methode_Keuze)),"",IF(Tb_Activiteiten[[#This Row],[Landbouwer]]=1,Tb_Activiteiten[[#Headers],[Landbouwer]],"")))</f>
        <v/>
      </c>
      <c r="AE443" t="str">
        <f>IF(ISNUMBER(FIND("arbeid",Methode_Keuze)),"",IF(ISNUMBER(FIND("arbeid",Methode_Keuze)),"",IF(Tb_Activiteiten[[#This Row],[Adviseur]]=1,Tb_Activiteiten[[#Headers],[Adviseur]],"")))</f>
        <v/>
      </c>
      <c r="AF443" t="str">
        <f>IF(ISNUMBER(FIND("arbeid",Methode_Keuze)),"",IF(ISNUMBER(FIND("arbeid",Methode_Keuze)),"",IF(Tb_Activiteiten[[#This Row],[Projectleider/Expert]]=1,Tb_Activiteiten[[#Headers],[Projectleider/Expert]],"")))</f>
        <v/>
      </c>
      <c r="AG443" t="str">
        <f>IF(ISNUMBER(FIND("arbeid",Methode_Keuze)),"",IF(ISNUMBER(FIND("arbeid",Methode_Keuze)),"",IF(Tb_Activiteiten[[#This Row],[Arbeidskosten]]=1,Tb_Activiteiten[[#Headers],[Arbeidskosten]],"")))</f>
        <v/>
      </c>
      <c r="AH443" t="str">
        <f>IF(ISNUMBER(FIND("arbeid",Methode_Keuze)),"",IF(ISNUMBER(FIND("arbeid",Methode_Keuze)),"",IF(Tb_Activiteiten[[#This Row],[Arbeidskosten op basis van IKS]]=1,Tb_Activiteiten[[#Headers],[Arbeidskosten op basis van IKS]],"")))</f>
        <v/>
      </c>
      <c r="AI443" t="str">
        <f>IF(ISNUMBER(FIND("overige",Methode_Keuze)),"",IF(Tb_Activiteiten[[#This Row],[Kosten derden exclusief btw]]=1,Tb_Activiteiten[[#Headers],[Kosten derden exclusief btw]],""))</f>
        <v/>
      </c>
      <c r="AJ443" t="str">
        <f>IF(ISNUMBER(FIND("overige",Methode_Keuze)),"",IF(Tb_Activiteiten[[#This Row],[Niet verrekenbare btw]]=1,Tb_Activiteiten[[#Headers],[Niet verrekenbare btw]],""))</f>
        <v/>
      </c>
      <c r="AK443" t="str">
        <f>IF(ISNUMBER(FIND("overige",Methode_Keuze)),"",IF(Tb_Activiteiten[[#This Row],[Grondkosten]]=1,Tb_Activiteiten[[#Headers],[Grondkosten]],""))</f>
        <v/>
      </c>
      <c r="AL443" t="str">
        <f>IF(ISNUMBER(FIND("overige",Methode_Keuze)),"",IF(Tb_Activiteiten[[#This Row],[Bijdrage in natura (overige)]]=1,Tb_Activiteiten[[#Headers],[Bijdrage in natura (overige)]],""))</f>
        <v/>
      </c>
      <c r="AM443" t="str">
        <f>IF(ISNUMBER(FIND("overige",Methode_Keuze)),"",IF(Tb_Activiteiten[[#This Row],[Bijdrage in natura (vrijwilligers)]]=1,Tb_Activiteiten[[#Headers],[Bijdrage in natura (vrijwilligers)]],""))</f>
        <v/>
      </c>
      <c r="AN443" t="str">
        <f>IF(ISNUMBER(FIND("overige",Methode_Keuze)),"",IF(Tb_Activiteiten[[#This Row],[Afschrijvingskosten]]=1,Tb_Activiteiten[[#Headers],[Afschrijvingskosten]],""))</f>
        <v/>
      </c>
    </row>
    <row r="444" spans="1:40" x14ac:dyDescent="0.25">
      <c r="A444" s="342"/>
      <c r="F444" s="81"/>
      <c r="G444" s="81"/>
      <c r="L444" s="71"/>
      <c r="N444" t="str">
        <f>IFERROR(IF(VLOOKUP(Tb_Activiteiten[[#This Row],[Openstelling]],Tb_Openstelling[],2,0)=1,1,""),"")</f>
        <v/>
      </c>
      <c r="AA444" t="str">
        <f>IF(ISNUMBER(FIND("arbeid",Methode_Keuze)),"",IF(ISNUMBER(FIND("arbeid",Methode_Keuze)),"",IF(Tb_Activiteiten[[#This Row],[Loonkosten]]=1,Tb_Activiteiten[[#Headers],[Loonkosten]],"")))</f>
        <v/>
      </c>
      <c r="AB444" t="str">
        <f>IF(ISNUMBER(FIND("arbeid",Methode_Keuze)),"",IF(ISNUMBER(FIND("arbeid",Methode_Keuze)),"",IF(Tb_Activiteiten[[#This Row],[Eigen arbeid]]=1,Tb_Activiteiten[[#Headers],[Eigen arbeid]],"")))</f>
        <v/>
      </c>
      <c r="AC444" t="str">
        <f>IF(ISNUMBER(FIND("arbeid",Methode_Keuze)),"",IF(ISNUMBER(FIND("arbeid",Methode_Keuze)),"",IF(Tb_Activiteiten[[#This Row],[Projectmedewerker]]=1,Tb_Activiteiten[[#Headers],[Projectmedewerker]],"")))</f>
        <v/>
      </c>
      <c r="AD444" t="str">
        <f>IF(ISNUMBER(FIND("arbeid",Methode_Keuze)),"",IF(ISNUMBER(FIND("arbeid",Methode_Keuze)),"",IF(Tb_Activiteiten[[#This Row],[Landbouwer]]=1,Tb_Activiteiten[[#Headers],[Landbouwer]],"")))</f>
        <v/>
      </c>
      <c r="AE444" t="str">
        <f>IF(ISNUMBER(FIND("arbeid",Methode_Keuze)),"",IF(ISNUMBER(FIND("arbeid",Methode_Keuze)),"",IF(Tb_Activiteiten[[#This Row],[Adviseur]]=1,Tb_Activiteiten[[#Headers],[Adviseur]],"")))</f>
        <v/>
      </c>
      <c r="AF444" t="str">
        <f>IF(ISNUMBER(FIND("arbeid",Methode_Keuze)),"",IF(ISNUMBER(FIND("arbeid",Methode_Keuze)),"",IF(Tb_Activiteiten[[#This Row],[Projectleider/Expert]]=1,Tb_Activiteiten[[#Headers],[Projectleider/Expert]],"")))</f>
        <v/>
      </c>
      <c r="AG444" t="str">
        <f>IF(ISNUMBER(FIND("arbeid",Methode_Keuze)),"",IF(ISNUMBER(FIND("arbeid",Methode_Keuze)),"",IF(Tb_Activiteiten[[#This Row],[Arbeidskosten]]=1,Tb_Activiteiten[[#Headers],[Arbeidskosten]],"")))</f>
        <v/>
      </c>
      <c r="AH444" t="str">
        <f>IF(ISNUMBER(FIND("arbeid",Methode_Keuze)),"",IF(ISNUMBER(FIND("arbeid",Methode_Keuze)),"",IF(Tb_Activiteiten[[#This Row],[Arbeidskosten op basis van IKS]]=1,Tb_Activiteiten[[#Headers],[Arbeidskosten op basis van IKS]],"")))</f>
        <v/>
      </c>
      <c r="AI444" t="str">
        <f>IF(ISNUMBER(FIND("overige",Methode_Keuze)),"",IF(Tb_Activiteiten[[#This Row],[Kosten derden exclusief btw]]=1,Tb_Activiteiten[[#Headers],[Kosten derden exclusief btw]],""))</f>
        <v/>
      </c>
      <c r="AJ444" t="str">
        <f>IF(ISNUMBER(FIND("overige",Methode_Keuze)),"",IF(Tb_Activiteiten[[#This Row],[Niet verrekenbare btw]]=1,Tb_Activiteiten[[#Headers],[Niet verrekenbare btw]],""))</f>
        <v/>
      </c>
      <c r="AK444" t="str">
        <f>IF(ISNUMBER(FIND("overige",Methode_Keuze)),"",IF(Tb_Activiteiten[[#This Row],[Grondkosten]]=1,Tb_Activiteiten[[#Headers],[Grondkosten]],""))</f>
        <v/>
      </c>
      <c r="AL444" t="str">
        <f>IF(ISNUMBER(FIND("overige",Methode_Keuze)),"",IF(Tb_Activiteiten[[#This Row],[Bijdrage in natura (overige)]]=1,Tb_Activiteiten[[#Headers],[Bijdrage in natura (overige)]],""))</f>
        <v/>
      </c>
      <c r="AM444" t="str">
        <f>IF(ISNUMBER(FIND("overige",Methode_Keuze)),"",IF(Tb_Activiteiten[[#This Row],[Bijdrage in natura (vrijwilligers)]]=1,Tb_Activiteiten[[#Headers],[Bijdrage in natura (vrijwilligers)]],""))</f>
        <v/>
      </c>
      <c r="AN444" t="str">
        <f>IF(ISNUMBER(FIND("overige",Methode_Keuze)),"",IF(Tb_Activiteiten[[#This Row],[Afschrijvingskosten]]=1,Tb_Activiteiten[[#Headers],[Afschrijvingskosten]],""))</f>
        <v/>
      </c>
    </row>
    <row r="445" spans="1:40" x14ac:dyDescent="0.25">
      <c r="A445" s="342"/>
      <c r="F445" s="81"/>
      <c r="G445" s="81"/>
      <c r="L445" s="71"/>
      <c r="N445" t="str">
        <f>IFERROR(IF(VLOOKUP(Tb_Activiteiten[[#This Row],[Openstelling]],Tb_Openstelling[],2,0)=1,1,""),"")</f>
        <v/>
      </c>
      <c r="AA445" t="str">
        <f>IF(ISNUMBER(FIND("arbeid",Methode_Keuze)),"",IF(ISNUMBER(FIND("arbeid",Methode_Keuze)),"",IF(Tb_Activiteiten[[#This Row],[Loonkosten]]=1,Tb_Activiteiten[[#Headers],[Loonkosten]],"")))</f>
        <v/>
      </c>
      <c r="AB445" t="str">
        <f>IF(ISNUMBER(FIND("arbeid",Methode_Keuze)),"",IF(ISNUMBER(FIND("arbeid",Methode_Keuze)),"",IF(Tb_Activiteiten[[#This Row],[Eigen arbeid]]=1,Tb_Activiteiten[[#Headers],[Eigen arbeid]],"")))</f>
        <v/>
      </c>
      <c r="AC445" t="str">
        <f>IF(ISNUMBER(FIND("arbeid",Methode_Keuze)),"",IF(ISNUMBER(FIND("arbeid",Methode_Keuze)),"",IF(Tb_Activiteiten[[#This Row],[Projectmedewerker]]=1,Tb_Activiteiten[[#Headers],[Projectmedewerker]],"")))</f>
        <v/>
      </c>
      <c r="AD445" t="str">
        <f>IF(ISNUMBER(FIND("arbeid",Methode_Keuze)),"",IF(ISNUMBER(FIND("arbeid",Methode_Keuze)),"",IF(Tb_Activiteiten[[#This Row],[Landbouwer]]=1,Tb_Activiteiten[[#Headers],[Landbouwer]],"")))</f>
        <v/>
      </c>
      <c r="AE445" t="str">
        <f>IF(ISNUMBER(FIND("arbeid",Methode_Keuze)),"",IF(ISNUMBER(FIND("arbeid",Methode_Keuze)),"",IF(Tb_Activiteiten[[#This Row],[Adviseur]]=1,Tb_Activiteiten[[#Headers],[Adviseur]],"")))</f>
        <v/>
      </c>
      <c r="AF445" t="str">
        <f>IF(ISNUMBER(FIND("arbeid",Methode_Keuze)),"",IF(ISNUMBER(FIND("arbeid",Methode_Keuze)),"",IF(Tb_Activiteiten[[#This Row],[Projectleider/Expert]]=1,Tb_Activiteiten[[#Headers],[Projectleider/Expert]],"")))</f>
        <v/>
      </c>
      <c r="AG445" t="str">
        <f>IF(ISNUMBER(FIND("arbeid",Methode_Keuze)),"",IF(ISNUMBER(FIND("arbeid",Methode_Keuze)),"",IF(Tb_Activiteiten[[#This Row],[Arbeidskosten]]=1,Tb_Activiteiten[[#Headers],[Arbeidskosten]],"")))</f>
        <v/>
      </c>
      <c r="AH445" t="str">
        <f>IF(ISNUMBER(FIND("arbeid",Methode_Keuze)),"",IF(ISNUMBER(FIND("arbeid",Methode_Keuze)),"",IF(Tb_Activiteiten[[#This Row],[Arbeidskosten op basis van IKS]]=1,Tb_Activiteiten[[#Headers],[Arbeidskosten op basis van IKS]],"")))</f>
        <v/>
      </c>
      <c r="AI445" t="str">
        <f>IF(ISNUMBER(FIND("overige",Methode_Keuze)),"",IF(Tb_Activiteiten[[#This Row],[Kosten derden exclusief btw]]=1,Tb_Activiteiten[[#Headers],[Kosten derden exclusief btw]],""))</f>
        <v/>
      </c>
      <c r="AJ445" t="str">
        <f>IF(ISNUMBER(FIND("overige",Methode_Keuze)),"",IF(Tb_Activiteiten[[#This Row],[Niet verrekenbare btw]]=1,Tb_Activiteiten[[#Headers],[Niet verrekenbare btw]],""))</f>
        <v/>
      </c>
      <c r="AK445" t="str">
        <f>IF(ISNUMBER(FIND("overige",Methode_Keuze)),"",IF(Tb_Activiteiten[[#This Row],[Grondkosten]]=1,Tb_Activiteiten[[#Headers],[Grondkosten]],""))</f>
        <v/>
      </c>
      <c r="AL445" t="str">
        <f>IF(ISNUMBER(FIND("overige",Methode_Keuze)),"",IF(Tb_Activiteiten[[#This Row],[Bijdrage in natura (overige)]]=1,Tb_Activiteiten[[#Headers],[Bijdrage in natura (overige)]],""))</f>
        <v/>
      </c>
      <c r="AM445" t="str">
        <f>IF(ISNUMBER(FIND("overige",Methode_Keuze)),"",IF(Tb_Activiteiten[[#This Row],[Bijdrage in natura (vrijwilligers)]]=1,Tb_Activiteiten[[#Headers],[Bijdrage in natura (vrijwilligers)]],""))</f>
        <v/>
      </c>
      <c r="AN445" t="str">
        <f>IF(ISNUMBER(FIND("overige",Methode_Keuze)),"",IF(Tb_Activiteiten[[#This Row],[Afschrijvingskosten]]=1,Tb_Activiteiten[[#Headers],[Afschrijvingskosten]],""))</f>
        <v/>
      </c>
    </row>
    <row r="446" spans="1:40" x14ac:dyDescent="0.25">
      <c r="A446" s="342"/>
      <c r="F446" s="81"/>
      <c r="G446" s="81"/>
      <c r="L446" s="71"/>
      <c r="N446" t="str">
        <f>IFERROR(IF(VLOOKUP(Tb_Activiteiten[[#This Row],[Openstelling]],Tb_Openstelling[],2,0)=1,1,""),"")</f>
        <v/>
      </c>
      <c r="AA446" t="str">
        <f>IF(ISNUMBER(FIND("arbeid",Methode_Keuze)),"",IF(ISNUMBER(FIND("arbeid",Methode_Keuze)),"",IF(Tb_Activiteiten[[#This Row],[Loonkosten]]=1,Tb_Activiteiten[[#Headers],[Loonkosten]],"")))</f>
        <v/>
      </c>
      <c r="AB446" t="str">
        <f>IF(ISNUMBER(FIND("arbeid",Methode_Keuze)),"",IF(ISNUMBER(FIND("arbeid",Methode_Keuze)),"",IF(Tb_Activiteiten[[#This Row],[Eigen arbeid]]=1,Tb_Activiteiten[[#Headers],[Eigen arbeid]],"")))</f>
        <v/>
      </c>
      <c r="AC446" t="str">
        <f>IF(ISNUMBER(FIND("arbeid",Methode_Keuze)),"",IF(ISNUMBER(FIND("arbeid",Methode_Keuze)),"",IF(Tb_Activiteiten[[#This Row],[Projectmedewerker]]=1,Tb_Activiteiten[[#Headers],[Projectmedewerker]],"")))</f>
        <v/>
      </c>
      <c r="AD446" t="str">
        <f>IF(ISNUMBER(FIND("arbeid",Methode_Keuze)),"",IF(ISNUMBER(FIND("arbeid",Methode_Keuze)),"",IF(Tb_Activiteiten[[#This Row],[Landbouwer]]=1,Tb_Activiteiten[[#Headers],[Landbouwer]],"")))</f>
        <v/>
      </c>
      <c r="AE446" t="str">
        <f>IF(ISNUMBER(FIND("arbeid",Methode_Keuze)),"",IF(ISNUMBER(FIND("arbeid",Methode_Keuze)),"",IF(Tb_Activiteiten[[#This Row],[Adviseur]]=1,Tb_Activiteiten[[#Headers],[Adviseur]],"")))</f>
        <v/>
      </c>
      <c r="AF446" t="str">
        <f>IF(ISNUMBER(FIND("arbeid",Methode_Keuze)),"",IF(ISNUMBER(FIND("arbeid",Methode_Keuze)),"",IF(Tb_Activiteiten[[#This Row],[Projectleider/Expert]]=1,Tb_Activiteiten[[#Headers],[Projectleider/Expert]],"")))</f>
        <v/>
      </c>
      <c r="AG446" t="str">
        <f>IF(ISNUMBER(FIND("arbeid",Methode_Keuze)),"",IF(ISNUMBER(FIND("arbeid",Methode_Keuze)),"",IF(Tb_Activiteiten[[#This Row],[Arbeidskosten]]=1,Tb_Activiteiten[[#Headers],[Arbeidskosten]],"")))</f>
        <v/>
      </c>
      <c r="AH446" t="str">
        <f>IF(ISNUMBER(FIND("arbeid",Methode_Keuze)),"",IF(ISNUMBER(FIND("arbeid",Methode_Keuze)),"",IF(Tb_Activiteiten[[#This Row],[Arbeidskosten op basis van IKS]]=1,Tb_Activiteiten[[#Headers],[Arbeidskosten op basis van IKS]],"")))</f>
        <v/>
      </c>
      <c r="AI446" t="str">
        <f>IF(ISNUMBER(FIND("overige",Methode_Keuze)),"",IF(Tb_Activiteiten[[#This Row],[Kosten derden exclusief btw]]=1,Tb_Activiteiten[[#Headers],[Kosten derden exclusief btw]],""))</f>
        <v/>
      </c>
      <c r="AJ446" t="str">
        <f>IF(ISNUMBER(FIND("overige",Methode_Keuze)),"",IF(Tb_Activiteiten[[#This Row],[Niet verrekenbare btw]]=1,Tb_Activiteiten[[#Headers],[Niet verrekenbare btw]],""))</f>
        <v/>
      </c>
      <c r="AK446" t="str">
        <f>IF(ISNUMBER(FIND("overige",Methode_Keuze)),"",IF(Tb_Activiteiten[[#This Row],[Grondkosten]]=1,Tb_Activiteiten[[#Headers],[Grondkosten]],""))</f>
        <v/>
      </c>
      <c r="AL446" t="str">
        <f>IF(ISNUMBER(FIND("overige",Methode_Keuze)),"",IF(Tb_Activiteiten[[#This Row],[Bijdrage in natura (overige)]]=1,Tb_Activiteiten[[#Headers],[Bijdrage in natura (overige)]],""))</f>
        <v/>
      </c>
      <c r="AM446" t="str">
        <f>IF(ISNUMBER(FIND("overige",Methode_Keuze)),"",IF(Tb_Activiteiten[[#This Row],[Bijdrage in natura (vrijwilligers)]]=1,Tb_Activiteiten[[#Headers],[Bijdrage in natura (vrijwilligers)]],""))</f>
        <v/>
      </c>
      <c r="AN446" t="str">
        <f>IF(ISNUMBER(FIND("overige",Methode_Keuze)),"",IF(Tb_Activiteiten[[#This Row],[Afschrijvingskosten]]=1,Tb_Activiteiten[[#Headers],[Afschrijvingskosten]],""))</f>
        <v/>
      </c>
    </row>
    <row r="447" spans="1:40" x14ac:dyDescent="0.25">
      <c r="A447" s="342"/>
      <c r="F447" s="81"/>
      <c r="G447" s="81"/>
      <c r="L447" s="71"/>
      <c r="N447" t="str">
        <f>IFERROR(IF(VLOOKUP(Tb_Activiteiten[[#This Row],[Openstelling]],Tb_Openstelling[],2,0)=1,1,""),"")</f>
        <v/>
      </c>
      <c r="AA447" t="str">
        <f>IF(ISNUMBER(FIND("arbeid",Methode_Keuze)),"",IF(ISNUMBER(FIND("arbeid",Methode_Keuze)),"",IF(Tb_Activiteiten[[#This Row],[Loonkosten]]=1,Tb_Activiteiten[[#Headers],[Loonkosten]],"")))</f>
        <v/>
      </c>
      <c r="AB447" t="str">
        <f>IF(ISNUMBER(FIND("arbeid",Methode_Keuze)),"",IF(ISNUMBER(FIND("arbeid",Methode_Keuze)),"",IF(Tb_Activiteiten[[#This Row],[Eigen arbeid]]=1,Tb_Activiteiten[[#Headers],[Eigen arbeid]],"")))</f>
        <v/>
      </c>
      <c r="AC447" t="str">
        <f>IF(ISNUMBER(FIND("arbeid",Methode_Keuze)),"",IF(ISNUMBER(FIND("arbeid",Methode_Keuze)),"",IF(Tb_Activiteiten[[#This Row],[Projectmedewerker]]=1,Tb_Activiteiten[[#Headers],[Projectmedewerker]],"")))</f>
        <v/>
      </c>
      <c r="AD447" t="str">
        <f>IF(ISNUMBER(FIND("arbeid",Methode_Keuze)),"",IF(ISNUMBER(FIND("arbeid",Methode_Keuze)),"",IF(Tb_Activiteiten[[#This Row],[Landbouwer]]=1,Tb_Activiteiten[[#Headers],[Landbouwer]],"")))</f>
        <v/>
      </c>
      <c r="AE447" t="str">
        <f>IF(ISNUMBER(FIND("arbeid",Methode_Keuze)),"",IF(ISNUMBER(FIND("arbeid",Methode_Keuze)),"",IF(Tb_Activiteiten[[#This Row],[Adviseur]]=1,Tb_Activiteiten[[#Headers],[Adviseur]],"")))</f>
        <v/>
      </c>
      <c r="AF447" t="str">
        <f>IF(ISNUMBER(FIND("arbeid",Methode_Keuze)),"",IF(ISNUMBER(FIND("arbeid",Methode_Keuze)),"",IF(Tb_Activiteiten[[#This Row],[Projectleider/Expert]]=1,Tb_Activiteiten[[#Headers],[Projectleider/Expert]],"")))</f>
        <v/>
      </c>
      <c r="AG447" t="str">
        <f>IF(ISNUMBER(FIND("arbeid",Methode_Keuze)),"",IF(ISNUMBER(FIND("arbeid",Methode_Keuze)),"",IF(Tb_Activiteiten[[#This Row],[Arbeidskosten]]=1,Tb_Activiteiten[[#Headers],[Arbeidskosten]],"")))</f>
        <v/>
      </c>
      <c r="AH447" t="str">
        <f>IF(ISNUMBER(FIND("arbeid",Methode_Keuze)),"",IF(ISNUMBER(FIND("arbeid",Methode_Keuze)),"",IF(Tb_Activiteiten[[#This Row],[Arbeidskosten op basis van IKS]]=1,Tb_Activiteiten[[#Headers],[Arbeidskosten op basis van IKS]],"")))</f>
        <v/>
      </c>
      <c r="AI447" t="str">
        <f>IF(ISNUMBER(FIND("overige",Methode_Keuze)),"",IF(Tb_Activiteiten[[#This Row],[Kosten derden exclusief btw]]=1,Tb_Activiteiten[[#Headers],[Kosten derden exclusief btw]],""))</f>
        <v/>
      </c>
      <c r="AJ447" t="str">
        <f>IF(ISNUMBER(FIND("overige",Methode_Keuze)),"",IF(Tb_Activiteiten[[#This Row],[Niet verrekenbare btw]]=1,Tb_Activiteiten[[#Headers],[Niet verrekenbare btw]],""))</f>
        <v/>
      </c>
      <c r="AK447" t="str">
        <f>IF(ISNUMBER(FIND("overige",Methode_Keuze)),"",IF(Tb_Activiteiten[[#This Row],[Grondkosten]]=1,Tb_Activiteiten[[#Headers],[Grondkosten]],""))</f>
        <v/>
      </c>
      <c r="AL447" t="str">
        <f>IF(ISNUMBER(FIND("overige",Methode_Keuze)),"",IF(Tb_Activiteiten[[#This Row],[Bijdrage in natura (overige)]]=1,Tb_Activiteiten[[#Headers],[Bijdrage in natura (overige)]],""))</f>
        <v/>
      </c>
      <c r="AM447" t="str">
        <f>IF(ISNUMBER(FIND("overige",Methode_Keuze)),"",IF(Tb_Activiteiten[[#This Row],[Bijdrage in natura (vrijwilligers)]]=1,Tb_Activiteiten[[#Headers],[Bijdrage in natura (vrijwilligers)]],""))</f>
        <v/>
      </c>
      <c r="AN447" t="str">
        <f>IF(ISNUMBER(FIND("overige",Methode_Keuze)),"",IF(Tb_Activiteiten[[#This Row],[Afschrijvingskosten]]=1,Tb_Activiteiten[[#Headers],[Afschrijvingskosten]],""))</f>
        <v/>
      </c>
    </row>
    <row r="448" spans="1:40" x14ac:dyDescent="0.25">
      <c r="A448" s="342"/>
      <c r="F448" s="81"/>
      <c r="G448" s="81"/>
      <c r="L448" s="71"/>
      <c r="N448" t="str">
        <f>IFERROR(IF(VLOOKUP(Tb_Activiteiten[[#This Row],[Openstelling]],Tb_Openstelling[],2,0)=1,1,""),"")</f>
        <v/>
      </c>
      <c r="AA448" t="str">
        <f>IF(ISNUMBER(FIND("arbeid",Methode_Keuze)),"",IF(ISNUMBER(FIND("arbeid",Methode_Keuze)),"",IF(Tb_Activiteiten[[#This Row],[Loonkosten]]=1,Tb_Activiteiten[[#Headers],[Loonkosten]],"")))</f>
        <v/>
      </c>
      <c r="AB448" t="str">
        <f>IF(ISNUMBER(FIND("arbeid",Methode_Keuze)),"",IF(ISNUMBER(FIND("arbeid",Methode_Keuze)),"",IF(Tb_Activiteiten[[#This Row],[Eigen arbeid]]=1,Tb_Activiteiten[[#Headers],[Eigen arbeid]],"")))</f>
        <v/>
      </c>
      <c r="AC448" t="str">
        <f>IF(ISNUMBER(FIND("arbeid",Methode_Keuze)),"",IF(ISNUMBER(FIND("arbeid",Methode_Keuze)),"",IF(Tb_Activiteiten[[#This Row],[Projectmedewerker]]=1,Tb_Activiteiten[[#Headers],[Projectmedewerker]],"")))</f>
        <v/>
      </c>
      <c r="AD448" t="str">
        <f>IF(ISNUMBER(FIND("arbeid",Methode_Keuze)),"",IF(ISNUMBER(FIND("arbeid",Methode_Keuze)),"",IF(Tb_Activiteiten[[#This Row],[Landbouwer]]=1,Tb_Activiteiten[[#Headers],[Landbouwer]],"")))</f>
        <v/>
      </c>
      <c r="AE448" t="str">
        <f>IF(ISNUMBER(FIND("arbeid",Methode_Keuze)),"",IF(ISNUMBER(FIND("arbeid",Methode_Keuze)),"",IF(Tb_Activiteiten[[#This Row],[Adviseur]]=1,Tb_Activiteiten[[#Headers],[Adviseur]],"")))</f>
        <v/>
      </c>
      <c r="AF448" t="str">
        <f>IF(ISNUMBER(FIND("arbeid",Methode_Keuze)),"",IF(ISNUMBER(FIND("arbeid",Methode_Keuze)),"",IF(Tb_Activiteiten[[#This Row],[Projectleider/Expert]]=1,Tb_Activiteiten[[#Headers],[Projectleider/Expert]],"")))</f>
        <v/>
      </c>
      <c r="AG448" t="str">
        <f>IF(ISNUMBER(FIND("arbeid",Methode_Keuze)),"",IF(ISNUMBER(FIND("arbeid",Methode_Keuze)),"",IF(Tb_Activiteiten[[#This Row],[Arbeidskosten]]=1,Tb_Activiteiten[[#Headers],[Arbeidskosten]],"")))</f>
        <v/>
      </c>
      <c r="AH448" t="str">
        <f>IF(ISNUMBER(FIND("arbeid",Methode_Keuze)),"",IF(ISNUMBER(FIND("arbeid",Methode_Keuze)),"",IF(Tb_Activiteiten[[#This Row],[Arbeidskosten op basis van IKS]]=1,Tb_Activiteiten[[#Headers],[Arbeidskosten op basis van IKS]],"")))</f>
        <v/>
      </c>
      <c r="AI448" t="str">
        <f>IF(ISNUMBER(FIND("overige",Methode_Keuze)),"",IF(Tb_Activiteiten[[#This Row],[Kosten derden exclusief btw]]=1,Tb_Activiteiten[[#Headers],[Kosten derden exclusief btw]],""))</f>
        <v/>
      </c>
      <c r="AJ448" t="str">
        <f>IF(ISNUMBER(FIND("overige",Methode_Keuze)),"",IF(Tb_Activiteiten[[#This Row],[Niet verrekenbare btw]]=1,Tb_Activiteiten[[#Headers],[Niet verrekenbare btw]],""))</f>
        <v/>
      </c>
      <c r="AK448" t="str">
        <f>IF(ISNUMBER(FIND("overige",Methode_Keuze)),"",IF(Tb_Activiteiten[[#This Row],[Grondkosten]]=1,Tb_Activiteiten[[#Headers],[Grondkosten]],""))</f>
        <v/>
      </c>
      <c r="AL448" t="str">
        <f>IF(ISNUMBER(FIND("overige",Methode_Keuze)),"",IF(Tb_Activiteiten[[#This Row],[Bijdrage in natura (overige)]]=1,Tb_Activiteiten[[#Headers],[Bijdrage in natura (overige)]],""))</f>
        <v/>
      </c>
      <c r="AM448" t="str">
        <f>IF(ISNUMBER(FIND("overige",Methode_Keuze)),"",IF(Tb_Activiteiten[[#This Row],[Bijdrage in natura (vrijwilligers)]]=1,Tb_Activiteiten[[#Headers],[Bijdrage in natura (vrijwilligers)]],""))</f>
        <v/>
      </c>
      <c r="AN448" t="str">
        <f>IF(ISNUMBER(FIND("overige",Methode_Keuze)),"",IF(Tb_Activiteiten[[#This Row],[Afschrijvingskosten]]=1,Tb_Activiteiten[[#Headers],[Afschrijvingskosten]],""))</f>
        <v/>
      </c>
    </row>
    <row r="449" spans="1:40" x14ac:dyDescent="0.25">
      <c r="A449" s="342"/>
      <c r="F449" s="81"/>
      <c r="G449" s="81"/>
      <c r="L449" s="71"/>
      <c r="N449" t="str">
        <f>IFERROR(IF(VLOOKUP(Tb_Activiteiten[[#This Row],[Openstelling]],Tb_Openstelling[],2,0)=1,1,""),"")</f>
        <v/>
      </c>
      <c r="AA449" t="str">
        <f>IF(ISNUMBER(FIND("arbeid",Methode_Keuze)),"",IF(ISNUMBER(FIND("arbeid",Methode_Keuze)),"",IF(Tb_Activiteiten[[#This Row],[Loonkosten]]=1,Tb_Activiteiten[[#Headers],[Loonkosten]],"")))</f>
        <v/>
      </c>
      <c r="AB449" t="str">
        <f>IF(ISNUMBER(FIND("arbeid",Methode_Keuze)),"",IF(ISNUMBER(FIND("arbeid",Methode_Keuze)),"",IF(Tb_Activiteiten[[#This Row],[Eigen arbeid]]=1,Tb_Activiteiten[[#Headers],[Eigen arbeid]],"")))</f>
        <v/>
      </c>
      <c r="AC449" t="str">
        <f>IF(ISNUMBER(FIND("arbeid",Methode_Keuze)),"",IF(ISNUMBER(FIND("arbeid",Methode_Keuze)),"",IF(Tb_Activiteiten[[#This Row],[Projectmedewerker]]=1,Tb_Activiteiten[[#Headers],[Projectmedewerker]],"")))</f>
        <v/>
      </c>
      <c r="AD449" t="str">
        <f>IF(ISNUMBER(FIND("arbeid",Methode_Keuze)),"",IF(ISNUMBER(FIND("arbeid",Methode_Keuze)),"",IF(Tb_Activiteiten[[#This Row],[Landbouwer]]=1,Tb_Activiteiten[[#Headers],[Landbouwer]],"")))</f>
        <v/>
      </c>
      <c r="AE449" t="str">
        <f>IF(ISNUMBER(FIND("arbeid",Methode_Keuze)),"",IF(ISNUMBER(FIND("arbeid",Methode_Keuze)),"",IF(Tb_Activiteiten[[#This Row],[Adviseur]]=1,Tb_Activiteiten[[#Headers],[Adviseur]],"")))</f>
        <v/>
      </c>
      <c r="AF449" t="str">
        <f>IF(ISNUMBER(FIND("arbeid",Methode_Keuze)),"",IF(ISNUMBER(FIND("arbeid",Methode_Keuze)),"",IF(Tb_Activiteiten[[#This Row],[Projectleider/Expert]]=1,Tb_Activiteiten[[#Headers],[Projectleider/Expert]],"")))</f>
        <v/>
      </c>
      <c r="AG449" t="str">
        <f>IF(ISNUMBER(FIND("arbeid",Methode_Keuze)),"",IF(ISNUMBER(FIND("arbeid",Methode_Keuze)),"",IF(Tb_Activiteiten[[#This Row],[Arbeidskosten]]=1,Tb_Activiteiten[[#Headers],[Arbeidskosten]],"")))</f>
        <v/>
      </c>
      <c r="AH449" t="str">
        <f>IF(ISNUMBER(FIND("arbeid",Methode_Keuze)),"",IF(ISNUMBER(FIND("arbeid",Methode_Keuze)),"",IF(Tb_Activiteiten[[#This Row],[Arbeidskosten op basis van IKS]]=1,Tb_Activiteiten[[#Headers],[Arbeidskosten op basis van IKS]],"")))</f>
        <v/>
      </c>
      <c r="AI449" t="str">
        <f>IF(ISNUMBER(FIND("overige",Methode_Keuze)),"",IF(Tb_Activiteiten[[#This Row],[Kosten derden exclusief btw]]=1,Tb_Activiteiten[[#Headers],[Kosten derden exclusief btw]],""))</f>
        <v/>
      </c>
      <c r="AJ449" t="str">
        <f>IF(ISNUMBER(FIND("overige",Methode_Keuze)),"",IF(Tb_Activiteiten[[#This Row],[Niet verrekenbare btw]]=1,Tb_Activiteiten[[#Headers],[Niet verrekenbare btw]],""))</f>
        <v/>
      </c>
      <c r="AK449" t="str">
        <f>IF(ISNUMBER(FIND("overige",Methode_Keuze)),"",IF(Tb_Activiteiten[[#This Row],[Grondkosten]]=1,Tb_Activiteiten[[#Headers],[Grondkosten]],""))</f>
        <v/>
      </c>
      <c r="AL449" t="str">
        <f>IF(ISNUMBER(FIND("overige",Methode_Keuze)),"",IF(Tb_Activiteiten[[#This Row],[Bijdrage in natura (overige)]]=1,Tb_Activiteiten[[#Headers],[Bijdrage in natura (overige)]],""))</f>
        <v/>
      </c>
      <c r="AM449" t="str">
        <f>IF(ISNUMBER(FIND("overige",Methode_Keuze)),"",IF(Tb_Activiteiten[[#This Row],[Bijdrage in natura (vrijwilligers)]]=1,Tb_Activiteiten[[#Headers],[Bijdrage in natura (vrijwilligers)]],""))</f>
        <v/>
      </c>
      <c r="AN449" t="str">
        <f>IF(ISNUMBER(FIND("overige",Methode_Keuze)),"",IF(Tb_Activiteiten[[#This Row],[Afschrijvingskosten]]=1,Tb_Activiteiten[[#Headers],[Afschrijvingskosten]],""))</f>
        <v/>
      </c>
    </row>
    <row r="450" spans="1:40" x14ac:dyDescent="0.25">
      <c r="A450" s="342"/>
      <c r="F450" s="81"/>
      <c r="G450" s="81"/>
      <c r="L450" s="71"/>
      <c r="N450" t="str">
        <f>IFERROR(IF(VLOOKUP(Tb_Activiteiten[[#This Row],[Openstelling]],Tb_Openstelling[],2,0)=1,1,""),"")</f>
        <v/>
      </c>
      <c r="AA450" t="str">
        <f>IF(ISNUMBER(FIND("arbeid",Methode_Keuze)),"",IF(ISNUMBER(FIND("arbeid",Methode_Keuze)),"",IF(Tb_Activiteiten[[#This Row],[Loonkosten]]=1,Tb_Activiteiten[[#Headers],[Loonkosten]],"")))</f>
        <v/>
      </c>
      <c r="AB450" t="str">
        <f>IF(ISNUMBER(FIND("arbeid",Methode_Keuze)),"",IF(ISNUMBER(FIND("arbeid",Methode_Keuze)),"",IF(Tb_Activiteiten[[#This Row],[Eigen arbeid]]=1,Tb_Activiteiten[[#Headers],[Eigen arbeid]],"")))</f>
        <v/>
      </c>
      <c r="AC450" t="str">
        <f>IF(ISNUMBER(FIND("arbeid",Methode_Keuze)),"",IF(ISNUMBER(FIND("arbeid",Methode_Keuze)),"",IF(Tb_Activiteiten[[#This Row],[Projectmedewerker]]=1,Tb_Activiteiten[[#Headers],[Projectmedewerker]],"")))</f>
        <v/>
      </c>
      <c r="AD450" t="str">
        <f>IF(ISNUMBER(FIND("arbeid",Methode_Keuze)),"",IF(ISNUMBER(FIND("arbeid",Methode_Keuze)),"",IF(Tb_Activiteiten[[#This Row],[Landbouwer]]=1,Tb_Activiteiten[[#Headers],[Landbouwer]],"")))</f>
        <v/>
      </c>
      <c r="AE450" t="str">
        <f>IF(ISNUMBER(FIND("arbeid",Methode_Keuze)),"",IF(ISNUMBER(FIND("arbeid",Methode_Keuze)),"",IF(Tb_Activiteiten[[#This Row],[Adviseur]]=1,Tb_Activiteiten[[#Headers],[Adviseur]],"")))</f>
        <v/>
      </c>
      <c r="AF450" t="str">
        <f>IF(ISNUMBER(FIND("arbeid",Methode_Keuze)),"",IF(ISNUMBER(FIND("arbeid",Methode_Keuze)),"",IF(Tb_Activiteiten[[#This Row],[Projectleider/Expert]]=1,Tb_Activiteiten[[#Headers],[Projectleider/Expert]],"")))</f>
        <v/>
      </c>
      <c r="AG450" t="str">
        <f>IF(ISNUMBER(FIND("arbeid",Methode_Keuze)),"",IF(ISNUMBER(FIND("arbeid",Methode_Keuze)),"",IF(Tb_Activiteiten[[#This Row],[Arbeidskosten]]=1,Tb_Activiteiten[[#Headers],[Arbeidskosten]],"")))</f>
        <v/>
      </c>
      <c r="AH450" t="str">
        <f>IF(ISNUMBER(FIND("arbeid",Methode_Keuze)),"",IF(ISNUMBER(FIND("arbeid",Methode_Keuze)),"",IF(Tb_Activiteiten[[#This Row],[Arbeidskosten op basis van IKS]]=1,Tb_Activiteiten[[#Headers],[Arbeidskosten op basis van IKS]],"")))</f>
        <v/>
      </c>
      <c r="AI450" t="str">
        <f>IF(ISNUMBER(FIND("overige",Methode_Keuze)),"",IF(Tb_Activiteiten[[#This Row],[Kosten derden exclusief btw]]=1,Tb_Activiteiten[[#Headers],[Kosten derden exclusief btw]],""))</f>
        <v/>
      </c>
      <c r="AJ450" t="str">
        <f>IF(ISNUMBER(FIND("overige",Methode_Keuze)),"",IF(Tb_Activiteiten[[#This Row],[Niet verrekenbare btw]]=1,Tb_Activiteiten[[#Headers],[Niet verrekenbare btw]],""))</f>
        <v/>
      </c>
      <c r="AK450" t="str">
        <f>IF(ISNUMBER(FIND("overige",Methode_Keuze)),"",IF(Tb_Activiteiten[[#This Row],[Grondkosten]]=1,Tb_Activiteiten[[#Headers],[Grondkosten]],""))</f>
        <v/>
      </c>
      <c r="AL450" t="str">
        <f>IF(ISNUMBER(FIND("overige",Methode_Keuze)),"",IF(Tb_Activiteiten[[#This Row],[Bijdrage in natura (overige)]]=1,Tb_Activiteiten[[#Headers],[Bijdrage in natura (overige)]],""))</f>
        <v/>
      </c>
      <c r="AM450" t="str">
        <f>IF(ISNUMBER(FIND("overige",Methode_Keuze)),"",IF(Tb_Activiteiten[[#This Row],[Bijdrage in natura (vrijwilligers)]]=1,Tb_Activiteiten[[#Headers],[Bijdrage in natura (vrijwilligers)]],""))</f>
        <v/>
      </c>
      <c r="AN450" t="str">
        <f>IF(ISNUMBER(FIND("overige",Methode_Keuze)),"",IF(Tb_Activiteiten[[#This Row],[Afschrijvingskosten]]=1,Tb_Activiteiten[[#Headers],[Afschrijvingskosten]],""))</f>
        <v/>
      </c>
    </row>
    <row r="451" spans="1:40" x14ac:dyDescent="0.25">
      <c r="A451" s="342"/>
      <c r="F451" s="81"/>
      <c r="G451" s="81"/>
      <c r="L451" s="71"/>
      <c r="N451" t="str">
        <f>IFERROR(IF(VLOOKUP(Tb_Activiteiten[[#This Row],[Openstelling]],Tb_Openstelling[],2,0)=1,1,""),"")</f>
        <v/>
      </c>
      <c r="AA451" t="str">
        <f>IF(ISNUMBER(FIND("arbeid",Methode_Keuze)),"",IF(ISNUMBER(FIND("arbeid",Methode_Keuze)),"",IF(Tb_Activiteiten[[#This Row],[Loonkosten]]=1,Tb_Activiteiten[[#Headers],[Loonkosten]],"")))</f>
        <v/>
      </c>
      <c r="AB451" t="str">
        <f>IF(ISNUMBER(FIND("arbeid",Methode_Keuze)),"",IF(ISNUMBER(FIND("arbeid",Methode_Keuze)),"",IF(Tb_Activiteiten[[#This Row],[Eigen arbeid]]=1,Tb_Activiteiten[[#Headers],[Eigen arbeid]],"")))</f>
        <v/>
      </c>
      <c r="AC451" t="str">
        <f>IF(ISNUMBER(FIND("arbeid",Methode_Keuze)),"",IF(ISNUMBER(FIND("arbeid",Methode_Keuze)),"",IF(Tb_Activiteiten[[#This Row],[Projectmedewerker]]=1,Tb_Activiteiten[[#Headers],[Projectmedewerker]],"")))</f>
        <v/>
      </c>
      <c r="AD451" t="str">
        <f>IF(ISNUMBER(FIND("arbeid",Methode_Keuze)),"",IF(ISNUMBER(FIND("arbeid",Methode_Keuze)),"",IF(Tb_Activiteiten[[#This Row],[Landbouwer]]=1,Tb_Activiteiten[[#Headers],[Landbouwer]],"")))</f>
        <v/>
      </c>
      <c r="AE451" t="str">
        <f>IF(ISNUMBER(FIND("arbeid",Methode_Keuze)),"",IF(ISNUMBER(FIND("arbeid",Methode_Keuze)),"",IF(Tb_Activiteiten[[#This Row],[Adviseur]]=1,Tb_Activiteiten[[#Headers],[Adviseur]],"")))</f>
        <v/>
      </c>
      <c r="AF451" t="str">
        <f>IF(ISNUMBER(FIND("arbeid",Methode_Keuze)),"",IF(ISNUMBER(FIND("arbeid",Methode_Keuze)),"",IF(Tb_Activiteiten[[#This Row],[Projectleider/Expert]]=1,Tb_Activiteiten[[#Headers],[Projectleider/Expert]],"")))</f>
        <v/>
      </c>
      <c r="AG451" t="str">
        <f>IF(ISNUMBER(FIND("arbeid",Methode_Keuze)),"",IF(ISNUMBER(FIND("arbeid",Methode_Keuze)),"",IF(Tb_Activiteiten[[#This Row],[Arbeidskosten]]=1,Tb_Activiteiten[[#Headers],[Arbeidskosten]],"")))</f>
        <v/>
      </c>
      <c r="AH451" t="str">
        <f>IF(ISNUMBER(FIND("arbeid",Methode_Keuze)),"",IF(ISNUMBER(FIND("arbeid",Methode_Keuze)),"",IF(Tb_Activiteiten[[#This Row],[Arbeidskosten op basis van IKS]]=1,Tb_Activiteiten[[#Headers],[Arbeidskosten op basis van IKS]],"")))</f>
        <v/>
      </c>
      <c r="AI451" t="str">
        <f>IF(ISNUMBER(FIND("overige",Methode_Keuze)),"",IF(Tb_Activiteiten[[#This Row],[Kosten derden exclusief btw]]=1,Tb_Activiteiten[[#Headers],[Kosten derden exclusief btw]],""))</f>
        <v/>
      </c>
      <c r="AJ451" t="str">
        <f>IF(ISNUMBER(FIND("overige",Methode_Keuze)),"",IF(Tb_Activiteiten[[#This Row],[Niet verrekenbare btw]]=1,Tb_Activiteiten[[#Headers],[Niet verrekenbare btw]],""))</f>
        <v/>
      </c>
      <c r="AK451" t="str">
        <f>IF(ISNUMBER(FIND("overige",Methode_Keuze)),"",IF(Tb_Activiteiten[[#This Row],[Grondkosten]]=1,Tb_Activiteiten[[#Headers],[Grondkosten]],""))</f>
        <v/>
      </c>
      <c r="AL451" t="str">
        <f>IF(ISNUMBER(FIND("overige",Methode_Keuze)),"",IF(Tb_Activiteiten[[#This Row],[Bijdrage in natura (overige)]]=1,Tb_Activiteiten[[#Headers],[Bijdrage in natura (overige)]],""))</f>
        <v/>
      </c>
      <c r="AM451" t="str">
        <f>IF(ISNUMBER(FIND("overige",Methode_Keuze)),"",IF(Tb_Activiteiten[[#This Row],[Bijdrage in natura (vrijwilligers)]]=1,Tb_Activiteiten[[#Headers],[Bijdrage in natura (vrijwilligers)]],""))</f>
        <v/>
      </c>
      <c r="AN451" t="str">
        <f>IF(ISNUMBER(FIND("overige",Methode_Keuze)),"",IF(Tb_Activiteiten[[#This Row],[Afschrijvingskosten]]=1,Tb_Activiteiten[[#Headers],[Afschrijvingskosten]],""))</f>
        <v/>
      </c>
    </row>
    <row r="452" spans="1:40" x14ac:dyDescent="0.25">
      <c r="A452" s="342"/>
      <c r="F452" s="81"/>
      <c r="G452" s="81"/>
      <c r="L452" s="71"/>
      <c r="N452" t="str">
        <f>IFERROR(IF(VLOOKUP(Tb_Activiteiten[[#This Row],[Openstelling]],Tb_Openstelling[],2,0)=1,1,""),"")</f>
        <v/>
      </c>
      <c r="AA452" t="str">
        <f>IF(ISNUMBER(FIND("arbeid",Methode_Keuze)),"",IF(ISNUMBER(FIND("arbeid",Methode_Keuze)),"",IF(Tb_Activiteiten[[#This Row],[Loonkosten]]=1,Tb_Activiteiten[[#Headers],[Loonkosten]],"")))</f>
        <v/>
      </c>
      <c r="AB452" t="str">
        <f>IF(ISNUMBER(FIND("arbeid",Methode_Keuze)),"",IF(ISNUMBER(FIND("arbeid",Methode_Keuze)),"",IF(Tb_Activiteiten[[#This Row],[Eigen arbeid]]=1,Tb_Activiteiten[[#Headers],[Eigen arbeid]],"")))</f>
        <v/>
      </c>
      <c r="AC452" t="str">
        <f>IF(ISNUMBER(FIND("arbeid",Methode_Keuze)),"",IF(ISNUMBER(FIND("arbeid",Methode_Keuze)),"",IF(Tb_Activiteiten[[#This Row],[Projectmedewerker]]=1,Tb_Activiteiten[[#Headers],[Projectmedewerker]],"")))</f>
        <v/>
      </c>
      <c r="AD452" t="str">
        <f>IF(ISNUMBER(FIND("arbeid",Methode_Keuze)),"",IF(ISNUMBER(FIND("arbeid",Methode_Keuze)),"",IF(Tb_Activiteiten[[#This Row],[Landbouwer]]=1,Tb_Activiteiten[[#Headers],[Landbouwer]],"")))</f>
        <v/>
      </c>
      <c r="AE452" t="str">
        <f>IF(ISNUMBER(FIND("arbeid",Methode_Keuze)),"",IF(ISNUMBER(FIND("arbeid",Methode_Keuze)),"",IF(Tb_Activiteiten[[#This Row],[Adviseur]]=1,Tb_Activiteiten[[#Headers],[Adviseur]],"")))</f>
        <v/>
      </c>
      <c r="AF452" t="str">
        <f>IF(ISNUMBER(FIND("arbeid",Methode_Keuze)),"",IF(ISNUMBER(FIND("arbeid",Methode_Keuze)),"",IF(Tb_Activiteiten[[#This Row],[Projectleider/Expert]]=1,Tb_Activiteiten[[#Headers],[Projectleider/Expert]],"")))</f>
        <v/>
      </c>
      <c r="AG452" t="str">
        <f>IF(ISNUMBER(FIND("arbeid",Methode_Keuze)),"",IF(ISNUMBER(FIND("arbeid",Methode_Keuze)),"",IF(Tb_Activiteiten[[#This Row],[Arbeidskosten]]=1,Tb_Activiteiten[[#Headers],[Arbeidskosten]],"")))</f>
        <v/>
      </c>
      <c r="AH452" t="str">
        <f>IF(ISNUMBER(FIND("arbeid",Methode_Keuze)),"",IF(ISNUMBER(FIND("arbeid",Methode_Keuze)),"",IF(Tb_Activiteiten[[#This Row],[Arbeidskosten op basis van IKS]]=1,Tb_Activiteiten[[#Headers],[Arbeidskosten op basis van IKS]],"")))</f>
        <v/>
      </c>
      <c r="AI452" t="str">
        <f>IF(ISNUMBER(FIND("overige",Methode_Keuze)),"",IF(Tb_Activiteiten[[#This Row],[Kosten derden exclusief btw]]=1,Tb_Activiteiten[[#Headers],[Kosten derden exclusief btw]],""))</f>
        <v/>
      </c>
      <c r="AJ452" t="str">
        <f>IF(ISNUMBER(FIND("overige",Methode_Keuze)),"",IF(Tb_Activiteiten[[#This Row],[Niet verrekenbare btw]]=1,Tb_Activiteiten[[#Headers],[Niet verrekenbare btw]],""))</f>
        <v/>
      </c>
      <c r="AK452" t="str">
        <f>IF(ISNUMBER(FIND("overige",Methode_Keuze)),"",IF(Tb_Activiteiten[[#This Row],[Grondkosten]]=1,Tb_Activiteiten[[#Headers],[Grondkosten]],""))</f>
        <v/>
      </c>
      <c r="AL452" t="str">
        <f>IF(ISNUMBER(FIND("overige",Methode_Keuze)),"",IF(Tb_Activiteiten[[#This Row],[Bijdrage in natura (overige)]]=1,Tb_Activiteiten[[#Headers],[Bijdrage in natura (overige)]],""))</f>
        <v/>
      </c>
      <c r="AM452" t="str">
        <f>IF(ISNUMBER(FIND("overige",Methode_Keuze)),"",IF(Tb_Activiteiten[[#This Row],[Bijdrage in natura (vrijwilligers)]]=1,Tb_Activiteiten[[#Headers],[Bijdrage in natura (vrijwilligers)]],""))</f>
        <v/>
      </c>
      <c r="AN452" t="str">
        <f>IF(ISNUMBER(FIND("overige",Methode_Keuze)),"",IF(Tb_Activiteiten[[#This Row],[Afschrijvingskosten]]=1,Tb_Activiteiten[[#Headers],[Afschrijvingskosten]],""))</f>
        <v/>
      </c>
    </row>
    <row r="453" spans="1:40" x14ac:dyDescent="0.25">
      <c r="A453" s="342"/>
      <c r="F453" s="81"/>
      <c r="G453" s="81"/>
      <c r="L453" s="71"/>
      <c r="N453" t="str">
        <f>IFERROR(IF(VLOOKUP(Tb_Activiteiten[[#This Row],[Openstelling]],Tb_Openstelling[],2,0)=1,1,""),"")</f>
        <v/>
      </c>
      <c r="AA453" t="str">
        <f>IF(ISNUMBER(FIND("arbeid",Methode_Keuze)),"",IF(ISNUMBER(FIND("arbeid",Methode_Keuze)),"",IF(Tb_Activiteiten[[#This Row],[Loonkosten]]=1,Tb_Activiteiten[[#Headers],[Loonkosten]],"")))</f>
        <v/>
      </c>
      <c r="AB453" t="str">
        <f>IF(ISNUMBER(FIND("arbeid",Methode_Keuze)),"",IF(ISNUMBER(FIND("arbeid",Methode_Keuze)),"",IF(Tb_Activiteiten[[#This Row],[Eigen arbeid]]=1,Tb_Activiteiten[[#Headers],[Eigen arbeid]],"")))</f>
        <v/>
      </c>
      <c r="AC453" t="str">
        <f>IF(ISNUMBER(FIND("arbeid",Methode_Keuze)),"",IF(ISNUMBER(FIND("arbeid",Methode_Keuze)),"",IF(Tb_Activiteiten[[#This Row],[Projectmedewerker]]=1,Tb_Activiteiten[[#Headers],[Projectmedewerker]],"")))</f>
        <v/>
      </c>
      <c r="AD453" t="str">
        <f>IF(ISNUMBER(FIND("arbeid",Methode_Keuze)),"",IF(ISNUMBER(FIND("arbeid",Methode_Keuze)),"",IF(Tb_Activiteiten[[#This Row],[Landbouwer]]=1,Tb_Activiteiten[[#Headers],[Landbouwer]],"")))</f>
        <v/>
      </c>
      <c r="AE453" t="str">
        <f>IF(ISNUMBER(FIND("arbeid",Methode_Keuze)),"",IF(ISNUMBER(FIND("arbeid",Methode_Keuze)),"",IF(Tb_Activiteiten[[#This Row],[Adviseur]]=1,Tb_Activiteiten[[#Headers],[Adviseur]],"")))</f>
        <v/>
      </c>
      <c r="AF453" t="str">
        <f>IF(ISNUMBER(FIND("arbeid",Methode_Keuze)),"",IF(ISNUMBER(FIND("arbeid",Methode_Keuze)),"",IF(Tb_Activiteiten[[#This Row],[Projectleider/Expert]]=1,Tb_Activiteiten[[#Headers],[Projectleider/Expert]],"")))</f>
        <v/>
      </c>
      <c r="AG453" t="str">
        <f>IF(ISNUMBER(FIND("arbeid",Methode_Keuze)),"",IF(ISNUMBER(FIND("arbeid",Methode_Keuze)),"",IF(Tb_Activiteiten[[#This Row],[Arbeidskosten]]=1,Tb_Activiteiten[[#Headers],[Arbeidskosten]],"")))</f>
        <v/>
      </c>
      <c r="AH453" t="str">
        <f>IF(ISNUMBER(FIND("arbeid",Methode_Keuze)),"",IF(ISNUMBER(FIND("arbeid",Methode_Keuze)),"",IF(Tb_Activiteiten[[#This Row],[Arbeidskosten op basis van IKS]]=1,Tb_Activiteiten[[#Headers],[Arbeidskosten op basis van IKS]],"")))</f>
        <v/>
      </c>
      <c r="AI453" t="str">
        <f>IF(ISNUMBER(FIND("overige",Methode_Keuze)),"",IF(Tb_Activiteiten[[#This Row],[Kosten derden exclusief btw]]=1,Tb_Activiteiten[[#Headers],[Kosten derden exclusief btw]],""))</f>
        <v/>
      </c>
      <c r="AJ453" t="str">
        <f>IF(ISNUMBER(FIND("overige",Methode_Keuze)),"",IF(Tb_Activiteiten[[#This Row],[Niet verrekenbare btw]]=1,Tb_Activiteiten[[#Headers],[Niet verrekenbare btw]],""))</f>
        <v/>
      </c>
      <c r="AK453" t="str">
        <f>IF(ISNUMBER(FIND("overige",Methode_Keuze)),"",IF(Tb_Activiteiten[[#This Row],[Grondkosten]]=1,Tb_Activiteiten[[#Headers],[Grondkosten]],""))</f>
        <v/>
      </c>
      <c r="AL453" t="str">
        <f>IF(ISNUMBER(FIND("overige",Methode_Keuze)),"",IF(Tb_Activiteiten[[#This Row],[Bijdrage in natura (overige)]]=1,Tb_Activiteiten[[#Headers],[Bijdrage in natura (overige)]],""))</f>
        <v/>
      </c>
      <c r="AM453" t="str">
        <f>IF(ISNUMBER(FIND("overige",Methode_Keuze)),"",IF(Tb_Activiteiten[[#This Row],[Bijdrage in natura (vrijwilligers)]]=1,Tb_Activiteiten[[#Headers],[Bijdrage in natura (vrijwilligers)]],""))</f>
        <v/>
      </c>
      <c r="AN453" t="str">
        <f>IF(ISNUMBER(FIND("overige",Methode_Keuze)),"",IF(Tb_Activiteiten[[#This Row],[Afschrijvingskosten]]=1,Tb_Activiteiten[[#Headers],[Afschrijvingskosten]],""))</f>
        <v/>
      </c>
    </row>
    <row r="454" spans="1:40" x14ac:dyDescent="0.25">
      <c r="A454" s="342"/>
      <c r="F454" s="81"/>
      <c r="G454" s="81"/>
      <c r="L454" s="71"/>
      <c r="N454" t="str">
        <f>IFERROR(IF(VLOOKUP(Tb_Activiteiten[[#This Row],[Openstelling]],Tb_Openstelling[],2,0)=1,1,""),"")</f>
        <v/>
      </c>
      <c r="AA454" t="str">
        <f>IF(ISNUMBER(FIND("arbeid",Methode_Keuze)),"",IF(ISNUMBER(FIND("arbeid",Methode_Keuze)),"",IF(Tb_Activiteiten[[#This Row],[Loonkosten]]=1,Tb_Activiteiten[[#Headers],[Loonkosten]],"")))</f>
        <v/>
      </c>
      <c r="AB454" t="str">
        <f>IF(ISNUMBER(FIND("arbeid",Methode_Keuze)),"",IF(ISNUMBER(FIND("arbeid",Methode_Keuze)),"",IF(Tb_Activiteiten[[#This Row],[Eigen arbeid]]=1,Tb_Activiteiten[[#Headers],[Eigen arbeid]],"")))</f>
        <v/>
      </c>
      <c r="AC454" t="str">
        <f>IF(ISNUMBER(FIND("arbeid",Methode_Keuze)),"",IF(ISNUMBER(FIND("arbeid",Methode_Keuze)),"",IF(Tb_Activiteiten[[#This Row],[Projectmedewerker]]=1,Tb_Activiteiten[[#Headers],[Projectmedewerker]],"")))</f>
        <v/>
      </c>
      <c r="AD454" t="str">
        <f>IF(ISNUMBER(FIND("arbeid",Methode_Keuze)),"",IF(ISNUMBER(FIND("arbeid",Methode_Keuze)),"",IF(Tb_Activiteiten[[#This Row],[Landbouwer]]=1,Tb_Activiteiten[[#Headers],[Landbouwer]],"")))</f>
        <v/>
      </c>
      <c r="AE454" t="str">
        <f>IF(ISNUMBER(FIND("arbeid",Methode_Keuze)),"",IF(ISNUMBER(FIND("arbeid",Methode_Keuze)),"",IF(Tb_Activiteiten[[#This Row],[Adviseur]]=1,Tb_Activiteiten[[#Headers],[Adviseur]],"")))</f>
        <v/>
      </c>
      <c r="AF454" t="str">
        <f>IF(ISNUMBER(FIND("arbeid",Methode_Keuze)),"",IF(ISNUMBER(FIND("arbeid",Methode_Keuze)),"",IF(Tb_Activiteiten[[#This Row],[Projectleider/Expert]]=1,Tb_Activiteiten[[#Headers],[Projectleider/Expert]],"")))</f>
        <v/>
      </c>
      <c r="AG454" t="str">
        <f>IF(ISNUMBER(FIND("arbeid",Methode_Keuze)),"",IF(ISNUMBER(FIND("arbeid",Methode_Keuze)),"",IF(Tb_Activiteiten[[#This Row],[Arbeidskosten]]=1,Tb_Activiteiten[[#Headers],[Arbeidskosten]],"")))</f>
        <v/>
      </c>
      <c r="AH454" t="str">
        <f>IF(ISNUMBER(FIND("arbeid",Methode_Keuze)),"",IF(ISNUMBER(FIND("arbeid",Methode_Keuze)),"",IF(Tb_Activiteiten[[#This Row],[Arbeidskosten op basis van IKS]]=1,Tb_Activiteiten[[#Headers],[Arbeidskosten op basis van IKS]],"")))</f>
        <v/>
      </c>
      <c r="AI454" t="str">
        <f>IF(ISNUMBER(FIND("overige",Methode_Keuze)),"",IF(Tb_Activiteiten[[#This Row],[Kosten derden exclusief btw]]=1,Tb_Activiteiten[[#Headers],[Kosten derden exclusief btw]],""))</f>
        <v/>
      </c>
      <c r="AJ454" t="str">
        <f>IF(ISNUMBER(FIND("overige",Methode_Keuze)),"",IF(Tb_Activiteiten[[#This Row],[Niet verrekenbare btw]]=1,Tb_Activiteiten[[#Headers],[Niet verrekenbare btw]],""))</f>
        <v/>
      </c>
      <c r="AK454" t="str">
        <f>IF(ISNUMBER(FIND("overige",Methode_Keuze)),"",IF(Tb_Activiteiten[[#This Row],[Grondkosten]]=1,Tb_Activiteiten[[#Headers],[Grondkosten]],""))</f>
        <v/>
      </c>
      <c r="AL454" t="str">
        <f>IF(ISNUMBER(FIND("overige",Methode_Keuze)),"",IF(Tb_Activiteiten[[#This Row],[Bijdrage in natura (overige)]]=1,Tb_Activiteiten[[#Headers],[Bijdrage in natura (overige)]],""))</f>
        <v/>
      </c>
      <c r="AM454" t="str">
        <f>IF(ISNUMBER(FIND("overige",Methode_Keuze)),"",IF(Tb_Activiteiten[[#This Row],[Bijdrage in natura (vrijwilligers)]]=1,Tb_Activiteiten[[#Headers],[Bijdrage in natura (vrijwilligers)]],""))</f>
        <v/>
      </c>
      <c r="AN454" t="str">
        <f>IF(ISNUMBER(FIND("overige",Methode_Keuze)),"",IF(Tb_Activiteiten[[#This Row],[Afschrijvingskosten]]=1,Tb_Activiteiten[[#Headers],[Afschrijvingskosten]],""))</f>
        <v/>
      </c>
    </row>
    <row r="455" spans="1:40" x14ac:dyDescent="0.25">
      <c r="A455" s="342"/>
      <c r="F455" s="81"/>
      <c r="G455" s="81"/>
      <c r="L455" s="71"/>
      <c r="N455" t="str">
        <f>IFERROR(IF(VLOOKUP(Tb_Activiteiten[[#This Row],[Openstelling]],Tb_Openstelling[],2,0)=1,1,""),"")</f>
        <v/>
      </c>
      <c r="AA455" t="str">
        <f>IF(ISNUMBER(FIND("arbeid",Methode_Keuze)),"",IF(ISNUMBER(FIND("arbeid",Methode_Keuze)),"",IF(Tb_Activiteiten[[#This Row],[Loonkosten]]=1,Tb_Activiteiten[[#Headers],[Loonkosten]],"")))</f>
        <v/>
      </c>
      <c r="AB455" t="str">
        <f>IF(ISNUMBER(FIND("arbeid",Methode_Keuze)),"",IF(ISNUMBER(FIND("arbeid",Methode_Keuze)),"",IF(Tb_Activiteiten[[#This Row],[Eigen arbeid]]=1,Tb_Activiteiten[[#Headers],[Eigen arbeid]],"")))</f>
        <v/>
      </c>
      <c r="AC455" t="str">
        <f>IF(ISNUMBER(FIND("arbeid",Methode_Keuze)),"",IF(ISNUMBER(FIND("arbeid",Methode_Keuze)),"",IF(Tb_Activiteiten[[#This Row],[Projectmedewerker]]=1,Tb_Activiteiten[[#Headers],[Projectmedewerker]],"")))</f>
        <v/>
      </c>
      <c r="AD455" t="str">
        <f>IF(ISNUMBER(FIND("arbeid",Methode_Keuze)),"",IF(ISNUMBER(FIND("arbeid",Methode_Keuze)),"",IF(Tb_Activiteiten[[#This Row],[Landbouwer]]=1,Tb_Activiteiten[[#Headers],[Landbouwer]],"")))</f>
        <v/>
      </c>
      <c r="AE455" t="str">
        <f>IF(ISNUMBER(FIND("arbeid",Methode_Keuze)),"",IF(ISNUMBER(FIND("arbeid",Methode_Keuze)),"",IF(Tb_Activiteiten[[#This Row],[Adviseur]]=1,Tb_Activiteiten[[#Headers],[Adviseur]],"")))</f>
        <v/>
      </c>
      <c r="AF455" t="str">
        <f>IF(ISNUMBER(FIND("arbeid",Methode_Keuze)),"",IF(ISNUMBER(FIND("arbeid",Methode_Keuze)),"",IF(Tb_Activiteiten[[#This Row],[Projectleider/Expert]]=1,Tb_Activiteiten[[#Headers],[Projectleider/Expert]],"")))</f>
        <v/>
      </c>
      <c r="AG455" t="str">
        <f>IF(ISNUMBER(FIND("arbeid",Methode_Keuze)),"",IF(ISNUMBER(FIND("arbeid",Methode_Keuze)),"",IF(Tb_Activiteiten[[#This Row],[Arbeidskosten]]=1,Tb_Activiteiten[[#Headers],[Arbeidskosten]],"")))</f>
        <v/>
      </c>
      <c r="AH455" t="str">
        <f>IF(ISNUMBER(FIND("arbeid",Methode_Keuze)),"",IF(ISNUMBER(FIND("arbeid",Methode_Keuze)),"",IF(Tb_Activiteiten[[#This Row],[Arbeidskosten op basis van IKS]]=1,Tb_Activiteiten[[#Headers],[Arbeidskosten op basis van IKS]],"")))</f>
        <v/>
      </c>
      <c r="AI455" t="str">
        <f>IF(ISNUMBER(FIND("overige",Methode_Keuze)),"",IF(Tb_Activiteiten[[#This Row],[Kosten derden exclusief btw]]=1,Tb_Activiteiten[[#Headers],[Kosten derden exclusief btw]],""))</f>
        <v/>
      </c>
      <c r="AJ455" t="str">
        <f>IF(ISNUMBER(FIND("overige",Methode_Keuze)),"",IF(Tb_Activiteiten[[#This Row],[Niet verrekenbare btw]]=1,Tb_Activiteiten[[#Headers],[Niet verrekenbare btw]],""))</f>
        <v/>
      </c>
      <c r="AK455" t="str">
        <f>IF(ISNUMBER(FIND("overige",Methode_Keuze)),"",IF(Tb_Activiteiten[[#This Row],[Grondkosten]]=1,Tb_Activiteiten[[#Headers],[Grondkosten]],""))</f>
        <v/>
      </c>
      <c r="AL455" t="str">
        <f>IF(ISNUMBER(FIND("overige",Methode_Keuze)),"",IF(Tb_Activiteiten[[#This Row],[Bijdrage in natura (overige)]]=1,Tb_Activiteiten[[#Headers],[Bijdrage in natura (overige)]],""))</f>
        <v/>
      </c>
      <c r="AM455" t="str">
        <f>IF(ISNUMBER(FIND("overige",Methode_Keuze)),"",IF(Tb_Activiteiten[[#This Row],[Bijdrage in natura (vrijwilligers)]]=1,Tb_Activiteiten[[#Headers],[Bijdrage in natura (vrijwilligers)]],""))</f>
        <v/>
      </c>
      <c r="AN455" t="str">
        <f>IF(ISNUMBER(FIND("overige",Methode_Keuze)),"",IF(Tb_Activiteiten[[#This Row],[Afschrijvingskosten]]=1,Tb_Activiteiten[[#Headers],[Afschrijvingskosten]],""))</f>
        <v/>
      </c>
    </row>
    <row r="456" spans="1:40" x14ac:dyDescent="0.25">
      <c r="A456" s="342"/>
      <c r="F456" s="81"/>
      <c r="G456" s="81"/>
      <c r="L456" s="71"/>
      <c r="N456" t="str">
        <f>IFERROR(IF(VLOOKUP(Tb_Activiteiten[[#This Row],[Openstelling]],Tb_Openstelling[],2,0)=1,1,""),"")</f>
        <v/>
      </c>
      <c r="AA456" t="str">
        <f>IF(ISNUMBER(FIND("arbeid",Methode_Keuze)),"",IF(ISNUMBER(FIND("arbeid",Methode_Keuze)),"",IF(Tb_Activiteiten[[#This Row],[Loonkosten]]=1,Tb_Activiteiten[[#Headers],[Loonkosten]],"")))</f>
        <v/>
      </c>
      <c r="AB456" t="str">
        <f>IF(ISNUMBER(FIND("arbeid",Methode_Keuze)),"",IF(ISNUMBER(FIND("arbeid",Methode_Keuze)),"",IF(Tb_Activiteiten[[#This Row],[Eigen arbeid]]=1,Tb_Activiteiten[[#Headers],[Eigen arbeid]],"")))</f>
        <v/>
      </c>
      <c r="AC456" t="str">
        <f>IF(ISNUMBER(FIND("arbeid",Methode_Keuze)),"",IF(ISNUMBER(FIND("arbeid",Methode_Keuze)),"",IF(Tb_Activiteiten[[#This Row],[Projectmedewerker]]=1,Tb_Activiteiten[[#Headers],[Projectmedewerker]],"")))</f>
        <v/>
      </c>
      <c r="AD456" t="str">
        <f>IF(ISNUMBER(FIND("arbeid",Methode_Keuze)),"",IF(ISNUMBER(FIND("arbeid",Methode_Keuze)),"",IF(Tb_Activiteiten[[#This Row],[Landbouwer]]=1,Tb_Activiteiten[[#Headers],[Landbouwer]],"")))</f>
        <v/>
      </c>
      <c r="AE456" t="str">
        <f>IF(ISNUMBER(FIND("arbeid",Methode_Keuze)),"",IF(ISNUMBER(FIND("arbeid",Methode_Keuze)),"",IF(Tb_Activiteiten[[#This Row],[Adviseur]]=1,Tb_Activiteiten[[#Headers],[Adviseur]],"")))</f>
        <v/>
      </c>
      <c r="AF456" t="str">
        <f>IF(ISNUMBER(FIND("arbeid",Methode_Keuze)),"",IF(ISNUMBER(FIND("arbeid",Methode_Keuze)),"",IF(Tb_Activiteiten[[#This Row],[Projectleider/Expert]]=1,Tb_Activiteiten[[#Headers],[Projectleider/Expert]],"")))</f>
        <v/>
      </c>
      <c r="AG456" t="str">
        <f>IF(ISNUMBER(FIND("arbeid",Methode_Keuze)),"",IF(ISNUMBER(FIND("arbeid",Methode_Keuze)),"",IF(Tb_Activiteiten[[#This Row],[Arbeidskosten]]=1,Tb_Activiteiten[[#Headers],[Arbeidskosten]],"")))</f>
        <v/>
      </c>
      <c r="AH456" t="str">
        <f>IF(ISNUMBER(FIND("arbeid",Methode_Keuze)),"",IF(ISNUMBER(FIND("arbeid",Methode_Keuze)),"",IF(Tb_Activiteiten[[#This Row],[Arbeidskosten op basis van IKS]]=1,Tb_Activiteiten[[#Headers],[Arbeidskosten op basis van IKS]],"")))</f>
        <v/>
      </c>
      <c r="AI456" t="str">
        <f>IF(ISNUMBER(FIND("overige",Methode_Keuze)),"",IF(Tb_Activiteiten[[#This Row],[Kosten derden exclusief btw]]=1,Tb_Activiteiten[[#Headers],[Kosten derden exclusief btw]],""))</f>
        <v/>
      </c>
      <c r="AJ456" t="str">
        <f>IF(ISNUMBER(FIND("overige",Methode_Keuze)),"",IF(Tb_Activiteiten[[#This Row],[Niet verrekenbare btw]]=1,Tb_Activiteiten[[#Headers],[Niet verrekenbare btw]],""))</f>
        <v/>
      </c>
      <c r="AK456" t="str">
        <f>IF(ISNUMBER(FIND("overige",Methode_Keuze)),"",IF(Tb_Activiteiten[[#This Row],[Grondkosten]]=1,Tb_Activiteiten[[#Headers],[Grondkosten]],""))</f>
        <v/>
      </c>
      <c r="AL456" t="str">
        <f>IF(ISNUMBER(FIND("overige",Methode_Keuze)),"",IF(Tb_Activiteiten[[#This Row],[Bijdrage in natura (overige)]]=1,Tb_Activiteiten[[#Headers],[Bijdrage in natura (overige)]],""))</f>
        <v/>
      </c>
      <c r="AM456" t="str">
        <f>IF(ISNUMBER(FIND("overige",Methode_Keuze)),"",IF(Tb_Activiteiten[[#This Row],[Bijdrage in natura (vrijwilligers)]]=1,Tb_Activiteiten[[#Headers],[Bijdrage in natura (vrijwilligers)]],""))</f>
        <v/>
      </c>
      <c r="AN456" t="str">
        <f>IF(ISNUMBER(FIND("overige",Methode_Keuze)),"",IF(Tb_Activiteiten[[#This Row],[Afschrijvingskosten]]=1,Tb_Activiteiten[[#Headers],[Afschrijvingskosten]],""))</f>
        <v/>
      </c>
    </row>
    <row r="457" spans="1:40" x14ac:dyDescent="0.25">
      <c r="A457" s="342"/>
      <c r="F457" s="81"/>
      <c r="G457" s="81"/>
      <c r="L457" s="71"/>
      <c r="N457" t="str">
        <f>IFERROR(IF(VLOOKUP(Tb_Activiteiten[[#This Row],[Openstelling]],Tb_Openstelling[],2,0)=1,1,""),"")</f>
        <v/>
      </c>
      <c r="AA457" t="str">
        <f>IF(ISNUMBER(FIND("arbeid",Methode_Keuze)),"",IF(ISNUMBER(FIND("arbeid",Methode_Keuze)),"",IF(Tb_Activiteiten[[#This Row],[Loonkosten]]=1,Tb_Activiteiten[[#Headers],[Loonkosten]],"")))</f>
        <v/>
      </c>
      <c r="AB457" t="str">
        <f>IF(ISNUMBER(FIND("arbeid",Methode_Keuze)),"",IF(ISNUMBER(FIND("arbeid",Methode_Keuze)),"",IF(Tb_Activiteiten[[#This Row],[Eigen arbeid]]=1,Tb_Activiteiten[[#Headers],[Eigen arbeid]],"")))</f>
        <v/>
      </c>
      <c r="AC457" t="str">
        <f>IF(ISNUMBER(FIND("arbeid",Methode_Keuze)),"",IF(ISNUMBER(FIND("arbeid",Methode_Keuze)),"",IF(Tb_Activiteiten[[#This Row],[Projectmedewerker]]=1,Tb_Activiteiten[[#Headers],[Projectmedewerker]],"")))</f>
        <v/>
      </c>
      <c r="AD457" t="str">
        <f>IF(ISNUMBER(FIND("arbeid",Methode_Keuze)),"",IF(ISNUMBER(FIND("arbeid",Methode_Keuze)),"",IF(Tb_Activiteiten[[#This Row],[Landbouwer]]=1,Tb_Activiteiten[[#Headers],[Landbouwer]],"")))</f>
        <v/>
      </c>
      <c r="AE457" t="str">
        <f>IF(ISNUMBER(FIND("arbeid",Methode_Keuze)),"",IF(ISNUMBER(FIND("arbeid",Methode_Keuze)),"",IF(Tb_Activiteiten[[#This Row],[Adviseur]]=1,Tb_Activiteiten[[#Headers],[Adviseur]],"")))</f>
        <v/>
      </c>
      <c r="AF457" t="str">
        <f>IF(ISNUMBER(FIND("arbeid",Methode_Keuze)),"",IF(ISNUMBER(FIND("arbeid",Methode_Keuze)),"",IF(Tb_Activiteiten[[#This Row],[Projectleider/Expert]]=1,Tb_Activiteiten[[#Headers],[Projectleider/Expert]],"")))</f>
        <v/>
      </c>
      <c r="AG457" t="str">
        <f>IF(ISNUMBER(FIND("arbeid",Methode_Keuze)),"",IF(ISNUMBER(FIND("arbeid",Methode_Keuze)),"",IF(Tb_Activiteiten[[#This Row],[Arbeidskosten]]=1,Tb_Activiteiten[[#Headers],[Arbeidskosten]],"")))</f>
        <v/>
      </c>
      <c r="AH457" t="str">
        <f>IF(ISNUMBER(FIND("arbeid",Methode_Keuze)),"",IF(ISNUMBER(FIND("arbeid",Methode_Keuze)),"",IF(Tb_Activiteiten[[#This Row],[Arbeidskosten op basis van IKS]]=1,Tb_Activiteiten[[#Headers],[Arbeidskosten op basis van IKS]],"")))</f>
        <v/>
      </c>
      <c r="AI457" t="str">
        <f>IF(ISNUMBER(FIND("overige",Methode_Keuze)),"",IF(Tb_Activiteiten[[#This Row],[Kosten derden exclusief btw]]=1,Tb_Activiteiten[[#Headers],[Kosten derden exclusief btw]],""))</f>
        <v/>
      </c>
      <c r="AJ457" t="str">
        <f>IF(ISNUMBER(FIND("overige",Methode_Keuze)),"",IF(Tb_Activiteiten[[#This Row],[Niet verrekenbare btw]]=1,Tb_Activiteiten[[#Headers],[Niet verrekenbare btw]],""))</f>
        <v/>
      </c>
      <c r="AK457" t="str">
        <f>IF(ISNUMBER(FIND("overige",Methode_Keuze)),"",IF(Tb_Activiteiten[[#This Row],[Grondkosten]]=1,Tb_Activiteiten[[#Headers],[Grondkosten]],""))</f>
        <v/>
      </c>
      <c r="AL457" t="str">
        <f>IF(ISNUMBER(FIND("overige",Methode_Keuze)),"",IF(Tb_Activiteiten[[#This Row],[Bijdrage in natura (overige)]]=1,Tb_Activiteiten[[#Headers],[Bijdrage in natura (overige)]],""))</f>
        <v/>
      </c>
      <c r="AM457" t="str">
        <f>IF(ISNUMBER(FIND("overige",Methode_Keuze)),"",IF(Tb_Activiteiten[[#This Row],[Bijdrage in natura (vrijwilligers)]]=1,Tb_Activiteiten[[#Headers],[Bijdrage in natura (vrijwilligers)]],""))</f>
        <v/>
      </c>
      <c r="AN457" t="str">
        <f>IF(ISNUMBER(FIND("overige",Methode_Keuze)),"",IF(Tb_Activiteiten[[#This Row],[Afschrijvingskosten]]=1,Tb_Activiteiten[[#Headers],[Afschrijvingskosten]],""))</f>
        <v/>
      </c>
    </row>
    <row r="458" spans="1:40" x14ac:dyDescent="0.25">
      <c r="A458" s="342"/>
      <c r="F458" s="81"/>
      <c r="G458" s="81"/>
      <c r="L458" s="71"/>
      <c r="N458" t="str">
        <f>IFERROR(IF(VLOOKUP(Tb_Activiteiten[[#This Row],[Openstelling]],Tb_Openstelling[],2,0)=1,1,""),"")</f>
        <v/>
      </c>
      <c r="AA458" t="str">
        <f>IF(ISNUMBER(FIND("arbeid",Methode_Keuze)),"",IF(ISNUMBER(FIND("arbeid",Methode_Keuze)),"",IF(Tb_Activiteiten[[#This Row],[Loonkosten]]=1,Tb_Activiteiten[[#Headers],[Loonkosten]],"")))</f>
        <v/>
      </c>
      <c r="AB458" t="str">
        <f>IF(ISNUMBER(FIND("arbeid",Methode_Keuze)),"",IF(ISNUMBER(FIND("arbeid",Methode_Keuze)),"",IF(Tb_Activiteiten[[#This Row],[Eigen arbeid]]=1,Tb_Activiteiten[[#Headers],[Eigen arbeid]],"")))</f>
        <v/>
      </c>
      <c r="AC458" t="str">
        <f>IF(ISNUMBER(FIND("arbeid",Methode_Keuze)),"",IF(ISNUMBER(FIND("arbeid",Methode_Keuze)),"",IF(Tb_Activiteiten[[#This Row],[Projectmedewerker]]=1,Tb_Activiteiten[[#Headers],[Projectmedewerker]],"")))</f>
        <v/>
      </c>
      <c r="AD458" t="str">
        <f>IF(ISNUMBER(FIND("arbeid",Methode_Keuze)),"",IF(ISNUMBER(FIND("arbeid",Methode_Keuze)),"",IF(Tb_Activiteiten[[#This Row],[Landbouwer]]=1,Tb_Activiteiten[[#Headers],[Landbouwer]],"")))</f>
        <v/>
      </c>
      <c r="AE458" t="str">
        <f>IF(ISNUMBER(FIND("arbeid",Methode_Keuze)),"",IF(ISNUMBER(FIND("arbeid",Methode_Keuze)),"",IF(Tb_Activiteiten[[#This Row],[Adviseur]]=1,Tb_Activiteiten[[#Headers],[Adviseur]],"")))</f>
        <v/>
      </c>
      <c r="AF458" t="str">
        <f>IF(ISNUMBER(FIND("arbeid",Methode_Keuze)),"",IF(ISNUMBER(FIND("arbeid",Methode_Keuze)),"",IF(Tb_Activiteiten[[#This Row],[Projectleider/Expert]]=1,Tb_Activiteiten[[#Headers],[Projectleider/Expert]],"")))</f>
        <v/>
      </c>
      <c r="AG458" t="str">
        <f>IF(ISNUMBER(FIND("arbeid",Methode_Keuze)),"",IF(ISNUMBER(FIND("arbeid",Methode_Keuze)),"",IF(Tb_Activiteiten[[#This Row],[Arbeidskosten]]=1,Tb_Activiteiten[[#Headers],[Arbeidskosten]],"")))</f>
        <v/>
      </c>
      <c r="AH458" t="str">
        <f>IF(ISNUMBER(FIND("arbeid",Methode_Keuze)),"",IF(ISNUMBER(FIND("arbeid",Methode_Keuze)),"",IF(Tb_Activiteiten[[#This Row],[Arbeidskosten op basis van IKS]]=1,Tb_Activiteiten[[#Headers],[Arbeidskosten op basis van IKS]],"")))</f>
        <v/>
      </c>
      <c r="AI458" t="str">
        <f>IF(ISNUMBER(FIND("overige",Methode_Keuze)),"",IF(Tb_Activiteiten[[#This Row],[Kosten derden exclusief btw]]=1,Tb_Activiteiten[[#Headers],[Kosten derden exclusief btw]],""))</f>
        <v/>
      </c>
      <c r="AJ458" t="str">
        <f>IF(ISNUMBER(FIND("overige",Methode_Keuze)),"",IF(Tb_Activiteiten[[#This Row],[Niet verrekenbare btw]]=1,Tb_Activiteiten[[#Headers],[Niet verrekenbare btw]],""))</f>
        <v/>
      </c>
      <c r="AK458" t="str">
        <f>IF(ISNUMBER(FIND("overige",Methode_Keuze)),"",IF(Tb_Activiteiten[[#This Row],[Grondkosten]]=1,Tb_Activiteiten[[#Headers],[Grondkosten]],""))</f>
        <v/>
      </c>
      <c r="AL458" t="str">
        <f>IF(ISNUMBER(FIND("overige",Methode_Keuze)),"",IF(Tb_Activiteiten[[#This Row],[Bijdrage in natura (overige)]]=1,Tb_Activiteiten[[#Headers],[Bijdrage in natura (overige)]],""))</f>
        <v/>
      </c>
      <c r="AM458" t="str">
        <f>IF(ISNUMBER(FIND("overige",Methode_Keuze)),"",IF(Tb_Activiteiten[[#This Row],[Bijdrage in natura (vrijwilligers)]]=1,Tb_Activiteiten[[#Headers],[Bijdrage in natura (vrijwilligers)]],""))</f>
        <v/>
      </c>
      <c r="AN458" t="str">
        <f>IF(ISNUMBER(FIND("overige",Methode_Keuze)),"",IF(Tb_Activiteiten[[#This Row],[Afschrijvingskosten]]=1,Tb_Activiteiten[[#Headers],[Afschrijvingskosten]],""))</f>
        <v/>
      </c>
    </row>
    <row r="459" spans="1:40" x14ac:dyDescent="0.25">
      <c r="A459" s="342"/>
      <c r="F459" s="81"/>
      <c r="G459" s="81"/>
      <c r="L459" s="71"/>
      <c r="N459" t="str">
        <f>IFERROR(IF(VLOOKUP(Tb_Activiteiten[[#This Row],[Openstelling]],Tb_Openstelling[],2,0)=1,1,""),"")</f>
        <v/>
      </c>
      <c r="AA459" t="str">
        <f>IF(ISNUMBER(FIND("arbeid",Methode_Keuze)),"",IF(ISNUMBER(FIND("arbeid",Methode_Keuze)),"",IF(Tb_Activiteiten[[#This Row],[Loonkosten]]=1,Tb_Activiteiten[[#Headers],[Loonkosten]],"")))</f>
        <v/>
      </c>
      <c r="AB459" t="str">
        <f>IF(ISNUMBER(FIND("arbeid",Methode_Keuze)),"",IF(ISNUMBER(FIND("arbeid",Methode_Keuze)),"",IF(Tb_Activiteiten[[#This Row],[Eigen arbeid]]=1,Tb_Activiteiten[[#Headers],[Eigen arbeid]],"")))</f>
        <v/>
      </c>
      <c r="AC459" t="str">
        <f>IF(ISNUMBER(FIND("arbeid",Methode_Keuze)),"",IF(ISNUMBER(FIND("arbeid",Methode_Keuze)),"",IF(Tb_Activiteiten[[#This Row],[Projectmedewerker]]=1,Tb_Activiteiten[[#Headers],[Projectmedewerker]],"")))</f>
        <v/>
      </c>
      <c r="AD459" t="str">
        <f>IF(ISNUMBER(FIND("arbeid",Methode_Keuze)),"",IF(ISNUMBER(FIND("arbeid",Methode_Keuze)),"",IF(Tb_Activiteiten[[#This Row],[Landbouwer]]=1,Tb_Activiteiten[[#Headers],[Landbouwer]],"")))</f>
        <v/>
      </c>
      <c r="AE459" t="str">
        <f>IF(ISNUMBER(FIND("arbeid",Methode_Keuze)),"",IF(ISNUMBER(FIND("arbeid",Methode_Keuze)),"",IF(Tb_Activiteiten[[#This Row],[Adviseur]]=1,Tb_Activiteiten[[#Headers],[Adviseur]],"")))</f>
        <v/>
      </c>
      <c r="AF459" t="str">
        <f>IF(ISNUMBER(FIND("arbeid",Methode_Keuze)),"",IF(ISNUMBER(FIND("arbeid",Methode_Keuze)),"",IF(Tb_Activiteiten[[#This Row],[Projectleider/Expert]]=1,Tb_Activiteiten[[#Headers],[Projectleider/Expert]],"")))</f>
        <v/>
      </c>
      <c r="AG459" t="str">
        <f>IF(ISNUMBER(FIND("arbeid",Methode_Keuze)),"",IF(ISNUMBER(FIND("arbeid",Methode_Keuze)),"",IF(Tb_Activiteiten[[#This Row],[Arbeidskosten]]=1,Tb_Activiteiten[[#Headers],[Arbeidskosten]],"")))</f>
        <v/>
      </c>
      <c r="AH459" t="str">
        <f>IF(ISNUMBER(FIND("arbeid",Methode_Keuze)),"",IF(ISNUMBER(FIND("arbeid",Methode_Keuze)),"",IF(Tb_Activiteiten[[#This Row],[Arbeidskosten op basis van IKS]]=1,Tb_Activiteiten[[#Headers],[Arbeidskosten op basis van IKS]],"")))</f>
        <v/>
      </c>
      <c r="AI459" t="str">
        <f>IF(ISNUMBER(FIND("overige",Methode_Keuze)),"",IF(Tb_Activiteiten[[#This Row],[Kosten derden exclusief btw]]=1,Tb_Activiteiten[[#Headers],[Kosten derden exclusief btw]],""))</f>
        <v/>
      </c>
      <c r="AJ459" t="str">
        <f>IF(ISNUMBER(FIND("overige",Methode_Keuze)),"",IF(Tb_Activiteiten[[#This Row],[Niet verrekenbare btw]]=1,Tb_Activiteiten[[#Headers],[Niet verrekenbare btw]],""))</f>
        <v/>
      </c>
      <c r="AK459" t="str">
        <f>IF(ISNUMBER(FIND("overige",Methode_Keuze)),"",IF(Tb_Activiteiten[[#This Row],[Grondkosten]]=1,Tb_Activiteiten[[#Headers],[Grondkosten]],""))</f>
        <v/>
      </c>
      <c r="AL459" t="str">
        <f>IF(ISNUMBER(FIND("overige",Methode_Keuze)),"",IF(Tb_Activiteiten[[#This Row],[Bijdrage in natura (overige)]]=1,Tb_Activiteiten[[#Headers],[Bijdrage in natura (overige)]],""))</f>
        <v/>
      </c>
      <c r="AM459" t="str">
        <f>IF(ISNUMBER(FIND("overige",Methode_Keuze)),"",IF(Tb_Activiteiten[[#This Row],[Bijdrage in natura (vrijwilligers)]]=1,Tb_Activiteiten[[#Headers],[Bijdrage in natura (vrijwilligers)]],""))</f>
        <v/>
      </c>
      <c r="AN459" t="str">
        <f>IF(ISNUMBER(FIND("overige",Methode_Keuze)),"",IF(Tb_Activiteiten[[#This Row],[Afschrijvingskosten]]=1,Tb_Activiteiten[[#Headers],[Afschrijvingskosten]],""))</f>
        <v/>
      </c>
    </row>
    <row r="460" spans="1:40" x14ac:dyDescent="0.25">
      <c r="A460" s="342"/>
      <c r="F460" s="81"/>
      <c r="G460" s="81"/>
      <c r="L460" s="71"/>
      <c r="N460" t="str">
        <f>IFERROR(IF(VLOOKUP(Tb_Activiteiten[[#This Row],[Openstelling]],Tb_Openstelling[],2,0)=1,1,""),"")</f>
        <v/>
      </c>
      <c r="AA460" t="str">
        <f>IF(ISNUMBER(FIND("arbeid",Methode_Keuze)),"",IF(ISNUMBER(FIND("arbeid",Methode_Keuze)),"",IF(Tb_Activiteiten[[#This Row],[Loonkosten]]=1,Tb_Activiteiten[[#Headers],[Loonkosten]],"")))</f>
        <v/>
      </c>
      <c r="AB460" t="str">
        <f>IF(ISNUMBER(FIND("arbeid",Methode_Keuze)),"",IF(ISNUMBER(FIND("arbeid",Methode_Keuze)),"",IF(Tb_Activiteiten[[#This Row],[Eigen arbeid]]=1,Tb_Activiteiten[[#Headers],[Eigen arbeid]],"")))</f>
        <v/>
      </c>
      <c r="AC460" t="str">
        <f>IF(ISNUMBER(FIND("arbeid",Methode_Keuze)),"",IF(ISNUMBER(FIND("arbeid",Methode_Keuze)),"",IF(Tb_Activiteiten[[#This Row],[Projectmedewerker]]=1,Tb_Activiteiten[[#Headers],[Projectmedewerker]],"")))</f>
        <v/>
      </c>
      <c r="AD460" t="str">
        <f>IF(ISNUMBER(FIND("arbeid",Methode_Keuze)),"",IF(ISNUMBER(FIND("arbeid",Methode_Keuze)),"",IF(Tb_Activiteiten[[#This Row],[Landbouwer]]=1,Tb_Activiteiten[[#Headers],[Landbouwer]],"")))</f>
        <v/>
      </c>
      <c r="AE460" t="str">
        <f>IF(ISNUMBER(FIND("arbeid",Methode_Keuze)),"",IF(ISNUMBER(FIND("arbeid",Methode_Keuze)),"",IF(Tb_Activiteiten[[#This Row],[Adviseur]]=1,Tb_Activiteiten[[#Headers],[Adviseur]],"")))</f>
        <v/>
      </c>
      <c r="AF460" t="str">
        <f>IF(ISNUMBER(FIND("arbeid",Methode_Keuze)),"",IF(ISNUMBER(FIND("arbeid",Methode_Keuze)),"",IF(Tb_Activiteiten[[#This Row],[Projectleider/Expert]]=1,Tb_Activiteiten[[#Headers],[Projectleider/Expert]],"")))</f>
        <v/>
      </c>
      <c r="AG460" t="str">
        <f>IF(ISNUMBER(FIND("arbeid",Methode_Keuze)),"",IF(ISNUMBER(FIND("arbeid",Methode_Keuze)),"",IF(Tb_Activiteiten[[#This Row],[Arbeidskosten]]=1,Tb_Activiteiten[[#Headers],[Arbeidskosten]],"")))</f>
        <v/>
      </c>
      <c r="AH460" t="str">
        <f>IF(ISNUMBER(FIND("arbeid",Methode_Keuze)),"",IF(ISNUMBER(FIND("arbeid",Methode_Keuze)),"",IF(Tb_Activiteiten[[#This Row],[Arbeidskosten op basis van IKS]]=1,Tb_Activiteiten[[#Headers],[Arbeidskosten op basis van IKS]],"")))</f>
        <v/>
      </c>
      <c r="AI460" t="str">
        <f>IF(ISNUMBER(FIND("overige",Methode_Keuze)),"",IF(Tb_Activiteiten[[#This Row],[Kosten derden exclusief btw]]=1,Tb_Activiteiten[[#Headers],[Kosten derden exclusief btw]],""))</f>
        <v/>
      </c>
      <c r="AJ460" t="str">
        <f>IF(ISNUMBER(FIND("overige",Methode_Keuze)),"",IF(Tb_Activiteiten[[#This Row],[Niet verrekenbare btw]]=1,Tb_Activiteiten[[#Headers],[Niet verrekenbare btw]],""))</f>
        <v/>
      </c>
      <c r="AK460" t="str">
        <f>IF(ISNUMBER(FIND("overige",Methode_Keuze)),"",IF(Tb_Activiteiten[[#This Row],[Grondkosten]]=1,Tb_Activiteiten[[#Headers],[Grondkosten]],""))</f>
        <v/>
      </c>
      <c r="AL460" t="str">
        <f>IF(ISNUMBER(FIND("overige",Methode_Keuze)),"",IF(Tb_Activiteiten[[#This Row],[Bijdrage in natura (overige)]]=1,Tb_Activiteiten[[#Headers],[Bijdrage in natura (overige)]],""))</f>
        <v/>
      </c>
      <c r="AM460" t="str">
        <f>IF(ISNUMBER(FIND("overige",Methode_Keuze)),"",IF(Tb_Activiteiten[[#This Row],[Bijdrage in natura (vrijwilligers)]]=1,Tb_Activiteiten[[#Headers],[Bijdrage in natura (vrijwilligers)]],""))</f>
        <v/>
      </c>
      <c r="AN460" t="str">
        <f>IF(ISNUMBER(FIND("overige",Methode_Keuze)),"",IF(Tb_Activiteiten[[#This Row],[Afschrijvingskosten]]=1,Tb_Activiteiten[[#Headers],[Afschrijvingskosten]],""))</f>
        <v/>
      </c>
    </row>
    <row r="461" spans="1:40" x14ac:dyDescent="0.25">
      <c r="A461" s="342"/>
      <c r="F461" s="81"/>
      <c r="G461" s="81"/>
      <c r="L461" s="71"/>
      <c r="N461" t="str">
        <f>IFERROR(IF(VLOOKUP(Tb_Activiteiten[[#This Row],[Openstelling]],Tb_Openstelling[],2,0)=1,1,""),"")</f>
        <v/>
      </c>
      <c r="AA461" t="str">
        <f>IF(ISNUMBER(FIND("arbeid",Methode_Keuze)),"",IF(ISNUMBER(FIND("arbeid",Methode_Keuze)),"",IF(Tb_Activiteiten[[#This Row],[Loonkosten]]=1,Tb_Activiteiten[[#Headers],[Loonkosten]],"")))</f>
        <v/>
      </c>
      <c r="AB461" t="str">
        <f>IF(ISNUMBER(FIND("arbeid",Methode_Keuze)),"",IF(ISNUMBER(FIND("arbeid",Methode_Keuze)),"",IF(Tb_Activiteiten[[#This Row],[Eigen arbeid]]=1,Tb_Activiteiten[[#Headers],[Eigen arbeid]],"")))</f>
        <v/>
      </c>
      <c r="AC461" t="str">
        <f>IF(ISNUMBER(FIND("arbeid",Methode_Keuze)),"",IF(ISNUMBER(FIND("arbeid",Methode_Keuze)),"",IF(Tb_Activiteiten[[#This Row],[Projectmedewerker]]=1,Tb_Activiteiten[[#Headers],[Projectmedewerker]],"")))</f>
        <v/>
      </c>
      <c r="AD461" t="str">
        <f>IF(ISNUMBER(FIND("arbeid",Methode_Keuze)),"",IF(ISNUMBER(FIND("arbeid",Methode_Keuze)),"",IF(Tb_Activiteiten[[#This Row],[Landbouwer]]=1,Tb_Activiteiten[[#Headers],[Landbouwer]],"")))</f>
        <v/>
      </c>
      <c r="AE461" t="str">
        <f>IF(ISNUMBER(FIND("arbeid",Methode_Keuze)),"",IF(ISNUMBER(FIND("arbeid",Methode_Keuze)),"",IF(Tb_Activiteiten[[#This Row],[Adviseur]]=1,Tb_Activiteiten[[#Headers],[Adviseur]],"")))</f>
        <v/>
      </c>
      <c r="AF461" t="str">
        <f>IF(ISNUMBER(FIND("arbeid",Methode_Keuze)),"",IF(ISNUMBER(FIND("arbeid",Methode_Keuze)),"",IF(Tb_Activiteiten[[#This Row],[Projectleider/Expert]]=1,Tb_Activiteiten[[#Headers],[Projectleider/Expert]],"")))</f>
        <v/>
      </c>
      <c r="AG461" t="str">
        <f>IF(ISNUMBER(FIND("arbeid",Methode_Keuze)),"",IF(ISNUMBER(FIND("arbeid",Methode_Keuze)),"",IF(Tb_Activiteiten[[#This Row],[Arbeidskosten]]=1,Tb_Activiteiten[[#Headers],[Arbeidskosten]],"")))</f>
        <v/>
      </c>
      <c r="AH461" t="str">
        <f>IF(ISNUMBER(FIND("arbeid",Methode_Keuze)),"",IF(ISNUMBER(FIND("arbeid",Methode_Keuze)),"",IF(Tb_Activiteiten[[#This Row],[Arbeidskosten op basis van IKS]]=1,Tb_Activiteiten[[#Headers],[Arbeidskosten op basis van IKS]],"")))</f>
        <v/>
      </c>
      <c r="AI461" t="str">
        <f>IF(ISNUMBER(FIND("overige",Methode_Keuze)),"",IF(Tb_Activiteiten[[#This Row],[Kosten derden exclusief btw]]=1,Tb_Activiteiten[[#Headers],[Kosten derden exclusief btw]],""))</f>
        <v/>
      </c>
      <c r="AJ461" t="str">
        <f>IF(ISNUMBER(FIND("overige",Methode_Keuze)),"",IF(Tb_Activiteiten[[#This Row],[Niet verrekenbare btw]]=1,Tb_Activiteiten[[#Headers],[Niet verrekenbare btw]],""))</f>
        <v/>
      </c>
      <c r="AK461" t="str">
        <f>IF(ISNUMBER(FIND("overige",Methode_Keuze)),"",IF(Tb_Activiteiten[[#This Row],[Grondkosten]]=1,Tb_Activiteiten[[#Headers],[Grondkosten]],""))</f>
        <v/>
      </c>
      <c r="AL461" t="str">
        <f>IF(ISNUMBER(FIND("overige",Methode_Keuze)),"",IF(Tb_Activiteiten[[#This Row],[Bijdrage in natura (overige)]]=1,Tb_Activiteiten[[#Headers],[Bijdrage in natura (overige)]],""))</f>
        <v/>
      </c>
      <c r="AM461" t="str">
        <f>IF(ISNUMBER(FIND("overige",Methode_Keuze)),"",IF(Tb_Activiteiten[[#This Row],[Bijdrage in natura (vrijwilligers)]]=1,Tb_Activiteiten[[#Headers],[Bijdrage in natura (vrijwilligers)]],""))</f>
        <v/>
      </c>
      <c r="AN461" t="str">
        <f>IF(ISNUMBER(FIND("overige",Methode_Keuze)),"",IF(Tb_Activiteiten[[#This Row],[Afschrijvingskosten]]=1,Tb_Activiteiten[[#Headers],[Afschrijvingskosten]],""))</f>
        <v/>
      </c>
    </row>
    <row r="462" spans="1:40" x14ac:dyDescent="0.25">
      <c r="A462" s="342"/>
      <c r="F462" s="81"/>
      <c r="G462" s="81"/>
      <c r="L462" s="71"/>
      <c r="N462" t="str">
        <f>IFERROR(IF(VLOOKUP(Tb_Activiteiten[[#This Row],[Openstelling]],Tb_Openstelling[],2,0)=1,1,""),"")</f>
        <v/>
      </c>
      <c r="AA462" t="str">
        <f>IF(ISNUMBER(FIND("arbeid",Methode_Keuze)),"",IF(ISNUMBER(FIND("arbeid",Methode_Keuze)),"",IF(Tb_Activiteiten[[#This Row],[Loonkosten]]=1,Tb_Activiteiten[[#Headers],[Loonkosten]],"")))</f>
        <v/>
      </c>
      <c r="AB462" t="str">
        <f>IF(ISNUMBER(FIND("arbeid",Methode_Keuze)),"",IF(ISNUMBER(FIND("arbeid",Methode_Keuze)),"",IF(Tb_Activiteiten[[#This Row],[Eigen arbeid]]=1,Tb_Activiteiten[[#Headers],[Eigen arbeid]],"")))</f>
        <v/>
      </c>
      <c r="AC462" t="str">
        <f>IF(ISNUMBER(FIND("arbeid",Methode_Keuze)),"",IF(ISNUMBER(FIND("arbeid",Methode_Keuze)),"",IF(Tb_Activiteiten[[#This Row],[Projectmedewerker]]=1,Tb_Activiteiten[[#Headers],[Projectmedewerker]],"")))</f>
        <v/>
      </c>
      <c r="AD462" t="str">
        <f>IF(ISNUMBER(FIND("arbeid",Methode_Keuze)),"",IF(ISNUMBER(FIND("arbeid",Methode_Keuze)),"",IF(Tb_Activiteiten[[#This Row],[Landbouwer]]=1,Tb_Activiteiten[[#Headers],[Landbouwer]],"")))</f>
        <v/>
      </c>
      <c r="AE462" t="str">
        <f>IF(ISNUMBER(FIND("arbeid",Methode_Keuze)),"",IF(ISNUMBER(FIND("arbeid",Methode_Keuze)),"",IF(Tb_Activiteiten[[#This Row],[Adviseur]]=1,Tb_Activiteiten[[#Headers],[Adviseur]],"")))</f>
        <v/>
      </c>
      <c r="AF462" t="str">
        <f>IF(ISNUMBER(FIND("arbeid",Methode_Keuze)),"",IF(ISNUMBER(FIND("arbeid",Methode_Keuze)),"",IF(Tb_Activiteiten[[#This Row],[Projectleider/Expert]]=1,Tb_Activiteiten[[#Headers],[Projectleider/Expert]],"")))</f>
        <v/>
      </c>
      <c r="AG462" t="str">
        <f>IF(ISNUMBER(FIND("arbeid",Methode_Keuze)),"",IF(ISNUMBER(FIND("arbeid",Methode_Keuze)),"",IF(Tb_Activiteiten[[#This Row],[Arbeidskosten]]=1,Tb_Activiteiten[[#Headers],[Arbeidskosten]],"")))</f>
        <v/>
      </c>
      <c r="AH462" t="str">
        <f>IF(ISNUMBER(FIND("arbeid",Methode_Keuze)),"",IF(ISNUMBER(FIND("arbeid",Methode_Keuze)),"",IF(Tb_Activiteiten[[#This Row],[Arbeidskosten op basis van IKS]]=1,Tb_Activiteiten[[#Headers],[Arbeidskosten op basis van IKS]],"")))</f>
        <v/>
      </c>
      <c r="AI462" t="str">
        <f>IF(ISNUMBER(FIND("overige",Methode_Keuze)),"",IF(Tb_Activiteiten[[#This Row],[Kosten derden exclusief btw]]=1,Tb_Activiteiten[[#Headers],[Kosten derden exclusief btw]],""))</f>
        <v/>
      </c>
      <c r="AJ462" t="str">
        <f>IF(ISNUMBER(FIND("overige",Methode_Keuze)),"",IF(Tb_Activiteiten[[#This Row],[Niet verrekenbare btw]]=1,Tb_Activiteiten[[#Headers],[Niet verrekenbare btw]],""))</f>
        <v/>
      </c>
      <c r="AK462" t="str">
        <f>IF(ISNUMBER(FIND("overige",Methode_Keuze)),"",IF(Tb_Activiteiten[[#This Row],[Grondkosten]]=1,Tb_Activiteiten[[#Headers],[Grondkosten]],""))</f>
        <v/>
      </c>
      <c r="AL462" t="str">
        <f>IF(ISNUMBER(FIND("overige",Methode_Keuze)),"",IF(Tb_Activiteiten[[#This Row],[Bijdrage in natura (overige)]]=1,Tb_Activiteiten[[#Headers],[Bijdrage in natura (overige)]],""))</f>
        <v/>
      </c>
      <c r="AM462" t="str">
        <f>IF(ISNUMBER(FIND("overige",Methode_Keuze)),"",IF(Tb_Activiteiten[[#This Row],[Bijdrage in natura (vrijwilligers)]]=1,Tb_Activiteiten[[#Headers],[Bijdrage in natura (vrijwilligers)]],""))</f>
        <v/>
      </c>
      <c r="AN462" t="str">
        <f>IF(ISNUMBER(FIND("overige",Methode_Keuze)),"",IF(Tb_Activiteiten[[#This Row],[Afschrijvingskosten]]=1,Tb_Activiteiten[[#Headers],[Afschrijvingskosten]],""))</f>
        <v/>
      </c>
    </row>
    <row r="463" spans="1:40" x14ac:dyDescent="0.25">
      <c r="A463" s="342"/>
      <c r="F463" s="81"/>
      <c r="G463" s="81"/>
      <c r="L463" s="71"/>
      <c r="N463" t="str">
        <f>IFERROR(IF(VLOOKUP(Tb_Activiteiten[[#This Row],[Openstelling]],Tb_Openstelling[],2,0)=1,1,""),"")</f>
        <v/>
      </c>
      <c r="AA463" t="str">
        <f>IF(ISNUMBER(FIND("arbeid",Methode_Keuze)),"",IF(ISNUMBER(FIND("arbeid",Methode_Keuze)),"",IF(Tb_Activiteiten[[#This Row],[Loonkosten]]=1,Tb_Activiteiten[[#Headers],[Loonkosten]],"")))</f>
        <v/>
      </c>
      <c r="AB463" t="str">
        <f>IF(ISNUMBER(FIND("arbeid",Methode_Keuze)),"",IF(ISNUMBER(FIND("arbeid",Methode_Keuze)),"",IF(Tb_Activiteiten[[#This Row],[Eigen arbeid]]=1,Tb_Activiteiten[[#Headers],[Eigen arbeid]],"")))</f>
        <v/>
      </c>
      <c r="AC463" t="str">
        <f>IF(ISNUMBER(FIND("arbeid",Methode_Keuze)),"",IF(ISNUMBER(FIND("arbeid",Methode_Keuze)),"",IF(Tb_Activiteiten[[#This Row],[Projectmedewerker]]=1,Tb_Activiteiten[[#Headers],[Projectmedewerker]],"")))</f>
        <v/>
      </c>
      <c r="AD463" t="str">
        <f>IF(ISNUMBER(FIND("arbeid",Methode_Keuze)),"",IF(ISNUMBER(FIND("arbeid",Methode_Keuze)),"",IF(Tb_Activiteiten[[#This Row],[Landbouwer]]=1,Tb_Activiteiten[[#Headers],[Landbouwer]],"")))</f>
        <v/>
      </c>
      <c r="AE463" t="str">
        <f>IF(ISNUMBER(FIND("arbeid",Methode_Keuze)),"",IF(ISNUMBER(FIND("arbeid",Methode_Keuze)),"",IF(Tb_Activiteiten[[#This Row],[Adviseur]]=1,Tb_Activiteiten[[#Headers],[Adviseur]],"")))</f>
        <v/>
      </c>
      <c r="AF463" t="str">
        <f>IF(ISNUMBER(FIND("arbeid",Methode_Keuze)),"",IF(ISNUMBER(FIND("arbeid",Methode_Keuze)),"",IF(Tb_Activiteiten[[#This Row],[Projectleider/Expert]]=1,Tb_Activiteiten[[#Headers],[Projectleider/Expert]],"")))</f>
        <v/>
      </c>
      <c r="AG463" t="str">
        <f>IF(ISNUMBER(FIND("arbeid",Methode_Keuze)),"",IF(ISNUMBER(FIND("arbeid",Methode_Keuze)),"",IF(Tb_Activiteiten[[#This Row],[Arbeidskosten]]=1,Tb_Activiteiten[[#Headers],[Arbeidskosten]],"")))</f>
        <v/>
      </c>
      <c r="AH463" t="str">
        <f>IF(ISNUMBER(FIND("arbeid",Methode_Keuze)),"",IF(ISNUMBER(FIND("arbeid",Methode_Keuze)),"",IF(Tb_Activiteiten[[#This Row],[Arbeidskosten op basis van IKS]]=1,Tb_Activiteiten[[#Headers],[Arbeidskosten op basis van IKS]],"")))</f>
        <v/>
      </c>
      <c r="AI463" t="str">
        <f>IF(ISNUMBER(FIND("overige",Methode_Keuze)),"",IF(Tb_Activiteiten[[#This Row],[Kosten derden exclusief btw]]=1,Tb_Activiteiten[[#Headers],[Kosten derden exclusief btw]],""))</f>
        <v/>
      </c>
      <c r="AJ463" t="str">
        <f>IF(ISNUMBER(FIND("overige",Methode_Keuze)),"",IF(Tb_Activiteiten[[#This Row],[Niet verrekenbare btw]]=1,Tb_Activiteiten[[#Headers],[Niet verrekenbare btw]],""))</f>
        <v/>
      </c>
      <c r="AK463" t="str">
        <f>IF(ISNUMBER(FIND("overige",Methode_Keuze)),"",IF(Tb_Activiteiten[[#This Row],[Grondkosten]]=1,Tb_Activiteiten[[#Headers],[Grondkosten]],""))</f>
        <v/>
      </c>
      <c r="AL463" t="str">
        <f>IF(ISNUMBER(FIND("overige",Methode_Keuze)),"",IF(Tb_Activiteiten[[#This Row],[Bijdrage in natura (overige)]]=1,Tb_Activiteiten[[#Headers],[Bijdrage in natura (overige)]],""))</f>
        <v/>
      </c>
      <c r="AM463" t="str">
        <f>IF(ISNUMBER(FIND("overige",Methode_Keuze)),"",IF(Tb_Activiteiten[[#This Row],[Bijdrage in natura (vrijwilligers)]]=1,Tb_Activiteiten[[#Headers],[Bijdrage in natura (vrijwilligers)]],""))</f>
        <v/>
      </c>
      <c r="AN463" t="str">
        <f>IF(ISNUMBER(FIND("overige",Methode_Keuze)),"",IF(Tb_Activiteiten[[#This Row],[Afschrijvingskosten]]=1,Tb_Activiteiten[[#Headers],[Afschrijvingskosten]],""))</f>
        <v/>
      </c>
    </row>
    <row r="464" spans="1:40" x14ac:dyDescent="0.25">
      <c r="A464" s="342"/>
      <c r="F464" s="81"/>
      <c r="G464" s="81"/>
      <c r="L464" s="71"/>
      <c r="N464" t="str">
        <f>IFERROR(IF(VLOOKUP(Tb_Activiteiten[[#This Row],[Openstelling]],Tb_Openstelling[],2,0)=1,1,""),"")</f>
        <v/>
      </c>
      <c r="AA464" t="str">
        <f>IF(ISNUMBER(FIND("arbeid",Methode_Keuze)),"",IF(ISNUMBER(FIND("arbeid",Methode_Keuze)),"",IF(Tb_Activiteiten[[#This Row],[Loonkosten]]=1,Tb_Activiteiten[[#Headers],[Loonkosten]],"")))</f>
        <v/>
      </c>
      <c r="AB464" t="str">
        <f>IF(ISNUMBER(FIND("arbeid",Methode_Keuze)),"",IF(ISNUMBER(FIND("arbeid",Methode_Keuze)),"",IF(Tb_Activiteiten[[#This Row],[Eigen arbeid]]=1,Tb_Activiteiten[[#Headers],[Eigen arbeid]],"")))</f>
        <v/>
      </c>
      <c r="AC464" t="str">
        <f>IF(ISNUMBER(FIND("arbeid",Methode_Keuze)),"",IF(ISNUMBER(FIND("arbeid",Methode_Keuze)),"",IF(Tb_Activiteiten[[#This Row],[Projectmedewerker]]=1,Tb_Activiteiten[[#Headers],[Projectmedewerker]],"")))</f>
        <v/>
      </c>
      <c r="AD464" t="str">
        <f>IF(ISNUMBER(FIND("arbeid",Methode_Keuze)),"",IF(ISNUMBER(FIND("arbeid",Methode_Keuze)),"",IF(Tb_Activiteiten[[#This Row],[Landbouwer]]=1,Tb_Activiteiten[[#Headers],[Landbouwer]],"")))</f>
        <v/>
      </c>
      <c r="AE464" t="str">
        <f>IF(ISNUMBER(FIND("arbeid",Methode_Keuze)),"",IF(ISNUMBER(FIND("arbeid",Methode_Keuze)),"",IF(Tb_Activiteiten[[#This Row],[Adviseur]]=1,Tb_Activiteiten[[#Headers],[Adviseur]],"")))</f>
        <v/>
      </c>
      <c r="AF464" t="str">
        <f>IF(ISNUMBER(FIND("arbeid",Methode_Keuze)),"",IF(ISNUMBER(FIND("arbeid",Methode_Keuze)),"",IF(Tb_Activiteiten[[#This Row],[Projectleider/Expert]]=1,Tb_Activiteiten[[#Headers],[Projectleider/Expert]],"")))</f>
        <v/>
      </c>
      <c r="AG464" t="str">
        <f>IF(ISNUMBER(FIND("arbeid",Methode_Keuze)),"",IF(ISNUMBER(FIND("arbeid",Methode_Keuze)),"",IF(Tb_Activiteiten[[#This Row],[Arbeidskosten]]=1,Tb_Activiteiten[[#Headers],[Arbeidskosten]],"")))</f>
        <v/>
      </c>
      <c r="AH464" t="str">
        <f>IF(ISNUMBER(FIND("arbeid",Methode_Keuze)),"",IF(ISNUMBER(FIND("arbeid",Methode_Keuze)),"",IF(Tb_Activiteiten[[#This Row],[Arbeidskosten op basis van IKS]]=1,Tb_Activiteiten[[#Headers],[Arbeidskosten op basis van IKS]],"")))</f>
        <v/>
      </c>
      <c r="AI464" t="str">
        <f>IF(ISNUMBER(FIND("overige",Methode_Keuze)),"",IF(Tb_Activiteiten[[#This Row],[Kosten derden exclusief btw]]=1,Tb_Activiteiten[[#Headers],[Kosten derden exclusief btw]],""))</f>
        <v/>
      </c>
      <c r="AJ464" t="str">
        <f>IF(ISNUMBER(FIND("overige",Methode_Keuze)),"",IF(Tb_Activiteiten[[#This Row],[Niet verrekenbare btw]]=1,Tb_Activiteiten[[#Headers],[Niet verrekenbare btw]],""))</f>
        <v/>
      </c>
      <c r="AK464" t="str">
        <f>IF(ISNUMBER(FIND("overige",Methode_Keuze)),"",IF(Tb_Activiteiten[[#This Row],[Grondkosten]]=1,Tb_Activiteiten[[#Headers],[Grondkosten]],""))</f>
        <v/>
      </c>
      <c r="AL464" t="str">
        <f>IF(ISNUMBER(FIND("overige",Methode_Keuze)),"",IF(Tb_Activiteiten[[#This Row],[Bijdrage in natura (overige)]]=1,Tb_Activiteiten[[#Headers],[Bijdrage in natura (overige)]],""))</f>
        <v/>
      </c>
      <c r="AM464" t="str">
        <f>IF(ISNUMBER(FIND("overige",Methode_Keuze)),"",IF(Tb_Activiteiten[[#This Row],[Bijdrage in natura (vrijwilligers)]]=1,Tb_Activiteiten[[#Headers],[Bijdrage in natura (vrijwilligers)]],""))</f>
        <v/>
      </c>
      <c r="AN464" t="str">
        <f>IF(ISNUMBER(FIND("overige",Methode_Keuze)),"",IF(Tb_Activiteiten[[#This Row],[Afschrijvingskosten]]=1,Tb_Activiteiten[[#Headers],[Afschrijvingskosten]],""))</f>
        <v/>
      </c>
    </row>
    <row r="465" spans="1:40" x14ac:dyDescent="0.25">
      <c r="A465" s="342"/>
      <c r="F465" s="81"/>
      <c r="G465" s="81"/>
      <c r="L465" s="71"/>
      <c r="N465" t="str">
        <f>IFERROR(IF(VLOOKUP(Tb_Activiteiten[[#This Row],[Openstelling]],Tb_Openstelling[],2,0)=1,1,""),"")</f>
        <v/>
      </c>
      <c r="AA465" t="str">
        <f>IF(ISNUMBER(FIND("arbeid",Methode_Keuze)),"",IF(ISNUMBER(FIND("arbeid",Methode_Keuze)),"",IF(Tb_Activiteiten[[#This Row],[Loonkosten]]=1,Tb_Activiteiten[[#Headers],[Loonkosten]],"")))</f>
        <v/>
      </c>
      <c r="AB465" t="str">
        <f>IF(ISNUMBER(FIND("arbeid",Methode_Keuze)),"",IF(ISNUMBER(FIND("arbeid",Methode_Keuze)),"",IF(Tb_Activiteiten[[#This Row],[Eigen arbeid]]=1,Tb_Activiteiten[[#Headers],[Eigen arbeid]],"")))</f>
        <v/>
      </c>
      <c r="AC465" t="str">
        <f>IF(ISNUMBER(FIND("arbeid",Methode_Keuze)),"",IF(ISNUMBER(FIND("arbeid",Methode_Keuze)),"",IF(Tb_Activiteiten[[#This Row],[Projectmedewerker]]=1,Tb_Activiteiten[[#Headers],[Projectmedewerker]],"")))</f>
        <v/>
      </c>
      <c r="AD465" t="str">
        <f>IF(ISNUMBER(FIND("arbeid",Methode_Keuze)),"",IF(ISNUMBER(FIND("arbeid",Methode_Keuze)),"",IF(Tb_Activiteiten[[#This Row],[Landbouwer]]=1,Tb_Activiteiten[[#Headers],[Landbouwer]],"")))</f>
        <v/>
      </c>
      <c r="AE465" t="str">
        <f>IF(ISNUMBER(FIND("arbeid",Methode_Keuze)),"",IF(ISNUMBER(FIND("arbeid",Methode_Keuze)),"",IF(Tb_Activiteiten[[#This Row],[Adviseur]]=1,Tb_Activiteiten[[#Headers],[Adviseur]],"")))</f>
        <v/>
      </c>
      <c r="AF465" t="str">
        <f>IF(ISNUMBER(FIND("arbeid",Methode_Keuze)),"",IF(ISNUMBER(FIND("arbeid",Methode_Keuze)),"",IF(Tb_Activiteiten[[#This Row],[Projectleider/Expert]]=1,Tb_Activiteiten[[#Headers],[Projectleider/Expert]],"")))</f>
        <v/>
      </c>
      <c r="AG465" t="str">
        <f>IF(ISNUMBER(FIND("arbeid",Methode_Keuze)),"",IF(ISNUMBER(FIND("arbeid",Methode_Keuze)),"",IF(Tb_Activiteiten[[#This Row],[Arbeidskosten]]=1,Tb_Activiteiten[[#Headers],[Arbeidskosten]],"")))</f>
        <v/>
      </c>
      <c r="AH465" t="str">
        <f>IF(ISNUMBER(FIND("arbeid",Methode_Keuze)),"",IF(ISNUMBER(FIND("arbeid",Methode_Keuze)),"",IF(Tb_Activiteiten[[#This Row],[Arbeidskosten op basis van IKS]]=1,Tb_Activiteiten[[#Headers],[Arbeidskosten op basis van IKS]],"")))</f>
        <v/>
      </c>
      <c r="AI465" t="str">
        <f>IF(ISNUMBER(FIND("overige",Methode_Keuze)),"",IF(Tb_Activiteiten[[#This Row],[Kosten derden exclusief btw]]=1,Tb_Activiteiten[[#Headers],[Kosten derden exclusief btw]],""))</f>
        <v/>
      </c>
      <c r="AJ465" t="str">
        <f>IF(ISNUMBER(FIND("overige",Methode_Keuze)),"",IF(Tb_Activiteiten[[#This Row],[Niet verrekenbare btw]]=1,Tb_Activiteiten[[#Headers],[Niet verrekenbare btw]],""))</f>
        <v/>
      </c>
      <c r="AK465" t="str">
        <f>IF(ISNUMBER(FIND("overige",Methode_Keuze)),"",IF(Tb_Activiteiten[[#This Row],[Grondkosten]]=1,Tb_Activiteiten[[#Headers],[Grondkosten]],""))</f>
        <v/>
      </c>
      <c r="AL465" t="str">
        <f>IF(ISNUMBER(FIND("overige",Methode_Keuze)),"",IF(Tb_Activiteiten[[#This Row],[Bijdrage in natura (overige)]]=1,Tb_Activiteiten[[#Headers],[Bijdrage in natura (overige)]],""))</f>
        <v/>
      </c>
      <c r="AM465" t="str">
        <f>IF(ISNUMBER(FIND("overige",Methode_Keuze)),"",IF(Tb_Activiteiten[[#This Row],[Bijdrage in natura (vrijwilligers)]]=1,Tb_Activiteiten[[#Headers],[Bijdrage in natura (vrijwilligers)]],""))</f>
        <v/>
      </c>
      <c r="AN465" t="str">
        <f>IF(ISNUMBER(FIND("overige",Methode_Keuze)),"",IF(Tb_Activiteiten[[#This Row],[Afschrijvingskosten]]=1,Tb_Activiteiten[[#Headers],[Afschrijvingskosten]],""))</f>
        <v/>
      </c>
    </row>
    <row r="466" spans="1:40" x14ac:dyDescent="0.25">
      <c r="A466" s="342"/>
      <c r="F466" s="81"/>
      <c r="G466" s="81"/>
      <c r="L466" s="71"/>
      <c r="N466" t="str">
        <f>IFERROR(IF(VLOOKUP(Tb_Activiteiten[[#This Row],[Openstelling]],Tb_Openstelling[],2,0)=1,1,""),"")</f>
        <v/>
      </c>
      <c r="AA466" t="str">
        <f>IF(ISNUMBER(FIND("arbeid",Methode_Keuze)),"",IF(ISNUMBER(FIND("arbeid",Methode_Keuze)),"",IF(Tb_Activiteiten[[#This Row],[Loonkosten]]=1,Tb_Activiteiten[[#Headers],[Loonkosten]],"")))</f>
        <v/>
      </c>
      <c r="AB466" t="str">
        <f>IF(ISNUMBER(FIND("arbeid",Methode_Keuze)),"",IF(ISNUMBER(FIND("arbeid",Methode_Keuze)),"",IF(Tb_Activiteiten[[#This Row],[Eigen arbeid]]=1,Tb_Activiteiten[[#Headers],[Eigen arbeid]],"")))</f>
        <v/>
      </c>
      <c r="AC466" t="str">
        <f>IF(ISNUMBER(FIND("arbeid",Methode_Keuze)),"",IF(ISNUMBER(FIND("arbeid",Methode_Keuze)),"",IF(Tb_Activiteiten[[#This Row],[Projectmedewerker]]=1,Tb_Activiteiten[[#Headers],[Projectmedewerker]],"")))</f>
        <v/>
      </c>
      <c r="AD466" t="str">
        <f>IF(ISNUMBER(FIND("arbeid",Methode_Keuze)),"",IF(ISNUMBER(FIND("arbeid",Methode_Keuze)),"",IF(Tb_Activiteiten[[#This Row],[Landbouwer]]=1,Tb_Activiteiten[[#Headers],[Landbouwer]],"")))</f>
        <v/>
      </c>
      <c r="AE466" t="str">
        <f>IF(ISNUMBER(FIND("arbeid",Methode_Keuze)),"",IF(ISNUMBER(FIND("arbeid",Methode_Keuze)),"",IF(Tb_Activiteiten[[#This Row],[Adviseur]]=1,Tb_Activiteiten[[#Headers],[Adviseur]],"")))</f>
        <v/>
      </c>
      <c r="AF466" t="str">
        <f>IF(ISNUMBER(FIND("arbeid",Methode_Keuze)),"",IF(ISNUMBER(FIND("arbeid",Methode_Keuze)),"",IF(Tb_Activiteiten[[#This Row],[Projectleider/Expert]]=1,Tb_Activiteiten[[#Headers],[Projectleider/Expert]],"")))</f>
        <v/>
      </c>
      <c r="AG466" t="str">
        <f>IF(ISNUMBER(FIND("arbeid",Methode_Keuze)),"",IF(ISNUMBER(FIND("arbeid",Methode_Keuze)),"",IF(Tb_Activiteiten[[#This Row],[Arbeidskosten]]=1,Tb_Activiteiten[[#Headers],[Arbeidskosten]],"")))</f>
        <v/>
      </c>
      <c r="AH466" t="str">
        <f>IF(ISNUMBER(FIND("arbeid",Methode_Keuze)),"",IF(ISNUMBER(FIND("arbeid",Methode_Keuze)),"",IF(Tb_Activiteiten[[#This Row],[Arbeidskosten op basis van IKS]]=1,Tb_Activiteiten[[#Headers],[Arbeidskosten op basis van IKS]],"")))</f>
        <v/>
      </c>
      <c r="AI466" t="str">
        <f>IF(ISNUMBER(FIND("overige",Methode_Keuze)),"",IF(Tb_Activiteiten[[#This Row],[Kosten derden exclusief btw]]=1,Tb_Activiteiten[[#Headers],[Kosten derden exclusief btw]],""))</f>
        <v/>
      </c>
      <c r="AJ466" t="str">
        <f>IF(ISNUMBER(FIND("overige",Methode_Keuze)),"",IF(Tb_Activiteiten[[#This Row],[Niet verrekenbare btw]]=1,Tb_Activiteiten[[#Headers],[Niet verrekenbare btw]],""))</f>
        <v/>
      </c>
      <c r="AK466" t="str">
        <f>IF(ISNUMBER(FIND("overige",Methode_Keuze)),"",IF(Tb_Activiteiten[[#This Row],[Grondkosten]]=1,Tb_Activiteiten[[#Headers],[Grondkosten]],""))</f>
        <v/>
      </c>
      <c r="AL466" t="str">
        <f>IF(ISNUMBER(FIND("overige",Methode_Keuze)),"",IF(Tb_Activiteiten[[#This Row],[Bijdrage in natura (overige)]]=1,Tb_Activiteiten[[#Headers],[Bijdrage in natura (overige)]],""))</f>
        <v/>
      </c>
      <c r="AM466" t="str">
        <f>IF(ISNUMBER(FIND("overige",Methode_Keuze)),"",IF(Tb_Activiteiten[[#This Row],[Bijdrage in natura (vrijwilligers)]]=1,Tb_Activiteiten[[#Headers],[Bijdrage in natura (vrijwilligers)]],""))</f>
        <v/>
      </c>
      <c r="AN466" t="str">
        <f>IF(ISNUMBER(FIND("overige",Methode_Keuze)),"",IF(Tb_Activiteiten[[#This Row],[Afschrijvingskosten]]=1,Tb_Activiteiten[[#Headers],[Afschrijvingskosten]],""))</f>
        <v/>
      </c>
    </row>
    <row r="467" spans="1:40" x14ac:dyDescent="0.25">
      <c r="A467" s="342"/>
      <c r="F467" s="81"/>
      <c r="G467" s="81"/>
      <c r="L467" s="71"/>
      <c r="N467" t="str">
        <f>IFERROR(IF(VLOOKUP(Tb_Activiteiten[[#This Row],[Openstelling]],Tb_Openstelling[],2,0)=1,1,""),"")</f>
        <v/>
      </c>
      <c r="AA467" t="str">
        <f>IF(ISNUMBER(FIND("arbeid",Methode_Keuze)),"",IF(ISNUMBER(FIND("arbeid",Methode_Keuze)),"",IF(Tb_Activiteiten[[#This Row],[Loonkosten]]=1,Tb_Activiteiten[[#Headers],[Loonkosten]],"")))</f>
        <v/>
      </c>
      <c r="AB467" t="str">
        <f>IF(ISNUMBER(FIND("arbeid",Methode_Keuze)),"",IF(ISNUMBER(FIND("arbeid",Methode_Keuze)),"",IF(Tb_Activiteiten[[#This Row],[Eigen arbeid]]=1,Tb_Activiteiten[[#Headers],[Eigen arbeid]],"")))</f>
        <v/>
      </c>
      <c r="AC467" t="str">
        <f>IF(ISNUMBER(FIND("arbeid",Methode_Keuze)),"",IF(ISNUMBER(FIND("arbeid",Methode_Keuze)),"",IF(Tb_Activiteiten[[#This Row],[Projectmedewerker]]=1,Tb_Activiteiten[[#Headers],[Projectmedewerker]],"")))</f>
        <v/>
      </c>
      <c r="AD467" t="str">
        <f>IF(ISNUMBER(FIND("arbeid",Methode_Keuze)),"",IF(ISNUMBER(FIND("arbeid",Methode_Keuze)),"",IF(Tb_Activiteiten[[#This Row],[Landbouwer]]=1,Tb_Activiteiten[[#Headers],[Landbouwer]],"")))</f>
        <v/>
      </c>
      <c r="AE467" t="str">
        <f>IF(ISNUMBER(FIND("arbeid",Methode_Keuze)),"",IF(ISNUMBER(FIND("arbeid",Methode_Keuze)),"",IF(Tb_Activiteiten[[#This Row],[Adviseur]]=1,Tb_Activiteiten[[#Headers],[Adviseur]],"")))</f>
        <v/>
      </c>
      <c r="AF467" t="str">
        <f>IF(ISNUMBER(FIND("arbeid",Methode_Keuze)),"",IF(ISNUMBER(FIND("arbeid",Methode_Keuze)),"",IF(Tb_Activiteiten[[#This Row],[Projectleider/Expert]]=1,Tb_Activiteiten[[#Headers],[Projectleider/Expert]],"")))</f>
        <v/>
      </c>
      <c r="AG467" t="str">
        <f>IF(ISNUMBER(FIND("arbeid",Methode_Keuze)),"",IF(ISNUMBER(FIND("arbeid",Methode_Keuze)),"",IF(Tb_Activiteiten[[#This Row],[Arbeidskosten]]=1,Tb_Activiteiten[[#Headers],[Arbeidskosten]],"")))</f>
        <v/>
      </c>
      <c r="AH467" t="str">
        <f>IF(ISNUMBER(FIND("arbeid",Methode_Keuze)),"",IF(ISNUMBER(FIND("arbeid",Methode_Keuze)),"",IF(Tb_Activiteiten[[#This Row],[Arbeidskosten op basis van IKS]]=1,Tb_Activiteiten[[#Headers],[Arbeidskosten op basis van IKS]],"")))</f>
        <v/>
      </c>
      <c r="AI467" t="str">
        <f>IF(ISNUMBER(FIND("overige",Methode_Keuze)),"",IF(Tb_Activiteiten[[#This Row],[Kosten derden exclusief btw]]=1,Tb_Activiteiten[[#Headers],[Kosten derden exclusief btw]],""))</f>
        <v/>
      </c>
      <c r="AJ467" t="str">
        <f>IF(ISNUMBER(FIND("overige",Methode_Keuze)),"",IF(Tb_Activiteiten[[#This Row],[Niet verrekenbare btw]]=1,Tb_Activiteiten[[#Headers],[Niet verrekenbare btw]],""))</f>
        <v/>
      </c>
      <c r="AK467" t="str">
        <f>IF(ISNUMBER(FIND("overige",Methode_Keuze)),"",IF(Tb_Activiteiten[[#This Row],[Grondkosten]]=1,Tb_Activiteiten[[#Headers],[Grondkosten]],""))</f>
        <v/>
      </c>
      <c r="AL467" t="str">
        <f>IF(ISNUMBER(FIND("overige",Methode_Keuze)),"",IF(Tb_Activiteiten[[#This Row],[Bijdrage in natura (overige)]]=1,Tb_Activiteiten[[#Headers],[Bijdrage in natura (overige)]],""))</f>
        <v/>
      </c>
      <c r="AM467" t="str">
        <f>IF(ISNUMBER(FIND("overige",Methode_Keuze)),"",IF(Tb_Activiteiten[[#This Row],[Bijdrage in natura (vrijwilligers)]]=1,Tb_Activiteiten[[#Headers],[Bijdrage in natura (vrijwilligers)]],""))</f>
        <v/>
      </c>
      <c r="AN467" t="str">
        <f>IF(ISNUMBER(FIND("overige",Methode_Keuze)),"",IF(Tb_Activiteiten[[#This Row],[Afschrijvingskosten]]=1,Tb_Activiteiten[[#Headers],[Afschrijvingskosten]],""))</f>
        <v/>
      </c>
    </row>
    <row r="468" spans="1:40" x14ac:dyDescent="0.25">
      <c r="A468" s="342"/>
      <c r="F468" s="81"/>
      <c r="G468" s="81"/>
      <c r="L468" s="71"/>
      <c r="N468" t="str">
        <f>IFERROR(IF(VLOOKUP(Tb_Activiteiten[[#This Row],[Openstelling]],Tb_Openstelling[],2,0)=1,1,""),"")</f>
        <v/>
      </c>
      <c r="AA468" t="str">
        <f>IF(ISNUMBER(FIND("arbeid",Methode_Keuze)),"",IF(ISNUMBER(FIND("arbeid",Methode_Keuze)),"",IF(Tb_Activiteiten[[#This Row],[Loonkosten]]=1,Tb_Activiteiten[[#Headers],[Loonkosten]],"")))</f>
        <v/>
      </c>
      <c r="AB468" t="str">
        <f>IF(ISNUMBER(FIND("arbeid",Methode_Keuze)),"",IF(ISNUMBER(FIND("arbeid",Methode_Keuze)),"",IF(Tb_Activiteiten[[#This Row],[Eigen arbeid]]=1,Tb_Activiteiten[[#Headers],[Eigen arbeid]],"")))</f>
        <v/>
      </c>
      <c r="AC468" t="str">
        <f>IF(ISNUMBER(FIND("arbeid",Methode_Keuze)),"",IF(ISNUMBER(FIND("arbeid",Methode_Keuze)),"",IF(Tb_Activiteiten[[#This Row],[Projectmedewerker]]=1,Tb_Activiteiten[[#Headers],[Projectmedewerker]],"")))</f>
        <v/>
      </c>
      <c r="AD468" t="str">
        <f>IF(ISNUMBER(FIND("arbeid",Methode_Keuze)),"",IF(ISNUMBER(FIND("arbeid",Methode_Keuze)),"",IF(Tb_Activiteiten[[#This Row],[Landbouwer]]=1,Tb_Activiteiten[[#Headers],[Landbouwer]],"")))</f>
        <v/>
      </c>
      <c r="AE468" t="str">
        <f>IF(ISNUMBER(FIND("arbeid",Methode_Keuze)),"",IF(ISNUMBER(FIND("arbeid",Methode_Keuze)),"",IF(Tb_Activiteiten[[#This Row],[Adviseur]]=1,Tb_Activiteiten[[#Headers],[Adviseur]],"")))</f>
        <v/>
      </c>
      <c r="AF468" t="str">
        <f>IF(ISNUMBER(FIND("arbeid",Methode_Keuze)),"",IF(ISNUMBER(FIND("arbeid",Methode_Keuze)),"",IF(Tb_Activiteiten[[#This Row],[Projectleider/Expert]]=1,Tb_Activiteiten[[#Headers],[Projectleider/Expert]],"")))</f>
        <v/>
      </c>
      <c r="AG468" t="str">
        <f>IF(ISNUMBER(FIND("arbeid",Methode_Keuze)),"",IF(ISNUMBER(FIND("arbeid",Methode_Keuze)),"",IF(Tb_Activiteiten[[#This Row],[Arbeidskosten]]=1,Tb_Activiteiten[[#Headers],[Arbeidskosten]],"")))</f>
        <v/>
      </c>
      <c r="AH468" t="str">
        <f>IF(ISNUMBER(FIND("arbeid",Methode_Keuze)),"",IF(ISNUMBER(FIND("arbeid",Methode_Keuze)),"",IF(Tb_Activiteiten[[#This Row],[Arbeidskosten op basis van IKS]]=1,Tb_Activiteiten[[#Headers],[Arbeidskosten op basis van IKS]],"")))</f>
        <v/>
      </c>
      <c r="AI468" t="str">
        <f>IF(ISNUMBER(FIND("overige",Methode_Keuze)),"",IF(Tb_Activiteiten[[#This Row],[Kosten derden exclusief btw]]=1,Tb_Activiteiten[[#Headers],[Kosten derden exclusief btw]],""))</f>
        <v/>
      </c>
      <c r="AJ468" t="str">
        <f>IF(ISNUMBER(FIND("overige",Methode_Keuze)),"",IF(Tb_Activiteiten[[#This Row],[Niet verrekenbare btw]]=1,Tb_Activiteiten[[#Headers],[Niet verrekenbare btw]],""))</f>
        <v/>
      </c>
      <c r="AK468" t="str">
        <f>IF(ISNUMBER(FIND("overige",Methode_Keuze)),"",IF(Tb_Activiteiten[[#This Row],[Grondkosten]]=1,Tb_Activiteiten[[#Headers],[Grondkosten]],""))</f>
        <v/>
      </c>
      <c r="AL468" t="str">
        <f>IF(ISNUMBER(FIND("overige",Methode_Keuze)),"",IF(Tb_Activiteiten[[#This Row],[Bijdrage in natura (overige)]]=1,Tb_Activiteiten[[#Headers],[Bijdrage in natura (overige)]],""))</f>
        <v/>
      </c>
      <c r="AM468" t="str">
        <f>IF(ISNUMBER(FIND("overige",Methode_Keuze)),"",IF(Tb_Activiteiten[[#This Row],[Bijdrage in natura (vrijwilligers)]]=1,Tb_Activiteiten[[#Headers],[Bijdrage in natura (vrijwilligers)]],""))</f>
        <v/>
      </c>
      <c r="AN468" t="str">
        <f>IF(ISNUMBER(FIND("overige",Methode_Keuze)),"",IF(Tb_Activiteiten[[#This Row],[Afschrijvingskosten]]=1,Tb_Activiteiten[[#Headers],[Afschrijvingskosten]],""))</f>
        <v/>
      </c>
    </row>
    <row r="469" spans="1:40" x14ac:dyDescent="0.25">
      <c r="A469" s="342"/>
      <c r="F469" s="81"/>
      <c r="G469" s="81"/>
      <c r="L469" s="71"/>
      <c r="N469" t="str">
        <f>IFERROR(IF(VLOOKUP(Tb_Activiteiten[[#This Row],[Openstelling]],Tb_Openstelling[],2,0)=1,1,""),"")</f>
        <v/>
      </c>
      <c r="AA469" t="str">
        <f>IF(ISNUMBER(FIND("arbeid",Methode_Keuze)),"",IF(ISNUMBER(FIND("arbeid",Methode_Keuze)),"",IF(Tb_Activiteiten[[#This Row],[Loonkosten]]=1,Tb_Activiteiten[[#Headers],[Loonkosten]],"")))</f>
        <v/>
      </c>
      <c r="AB469" t="str">
        <f>IF(ISNUMBER(FIND("arbeid",Methode_Keuze)),"",IF(ISNUMBER(FIND("arbeid",Methode_Keuze)),"",IF(Tb_Activiteiten[[#This Row],[Eigen arbeid]]=1,Tb_Activiteiten[[#Headers],[Eigen arbeid]],"")))</f>
        <v/>
      </c>
      <c r="AC469" t="str">
        <f>IF(ISNUMBER(FIND("arbeid",Methode_Keuze)),"",IF(ISNUMBER(FIND("arbeid",Methode_Keuze)),"",IF(Tb_Activiteiten[[#This Row],[Projectmedewerker]]=1,Tb_Activiteiten[[#Headers],[Projectmedewerker]],"")))</f>
        <v/>
      </c>
      <c r="AD469" t="str">
        <f>IF(ISNUMBER(FIND("arbeid",Methode_Keuze)),"",IF(ISNUMBER(FIND("arbeid",Methode_Keuze)),"",IF(Tb_Activiteiten[[#This Row],[Landbouwer]]=1,Tb_Activiteiten[[#Headers],[Landbouwer]],"")))</f>
        <v/>
      </c>
      <c r="AE469" t="str">
        <f>IF(ISNUMBER(FIND("arbeid",Methode_Keuze)),"",IF(ISNUMBER(FIND("arbeid",Methode_Keuze)),"",IF(Tb_Activiteiten[[#This Row],[Adviseur]]=1,Tb_Activiteiten[[#Headers],[Adviseur]],"")))</f>
        <v/>
      </c>
      <c r="AF469" t="str">
        <f>IF(ISNUMBER(FIND("arbeid",Methode_Keuze)),"",IF(ISNUMBER(FIND("arbeid",Methode_Keuze)),"",IF(Tb_Activiteiten[[#This Row],[Projectleider/Expert]]=1,Tb_Activiteiten[[#Headers],[Projectleider/Expert]],"")))</f>
        <v/>
      </c>
      <c r="AG469" t="str">
        <f>IF(ISNUMBER(FIND("arbeid",Methode_Keuze)),"",IF(ISNUMBER(FIND("arbeid",Methode_Keuze)),"",IF(Tb_Activiteiten[[#This Row],[Arbeidskosten]]=1,Tb_Activiteiten[[#Headers],[Arbeidskosten]],"")))</f>
        <v/>
      </c>
      <c r="AH469" t="str">
        <f>IF(ISNUMBER(FIND("arbeid",Methode_Keuze)),"",IF(ISNUMBER(FIND("arbeid",Methode_Keuze)),"",IF(Tb_Activiteiten[[#This Row],[Arbeidskosten op basis van IKS]]=1,Tb_Activiteiten[[#Headers],[Arbeidskosten op basis van IKS]],"")))</f>
        <v/>
      </c>
      <c r="AI469" t="str">
        <f>IF(ISNUMBER(FIND("overige",Methode_Keuze)),"",IF(Tb_Activiteiten[[#This Row],[Kosten derden exclusief btw]]=1,Tb_Activiteiten[[#Headers],[Kosten derden exclusief btw]],""))</f>
        <v/>
      </c>
      <c r="AJ469" t="str">
        <f>IF(ISNUMBER(FIND("overige",Methode_Keuze)),"",IF(Tb_Activiteiten[[#This Row],[Niet verrekenbare btw]]=1,Tb_Activiteiten[[#Headers],[Niet verrekenbare btw]],""))</f>
        <v/>
      </c>
      <c r="AK469" t="str">
        <f>IF(ISNUMBER(FIND("overige",Methode_Keuze)),"",IF(Tb_Activiteiten[[#This Row],[Grondkosten]]=1,Tb_Activiteiten[[#Headers],[Grondkosten]],""))</f>
        <v/>
      </c>
      <c r="AL469" t="str">
        <f>IF(ISNUMBER(FIND("overige",Methode_Keuze)),"",IF(Tb_Activiteiten[[#This Row],[Bijdrage in natura (overige)]]=1,Tb_Activiteiten[[#Headers],[Bijdrage in natura (overige)]],""))</f>
        <v/>
      </c>
      <c r="AM469" t="str">
        <f>IF(ISNUMBER(FIND("overige",Methode_Keuze)),"",IF(Tb_Activiteiten[[#This Row],[Bijdrage in natura (vrijwilligers)]]=1,Tb_Activiteiten[[#Headers],[Bijdrage in natura (vrijwilligers)]],""))</f>
        <v/>
      </c>
      <c r="AN469" t="str">
        <f>IF(ISNUMBER(FIND("overige",Methode_Keuze)),"",IF(Tb_Activiteiten[[#This Row],[Afschrijvingskosten]]=1,Tb_Activiteiten[[#Headers],[Afschrijvingskosten]],""))</f>
        <v/>
      </c>
    </row>
    <row r="470" spans="1:40" x14ac:dyDescent="0.25">
      <c r="A470" s="342"/>
      <c r="F470" s="81"/>
      <c r="G470" s="81"/>
      <c r="L470" s="71"/>
      <c r="N470" t="str">
        <f>IFERROR(IF(VLOOKUP(Tb_Activiteiten[[#This Row],[Openstelling]],Tb_Openstelling[],2,0)=1,1,""),"")</f>
        <v/>
      </c>
      <c r="AA470" t="str">
        <f>IF(ISNUMBER(FIND("arbeid",Methode_Keuze)),"",IF(ISNUMBER(FIND("arbeid",Methode_Keuze)),"",IF(Tb_Activiteiten[[#This Row],[Loonkosten]]=1,Tb_Activiteiten[[#Headers],[Loonkosten]],"")))</f>
        <v/>
      </c>
      <c r="AB470" t="str">
        <f>IF(ISNUMBER(FIND("arbeid",Methode_Keuze)),"",IF(ISNUMBER(FIND("arbeid",Methode_Keuze)),"",IF(Tb_Activiteiten[[#This Row],[Eigen arbeid]]=1,Tb_Activiteiten[[#Headers],[Eigen arbeid]],"")))</f>
        <v/>
      </c>
      <c r="AC470" t="str">
        <f>IF(ISNUMBER(FIND("arbeid",Methode_Keuze)),"",IF(ISNUMBER(FIND("arbeid",Methode_Keuze)),"",IF(Tb_Activiteiten[[#This Row],[Projectmedewerker]]=1,Tb_Activiteiten[[#Headers],[Projectmedewerker]],"")))</f>
        <v/>
      </c>
      <c r="AD470" t="str">
        <f>IF(ISNUMBER(FIND("arbeid",Methode_Keuze)),"",IF(ISNUMBER(FIND("arbeid",Methode_Keuze)),"",IF(Tb_Activiteiten[[#This Row],[Landbouwer]]=1,Tb_Activiteiten[[#Headers],[Landbouwer]],"")))</f>
        <v/>
      </c>
      <c r="AE470" t="str">
        <f>IF(ISNUMBER(FIND("arbeid",Methode_Keuze)),"",IF(ISNUMBER(FIND("arbeid",Methode_Keuze)),"",IF(Tb_Activiteiten[[#This Row],[Adviseur]]=1,Tb_Activiteiten[[#Headers],[Adviseur]],"")))</f>
        <v/>
      </c>
      <c r="AF470" t="str">
        <f>IF(ISNUMBER(FIND("arbeid",Methode_Keuze)),"",IF(ISNUMBER(FIND("arbeid",Methode_Keuze)),"",IF(Tb_Activiteiten[[#This Row],[Projectleider/Expert]]=1,Tb_Activiteiten[[#Headers],[Projectleider/Expert]],"")))</f>
        <v/>
      </c>
      <c r="AG470" t="str">
        <f>IF(ISNUMBER(FIND("arbeid",Methode_Keuze)),"",IF(ISNUMBER(FIND("arbeid",Methode_Keuze)),"",IF(Tb_Activiteiten[[#This Row],[Arbeidskosten]]=1,Tb_Activiteiten[[#Headers],[Arbeidskosten]],"")))</f>
        <v/>
      </c>
      <c r="AH470" t="str">
        <f>IF(ISNUMBER(FIND("arbeid",Methode_Keuze)),"",IF(ISNUMBER(FIND("arbeid",Methode_Keuze)),"",IF(Tb_Activiteiten[[#This Row],[Arbeidskosten op basis van IKS]]=1,Tb_Activiteiten[[#Headers],[Arbeidskosten op basis van IKS]],"")))</f>
        <v/>
      </c>
      <c r="AI470" t="str">
        <f>IF(ISNUMBER(FIND("overige",Methode_Keuze)),"",IF(Tb_Activiteiten[[#This Row],[Kosten derden exclusief btw]]=1,Tb_Activiteiten[[#Headers],[Kosten derden exclusief btw]],""))</f>
        <v/>
      </c>
      <c r="AJ470" t="str">
        <f>IF(ISNUMBER(FIND("overige",Methode_Keuze)),"",IF(Tb_Activiteiten[[#This Row],[Niet verrekenbare btw]]=1,Tb_Activiteiten[[#Headers],[Niet verrekenbare btw]],""))</f>
        <v/>
      </c>
      <c r="AK470" t="str">
        <f>IF(ISNUMBER(FIND("overige",Methode_Keuze)),"",IF(Tb_Activiteiten[[#This Row],[Grondkosten]]=1,Tb_Activiteiten[[#Headers],[Grondkosten]],""))</f>
        <v/>
      </c>
      <c r="AL470" t="str">
        <f>IF(ISNUMBER(FIND("overige",Methode_Keuze)),"",IF(Tb_Activiteiten[[#This Row],[Bijdrage in natura (overige)]]=1,Tb_Activiteiten[[#Headers],[Bijdrage in natura (overige)]],""))</f>
        <v/>
      </c>
      <c r="AM470" t="str">
        <f>IF(ISNUMBER(FIND("overige",Methode_Keuze)),"",IF(Tb_Activiteiten[[#This Row],[Bijdrage in natura (vrijwilligers)]]=1,Tb_Activiteiten[[#Headers],[Bijdrage in natura (vrijwilligers)]],""))</f>
        <v/>
      </c>
      <c r="AN470" t="str">
        <f>IF(ISNUMBER(FIND("overige",Methode_Keuze)),"",IF(Tb_Activiteiten[[#This Row],[Afschrijvingskosten]]=1,Tb_Activiteiten[[#Headers],[Afschrijvingskosten]],""))</f>
        <v/>
      </c>
    </row>
    <row r="471" spans="1:40" x14ac:dyDescent="0.25">
      <c r="A471" s="342"/>
      <c r="F471" s="81"/>
      <c r="G471" s="81"/>
      <c r="L471" s="71"/>
      <c r="N471" t="str">
        <f>IFERROR(IF(VLOOKUP(Tb_Activiteiten[[#This Row],[Openstelling]],Tb_Openstelling[],2,0)=1,1,""),"")</f>
        <v/>
      </c>
      <c r="AA471" t="str">
        <f>IF(ISNUMBER(FIND("arbeid",Methode_Keuze)),"",IF(ISNUMBER(FIND("arbeid",Methode_Keuze)),"",IF(Tb_Activiteiten[[#This Row],[Loonkosten]]=1,Tb_Activiteiten[[#Headers],[Loonkosten]],"")))</f>
        <v/>
      </c>
      <c r="AB471" t="str">
        <f>IF(ISNUMBER(FIND("arbeid",Methode_Keuze)),"",IF(ISNUMBER(FIND("arbeid",Methode_Keuze)),"",IF(Tb_Activiteiten[[#This Row],[Eigen arbeid]]=1,Tb_Activiteiten[[#Headers],[Eigen arbeid]],"")))</f>
        <v/>
      </c>
      <c r="AC471" t="str">
        <f>IF(ISNUMBER(FIND("arbeid",Methode_Keuze)),"",IF(ISNUMBER(FIND("arbeid",Methode_Keuze)),"",IF(Tb_Activiteiten[[#This Row],[Projectmedewerker]]=1,Tb_Activiteiten[[#Headers],[Projectmedewerker]],"")))</f>
        <v/>
      </c>
      <c r="AD471" t="str">
        <f>IF(ISNUMBER(FIND("arbeid",Methode_Keuze)),"",IF(ISNUMBER(FIND("arbeid",Methode_Keuze)),"",IF(Tb_Activiteiten[[#This Row],[Landbouwer]]=1,Tb_Activiteiten[[#Headers],[Landbouwer]],"")))</f>
        <v/>
      </c>
      <c r="AE471" t="str">
        <f>IF(ISNUMBER(FIND("arbeid",Methode_Keuze)),"",IF(ISNUMBER(FIND("arbeid",Methode_Keuze)),"",IF(Tb_Activiteiten[[#This Row],[Adviseur]]=1,Tb_Activiteiten[[#Headers],[Adviseur]],"")))</f>
        <v/>
      </c>
      <c r="AF471" t="str">
        <f>IF(ISNUMBER(FIND("arbeid",Methode_Keuze)),"",IF(ISNUMBER(FIND("arbeid",Methode_Keuze)),"",IF(Tb_Activiteiten[[#This Row],[Projectleider/Expert]]=1,Tb_Activiteiten[[#Headers],[Projectleider/Expert]],"")))</f>
        <v/>
      </c>
      <c r="AG471" t="str">
        <f>IF(ISNUMBER(FIND("arbeid",Methode_Keuze)),"",IF(ISNUMBER(FIND("arbeid",Methode_Keuze)),"",IF(Tb_Activiteiten[[#This Row],[Arbeidskosten]]=1,Tb_Activiteiten[[#Headers],[Arbeidskosten]],"")))</f>
        <v/>
      </c>
      <c r="AH471" t="str">
        <f>IF(ISNUMBER(FIND("arbeid",Methode_Keuze)),"",IF(ISNUMBER(FIND("arbeid",Methode_Keuze)),"",IF(Tb_Activiteiten[[#This Row],[Arbeidskosten op basis van IKS]]=1,Tb_Activiteiten[[#Headers],[Arbeidskosten op basis van IKS]],"")))</f>
        <v/>
      </c>
      <c r="AI471" t="str">
        <f>IF(ISNUMBER(FIND("overige",Methode_Keuze)),"",IF(Tb_Activiteiten[[#This Row],[Kosten derden exclusief btw]]=1,Tb_Activiteiten[[#Headers],[Kosten derden exclusief btw]],""))</f>
        <v/>
      </c>
      <c r="AJ471" t="str">
        <f>IF(ISNUMBER(FIND("overige",Methode_Keuze)),"",IF(Tb_Activiteiten[[#This Row],[Niet verrekenbare btw]]=1,Tb_Activiteiten[[#Headers],[Niet verrekenbare btw]],""))</f>
        <v/>
      </c>
      <c r="AK471" t="str">
        <f>IF(ISNUMBER(FIND("overige",Methode_Keuze)),"",IF(Tb_Activiteiten[[#This Row],[Grondkosten]]=1,Tb_Activiteiten[[#Headers],[Grondkosten]],""))</f>
        <v/>
      </c>
      <c r="AL471" t="str">
        <f>IF(ISNUMBER(FIND("overige",Methode_Keuze)),"",IF(Tb_Activiteiten[[#This Row],[Bijdrage in natura (overige)]]=1,Tb_Activiteiten[[#Headers],[Bijdrage in natura (overige)]],""))</f>
        <v/>
      </c>
      <c r="AM471" t="str">
        <f>IF(ISNUMBER(FIND("overige",Methode_Keuze)),"",IF(Tb_Activiteiten[[#This Row],[Bijdrage in natura (vrijwilligers)]]=1,Tb_Activiteiten[[#Headers],[Bijdrage in natura (vrijwilligers)]],""))</f>
        <v/>
      </c>
      <c r="AN471" t="str">
        <f>IF(ISNUMBER(FIND("overige",Methode_Keuze)),"",IF(Tb_Activiteiten[[#This Row],[Afschrijvingskosten]]=1,Tb_Activiteiten[[#Headers],[Afschrijvingskosten]],""))</f>
        <v/>
      </c>
    </row>
    <row r="472" spans="1:40" x14ac:dyDescent="0.25">
      <c r="A472" s="342"/>
      <c r="F472" s="81"/>
      <c r="G472" s="81"/>
      <c r="L472" s="71"/>
      <c r="N472" t="str">
        <f>IFERROR(IF(VLOOKUP(Tb_Activiteiten[[#This Row],[Openstelling]],Tb_Openstelling[],2,0)=1,1,""),"")</f>
        <v/>
      </c>
      <c r="AA472" t="str">
        <f>IF(ISNUMBER(FIND("arbeid",Methode_Keuze)),"",IF(ISNUMBER(FIND("arbeid",Methode_Keuze)),"",IF(Tb_Activiteiten[[#This Row],[Loonkosten]]=1,Tb_Activiteiten[[#Headers],[Loonkosten]],"")))</f>
        <v/>
      </c>
      <c r="AB472" t="str">
        <f>IF(ISNUMBER(FIND("arbeid",Methode_Keuze)),"",IF(ISNUMBER(FIND("arbeid",Methode_Keuze)),"",IF(Tb_Activiteiten[[#This Row],[Eigen arbeid]]=1,Tb_Activiteiten[[#Headers],[Eigen arbeid]],"")))</f>
        <v/>
      </c>
      <c r="AC472" t="str">
        <f>IF(ISNUMBER(FIND("arbeid",Methode_Keuze)),"",IF(ISNUMBER(FIND("arbeid",Methode_Keuze)),"",IF(Tb_Activiteiten[[#This Row],[Projectmedewerker]]=1,Tb_Activiteiten[[#Headers],[Projectmedewerker]],"")))</f>
        <v/>
      </c>
      <c r="AD472" t="str">
        <f>IF(ISNUMBER(FIND("arbeid",Methode_Keuze)),"",IF(ISNUMBER(FIND("arbeid",Methode_Keuze)),"",IF(Tb_Activiteiten[[#This Row],[Landbouwer]]=1,Tb_Activiteiten[[#Headers],[Landbouwer]],"")))</f>
        <v/>
      </c>
      <c r="AE472" t="str">
        <f>IF(ISNUMBER(FIND("arbeid",Methode_Keuze)),"",IF(ISNUMBER(FIND("arbeid",Methode_Keuze)),"",IF(Tb_Activiteiten[[#This Row],[Adviseur]]=1,Tb_Activiteiten[[#Headers],[Adviseur]],"")))</f>
        <v/>
      </c>
      <c r="AF472" t="str">
        <f>IF(ISNUMBER(FIND("arbeid",Methode_Keuze)),"",IF(ISNUMBER(FIND("arbeid",Methode_Keuze)),"",IF(Tb_Activiteiten[[#This Row],[Projectleider/Expert]]=1,Tb_Activiteiten[[#Headers],[Projectleider/Expert]],"")))</f>
        <v/>
      </c>
      <c r="AG472" t="str">
        <f>IF(ISNUMBER(FIND("arbeid",Methode_Keuze)),"",IF(ISNUMBER(FIND("arbeid",Methode_Keuze)),"",IF(Tb_Activiteiten[[#This Row],[Arbeidskosten]]=1,Tb_Activiteiten[[#Headers],[Arbeidskosten]],"")))</f>
        <v/>
      </c>
      <c r="AH472" t="str">
        <f>IF(ISNUMBER(FIND("arbeid",Methode_Keuze)),"",IF(ISNUMBER(FIND("arbeid",Methode_Keuze)),"",IF(Tb_Activiteiten[[#This Row],[Arbeidskosten op basis van IKS]]=1,Tb_Activiteiten[[#Headers],[Arbeidskosten op basis van IKS]],"")))</f>
        <v/>
      </c>
      <c r="AI472" t="str">
        <f>IF(ISNUMBER(FIND("overige",Methode_Keuze)),"",IF(Tb_Activiteiten[[#This Row],[Kosten derden exclusief btw]]=1,Tb_Activiteiten[[#Headers],[Kosten derden exclusief btw]],""))</f>
        <v/>
      </c>
      <c r="AJ472" t="str">
        <f>IF(ISNUMBER(FIND("overige",Methode_Keuze)),"",IF(Tb_Activiteiten[[#This Row],[Niet verrekenbare btw]]=1,Tb_Activiteiten[[#Headers],[Niet verrekenbare btw]],""))</f>
        <v/>
      </c>
      <c r="AK472" t="str">
        <f>IF(ISNUMBER(FIND("overige",Methode_Keuze)),"",IF(Tb_Activiteiten[[#This Row],[Grondkosten]]=1,Tb_Activiteiten[[#Headers],[Grondkosten]],""))</f>
        <v/>
      </c>
      <c r="AL472" t="str">
        <f>IF(ISNUMBER(FIND("overige",Methode_Keuze)),"",IF(Tb_Activiteiten[[#This Row],[Bijdrage in natura (overige)]]=1,Tb_Activiteiten[[#Headers],[Bijdrage in natura (overige)]],""))</f>
        <v/>
      </c>
      <c r="AM472" t="str">
        <f>IF(ISNUMBER(FIND("overige",Methode_Keuze)),"",IF(Tb_Activiteiten[[#This Row],[Bijdrage in natura (vrijwilligers)]]=1,Tb_Activiteiten[[#Headers],[Bijdrage in natura (vrijwilligers)]],""))</f>
        <v/>
      </c>
      <c r="AN472" t="str">
        <f>IF(ISNUMBER(FIND("overige",Methode_Keuze)),"",IF(Tb_Activiteiten[[#This Row],[Afschrijvingskosten]]=1,Tb_Activiteiten[[#Headers],[Afschrijvingskosten]],""))</f>
        <v/>
      </c>
    </row>
    <row r="473" spans="1:40" x14ac:dyDescent="0.25">
      <c r="A473" s="342"/>
      <c r="F473" s="81"/>
      <c r="G473" s="81"/>
      <c r="L473" s="71"/>
      <c r="N473" t="str">
        <f>IFERROR(IF(VLOOKUP(Tb_Activiteiten[[#This Row],[Openstelling]],Tb_Openstelling[],2,0)=1,1,""),"")</f>
        <v/>
      </c>
      <c r="AA473" t="str">
        <f>IF(ISNUMBER(FIND("arbeid",Methode_Keuze)),"",IF(ISNUMBER(FIND("arbeid",Methode_Keuze)),"",IF(Tb_Activiteiten[[#This Row],[Loonkosten]]=1,Tb_Activiteiten[[#Headers],[Loonkosten]],"")))</f>
        <v/>
      </c>
      <c r="AB473" t="str">
        <f>IF(ISNUMBER(FIND("arbeid",Methode_Keuze)),"",IF(ISNUMBER(FIND("arbeid",Methode_Keuze)),"",IF(Tb_Activiteiten[[#This Row],[Eigen arbeid]]=1,Tb_Activiteiten[[#Headers],[Eigen arbeid]],"")))</f>
        <v/>
      </c>
      <c r="AC473" t="str">
        <f>IF(ISNUMBER(FIND("arbeid",Methode_Keuze)),"",IF(ISNUMBER(FIND("arbeid",Methode_Keuze)),"",IF(Tb_Activiteiten[[#This Row],[Projectmedewerker]]=1,Tb_Activiteiten[[#Headers],[Projectmedewerker]],"")))</f>
        <v/>
      </c>
      <c r="AD473" t="str">
        <f>IF(ISNUMBER(FIND("arbeid",Methode_Keuze)),"",IF(ISNUMBER(FIND("arbeid",Methode_Keuze)),"",IF(Tb_Activiteiten[[#This Row],[Landbouwer]]=1,Tb_Activiteiten[[#Headers],[Landbouwer]],"")))</f>
        <v/>
      </c>
      <c r="AE473" t="str">
        <f>IF(ISNUMBER(FIND("arbeid",Methode_Keuze)),"",IF(ISNUMBER(FIND("arbeid",Methode_Keuze)),"",IF(Tb_Activiteiten[[#This Row],[Adviseur]]=1,Tb_Activiteiten[[#Headers],[Adviseur]],"")))</f>
        <v/>
      </c>
      <c r="AF473" t="str">
        <f>IF(ISNUMBER(FIND("arbeid",Methode_Keuze)),"",IF(ISNUMBER(FIND("arbeid",Methode_Keuze)),"",IF(Tb_Activiteiten[[#This Row],[Projectleider/Expert]]=1,Tb_Activiteiten[[#Headers],[Projectleider/Expert]],"")))</f>
        <v/>
      </c>
      <c r="AG473" t="str">
        <f>IF(ISNUMBER(FIND("arbeid",Methode_Keuze)),"",IF(ISNUMBER(FIND("arbeid",Methode_Keuze)),"",IF(Tb_Activiteiten[[#This Row],[Arbeidskosten]]=1,Tb_Activiteiten[[#Headers],[Arbeidskosten]],"")))</f>
        <v/>
      </c>
      <c r="AH473" t="str">
        <f>IF(ISNUMBER(FIND("arbeid",Methode_Keuze)),"",IF(ISNUMBER(FIND("arbeid",Methode_Keuze)),"",IF(Tb_Activiteiten[[#This Row],[Arbeidskosten op basis van IKS]]=1,Tb_Activiteiten[[#Headers],[Arbeidskosten op basis van IKS]],"")))</f>
        <v/>
      </c>
      <c r="AI473" t="str">
        <f>IF(ISNUMBER(FIND("overige",Methode_Keuze)),"",IF(Tb_Activiteiten[[#This Row],[Kosten derden exclusief btw]]=1,Tb_Activiteiten[[#Headers],[Kosten derden exclusief btw]],""))</f>
        <v/>
      </c>
      <c r="AJ473" t="str">
        <f>IF(ISNUMBER(FIND("overige",Methode_Keuze)),"",IF(Tb_Activiteiten[[#This Row],[Niet verrekenbare btw]]=1,Tb_Activiteiten[[#Headers],[Niet verrekenbare btw]],""))</f>
        <v/>
      </c>
      <c r="AK473" t="str">
        <f>IF(ISNUMBER(FIND("overige",Methode_Keuze)),"",IF(Tb_Activiteiten[[#This Row],[Grondkosten]]=1,Tb_Activiteiten[[#Headers],[Grondkosten]],""))</f>
        <v/>
      </c>
      <c r="AL473" t="str">
        <f>IF(ISNUMBER(FIND("overige",Methode_Keuze)),"",IF(Tb_Activiteiten[[#This Row],[Bijdrage in natura (overige)]]=1,Tb_Activiteiten[[#Headers],[Bijdrage in natura (overige)]],""))</f>
        <v/>
      </c>
      <c r="AM473" t="str">
        <f>IF(ISNUMBER(FIND("overige",Methode_Keuze)),"",IF(Tb_Activiteiten[[#This Row],[Bijdrage in natura (vrijwilligers)]]=1,Tb_Activiteiten[[#Headers],[Bijdrage in natura (vrijwilligers)]],""))</f>
        <v/>
      </c>
      <c r="AN473" t="str">
        <f>IF(ISNUMBER(FIND("overige",Methode_Keuze)),"",IF(Tb_Activiteiten[[#This Row],[Afschrijvingskosten]]=1,Tb_Activiteiten[[#Headers],[Afschrijvingskosten]],""))</f>
        <v/>
      </c>
    </row>
    <row r="474" spans="1:40" x14ac:dyDescent="0.25">
      <c r="A474" s="342"/>
      <c r="F474" s="81"/>
      <c r="G474" s="81"/>
      <c r="L474" s="71"/>
      <c r="N474" t="str">
        <f>IFERROR(IF(VLOOKUP(Tb_Activiteiten[[#This Row],[Openstelling]],Tb_Openstelling[],2,0)=1,1,""),"")</f>
        <v/>
      </c>
      <c r="AA474" t="str">
        <f>IF(ISNUMBER(FIND("arbeid",Methode_Keuze)),"",IF(ISNUMBER(FIND("arbeid",Methode_Keuze)),"",IF(Tb_Activiteiten[[#This Row],[Loonkosten]]=1,Tb_Activiteiten[[#Headers],[Loonkosten]],"")))</f>
        <v/>
      </c>
      <c r="AB474" t="str">
        <f>IF(ISNUMBER(FIND("arbeid",Methode_Keuze)),"",IF(ISNUMBER(FIND("arbeid",Methode_Keuze)),"",IF(Tb_Activiteiten[[#This Row],[Eigen arbeid]]=1,Tb_Activiteiten[[#Headers],[Eigen arbeid]],"")))</f>
        <v/>
      </c>
      <c r="AC474" t="str">
        <f>IF(ISNUMBER(FIND("arbeid",Methode_Keuze)),"",IF(ISNUMBER(FIND("arbeid",Methode_Keuze)),"",IF(Tb_Activiteiten[[#This Row],[Projectmedewerker]]=1,Tb_Activiteiten[[#Headers],[Projectmedewerker]],"")))</f>
        <v/>
      </c>
      <c r="AD474" t="str">
        <f>IF(ISNUMBER(FIND("arbeid",Methode_Keuze)),"",IF(ISNUMBER(FIND("arbeid",Methode_Keuze)),"",IF(Tb_Activiteiten[[#This Row],[Landbouwer]]=1,Tb_Activiteiten[[#Headers],[Landbouwer]],"")))</f>
        <v/>
      </c>
      <c r="AE474" t="str">
        <f>IF(ISNUMBER(FIND("arbeid",Methode_Keuze)),"",IF(ISNUMBER(FIND("arbeid",Methode_Keuze)),"",IF(Tb_Activiteiten[[#This Row],[Adviseur]]=1,Tb_Activiteiten[[#Headers],[Adviseur]],"")))</f>
        <v/>
      </c>
      <c r="AF474" t="str">
        <f>IF(ISNUMBER(FIND("arbeid",Methode_Keuze)),"",IF(ISNUMBER(FIND("arbeid",Methode_Keuze)),"",IF(Tb_Activiteiten[[#This Row],[Projectleider/Expert]]=1,Tb_Activiteiten[[#Headers],[Projectleider/Expert]],"")))</f>
        <v/>
      </c>
      <c r="AG474" t="str">
        <f>IF(ISNUMBER(FIND("arbeid",Methode_Keuze)),"",IF(ISNUMBER(FIND("arbeid",Methode_Keuze)),"",IF(Tb_Activiteiten[[#This Row],[Arbeidskosten]]=1,Tb_Activiteiten[[#Headers],[Arbeidskosten]],"")))</f>
        <v/>
      </c>
      <c r="AH474" t="str">
        <f>IF(ISNUMBER(FIND("arbeid",Methode_Keuze)),"",IF(ISNUMBER(FIND("arbeid",Methode_Keuze)),"",IF(Tb_Activiteiten[[#This Row],[Arbeidskosten op basis van IKS]]=1,Tb_Activiteiten[[#Headers],[Arbeidskosten op basis van IKS]],"")))</f>
        <v/>
      </c>
      <c r="AI474" t="str">
        <f>IF(ISNUMBER(FIND("overige",Methode_Keuze)),"",IF(Tb_Activiteiten[[#This Row],[Kosten derden exclusief btw]]=1,Tb_Activiteiten[[#Headers],[Kosten derden exclusief btw]],""))</f>
        <v/>
      </c>
      <c r="AJ474" t="str">
        <f>IF(ISNUMBER(FIND("overige",Methode_Keuze)),"",IF(Tb_Activiteiten[[#This Row],[Niet verrekenbare btw]]=1,Tb_Activiteiten[[#Headers],[Niet verrekenbare btw]],""))</f>
        <v/>
      </c>
      <c r="AK474" t="str">
        <f>IF(ISNUMBER(FIND("overige",Methode_Keuze)),"",IF(Tb_Activiteiten[[#This Row],[Grondkosten]]=1,Tb_Activiteiten[[#Headers],[Grondkosten]],""))</f>
        <v/>
      </c>
      <c r="AL474" t="str">
        <f>IF(ISNUMBER(FIND("overige",Methode_Keuze)),"",IF(Tb_Activiteiten[[#This Row],[Bijdrage in natura (overige)]]=1,Tb_Activiteiten[[#Headers],[Bijdrage in natura (overige)]],""))</f>
        <v/>
      </c>
      <c r="AM474" t="str">
        <f>IF(ISNUMBER(FIND("overige",Methode_Keuze)),"",IF(Tb_Activiteiten[[#This Row],[Bijdrage in natura (vrijwilligers)]]=1,Tb_Activiteiten[[#Headers],[Bijdrage in natura (vrijwilligers)]],""))</f>
        <v/>
      </c>
      <c r="AN474" t="str">
        <f>IF(ISNUMBER(FIND("overige",Methode_Keuze)),"",IF(Tb_Activiteiten[[#This Row],[Afschrijvingskosten]]=1,Tb_Activiteiten[[#Headers],[Afschrijvingskosten]],""))</f>
        <v/>
      </c>
    </row>
    <row r="475" spans="1:40" x14ac:dyDescent="0.25">
      <c r="A475" s="342"/>
      <c r="F475" s="81"/>
      <c r="G475" s="81"/>
      <c r="L475" s="71"/>
      <c r="N475" t="str">
        <f>IFERROR(IF(VLOOKUP(Tb_Activiteiten[[#This Row],[Openstelling]],Tb_Openstelling[],2,0)=1,1,""),"")</f>
        <v/>
      </c>
      <c r="AA475" t="str">
        <f>IF(ISNUMBER(FIND("arbeid",Methode_Keuze)),"",IF(ISNUMBER(FIND("arbeid",Methode_Keuze)),"",IF(Tb_Activiteiten[[#This Row],[Loonkosten]]=1,Tb_Activiteiten[[#Headers],[Loonkosten]],"")))</f>
        <v/>
      </c>
      <c r="AB475" t="str">
        <f>IF(ISNUMBER(FIND("arbeid",Methode_Keuze)),"",IF(ISNUMBER(FIND("arbeid",Methode_Keuze)),"",IF(Tb_Activiteiten[[#This Row],[Eigen arbeid]]=1,Tb_Activiteiten[[#Headers],[Eigen arbeid]],"")))</f>
        <v/>
      </c>
      <c r="AC475" t="str">
        <f>IF(ISNUMBER(FIND("arbeid",Methode_Keuze)),"",IF(ISNUMBER(FIND("arbeid",Methode_Keuze)),"",IF(Tb_Activiteiten[[#This Row],[Projectmedewerker]]=1,Tb_Activiteiten[[#Headers],[Projectmedewerker]],"")))</f>
        <v/>
      </c>
      <c r="AD475" t="str">
        <f>IF(ISNUMBER(FIND("arbeid",Methode_Keuze)),"",IF(ISNUMBER(FIND("arbeid",Methode_Keuze)),"",IF(Tb_Activiteiten[[#This Row],[Landbouwer]]=1,Tb_Activiteiten[[#Headers],[Landbouwer]],"")))</f>
        <v/>
      </c>
      <c r="AE475" t="str">
        <f>IF(ISNUMBER(FIND("arbeid",Methode_Keuze)),"",IF(ISNUMBER(FIND("arbeid",Methode_Keuze)),"",IF(Tb_Activiteiten[[#This Row],[Adviseur]]=1,Tb_Activiteiten[[#Headers],[Adviseur]],"")))</f>
        <v/>
      </c>
      <c r="AF475" t="str">
        <f>IF(ISNUMBER(FIND("arbeid",Methode_Keuze)),"",IF(ISNUMBER(FIND("arbeid",Methode_Keuze)),"",IF(Tb_Activiteiten[[#This Row],[Projectleider/Expert]]=1,Tb_Activiteiten[[#Headers],[Projectleider/Expert]],"")))</f>
        <v/>
      </c>
      <c r="AG475" t="str">
        <f>IF(ISNUMBER(FIND("arbeid",Methode_Keuze)),"",IF(ISNUMBER(FIND("arbeid",Methode_Keuze)),"",IF(Tb_Activiteiten[[#This Row],[Arbeidskosten]]=1,Tb_Activiteiten[[#Headers],[Arbeidskosten]],"")))</f>
        <v/>
      </c>
      <c r="AH475" t="str">
        <f>IF(ISNUMBER(FIND("arbeid",Methode_Keuze)),"",IF(ISNUMBER(FIND("arbeid",Methode_Keuze)),"",IF(Tb_Activiteiten[[#This Row],[Arbeidskosten op basis van IKS]]=1,Tb_Activiteiten[[#Headers],[Arbeidskosten op basis van IKS]],"")))</f>
        <v/>
      </c>
      <c r="AI475" t="str">
        <f>IF(ISNUMBER(FIND("overige",Methode_Keuze)),"",IF(Tb_Activiteiten[[#This Row],[Kosten derden exclusief btw]]=1,Tb_Activiteiten[[#Headers],[Kosten derden exclusief btw]],""))</f>
        <v/>
      </c>
      <c r="AJ475" t="str">
        <f>IF(ISNUMBER(FIND("overige",Methode_Keuze)),"",IF(Tb_Activiteiten[[#This Row],[Niet verrekenbare btw]]=1,Tb_Activiteiten[[#Headers],[Niet verrekenbare btw]],""))</f>
        <v/>
      </c>
      <c r="AK475" t="str">
        <f>IF(ISNUMBER(FIND("overige",Methode_Keuze)),"",IF(Tb_Activiteiten[[#This Row],[Grondkosten]]=1,Tb_Activiteiten[[#Headers],[Grondkosten]],""))</f>
        <v/>
      </c>
      <c r="AL475" t="str">
        <f>IF(ISNUMBER(FIND("overige",Methode_Keuze)),"",IF(Tb_Activiteiten[[#This Row],[Bijdrage in natura (overige)]]=1,Tb_Activiteiten[[#Headers],[Bijdrage in natura (overige)]],""))</f>
        <v/>
      </c>
      <c r="AM475" t="str">
        <f>IF(ISNUMBER(FIND("overige",Methode_Keuze)),"",IF(Tb_Activiteiten[[#This Row],[Bijdrage in natura (vrijwilligers)]]=1,Tb_Activiteiten[[#Headers],[Bijdrage in natura (vrijwilligers)]],""))</f>
        <v/>
      </c>
      <c r="AN475" t="str">
        <f>IF(ISNUMBER(FIND("overige",Methode_Keuze)),"",IF(Tb_Activiteiten[[#This Row],[Afschrijvingskosten]]=1,Tb_Activiteiten[[#Headers],[Afschrijvingskosten]],""))</f>
        <v/>
      </c>
    </row>
    <row r="476" spans="1:40" x14ac:dyDescent="0.25">
      <c r="A476" s="342"/>
      <c r="F476" s="81"/>
      <c r="G476" s="81"/>
      <c r="L476" s="71"/>
      <c r="N476" t="str">
        <f>IFERROR(IF(VLOOKUP(Tb_Activiteiten[[#This Row],[Openstelling]],Tb_Openstelling[],2,0)=1,1,""),"")</f>
        <v/>
      </c>
      <c r="AA476" t="str">
        <f>IF(ISNUMBER(FIND("arbeid",Methode_Keuze)),"",IF(ISNUMBER(FIND("arbeid",Methode_Keuze)),"",IF(Tb_Activiteiten[[#This Row],[Loonkosten]]=1,Tb_Activiteiten[[#Headers],[Loonkosten]],"")))</f>
        <v/>
      </c>
      <c r="AB476" t="str">
        <f>IF(ISNUMBER(FIND("arbeid",Methode_Keuze)),"",IF(ISNUMBER(FIND("arbeid",Methode_Keuze)),"",IF(Tb_Activiteiten[[#This Row],[Eigen arbeid]]=1,Tb_Activiteiten[[#Headers],[Eigen arbeid]],"")))</f>
        <v/>
      </c>
      <c r="AC476" t="str">
        <f>IF(ISNUMBER(FIND("arbeid",Methode_Keuze)),"",IF(ISNUMBER(FIND("arbeid",Methode_Keuze)),"",IF(Tb_Activiteiten[[#This Row],[Projectmedewerker]]=1,Tb_Activiteiten[[#Headers],[Projectmedewerker]],"")))</f>
        <v/>
      </c>
      <c r="AD476" t="str">
        <f>IF(ISNUMBER(FIND("arbeid",Methode_Keuze)),"",IF(ISNUMBER(FIND("arbeid",Methode_Keuze)),"",IF(Tb_Activiteiten[[#This Row],[Landbouwer]]=1,Tb_Activiteiten[[#Headers],[Landbouwer]],"")))</f>
        <v/>
      </c>
      <c r="AE476" t="str">
        <f>IF(ISNUMBER(FIND("arbeid",Methode_Keuze)),"",IF(ISNUMBER(FIND("arbeid",Methode_Keuze)),"",IF(Tb_Activiteiten[[#This Row],[Adviseur]]=1,Tb_Activiteiten[[#Headers],[Adviseur]],"")))</f>
        <v/>
      </c>
      <c r="AF476" t="str">
        <f>IF(ISNUMBER(FIND("arbeid",Methode_Keuze)),"",IF(ISNUMBER(FIND("arbeid",Methode_Keuze)),"",IF(Tb_Activiteiten[[#This Row],[Projectleider/Expert]]=1,Tb_Activiteiten[[#Headers],[Projectleider/Expert]],"")))</f>
        <v/>
      </c>
      <c r="AG476" t="str">
        <f>IF(ISNUMBER(FIND("arbeid",Methode_Keuze)),"",IF(ISNUMBER(FIND("arbeid",Methode_Keuze)),"",IF(Tb_Activiteiten[[#This Row],[Arbeidskosten]]=1,Tb_Activiteiten[[#Headers],[Arbeidskosten]],"")))</f>
        <v/>
      </c>
      <c r="AH476" t="str">
        <f>IF(ISNUMBER(FIND("arbeid",Methode_Keuze)),"",IF(ISNUMBER(FIND("arbeid",Methode_Keuze)),"",IF(Tb_Activiteiten[[#This Row],[Arbeidskosten op basis van IKS]]=1,Tb_Activiteiten[[#Headers],[Arbeidskosten op basis van IKS]],"")))</f>
        <v/>
      </c>
      <c r="AI476" t="str">
        <f>IF(ISNUMBER(FIND("overige",Methode_Keuze)),"",IF(Tb_Activiteiten[[#This Row],[Kosten derden exclusief btw]]=1,Tb_Activiteiten[[#Headers],[Kosten derden exclusief btw]],""))</f>
        <v/>
      </c>
      <c r="AJ476" t="str">
        <f>IF(ISNUMBER(FIND("overige",Methode_Keuze)),"",IF(Tb_Activiteiten[[#This Row],[Niet verrekenbare btw]]=1,Tb_Activiteiten[[#Headers],[Niet verrekenbare btw]],""))</f>
        <v/>
      </c>
      <c r="AK476" t="str">
        <f>IF(ISNUMBER(FIND("overige",Methode_Keuze)),"",IF(Tb_Activiteiten[[#This Row],[Grondkosten]]=1,Tb_Activiteiten[[#Headers],[Grondkosten]],""))</f>
        <v/>
      </c>
      <c r="AL476" t="str">
        <f>IF(ISNUMBER(FIND("overige",Methode_Keuze)),"",IF(Tb_Activiteiten[[#This Row],[Bijdrage in natura (overige)]]=1,Tb_Activiteiten[[#Headers],[Bijdrage in natura (overige)]],""))</f>
        <v/>
      </c>
      <c r="AM476" t="str">
        <f>IF(ISNUMBER(FIND("overige",Methode_Keuze)),"",IF(Tb_Activiteiten[[#This Row],[Bijdrage in natura (vrijwilligers)]]=1,Tb_Activiteiten[[#Headers],[Bijdrage in natura (vrijwilligers)]],""))</f>
        <v/>
      </c>
      <c r="AN476" t="str">
        <f>IF(ISNUMBER(FIND("overige",Methode_Keuze)),"",IF(Tb_Activiteiten[[#This Row],[Afschrijvingskosten]]=1,Tb_Activiteiten[[#Headers],[Afschrijvingskosten]],""))</f>
        <v/>
      </c>
    </row>
    <row r="477" spans="1:40" x14ac:dyDescent="0.25">
      <c r="A477" s="342"/>
      <c r="F477" s="81"/>
      <c r="G477" s="81"/>
      <c r="L477" s="71"/>
      <c r="N477" t="str">
        <f>IFERROR(IF(VLOOKUP(Tb_Activiteiten[[#This Row],[Openstelling]],Tb_Openstelling[],2,0)=1,1,""),"")</f>
        <v/>
      </c>
      <c r="AA477" t="str">
        <f>IF(ISNUMBER(FIND("arbeid",Methode_Keuze)),"",IF(ISNUMBER(FIND("arbeid",Methode_Keuze)),"",IF(Tb_Activiteiten[[#This Row],[Loonkosten]]=1,Tb_Activiteiten[[#Headers],[Loonkosten]],"")))</f>
        <v/>
      </c>
      <c r="AB477" t="str">
        <f>IF(ISNUMBER(FIND("arbeid",Methode_Keuze)),"",IF(ISNUMBER(FIND("arbeid",Methode_Keuze)),"",IF(Tb_Activiteiten[[#This Row],[Eigen arbeid]]=1,Tb_Activiteiten[[#Headers],[Eigen arbeid]],"")))</f>
        <v/>
      </c>
      <c r="AC477" t="str">
        <f>IF(ISNUMBER(FIND("arbeid",Methode_Keuze)),"",IF(ISNUMBER(FIND("arbeid",Methode_Keuze)),"",IF(Tb_Activiteiten[[#This Row],[Projectmedewerker]]=1,Tb_Activiteiten[[#Headers],[Projectmedewerker]],"")))</f>
        <v/>
      </c>
      <c r="AD477" t="str">
        <f>IF(ISNUMBER(FIND("arbeid",Methode_Keuze)),"",IF(ISNUMBER(FIND("arbeid",Methode_Keuze)),"",IF(Tb_Activiteiten[[#This Row],[Landbouwer]]=1,Tb_Activiteiten[[#Headers],[Landbouwer]],"")))</f>
        <v/>
      </c>
      <c r="AE477" t="str">
        <f>IF(ISNUMBER(FIND("arbeid",Methode_Keuze)),"",IF(ISNUMBER(FIND("arbeid",Methode_Keuze)),"",IF(Tb_Activiteiten[[#This Row],[Adviseur]]=1,Tb_Activiteiten[[#Headers],[Adviseur]],"")))</f>
        <v/>
      </c>
      <c r="AF477" t="str">
        <f>IF(ISNUMBER(FIND("arbeid",Methode_Keuze)),"",IF(ISNUMBER(FIND("arbeid",Methode_Keuze)),"",IF(Tb_Activiteiten[[#This Row],[Projectleider/Expert]]=1,Tb_Activiteiten[[#Headers],[Projectleider/Expert]],"")))</f>
        <v/>
      </c>
      <c r="AG477" t="str">
        <f>IF(ISNUMBER(FIND("arbeid",Methode_Keuze)),"",IF(ISNUMBER(FIND("arbeid",Methode_Keuze)),"",IF(Tb_Activiteiten[[#This Row],[Arbeidskosten]]=1,Tb_Activiteiten[[#Headers],[Arbeidskosten]],"")))</f>
        <v/>
      </c>
      <c r="AH477" t="str">
        <f>IF(ISNUMBER(FIND("arbeid",Methode_Keuze)),"",IF(ISNUMBER(FIND("arbeid",Methode_Keuze)),"",IF(Tb_Activiteiten[[#This Row],[Arbeidskosten op basis van IKS]]=1,Tb_Activiteiten[[#Headers],[Arbeidskosten op basis van IKS]],"")))</f>
        <v/>
      </c>
      <c r="AI477" t="str">
        <f>IF(ISNUMBER(FIND("overige",Methode_Keuze)),"",IF(Tb_Activiteiten[[#This Row],[Kosten derden exclusief btw]]=1,Tb_Activiteiten[[#Headers],[Kosten derden exclusief btw]],""))</f>
        <v/>
      </c>
      <c r="AJ477" t="str">
        <f>IF(ISNUMBER(FIND("overige",Methode_Keuze)),"",IF(Tb_Activiteiten[[#This Row],[Niet verrekenbare btw]]=1,Tb_Activiteiten[[#Headers],[Niet verrekenbare btw]],""))</f>
        <v/>
      </c>
      <c r="AK477" t="str">
        <f>IF(ISNUMBER(FIND("overige",Methode_Keuze)),"",IF(Tb_Activiteiten[[#This Row],[Grondkosten]]=1,Tb_Activiteiten[[#Headers],[Grondkosten]],""))</f>
        <v/>
      </c>
      <c r="AL477" t="str">
        <f>IF(ISNUMBER(FIND("overige",Methode_Keuze)),"",IF(Tb_Activiteiten[[#This Row],[Bijdrage in natura (overige)]]=1,Tb_Activiteiten[[#Headers],[Bijdrage in natura (overige)]],""))</f>
        <v/>
      </c>
      <c r="AM477" t="str">
        <f>IF(ISNUMBER(FIND("overige",Methode_Keuze)),"",IF(Tb_Activiteiten[[#This Row],[Bijdrage in natura (vrijwilligers)]]=1,Tb_Activiteiten[[#Headers],[Bijdrage in natura (vrijwilligers)]],""))</f>
        <v/>
      </c>
      <c r="AN477" t="str">
        <f>IF(ISNUMBER(FIND("overige",Methode_Keuze)),"",IF(Tb_Activiteiten[[#This Row],[Afschrijvingskosten]]=1,Tb_Activiteiten[[#Headers],[Afschrijvingskosten]],""))</f>
        <v/>
      </c>
    </row>
    <row r="478" spans="1:40" x14ac:dyDescent="0.25">
      <c r="A478" s="342"/>
      <c r="F478" s="81"/>
      <c r="G478" s="81"/>
      <c r="L478" s="71"/>
      <c r="N478" t="str">
        <f>IFERROR(IF(VLOOKUP(Tb_Activiteiten[[#This Row],[Openstelling]],Tb_Openstelling[],2,0)=1,1,""),"")</f>
        <v/>
      </c>
      <c r="AA478" t="str">
        <f>IF(ISNUMBER(FIND("arbeid",Methode_Keuze)),"",IF(ISNUMBER(FIND("arbeid",Methode_Keuze)),"",IF(Tb_Activiteiten[[#This Row],[Loonkosten]]=1,Tb_Activiteiten[[#Headers],[Loonkosten]],"")))</f>
        <v/>
      </c>
      <c r="AB478" t="str">
        <f>IF(ISNUMBER(FIND("arbeid",Methode_Keuze)),"",IF(ISNUMBER(FIND("arbeid",Methode_Keuze)),"",IF(Tb_Activiteiten[[#This Row],[Eigen arbeid]]=1,Tb_Activiteiten[[#Headers],[Eigen arbeid]],"")))</f>
        <v/>
      </c>
      <c r="AC478" t="str">
        <f>IF(ISNUMBER(FIND("arbeid",Methode_Keuze)),"",IF(ISNUMBER(FIND("arbeid",Methode_Keuze)),"",IF(Tb_Activiteiten[[#This Row],[Projectmedewerker]]=1,Tb_Activiteiten[[#Headers],[Projectmedewerker]],"")))</f>
        <v/>
      </c>
      <c r="AD478" t="str">
        <f>IF(ISNUMBER(FIND("arbeid",Methode_Keuze)),"",IF(ISNUMBER(FIND("arbeid",Methode_Keuze)),"",IF(Tb_Activiteiten[[#This Row],[Landbouwer]]=1,Tb_Activiteiten[[#Headers],[Landbouwer]],"")))</f>
        <v/>
      </c>
      <c r="AE478" t="str">
        <f>IF(ISNUMBER(FIND("arbeid",Methode_Keuze)),"",IF(ISNUMBER(FIND("arbeid",Methode_Keuze)),"",IF(Tb_Activiteiten[[#This Row],[Adviseur]]=1,Tb_Activiteiten[[#Headers],[Adviseur]],"")))</f>
        <v/>
      </c>
      <c r="AF478" t="str">
        <f>IF(ISNUMBER(FIND("arbeid",Methode_Keuze)),"",IF(ISNUMBER(FIND("arbeid",Methode_Keuze)),"",IF(Tb_Activiteiten[[#This Row],[Projectleider/Expert]]=1,Tb_Activiteiten[[#Headers],[Projectleider/Expert]],"")))</f>
        <v/>
      </c>
      <c r="AG478" t="str">
        <f>IF(ISNUMBER(FIND("arbeid",Methode_Keuze)),"",IF(ISNUMBER(FIND("arbeid",Methode_Keuze)),"",IF(Tb_Activiteiten[[#This Row],[Arbeidskosten]]=1,Tb_Activiteiten[[#Headers],[Arbeidskosten]],"")))</f>
        <v/>
      </c>
      <c r="AH478" t="str">
        <f>IF(ISNUMBER(FIND("arbeid",Methode_Keuze)),"",IF(ISNUMBER(FIND("arbeid",Methode_Keuze)),"",IF(Tb_Activiteiten[[#This Row],[Arbeidskosten op basis van IKS]]=1,Tb_Activiteiten[[#Headers],[Arbeidskosten op basis van IKS]],"")))</f>
        <v/>
      </c>
      <c r="AI478" t="str">
        <f>IF(ISNUMBER(FIND("overige",Methode_Keuze)),"",IF(Tb_Activiteiten[[#This Row],[Kosten derden exclusief btw]]=1,Tb_Activiteiten[[#Headers],[Kosten derden exclusief btw]],""))</f>
        <v/>
      </c>
      <c r="AJ478" t="str">
        <f>IF(ISNUMBER(FIND("overige",Methode_Keuze)),"",IF(Tb_Activiteiten[[#This Row],[Niet verrekenbare btw]]=1,Tb_Activiteiten[[#Headers],[Niet verrekenbare btw]],""))</f>
        <v/>
      </c>
      <c r="AK478" t="str">
        <f>IF(ISNUMBER(FIND("overige",Methode_Keuze)),"",IF(Tb_Activiteiten[[#This Row],[Grondkosten]]=1,Tb_Activiteiten[[#Headers],[Grondkosten]],""))</f>
        <v/>
      </c>
      <c r="AL478" t="str">
        <f>IF(ISNUMBER(FIND("overige",Methode_Keuze)),"",IF(Tb_Activiteiten[[#This Row],[Bijdrage in natura (overige)]]=1,Tb_Activiteiten[[#Headers],[Bijdrage in natura (overige)]],""))</f>
        <v/>
      </c>
      <c r="AM478" t="str">
        <f>IF(ISNUMBER(FIND("overige",Methode_Keuze)),"",IF(Tb_Activiteiten[[#This Row],[Bijdrage in natura (vrijwilligers)]]=1,Tb_Activiteiten[[#Headers],[Bijdrage in natura (vrijwilligers)]],""))</f>
        <v/>
      </c>
      <c r="AN478" t="str">
        <f>IF(ISNUMBER(FIND("overige",Methode_Keuze)),"",IF(Tb_Activiteiten[[#This Row],[Afschrijvingskosten]]=1,Tb_Activiteiten[[#Headers],[Afschrijvingskosten]],""))</f>
        <v/>
      </c>
    </row>
    <row r="479" spans="1:40" x14ac:dyDescent="0.25">
      <c r="A479" s="342"/>
      <c r="F479" s="81"/>
      <c r="G479" s="81"/>
      <c r="L479" s="71"/>
      <c r="N479" t="str">
        <f>IFERROR(IF(VLOOKUP(Tb_Activiteiten[[#This Row],[Openstelling]],Tb_Openstelling[],2,0)=1,1,""),"")</f>
        <v/>
      </c>
      <c r="AA479" t="str">
        <f>IF(ISNUMBER(FIND("arbeid",Methode_Keuze)),"",IF(ISNUMBER(FIND("arbeid",Methode_Keuze)),"",IF(Tb_Activiteiten[[#This Row],[Loonkosten]]=1,Tb_Activiteiten[[#Headers],[Loonkosten]],"")))</f>
        <v/>
      </c>
      <c r="AB479" t="str">
        <f>IF(ISNUMBER(FIND("arbeid",Methode_Keuze)),"",IF(ISNUMBER(FIND("arbeid",Methode_Keuze)),"",IF(Tb_Activiteiten[[#This Row],[Eigen arbeid]]=1,Tb_Activiteiten[[#Headers],[Eigen arbeid]],"")))</f>
        <v/>
      </c>
      <c r="AC479" t="str">
        <f>IF(ISNUMBER(FIND("arbeid",Methode_Keuze)),"",IF(ISNUMBER(FIND("arbeid",Methode_Keuze)),"",IF(Tb_Activiteiten[[#This Row],[Projectmedewerker]]=1,Tb_Activiteiten[[#Headers],[Projectmedewerker]],"")))</f>
        <v/>
      </c>
      <c r="AD479" t="str">
        <f>IF(ISNUMBER(FIND("arbeid",Methode_Keuze)),"",IF(ISNUMBER(FIND("arbeid",Methode_Keuze)),"",IF(Tb_Activiteiten[[#This Row],[Landbouwer]]=1,Tb_Activiteiten[[#Headers],[Landbouwer]],"")))</f>
        <v/>
      </c>
      <c r="AE479" t="str">
        <f>IF(ISNUMBER(FIND("arbeid",Methode_Keuze)),"",IF(ISNUMBER(FIND("arbeid",Methode_Keuze)),"",IF(Tb_Activiteiten[[#This Row],[Adviseur]]=1,Tb_Activiteiten[[#Headers],[Adviseur]],"")))</f>
        <v/>
      </c>
      <c r="AF479" t="str">
        <f>IF(ISNUMBER(FIND("arbeid",Methode_Keuze)),"",IF(ISNUMBER(FIND("arbeid",Methode_Keuze)),"",IF(Tb_Activiteiten[[#This Row],[Projectleider/Expert]]=1,Tb_Activiteiten[[#Headers],[Projectleider/Expert]],"")))</f>
        <v/>
      </c>
      <c r="AG479" t="str">
        <f>IF(ISNUMBER(FIND("arbeid",Methode_Keuze)),"",IF(ISNUMBER(FIND("arbeid",Methode_Keuze)),"",IF(Tb_Activiteiten[[#This Row],[Arbeidskosten]]=1,Tb_Activiteiten[[#Headers],[Arbeidskosten]],"")))</f>
        <v/>
      </c>
      <c r="AH479" t="str">
        <f>IF(ISNUMBER(FIND("arbeid",Methode_Keuze)),"",IF(ISNUMBER(FIND("arbeid",Methode_Keuze)),"",IF(Tb_Activiteiten[[#This Row],[Arbeidskosten op basis van IKS]]=1,Tb_Activiteiten[[#Headers],[Arbeidskosten op basis van IKS]],"")))</f>
        <v/>
      </c>
      <c r="AI479" t="str">
        <f>IF(ISNUMBER(FIND("overige",Methode_Keuze)),"",IF(Tb_Activiteiten[[#This Row],[Kosten derden exclusief btw]]=1,Tb_Activiteiten[[#Headers],[Kosten derden exclusief btw]],""))</f>
        <v/>
      </c>
      <c r="AJ479" t="str">
        <f>IF(ISNUMBER(FIND("overige",Methode_Keuze)),"",IF(Tb_Activiteiten[[#This Row],[Niet verrekenbare btw]]=1,Tb_Activiteiten[[#Headers],[Niet verrekenbare btw]],""))</f>
        <v/>
      </c>
      <c r="AK479" t="str">
        <f>IF(ISNUMBER(FIND("overige",Methode_Keuze)),"",IF(Tb_Activiteiten[[#This Row],[Grondkosten]]=1,Tb_Activiteiten[[#Headers],[Grondkosten]],""))</f>
        <v/>
      </c>
      <c r="AL479" t="str">
        <f>IF(ISNUMBER(FIND("overige",Methode_Keuze)),"",IF(Tb_Activiteiten[[#This Row],[Bijdrage in natura (overige)]]=1,Tb_Activiteiten[[#Headers],[Bijdrage in natura (overige)]],""))</f>
        <v/>
      </c>
      <c r="AM479" t="str">
        <f>IF(ISNUMBER(FIND("overige",Methode_Keuze)),"",IF(Tb_Activiteiten[[#This Row],[Bijdrage in natura (vrijwilligers)]]=1,Tb_Activiteiten[[#Headers],[Bijdrage in natura (vrijwilligers)]],""))</f>
        <v/>
      </c>
      <c r="AN479" t="str">
        <f>IF(ISNUMBER(FIND("overige",Methode_Keuze)),"",IF(Tb_Activiteiten[[#This Row],[Afschrijvingskosten]]=1,Tb_Activiteiten[[#Headers],[Afschrijvingskosten]],""))</f>
        <v/>
      </c>
    </row>
    <row r="480" spans="1:40" x14ac:dyDescent="0.25">
      <c r="A480" s="342"/>
      <c r="F480" s="81"/>
      <c r="G480" s="81"/>
      <c r="L480" s="71"/>
      <c r="N480" t="str">
        <f>IFERROR(IF(VLOOKUP(Tb_Activiteiten[[#This Row],[Openstelling]],Tb_Openstelling[],2,0)=1,1,""),"")</f>
        <v/>
      </c>
      <c r="AA480" t="str">
        <f>IF(ISNUMBER(FIND("arbeid",Methode_Keuze)),"",IF(ISNUMBER(FIND("arbeid",Methode_Keuze)),"",IF(Tb_Activiteiten[[#This Row],[Loonkosten]]=1,Tb_Activiteiten[[#Headers],[Loonkosten]],"")))</f>
        <v/>
      </c>
      <c r="AB480" t="str">
        <f>IF(ISNUMBER(FIND("arbeid",Methode_Keuze)),"",IF(ISNUMBER(FIND("arbeid",Methode_Keuze)),"",IF(Tb_Activiteiten[[#This Row],[Eigen arbeid]]=1,Tb_Activiteiten[[#Headers],[Eigen arbeid]],"")))</f>
        <v/>
      </c>
      <c r="AC480" t="str">
        <f>IF(ISNUMBER(FIND("arbeid",Methode_Keuze)),"",IF(ISNUMBER(FIND("arbeid",Methode_Keuze)),"",IF(Tb_Activiteiten[[#This Row],[Projectmedewerker]]=1,Tb_Activiteiten[[#Headers],[Projectmedewerker]],"")))</f>
        <v/>
      </c>
      <c r="AD480" t="str">
        <f>IF(ISNUMBER(FIND("arbeid",Methode_Keuze)),"",IF(ISNUMBER(FIND("arbeid",Methode_Keuze)),"",IF(Tb_Activiteiten[[#This Row],[Landbouwer]]=1,Tb_Activiteiten[[#Headers],[Landbouwer]],"")))</f>
        <v/>
      </c>
      <c r="AE480" t="str">
        <f>IF(ISNUMBER(FIND("arbeid",Methode_Keuze)),"",IF(ISNUMBER(FIND("arbeid",Methode_Keuze)),"",IF(Tb_Activiteiten[[#This Row],[Adviseur]]=1,Tb_Activiteiten[[#Headers],[Adviseur]],"")))</f>
        <v/>
      </c>
      <c r="AF480" t="str">
        <f>IF(ISNUMBER(FIND("arbeid",Methode_Keuze)),"",IF(ISNUMBER(FIND("arbeid",Methode_Keuze)),"",IF(Tb_Activiteiten[[#This Row],[Projectleider/Expert]]=1,Tb_Activiteiten[[#Headers],[Projectleider/Expert]],"")))</f>
        <v/>
      </c>
      <c r="AG480" t="str">
        <f>IF(ISNUMBER(FIND("arbeid",Methode_Keuze)),"",IF(ISNUMBER(FIND("arbeid",Methode_Keuze)),"",IF(Tb_Activiteiten[[#This Row],[Arbeidskosten]]=1,Tb_Activiteiten[[#Headers],[Arbeidskosten]],"")))</f>
        <v/>
      </c>
      <c r="AH480" t="str">
        <f>IF(ISNUMBER(FIND("arbeid",Methode_Keuze)),"",IF(ISNUMBER(FIND("arbeid",Methode_Keuze)),"",IF(Tb_Activiteiten[[#This Row],[Arbeidskosten op basis van IKS]]=1,Tb_Activiteiten[[#Headers],[Arbeidskosten op basis van IKS]],"")))</f>
        <v/>
      </c>
      <c r="AI480" t="str">
        <f>IF(ISNUMBER(FIND("overige",Methode_Keuze)),"",IF(Tb_Activiteiten[[#This Row],[Kosten derden exclusief btw]]=1,Tb_Activiteiten[[#Headers],[Kosten derden exclusief btw]],""))</f>
        <v/>
      </c>
      <c r="AJ480" t="str">
        <f>IF(ISNUMBER(FIND("overige",Methode_Keuze)),"",IF(Tb_Activiteiten[[#This Row],[Niet verrekenbare btw]]=1,Tb_Activiteiten[[#Headers],[Niet verrekenbare btw]],""))</f>
        <v/>
      </c>
      <c r="AK480" t="str">
        <f>IF(ISNUMBER(FIND("overige",Methode_Keuze)),"",IF(Tb_Activiteiten[[#This Row],[Grondkosten]]=1,Tb_Activiteiten[[#Headers],[Grondkosten]],""))</f>
        <v/>
      </c>
      <c r="AL480" t="str">
        <f>IF(ISNUMBER(FIND("overige",Methode_Keuze)),"",IF(Tb_Activiteiten[[#This Row],[Bijdrage in natura (overige)]]=1,Tb_Activiteiten[[#Headers],[Bijdrage in natura (overige)]],""))</f>
        <v/>
      </c>
      <c r="AM480" t="str">
        <f>IF(ISNUMBER(FIND("overige",Methode_Keuze)),"",IF(Tb_Activiteiten[[#This Row],[Bijdrage in natura (vrijwilligers)]]=1,Tb_Activiteiten[[#Headers],[Bijdrage in natura (vrijwilligers)]],""))</f>
        <v/>
      </c>
      <c r="AN480" t="str">
        <f>IF(ISNUMBER(FIND("overige",Methode_Keuze)),"",IF(Tb_Activiteiten[[#This Row],[Afschrijvingskosten]]=1,Tb_Activiteiten[[#Headers],[Afschrijvingskosten]],""))</f>
        <v/>
      </c>
    </row>
    <row r="481" spans="1:40" x14ac:dyDescent="0.25">
      <c r="A481" s="342"/>
      <c r="F481" s="81"/>
      <c r="G481" s="81"/>
      <c r="L481" s="71"/>
      <c r="N481" t="str">
        <f>IFERROR(IF(VLOOKUP(Tb_Activiteiten[[#This Row],[Openstelling]],Tb_Openstelling[],2,0)=1,1,""),"")</f>
        <v/>
      </c>
      <c r="AA481" t="str">
        <f>IF(ISNUMBER(FIND("arbeid",Methode_Keuze)),"",IF(ISNUMBER(FIND("arbeid",Methode_Keuze)),"",IF(Tb_Activiteiten[[#This Row],[Loonkosten]]=1,Tb_Activiteiten[[#Headers],[Loonkosten]],"")))</f>
        <v/>
      </c>
      <c r="AB481" t="str">
        <f>IF(ISNUMBER(FIND("arbeid",Methode_Keuze)),"",IF(ISNUMBER(FIND("arbeid",Methode_Keuze)),"",IF(Tb_Activiteiten[[#This Row],[Eigen arbeid]]=1,Tb_Activiteiten[[#Headers],[Eigen arbeid]],"")))</f>
        <v/>
      </c>
      <c r="AC481" t="str">
        <f>IF(ISNUMBER(FIND("arbeid",Methode_Keuze)),"",IF(ISNUMBER(FIND("arbeid",Methode_Keuze)),"",IF(Tb_Activiteiten[[#This Row],[Projectmedewerker]]=1,Tb_Activiteiten[[#Headers],[Projectmedewerker]],"")))</f>
        <v/>
      </c>
      <c r="AD481" t="str">
        <f>IF(ISNUMBER(FIND("arbeid",Methode_Keuze)),"",IF(ISNUMBER(FIND("arbeid",Methode_Keuze)),"",IF(Tb_Activiteiten[[#This Row],[Landbouwer]]=1,Tb_Activiteiten[[#Headers],[Landbouwer]],"")))</f>
        <v/>
      </c>
      <c r="AE481" t="str">
        <f>IF(ISNUMBER(FIND("arbeid",Methode_Keuze)),"",IF(ISNUMBER(FIND("arbeid",Methode_Keuze)),"",IF(Tb_Activiteiten[[#This Row],[Adviseur]]=1,Tb_Activiteiten[[#Headers],[Adviseur]],"")))</f>
        <v/>
      </c>
      <c r="AF481" t="str">
        <f>IF(ISNUMBER(FIND("arbeid",Methode_Keuze)),"",IF(ISNUMBER(FIND("arbeid",Methode_Keuze)),"",IF(Tb_Activiteiten[[#This Row],[Projectleider/Expert]]=1,Tb_Activiteiten[[#Headers],[Projectleider/Expert]],"")))</f>
        <v/>
      </c>
      <c r="AG481" t="str">
        <f>IF(ISNUMBER(FIND("arbeid",Methode_Keuze)),"",IF(ISNUMBER(FIND("arbeid",Methode_Keuze)),"",IF(Tb_Activiteiten[[#This Row],[Arbeidskosten]]=1,Tb_Activiteiten[[#Headers],[Arbeidskosten]],"")))</f>
        <v/>
      </c>
      <c r="AH481" t="str">
        <f>IF(ISNUMBER(FIND("arbeid",Methode_Keuze)),"",IF(ISNUMBER(FIND("arbeid",Methode_Keuze)),"",IF(Tb_Activiteiten[[#This Row],[Arbeidskosten op basis van IKS]]=1,Tb_Activiteiten[[#Headers],[Arbeidskosten op basis van IKS]],"")))</f>
        <v/>
      </c>
      <c r="AI481" t="str">
        <f>IF(ISNUMBER(FIND("overige",Methode_Keuze)),"",IF(Tb_Activiteiten[[#This Row],[Kosten derden exclusief btw]]=1,Tb_Activiteiten[[#Headers],[Kosten derden exclusief btw]],""))</f>
        <v/>
      </c>
      <c r="AJ481" t="str">
        <f>IF(ISNUMBER(FIND("overige",Methode_Keuze)),"",IF(Tb_Activiteiten[[#This Row],[Niet verrekenbare btw]]=1,Tb_Activiteiten[[#Headers],[Niet verrekenbare btw]],""))</f>
        <v/>
      </c>
      <c r="AK481" t="str">
        <f>IF(ISNUMBER(FIND("overige",Methode_Keuze)),"",IF(Tb_Activiteiten[[#This Row],[Grondkosten]]=1,Tb_Activiteiten[[#Headers],[Grondkosten]],""))</f>
        <v/>
      </c>
      <c r="AL481" t="str">
        <f>IF(ISNUMBER(FIND("overige",Methode_Keuze)),"",IF(Tb_Activiteiten[[#This Row],[Bijdrage in natura (overige)]]=1,Tb_Activiteiten[[#Headers],[Bijdrage in natura (overige)]],""))</f>
        <v/>
      </c>
      <c r="AM481" t="str">
        <f>IF(ISNUMBER(FIND("overige",Methode_Keuze)),"",IF(Tb_Activiteiten[[#This Row],[Bijdrage in natura (vrijwilligers)]]=1,Tb_Activiteiten[[#Headers],[Bijdrage in natura (vrijwilligers)]],""))</f>
        <v/>
      </c>
      <c r="AN481" t="str">
        <f>IF(ISNUMBER(FIND("overige",Methode_Keuze)),"",IF(Tb_Activiteiten[[#This Row],[Afschrijvingskosten]]=1,Tb_Activiteiten[[#Headers],[Afschrijvingskosten]],""))</f>
        <v/>
      </c>
    </row>
    <row r="482" spans="1:40" x14ac:dyDescent="0.25">
      <c r="A482" s="342"/>
      <c r="F482" s="81"/>
      <c r="G482" s="81"/>
      <c r="L482" s="71"/>
      <c r="N482" t="str">
        <f>IFERROR(IF(VLOOKUP(Tb_Activiteiten[[#This Row],[Openstelling]],Tb_Openstelling[],2,0)=1,1,""),"")</f>
        <v/>
      </c>
      <c r="AA482" t="str">
        <f>IF(ISNUMBER(FIND("arbeid",Methode_Keuze)),"",IF(ISNUMBER(FIND("arbeid",Methode_Keuze)),"",IF(Tb_Activiteiten[[#This Row],[Loonkosten]]=1,Tb_Activiteiten[[#Headers],[Loonkosten]],"")))</f>
        <v/>
      </c>
      <c r="AB482" t="str">
        <f>IF(ISNUMBER(FIND("arbeid",Methode_Keuze)),"",IF(ISNUMBER(FIND("arbeid",Methode_Keuze)),"",IF(Tb_Activiteiten[[#This Row],[Eigen arbeid]]=1,Tb_Activiteiten[[#Headers],[Eigen arbeid]],"")))</f>
        <v/>
      </c>
      <c r="AC482" t="str">
        <f>IF(ISNUMBER(FIND("arbeid",Methode_Keuze)),"",IF(ISNUMBER(FIND("arbeid",Methode_Keuze)),"",IF(Tb_Activiteiten[[#This Row],[Projectmedewerker]]=1,Tb_Activiteiten[[#Headers],[Projectmedewerker]],"")))</f>
        <v/>
      </c>
      <c r="AD482" t="str">
        <f>IF(ISNUMBER(FIND("arbeid",Methode_Keuze)),"",IF(ISNUMBER(FIND("arbeid",Methode_Keuze)),"",IF(Tb_Activiteiten[[#This Row],[Landbouwer]]=1,Tb_Activiteiten[[#Headers],[Landbouwer]],"")))</f>
        <v/>
      </c>
      <c r="AE482" t="str">
        <f>IF(ISNUMBER(FIND("arbeid",Methode_Keuze)),"",IF(ISNUMBER(FIND("arbeid",Methode_Keuze)),"",IF(Tb_Activiteiten[[#This Row],[Adviseur]]=1,Tb_Activiteiten[[#Headers],[Adviseur]],"")))</f>
        <v/>
      </c>
      <c r="AF482" t="str">
        <f>IF(ISNUMBER(FIND("arbeid",Methode_Keuze)),"",IF(ISNUMBER(FIND("arbeid",Methode_Keuze)),"",IF(Tb_Activiteiten[[#This Row],[Projectleider/Expert]]=1,Tb_Activiteiten[[#Headers],[Projectleider/Expert]],"")))</f>
        <v/>
      </c>
      <c r="AG482" t="str">
        <f>IF(ISNUMBER(FIND("arbeid",Methode_Keuze)),"",IF(ISNUMBER(FIND("arbeid",Methode_Keuze)),"",IF(Tb_Activiteiten[[#This Row],[Arbeidskosten]]=1,Tb_Activiteiten[[#Headers],[Arbeidskosten]],"")))</f>
        <v/>
      </c>
      <c r="AH482" t="str">
        <f>IF(ISNUMBER(FIND("arbeid",Methode_Keuze)),"",IF(ISNUMBER(FIND("arbeid",Methode_Keuze)),"",IF(Tb_Activiteiten[[#This Row],[Arbeidskosten op basis van IKS]]=1,Tb_Activiteiten[[#Headers],[Arbeidskosten op basis van IKS]],"")))</f>
        <v/>
      </c>
      <c r="AI482" t="str">
        <f>IF(ISNUMBER(FIND("overige",Methode_Keuze)),"",IF(Tb_Activiteiten[[#This Row],[Kosten derden exclusief btw]]=1,Tb_Activiteiten[[#Headers],[Kosten derden exclusief btw]],""))</f>
        <v/>
      </c>
      <c r="AJ482" t="str">
        <f>IF(ISNUMBER(FIND("overige",Methode_Keuze)),"",IF(Tb_Activiteiten[[#This Row],[Niet verrekenbare btw]]=1,Tb_Activiteiten[[#Headers],[Niet verrekenbare btw]],""))</f>
        <v/>
      </c>
      <c r="AK482" t="str">
        <f>IF(ISNUMBER(FIND("overige",Methode_Keuze)),"",IF(Tb_Activiteiten[[#This Row],[Grondkosten]]=1,Tb_Activiteiten[[#Headers],[Grondkosten]],""))</f>
        <v/>
      </c>
      <c r="AL482" t="str">
        <f>IF(ISNUMBER(FIND("overige",Methode_Keuze)),"",IF(Tb_Activiteiten[[#This Row],[Bijdrage in natura (overige)]]=1,Tb_Activiteiten[[#Headers],[Bijdrage in natura (overige)]],""))</f>
        <v/>
      </c>
      <c r="AM482" t="str">
        <f>IF(ISNUMBER(FIND("overige",Methode_Keuze)),"",IF(Tb_Activiteiten[[#This Row],[Bijdrage in natura (vrijwilligers)]]=1,Tb_Activiteiten[[#Headers],[Bijdrage in natura (vrijwilligers)]],""))</f>
        <v/>
      </c>
      <c r="AN482" t="str">
        <f>IF(ISNUMBER(FIND("overige",Methode_Keuze)),"",IF(Tb_Activiteiten[[#This Row],[Afschrijvingskosten]]=1,Tb_Activiteiten[[#Headers],[Afschrijvingskosten]],""))</f>
        <v/>
      </c>
    </row>
    <row r="483" spans="1:40" x14ac:dyDescent="0.25">
      <c r="A483" s="342"/>
      <c r="F483" s="81"/>
      <c r="G483" s="81"/>
      <c r="L483" s="71"/>
      <c r="N483" t="str">
        <f>IFERROR(IF(VLOOKUP(Tb_Activiteiten[[#This Row],[Openstelling]],Tb_Openstelling[],2,0)=1,1,""),"")</f>
        <v/>
      </c>
      <c r="AA483" t="str">
        <f>IF(ISNUMBER(FIND("arbeid",Methode_Keuze)),"",IF(ISNUMBER(FIND("arbeid",Methode_Keuze)),"",IF(Tb_Activiteiten[[#This Row],[Loonkosten]]=1,Tb_Activiteiten[[#Headers],[Loonkosten]],"")))</f>
        <v/>
      </c>
      <c r="AB483" t="str">
        <f>IF(ISNUMBER(FIND("arbeid",Methode_Keuze)),"",IF(ISNUMBER(FIND("arbeid",Methode_Keuze)),"",IF(Tb_Activiteiten[[#This Row],[Eigen arbeid]]=1,Tb_Activiteiten[[#Headers],[Eigen arbeid]],"")))</f>
        <v/>
      </c>
      <c r="AC483" t="str">
        <f>IF(ISNUMBER(FIND("arbeid",Methode_Keuze)),"",IF(ISNUMBER(FIND("arbeid",Methode_Keuze)),"",IF(Tb_Activiteiten[[#This Row],[Projectmedewerker]]=1,Tb_Activiteiten[[#Headers],[Projectmedewerker]],"")))</f>
        <v/>
      </c>
      <c r="AD483" t="str">
        <f>IF(ISNUMBER(FIND("arbeid",Methode_Keuze)),"",IF(ISNUMBER(FIND("arbeid",Methode_Keuze)),"",IF(Tb_Activiteiten[[#This Row],[Landbouwer]]=1,Tb_Activiteiten[[#Headers],[Landbouwer]],"")))</f>
        <v/>
      </c>
      <c r="AE483" t="str">
        <f>IF(ISNUMBER(FIND("arbeid",Methode_Keuze)),"",IF(ISNUMBER(FIND("arbeid",Methode_Keuze)),"",IF(Tb_Activiteiten[[#This Row],[Adviseur]]=1,Tb_Activiteiten[[#Headers],[Adviseur]],"")))</f>
        <v/>
      </c>
      <c r="AF483" t="str">
        <f>IF(ISNUMBER(FIND("arbeid",Methode_Keuze)),"",IF(ISNUMBER(FIND("arbeid",Methode_Keuze)),"",IF(Tb_Activiteiten[[#This Row],[Projectleider/Expert]]=1,Tb_Activiteiten[[#Headers],[Projectleider/Expert]],"")))</f>
        <v/>
      </c>
      <c r="AG483" t="str">
        <f>IF(ISNUMBER(FIND("arbeid",Methode_Keuze)),"",IF(ISNUMBER(FIND("arbeid",Methode_Keuze)),"",IF(Tb_Activiteiten[[#This Row],[Arbeidskosten]]=1,Tb_Activiteiten[[#Headers],[Arbeidskosten]],"")))</f>
        <v/>
      </c>
      <c r="AH483" t="str">
        <f>IF(ISNUMBER(FIND("arbeid",Methode_Keuze)),"",IF(ISNUMBER(FIND("arbeid",Methode_Keuze)),"",IF(Tb_Activiteiten[[#This Row],[Arbeidskosten op basis van IKS]]=1,Tb_Activiteiten[[#Headers],[Arbeidskosten op basis van IKS]],"")))</f>
        <v/>
      </c>
      <c r="AI483" t="str">
        <f>IF(ISNUMBER(FIND("overige",Methode_Keuze)),"",IF(Tb_Activiteiten[[#This Row],[Kosten derden exclusief btw]]=1,Tb_Activiteiten[[#Headers],[Kosten derden exclusief btw]],""))</f>
        <v/>
      </c>
      <c r="AJ483" t="str">
        <f>IF(ISNUMBER(FIND("overige",Methode_Keuze)),"",IF(Tb_Activiteiten[[#This Row],[Niet verrekenbare btw]]=1,Tb_Activiteiten[[#Headers],[Niet verrekenbare btw]],""))</f>
        <v/>
      </c>
      <c r="AK483" t="str">
        <f>IF(ISNUMBER(FIND("overige",Methode_Keuze)),"",IF(Tb_Activiteiten[[#This Row],[Grondkosten]]=1,Tb_Activiteiten[[#Headers],[Grondkosten]],""))</f>
        <v/>
      </c>
      <c r="AL483" t="str">
        <f>IF(ISNUMBER(FIND("overige",Methode_Keuze)),"",IF(Tb_Activiteiten[[#This Row],[Bijdrage in natura (overige)]]=1,Tb_Activiteiten[[#Headers],[Bijdrage in natura (overige)]],""))</f>
        <v/>
      </c>
      <c r="AM483" t="str">
        <f>IF(ISNUMBER(FIND("overige",Methode_Keuze)),"",IF(Tb_Activiteiten[[#This Row],[Bijdrage in natura (vrijwilligers)]]=1,Tb_Activiteiten[[#Headers],[Bijdrage in natura (vrijwilligers)]],""))</f>
        <v/>
      </c>
      <c r="AN483" t="str">
        <f>IF(ISNUMBER(FIND("overige",Methode_Keuze)),"",IF(Tb_Activiteiten[[#This Row],[Afschrijvingskosten]]=1,Tb_Activiteiten[[#Headers],[Afschrijvingskosten]],""))</f>
        <v/>
      </c>
    </row>
    <row r="484" spans="1:40" x14ac:dyDescent="0.25">
      <c r="A484" s="342"/>
      <c r="F484" s="81"/>
      <c r="G484" s="81"/>
      <c r="L484" s="71"/>
      <c r="N484" t="str">
        <f>IFERROR(IF(VLOOKUP(Tb_Activiteiten[[#This Row],[Openstelling]],Tb_Openstelling[],2,0)=1,1,""),"")</f>
        <v/>
      </c>
      <c r="AA484" t="str">
        <f>IF(ISNUMBER(FIND("arbeid",Methode_Keuze)),"",IF(ISNUMBER(FIND("arbeid",Methode_Keuze)),"",IF(Tb_Activiteiten[[#This Row],[Loonkosten]]=1,Tb_Activiteiten[[#Headers],[Loonkosten]],"")))</f>
        <v/>
      </c>
      <c r="AB484" t="str">
        <f>IF(ISNUMBER(FIND("arbeid",Methode_Keuze)),"",IF(ISNUMBER(FIND("arbeid",Methode_Keuze)),"",IF(Tb_Activiteiten[[#This Row],[Eigen arbeid]]=1,Tb_Activiteiten[[#Headers],[Eigen arbeid]],"")))</f>
        <v/>
      </c>
      <c r="AC484" t="str">
        <f>IF(ISNUMBER(FIND("arbeid",Methode_Keuze)),"",IF(ISNUMBER(FIND("arbeid",Methode_Keuze)),"",IF(Tb_Activiteiten[[#This Row],[Projectmedewerker]]=1,Tb_Activiteiten[[#Headers],[Projectmedewerker]],"")))</f>
        <v/>
      </c>
      <c r="AD484" t="str">
        <f>IF(ISNUMBER(FIND("arbeid",Methode_Keuze)),"",IF(ISNUMBER(FIND("arbeid",Methode_Keuze)),"",IF(Tb_Activiteiten[[#This Row],[Landbouwer]]=1,Tb_Activiteiten[[#Headers],[Landbouwer]],"")))</f>
        <v/>
      </c>
      <c r="AE484" t="str">
        <f>IF(ISNUMBER(FIND("arbeid",Methode_Keuze)),"",IF(ISNUMBER(FIND("arbeid",Methode_Keuze)),"",IF(Tb_Activiteiten[[#This Row],[Adviseur]]=1,Tb_Activiteiten[[#Headers],[Adviseur]],"")))</f>
        <v/>
      </c>
      <c r="AF484" t="str">
        <f>IF(ISNUMBER(FIND("arbeid",Methode_Keuze)),"",IF(ISNUMBER(FIND("arbeid",Methode_Keuze)),"",IF(Tb_Activiteiten[[#This Row],[Projectleider/Expert]]=1,Tb_Activiteiten[[#Headers],[Projectleider/Expert]],"")))</f>
        <v/>
      </c>
      <c r="AG484" t="str">
        <f>IF(ISNUMBER(FIND("arbeid",Methode_Keuze)),"",IF(ISNUMBER(FIND("arbeid",Methode_Keuze)),"",IF(Tb_Activiteiten[[#This Row],[Arbeidskosten]]=1,Tb_Activiteiten[[#Headers],[Arbeidskosten]],"")))</f>
        <v/>
      </c>
      <c r="AH484" t="str">
        <f>IF(ISNUMBER(FIND("arbeid",Methode_Keuze)),"",IF(ISNUMBER(FIND("arbeid",Methode_Keuze)),"",IF(Tb_Activiteiten[[#This Row],[Arbeidskosten op basis van IKS]]=1,Tb_Activiteiten[[#Headers],[Arbeidskosten op basis van IKS]],"")))</f>
        <v/>
      </c>
      <c r="AI484" t="str">
        <f>IF(ISNUMBER(FIND("overige",Methode_Keuze)),"",IF(Tb_Activiteiten[[#This Row],[Kosten derden exclusief btw]]=1,Tb_Activiteiten[[#Headers],[Kosten derden exclusief btw]],""))</f>
        <v/>
      </c>
      <c r="AJ484" t="str">
        <f>IF(ISNUMBER(FIND("overige",Methode_Keuze)),"",IF(Tb_Activiteiten[[#This Row],[Niet verrekenbare btw]]=1,Tb_Activiteiten[[#Headers],[Niet verrekenbare btw]],""))</f>
        <v/>
      </c>
      <c r="AK484" t="str">
        <f>IF(ISNUMBER(FIND("overige",Methode_Keuze)),"",IF(Tb_Activiteiten[[#This Row],[Grondkosten]]=1,Tb_Activiteiten[[#Headers],[Grondkosten]],""))</f>
        <v/>
      </c>
      <c r="AL484" t="str">
        <f>IF(ISNUMBER(FIND("overige",Methode_Keuze)),"",IF(Tb_Activiteiten[[#This Row],[Bijdrage in natura (overige)]]=1,Tb_Activiteiten[[#Headers],[Bijdrage in natura (overige)]],""))</f>
        <v/>
      </c>
      <c r="AM484" t="str">
        <f>IF(ISNUMBER(FIND("overige",Methode_Keuze)),"",IF(Tb_Activiteiten[[#This Row],[Bijdrage in natura (vrijwilligers)]]=1,Tb_Activiteiten[[#Headers],[Bijdrage in natura (vrijwilligers)]],""))</f>
        <v/>
      </c>
      <c r="AN484" t="str">
        <f>IF(ISNUMBER(FIND("overige",Methode_Keuze)),"",IF(Tb_Activiteiten[[#This Row],[Afschrijvingskosten]]=1,Tb_Activiteiten[[#Headers],[Afschrijvingskosten]],""))</f>
        <v/>
      </c>
    </row>
    <row r="485" spans="1:40" x14ac:dyDescent="0.25">
      <c r="A485" s="342"/>
      <c r="F485" s="81"/>
      <c r="G485" s="81"/>
      <c r="L485" s="71"/>
      <c r="N485" t="str">
        <f>IFERROR(IF(VLOOKUP(Tb_Activiteiten[[#This Row],[Openstelling]],Tb_Openstelling[],2,0)=1,1,""),"")</f>
        <v/>
      </c>
      <c r="AA485" t="str">
        <f>IF(ISNUMBER(FIND("arbeid",Methode_Keuze)),"",IF(ISNUMBER(FIND("arbeid",Methode_Keuze)),"",IF(Tb_Activiteiten[[#This Row],[Loonkosten]]=1,Tb_Activiteiten[[#Headers],[Loonkosten]],"")))</f>
        <v/>
      </c>
      <c r="AB485" t="str">
        <f>IF(ISNUMBER(FIND("arbeid",Methode_Keuze)),"",IF(ISNUMBER(FIND("arbeid",Methode_Keuze)),"",IF(Tb_Activiteiten[[#This Row],[Eigen arbeid]]=1,Tb_Activiteiten[[#Headers],[Eigen arbeid]],"")))</f>
        <v/>
      </c>
      <c r="AC485" t="str">
        <f>IF(ISNUMBER(FIND("arbeid",Methode_Keuze)),"",IF(ISNUMBER(FIND("arbeid",Methode_Keuze)),"",IF(Tb_Activiteiten[[#This Row],[Projectmedewerker]]=1,Tb_Activiteiten[[#Headers],[Projectmedewerker]],"")))</f>
        <v/>
      </c>
      <c r="AD485" t="str">
        <f>IF(ISNUMBER(FIND("arbeid",Methode_Keuze)),"",IF(ISNUMBER(FIND("arbeid",Methode_Keuze)),"",IF(Tb_Activiteiten[[#This Row],[Landbouwer]]=1,Tb_Activiteiten[[#Headers],[Landbouwer]],"")))</f>
        <v/>
      </c>
      <c r="AE485" t="str">
        <f>IF(ISNUMBER(FIND("arbeid",Methode_Keuze)),"",IF(ISNUMBER(FIND("arbeid",Methode_Keuze)),"",IF(Tb_Activiteiten[[#This Row],[Adviseur]]=1,Tb_Activiteiten[[#Headers],[Adviseur]],"")))</f>
        <v/>
      </c>
      <c r="AF485" t="str">
        <f>IF(ISNUMBER(FIND("arbeid",Methode_Keuze)),"",IF(ISNUMBER(FIND("arbeid",Methode_Keuze)),"",IF(Tb_Activiteiten[[#This Row],[Projectleider/Expert]]=1,Tb_Activiteiten[[#Headers],[Projectleider/Expert]],"")))</f>
        <v/>
      </c>
      <c r="AG485" t="str">
        <f>IF(ISNUMBER(FIND("arbeid",Methode_Keuze)),"",IF(ISNUMBER(FIND("arbeid",Methode_Keuze)),"",IF(Tb_Activiteiten[[#This Row],[Arbeidskosten]]=1,Tb_Activiteiten[[#Headers],[Arbeidskosten]],"")))</f>
        <v/>
      </c>
      <c r="AH485" t="str">
        <f>IF(ISNUMBER(FIND("arbeid",Methode_Keuze)),"",IF(ISNUMBER(FIND("arbeid",Methode_Keuze)),"",IF(Tb_Activiteiten[[#This Row],[Arbeidskosten op basis van IKS]]=1,Tb_Activiteiten[[#Headers],[Arbeidskosten op basis van IKS]],"")))</f>
        <v/>
      </c>
      <c r="AI485" t="str">
        <f>IF(ISNUMBER(FIND("overige",Methode_Keuze)),"",IF(Tb_Activiteiten[[#This Row],[Kosten derden exclusief btw]]=1,Tb_Activiteiten[[#Headers],[Kosten derden exclusief btw]],""))</f>
        <v/>
      </c>
      <c r="AJ485" t="str">
        <f>IF(ISNUMBER(FIND("overige",Methode_Keuze)),"",IF(Tb_Activiteiten[[#This Row],[Niet verrekenbare btw]]=1,Tb_Activiteiten[[#Headers],[Niet verrekenbare btw]],""))</f>
        <v/>
      </c>
      <c r="AK485" t="str">
        <f>IF(ISNUMBER(FIND("overige",Methode_Keuze)),"",IF(Tb_Activiteiten[[#This Row],[Grondkosten]]=1,Tb_Activiteiten[[#Headers],[Grondkosten]],""))</f>
        <v/>
      </c>
      <c r="AL485" t="str">
        <f>IF(ISNUMBER(FIND("overige",Methode_Keuze)),"",IF(Tb_Activiteiten[[#This Row],[Bijdrage in natura (overige)]]=1,Tb_Activiteiten[[#Headers],[Bijdrage in natura (overige)]],""))</f>
        <v/>
      </c>
      <c r="AM485" t="str">
        <f>IF(ISNUMBER(FIND("overige",Methode_Keuze)),"",IF(Tb_Activiteiten[[#This Row],[Bijdrage in natura (vrijwilligers)]]=1,Tb_Activiteiten[[#Headers],[Bijdrage in natura (vrijwilligers)]],""))</f>
        <v/>
      </c>
      <c r="AN485" t="str">
        <f>IF(ISNUMBER(FIND("overige",Methode_Keuze)),"",IF(Tb_Activiteiten[[#This Row],[Afschrijvingskosten]]=1,Tb_Activiteiten[[#Headers],[Afschrijvingskosten]],""))</f>
        <v/>
      </c>
    </row>
    <row r="486" spans="1:40" x14ac:dyDescent="0.25">
      <c r="A486" s="342"/>
      <c r="F486" s="81"/>
      <c r="G486" s="81"/>
      <c r="L486" s="71"/>
      <c r="N486" t="str">
        <f>IFERROR(IF(VLOOKUP(Tb_Activiteiten[[#This Row],[Openstelling]],Tb_Openstelling[],2,0)=1,1,""),"")</f>
        <v/>
      </c>
      <c r="AA486" t="str">
        <f>IF(ISNUMBER(FIND("arbeid",Methode_Keuze)),"",IF(ISNUMBER(FIND("arbeid",Methode_Keuze)),"",IF(Tb_Activiteiten[[#This Row],[Loonkosten]]=1,Tb_Activiteiten[[#Headers],[Loonkosten]],"")))</f>
        <v/>
      </c>
      <c r="AB486" t="str">
        <f>IF(ISNUMBER(FIND("arbeid",Methode_Keuze)),"",IF(ISNUMBER(FIND("arbeid",Methode_Keuze)),"",IF(Tb_Activiteiten[[#This Row],[Eigen arbeid]]=1,Tb_Activiteiten[[#Headers],[Eigen arbeid]],"")))</f>
        <v/>
      </c>
      <c r="AC486" t="str">
        <f>IF(ISNUMBER(FIND("arbeid",Methode_Keuze)),"",IF(ISNUMBER(FIND("arbeid",Methode_Keuze)),"",IF(Tb_Activiteiten[[#This Row],[Projectmedewerker]]=1,Tb_Activiteiten[[#Headers],[Projectmedewerker]],"")))</f>
        <v/>
      </c>
      <c r="AD486" t="str">
        <f>IF(ISNUMBER(FIND("arbeid",Methode_Keuze)),"",IF(ISNUMBER(FIND("arbeid",Methode_Keuze)),"",IF(Tb_Activiteiten[[#This Row],[Landbouwer]]=1,Tb_Activiteiten[[#Headers],[Landbouwer]],"")))</f>
        <v/>
      </c>
      <c r="AE486" t="str">
        <f>IF(ISNUMBER(FIND("arbeid",Methode_Keuze)),"",IF(ISNUMBER(FIND("arbeid",Methode_Keuze)),"",IF(Tb_Activiteiten[[#This Row],[Adviseur]]=1,Tb_Activiteiten[[#Headers],[Adviseur]],"")))</f>
        <v/>
      </c>
      <c r="AF486" t="str">
        <f>IF(ISNUMBER(FIND("arbeid",Methode_Keuze)),"",IF(ISNUMBER(FIND("arbeid",Methode_Keuze)),"",IF(Tb_Activiteiten[[#This Row],[Projectleider/Expert]]=1,Tb_Activiteiten[[#Headers],[Projectleider/Expert]],"")))</f>
        <v/>
      </c>
      <c r="AG486" t="str">
        <f>IF(ISNUMBER(FIND("arbeid",Methode_Keuze)),"",IF(ISNUMBER(FIND("arbeid",Methode_Keuze)),"",IF(Tb_Activiteiten[[#This Row],[Arbeidskosten]]=1,Tb_Activiteiten[[#Headers],[Arbeidskosten]],"")))</f>
        <v/>
      </c>
      <c r="AH486" t="str">
        <f>IF(ISNUMBER(FIND("arbeid",Methode_Keuze)),"",IF(ISNUMBER(FIND("arbeid",Methode_Keuze)),"",IF(Tb_Activiteiten[[#This Row],[Arbeidskosten op basis van IKS]]=1,Tb_Activiteiten[[#Headers],[Arbeidskosten op basis van IKS]],"")))</f>
        <v/>
      </c>
      <c r="AI486" t="str">
        <f>IF(ISNUMBER(FIND("overige",Methode_Keuze)),"",IF(Tb_Activiteiten[[#This Row],[Kosten derden exclusief btw]]=1,Tb_Activiteiten[[#Headers],[Kosten derden exclusief btw]],""))</f>
        <v/>
      </c>
      <c r="AJ486" t="str">
        <f>IF(ISNUMBER(FIND("overige",Methode_Keuze)),"",IF(Tb_Activiteiten[[#This Row],[Niet verrekenbare btw]]=1,Tb_Activiteiten[[#Headers],[Niet verrekenbare btw]],""))</f>
        <v/>
      </c>
      <c r="AK486" t="str">
        <f>IF(ISNUMBER(FIND("overige",Methode_Keuze)),"",IF(Tb_Activiteiten[[#This Row],[Grondkosten]]=1,Tb_Activiteiten[[#Headers],[Grondkosten]],""))</f>
        <v/>
      </c>
      <c r="AL486" t="str">
        <f>IF(ISNUMBER(FIND("overige",Methode_Keuze)),"",IF(Tb_Activiteiten[[#This Row],[Bijdrage in natura (overige)]]=1,Tb_Activiteiten[[#Headers],[Bijdrage in natura (overige)]],""))</f>
        <v/>
      </c>
      <c r="AM486" t="str">
        <f>IF(ISNUMBER(FIND("overige",Methode_Keuze)),"",IF(Tb_Activiteiten[[#This Row],[Bijdrage in natura (vrijwilligers)]]=1,Tb_Activiteiten[[#Headers],[Bijdrage in natura (vrijwilligers)]],""))</f>
        <v/>
      </c>
      <c r="AN486" t="str">
        <f>IF(ISNUMBER(FIND("overige",Methode_Keuze)),"",IF(Tb_Activiteiten[[#This Row],[Afschrijvingskosten]]=1,Tb_Activiteiten[[#Headers],[Afschrijvingskosten]],""))</f>
        <v/>
      </c>
    </row>
    <row r="487" spans="1:40" x14ac:dyDescent="0.25">
      <c r="A487" s="342"/>
      <c r="F487" s="81"/>
      <c r="G487" s="81"/>
      <c r="L487" s="71"/>
      <c r="N487" t="str">
        <f>IFERROR(IF(VLOOKUP(Tb_Activiteiten[[#This Row],[Openstelling]],Tb_Openstelling[],2,0)=1,1,""),"")</f>
        <v/>
      </c>
      <c r="AA487" t="str">
        <f>IF(ISNUMBER(FIND("arbeid",Methode_Keuze)),"",IF(ISNUMBER(FIND("arbeid",Methode_Keuze)),"",IF(Tb_Activiteiten[[#This Row],[Loonkosten]]=1,Tb_Activiteiten[[#Headers],[Loonkosten]],"")))</f>
        <v/>
      </c>
      <c r="AB487" t="str">
        <f>IF(ISNUMBER(FIND("arbeid",Methode_Keuze)),"",IF(ISNUMBER(FIND("arbeid",Methode_Keuze)),"",IF(Tb_Activiteiten[[#This Row],[Eigen arbeid]]=1,Tb_Activiteiten[[#Headers],[Eigen arbeid]],"")))</f>
        <v/>
      </c>
      <c r="AC487" t="str">
        <f>IF(ISNUMBER(FIND("arbeid",Methode_Keuze)),"",IF(ISNUMBER(FIND("arbeid",Methode_Keuze)),"",IF(Tb_Activiteiten[[#This Row],[Projectmedewerker]]=1,Tb_Activiteiten[[#Headers],[Projectmedewerker]],"")))</f>
        <v/>
      </c>
      <c r="AD487" t="str">
        <f>IF(ISNUMBER(FIND("arbeid",Methode_Keuze)),"",IF(ISNUMBER(FIND("arbeid",Methode_Keuze)),"",IF(Tb_Activiteiten[[#This Row],[Landbouwer]]=1,Tb_Activiteiten[[#Headers],[Landbouwer]],"")))</f>
        <v/>
      </c>
      <c r="AE487" t="str">
        <f>IF(ISNUMBER(FIND("arbeid",Methode_Keuze)),"",IF(ISNUMBER(FIND("arbeid",Methode_Keuze)),"",IF(Tb_Activiteiten[[#This Row],[Adviseur]]=1,Tb_Activiteiten[[#Headers],[Adviseur]],"")))</f>
        <v/>
      </c>
      <c r="AF487" t="str">
        <f>IF(ISNUMBER(FIND("arbeid",Methode_Keuze)),"",IF(ISNUMBER(FIND("arbeid",Methode_Keuze)),"",IF(Tb_Activiteiten[[#This Row],[Projectleider/Expert]]=1,Tb_Activiteiten[[#Headers],[Projectleider/Expert]],"")))</f>
        <v/>
      </c>
      <c r="AG487" t="str">
        <f>IF(ISNUMBER(FIND("arbeid",Methode_Keuze)),"",IF(ISNUMBER(FIND("arbeid",Methode_Keuze)),"",IF(Tb_Activiteiten[[#This Row],[Arbeidskosten]]=1,Tb_Activiteiten[[#Headers],[Arbeidskosten]],"")))</f>
        <v/>
      </c>
      <c r="AH487" t="str">
        <f>IF(ISNUMBER(FIND("arbeid",Methode_Keuze)),"",IF(ISNUMBER(FIND("arbeid",Methode_Keuze)),"",IF(Tb_Activiteiten[[#This Row],[Arbeidskosten op basis van IKS]]=1,Tb_Activiteiten[[#Headers],[Arbeidskosten op basis van IKS]],"")))</f>
        <v/>
      </c>
      <c r="AI487" t="str">
        <f>IF(ISNUMBER(FIND("overige",Methode_Keuze)),"",IF(Tb_Activiteiten[[#This Row],[Kosten derden exclusief btw]]=1,Tb_Activiteiten[[#Headers],[Kosten derden exclusief btw]],""))</f>
        <v/>
      </c>
      <c r="AJ487" t="str">
        <f>IF(ISNUMBER(FIND("overige",Methode_Keuze)),"",IF(Tb_Activiteiten[[#This Row],[Niet verrekenbare btw]]=1,Tb_Activiteiten[[#Headers],[Niet verrekenbare btw]],""))</f>
        <v/>
      </c>
      <c r="AK487" t="str">
        <f>IF(ISNUMBER(FIND("overige",Methode_Keuze)),"",IF(Tb_Activiteiten[[#This Row],[Grondkosten]]=1,Tb_Activiteiten[[#Headers],[Grondkosten]],""))</f>
        <v/>
      </c>
      <c r="AL487" t="str">
        <f>IF(ISNUMBER(FIND("overige",Methode_Keuze)),"",IF(Tb_Activiteiten[[#This Row],[Bijdrage in natura (overige)]]=1,Tb_Activiteiten[[#Headers],[Bijdrage in natura (overige)]],""))</f>
        <v/>
      </c>
      <c r="AM487" t="str">
        <f>IF(ISNUMBER(FIND("overige",Methode_Keuze)),"",IF(Tb_Activiteiten[[#This Row],[Bijdrage in natura (vrijwilligers)]]=1,Tb_Activiteiten[[#Headers],[Bijdrage in natura (vrijwilligers)]],""))</f>
        <v/>
      </c>
      <c r="AN487" t="str">
        <f>IF(ISNUMBER(FIND("overige",Methode_Keuze)),"",IF(Tb_Activiteiten[[#This Row],[Afschrijvingskosten]]=1,Tb_Activiteiten[[#Headers],[Afschrijvingskosten]],""))</f>
        <v/>
      </c>
    </row>
    <row r="488" spans="1:40" x14ac:dyDescent="0.25">
      <c r="A488" s="342"/>
      <c r="F488" s="81"/>
      <c r="G488" s="81"/>
      <c r="L488" s="71"/>
      <c r="N488" t="str">
        <f>IFERROR(IF(VLOOKUP(Tb_Activiteiten[[#This Row],[Openstelling]],Tb_Openstelling[],2,0)=1,1,""),"")</f>
        <v/>
      </c>
      <c r="AA488" t="str">
        <f>IF(ISNUMBER(FIND("arbeid",Methode_Keuze)),"",IF(ISNUMBER(FIND("arbeid",Methode_Keuze)),"",IF(Tb_Activiteiten[[#This Row],[Loonkosten]]=1,Tb_Activiteiten[[#Headers],[Loonkosten]],"")))</f>
        <v/>
      </c>
      <c r="AB488" t="str">
        <f>IF(ISNUMBER(FIND("arbeid",Methode_Keuze)),"",IF(ISNUMBER(FIND("arbeid",Methode_Keuze)),"",IF(Tb_Activiteiten[[#This Row],[Eigen arbeid]]=1,Tb_Activiteiten[[#Headers],[Eigen arbeid]],"")))</f>
        <v/>
      </c>
      <c r="AC488" t="str">
        <f>IF(ISNUMBER(FIND("arbeid",Methode_Keuze)),"",IF(ISNUMBER(FIND("arbeid",Methode_Keuze)),"",IF(Tb_Activiteiten[[#This Row],[Projectmedewerker]]=1,Tb_Activiteiten[[#Headers],[Projectmedewerker]],"")))</f>
        <v/>
      </c>
      <c r="AD488" t="str">
        <f>IF(ISNUMBER(FIND("arbeid",Methode_Keuze)),"",IF(ISNUMBER(FIND("arbeid",Methode_Keuze)),"",IF(Tb_Activiteiten[[#This Row],[Landbouwer]]=1,Tb_Activiteiten[[#Headers],[Landbouwer]],"")))</f>
        <v/>
      </c>
      <c r="AE488" t="str">
        <f>IF(ISNUMBER(FIND("arbeid",Methode_Keuze)),"",IF(ISNUMBER(FIND("arbeid",Methode_Keuze)),"",IF(Tb_Activiteiten[[#This Row],[Adviseur]]=1,Tb_Activiteiten[[#Headers],[Adviseur]],"")))</f>
        <v/>
      </c>
      <c r="AF488" t="str">
        <f>IF(ISNUMBER(FIND("arbeid",Methode_Keuze)),"",IF(ISNUMBER(FIND("arbeid",Methode_Keuze)),"",IF(Tb_Activiteiten[[#This Row],[Projectleider/Expert]]=1,Tb_Activiteiten[[#Headers],[Projectleider/Expert]],"")))</f>
        <v/>
      </c>
      <c r="AG488" t="str">
        <f>IF(ISNUMBER(FIND("arbeid",Methode_Keuze)),"",IF(ISNUMBER(FIND("arbeid",Methode_Keuze)),"",IF(Tb_Activiteiten[[#This Row],[Arbeidskosten]]=1,Tb_Activiteiten[[#Headers],[Arbeidskosten]],"")))</f>
        <v/>
      </c>
      <c r="AH488" t="str">
        <f>IF(ISNUMBER(FIND("arbeid",Methode_Keuze)),"",IF(ISNUMBER(FIND("arbeid",Methode_Keuze)),"",IF(Tb_Activiteiten[[#This Row],[Arbeidskosten op basis van IKS]]=1,Tb_Activiteiten[[#Headers],[Arbeidskosten op basis van IKS]],"")))</f>
        <v/>
      </c>
      <c r="AI488" t="str">
        <f>IF(ISNUMBER(FIND("overige",Methode_Keuze)),"",IF(Tb_Activiteiten[[#This Row],[Kosten derden exclusief btw]]=1,Tb_Activiteiten[[#Headers],[Kosten derden exclusief btw]],""))</f>
        <v/>
      </c>
      <c r="AJ488" t="str">
        <f>IF(ISNUMBER(FIND("overige",Methode_Keuze)),"",IF(Tb_Activiteiten[[#This Row],[Niet verrekenbare btw]]=1,Tb_Activiteiten[[#Headers],[Niet verrekenbare btw]],""))</f>
        <v/>
      </c>
      <c r="AK488" t="str">
        <f>IF(ISNUMBER(FIND("overige",Methode_Keuze)),"",IF(Tb_Activiteiten[[#This Row],[Grondkosten]]=1,Tb_Activiteiten[[#Headers],[Grondkosten]],""))</f>
        <v/>
      </c>
      <c r="AL488" t="str">
        <f>IF(ISNUMBER(FIND("overige",Methode_Keuze)),"",IF(Tb_Activiteiten[[#This Row],[Bijdrage in natura (overige)]]=1,Tb_Activiteiten[[#Headers],[Bijdrage in natura (overige)]],""))</f>
        <v/>
      </c>
      <c r="AM488" t="str">
        <f>IF(ISNUMBER(FIND("overige",Methode_Keuze)),"",IF(Tb_Activiteiten[[#This Row],[Bijdrage in natura (vrijwilligers)]]=1,Tb_Activiteiten[[#Headers],[Bijdrage in natura (vrijwilligers)]],""))</f>
        <v/>
      </c>
      <c r="AN488" t="str">
        <f>IF(ISNUMBER(FIND("overige",Methode_Keuze)),"",IF(Tb_Activiteiten[[#This Row],[Afschrijvingskosten]]=1,Tb_Activiteiten[[#Headers],[Afschrijvingskosten]],""))</f>
        <v/>
      </c>
    </row>
    <row r="489" spans="1:40" x14ac:dyDescent="0.25">
      <c r="A489" s="342"/>
      <c r="F489" s="81"/>
      <c r="G489" s="81"/>
      <c r="L489" s="71"/>
      <c r="N489" t="str">
        <f>IFERROR(IF(VLOOKUP(Tb_Activiteiten[[#This Row],[Openstelling]],Tb_Openstelling[],2,0)=1,1,""),"")</f>
        <v/>
      </c>
      <c r="AA489" t="str">
        <f>IF(ISNUMBER(FIND("arbeid",Methode_Keuze)),"",IF(ISNUMBER(FIND("arbeid",Methode_Keuze)),"",IF(Tb_Activiteiten[[#This Row],[Loonkosten]]=1,Tb_Activiteiten[[#Headers],[Loonkosten]],"")))</f>
        <v/>
      </c>
      <c r="AB489" t="str">
        <f>IF(ISNUMBER(FIND("arbeid",Methode_Keuze)),"",IF(ISNUMBER(FIND("arbeid",Methode_Keuze)),"",IF(Tb_Activiteiten[[#This Row],[Eigen arbeid]]=1,Tb_Activiteiten[[#Headers],[Eigen arbeid]],"")))</f>
        <v/>
      </c>
      <c r="AC489" t="str">
        <f>IF(ISNUMBER(FIND("arbeid",Methode_Keuze)),"",IF(ISNUMBER(FIND("arbeid",Methode_Keuze)),"",IF(Tb_Activiteiten[[#This Row],[Projectmedewerker]]=1,Tb_Activiteiten[[#Headers],[Projectmedewerker]],"")))</f>
        <v/>
      </c>
      <c r="AD489" t="str">
        <f>IF(ISNUMBER(FIND("arbeid",Methode_Keuze)),"",IF(ISNUMBER(FIND("arbeid",Methode_Keuze)),"",IF(Tb_Activiteiten[[#This Row],[Landbouwer]]=1,Tb_Activiteiten[[#Headers],[Landbouwer]],"")))</f>
        <v/>
      </c>
      <c r="AE489" t="str">
        <f>IF(ISNUMBER(FIND("arbeid",Methode_Keuze)),"",IF(ISNUMBER(FIND("arbeid",Methode_Keuze)),"",IF(Tb_Activiteiten[[#This Row],[Adviseur]]=1,Tb_Activiteiten[[#Headers],[Adviseur]],"")))</f>
        <v/>
      </c>
      <c r="AF489" t="str">
        <f>IF(ISNUMBER(FIND("arbeid",Methode_Keuze)),"",IF(ISNUMBER(FIND("arbeid",Methode_Keuze)),"",IF(Tb_Activiteiten[[#This Row],[Projectleider/Expert]]=1,Tb_Activiteiten[[#Headers],[Projectleider/Expert]],"")))</f>
        <v/>
      </c>
      <c r="AG489" t="str">
        <f>IF(ISNUMBER(FIND("arbeid",Methode_Keuze)),"",IF(ISNUMBER(FIND("arbeid",Methode_Keuze)),"",IF(Tb_Activiteiten[[#This Row],[Arbeidskosten]]=1,Tb_Activiteiten[[#Headers],[Arbeidskosten]],"")))</f>
        <v/>
      </c>
      <c r="AH489" t="str">
        <f>IF(ISNUMBER(FIND("arbeid",Methode_Keuze)),"",IF(ISNUMBER(FIND("arbeid",Methode_Keuze)),"",IF(Tb_Activiteiten[[#This Row],[Arbeidskosten op basis van IKS]]=1,Tb_Activiteiten[[#Headers],[Arbeidskosten op basis van IKS]],"")))</f>
        <v/>
      </c>
      <c r="AI489" t="str">
        <f>IF(ISNUMBER(FIND("overige",Methode_Keuze)),"",IF(Tb_Activiteiten[[#This Row],[Kosten derden exclusief btw]]=1,Tb_Activiteiten[[#Headers],[Kosten derden exclusief btw]],""))</f>
        <v/>
      </c>
      <c r="AJ489" t="str">
        <f>IF(ISNUMBER(FIND("overige",Methode_Keuze)),"",IF(Tb_Activiteiten[[#This Row],[Niet verrekenbare btw]]=1,Tb_Activiteiten[[#Headers],[Niet verrekenbare btw]],""))</f>
        <v/>
      </c>
      <c r="AK489" t="str">
        <f>IF(ISNUMBER(FIND("overige",Methode_Keuze)),"",IF(Tb_Activiteiten[[#This Row],[Grondkosten]]=1,Tb_Activiteiten[[#Headers],[Grondkosten]],""))</f>
        <v/>
      </c>
      <c r="AL489" t="str">
        <f>IF(ISNUMBER(FIND("overige",Methode_Keuze)),"",IF(Tb_Activiteiten[[#This Row],[Bijdrage in natura (overige)]]=1,Tb_Activiteiten[[#Headers],[Bijdrage in natura (overige)]],""))</f>
        <v/>
      </c>
      <c r="AM489" t="str">
        <f>IF(ISNUMBER(FIND("overige",Methode_Keuze)),"",IF(Tb_Activiteiten[[#This Row],[Bijdrage in natura (vrijwilligers)]]=1,Tb_Activiteiten[[#Headers],[Bijdrage in natura (vrijwilligers)]],""))</f>
        <v/>
      </c>
      <c r="AN489" t="str">
        <f>IF(ISNUMBER(FIND("overige",Methode_Keuze)),"",IF(Tb_Activiteiten[[#This Row],[Afschrijvingskosten]]=1,Tb_Activiteiten[[#Headers],[Afschrijvingskosten]],""))</f>
        <v/>
      </c>
    </row>
    <row r="490" spans="1:40" x14ac:dyDescent="0.25">
      <c r="A490" s="342"/>
      <c r="F490" s="81"/>
      <c r="G490" s="81"/>
      <c r="L490" s="71"/>
      <c r="N490" t="str">
        <f>IFERROR(IF(VLOOKUP(Tb_Activiteiten[[#This Row],[Openstelling]],Tb_Openstelling[],2,0)=1,1,""),"")</f>
        <v/>
      </c>
      <c r="AA490" t="str">
        <f>IF(ISNUMBER(FIND("arbeid",Methode_Keuze)),"",IF(ISNUMBER(FIND("arbeid",Methode_Keuze)),"",IF(Tb_Activiteiten[[#This Row],[Loonkosten]]=1,Tb_Activiteiten[[#Headers],[Loonkosten]],"")))</f>
        <v/>
      </c>
      <c r="AB490" t="str">
        <f>IF(ISNUMBER(FIND("arbeid",Methode_Keuze)),"",IF(ISNUMBER(FIND("arbeid",Methode_Keuze)),"",IF(Tb_Activiteiten[[#This Row],[Eigen arbeid]]=1,Tb_Activiteiten[[#Headers],[Eigen arbeid]],"")))</f>
        <v/>
      </c>
      <c r="AC490" t="str">
        <f>IF(ISNUMBER(FIND("arbeid",Methode_Keuze)),"",IF(ISNUMBER(FIND("arbeid",Methode_Keuze)),"",IF(Tb_Activiteiten[[#This Row],[Projectmedewerker]]=1,Tb_Activiteiten[[#Headers],[Projectmedewerker]],"")))</f>
        <v/>
      </c>
      <c r="AD490" t="str">
        <f>IF(ISNUMBER(FIND("arbeid",Methode_Keuze)),"",IF(ISNUMBER(FIND("arbeid",Methode_Keuze)),"",IF(Tb_Activiteiten[[#This Row],[Landbouwer]]=1,Tb_Activiteiten[[#Headers],[Landbouwer]],"")))</f>
        <v/>
      </c>
      <c r="AE490" t="str">
        <f>IF(ISNUMBER(FIND("arbeid",Methode_Keuze)),"",IF(ISNUMBER(FIND("arbeid",Methode_Keuze)),"",IF(Tb_Activiteiten[[#This Row],[Adviseur]]=1,Tb_Activiteiten[[#Headers],[Adviseur]],"")))</f>
        <v/>
      </c>
      <c r="AF490" t="str">
        <f>IF(ISNUMBER(FIND("arbeid",Methode_Keuze)),"",IF(ISNUMBER(FIND("arbeid",Methode_Keuze)),"",IF(Tb_Activiteiten[[#This Row],[Projectleider/Expert]]=1,Tb_Activiteiten[[#Headers],[Projectleider/Expert]],"")))</f>
        <v/>
      </c>
      <c r="AG490" t="str">
        <f>IF(ISNUMBER(FIND("arbeid",Methode_Keuze)),"",IF(ISNUMBER(FIND("arbeid",Methode_Keuze)),"",IF(Tb_Activiteiten[[#This Row],[Arbeidskosten]]=1,Tb_Activiteiten[[#Headers],[Arbeidskosten]],"")))</f>
        <v/>
      </c>
      <c r="AH490" t="str">
        <f>IF(ISNUMBER(FIND("arbeid",Methode_Keuze)),"",IF(ISNUMBER(FIND("arbeid",Methode_Keuze)),"",IF(Tb_Activiteiten[[#This Row],[Arbeidskosten op basis van IKS]]=1,Tb_Activiteiten[[#Headers],[Arbeidskosten op basis van IKS]],"")))</f>
        <v/>
      </c>
      <c r="AI490" t="str">
        <f>IF(ISNUMBER(FIND("overige",Methode_Keuze)),"",IF(Tb_Activiteiten[[#This Row],[Kosten derden exclusief btw]]=1,Tb_Activiteiten[[#Headers],[Kosten derden exclusief btw]],""))</f>
        <v/>
      </c>
      <c r="AJ490" t="str">
        <f>IF(ISNUMBER(FIND("overige",Methode_Keuze)),"",IF(Tb_Activiteiten[[#This Row],[Niet verrekenbare btw]]=1,Tb_Activiteiten[[#Headers],[Niet verrekenbare btw]],""))</f>
        <v/>
      </c>
      <c r="AK490" t="str">
        <f>IF(ISNUMBER(FIND("overige",Methode_Keuze)),"",IF(Tb_Activiteiten[[#This Row],[Grondkosten]]=1,Tb_Activiteiten[[#Headers],[Grondkosten]],""))</f>
        <v/>
      </c>
      <c r="AL490" t="str">
        <f>IF(ISNUMBER(FIND("overige",Methode_Keuze)),"",IF(Tb_Activiteiten[[#This Row],[Bijdrage in natura (overige)]]=1,Tb_Activiteiten[[#Headers],[Bijdrage in natura (overige)]],""))</f>
        <v/>
      </c>
      <c r="AM490" t="str">
        <f>IF(ISNUMBER(FIND("overige",Methode_Keuze)),"",IF(Tb_Activiteiten[[#This Row],[Bijdrage in natura (vrijwilligers)]]=1,Tb_Activiteiten[[#Headers],[Bijdrage in natura (vrijwilligers)]],""))</f>
        <v/>
      </c>
      <c r="AN490" t="str">
        <f>IF(ISNUMBER(FIND("overige",Methode_Keuze)),"",IF(Tb_Activiteiten[[#This Row],[Afschrijvingskosten]]=1,Tb_Activiteiten[[#Headers],[Afschrijvingskosten]],""))</f>
        <v/>
      </c>
    </row>
    <row r="491" spans="1:40" x14ac:dyDescent="0.25">
      <c r="A491" s="342"/>
      <c r="F491" s="81"/>
      <c r="G491" s="81"/>
      <c r="L491" s="71"/>
      <c r="N491" t="str">
        <f>IFERROR(IF(VLOOKUP(Tb_Activiteiten[[#This Row],[Openstelling]],Tb_Openstelling[],2,0)=1,1,""),"")</f>
        <v/>
      </c>
      <c r="AA491" t="str">
        <f>IF(ISNUMBER(FIND("arbeid",Methode_Keuze)),"",IF(ISNUMBER(FIND("arbeid",Methode_Keuze)),"",IF(Tb_Activiteiten[[#This Row],[Loonkosten]]=1,Tb_Activiteiten[[#Headers],[Loonkosten]],"")))</f>
        <v/>
      </c>
      <c r="AB491" t="str">
        <f>IF(ISNUMBER(FIND("arbeid",Methode_Keuze)),"",IF(ISNUMBER(FIND("arbeid",Methode_Keuze)),"",IF(Tb_Activiteiten[[#This Row],[Eigen arbeid]]=1,Tb_Activiteiten[[#Headers],[Eigen arbeid]],"")))</f>
        <v/>
      </c>
      <c r="AC491" t="str">
        <f>IF(ISNUMBER(FIND("arbeid",Methode_Keuze)),"",IF(ISNUMBER(FIND("arbeid",Methode_Keuze)),"",IF(Tb_Activiteiten[[#This Row],[Projectmedewerker]]=1,Tb_Activiteiten[[#Headers],[Projectmedewerker]],"")))</f>
        <v/>
      </c>
      <c r="AD491" t="str">
        <f>IF(ISNUMBER(FIND("arbeid",Methode_Keuze)),"",IF(ISNUMBER(FIND("arbeid",Methode_Keuze)),"",IF(Tb_Activiteiten[[#This Row],[Landbouwer]]=1,Tb_Activiteiten[[#Headers],[Landbouwer]],"")))</f>
        <v/>
      </c>
      <c r="AE491" t="str">
        <f>IF(ISNUMBER(FIND("arbeid",Methode_Keuze)),"",IF(ISNUMBER(FIND("arbeid",Methode_Keuze)),"",IF(Tb_Activiteiten[[#This Row],[Adviseur]]=1,Tb_Activiteiten[[#Headers],[Adviseur]],"")))</f>
        <v/>
      </c>
      <c r="AF491" t="str">
        <f>IF(ISNUMBER(FIND("arbeid",Methode_Keuze)),"",IF(ISNUMBER(FIND("arbeid",Methode_Keuze)),"",IF(Tb_Activiteiten[[#This Row],[Projectleider/Expert]]=1,Tb_Activiteiten[[#Headers],[Projectleider/Expert]],"")))</f>
        <v/>
      </c>
      <c r="AG491" t="str">
        <f>IF(ISNUMBER(FIND("arbeid",Methode_Keuze)),"",IF(ISNUMBER(FIND("arbeid",Methode_Keuze)),"",IF(Tb_Activiteiten[[#This Row],[Arbeidskosten]]=1,Tb_Activiteiten[[#Headers],[Arbeidskosten]],"")))</f>
        <v/>
      </c>
      <c r="AH491" t="str">
        <f>IF(ISNUMBER(FIND("arbeid",Methode_Keuze)),"",IF(ISNUMBER(FIND("arbeid",Methode_Keuze)),"",IF(Tb_Activiteiten[[#This Row],[Arbeidskosten op basis van IKS]]=1,Tb_Activiteiten[[#Headers],[Arbeidskosten op basis van IKS]],"")))</f>
        <v/>
      </c>
      <c r="AI491" t="str">
        <f>IF(ISNUMBER(FIND("overige",Methode_Keuze)),"",IF(Tb_Activiteiten[[#This Row],[Kosten derden exclusief btw]]=1,Tb_Activiteiten[[#Headers],[Kosten derden exclusief btw]],""))</f>
        <v/>
      </c>
      <c r="AJ491" t="str">
        <f>IF(ISNUMBER(FIND("overige",Methode_Keuze)),"",IF(Tb_Activiteiten[[#This Row],[Niet verrekenbare btw]]=1,Tb_Activiteiten[[#Headers],[Niet verrekenbare btw]],""))</f>
        <v/>
      </c>
      <c r="AK491" t="str">
        <f>IF(ISNUMBER(FIND("overige",Methode_Keuze)),"",IF(Tb_Activiteiten[[#This Row],[Grondkosten]]=1,Tb_Activiteiten[[#Headers],[Grondkosten]],""))</f>
        <v/>
      </c>
      <c r="AL491" t="str">
        <f>IF(ISNUMBER(FIND("overige",Methode_Keuze)),"",IF(Tb_Activiteiten[[#This Row],[Bijdrage in natura (overige)]]=1,Tb_Activiteiten[[#Headers],[Bijdrage in natura (overige)]],""))</f>
        <v/>
      </c>
      <c r="AM491" t="str">
        <f>IF(ISNUMBER(FIND("overige",Methode_Keuze)),"",IF(Tb_Activiteiten[[#This Row],[Bijdrage in natura (vrijwilligers)]]=1,Tb_Activiteiten[[#Headers],[Bijdrage in natura (vrijwilligers)]],""))</f>
        <v/>
      </c>
      <c r="AN491" t="str">
        <f>IF(ISNUMBER(FIND("overige",Methode_Keuze)),"",IF(Tb_Activiteiten[[#This Row],[Afschrijvingskosten]]=1,Tb_Activiteiten[[#Headers],[Afschrijvingskosten]],""))</f>
        <v/>
      </c>
    </row>
    <row r="492" spans="1:40" x14ac:dyDescent="0.25">
      <c r="A492" s="342"/>
      <c r="F492" s="81"/>
      <c r="G492" s="81"/>
      <c r="L492" s="71"/>
      <c r="N492" t="str">
        <f>IFERROR(IF(VLOOKUP(Tb_Activiteiten[[#This Row],[Openstelling]],Tb_Openstelling[],2,0)=1,1,""),"")</f>
        <v/>
      </c>
      <c r="AA492" t="str">
        <f>IF(ISNUMBER(FIND("arbeid",Methode_Keuze)),"",IF(ISNUMBER(FIND("arbeid",Methode_Keuze)),"",IF(Tb_Activiteiten[[#This Row],[Loonkosten]]=1,Tb_Activiteiten[[#Headers],[Loonkosten]],"")))</f>
        <v/>
      </c>
      <c r="AB492" t="str">
        <f>IF(ISNUMBER(FIND("arbeid",Methode_Keuze)),"",IF(ISNUMBER(FIND("arbeid",Methode_Keuze)),"",IF(Tb_Activiteiten[[#This Row],[Eigen arbeid]]=1,Tb_Activiteiten[[#Headers],[Eigen arbeid]],"")))</f>
        <v/>
      </c>
      <c r="AC492" t="str">
        <f>IF(ISNUMBER(FIND("arbeid",Methode_Keuze)),"",IF(ISNUMBER(FIND("arbeid",Methode_Keuze)),"",IF(Tb_Activiteiten[[#This Row],[Projectmedewerker]]=1,Tb_Activiteiten[[#Headers],[Projectmedewerker]],"")))</f>
        <v/>
      </c>
      <c r="AD492" t="str">
        <f>IF(ISNUMBER(FIND("arbeid",Methode_Keuze)),"",IF(ISNUMBER(FIND("arbeid",Methode_Keuze)),"",IF(Tb_Activiteiten[[#This Row],[Landbouwer]]=1,Tb_Activiteiten[[#Headers],[Landbouwer]],"")))</f>
        <v/>
      </c>
      <c r="AE492" t="str">
        <f>IF(ISNUMBER(FIND("arbeid",Methode_Keuze)),"",IF(ISNUMBER(FIND("arbeid",Methode_Keuze)),"",IF(Tb_Activiteiten[[#This Row],[Adviseur]]=1,Tb_Activiteiten[[#Headers],[Adviseur]],"")))</f>
        <v/>
      </c>
      <c r="AF492" t="str">
        <f>IF(ISNUMBER(FIND("arbeid",Methode_Keuze)),"",IF(ISNUMBER(FIND("arbeid",Methode_Keuze)),"",IF(Tb_Activiteiten[[#This Row],[Projectleider/Expert]]=1,Tb_Activiteiten[[#Headers],[Projectleider/Expert]],"")))</f>
        <v/>
      </c>
      <c r="AG492" t="str">
        <f>IF(ISNUMBER(FIND("arbeid",Methode_Keuze)),"",IF(ISNUMBER(FIND("arbeid",Methode_Keuze)),"",IF(Tb_Activiteiten[[#This Row],[Arbeidskosten]]=1,Tb_Activiteiten[[#Headers],[Arbeidskosten]],"")))</f>
        <v/>
      </c>
      <c r="AH492" t="str">
        <f>IF(ISNUMBER(FIND("arbeid",Methode_Keuze)),"",IF(ISNUMBER(FIND("arbeid",Methode_Keuze)),"",IF(Tb_Activiteiten[[#This Row],[Arbeidskosten op basis van IKS]]=1,Tb_Activiteiten[[#Headers],[Arbeidskosten op basis van IKS]],"")))</f>
        <v/>
      </c>
      <c r="AI492" t="str">
        <f>IF(ISNUMBER(FIND("overige",Methode_Keuze)),"",IF(Tb_Activiteiten[[#This Row],[Kosten derden exclusief btw]]=1,Tb_Activiteiten[[#Headers],[Kosten derden exclusief btw]],""))</f>
        <v/>
      </c>
      <c r="AJ492" t="str">
        <f>IF(ISNUMBER(FIND("overige",Methode_Keuze)),"",IF(Tb_Activiteiten[[#This Row],[Niet verrekenbare btw]]=1,Tb_Activiteiten[[#Headers],[Niet verrekenbare btw]],""))</f>
        <v/>
      </c>
      <c r="AK492" t="str">
        <f>IF(ISNUMBER(FIND("overige",Methode_Keuze)),"",IF(Tb_Activiteiten[[#This Row],[Grondkosten]]=1,Tb_Activiteiten[[#Headers],[Grondkosten]],""))</f>
        <v/>
      </c>
      <c r="AL492" t="str">
        <f>IF(ISNUMBER(FIND("overige",Methode_Keuze)),"",IF(Tb_Activiteiten[[#This Row],[Bijdrage in natura (overige)]]=1,Tb_Activiteiten[[#Headers],[Bijdrage in natura (overige)]],""))</f>
        <v/>
      </c>
      <c r="AM492" t="str">
        <f>IF(ISNUMBER(FIND("overige",Methode_Keuze)),"",IF(Tb_Activiteiten[[#This Row],[Bijdrage in natura (vrijwilligers)]]=1,Tb_Activiteiten[[#Headers],[Bijdrage in natura (vrijwilligers)]],""))</f>
        <v/>
      </c>
      <c r="AN492" t="str">
        <f>IF(ISNUMBER(FIND("overige",Methode_Keuze)),"",IF(Tb_Activiteiten[[#This Row],[Afschrijvingskosten]]=1,Tb_Activiteiten[[#Headers],[Afschrijvingskosten]],""))</f>
        <v/>
      </c>
    </row>
    <row r="493" spans="1:40" x14ac:dyDescent="0.25">
      <c r="A493" s="342"/>
      <c r="F493" s="81"/>
      <c r="G493" s="81"/>
      <c r="L493" s="71"/>
      <c r="N493" t="str">
        <f>IFERROR(IF(VLOOKUP(Tb_Activiteiten[[#This Row],[Openstelling]],Tb_Openstelling[],2,0)=1,1,""),"")</f>
        <v/>
      </c>
      <c r="AA493" t="str">
        <f>IF(ISNUMBER(FIND("arbeid",Methode_Keuze)),"",IF(ISNUMBER(FIND("arbeid",Methode_Keuze)),"",IF(Tb_Activiteiten[[#This Row],[Loonkosten]]=1,Tb_Activiteiten[[#Headers],[Loonkosten]],"")))</f>
        <v/>
      </c>
      <c r="AB493" t="str">
        <f>IF(ISNUMBER(FIND("arbeid",Methode_Keuze)),"",IF(ISNUMBER(FIND("arbeid",Methode_Keuze)),"",IF(Tb_Activiteiten[[#This Row],[Eigen arbeid]]=1,Tb_Activiteiten[[#Headers],[Eigen arbeid]],"")))</f>
        <v/>
      </c>
      <c r="AC493" t="str">
        <f>IF(ISNUMBER(FIND("arbeid",Methode_Keuze)),"",IF(ISNUMBER(FIND("arbeid",Methode_Keuze)),"",IF(Tb_Activiteiten[[#This Row],[Projectmedewerker]]=1,Tb_Activiteiten[[#Headers],[Projectmedewerker]],"")))</f>
        <v/>
      </c>
      <c r="AD493" t="str">
        <f>IF(ISNUMBER(FIND("arbeid",Methode_Keuze)),"",IF(ISNUMBER(FIND("arbeid",Methode_Keuze)),"",IF(Tb_Activiteiten[[#This Row],[Landbouwer]]=1,Tb_Activiteiten[[#Headers],[Landbouwer]],"")))</f>
        <v/>
      </c>
      <c r="AE493" t="str">
        <f>IF(ISNUMBER(FIND("arbeid",Methode_Keuze)),"",IF(ISNUMBER(FIND("arbeid",Methode_Keuze)),"",IF(Tb_Activiteiten[[#This Row],[Adviseur]]=1,Tb_Activiteiten[[#Headers],[Adviseur]],"")))</f>
        <v/>
      </c>
      <c r="AF493" t="str">
        <f>IF(ISNUMBER(FIND("arbeid",Methode_Keuze)),"",IF(ISNUMBER(FIND("arbeid",Methode_Keuze)),"",IF(Tb_Activiteiten[[#This Row],[Projectleider/Expert]]=1,Tb_Activiteiten[[#Headers],[Projectleider/Expert]],"")))</f>
        <v/>
      </c>
      <c r="AG493" t="str">
        <f>IF(ISNUMBER(FIND("arbeid",Methode_Keuze)),"",IF(ISNUMBER(FIND("arbeid",Methode_Keuze)),"",IF(Tb_Activiteiten[[#This Row],[Arbeidskosten]]=1,Tb_Activiteiten[[#Headers],[Arbeidskosten]],"")))</f>
        <v/>
      </c>
      <c r="AH493" t="str">
        <f>IF(ISNUMBER(FIND("arbeid",Methode_Keuze)),"",IF(ISNUMBER(FIND("arbeid",Methode_Keuze)),"",IF(Tb_Activiteiten[[#This Row],[Arbeidskosten op basis van IKS]]=1,Tb_Activiteiten[[#Headers],[Arbeidskosten op basis van IKS]],"")))</f>
        <v/>
      </c>
      <c r="AI493" t="str">
        <f>IF(ISNUMBER(FIND("overige",Methode_Keuze)),"",IF(Tb_Activiteiten[[#This Row],[Kosten derden exclusief btw]]=1,Tb_Activiteiten[[#Headers],[Kosten derden exclusief btw]],""))</f>
        <v/>
      </c>
      <c r="AJ493" t="str">
        <f>IF(ISNUMBER(FIND("overige",Methode_Keuze)),"",IF(Tb_Activiteiten[[#This Row],[Niet verrekenbare btw]]=1,Tb_Activiteiten[[#Headers],[Niet verrekenbare btw]],""))</f>
        <v/>
      </c>
      <c r="AK493" t="str">
        <f>IF(ISNUMBER(FIND("overige",Methode_Keuze)),"",IF(Tb_Activiteiten[[#This Row],[Grondkosten]]=1,Tb_Activiteiten[[#Headers],[Grondkosten]],""))</f>
        <v/>
      </c>
      <c r="AL493" t="str">
        <f>IF(ISNUMBER(FIND("overige",Methode_Keuze)),"",IF(Tb_Activiteiten[[#This Row],[Bijdrage in natura (overige)]]=1,Tb_Activiteiten[[#Headers],[Bijdrage in natura (overige)]],""))</f>
        <v/>
      </c>
      <c r="AM493" t="str">
        <f>IF(ISNUMBER(FIND("overige",Methode_Keuze)),"",IF(Tb_Activiteiten[[#This Row],[Bijdrage in natura (vrijwilligers)]]=1,Tb_Activiteiten[[#Headers],[Bijdrage in natura (vrijwilligers)]],""))</f>
        <v/>
      </c>
      <c r="AN493" t="str">
        <f>IF(ISNUMBER(FIND("overige",Methode_Keuze)),"",IF(Tb_Activiteiten[[#This Row],[Afschrijvingskosten]]=1,Tb_Activiteiten[[#Headers],[Afschrijvingskosten]],""))</f>
        <v/>
      </c>
    </row>
    <row r="494" spans="1:40" x14ac:dyDescent="0.25">
      <c r="A494" s="342"/>
      <c r="F494" s="81"/>
      <c r="G494" s="81"/>
      <c r="L494" s="71"/>
      <c r="N494" t="str">
        <f>IFERROR(IF(VLOOKUP(Tb_Activiteiten[[#This Row],[Openstelling]],Tb_Openstelling[],2,0)=1,1,""),"")</f>
        <v/>
      </c>
      <c r="AA494" t="str">
        <f>IF(ISNUMBER(FIND("arbeid",Methode_Keuze)),"",IF(ISNUMBER(FIND("arbeid",Methode_Keuze)),"",IF(Tb_Activiteiten[[#This Row],[Loonkosten]]=1,Tb_Activiteiten[[#Headers],[Loonkosten]],"")))</f>
        <v/>
      </c>
      <c r="AB494" t="str">
        <f>IF(ISNUMBER(FIND("arbeid",Methode_Keuze)),"",IF(ISNUMBER(FIND("arbeid",Methode_Keuze)),"",IF(Tb_Activiteiten[[#This Row],[Eigen arbeid]]=1,Tb_Activiteiten[[#Headers],[Eigen arbeid]],"")))</f>
        <v/>
      </c>
      <c r="AC494" t="str">
        <f>IF(ISNUMBER(FIND("arbeid",Methode_Keuze)),"",IF(ISNUMBER(FIND("arbeid",Methode_Keuze)),"",IF(Tb_Activiteiten[[#This Row],[Projectmedewerker]]=1,Tb_Activiteiten[[#Headers],[Projectmedewerker]],"")))</f>
        <v/>
      </c>
      <c r="AD494" t="str">
        <f>IF(ISNUMBER(FIND("arbeid",Methode_Keuze)),"",IF(ISNUMBER(FIND("arbeid",Methode_Keuze)),"",IF(Tb_Activiteiten[[#This Row],[Landbouwer]]=1,Tb_Activiteiten[[#Headers],[Landbouwer]],"")))</f>
        <v/>
      </c>
      <c r="AE494" t="str">
        <f>IF(ISNUMBER(FIND("arbeid",Methode_Keuze)),"",IF(ISNUMBER(FIND("arbeid",Methode_Keuze)),"",IF(Tb_Activiteiten[[#This Row],[Adviseur]]=1,Tb_Activiteiten[[#Headers],[Adviseur]],"")))</f>
        <v/>
      </c>
      <c r="AF494" t="str">
        <f>IF(ISNUMBER(FIND("arbeid",Methode_Keuze)),"",IF(ISNUMBER(FIND("arbeid",Methode_Keuze)),"",IF(Tb_Activiteiten[[#This Row],[Projectleider/Expert]]=1,Tb_Activiteiten[[#Headers],[Projectleider/Expert]],"")))</f>
        <v/>
      </c>
      <c r="AG494" t="str">
        <f>IF(ISNUMBER(FIND("arbeid",Methode_Keuze)),"",IF(ISNUMBER(FIND("arbeid",Methode_Keuze)),"",IF(Tb_Activiteiten[[#This Row],[Arbeidskosten]]=1,Tb_Activiteiten[[#Headers],[Arbeidskosten]],"")))</f>
        <v/>
      </c>
      <c r="AH494" t="str">
        <f>IF(ISNUMBER(FIND("arbeid",Methode_Keuze)),"",IF(ISNUMBER(FIND("arbeid",Methode_Keuze)),"",IF(Tb_Activiteiten[[#This Row],[Arbeidskosten op basis van IKS]]=1,Tb_Activiteiten[[#Headers],[Arbeidskosten op basis van IKS]],"")))</f>
        <v/>
      </c>
      <c r="AI494" t="str">
        <f>IF(ISNUMBER(FIND("overige",Methode_Keuze)),"",IF(Tb_Activiteiten[[#This Row],[Kosten derden exclusief btw]]=1,Tb_Activiteiten[[#Headers],[Kosten derden exclusief btw]],""))</f>
        <v/>
      </c>
      <c r="AJ494" t="str">
        <f>IF(ISNUMBER(FIND("overige",Methode_Keuze)),"",IF(Tb_Activiteiten[[#This Row],[Niet verrekenbare btw]]=1,Tb_Activiteiten[[#Headers],[Niet verrekenbare btw]],""))</f>
        <v/>
      </c>
      <c r="AK494" t="str">
        <f>IF(ISNUMBER(FIND("overige",Methode_Keuze)),"",IF(Tb_Activiteiten[[#This Row],[Grondkosten]]=1,Tb_Activiteiten[[#Headers],[Grondkosten]],""))</f>
        <v/>
      </c>
      <c r="AL494" t="str">
        <f>IF(ISNUMBER(FIND("overige",Methode_Keuze)),"",IF(Tb_Activiteiten[[#This Row],[Bijdrage in natura (overige)]]=1,Tb_Activiteiten[[#Headers],[Bijdrage in natura (overige)]],""))</f>
        <v/>
      </c>
      <c r="AM494" t="str">
        <f>IF(ISNUMBER(FIND("overige",Methode_Keuze)),"",IF(Tb_Activiteiten[[#This Row],[Bijdrage in natura (vrijwilligers)]]=1,Tb_Activiteiten[[#Headers],[Bijdrage in natura (vrijwilligers)]],""))</f>
        <v/>
      </c>
      <c r="AN494" t="str">
        <f>IF(ISNUMBER(FIND("overige",Methode_Keuze)),"",IF(Tb_Activiteiten[[#This Row],[Afschrijvingskosten]]=1,Tb_Activiteiten[[#Headers],[Afschrijvingskosten]],""))</f>
        <v/>
      </c>
    </row>
    <row r="495" spans="1:40" x14ac:dyDescent="0.25">
      <c r="A495" s="342"/>
      <c r="F495" s="81"/>
      <c r="G495" s="81"/>
      <c r="L495" s="71"/>
      <c r="N495" t="str">
        <f>IFERROR(IF(VLOOKUP(Tb_Activiteiten[[#This Row],[Openstelling]],Tb_Openstelling[],2,0)=1,1,""),"")</f>
        <v/>
      </c>
      <c r="AA495" t="str">
        <f>IF(ISNUMBER(FIND("arbeid",Methode_Keuze)),"",IF(ISNUMBER(FIND("arbeid",Methode_Keuze)),"",IF(Tb_Activiteiten[[#This Row],[Loonkosten]]=1,Tb_Activiteiten[[#Headers],[Loonkosten]],"")))</f>
        <v/>
      </c>
      <c r="AB495" t="str">
        <f>IF(ISNUMBER(FIND("arbeid",Methode_Keuze)),"",IF(ISNUMBER(FIND("arbeid",Methode_Keuze)),"",IF(Tb_Activiteiten[[#This Row],[Eigen arbeid]]=1,Tb_Activiteiten[[#Headers],[Eigen arbeid]],"")))</f>
        <v/>
      </c>
      <c r="AC495" t="str">
        <f>IF(ISNUMBER(FIND("arbeid",Methode_Keuze)),"",IF(ISNUMBER(FIND("arbeid",Methode_Keuze)),"",IF(Tb_Activiteiten[[#This Row],[Projectmedewerker]]=1,Tb_Activiteiten[[#Headers],[Projectmedewerker]],"")))</f>
        <v/>
      </c>
      <c r="AD495" t="str">
        <f>IF(ISNUMBER(FIND("arbeid",Methode_Keuze)),"",IF(ISNUMBER(FIND("arbeid",Methode_Keuze)),"",IF(Tb_Activiteiten[[#This Row],[Landbouwer]]=1,Tb_Activiteiten[[#Headers],[Landbouwer]],"")))</f>
        <v/>
      </c>
      <c r="AE495" t="str">
        <f>IF(ISNUMBER(FIND("arbeid",Methode_Keuze)),"",IF(ISNUMBER(FIND("arbeid",Methode_Keuze)),"",IF(Tb_Activiteiten[[#This Row],[Adviseur]]=1,Tb_Activiteiten[[#Headers],[Adviseur]],"")))</f>
        <v/>
      </c>
      <c r="AF495" t="str">
        <f>IF(ISNUMBER(FIND("arbeid",Methode_Keuze)),"",IF(ISNUMBER(FIND("arbeid",Methode_Keuze)),"",IF(Tb_Activiteiten[[#This Row],[Projectleider/Expert]]=1,Tb_Activiteiten[[#Headers],[Projectleider/Expert]],"")))</f>
        <v/>
      </c>
      <c r="AG495" t="str">
        <f>IF(ISNUMBER(FIND("arbeid",Methode_Keuze)),"",IF(ISNUMBER(FIND("arbeid",Methode_Keuze)),"",IF(Tb_Activiteiten[[#This Row],[Arbeidskosten]]=1,Tb_Activiteiten[[#Headers],[Arbeidskosten]],"")))</f>
        <v/>
      </c>
      <c r="AH495" t="str">
        <f>IF(ISNUMBER(FIND("arbeid",Methode_Keuze)),"",IF(ISNUMBER(FIND("arbeid",Methode_Keuze)),"",IF(Tb_Activiteiten[[#This Row],[Arbeidskosten op basis van IKS]]=1,Tb_Activiteiten[[#Headers],[Arbeidskosten op basis van IKS]],"")))</f>
        <v/>
      </c>
      <c r="AI495" t="str">
        <f>IF(ISNUMBER(FIND("overige",Methode_Keuze)),"",IF(Tb_Activiteiten[[#This Row],[Kosten derden exclusief btw]]=1,Tb_Activiteiten[[#Headers],[Kosten derden exclusief btw]],""))</f>
        <v/>
      </c>
      <c r="AJ495" t="str">
        <f>IF(ISNUMBER(FIND("overige",Methode_Keuze)),"",IF(Tb_Activiteiten[[#This Row],[Niet verrekenbare btw]]=1,Tb_Activiteiten[[#Headers],[Niet verrekenbare btw]],""))</f>
        <v/>
      </c>
      <c r="AK495" t="str">
        <f>IF(ISNUMBER(FIND("overige",Methode_Keuze)),"",IF(Tb_Activiteiten[[#This Row],[Grondkosten]]=1,Tb_Activiteiten[[#Headers],[Grondkosten]],""))</f>
        <v/>
      </c>
      <c r="AL495" t="str">
        <f>IF(ISNUMBER(FIND("overige",Methode_Keuze)),"",IF(Tb_Activiteiten[[#This Row],[Bijdrage in natura (overige)]]=1,Tb_Activiteiten[[#Headers],[Bijdrage in natura (overige)]],""))</f>
        <v/>
      </c>
      <c r="AM495" t="str">
        <f>IF(ISNUMBER(FIND("overige",Methode_Keuze)),"",IF(Tb_Activiteiten[[#This Row],[Bijdrage in natura (vrijwilligers)]]=1,Tb_Activiteiten[[#Headers],[Bijdrage in natura (vrijwilligers)]],""))</f>
        <v/>
      </c>
      <c r="AN495" t="str">
        <f>IF(ISNUMBER(FIND("overige",Methode_Keuze)),"",IF(Tb_Activiteiten[[#This Row],[Afschrijvingskosten]]=1,Tb_Activiteiten[[#Headers],[Afschrijvingskosten]],""))</f>
        <v/>
      </c>
    </row>
    <row r="496" spans="1:40" x14ac:dyDescent="0.25">
      <c r="A496" s="342"/>
      <c r="F496" s="81"/>
      <c r="G496" s="81"/>
      <c r="L496" s="71"/>
      <c r="N496" t="str">
        <f>IFERROR(IF(VLOOKUP(Tb_Activiteiten[[#This Row],[Openstelling]],Tb_Openstelling[],2,0)=1,1,""),"")</f>
        <v/>
      </c>
      <c r="AA496" t="str">
        <f>IF(ISNUMBER(FIND("arbeid",Methode_Keuze)),"",IF(ISNUMBER(FIND("arbeid",Methode_Keuze)),"",IF(Tb_Activiteiten[[#This Row],[Loonkosten]]=1,Tb_Activiteiten[[#Headers],[Loonkosten]],"")))</f>
        <v/>
      </c>
      <c r="AB496" t="str">
        <f>IF(ISNUMBER(FIND("arbeid",Methode_Keuze)),"",IF(ISNUMBER(FIND("arbeid",Methode_Keuze)),"",IF(Tb_Activiteiten[[#This Row],[Eigen arbeid]]=1,Tb_Activiteiten[[#Headers],[Eigen arbeid]],"")))</f>
        <v/>
      </c>
      <c r="AC496" t="str">
        <f>IF(ISNUMBER(FIND("arbeid",Methode_Keuze)),"",IF(ISNUMBER(FIND("arbeid",Methode_Keuze)),"",IF(Tb_Activiteiten[[#This Row],[Projectmedewerker]]=1,Tb_Activiteiten[[#Headers],[Projectmedewerker]],"")))</f>
        <v/>
      </c>
      <c r="AD496" t="str">
        <f>IF(ISNUMBER(FIND("arbeid",Methode_Keuze)),"",IF(ISNUMBER(FIND("arbeid",Methode_Keuze)),"",IF(Tb_Activiteiten[[#This Row],[Landbouwer]]=1,Tb_Activiteiten[[#Headers],[Landbouwer]],"")))</f>
        <v/>
      </c>
      <c r="AE496" t="str">
        <f>IF(ISNUMBER(FIND("arbeid",Methode_Keuze)),"",IF(ISNUMBER(FIND("arbeid",Methode_Keuze)),"",IF(Tb_Activiteiten[[#This Row],[Adviseur]]=1,Tb_Activiteiten[[#Headers],[Adviseur]],"")))</f>
        <v/>
      </c>
      <c r="AF496" t="str">
        <f>IF(ISNUMBER(FIND("arbeid",Methode_Keuze)),"",IF(ISNUMBER(FIND("arbeid",Methode_Keuze)),"",IF(Tb_Activiteiten[[#This Row],[Projectleider/Expert]]=1,Tb_Activiteiten[[#Headers],[Projectleider/Expert]],"")))</f>
        <v/>
      </c>
      <c r="AG496" t="str">
        <f>IF(ISNUMBER(FIND("arbeid",Methode_Keuze)),"",IF(ISNUMBER(FIND("arbeid",Methode_Keuze)),"",IF(Tb_Activiteiten[[#This Row],[Arbeidskosten]]=1,Tb_Activiteiten[[#Headers],[Arbeidskosten]],"")))</f>
        <v/>
      </c>
      <c r="AH496" t="str">
        <f>IF(ISNUMBER(FIND("arbeid",Methode_Keuze)),"",IF(ISNUMBER(FIND("arbeid",Methode_Keuze)),"",IF(Tb_Activiteiten[[#This Row],[Arbeidskosten op basis van IKS]]=1,Tb_Activiteiten[[#Headers],[Arbeidskosten op basis van IKS]],"")))</f>
        <v/>
      </c>
      <c r="AI496" t="str">
        <f>IF(ISNUMBER(FIND("overige",Methode_Keuze)),"",IF(Tb_Activiteiten[[#This Row],[Kosten derden exclusief btw]]=1,Tb_Activiteiten[[#Headers],[Kosten derden exclusief btw]],""))</f>
        <v/>
      </c>
      <c r="AJ496" t="str">
        <f>IF(ISNUMBER(FIND("overige",Methode_Keuze)),"",IF(Tb_Activiteiten[[#This Row],[Niet verrekenbare btw]]=1,Tb_Activiteiten[[#Headers],[Niet verrekenbare btw]],""))</f>
        <v/>
      </c>
      <c r="AK496" t="str">
        <f>IF(ISNUMBER(FIND("overige",Methode_Keuze)),"",IF(Tb_Activiteiten[[#This Row],[Grondkosten]]=1,Tb_Activiteiten[[#Headers],[Grondkosten]],""))</f>
        <v/>
      </c>
      <c r="AL496" t="str">
        <f>IF(ISNUMBER(FIND("overige",Methode_Keuze)),"",IF(Tb_Activiteiten[[#This Row],[Bijdrage in natura (overige)]]=1,Tb_Activiteiten[[#Headers],[Bijdrage in natura (overige)]],""))</f>
        <v/>
      </c>
      <c r="AM496" t="str">
        <f>IF(ISNUMBER(FIND("overige",Methode_Keuze)),"",IF(Tb_Activiteiten[[#This Row],[Bijdrage in natura (vrijwilligers)]]=1,Tb_Activiteiten[[#Headers],[Bijdrage in natura (vrijwilligers)]],""))</f>
        <v/>
      </c>
      <c r="AN496" t="str">
        <f>IF(ISNUMBER(FIND("overige",Methode_Keuze)),"",IF(Tb_Activiteiten[[#This Row],[Afschrijvingskosten]]=1,Tb_Activiteiten[[#Headers],[Afschrijvingskosten]],""))</f>
        <v/>
      </c>
    </row>
    <row r="497" spans="1:40" x14ac:dyDescent="0.25">
      <c r="A497" s="342"/>
      <c r="F497" s="81"/>
      <c r="G497" s="81"/>
      <c r="L497" s="71"/>
      <c r="N497" t="str">
        <f>IFERROR(IF(VLOOKUP(Tb_Activiteiten[[#This Row],[Openstelling]],Tb_Openstelling[],2,0)=1,1,""),"")</f>
        <v/>
      </c>
      <c r="AA497" t="str">
        <f>IF(ISNUMBER(FIND("arbeid",Methode_Keuze)),"",IF(ISNUMBER(FIND("arbeid",Methode_Keuze)),"",IF(Tb_Activiteiten[[#This Row],[Loonkosten]]=1,Tb_Activiteiten[[#Headers],[Loonkosten]],"")))</f>
        <v/>
      </c>
      <c r="AB497" t="str">
        <f>IF(ISNUMBER(FIND("arbeid",Methode_Keuze)),"",IF(ISNUMBER(FIND("arbeid",Methode_Keuze)),"",IF(Tb_Activiteiten[[#This Row],[Eigen arbeid]]=1,Tb_Activiteiten[[#Headers],[Eigen arbeid]],"")))</f>
        <v/>
      </c>
      <c r="AC497" t="str">
        <f>IF(ISNUMBER(FIND("arbeid",Methode_Keuze)),"",IF(ISNUMBER(FIND("arbeid",Methode_Keuze)),"",IF(Tb_Activiteiten[[#This Row],[Projectmedewerker]]=1,Tb_Activiteiten[[#Headers],[Projectmedewerker]],"")))</f>
        <v/>
      </c>
      <c r="AD497" t="str">
        <f>IF(ISNUMBER(FIND("arbeid",Methode_Keuze)),"",IF(ISNUMBER(FIND("arbeid",Methode_Keuze)),"",IF(Tb_Activiteiten[[#This Row],[Landbouwer]]=1,Tb_Activiteiten[[#Headers],[Landbouwer]],"")))</f>
        <v/>
      </c>
      <c r="AE497" t="str">
        <f>IF(ISNUMBER(FIND("arbeid",Methode_Keuze)),"",IF(ISNUMBER(FIND("arbeid",Methode_Keuze)),"",IF(Tb_Activiteiten[[#This Row],[Adviseur]]=1,Tb_Activiteiten[[#Headers],[Adviseur]],"")))</f>
        <v/>
      </c>
      <c r="AF497" t="str">
        <f>IF(ISNUMBER(FIND("arbeid",Methode_Keuze)),"",IF(ISNUMBER(FIND("arbeid",Methode_Keuze)),"",IF(Tb_Activiteiten[[#This Row],[Projectleider/Expert]]=1,Tb_Activiteiten[[#Headers],[Projectleider/Expert]],"")))</f>
        <v/>
      </c>
      <c r="AG497" t="str">
        <f>IF(ISNUMBER(FIND("arbeid",Methode_Keuze)),"",IF(ISNUMBER(FIND("arbeid",Methode_Keuze)),"",IF(Tb_Activiteiten[[#This Row],[Arbeidskosten]]=1,Tb_Activiteiten[[#Headers],[Arbeidskosten]],"")))</f>
        <v/>
      </c>
      <c r="AH497" t="str">
        <f>IF(ISNUMBER(FIND("arbeid",Methode_Keuze)),"",IF(ISNUMBER(FIND("arbeid",Methode_Keuze)),"",IF(Tb_Activiteiten[[#This Row],[Arbeidskosten op basis van IKS]]=1,Tb_Activiteiten[[#Headers],[Arbeidskosten op basis van IKS]],"")))</f>
        <v/>
      </c>
      <c r="AI497" t="str">
        <f>IF(ISNUMBER(FIND("overige",Methode_Keuze)),"",IF(Tb_Activiteiten[[#This Row],[Kosten derden exclusief btw]]=1,Tb_Activiteiten[[#Headers],[Kosten derden exclusief btw]],""))</f>
        <v/>
      </c>
      <c r="AJ497" t="str">
        <f>IF(ISNUMBER(FIND("overige",Methode_Keuze)),"",IF(Tb_Activiteiten[[#This Row],[Niet verrekenbare btw]]=1,Tb_Activiteiten[[#Headers],[Niet verrekenbare btw]],""))</f>
        <v/>
      </c>
      <c r="AK497" t="str">
        <f>IF(ISNUMBER(FIND("overige",Methode_Keuze)),"",IF(Tb_Activiteiten[[#This Row],[Grondkosten]]=1,Tb_Activiteiten[[#Headers],[Grondkosten]],""))</f>
        <v/>
      </c>
      <c r="AL497" t="str">
        <f>IF(ISNUMBER(FIND("overige",Methode_Keuze)),"",IF(Tb_Activiteiten[[#This Row],[Bijdrage in natura (overige)]]=1,Tb_Activiteiten[[#Headers],[Bijdrage in natura (overige)]],""))</f>
        <v/>
      </c>
      <c r="AM497" t="str">
        <f>IF(ISNUMBER(FIND("overige",Methode_Keuze)),"",IF(Tb_Activiteiten[[#This Row],[Bijdrage in natura (vrijwilligers)]]=1,Tb_Activiteiten[[#Headers],[Bijdrage in natura (vrijwilligers)]],""))</f>
        <v/>
      </c>
      <c r="AN497" t="str">
        <f>IF(ISNUMBER(FIND("overige",Methode_Keuze)),"",IF(Tb_Activiteiten[[#This Row],[Afschrijvingskosten]]=1,Tb_Activiteiten[[#Headers],[Afschrijvingskosten]],""))</f>
        <v/>
      </c>
    </row>
    <row r="498" spans="1:40" x14ac:dyDescent="0.25">
      <c r="A498" s="342"/>
      <c r="F498" s="81"/>
      <c r="G498" s="81"/>
      <c r="L498" s="71"/>
      <c r="N498" t="str">
        <f>IFERROR(IF(VLOOKUP(Tb_Activiteiten[[#This Row],[Openstelling]],Tb_Openstelling[],2,0)=1,1,""),"")</f>
        <v/>
      </c>
      <c r="AA498" t="str">
        <f>IF(ISNUMBER(FIND("arbeid",Methode_Keuze)),"",IF(ISNUMBER(FIND("arbeid",Methode_Keuze)),"",IF(Tb_Activiteiten[[#This Row],[Loonkosten]]=1,Tb_Activiteiten[[#Headers],[Loonkosten]],"")))</f>
        <v/>
      </c>
      <c r="AB498" t="str">
        <f>IF(ISNUMBER(FIND("arbeid",Methode_Keuze)),"",IF(ISNUMBER(FIND("arbeid",Methode_Keuze)),"",IF(Tb_Activiteiten[[#This Row],[Eigen arbeid]]=1,Tb_Activiteiten[[#Headers],[Eigen arbeid]],"")))</f>
        <v/>
      </c>
      <c r="AC498" t="str">
        <f>IF(ISNUMBER(FIND("arbeid",Methode_Keuze)),"",IF(ISNUMBER(FIND("arbeid",Methode_Keuze)),"",IF(Tb_Activiteiten[[#This Row],[Projectmedewerker]]=1,Tb_Activiteiten[[#Headers],[Projectmedewerker]],"")))</f>
        <v/>
      </c>
      <c r="AD498" t="str">
        <f>IF(ISNUMBER(FIND("arbeid",Methode_Keuze)),"",IF(ISNUMBER(FIND("arbeid",Methode_Keuze)),"",IF(Tb_Activiteiten[[#This Row],[Landbouwer]]=1,Tb_Activiteiten[[#Headers],[Landbouwer]],"")))</f>
        <v/>
      </c>
      <c r="AE498" t="str">
        <f>IF(ISNUMBER(FIND("arbeid",Methode_Keuze)),"",IF(ISNUMBER(FIND("arbeid",Methode_Keuze)),"",IF(Tb_Activiteiten[[#This Row],[Adviseur]]=1,Tb_Activiteiten[[#Headers],[Adviseur]],"")))</f>
        <v/>
      </c>
      <c r="AF498" t="str">
        <f>IF(ISNUMBER(FIND("arbeid",Methode_Keuze)),"",IF(ISNUMBER(FIND("arbeid",Methode_Keuze)),"",IF(Tb_Activiteiten[[#This Row],[Projectleider/Expert]]=1,Tb_Activiteiten[[#Headers],[Projectleider/Expert]],"")))</f>
        <v/>
      </c>
      <c r="AG498" t="str">
        <f>IF(ISNUMBER(FIND("arbeid",Methode_Keuze)),"",IF(ISNUMBER(FIND("arbeid",Methode_Keuze)),"",IF(Tb_Activiteiten[[#This Row],[Arbeidskosten]]=1,Tb_Activiteiten[[#Headers],[Arbeidskosten]],"")))</f>
        <v/>
      </c>
      <c r="AH498" t="str">
        <f>IF(ISNUMBER(FIND("arbeid",Methode_Keuze)),"",IF(ISNUMBER(FIND("arbeid",Methode_Keuze)),"",IF(Tb_Activiteiten[[#This Row],[Arbeidskosten op basis van IKS]]=1,Tb_Activiteiten[[#Headers],[Arbeidskosten op basis van IKS]],"")))</f>
        <v/>
      </c>
      <c r="AI498" t="str">
        <f>IF(ISNUMBER(FIND("overige",Methode_Keuze)),"",IF(Tb_Activiteiten[[#This Row],[Kosten derden exclusief btw]]=1,Tb_Activiteiten[[#Headers],[Kosten derden exclusief btw]],""))</f>
        <v/>
      </c>
      <c r="AJ498" t="str">
        <f>IF(ISNUMBER(FIND("overige",Methode_Keuze)),"",IF(Tb_Activiteiten[[#This Row],[Niet verrekenbare btw]]=1,Tb_Activiteiten[[#Headers],[Niet verrekenbare btw]],""))</f>
        <v/>
      </c>
      <c r="AK498" t="str">
        <f>IF(ISNUMBER(FIND("overige",Methode_Keuze)),"",IF(Tb_Activiteiten[[#This Row],[Grondkosten]]=1,Tb_Activiteiten[[#Headers],[Grondkosten]],""))</f>
        <v/>
      </c>
      <c r="AL498" t="str">
        <f>IF(ISNUMBER(FIND("overige",Methode_Keuze)),"",IF(Tb_Activiteiten[[#This Row],[Bijdrage in natura (overige)]]=1,Tb_Activiteiten[[#Headers],[Bijdrage in natura (overige)]],""))</f>
        <v/>
      </c>
      <c r="AM498" t="str">
        <f>IF(ISNUMBER(FIND("overige",Methode_Keuze)),"",IF(Tb_Activiteiten[[#This Row],[Bijdrage in natura (vrijwilligers)]]=1,Tb_Activiteiten[[#Headers],[Bijdrage in natura (vrijwilligers)]],""))</f>
        <v/>
      </c>
      <c r="AN498" t="str">
        <f>IF(ISNUMBER(FIND("overige",Methode_Keuze)),"",IF(Tb_Activiteiten[[#This Row],[Afschrijvingskosten]]=1,Tb_Activiteiten[[#Headers],[Afschrijvingskosten]],""))</f>
        <v/>
      </c>
    </row>
    <row r="499" spans="1:40" x14ac:dyDescent="0.25">
      <c r="A499" s="342"/>
      <c r="F499" s="81"/>
      <c r="G499" s="81"/>
      <c r="L499" s="71"/>
      <c r="N499" t="str">
        <f>IFERROR(IF(VLOOKUP(Tb_Activiteiten[[#This Row],[Openstelling]],Tb_Openstelling[],2,0)=1,1,""),"")</f>
        <v/>
      </c>
      <c r="AA499" t="str">
        <f>IF(ISNUMBER(FIND("arbeid",Methode_Keuze)),"",IF(ISNUMBER(FIND("arbeid",Methode_Keuze)),"",IF(Tb_Activiteiten[[#This Row],[Loonkosten]]=1,Tb_Activiteiten[[#Headers],[Loonkosten]],"")))</f>
        <v/>
      </c>
      <c r="AB499" t="str">
        <f>IF(ISNUMBER(FIND("arbeid",Methode_Keuze)),"",IF(ISNUMBER(FIND("arbeid",Methode_Keuze)),"",IF(Tb_Activiteiten[[#This Row],[Eigen arbeid]]=1,Tb_Activiteiten[[#Headers],[Eigen arbeid]],"")))</f>
        <v/>
      </c>
      <c r="AC499" t="str">
        <f>IF(ISNUMBER(FIND("arbeid",Methode_Keuze)),"",IF(ISNUMBER(FIND("arbeid",Methode_Keuze)),"",IF(Tb_Activiteiten[[#This Row],[Projectmedewerker]]=1,Tb_Activiteiten[[#Headers],[Projectmedewerker]],"")))</f>
        <v/>
      </c>
      <c r="AD499" t="str">
        <f>IF(ISNUMBER(FIND("arbeid",Methode_Keuze)),"",IF(ISNUMBER(FIND("arbeid",Methode_Keuze)),"",IF(Tb_Activiteiten[[#This Row],[Landbouwer]]=1,Tb_Activiteiten[[#Headers],[Landbouwer]],"")))</f>
        <v/>
      </c>
      <c r="AE499" t="str">
        <f>IF(ISNUMBER(FIND("arbeid",Methode_Keuze)),"",IF(ISNUMBER(FIND("arbeid",Methode_Keuze)),"",IF(Tb_Activiteiten[[#This Row],[Adviseur]]=1,Tb_Activiteiten[[#Headers],[Adviseur]],"")))</f>
        <v/>
      </c>
      <c r="AF499" t="str">
        <f>IF(ISNUMBER(FIND("arbeid",Methode_Keuze)),"",IF(ISNUMBER(FIND("arbeid",Methode_Keuze)),"",IF(Tb_Activiteiten[[#This Row],[Projectleider/Expert]]=1,Tb_Activiteiten[[#Headers],[Projectleider/Expert]],"")))</f>
        <v/>
      </c>
      <c r="AG499" t="str">
        <f>IF(ISNUMBER(FIND("arbeid",Methode_Keuze)),"",IF(ISNUMBER(FIND("arbeid",Methode_Keuze)),"",IF(Tb_Activiteiten[[#This Row],[Arbeidskosten]]=1,Tb_Activiteiten[[#Headers],[Arbeidskosten]],"")))</f>
        <v/>
      </c>
      <c r="AH499" t="str">
        <f>IF(ISNUMBER(FIND("arbeid",Methode_Keuze)),"",IF(ISNUMBER(FIND("arbeid",Methode_Keuze)),"",IF(Tb_Activiteiten[[#This Row],[Arbeidskosten op basis van IKS]]=1,Tb_Activiteiten[[#Headers],[Arbeidskosten op basis van IKS]],"")))</f>
        <v/>
      </c>
      <c r="AI499" t="str">
        <f>IF(ISNUMBER(FIND("overige",Methode_Keuze)),"",IF(Tb_Activiteiten[[#This Row],[Kosten derden exclusief btw]]=1,Tb_Activiteiten[[#Headers],[Kosten derden exclusief btw]],""))</f>
        <v/>
      </c>
      <c r="AJ499" t="str">
        <f>IF(ISNUMBER(FIND("overige",Methode_Keuze)),"",IF(Tb_Activiteiten[[#This Row],[Niet verrekenbare btw]]=1,Tb_Activiteiten[[#Headers],[Niet verrekenbare btw]],""))</f>
        <v/>
      </c>
      <c r="AK499" t="str">
        <f>IF(ISNUMBER(FIND("overige",Methode_Keuze)),"",IF(Tb_Activiteiten[[#This Row],[Grondkosten]]=1,Tb_Activiteiten[[#Headers],[Grondkosten]],""))</f>
        <v/>
      </c>
      <c r="AL499" t="str">
        <f>IF(ISNUMBER(FIND("overige",Methode_Keuze)),"",IF(Tb_Activiteiten[[#This Row],[Bijdrage in natura (overige)]]=1,Tb_Activiteiten[[#Headers],[Bijdrage in natura (overige)]],""))</f>
        <v/>
      </c>
      <c r="AM499" t="str">
        <f>IF(ISNUMBER(FIND("overige",Methode_Keuze)),"",IF(Tb_Activiteiten[[#This Row],[Bijdrage in natura (vrijwilligers)]]=1,Tb_Activiteiten[[#Headers],[Bijdrage in natura (vrijwilligers)]],""))</f>
        <v/>
      </c>
      <c r="AN499" t="str">
        <f>IF(ISNUMBER(FIND("overige",Methode_Keuze)),"",IF(Tb_Activiteiten[[#This Row],[Afschrijvingskosten]]=1,Tb_Activiteiten[[#Headers],[Afschrijvingskosten]],""))</f>
        <v/>
      </c>
    </row>
    <row r="500" spans="1:40" x14ac:dyDescent="0.25">
      <c r="A500" s="342"/>
      <c r="F500" s="81"/>
      <c r="G500" s="81"/>
      <c r="L500" s="71"/>
      <c r="N500" t="str">
        <f>IFERROR(IF(VLOOKUP(Tb_Activiteiten[[#This Row],[Openstelling]],Tb_Openstelling[],2,0)=1,1,""),"")</f>
        <v/>
      </c>
      <c r="AA500" t="str">
        <f>IF(ISNUMBER(FIND("arbeid",Methode_Keuze)),"",IF(ISNUMBER(FIND("arbeid",Methode_Keuze)),"",IF(Tb_Activiteiten[[#This Row],[Loonkosten]]=1,Tb_Activiteiten[[#Headers],[Loonkosten]],"")))</f>
        <v/>
      </c>
      <c r="AB500" t="str">
        <f>IF(ISNUMBER(FIND("arbeid",Methode_Keuze)),"",IF(ISNUMBER(FIND("arbeid",Methode_Keuze)),"",IF(Tb_Activiteiten[[#This Row],[Eigen arbeid]]=1,Tb_Activiteiten[[#Headers],[Eigen arbeid]],"")))</f>
        <v/>
      </c>
      <c r="AC500" t="str">
        <f>IF(ISNUMBER(FIND("arbeid",Methode_Keuze)),"",IF(ISNUMBER(FIND("arbeid",Methode_Keuze)),"",IF(Tb_Activiteiten[[#This Row],[Projectmedewerker]]=1,Tb_Activiteiten[[#Headers],[Projectmedewerker]],"")))</f>
        <v/>
      </c>
      <c r="AD500" t="str">
        <f>IF(ISNUMBER(FIND("arbeid",Methode_Keuze)),"",IF(ISNUMBER(FIND("arbeid",Methode_Keuze)),"",IF(Tb_Activiteiten[[#This Row],[Landbouwer]]=1,Tb_Activiteiten[[#Headers],[Landbouwer]],"")))</f>
        <v/>
      </c>
      <c r="AE500" t="str">
        <f>IF(ISNUMBER(FIND("arbeid",Methode_Keuze)),"",IF(ISNUMBER(FIND("arbeid",Methode_Keuze)),"",IF(Tb_Activiteiten[[#This Row],[Adviseur]]=1,Tb_Activiteiten[[#Headers],[Adviseur]],"")))</f>
        <v/>
      </c>
      <c r="AF500" t="str">
        <f>IF(ISNUMBER(FIND("arbeid",Methode_Keuze)),"",IF(ISNUMBER(FIND("arbeid",Methode_Keuze)),"",IF(Tb_Activiteiten[[#This Row],[Projectleider/Expert]]=1,Tb_Activiteiten[[#Headers],[Projectleider/Expert]],"")))</f>
        <v/>
      </c>
      <c r="AG500" t="str">
        <f>IF(ISNUMBER(FIND("arbeid",Methode_Keuze)),"",IF(ISNUMBER(FIND("arbeid",Methode_Keuze)),"",IF(Tb_Activiteiten[[#This Row],[Arbeidskosten]]=1,Tb_Activiteiten[[#Headers],[Arbeidskosten]],"")))</f>
        <v/>
      </c>
      <c r="AH500" t="str">
        <f>IF(ISNUMBER(FIND("arbeid",Methode_Keuze)),"",IF(ISNUMBER(FIND("arbeid",Methode_Keuze)),"",IF(Tb_Activiteiten[[#This Row],[Arbeidskosten op basis van IKS]]=1,Tb_Activiteiten[[#Headers],[Arbeidskosten op basis van IKS]],"")))</f>
        <v/>
      </c>
      <c r="AI500" t="str">
        <f>IF(ISNUMBER(FIND("overige",Methode_Keuze)),"",IF(Tb_Activiteiten[[#This Row],[Kosten derden exclusief btw]]=1,Tb_Activiteiten[[#Headers],[Kosten derden exclusief btw]],""))</f>
        <v/>
      </c>
      <c r="AJ500" t="str">
        <f>IF(ISNUMBER(FIND("overige",Methode_Keuze)),"",IF(Tb_Activiteiten[[#This Row],[Niet verrekenbare btw]]=1,Tb_Activiteiten[[#Headers],[Niet verrekenbare btw]],""))</f>
        <v/>
      </c>
      <c r="AK500" t="str">
        <f>IF(ISNUMBER(FIND("overige",Methode_Keuze)),"",IF(Tb_Activiteiten[[#This Row],[Grondkosten]]=1,Tb_Activiteiten[[#Headers],[Grondkosten]],""))</f>
        <v/>
      </c>
      <c r="AL500" t="str">
        <f>IF(ISNUMBER(FIND("overige",Methode_Keuze)),"",IF(Tb_Activiteiten[[#This Row],[Bijdrage in natura (overige)]]=1,Tb_Activiteiten[[#Headers],[Bijdrage in natura (overige)]],""))</f>
        <v/>
      </c>
      <c r="AM500" t="str">
        <f>IF(ISNUMBER(FIND("overige",Methode_Keuze)),"",IF(Tb_Activiteiten[[#This Row],[Bijdrage in natura (vrijwilligers)]]=1,Tb_Activiteiten[[#Headers],[Bijdrage in natura (vrijwilligers)]],""))</f>
        <v/>
      </c>
      <c r="AN500" t="str">
        <f>IF(ISNUMBER(FIND("overige",Methode_Keuze)),"",IF(Tb_Activiteiten[[#This Row],[Afschrijvingskosten]]=1,Tb_Activiteiten[[#Headers],[Afschrijvingskosten]],""))</f>
        <v/>
      </c>
    </row>
    <row r="501" spans="1:40" x14ac:dyDescent="0.25">
      <c r="A501" s="342"/>
      <c r="F501" s="81"/>
      <c r="G501" s="81"/>
      <c r="L501" s="71"/>
      <c r="N501" t="str">
        <f>IFERROR(IF(VLOOKUP(Tb_Activiteiten[[#This Row],[Openstelling]],Tb_Openstelling[],2,0)=1,1,""),"")</f>
        <v/>
      </c>
      <c r="AA501" t="str">
        <f>IF(ISNUMBER(FIND("arbeid",Methode_Keuze)),"",IF(ISNUMBER(FIND("arbeid",Methode_Keuze)),"",IF(Tb_Activiteiten[[#This Row],[Loonkosten]]=1,Tb_Activiteiten[[#Headers],[Loonkosten]],"")))</f>
        <v/>
      </c>
      <c r="AB501" t="str">
        <f>IF(ISNUMBER(FIND("arbeid",Methode_Keuze)),"",IF(ISNUMBER(FIND("arbeid",Methode_Keuze)),"",IF(Tb_Activiteiten[[#This Row],[Eigen arbeid]]=1,Tb_Activiteiten[[#Headers],[Eigen arbeid]],"")))</f>
        <v/>
      </c>
      <c r="AC501" t="str">
        <f>IF(ISNUMBER(FIND("arbeid",Methode_Keuze)),"",IF(ISNUMBER(FIND("arbeid",Methode_Keuze)),"",IF(Tb_Activiteiten[[#This Row],[Projectmedewerker]]=1,Tb_Activiteiten[[#Headers],[Projectmedewerker]],"")))</f>
        <v/>
      </c>
      <c r="AD501" t="str">
        <f>IF(ISNUMBER(FIND("arbeid",Methode_Keuze)),"",IF(ISNUMBER(FIND("arbeid",Methode_Keuze)),"",IF(Tb_Activiteiten[[#This Row],[Landbouwer]]=1,Tb_Activiteiten[[#Headers],[Landbouwer]],"")))</f>
        <v/>
      </c>
      <c r="AE501" t="str">
        <f>IF(ISNUMBER(FIND("arbeid",Methode_Keuze)),"",IF(ISNUMBER(FIND("arbeid",Methode_Keuze)),"",IF(Tb_Activiteiten[[#This Row],[Adviseur]]=1,Tb_Activiteiten[[#Headers],[Adviseur]],"")))</f>
        <v/>
      </c>
      <c r="AF501" t="str">
        <f>IF(ISNUMBER(FIND("arbeid",Methode_Keuze)),"",IF(ISNUMBER(FIND("arbeid",Methode_Keuze)),"",IF(Tb_Activiteiten[[#This Row],[Projectleider/Expert]]=1,Tb_Activiteiten[[#Headers],[Projectleider/Expert]],"")))</f>
        <v/>
      </c>
      <c r="AG501" t="str">
        <f>IF(ISNUMBER(FIND("arbeid",Methode_Keuze)),"",IF(ISNUMBER(FIND("arbeid",Methode_Keuze)),"",IF(Tb_Activiteiten[[#This Row],[Arbeidskosten]]=1,Tb_Activiteiten[[#Headers],[Arbeidskosten]],"")))</f>
        <v/>
      </c>
      <c r="AH501" t="str">
        <f>IF(ISNUMBER(FIND("arbeid",Methode_Keuze)),"",IF(ISNUMBER(FIND("arbeid",Methode_Keuze)),"",IF(Tb_Activiteiten[[#This Row],[Arbeidskosten op basis van IKS]]=1,Tb_Activiteiten[[#Headers],[Arbeidskosten op basis van IKS]],"")))</f>
        <v/>
      </c>
      <c r="AI501" t="str">
        <f>IF(ISNUMBER(FIND("overige",Methode_Keuze)),"",IF(Tb_Activiteiten[[#This Row],[Kosten derden exclusief btw]]=1,Tb_Activiteiten[[#Headers],[Kosten derden exclusief btw]],""))</f>
        <v/>
      </c>
      <c r="AJ501" t="str">
        <f>IF(ISNUMBER(FIND("overige",Methode_Keuze)),"",IF(Tb_Activiteiten[[#This Row],[Niet verrekenbare btw]]=1,Tb_Activiteiten[[#Headers],[Niet verrekenbare btw]],""))</f>
        <v/>
      </c>
      <c r="AK501" t="str">
        <f>IF(ISNUMBER(FIND("overige",Methode_Keuze)),"",IF(Tb_Activiteiten[[#This Row],[Grondkosten]]=1,Tb_Activiteiten[[#Headers],[Grondkosten]],""))</f>
        <v/>
      </c>
      <c r="AL501" t="str">
        <f>IF(ISNUMBER(FIND("overige",Methode_Keuze)),"",IF(Tb_Activiteiten[[#This Row],[Bijdrage in natura (overige)]]=1,Tb_Activiteiten[[#Headers],[Bijdrage in natura (overige)]],""))</f>
        <v/>
      </c>
      <c r="AM501" t="str">
        <f>IF(ISNUMBER(FIND("overige",Methode_Keuze)),"",IF(Tb_Activiteiten[[#This Row],[Bijdrage in natura (vrijwilligers)]]=1,Tb_Activiteiten[[#Headers],[Bijdrage in natura (vrijwilligers)]],""))</f>
        <v/>
      </c>
      <c r="AN501" t="str">
        <f>IF(ISNUMBER(FIND("overige",Methode_Keuze)),"",IF(Tb_Activiteiten[[#This Row],[Afschrijvingskosten]]=1,Tb_Activiteiten[[#Headers],[Afschrijvingskosten]],""))</f>
        <v/>
      </c>
    </row>
    <row r="502" spans="1:40" x14ac:dyDescent="0.25">
      <c r="A502" s="342"/>
      <c r="F502" s="81"/>
      <c r="G502" s="81"/>
      <c r="L502" s="71"/>
      <c r="N502" t="str">
        <f>IFERROR(IF(VLOOKUP(Tb_Activiteiten[[#This Row],[Openstelling]],Tb_Openstelling[],2,0)=1,1,""),"")</f>
        <v/>
      </c>
      <c r="AA502" t="str">
        <f>IF(ISNUMBER(FIND("arbeid",Methode_Keuze)),"",IF(ISNUMBER(FIND("arbeid",Methode_Keuze)),"",IF(Tb_Activiteiten[[#This Row],[Loonkosten]]=1,Tb_Activiteiten[[#Headers],[Loonkosten]],"")))</f>
        <v/>
      </c>
      <c r="AB502" t="str">
        <f>IF(ISNUMBER(FIND("arbeid",Methode_Keuze)),"",IF(ISNUMBER(FIND("arbeid",Methode_Keuze)),"",IF(Tb_Activiteiten[[#This Row],[Eigen arbeid]]=1,Tb_Activiteiten[[#Headers],[Eigen arbeid]],"")))</f>
        <v/>
      </c>
      <c r="AC502" t="str">
        <f>IF(ISNUMBER(FIND("arbeid",Methode_Keuze)),"",IF(ISNUMBER(FIND("arbeid",Methode_Keuze)),"",IF(Tb_Activiteiten[[#This Row],[Projectmedewerker]]=1,Tb_Activiteiten[[#Headers],[Projectmedewerker]],"")))</f>
        <v/>
      </c>
      <c r="AD502" t="str">
        <f>IF(ISNUMBER(FIND("arbeid",Methode_Keuze)),"",IF(ISNUMBER(FIND("arbeid",Methode_Keuze)),"",IF(Tb_Activiteiten[[#This Row],[Landbouwer]]=1,Tb_Activiteiten[[#Headers],[Landbouwer]],"")))</f>
        <v/>
      </c>
      <c r="AE502" t="str">
        <f>IF(ISNUMBER(FIND("arbeid",Methode_Keuze)),"",IF(ISNUMBER(FIND("arbeid",Methode_Keuze)),"",IF(Tb_Activiteiten[[#This Row],[Adviseur]]=1,Tb_Activiteiten[[#Headers],[Adviseur]],"")))</f>
        <v/>
      </c>
      <c r="AF502" t="str">
        <f>IF(ISNUMBER(FIND("arbeid",Methode_Keuze)),"",IF(ISNUMBER(FIND("arbeid",Methode_Keuze)),"",IF(Tb_Activiteiten[[#This Row],[Projectleider/Expert]]=1,Tb_Activiteiten[[#Headers],[Projectleider/Expert]],"")))</f>
        <v/>
      </c>
      <c r="AG502" t="str">
        <f>IF(ISNUMBER(FIND("arbeid",Methode_Keuze)),"",IF(ISNUMBER(FIND("arbeid",Methode_Keuze)),"",IF(Tb_Activiteiten[[#This Row],[Arbeidskosten]]=1,Tb_Activiteiten[[#Headers],[Arbeidskosten]],"")))</f>
        <v/>
      </c>
      <c r="AH502" t="str">
        <f>IF(ISNUMBER(FIND("arbeid",Methode_Keuze)),"",IF(ISNUMBER(FIND("arbeid",Methode_Keuze)),"",IF(Tb_Activiteiten[[#This Row],[Arbeidskosten op basis van IKS]]=1,Tb_Activiteiten[[#Headers],[Arbeidskosten op basis van IKS]],"")))</f>
        <v/>
      </c>
      <c r="AI502" t="str">
        <f>IF(ISNUMBER(FIND("overige",Methode_Keuze)),"",IF(Tb_Activiteiten[[#This Row],[Kosten derden exclusief btw]]=1,Tb_Activiteiten[[#Headers],[Kosten derden exclusief btw]],""))</f>
        <v/>
      </c>
      <c r="AJ502" t="str">
        <f>IF(ISNUMBER(FIND("overige",Methode_Keuze)),"",IF(Tb_Activiteiten[[#This Row],[Niet verrekenbare btw]]=1,Tb_Activiteiten[[#Headers],[Niet verrekenbare btw]],""))</f>
        <v/>
      </c>
      <c r="AK502" t="str">
        <f>IF(ISNUMBER(FIND("overige",Methode_Keuze)),"",IF(Tb_Activiteiten[[#This Row],[Grondkosten]]=1,Tb_Activiteiten[[#Headers],[Grondkosten]],""))</f>
        <v/>
      </c>
      <c r="AL502" t="str">
        <f>IF(ISNUMBER(FIND("overige",Methode_Keuze)),"",IF(Tb_Activiteiten[[#This Row],[Bijdrage in natura (overige)]]=1,Tb_Activiteiten[[#Headers],[Bijdrage in natura (overige)]],""))</f>
        <v/>
      </c>
      <c r="AM502" t="str">
        <f>IF(ISNUMBER(FIND("overige",Methode_Keuze)),"",IF(Tb_Activiteiten[[#This Row],[Bijdrage in natura (vrijwilligers)]]=1,Tb_Activiteiten[[#Headers],[Bijdrage in natura (vrijwilligers)]],""))</f>
        <v/>
      </c>
      <c r="AN502" t="str">
        <f>IF(ISNUMBER(FIND("overige",Methode_Keuze)),"",IF(Tb_Activiteiten[[#This Row],[Afschrijvingskosten]]=1,Tb_Activiteiten[[#Headers],[Afschrijvingskosten]],""))</f>
        <v/>
      </c>
    </row>
    <row r="503" spans="1:40" x14ac:dyDescent="0.25">
      <c r="A503" s="342"/>
      <c r="F503" s="81"/>
      <c r="G503" s="81"/>
      <c r="L503" s="71"/>
      <c r="N503" t="str">
        <f>IFERROR(IF(VLOOKUP(Tb_Activiteiten[[#This Row],[Openstelling]],Tb_Openstelling[],2,0)=1,1,""),"")</f>
        <v/>
      </c>
      <c r="AA503" t="str">
        <f>IF(ISNUMBER(FIND("arbeid",Methode_Keuze)),"",IF(ISNUMBER(FIND("arbeid",Methode_Keuze)),"",IF(Tb_Activiteiten[[#This Row],[Loonkosten]]=1,Tb_Activiteiten[[#Headers],[Loonkosten]],"")))</f>
        <v/>
      </c>
      <c r="AB503" t="str">
        <f>IF(ISNUMBER(FIND("arbeid",Methode_Keuze)),"",IF(ISNUMBER(FIND("arbeid",Methode_Keuze)),"",IF(Tb_Activiteiten[[#This Row],[Eigen arbeid]]=1,Tb_Activiteiten[[#Headers],[Eigen arbeid]],"")))</f>
        <v/>
      </c>
      <c r="AC503" t="str">
        <f>IF(ISNUMBER(FIND("arbeid",Methode_Keuze)),"",IF(ISNUMBER(FIND("arbeid",Methode_Keuze)),"",IF(Tb_Activiteiten[[#This Row],[Projectmedewerker]]=1,Tb_Activiteiten[[#Headers],[Projectmedewerker]],"")))</f>
        <v/>
      </c>
      <c r="AD503" t="str">
        <f>IF(ISNUMBER(FIND("arbeid",Methode_Keuze)),"",IF(ISNUMBER(FIND("arbeid",Methode_Keuze)),"",IF(Tb_Activiteiten[[#This Row],[Landbouwer]]=1,Tb_Activiteiten[[#Headers],[Landbouwer]],"")))</f>
        <v/>
      </c>
      <c r="AE503" t="str">
        <f>IF(ISNUMBER(FIND("arbeid",Methode_Keuze)),"",IF(ISNUMBER(FIND("arbeid",Methode_Keuze)),"",IF(Tb_Activiteiten[[#This Row],[Adviseur]]=1,Tb_Activiteiten[[#Headers],[Adviseur]],"")))</f>
        <v/>
      </c>
      <c r="AF503" t="str">
        <f>IF(ISNUMBER(FIND("arbeid",Methode_Keuze)),"",IF(ISNUMBER(FIND("arbeid",Methode_Keuze)),"",IF(Tb_Activiteiten[[#This Row],[Projectleider/Expert]]=1,Tb_Activiteiten[[#Headers],[Projectleider/Expert]],"")))</f>
        <v/>
      </c>
      <c r="AG503" t="str">
        <f>IF(ISNUMBER(FIND("arbeid",Methode_Keuze)),"",IF(ISNUMBER(FIND("arbeid",Methode_Keuze)),"",IF(Tb_Activiteiten[[#This Row],[Arbeidskosten]]=1,Tb_Activiteiten[[#Headers],[Arbeidskosten]],"")))</f>
        <v/>
      </c>
      <c r="AH503" t="str">
        <f>IF(ISNUMBER(FIND("arbeid",Methode_Keuze)),"",IF(ISNUMBER(FIND("arbeid",Methode_Keuze)),"",IF(Tb_Activiteiten[[#This Row],[Arbeidskosten op basis van IKS]]=1,Tb_Activiteiten[[#Headers],[Arbeidskosten op basis van IKS]],"")))</f>
        <v/>
      </c>
      <c r="AI503" t="str">
        <f>IF(ISNUMBER(FIND("overige",Methode_Keuze)),"",IF(Tb_Activiteiten[[#This Row],[Kosten derden exclusief btw]]=1,Tb_Activiteiten[[#Headers],[Kosten derden exclusief btw]],""))</f>
        <v/>
      </c>
      <c r="AJ503" t="str">
        <f>IF(ISNUMBER(FIND("overige",Methode_Keuze)),"",IF(Tb_Activiteiten[[#This Row],[Niet verrekenbare btw]]=1,Tb_Activiteiten[[#Headers],[Niet verrekenbare btw]],""))</f>
        <v/>
      </c>
      <c r="AK503" t="str">
        <f>IF(ISNUMBER(FIND("overige",Methode_Keuze)),"",IF(Tb_Activiteiten[[#This Row],[Grondkosten]]=1,Tb_Activiteiten[[#Headers],[Grondkosten]],""))</f>
        <v/>
      </c>
      <c r="AL503" t="str">
        <f>IF(ISNUMBER(FIND("overige",Methode_Keuze)),"",IF(Tb_Activiteiten[[#This Row],[Bijdrage in natura (overige)]]=1,Tb_Activiteiten[[#Headers],[Bijdrage in natura (overige)]],""))</f>
        <v/>
      </c>
      <c r="AM503" t="str">
        <f>IF(ISNUMBER(FIND("overige",Methode_Keuze)),"",IF(Tb_Activiteiten[[#This Row],[Bijdrage in natura (vrijwilligers)]]=1,Tb_Activiteiten[[#Headers],[Bijdrage in natura (vrijwilligers)]],""))</f>
        <v/>
      </c>
      <c r="AN503" t="str">
        <f>IF(ISNUMBER(FIND("overige",Methode_Keuze)),"",IF(Tb_Activiteiten[[#This Row],[Afschrijvingskosten]]=1,Tb_Activiteiten[[#Headers],[Afschrijvingskosten]],""))</f>
        <v/>
      </c>
    </row>
    <row r="504" spans="1:40" x14ac:dyDescent="0.25">
      <c r="A504" s="342"/>
      <c r="F504" s="81"/>
      <c r="G504" s="81"/>
      <c r="L504" s="71"/>
      <c r="N504" t="str">
        <f>IFERROR(IF(VLOOKUP(Tb_Activiteiten[[#This Row],[Openstelling]],Tb_Openstelling[],2,0)=1,1,""),"")</f>
        <v/>
      </c>
      <c r="AA504" t="str">
        <f>IF(ISNUMBER(FIND("arbeid",Methode_Keuze)),"",IF(ISNUMBER(FIND("arbeid",Methode_Keuze)),"",IF(Tb_Activiteiten[[#This Row],[Loonkosten]]=1,Tb_Activiteiten[[#Headers],[Loonkosten]],"")))</f>
        <v/>
      </c>
      <c r="AB504" t="str">
        <f>IF(ISNUMBER(FIND("arbeid",Methode_Keuze)),"",IF(ISNUMBER(FIND("arbeid",Methode_Keuze)),"",IF(Tb_Activiteiten[[#This Row],[Eigen arbeid]]=1,Tb_Activiteiten[[#Headers],[Eigen arbeid]],"")))</f>
        <v/>
      </c>
      <c r="AC504" t="str">
        <f>IF(ISNUMBER(FIND("arbeid",Methode_Keuze)),"",IF(ISNUMBER(FIND("arbeid",Methode_Keuze)),"",IF(Tb_Activiteiten[[#This Row],[Projectmedewerker]]=1,Tb_Activiteiten[[#Headers],[Projectmedewerker]],"")))</f>
        <v/>
      </c>
      <c r="AD504" t="str">
        <f>IF(ISNUMBER(FIND("arbeid",Methode_Keuze)),"",IF(ISNUMBER(FIND("arbeid",Methode_Keuze)),"",IF(Tb_Activiteiten[[#This Row],[Landbouwer]]=1,Tb_Activiteiten[[#Headers],[Landbouwer]],"")))</f>
        <v/>
      </c>
      <c r="AE504" t="str">
        <f>IF(ISNUMBER(FIND("arbeid",Methode_Keuze)),"",IF(ISNUMBER(FIND("arbeid",Methode_Keuze)),"",IF(Tb_Activiteiten[[#This Row],[Adviseur]]=1,Tb_Activiteiten[[#Headers],[Adviseur]],"")))</f>
        <v/>
      </c>
      <c r="AF504" t="str">
        <f>IF(ISNUMBER(FIND("arbeid",Methode_Keuze)),"",IF(ISNUMBER(FIND("arbeid",Methode_Keuze)),"",IF(Tb_Activiteiten[[#This Row],[Projectleider/Expert]]=1,Tb_Activiteiten[[#Headers],[Projectleider/Expert]],"")))</f>
        <v/>
      </c>
      <c r="AG504" t="str">
        <f>IF(ISNUMBER(FIND("arbeid",Methode_Keuze)),"",IF(ISNUMBER(FIND("arbeid",Methode_Keuze)),"",IF(Tb_Activiteiten[[#This Row],[Arbeidskosten]]=1,Tb_Activiteiten[[#Headers],[Arbeidskosten]],"")))</f>
        <v/>
      </c>
      <c r="AH504" t="str">
        <f>IF(ISNUMBER(FIND("arbeid",Methode_Keuze)),"",IF(ISNUMBER(FIND("arbeid",Methode_Keuze)),"",IF(Tb_Activiteiten[[#This Row],[Arbeidskosten op basis van IKS]]=1,Tb_Activiteiten[[#Headers],[Arbeidskosten op basis van IKS]],"")))</f>
        <v/>
      </c>
      <c r="AI504" t="str">
        <f>IF(ISNUMBER(FIND("overige",Methode_Keuze)),"",IF(Tb_Activiteiten[[#This Row],[Kosten derden exclusief btw]]=1,Tb_Activiteiten[[#Headers],[Kosten derden exclusief btw]],""))</f>
        <v/>
      </c>
      <c r="AJ504" t="str">
        <f>IF(ISNUMBER(FIND("overige",Methode_Keuze)),"",IF(Tb_Activiteiten[[#This Row],[Niet verrekenbare btw]]=1,Tb_Activiteiten[[#Headers],[Niet verrekenbare btw]],""))</f>
        <v/>
      </c>
      <c r="AK504" t="str">
        <f>IF(ISNUMBER(FIND("overige",Methode_Keuze)),"",IF(Tb_Activiteiten[[#This Row],[Grondkosten]]=1,Tb_Activiteiten[[#Headers],[Grondkosten]],""))</f>
        <v/>
      </c>
      <c r="AL504" t="str">
        <f>IF(ISNUMBER(FIND("overige",Methode_Keuze)),"",IF(Tb_Activiteiten[[#This Row],[Bijdrage in natura (overige)]]=1,Tb_Activiteiten[[#Headers],[Bijdrage in natura (overige)]],""))</f>
        <v/>
      </c>
      <c r="AM504" t="str">
        <f>IF(ISNUMBER(FIND("overige",Methode_Keuze)),"",IF(Tb_Activiteiten[[#This Row],[Bijdrage in natura (vrijwilligers)]]=1,Tb_Activiteiten[[#Headers],[Bijdrage in natura (vrijwilligers)]],""))</f>
        <v/>
      </c>
      <c r="AN504" t="str">
        <f>IF(ISNUMBER(FIND("overige",Methode_Keuze)),"",IF(Tb_Activiteiten[[#This Row],[Afschrijvingskosten]]=1,Tb_Activiteiten[[#Headers],[Afschrijvingskosten]],""))</f>
        <v/>
      </c>
    </row>
    <row r="505" spans="1:40" x14ac:dyDescent="0.25">
      <c r="A505" s="342"/>
      <c r="F505" s="81"/>
      <c r="G505" s="81"/>
      <c r="L505" s="71"/>
      <c r="N505" t="str">
        <f>IFERROR(IF(VLOOKUP(Tb_Activiteiten[[#This Row],[Openstelling]],Tb_Openstelling[],2,0)=1,1,""),"")</f>
        <v/>
      </c>
      <c r="AA505" t="str">
        <f>IF(ISNUMBER(FIND("arbeid",Methode_Keuze)),"",IF(ISNUMBER(FIND("arbeid",Methode_Keuze)),"",IF(Tb_Activiteiten[[#This Row],[Loonkosten]]=1,Tb_Activiteiten[[#Headers],[Loonkosten]],"")))</f>
        <v/>
      </c>
      <c r="AB505" t="str">
        <f>IF(ISNUMBER(FIND("arbeid",Methode_Keuze)),"",IF(ISNUMBER(FIND("arbeid",Methode_Keuze)),"",IF(Tb_Activiteiten[[#This Row],[Eigen arbeid]]=1,Tb_Activiteiten[[#Headers],[Eigen arbeid]],"")))</f>
        <v/>
      </c>
      <c r="AC505" t="str">
        <f>IF(ISNUMBER(FIND("arbeid",Methode_Keuze)),"",IF(ISNUMBER(FIND("arbeid",Methode_Keuze)),"",IF(Tb_Activiteiten[[#This Row],[Projectmedewerker]]=1,Tb_Activiteiten[[#Headers],[Projectmedewerker]],"")))</f>
        <v/>
      </c>
      <c r="AD505" t="str">
        <f>IF(ISNUMBER(FIND("arbeid",Methode_Keuze)),"",IF(ISNUMBER(FIND("arbeid",Methode_Keuze)),"",IF(Tb_Activiteiten[[#This Row],[Landbouwer]]=1,Tb_Activiteiten[[#Headers],[Landbouwer]],"")))</f>
        <v/>
      </c>
      <c r="AE505" t="str">
        <f>IF(ISNUMBER(FIND("arbeid",Methode_Keuze)),"",IF(ISNUMBER(FIND("arbeid",Methode_Keuze)),"",IF(Tb_Activiteiten[[#This Row],[Adviseur]]=1,Tb_Activiteiten[[#Headers],[Adviseur]],"")))</f>
        <v/>
      </c>
      <c r="AF505" t="str">
        <f>IF(ISNUMBER(FIND("arbeid",Methode_Keuze)),"",IF(ISNUMBER(FIND("arbeid",Methode_Keuze)),"",IF(Tb_Activiteiten[[#This Row],[Projectleider/Expert]]=1,Tb_Activiteiten[[#Headers],[Projectleider/Expert]],"")))</f>
        <v/>
      </c>
      <c r="AG505" t="str">
        <f>IF(ISNUMBER(FIND("arbeid",Methode_Keuze)),"",IF(ISNUMBER(FIND("arbeid",Methode_Keuze)),"",IF(Tb_Activiteiten[[#This Row],[Arbeidskosten]]=1,Tb_Activiteiten[[#Headers],[Arbeidskosten]],"")))</f>
        <v/>
      </c>
      <c r="AH505" t="str">
        <f>IF(ISNUMBER(FIND("arbeid",Methode_Keuze)),"",IF(ISNUMBER(FIND("arbeid",Methode_Keuze)),"",IF(Tb_Activiteiten[[#This Row],[Arbeidskosten op basis van IKS]]=1,Tb_Activiteiten[[#Headers],[Arbeidskosten op basis van IKS]],"")))</f>
        <v/>
      </c>
      <c r="AI505" t="str">
        <f>IF(ISNUMBER(FIND("overige",Methode_Keuze)),"",IF(Tb_Activiteiten[[#This Row],[Kosten derden exclusief btw]]=1,Tb_Activiteiten[[#Headers],[Kosten derden exclusief btw]],""))</f>
        <v/>
      </c>
      <c r="AJ505" t="str">
        <f>IF(ISNUMBER(FIND("overige",Methode_Keuze)),"",IF(Tb_Activiteiten[[#This Row],[Niet verrekenbare btw]]=1,Tb_Activiteiten[[#Headers],[Niet verrekenbare btw]],""))</f>
        <v/>
      </c>
      <c r="AK505" t="str">
        <f>IF(ISNUMBER(FIND("overige",Methode_Keuze)),"",IF(Tb_Activiteiten[[#This Row],[Grondkosten]]=1,Tb_Activiteiten[[#Headers],[Grondkosten]],""))</f>
        <v/>
      </c>
      <c r="AL505" t="str">
        <f>IF(ISNUMBER(FIND("overige",Methode_Keuze)),"",IF(Tb_Activiteiten[[#This Row],[Bijdrage in natura (overige)]]=1,Tb_Activiteiten[[#Headers],[Bijdrage in natura (overige)]],""))</f>
        <v/>
      </c>
      <c r="AM505" t="str">
        <f>IF(ISNUMBER(FIND("overige",Methode_Keuze)),"",IF(Tb_Activiteiten[[#This Row],[Bijdrage in natura (vrijwilligers)]]=1,Tb_Activiteiten[[#Headers],[Bijdrage in natura (vrijwilligers)]],""))</f>
        <v/>
      </c>
      <c r="AN505" t="str">
        <f>IF(ISNUMBER(FIND("overige",Methode_Keuze)),"",IF(Tb_Activiteiten[[#This Row],[Afschrijvingskosten]]=1,Tb_Activiteiten[[#Headers],[Afschrijvingskosten]],""))</f>
        <v/>
      </c>
    </row>
    <row r="506" spans="1:40" x14ac:dyDescent="0.25">
      <c r="A506" s="342"/>
      <c r="F506" s="81"/>
      <c r="G506" s="81"/>
      <c r="L506" s="71"/>
      <c r="N506" t="str">
        <f>IFERROR(IF(VLOOKUP(Tb_Activiteiten[[#This Row],[Openstelling]],Tb_Openstelling[],2,0)=1,1,""),"")</f>
        <v/>
      </c>
      <c r="AA506" t="str">
        <f>IF(ISNUMBER(FIND("arbeid",Methode_Keuze)),"",IF(ISNUMBER(FIND("arbeid",Methode_Keuze)),"",IF(Tb_Activiteiten[[#This Row],[Loonkosten]]=1,Tb_Activiteiten[[#Headers],[Loonkosten]],"")))</f>
        <v/>
      </c>
      <c r="AB506" t="str">
        <f>IF(ISNUMBER(FIND("arbeid",Methode_Keuze)),"",IF(ISNUMBER(FIND("arbeid",Methode_Keuze)),"",IF(Tb_Activiteiten[[#This Row],[Eigen arbeid]]=1,Tb_Activiteiten[[#Headers],[Eigen arbeid]],"")))</f>
        <v/>
      </c>
      <c r="AC506" t="str">
        <f>IF(ISNUMBER(FIND("arbeid",Methode_Keuze)),"",IF(ISNUMBER(FIND("arbeid",Methode_Keuze)),"",IF(Tb_Activiteiten[[#This Row],[Projectmedewerker]]=1,Tb_Activiteiten[[#Headers],[Projectmedewerker]],"")))</f>
        <v/>
      </c>
      <c r="AD506" t="str">
        <f>IF(ISNUMBER(FIND("arbeid",Methode_Keuze)),"",IF(ISNUMBER(FIND("arbeid",Methode_Keuze)),"",IF(Tb_Activiteiten[[#This Row],[Landbouwer]]=1,Tb_Activiteiten[[#Headers],[Landbouwer]],"")))</f>
        <v/>
      </c>
      <c r="AE506" t="str">
        <f>IF(ISNUMBER(FIND("arbeid",Methode_Keuze)),"",IF(ISNUMBER(FIND("arbeid",Methode_Keuze)),"",IF(Tb_Activiteiten[[#This Row],[Adviseur]]=1,Tb_Activiteiten[[#Headers],[Adviseur]],"")))</f>
        <v/>
      </c>
      <c r="AF506" t="str">
        <f>IF(ISNUMBER(FIND("arbeid",Methode_Keuze)),"",IF(ISNUMBER(FIND("arbeid",Methode_Keuze)),"",IF(Tb_Activiteiten[[#This Row],[Projectleider/Expert]]=1,Tb_Activiteiten[[#Headers],[Projectleider/Expert]],"")))</f>
        <v/>
      </c>
      <c r="AG506" t="str">
        <f>IF(ISNUMBER(FIND("arbeid",Methode_Keuze)),"",IF(ISNUMBER(FIND("arbeid",Methode_Keuze)),"",IF(Tb_Activiteiten[[#This Row],[Arbeidskosten]]=1,Tb_Activiteiten[[#Headers],[Arbeidskosten]],"")))</f>
        <v/>
      </c>
      <c r="AH506" t="str">
        <f>IF(ISNUMBER(FIND("arbeid",Methode_Keuze)),"",IF(ISNUMBER(FIND("arbeid",Methode_Keuze)),"",IF(Tb_Activiteiten[[#This Row],[Arbeidskosten op basis van IKS]]=1,Tb_Activiteiten[[#Headers],[Arbeidskosten op basis van IKS]],"")))</f>
        <v/>
      </c>
      <c r="AI506" t="str">
        <f>IF(ISNUMBER(FIND("overige",Methode_Keuze)),"",IF(Tb_Activiteiten[[#This Row],[Kosten derden exclusief btw]]=1,Tb_Activiteiten[[#Headers],[Kosten derden exclusief btw]],""))</f>
        <v/>
      </c>
      <c r="AJ506" t="str">
        <f>IF(ISNUMBER(FIND("overige",Methode_Keuze)),"",IF(Tb_Activiteiten[[#This Row],[Niet verrekenbare btw]]=1,Tb_Activiteiten[[#Headers],[Niet verrekenbare btw]],""))</f>
        <v/>
      </c>
      <c r="AK506" t="str">
        <f>IF(ISNUMBER(FIND("overige",Methode_Keuze)),"",IF(Tb_Activiteiten[[#This Row],[Grondkosten]]=1,Tb_Activiteiten[[#Headers],[Grondkosten]],""))</f>
        <v/>
      </c>
      <c r="AL506" t="str">
        <f>IF(ISNUMBER(FIND("overige",Methode_Keuze)),"",IF(Tb_Activiteiten[[#This Row],[Bijdrage in natura (overige)]]=1,Tb_Activiteiten[[#Headers],[Bijdrage in natura (overige)]],""))</f>
        <v/>
      </c>
      <c r="AM506" t="str">
        <f>IF(ISNUMBER(FIND("overige",Methode_Keuze)),"",IF(Tb_Activiteiten[[#This Row],[Bijdrage in natura (vrijwilligers)]]=1,Tb_Activiteiten[[#Headers],[Bijdrage in natura (vrijwilligers)]],""))</f>
        <v/>
      </c>
      <c r="AN506" t="str">
        <f>IF(ISNUMBER(FIND("overige",Methode_Keuze)),"",IF(Tb_Activiteiten[[#This Row],[Afschrijvingskosten]]=1,Tb_Activiteiten[[#Headers],[Afschrijvingskosten]],""))</f>
        <v/>
      </c>
    </row>
    <row r="507" spans="1:40" x14ac:dyDescent="0.25">
      <c r="A507" s="342"/>
      <c r="F507" s="81"/>
      <c r="G507" s="81"/>
      <c r="L507" s="71"/>
      <c r="N507" t="str">
        <f>IFERROR(IF(VLOOKUP(Tb_Activiteiten[[#This Row],[Openstelling]],Tb_Openstelling[],2,0)=1,1,""),"")</f>
        <v/>
      </c>
      <c r="AA507" t="str">
        <f>IF(ISNUMBER(FIND("arbeid",Methode_Keuze)),"",IF(ISNUMBER(FIND("arbeid",Methode_Keuze)),"",IF(Tb_Activiteiten[[#This Row],[Loonkosten]]=1,Tb_Activiteiten[[#Headers],[Loonkosten]],"")))</f>
        <v/>
      </c>
      <c r="AB507" t="str">
        <f>IF(ISNUMBER(FIND("arbeid",Methode_Keuze)),"",IF(ISNUMBER(FIND("arbeid",Methode_Keuze)),"",IF(Tb_Activiteiten[[#This Row],[Eigen arbeid]]=1,Tb_Activiteiten[[#Headers],[Eigen arbeid]],"")))</f>
        <v/>
      </c>
      <c r="AC507" t="str">
        <f>IF(ISNUMBER(FIND("arbeid",Methode_Keuze)),"",IF(ISNUMBER(FIND("arbeid",Methode_Keuze)),"",IF(Tb_Activiteiten[[#This Row],[Projectmedewerker]]=1,Tb_Activiteiten[[#Headers],[Projectmedewerker]],"")))</f>
        <v/>
      </c>
      <c r="AD507" t="str">
        <f>IF(ISNUMBER(FIND("arbeid",Methode_Keuze)),"",IF(ISNUMBER(FIND("arbeid",Methode_Keuze)),"",IF(Tb_Activiteiten[[#This Row],[Landbouwer]]=1,Tb_Activiteiten[[#Headers],[Landbouwer]],"")))</f>
        <v/>
      </c>
      <c r="AE507" t="str">
        <f>IF(ISNUMBER(FIND("arbeid",Methode_Keuze)),"",IF(ISNUMBER(FIND("arbeid",Methode_Keuze)),"",IF(Tb_Activiteiten[[#This Row],[Adviseur]]=1,Tb_Activiteiten[[#Headers],[Adviseur]],"")))</f>
        <v/>
      </c>
      <c r="AF507" t="str">
        <f>IF(ISNUMBER(FIND("arbeid",Methode_Keuze)),"",IF(ISNUMBER(FIND("arbeid",Methode_Keuze)),"",IF(Tb_Activiteiten[[#This Row],[Projectleider/Expert]]=1,Tb_Activiteiten[[#Headers],[Projectleider/Expert]],"")))</f>
        <v/>
      </c>
      <c r="AG507" t="str">
        <f>IF(ISNUMBER(FIND("arbeid",Methode_Keuze)),"",IF(ISNUMBER(FIND("arbeid",Methode_Keuze)),"",IF(Tb_Activiteiten[[#This Row],[Arbeidskosten]]=1,Tb_Activiteiten[[#Headers],[Arbeidskosten]],"")))</f>
        <v/>
      </c>
      <c r="AH507" t="str">
        <f>IF(ISNUMBER(FIND("arbeid",Methode_Keuze)),"",IF(ISNUMBER(FIND("arbeid",Methode_Keuze)),"",IF(Tb_Activiteiten[[#This Row],[Arbeidskosten op basis van IKS]]=1,Tb_Activiteiten[[#Headers],[Arbeidskosten op basis van IKS]],"")))</f>
        <v/>
      </c>
      <c r="AI507" t="str">
        <f>IF(ISNUMBER(FIND("overige",Methode_Keuze)),"",IF(Tb_Activiteiten[[#This Row],[Kosten derden exclusief btw]]=1,Tb_Activiteiten[[#Headers],[Kosten derden exclusief btw]],""))</f>
        <v/>
      </c>
      <c r="AJ507" t="str">
        <f>IF(ISNUMBER(FIND("overige",Methode_Keuze)),"",IF(Tb_Activiteiten[[#This Row],[Niet verrekenbare btw]]=1,Tb_Activiteiten[[#Headers],[Niet verrekenbare btw]],""))</f>
        <v/>
      </c>
      <c r="AK507" t="str">
        <f>IF(ISNUMBER(FIND("overige",Methode_Keuze)),"",IF(Tb_Activiteiten[[#This Row],[Grondkosten]]=1,Tb_Activiteiten[[#Headers],[Grondkosten]],""))</f>
        <v/>
      </c>
      <c r="AL507" t="str">
        <f>IF(ISNUMBER(FIND("overige",Methode_Keuze)),"",IF(Tb_Activiteiten[[#This Row],[Bijdrage in natura (overige)]]=1,Tb_Activiteiten[[#Headers],[Bijdrage in natura (overige)]],""))</f>
        <v/>
      </c>
      <c r="AM507" t="str">
        <f>IF(ISNUMBER(FIND("overige",Methode_Keuze)),"",IF(Tb_Activiteiten[[#This Row],[Bijdrage in natura (vrijwilligers)]]=1,Tb_Activiteiten[[#Headers],[Bijdrage in natura (vrijwilligers)]],""))</f>
        <v/>
      </c>
      <c r="AN507" t="str">
        <f>IF(ISNUMBER(FIND("overige",Methode_Keuze)),"",IF(Tb_Activiteiten[[#This Row],[Afschrijvingskosten]]=1,Tb_Activiteiten[[#Headers],[Afschrijvingskosten]],""))</f>
        <v/>
      </c>
    </row>
    <row r="508" spans="1:40" x14ac:dyDescent="0.25">
      <c r="A508" s="342"/>
      <c r="F508" s="81"/>
      <c r="G508" s="81"/>
      <c r="L508" s="71"/>
      <c r="N508" t="str">
        <f>IFERROR(IF(VLOOKUP(Tb_Activiteiten[[#This Row],[Openstelling]],Tb_Openstelling[],2,0)=1,1,""),"")</f>
        <v/>
      </c>
      <c r="AA508" t="str">
        <f>IF(ISNUMBER(FIND("arbeid",Methode_Keuze)),"",IF(ISNUMBER(FIND("arbeid",Methode_Keuze)),"",IF(Tb_Activiteiten[[#This Row],[Loonkosten]]=1,Tb_Activiteiten[[#Headers],[Loonkosten]],"")))</f>
        <v/>
      </c>
      <c r="AB508" t="str">
        <f>IF(ISNUMBER(FIND("arbeid",Methode_Keuze)),"",IF(ISNUMBER(FIND("arbeid",Methode_Keuze)),"",IF(Tb_Activiteiten[[#This Row],[Eigen arbeid]]=1,Tb_Activiteiten[[#Headers],[Eigen arbeid]],"")))</f>
        <v/>
      </c>
      <c r="AC508" t="str">
        <f>IF(ISNUMBER(FIND("arbeid",Methode_Keuze)),"",IF(ISNUMBER(FIND("arbeid",Methode_Keuze)),"",IF(Tb_Activiteiten[[#This Row],[Projectmedewerker]]=1,Tb_Activiteiten[[#Headers],[Projectmedewerker]],"")))</f>
        <v/>
      </c>
      <c r="AD508" t="str">
        <f>IF(ISNUMBER(FIND("arbeid",Methode_Keuze)),"",IF(ISNUMBER(FIND("arbeid",Methode_Keuze)),"",IF(Tb_Activiteiten[[#This Row],[Landbouwer]]=1,Tb_Activiteiten[[#Headers],[Landbouwer]],"")))</f>
        <v/>
      </c>
      <c r="AE508" t="str">
        <f>IF(ISNUMBER(FIND("arbeid",Methode_Keuze)),"",IF(ISNUMBER(FIND("arbeid",Methode_Keuze)),"",IF(Tb_Activiteiten[[#This Row],[Adviseur]]=1,Tb_Activiteiten[[#Headers],[Adviseur]],"")))</f>
        <v/>
      </c>
      <c r="AF508" t="str">
        <f>IF(ISNUMBER(FIND("arbeid",Methode_Keuze)),"",IF(ISNUMBER(FIND("arbeid",Methode_Keuze)),"",IF(Tb_Activiteiten[[#This Row],[Projectleider/Expert]]=1,Tb_Activiteiten[[#Headers],[Projectleider/Expert]],"")))</f>
        <v/>
      </c>
      <c r="AG508" t="str">
        <f>IF(ISNUMBER(FIND("arbeid",Methode_Keuze)),"",IF(ISNUMBER(FIND("arbeid",Methode_Keuze)),"",IF(Tb_Activiteiten[[#This Row],[Arbeidskosten]]=1,Tb_Activiteiten[[#Headers],[Arbeidskosten]],"")))</f>
        <v/>
      </c>
      <c r="AH508" t="str">
        <f>IF(ISNUMBER(FIND("arbeid",Methode_Keuze)),"",IF(ISNUMBER(FIND("arbeid",Methode_Keuze)),"",IF(Tb_Activiteiten[[#This Row],[Arbeidskosten op basis van IKS]]=1,Tb_Activiteiten[[#Headers],[Arbeidskosten op basis van IKS]],"")))</f>
        <v/>
      </c>
      <c r="AI508" t="str">
        <f>IF(ISNUMBER(FIND("overige",Methode_Keuze)),"",IF(Tb_Activiteiten[[#This Row],[Kosten derden exclusief btw]]=1,Tb_Activiteiten[[#Headers],[Kosten derden exclusief btw]],""))</f>
        <v/>
      </c>
      <c r="AJ508" t="str">
        <f>IF(ISNUMBER(FIND("overige",Methode_Keuze)),"",IF(Tb_Activiteiten[[#This Row],[Niet verrekenbare btw]]=1,Tb_Activiteiten[[#Headers],[Niet verrekenbare btw]],""))</f>
        <v/>
      </c>
      <c r="AK508" t="str">
        <f>IF(ISNUMBER(FIND("overige",Methode_Keuze)),"",IF(Tb_Activiteiten[[#This Row],[Grondkosten]]=1,Tb_Activiteiten[[#Headers],[Grondkosten]],""))</f>
        <v/>
      </c>
      <c r="AL508" t="str">
        <f>IF(ISNUMBER(FIND("overige",Methode_Keuze)),"",IF(Tb_Activiteiten[[#This Row],[Bijdrage in natura (overige)]]=1,Tb_Activiteiten[[#Headers],[Bijdrage in natura (overige)]],""))</f>
        <v/>
      </c>
      <c r="AM508" t="str">
        <f>IF(ISNUMBER(FIND("overige",Methode_Keuze)),"",IF(Tb_Activiteiten[[#This Row],[Bijdrage in natura (vrijwilligers)]]=1,Tb_Activiteiten[[#Headers],[Bijdrage in natura (vrijwilligers)]],""))</f>
        <v/>
      </c>
      <c r="AN508" t="str">
        <f>IF(ISNUMBER(FIND("overige",Methode_Keuze)),"",IF(Tb_Activiteiten[[#This Row],[Afschrijvingskosten]]=1,Tb_Activiteiten[[#Headers],[Afschrijvingskosten]],""))</f>
        <v/>
      </c>
    </row>
    <row r="509" spans="1:40" x14ac:dyDescent="0.25">
      <c r="A509" s="342"/>
      <c r="F509" s="81"/>
      <c r="G509" s="81"/>
      <c r="L509" s="71"/>
      <c r="N509" t="str">
        <f>IFERROR(IF(VLOOKUP(Tb_Activiteiten[[#This Row],[Openstelling]],Tb_Openstelling[],2,0)=1,1,""),"")</f>
        <v/>
      </c>
      <c r="AA509" t="str">
        <f>IF(ISNUMBER(FIND("arbeid",Methode_Keuze)),"",IF(ISNUMBER(FIND("arbeid",Methode_Keuze)),"",IF(Tb_Activiteiten[[#This Row],[Loonkosten]]=1,Tb_Activiteiten[[#Headers],[Loonkosten]],"")))</f>
        <v/>
      </c>
      <c r="AB509" t="str">
        <f>IF(ISNUMBER(FIND("arbeid",Methode_Keuze)),"",IF(ISNUMBER(FIND("arbeid",Methode_Keuze)),"",IF(Tb_Activiteiten[[#This Row],[Eigen arbeid]]=1,Tb_Activiteiten[[#Headers],[Eigen arbeid]],"")))</f>
        <v/>
      </c>
      <c r="AC509" t="str">
        <f>IF(ISNUMBER(FIND("arbeid",Methode_Keuze)),"",IF(ISNUMBER(FIND("arbeid",Methode_Keuze)),"",IF(Tb_Activiteiten[[#This Row],[Projectmedewerker]]=1,Tb_Activiteiten[[#Headers],[Projectmedewerker]],"")))</f>
        <v/>
      </c>
      <c r="AD509" t="str">
        <f>IF(ISNUMBER(FIND("arbeid",Methode_Keuze)),"",IF(ISNUMBER(FIND("arbeid",Methode_Keuze)),"",IF(Tb_Activiteiten[[#This Row],[Landbouwer]]=1,Tb_Activiteiten[[#Headers],[Landbouwer]],"")))</f>
        <v/>
      </c>
      <c r="AE509" t="str">
        <f>IF(ISNUMBER(FIND("arbeid",Methode_Keuze)),"",IF(ISNUMBER(FIND("arbeid",Methode_Keuze)),"",IF(Tb_Activiteiten[[#This Row],[Adviseur]]=1,Tb_Activiteiten[[#Headers],[Adviseur]],"")))</f>
        <v/>
      </c>
      <c r="AF509" t="str">
        <f>IF(ISNUMBER(FIND("arbeid",Methode_Keuze)),"",IF(ISNUMBER(FIND("arbeid",Methode_Keuze)),"",IF(Tb_Activiteiten[[#This Row],[Projectleider/Expert]]=1,Tb_Activiteiten[[#Headers],[Projectleider/Expert]],"")))</f>
        <v/>
      </c>
      <c r="AG509" t="str">
        <f>IF(ISNUMBER(FIND("arbeid",Methode_Keuze)),"",IF(ISNUMBER(FIND("arbeid",Methode_Keuze)),"",IF(Tb_Activiteiten[[#This Row],[Arbeidskosten]]=1,Tb_Activiteiten[[#Headers],[Arbeidskosten]],"")))</f>
        <v/>
      </c>
      <c r="AH509" t="str">
        <f>IF(ISNUMBER(FIND("arbeid",Methode_Keuze)),"",IF(ISNUMBER(FIND("arbeid",Methode_Keuze)),"",IF(Tb_Activiteiten[[#This Row],[Arbeidskosten op basis van IKS]]=1,Tb_Activiteiten[[#Headers],[Arbeidskosten op basis van IKS]],"")))</f>
        <v/>
      </c>
      <c r="AI509" t="str">
        <f>IF(ISNUMBER(FIND("overige",Methode_Keuze)),"",IF(Tb_Activiteiten[[#This Row],[Kosten derden exclusief btw]]=1,Tb_Activiteiten[[#Headers],[Kosten derden exclusief btw]],""))</f>
        <v/>
      </c>
      <c r="AJ509" t="str">
        <f>IF(ISNUMBER(FIND("overige",Methode_Keuze)),"",IF(Tb_Activiteiten[[#This Row],[Niet verrekenbare btw]]=1,Tb_Activiteiten[[#Headers],[Niet verrekenbare btw]],""))</f>
        <v/>
      </c>
      <c r="AK509" t="str">
        <f>IF(ISNUMBER(FIND("overige",Methode_Keuze)),"",IF(Tb_Activiteiten[[#This Row],[Grondkosten]]=1,Tb_Activiteiten[[#Headers],[Grondkosten]],""))</f>
        <v/>
      </c>
      <c r="AL509" t="str">
        <f>IF(ISNUMBER(FIND("overige",Methode_Keuze)),"",IF(Tb_Activiteiten[[#This Row],[Bijdrage in natura (overige)]]=1,Tb_Activiteiten[[#Headers],[Bijdrage in natura (overige)]],""))</f>
        <v/>
      </c>
      <c r="AM509" t="str">
        <f>IF(ISNUMBER(FIND("overige",Methode_Keuze)),"",IF(Tb_Activiteiten[[#This Row],[Bijdrage in natura (vrijwilligers)]]=1,Tb_Activiteiten[[#Headers],[Bijdrage in natura (vrijwilligers)]],""))</f>
        <v/>
      </c>
      <c r="AN509" t="str">
        <f>IF(ISNUMBER(FIND("overige",Methode_Keuze)),"",IF(Tb_Activiteiten[[#This Row],[Afschrijvingskosten]]=1,Tb_Activiteiten[[#Headers],[Afschrijvingskosten]],""))</f>
        <v/>
      </c>
    </row>
    <row r="510" spans="1:40" x14ac:dyDescent="0.25">
      <c r="A510" s="342"/>
      <c r="F510" s="81"/>
      <c r="G510" s="81"/>
      <c r="L510" s="71"/>
      <c r="N510" t="str">
        <f>IFERROR(IF(VLOOKUP(Tb_Activiteiten[[#This Row],[Openstelling]],Tb_Openstelling[],2,0)=1,1,""),"")</f>
        <v/>
      </c>
      <c r="AA510" t="str">
        <f>IF(ISNUMBER(FIND("arbeid",Methode_Keuze)),"",IF(ISNUMBER(FIND("arbeid",Methode_Keuze)),"",IF(Tb_Activiteiten[[#This Row],[Loonkosten]]=1,Tb_Activiteiten[[#Headers],[Loonkosten]],"")))</f>
        <v/>
      </c>
      <c r="AB510" t="str">
        <f>IF(ISNUMBER(FIND("arbeid",Methode_Keuze)),"",IF(ISNUMBER(FIND("arbeid",Methode_Keuze)),"",IF(Tb_Activiteiten[[#This Row],[Eigen arbeid]]=1,Tb_Activiteiten[[#Headers],[Eigen arbeid]],"")))</f>
        <v/>
      </c>
      <c r="AC510" t="str">
        <f>IF(ISNUMBER(FIND("arbeid",Methode_Keuze)),"",IF(ISNUMBER(FIND("arbeid",Methode_Keuze)),"",IF(Tb_Activiteiten[[#This Row],[Projectmedewerker]]=1,Tb_Activiteiten[[#Headers],[Projectmedewerker]],"")))</f>
        <v/>
      </c>
      <c r="AD510" t="str">
        <f>IF(ISNUMBER(FIND("arbeid",Methode_Keuze)),"",IF(ISNUMBER(FIND("arbeid",Methode_Keuze)),"",IF(Tb_Activiteiten[[#This Row],[Landbouwer]]=1,Tb_Activiteiten[[#Headers],[Landbouwer]],"")))</f>
        <v/>
      </c>
      <c r="AE510" t="str">
        <f>IF(ISNUMBER(FIND("arbeid",Methode_Keuze)),"",IF(ISNUMBER(FIND("arbeid",Methode_Keuze)),"",IF(Tb_Activiteiten[[#This Row],[Adviseur]]=1,Tb_Activiteiten[[#Headers],[Adviseur]],"")))</f>
        <v/>
      </c>
      <c r="AF510" t="str">
        <f>IF(ISNUMBER(FIND("arbeid",Methode_Keuze)),"",IF(ISNUMBER(FIND("arbeid",Methode_Keuze)),"",IF(Tb_Activiteiten[[#This Row],[Projectleider/Expert]]=1,Tb_Activiteiten[[#Headers],[Projectleider/Expert]],"")))</f>
        <v/>
      </c>
      <c r="AG510" t="str">
        <f>IF(ISNUMBER(FIND("arbeid",Methode_Keuze)),"",IF(ISNUMBER(FIND("arbeid",Methode_Keuze)),"",IF(Tb_Activiteiten[[#This Row],[Arbeidskosten]]=1,Tb_Activiteiten[[#Headers],[Arbeidskosten]],"")))</f>
        <v/>
      </c>
      <c r="AH510" t="str">
        <f>IF(ISNUMBER(FIND("arbeid",Methode_Keuze)),"",IF(ISNUMBER(FIND("arbeid",Methode_Keuze)),"",IF(Tb_Activiteiten[[#This Row],[Arbeidskosten op basis van IKS]]=1,Tb_Activiteiten[[#Headers],[Arbeidskosten op basis van IKS]],"")))</f>
        <v/>
      </c>
      <c r="AI510" t="str">
        <f>IF(ISNUMBER(FIND("overige",Methode_Keuze)),"",IF(Tb_Activiteiten[[#This Row],[Kosten derden exclusief btw]]=1,Tb_Activiteiten[[#Headers],[Kosten derden exclusief btw]],""))</f>
        <v/>
      </c>
      <c r="AJ510" t="str">
        <f>IF(ISNUMBER(FIND("overige",Methode_Keuze)),"",IF(Tb_Activiteiten[[#This Row],[Niet verrekenbare btw]]=1,Tb_Activiteiten[[#Headers],[Niet verrekenbare btw]],""))</f>
        <v/>
      </c>
      <c r="AK510" t="str">
        <f>IF(ISNUMBER(FIND("overige",Methode_Keuze)),"",IF(Tb_Activiteiten[[#This Row],[Grondkosten]]=1,Tb_Activiteiten[[#Headers],[Grondkosten]],""))</f>
        <v/>
      </c>
      <c r="AL510" t="str">
        <f>IF(ISNUMBER(FIND("overige",Methode_Keuze)),"",IF(Tb_Activiteiten[[#This Row],[Bijdrage in natura (overige)]]=1,Tb_Activiteiten[[#Headers],[Bijdrage in natura (overige)]],""))</f>
        <v/>
      </c>
      <c r="AM510" t="str">
        <f>IF(ISNUMBER(FIND("overige",Methode_Keuze)),"",IF(Tb_Activiteiten[[#This Row],[Bijdrage in natura (vrijwilligers)]]=1,Tb_Activiteiten[[#Headers],[Bijdrage in natura (vrijwilligers)]],""))</f>
        <v/>
      </c>
      <c r="AN510" t="str">
        <f>IF(ISNUMBER(FIND("overige",Methode_Keuze)),"",IF(Tb_Activiteiten[[#This Row],[Afschrijvingskosten]]=1,Tb_Activiteiten[[#Headers],[Afschrijvingskosten]],""))</f>
        <v/>
      </c>
    </row>
    <row r="511" spans="1:40" x14ac:dyDescent="0.25">
      <c r="A511" s="342"/>
      <c r="F511" s="81"/>
      <c r="G511" s="81"/>
      <c r="L511" s="71"/>
      <c r="N511" t="str">
        <f>IFERROR(IF(VLOOKUP(Tb_Activiteiten[[#This Row],[Openstelling]],Tb_Openstelling[],2,0)=1,1,""),"")</f>
        <v/>
      </c>
      <c r="AA511" t="str">
        <f>IF(ISNUMBER(FIND("arbeid",Methode_Keuze)),"",IF(ISNUMBER(FIND("arbeid",Methode_Keuze)),"",IF(Tb_Activiteiten[[#This Row],[Loonkosten]]=1,Tb_Activiteiten[[#Headers],[Loonkosten]],"")))</f>
        <v/>
      </c>
      <c r="AB511" t="str">
        <f>IF(ISNUMBER(FIND("arbeid",Methode_Keuze)),"",IF(ISNUMBER(FIND("arbeid",Methode_Keuze)),"",IF(Tb_Activiteiten[[#This Row],[Eigen arbeid]]=1,Tb_Activiteiten[[#Headers],[Eigen arbeid]],"")))</f>
        <v/>
      </c>
      <c r="AC511" t="str">
        <f>IF(ISNUMBER(FIND("arbeid",Methode_Keuze)),"",IF(ISNUMBER(FIND("arbeid",Methode_Keuze)),"",IF(Tb_Activiteiten[[#This Row],[Projectmedewerker]]=1,Tb_Activiteiten[[#Headers],[Projectmedewerker]],"")))</f>
        <v/>
      </c>
      <c r="AD511" t="str">
        <f>IF(ISNUMBER(FIND("arbeid",Methode_Keuze)),"",IF(ISNUMBER(FIND("arbeid",Methode_Keuze)),"",IF(Tb_Activiteiten[[#This Row],[Landbouwer]]=1,Tb_Activiteiten[[#Headers],[Landbouwer]],"")))</f>
        <v/>
      </c>
      <c r="AE511" t="str">
        <f>IF(ISNUMBER(FIND("arbeid",Methode_Keuze)),"",IF(ISNUMBER(FIND("arbeid",Methode_Keuze)),"",IF(Tb_Activiteiten[[#This Row],[Adviseur]]=1,Tb_Activiteiten[[#Headers],[Adviseur]],"")))</f>
        <v/>
      </c>
      <c r="AF511" t="str">
        <f>IF(ISNUMBER(FIND("arbeid",Methode_Keuze)),"",IF(ISNUMBER(FIND("arbeid",Methode_Keuze)),"",IF(Tb_Activiteiten[[#This Row],[Projectleider/Expert]]=1,Tb_Activiteiten[[#Headers],[Projectleider/Expert]],"")))</f>
        <v/>
      </c>
      <c r="AG511" t="str">
        <f>IF(ISNUMBER(FIND("arbeid",Methode_Keuze)),"",IF(ISNUMBER(FIND("arbeid",Methode_Keuze)),"",IF(Tb_Activiteiten[[#This Row],[Arbeidskosten]]=1,Tb_Activiteiten[[#Headers],[Arbeidskosten]],"")))</f>
        <v/>
      </c>
      <c r="AH511" t="str">
        <f>IF(ISNUMBER(FIND("arbeid",Methode_Keuze)),"",IF(ISNUMBER(FIND("arbeid",Methode_Keuze)),"",IF(Tb_Activiteiten[[#This Row],[Arbeidskosten op basis van IKS]]=1,Tb_Activiteiten[[#Headers],[Arbeidskosten op basis van IKS]],"")))</f>
        <v/>
      </c>
      <c r="AI511" t="str">
        <f>IF(ISNUMBER(FIND("overige",Methode_Keuze)),"",IF(Tb_Activiteiten[[#This Row],[Kosten derden exclusief btw]]=1,Tb_Activiteiten[[#Headers],[Kosten derden exclusief btw]],""))</f>
        <v/>
      </c>
      <c r="AJ511" t="str">
        <f>IF(ISNUMBER(FIND("overige",Methode_Keuze)),"",IF(Tb_Activiteiten[[#This Row],[Niet verrekenbare btw]]=1,Tb_Activiteiten[[#Headers],[Niet verrekenbare btw]],""))</f>
        <v/>
      </c>
      <c r="AK511" t="str">
        <f>IF(ISNUMBER(FIND("overige",Methode_Keuze)),"",IF(Tb_Activiteiten[[#This Row],[Grondkosten]]=1,Tb_Activiteiten[[#Headers],[Grondkosten]],""))</f>
        <v/>
      </c>
      <c r="AL511" t="str">
        <f>IF(ISNUMBER(FIND("overige",Methode_Keuze)),"",IF(Tb_Activiteiten[[#This Row],[Bijdrage in natura (overige)]]=1,Tb_Activiteiten[[#Headers],[Bijdrage in natura (overige)]],""))</f>
        <v/>
      </c>
      <c r="AM511" t="str">
        <f>IF(ISNUMBER(FIND("overige",Methode_Keuze)),"",IF(Tb_Activiteiten[[#This Row],[Bijdrage in natura (vrijwilligers)]]=1,Tb_Activiteiten[[#Headers],[Bijdrage in natura (vrijwilligers)]],""))</f>
        <v/>
      </c>
      <c r="AN511" t="str">
        <f>IF(ISNUMBER(FIND("overige",Methode_Keuze)),"",IF(Tb_Activiteiten[[#This Row],[Afschrijvingskosten]]=1,Tb_Activiteiten[[#Headers],[Afschrijvingskosten]],""))</f>
        <v/>
      </c>
    </row>
    <row r="512" spans="1:40" x14ac:dyDescent="0.25">
      <c r="A512" s="342"/>
      <c r="F512" s="81"/>
      <c r="G512" s="81"/>
      <c r="L512" s="71"/>
      <c r="N512" t="str">
        <f>IFERROR(IF(VLOOKUP(Tb_Activiteiten[[#This Row],[Openstelling]],Tb_Openstelling[],2,0)=1,1,""),"")</f>
        <v/>
      </c>
      <c r="AA512" t="str">
        <f>IF(ISNUMBER(FIND("arbeid",Methode_Keuze)),"",IF(ISNUMBER(FIND("arbeid",Methode_Keuze)),"",IF(Tb_Activiteiten[[#This Row],[Loonkosten]]=1,Tb_Activiteiten[[#Headers],[Loonkosten]],"")))</f>
        <v/>
      </c>
      <c r="AB512" t="str">
        <f>IF(ISNUMBER(FIND("arbeid",Methode_Keuze)),"",IF(ISNUMBER(FIND("arbeid",Methode_Keuze)),"",IF(Tb_Activiteiten[[#This Row],[Eigen arbeid]]=1,Tb_Activiteiten[[#Headers],[Eigen arbeid]],"")))</f>
        <v/>
      </c>
      <c r="AC512" t="str">
        <f>IF(ISNUMBER(FIND("arbeid",Methode_Keuze)),"",IF(ISNUMBER(FIND("arbeid",Methode_Keuze)),"",IF(Tb_Activiteiten[[#This Row],[Projectmedewerker]]=1,Tb_Activiteiten[[#Headers],[Projectmedewerker]],"")))</f>
        <v/>
      </c>
      <c r="AD512" t="str">
        <f>IF(ISNUMBER(FIND("arbeid",Methode_Keuze)),"",IF(ISNUMBER(FIND("arbeid",Methode_Keuze)),"",IF(Tb_Activiteiten[[#This Row],[Landbouwer]]=1,Tb_Activiteiten[[#Headers],[Landbouwer]],"")))</f>
        <v/>
      </c>
      <c r="AE512" t="str">
        <f>IF(ISNUMBER(FIND("arbeid",Methode_Keuze)),"",IF(ISNUMBER(FIND("arbeid",Methode_Keuze)),"",IF(Tb_Activiteiten[[#This Row],[Adviseur]]=1,Tb_Activiteiten[[#Headers],[Adviseur]],"")))</f>
        <v/>
      </c>
      <c r="AF512" t="str">
        <f>IF(ISNUMBER(FIND("arbeid",Methode_Keuze)),"",IF(ISNUMBER(FIND("arbeid",Methode_Keuze)),"",IF(Tb_Activiteiten[[#This Row],[Projectleider/Expert]]=1,Tb_Activiteiten[[#Headers],[Projectleider/Expert]],"")))</f>
        <v/>
      </c>
      <c r="AG512" t="str">
        <f>IF(ISNUMBER(FIND("arbeid",Methode_Keuze)),"",IF(ISNUMBER(FIND("arbeid",Methode_Keuze)),"",IF(Tb_Activiteiten[[#This Row],[Arbeidskosten]]=1,Tb_Activiteiten[[#Headers],[Arbeidskosten]],"")))</f>
        <v/>
      </c>
      <c r="AH512" t="str">
        <f>IF(ISNUMBER(FIND("arbeid",Methode_Keuze)),"",IF(ISNUMBER(FIND("arbeid",Methode_Keuze)),"",IF(Tb_Activiteiten[[#This Row],[Arbeidskosten op basis van IKS]]=1,Tb_Activiteiten[[#Headers],[Arbeidskosten op basis van IKS]],"")))</f>
        <v/>
      </c>
      <c r="AI512" t="str">
        <f>IF(ISNUMBER(FIND("overige",Methode_Keuze)),"",IF(Tb_Activiteiten[[#This Row],[Kosten derden exclusief btw]]=1,Tb_Activiteiten[[#Headers],[Kosten derden exclusief btw]],""))</f>
        <v/>
      </c>
      <c r="AJ512" t="str">
        <f>IF(ISNUMBER(FIND("overige",Methode_Keuze)),"",IF(Tb_Activiteiten[[#This Row],[Niet verrekenbare btw]]=1,Tb_Activiteiten[[#Headers],[Niet verrekenbare btw]],""))</f>
        <v/>
      </c>
      <c r="AK512" t="str">
        <f>IF(ISNUMBER(FIND("overige",Methode_Keuze)),"",IF(Tb_Activiteiten[[#This Row],[Grondkosten]]=1,Tb_Activiteiten[[#Headers],[Grondkosten]],""))</f>
        <v/>
      </c>
      <c r="AL512" t="str">
        <f>IF(ISNUMBER(FIND("overige",Methode_Keuze)),"",IF(Tb_Activiteiten[[#This Row],[Bijdrage in natura (overige)]]=1,Tb_Activiteiten[[#Headers],[Bijdrage in natura (overige)]],""))</f>
        <v/>
      </c>
      <c r="AM512" t="str">
        <f>IF(ISNUMBER(FIND("overige",Methode_Keuze)),"",IF(Tb_Activiteiten[[#This Row],[Bijdrage in natura (vrijwilligers)]]=1,Tb_Activiteiten[[#Headers],[Bijdrage in natura (vrijwilligers)]],""))</f>
        <v/>
      </c>
      <c r="AN512" t="str">
        <f>IF(ISNUMBER(FIND("overige",Methode_Keuze)),"",IF(Tb_Activiteiten[[#This Row],[Afschrijvingskosten]]=1,Tb_Activiteiten[[#Headers],[Afschrijvingskosten]],""))</f>
        <v/>
      </c>
    </row>
    <row r="513" spans="1:40" x14ac:dyDescent="0.25">
      <c r="A513" s="342"/>
      <c r="F513" s="81"/>
      <c r="G513" s="81"/>
      <c r="L513" s="71"/>
      <c r="N513" t="str">
        <f>IFERROR(IF(VLOOKUP(Tb_Activiteiten[[#This Row],[Openstelling]],Tb_Openstelling[],2,0)=1,1,""),"")</f>
        <v/>
      </c>
      <c r="AA513" t="str">
        <f>IF(ISNUMBER(FIND("arbeid",Methode_Keuze)),"",IF(ISNUMBER(FIND("arbeid",Methode_Keuze)),"",IF(Tb_Activiteiten[[#This Row],[Loonkosten]]=1,Tb_Activiteiten[[#Headers],[Loonkosten]],"")))</f>
        <v/>
      </c>
      <c r="AB513" t="str">
        <f>IF(ISNUMBER(FIND("arbeid",Methode_Keuze)),"",IF(ISNUMBER(FIND("arbeid",Methode_Keuze)),"",IF(Tb_Activiteiten[[#This Row],[Eigen arbeid]]=1,Tb_Activiteiten[[#Headers],[Eigen arbeid]],"")))</f>
        <v/>
      </c>
      <c r="AC513" t="str">
        <f>IF(ISNUMBER(FIND("arbeid",Methode_Keuze)),"",IF(ISNUMBER(FIND("arbeid",Methode_Keuze)),"",IF(Tb_Activiteiten[[#This Row],[Projectmedewerker]]=1,Tb_Activiteiten[[#Headers],[Projectmedewerker]],"")))</f>
        <v/>
      </c>
      <c r="AD513" t="str">
        <f>IF(ISNUMBER(FIND("arbeid",Methode_Keuze)),"",IF(ISNUMBER(FIND("arbeid",Methode_Keuze)),"",IF(Tb_Activiteiten[[#This Row],[Landbouwer]]=1,Tb_Activiteiten[[#Headers],[Landbouwer]],"")))</f>
        <v/>
      </c>
      <c r="AE513" t="str">
        <f>IF(ISNUMBER(FIND("arbeid",Methode_Keuze)),"",IF(ISNUMBER(FIND("arbeid",Methode_Keuze)),"",IF(Tb_Activiteiten[[#This Row],[Adviseur]]=1,Tb_Activiteiten[[#Headers],[Adviseur]],"")))</f>
        <v/>
      </c>
      <c r="AF513" t="str">
        <f>IF(ISNUMBER(FIND("arbeid",Methode_Keuze)),"",IF(ISNUMBER(FIND("arbeid",Methode_Keuze)),"",IF(Tb_Activiteiten[[#This Row],[Projectleider/Expert]]=1,Tb_Activiteiten[[#Headers],[Projectleider/Expert]],"")))</f>
        <v/>
      </c>
      <c r="AG513" t="str">
        <f>IF(ISNUMBER(FIND("arbeid",Methode_Keuze)),"",IF(ISNUMBER(FIND("arbeid",Methode_Keuze)),"",IF(Tb_Activiteiten[[#This Row],[Arbeidskosten]]=1,Tb_Activiteiten[[#Headers],[Arbeidskosten]],"")))</f>
        <v/>
      </c>
      <c r="AH513" t="str">
        <f>IF(ISNUMBER(FIND("arbeid",Methode_Keuze)),"",IF(ISNUMBER(FIND("arbeid",Methode_Keuze)),"",IF(Tb_Activiteiten[[#This Row],[Arbeidskosten op basis van IKS]]=1,Tb_Activiteiten[[#Headers],[Arbeidskosten op basis van IKS]],"")))</f>
        <v/>
      </c>
      <c r="AI513" t="str">
        <f>IF(ISNUMBER(FIND("overige",Methode_Keuze)),"",IF(Tb_Activiteiten[[#This Row],[Kosten derden exclusief btw]]=1,Tb_Activiteiten[[#Headers],[Kosten derden exclusief btw]],""))</f>
        <v/>
      </c>
      <c r="AJ513" t="str">
        <f>IF(ISNUMBER(FIND("overige",Methode_Keuze)),"",IF(Tb_Activiteiten[[#This Row],[Niet verrekenbare btw]]=1,Tb_Activiteiten[[#Headers],[Niet verrekenbare btw]],""))</f>
        <v/>
      </c>
      <c r="AK513" t="str">
        <f>IF(ISNUMBER(FIND("overige",Methode_Keuze)),"",IF(Tb_Activiteiten[[#This Row],[Grondkosten]]=1,Tb_Activiteiten[[#Headers],[Grondkosten]],""))</f>
        <v/>
      </c>
      <c r="AL513" t="str">
        <f>IF(ISNUMBER(FIND("overige",Methode_Keuze)),"",IF(Tb_Activiteiten[[#This Row],[Bijdrage in natura (overige)]]=1,Tb_Activiteiten[[#Headers],[Bijdrage in natura (overige)]],""))</f>
        <v/>
      </c>
      <c r="AM513" t="str">
        <f>IF(ISNUMBER(FIND("overige",Methode_Keuze)),"",IF(Tb_Activiteiten[[#This Row],[Bijdrage in natura (vrijwilligers)]]=1,Tb_Activiteiten[[#Headers],[Bijdrage in natura (vrijwilligers)]],""))</f>
        <v/>
      </c>
      <c r="AN513" t="str">
        <f>IF(ISNUMBER(FIND("overige",Methode_Keuze)),"",IF(Tb_Activiteiten[[#This Row],[Afschrijvingskosten]]=1,Tb_Activiteiten[[#Headers],[Afschrijvingskosten]],""))</f>
        <v/>
      </c>
    </row>
    <row r="514" spans="1:40" x14ac:dyDescent="0.25">
      <c r="A514" s="342"/>
      <c r="F514" s="81"/>
      <c r="G514" s="81"/>
      <c r="L514" s="71"/>
      <c r="N514" t="str">
        <f>IFERROR(IF(VLOOKUP(Tb_Activiteiten[[#This Row],[Openstelling]],Tb_Openstelling[],2,0)=1,1,""),"")</f>
        <v/>
      </c>
      <c r="AA514" t="str">
        <f>IF(ISNUMBER(FIND("arbeid",Methode_Keuze)),"",IF(ISNUMBER(FIND("arbeid",Methode_Keuze)),"",IF(Tb_Activiteiten[[#This Row],[Loonkosten]]=1,Tb_Activiteiten[[#Headers],[Loonkosten]],"")))</f>
        <v/>
      </c>
      <c r="AB514" t="str">
        <f>IF(ISNUMBER(FIND("arbeid",Methode_Keuze)),"",IF(ISNUMBER(FIND("arbeid",Methode_Keuze)),"",IF(Tb_Activiteiten[[#This Row],[Eigen arbeid]]=1,Tb_Activiteiten[[#Headers],[Eigen arbeid]],"")))</f>
        <v/>
      </c>
      <c r="AC514" t="str">
        <f>IF(ISNUMBER(FIND("arbeid",Methode_Keuze)),"",IF(ISNUMBER(FIND("arbeid",Methode_Keuze)),"",IF(Tb_Activiteiten[[#This Row],[Projectmedewerker]]=1,Tb_Activiteiten[[#Headers],[Projectmedewerker]],"")))</f>
        <v/>
      </c>
      <c r="AD514" t="str">
        <f>IF(ISNUMBER(FIND("arbeid",Methode_Keuze)),"",IF(ISNUMBER(FIND("arbeid",Methode_Keuze)),"",IF(Tb_Activiteiten[[#This Row],[Landbouwer]]=1,Tb_Activiteiten[[#Headers],[Landbouwer]],"")))</f>
        <v/>
      </c>
      <c r="AE514" t="str">
        <f>IF(ISNUMBER(FIND("arbeid",Methode_Keuze)),"",IF(ISNUMBER(FIND("arbeid",Methode_Keuze)),"",IF(Tb_Activiteiten[[#This Row],[Adviseur]]=1,Tb_Activiteiten[[#Headers],[Adviseur]],"")))</f>
        <v/>
      </c>
      <c r="AF514" t="str">
        <f>IF(ISNUMBER(FIND("arbeid",Methode_Keuze)),"",IF(ISNUMBER(FIND("arbeid",Methode_Keuze)),"",IF(Tb_Activiteiten[[#This Row],[Projectleider/Expert]]=1,Tb_Activiteiten[[#Headers],[Projectleider/Expert]],"")))</f>
        <v/>
      </c>
      <c r="AG514" t="str">
        <f>IF(ISNUMBER(FIND("arbeid",Methode_Keuze)),"",IF(ISNUMBER(FIND("arbeid",Methode_Keuze)),"",IF(Tb_Activiteiten[[#This Row],[Arbeidskosten]]=1,Tb_Activiteiten[[#Headers],[Arbeidskosten]],"")))</f>
        <v/>
      </c>
      <c r="AH514" t="str">
        <f>IF(ISNUMBER(FIND("arbeid",Methode_Keuze)),"",IF(ISNUMBER(FIND("arbeid",Methode_Keuze)),"",IF(Tb_Activiteiten[[#This Row],[Arbeidskosten op basis van IKS]]=1,Tb_Activiteiten[[#Headers],[Arbeidskosten op basis van IKS]],"")))</f>
        <v/>
      </c>
      <c r="AI514" t="str">
        <f>IF(ISNUMBER(FIND("overige",Methode_Keuze)),"",IF(Tb_Activiteiten[[#This Row],[Kosten derden exclusief btw]]=1,Tb_Activiteiten[[#Headers],[Kosten derden exclusief btw]],""))</f>
        <v/>
      </c>
      <c r="AJ514" t="str">
        <f>IF(ISNUMBER(FIND("overige",Methode_Keuze)),"",IF(Tb_Activiteiten[[#This Row],[Niet verrekenbare btw]]=1,Tb_Activiteiten[[#Headers],[Niet verrekenbare btw]],""))</f>
        <v/>
      </c>
      <c r="AK514" t="str">
        <f>IF(ISNUMBER(FIND("overige",Methode_Keuze)),"",IF(Tb_Activiteiten[[#This Row],[Grondkosten]]=1,Tb_Activiteiten[[#Headers],[Grondkosten]],""))</f>
        <v/>
      </c>
      <c r="AL514" t="str">
        <f>IF(ISNUMBER(FIND("overige",Methode_Keuze)),"",IF(Tb_Activiteiten[[#This Row],[Bijdrage in natura (overige)]]=1,Tb_Activiteiten[[#Headers],[Bijdrage in natura (overige)]],""))</f>
        <v/>
      </c>
      <c r="AM514" t="str">
        <f>IF(ISNUMBER(FIND("overige",Methode_Keuze)),"",IF(Tb_Activiteiten[[#This Row],[Bijdrage in natura (vrijwilligers)]]=1,Tb_Activiteiten[[#Headers],[Bijdrage in natura (vrijwilligers)]],""))</f>
        <v/>
      </c>
      <c r="AN514" t="str">
        <f>IF(ISNUMBER(FIND("overige",Methode_Keuze)),"",IF(Tb_Activiteiten[[#This Row],[Afschrijvingskosten]]=1,Tb_Activiteiten[[#Headers],[Afschrijvingskosten]],""))</f>
        <v/>
      </c>
    </row>
    <row r="515" spans="1:40" x14ac:dyDescent="0.25">
      <c r="A515" s="342"/>
      <c r="F515" s="81"/>
      <c r="G515" s="81"/>
      <c r="L515" s="71"/>
      <c r="N515" t="str">
        <f>IFERROR(IF(VLOOKUP(Tb_Activiteiten[[#This Row],[Openstelling]],Tb_Openstelling[],2,0)=1,1,""),"")</f>
        <v/>
      </c>
      <c r="AA515" t="str">
        <f>IF(ISNUMBER(FIND("arbeid",Methode_Keuze)),"",IF(ISNUMBER(FIND("arbeid",Methode_Keuze)),"",IF(Tb_Activiteiten[[#This Row],[Loonkosten]]=1,Tb_Activiteiten[[#Headers],[Loonkosten]],"")))</f>
        <v/>
      </c>
      <c r="AB515" t="str">
        <f>IF(ISNUMBER(FIND("arbeid",Methode_Keuze)),"",IF(ISNUMBER(FIND("arbeid",Methode_Keuze)),"",IF(Tb_Activiteiten[[#This Row],[Eigen arbeid]]=1,Tb_Activiteiten[[#Headers],[Eigen arbeid]],"")))</f>
        <v/>
      </c>
      <c r="AC515" t="str">
        <f>IF(ISNUMBER(FIND("arbeid",Methode_Keuze)),"",IF(ISNUMBER(FIND("arbeid",Methode_Keuze)),"",IF(Tb_Activiteiten[[#This Row],[Projectmedewerker]]=1,Tb_Activiteiten[[#Headers],[Projectmedewerker]],"")))</f>
        <v/>
      </c>
      <c r="AD515" t="str">
        <f>IF(ISNUMBER(FIND("arbeid",Methode_Keuze)),"",IF(ISNUMBER(FIND("arbeid",Methode_Keuze)),"",IF(Tb_Activiteiten[[#This Row],[Landbouwer]]=1,Tb_Activiteiten[[#Headers],[Landbouwer]],"")))</f>
        <v/>
      </c>
      <c r="AE515" t="str">
        <f>IF(ISNUMBER(FIND("arbeid",Methode_Keuze)),"",IF(ISNUMBER(FIND("arbeid",Methode_Keuze)),"",IF(Tb_Activiteiten[[#This Row],[Adviseur]]=1,Tb_Activiteiten[[#Headers],[Adviseur]],"")))</f>
        <v/>
      </c>
      <c r="AF515" t="str">
        <f>IF(ISNUMBER(FIND("arbeid",Methode_Keuze)),"",IF(ISNUMBER(FIND("arbeid",Methode_Keuze)),"",IF(Tb_Activiteiten[[#This Row],[Projectleider/Expert]]=1,Tb_Activiteiten[[#Headers],[Projectleider/Expert]],"")))</f>
        <v/>
      </c>
      <c r="AG515" t="str">
        <f>IF(ISNUMBER(FIND("arbeid",Methode_Keuze)),"",IF(ISNUMBER(FIND("arbeid",Methode_Keuze)),"",IF(Tb_Activiteiten[[#This Row],[Arbeidskosten]]=1,Tb_Activiteiten[[#Headers],[Arbeidskosten]],"")))</f>
        <v/>
      </c>
      <c r="AH515" t="str">
        <f>IF(ISNUMBER(FIND("arbeid",Methode_Keuze)),"",IF(ISNUMBER(FIND("arbeid",Methode_Keuze)),"",IF(Tb_Activiteiten[[#This Row],[Arbeidskosten op basis van IKS]]=1,Tb_Activiteiten[[#Headers],[Arbeidskosten op basis van IKS]],"")))</f>
        <v/>
      </c>
      <c r="AI515" t="str">
        <f>IF(ISNUMBER(FIND("overige",Methode_Keuze)),"",IF(Tb_Activiteiten[[#This Row],[Kosten derden exclusief btw]]=1,Tb_Activiteiten[[#Headers],[Kosten derden exclusief btw]],""))</f>
        <v/>
      </c>
      <c r="AJ515" t="str">
        <f>IF(ISNUMBER(FIND("overige",Methode_Keuze)),"",IF(Tb_Activiteiten[[#This Row],[Niet verrekenbare btw]]=1,Tb_Activiteiten[[#Headers],[Niet verrekenbare btw]],""))</f>
        <v/>
      </c>
      <c r="AK515" t="str">
        <f>IF(ISNUMBER(FIND("overige",Methode_Keuze)),"",IF(Tb_Activiteiten[[#This Row],[Grondkosten]]=1,Tb_Activiteiten[[#Headers],[Grondkosten]],""))</f>
        <v/>
      </c>
      <c r="AL515" t="str">
        <f>IF(ISNUMBER(FIND("overige",Methode_Keuze)),"",IF(Tb_Activiteiten[[#This Row],[Bijdrage in natura (overige)]]=1,Tb_Activiteiten[[#Headers],[Bijdrage in natura (overige)]],""))</f>
        <v/>
      </c>
      <c r="AM515" t="str">
        <f>IF(ISNUMBER(FIND("overige",Methode_Keuze)),"",IF(Tb_Activiteiten[[#This Row],[Bijdrage in natura (vrijwilligers)]]=1,Tb_Activiteiten[[#Headers],[Bijdrage in natura (vrijwilligers)]],""))</f>
        <v/>
      </c>
      <c r="AN515" t="str">
        <f>IF(ISNUMBER(FIND("overige",Methode_Keuze)),"",IF(Tb_Activiteiten[[#This Row],[Afschrijvingskosten]]=1,Tb_Activiteiten[[#Headers],[Afschrijvingskosten]],""))</f>
        <v/>
      </c>
    </row>
    <row r="516" spans="1:40" x14ac:dyDescent="0.25">
      <c r="A516" s="342"/>
      <c r="F516" s="81"/>
      <c r="G516" s="81"/>
      <c r="L516" s="71"/>
      <c r="N516" t="str">
        <f>IFERROR(IF(VLOOKUP(Tb_Activiteiten[[#This Row],[Openstelling]],Tb_Openstelling[],2,0)=1,1,""),"")</f>
        <v/>
      </c>
      <c r="AA516" t="str">
        <f>IF(ISNUMBER(FIND("arbeid",Methode_Keuze)),"",IF(ISNUMBER(FIND("arbeid",Methode_Keuze)),"",IF(Tb_Activiteiten[[#This Row],[Loonkosten]]=1,Tb_Activiteiten[[#Headers],[Loonkosten]],"")))</f>
        <v/>
      </c>
      <c r="AB516" t="str">
        <f>IF(ISNUMBER(FIND("arbeid",Methode_Keuze)),"",IF(ISNUMBER(FIND("arbeid",Methode_Keuze)),"",IF(Tb_Activiteiten[[#This Row],[Eigen arbeid]]=1,Tb_Activiteiten[[#Headers],[Eigen arbeid]],"")))</f>
        <v/>
      </c>
      <c r="AC516" t="str">
        <f>IF(ISNUMBER(FIND("arbeid",Methode_Keuze)),"",IF(ISNUMBER(FIND("arbeid",Methode_Keuze)),"",IF(Tb_Activiteiten[[#This Row],[Projectmedewerker]]=1,Tb_Activiteiten[[#Headers],[Projectmedewerker]],"")))</f>
        <v/>
      </c>
      <c r="AD516" t="str">
        <f>IF(ISNUMBER(FIND("arbeid",Methode_Keuze)),"",IF(ISNUMBER(FIND("arbeid",Methode_Keuze)),"",IF(Tb_Activiteiten[[#This Row],[Landbouwer]]=1,Tb_Activiteiten[[#Headers],[Landbouwer]],"")))</f>
        <v/>
      </c>
      <c r="AE516" t="str">
        <f>IF(ISNUMBER(FIND("arbeid",Methode_Keuze)),"",IF(ISNUMBER(FIND("arbeid",Methode_Keuze)),"",IF(Tb_Activiteiten[[#This Row],[Adviseur]]=1,Tb_Activiteiten[[#Headers],[Adviseur]],"")))</f>
        <v/>
      </c>
      <c r="AF516" t="str">
        <f>IF(ISNUMBER(FIND("arbeid",Methode_Keuze)),"",IF(ISNUMBER(FIND("arbeid",Methode_Keuze)),"",IF(Tb_Activiteiten[[#This Row],[Projectleider/Expert]]=1,Tb_Activiteiten[[#Headers],[Projectleider/Expert]],"")))</f>
        <v/>
      </c>
      <c r="AG516" t="str">
        <f>IF(ISNUMBER(FIND("arbeid",Methode_Keuze)),"",IF(ISNUMBER(FIND("arbeid",Methode_Keuze)),"",IF(Tb_Activiteiten[[#This Row],[Arbeidskosten]]=1,Tb_Activiteiten[[#Headers],[Arbeidskosten]],"")))</f>
        <v/>
      </c>
      <c r="AH516" t="str">
        <f>IF(ISNUMBER(FIND("arbeid",Methode_Keuze)),"",IF(ISNUMBER(FIND("arbeid",Methode_Keuze)),"",IF(Tb_Activiteiten[[#This Row],[Arbeidskosten op basis van IKS]]=1,Tb_Activiteiten[[#Headers],[Arbeidskosten op basis van IKS]],"")))</f>
        <v/>
      </c>
      <c r="AI516" t="str">
        <f>IF(ISNUMBER(FIND("overige",Methode_Keuze)),"",IF(Tb_Activiteiten[[#This Row],[Kosten derden exclusief btw]]=1,Tb_Activiteiten[[#Headers],[Kosten derden exclusief btw]],""))</f>
        <v/>
      </c>
      <c r="AJ516" t="str">
        <f>IF(ISNUMBER(FIND("overige",Methode_Keuze)),"",IF(Tb_Activiteiten[[#This Row],[Niet verrekenbare btw]]=1,Tb_Activiteiten[[#Headers],[Niet verrekenbare btw]],""))</f>
        <v/>
      </c>
      <c r="AK516" t="str">
        <f>IF(ISNUMBER(FIND("overige",Methode_Keuze)),"",IF(Tb_Activiteiten[[#This Row],[Grondkosten]]=1,Tb_Activiteiten[[#Headers],[Grondkosten]],""))</f>
        <v/>
      </c>
      <c r="AL516" t="str">
        <f>IF(ISNUMBER(FIND("overige",Methode_Keuze)),"",IF(Tb_Activiteiten[[#This Row],[Bijdrage in natura (overige)]]=1,Tb_Activiteiten[[#Headers],[Bijdrage in natura (overige)]],""))</f>
        <v/>
      </c>
      <c r="AM516" t="str">
        <f>IF(ISNUMBER(FIND("overige",Methode_Keuze)),"",IF(Tb_Activiteiten[[#This Row],[Bijdrage in natura (vrijwilligers)]]=1,Tb_Activiteiten[[#Headers],[Bijdrage in natura (vrijwilligers)]],""))</f>
        <v/>
      </c>
      <c r="AN516" t="str">
        <f>IF(ISNUMBER(FIND("overige",Methode_Keuze)),"",IF(Tb_Activiteiten[[#This Row],[Afschrijvingskosten]]=1,Tb_Activiteiten[[#Headers],[Afschrijvingskosten]],""))</f>
        <v/>
      </c>
    </row>
    <row r="517" spans="1:40" x14ac:dyDescent="0.25">
      <c r="A517" s="342"/>
      <c r="F517" s="81"/>
      <c r="G517" s="81"/>
      <c r="L517" s="71"/>
      <c r="N517" t="str">
        <f>IFERROR(IF(VLOOKUP(Tb_Activiteiten[[#This Row],[Openstelling]],Tb_Openstelling[],2,0)=1,1,""),"")</f>
        <v/>
      </c>
      <c r="AA517" t="str">
        <f>IF(ISNUMBER(FIND("arbeid",Methode_Keuze)),"",IF(ISNUMBER(FIND("arbeid",Methode_Keuze)),"",IF(Tb_Activiteiten[[#This Row],[Loonkosten]]=1,Tb_Activiteiten[[#Headers],[Loonkosten]],"")))</f>
        <v/>
      </c>
      <c r="AB517" t="str">
        <f>IF(ISNUMBER(FIND("arbeid",Methode_Keuze)),"",IF(ISNUMBER(FIND("arbeid",Methode_Keuze)),"",IF(Tb_Activiteiten[[#This Row],[Eigen arbeid]]=1,Tb_Activiteiten[[#Headers],[Eigen arbeid]],"")))</f>
        <v/>
      </c>
      <c r="AC517" t="str">
        <f>IF(ISNUMBER(FIND("arbeid",Methode_Keuze)),"",IF(ISNUMBER(FIND("arbeid",Methode_Keuze)),"",IF(Tb_Activiteiten[[#This Row],[Projectmedewerker]]=1,Tb_Activiteiten[[#Headers],[Projectmedewerker]],"")))</f>
        <v/>
      </c>
      <c r="AD517" t="str">
        <f>IF(ISNUMBER(FIND("arbeid",Methode_Keuze)),"",IF(ISNUMBER(FIND("arbeid",Methode_Keuze)),"",IF(Tb_Activiteiten[[#This Row],[Landbouwer]]=1,Tb_Activiteiten[[#Headers],[Landbouwer]],"")))</f>
        <v/>
      </c>
      <c r="AE517" t="str">
        <f>IF(ISNUMBER(FIND("arbeid",Methode_Keuze)),"",IF(ISNUMBER(FIND("arbeid",Methode_Keuze)),"",IF(Tb_Activiteiten[[#This Row],[Adviseur]]=1,Tb_Activiteiten[[#Headers],[Adviseur]],"")))</f>
        <v/>
      </c>
      <c r="AF517" t="str">
        <f>IF(ISNUMBER(FIND("arbeid",Methode_Keuze)),"",IF(ISNUMBER(FIND("arbeid",Methode_Keuze)),"",IF(Tb_Activiteiten[[#This Row],[Projectleider/Expert]]=1,Tb_Activiteiten[[#Headers],[Projectleider/Expert]],"")))</f>
        <v/>
      </c>
      <c r="AG517" t="str">
        <f>IF(ISNUMBER(FIND("arbeid",Methode_Keuze)),"",IF(ISNUMBER(FIND("arbeid",Methode_Keuze)),"",IF(Tb_Activiteiten[[#This Row],[Arbeidskosten]]=1,Tb_Activiteiten[[#Headers],[Arbeidskosten]],"")))</f>
        <v/>
      </c>
      <c r="AH517" t="str">
        <f>IF(ISNUMBER(FIND("arbeid",Methode_Keuze)),"",IF(ISNUMBER(FIND("arbeid",Methode_Keuze)),"",IF(Tb_Activiteiten[[#This Row],[Arbeidskosten op basis van IKS]]=1,Tb_Activiteiten[[#Headers],[Arbeidskosten op basis van IKS]],"")))</f>
        <v/>
      </c>
      <c r="AI517" t="str">
        <f>IF(ISNUMBER(FIND("overige",Methode_Keuze)),"",IF(Tb_Activiteiten[[#This Row],[Kosten derden exclusief btw]]=1,Tb_Activiteiten[[#Headers],[Kosten derden exclusief btw]],""))</f>
        <v/>
      </c>
      <c r="AJ517" t="str">
        <f>IF(ISNUMBER(FIND("overige",Methode_Keuze)),"",IF(Tb_Activiteiten[[#This Row],[Niet verrekenbare btw]]=1,Tb_Activiteiten[[#Headers],[Niet verrekenbare btw]],""))</f>
        <v/>
      </c>
      <c r="AK517" t="str">
        <f>IF(ISNUMBER(FIND("overige",Methode_Keuze)),"",IF(Tb_Activiteiten[[#This Row],[Grondkosten]]=1,Tb_Activiteiten[[#Headers],[Grondkosten]],""))</f>
        <v/>
      </c>
      <c r="AL517" t="str">
        <f>IF(ISNUMBER(FIND("overige",Methode_Keuze)),"",IF(Tb_Activiteiten[[#This Row],[Bijdrage in natura (overige)]]=1,Tb_Activiteiten[[#Headers],[Bijdrage in natura (overige)]],""))</f>
        <v/>
      </c>
      <c r="AM517" t="str">
        <f>IF(ISNUMBER(FIND("overige",Methode_Keuze)),"",IF(Tb_Activiteiten[[#This Row],[Bijdrage in natura (vrijwilligers)]]=1,Tb_Activiteiten[[#Headers],[Bijdrage in natura (vrijwilligers)]],""))</f>
        <v/>
      </c>
      <c r="AN517" t="str">
        <f>IF(ISNUMBER(FIND("overige",Methode_Keuze)),"",IF(Tb_Activiteiten[[#This Row],[Afschrijvingskosten]]=1,Tb_Activiteiten[[#Headers],[Afschrijvingskosten]],""))</f>
        <v/>
      </c>
    </row>
    <row r="518" spans="1:40" x14ac:dyDescent="0.25">
      <c r="A518" s="342"/>
      <c r="F518" s="81"/>
      <c r="G518" s="81"/>
      <c r="L518" s="71"/>
      <c r="N518" t="str">
        <f>IFERROR(IF(VLOOKUP(Tb_Activiteiten[[#This Row],[Openstelling]],Tb_Openstelling[],2,0)=1,1,""),"")</f>
        <v/>
      </c>
      <c r="AA518" t="str">
        <f>IF(ISNUMBER(FIND("arbeid",Methode_Keuze)),"",IF(ISNUMBER(FIND("arbeid",Methode_Keuze)),"",IF(Tb_Activiteiten[[#This Row],[Loonkosten]]=1,Tb_Activiteiten[[#Headers],[Loonkosten]],"")))</f>
        <v/>
      </c>
      <c r="AB518" t="str">
        <f>IF(ISNUMBER(FIND("arbeid",Methode_Keuze)),"",IF(ISNUMBER(FIND("arbeid",Methode_Keuze)),"",IF(Tb_Activiteiten[[#This Row],[Eigen arbeid]]=1,Tb_Activiteiten[[#Headers],[Eigen arbeid]],"")))</f>
        <v/>
      </c>
      <c r="AC518" t="str">
        <f>IF(ISNUMBER(FIND("arbeid",Methode_Keuze)),"",IF(ISNUMBER(FIND("arbeid",Methode_Keuze)),"",IF(Tb_Activiteiten[[#This Row],[Projectmedewerker]]=1,Tb_Activiteiten[[#Headers],[Projectmedewerker]],"")))</f>
        <v/>
      </c>
      <c r="AD518" t="str">
        <f>IF(ISNUMBER(FIND("arbeid",Methode_Keuze)),"",IF(ISNUMBER(FIND("arbeid",Methode_Keuze)),"",IF(Tb_Activiteiten[[#This Row],[Landbouwer]]=1,Tb_Activiteiten[[#Headers],[Landbouwer]],"")))</f>
        <v/>
      </c>
      <c r="AE518" t="str">
        <f>IF(ISNUMBER(FIND("arbeid",Methode_Keuze)),"",IF(ISNUMBER(FIND("arbeid",Methode_Keuze)),"",IF(Tb_Activiteiten[[#This Row],[Adviseur]]=1,Tb_Activiteiten[[#Headers],[Adviseur]],"")))</f>
        <v/>
      </c>
      <c r="AF518" t="str">
        <f>IF(ISNUMBER(FIND("arbeid",Methode_Keuze)),"",IF(ISNUMBER(FIND("arbeid",Methode_Keuze)),"",IF(Tb_Activiteiten[[#This Row],[Projectleider/Expert]]=1,Tb_Activiteiten[[#Headers],[Projectleider/Expert]],"")))</f>
        <v/>
      </c>
      <c r="AG518" t="str">
        <f>IF(ISNUMBER(FIND("arbeid",Methode_Keuze)),"",IF(ISNUMBER(FIND("arbeid",Methode_Keuze)),"",IF(Tb_Activiteiten[[#This Row],[Arbeidskosten]]=1,Tb_Activiteiten[[#Headers],[Arbeidskosten]],"")))</f>
        <v/>
      </c>
      <c r="AH518" t="str">
        <f>IF(ISNUMBER(FIND("arbeid",Methode_Keuze)),"",IF(ISNUMBER(FIND("arbeid",Methode_Keuze)),"",IF(Tb_Activiteiten[[#This Row],[Arbeidskosten op basis van IKS]]=1,Tb_Activiteiten[[#Headers],[Arbeidskosten op basis van IKS]],"")))</f>
        <v/>
      </c>
      <c r="AI518" t="str">
        <f>IF(ISNUMBER(FIND("overige",Methode_Keuze)),"",IF(Tb_Activiteiten[[#This Row],[Kosten derden exclusief btw]]=1,Tb_Activiteiten[[#Headers],[Kosten derden exclusief btw]],""))</f>
        <v/>
      </c>
      <c r="AJ518" t="str">
        <f>IF(ISNUMBER(FIND("overige",Methode_Keuze)),"",IF(Tb_Activiteiten[[#This Row],[Niet verrekenbare btw]]=1,Tb_Activiteiten[[#Headers],[Niet verrekenbare btw]],""))</f>
        <v/>
      </c>
      <c r="AK518" t="str">
        <f>IF(ISNUMBER(FIND("overige",Methode_Keuze)),"",IF(Tb_Activiteiten[[#This Row],[Grondkosten]]=1,Tb_Activiteiten[[#Headers],[Grondkosten]],""))</f>
        <v/>
      </c>
      <c r="AL518" t="str">
        <f>IF(ISNUMBER(FIND("overige",Methode_Keuze)),"",IF(Tb_Activiteiten[[#This Row],[Bijdrage in natura (overige)]]=1,Tb_Activiteiten[[#Headers],[Bijdrage in natura (overige)]],""))</f>
        <v/>
      </c>
      <c r="AM518" t="str">
        <f>IF(ISNUMBER(FIND("overige",Methode_Keuze)),"",IF(Tb_Activiteiten[[#This Row],[Bijdrage in natura (vrijwilligers)]]=1,Tb_Activiteiten[[#Headers],[Bijdrage in natura (vrijwilligers)]],""))</f>
        <v/>
      </c>
      <c r="AN518" t="str">
        <f>IF(ISNUMBER(FIND("overige",Methode_Keuze)),"",IF(Tb_Activiteiten[[#This Row],[Afschrijvingskosten]]=1,Tb_Activiteiten[[#Headers],[Afschrijvingskosten]],""))</f>
        <v/>
      </c>
    </row>
    <row r="519" spans="1:40" x14ac:dyDescent="0.25">
      <c r="A519" s="342"/>
      <c r="F519" s="81"/>
      <c r="G519" s="81"/>
      <c r="L519" s="71"/>
      <c r="N519" t="str">
        <f>IFERROR(IF(VLOOKUP(Tb_Activiteiten[[#This Row],[Openstelling]],Tb_Openstelling[],2,0)=1,1,""),"")</f>
        <v/>
      </c>
      <c r="AA519" t="str">
        <f>IF(ISNUMBER(FIND("arbeid",Methode_Keuze)),"",IF(ISNUMBER(FIND("arbeid",Methode_Keuze)),"",IF(Tb_Activiteiten[[#This Row],[Loonkosten]]=1,Tb_Activiteiten[[#Headers],[Loonkosten]],"")))</f>
        <v/>
      </c>
      <c r="AB519" t="str">
        <f>IF(ISNUMBER(FIND("arbeid",Methode_Keuze)),"",IF(ISNUMBER(FIND("arbeid",Methode_Keuze)),"",IF(Tb_Activiteiten[[#This Row],[Eigen arbeid]]=1,Tb_Activiteiten[[#Headers],[Eigen arbeid]],"")))</f>
        <v/>
      </c>
      <c r="AC519" t="str">
        <f>IF(ISNUMBER(FIND("arbeid",Methode_Keuze)),"",IF(ISNUMBER(FIND("arbeid",Methode_Keuze)),"",IF(Tb_Activiteiten[[#This Row],[Projectmedewerker]]=1,Tb_Activiteiten[[#Headers],[Projectmedewerker]],"")))</f>
        <v/>
      </c>
      <c r="AD519" t="str">
        <f>IF(ISNUMBER(FIND("arbeid",Methode_Keuze)),"",IF(ISNUMBER(FIND("arbeid",Methode_Keuze)),"",IF(Tb_Activiteiten[[#This Row],[Landbouwer]]=1,Tb_Activiteiten[[#Headers],[Landbouwer]],"")))</f>
        <v/>
      </c>
      <c r="AE519" t="str">
        <f>IF(ISNUMBER(FIND("arbeid",Methode_Keuze)),"",IF(ISNUMBER(FIND("arbeid",Methode_Keuze)),"",IF(Tb_Activiteiten[[#This Row],[Adviseur]]=1,Tb_Activiteiten[[#Headers],[Adviseur]],"")))</f>
        <v/>
      </c>
      <c r="AF519" t="str">
        <f>IF(ISNUMBER(FIND("arbeid",Methode_Keuze)),"",IF(ISNUMBER(FIND("arbeid",Methode_Keuze)),"",IF(Tb_Activiteiten[[#This Row],[Projectleider/Expert]]=1,Tb_Activiteiten[[#Headers],[Projectleider/Expert]],"")))</f>
        <v/>
      </c>
      <c r="AG519" t="str">
        <f>IF(ISNUMBER(FIND("arbeid",Methode_Keuze)),"",IF(ISNUMBER(FIND("arbeid",Methode_Keuze)),"",IF(Tb_Activiteiten[[#This Row],[Arbeidskosten]]=1,Tb_Activiteiten[[#Headers],[Arbeidskosten]],"")))</f>
        <v/>
      </c>
      <c r="AH519" t="str">
        <f>IF(ISNUMBER(FIND("arbeid",Methode_Keuze)),"",IF(ISNUMBER(FIND("arbeid",Methode_Keuze)),"",IF(Tb_Activiteiten[[#This Row],[Arbeidskosten op basis van IKS]]=1,Tb_Activiteiten[[#Headers],[Arbeidskosten op basis van IKS]],"")))</f>
        <v/>
      </c>
      <c r="AI519" t="str">
        <f>IF(ISNUMBER(FIND("overige",Methode_Keuze)),"",IF(Tb_Activiteiten[[#This Row],[Kosten derden exclusief btw]]=1,Tb_Activiteiten[[#Headers],[Kosten derden exclusief btw]],""))</f>
        <v/>
      </c>
      <c r="AJ519" t="str">
        <f>IF(ISNUMBER(FIND("overige",Methode_Keuze)),"",IF(Tb_Activiteiten[[#This Row],[Niet verrekenbare btw]]=1,Tb_Activiteiten[[#Headers],[Niet verrekenbare btw]],""))</f>
        <v/>
      </c>
      <c r="AK519" t="str">
        <f>IF(ISNUMBER(FIND("overige",Methode_Keuze)),"",IF(Tb_Activiteiten[[#This Row],[Grondkosten]]=1,Tb_Activiteiten[[#Headers],[Grondkosten]],""))</f>
        <v/>
      </c>
      <c r="AL519" t="str">
        <f>IF(ISNUMBER(FIND("overige",Methode_Keuze)),"",IF(Tb_Activiteiten[[#This Row],[Bijdrage in natura (overige)]]=1,Tb_Activiteiten[[#Headers],[Bijdrage in natura (overige)]],""))</f>
        <v/>
      </c>
      <c r="AM519" t="str">
        <f>IF(ISNUMBER(FIND("overige",Methode_Keuze)),"",IF(Tb_Activiteiten[[#This Row],[Bijdrage in natura (vrijwilligers)]]=1,Tb_Activiteiten[[#Headers],[Bijdrage in natura (vrijwilligers)]],""))</f>
        <v/>
      </c>
      <c r="AN519" t="str">
        <f>IF(ISNUMBER(FIND("overige",Methode_Keuze)),"",IF(Tb_Activiteiten[[#This Row],[Afschrijvingskosten]]=1,Tb_Activiteiten[[#Headers],[Afschrijvingskosten]],""))</f>
        <v/>
      </c>
    </row>
    <row r="520" spans="1:40" x14ac:dyDescent="0.25">
      <c r="A520" s="342"/>
      <c r="F520" s="81"/>
      <c r="G520" s="81"/>
      <c r="L520" s="71"/>
      <c r="N520" t="str">
        <f>IFERROR(IF(VLOOKUP(Tb_Activiteiten[[#This Row],[Openstelling]],Tb_Openstelling[],2,0)=1,1,""),"")</f>
        <v/>
      </c>
      <c r="AA520" t="str">
        <f>IF(ISNUMBER(FIND("arbeid",Methode_Keuze)),"",IF(ISNUMBER(FIND("arbeid",Methode_Keuze)),"",IF(Tb_Activiteiten[[#This Row],[Loonkosten]]=1,Tb_Activiteiten[[#Headers],[Loonkosten]],"")))</f>
        <v/>
      </c>
      <c r="AB520" t="str">
        <f>IF(ISNUMBER(FIND("arbeid",Methode_Keuze)),"",IF(ISNUMBER(FIND("arbeid",Methode_Keuze)),"",IF(Tb_Activiteiten[[#This Row],[Eigen arbeid]]=1,Tb_Activiteiten[[#Headers],[Eigen arbeid]],"")))</f>
        <v/>
      </c>
      <c r="AC520" t="str">
        <f>IF(ISNUMBER(FIND("arbeid",Methode_Keuze)),"",IF(ISNUMBER(FIND("arbeid",Methode_Keuze)),"",IF(Tb_Activiteiten[[#This Row],[Projectmedewerker]]=1,Tb_Activiteiten[[#Headers],[Projectmedewerker]],"")))</f>
        <v/>
      </c>
      <c r="AD520" t="str">
        <f>IF(ISNUMBER(FIND("arbeid",Methode_Keuze)),"",IF(ISNUMBER(FIND("arbeid",Methode_Keuze)),"",IF(Tb_Activiteiten[[#This Row],[Landbouwer]]=1,Tb_Activiteiten[[#Headers],[Landbouwer]],"")))</f>
        <v/>
      </c>
      <c r="AE520" t="str">
        <f>IF(ISNUMBER(FIND("arbeid",Methode_Keuze)),"",IF(ISNUMBER(FIND("arbeid",Methode_Keuze)),"",IF(Tb_Activiteiten[[#This Row],[Adviseur]]=1,Tb_Activiteiten[[#Headers],[Adviseur]],"")))</f>
        <v/>
      </c>
      <c r="AF520" t="str">
        <f>IF(ISNUMBER(FIND("arbeid",Methode_Keuze)),"",IF(ISNUMBER(FIND("arbeid",Methode_Keuze)),"",IF(Tb_Activiteiten[[#This Row],[Projectleider/Expert]]=1,Tb_Activiteiten[[#Headers],[Projectleider/Expert]],"")))</f>
        <v/>
      </c>
      <c r="AG520" t="str">
        <f>IF(ISNUMBER(FIND("arbeid",Methode_Keuze)),"",IF(ISNUMBER(FIND("arbeid",Methode_Keuze)),"",IF(Tb_Activiteiten[[#This Row],[Arbeidskosten]]=1,Tb_Activiteiten[[#Headers],[Arbeidskosten]],"")))</f>
        <v/>
      </c>
      <c r="AH520" t="str">
        <f>IF(ISNUMBER(FIND("arbeid",Methode_Keuze)),"",IF(ISNUMBER(FIND("arbeid",Methode_Keuze)),"",IF(Tb_Activiteiten[[#This Row],[Arbeidskosten op basis van IKS]]=1,Tb_Activiteiten[[#Headers],[Arbeidskosten op basis van IKS]],"")))</f>
        <v/>
      </c>
      <c r="AI520" t="str">
        <f>IF(ISNUMBER(FIND("overige",Methode_Keuze)),"",IF(Tb_Activiteiten[[#This Row],[Kosten derden exclusief btw]]=1,Tb_Activiteiten[[#Headers],[Kosten derden exclusief btw]],""))</f>
        <v/>
      </c>
      <c r="AJ520" t="str">
        <f>IF(ISNUMBER(FIND("overige",Methode_Keuze)),"",IF(Tb_Activiteiten[[#This Row],[Niet verrekenbare btw]]=1,Tb_Activiteiten[[#Headers],[Niet verrekenbare btw]],""))</f>
        <v/>
      </c>
      <c r="AK520" t="str">
        <f>IF(ISNUMBER(FIND("overige",Methode_Keuze)),"",IF(Tb_Activiteiten[[#This Row],[Grondkosten]]=1,Tb_Activiteiten[[#Headers],[Grondkosten]],""))</f>
        <v/>
      </c>
      <c r="AL520" t="str">
        <f>IF(ISNUMBER(FIND("overige",Methode_Keuze)),"",IF(Tb_Activiteiten[[#This Row],[Bijdrage in natura (overige)]]=1,Tb_Activiteiten[[#Headers],[Bijdrage in natura (overige)]],""))</f>
        <v/>
      </c>
      <c r="AM520" t="str">
        <f>IF(ISNUMBER(FIND("overige",Methode_Keuze)),"",IF(Tb_Activiteiten[[#This Row],[Bijdrage in natura (vrijwilligers)]]=1,Tb_Activiteiten[[#Headers],[Bijdrage in natura (vrijwilligers)]],""))</f>
        <v/>
      </c>
      <c r="AN520" t="str">
        <f>IF(ISNUMBER(FIND("overige",Methode_Keuze)),"",IF(Tb_Activiteiten[[#This Row],[Afschrijvingskosten]]=1,Tb_Activiteiten[[#Headers],[Afschrijvingskosten]],""))</f>
        <v/>
      </c>
    </row>
    <row r="521" spans="1:40" x14ac:dyDescent="0.25">
      <c r="A521" s="342"/>
      <c r="F521" s="81"/>
      <c r="G521" s="81"/>
      <c r="L521" s="71"/>
      <c r="N521" t="str">
        <f>IFERROR(IF(VLOOKUP(Tb_Activiteiten[[#This Row],[Openstelling]],Tb_Openstelling[],2,0)=1,1,""),"")</f>
        <v/>
      </c>
      <c r="AA521" t="str">
        <f>IF(ISNUMBER(FIND("arbeid",Methode_Keuze)),"",IF(ISNUMBER(FIND("arbeid",Methode_Keuze)),"",IF(Tb_Activiteiten[[#This Row],[Loonkosten]]=1,Tb_Activiteiten[[#Headers],[Loonkosten]],"")))</f>
        <v/>
      </c>
      <c r="AB521" t="str">
        <f>IF(ISNUMBER(FIND("arbeid",Methode_Keuze)),"",IF(ISNUMBER(FIND("arbeid",Methode_Keuze)),"",IF(Tb_Activiteiten[[#This Row],[Eigen arbeid]]=1,Tb_Activiteiten[[#Headers],[Eigen arbeid]],"")))</f>
        <v/>
      </c>
      <c r="AC521" t="str">
        <f>IF(ISNUMBER(FIND("arbeid",Methode_Keuze)),"",IF(ISNUMBER(FIND("arbeid",Methode_Keuze)),"",IF(Tb_Activiteiten[[#This Row],[Projectmedewerker]]=1,Tb_Activiteiten[[#Headers],[Projectmedewerker]],"")))</f>
        <v/>
      </c>
      <c r="AD521" t="str">
        <f>IF(ISNUMBER(FIND("arbeid",Methode_Keuze)),"",IF(ISNUMBER(FIND("arbeid",Methode_Keuze)),"",IF(Tb_Activiteiten[[#This Row],[Landbouwer]]=1,Tb_Activiteiten[[#Headers],[Landbouwer]],"")))</f>
        <v/>
      </c>
      <c r="AE521" t="str">
        <f>IF(ISNUMBER(FIND("arbeid",Methode_Keuze)),"",IF(ISNUMBER(FIND("arbeid",Methode_Keuze)),"",IF(Tb_Activiteiten[[#This Row],[Adviseur]]=1,Tb_Activiteiten[[#Headers],[Adviseur]],"")))</f>
        <v/>
      </c>
      <c r="AF521" t="str">
        <f>IF(ISNUMBER(FIND("arbeid",Methode_Keuze)),"",IF(ISNUMBER(FIND("arbeid",Methode_Keuze)),"",IF(Tb_Activiteiten[[#This Row],[Projectleider/Expert]]=1,Tb_Activiteiten[[#Headers],[Projectleider/Expert]],"")))</f>
        <v/>
      </c>
      <c r="AG521" t="str">
        <f>IF(ISNUMBER(FIND("arbeid",Methode_Keuze)),"",IF(ISNUMBER(FIND("arbeid",Methode_Keuze)),"",IF(Tb_Activiteiten[[#This Row],[Arbeidskosten]]=1,Tb_Activiteiten[[#Headers],[Arbeidskosten]],"")))</f>
        <v/>
      </c>
      <c r="AH521" t="str">
        <f>IF(ISNUMBER(FIND("arbeid",Methode_Keuze)),"",IF(ISNUMBER(FIND("arbeid",Methode_Keuze)),"",IF(Tb_Activiteiten[[#This Row],[Arbeidskosten op basis van IKS]]=1,Tb_Activiteiten[[#Headers],[Arbeidskosten op basis van IKS]],"")))</f>
        <v/>
      </c>
      <c r="AI521" t="str">
        <f>IF(ISNUMBER(FIND("overige",Methode_Keuze)),"",IF(Tb_Activiteiten[[#This Row],[Kosten derden exclusief btw]]=1,Tb_Activiteiten[[#Headers],[Kosten derden exclusief btw]],""))</f>
        <v/>
      </c>
      <c r="AJ521" t="str">
        <f>IF(ISNUMBER(FIND("overige",Methode_Keuze)),"",IF(Tb_Activiteiten[[#This Row],[Niet verrekenbare btw]]=1,Tb_Activiteiten[[#Headers],[Niet verrekenbare btw]],""))</f>
        <v/>
      </c>
      <c r="AK521" t="str">
        <f>IF(ISNUMBER(FIND("overige",Methode_Keuze)),"",IF(Tb_Activiteiten[[#This Row],[Grondkosten]]=1,Tb_Activiteiten[[#Headers],[Grondkosten]],""))</f>
        <v/>
      </c>
      <c r="AL521" t="str">
        <f>IF(ISNUMBER(FIND("overige",Methode_Keuze)),"",IF(Tb_Activiteiten[[#This Row],[Bijdrage in natura (overige)]]=1,Tb_Activiteiten[[#Headers],[Bijdrage in natura (overige)]],""))</f>
        <v/>
      </c>
      <c r="AM521" t="str">
        <f>IF(ISNUMBER(FIND("overige",Methode_Keuze)),"",IF(Tb_Activiteiten[[#This Row],[Bijdrage in natura (vrijwilligers)]]=1,Tb_Activiteiten[[#Headers],[Bijdrage in natura (vrijwilligers)]],""))</f>
        <v/>
      </c>
      <c r="AN521" t="str">
        <f>IF(ISNUMBER(FIND("overige",Methode_Keuze)),"",IF(Tb_Activiteiten[[#This Row],[Afschrijvingskosten]]=1,Tb_Activiteiten[[#Headers],[Afschrijvingskosten]],""))</f>
        <v/>
      </c>
    </row>
    <row r="522" spans="1:40" x14ac:dyDescent="0.25">
      <c r="A522" s="342"/>
      <c r="F522" s="81"/>
      <c r="G522" s="81"/>
      <c r="L522" s="71"/>
      <c r="N522" t="str">
        <f>IFERROR(IF(VLOOKUP(Tb_Activiteiten[[#This Row],[Openstelling]],Tb_Openstelling[],2,0)=1,1,""),"")</f>
        <v/>
      </c>
      <c r="AA522" t="str">
        <f>IF(ISNUMBER(FIND("arbeid",Methode_Keuze)),"",IF(ISNUMBER(FIND("arbeid",Methode_Keuze)),"",IF(Tb_Activiteiten[[#This Row],[Loonkosten]]=1,Tb_Activiteiten[[#Headers],[Loonkosten]],"")))</f>
        <v/>
      </c>
      <c r="AB522" t="str">
        <f>IF(ISNUMBER(FIND("arbeid",Methode_Keuze)),"",IF(ISNUMBER(FIND("arbeid",Methode_Keuze)),"",IF(Tb_Activiteiten[[#This Row],[Eigen arbeid]]=1,Tb_Activiteiten[[#Headers],[Eigen arbeid]],"")))</f>
        <v/>
      </c>
      <c r="AC522" t="str">
        <f>IF(ISNUMBER(FIND("arbeid",Methode_Keuze)),"",IF(ISNUMBER(FIND("arbeid",Methode_Keuze)),"",IF(Tb_Activiteiten[[#This Row],[Projectmedewerker]]=1,Tb_Activiteiten[[#Headers],[Projectmedewerker]],"")))</f>
        <v/>
      </c>
      <c r="AD522" t="str">
        <f>IF(ISNUMBER(FIND("arbeid",Methode_Keuze)),"",IF(ISNUMBER(FIND("arbeid",Methode_Keuze)),"",IF(Tb_Activiteiten[[#This Row],[Landbouwer]]=1,Tb_Activiteiten[[#Headers],[Landbouwer]],"")))</f>
        <v/>
      </c>
      <c r="AE522" t="str">
        <f>IF(ISNUMBER(FIND("arbeid",Methode_Keuze)),"",IF(ISNUMBER(FIND("arbeid",Methode_Keuze)),"",IF(Tb_Activiteiten[[#This Row],[Adviseur]]=1,Tb_Activiteiten[[#Headers],[Adviseur]],"")))</f>
        <v/>
      </c>
      <c r="AF522" t="str">
        <f>IF(ISNUMBER(FIND("arbeid",Methode_Keuze)),"",IF(ISNUMBER(FIND("arbeid",Methode_Keuze)),"",IF(Tb_Activiteiten[[#This Row],[Projectleider/Expert]]=1,Tb_Activiteiten[[#Headers],[Projectleider/Expert]],"")))</f>
        <v/>
      </c>
      <c r="AG522" t="str">
        <f>IF(ISNUMBER(FIND("arbeid",Methode_Keuze)),"",IF(ISNUMBER(FIND("arbeid",Methode_Keuze)),"",IF(Tb_Activiteiten[[#This Row],[Arbeidskosten]]=1,Tb_Activiteiten[[#Headers],[Arbeidskosten]],"")))</f>
        <v/>
      </c>
      <c r="AH522" t="str">
        <f>IF(ISNUMBER(FIND("arbeid",Methode_Keuze)),"",IF(ISNUMBER(FIND("arbeid",Methode_Keuze)),"",IF(Tb_Activiteiten[[#This Row],[Arbeidskosten op basis van IKS]]=1,Tb_Activiteiten[[#Headers],[Arbeidskosten op basis van IKS]],"")))</f>
        <v/>
      </c>
      <c r="AI522" t="str">
        <f>IF(ISNUMBER(FIND("overige",Methode_Keuze)),"",IF(Tb_Activiteiten[[#This Row],[Kosten derden exclusief btw]]=1,Tb_Activiteiten[[#Headers],[Kosten derden exclusief btw]],""))</f>
        <v/>
      </c>
      <c r="AJ522" t="str">
        <f>IF(ISNUMBER(FIND("overige",Methode_Keuze)),"",IF(Tb_Activiteiten[[#This Row],[Niet verrekenbare btw]]=1,Tb_Activiteiten[[#Headers],[Niet verrekenbare btw]],""))</f>
        <v/>
      </c>
      <c r="AK522" t="str">
        <f>IF(ISNUMBER(FIND("overige",Methode_Keuze)),"",IF(Tb_Activiteiten[[#This Row],[Grondkosten]]=1,Tb_Activiteiten[[#Headers],[Grondkosten]],""))</f>
        <v/>
      </c>
      <c r="AL522" t="str">
        <f>IF(ISNUMBER(FIND("overige",Methode_Keuze)),"",IF(Tb_Activiteiten[[#This Row],[Bijdrage in natura (overige)]]=1,Tb_Activiteiten[[#Headers],[Bijdrage in natura (overige)]],""))</f>
        <v/>
      </c>
      <c r="AM522" t="str">
        <f>IF(ISNUMBER(FIND("overige",Methode_Keuze)),"",IF(Tb_Activiteiten[[#This Row],[Bijdrage in natura (vrijwilligers)]]=1,Tb_Activiteiten[[#Headers],[Bijdrage in natura (vrijwilligers)]],""))</f>
        <v/>
      </c>
      <c r="AN522" t="str">
        <f>IF(ISNUMBER(FIND("overige",Methode_Keuze)),"",IF(Tb_Activiteiten[[#This Row],[Afschrijvingskosten]]=1,Tb_Activiteiten[[#Headers],[Afschrijvingskosten]],""))</f>
        <v/>
      </c>
    </row>
    <row r="523" spans="1:40" x14ac:dyDescent="0.25">
      <c r="A523" s="342"/>
      <c r="F523" s="81"/>
      <c r="G523" s="81"/>
      <c r="L523" s="71"/>
      <c r="N523" t="str">
        <f>IFERROR(IF(VLOOKUP(Tb_Activiteiten[[#This Row],[Openstelling]],Tb_Openstelling[],2,0)=1,1,""),"")</f>
        <v/>
      </c>
      <c r="AA523" t="str">
        <f>IF(ISNUMBER(FIND("arbeid",Methode_Keuze)),"",IF(ISNUMBER(FIND("arbeid",Methode_Keuze)),"",IF(Tb_Activiteiten[[#This Row],[Loonkosten]]=1,Tb_Activiteiten[[#Headers],[Loonkosten]],"")))</f>
        <v/>
      </c>
      <c r="AB523" t="str">
        <f>IF(ISNUMBER(FIND("arbeid",Methode_Keuze)),"",IF(ISNUMBER(FIND("arbeid",Methode_Keuze)),"",IF(Tb_Activiteiten[[#This Row],[Eigen arbeid]]=1,Tb_Activiteiten[[#Headers],[Eigen arbeid]],"")))</f>
        <v/>
      </c>
      <c r="AC523" t="str">
        <f>IF(ISNUMBER(FIND("arbeid",Methode_Keuze)),"",IF(ISNUMBER(FIND("arbeid",Methode_Keuze)),"",IF(Tb_Activiteiten[[#This Row],[Projectmedewerker]]=1,Tb_Activiteiten[[#Headers],[Projectmedewerker]],"")))</f>
        <v/>
      </c>
      <c r="AD523" t="str">
        <f>IF(ISNUMBER(FIND("arbeid",Methode_Keuze)),"",IF(ISNUMBER(FIND("arbeid",Methode_Keuze)),"",IF(Tb_Activiteiten[[#This Row],[Landbouwer]]=1,Tb_Activiteiten[[#Headers],[Landbouwer]],"")))</f>
        <v/>
      </c>
      <c r="AE523" t="str">
        <f>IF(ISNUMBER(FIND("arbeid",Methode_Keuze)),"",IF(ISNUMBER(FIND("arbeid",Methode_Keuze)),"",IF(Tb_Activiteiten[[#This Row],[Adviseur]]=1,Tb_Activiteiten[[#Headers],[Adviseur]],"")))</f>
        <v/>
      </c>
      <c r="AF523" t="str">
        <f>IF(ISNUMBER(FIND("arbeid",Methode_Keuze)),"",IF(ISNUMBER(FIND("arbeid",Methode_Keuze)),"",IF(Tb_Activiteiten[[#This Row],[Projectleider/Expert]]=1,Tb_Activiteiten[[#Headers],[Projectleider/Expert]],"")))</f>
        <v/>
      </c>
      <c r="AG523" t="str">
        <f>IF(ISNUMBER(FIND("arbeid",Methode_Keuze)),"",IF(ISNUMBER(FIND("arbeid",Methode_Keuze)),"",IF(Tb_Activiteiten[[#This Row],[Arbeidskosten]]=1,Tb_Activiteiten[[#Headers],[Arbeidskosten]],"")))</f>
        <v/>
      </c>
      <c r="AH523" t="str">
        <f>IF(ISNUMBER(FIND("arbeid",Methode_Keuze)),"",IF(ISNUMBER(FIND("arbeid",Methode_Keuze)),"",IF(Tb_Activiteiten[[#This Row],[Arbeidskosten op basis van IKS]]=1,Tb_Activiteiten[[#Headers],[Arbeidskosten op basis van IKS]],"")))</f>
        <v/>
      </c>
      <c r="AI523" t="str">
        <f>IF(ISNUMBER(FIND("overige",Methode_Keuze)),"",IF(Tb_Activiteiten[[#This Row],[Kosten derden exclusief btw]]=1,Tb_Activiteiten[[#Headers],[Kosten derden exclusief btw]],""))</f>
        <v/>
      </c>
      <c r="AJ523" t="str">
        <f>IF(ISNUMBER(FIND("overige",Methode_Keuze)),"",IF(Tb_Activiteiten[[#This Row],[Niet verrekenbare btw]]=1,Tb_Activiteiten[[#Headers],[Niet verrekenbare btw]],""))</f>
        <v/>
      </c>
      <c r="AK523" t="str">
        <f>IF(ISNUMBER(FIND("overige",Methode_Keuze)),"",IF(Tb_Activiteiten[[#This Row],[Grondkosten]]=1,Tb_Activiteiten[[#Headers],[Grondkosten]],""))</f>
        <v/>
      </c>
      <c r="AL523" t="str">
        <f>IF(ISNUMBER(FIND("overige",Methode_Keuze)),"",IF(Tb_Activiteiten[[#This Row],[Bijdrage in natura (overige)]]=1,Tb_Activiteiten[[#Headers],[Bijdrage in natura (overige)]],""))</f>
        <v/>
      </c>
      <c r="AM523" t="str">
        <f>IF(ISNUMBER(FIND("overige",Methode_Keuze)),"",IF(Tb_Activiteiten[[#This Row],[Bijdrage in natura (vrijwilligers)]]=1,Tb_Activiteiten[[#Headers],[Bijdrage in natura (vrijwilligers)]],""))</f>
        <v/>
      </c>
      <c r="AN523" t="str">
        <f>IF(ISNUMBER(FIND("overige",Methode_Keuze)),"",IF(Tb_Activiteiten[[#This Row],[Afschrijvingskosten]]=1,Tb_Activiteiten[[#Headers],[Afschrijvingskosten]],""))</f>
        <v/>
      </c>
    </row>
    <row r="524" spans="1:40" x14ac:dyDescent="0.25">
      <c r="A524" s="342"/>
      <c r="F524" s="81"/>
      <c r="G524" s="81"/>
      <c r="L524" s="71"/>
      <c r="N524" t="str">
        <f>IFERROR(IF(VLOOKUP(Tb_Activiteiten[[#This Row],[Openstelling]],Tb_Openstelling[],2,0)=1,1,""),"")</f>
        <v/>
      </c>
      <c r="AA524" t="str">
        <f>IF(ISNUMBER(FIND("arbeid",Methode_Keuze)),"",IF(ISNUMBER(FIND("arbeid",Methode_Keuze)),"",IF(Tb_Activiteiten[[#This Row],[Loonkosten]]=1,Tb_Activiteiten[[#Headers],[Loonkosten]],"")))</f>
        <v/>
      </c>
      <c r="AB524" t="str">
        <f>IF(ISNUMBER(FIND("arbeid",Methode_Keuze)),"",IF(ISNUMBER(FIND("arbeid",Methode_Keuze)),"",IF(Tb_Activiteiten[[#This Row],[Eigen arbeid]]=1,Tb_Activiteiten[[#Headers],[Eigen arbeid]],"")))</f>
        <v/>
      </c>
      <c r="AC524" t="str">
        <f>IF(ISNUMBER(FIND("arbeid",Methode_Keuze)),"",IF(ISNUMBER(FIND("arbeid",Methode_Keuze)),"",IF(Tb_Activiteiten[[#This Row],[Projectmedewerker]]=1,Tb_Activiteiten[[#Headers],[Projectmedewerker]],"")))</f>
        <v/>
      </c>
      <c r="AD524" t="str">
        <f>IF(ISNUMBER(FIND("arbeid",Methode_Keuze)),"",IF(ISNUMBER(FIND("arbeid",Methode_Keuze)),"",IF(Tb_Activiteiten[[#This Row],[Landbouwer]]=1,Tb_Activiteiten[[#Headers],[Landbouwer]],"")))</f>
        <v/>
      </c>
      <c r="AE524" t="str">
        <f>IF(ISNUMBER(FIND("arbeid",Methode_Keuze)),"",IF(ISNUMBER(FIND("arbeid",Methode_Keuze)),"",IF(Tb_Activiteiten[[#This Row],[Adviseur]]=1,Tb_Activiteiten[[#Headers],[Adviseur]],"")))</f>
        <v/>
      </c>
      <c r="AF524" t="str">
        <f>IF(ISNUMBER(FIND("arbeid",Methode_Keuze)),"",IF(ISNUMBER(FIND("arbeid",Methode_Keuze)),"",IF(Tb_Activiteiten[[#This Row],[Projectleider/Expert]]=1,Tb_Activiteiten[[#Headers],[Projectleider/Expert]],"")))</f>
        <v/>
      </c>
      <c r="AG524" t="str">
        <f>IF(ISNUMBER(FIND("arbeid",Methode_Keuze)),"",IF(ISNUMBER(FIND("arbeid",Methode_Keuze)),"",IF(Tb_Activiteiten[[#This Row],[Arbeidskosten]]=1,Tb_Activiteiten[[#Headers],[Arbeidskosten]],"")))</f>
        <v/>
      </c>
      <c r="AH524" t="str">
        <f>IF(ISNUMBER(FIND("arbeid",Methode_Keuze)),"",IF(ISNUMBER(FIND("arbeid",Methode_Keuze)),"",IF(Tb_Activiteiten[[#This Row],[Arbeidskosten op basis van IKS]]=1,Tb_Activiteiten[[#Headers],[Arbeidskosten op basis van IKS]],"")))</f>
        <v/>
      </c>
      <c r="AI524" t="str">
        <f>IF(ISNUMBER(FIND("overige",Methode_Keuze)),"",IF(Tb_Activiteiten[[#This Row],[Kosten derden exclusief btw]]=1,Tb_Activiteiten[[#Headers],[Kosten derden exclusief btw]],""))</f>
        <v/>
      </c>
      <c r="AJ524" t="str">
        <f>IF(ISNUMBER(FIND("overige",Methode_Keuze)),"",IF(Tb_Activiteiten[[#This Row],[Niet verrekenbare btw]]=1,Tb_Activiteiten[[#Headers],[Niet verrekenbare btw]],""))</f>
        <v/>
      </c>
      <c r="AK524" t="str">
        <f>IF(ISNUMBER(FIND("overige",Methode_Keuze)),"",IF(Tb_Activiteiten[[#This Row],[Grondkosten]]=1,Tb_Activiteiten[[#Headers],[Grondkosten]],""))</f>
        <v/>
      </c>
      <c r="AL524" t="str">
        <f>IF(ISNUMBER(FIND("overige",Methode_Keuze)),"",IF(Tb_Activiteiten[[#This Row],[Bijdrage in natura (overige)]]=1,Tb_Activiteiten[[#Headers],[Bijdrage in natura (overige)]],""))</f>
        <v/>
      </c>
      <c r="AM524" t="str">
        <f>IF(ISNUMBER(FIND("overige",Methode_Keuze)),"",IF(Tb_Activiteiten[[#This Row],[Bijdrage in natura (vrijwilligers)]]=1,Tb_Activiteiten[[#Headers],[Bijdrage in natura (vrijwilligers)]],""))</f>
        <v/>
      </c>
      <c r="AN524" t="str">
        <f>IF(ISNUMBER(FIND("overige",Methode_Keuze)),"",IF(Tb_Activiteiten[[#This Row],[Afschrijvingskosten]]=1,Tb_Activiteiten[[#Headers],[Afschrijvingskosten]],""))</f>
        <v/>
      </c>
    </row>
    <row r="525" spans="1:40" x14ac:dyDescent="0.25">
      <c r="A525" s="342"/>
      <c r="F525" s="81"/>
      <c r="G525" s="81"/>
      <c r="L525" s="71"/>
      <c r="N525" t="str">
        <f>IFERROR(IF(VLOOKUP(Tb_Activiteiten[[#This Row],[Openstelling]],Tb_Openstelling[],2,0)=1,1,""),"")</f>
        <v/>
      </c>
      <c r="AA525" t="str">
        <f>IF(ISNUMBER(FIND("arbeid",Methode_Keuze)),"",IF(ISNUMBER(FIND("arbeid",Methode_Keuze)),"",IF(Tb_Activiteiten[[#This Row],[Loonkosten]]=1,Tb_Activiteiten[[#Headers],[Loonkosten]],"")))</f>
        <v/>
      </c>
      <c r="AB525" t="str">
        <f>IF(ISNUMBER(FIND("arbeid",Methode_Keuze)),"",IF(ISNUMBER(FIND("arbeid",Methode_Keuze)),"",IF(Tb_Activiteiten[[#This Row],[Eigen arbeid]]=1,Tb_Activiteiten[[#Headers],[Eigen arbeid]],"")))</f>
        <v/>
      </c>
      <c r="AC525" t="str">
        <f>IF(ISNUMBER(FIND("arbeid",Methode_Keuze)),"",IF(ISNUMBER(FIND("arbeid",Methode_Keuze)),"",IF(Tb_Activiteiten[[#This Row],[Projectmedewerker]]=1,Tb_Activiteiten[[#Headers],[Projectmedewerker]],"")))</f>
        <v/>
      </c>
      <c r="AD525" t="str">
        <f>IF(ISNUMBER(FIND("arbeid",Methode_Keuze)),"",IF(ISNUMBER(FIND("arbeid",Methode_Keuze)),"",IF(Tb_Activiteiten[[#This Row],[Landbouwer]]=1,Tb_Activiteiten[[#Headers],[Landbouwer]],"")))</f>
        <v/>
      </c>
      <c r="AE525" t="str">
        <f>IF(ISNUMBER(FIND("arbeid",Methode_Keuze)),"",IF(ISNUMBER(FIND("arbeid",Methode_Keuze)),"",IF(Tb_Activiteiten[[#This Row],[Adviseur]]=1,Tb_Activiteiten[[#Headers],[Adviseur]],"")))</f>
        <v/>
      </c>
      <c r="AF525" t="str">
        <f>IF(ISNUMBER(FIND("arbeid",Methode_Keuze)),"",IF(ISNUMBER(FIND("arbeid",Methode_Keuze)),"",IF(Tb_Activiteiten[[#This Row],[Projectleider/Expert]]=1,Tb_Activiteiten[[#Headers],[Projectleider/Expert]],"")))</f>
        <v/>
      </c>
      <c r="AG525" t="str">
        <f>IF(ISNUMBER(FIND("arbeid",Methode_Keuze)),"",IF(ISNUMBER(FIND("arbeid",Methode_Keuze)),"",IF(Tb_Activiteiten[[#This Row],[Arbeidskosten]]=1,Tb_Activiteiten[[#Headers],[Arbeidskosten]],"")))</f>
        <v/>
      </c>
      <c r="AH525" t="str">
        <f>IF(ISNUMBER(FIND("arbeid",Methode_Keuze)),"",IF(ISNUMBER(FIND("arbeid",Methode_Keuze)),"",IF(Tb_Activiteiten[[#This Row],[Arbeidskosten op basis van IKS]]=1,Tb_Activiteiten[[#Headers],[Arbeidskosten op basis van IKS]],"")))</f>
        <v/>
      </c>
      <c r="AI525" t="str">
        <f>IF(ISNUMBER(FIND("overige",Methode_Keuze)),"",IF(Tb_Activiteiten[[#This Row],[Kosten derden exclusief btw]]=1,Tb_Activiteiten[[#Headers],[Kosten derden exclusief btw]],""))</f>
        <v/>
      </c>
      <c r="AJ525" t="str">
        <f>IF(ISNUMBER(FIND("overige",Methode_Keuze)),"",IF(Tb_Activiteiten[[#This Row],[Niet verrekenbare btw]]=1,Tb_Activiteiten[[#Headers],[Niet verrekenbare btw]],""))</f>
        <v/>
      </c>
      <c r="AK525" t="str">
        <f>IF(ISNUMBER(FIND("overige",Methode_Keuze)),"",IF(Tb_Activiteiten[[#This Row],[Grondkosten]]=1,Tb_Activiteiten[[#Headers],[Grondkosten]],""))</f>
        <v/>
      </c>
      <c r="AL525" t="str">
        <f>IF(ISNUMBER(FIND("overige",Methode_Keuze)),"",IF(Tb_Activiteiten[[#This Row],[Bijdrage in natura (overige)]]=1,Tb_Activiteiten[[#Headers],[Bijdrage in natura (overige)]],""))</f>
        <v/>
      </c>
      <c r="AM525" t="str">
        <f>IF(ISNUMBER(FIND("overige",Methode_Keuze)),"",IF(Tb_Activiteiten[[#This Row],[Bijdrage in natura (vrijwilligers)]]=1,Tb_Activiteiten[[#Headers],[Bijdrage in natura (vrijwilligers)]],""))</f>
        <v/>
      </c>
      <c r="AN525" t="str">
        <f>IF(ISNUMBER(FIND("overige",Methode_Keuze)),"",IF(Tb_Activiteiten[[#This Row],[Afschrijvingskosten]]=1,Tb_Activiteiten[[#Headers],[Afschrijvingskosten]],""))</f>
        <v/>
      </c>
    </row>
    <row r="526" spans="1:40" x14ac:dyDescent="0.25">
      <c r="A526" s="342"/>
      <c r="F526" s="81"/>
      <c r="G526" s="81"/>
      <c r="L526" s="71"/>
      <c r="N526" t="str">
        <f>IFERROR(IF(VLOOKUP(Tb_Activiteiten[[#This Row],[Openstelling]],Tb_Openstelling[],2,0)=1,1,""),"")</f>
        <v/>
      </c>
      <c r="AA526" t="str">
        <f>IF(ISNUMBER(FIND("arbeid",Methode_Keuze)),"",IF(ISNUMBER(FIND("arbeid",Methode_Keuze)),"",IF(Tb_Activiteiten[[#This Row],[Loonkosten]]=1,Tb_Activiteiten[[#Headers],[Loonkosten]],"")))</f>
        <v/>
      </c>
      <c r="AB526" t="str">
        <f>IF(ISNUMBER(FIND("arbeid",Methode_Keuze)),"",IF(ISNUMBER(FIND("arbeid",Methode_Keuze)),"",IF(Tb_Activiteiten[[#This Row],[Eigen arbeid]]=1,Tb_Activiteiten[[#Headers],[Eigen arbeid]],"")))</f>
        <v/>
      </c>
      <c r="AC526" t="str">
        <f>IF(ISNUMBER(FIND("arbeid",Methode_Keuze)),"",IF(ISNUMBER(FIND("arbeid",Methode_Keuze)),"",IF(Tb_Activiteiten[[#This Row],[Projectmedewerker]]=1,Tb_Activiteiten[[#Headers],[Projectmedewerker]],"")))</f>
        <v/>
      </c>
      <c r="AD526" t="str">
        <f>IF(ISNUMBER(FIND("arbeid",Methode_Keuze)),"",IF(ISNUMBER(FIND("arbeid",Methode_Keuze)),"",IF(Tb_Activiteiten[[#This Row],[Landbouwer]]=1,Tb_Activiteiten[[#Headers],[Landbouwer]],"")))</f>
        <v/>
      </c>
      <c r="AE526" t="str">
        <f>IF(ISNUMBER(FIND("arbeid",Methode_Keuze)),"",IF(ISNUMBER(FIND("arbeid",Methode_Keuze)),"",IF(Tb_Activiteiten[[#This Row],[Adviseur]]=1,Tb_Activiteiten[[#Headers],[Adviseur]],"")))</f>
        <v/>
      </c>
      <c r="AF526" t="str">
        <f>IF(ISNUMBER(FIND("arbeid",Methode_Keuze)),"",IF(ISNUMBER(FIND("arbeid",Methode_Keuze)),"",IF(Tb_Activiteiten[[#This Row],[Projectleider/Expert]]=1,Tb_Activiteiten[[#Headers],[Projectleider/Expert]],"")))</f>
        <v/>
      </c>
      <c r="AG526" t="str">
        <f>IF(ISNUMBER(FIND("arbeid",Methode_Keuze)),"",IF(ISNUMBER(FIND("arbeid",Methode_Keuze)),"",IF(Tb_Activiteiten[[#This Row],[Arbeidskosten]]=1,Tb_Activiteiten[[#Headers],[Arbeidskosten]],"")))</f>
        <v/>
      </c>
      <c r="AH526" t="str">
        <f>IF(ISNUMBER(FIND("arbeid",Methode_Keuze)),"",IF(ISNUMBER(FIND("arbeid",Methode_Keuze)),"",IF(Tb_Activiteiten[[#This Row],[Arbeidskosten op basis van IKS]]=1,Tb_Activiteiten[[#Headers],[Arbeidskosten op basis van IKS]],"")))</f>
        <v/>
      </c>
      <c r="AI526" t="str">
        <f>IF(ISNUMBER(FIND("overige",Methode_Keuze)),"",IF(Tb_Activiteiten[[#This Row],[Kosten derden exclusief btw]]=1,Tb_Activiteiten[[#Headers],[Kosten derden exclusief btw]],""))</f>
        <v/>
      </c>
      <c r="AJ526" t="str">
        <f>IF(ISNUMBER(FIND("overige",Methode_Keuze)),"",IF(Tb_Activiteiten[[#This Row],[Niet verrekenbare btw]]=1,Tb_Activiteiten[[#Headers],[Niet verrekenbare btw]],""))</f>
        <v/>
      </c>
      <c r="AK526" t="str">
        <f>IF(ISNUMBER(FIND("overige",Methode_Keuze)),"",IF(Tb_Activiteiten[[#This Row],[Grondkosten]]=1,Tb_Activiteiten[[#Headers],[Grondkosten]],""))</f>
        <v/>
      </c>
      <c r="AL526" t="str">
        <f>IF(ISNUMBER(FIND("overige",Methode_Keuze)),"",IF(Tb_Activiteiten[[#This Row],[Bijdrage in natura (overige)]]=1,Tb_Activiteiten[[#Headers],[Bijdrage in natura (overige)]],""))</f>
        <v/>
      </c>
      <c r="AM526" t="str">
        <f>IF(ISNUMBER(FIND("overige",Methode_Keuze)),"",IF(Tb_Activiteiten[[#This Row],[Bijdrage in natura (vrijwilligers)]]=1,Tb_Activiteiten[[#Headers],[Bijdrage in natura (vrijwilligers)]],""))</f>
        <v/>
      </c>
      <c r="AN526" t="str">
        <f>IF(ISNUMBER(FIND("overige",Methode_Keuze)),"",IF(Tb_Activiteiten[[#This Row],[Afschrijvingskosten]]=1,Tb_Activiteiten[[#Headers],[Afschrijvingskosten]],""))</f>
        <v/>
      </c>
    </row>
    <row r="527" spans="1:40" x14ac:dyDescent="0.25">
      <c r="A527" s="342"/>
      <c r="F527" s="81"/>
      <c r="G527" s="81"/>
      <c r="L527" s="71"/>
      <c r="N527" t="str">
        <f>IFERROR(IF(VLOOKUP(Tb_Activiteiten[[#This Row],[Openstelling]],Tb_Openstelling[],2,0)=1,1,""),"")</f>
        <v/>
      </c>
      <c r="AA527" t="str">
        <f>IF(ISNUMBER(FIND("arbeid",Methode_Keuze)),"",IF(ISNUMBER(FIND("arbeid",Methode_Keuze)),"",IF(Tb_Activiteiten[[#This Row],[Loonkosten]]=1,Tb_Activiteiten[[#Headers],[Loonkosten]],"")))</f>
        <v/>
      </c>
      <c r="AB527" t="str">
        <f>IF(ISNUMBER(FIND("arbeid",Methode_Keuze)),"",IF(ISNUMBER(FIND("arbeid",Methode_Keuze)),"",IF(Tb_Activiteiten[[#This Row],[Eigen arbeid]]=1,Tb_Activiteiten[[#Headers],[Eigen arbeid]],"")))</f>
        <v/>
      </c>
      <c r="AC527" t="str">
        <f>IF(ISNUMBER(FIND("arbeid",Methode_Keuze)),"",IF(ISNUMBER(FIND("arbeid",Methode_Keuze)),"",IF(Tb_Activiteiten[[#This Row],[Projectmedewerker]]=1,Tb_Activiteiten[[#Headers],[Projectmedewerker]],"")))</f>
        <v/>
      </c>
      <c r="AD527" t="str">
        <f>IF(ISNUMBER(FIND("arbeid",Methode_Keuze)),"",IF(ISNUMBER(FIND("arbeid",Methode_Keuze)),"",IF(Tb_Activiteiten[[#This Row],[Landbouwer]]=1,Tb_Activiteiten[[#Headers],[Landbouwer]],"")))</f>
        <v/>
      </c>
      <c r="AE527" t="str">
        <f>IF(ISNUMBER(FIND("arbeid",Methode_Keuze)),"",IF(ISNUMBER(FIND("arbeid",Methode_Keuze)),"",IF(Tb_Activiteiten[[#This Row],[Adviseur]]=1,Tb_Activiteiten[[#Headers],[Adviseur]],"")))</f>
        <v/>
      </c>
      <c r="AF527" t="str">
        <f>IF(ISNUMBER(FIND("arbeid",Methode_Keuze)),"",IF(ISNUMBER(FIND("arbeid",Methode_Keuze)),"",IF(Tb_Activiteiten[[#This Row],[Projectleider/Expert]]=1,Tb_Activiteiten[[#Headers],[Projectleider/Expert]],"")))</f>
        <v/>
      </c>
      <c r="AG527" t="str">
        <f>IF(ISNUMBER(FIND("arbeid",Methode_Keuze)),"",IF(ISNUMBER(FIND("arbeid",Methode_Keuze)),"",IF(Tb_Activiteiten[[#This Row],[Arbeidskosten]]=1,Tb_Activiteiten[[#Headers],[Arbeidskosten]],"")))</f>
        <v/>
      </c>
      <c r="AH527" t="str">
        <f>IF(ISNUMBER(FIND("arbeid",Methode_Keuze)),"",IF(ISNUMBER(FIND("arbeid",Methode_Keuze)),"",IF(Tb_Activiteiten[[#This Row],[Arbeidskosten op basis van IKS]]=1,Tb_Activiteiten[[#Headers],[Arbeidskosten op basis van IKS]],"")))</f>
        <v/>
      </c>
      <c r="AI527" t="str">
        <f>IF(ISNUMBER(FIND("overige",Methode_Keuze)),"",IF(Tb_Activiteiten[[#This Row],[Kosten derden exclusief btw]]=1,Tb_Activiteiten[[#Headers],[Kosten derden exclusief btw]],""))</f>
        <v/>
      </c>
      <c r="AJ527" t="str">
        <f>IF(ISNUMBER(FIND("overige",Methode_Keuze)),"",IF(Tb_Activiteiten[[#This Row],[Niet verrekenbare btw]]=1,Tb_Activiteiten[[#Headers],[Niet verrekenbare btw]],""))</f>
        <v/>
      </c>
      <c r="AK527" t="str">
        <f>IF(ISNUMBER(FIND("overige",Methode_Keuze)),"",IF(Tb_Activiteiten[[#This Row],[Grondkosten]]=1,Tb_Activiteiten[[#Headers],[Grondkosten]],""))</f>
        <v/>
      </c>
      <c r="AL527" t="str">
        <f>IF(ISNUMBER(FIND("overige",Methode_Keuze)),"",IF(Tb_Activiteiten[[#This Row],[Bijdrage in natura (overige)]]=1,Tb_Activiteiten[[#Headers],[Bijdrage in natura (overige)]],""))</f>
        <v/>
      </c>
      <c r="AM527" t="str">
        <f>IF(ISNUMBER(FIND("overige",Methode_Keuze)),"",IF(Tb_Activiteiten[[#This Row],[Bijdrage in natura (vrijwilligers)]]=1,Tb_Activiteiten[[#Headers],[Bijdrage in natura (vrijwilligers)]],""))</f>
        <v/>
      </c>
      <c r="AN527" t="str">
        <f>IF(ISNUMBER(FIND("overige",Methode_Keuze)),"",IF(Tb_Activiteiten[[#This Row],[Afschrijvingskosten]]=1,Tb_Activiteiten[[#Headers],[Afschrijvingskosten]],""))</f>
        <v/>
      </c>
    </row>
    <row r="528" spans="1:40" x14ac:dyDescent="0.25">
      <c r="A528" s="342"/>
      <c r="F528" s="81"/>
      <c r="G528" s="81"/>
      <c r="L528" s="71"/>
      <c r="N528" t="str">
        <f>IFERROR(IF(VLOOKUP(Tb_Activiteiten[[#This Row],[Openstelling]],Tb_Openstelling[],2,0)=1,1,""),"")</f>
        <v/>
      </c>
      <c r="AA528" t="str">
        <f>IF(ISNUMBER(FIND("arbeid",Methode_Keuze)),"",IF(ISNUMBER(FIND("arbeid",Methode_Keuze)),"",IF(Tb_Activiteiten[[#This Row],[Loonkosten]]=1,Tb_Activiteiten[[#Headers],[Loonkosten]],"")))</f>
        <v/>
      </c>
      <c r="AB528" t="str">
        <f>IF(ISNUMBER(FIND("arbeid",Methode_Keuze)),"",IF(ISNUMBER(FIND("arbeid",Methode_Keuze)),"",IF(Tb_Activiteiten[[#This Row],[Eigen arbeid]]=1,Tb_Activiteiten[[#Headers],[Eigen arbeid]],"")))</f>
        <v/>
      </c>
      <c r="AC528" t="str">
        <f>IF(ISNUMBER(FIND("arbeid",Methode_Keuze)),"",IF(ISNUMBER(FIND("arbeid",Methode_Keuze)),"",IF(Tb_Activiteiten[[#This Row],[Projectmedewerker]]=1,Tb_Activiteiten[[#Headers],[Projectmedewerker]],"")))</f>
        <v/>
      </c>
      <c r="AD528" t="str">
        <f>IF(ISNUMBER(FIND("arbeid",Methode_Keuze)),"",IF(ISNUMBER(FIND("arbeid",Methode_Keuze)),"",IF(Tb_Activiteiten[[#This Row],[Landbouwer]]=1,Tb_Activiteiten[[#Headers],[Landbouwer]],"")))</f>
        <v/>
      </c>
      <c r="AE528" t="str">
        <f>IF(ISNUMBER(FIND("arbeid",Methode_Keuze)),"",IF(ISNUMBER(FIND("arbeid",Methode_Keuze)),"",IF(Tb_Activiteiten[[#This Row],[Adviseur]]=1,Tb_Activiteiten[[#Headers],[Adviseur]],"")))</f>
        <v/>
      </c>
      <c r="AF528" t="str">
        <f>IF(ISNUMBER(FIND("arbeid",Methode_Keuze)),"",IF(ISNUMBER(FIND("arbeid",Methode_Keuze)),"",IF(Tb_Activiteiten[[#This Row],[Projectleider/Expert]]=1,Tb_Activiteiten[[#Headers],[Projectleider/Expert]],"")))</f>
        <v/>
      </c>
      <c r="AG528" t="str">
        <f>IF(ISNUMBER(FIND("arbeid",Methode_Keuze)),"",IF(ISNUMBER(FIND("arbeid",Methode_Keuze)),"",IF(Tb_Activiteiten[[#This Row],[Arbeidskosten]]=1,Tb_Activiteiten[[#Headers],[Arbeidskosten]],"")))</f>
        <v/>
      </c>
      <c r="AH528" t="str">
        <f>IF(ISNUMBER(FIND("arbeid",Methode_Keuze)),"",IF(ISNUMBER(FIND("arbeid",Methode_Keuze)),"",IF(Tb_Activiteiten[[#This Row],[Arbeidskosten op basis van IKS]]=1,Tb_Activiteiten[[#Headers],[Arbeidskosten op basis van IKS]],"")))</f>
        <v/>
      </c>
      <c r="AI528" t="str">
        <f>IF(ISNUMBER(FIND("overige",Methode_Keuze)),"",IF(Tb_Activiteiten[[#This Row],[Kosten derden exclusief btw]]=1,Tb_Activiteiten[[#Headers],[Kosten derden exclusief btw]],""))</f>
        <v/>
      </c>
      <c r="AJ528" t="str">
        <f>IF(ISNUMBER(FIND("overige",Methode_Keuze)),"",IF(Tb_Activiteiten[[#This Row],[Niet verrekenbare btw]]=1,Tb_Activiteiten[[#Headers],[Niet verrekenbare btw]],""))</f>
        <v/>
      </c>
      <c r="AK528" t="str">
        <f>IF(ISNUMBER(FIND("overige",Methode_Keuze)),"",IF(Tb_Activiteiten[[#This Row],[Grondkosten]]=1,Tb_Activiteiten[[#Headers],[Grondkosten]],""))</f>
        <v/>
      </c>
      <c r="AL528" t="str">
        <f>IF(ISNUMBER(FIND("overige",Methode_Keuze)),"",IF(Tb_Activiteiten[[#This Row],[Bijdrage in natura (overige)]]=1,Tb_Activiteiten[[#Headers],[Bijdrage in natura (overige)]],""))</f>
        <v/>
      </c>
      <c r="AM528" t="str">
        <f>IF(ISNUMBER(FIND("overige",Methode_Keuze)),"",IF(Tb_Activiteiten[[#This Row],[Bijdrage in natura (vrijwilligers)]]=1,Tb_Activiteiten[[#Headers],[Bijdrage in natura (vrijwilligers)]],""))</f>
        <v/>
      </c>
      <c r="AN528" t="str">
        <f>IF(ISNUMBER(FIND("overige",Methode_Keuze)),"",IF(Tb_Activiteiten[[#This Row],[Afschrijvingskosten]]=1,Tb_Activiteiten[[#Headers],[Afschrijvingskosten]],""))</f>
        <v/>
      </c>
    </row>
    <row r="529" spans="1:40" x14ac:dyDescent="0.25">
      <c r="A529" s="342"/>
      <c r="F529" s="81"/>
      <c r="G529" s="81"/>
      <c r="L529" s="71"/>
      <c r="N529" t="str">
        <f>IFERROR(IF(VLOOKUP(Tb_Activiteiten[[#This Row],[Openstelling]],Tb_Openstelling[],2,0)=1,1,""),"")</f>
        <v/>
      </c>
      <c r="AA529" t="str">
        <f>IF(ISNUMBER(FIND("arbeid",Methode_Keuze)),"",IF(ISNUMBER(FIND("arbeid",Methode_Keuze)),"",IF(Tb_Activiteiten[[#This Row],[Loonkosten]]=1,Tb_Activiteiten[[#Headers],[Loonkosten]],"")))</f>
        <v/>
      </c>
      <c r="AB529" t="str">
        <f>IF(ISNUMBER(FIND("arbeid",Methode_Keuze)),"",IF(ISNUMBER(FIND("arbeid",Methode_Keuze)),"",IF(Tb_Activiteiten[[#This Row],[Eigen arbeid]]=1,Tb_Activiteiten[[#Headers],[Eigen arbeid]],"")))</f>
        <v/>
      </c>
      <c r="AC529" t="str">
        <f>IF(ISNUMBER(FIND("arbeid",Methode_Keuze)),"",IF(ISNUMBER(FIND("arbeid",Methode_Keuze)),"",IF(Tb_Activiteiten[[#This Row],[Projectmedewerker]]=1,Tb_Activiteiten[[#Headers],[Projectmedewerker]],"")))</f>
        <v/>
      </c>
      <c r="AD529" t="str">
        <f>IF(ISNUMBER(FIND("arbeid",Methode_Keuze)),"",IF(ISNUMBER(FIND("arbeid",Methode_Keuze)),"",IF(Tb_Activiteiten[[#This Row],[Landbouwer]]=1,Tb_Activiteiten[[#Headers],[Landbouwer]],"")))</f>
        <v/>
      </c>
      <c r="AE529" t="str">
        <f>IF(ISNUMBER(FIND("arbeid",Methode_Keuze)),"",IF(ISNUMBER(FIND("arbeid",Methode_Keuze)),"",IF(Tb_Activiteiten[[#This Row],[Adviseur]]=1,Tb_Activiteiten[[#Headers],[Adviseur]],"")))</f>
        <v/>
      </c>
      <c r="AF529" t="str">
        <f>IF(ISNUMBER(FIND("arbeid",Methode_Keuze)),"",IF(ISNUMBER(FIND("arbeid",Methode_Keuze)),"",IF(Tb_Activiteiten[[#This Row],[Projectleider/Expert]]=1,Tb_Activiteiten[[#Headers],[Projectleider/Expert]],"")))</f>
        <v/>
      </c>
      <c r="AG529" t="str">
        <f>IF(ISNUMBER(FIND("arbeid",Methode_Keuze)),"",IF(ISNUMBER(FIND("arbeid",Methode_Keuze)),"",IF(Tb_Activiteiten[[#This Row],[Arbeidskosten]]=1,Tb_Activiteiten[[#Headers],[Arbeidskosten]],"")))</f>
        <v/>
      </c>
      <c r="AH529" t="str">
        <f>IF(ISNUMBER(FIND("arbeid",Methode_Keuze)),"",IF(ISNUMBER(FIND("arbeid",Methode_Keuze)),"",IF(Tb_Activiteiten[[#This Row],[Arbeidskosten op basis van IKS]]=1,Tb_Activiteiten[[#Headers],[Arbeidskosten op basis van IKS]],"")))</f>
        <v/>
      </c>
      <c r="AI529" t="str">
        <f>IF(ISNUMBER(FIND("overige",Methode_Keuze)),"",IF(Tb_Activiteiten[[#This Row],[Kosten derden exclusief btw]]=1,Tb_Activiteiten[[#Headers],[Kosten derden exclusief btw]],""))</f>
        <v/>
      </c>
      <c r="AJ529" t="str">
        <f>IF(ISNUMBER(FIND("overige",Methode_Keuze)),"",IF(Tb_Activiteiten[[#This Row],[Niet verrekenbare btw]]=1,Tb_Activiteiten[[#Headers],[Niet verrekenbare btw]],""))</f>
        <v/>
      </c>
      <c r="AK529" t="str">
        <f>IF(ISNUMBER(FIND("overige",Methode_Keuze)),"",IF(Tb_Activiteiten[[#This Row],[Grondkosten]]=1,Tb_Activiteiten[[#Headers],[Grondkosten]],""))</f>
        <v/>
      </c>
      <c r="AL529" t="str">
        <f>IF(ISNUMBER(FIND("overige",Methode_Keuze)),"",IF(Tb_Activiteiten[[#This Row],[Bijdrage in natura (overige)]]=1,Tb_Activiteiten[[#Headers],[Bijdrage in natura (overige)]],""))</f>
        <v/>
      </c>
      <c r="AM529" t="str">
        <f>IF(ISNUMBER(FIND("overige",Methode_Keuze)),"",IF(Tb_Activiteiten[[#This Row],[Bijdrage in natura (vrijwilligers)]]=1,Tb_Activiteiten[[#Headers],[Bijdrage in natura (vrijwilligers)]],""))</f>
        <v/>
      </c>
      <c r="AN529" t="str">
        <f>IF(ISNUMBER(FIND("overige",Methode_Keuze)),"",IF(Tb_Activiteiten[[#This Row],[Afschrijvingskosten]]=1,Tb_Activiteiten[[#Headers],[Afschrijvingskosten]],""))</f>
        <v/>
      </c>
    </row>
    <row r="530" spans="1:40" x14ac:dyDescent="0.25">
      <c r="A530" s="342"/>
      <c r="F530" s="81"/>
      <c r="G530" s="81"/>
      <c r="L530" s="71"/>
      <c r="N530" t="str">
        <f>IFERROR(IF(VLOOKUP(Tb_Activiteiten[[#This Row],[Openstelling]],Tb_Openstelling[],2,0)=1,1,""),"")</f>
        <v/>
      </c>
      <c r="AA530" t="str">
        <f>IF(ISNUMBER(FIND("arbeid",Methode_Keuze)),"",IF(ISNUMBER(FIND("arbeid",Methode_Keuze)),"",IF(Tb_Activiteiten[[#This Row],[Loonkosten]]=1,Tb_Activiteiten[[#Headers],[Loonkosten]],"")))</f>
        <v/>
      </c>
      <c r="AB530" t="str">
        <f>IF(ISNUMBER(FIND("arbeid",Methode_Keuze)),"",IF(ISNUMBER(FIND("arbeid",Methode_Keuze)),"",IF(Tb_Activiteiten[[#This Row],[Eigen arbeid]]=1,Tb_Activiteiten[[#Headers],[Eigen arbeid]],"")))</f>
        <v/>
      </c>
      <c r="AC530" t="str">
        <f>IF(ISNUMBER(FIND("arbeid",Methode_Keuze)),"",IF(ISNUMBER(FIND("arbeid",Methode_Keuze)),"",IF(Tb_Activiteiten[[#This Row],[Projectmedewerker]]=1,Tb_Activiteiten[[#Headers],[Projectmedewerker]],"")))</f>
        <v/>
      </c>
      <c r="AD530" t="str">
        <f>IF(ISNUMBER(FIND("arbeid",Methode_Keuze)),"",IF(ISNUMBER(FIND("arbeid",Methode_Keuze)),"",IF(Tb_Activiteiten[[#This Row],[Landbouwer]]=1,Tb_Activiteiten[[#Headers],[Landbouwer]],"")))</f>
        <v/>
      </c>
      <c r="AE530" t="str">
        <f>IF(ISNUMBER(FIND("arbeid",Methode_Keuze)),"",IF(ISNUMBER(FIND("arbeid",Methode_Keuze)),"",IF(Tb_Activiteiten[[#This Row],[Adviseur]]=1,Tb_Activiteiten[[#Headers],[Adviseur]],"")))</f>
        <v/>
      </c>
      <c r="AF530" t="str">
        <f>IF(ISNUMBER(FIND("arbeid",Methode_Keuze)),"",IF(ISNUMBER(FIND("arbeid",Methode_Keuze)),"",IF(Tb_Activiteiten[[#This Row],[Projectleider/Expert]]=1,Tb_Activiteiten[[#Headers],[Projectleider/Expert]],"")))</f>
        <v/>
      </c>
      <c r="AG530" t="str">
        <f>IF(ISNUMBER(FIND("arbeid",Methode_Keuze)),"",IF(ISNUMBER(FIND("arbeid",Methode_Keuze)),"",IF(Tb_Activiteiten[[#This Row],[Arbeidskosten]]=1,Tb_Activiteiten[[#Headers],[Arbeidskosten]],"")))</f>
        <v/>
      </c>
      <c r="AH530" t="str">
        <f>IF(ISNUMBER(FIND("arbeid",Methode_Keuze)),"",IF(ISNUMBER(FIND("arbeid",Methode_Keuze)),"",IF(Tb_Activiteiten[[#This Row],[Arbeidskosten op basis van IKS]]=1,Tb_Activiteiten[[#Headers],[Arbeidskosten op basis van IKS]],"")))</f>
        <v/>
      </c>
      <c r="AI530" t="str">
        <f>IF(ISNUMBER(FIND("overige",Methode_Keuze)),"",IF(Tb_Activiteiten[[#This Row],[Kosten derden exclusief btw]]=1,Tb_Activiteiten[[#Headers],[Kosten derden exclusief btw]],""))</f>
        <v/>
      </c>
      <c r="AJ530" t="str">
        <f>IF(ISNUMBER(FIND("overige",Methode_Keuze)),"",IF(Tb_Activiteiten[[#This Row],[Niet verrekenbare btw]]=1,Tb_Activiteiten[[#Headers],[Niet verrekenbare btw]],""))</f>
        <v/>
      </c>
      <c r="AK530" t="str">
        <f>IF(ISNUMBER(FIND("overige",Methode_Keuze)),"",IF(Tb_Activiteiten[[#This Row],[Grondkosten]]=1,Tb_Activiteiten[[#Headers],[Grondkosten]],""))</f>
        <v/>
      </c>
      <c r="AL530" t="str">
        <f>IF(ISNUMBER(FIND("overige",Methode_Keuze)),"",IF(Tb_Activiteiten[[#This Row],[Bijdrage in natura (overige)]]=1,Tb_Activiteiten[[#Headers],[Bijdrage in natura (overige)]],""))</f>
        <v/>
      </c>
      <c r="AM530" t="str">
        <f>IF(ISNUMBER(FIND("overige",Methode_Keuze)),"",IF(Tb_Activiteiten[[#This Row],[Bijdrage in natura (vrijwilligers)]]=1,Tb_Activiteiten[[#Headers],[Bijdrage in natura (vrijwilligers)]],""))</f>
        <v/>
      </c>
      <c r="AN530" t="str">
        <f>IF(ISNUMBER(FIND("overige",Methode_Keuze)),"",IF(Tb_Activiteiten[[#This Row],[Afschrijvingskosten]]=1,Tb_Activiteiten[[#Headers],[Afschrijvingskosten]],""))</f>
        <v/>
      </c>
    </row>
    <row r="531" spans="1:40" x14ac:dyDescent="0.25">
      <c r="A531" s="342"/>
      <c r="F531" s="81"/>
      <c r="G531" s="81"/>
      <c r="L531" s="71"/>
      <c r="N531" t="str">
        <f>IFERROR(IF(VLOOKUP(Tb_Activiteiten[[#This Row],[Openstelling]],Tb_Openstelling[],2,0)=1,1,""),"")</f>
        <v/>
      </c>
      <c r="AA531" t="str">
        <f>IF(ISNUMBER(FIND("arbeid",Methode_Keuze)),"",IF(ISNUMBER(FIND("arbeid",Methode_Keuze)),"",IF(Tb_Activiteiten[[#This Row],[Loonkosten]]=1,Tb_Activiteiten[[#Headers],[Loonkosten]],"")))</f>
        <v/>
      </c>
      <c r="AB531" t="str">
        <f>IF(ISNUMBER(FIND("arbeid",Methode_Keuze)),"",IF(ISNUMBER(FIND("arbeid",Methode_Keuze)),"",IF(Tb_Activiteiten[[#This Row],[Eigen arbeid]]=1,Tb_Activiteiten[[#Headers],[Eigen arbeid]],"")))</f>
        <v/>
      </c>
      <c r="AC531" t="str">
        <f>IF(ISNUMBER(FIND("arbeid",Methode_Keuze)),"",IF(ISNUMBER(FIND("arbeid",Methode_Keuze)),"",IF(Tb_Activiteiten[[#This Row],[Projectmedewerker]]=1,Tb_Activiteiten[[#Headers],[Projectmedewerker]],"")))</f>
        <v/>
      </c>
      <c r="AD531" t="str">
        <f>IF(ISNUMBER(FIND("arbeid",Methode_Keuze)),"",IF(ISNUMBER(FIND("arbeid",Methode_Keuze)),"",IF(Tb_Activiteiten[[#This Row],[Landbouwer]]=1,Tb_Activiteiten[[#Headers],[Landbouwer]],"")))</f>
        <v/>
      </c>
      <c r="AE531" t="str">
        <f>IF(ISNUMBER(FIND("arbeid",Methode_Keuze)),"",IF(ISNUMBER(FIND("arbeid",Methode_Keuze)),"",IF(Tb_Activiteiten[[#This Row],[Adviseur]]=1,Tb_Activiteiten[[#Headers],[Adviseur]],"")))</f>
        <v/>
      </c>
      <c r="AF531" t="str">
        <f>IF(ISNUMBER(FIND("arbeid",Methode_Keuze)),"",IF(ISNUMBER(FIND("arbeid",Methode_Keuze)),"",IF(Tb_Activiteiten[[#This Row],[Projectleider/Expert]]=1,Tb_Activiteiten[[#Headers],[Projectleider/Expert]],"")))</f>
        <v/>
      </c>
      <c r="AG531" t="str">
        <f>IF(ISNUMBER(FIND("arbeid",Methode_Keuze)),"",IF(ISNUMBER(FIND("arbeid",Methode_Keuze)),"",IF(Tb_Activiteiten[[#This Row],[Arbeidskosten]]=1,Tb_Activiteiten[[#Headers],[Arbeidskosten]],"")))</f>
        <v/>
      </c>
      <c r="AH531" t="str">
        <f>IF(ISNUMBER(FIND("arbeid",Methode_Keuze)),"",IF(ISNUMBER(FIND("arbeid",Methode_Keuze)),"",IF(Tb_Activiteiten[[#This Row],[Arbeidskosten op basis van IKS]]=1,Tb_Activiteiten[[#Headers],[Arbeidskosten op basis van IKS]],"")))</f>
        <v/>
      </c>
      <c r="AI531" t="str">
        <f>IF(ISNUMBER(FIND("overige",Methode_Keuze)),"",IF(Tb_Activiteiten[[#This Row],[Kosten derden exclusief btw]]=1,Tb_Activiteiten[[#Headers],[Kosten derden exclusief btw]],""))</f>
        <v/>
      </c>
      <c r="AJ531" t="str">
        <f>IF(ISNUMBER(FIND("overige",Methode_Keuze)),"",IF(Tb_Activiteiten[[#This Row],[Niet verrekenbare btw]]=1,Tb_Activiteiten[[#Headers],[Niet verrekenbare btw]],""))</f>
        <v/>
      </c>
      <c r="AK531" t="str">
        <f>IF(ISNUMBER(FIND("overige",Methode_Keuze)),"",IF(Tb_Activiteiten[[#This Row],[Grondkosten]]=1,Tb_Activiteiten[[#Headers],[Grondkosten]],""))</f>
        <v/>
      </c>
      <c r="AL531" t="str">
        <f>IF(ISNUMBER(FIND("overige",Methode_Keuze)),"",IF(Tb_Activiteiten[[#This Row],[Bijdrage in natura (overige)]]=1,Tb_Activiteiten[[#Headers],[Bijdrage in natura (overige)]],""))</f>
        <v/>
      </c>
      <c r="AM531" t="str">
        <f>IF(ISNUMBER(FIND("overige",Methode_Keuze)),"",IF(Tb_Activiteiten[[#This Row],[Bijdrage in natura (vrijwilligers)]]=1,Tb_Activiteiten[[#Headers],[Bijdrage in natura (vrijwilligers)]],""))</f>
        <v/>
      </c>
      <c r="AN531" t="str">
        <f>IF(ISNUMBER(FIND("overige",Methode_Keuze)),"",IF(Tb_Activiteiten[[#This Row],[Afschrijvingskosten]]=1,Tb_Activiteiten[[#Headers],[Afschrijvingskosten]],""))</f>
        <v/>
      </c>
    </row>
    <row r="532" spans="1:40" x14ac:dyDescent="0.25">
      <c r="A532" s="342"/>
      <c r="F532" s="81"/>
      <c r="G532" s="81"/>
      <c r="L532" s="71"/>
      <c r="N532" t="str">
        <f>IFERROR(IF(VLOOKUP(Tb_Activiteiten[[#This Row],[Openstelling]],Tb_Openstelling[],2,0)=1,1,""),"")</f>
        <v/>
      </c>
      <c r="AA532" t="str">
        <f>IF(ISNUMBER(FIND("arbeid",Methode_Keuze)),"",IF(ISNUMBER(FIND("arbeid",Methode_Keuze)),"",IF(Tb_Activiteiten[[#This Row],[Loonkosten]]=1,Tb_Activiteiten[[#Headers],[Loonkosten]],"")))</f>
        <v/>
      </c>
      <c r="AB532" t="str">
        <f>IF(ISNUMBER(FIND("arbeid",Methode_Keuze)),"",IF(ISNUMBER(FIND("arbeid",Methode_Keuze)),"",IF(Tb_Activiteiten[[#This Row],[Eigen arbeid]]=1,Tb_Activiteiten[[#Headers],[Eigen arbeid]],"")))</f>
        <v/>
      </c>
      <c r="AC532" t="str">
        <f>IF(ISNUMBER(FIND("arbeid",Methode_Keuze)),"",IF(ISNUMBER(FIND("arbeid",Methode_Keuze)),"",IF(Tb_Activiteiten[[#This Row],[Projectmedewerker]]=1,Tb_Activiteiten[[#Headers],[Projectmedewerker]],"")))</f>
        <v/>
      </c>
      <c r="AD532" t="str">
        <f>IF(ISNUMBER(FIND("arbeid",Methode_Keuze)),"",IF(ISNUMBER(FIND("arbeid",Methode_Keuze)),"",IF(Tb_Activiteiten[[#This Row],[Landbouwer]]=1,Tb_Activiteiten[[#Headers],[Landbouwer]],"")))</f>
        <v/>
      </c>
      <c r="AE532" t="str">
        <f>IF(ISNUMBER(FIND("arbeid",Methode_Keuze)),"",IF(ISNUMBER(FIND("arbeid",Methode_Keuze)),"",IF(Tb_Activiteiten[[#This Row],[Adviseur]]=1,Tb_Activiteiten[[#Headers],[Adviseur]],"")))</f>
        <v/>
      </c>
      <c r="AF532" t="str">
        <f>IF(ISNUMBER(FIND("arbeid",Methode_Keuze)),"",IF(ISNUMBER(FIND("arbeid",Methode_Keuze)),"",IF(Tb_Activiteiten[[#This Row],[Projectleider/Expert]]=1,Tb_Activiteiten[[#Headers],[Projectleider/Expert]],"")))</f>
        <v/>
      </c>
      <c r="AG532" t="str">
        <f>IF(ISNUMBER(FIND("arbeid",Methode_Keuze)),"",IF(ISNUMBER(FIND("arbeid",Methode_Keuze)),"",IF(Tb_Activiteiten[[#This Row],[Arbeidskosten]]=1,Tb_Activiteiten[[#Headers],[Arbeidskosten]],"")))</f>
        <v/>
      </c>
      <c r="AH532" t="str">
        <f>IF(ISNUMBER(FIND("arbeid",Methode_Keuze)),"",IF(ISNUMBER(FIND("arbeid",Methode_Keuze)),"",IF(Tb_Activiteiten[[#This Row],[Arbeidskosten op basis van IKS]]=1,Tb_Activiteiten[[#Headers],[Arbeidskosten op basis van IKS]],"")))</f>
        <v/>
      </c>
      <c r="AI532" t="str">
        <f>IF(ISNUMBER(FIND("overige",Methode_Keuze)),"",IF(Tb_Activiteiten[[#This Row],[Kosten derden exclusief btw]]=1,Tb_Activiteiten[[#Headers],[Kosten derden exclusief btw]],""))</f>
        <v/>
      </c>
      <c r="AJ532" t="str">
        <f>IF(ISNUMBER(FIND("overige",Methode_Keuze)),"",IF(Tb_Activiteiten[[#This Row],[Niet verrekenbare btw]]=1,Tb_Activiteiten[[#Headers],[Niet verrekenbare btw]],""))</f>
        <v/>
      </c>
      <c r="AK532" t="str">
        <f>IF(ISNUMBER(FIND("overige",Methode_Keuze)),"",IF(Tb_Activiteiten[[#This Row],[Grondkosten]]=1,Tb_Activiteiten[[#Headers],[Grondkosten]],""))</f>
        <v/>
      </c>
      <c r="AL532" t="str">
        <f>IF(ISNUMBER(FIND("overige",Methode_Keuze)),"",IF(Tb_Activiteiten[[#This Row],[Bijdrage in natura (overige)]]=1,Tb_Activiteiten[[#Headers],[Bijdrage in natura (overige)]],""))</f>
        <v/>
      </c>
      <c r="AM532" t="str">
        <f>IF(ISNUMBER(FIND("overige",Methode_Keuze)),"",IF(Tb_Activiteiten[[#This Row],[Bijdrage in natura (vrijwilligers)]]=1,Tb_Activiteiten[[#Headers],[Bijdrage in natura (vrijwilligers)]],""))</f>
        <v/>
      </c>
      <c r="AN532" t="str">
        <f>IF(ISNUMBER(FIND("overige",Methode_Keuze)),"",IF(Tb_Activiteiten[[#This Row],[Afschrijvingskosten]]=1,Tb_Activiteiten[[#Headers],[Afschrijvingskosten]],""))</f>
        <v/>
      </c>
    </row>
    <row r="533" spans="1:40" x14ac:dyDescent="0.25">
      <c r="A533" s="342"/>
      <c r="F533" s="81"/>
      <c r="G533" s="81"/>
      <c r="L533" s="71"/>
      <c r="N533" t="str">
        <f>IFERROR(IF(VLOOKUP(Tb_Activiteiten[[#This Row],[Openstelling]],Tb_Openstelling[],2,0)=1,1,""),"")</f>
        <v/>
      </c>
      <c r="AA533" t="str">
        <f>IF(ISNUMBER(FIND("arbeid",Methode_Keuze)),"",IF(ISNUMBER(FIND("arbeid",Methode_Keuze)),"",IF(Tb_Activiteiten[[#This Row],[Loonkosten]]=1,Tb_Activiteiten[[#Headers],[Loonkosten]],"")))</f>
        <v/>
      </c>
      <c r="AB533" t="str">
        <f>IF(ISNUMBER(FIND("arbeid",Methode_Keuze)),"",IF(ISNUMBER(FIND("arbeid",Methode_Keuze)),"",IF(Tb_Activiteiten[[#This Row],[Eigen arbeid]]=1,Tb_Activiteiten[[#Headers],[Eigen arbeid]],"")))</f>
        <v/>
      </c>
      <c r="AC533" t="str">
        <f>IF(ISNUMBER(FIND("arbeid",Methode_Keuze)),"",IF(ISNUMBER(FIND("arbeid",Methode_Keuze)),"",IF(Tb_Activiteiten[[#This Row],[Projectmedewerker]]=1,Tb_Activiteiten[[#Headers],[Projectmedewerker]],"")))</f>
        <v/>
      </c>
      <c r="AD533" t="str">
        <f>IF(ISNUMBER(FIND("arbeid",Methode_Keuze)),"",IF(ISNUMBER(FIND("arbeid",Methode_Keuze)),"",IF(Tb_Activiteiten[[#This Row],[Landbouwer]]=1,Tb_Activiteiten[[#Headers],[Landbouwer]],"")))</f>
        <v/>
      </c>
      <c r="AE533" t="str">
        <f>IF(ISNUMBER(FIND("arbeid",Methode_Keuze)),"",IF(ISNUMBER(FIND("arbeid",Methode_Keuze)),"",IF(Tb_Activiteiten[[#This Row],[Adviseur]]=1,Tb_Activiteiten[[#Headers],[Adviseur]],"")))</f>
        <v/>
      </c>
      <c r="AF533" t="str">
        <f>IF(ISNUMBER(FIND("arbeid",Methode_Keuze)),"",IF(ISNUMBER(FIND("arbeid",Methode_Keuze)),"",IF(Tb_Activiteiten[[#This Row],[Projectleider/Expert]]=1,Tb_Activiteiten[[#Headers],[Projectleider/Expert]],"")))</f>
        <v/>
      </c>
      <c r="AG533" t="str">
        <f>IF(ISNUMBER(FIND("arbeid",Methode_Keuze)),"",IF(ISNUMBER(FIND("arbeid",Methode_Keuze)),"",IF(Tb_Activiteiten[[#This Row],[Arbeidskosten]]=1,Tb_Activiteiten[[#Headers],[Arbeidskosten]],"")))</f>
        <v/>
      </c>
      <c r="AH533" t="str">
        <f>IF(ISNUMBER(FIND("arbeid",Methode_Keuze)),"",IF(ISNUMBER(FIND("arbeid",Methode_Keuze)),"",IF(Tb_Activiteiten[[#This Row],[Arbeidskosten op basis van IKS]]=1,Tb_Activiteiten[[#Headers],[Arbeidskosten op basis van IKS]],"")))</f>
        <v/>
      </c>
      <c r="AI533" t="str">
        <f>IF(ISNUMBER(FIND("overige",Methode_Keuze)),"",IF(Tb_Activiteiten[[#This Row],[Kosten derden exclusief btw]]=1,Tb_Activiteiten[[#Headers],[Kosten derden exclusief btw]],""))</f>
        <v/>
      </c>
      <c r="AJ533" t="str">
        <f>IF(ISNUMBER(FIND("overige",Methode_Keuze)),"",IF(Tb_Activiteiten[[#This Row],[Niet verrekenbare btw]]=1,Tb_Activiteiten[[#Headers],[Niet verrekenbare btw]],""))</f>
        <v/>
      </c>
      <c r="AK533" t="str">
        <f>IF(ISNUMBER(FIND("overige",Methode_Keuze)),"",IF(Tb_Activiteiten[[#This Row],[Grondkosten]]=1,Tb_Activiteiten[[#Headers],[Grondkosten]],""))</f>
        <v/>
      </c>
      <c r="AL533" t="str">
        <f>IF(ISNUMBER(FIND("overige",Methode_Keuze)),"",IF(Tb_Activiteiten[[#This Row],[Bijdrage in natura (overige)]]=1,Tb_Activiteiten[[#Headers],[Bijdrage in natura (overige)]],""))</f>
        <v/>
      </c>
      <c r="AM533" t="str">
        <f>IF(ISNUMBER(FIND("overige",Methode_Keuze)),"",IF(Tb_Activiteiten[[#This Row],[Bijdrage in natura (vrijwilligers)]]=1,Tb_Activiteiten[[#Headers],[Bijdrage in natura (vrijwilligers)]],""))</f>
        <v/>
      </c>
      <c r="AN533" t="str">
        <f>IF(ISNUMBER(FIND("overige",Methode_Keuze)),"",IF(Tb_Activiteiten[[#This Row],[Afschrijvingskosten]]=1,Tb_Activiteiten[[#Headers],[Afschrijvingskosten]],""))</f>
        <v/>
      </c>
    </row>
    <row r="534" spans="1:40" x14ac:dyDescent="0.25">
      <c r="A534" s="342"/>
      <c r="F534" s="81"/>
      <c r="G534" s="81"/>
      <c r="L534" s="71"/>
      <c r="N534" t="str">
        <f>IFERROR(IF(VLOOKUP(Tb_Activiteiten[[#This Row],[Openstelling]],Tb_Openstelling[],2,0)=1,1,""),"")</f>
        <v/>
      </c>
      <c r="AA534" t="str">
        <f>IF(ISNUMBER(FIND("arbeid",Methode_Keuze)),"",IF(ISNUMBER(FIND("arbeid",Methode_Keuze)),"",IF(Tb_Activiteiten[[#This Row],[Loonkosten]]=1,Tb_Activiteiten[[#Headers],[Loonkosten]],"")))</f>
        <v/>
      </c>
      <c r="AB534" t="str">
        <f>IF(ISNUMBER(FIND("arbeid",Methode_Keuze)),"",IF(ISNUMBER(FIND("arbeid",Methode_Keuze)),"",IF(Tb_Activiteiten[[#This Row],[Eigen arbeid]]=1,Tb_Activiteiten[[#Headers],[Eigen arbeid]],"")))</f>
        <v/>
      </c>
      <c r="AC534" t="str">
        <f>IF(ISNUMBER(FIND("arbeid",Methode_Keuze)),"",IF(ISNUMBER(FIND("arbeid",Methode_Keuze)),"",IF(Tb_Activiteiten[[#This Row],[Projectmedewerker]]=1,Tb_Activiteiten[[#Headers],[Projectmedewerker]],"")))</f>
        <v/>
      </c>
      <c r="AD534" t="str">
        <f>IF(ISNUMBER(FIND("arbeid",Methode_Keuze)),"",IF(ISNUMBER(FIND("arbeid",Methode_Keuze)),"",IF(Tb_Activiteiten[[#This Row],[Landbouwer]]=1,Tb_Activiteiten[[#Headers],[Landbouwer]],"")))</f>
        <v/>
      </c>
      <c r="AE534" t="str">
        <f>IF(ISNUMBER(FIND("arbeid",Methode_Keuze)),"",IF(ISNUMBER(FIND("arbeid",Methode_Keuze)),"",IF(Tb_Activiteiten[[#This Row],[Adviseur]]=1,Tb_Activiteiten[[#Headers],[Adviseur]],"")))</f>
        <v/>
      </c>
      <c r="AF534" t="str">
        <f>IF(ISNUMBER(FIND("arbeid",Methode_Keuze)),"",IF(ISNUMBER(FIND("arbeid",Methode_Keuze)),"",IF(Tb_Activiteiten[[#This Row],[Projectleider/Expert]]=1,Tb_Activiteiten[[#Headers],[Projectleider/Expert]],"")))</f>
        <v/>
      </c>
      <c r="AG534" t="str">
        <f>IF(ISNUMBER(FIND("arbeid",Methode_Keuze)),"",IF(ISNUMBER(FIND("arbeid",Methode_Keuze)),"",IF(Tb_Activiteiten[[#This Row],[Arbeidskosten]]=1,Tb_Activiteiten[[#Headers],[Arbeidskosten]],"")))</f>
        <v/>
      </c>
      <c r="AH534" t="str">
        <f>IF(ISNUMBER(FIND("arbeid",Methode_Keuze)),"",IF(ISNUMBER(FIND("arbeid",Methode_Keuze)),"",IF(Tb_Activiteiten[[#This Row],[Arbeidskosten op basis van IKS]]=1,Tb_Activiteiten[[#Headers],[Arbeidskosten op basis van IKS]],"")))</f>
        <v/>
      </c>
      <c r="AI534" t="str">
        <f>IF(ISNUMBER(FIND("overige",Methode_Keuze)),"",IF(Tb_Activiteiten[[#This Row],[Kosten derden exclusief btw]]=1,Tb_Activiteiten[[#Headers],[Kosten derden exclusief btw]],""))</f>
        <v/>
      </c>
      <c r="AJ534" t="str">
        <f>IF(ISNUMBER(FIND("overige",Methode_Keuze)),"",IF(Tb_Activiteiten[[#This Row],[Niet verrekenbare btw]]=1,Tb_Activiteiten[[#Headers],[Niet verrekenbare btw]],""))</f>
        <v/>
      </c>
      <c r="AK534" t="str">
        <f>IF(ISNUMBER(FIND("overige",Methode_Keuze)),"",IF(Tb_Activiteiten[[#This Row],[Grondkosten]]=1,Tb_Activiteiten[[#Headers],[Grondkosten]],""))</f>
        <v/>
      </c>
      <c r="AL534" t="str">
        <f>IF(ISNUMBER(FIND("overige",Methode_Keuze)),"",IF(Tb_Activiteiten[[#This Row],[Bijdrage in natura (overige)]]=1,Tb_Activiteiten[[#Headers],[Bijdrage in natura (overige)]],""))</f>
        <v/>
      </c>
      <c r="AM534" t="str">
        <f>IF(ISNUMBER(FIND("overige",Methode_Keuze)),"",IF(Tb_Activiteiten[[#This Row],[Bijdrage in natura (vrijwilligers)]]=1,Tb_Activiteiten[[#Headers],[Bijdrage in natura (vrijwilligers)]],""))</f>
        <v/>
      </c>
      <c r="AN534" t="str">
        <f>IF(ISNUMBER(FIND("overige",Methode_Keuze)),"",IF(Tb_Activiteiten[[#This Row],[Afschrijvingskosten]]=1,Tb_Activiteiten[[#Headers],[Afschrijvingskosten]],""))</f>
        <v/>
      </c>
    </row>
    <row r="535" spans="1:40" x14ac:dyDescent="0.25">
      <c r="A535" s="342"/>
      <c r="F535" s="81"/>
      <c r="G535" s="81"/>
      <c r="L535" s="71"/>
      <c r="N535" t="str">
        <f>IFERROR(IF(VLOOKUP(Tb_Activiteiten[[#This Row],[Openstelling]],Tb_Openstelling[],2,0)=1,1,""),"")</f>
        <v/>
      </c>
      <c r="AA535" t="str">
        <f>IF(ISNUMBER(FIND("arbeid",Methode_Keuze)),"",IF(ISNUMBER(FIND("arbeid",Methode_Keuze)),"",IF(Tb_Activiteiten[[#This Row],[Loonkosten]]=1,Tb_Activiteiten[[#Headers],[Loonkosten]],"")))</f>
        <v/>
      </c>
      <c r="AB535" t="str">
        <f>IF(ISNUMBER(FIND("arbeid",Methode_Keuze)),"",IF(ISNUMBER(FIND("arbeid",Methode_Keuze)),"",IF(Tb_Activiteiten[[#This Row],[Eigen arbeid]]=1,Tb_Activiteiten[[#Headers],[Eigen arbeid]],"")))</f>
        <v/>
      </c>
      <c r="AC535" t="str">
        <f>IF(ISNUMBER(FIND("arbeid",Methode_Keuze)),"",IF(ISNUMBER(FIND("arbeid",Methode_Keuze)),"",IF(Tb_Activiteiten[[#This Row],[Projectmedewerker]]=1,Tb_Activiteiten[[#Headers],[Projectmedewerker]],"")))</f>
        <v/>
      </c>
      <c r="AD535" t="str">
        <f>IF(ISNUMBER(FIND("arbeid",Methode_Keuze)),"",IF(ISNUMBER(FIND("arbeid",Methode_Keuze)),"",IF(Tb_Activiteiten[[#This Row],[Landbouwer]]=1,Tb_Activiteiten[[#Headers],[Landbouwer]],"")))</f>
        <v/>
      </c>
      <c r="AE535" t="str">
        <f>IF(ISNUMBER(FIND("arbeid",Methode_Keuze)),"",IF(ISNUMBER(FIND("arbeid",Methode_Keuze)),"",IF(Tb_Activiteiten[[#This Row],[Adviseur]]=1,Tb_Activiteiten[[#Headers],[Adviseur]],"")))</f>
        <v/>
      </c>
      <c r="AF535" t="str">
        <f>IF(ISNUMBER(FIND("arbeid",Methode_Keuze)),"",IF(ISNUMBER(FIND("arbeid",Methode_Keuze)),"",IF(Tb_Activiteiten[[#This Row],[Projectleider/Expert]]=1,Tb_Activiteiten[[#Headers],[Projectleider/Expert]],"")))</f>
        <v/>
      </c>
      <c r="AG535" t="str">
        <f>IF(ISNUMBER(FIND("arbeid",Methode_Keuze)),"",IF(ISNUMBER(FIND("arbeid",Methode_Keuze)),"",IF(Tb_Activiteiten[[#This Row],[Arbeidskosten]]=1,Tb_Activiteiten[[#Headers],[Arbeidskosten]],"")))</f>
        <v/>
      </c>
      <c r="AH535" t="str">
        <f>IF(ISNUMBER(FIND("arbeid",Methode_Keuze)),"",IF(ISNUMBER(FIND("arbeid",Methode_Keuze)),"",IF(Tb_Activiteiten[[#This Row],[Arbeidskosten op basis van IKS]]=1,Tb_Activiteiten[[#Headers],[Arbeidskosten op basis van IKS]],"")))</f>
        <v/>
      </c>
      <c r="AI535" t="str">
        <f>IF(ISNUMBER(FIND("overige",Methode_Keuze)),"",IF(Tb_Activiteiten[[#This Row],[Kosten derden exclusief btw]]=1,Tb_Activiteiten[[#Headers],[Kosten derden exclusief btw]],""))</f>
        <v/>
      </c>
      <c r="AJ535" t="str">
        <f>IF(ISNUMBER(FIND("overige",Methode_Keuze)),"",IF(Tb_Activiteiten[[#This Row],[Niet verrekenbare btw]]=1,Tb_Activiteiten[[#Headers],[Niet verrekenbare btw]],""))</f>
        <v/>
      </c>
      <c r="AK535" t="str">
        <f>IF(ISNUMBER(FIND("overige",Methode_Keuze)),"",IF(Tb_Activiteiten[[#This Row],[Grondkosten]]=1,Tb_Activiteiten[[#Headers],[Grondkosten]],""))</f>
        <v/>
      </c>
      <c r="AL535" t="str">
        <f>IF(ISNUMBER(FIND("overige",Methode_Keuze)),"",IF(Tb_Activiteiten[[#This Row],[Bijdrage in natura (overige)]]=1,Tb_Activiteiten[[#Headers],[Bijdrage in natura (overige)]],""))</f>
        <v/>
      </c>
      <c r="AM535" t="str">
        <f>IF(ISNUMBER(FIND("overige",Methode_Keuze)),"",IF(Tb_Activiteiten[[#This Row],[Bijdrage in natura (vrijwilligers)]]=1,Tb_Activiteiten[[#Headers],[Bijdrage in natura (vrijwilligers)]],""))</f>
        <v/>
      </c>
      <c r="AN535" t="str">
        <f>IF(ISNUMBER(FIND("overige",Methode_Keuze)),"",IF(Tb_Activiteiten[[#This Row],[Afschrijvingskosten]]=1,Tb_Activiteiten[[#Headers],[Afschrijvingskosten]],""))</f>
        <v/>
      </c>
    </row>
    <row r="536" spans="1:40" x14ac:dyDescent="0.25">
      <c r="A536" s="342"/>
      <c r="F536" s="81"/>
      <c r="G536" s="81"/>
      <c r="L536" s="71"/>
      <c r="N536" t="str">
        <f>IFERROR(IF(VLOOKUP(Tb_Activiteiten[[#This Row],[Openstelling]],Tb_Openstelling[],2,0)=1,1,""),"")</f>
        <v/>
      </c>
      <c r="AA536" t="str">
        <f>IF(ISNUMBER(FIND("arbeid",Methode_Keuze)),"",IF(ISNUMBER(FIND("arbeid",Methode_Keuze)),"",IF(Tb_Activiteiten[[#This Row],[Loonkosten]]=1,Tb_Activiteiten[[#Headers],[Loonkosten]],"")))</f>
        <v/>
      </c>
      <c r="AB536" t="str">
        <f>IF(ISNUMBER(FIND("arbeid",Methode_Keuze)),"",IF(ISNUMBER(FIND("arbeid",Methode_Keuze)),"",IF(Tb_Activiteiten[[#This Row],[Eigen arbeid]]=1,Tb_Activiteiten[[#Headers],[Eigen arbeid]],"")))</f>
        <v/>
      </c>
      <c r="AC536" t="str">
        <f>IF(ISNUMBER(FIND("arbeid",Methode_Keuze)),"",IF(ISNUMBER(FIND("arbeid",Methode_Keuze)),"",IF(Tb_Activiteiten[[#This Row],[Projectmedewerker]]=1,Tb_Activiteiten[[#Headers],[Projectmedewerker]],"")))</f>
        <v/>
      </c>
      <c r="AD536" t="str">
        <f>IF(ISNUMBER(FIND("arbeid",Methode_Keuze)),"",IF(ISNUMBER(FIND("arbeid",Methode_Keuze)),"",IF(Tb_Activiteiten[[#This Row],[Landbouwer]]=1,Tb_Activiteiten[[#Headers],[Landbouwer]],"")))</f>
        <v/>
      </c>
      <c r="AE536" t="str">
        <f>IF(ISNUMBER(FIND("arbeid",Methode_Keuze)),"",IF(ISNUMBER(FIND("arbeid",Methode_Keuze)),"",IF(Tb_Activiteiten[[#This Row],[Adviseur]]=1,Tb_Activiteiten[[#Headers],[Adviseur]],"")))</f>
        <v/>
      </c>
      <c r="AF536" t="str">
        <f>IF(ISNUMBER(FIND("arbeid",Methode_Keuze)),"",IF(ISNUMBER(FIND("arbeid",Methode_Keuze)),"",IF(Tb_Activiteiten[[#This Row],[Projectleider/Expert]]=1,Tb_Activiteiten[[#Headers],[Projectleider/Expert]],"")))</f>
        <v/>
      </c>
      <c r="AG536" t="str">
        <f>IF(ISNUMBER(FIND("arbeid",Methode_Keuze)),"",IF(ISNUMBER(FIND("arbeid",Methode_Keuze)),"",IF(Tb_Activiteiten[[#This Row],[Arbeidskosten]]=1,Tb_Activiteiten[[#Headers],[Arbeidskosten]],"")))</f>
        <v/>
      </c>
      <c r="AH536" t="str">
        <f>IF(ISNUMBER(FIND("arbeid",Methode_Keuze)),"",IF(ISNUMBER(FIND("arbeid",Methode_Keuze)),"",IF(Tb_Activiteiten[[#This Row],[Arbeidskosten op basis van IKS]]=1,Tb_Activiteiten[[#Headers],[Arbeidskosten op basis van IKS]],"")))</f>
        <v/>
      </c>
      <c r="AI536" t="str">
        <f>IF(ISNUMBER(FIND("overige",Methode_Keuze)),"",IF(Tb_Activiteiten[[#This Row],[Kosten derden exclusief btw]]=1,Tb_Activiteiten[[#Headers],[Kosten derden exclusief btw]],""))</f>
        <v/>
      </c>
      <c r="AJ536" t="str">
        <f>IF(ISNUMBER(FIND("overige",Methode_Keuze)),"",IF(Tb_Activiteiten[[#This Row],[Niet verrekenbare btw]]=1,Tb_Activiteiten[[#Headers],[Niet verrekenbare btw]],""))</f>
        <v/>
      </c>
      <c r="AK536" t="str">
        <f>IF(ISNUMBER(FIND("overige",Methode_Keuze)),"",IF(Tb_Activiteiten[[#This Row],[Grondkosten]]=1,Tb_Activiteiten[[#Headers],[Grondkosten]],""))</f>
        <v/>
      </c>
      <c r="AL536" t="str">
        <f>IF(ISNUMBER(FIND("overige",Methode_Keuze)),"",IF(Tb_Activiteiten[[#This Row],[Bijdrage in natura (overige)]]=1,Tb_Activiteiten[[#Headers],[Bijdrage in natura (overige)]],""))</f>
        <v/>
      </c>
      <c r="AM536" t="str">
        <f>IF(ISNUMBER(FIND("overige",Methode_Keuze)),"",IF(Tb_Activiteiten[[#This Row],[Bijdrage in natura (vrijwilligers)]]=1,Tb_Activiteiten[[#Headers],[Bijdrage in natura (vrijwilligers)]],""))</f>
        <v/>
      </c>
      <c r="AN536" t="str">
        <f>IF(ISNUMBER(FIND("overige",Methode_Keuze)),"",IF(Tb_Activiteiten[[#This Row],[Afschrijvingskosten]]=1,Tb_Activiteiten[[#Headers],[Afschrijvingskosten]],""))</f>
        <v/>
      </c>
    </row>
    <row r="537" spans="1:40" x14ac:dyDescent="0.25">
      <c r="A537" s="342"/>
      <c r="F537" s="81"/>
      <c r="G537" s="81"/>
      <c r="L537" s="71"/>
      <c r="N537" t="str">
        <f>IFERROR(IF(VLOOKUP(Tb_Activiteiten[[#This Row],[Openstelling]],Tb_Openstelling[],2,0)=1,1,""),"")</f>
        <v/>
      </c>
      <c r="AA537" t="str">
        <f>IF(ISNUMBER(FIND("arbeid",Methode_Keuze)),"",IF(ISNUMBER(FIND("arbeid",Methode_Keuze)),"",IF(Tb_Activiteiten[[#This Row],[Loonkosten]]=1,Tb_Activiteiten[[#Headers],[Loonkosten]],"")))</f>
        <v/>
      </c>
      <c r="AB537" t="str">
        <f>IF(ISNUMBER(FIND("arbeid",Methode_Keuze)),"",IF(ISNUMBER(FIND("arbeid",Methode_Keuze)),"",IF(Tb_Activiteiten[[#This Row],[Eigen arbeid]]=1,Tb_Activiteiten[[#Headers],[Eigen arbeid]],"")))</f>
        <v/>
      </c>
      <c r="AC537" t="str">
        <f>IF(ISNUMBER(FIND("arbeid",Methode_Keuze)),"",IF(ISNUMBER(FIND("arbeid",Methode_Keuze)),"",IF(Tb_Activiteiten[[#This Row],[Projectmedewerker]]=1,Tb_Activiteiten[[#Headers],[Projectmedewerker]],"")))</f>
        <v/>
      </c>
      <c r="AD537" t="str">
        <f>IF(ISNUMBER(FIND("arbeid",Methode_Keuze)),"",IF(ISNUMBER(FIND("arbeid",Methode_Keuze)),"",IF(Tb_Activiteiten[[#This Row],[Landbouwer]]=1,Tb_Activiteiten[[#Headers],[Landbouwer]],"")))</f>
        <v/>
      </c>
      <c r="AE537" t="str">
        <f>IF(ISNUMBER(FIND("arbeid",Methode_Keuze)),"",IF(ISNUMBER(FIND("arbeid",Methode_Keuze)),"",IF(Tb_Activiteiten[[#This Row],[Adviseur]]=1,Tb_Activiteiten[[#Headers],[Adviseur]],"")))</f>
        <v/>
      </c>
      <c r="AF537" t="str">
        <f>IF(ISNUMBER(FIND("arbeid",Methode_Keuze)),"",IF(ISNUMBER(FIND("arbeid",Methode_Keuze)),"",IF(Tb_Activiteiten[[#This Row],[Projectleider/Expert]]=1,Tb_Activiteiten[[#Headers],[Projectleider/Expert]],"")))</f>
        <v/>
      </c>
      <c r="AG537" t="str">
        <f>IF(ISNUMBER(FIND("arbeid",Methode_Keuze)),"",IF(ISNUMBER(FIND("arbeid",Methode_Keuze)),"",IF(Tb_Activiteiten[[#This Row],[Arbeidskosten]]=1,Tb_Activiteiten[[#Headers],[Arbeidskosten]],"")))</f>
        <v/>
      </c>
      <c r="AH537" t="str">
        <f>IF(ISNUMBER(FIND("arbeid",Methode_Keuze)),"",IF(ISNUMBER(FIND("arbeid",Methode_Keuze)),"",IF(Tb_Activiteiten[[#This Row],[Arbeidskosten op basis van IKS]]=1,Tb_Activiteiten[[#Headers],[Arbeidskosten op basis van IKS]],"")))</f>
        <v/>
      </c>
      <c r="AI537" t="str">
        <f>IF(ISNUMBER(FIND("overige",Methode_Keuze)),"",IF(Tb_Activiteiten[[#This Row],[Kosten derden exclusief btw]]=1,Tb_Activiteiten[[#Headers],[Kosten derden exclusief btw]],""))</f>
        <v/>
      </c>
      <c r="AJ537" t="str">
        <f>IF(ISNUMBER(FIND("overige",Methode_Keuze)),"",IF(Tb_Activiteiten[[#This Row],[Niet verrekenbare btw]]=1,Tb_Activiteiten[[#Headers],[Niet verrekenbare btw]],""))</f>
        <v/>
      </c>
      <c r="AK537" t="str">
        <f>IF(ISNUMBER(FIND("overige",Methode_Keuze)),"",IF(Tb_Activiteiten[[#This Row],[Grondkosten]]=1,Tb_Activiteiten[[#Headers],[Grondkosten]],""))</f>
        <v/>
      </c>
      <c r="AL537" t="str">
        <f>IF(ISNUMBER(FIND("overige",Methode_Keuze)),"",IF(Tb_Activiteiten[[#This Row],[Bijdrage in natura (overige)]]=1,Tb_Activiteiten[[#Headers],[Bijdrage in natura (overige)]],""))</f>
        <v/>
      </c>
      <c r="AM537" t="str">
        <f>IF(ISNUMBER(FIND("overige",Methode_Keuze)),"",IF(Tb_Activiteiten[[#This Row],[Bijdrage in natura (vrijwilligers)]]=1,Tb_Activiteiten[[#Headers],[Bijdrage in natura (vrijwilligers)]],""))</f>
        <v/>
      </c>
      <c r="AN537" t="str">
        <f>IF(ISNUMBER(FIND("overige",Methode_Keuze)),"",IF(Tb_Activiteiten[[#This Row],[Afschrijvingskosten]]=1,Tb_Activiteiten[[#Headers],[Afschrijvingskosten]],""))</f>
        <v/>
      </c>
    </row>
    <row r="538" spans="1:40" x14ac:dyDescent="0.25">
      <c r="A538" s="342"/>
      <c r="F538" s="81"/>
      <c r="G538" s="81"/>
      <c r="L538" s="71"/>
      <c r="N538" t="str">
        <f>IFERROR(IF(VLOOKUP(Tb_Activiteiten[[#This Row],[Openstelling]],Tb_Openstelling[],2,0)=1,1,""),"")</f>
        <v/>
      </c>
      <c r="AA538" t="str">
        <f>IF(ISNUMBER(FIND("arbeid",Methode_Keuze)),"",IF(ISNUMBER(FIND("arbeid",Methode_Keuze)),"",IF(Tb_Activiteiten[[#This Row],[Loonkosten]]=1,Tb_Activiteiten[[#Headers],[Loonkosten]],"")))</f>
        <v/>
      </c>
      <c r="AB538" t="str">
        <f>IF(ISNUMBER(FIND("arbeid",Methode_Keuze)),"",IF(ISNUMBER(FIND("arbeid",Methode_Keuze)),"",IF(Tb_Activiteiten[[#This Row],[Eigen arbeid]]=1,Tb_Activiteiten[[#Headers],[Eigen arbeid]],"")))</f>
        <v/>
      </c>
      <c r="AC538" t="str">
        <f>IF(ISNUMBER(FIND("arbeid",Methode_Keuze)),"",IF(ISNUMBER(FIND("arbeid",Methode_Keuze)),"",IF(Tb_Activiteiten[[#This Row],[Projectmedewerker]]=1,Tb_Activiteiten[[#Headers],[Projectmedewerker]],"")))</f>
        <v/>
      </c>
      <c r="AD538" t="str">
        <f>IF(ISNUMBER(FIND("arbeid",Methode_Keuze)),"",IF(ISNUMBER(FIND("arbeid",Methode_Keuze)),"",IF(Tb_Activiteiten[[#This Row],[Landbouwer]]=1,Tb_Activiteiten[[#Headers],[Landbouwer]],"")))</f>
        <v/>
      </c>
      <c r="AE538" t="str">
        <f>IF(ISNUMBER(FIND("arbeid",Methode_Keuze)),"",IF(ISNUMBER(FIND("arbeid",Methode_Keuze)),"",IF(Tb_Activiteiten[[#This Row],[Adviseur]]=1,Tb_Activiteiten[[#Headers],[Adviseur]],"")))</f>
        <v/>
      </c>
      <c r="AF538" t="str">
        <f>IF(ISNUMBER(FIND("arbeid",Methode_Keuze)),"",IF(ISNUMBER(FIND("arbeid",Methode_Keuze)),"",IF(Tb_Activiteiten[[#This Row],[Projectleider/Expert]]=1,Tb_Activiteiten[[#Headers],[Projectleider/Expert]],"")))</f>
        <v/>
      </c>
      <c r="AG538" t="str">
        <f>IF(ISNUMBER(FIND("arbeid",Methode_Keuze)),"",IF(ISNUMBER(FIND("arbeid",Methode_Keuze)),"",IF(Tb_Activiteiten[[#This Row],[Arbeidskosten]]=1,Tb_Activiteiten[[#Headers],[Arbeidskosten]],"")))</f>
        <v/>
      </c>
      <c r="AH538" t="str">
        <f>IF(ISNUMBER(FIND("arbeid",Methode_Keuze)),"",IF(ISNUMBER(FIND("arbeid",Methode_Keuze)),"",IF(Tb_Activiteiten[[#This Row],[Arbeidskosten op basis van IKS]]=1,Tb_Activiteiten[[#Headers],[Arbeidskosten op basis van IKS]],"")))</f>
        <v/>
      </c>
      <c r="AI538" t="str">
        <f>IF(ISNUMBER(FIND("overige",Methode_Keuze)),"",IF(Tb_Activiteiten[[#This Row],[Kosten derden exclusief btw]]=1,Tb_Activiteiten[[#Headers],[Kosten derden exclusief btw]],""))</f>
        <v/>
      </c>
      <c r="AJ538" t="str">
        <f>IF(ISNUMBER(FIND("overige",Methode_Keuze)),"",IF(Tb_Activiteiten[[#This Row],[Niet verrekenbare btw]]=1,Tb_Activiteiten[[#Headers],[Niet verrekenbare btw]],""))</f>
        <v/>
      </c>
      <c r="AK538" t="str">
        <f>IF(ISNUMBER(FIND("overige",Methode_Keuze)),"",IF(Tb_Activiteiten[[#This Row],[Grondkosten]]=1,Tb_Activiteiten[[#Headers],[Grondkosten]],""))</f>
        <v/>
      </c>
      <c r="AL538" t="str">
        <f>IF(ISNUMBER(FIND("overige",Methode_Keuze)),"",IF(Tb_Activiteiten[[#This Row],[Bijdrage in natura (overige)]]=1,Tb_Activiteiten[[#Headers],[Bijdrage in natura (overige)]],""))</f>
        <v/>
      </c>
      <c r="AM538" t="str">
        <f>IF(ISNUMBER(FIND("overige",Methode_Keuze)),"",IF(Tb_Activiteiten[[#This Row],[Bijdrage in natura (vrijwilligers)]]=1,Tb_Activiteiten[[#Headers],[Bijdrage in natura (vrijwilligers)]],""))</f>
        <v/>
      </c>
      <c r="AN538" t="str">
        <f>IF(ISNUMBER(FIND("overige",Methode_Keuze)),"",IF(Tb_Activiteiten[[#This Row],[Afschrijvingskosten]]=1,Tb_Activiteiten[[#Headers],[Afschrijvingskosten]],""))</f>
        <v/>
      </c>
    </row>
    <row r="539" spans="1:40" x14ac:dyDescent="0.25">
      <c r="A539" s="342"/>
      <c r="F539" s="81"/>
      <c r="G539" s="81"/>
      <c r="L539" s="71"/>
      <c r="N539" t="str">
        <f>IFERROR(IF(VLOOKUP(Tb_Activiteiten[[#This Row],[Openstelling]],Tb_Openstelling[],2,0)=1,1,""),"")</f>
        <v/>
      </c>
      <c r="AA539" t="str">
        <f>IF(ISNUMBER(FIND("arbeid",Methode_Keuze)),"",IF(ISNUMBER(FIND("arbeid",Methode_Keuze)),"",IF(Tb_Activiteiten[[#This Row],[Loonkosten]]=1,Tb_Activiteiten[[#Headers],[Loonkosten]],"")))</f>
        <v/>
      </c>
      <c r="AB539" t="str">
        <f>IF(ISNUMBER(FIND("arbeid",Methode_Keuze)),"",IF(ISNUMBER(FIND("arbeid",Methode_Keuze)),"",IF(Tb_Activiteiten[[#This Row],[Eigen arbeid]]=1,Tb_Activiteiten[[#Headers],[Eigen arbeid]],"")))</f>
        <v/>
      </c>
      <c r="AC539" t="str">
        <f>IF(ISNUMBER(FIND("arbeid",Methode_Keuze)),"",IF(ISNUMBER(FIND("arbeid",Methode_Keuze)),"",IF(Tb_Activiteiten[[#This Row],[Projectmedewerker]]=1,Tb_Activiteiten[[#Headers],[Projectmedewerker]],"")))</f>
        <v/>
      </c>
      <c r="AD539" t="str">
        <f>IF(ISNUMBER(FIND("arbeid",Methode_Keuze)),"",IF(ISNUMBER(FIND("arbeid",Methode_Keuze)),"",IF(Tb_Activiteiten[[#This Row],[Landbouwer]]=1,Tb_Activiteiten[[#Headers],[Landbouwer]],"")))</f>
        <v/>
      </c>
      <c r="AE539" t="str">
        <f>IF(ISNUMBER(FIND("arbeid",Methode_Keuze)),"",IF(ISNUMBER(FIND("arbeid",Methode_Keuze)),"",IF(Tb_Activiteiten[[#This Row],[Adviseur]]=1,Tb_Activiteiten[[#Headers],[Adviseur]],"")))</f>
        <v/>
      </c>
      <c r="AF539" t="str">
        <f>IF(ISNUMBER(FIND("arbeid",Methode_Keuze)),"",IF(ISNUMBER(FIND("arbeid",Methode_Keuze)),"",IF(Tb_Activiteiten[[#This Row],[Projectleider/Expert]]=1,Tb_Activiteiten[[#Headers],[Projectleider/Expert]],"")))</f>
        <v/>
      </c>
      <c r="AG539" t="str">
        <f>IF(ISNUMBER(FIND("arbeid",Methode_Keuze)),"",IF(ISNUMBER(FIND("arbeid",Methode_Keuze)),"",IF(Tb_Activiteiten[[#This Row],[Arbeidskosten]]=1,Tb_Activiteiten[[#Headers],[Arbeidskosten]],"")))</f>
        <v/>
      </c>
      <c r="AH539" t="str">
        <f>IF(ISNUMBER(FIND("arbeid",Methode_Keuze)),"",IF(ISNUMBER(FIND("arbeid",Methode_Keuze)),"",IF(Tb_Activiteiten[[#This Row],[Arbeidskosten op basis van IKS]]=1,Tb_Activiteiten[[#Headers],[Arbeidskosten op basis van IKS]],"")))</f>
        <v/>
      </c>
      <c r="AI539" t="str">
        <f>IF(ISNUMBER(FIND("overige",Methode_Keuze)),"",IF(Tb_Activiteiten[[#This Row],[Kosten derden exclusief btw]]=1,Tb_Activiteiten[[#Headers],[Kosten derden exclusief btw]],""))</f>
        <v/>
      </c>
      <c r="AJ539" t="str">
        <f>IF(ISNUMBER(FIND("overige",Methode_Keuze)),"",IF(Tb_Activiteiten[[#This Row],[Niet verrekenbare btw]]=1,Tb_Activiteiten[[#Headers],[Niet verrekenbare btw]],""))</f>
        <v/>
      </c>
      <c r="AK539" t="str">
        <f>IF(ISNUMBER(FIND("overige",Methode_Keuze)),"",IF(Tb_Activiteiten[[#This Row],[Grondkosten]]=1,Tb_Activiteiten[[#Headers],[Grondkosten]],""))</f>
        <v/>
      </c>
      <c r="AL539" t="str">
        <f>IF(ISNUMBER(FIND("overige",Methode_Keuze)),"",IF(Tb_Activiteiten[[#This Row],[Bijdrage in natura (overige)]]=1,Tb_Activiteiten[[#Headers],[Bijdrage in natura (overige)]],""))</f>
        <v/>
      </c>
      <c r="AM539" t="str">
        <f>IF(ISNUMBER(FIND("overige",Methode_Keuze)),"",IF(Tb_Activiteiten[[#This Row],[Bijdrage in natura (vrijwilligers)]]=1,Tb_Activiteiten[[#Headers],[Bijdrage in natura (vrijwilligers)]],""))</f>
        <v/>
      </c>
      <c r="AN539" t="str">
        <f>IF(ISNUMBER(FIND("overige",Methode_Keuze)),"",IF(Tb_Activiteiten[[#This Row],[Afschrijvingskosten]]=1,Tb_Activiteiten[[#Headers],[Afschrijvingskosten]],""))</f>
        <v/>
      </c>
    </row>
    <row r="540" spans="1:40" x14ac:dyDescent="0.25">
      <c r="A540" s="342"/>
      <c r="F540" s="81"/>
      <c r="G540" s="81"/>
      <c r="L540" s="71"/>
      <c r="N540" t="str">
        <f>IFERROR(IF(VLOOKUP(Tb_Activiteiten[[#This Row],[Openstelling]],Tb_Openstelling[],2,0)=1,1,""),"")</f>
        <v/>
      </c>
      <c r="AA540" t="str">
        <f>IF(ISNUMBER(FIND("arbeid",Methode_Keuze)),"",IF(ISNUMBER(FIND("arbeid",Methode_Keuze)),"",IF(Tb_Activiteiten[[#This Row],[Loonkosten]]=1,Tb_Activiteiten[[#Headers],[Loonkosten]],"")))</f>
        <v/>
      </c>
      <c r="AB540" t="str">
        <f>IF(ISNUMBER(FIND("arbeid",Methode_Keuze)),"",IF(ISNUMBER(FIND("arbeid",Methode_Keuze)),"",IF(Tb_Activiteiten[[#This Row],[Eigen arbeid]]=1,Tb_Activiteiten[[#Headers],[Eigen arbeid]],"")))</f>
        <v/>
      </c>
      <c r="AC540" t="str">
        <f>IF(ISNUMBER(FIND("arbeid",Methode_Keuze)),"",IF(ISNUMBER(FIND("arbeid",Methode_Keuze)),"",IF(Tb_Activiteiten[[#This Row],[Projectmedewerker]]=1,Tb_Activiteiten[[#Headers],[Projectmedewerker]],"")))</f>
        <v/>
      </c>
      <c r="AD540" t="str">
        <f>IF(ISNUMBER(FIND("arbeid",Methode_Keuze)),"",IF(ISNUMBER(FIND("arbeid",Methode_Keuze)),"",IF(Tb_Activiteiten[[#This Row],[Landbouwer]]=1,Tb_Activiteiten[[#Headers],[Landbouwer]],"")))</f>
        <v/>
      </c>
      <c r="AE540" t="str">
        <f>IF(ISNUMBER(FIND("arbeid",Methode_Keuze)),"",IF(ISNUMBER(FIND("arbeid",Methode_Keuze)),"",IF(Tb_Activiteiten[[#This Row],[Adviseur]]=1,Tb_Activiteiten[[#Headers],[Adviseur]],"")))</f>
        <v/>
      </c>
      <c r="AF540" t="str">
        <f>IF(ISNUMBER(FIND("arbeid",Methode_Keuze)),"",IF(ISNUMBER(FIND("arbeid",Methode_Keuze)),"",IF(Tb_Activiteiten[[#This Row],[Projectleider/Expert]]=1,Tb_Activiteiten[[#Headers],[Projectleider/Expert]],"")))</f>
        <v/>
      </c>
      <c r="AG540" t="str">
        <f>IF(ISNUMBER(FIND("arbeid",Methode_Keuze)),"",IF(ISNUMBER(FIND("arbeid",Methode_Keuze)),"",IF(Tb_Activiteiten[[#This Row],[Arbeidskosten]]=1,Tb_Activiteiten[[#Headers],[Arbeidskosten]],"")))</f>
        <v/>
      </c>
      <c r="AH540" t="str">
        <f>IF(ISNUMBER(FIND("arbeid",Methode_Keuze)),"",IF(ISNUMBER(FIND("arbeid",Methode_Keuze)),"",IF(Tb_Activiteiten[[#This Row],[Arbeidskosten op basis van IKS]]=1,Tb_Activiteiten[[#Headers],[Arbeidskosten op basis van IKS]],"")))</f>
        <v/>
      </c>
      <c r="AI540" t="str">
        <f>IF(ISNUMBER(FIND("overige",Methode_Keuze)),"",IF(Tb_Activiteiten[[#This Row],[Kosten derden exclusief btw]]=1,Tb_Activiteiten[[#Headers],[Kosten derden exclusief btw]],""))</f>
        <v/>
      </c>
      <c r="AJ540" t="str">
        <f>IF(ISNUMBER(FIND("overige",Methode_Keuze)),"",IF(Tb_Activiteiten[[#This Row],[Niet verrekenbare btw]]=1,Tb_Activiteiten[[#Headers],[Niet verrekenbare btw]],""))</f>
        <v/>
      </c>
      <c r="AK540" t="str">
        <f>IF(ISNUMBER(FIND("overige",Methode_Keuze)),"",IF(Tb_Activiteiten[[#This Row],[Grondkosten]]=1,Tb_Activiteiten[[#Headers],[Grondkosten]],""))</f>
        <v/>
      </c>
      <c r="AL540" t="str">
        <f>IF(ISNUMBER(FIND("overige",Methode_Keuze)),"",IF(Tb_Activiteiten[[#This Row],[Bijdrage in natura (overige)]]=1,Tb_Activiteiten[[#Headers],[Bijdrage in natura (overige)]],""))</f>
        <v/>
      </c>
      <c r="AM540" t="str">
        <f>IF(ISNUMBER(FIND("overige",Methode_Keuze)),"",IF(Tb_Activiteiten[[#This Row],[Bijdrage in natura (vrijwilligers)]]=1,Tb_Activiteiten[[#Headers],[Bijdrage in natura (vrijwilligers)]],""))</f>
        <v/>
      </c>
      <c r="AN540" t="str">
        <f>IF(ISNUMBER(FIND("overige",Methode_Keuze)),"",IF(Tb_Activiteiten[[#This Row],[Afschrijvingskosten]]=1,Tb_Activiteiten[[#Headers],[Afschrijvingskosten]],""))</f>
        <v/>
      </c>
    </row>
    <row r="541" spans="1:40" x14ac:dyDescent="0.25">
      <c r="A541" s="342"/>
      <c r="F541" s="81"/>
      <c r="G541" s="81"/>
      <c r="L541" s="71"/>
      <c r="N541" t="str">
        <f>IFERROR(IF(VLOOKUP(Tb_Activiteiten[[#This Row],[Openstelling]],Tb_Openstelling[],2,0)=1,1,""),"")</f>
        <v/>
      </c>
      <c r="AA541" t="str">
        <f>IF(ISNUMBER(FIND("arbeid",Methode_Keuze)),"",IF(ISNUMBER(FIND("arbeid",Methode_Keuze)),"",IF(Tb_Activiteiten[[#This Row],[Loonkosten]]=1,Tb_Activiteiten[[#Headers],[Loonkosten]],"")))</f>
        <v/>
      </c>
      <c r="AB541" t="str">
        <f>IF(ISNUMBER(FIND("arbeid",Methode_Keuze)),"",IF(ISNUMBER(FIND("arbeid",Methode_Keuze)),"",IF(Tb_Activiteiten[[#This Row],[Eigen arbeid]]=1,Tb_Activiteiten[[#Headers],[Eigen arbeid]],"")))</f>
        <v/>
      </c>
      <c r="AC541" t="str">
        <f>IF(ISNUMBER(FIND("arbeid",Methode_Keuze)),"",IF(ISNUMBER(FIND("arbeid",Methode_Keuze)),"",IF(Tb_Activiteiten[[#This Row],[Projectmedewerker]]=1,Tb_Activiteiten[[#Headers],[Projectmedewerker]],"")))</f>
        <v/>
      </c>
      <c r="AD541" t="str">
        <f>IF(ISNUMBER(FIND("arbeid",Methode_Keuze)),"",IF(ISNUMBER(FIND("arbeid",Methode_Keuze)),"",IF(Tb_Activiteiten[[#This Row],[Landbouwer]]=1,Tb_Activiteiten[[#Headers],[Landbouwer]],"")))</f>
        <v/>
      </c>
      <c r="AE541" t="str">
        <f>IF(ISNUMBER(FIND("arbeid",Methode_Keuze)),"",IF(ISNUMBER(FIND("arbeid",Methode_Keuze)),"",IF(Tb_Activiteiten[[#This Row],[Adviseur]]=1,Tb_Activiteiten[[#Headers],[Adviseur]],"")))</f>
        <v/>
      </c>
      <c r="AF541" t="str">
        <f>IF(ISNUMBER(FIND("arbeid",Methode_Keuze)),"",IF(ISNUMBER(FIND("arbeid",Methode_Keuze)),"",IF(Tb_Activiteiten[[#This Row],[Projectleider/Expert]]=1,Tb_Activiteiten[[#Headers],[Projectleider/Expert]],"")))</f>
        <v/>
      </c>
      <c r="AG541" t="str">
        <f>IF(ISNUMBER(FIND("arbeid",Methode_Keuze)),"",IF(ISNUMBER(FIND("arbeid",Methode_Keuze)),"",IF(Tb_Activiteiten[[#This Row],[Arbeidskosten]]=1,Tb_Activiteiten[[#Headers],[Arbeidskosten]],"")))</f>
        <v/>
      </c>
      <c r="AH541" t="str">
        <f>IF(ISNUMBER(FIND("arbeid",Methode_Keuze)),"",IF(ISNUMBER(FIND("arbeid",Methode_Keuze)),"",IF(Tb_Activiteiten[[#This Row],[Arbeidskosten op basis van IKS]]=1,Tb_Activiteiten[[#Headers],[Arbeidskosten op basis van IKS]],"")))</f>
        <v/>
      </c>
      <c r="AI541" t="str">
        <f>IF(ISNUMBER(FIND("overige",Methode_Keuze)),"",IF(Tb_Activiteiten[[#This Row],[Kosten derden exclusief btw]]=1,Tb_Activiteiten[[#Headers],[Kosten derden exclusief btw]],""))</f>
        <v/>
      </c>
      <c r="AJ541" t="str">
        <f>IF(ISNUMBER(FIND("overige",Methode_Keuze)),"",IF(Tb_Activiteiten[[#This Row],[Niet verrekenbare btw]]=1,Tb_Activiteiten[[#Headers],[Niet verrekenbare btw]],""))</f>
        <v/>
      </c>
      <c r="AK541" t="str">
        <f>IF(ISNUMBER(FIND("overige",Methode_Keuze)),"",IF(Tb_Activiteiten[[#This Row],[Grondkosten]]=1,Tb_Activiteiten[[#Headers],[Grondkosten]],""))</f>
        <v/>
      </c>
      <c r="AL541" t="str">
        <f>IF(ISNUMBER(FIND("overige",Methode_Keuze)),"",IF(Tb_Activiteiten[[#This Row],[Bijdrage in natura (overige)]]=1,Tb_Activiteiten[[#Headers],[Bijdrage in natura (overige)]],""))</f>
        <v/>
      </c>
      <c r="AM541" t="str">
        <f>IF(ISNUMBER(FIND("overige",Methode_Keuze)),"",IF(Tb_Activiteiten[[#This Row],[Bijdrage in natura (vrijwilligers)]]=1,Tb_Activiteiten[[#Headers],[Bijdrage in natura (vrijwilligers)]],""))</f>
        <v/>
      </c>
      <c r="AN541" t="str">
        <f>IF(ISNUMBER(FIND("overige",Methode_Keuze)),"",IF(Tb_Activiteiten[[#This Row],[Afschrijvingskosten]]=1,Tb_Activiteiten[[#Headers],[Afschrijvingskosten]],""))</f>
        <v/>
      </c>
    </row>
    <row r="542" spans="1:40" x14ac:dyDescent="0.25">
      <c r="A542" s="342"/>
      <c r="F542" s="81"/>
      <c r="G542" s="81"/>
      <c r="L542" s="71"/>
      <c r="N542" t="str">
        <f>IFERROR(IF(VLOOKUP(Tb_Activiteiten[[#This Row],[Openstelling]],Tb_Openstelling[],2,0)=1,1,""),"")</f>
        <v/>
      </c>
      <c r="AA542" t="str">
        <f>IF(ISNUMBER(FIND("arbeid",Methode_Keuze)),"",IF(ISNUMBER(FIND("arbeid",Methode_Keuze)),"",IF(Tb_Activiteiten[[#This Row],[Loonkosten]]=1,Tb_Activiteiten[[#Headers],[Loonkosten]],"")))</f>
        <v/>
      </c>
      <c r="AB542" t="str">
        <f>IF(ISNUMBER(FIND("arbeid",Methode_Keuze)),"",IF(ISNUMBER(FIND("arbeid",Methode_Keuze)),"",IF(Tb_Activiteiten[[#This Row],[Eigen arbeid]]=1,Tb_Activiteiten[[#Headers],[Eigen arbeid]],"")))</f>
        <v/>
      </c>
      <c r="AC542" t="str">
        <f>IF(ISNUMBER(FIND("arbeid",Methode_Keuze)),"",IF(ISNUMBER(FIND("arbeid",Methode_Keuze)),"",IF(Tb_Activiteiten[[#This Row],[Projectmedewerker]]=1,Tb_Activiteiten[[#Headers],[Projectmedewerker]],"")))</f>
        <v/>
      </c>
      <c r="AD542" t="str">
        <f>IF(ISNUMBER(FIND("arbeid",Methode_Keuze)),"",IF(ISNUMBER(FIND("arbeid",Methode_Keuze)),"",IF(Tb_Activiteiten[[#This Row],[Landbouwer]]=1,Tb_Activiteiten[[#Headers],[Landbouwer]],"")))</f>
        <v/>
      </c>
      <c r="AE542" t="str">
        <f>IF(ISNUMBER(FIND("arbeid",Methode_Keuze)),"",IF(ISNUMBER(FIND("arbeid",Methode_Keuze)),"",IF(Tb_Activiteiten[[#This Row],[Adviseur]]=1,Tb_Activiteiten[[#Headers],[Adviseur]],"")))</f>
        <v/>
      </c>
      <c r="AF542" t="str">
        <f>IF(ISNUMBER(FIND("arbeid",Methode_Keuze)),"",IF(ISNUMBER(FIND("arbeid",Methode_Keuze)),"",IF(Tb_Activiteiten[[#This Row],[Projectleider/Expert]]=1,Tb_Activiteiten[[#Headers],[Projectleider/Expert]],"")))</f>
        <v/>
      </c>
      <c r="AG542" t="str">
        <f>IF(ISNUMBER(FIND("arbeid",Methode_Keuze)),"",IF(ISNUMBER(FIND("arbeid",Methode_Keuze)),"",IF(Tb_Activiteiten[[#This Row],[Arbeidskosten]]=1,Tb_Activiteiten[[#Headers],[Arbeidskosten]],"")))</f>
        <v/>
      </c>
      <c r="AH542" t="str">
        <f>IF(ISNUMBER(FIND("arbeid",Methode_Keuze)),"",IF(ISNUMBER(FIND("arbeid",Methode_Keuze)),"",IF(Tb_Activiteiten[[#This Row],[Arbeidskosten op basis van IKS]]=1,Tb_Activiteiten[[#Headers],[Arbeidskosten op basis van IKS]],"")))</f>
        <v/>
      </c>
      <c r="AI542" t="str">
        <f>IF(ISNUMBER(FIND("overige",Methode_Keuze)),"",IF(Tb_Activiteiten[[#This Row],[Kosten derden exclusief btw]]=1,Tb_Activiteiten[[#Headers],[Kosten derden exclusief btw]],""))</f>
        <v/>
      </c>
      <c r="AJ542" t="str">
        <f>IF(ISNUMBER(FIND("overige",Methode_Keuze)),"",IF(Tb_Activiteiten[[#This Row],[Niet verrekenbare btw]]=1,Tb_Activiteiten[[#Headers],[Niet verrekenbare btw]],""))</f>
        <v/>
      </c>
      <c r="AK542" t="str">
        <f>IF(ISNUMBER(FIND("overige",Methode_Keuze)),"",IF(Tb_Activiteiten[[#This Row],[Grondkosten]]=1,Tb_Activiteiten[[#Headers],[Grondkosten]],""))</f>
        <v/>
      </c>
      <c r="AL542" t="str">
        <f>IF(ISNUMBER(FIND("overige",Methode_Keuze)),"",IF(Tb_Activiteiten[[#This Row],[Bijdrage in natura (overige)]]=1,Tb_Activiteiten[[#Headers],[Bijdrage in natura (overige)]],""))</f>
        <v/>
      </c>
      <c r="AM542" t="str">
        <f>IF(ISNUMBER(FIND("overige",Methode_Keuze)),"",IF(Tb_Activiteiten[[#This Row],[Bijdrage in natura (vrijwilligers)]]=1,Tb_Activiteiten[[#Headers],[Bijdrage in natura (vrijwilligers)]],""))</f>
        <v/>
      </c>
      <c r="AN542" t="str">
        <f>IF(ISNUMBER(FIND("overige",Methode_Keuze)),"",IF(Tb_Activiteiten[[#This Row],[Afschrijvingskosten]]=1,Tb_Activiteiten[[#Headers],[Afschrijvingskosten]],""))</f>
        <v/>
      </c>
    </row>
    <row r="543" spans="1:40" x14ac:dyDescent="0.25">
      <c r="A543" s="342"/>
      <c r="F543" s="81"/>
      <c r="G543" s="81"/>
      <c r="L543" s="71"/>
      <c r="N543" t="str">
        <f>IFERROR(IF(VLOOKUP(Tb_Activiteiten[[#This Row],[Openstelling]],Tb_Openstelling[],2,0)=1,1,""),"")</f>
        <v/>
      </c>
      <c r="AA543" t="str">
        <f>IF(ISNUMBER(FIND("arbeid",Methode_Keuze)),"",IF(ISNUMBER(FIND("arbeid",Methode_Keuze)),"",IF(Tb_Activiteiten[[#This Row],[Loonkosten]]=1,Tb_Activiteiten[[#Headers],[Loonkosten]],"")))</f>
        <v/>
      </c>
      <c r="AB543" t="str">
        <f>IF(ISNUMBER(FIND("arbeid",Methode_Keuze)),"",IF(ISNUMBER(FIND("arbeid",Methode_Keuze)),"",IF(Tb_Activiteiten[[#This Row],[Eigen arbeid]]=1,Tb_Activiteiten[[#Headers],[Eigen arbeid]],"")))</f>
        <v/>
      </c>
      <c r="AC543" t="str">
        <f>IF(ISNUMBER(FIND("arbeid",Methode_Keuze)),"",IF(ISNUMBER(FIND("arbeid",Methode_Keuze)),"",IF(Tb_Activiteiten[[#This Row],[Projectmedewerker]]=1,Tb_Activiteiten[[#Headers],[Projectmedewerker]],"")))</f>
        <v/>
      </c>
      <c r="AD543" t="str">
        <f>IF(ISNUMBER(FIND("arbeid",Methode_Keuze)),"",IF(ISNUMBER(FIND("arbeid",Methode_Keuze)),"",IF(Tb_Activiteiten[[#This Row],[Landbouwer]]=1,Tb_Activiteiten[[#Headers],[Landbouwer]],"")))</f>
        <v/>
      </c>
      <c r="AE543" t="str">
        <f>IF(ISNUMBER(FIND("arbeid",Methode_Keuze)),"",IF(ISNUMBER(FIND("arbeid",Methode_Keuze)),"",IF(Tb_Activiteiten[[#This Row],[Adviseur]]=1,Tb_Activiteiten[[#Headers],[Adviseur]],"")))</f>
        <v/>
      </c>
      <c r="AF543" t="str">
        <f>IF(ISNUMBER(FIND("arbeid",Methode_Keuze)),"",IF(ISNUMBER(FIND("arbeid",Methode_Keuze)),"",IF(Tb_Activiteiten[[#This Row],[Projectleider/Expert]]=1,Tb_Activiteiten[[#Headers],[Projectleider/Expert]],"")))</f>
        <v/>
      </c>
      <c r="AG543" t="str">
        <f>IF(ISNUMBER(FIND("arbeid",Methode_Keuze)),"",IF(ISNUMBER(FIND("arbeid",Methode_Keuze)),"",IF(Tb_Activiteiten[[#This Row],[Arbeidskosten]]=1,Tb_Activiteiten[[#Headers],[Arbeidskosten]],"")))</f>
        <v/>
      </c>
      <c r="AH543" t="str">
        <f>IF(ISNUMBER(FIND("arbeid",Methode_Keuze)),"",IF(ISNUMBER(FIND("arbeid",Methode_Keuze)),"",IF(Tb_Activiteiten[[#This Row],[Arbeidskosten op basis van IKS]]=1,Tb_Activiteiten[[#Headers],[Arbeidskosten op basis van IKS]],"")))</f>
        <v/>
      </c>
      <c r="AI543" t="str">
        <f>IF(ISNUMBER(FIND("overige",Methode_Keuze)),"",IF(Tb_Activiteiten[[#This Row],[Kosten derden exclusief btw]]=1,Tb_Activiteiten[[#Headers],[Kosten derden exclusief btw]],""))</f>
        <v/>
      </c>
      <c r="AJ543" t="str">
        <f>IF(ISNUMBER(FIND("overige",Methode_Keuze)),"",IF(Tb_Activiteiten[[#This Row],[Niet verrekenbare btw]]=1,Tb_Activiteiten[[#Headers],[Niet verrekenbare btw]],""))</f>
        <v/>
      </c>
      <c r="AK543" t="str">
        <f>IF(ISNUMBER(FIND("overige",Methode_Keuze)),"",IF(Tb_Activiteiten[[#This Row],[Grondkosten]]=1,Tb_Activiteiten[[#Headers],[Grondkosten]],""))</f>
        <v/>
      </c>
      <c r="AL543" t="str">
        <f>IF(ISNUMBER(FIND("overige",Methode_Keuze)),"",IF(Tb_Activiteiten[[#This Row],[Bijdrage in natura (overige)]]=1,Tb_Activiteiten[[#Headers],[Bijdrage in natura (overige)]],""))</f>
        <v/>
      </c>
      <c r="AM543" t="str">
        <f>IF(ISNUMBER(FIND("overige",Methode_Keuze)),"",IF(Tb_Activiteiten[[#This Row],[Bijdrage in natura (vrijwilligers)]]=1,Tb_Activiteiten[[#Headers],[Bijdrage in natura (vrijwilligers)]],""))</f>
        <v/>
      </c>
      <c r="AN543" t="str">
        <f>IF(ISNUMBER(FIND("overige",Methode_Keuze)),"",IF(Tb_Activiteiten[[#This Row],[Afschrijvingskosten]]=1,Tb_Activiteiten[[#Headers],[Afschrijvingskosten]],""))</f>
        <v/>
      </c>
    </row>
    <row r="544" spans="1:40" x14ac:dyDescent="0.25">
      <c r="A544" s="342"/>
      <c r="F544" s="81"/>
      <c r="G544" s="81"/>
      <c r="L544" s="71"/>
      <c r="N544" t="str">
        <f>IFERROR(IF(VLOOKUP(Tb_Activiteiten[[#This Row],[Openstelling]],Tb_Openstelling[],2,0)=1,1,""),"")</f>
        <v/>
      </c>
      <c r="AA544" t="str">
        <f>IF(ISNUMBER(FIND("arbeid",Methode_Keuze)),"",IF(ISNUMBER(FIND("arbeid",Methode_Keuze)),"",IF(Tb_Activiteiten[[#This Row],[Loonkosten]]=1,Tb_Activiteiten[[#Headers],[Loonkosten]],"")))</f>
        <v/>
      </c>
      <c r="AB544" t="str">
        <f>IF(ISNUMBER(FIND("arbeid",Methode_Keuze)),"",IF(ISNUMBER(FIND("arbeid",Methode_Keuze)),"",IF(Tb_Activiteiten[[#This Row],[Eigen arbeid]]=1,Tb_Activiteiten[[#Headers],[Eigen arbeid]],"")))</f>
        <v/>
      </c>
      <c r="AC544" t="str">
        <f>IF(ISNUMBER(FIND("arbeid",Methode_Keuze)),"",IF(ISNUMBER(FIND("arbeid",Methode_Keuze)),"",IF(Tb_Activiteiten[[#This Row],[Projectmedewerker]]=1,Tb_Activiteiten[[#Headers],[Projectmedewerker]],"")))</f>
        <v/>
      </c>
      <c r="AD544" t="str">
        <f>IF(ISNUMBER(FIND("arbeid",Methode_Keuze)),"",IF(ISNUMBER(FIND("arbeid",Methode_Keuze)),"",IF(Tb_Activiteiten[[#This Row],[Landbouwer]]=1,Tb_Activiteiten[[#Headers],[Landbouwer]],"")))</f>
        <v/>
      </c>
      <c r="AE544" t="str">
        <f>IF(ISNUMBER(FIND("arbeid",Methode_Keuze)),"",IF(ISNUMBER(FIND("arbeid",Methode_Keuze)),"",IF(Tb_Activiteiten[[#This Row],[Adviseur]]=1,Tb_Activiteiten[[#Headers],[Adviseur]],"")))</f>
        <v/>
      </c>
      <c r="AF544" t="str">
        <f>IF(ISNUMBER(FIND("arbeid",Methode_Keuze)),"",IF(ISNUMBER(FIND("arbeid",Methode_Keuze)),"",IF(Tb_Activiteiten[[#This Row],[Projectleider/Expert]]=1,Tb_Activiteiten[[#Headers],[Projectleider/Expert]],"")))</f>
        <v/>
      </c>
      <c r="AG544" t="str">
        <f>IF(ISNUMBER(FIND("arbeid",Methode_Keuze)),"",IF(ISNUMBER(FIND("arbeid",Methode_Keuze)),"",IF(Tb_Activiteiten[[#This Row],[Arbeidskosten]]=1,Tb_Activiteiten[[#Headers],[Arbeidskosten]],"")))</f>
        <v/>
      </c>
      <c r="AH544" t="str">
        <f>IF(ISNUMBER(FIND("arbeid",Methode_Keuze)),"",IF(ISNUMBER(FIND("arbeid",Methode_Keuze)),"",IF(Tb_Activiteiten[[#This Row],[Arbeidskosten op basis van IKS]]=1,Tb_Activiteiten[[#Headers],[Arbeidskosten op basis van IKS]],"")))</f>
        <v/>
      </c>
      <c r="AI544" t="str">
        <f>IF(ISNUMBER(FIND("overige",Methode_Keuze)),"",IF(Tb_Activiteiten[[#This Row],[Kosten derden exclusief btw]]=1,Tb_Activiteiten[[#Headers],[Kosten derden exclusief btw]],""))</f>
        <v/>
      </c>
      <c r="AJ544" t="str">
        <f>IF(ISNUMBER(FIND("overige",Methode_Keuze)),"",IF(Tb_Activiteiten[[#This Row],[Niet verrekenbare btw]]=1,Tb_Activiteiten[[#Headers],[Niet verrekenbare btw]],""))</f>
        <v/>
      </c>
      <c r="AK544" t="str">
        <f>IF(ISNUMBER(FIND("overige",Methode_Keuze)),"",IF(Tb_Activiteiten[[#This Row],[Grondkosten]]=1,Tb_Activiteiten[[#Headers],[Grondkosten]],""))</f>
        <v/>
      </c>
      <c r="AL544" t="str">
        <f>IF(ISNUMBER(FIND("overige",Methode_Keuze)),"",IF(Tb_Activiteiten[[#This Row],[Bijdrage in natura (overige)]]=1,Tb_Activiteiten[[#Headers],[Bijdrage in natura (overige)]],""))</f>
        <v/>
      </c>
      <c r="AM544" t="str">
        <f>IF(ISNUMBER(FIND("overige",Methode_Keuze)),"",IF(Tb_Activiteiten[[#This Row],[Bijdrage in natura (vrijwilligers)]]=1,Tb_Activiteiten[[#Headers],[Bijdrage in natura (vrijwilligers)]],""))</f>
        <v/>
      </c>
      <c r="AN544" t="str">
        <f>IF(ISNUMBER(FIND("overige",Methode_Keuze)),"",IF(Tb_Activiteiten[[#This Row],[Afschrijvingskosten]]=1,Tb_Activiteiten[[#Headers],[Afschrijvingskosten]],""))</f>
        <v/>
      </c>
    </row>
    <row r="545" spans="1:40" x14ac:dyDescent="0.25">
      <c r="A545" s="342"/>
      <c r="F545" s="81"/>
      <c r="G545" s="81"/>
      <c r="L545" s="71"/>
      <c r="N545" t="str">
        <f>IFERROR(IF(VLOOKUP(Tb_Activiteiten[[#This Row],[Openstelling]],Tb_Openstelling[],2,0)=1,1,""),"")</f>
        <v/>
      </c>
      <c r="AA545" t="str">
        <f>IF(ISNUMBER(FIND("arbeid",Methode_Keuze)),"",IF(ISNUMBER(FIND("arbeid",Methode_Keuze)),"",IF(Tb_Activiteiten[[#This Row],[Loonkosten]]=1,Tb_Activiteiten[[#Headers],[Loonkosten]],"")))</f>
        <v/>
      </c>
      <c r="AB545" t="str">
        <f>IF(ISNUMBER(FIND("arbeid",Methode_Keuze)),"",IF(ISNUMBER(FIND("arbeid",Methode_Keuze)),"",IF(Tb_Activiteiten[[#This Row],[Eigen arbeid]]=1,Tb_Activiteiten[[#Headers],[Eigen arbeid]],"")))</f>
        <v/>
      </c>
      <c r="AC545" t="str">
        <f>IF(ISNUMBER(FIND("arbeid",Methode_Keuze)),"",IF(ISNUMBER(FIND("arbeid",Methode_Keuze)),"",IF(Tb_Activiteiten[[#This Row],[Projectmedewerker]]=1,Tb_Activiteiten[[#Headers],[Projectmedewerker]],"")))</f>
        <v/>
      </c>
      <c r="AD545" t="str">
        <f>IF(ISNUMBER(FIND("arbeid",Methode_Keuze)),"",IF(ISNUMBER(FIND("arbeid",Methode_Keuze)),"",IF(Tb_Activiteiten[[#This Row],[Landbouwer]]=1,Tb_Activiteiten[[#Headers],[Landbouwer]],"")))</f>
        <v/>
      </c>
      <c r="AE545" t="str">
        <f>IF(ISNUMBER(FIND("arbeid",Methode_Keuze)),"",IF(ISNUMBER(FIND("arbeid",Methode_Keuze)),"",IF(Tb_Activiteiten[[#This Row],[Adviseur]]=1,Tb_Activiteiten[[#Headers],[Adviseur]],"")))</f>
        <v/>
      </c>
      <c r="AF545" t="str">
        <f>IF(ISNUMBER(FIND("arbeid",Methode_Keuze)),"",IF(ISNUMBER(FIND("arbeid",Methode_Keuze)),"",IF(Tb_Activiteiten[[#This Row],[Projectleider/Expert]]=1,Tb_Activiteiten[[#Headers],[Projectleider/Expert]],"")))</f>
        <v/>
      </c>
      <c r="AG545" t="str">
        <f>IF(ISNUMBER(FIND("arbeid",Methode_Keuze)),"",IF(ISNUMBER(FIND("arbeid",Methode_Keuze)),"",IF(Tb_Activiteiten[[#This Row],[Arbeidskosten]]=1,Tb_Activiteiten[[#Headers],[Arbeidskosten]],"")))</f>
        <v/>
      </c>
      <c r="AH545" t="str">
        <f>IF(ISNUMBER(FIND("arbeid",Methode_Keuze)),"",IF(ISNUMBER(FIND("arbeid",Methode_Keuze)),"",IF(Tb_Activiteiten[[#This Row],[Arbeidskosten op basis van IKS]]=1,Tb_Activiteiten[[#Headers],[Arbeidskosten op basis van IKS]],"")))</f>
        <v/>
      </c>
      <c r="AI545" t="str">
        <f>IF(ISNUMBER(FIND("overige",Methode_Keuze)),"",IF(Tb_Activiteiten[[#This Row],[Kosten derden exclusief btw]]=1,Tb_Activiteiten[[#Headers],[Kosten derden exclusief btw]],""))</f>
        <v/>
      </c>
      <c r="AJ545" t="str">
        <f>IF(ISNUMBER(FIND("overige",Methode_Keuze)),"",IF(Tb_Activiteiten[[#This Row],[Niet verrekenbare btw]]=1,Tb_Activiteiten[[#Headers],[Niet verrekenbare btw]],""))</f>
        <v/>
      </c>
      <c r="AK545" t="str">
        <f>IF(ISNUMBER(FIND("overige",Methode_Keuze)),"",IF(Tb_Activiteiten[[#This Row],[Grondkosten]]=1,Tb_Activiteiten[[#Headers],[Grondkosten]],""))</f>
        <v/>
      </c>
      <c r="AL545" t="str">
        <f>IF(ISNUMBER(FIND("overige",Methode_Keuze)),"",IF(Tb_Activiteiten[[#This Row],[Bijdrage in natura (overige)]]=1,Tb_Activiteiten[[#Headers],[Bijdrage in natura (overige)]],""))</f>
        <v/>
      </c>
      <c r="AM545" t="str">
        <f>IF(ISNUMBER(FIND("overige",Methode_Keuze)),"",IF(Tb_Activiteiten[[#This Row],[Bijdrage in natura (vrijwilligers)]]=1,Tb_Activiteiten[[#Headers],[Bijdrage in natura (vrijwilligers)]],""))</f>
        <v/>
      </c>
      <c r="AN545" t="str">
        <f>IF(ISNUMBER(FIND("overige",Methode_Keuze)),"",IF(Tb_Activiteiten[[#This Row],[Afschrijvingskosten]]=1,Tb_Activiteiten[[#Headers],[Afschrijvingskosten]],""))</f>
        <v/>
      </c>
    </row>
    <row r="546" spans="1:40" x14ac:dyDescent="0.25">
      <c r="A546" s="342"/>
      <c r="F546" s="81"/>
      <c r="G546" s="81"/>
      <c r="L546" s="71"/>
      <c r="N546" t="str">
        <f>IFERROR(IF(VLOOKUP(Tb_Activiteiten[[#This Row],[Openstelling]],Tb_Openstelling[],2,0)=1,1,""),"")</f>
        <v/>
      </c>
      <c r="AA546" t="str">
        <f>IF(ISNUMBER(FIND("arbeid",Methode_Keuze)),"",IF(ISNUMBER(FIND("arbeid",Methode_Keuze)),"",IF(Tb_Activiteiten[[#This Row],[Loonkosten]]=1,Tb_Activiteiten[[#Headers],[Loonkosten]],"")))</f>
        <v/>
      </c>
      <c r="AB546" t="str">
        <f>IF(ISNUMBER(FIND("arbeid",Methode_Keuze)),"",IF(ISNUMBER(FIND("arbeid",Methode_Keuze)),"",IF(Tb_Activiteiten[[#This Row],[Eigen arbeid]]=1,Tb_Activiteiten[[#Headers],[Eigen arbeid]],"")))</f>
        <v/>
      </c>
      <c r="AC546" t="str">
        <f>IF(ISNUMBER(FIND("arbeid",Methode_Keuze)),"",IF(ISNUMBER(FIND("arbeid",Methode_Keuze)),"",IF(Tb_Activiteiten[[#This Row],[Projectmedewerker]]=1,Tb_Activiteiten[[#Headers],[Projectmedewerker]],"")))</f>
        <v/>
      </c>
      <c r="AD546" t="str">
        <f>IF(ISNUMBER(FIND("arbeid",Methode_Keuze)),"",IF(ISNUMBER(FIND("arbeid",Methode_Keuze)),"",IF(Tb_Activiteiten[[#This Row],[Landbouwer]]=1,Tb_Activiteiten[[#Headers],[Landbouwer]],"")))</f>
        <v/>
      </c>
      <c r="AE546" t="str">
        <f>IF(ISNUMBER(FIND("arbeid",Methode_Keuze)),"",IF(ISNUMBER(FIND("arbeid",Methode_Keuze)),"",IF(Tb_Activiteiten[[#This Row],[Adviseur]]=1,Tb_Activiteiten[[#Headers],[Adviseur]],"")))</f>
        <v/>
      </c>
      <c r="AF546" t="str">
        <f>IF(ISNUMBER(FIND("arbeid",Methode_Keuze)),"",IF(ISNUMBER(FIND("arbeid",Methode_Keuze)),"",IF(Tb_Activiteiten[[#This Row],[Projectleider/Expert]]=1,Tb_Activiteiten[[#Headers],[Projectleider/Expert]],"")))</f>
        <v/>
      </c>
      <c r="AG546" t="str">
        <f>IF(ISNUMBER(FIND("arbeid",Methode_Keuze)),"",IF(ISNUMBER(FIND("arbeid",Methode_Keuze)),"",IF(Tb_Activiteiten[[#This Row],[Arbeidskosten]]=1,Tb_Activiteiten[[#Headers],[Arbeidskosten]],"")))</f>
        <v/>
      </c>
      <c r="AH546" t="str">
        <f>IF(ISNUMBER(FIND("arbeid",Methode_Keuze)),"",IF(ISNUMBER(FIND("arbeid",Methode_Keuze)),"",IF(Tb_Activiteiten[[#This Row],[Arbeidskosten op basis van IKS]]=1,Tb_Activiteiten[[#Headers],[Arbeidskosten op basis van IKS]],"")))</f>
        <v/>
      </c>
      <c r="AI546" t="str">
        <f>IF(ISNUMBER(FIND("overige",Methode_Keuze)),"",IF(Tb_Activiteiten[[#This Row],[Kosten derden exclusief btw]]=1,Tb_Activiteiten[[#Headers],[Kosten derden exclusief btw]],""))</f>
        <v/>
      </c>
      <c r="AJ546" t="str">
        <f>IF(ISNUMBER(FIND("overige",Methode_Keuze)),"",IF(Tb_Activiteiten[[#This Row],[Niet verrekenbare btw]]=1,Tb_Activiteiten[[#Headers],[Niet verrekenbare btw]],""))</f>
        <v/>
      </c>
      <c r="AK546" t="str">
        <f>IF(ISNUMBER(FIND("overige",Methode_Keuze)),"",IF(Tb_Activiteiten[[#This Row],[Grondkosten]]=1,Tb_Activiteiten[[#Headers],[Grondkosten]],""))</f>
        <v/>
      </c>
      <c r="AL546" t="str">
        <f>IF(ISNUMBER(FIND("overige",Methode_Keuze)),"",IF(Tb_Activiteiten[[#This Row],[Bijdrage in natura (overige)]]=1,Tb_Activiteiten[[#Headers],[Bijdrage in natura (overige)]],""))</f>
        <v/>
      </c>
      <c r="AM546" t="str">
        <f>IF(ISNUMBER(FIND("overige",Methode_Keuze)),"",IF(Tb_Activiteiten[[#This Row],[Bijdrage in natura (vrijwilligers)]]=1,Tb_Activiteiten[[#Headers],[Bijdrage in natura (vrijwilligers)]],""))</f>
        <v/>
      </c>
      <c r="AN546" t="str">
        <f>IF(ISNUMBER(FIND("overige",Methode_Keuze)),"",IF(Tb_Activiteiten[[#This Row],[Afschrijvingskosten]]=1,Tb_Activiteiten[[#Headers],[Afschrijvingskosten]],""))</f>
        <v/>
      </c>
    </row>
    <row r="547" spans="1:40" x14ac:dyDescent="0.25">
      <c r="A547" s="342"/>
      <c r="F547" s="81"/>
      <c r="G547" s="81"/>
      <c r="L547" s="71"/>
      <c r="N547" t="str">
        <f>IFERROR(IF(VLOOKUP(Tb_Activiteiten[[#This Row],[Openstelling]],Tb_Openstelling[],2,0)=1,1,""),"")</f>
        <v/>
      </c>
      <c r="AA547" t="str">
        <f>IF(ISNUMBER(FIND("arbeid",Methode_Keuze)),"",IF(ISNUMBER(FIND("arbeid",Methode_Keuze)),"",IF(Tb_Activiteiten[[#This Row],[Loonkosten]]=1,Tb_Activiteiten[[#Headers],[Loonkosten]],"")))</f>
        <v/>
      </c>
      <c r="AB547" t="str">
        <f>IF(ISNUMBER(FIND("arbeid",Methode_Keuze)),"",IF(ISNUMBER(FIND("arbeid",Methode_Keuze)),"",IF(Tb_Activiteiten[[#This Row],[Eigen arbeid]]=1,Tb_Activiteiten[[#Headers],[Eigen arbeid]],"")))</f>
        <v/>
      </c>
      <c r="AC547" t="str">
        <f>IF(ISNUMBER(FIND("arbeid",Methode_Keuze)),"",IF(ISNUMBER(FIND("arbeid",Methode_Keuze)),"",IF(Tb_Activiteiten[[#This Row],[Projectmedewerker]]=1,Tb_Activiteiten[[#Headers],[Projectmedewerker]],"")))</f>
        <v/>
      </c>
      <c r="AD547" t="str">
        <f>IF(ISNUMBER(FIND("arbeid",Methode_Keuze)),"",IF(ISNUMBER(FIND("arbeid",Methode_Keuze)),"",IF(Tb_Activiteiten[[#This Row],[Landbouwer]]=1,Tb_Activiteiten[[#Headers],[Landbouwer]],"")))</f>
        <v/>
      </c>
      <c r="AE547" t="str">
        <f>IF(ISNUMBER(FIND("arbeid",Methode_Keuze)),"",IF(ISNUMBER(FIND("arbeid",Methode_Keuze)),"",IF(Tb_Activiteiten[[#This Row],[Adviseur]]=1,Tb_Activiteiten[[#Headers],[Adviseur]],"")))</f>
        <v/>
      </c>
      <c r="AF547" t="str">
        <f>IF(ISNUMBER(FIND("arbeid",Methode_Keuze)),"",IF(ISNUMBER(FIND("arbeid",Methode_Keuze)),"",IF(Tb_Activiteiten[[#This Row],[Projectleider/Expert]]=1,Tb_Activiteiten[[#Headers],[Projectleider/Expert]],"")))</f>
        <v/>
      </c>
      <c r="AG547" t="str">
        <f>IF(ISNUMBER(FIND("arbeid",Methode_Keuze)),"",IF(ISNUMBER(FIND("arbeid",Methode_Keuze)),"",IF(Tb_Activiteiten[[#This Row],[Arbeidskosten]]=1,Tb_Activiteiten[[#Headers],[Arbeidskosten]],"")))</f>
        <v/>
      </c>
      <c r="AH547" t="str">
        <f>IF(ISNUMBER(FIND("arbeid",Methode_Keuze)),"",IF(ISNUMBER(FIND("arbeid",Methode_Keuze)),"",IF(Tb_Activiteiten[[#This Row],[Arbeidskosten op basis van IKS]]=1,Tb_Activiteiten[[#Headers],[Arbeidskosten op basis van IKS]],"")))</f>
        <v/>
      </c>
      <c r="AI547" t="str">
        <f>IF(ISNUMBER(FIND("overige",Methode_Keuze)),"",IF(Tb_Activiteiten[[#This Row],[Kosten derden exclusief btw]]=1,Tb_Activiteiten[[#Headers],[Kosten derden exclusief btw]],""))</f>
        <v/>
      </c>
      <c r="AJ547" t="str">
        <f>IF(ISNUMBER(FIND("overige",Methode_Keuze)),"",IF(Tb_Activiteiten[[#This Row],[Niet verrekenbare btw]]=1,Tb_Activiteiten[[#Headers],[Niet verrekenbare btw]],""))</f>
        <v/>
      </c>
      <c r="AK547" t="str">
        <f>IF(ISNUMBER(FIND("overige",Methode_Keuze)),"",IF(Tb_Activiteiten[[#This Row],[Grondkosten]]=1,Tb_Activiteiten[[#Headers],[Grondkosten]],""))</f>
        <v/>
      </c>
      <c r="AL547" t="str">
        <f>IF(ISNUMBER(FIND("overige",Methode_Keuze)),"",IF(Tb_Activiteiten[[#This Row],[Bijdrage in natura (overige)]]=1,Tb_Activiteiten[[#Headers],[Bijdrage in natura (overige)]],""))</f>
        <v/>
      </c>
      <c r="AM547" t="str">
        <f>IF(ISNUMBER(FIND("overige",Methode_Keuze)),"",IF(Tb_Activiteiten[[#This Row],[Bijdrage in natura (vrijwilligers)]]=1,Tb_Activiteiten[[#Headers],[Bijdrage in natura (vrijwilligers)]],""))</f>
        <v/>
      </c>
      <c r="AN547" t="str">
        <f>IF(ISNUMBER(FIND("overige",Methode_Keuze)),"",IF(Tb_Activiteiten[[#This Row],[Afschrijvingskosten]]=1,Tb_Activiteiten[[#Headers],[Afschrijvingskosten]],""))</f>
        <v/>
      </c>
    </row>
    <row r="548" spans="1:40" x14ac:dyDescent="0.25">
      <c r="A548" s="342"/>
      <c r="F548" s="81"/>
      <c r="G548" s="81"/>
      <c r="L548" s="71"/>
      <c r="N548" t="str">
        <f>IFERROR(IF(VLOOKUP(Tb_Activiteiten[[#This Row],[Openstelling]],Tb_Openstelling[],2,0)=1,1,""),"")</f>
        <v/>
      </c>
      <c r="AA548" t="str">
        <f>IF(ISNUMBER(FIND("arbeid",Methode_Keuze)),"",IF(ISNUMBER(FIND("arbeid",Methode_Keuze)),"",IF(Tb_Activiteiten[[#This Row],[Loonkosten]]=1,Tb_Activiteiten[[#Headers],[Loonkosten]],"")))</f>
        <v/>
      </c>
      <c r="AB548" t="str">
        <f>IF(ISNUMBER(FIND("arbeid",Methode_Keuze)),"",IF(ISNUMBER(FIND("arbeid",Methode_Keuze)),"",IF(Tb_Activiteiten[[#This Row],[Eigen arbeid]]=1,Tb_Activiteiten[[#Headers],[Eigen arbeid]],"")))</f>
        <v/>
      </c>
      <c r="AC548" t="str">
        <f>IF(ISNUMBER(FIND("arbeid",Methode_Keuze)),"",IF(ISNUMBER(FIND("arbeid",Methode_Keuze)),"",IF(Tb_Activiteiten[[#This Row],[Projectmedewerker]]=1,Tb_Activiteiten[[#Headers],[Projectmedewerker]],"")))</f>
        <v/>
      </c>
      <c r="AD548" t="str">
        <f>IF(ISNUMBER(FIND("arbeid",Methode_Keuze)),"",IF(ISNUMBER(FIND("arbeid",Methode_Keuze)),"",IF(Tb_Activiteiten[[#This Row],[Landbouwer]]=1,Tb_Activiteiten[[#Headers],[Landbouwer]],"")))</f>
        <v/>
      </c>
      <c r="AE548" t="str">
        <f>IF(ISNUMBER(FIND("arbeid",Methode_Keuze)),"",IF(ISNUMBER(FIND("arbeid",Methode_Keuze)),"",IF(Tb_Activiteiten[[#This Row],[Adviseur]]=1,Tb_Activiteiten[[#Headers],[Adviseur]],"")))</f>
        <v/>
      </c>
      <c r="AF548" t="str">
        <f>IF(ISNUMBER(FIND("arbeid",Methode_Keuze)),"",IF(ISNUMBER(FIND("arbeid",Methode_Keuze)),"",IF(Tb_Activiteiten[[#This Row],[Projectleider/Expert]]=1,Tb_Activiteiten[[#Headers],[Projectleider/Expert]],"")))</f>
        <v/>
      </c>
      <c r="AG548" t="str">
        <f>IF(ISNUMBER(FIND("arbeid",Methode_Keuze)),"",IF(ISNUMBER(FIND("arbeid",Methode_Keuze)),"",IF(Tb_Activiteiten[[#This Row],[Arbeidskosten]]=1,Tb_Activiteiten[[#Headers],[Arbeidskosten]],"")))</f>
        <v/>
      </c>
      <c r="AH548" t="str">
        <f>IF(ISNUMBER(FIND("arbeid",Methode_Keuze)),"",IF(ISNUMBER(FIND("arbeid",Methode_Keuze)),"",IF(Tb_Activiteiten[[#This Row],[Arbeidskosten op basis van IKS]]=1,Tb_Activiteiten[[#Headers],[Arbeidskosten op basis van IKS]],"")))</f>
        <v/>
      </c>
      <c r="AI548" t="str">
        <f>IF(ISNUMBER(FIND("overige",Methode_Keuze)),"",IF(Tb_Activiteiten[[#This Row],[Kosten derden exclusief btw]]=1,Tb_Activiteiten[[#Headers],[Kosten derden exclusief btw]],""))</f>
        <v/>
      </c>
      <c r="AJ548" t="str">
        <f>IF(ISNUMBER(FIND("overige",Methode_Keuze)),"",IF(Tb_Activiteiten[[#This Row],[Niet verrekenbare btw]]=1,Tb_Activiteiten[[#Headers],[Niet verrekenbare btw]],""))</f>
        <v/>
      </c>
      <c r="AK548" t="str">
        <f>IF(ISNUMBER(FIND("overige",Methode_Keuze)),"",IF(Tb_Activiteiten[[#This Row],[Grondkosten]]=1,Tb_Activiteiten[[#Headers],[Grondkosten]],""))</f>
        <v/>
      </c>
      <c r="AL548" t="str">
        <f>IF(ISNUMBER(FIND("overige",Methode_Keuze)),"",IF(Tb_Activiteiten[[#This Row],[Bijdrage in natura (overige)]]=1,Tb_Activiteiten[[#Headers],[Bijdrage in natura (overige)]],""))</f>
        <v/>
      </c>
      <c r="AM548" t="str">
        <f>IF(ISNUMBER(FIND("overige",Methode_Keuze)),"",IF(Tb_Activiteiten[[#This Row],[Bijdrage in natura (vrijwilligers)]]=1,Tb_Activiteiten[[#Headers],[Bijdrage in natura (vrijwilligers)]],""))</f>
        <v/>
      </c>
      <c r="AN548" t="str">
        <f>IF(ISNUMBER(FIND("overige",Methode_Keuze)),"",IF(Tb_Activiteiten[[#This Row],[Afschrijvingskosten]]=1,Tb_Activiteiten[[#Headers],[Afschrijvingskosten]],""))</f>
        <v/>
      </c>
    </row>
    <row r="549" spans="1:40" x14ac:dyDescent="0.25">
      <c r="A549" s="342"/>
      <c r="F549" s="81"/>
      <c r="G549" s="81"/>
      <c r="L549" s="71"/>
      <c r="N549" t="str">
        <f>IFERROR(IF(VLOOKUP(Tb_Activiteiten[[#This Row],[Openstelling]],Tb_Openstelling[],2,0)=1,1,""),"")</f>
        <v/>
      </c>
      <c r="AA549" t="str">
        <f>IF(ISNUMBER(FIND("arbeid",Methode_Keuze)),"",IF(ISNUMBER(FIND("arbeid",Methode_Keuze)),"",IF(Tb_Activiteiten[[#This Row],[Loonkosten]]=1,Tb_Activiteiten[[#Headers],[Loonkosten]],"")))</f>
        <v/>
      </c>
      <c r="AB549" t="str">
        <f>IF(ISNUMBER(FIND("arbeid",Methode_Keuze)),"",IF(ISNUMBER(FIND("arbeid",Methode_Keuze)),"",IF(Tb_Activiteiten[[#This Row],[Eigen arbeid]]=1,Tb_Activiteiten[[#Headers],[Eigen arbeid]],"")))</f>
        <v/>
      </c>
      <c r="AC549" t="str">
        <f>IF(ISNUMBER(FIND("arbeid",Methode_Keuze)),"",IF(ISNUMBER(FIND("arbeid",Methode_Keuze)),"",IF(Tb_Activiteiten[[#This Row],[Projectmedewerker]]=1,Tb_Activiteiten[[#Headers],[Projectmedewerker]],"")))</f>
        <v/>
      </c>
      <c r="AD549" t="str">
        <f>IF(ISNUMBER(FIND("arbeid",Methode_Keuze)),"",IF(ISNUMBER(FIND("arbeid",Methode_Keuze)),"",IF(Tb_Activiteiten[[#This Row],[Landbouwer]]=1,Tb_Activiteiten[[#Headers],[Landbouwer]],"")))</f>
        <v/>
      </c>
      <c r="AE549" t="str">
        <f>IF(ISNUMBER(FIND("arbeid",Methode_Keuze)),"",IF(ISNUMBER(FIND("arbeid",Methode_Keuze)),"",IF(Tb_Activiteiten[[#This Row],[Adviseur]]=1,Tb_Activiteiten[[#Headers],[Adviseur]],"")))</f>
        <v/>
      </c>
      <c r="AF549" t="str">
        <f>IF(ISNUMBER(FIND("arbeid",Methode_Keuze)),"",IF(ISNUMBER(FIND("arbeid",Methode_Keuze)),"",IF(Tb_Activiteiten[[#This Row],[Projectleider/Expert]]=1,Tb_Activiteiten[[#Headers],[Projectleider/Expert]],"")))</f>
        <v/>
      </c>
      <c r="AG549" t="str">
        <f>IF(ISNUMBER(FIND("arbeid",Methode_Keuze)),"",IF(ISNUMBER(FIND("arbeid",Methode_Keuze)),"",IF(Tb_Activiteiten[[#This Row],[Arbeidskosten]]=1,Tb_Activiteiten[[#Headers],[Arbeidskosten]],"")))</f>
        <v/>
      </c>
      <c r="AH549" t="str">
        <f>IF(ISNUMBER(FIND("arbeid",Methode_Keuze)),"",IF(ISNUMBER(FIND("arbeid",Methode_Keuze)),"",IF(Tb_Activiteiten[[#This Row],[Arbeidskosten op basis van IKS]]=1,Tb_Activiteiten[[#Headers],[Arbeidskosten op basis van IKS]],"")))</f>
        <v/>
      </c>
      <c r="AI549" t="str">
        <f>IF(ISNUMBER(FIND("overige",Methode_Keuze)),"",IF(Tb_Activiteiten[[#This Row],[Kosten derden exclusief btw]]=1,Tb_Activiteiten[[#Headers],[Kosten derden exclusief btw]],""))</f>
        <v/>
      </c>
      <c r="AJ549" t="str">
        <f>IF(ISNUMBER(FIND("overige",Methode_Keuze)),"",IF(Tb_Activiteiten[[#This Row],[Niet verrekenbare btw]]=1,Tb_Activiteiten[[#Headers],[Niet verrekenbare btw]],""))</f>
        <v/>
      </c>
      <c r="AK549" t="str">
        <f>IF(ISNUMBER(FIND("overige",Methode_Keuze)),"",IF(Tb_Activiteiten[[#This Row],[Grondkosten]]=1,Tb_Activiteiten[[#Headers],[Grondkosten]],""))</f>
        <v/>
      </c>
      <c r="AL549" t="str">
        <f>IF(ISNUMBER(FIND("overige",Methode_Keuze)),"",IF(Tb_Activiteiten[[#This Row],[Bijdrage in natura (overige)]]=1,Tb_Activiteiten[[#Headers],[Bijdrage in natura (overige)]],""))</f>
        <v/>
      </c>
      <c r="AM549" t="str">
        <f>IF(ISNUMBER(FIND("overige",Methode_Keuze)),"",IF(Tb_Activiteiten[[#This Row],[Bijdrage in natura (vrijwilligers)]]=1,Tb_Activiteiten[[#Headers],[Bijdrage in natura (vrijwilligers)]],""))</f>
        <v/>
      </c>
      <c r="AN549" t="str">
        <f>IF(ISNUMBER(FIND("overige",Methode_Keuze)),"",IF(Tb_Activiteiten[[#This Row],[Afschrijvingskosten]]=1,Tb_Activiteiten[[#Headers],[Afschrijvingskosten]],""))</f>
        <v/>
      </c>
    </row>
    <row r="550" spans="1:40" x14ac:dyDescent="0.25">
      <c r="A550" s="342"/>
      <c r="F550" s="81"/>
      <c r="G550" s="81"/>
      <c r="L550" s="71"/>
      <c r="N550" t="str">
        <f>IFERROR(IF(VLOOKUP(Tb_Activiteiten[[#This Row],[Openstelling]],Tb_Openstelling[],2,0)=1,1,""),"")</f>
        <v/>
      </c>
      <c r="AA550" t="str">
        <f>IF(ISNUMBER(FIND("arbeid",Methode_Keuze)),"",IF(ISNUMBER(FIND("arbeid",Methode_Keuze)),"",IF(Tb_Activiteiten[[#This Row],[Loonkosten]]=1,Tb_Activiteiten[[#Headers],[Loonkosten]],"")))</f>
        <v/>
      </c>
      <c r="AB550" t="str">
        <f>IF(ISNUMBER(FIND("arbeid",Methode_Keuze)),"",IF(ISNUMBER(FIND("arbeid",Methode_Keuze)),"",IF(Tb_Activiteiten[[#This Row],[Eigen arbeid]]=1,Tb_Activiteiten[[#Headers],[Eigen arbeid]],"")))</f>
        <v/>
      </c>
      <c r="AC550" t="str">
        <f>IF(ISNUMBER(FIND("arbeid",Methode_Keuze)),"",IF(ISNUMBER(FIND("arbeid",Methode_Keuze)),"",IF(Tb_Activiteiten[[#This Row],[Projectmedewerker]]=1,Tb_Activiteiten[[#Headers],[Projectmedewerker]],"")))</f>
        <v/>
      </c>
      <c r="AD550" t="str">
        <f>IF(ISNUMBER(FIND("arbeid",Methode_Keuze)),"",IF(ISNUMBER(FIND("arbeid",Methode_Keuze)),"",IF(Tb_Activiteiten[[#This Row],[Landbouwer]]=1,Tb_Activiteiten[[#Headers],[Landbouwer]],"")))</f>
        <v/>
      </c>
      <c r="AE550" t="str">
        <f>IF(ISNUMBER(FIND("arbeid",Methode_Keuze)),"",IF(ISNUMBER(FIND("arbeid",Methode_Keuze)),"",IF(Tb_Activiteiten[[#This Row],[Adviseur]]=1,Tb_Activiteiten[[#Headers],[Adviseur]],"")))</f>
        <v/>
      </c>
      <c r="AF550" t="str">
        <f>IF(ISNUMBER(FIND("arbeid",Methode_Keuze)),"",IF(ISNUMBER(FIND("arbeid",Methode_Keuze)),"",IF(Tb_Activiteiten[[#This Row],[Projectleider/Expert]]=1,Tb_Activiteiten[[#Headers],[Projectleider/Expert]],"")))</f>
        <v/>
      </c>
      <c r="AG550" t="str">
        <f>IF(ISNUMBER(FIND("arbeid",Methode_Keuze)),"",IF(ISNUMBER(FIND("arbeid",Methode_Keuze)),"",IF(Tb_Activiteiten[[#This Row],[Arbeidskosten]]=1,Tb_Activiteiten[[#Headers],[Arbeidskosten]],"")))</f>
        <v/>
      </c>
      <c r="AH550" t="str">
        <f>IF(ISNUMBER(FIND("arbeid",Methode_Keuze)),"",IF(ISNUMBER(FIND("arbeid",Methode_Keuze)),"",IF(Tb_Activiteiten[[#This Row],[Arbeidskosten op basis van IKS]]=1,Tb_Activiteiten[[#Headers],[Arbeidskosten op basis van IKS]],"")))</f>
        <v/>
      </c>
      <c r="AI550" t="str">
        <f>IF(ISNUMBER(FIND("overige",Methode_Keuze)),"",IF(Tb_Activiteiten[[#This Row],[Kosten derden exclusief btw]]=1,Tb_Activiteiten[[#Headers],[Kosten derden exclusief btw]],""))</f>
        <v/>
      </c>
      <c r="AJ550" t="str">
        <f>IF(ISNUMBER(FIND("overige",Methode_Keuze)),"",IF(Tb_Activiteiten[[#This Row],[Niet verrekenbare btw]]=1,Tb_Activiteiten[[#Headers],[Niet verrekenbare btw]],""))</f>
        <v/>
      </c>
      <c r="AK550" t="str">
        <f>IF(ISNUMBER(FIND("overige",Methode_Keuze)),"",IF(Tb_Activiteiten[[#This Row],[Grondkosten]]=1,Tb_Activiteiten[[#Headers],[Grondkosten]],""))</f>
        <v/>
      </c>
      <c r="AL550" t="str">
        <f>IF(ISNUMBER(FIND("overige",Methode_Keuze)),"",IF(Tb_Activiteiten[[#This Row],[Bijdrage in natura (overige)]]=1,Tb_Activiteiten[[#Headers],[Bijdrage in natura (overige)]],""))</f>
        <v/>
      </c>
      <c r="AM550" t="str">
        <f>IF(ISNUMBER(FIND("overige",Methode_Keuze)),"",IF(Tb_Activiteiten[[#This Row],[Bijdrage in natura (vrijwilligers)]]=1,Tb_Activiteiten[[#Headers],[Bijdrage in natura (vrijwilligers)]],""))</f>
        <v/>
      </c>
      <c r="AN550" t="str">
        <f>IF(ISNUMBER(FIND("overige",Methode_Keuze)),"",IF(Tb_Activiteiten[[#This Row],[Afschrijvingskosten]]=1,Tb_Activiteiten[[#Headers],[Afschrijvingskosten]],""))</f>
        <v/>
      </c>
    </row>
    <row r="551" spans="1:40" x14ac:dyDescent="0.25">
      <c r="A551" s="342"/>
      <c r="F551" s="81"/>
      <c r="G551" s="81"/>
      <c r="L551" s="71"/>
      <c r="N551" t="str">
        <f>IFERROR(IF(VLOOKUP(Tb_Activiteiten[[#This Row],[Openstelling]],Tb_Openstelling[],2,0)=1,1,""),"")</f>
        <v/>
      </c>
      <c r="AA551" t="str">
        <f>IF(ISNUMBER(FIND("arbeid",Methode_Keuze)),"",IF(ISNUMBER(FIND("arbeid",Methode_Keuze)),"",IF(Tb_Activiteiten[[#This Row],[Loonkosten]]=1,Tb_Activiteiten[[#Headers],[Loonkosten]],"")))</f>
        <v/>
      </c>
      <c r="AB551" t="str">
        <f>IF(ISNUMBER(FIND("arbeid",Methode_Keuze)),"",IF(ISNUMBER(FIND("arbeid",Methode_Keuze)),"",IF(Tb_Activiteiten[[#This Row],[Eigen arbeid]]=1,Tb_Activiteiten[[#Headers],[Eigen arbeid]],"")))</f>
        <v/>
      </c>
      <c r="AC551" t="str">
        <f>IF(ISNUMBER(FIND("arbeid",Methode_Keuze)),"",IF(ISNUMBER(FIND("arbeid",Methode_Keuze)),"",IF(Tb_Activiteiten[[#This Row],[Projectmedewerker]]=1,Tb_Activiteiten[[#Headers],[Projectmedewerker]],"")))</f>
        <v/>
      </c>
      <c r="AD551" t="str">
        <f>IF(ISNUMBER(FIND("arbeid",Methode_Keuze)),"",IF(ISNUMBER(FIND("arbeid",Methode_Keuze)),"",IF(Tb_Activiteiten[[#This Row],[Landbouwer]]=1,Tb_Activiteiten[[#Headers],[Landbouwer]],"")))</f>
        <v/>
      </c>
      <c r="AE551" t="str">
        <f>IF(ISNUMBER(FIND("arbeid",Methode_Keuze)),"",IF(ISNUMBER(FIND("arbeid",Methode_Keuze)),"",IF(Tb_Activiteiten[[#This Row],[Adviseur]]=1,Tb_Activiteiten[[#Headers],[Adviseur]],"")))</f>
        <v/>
      </c>
      <c r="AF551" t="str">
        <f>IF(ISNUMBER(FIND("arbeid",Methode_Keuze)),"",IF(ISNUMBER(FIND("arbeid",Methode_Keuze)),"",IF(Tb_Activiteiten[[#This Row],[Projectleider/Expert]]=1,Tb_Activiteiten[[#Headers],[Projectleider/Expert]],"")))</f>
        <v/>
      </c>
      <c r="AG551" t="str">
        <f>IF(ISNUMBER(FIND("arbeid",Methode_Keuze)),"",IF(ISNUMBER(FIND("arbeid",Methode_Keuze)),"",IF(Tb_Activiteiten[[#This Row],[Arbeidskosten]]=1,Tb_Activiteiten[[#Headers],[Arbeidskosten]],"")))</f>
        <v/>
      </c>
      <c r="AH551" t="str">
        <f>IF(ISNUMBER(FIND("arbeid",Methode_Keuze)),"",IF(ISNUMBER(FIND("arbeid",Methode_Keuze)),"",IF(Tb_Activiteiten[[#This Row],[Arbeidskosten op basis van IKS]]=1,Tb_Activiteiten[[#Headers],[Arbeidskosten op basis van IKS]],"")))</f>
        <v/>
      </c>
      <c r="AI551" t="str">
        <f>IF(ISNUMBER(FIND("overige",Methode_Keuze)),"",IF(Tb_Activiteiten[[#This Row],[Kosten derden exclusief btw]]=1,Tb_Activiteiten[[#Headers],[Kosten derden exclusief btw]],""))</f>
        <v/>
      </c>
      <c r="AJ551" t="str">
        <f>IF(ISNUMBER(FIND("overige",Methode_Keuze)),"",IF(Tb_Activiteiten[[#This Row],[Niet verrekenbare btw]]=1,Tb_Activiteiten[[#Headers],[Niet verrekenbare btw]],""))</f>
        <v/>
      </c>
      <c r="AK551" t="str">
        <f>IF(ISNUMBER(FIND("overige",Methode_Keuze)),"",IF(Tb_Activiteiten[[#This Row],[Grondkosten]]=1,Tb_Activiteiten[[#Headers],[Grondkosten]],""))</f>
        <v/>
      </c>
      <c r="AL551" t="str">
        <f>IF(ISNUMBER(FIND("overige",Methode_Keuze)),"",IF(Tb_Activiteiten[[#This Row],[Bijdrage in natura (overige)]]=1,Tb_Activiteiten[[#Headers],[Bijdrage in natura (overige)]],""))</f>
        <v/>
      </c>
      <c r="AM551" t="str">
        <f>IF(ISNUMBER(FIND("overige",Methode_Keuze)),"",IF(Tb_Activiteiten[[#This Row],[Bijdrage in natura (vrijwilligers)]]=1,Tb_Activiteiten[[#Headers],[Bijdrage in natura (vrijwilligers)]],""))</f>
        <v/>
      </c>
      <c r="AN551" t="str">
        <f>IF(ISNUMBER(FIND("overige",Methode_Keuze)),"",IF(Tb_Activiteiten[[#This Row],[Afschrijvingskosten]]=1,Tb_Activiteiten[[#Headers],[Afschrijvingskosten]],""))</f>
        <v/>
      </c>
    </row>
    <row r="552" spans="1:40" x14ac:dyDescent="0.25">
      <c r="A552" s="342"/>
      <c r="F552" s="81"/>
      <c r="G552" s="81"/>
      <c r="L552" s="71"/>
      <c r="N552" t="str">
        <f>IFERROR(IF(VLOOKUP(Tb_Activiteiten[[#This Row],[Openstelling]],Tb_Openstelling[],2,0)=1,1,""),"")</f>
        <v/>
      </c>
      <c r="AA552" t="str">
        <f>IF(ISNUMBER(FIND("arbeid",Methode_Keuze)),"",IF(ISNUMBER(FIND("arbeid",Methode_Keuze)),"",IF(Tb_Activiteiten[[#This Row],[Loonkosten]]=1,Tb_Activiteiten[[#Headers],[Loonkosten]],"")))</f>
        <v/>
      </c>
      <c r="AB552" t="str">
        <f>IF(ISNUMBER(FIND("arbeid",Methode_Keuze)),"",IF(ISNUMBER(FIND("arbeid",Methode_Keuze)),"",IF(Tb_Activiteiten[[#This Row],[Eigen arbeid]]=1,Tb_Activiteiten[[#Headers],[Eigen arbeid]],"")))</f>
        <v/>
      </c>
      <c r="AC552" t="str">
        <f>IF(ISNUMBER(FIND("arbeid",Methode_Keuze)),"",IF(ISNUMBER(FIND("arbeid",Methode_Keuze)),"",IF(Tb_Activiteiten[[#This Row],[Projectmedewerker]]=1,Tb_Activiteiten[[#Headers],[Projectmedewerker]],"")))</f>
        <v/>
      </c>
      <c r="AD552" t="str">
        <f>IF(ISNUMBER(FIND("arbeid",Methode_Keuze)),"",IF(ISNUMBER(FIND("arbeid",Methode_Keuze)),"",IF(Tb_Activiteiten[[#This Row],[Landbouwer]]=1,Tb_Activiteiten[[#Headers],[Landbouwer]],"")))</f>
        <v/>
      </c>
      <c r="AE552" t="str">
        <f>IF(ISNUMBER(FIND("arbeid",Methode_Keuze)),"",IF(ISNUMBER(FIND("arbeid",Methode_Keuze)),"",IF(Tb_Activiteiten[[#This Row],[Adviseur]]=1,Tb_Activiteiten[[#Headers],[Adviseur]],"")))</f>
        <v/>
      </c>
      <c r="AF552" t="str">
        <f>IF(ISNUMBER(FIND("arbeid",Methode_Keuze)),"",IF(ISNUMBER(FIND("arbeid",Methode_Keuze)),"",IF(Tb_Activiteiten[[#This Row],[Projectleider/Expert]]=1,Tb_Activiteiten[[#Headers],[Projectleider/Expert]],"")))</f>
        <v/>
      </c>
      <c r="AG552" t="str">
        <f>IF(ISNUMBER(FIND("arbeid",Methode_Keuze)),"",IF(ISNUMBER(FIND("arbeid",Methode_Keuze)),"",IF(Tb_Activiteiten[[#This Row],[Arbeidskosten]]=1,Tb_Activiteiten[[#Headers],[Arbeidskosten]],"")))</f>
        <v/>
      </c>
      <c r="AH552" t="str">
        <f>IF(ISNUMBER(FIND("arbeid",Methode_Keuze)),"",IF(ISNUMBER(FIND("arbeid",Methode_Keuze)),"",IF(Tb_Activiteiten[[#This Row],[Arbeidskosten op basis van IKS]]=1,Tb_Activiteiten[[#Headers],[Arbeidskosten op basis van IKS]],"")))</f>
        <v/>
      </c>
      <c r="AI552" t="str">
        <f>IF(ISNUMBER(FIND("overige",Methode_Keuze)),"",IF(Tb_Activiteiten[[#This Row],[Kosten derden exclusief btw]]=1,Tb_Activiteiten[[#Headers],[Kosten derden exclusief btw]],""))</f>
        <v/>
      </c>
      <c r="AJ552" t="str">
        <f>IF(ISNUMBER(FIND("overige",Methode_Keuze)),"",IF(Tb_Activiteiten[[#This Row],[Niet verrekenbare btw]]=1,Tb_Activiteiten[[#Headers],[Niet verrekenbare btw]],""))</f>
        <v/>
      </c>
      <c r="AK552" t="str">
        <f>IF(ISNUMBER(FIND("overige",Methode_Keuze)),"",IF(Tb_Activiteiten[[#This Row],[Grondkosten]]=1,Tb_Activiteiten[[#Headers],[Grondkosten]],""))</f>
        <v/>
      </c>
      <c r="AL552" t="str">
        <f>IF(ISNUMBER(FIND("overige",Methode_Keuze)),"",IF(Tb_Activiteiten[[#This Row],[Bijdrage in natura (overige)]]=1,Tb_Activiteiten[[#Headers],[Bijdrage in natura (overige)]],""))</f>
        <v/>
      </c>
      <c r="AM552" t="str">
        <f>IF(ISNUMBER(FIND("overige",Methode_Keuze)),"",IF(Tb_Activiteiten[[#This Row],[Bijdrage in natura (vrijwilligers)]]=1,Tb_Activiteiten[[#Headers],[Bijdrage in natura (vrijwilligers)]],""))</f>
        <v/>
      </c>
      <c r="AN552" t="str">
        <f>IF(ISNUMBER(FIND("overige",Methode_Keuze)),"",IF(Tb_Activiteiten[[#This Row],[Afschrijvingskosten]]=1,Tb_Activiteiten[[#Headers],[Afschrijvingskosten]],""))</f>
        <v/>
      </c>
    </row>
    <row r="553" spans="1:40" x14ac:dyDescent="0.25">
      <c r="A553" s="342"/>
      <c r="F553" s="81"/>
      <c r="G553" s="81"/>
      <c r="L553" s="71"/>
      <c r="N553" t="str">
        <f>IFERROR(IF(VLOOKUP(Tb_Activiteiten[[#This Row],[Openstelling]],Tb_Openstelling[],2,0)=1,1,""),"")</f>
        <v/>
      </c>
      <c r="AA553" t="str">
        <f>IF(ISNUMBER(FIND("arbeid",Methode_Keuze)),"",IF(ISNUMBER(FIND("arbeid",Methode_Keuze)),"",IF(Tb_Activiteiten[[#This Row],[Loonkosten]]=1,Tb_Activiteiten[[#Headers],[Loonkosten]],"")))</f>
        <v/>
      </c>
      <c r="AB553" t="str">
        <f>IF(ISNUMBER(FIND("arbeid",Methode_Keuze)),"",IF(ISNUMBER(FIND("arbeid",Methode_Keuze)),"",IF(Tb_Activiteiten[[#This Row],[Eigen arbeid]]=1,Tb_Activiteiten[[#Headers],[Eigen arbeid]],"")))</f>
        <v/>
      </c>
      <c r="AC553" t="str">
        <f>IF(ISNUMBER(FIND("arbeid",Methode_Keuze)),"",IF(ISNUMBER(FIND("arbeid",Methode_Keuze)),"",IF(Tb_Activiteiten[[#This Row],[Projectmedewerker]]=1,Tb_Activiteiten[[#Headers],[Projectmedewerker]],"")))</f>
        <v/>
      </c>
      <c r="AD553" t="str">
        <f>IF(ISNUMBER(FIND("arbeid",Methode_Keuze)),"",IF(ISNUMBER(FIND("arbeid",Methode_Keuze)),"",IF(Tb_Activiteiten[[#This Row],[Landbouwer]]=1,Tb_Activiteiten[[#Headers],[Landbouwer]],"")))</f>
        <v/>
      </c>
      <c r="AE553" t="str">
        <f>IF(ISNUMBER(FIND("arbeid",Methode_Keuze)),"",IF(ISNUMBER(FIND("arbeid",Methode_Keuze)),"",IF(Tb_Activiteiten[[#This Row],[Adviseur]]=1,Tb_Activiteiten[[#Headers],[Adviseur]],"")))</f>
        <v/>
      </c>
      <c r="AF553" t="str">
        <f>IF(ISNUMBER(FIND("arbeid",Methode_Keuze)),"",IF(ISNUMBER(FIND("arbeid",Methode_Keuze)),"",IF(Tb_Activiteiten[[#This Row],[Projectleider/Expert]]=1,Tb_Activiteiten[[#Headers],[Projectleider/Expert]],"")))</f>
        <v/>
      </c>
      <c r="AG553" t="str">
        <f>IF(ISNUMBER(FIND("arbeid",Methode_Keuze)),"",IF(ISNUMBER(FIND("arbeid",Methode_Keuze)),"",IF(Tb_Activiteiten[[#This Row],[Arbeidskosten]]=1,Tb_Activiteiten[[#Headers],[Arbeidskosten]],"")))</f>
        <v/>
      </c>
      <c r="AH553" t="str">
        <f>IF(ISNUMBER(FIND("arbeid",Methode_Keuze)),"",IF(ISNUMBER(FIND("arbeid",Methode_Keuze)),"",IF(Tb_Activiteiten[[#This Row],[Arbeidskosten op basis van IKS]]=1,Tb_Activiteiten[[#Headers],[Arbeidskosten op basis van IKS]],"")))</f>
        <v/>
      </c>
      <c r="AI553" t="str">
        <f>IF(ISNUMBER(FIND("overige",Methode_Keuze)),"",IF(Tb_Activiteiten[[#This Row],[Kosten derden exclusief btw]]=1,Tb_Activiteiten[[#Headers],[Kosten derden exclusief btw]],""))</f>
        <v/>
      </c>
      <c r="AJ553" t="str">
        <f>IF(ISNUMBER(FIND("overige",Methode_Keuze)),"",IF(Tb_Activiteiten[[#This Row],[Niet verrekenbare btw]]=1,Tb_Activiteiten[[#Headers],[Niet verrekenbare btw]],""))</f>
        <v/>
      </c>
      <c r="AK553" t="str">
        <f>IF(ISNUMBER(FIND("overige",Methode_Keuze)),"",IF(Tb_Activiteiten[[#This Row],[Grondkosten]]=1,Tb_Activiteiten[[#Headers],[Grondkosten]],""))</f>
        <v/>
      </c>
      <c r="AL553" t="str">
        <f>IF(ISNUMBER(FIND("overige",Methode_Keuze)),"",IF(Tb_Activiteiten[[#This Row],[Bijdrage in natura (overige)]]=1,Tb_Activiteiten[[#Headers],[Bijdrage in natura (overige)]],""))</f>
        <v/>
      </c>
      <c r="AM553" t="str">
        <f>IF(ISNUMBER(FIND("overige",Methode_Keuze)),"",IF(Tb_Activiteiten[[#This Row],[Bijdrage in natura (vrijwilligers)]]=1,Tb_Activiteiten[[#Headers],[Bijdrage in natura (vrijwilligers)]],""))</f>
        <v/>
      </c>
      <c r="AN553" t="str">
        <f>IF(ISNUMBER(FIND("overige",Methode_Keuze)),"",IF(Tb_Activiteiten[[#This Row],[Afschrijvingskosten]]=1,Tb_Activiteiten[[#Headers],[Afschrijvingskosten]],""))</f>
        <v/>
      </c>
    </row>
    <row r="554" spans="1:40" x14ac:dyDescent="0.25">
      <c r="A554" s="342"/>
      <c r="F554" s="81"/>
      <c r="G554" s="81"/>
      <c r="L554" s="71"/>
      <c r="N554" t="str">
        <f>IFERROR(IF(VLOOKUP(Tb_Activiteiten[[#This Row],[Openstelling]],Tb_Openstelling[],2,0)=1,1,""),"")</f>
        <v/>
      </c>
      <c r="AA554" t="str">
        <f>IF(ISNUMBER(FIND("arbeid",Methode_Keuze)),"",IF(ISNUMBER(FIND("arbeid",Methode_Keuze)),"",IF(Tb_Activiteiten[[#This Row],[Loonkosten]]=1,Tb_Activiteiten[[#Headers],[Loonkosten]],"")))</f>
        <v/>
      </c>
      <c r="AB554" t="str">
        <f>IF(ISNUMBER(FIND("arbeid",Methode_Keuze)),"",IF(ISNUMBER(FIND("arbeid",Methode_Keuze)),"",IF(Tb_Activiteiten[[#This Row],[Eigen arbeid]]=1,Tb_Activiteiten[[#Headers],[Eigen arbeid]],"")))</f>
        <v/>
      </c>
      <c r="AC554" t="str">
        <f>IF(ISNUMBER(FIND("arbeid",Methode_Keuze)),"",IF(ISNUMBER(FIND("arbeid",Methode_Keuze)),"",IF(Tb_Activiteiten[[#This Row],[Projectmedewerker]]=1,Tb_Activiteiten[[#Headers],[Projectmedewerker]],"")))</f>
        <v/>
      </c>
      <c r="AD554" t="str">
        <f>IF(ISNUMBER(FIND("arbeid",Methode_Keuze)),"",IF(ISNUMBER(FIND("arbeid",Methode_Keuze)),"",IF(Tb_Activiteiten[[#This Row],[Landbouwer]]=1,Tb_Activiteiten[[#Headers],[Landbouwer]],"")))</f>
        <v/>
      </c>
      <c r="AE554" t="str">
        <f>IF(ISNUMBER(FIND("arbeid",Methode_Keuze)),"",IF(ISNUMBER(FIND("arbeid",Methode_Keuze)),"",IF(Tb_Activiteiten[[#This Row],[Adviseur]]=1,Tb_Activiteiten[[#Headers],[Adviseur]],"")))</f>
        <v/>
      </c>
      <c r="AF554" t="str">
        <f>IF(ISNUMBER(FIND("arbeid",Methode_Keuze)),"",IF(ISNUMBER(FIND("arbeid",Methode_Keuze)),"",IF(Tb_Activiteiten[[#This Row],[Projectleider/Expert]]=1,Tb_Activiteiten[[#Headers],[Projectleider/Expert]],"")))</f>
        <v/>
      </c>
      <c r="AG554" t="str">
        <f>IF(ISNUMBER(FIND("arbeid",Methode_Keuze)),"",IF(ISNUMBER(FIND("arbeid",Methode_Keuze)),"",IF(Tb_Activiteiten[[#This Row],[Arbeidskosten]]=1,Tb_Activiteiten[[#Headers],[Arbeidskosten]],"")))</f>
        <v/>
      </c>
      <c r="AH554" t="str">
        <f>IF(ISNUMBER(FIND("arbeid",Methode_Keuze)),"",IF(ISNUMBER(FIND("arbeid",Methode_Keuze)),"",IF(Tb_Activiteiten[[#This Row],[Arbeidskosten op basis van IKS]]=1,Tb_Activiteiten[[#Headers],[Arbeidskosten op basis van IKS]],"")))</f>
        <v/>
      </c>
      <c r="AI554" t="str">
        <f>IF(ISNUMBER(FIND("overige",Methode_Keuze)),"",IF(Tb_Activiteiten[[#This Row],[Kosten derden exclusief btw]]=1,Tb_Activiteiten[[#Headers],[Kosten derden exclusief btw]],""))</f>
        <v/>
      </c>
      <c r="AJ554" t="str">
        <f>IF(ISNUMBER(FIND("overige",Methode_Keuze)),"",IF(Tb_Activiteiten[[#This Row],[Niet verrekenbare btw]]=1,Tb_Activiteiten[[#Headers],[Niet verrekenbare btw]],""))</f>
        <v/>
      </c>
      <c r="AK554" t="str">
        <f>IF(ISNUMBER(FIND("overige",Methode_Keuze)),"",IF(Tb_Activiteiten[[#This Row],[Grondkosten]]=1,Tb_Activiteiten[[#Headers],[Grondkosten]],""))</f>
        <v/>
      </c>
      <c r="AL554" t="str">
        <f>IF(ISNUMBER(FIND("overige",Methode_Keuze)),"",IF(Tb_Activiteiten[[#This Row],[Bijdrage in natura (overige)]]=1,Tb_Activiteiten[[#Headers],[Bijdrage in natura (overige)]],""))</f>
        <v/>
      </c>
      <c r="AM554" t="str">
        <f>IF(ISNUMBER(FIND("overige",Methode_Keuze)),"",IF(Tb_Activiteiten[[#This Row],[Bijdrage in natura (vrijwilligers)]]=1,Tb_Activiteiten[[#Headers],[Bijdrage in natura (vrijwilligers)]],""))</f>
        <v/>
      </c>
      <c r="AN554" t="str">
        <f>IF(ISNUMBER(FIND("overige",Methode_Keuze)),"",IF(Tb_Activiteiten[[#This Row],[Afschrijvingskosten]]=1,Tb_Activiteiten[[#Headers],[Afschrijvingskosten]],""))</f>
        <v/>
      </c>
    </row>
    <row r="555" spans="1:40" x14ac:dyDescent="0.25">
      <c r="A555" s="342"/>
      <c r="F555" s="81"/>
      <c r="G555" s="81"/>
      <c r="L555" s="71"/>
      <c r="N555" t="str">
        <f>IFERROR(IF(VLOOKUP(Tb_Activiteiten[[#This Row],[Openstelling]],Tb_Openstelling[],2,0)=1,1,""),"")</f>
        <v/>
      </c>
      <c r="AA555" t="str">
        <f>IF(ISNUMBER(FIND("arbeid",Methode_Keuze)),"",IF(ISNUMBER(FIND("arbeid",Methode_Keuze)),"",IF(Tb_Activiteiten[[#This Row],[Loonkosten]]=1,Tb_Activiteiten[[#Headers],[Loonkosten]],"")))</f>
        <v/>
      </c>
      <c r="AB555" t="str">
        <f>IF(ISNUMBER(FIND("arbeid",Methode_Keuze)),"",IF(ISNUMBER(FIND("arbeid",Methode_Keuze)),"",IF(Tb_Activiteiten[[#This Row],[Eigen arbeid]]=1,Tb_Activiteiten[[#Headers],[Eigen arbeid]],"")))</f>
        <v/>
      </c>
      <c r="AC555" t="str">
        <f>IF(ISNUMBER(FIND("arbeid",Methode_Keuze)),"",IF(ISNUMBER(FIND("arbeid",Methode_Keuze)),"",IF(Tb_Activiteiten[[#This Row],[Projectmedewerker]]=1,Tb_Activiteiten[[#Headers],[Projectmedewerker]],"")))</f>
        <v/>
      </c>
      <c r="AD555" t="str">
        <f>IF(ISNUMBER(FIND("arbeid",Methode_Keuze)),"",IF(ISNUMBER(FIND("arbeid",Methode_Keuze)),"",IF(Tb_Activiteiten[[#This Row],[Landbouwer]]=1,Tb_Activiteiten[[#Headers],[Landbouwer]],"")))</f>
        <v/>
      </c>
      <c r="AE555" t="str">
        <f>IF(ISNUMBER(FIND("arbeid",Methode_Keuze)),"",IF(ISNUMBER(FIND("arbeid",Methode_Keuze)),"",IF(Tb_Activiteiten[[#This Row],[Adviseur]]=1,Tb_Activiteiten[[#Headers],[Adviseur]],"")))</f>
        <v/>
      </c>
      <c r="AF555" t="str">
        <f>IF(ISNUMBER(FIND("arbeid",Methode_Keuze)),"",IF(ISNUMBER(FIND("arbeid",Methode_Keuze)),"",IF(Tb_Activiteiten[[#This Row],[Projectleider/Expert]]=1,Tb_Activiteiten[[#Headers],[Projectleider/Expert]],"")))</f>
        <v/>
      </c>
      <c r="AG555" t="str">
        <f>IF(ISNUMBER(FIND("arbeid",Methode_Keuze)),"",IF(ISNUMBER(FIND("arbeid",Methode_Keuze)),"",IF(Tb_Activiteiten[[#This Row],[Arbeidskosten]]=1,Tb_Activiteiten[[#Headers],[Arbeidskosten]],"")))</f>
        <v/>
      </c>
      <c r="AH555" t="str">
        <f>IF(ISNUMBER(FIND("arbeid",Methode_Keuze)),"",IF(ISNUMBER(FIND("arbeid",Methode_Keuze)),"",IF(Tb_Activiteiten[[#This Row],[Arbeidskosten op basis van IKS]]=1,Tb_Activiteiten[[#Headers],[Arbeidskosten op basis van IKS]],"")))</f>
        <v/>
      </c>
      <c r="AI555" t="str">
        <f>IF(ISNUMBER(FIND("overige",Methode_Keuze)),"",IF(Tb_Activiteiten[[#This Row],[Kosten derden exclusief btw]]=1,Tb_Activiteiten[[#Headers],[Kosten derden exclusief btw]],""))</f>
        <v/>
      </c>
      <c r="AJ555" t="str">
        <f>IF(ISNUMBER(FIND("overige",Methode_Keuze)),"",IF(Tb_Activiteiten[[#This Row],[Niet verrekenbare btw]]=1,Tb_Activiteiten[[#Headers],[Niet verrekenbare btw]],""))</f>
        <v/>
      </c>
      <c r="AK555" t="str">
        <f>IF(ISNUMBER(FIND("overige",Methode_Keuze)),"",IF(Tb_Activiteiten[[#This Row],[Grondkosten]]=1,Tb_Activiteiten[[#Headers],[Grondkosten]],""))</f>
        <v/>
      </c>
      <c r="AL555" t="str">
        <f>IF(ISNUMBER(FIND("overige",Methode_Keuze)),"",IF(Tb_Activiteiten[[#This Row],[Bijdrage in natura (overige)]]=1,Tb_Activiteiten[[#Headers],[Bijdrage in natura (overige)]],""))</f>
        <v/>
      </c>
      <c r="AM555" t="str">
        <f>IF(ISNUMBER(FIND("overige",Methode_Keuze)),"",IF(Tb_Activiteiten[[#This Row],[Bijdrage in natura (vrijwilligers)]]=1,Tb_Activiteiten[[#Headers],[Bijdrage in natura (vrijwilligers)]],""))</f>
        <v/>
      </c>
      <c r="AN555" t="str">
        <f>IF(ISNUMBER(FIND("overige",Methode_Keuze)),"",IF(Tb_Activiteiten[[#This Row],[Afschrijvingskosten]]=1,Tb_Activiteiten[[#Headers],[Afschrijvingskosten]],""))</f>
        <v/>
      </c>
    </row>
    <row r="556" spans="1:40" x14ac:dyDescent="0.25">
      <c r="A556" s="342"/>
      <c r="F556" s="81"/>
      <c r="G556" s="81"/>
      <c r="L556" s="71"/>
      <c r="N556" t="str">
        <f>IFERROR(IF(VLOOKUP(Tb_Activiteiten[[#This Row],[Openstelling]],Tb_Openstelling[],2,0)=1,1,""),"")</f>
        <v/>
      </c>
      <c r="AA556" t="str">
        <f>IF(ISNUMBER(FIND("arbeid",Methode_Keuze)),"",IF(ISNUMBER(FIND("arbeid",Methode_Keuze)),"",IF(Tb_Activiteiten[[#This Row],[Loonkosten]]=1,Tb_Activiteiten[[#Headers],[Loonkosten]],"")))</f>
        <v/>
      </c>
      <c r="AB556" t="str">
        <f>IF(ISNUMBER(FIND("arbeid",Methode_Keuze)),"",IF(ISNUMBER(FIND("arbeid",Methode_Keuze)),"",IF(Tb_Activiteiten[[#This Row],[Eigen arbeid]]=1,Tb_Activiteiten[[#Headers],[Eigen arbeid]],"")))</f>
        <v/>
      </c>
      <c r="AC556" t="str">
        <f>IF(ISNUMBER(FIND("arbeid",Methode_Keuze)),"",IF(ISNUMBER(FIND("arbeid",Methode_Keuze)),"",IF(Tb_Activiteiten[[#This Row],[Projectmedewerker]]=1,Tb_Activiteiten[[#Headers],[Projectmedewerker]],"")))</f>
        <v/>
      </c>
      <c r="AD556" t="str">
        <f>IF(ISNUMBER(FIND("arbeid",Methode_Keuze)),"",IF(ISNUMBER(FIND("arbeid",Methode_Keuze)),"",IF(Tb_Activiteiten[[#This Row],[Landbouwer]]=1,Tb_Activiteiten[[#Headers],[Landbouwer]],"")))</f>
        <v/>
      </c>
      <c r="AE556" t="str">
        <f>IF(ISNUMBER(FIND("arbeid",Methode_Keuze)),"",IF(ISNUMBER(FIND("arbeid",Methode_Keuze)),"",IF(Tb_Activiteiten[[#This Row],[Adviseur]]=1,Tb_Activiteiten[[#Headers],[Adviseur]],"")))</f>
        <v/>
      </c>
      <c r="AF556" t="str">
        <f>IF(ISNUMBER(FIND("arbeid",Methode_Keuze)),"",IF(ISNUMBER(FIND("arbeid",Methode_Keuze)),"",IF(Tb_Activiteiten[[#This Row],[Projectleider/Expert]]=1,Tb_Activiteiten[[#Headers],[Projectleider/Expert]],"")))</f>
        <v/>
      </c>
      <c r="AG556" t="str">
        <f>IF(ISNUMBER(FIND("arbeid",Methode_Keuze)),"",IF(ISNUMBER(FIND("arbeid",Methode_Keuze)),"",IF(Tb_Activiteiten[[#This Row],[Arbeidskosten]]=1,Tb_Activiteiten[[#Headers],[Arbeidskosten]],"")))</f>
        <v/>
      </c>
      <c r="AH556" t="str">
        <f>IF(ISNUMBER(FIND("arbeid",Methode_Keuze)),"",IF(ISNUMBER(FIND("arbeid",Methode_Keuze)),"",IF(Tb_Activiteiten[[#This Row],[Arbeidskosten op basis van IKS]]=1,Tb_Activiteiten[[#Headers],[Arbeidskosten op basis van IKS]],"")))</f>
        <v/>
      </c>
      <c r="AI556" t="str">
        <f>IF(ISNUMBER(FIND("overige",Methode_Keuze)),"",IF(Tb_Activiteiten[[#This Row],[Kosten derden exclusief btw]]=1,Tb_Activiteiten[[#Headers],[Kosten derden exclusief btw]],""))</f>
        <v/>
      </c>
      <c r="AJ556" t="str">
        <f>IF(ISNUMBER(FIND("overige",Methode_Keuze)),"",IF(Tb_Activiteiten[[#This Row],[Niet verrekenbare btw]]=1,Tb_Activiteiten[[#Headers],[Niet verrekenbare btw]],""))</f>
        <v/>
      </c>
      <c r="AK556" t="str">
        <f>IF(ISNUMBER(FIND("overige",Methode_Keuze)),"",IF(Tb_Activiteiten[[#This Row],[Grondkosten]]=1,Tb_Activiteiten[[#Headers],[Grondkosten]],""))</f>
        <v/>
      </c>
      <c r="AL556" t="str">
        <f>IF(ISNUMBER(FIND("overige",Methode_Keuze)),"",IF(Tb_Activiteiten[[#This Row],[Bijdrage in natura (overige)]]=1,Tb_Activiteiten[[#Headers],[Bijdrage in natura (overige)]],""))</f>
        <v/>
      </c>
      <c r="AM556" t="str">
        <f>IF(ISNUMBER(FIND("overige",Methode_Keuze)),"",IF(Tb_Activiteiten[[#This Row],[Bijdrage in natura (vrijwilligers)]]=1,Tb_Activiteiten[[#Headers],[Bijdrage in natura (vrijwilligers)]],""))</f>
        <v/>
      </c>
      <c r="AN556" t="str">
        <f>IF(ISNUMBER(FIND("overige",Methode_Keuze)),"",IF(Tb_Activiteiten[[#This Row],[Afschrijvingskosten]]=1,Tb_Activiteiten[[#Headers],[Afschrijvingskosten]],""))</f>
        <v/>
      </c>
    </row>
    <row r="557" spans="1:40" x14ac:dyDescent="0.25">
      <c r="A557" s="342"/>
      <c r="F557" s="81"/>
      <c r="G557" s="81"/>
      <c r="L557" s="71"/>
      <c r="N557" t="str">
        <f>IFERROR(IF(VLOOKUP(Tb_Activiteiten[[#This Row],[Openstelling]],Tb_Openstelling[],2,0)=1,1,""),"")</f>
        <v/>
      </c>
      <c r="AA557" t="str">
        <f>IF(ISNUMBER(FIND("arbeid",Methode_Keuze)),"",IF(ISNUMBER(FIND("arbeid",Methode_Keuze)),"",IF(Tb_Activiteiten[[#This Row],[Loonkosten]]=1,Tb_Activiteiten[[#Headers],[Loonkosten]],"")))</f>
        <v/>
      </c>
      <c r="AB557" t="str">
        <f>IF(ISNUMBER(FIND("arbeid",Methode_Keuze)),"",IF(ISNUMBER(FIND("arbeid",Methode_Keuze)),"",IF(Tb_Activiteiten[[#This Row],[Eigen arbeid]]=1,Tb_Activiteiten[[#Headers],[Eigen arbeid]],"")))</f>
        <v/>
      </c>
      <c r="AC557" t="str">
        <f>IF(ISNUMBER(FIND("arbeid",Methode_Keuze)),"",IF(ISNUMBER(FIND("arbeid",Methode_Keuze)),"",IF(Tb_Activiteiten[[#This Row],[Projectmedewerker]]=1,Tb_Activiteiten[[#Headers],[Projectmedewerker]],"")))</f>
        <v/>
      </c>
      <c r="AD557" t="str">
        <f>IF(ISNUMBER(FIND("arbeid",Methode_Keuze)),"",IF(ISNUMBER(FIND("arbeid",Methode_Keuze)),"",IF(Tb_Activiteiten[[#This Row],[Landbouwer]]=1,Tb_Activiteiten[[#Headers],[Landbouwer]],"")))</f>
        <v/>
      </c>
      <c r="AE557" t="str">
        <f>IF(ISNUMBER(FIND("arbeid",Methode_Keuze)),"",IF(ISNUMBER(FIND("arbeid",Methode_Keuze)),"",IF(Tb_Activiteiten[[#This Row],[Adviseur]]=1,Tb_Activiteiten[[#Headers],[Adviseur]],"")))</f>
        <v/>
      </c>
      <c r="AF557" t="str">
        <f>IF(ISNUMBER(FIND("arbeid",Methode_Keuze)),"",IF(ISNUMBER(FIND("arbeid",Methode_Keuze)),"",IF(Tb_Activiteiten[[#This Row],[Projectleider/Expert]]=1,Tb_Activiteiten[[#Headers],[Projectleider/Expert]],"")))</f>
        <v/>
      </c>
      <c r="AG557" t="str">
        <f>IF(ISNUMBER(FIND("arbeid",Methode_Keuze)),"",IF(ISNUMBER(FIND("arbeid",Methode_Keuze)),"",IF(Tb_Activiteiten[[#This Row],[Arbeidskosten]]=1,Tb_Activiteiten[[#Headers],[Arbeidskosten]],"")))</f>
        <v/>
      </c>
      <c r="AH557" t="str">
        <f>IF(ISNUMBER(FIND("arbeid",Methode_Keuze)),"",IF(ISNUMBER(FIND("arbeid",Methode_Keuze)),"",IF(Tb_Activiteiten[[#This Row],[Arbeidskosten op basis van IKS]]=1,Tb_Activiteiten[[#Headers],[Arbeidskosten op basis van IKS]],"")))</f>
        <v/>
      </c>
      <c r="AI557" t="str">
        <f>IF(ISNUMBER(FIND("overige",Methode_Keuze)),"",IF(Tb_Activiteiten[[#This Row],[Kosten derden exclusief btw]]=1,Tb_Activiteiten[[#Headers],[Kosten derden exclusief btw]],""))</f>
        <v/>
      </c>
      <c r="AJ557" t="str">
        <f>IF(ISNUMBER(FIND("overige",Methode_Keuze)),"",IF(Tb_Activiteiten[[#This Row],[Niet verrekenbare btw]]=1,Tb_Activiteiten[[#Headers],[Niet verrekenbare btw]],""))</f>
        <v/>
      </c>
      <c r="AK557" t="str">
        <f>IF(ISNUMBER(FIND("overige",Methode_Keuze)),"",IF(Tb_Activiteiten[[#This Row],[Grondkosten]]=1,Tb_Activiteiten[[#Headers],[Grondkosten]],""))</f>
        <v/>
      </c>
      <c r="AL557" t="str">
        <f>IF(ISNUMBER(FIND("overige",Methode_Keuze)),"",IF(Tb_Activiteiten[[#This Row],[Bijdrage in natura (overige)]]=1,Tb_Activiteiten[[#Headers],[Bijdrage in natura (overige)]],""))</f>
        <v/>
      </c>
      <c r="AM557" t="str">
        <f>IF(ISNUMBER(FIND("overige",Methode_Keuze)),"",IF(Tb_Activiteiten[[#This Row],[Bijdrage in natura (vrijwilligers)]]=1,Tb_Activiteiten[[#Headers],[Bijdrage in natura (vrijwilligers)]],""))</f>
        <v/>
      </c>
      <c r="AN557" t="str">
        <f>IF(ISNUMBER(FIND("overige",Methode_Keuze)),"",IF(Tb_Activiteiten[[#This Row],[Afschrijvingskosten]]=1,Tb_Activiteiten[[#Headers],[Afschrijvingskosten]],""))</f>
        <v/>
      </c>
    </row>
    <row r="558" spans="1:40" x14ac:dyDescent="0.25">
      <c r="A558" s="342"/>
      <c r="F558" s="81"/>
      <c r="G558" s="81"/>
      <c r="L558" s="71"/>
      <c r="N558" t="str">
        <f>IFERROR(IF(VLOOKUP(Tb_Activiteiten[[#This Row],[Openstelling]],Tb_Openstelling[],2,0)=1,1,""),"")</f>
        <v/>
      </c>
      <c r="AA558" t="str">
        <f>IF(ISNUMBER(FIND("arbeid",Methode_Keuze)),"",IF(ISNUMBER(FIND("arbeid",Methode_Keuze)),"",IF(Tb_Activiteiten[[#This Row],[Loonkosten]]=1,Tb_Activiteiten[[#Headers],[Loonkosten]],"")))</f>
        <v/>
      </c>
      <c r="AB558" t="str">
        <f>IF(ISNUMBER(FIND("arbeid",Methode_Keuze)),"",IF(ISNUMBER(FIND("arbeid",Methode_Keuze)),"",IF(Tb_Activiteiten[[#This Row],[Eigen arbeid]]=1,Tb_Activiteiten[[#Headers],[Eigen arbeid]],"")))</f>
        <v/>
      </c>
      <c r="AC558" t="str">
        <f>IF(ISNUMBER(FIND("arbeid",Methode_Keuze)),"",IF(ISNUMBER(FIND("arbeid",Methode_Keuze)),"",IF(Tb_Activiteiten[[#This Row],[Projectmedewerker]]=1,Tb_Activiteiten[[#Headers],[Projectmedewerker]],"")))</f>
        <v/>
      </c>
      <c r="AD558" t="str">
        <f>IF(ISNUMBER(FIND("arbeid",Methode_Keuze)),"",IF(ISNUMBER(FIND("arbeid",Methode_Keuze)),"",IF(Tb_Activiteiten[[#This Row],[Landbouwer]]=1,Tb_Activiteiten[[#Headers],[Landbouwer]],"")))</f>
        <v/>
      </c>
      <c r="AE558" t="str">
        <f>IF(ISNUMBER(FIND("arbeid",Methode_Keuze)),"",IF(ISNUMBER(FIND("arbeid",Methode_Keuze)),"",IF(Tb_Activiteiten[[#This Row],[Adviseur]]=1,Tb_Activiteiten[[#Headers],[Adviseur]],"")))</f>
        <v/>
      </c>
      <c r="AF558" t="str">
        <f>IF(ISNUMBER(FIND("arbeid",Methode_Keuze)),"",IF(ISNUMBER(FIND("arbeid",Methode_Keuze)),"",IF(Tb_Activiteiten[[#This Row],[Projectleider/Expert]]=1,Tb_Activiteiten[[#Headers],[Projectleider/Expert]],"")))</f>
        <v/>
      </c>
      <c r="AG558" t="str">
        <f>IF(ISNUMBER(FIND("arbeid",Methode_Keuze)),"",IF(ISNUMBER(FIND("arbeid",Methode_Keuze)),"",IF(Tb_Activiteiten[[#This Row],[Arbeidskosten]]=1,Tb_Activiteiten[[#Headers],[Arbeidskosten]],"")))</f>
        <v/>
      </c>
      <c r="AH558" t="str">
        <f>IF(ISNUMBER(FIND("arbeid",Methode_Keuze)),"",IF(ISNUMBER(FIND("arbeid",Methode_Keuze)),"",IF(Tb_Activiteiten[[#This Row],[Arbeidskosten op basis van IKS]]=1,Tb_Activiteiten[[#Headers],[Arbeidskosten op basis van IKS]],"")))</f>
        <v/>
      </c>
      <c r="AI558" t="str">
        <f>IF(ISNUMBER(FIND("overige",Methode_Keuze)),"",IF(Tb_Activiteiten[[#This Row],[Kosten derden exclusief btw]]=1,Tb_Activiteiten[[#Headers],[Kosten derden exclusief btw]],""))</f>
        <v/>
      </c>
      <c r="AJ558" t="str">
        <f>IF(ISNUMBER(FIND("overige",Methode_Keuze)),"",IF(Tb_Activiteiten[[#This Row],[Niet verrekenbare btw]]=1,Tb_Activiteiten[[#Headers],[Niet verrekenbare btw]],""))</f>
        <v/>
      </c>
      <c r="AK558" t="str">
        <f>IF(ISNUMBER(FIND("overige",Methode_Keuze)),"",IF(Tb_Activiteiten[[#This Row],[Grondkosten]]=1,Tb_Activiteiten[[#Headers],[Grondkosten]],""))</f>
        <v/>
      </c>
      <c r="AL558" t="str">
        <f>IF(ISNUMBER(FIND("overige",Methode_Keuze)),"",IF(Tb_Activiteiten[[#This Row],[Bijdrage in natura (overige)]]=1,Tb_Activiteiten[[#Headers],[Bijdrage in natura (overige)]],""))</f>
        <v/>
      </c>
      <c r="AM558" t="str">
        <f>IF(ISNUMBER(FIND("overige",Methode_Keuze)),"",IF(Tb_Activiteiten[[#This Row],[Bijdrage in natura (vrijwilligers)]]=1,Tb_Activiteiten[[#Headers],[Bijdrage in natura (vrijwilligers)]],""))</f>
        <v/>
      </c>
      <c r="AN558" t="str">
        <f>IF(ISNUMBER(FIND("overige",Methode_Keuze)),"",IF(Tb_Activiteiten[[#This Row],[Afschrijvingskosten]]=1,Tb_Activiteiten[[#Headers],[Afschrijvingskosten]],""))</f>
        <v/>
      </c>
    </row>
    <row r="559" spans="1:40" x14ac:dyDescent="0.25">
      <c r="A559" s="342"/>
      <c r="F559" s="81"/>
      <c r="G559" s="81"/>
      <c r="L559" s="71"/>
      <c r="N559" t="str">
        <f>IFERROR(IF(VLOOKUP(Tb_Activiteiten[[#This Row],[Openstelling]],Tb_Openstelling[],2,0)=1,1,""),"")</f>
        <v/>
      </c>
      <c r="AA559" t="str">
        <f>IF(ISNUMBER(FIND("arbeid",Methode_Keuze)),"",IF(ISNUMBER(FIND("arbeid",Methode_Keuze)),"",IF(Tb_Activiteiten[[#This Row],[Loonkosten]]=1,Tb_Activiteiten[[#Headers],[Loonkosten]],"")))</f>
        <v/>
      </c>
      <c r="AB559" t="str">
        <f>IF(ISNUMBER(FIND("arbeid",Methode_Keuze)),"",IF(ISNUMBER(FIND("arbeid",Methode_Keuze)),"",IF(Tb_Activiteiten[[#This Row],[Eigen arbeid]]=1,Tb_Activiteiten[[#Headers],[Eigen arbeid]],"")))</f>
        <v/>
      </c>
      <c r="AC559" t="str">
        <f>IF(ISNUMBER(FIND("arbeid",Methode_Keuze)),"",IF(ISNUMBER(FIND("arbeid",Methode_Keuze)),"",IF(Tb_Activiteiten[[#This Row],[Projectmedewerker]]=1,Tb_Activiteiten[[#Headers],[Projectmedewerker]],"")))</f>
        <v/>
      </c>
      <c r="AD559" t="str">
        <f>IF(ISNUMBER(FIND("arbeid",Methode_Keuze)),"",IF(ISNUMBER(FIND("arbeid",Methode_Keuze)),"",IF(Tb_Activiteiten[[#This Row],[Landbouwer]]=1,Tb_Activiteiten[[#Headers],[Landbouwer]],"")))</f>
        <v/>
      </c>
      <c r="AE559" t="str">
        <f>IF(ISNUMBER(FIND("arbeid",Methode_Keuze)),"",IF(ISNUMBER(FIND("arbeid",Methode_Keuze)),"",IF(Tb_Activiteiten[[#This Row],[Adviseur]]=1,Tb_Activiteiten[[#Headers],[Adviseur]],"")))</f>
        <v/>
      </c>
      <c r="AF559" t="str">
        <f>IF(ISNUMBER(FIND("arbeid",Methode_Keuze)),"",IF(ISNUMBER(FIND("arbeid",Methode_Keuze)),"",IF(Tb_Activiteiten[[#This Row],[Projectleider/Expert]]=1,Tb_Activiteiten[[#Headers],[Projectleider/Expert]],"")))</f>
        <v/>
      </c>
      <c r="AG559" t="str">
        <f>IF(ISNUMBER(FIND("arbeid",Methode_Keuze)),"",IF(ISNUMBER(FIND("arbeid",Methode_Keuze)),"",IF(Tb_Activiteiten[[#This Row],[Arbeidskosten]]=1,Tb_Activiteiten[[#Headers],[Arbeidskosten]],"")))</f>
        <v/>
      </c>
      <c r="AH559" t="str">
        <f>IF(ISNUMBER(FIND("arbeid",Methode_Keuze)),"",IF(ISNUMBER(FIND("arbeid",Methode_Keuze)),"",IF(Tb_Activiteiten[[#This Row],[Arbeidskosten op basis van IKS]]=1,Tb_Activiteiten[[#Headers],[Arbeidskosten op basis van IKS]],"")))</f>
        <v/>
      </c>
      <c r="AI559" t="str">
        <f>IF(ISNUMBER(FIND("overige",Methode_Keuze)),"",IF(Tb_Activiteiten[[#This Row],[Kosten derden exclusief btw]]=1,Tb_Activiteiten[[#Headers],[Kosten derden exclusief btw]],""))</f>
        <v/>
      </c>
      <c r="AJ559" t="str">
        <f>IF(ISNUMBER(FIND("overige",Methode_Keuze)),"",IF(Tb_Activiteiten[[#This Row],[Niet verrekenbare btw]]=1,Tb_Activiteiten[[#Headers],[Niet verrekenbare btw]],""))</f>
        <v/>
      </c>
      <c r="AK559" t="str">
        <f>IF(ISNUMBER(FIND("overige",Methode_Keuze)),"",IF(Tb_Activiteiten[[#This Row],[Grondkosten]]=1,Tb_Activiteiten[[#Headers],[Grondkosten]],""))</f>
        <v/>
      </c>
      <c r="AL559" t="str">
        <f>IF(ISNUMBER(FIND("overige",Methode_Keuze)),"",IF(Tb_Activiteiten[[#This Row],[Bijdrage in natura (overige)]]=1,Tb_Activiteiten[[#Headers],[Bijdrage in natura (overige)]],""))</f>
        <v/>
      </c>
      <c r="AM559" t="str">
        <f>IF(ISNUMBER(FIND("overige",Methode_Keuze)),"",IF(Tb_Activiteiten[[#This Row],[Bijdrage in natura (vrijwilligers)]]=1,Tb_Activiteiten[[#Headers],[Bijdrage in natura (vrijwilligers)]],""))</f>
        <v/>
      </c>
      <c r="AN559" t="str">
        <f>IF(ISNUMBER(FIND("overige",Methode_Keuze)),"",IF(Tb_Activiteiten[[#This Row],[Afschrijvingskosten]]=1,Tb_Activiteiten[[#Headers],[Afschrijvingskosten]],""))</f>
        <v/>
      </c>
    </row>
    <row r="560" spans="1:40" x14ac:dyDescent="0.25">
      <c r="A560" s="342"/>
      <c r="F560" s="81"/>
      <c r="G560" s="81"/>
      <c r="L560" s="71"/>
      <c r="N560" t="str">
        <f>IFERROR(IF(VLOOKUP(Tb_Activiteiten[[#This Row],[Openstelling]],Tb_Openstelling[],2,0)=1,1,""),"")</f>
        <v/>
      </c>
      <c r="AA560" t="str">
        <f>IF(ISNUMBER(FIND("arbeid",Methode_Keuze)),"",IF(ISNUMBER(FIND("arbeid",Methode_Keuze)),"",IF(Tb_Activiteiten[[#This Row],[Loonkosten]]=1,Tb_Activiteiten[[#Headers],[Loonkosten]],"")))</f>
        <v/>
      </c>
      <c r="AB560" t="str">
        <f>IF(ISNUMBER(FIND("arbeid",Methode_Keuze)),"",IF(ISNUMBER(FIND("arbeid",Methode_Keuze)),"",IF(Tb_Activiteiten[[#This Row],[Eigen arbeid]]=1,Tb_Activiteiten[[#Headers],[Eigen arbeid]],"")))</f>
        <v/>
      </c>
      <c r="AC560" t="str">
        <f>IF(ISNUMBER(FIND("arbeid",Methode_Keuze)),"",IF(ISNUMBER(FIND("arbeid",Methode_Keuze)),"",IF(Tb_Activiteiten[[#This Row],[Projectmedewerker]]=1,Tb_Activiteiten[[#Headers],[Projectmedewerker]],"")))</f>
        <v/>
      </c>
      <c r="AD560" t="str">
        <f>IF(ISNUMBER(FIND("arbeid",Methode_Keuze)),"",IF(ISNUMBER(FIND("arbeid",Methode_Keuze)),"",IF(Tb_Activiteiten[[#This Row],[Landbouwer]]=1,Tb_Activiteiten[[#Headers],[Landbouwer]],"")))</f>
        <v/>
      </c>
      <c r="AE560" t="str">
        <f>IF(ISNUMBER(FIND("arbeid",Methode_Keuze)),"",IF(ISNUMBER(FIND("arbeid",Methode_Keuze)),"",IF(Tb_Activiteiten[[#This Row],[Adviseur]]=1,Tb_Activiteiten[[#Headers],[Adviseur]],"")))</f>
        <v/>
      </c>
      <c r="AF560" t="str">
        <f>IF(ISNUMBER(FIND("arbeid",Methode_Keuze)),"",IF(ISNUMBER(FIND("arbeid",Methode_Keuze)),"",IF(Tb_Activiteiten[[#This Row],[Projectleider/Expert]]=1,Tb_Activiteiten[[#Headers],[Projectleider/Expert]],"")))</f>
        <v/>
      </c>
      <c r="AG560" t="str">
        <f>IF(ISNUMBER(FIND("arbeid",Methode_Keuze)),"",IF(ISNUMBER(FIND("arbeid",Methode_Keuze)),"",IF(Tb_Activiteiten[[#This Row],[Arbeidskosten]]=1,Tb_Activiteiten[[#Headers],[Arbeidskosten]],"")))</f>
        <v/>
      </c>
      <c r="AH560" t="str">
        <f>IF(ISNUMBER(FIND("arbeid",Methode_Keuze)),"",IF(ISNUMBER(FIND("arbeid",Methode_Keuze)),"",IF(Tb_Activiteiten[[#This Row],[Arbeidskosten op basis van IKS]]=1,Tb_Activiteiten[[#Headers],[Arbeidskosten op basis van IKS]],"")))</f>
        <v/>
      </c>
      <c r="AI560" t="str">
        <f>IF(ISNUMBER(FIND("overige",Methode_Keuze)),"",IF(Tb_Activiteiten[[#This Row],[Kosten derden exclusief btw]]=1,Tb_Activiteiten[[#Headers],[Kosten derden exclusief btw]],""))</f>
        <v/>
      </c>
      <c r="AJ560" t="str">
        <f>IF(ISNUMBER(FIND("overige",Methode_Keuze)),"",IF(Tb_Activiteiten[[#This Row],[Niet verrekenbare btw]]=1,Tb_Activiteiten[[#Headers],[Niet verrekenbare btw]],""))</f>
        <v/>
      </c>
      <c r="AK560" t="str">
        <f>IF(ISNUMBER(FIND("overige",Methode_Keuze)),"",IF(Tb_Activiteiten[[#This Row],[Grondkosten]]=1,Tb_Activiteiten[[#Headers],[Grondkosten]],""))</f>
        <v/>
      </c>
      <c r="AL560" t="str">
        <f>IF(ISNUMBER(FIND("overige",Methode_Keuze)),"",IF(Tb_Activiteiten[[#This Row],[Bijdrage in natura (overige)]]=1,Tb_Activiteiten[[#Headers],[Bijdrage in natura (overige)]],""))</f>
        <v/>
      </c>
      <c r="AM560" t="str">
        <f>IF(ISNUMBER(FIND("overige",Methode_Keuze)),"",IF(Tb_Activiteiten[[#This Row],[Bijdrage in natura (vrijwilligers)]]=1,Tb_Activiteiten[[#Headers],[Bijdrage in natura (vrijwilligers)]],""))</f>
        <v/>
      </c>
      <c r="AN560" t="str">
        <f>IF(ISNUMBER(FIND("overige",Methode_Keuze)),"",IF(Tb_Activiteiten[[#This Row],[Afschrijvingskosten]]=1,Tb_Activiteiten[[#Headers],[Afschrijvingskosten]],""))</f>
        <v/>
      </c>
    </row>
    <row r="561" spans="1:40" x14ac:dyDescent="0.25">
      <c r="A561" s="342"/>
      <c r="F561" s="81"/>
      <c r="G561" s="81"/>
      <c r="L561" s="71"/>
      <c r="N561" t="str">
        <f>IFERROR(IF(VLOOKUP(Tb_Activiteiten[[#This Row],[Openstelling]],Tb_Openstelling[],2,0)=1,1,""),"")</f>
        <v/>
      </c>
      <c r="AA561" t="str">
        <f>IF(ISNUMBER(FIND("arbeid",Methode_Keuze)),"",IF(ISNUMBER(FIND("arbeid",Methode_Keuze)),"",IF(Tb_Activiteiten[[#This Row],[Loonkosten]]=1,Tb_Activiteiten[[#Headers],[Loonkosten]],"")))</f>
        <v/>
      </c>
      <c r="AB561" t="str">
        <f>IF(ISNUMBER(FIND("arbeid",Methode_Keuze)),"",IF(ISNUMBER(FIND("arbeid",Methode_Keuze)),"",IF(Tb_Activiteiten[[#This Row],[Eigen arbeid]]=1,Tb_Activiteiten[[#Headers],[Eigen arbeid]],"")))</f>
        <v/>
      </c>
      <c r="AC561" t="str">
        <f>IF(ISNUMBER(FIND("arbeid",Methode_Keuze)),"",IF(ISNUMBER(FIND("arbeid",Methode_Keuze)),"",IF(Tb_Activiteiten[[#This Row],[Projectmedewerker]]=1,Tb_Activiteiten[[#Headers],[Projectmedewerker]],"")))</f>
        <v/>
      </c>
      <c r="AD561" t="str">
        <f>IF(ISNUMBER(FIND("arbeid",Methode_Keuze)),"",IF(ISNUMBER(FIND("arbeid",Methode_Keuze)),"",IF(Tb_Activiteiten[[#This Row],[Landbouwer]]=1,Tb_Activiteiten[[#Headers],[Landbouwer]],"")))</f>
        <v/>
      </c>
      <c r="AE561" t="str">
        <f>IF(ISNUMBER(FIND("arbeid",Methode_Keuze)),"",IF(ISNUMBER(FIND("arbeid",Methode_Keuze)),"",IF(Tb_Activiteiten[[#This Row],[Adviseur]]=1,Tb_Activiteiten[[#Headers],[Adviseur]],"")))</f>
        <v/>
      </c>
      <c r="AF561" t="str">
        <f>IF(ISNUMBER(FIND("arbeid",Methode_Keuze)),"",IF(ISNUMBER(FIND("arbeid",Methode_Keuze)),"",IF(Tb_Activiteiten[[#This Row],[Projectleider/Expert]]=1,Tb_Activiteiten[[#Headers],[Projectleider/Expert]],"")))</f>
        <v/>
      </c>
      <c r="AG561" t="str">
        <f>IF(ISNUMBER(FIND("arbeid",Methode_Keuze)),"",IF(ISNUMBER(FIND("arbeid",Methode_Keuze)),"",IF(Tb_Activiteiten[[#This Row],[Arbeidskosten]]=1,Tb_Activiteiten[[#Headers],[Arbeidskosten]],"")))</f>
        <v/>
      </c>
      <c r="AH561" t="str">
        <f>IF(ISNUMBER(FIND("arbeid",Methode_Keuze)),"",IF(ISNUMBER(FIND("arbeid",Methode_Keuze)),"",IF(Tb_Activiteiten[[#This Row],[Arbeidskosten op basis van IKS]]=1,Tb_Activiteiten[[#Headers],[Arbeidskosten op basis van IKS]],"")))</f>
        <v/>
      </c>
      <c r="AI561" t="str">
        <f>IF(ISNUMBER(FIND("overige",Methode_Keuze)),"",IF(Tb_Activiteiten[[#This Row],[Kosten derden exclusief btw]]=1,Tb_Activiteiten[[#Headers],[Kosten derden exclusief btw]],""))</f>
        <v/>
      </c>
      <c r="AJ561" t="str">
        <f>IF(ISNUMBER(FIND("overige",Methode_Keuze)),"",IF(Tb_Activiteiten[[#This Row],[Niet verrekenbare btw]]=1,Tb_Activiteiten[[#Headers],[Niet verrekenbare btw]],""))</f>
        <v/>
      </c>
      <c r="AK561" t="str">
        <f>IF(ISNUMBER(FIND("overige",Methode_Keuze)),"",IF(Tb_Activiteiten[[#This Row],[Grondkosten]]=1,Tb_Activiteiten[[#Headers],[Grondkosten]],""))</f>
        <v/>
      </c>
      <c r="AL561" t="str">
        <f>IF(ISNUMBER(FIND("overige",Methode_Keuze)),"",IF(Tb_Activiteiten[[#This Row],[Bijdrage in natura (overige)]]=1,Tb_Activiteiten[[#Headers],[Bijdrage in natura (overige)]],""))</f>
        <v/>
      </c>
      <c r="AM561" t="str">
        <f>IF(ISNUMBER(FIND("overige",Methode_Keuze)),"",IF(Tb_Activiteiten[[#This Row],[Bijdrage in natura (vrijwilligers)]]=1,Tb_Activiteiten[[#Headers],[Bijdrage in natura (vrijwilligers)]],""))</f>
        <v/>
      </c>
      <c r="AN561" t="str">
        <f>IF(ISNUMBER(FIND("overige",Methode_Keuze)),"",IF(Tb_Activiteiten[[#This Row],[Afschrijvingskosten]]=1,Tb_Activiteiten[[#Headers],[Afschrijvingskosten]],""))</f>
        <v/>
      </c>
    </row>
    <row r="562" spans="1:40" x14ac:dyDescent="0.25">
      <c r="A562" s="342"/>
      <c r="F562" s="81"/>
      <c r="G562" s="81"/>
      <c r="L562" s="71"/>
      <c r="N562" t="str">
        <f>IFERROR(IF(VLOOKUP(Tb_Activiteiten[[#This Row],[Openstelling]],Tb_Openstelling[],2,0)=1,1,""),"")</f>
        <v/>
      </c>
      <c r="AA562" t="str">
        <f>IF(ISNUMBER(FIND("arbeid",Methode_Keuze)),"",IF(ISNUMBER(FIND("arbeid",Methode_Keuze)),"",IF(Tb_Activiteiten[[#This Row],[Loonkosten]]=1,Tb_Activiteiten[[#Headers],[Loonkosten]],"")))</f>
        <v/>
      </c>
      <c r="AB562" t="str">
        <f>IF(ISNUMBER(FIND("arbeid",Methode_Keuze)),"",IF(ISNUMBER(FIND("arbeid",Methode_Keuze)),"",IF(Tb_Activiteiten[[#This Row],[Eigen arbeid]]=1,Tb_Activiteiten[[#Headers],[Eigen arbeid]],"")))</f>
        <v/>
      </c>
      <c r="AC562" t="str">
        <f>IF(ISNUMBER(FIND("arbeid",Methode_Keuze)),"",IF(ISNUMBER(FIND("arbeid",Methode_Keuze)),"",IF(Tb_Activiteiten[[#This Row],[Projectmedewerker]]=1,Tb_Activiteiten[[#Headers],[Projectmedewerker]],"")))</f>
        <v/>
      </c>
      <c r="AD562" t="str">
        <f>IF(ISNUMBER(FIND("arbeid",Methode_Keuze)),"",IF(ISNUMBER(FIND("arbeid",Methode_Keuze)),"",IF(Tb_Activiteiten[[#This Row],[Landbouwer]]=1,Tb_Activiteiten[[#Headers],[Landbouwer]],"")))</f>
        <v/>
      </c>
      <c r="AE562" t="str">
        <f>IF(ISNUMBER(FIND("arbeid",Methode_Keuze)),"",IF(ISNUMBER(FIND("arbeid",Methode_Keuze)),"",IF(Tb_Activiteiten[[#This Row],[Adviseur]]=1,Tb_Activiteiten[[#Headers],[Adviseur]],"")))</f>
        <v/>
      </c>
      <c r="AF562" t="str">
        <f>IF(ISNUMBER(FIND("arbeid",Methode_Keuze)),"",IF(ISNUMBER(FIND("arbeid",Methode_Keuze)),"",IF(Tb_Activiteiten[[#This Row],[Projectleider/Expert]]=1,Tb_Activiteiten[[#Headers],[Projectleider/Expert]],"")))</f>
        <v/>
      </c>
      <c r="AG562" t="str">
        <f>IF(ISNUMBER(FIND("arbeid",Methode_Keuze)),"",IF(ISNUMBER(FIND("arbeid",Methode_Keuze)),"",IF(Tb_Activiteiten[[#This Row],[Arbeidskosten]]=1,Tb_Activiteiten[[#Headers],[Arbeidskosten]],"")))</f>
        <v/>
      </c>
      <c r="AH562" t="str">
        <f>IF(ISNUMBER(FIND("arbeid",Methode_Keuze)),"",IF(ISNUMBER(FIND("arbeid",Methode_Keuze)),"",IF(Tb_Activiteiten[[#This Row],[Arbeidskosten op basis van IKS]]=1,Tb_Activiteiten[[#Headers],[Arbeidskosten op basis van IKS]],"")))</f>
        <v/>
      </c>
      <c r="AI562" t="str">
        <f>IF(ISNUMBER(FIND("overige",Methode_Keuze)),"",IF(Tb_Activiteiten[[#This Row],[Kosten derden exclusief btw]]=1,Tb_Activiteiten[[#Headers],[Kosten derden exclusief btw]],""))</f>
        <v/>
      </c>
      <c r="AJ562" t="str">
        <f>IF(ISNUMBER(FIND("overige",Methode_Keuze)),"",IF(Tb_Activiteiten[[#This Row],[Niet verrekenbare btw]]=1,Tb_Activiteiten[[#Headers],[Niet verrekenbare btw]],""))</f>
        <v/>
      </c>
      <c r="AK562" t="str">
        <f>IF(ISNUMBER(FIND("overige",Methode_Keuze)),"",IF(Tb_Activiteiten[[#This Row],[Grondkosten]]=1,Tb_Activiteiten[[#Headers],[Grondkosten]],""))</f>
        <v/>
      </c>
      <c r="AL562" t="str">
        <f>IF(ISNUMBER(FIND("overige",Methode_Keuze)),"",IF(Tb_Activiteiten[[#This Row],[Bijdrage in natura (overige)]]=1,Tb_Activiteiten[[#Headers],[Bijdrage in natura (overige)]],""))</f>
        <v/>
      </c>
      <c r="AM562" t="str">
        <f>IF(ISNUMBER(FIND("overige",Methode_Keuze)),"",IF(Tb_Activiteiten[[#This Row],[Bijdrage in natura (vrijwilligers)]]=1,Tb_Activiteiten[[#Headers],[Bijdrage in natura (vrijwilligers)]],""))</f>
        <v/>
      </c>
      <c r="AN562" t="str">
        <f>IF(ISNUMBER(FIND("overige",Methode_Keuze)),"",IF(Tb_Activiteiten[[#This Row],[Afschrijvingskosten]]=1,Tb_Activiteiten[[#Headers],[Afschrijvingskosten]],""))</f>
        <v/>
      </c>
    </row>
    <row r="563" spans="1:40" x14ac:dyDescent="0.25">
      <c r="A563" s="342"/>
      <c r="F563" s="81"/>
      <c r="G563" s="81"/>
      <c r="L563" s="71"/>
      <c r="N563" t="str">
        <f>IFERROR(IF(VLOOKUP(Tb_Activiteiten[[#This Row],[Openstelling]],Tb_Openstelling[],2,0)=1,1,""),"")</f>
        <v/>
      </c>
      <c r="AA563" t="str">
        <f>IF(ISNUMBER(FIND("arbeid",Methode_Keuze)),"",IF(ISNUMBER(FIND("arbeid",Methode_Keuze)),"",IF(Tb_Activiteiten[[#This Row],[Loonkosten]]=1,Tb_Activiteiten[[#Headers],[Loonkosten]],"")))</f>
        <v/>
      </c>
      <c r="AB563" t="str">
        <f>IF(ISNUMBER(FIND("arbeid",Methode_Keuze)),"",IF(ISNUMBER(FIND("arbeid",Methode_Keuze)),"",IF(Tb_Activiteiten[[#This Row],[Eigen arbeid]]=1,Tb_Activiteiten[[#Headers],[Eigen arbeid]],"")))</f>
        <v/>
      </c>
      <c r="AC563" t="str">
        <f>IF(ISNUMBER(FIND("arbeid",Methode_Keuze)),"",IF(ISNUMBER(FIND("arbeid",Methode_Keuze)),"",IF(Tb_Activiteiten[[#This Row],[Projectmedewerker]]=1,Tb_Activiteiten[[#Headers],[Projectmedewerker]],"")))</f>
        <v/>
      </c>
      <c r="AD563" t="str">
        <f>IF(ISNUMBER(FIND("arbeid",Methode_Keuze)),"",IF(ISNUMBER(FIND("arbeid",Methode_Keuze)),"",IF(Tb_Activiteiten[[#This Row],[Landbouwer]]=1,Tb_Activiteiten[[#Headers],[Landbouwer]],"")))</f>
        <v/>
      </c>
      <c r="AE563" t="str">
        <f>IF(ISNUMBER(FIND("arbeid",Methode_Keuze)),"",IF(ISNUMBER(FIND("arbeid",Methode_Keuze)),"",IF(Tb_Activiteiten[[#This Row],[Adviseur]]=1,Tb_Activiteiten[[#Headers],[Adviseur]],"")))</f>
        <v/>
      </c>
      <c r="AF563" t="str">
        <f>IF(ISNUMBER(FIND("arbeid",Methode_Keuze)),"",IF(ISNUMBER(FIND("arbeid",Methode_Keuze)),"",IF(Tb_Activiteiten[[#This Row],[Projectleider/Expert]]=1,Tb_Activiteiten[[#Headers],[Projectleider/Expert]],"")))</f>
        <v/>
      </c>
      <c r="AG563" t="str">
        <f>IF(ISNUMBER(FIND("arbeid",Methode_Keuze)),"",IF(ISNUMBER(FIND("arbeid",Methode_Keuze)),"",IF(Tb_Activiteiten[[#This Row],[Arbeidskosten]]=1,Tb_Activiteiten[[#Headers],[Arbeidskosten]],"")))</f>
        <v/>
      </c>
      <c r="AH563" t="str">
        <f>IF(ISNUMBER(FIND("arbeid",Methode_Keuze)),"",IF(ISNUMBER(FIND("arbeid",Methode_Keuze)),"",IF(Tb_Activiteiten[[#This Row],[Arbeidskosten op basis van IKS]]=1,Tb_Activiteiten[[#Headers],[Arbeidskosten op basis van IKS]],"")))</f>
        <v/>
      </c>
      <c r="AI563" t="str">
        <f>IF(ISNUMBER(FIND("overige",Methode_Keuze)),"",IF(Tb_Activiteiten[[#This Row],[Kosten derden exclusief btw]]=1,Tb_Activiteiten[[#Headers],[Kosten derden exclusief btw]],""))</f>
        <v/>
      </c>
      <c r="AJ563" t="str">
        <f>IF(ISNUMBER(FIND("overige",Methode_Keuze)),"",IF(Tb_Activiteiten[[#This Row],[Niet verrekenbare btw]]=1,Tb_Activiteiten[[#Headers],[Niet verrekenbare btw]],""))</f>
        <v/>
      </c>
      <c r="AK563" t="str">
        <f>IF(ISNUMBER(FIND("overige",Methode_Keuze)),"",IF(Tb_Activiteiten[[#This Row],[Grondkosten]]=1,Tb_Activiteiten[[#Headers],[Grondkosten]],""))</f>
        <v/>
      </c>
      <c r="AL563" t="str">
        <f>IF(ISNUMBER(FIND("overige",Methode_Keuze)),"",IF(Tb_Activiteiten[[#This Row],[Bijdrage in natura (overige)]]=1,Tb_Activiteiten[[#Headers],[Bijdrage in natura (overige)]],""))</f>
        <v/>
      </c>
      <c r="AM563" t="str">
        <f>IF(ISNUMBER(FIND("overige",Methode_Keuze)),"",IF(Tb_Activiteiten[[#This Row],[Bijdrage in natura (vrijwilligers)]]=1,Tb_Activiteiten[[#Headers],[Bijdrage in natura (vrijwilligers)]],""))</f>
        <v/>
      </c>
      <c r="AN563" t="str">
        <f>IF(ISNUMBER(FIND("overige",Methode_Keuze)),"",IF(Tb_Activiteiten[[#This Row],[Afschrijvingskosten]]=1,Tb_Activiteiten[[#Headers],[Afschrijvingskosten]],""))</f>
        <v/>
      </c>
    </row>
    <row r="564" spans="1:40" x14ac:dyDescent="0.25">
      <c r="A564" s="342"/>
      <c r="F564" s="81"/>
      <c r="G564" s="81"/>
      <c r="L564" s="71"/>
      <c r="N564" t="str">
        <f>IFERROR(IF(VLOOKUP(Tb_Activiteiten[[#This Row],[Openstelling]],Tb_Openstelling[],2,0)=1,1,""),"")</f>
        <v/>
      </c>
      <c r="AA564" t="str">
        <f>IF(ISNUMBER(FIND("arbeid",Methode_Keuze)),"",IF(ISNUMBER(FIND("arbeid",Methode_Keuze)),"",IF(Tb_Activiteiten[[#This Row],[Loonkosten]]=1,Tb_Activiteiten[[#Headers],[Loonkosten]],"")))</f>
        <v/>
      </c>
      <c r="AB564" t="str">
        <f>IF(ISNUMBER(FIND("arbeid",Methode_Keuze)),"",IF(ISNUMBER(FIND("arbeid",Methode_Keuze)),"",IF(Tb_Activiteiten[[#This Row],[Eigen arbeid]]=1,Tb_Activiteiten[[#Headers],[Eigen arbeid]],"")))</f>
        <v/>
      </c>
      <c r="AC564" t="str">
        <f>IF(ISNUMBER(FIND("arbeid",Methode_Keuze)),"",IF(ISNUMBER(FIND("arbeid",Methode_Keuze)),"",IF(Tb_Activiteiten[[#This Row],[Projectmedewerker]]=1,Tb_Activiteiten[[#Headers],[Projectmedewerker]],"")))</f>
        <v/>
      </c>
      <c r="AD564" t="str">
        <f>IF(ISNUMBER(FIND("arbeid",Methode_Keuze)),"",IF(ISNUMBER(FIND("arbeid",Methode_Keuze)),"",IF(Tb_Activiteiten[[#This Row],[Landbouwer]]=1,Tb_Activiteiten[[#Headers],[Landbouwer]],"")))</f>
        <v/>
      </c>
      <c r="AE564" t="str">
        <f>IF(ISNUMBER(FIND("arbeid",Methode_Keuze)),"",IF(ISNUMBER(FIND("arbeid",Methode_Keuze)),"",IF(Tb_Activiteiten[[#This Row],[Adviseur]]=1,Tb_Activiteiten[[#Headers],[Adviseur]],"")))</f>
        <v/>
      </c>
      <c r="AF564" t="str">
        <f>IF(ISNUMBER(FIND("arbeid",Methode_Keuze)),"",IF(ISNUMBER(FIND("arbeid",Methode_Keuze)),"",IF(Tb_Activiteiten[[#This Row],[Projectleider/Expert]]=1,Tb_Activiteiten[[#Headers],[Projectleider/Expert]],"")))</f>
        <v/>
      </c>
      <c r="AG564" t="str">
        <f>IF(ISNUMBER(FIND("arbeid",Methode_Keuze)),"",IF(ISNUMBER(FIND("arbeid",Methode_Keuze)),"",IF(Tb_Activiteiten[[#This Row],[Arbeidskosten]]=1,Tb_Activiteiten[[#Headers],[Arbeidskosten]],"")))</f>
        <v/>
      </c>
      <c r="AH564" t="str">
        <f>IF(ISNUMBER(FIND("arbeid",Methode_Keuze)),"",IF(ISNUMBER(FIND("arbeid",Methode_Keuze)),"",IF(Tb_Activiteiten[[#This Row],[Arbeidskosten op basis van IKS]]=1,Tb_Activiteiten[[#Headers],[Arbeidskosten op basis van IKS]],"")))</f>
        <v/>
      </c>
      <c r="AI564" t="str">
        <f>IF(ISNUMBER(FIND("overige",Methode_Keuze)),"",IF(Tb_Activiteiten[[#This Row],[Kosten derden exclusief btw]]=1,Tb_Activiteiten[[#Headers],[Kosten derden exclusief btw]],""))</f>
        <v/>
      </c>
      <c r="AJ564" t="str">
        <f>IF(ISNUMBER(FIND("overige",Methode_Keuze)),"",IF(Tb_Activiteiten[[#This Row],[Niet verrekenbare btw]]=1,Tb_Activiteiten[[#Headers],[Niet verrekenbare btw]],""))</f>
        <v/>
      </c>
      <c r="AK564" t="str">
        <f>IF(ISNUMBER(FIND("overige",Methode_Keuze)),"",IF(Tb_Activiteiten[[#This Row],[Grondkosten]]=1,Tb_Activiteiten[[#Headers],[Grondkosten]],""))</f>
        <v/>
      </c>
      <c r="AL564" t="str">
        <f>IF(ISNUMBER(FIND("overige",Methode_Keuze)),"",IF(Tb_Activiteiten[[#This Row],[Bijdrage in natura (overige)]]=1,Tb_Activiteiten[[#Headers],[Bijdrage in natura (overige)]],""))</f>
        <v/>
      </c>
      <c r="AM564" t="str">
        <f>IF(ISNUMBER(FIND("overige",Methode_Keuze)),"",IF(Tb_Activiteiten[[#This Row],[Bijdrage in natura (vrijwilligers)]]=1,Tb_Activiteiten[[#Headers],[Bijdrage in natura (vrijwilligers)]],""))</f>
        <v/>
      </c>
      <c r="AN564" t="str">
        <f>IF(ISNUMBER(FIND("overige",Methode_Keuze)),"",IF(Tb_Activiteiten[[#This Row],[Afschrijvingskosten]]=1,Tb_Activiteiten[[#Headers],[Afschrijvingskosten]],""))</f>
        <v/>
      </c>
    </row>
    <row r="565" spans="1:40" x14ac:dyDescent="0.25">
      <c r="A565" s="342"/>
      <c r="F565" s="81"/>
      <c r="G565" s="81"/>
      <c r="L565" s="71"/>
      <c r="N565" t="str">
        <f>IFERROR(IF(VLOOKUP(Tb_Activiteiten[[#This Row],[Openstelling]],Tb_Openstelling[],2,0)=1,1,""),"")</f>
        <v/>
      </c>
      <c r="AA565" t="str">
        <f>IF(ISNUMBER(FIND("arbeid",Methode_Keuze)),"",IF(ISNUMBER(FIND("arbeid",Methode_Keuze)),"",IF(Tb_Activiteiten[[#This Row],[Loonkosten]]=1,Tb_Activiteiten[[#Headers],[Loonkosten]],"")))</f>
        <v/>
      </c>
      <c r="AB565" t="str">
        <f>IF(ISNUMBER(FIND("arbeid",Methode_Keuze)),"",IF(ISNUMBER(FIND("arbeid",Methode_Keuze)),"",IF(Tb_Activiteiten[[#This Row],[Eigen arbeid]]=1,Tb_Activiteiten[[#Headers],[Eigen arbeid]],"")))</f>
        <v/>
      </c>
      <c r="AC565" t="str">
        <f>IF(ISNUMBER(FIND("arbeid",Methode_Keuze)),"",IF(ISNUMBER(FIND("arbeid",Methode_Keuze)),"",IF(Tb_Activiteiten[[#This Row],[Projectmedewerker]]=1,Tb_Activiteiten[[#Headers],[Projectmedewerker]],"")))</f>
        <v/>
      </c>
      <c r="AD565" t="str">
        <f>IF(ISNUMBER(FIND("arbeid",Methode_Keuze)),"",IF(ISNUMBER(FIND("arbeid",Methode_Keuze)),"",IF(Tb_Activiteiten[[#This Row],[Landbouwer]]=1,Tb_Activiteiten[[#Headers],[Landbouwer]],"")))</f>
        <v/>
      </c>
      <c r="AE565" t="str">
        <f>IF(ISNUMBER(FIND("arbeid",Methode_Keuze)),"",IF(ISNUMBER(FIND("arbeid",Methode_Keuze)),"",IF(Tb_Activiteiten[[#This Row],[Adviseur]]=1,Tb_Activiteiten[[#Headers],[Adviseur]],"")))</f>
        <v/>
      </c>
      <c r="AF565" t="str">
        <f>IF(ISNUMBER(FIND("arbeid",Methode_Keuze)),"",IF(ISNUMBER(FIND("arbeid",Methode_Keuze)),"",IF(Tb_Activiteiten[[#This Row],[Projectleider/Expert]]=1,Tb_Activiteiten[[#Headers],[Projectleider/Expert]],"")))</f>
        <v/>
      </c>
      <c r="AG565" t="str">
        <f>IF(ISNUMBER(FIND("arbeid",Methode_Keuze)),"",IF(ISNUMBER(FIND("arbeid",Methode_Keuze)),"",IF(Tb_Activiteiten[[#This Row],[Arbeidskosten]]=1,Tb_Activiteiten[[#Headers],[Arbeidskosten]],"")))</f>
        <v/>
      </c>
      <c r="AH565" t="str">
        <f>IF(ISNUMBER(FIND("arbeid",Methode_Keuze)),"",IF(ISNUMBER(FIND("arbeid",Methode_Keuze)),"",IF(Tb_Activiteiten[[#This Row],[Arbeidskosten op basis van IKS]]=1,Tb_Activiteiten[[#Headers],[Arbeidskosten op basis van IKS]],"")))</f>
        <v/>
      </c>
      <c r="AI565" t="str">
        <f>IF(ISNUMBER(FIND("overige",Methode_Keuze)),"",IF(Tb_Activiteiten[[#This Row],[Kosten derden exclusief btw]]=1,Tb_Activiteiten[[#Headers],[Kosten derden exclusief btw]],""))</f>
        <v/>
      </c>
      <c r="AJ565" t="str">
        <f>IF(ISNUMBER(FIND("overige",Methode_Keuze)),"",IF(Tb_Activiteiten[[#This Row],[Niet verrekenbare btw]]=1,Tb_Activiteiten[[#Headers],[Niet verrekenbare btw]],""))</f>
        <v/>
      </c>
      <c r="AK565" t="str">
        <f>IF(ISNUMBER(FIND("overige",Methode_Keuze)),"",IF(Tb_Activiteiten[[#This Row],[Grondkosten]]=1,Tb_Activiteiten[[#Headers],[Grondkosten]],""))</f>
        <v/>
      </c>
      <c r="AL565" t="str">
        <f>IF(ISNUMBER(FIND("overige",Methode_Keuze)),"",IF(Tb_Activiteiten[[#This Row],[Bijdrage in natura (overige)]]=1,Tb_Activiteiten[[#Headers],[Bijdrage in natura (overige)]],""))</f>
        <v/>
      </c>
      <c r="AM565" t="str">
        <f>IF(ISNUMBER(FIND("overige",Methode_Keuze)),"",IF(Tb_Activiteiten[[#This Row],[Bijdrage in natura (vrijwilligers)]]=1,Tb_Activiteiten[[#Headers],[Bijdrage in natura (vrijwilligers)]],""))</f>
        <v/>
      </c>
      <c r="AN565" t="str">
        <f>IF(ISNUMBER(FIND("overige",Methode_Keuze)),"",IF(Tb_Activiteiten[[#This Row],[Afschrijvingskosten]]=1,Tb_Activiteiten[[#Headers],[Afschrijvingskosten]],""))</f>
        <v/>
      </c>
    </row>
    <row r="566" spans="1:40" x14ac:dyDescent="0.25">
      <c r="A566" s="342"/>
      <c r="F566" s="81"/>
      <c r="G566" s="81"/>
      <c r="L566" s="71"/>
      <c r="N566" t="str">
        <f>IFERROR(IF(VLOOKUP(Tb_Activiteiten[[#This Row],[Openstelling]],Tb_Openstelling[],2,0)=1,1,""),"")</f>
        <v/>
      </c>
      <c r="AA566" t="str">
        <f>IF(ISNUMBER(FIND("arbeid",Methode_Keuze)),"",IF(ISNUMBER(FIND("arbeid",Methode_Keuze)),"",IF(Tb_Activiteiten[[#This Row],[Loonkosten]]=1,Tb_Activiteiten[[#Headers],[Loonkosten]],"")))</f>
        <v/>
      </c>
      <c r="AB566" t="str">
        <f>IF(ISNUMBER(FIND("arbeid",Methode_Keuze)),"",IF(ISNUMBER(FIND("arbeid",Methode_Keuze)),"",IF(Tb_Activiteiten[[#This Row],[Eigen arbeid]]=1,Tb_Activiteiten[[#Headers],[Eigen arbeid]],"")))</f>
        <v/>
      </c>
      <c r="AC566" t="str">
        <f>IF(ISNUMBER(FIND("arbeid",Methode_Keuze)),"",IF(ISNUMBER(FIND("arbeid",Methode_Keuze)),"",IF(Tb_Activiteiten[[#This Row],[Projectmedewerker]]=1,Tb_Activiteiten[[#Headers],[Projectmedewerker]],"")))</f>
        <v/>
      </c>
      <c r="AD566" t="str">
        <f>IF(ISNUMBER(FIND("arbeid",Methode_Keuze)),"",IF(ISNUMBER(FIND("arbeid",Methode_Keuze)),"",IF(Tb_Activiteiten[[#This Row],[Landbouwer]]=1,Tb_Activiteiten[[#Headers],[Landbouwer]],"")))</f>
        <v/>
      </c>
      <c r="AE566" t="str">
        <f>IF(ISNUMBER(FIND("arbeid",Methode_Keuze)),"",IF(ISNUMBER(FIND("arbeid",Methode_Keuze)),"",IF(Tb_Activiteiten[[#This Row],[Adviseur]]=1,Tb_Activiteiten[[#Headers],[Adviseur]],"")))</f>
        <v/>
      </c>
      <c r="AF566" t="str">
        <f>IF(ISNUMBER(FIND("arbeid",Methode_Keuze)),"",IF(ISNUMBER(FIND("arbeid",Methode_Keuze)),"",IF(Tb_Activiteiten[[#This Row],[Projectleider/Expert]]=1,Tb_Activiteiten[[#Headers],[Projectleider/Expert]],"")))</f>
        <v/>
      </c>
      <c r="AG566" t="str">
        <f>IF(ISNUMBER(FIND("arbeid",Methode_Keuze)),"",IF(ISNUMBER(FIND("arbeid",Methode_Keuze)),"",IF(Tb_Activiteiten[[#This Row],[Arbeidskosten]]=1,Tb_Activiteiten[[#Headers],[Arbeidskosten]],"")))</f>
        <v/>
      </c>
      <c r="AH566" t="str">
        <f>IF(ISNUMBER(FIND("arbeid",Methode_Keuze)),"",IF(ISNUMBER(FIND("arbeid",Methode_Keuze)),"",IF(Tb_Activiteiten[[#This Row],[Arbeidskosten op basis van IKS]]=1,Tb_Activiteiten[[#Headers],[Arbeidskosten op basis van IKS]],"")))</f>
        <v/>
      </c>
      <c r="AI566" t="str">
        <f>IF(ISNUMBER(FIND("overige",Methode_Keuze)),"",IF(Tb_Activiteiten[[#This Row],[Kosten derden exclusief btw]]=1,Tb_Activiteiten[[#Headers],[Kosten derden exclusief btw]],""))</f>
        <v/>
      </c>
      <c r="AJ566" t="str">
        <f>IF(ISNUMBER(FIND("overige",Methode_Keuze)),"",IF(Tb_Activiteiten[[#This Row],[Niet verrekenbare btw]]=1,Tb_Activiteiten[[#Headers],[Niet verrekenbare btw]],""))</f>
        <v/>
      </c>
      <c r="AK566" t="str">
        <f>IF(ISNUMBER(FIND("overige",Methode_Keuze)),"",IF(Tb_Activiteiten[[#This Row],[Grondkosten]]=1,Tb_Activiteiten[[#Headers],[Grondkosten]],""))</f>
        <v/>
      </c>
      <c r="AL566" t="str">
        <f>IF(ISNUMBER(FIND("overige",Methode_Keuze)),"",IF(Tb_Activiteiten[[#This Row],[Bijdrage in natura (overige)]]=1,Tb_Activiteiten[[#Headers],[Bijdrage in natura (overige)]],""))</f>
        <v/>
      </c>
      <c r="AM566" t="str">
        <f>IF(ISNUMBER(FIND("overige",Methode_Keuze)),"",IF(Tb_Activiteiten[[#This Row],[Bijdrage in natura (vrijwilligers)]]=1,Tb_Activiteiten[[#Headers],[Bijdrage in natura (vrijwilligers)]],""))</f>
        <v/>
      </c>
      <c r="AN566" t="str">
        <f>IF(ISNUMBER(FIND("overige",Methode_Keuze)),"",IF(Tb_Activiteiten[[#This Row],[Afschrijvingskosten]]=1,Tb_Activiteiten[[#Headers],[Afschrijvingskosten]],""))</f>
        <v/>
      </c>
    </row>
    <row r="567" spans="1:40" x14ac:dyDescent="0.25">
      <c r="A567" s="342"/>
      <c r="F567" s="81"/>
      <c r="G567" s="81"/>
      <c r="L567" s="71"/>
      <c r="N567" t="str">
        <f>IFERROR(IF(VLOOKUP(Tb_Activiteiten[[#This Row],[Openstelling]],Tb_Openstelling[],2,0)=1,1,""),"")</f>
        <v/>
      </c>
      <c r="AA567" t="str">
        <f>IF(ISNUMBER(FIND("arbeid",Methode_Keuze)),"",IF(ISNUMBER(FIND("arbeid",Methode_Keuze)),"",IF(Tb_Activiteiten[[#This Row],[Loonkosten]]=1,Tb_Activiteiten[[#Headers],[Loonkosten]],"")))</f>
        <v/>
      </c>
      <c r="AB567" t="str">
        <f>IF(ISNUMBER(FIND("arbeid",Methode_Keuze)),"",IF(ISNUMBER(FIND("arbeid",Methode_Keuze)),"",IF(Tb_Activiteiten[[#This Row],[Eigen arbeid]]=1,Tb_Activiteiten[[#Headers],[Eigen arbeid]],"")))</f>
        <v/>
      </c>
      <c r="AC567" t="str">
        <f>IF(ISNUMBER(FIND("arbeid",Methode_Keuze)),"",IF(ISNUMBER(FIND("arbeid",Methode_Keuze)),"",IF(Tb_Activiteiten[[#This Row],[Projectmedewerker]]=1,Tb_Activiteiten[[#Headers],[Projectmedewerker]],"")))</f>
        <v/>
      </c>
      <c r="AD567" t="str">
        <f>IF(ISNUMBER(FIND("arbeid",Methode_Keuze)),"",IF(ISNUMBER(FIND("arbeid",Methode_Keuze)),"",IF(Tb_Activiteiten[[#This Row],[Landbouwer]]=1,Tb_Activiteiten[[#Headers],[Landbouwer]],"")))</f>
        <v/>
      </c>
      <c r="AE567" t="str">
        <f>IF(ISNUMBER(FIND("arbeid",Methode_Keuze)),"",IF(ISNUMBER(FIND("arbeid",Methode_Keuze)),"",IF(Tb_Activiteiten[[#This Row],[Adviseur]]=1,Tb_Activiteiten[[#Headers],[Adviseur]],"")))</f>
        <v/>
      </c>
      <c r="AF567" t="str">
        <f>IF(ISNUMBER(FIND("arbeid",Methode_Keuze)),"",IF(ISNUMBER(FIND("arbeid",Methode_Keuze)),"",IF(Tb_Activiteiten[[#This Row],[Projectleider/Expert]]=1,Tb_Activiteiten[[#Headers],[Projectleider/Expert]],"")))</f>
        <v/>
      </c>
      <c r="AG567" t="str">
        <f>IF(ISNUMBER(FIND("arbeid",Methode_Keuze)),"",IF(ISNUMBER(FIND("arbeid",Methode_Keuze)),"",IF(Tb_Activiteiten[[#This Row],[Arbeidskosten]]=1,Tb_Activiteiten[[#Headers],[Arbeidskosten]],"")))</f>
        <v/>
      </c>
      <c r="AH567" t="str">
        <f>IF(ISNUMBER(FIND("arbeid",Methode_Keuze)),"",IF(ISNUMBER(FIND("arbeid",Methode_Keuze)),"",IF(Tb_Activiteiten[[#This Row],[Arbeidskosten op basis van IKS]]=1,Tb_Activiteiten[[#Headers],[Arbeidskosten op basis van IKS]],"")))</f>
        <v/>
      </c>
      <c r="AI567" t="str">
        <f>IF(ISNUMBER(FIND("overige",Methode_Keuze)),"",IF(Tb_Activiteiten[[#This Row],[Kosten derden exclusief btw]]=1,Tb_Activiteiten[[#Headers],[Kosten derden exclusief btw]],""))</f>
        <v/>
      </c>
      <c r="AJ567" t="str">
        <f>IF(ISNUMBER(FIND("overige",Methode_Keuze)),"",IF(Tb_Activiteiten[[#This Row],[Niet verrekenbare btw]]=1,Tb_Activiteiten[[#Headers],[Niet verrekenbare btw]],""))</f>
        <v/>
      </c>
      <c r="AK567" t="str">
        <f>IF(ISNUMBER(FIND("overige",Methode_Keuze)),"",IF(Tb_Activiteiten[[#This Row],[Grondkosten]]=1,Tb_Activiteiten[[#Headers],[Grondkosten]],""))</f>
        <v/>
      </c>
      <c r="AL567" t="str">
        <f>IF(ISNUMBER(FIND("overige",Methode_Keuze)),"",IF(Tb_Activiteiten[[#This Row],[Bijdrage in natura (overige)]]=1,Tb_Activiteiten[[#Headers],[Bijdrage in natura (overige)]],""))</f>
        <v/>
      </c>
      <c r="AM567" t="str">
        <f>IF(ISNUMBER(FIND("overige",Methode_Keuze)),"",IF(Tb_Activiteiten[[#This Row],[Bijdrage in natura (vrijwilligers)]]=1,Tb_Activiteiten[[#Headers],[Bijdrage in natura (vrijwilligers)]],""))</f>
        <v/>
      </c>
      <c r="AN567" t="str">
        <f>IF(ISNUMBER(FIND("overige",Methode_Keuze)),"",IF(Tb_Activiteiten[[#This Row],[Afschrijvingskosten]]=1,Tb_Activiteiten[[#Headers],[Afschrijvingskosten]],""))</f>
        <v/>
      </c>
    </row>
    <row r="568" spans="1:40" x14ac:dyDescent="0.25">
      <c r="A568" s="342"/>
      <c r="F568" s="81"/>
      <c r="G568" s="81"/>
      <c r="L568" s="71"/>
      <c r="N568" t="str">
        <f>IFERROR(IF(VLOOKUP(Tb_Activiteiten[[#This Row],[Openstelling]],Tb_Openstelling[],2,0)=1,1,""),"")</f>
        <v/>
      </c>
      <c r="AA568" t="str">
        <f>IF(ISNUMBER(FIND("arbeid",Methode_Keuze)),"",IF(ISNUMBER(FIND("arbeid",Methode_Keuze)),"",IF(Tb_Activiteiten[[#This Row],[Loonkosten]]=1,Tb_Activiteiten[[#Headers],[Loonkosten]],"")))</f>
        <v/>
      </c>
      <c r="AB568" t="str">
        <f>IF(ISNUMBER(FIND("arbeid",Methode_Keuze)),"",IF(ISNUMBER(FIND("arbeid",Methode_Keuze)),"",IF(Tb_Activiteiten[[#This Row],[Eigen arbeid]]=1,Tb_Activiteiten[[#Headers],[Eigen arbeid]],"")))</f>
        <v/>
      </c>
      <c r="AC568" t="str">
        <f>IF(ISNUMBER(FIND("arbeid",Methode_Keuze)),"",IF(ISNUMBER(FIND("arbeid",Methode_Keuze)),"",IF(Tb_Activiteiten[[#This Row],[Projectmedewerker]]=1,Tb_Activiteiten[[#Headers],[Projectmedewerker]],"")))</f>
        <v/>
      </c>
      <c r="AD568" t="str">
        <f>IF(ISNUMBER(FIND("arbeid",Methode_Keuze)),"",IF(ISNUMBER(FIND("arbeid",Methode_Keuze)),"",IF(Tb_Activiteiten[[#This Row],[Landbouwer]]=1,Tb_Activiteiten[[#Headers],[Landbouwer]],"")))</f>
        <v/>
      </c>
      <c r="AE568" t="str">
        <f>IF(ISNUMBER(FIND("arbeid",Methode_Keuze)),"",IF(ISNUMBER(FIND("arbeid",Methode_Keuze)),"",IF(Tb_Activiteiten[[#This Row],[Adviseur]]=1,Tb_Activiteiten[[#Headers],[Adviseur]],"")))</f>
        <v/>
      </c>
      <c r="AF568" t="str">
        <f>IF(ISNUMBER(FIND("arbeid",Methode_Keuze)),"",IF(ISNUMBER(FIND("arbeid",Methode_Keuze)),"",IF(Tb_Activiteiten[[#This Row],[Projectleider/Expert]]=1,Tb_Activiteiten[[#Headers],[Projectleider/Expert]],"")))</f>
        <v/>
      </c>
      <c r="AG568" t="str">
        <f>IF(ISNUMBER(FIND("arbeid",Methode_Keuze)),"",IF(ISNUMBER(FIND("arbeid",Methode_Keuze)),"",IF(Tb_Activiteiten[[#This Row],[Arbeidskosten]]=1,Tb_Activiteiten[[#Headers],[Arbeidskosten]],"")))</f>
        <v/>
      </c>
      <c r="AH568" t="str">
        <f>IF(ISNUMBER(FIND("arbeid",Methode_Keuze)),"",IF(ISNUMBER(FIND("arbeid",Methode_Keuze)),"",IF(Tb_Activiteiten[[#This Row],[Arbeidskosten op basis van IKS]]=1,Tb_Activiteiten[[#Headers],[Arbeidskosten op basis van IKS]],"")))</f>
        <v/>
      </c>
      <c r="AI568" t="str">
        <f>IF(ISNUMBER(FIND("overige",Methode_Keuze)),"",IF(Tb_Activiteiten[[#This Row],[Kosten derden exclusief btw]]=1,Tb_Activiteiten[[#Headers],[Kosten derden exclusief btw]],""))</f>
        <v/>
      </c>
      <c r="AJ568" t="str">
        <f>IF(ISNUMBER(FIND("overige",Methode_Keuze)),"",IF(Tb_Activiteiten[[#This Row],[Niet verrekenbare btw]]=1,Tb_Activiteiten[[#Headers],[Niet verrekenbare btw]],""))</f>
        <v/>
      </c>
      <c r="AK568" t="str">
        <f>IF(ISNUMBER(FIND("overige",Methode_Keuze)),"",IF(Tb_Activiteiten[[#This Row],[Grondkosten]]=1,Tb_Activiteiten[[#Headers],[Grondkosten]],""))</f>
        <v/>
      </c>
      <c r="AL568" t="str">
        <f>IF(ISNUMBER(FIND("overige",Methode_Keuze)),"",IF(Tb_Activiteiten[[#This Row],[Bijdrage in natura (overige)]]=1,Tb_Activiteiten[[#Headers],[Bijdrage in natura (overige)]],""))</f>
        <v/>
      </c>
      <c r="AM568" t="str">
        <f>IF(ISNUMBER(FIND("overige",Methode_Keuze)),"",IF(Tb_Activiteiten[[#This Row],[Bijdrage in natura (vrijwilligers)]]=1,Tb_Activiteiten[[#Headers],[Bijdrage in natura (vrijwilligers)]],""))</f>
        <v/>
      </c>
      <c r="AN568" t="str">
        <f>IF(ISNUMBER(FIND("overige",Methode_Keuze)),"",IF(Tb_Activiteiten[[#This Row],[Afschrijvingskosten]]=1,Tb_Activiteiten[[#Headers],[Afschrijvingskosten]],""))</f>
        <v/>
      </c>
    </row>
    <row r="569" spans="1:40" x14ac:dyDescent="0.25">
      <c r="A569" s="342"/>
      <c r="F569" s="81"/>
      <c r="G569" s="81"/>
      <c r="L569" s="71"/>
      <c r="N569" t="str">
        <f>IFERROR(IF(VLOOKUP(Tb_Activiteiten[[#This Row],[Openstelling]],Tb_Openstelling[],2,0)=1,1,""),"")</f>
        <v/>
      </c>
      <c r="AA569" t="str">
        <f>IF(ISNUMBER(FIND("arbeid",Methode_Keuze)),"",IF(ISNUMBER(FIND("arbeid",Methode_Keuze)),"",IF(Tb_Activiteiten[[#This Row],[Loonkosten]]=1,Tb_Activiteiten[[#Headers],[Loonkosten]],"")))</f>
        <v/>
      </c>
      <c r="AB569" t="str">
        <f>IF(ISNUMBER(FIND("arbeid",Methode_Keuze)),"",IF(ISNUMBER(FIND("arbeid",Methode_Keuze)),"",IF(Tb_Activiteiten[[#This Row],[Eigen arbeid]]=1,Tb_Activiteiten[[#Headers],[Eigen arbeid]],"")))</f>
        <v/>
      </c>
      <c r="AC569" t="str">
        <f>IF(ISNUMBER(FIND("arbeid",Methode_Keuze)),"",IF(ISNUMBER(FIND("arbeid",Methode_Keuze)),"",IF(Tb_Activiteiten[[#This Row],[Projectmedewerker]]=1,Tb_Activiteiten[[#Headers],[Projectmedewerker]],"")))</f>
        <v/>
      </c>
      <c r="AD569" t="str">
        <f>IF(ISNUMBER(FIND("arbeid",Methode_Keuze)),"",IF(ISNUMBER(FIND("arbeid",Methode_Keuze)),"",IF(Tb_Activiteiten[[#This Row],[Landbouwer]]=1,Tb_Activiteiten[[#Headers],[Landbouwer]],"")))</f>
        <v/>
      </c>
      <c r="AE569" t="str">
        <f>IF(ISNUMBER(FIND("arbeid",Methode_Keuze)),"",IF(ISNUMBER(FIND("arbeid",Methode_Keuze)),"",IF(Tb_Activiteiten[[#This Row],[Adviseur]]=1,Tb_Activiteiten[[#Headers],[Adviseur]],"")))</f>
        <v/>
      </c>
      <c r="AF569" t="str">
        <f>IF(ISNUMBER(FIND("arbeid",Methode_Keuze)),"",IF(ISNUMBER(FIND("arbeid",Methode_Keuze)),"",IF(Tb_Activiteiten[[#This Row],[Projectleider/Expert]]=1,Tb_Activiteiten[[#Headers],[Projectleider/Expert]],"")))</f>
        <v/>
      </c>
      <c r="AG569" t="str">
        <f>IF(ISNUMBER(FIND("arbeid",Methode_Keuze)),"",IF(ISNUMBER(FIND("arbeid",Methode_Keuze)),"",IF(Tb_Activiteiten[[#This Row],[Arbeidskosten]]=1,Tb_Activiteiten[[#Headers],[Arbeidskosten]],"")))</f>
        <v/>
      </c>
      <c r="AH569" t="str">
        <f>IF(ISNUMBER(FIND("arbeid",Methode_Keuze)),"",IF(ISNUMBER(FIND("arbeid",Methode_Keuze)),"",IF(Tb_Activiteiten[[#This Row],[Arbeidskosten op basis van IKS]]=1,Tb_Activiteiten[[#Headers],[Arbeidskosten op basis van IKS]],"")))</f>
        <v/>
      </c>
      <c r="AI569" t="str">
        <f>IF(ISNUMBER(FIND("overige",Methode_Keuze)),"",IF(Tb_Activiteiten[[#This Row],[Kosten derden exclusief btw]]=1,Tb_Activiteiten[[#Headers],[Kosten derden exclusief btw]],""))</f>
        <v/>
      </c>
      <c r="AJ569" t="str">
        <f>IF(ISNUMBER(FIND("overige",Methode_Keuze)),"",IF(Tb_Activiteiten[[#This Row],[Niet verrekenbare btw]]=1,Tb_Activiteiten[[#Headers],[Niet verrekenbare btw]],""))</f>
        <v/>
      </c>
      <c r="AK569" t="str">
        <f>IF(ISNUMBER(FIND("overige",Methode_Keuze)),"",IF(Tb_Activiteiten[[#This Row],[Grondkosten]]=1,Tb_Activiteiten[[#Headers],[Grondkosten]],""))</f>
        <v/>
      </c>
      <c r="AL569" t="str">
        <f>IF(ISNUMBER(FIND("overige",Methode_Keuze)),"",IF(Tb_Activiteiten[[#This Row],[Bijdrage in natura (overige)]]=1,Tb_Activiteiten[[#Headers],[Bijdrage in natura (overige)]],""))</f>
        <v/>
      </c>
      <c r="AM569" t="str">
        <f>IF(ISNUMBER(FIND("overige",Methode_Keuze)),"",IF(Tb_Activiteiten[[#This Row],[Bijdrage in natura (vrijwilligers)]]=1,Tb_Activiteiten[[#Headers],[Bijdrage in natura (vrijwilligers)]],""))</f>
        <v/>
      </c>
      <c r="AN569" t="str">
        <f>IF(ISNUMBER(FIND("overige",Methode_Keuze)),"",IF(Tb_Activiteiten[[#This Row],[Afschrijvingskosten]]=1,Tb_Activiteiten[[#Headers],[Afschrijvingskosten]],""))</f>
        <v/>
      </c>
    </row>
    <row r="570" spans="1:40" x14ac:dyDescent="0.25">
      <c r="A570" s="342"/>
      <c r="F570" s="81"/>
      <c r="G570" s="81"/>
      <c r="L570" s="71"/>
      <c r="N570" t="str">
        <f>IFERROR(IF(VLOOKUP(Tb_Activiteiten[[#This Row],[Openstelling]],Tb_Openstelling[],2,0)=1,1,""),"")</f>
        <v/>
      </c>
      <c r="AA570" t="str">
        <f>IF(ISNUMBER(FIND("arbeid",Methode_Keuze)),"",IF(ISNUMBER(FIND("arbeid",Methode_Keuze)),"",IF(Tb_Activiteiten[[#This Row],[Loonkosten]]=1,Tb_Activiteiten[[#Headers],[Loonkosten]],"")))</f>
        <v/>
      </c>
      <c r="AB570" t="str">
        <f>IF(ISNUMBER(FIND("arbeid",Methode_Keuze)),"",IF(ISNUMBER(FIND("arbeid",Methode_Keuze)),"",IF(Tb_Activiteiten[[#This Row],[Eigen arbeid]]=1,Tb_Activiteiten[[#Headers],[Eigen arbeid]],"")))</f>
        <v/>
      </c>
      <c r="AC570" t="str">
        <f>IF(ISNUMBER(FIND("arbeid",Methode_Keuze)),"",IF(ISNUMBER(FIND("arbeid",Methode_Keuze)),"",IF(Tb_Activiteiten[[#This Row],[Projectmedewerker]]=1,Tb_Activiteiten[[#Headers],[Projectmedewerker]],"")))</f>
        <v/>
      </c>
      <c r="AD570" t="str">
        <f>IF(ISNUMBER(FIND("arbeid",Methode_Keuze)),"",IF(ISNUMBER(FIND("arbeid",Methode_Keuze)),"",IF(Tb_Activiteiten[[#This Row],[Landbouwer]]=1,Tb_Activiteiten[[#Headers],[Landbouwer]],"")))</f>
        <v/>
      </c>
      <c r="AE570" t="str">
        <f>IF(ISNUMBER(FIND("arbeid",Methode_Keuze)),"",IF(ISNUMBER(FIND("arbeid",Methode_Keuze)),"",IF(Tb_Activiteiten[[#This Row],[Adviseur]]=1,Tb_Activiteiten[[#Headers],[Adviseur]],"")))</f>
        <v/>
      </c>
      <c r="AF570" t="str">
        <f>IF(ISNUMBER(FIND("arbeid",Methode_Keuze)),"",IF(ISNUMBER(FIND("arbeid",Methode_Keuze)),"",IF(Tb_Activiteiten[[#This Row],[Projectleider/Expert]]=1,Tb_Activiteiten[[#Headers],[Projectleider/Expert]],"")))</f>
        <v/>
      </c>
      <c r="AG570" t="str">
        <f>IF(ISNUMBER(FIND("arbeid",Methode_Keuze)),"",IF(ISNUMBER(FIND("arbeid",Methode_Keuze)),"",IF(Tb_Activiteiten[[#This Row],[Arbeidskosten]]=1,Tb_Activiteiten[[#Headers],[Arbeidskosten]],"")))</f>
        <v/>
      </c>
      <c r="AH570" t="str">
        <f>IF(ISNUMBER(FIND("arbeid",Methode_Keuze)),"",IF(ISNUMBER(FIND("arbeid",Methode_Keuze)),"",IF(Tb_Activiteiten[[#This Row],[Arbeidskosten op basis van IKS]]=1,Tb_Activiteiten[[#Headers],[Arbeidskosten op basis van IKS]],"")))</f>
        <v/>
      </c>
      <c r="AI570" t="str">
        <f>IF(ISNUMBER(FIND("overige",Methode_Keuze)),"",IF(Tb_Activiteiten[[#This Row],[Kosten derden exclusief btw]]=1,Tb_Activiteiten[[#Headers],[Kosten derden exclusief btw]],""))</f>
        <v/>
      </c>
      <c r="AJ570" t="str">
        <f>IF(ISNUMBER(FIND("overige",Methode_Keuze)),"",IF(Tb_Activiteiten[[#This Row],[Niet verrekenbare btw]]=1,Tb_Activiteiten[[#Headers],[Niet verrekenbare btw]],""))</f>
        <v/>
      </c>
      <c r="AK570" t="str">
        <f>IF(ISNUMBER(FIND("overige",Methode_Keuze)),"",IF(Tb_Activiteiten[[#This Row],[Grondkosten]]=1,Tb_Activiteiten[[#Headers],[Grondkosten]],""))</f>
        <v/>
      </c>
      <c r="AL570" t="str">
        <f>IF(ISNUMBER(FIND("overige",Methode_Keuze)),"",IF(Tb_Activiteiten[[#This Row],[Bijdrage in natura (overige)]]=1,Tb_Activiteiten[[#Headers],[Bijdrage in natura (overige)]],""))</f>
        <v/>
      </c>
      <c r="AM570" t="str">
        <f>IF(ISNUMBER(FIND("overige",Methode_Keuze)),"",IF(Tb_Activiteiten[[#This Row],[Bijdrage in natura (vrijwilligers)]]=1,Tb_Activiteiten[[#Headers],[Bijdrage in natura (vrijwilligers)]],""))</f>
        <v/>
      </c>
      <c r="AN570" t="str">
        <f>IF(ISNUMBER(FIND("overige",Methode_Keuze)),"",IF(Tb_Activiteiten[[#This Row],[Afschrijvingskosten]]=1,Tb_Activiteiten[[#Headers],[Afschrijvingskosten]],""))</f>
        <v/>
      </c>
    </row>
    <row r="571" spans="1:40" x14ac:dyDescent="0.25">
      <c r="A571" s="342"/>
      <c r="F571" s="81"/>
      <c r="G571" s="81"/>
      <c r="L571" s="71"/>
      <c r="N571" t="str">
        <f>IFERROR(IF(VLOOKUP(Tb_Activiteiten[[#This Row],[Openstelling]],Tb_Openstelling[],2,0)=1,1,""),"")</f>
        <v/>
      </c>
      <c r="AA571" t="str">
        <f>IF(ISNUMBER(FIND("arbeid",Methode_Keuze)),"",IF(ISNUMBER(FIND("arbeid",Methode_Keuze)),"",IF(Tb_Activiteiten[[#This Row],[Loonkosten]]=1,Tb_Activiteiten[[#Headers],[Loonkosten]],"")))</f>
        <v/>
      </c>
      <c r="AB571" t="str">
        <f>IF(ISNUMBER(FIND("arbeid",Methode_Keuze)),"",IF(ISNUMBER(FIND("arbeid",Methode_Keuze)),"",IF(Tb_Activiteiten[[#This Row],[Eigen arbeid]]=1,Tb_Activiteiten[[#Headers],[Eigen arbeid]],"")))</f>
        <v/>
      </c>
      <c r="AC571" t="str">
        <f>IF(ISNUMBER(FIND("arbeid",Methode_Keuze)),"",IF(ISNUMBER(FIND("arbeid",Methode_Keuze)),"",IF(Tb_Activiteiten[[#This Row],[Projectmedewerker]]=1,Tb_Activiteiten[[#Headers],[Projectmedewerker]],"")))</f>
        <v/>
      </c>
      <c r="AD571" t="str">
        <f>IF(ISNUMBER(FIND("arbeid",Methode_Keuze)),"",IF(ISNUMBER(FIND("arbeid",Methode_Keuze)),"",IF(Tb_Activiteiten[[#This Row],[Landbouwer]]=1,Tb_Activiteiten[[#Headers],[Landbouwer]],"")))</f>
        <v/>
      </c>
      <c r="AE571" t="str">
        <f>IF(ISNUMBER(FIND("arbeid",Methode_Keuze)),"",IF(ISNUMBER(FIND("arbeid",Methode_Keuze)),"",IF(Tb_Activiteiten[[#This Row],[Adviseur]]=1,Tb_Activiteiten[[#Headers],[Adviseur]],"")))</f>
        <v/>
      </c>
      <c r="AF571" t="str">
        <f>IF(ISNUMBER(FIND("arbeid",Methode_Keuze)),"",IF(ISNUMBER(FIND("arbeid",Methode_Keuze)),"",IF(Tb_Activiteiten[[#This Row],[Projectleider/Expert]]=1,Tb_Activiteiten[[#Headers],[Projectleider/Expert]],"")))</f>
        <v/>
      </c>
      <c r="AG571" t="str">
        <f>IF(ISNUMBER(FIND("arbeid",Methode_Keuze)),"",IF(ISNUMBER(FIND("arbeid",Methode_Keuze)),"",IF(Tb_Activiteiten[[#This Row],[Arbeidskosten]]=1,Tb_Activiteiten[[#Headers],[Arbeidskosten]],"")))</f>
        <v/>
      </c>
      <c r="AH571" t="str">
        <f>IF(ISNUMBER(FIND("arbeid",Methode_Keuze)),"",IF(ISNUMBER(FIND("arbeid",Methode_Keuze)),"",IF(Tb_Activiteiten[[#This Row],[Arbeidskosten op basis van IKS]]=1,Tb_Activiteiten[[#Headers],[Arbeidskosten op basis van IKS]],"")))</f>
        <v/>
      </c>
      <c r="AI571" t="str">
        <f>IF(ISNUMBER(FIND("overige",Methode_Keuze)),"",IF(Tb_Activiteiten[[#This Row],[Kosten derden exclusief btw]]=1,Tb_Activiteiten[[#Headers],[Kosten derden exclusief btw]],""))</f>
        <v/>
      </c>
      <c r="AJ571" t="str">
        <f>IF(ISNUMBER(FIND("overige",Methode_Keuze)),"",IF(Tb_Activiteiten[[#This Row],[Niet verrekenbare btw]]=1,Tb_Activiteiten[[#Headers],[Niet verrekenbare btw]],""))</f>
        <v/>
      </c>
      <c r="AK571" t="str">
        <f>IF(ISNUMBER(FIND("overige",Methode_Keuze)),"",IF(Tb_Activiteiten[[#This Row],[Grondkosten]]=1,Tb_Activiteiten[[#Headers],[Grondkosten]],""))</f>
        <v/>
      </c>
      <c r="AL571" t="str">
        <f>IF(ISNUMBER(FIND("overige",Methode_Keuze)),"",IF(Tb_Activiteiten[[#This Row],[Bijdrage in natura (overige)]]=1,Tb_Activiteiten[[#Headers],[Bijdrage in natura (overige)]],""))</f>
        <v/>
      </c>
      <c r="AM571" t="str">
        <f>IF(ISNUMBER(FIND("overige",Methode_Keuze)),"",IF(Tb_Activiteiten[[#This Row],[Bijdrage in natura (vrijwilligers)]]=1,Tb_Activiteiten[[#Headers],[Bijdrage in natura (vrijwilligers)]],""))</f>
        <v/>
      </c>
      <c r="AN571" t="str">
        <f>IF(ISNUMBER(FIND("overige",Methode_Keuze)),"",IF(Tb_Activiteiten[[#This Row],[Afschrijvingskosten]]=1,Tb_Activiteiten[[#Headers],[Afschrijvingskosten]],""))</f>
        <v/>
      </c>
    </row>
    <row r="572" spans="1:40" x14ac:dyDescent="0.25">
      <c r="A572" s="342"/>
      <c r="F572" s="81"/>
      <c r="G572" s="81"/>
      <c r="L572" s="71"/>
      <c r="N572" t="str">
        <f>IFERROR(IF(VLOOKUP(Tb_Activiteiten[[#This Row],[Openstelling]],Tb_Openstelling[],2,0)=1,1,""),"")</f>
        <v/>
      </c>
      <c r="AA572" t="str">
        <f>IF(ISNUMBER(FIND("arbeid",Methode_Keuze)),"",IF(ISNUMBER(FIND("arbeid",Methode_Keuze)),"",IF(Tb_Activiteiten[[#This Row],[Loonkosten]]=1,Tb_Activiteiten[[#Headers],[Loonkosten]],"")))</f>
        <v/>
      </c>
      <c r="AB572" t="str">
        <f>IF(ISNUMBER(FIND("arbeid",Methode_Keuze)),"",IF(ISNUMBER(FIND("arbeid",Methode_Keuze)),"",IF(Tb_Activiteiten[[#This Row],[Eigen arbeid]]=1,Tb_Activiteiten[[#Headers],[Eigen arbeid]],"")))</f>
        <v/>
      </c>
      <c r="AC572" t="str">
        <f>IF(ISNUMBER(FIND("arbeid",Methode_Keuze)),"",IF(ISNUMBER(FIND("arbeid",Methode_Keuze)),"",IF(Tb_Activiteiten[[#This Row],[Projectmedewerker]]=1,Tb_Activiteiten[[#Headers],[Projectmedewerker]],"")))</f>
        <v/>
      </c>
      <c r="AD572" t="str">
        <f>IF(ISNUMBER(FIND("arbeid",Methode_Keuze)),"",IF(ISNUMBER(FIND("arbeid",Methode_Keuze)),"",IF(Tb_Activiteiten[[#This Row],[Landbouwer]]=1,Tb_Activiteiten[[#Headers],[Landbouwer]],"")))</f>
        <v/>
      </c>
      <c r="AE572" t="str">
        <f>IF(ISNUMBER(FIND("arbeid",Methode_Keuze)),"",IF(ISNUMBER(FIND("arbeid",Methode_Keuze)),"",IF(Tb_Activiteiten[[#This Row],[Adviseur]]=1,Tb_Activiteiten[[#Headers],[Adviseur]],"")))</f>
        <v/>
      </c>
      <c r="AF572" t="str">
        <f>IF(ISNUMBER(FIND("arbeid",Methode_Keuze)),"",IF(ISNUMBER(FIND("arbeid",Methode_Keuze)),"",IF(Tb_Activiteiten[[#This Row],[Projectleider/Expert]]=1,Tb_Activiteiten[[#Headers],[Projectleider/Expert]],"")))</f>
        <v/>
      </c>
      <c r="AG572" t="str">
        <f>IF(ISNUMBER(FIND("arbeid",Methode_Keuze)),"",IF(ISNUMBER(FIND("arbeid",Methode_Keuze)),"",IF(Tb_Activiteiten[[#This Row],[Arbeidskosten]]=1,Tb_Activiteiten[[#Headers],[Arbeidskosten]],"")))</f>
        <v/>
      </c>
      <c r="AH572" t="str">
        <f>IF(ISNUMBER(FIND("arbeid",Methode_Keuze)),"",IF(ISNUMBER(FIND("arbeid",Methode_Keuze)),"",IF(Tb_Activiteiten[[#This Row],[Arbeidskosten op basis van IKS]]=1,Tb_Activiteiten[[#Headers],[Arbeidskosten op basis van IKS]],"")))</f>
        <v/>
      </c>
      <c r="AI572" t="str">
        <f>IF(ISNUMBER(FIND("overige",Methode_Keuze)),"",IF(Tb_Activiteiten[[#This Row],[Kosten derden exclusief btw]]=1,Tb_Activiteiten[[#Headers],[Kosten derden exclusief btw]],""))</f>
        <v/>
      </c>
      <c r="AJ572" t="str">
        <f>IF(ISNUMBER(FIND("overige",Methode_Keuze)),"",IF(Tb_Activiteiten[[#This Row],[Niet verrekenbare btw]]=1,Tb_Activiteiten[[#Headers],[Niet verrekenbare btw]],""))</f>
        <v/>
      </c>
      <c r="AK572" t="str">
        <f>IF(ISNUMBER(FIND("overige",Methode_Keuze)),"",IF(Tb_Activiteiten[[#This Row],[Grondkosten]]=1,Tb_Activiteiten[[#Headers],[Grondkosten]],""))</f>
        <v/>
      </c>
      <c r="AL572" t="str">
        <f>IF(ISNUMBER(FIND("overige",Methode_Keuze)),"",IF(Tb_Activiteiten[[#This Row],[Bijdrage in natura (overige)]]=1,Tb_Activiteiten[[#Headers],[Bijdrage in natura (overige)]],""))</f>
        <v/>
      </c>
      <c r="AM572" t="str">
        <f>IF(ISNUMBER(FIND("overige",Methode_Keuze)),"",IF(Tb_Activiteiten[[#This Row],[Bijdrage in natura (vrijwilligers)]]=1,Tb_Activiteiten[[#Headers],[Bijdrage in natura (vrijwilligers)]],""))</f>
        <v/>
      </c>
      <c r="AN572" t="str">
        <f>IF(ISNUMBER(FIND("overige",Methode_Keuze)),"",IF(Tb_Activiteiten[[#This Row],[Afschrijvingskosten]]=1,Tb_Activiteiten[[#Headers],[Afschrijvingskosten]],""))</f>
        <v/>
      </c>
    </row>
    <row r="573" spans="1:40" x14ac:dyDescent="0.25">
      <c r="A573" s="342"/>
      <c r="F573" s="81"/>
      <c r="G573" s="81"/>
      <c r="L573" s="71"/>
      <c r="N573" t="str">
        <f>IFERROR(IF(VLOOKUP(Tb_Activiteiten[[#This Row],[Openstelling]],Tb_Openstelling[],2,0)=1,1,""),"")</f>
        <v/>
      </c>
      <c r="AA573" t="str">
        <f>IF(ISNUMBER(FIND("arbeid",Methode_Keuze)),"",IF(ISNUMBER(FIND("arbeid",Methode_Keuze)),"",IF(Tb_Activiteiten[[#This Row],[Loonkosten]]=1,Tb_Activiteiten[[#Headers],[Loonkosten]],"")))</f>
        <v/>
      </c>
      <c r="AB573" t="str">
        <f>IF(ISNUMBER(FIND("arbeid",Methode_Keuze)),"",IF(ISNUMBER(FIND("arbeid",Methode_Keuze)),"",IF(Tb_Activiteiten[[#This Row],[Eigen arbeid]]=1,Tb_Activiteiten[[#Headers],[Eigen arbeid]],"")))</f>
        <v/>
      </c>
      <c r="AC573" t="str">
        <f>IF(ISNUMBER(FIND("arbeid",Methode_Keuze)),"",IF(ISNUMBER(FIND("arbeid",Methode_Keuze)),"",IF(Tb_Activiteiten[[#This Row],[Projectmedewerker]]=1,Tb_Activiteiten[[#Headers],[Projectmedewerker]],"")))</f>
        <v/>
      </c>
      <c r="AD573" t="str">
        <f>IF(ISNUMBER(FIND("arbeid",Methode_Keuze)),"",IF(ISNUMBER(FIND("arbeid",Methode_Keuze)),"",IF(Tb_Activiteiten[[#This Row],[Landbouwer]]=1,Tb_Activiteiten[[#Headers],[Landbouwer]],"")))</f>
        <v/>
      </c>
      <c r="AE573" t="str">
        <f>IF(ISNUMBER(FIND("arbeid",Methode_Keuze)),"",IF(ISNUMBER(FIND("arbeid",Methode_Keuze)),"",IF(Tb_Activiteiten[[#This Row],[Adviseur]]=1,Tb_Activiteiten[[#Headers],[Adviseur]],"")))</f>
        <v/>
      </c>
      <c r="AF573" t="str">
        <f>IF(ISNUMBER(FIND("arbeid",Methode_Keuze)),"",IF(ISNUMBER(FIND("arbeid",Methode_Keuze)),"",IF(Tb_Activiteiten[[#This Row],[Projectleider/Expert]]=1,Tb_Activiteiten[[#Headers],[Projectleider/Expert]],"")))</f>
        <v/>
      </c>
      <c r="AG573" t="str">
        <f>IF(ISNUMBER(FIND("arbeid",Methode_Keuze)),"",IF(ISNUMBER(FIND("arbeid",Methode_Keuze)),"",IF(Tb_Activiteiten[[#This Row],[Arbeidskosten]]=1,Tb_Activiteiten[[#Headers],[Arbeidskosten]],"")))</f>
        <v/>
      </c>
      <c r="AH573" t="str">
        <f>IF(ISNUMBER(FIND("arbeid",Methode_Keuze)),"",IF(ISNUMBER(FIND("arbeid",Methode_Keuze)),"",IF(Tb_Activiteiten[[#This Row],[Arbeidskosten op basis van IKS]]=1,Tb_Activiteiten[[#Headers],[Arbeidskosten op basis van IKS]],"")))</f>
        <v/>
      </c>
      <c r="AI573" t="str">
        <f>IF(ISNUMBER(FIND("overige",Methode_Keuze)),"",IF(Tb_Activiteiten[[#This Row],[Kosten derden exclusief btw]]=1,Tb_Activiteiten[[#Headers],[Kosten derden exclusief btw]],""))</f>
        <v/>
      </c>
      <c r="AJ573" t="str">
        <f>IF(ISNUMBER(FIND("overige",Methode_Keuze)),"",IF(Tb_Activiteiten[[#This Row],[Niet verrekenbare btw]]=1,Tb_Activiteiten[[#Headers],[Niet verrekenbare btw]],""))</f>
        <v/>
      </c>
      <c r="AK573" t="str">
        <f>IF(ISNUMBER(FIND("overige",Methode_Keuze)),"",IF(Tb_Activiteiten[[#This Row],[Grondkosten]]=1,Tb_Activiteiten[[#Headers],[Grondkosten]],""))</f>
        <v/>
      </c>
      <c r="AL573" t="str">
        <f>IF(ISNUMBER(FIND("overige",Methode_Keuze)),"",IF(Tb_Activiteiten[[#This Row],[Bijdrage in natura (overige)]]=1,Tb_Activiteiten[[#Headers],[Bijdrage in natura (overige)]],""))</f>
        <v/>
      </c>
      <c r="AM573" t="str">
        <f>IF(ISNUMBER(FIND("overige",Methode_Keuze)),"",IF(Tb_Activiteiten[[#This Row],[Bijdrage in natura (vrijwilligers)]]=1,Tb_Activiteiten[[#Headers],[Bijdrage in natura (vrijwilligers)]],""))</f>
        <v/>
      </c>
      <c r="AN573" t="str">
        <f>IF(ISNUMBER(FIND("overige",Methode_Keuze)),"",IF(Tb_Activiteiten[[#This Row],[Afschrijvingskosten]]=1,Tb_Activiteiten[[#Headers],[Afschrijvingskosten]],""))</f>
        <v/>
      </c>
    </row>
    <row r="574" spans="1:40" x14ac:dyDescent="0.25">
      <c r="A574" s="342"/>
      <c r="F574" s="81"/>
      <c r="G574" s="81"/>
      <c r="L574" s="71"/>
      <c r="N574" t="str">
        <f>IFERROR(IF(VLOOKUP(Tb_Activiteiten[[#This Row],[Openstelling]],Tb_Openstelling[],2,0)=1,1,""),"")</f>
        <v/>
      </c>
      <c r="AA574" t="str">
        <f>IF(ISNUMBER(FIND("arbeid",Methode_Keuze)),"",IF(ISNUMBER(FIND("arbeid",Methode_Keuze)),"",IF(Tb_Activiteiten[[#This Row],[Loonkosten]]=1,Tb_Activiteiten[[#Headers],[Loonkosten]],"")))</f>
        <v/>
      </c>
      <c r="AB574" t="str">
        <f>IF(ISNUMBER(FIND("arbeid",Methode_Keuze)),"",IF(ISNUMBER(FIND("arbeid",Methode_Keuze)),"",IF(Tb_Activiteiten[[#This Row],[Eigen arbeid]]=1,Tb_Activiteiten[[#Headers],[Eigen arbeid]],"")))</f>
        <v/>
      </c>
      <c r="AC574" t="str">
        <f>IF(ISNUMBER(FIND("arbeid",Methode_Keuze)),"",IF(ISNUMBER(FIND("arbeid",Methode_Keuze)),"",IF(Tb_Activiteiten[[#This Row],[Projectmedewerker]]=1,Tb_Activiteiten[[#Headers],[Projectmedewerker]],"")))</f>
        <v/>
      </c>
      <c r="AD574" t="str">
        <f>IF(ISNUMBER(FIND("arbeid",Methode_Keuze)),"",IF(ISNUMBER(FIND("arbeid",Methode_Keuze)),"",IF(Tb_Activiteiten[[#This Row],[Landbouwer]]=1,Tb_Activiteiten[[#Headers],[Landbouwer]],"")))</f>
        <v/>
      </c>
      <c r="AE574" t="str">
        <f>IF(ISNUMBER(FIND("arbeid",Methode_Keuze)),"",IF(ISNUMBER(FIND("arbeid",Methode_Keuze)),"",IF(Tb_Activiteiten[[#This Row],[Adviseur]]=1,Tb_Activiteiten[[#Headers],[Adviseur]],"")))</f>
        <v/>
      </c>
      <c r="AF574" t="str">
        <f>IF(ISNUMBER(FIND("arbeid",Methode_Keuze)),"",IF(ISNUMBER(FIND("arbeid",Methode_Keuze)),"",IF(Tb_Activiteiten[[#This Row],[Projectleider/Expert]]=1,Tb_Activiteiten[[#Headers],[Projectleider/Expert]],"")))</f>
        <v/>
      </c>
      <c r="AG574" t="str">
        <f>IF(ISNUMBER(FIND("arbeid",Methode_Keuze)),"",IF(ISNUMBER(FIND("arbeid",Methode_Keuze)),"",IF(Tb_Activiteiten[[#This Row],[Arbeidskosten]]=1,Tb_Activiteiten[[#Headers],[Arbeidskosten]],"")))</f>
        <v/>
      </c>
      <c r="AH574" t="str">
        <f>IF(ISNUMBER(FIND("arbeid",Methode_Keuze)),"",IF(ISNUMBER(FIND("arbeid",Methode_Keuze)),"",IF(Tb_Activiteiten[[#This Row],[Arbeidskosten op basis van IKS]]=1,Tb_Activiteiten[[#Headers],[Arbeidskosten op basis van IKS]],"")))</f>
        <v/>
      </c>
      <c r="AI574" t="str">
        <f>IF(ISNUMBER(FIND("overige",Methode_Keuze)),"",IF(Tb_Activiteiten[[#This Row],[Kosten derden exclusief btw]]=1,Tb_Activiteiten[[#Headers],[Kosten derden exclusief btw]],""))</f>
        <v/>
      </c>
      <c r="AJ574" t="str">
        <f>IF(ISNUMBER(FIND("overige",Methode_Keuze)),"",IF(Tb_Activiteiten[[#This Row],[Niet verrekenbare btw]]=1,Tb_Activiteiten[[#Headers],[Niet verrekenbare btw]],""))</f>
        <v/>
      </c>
      <c r="AK574" t="str">
        <f>IF(ISNUMBER(FIND("overige",Methode_Keuze)),"",IF(Tb_Activiteiten[[#This Row],[Grondkosten]]=1,Tb_Activiteiten[[#Headers],[Grondkosten]],""))</f>
        <v/>
      </c>
      <c r="AL574" t="str">
        <f>IF(ISNUMBER(FIND("overige",Methode_Keuze)),"",IF(Tb_Activiteiten[[#This Row],[Bijdrage in natura (overige)]]=1,Tb_Activiteiten[[#Headers],[Bijdrage in natura (overige)]],""))</f>
        <v/>
      </c>
      <c r="AM574" t="str">
        <f>IF(ISNUMBER(FIND("overige",Methode_Keuze)),"",IF(Tb_Activiteiten[[#This Row],[Bijdrage in natura (vrijwilligers)]]=1,Tb_Activiteiten[[#Headers],[Bijdrage in natura (vrijwilligers)]],""))</f>
        <v/>
      </c>
      <c r="AN574" t="str">
        <f>IF(ISNUMBER(FIND("overige",Methode_Keuze)),"",IF(Tb_Activiteiten[[#This Row],[Afschrijvingskosten]]=1,Tb_Activiteiten[[#Headers],[Afschrijvingskosten]],""))</f>
        <v/>
      </c>
    </row>
    <row r="575" spans="1:40" x14ac:dyDescent="0.25">
      <c r="A575" s="342"/>
      <c r="F575" s="81"/>
      <c r="G575" s="81"/>
      <c r="L575" s="71"/>
      <c r="N575" t="str">
        <f>IFERROR(IF(VLOOKUP(Tb_Activiteiten[[#This Row],[Openstelling]],Tb_Openstelling[],2,0)=1,1,""),"")</f>
        <v/>
      </c>
      <c r="AA575" t="str">
        <f>IF(ISNUMBER(FIND("arbeid",Methode_Keuze)),"",IF(ISNUMBER(FIND("arbeid",Methode_Keuze)),"",IF(Tb_Activiteiten[[#This Row],[Loonkosten]]=1,Tb_Activiteiten[[#Headers],[Loonkosten]],"")))</f>
        <v/>
      </c>
      <c r="AB575" t="str">
        <f>IF(ISNUMBER(FIND("arbeid",Methode_Keuze)),"",IF(ISNUMBER(FIND("arbeid",Methode_Keuze)),"",IF(Tb_Activiteiten[[#This Row],[Eigen arbeid]]=1,Tb_Activiteiten[[#Headers],[Eigen arbeid]],"")))</f>
        <v/>
      </c>
      <c r="AC575" t="str">
        <f>IF(ISNUMBER(FIND("arbeid",Methode_Keuze)),"",IF(ISNUMBER(FIND("arbeid",Methode_Keuze)),"",IF(Tb_Activiteiten[[#This Row],[Projectmedewerker]]=1,Tb_Activiteiten[[#Headers],[Projectmedewerker]],"")))</f>
        <v/>
      </c>
      <c r="AD575" t="str">
        <f>IF(ISNUMBER(FIND("arbeid",Methode_Keuze)),"",IF(ISNUMBER(FIND("arbeid",Methode_Keuze)),"",IF(Tb_Activiteiten[[#This Row],[Landbouwer]]=1,Tb_Activiteiten[[#Headers],[Landbouwer]],"")))</f>
        <v/>
      </c>
      <c r="AE575" t="str">
        <f>IF(ISNUMBER(FIND("arbeid",Methode_Keuze)),"",IF(ISNUMBER(FIND("arbeid",Methode_Keuze)),"",IF(Tb_Activiteiten[[#This Row],[Adviseur]]=1,Tb_Activiteiten[[#Headers],[Adviseur]],"")))</f>
        <v/>
      </c>
      <c r="AF575" t="str">
        <f>IF(ISNUMBER(FIND("arbeid",Methode_Keuze)),"",IF(ISNUMBER(FIND("arbeid",Methode_Keuze)),"",IF(Tb_Activiteiten[[#This Row],[Projectleider/Expert]]=1,Tb_Activiteiten[[#Headers],[Projectleider/Expert]],"")))</f>
        <v/>
      </c>
      <c r="AG575" t="str">
        <f>IF(ISNUMBER(FIND("arbeid",Methode_Keuze)),"",IF(ISNUMBER(FIND("arbeid",Methode_Keuze)),"",IF(Tb_Activiteiten[[#This Row],[Arbeidskosten]]=1,Tb_Activiteiten[[#Headers],[Arbeidskosten]],"")))</f>
        <v/>
      </c>
      <c r="AH575" t="str">
        <f>IF(ISNUMBER(FIND("arbeid",Methode_Keuze)),"",IF(ISNUMBER(FIND("arbeid",Methode_Keuze)),"",IF(Tb_Activiteiten[[#This Row],[Arbeidskosten op basis van IKS]]=1,Tb_Activiteiten[[#Headers],[Arbeidskosten op basis van IKS]],"")))</f>
        <v/>
      </c>
      <c r="AI575" t="str">
        <f>IF(ISNUMBER(FIND("overige",Methode_Keuze)),"",IF(Tb_Activiteiten[[#This Row],[Kosten derden exclusief btw]]=1,Tb_Activiteiten[[#Headers],[Kosten derden exclusief btw]],""))</f>
        <v/>
      </c>
      <c r="AJ575" t="str">
        <f>IF(ISNUMBER(FIND("overige",Methode_Keuze)),"",IF(Tb_Activiteiten[[#This Row],[Niet verrekenbare btw]]=1,Tb_Activiteiten[[#Headers],[Niet verrekenbare btw]],""))</f>
        <v/>
      </c>
      <c r="AK575" t="str">
        <f>IF(ISNUMBER(FIND("overige",Methode_Keuze)),"",IF(Tb_Activiteiten[[#This Row],[Grondkosten]]=1,Tb_Activiteiten[[#Headers],[Grondkosten]],""))</f>
        <v/>
      </c>
      <c r="AL575" t="str">
        <f>IF(ISNUMBER(FIND("overige",Methode_Keuze)),"",IF(Tb_Activiteiten[[#This Row],[Bijdrage in natura (overige)]]=1,Tb_Activiteiten[[#Headers],[Bijdrage in natura (overige)]],""))</f>
        <v/>
      </c>
      <c r="AM575" t="str">
        <f>IF(ISNUMBER(FIND("overige",Methode_Keuze)),"",IF(Tb_Activiteiten[[#This Row],[Bijdrage in natura (vrijwilligers)]]=1,Tb_Activiteiten[[#Headers],[Bijdrage in natura (vrijwilligers)]],""))</f>
        <v/>
      </c>
      <c r="AN575" t="str">
        <f>IF(ISNUMBER(FIND("overige",Methode_Keuze)),"",IF(Tb_Activiteiten[[#This Row],[Afschrijvingskosten]]=1,Tb_Activiteiten[[#Headers],[Afschrijvingskosten]],""))</f>
        <v/>
      </c>
    </row>
    <row r="576" spans="1:40" x14ac:dyDescent="0.25">
      <c r="A576" s="342"/>
      <c r="F576" s="81"/>
      <c r="G576" s="81"/>
      <c r="L576" s="71"/>
      <c r="N576" t="str">
        <f>IFERROR(IF(VLOOKUP(Tb_Activiteiten[[#This Row],[Openstelling]],Tb_Openstelling[],2,0)=1,1,""),"")</f>
        <v/>
      </c>
      <c r="AA576" t="str">
        <f>IF(ISNUMBER(FIND("arbeid",Methode_Keuze)),"",IF(ISNUMBER(FIND("arbeid",Methode_Keuze)),"",IF(Tb_Activiteiten[[#This Row],[Loonkosten]]=1,Tb_Activiteiten[[#Headers],[Loonkosten]],"")))</f>
        <v/>
      </c>
      <c r="AB576" t="str">
        <f>IF(ISNUMBER(FIND("arbeid",Methode_Keuze)),"",IF(ISNUMBER(FIND("arbeid",Methode_Keuze)),"",IF(Tb_Activiteiten[[#This Row],[Eigen arbeid]]=1,Tb_Activiteiten[[#Headers],[Eigen arbeid]],"")))</f>
        <v/>
      </c>
      <c r="AC576" t="str">
        <f>IF(ISNUMBER(FIND("arbeid",Methode_Keuze)),"",IF(ISNUMBER(FIND("arbeid",Methode_Keuze)),"",IF(Tb_Activiteiten[[#This Row],[Projectmedewerker]]=1,Tb_Activiteiten[[#Headers],[Projectmedewerker]],"")))</f>
        <v/>
      </c>
      <c r="AD576" t="str">
        <f>IF(ISNUMBER(FIND("arbeid",Methode_Keuze)),"",IF(ISNUMBER(FIND("arbeid",Methode_Keuze)),"",IF(Tb_Activiteiten[[#This Row],[Landbouwer]]=1,Tb_Activiteiten[[#Headers],[Landbouwer]],"")))</f>
        <v/>
      </c>
      <c r="AE576" t="str">
        <f>IF(ISNUMBER(FIND("arbeid",Methode_Keuze)),"",IF(ISNUMBER(FIND("arbeid",Methode_Keuze)),"",IF(Tb_Activiteiten[[#This Row],[Adviseur]]=1,Tb_Activiteiten[[#Headers],[Adviseur]],"")))</f>
        <v/>
      </c>
      <c r="AF576" t="str">
        <f>IF(ISNUMBER(FIND("arbeid",Methode_Keuze)),"",IF(ISNUMBER(FIND("arbeid",Methode_Keuze)),"",IF(Tb_Activiteiten[[#This Row],[Projectleider/Expert]]=1,Tb_Activiteiten[[#Headers],[Projectleider/Expert]],"")))</f>
        <v/>
      </c>
      <c r="AG576" t="str">
        <f>IF(ISNUMBER(FIND("arbeid",Methode_Keuze)),"",IF(ISNUMBER(FIND("arbeid",Methode_Keuze)),"",IF(Tb_Activiteiten[[#This Row],[Arbeidskosten]]=1,Tb_Activiteiten[[#Headers],[Arbeidskosten]],"")))</f>
        <v/>
      </c>
      <c r="AH576" t="str">
        <f>IF(ISNUMBER(FIND("arbeid",Methode_Keuze)),"",IF(ISNUMBER(FIND("arbeid",Methode_Keuze)),"",IF(Tb_Activiteiten[[#This Row],[Arbeidskosten op basis van IKS]]=1,Tb_Activiteiten[[#Headers],[Arbeidskosten op basis van IKS]],"")))</f>
        <v/>
      </c>
      <c r="AI576" t="str">
        <f>IF(ISNUMBER(FIND("overige",Methode_Keuze)),"",IF(Tb_Activiteiten[[#This Row],[Kosten derden exclusief btw]]=1,Tb_Activiteiten[[#Headers],[Kosten derden exclusief btw]],""))</f>
        <v/>
      </c>
      <c r="AJ576" t="str">
        <f>IF(ISNUMBER(FIND("overige",Methode_Keuze)),"",IF(Tb_Activiteiten[[#This Row],[Niet verrekenbare btw]]=1,Tb_Activiteiten[[#Headers],[Niet verrekenbare btw]],""))</f>
        <v/>
      </c>
      <c r="AK576" t="str">
        <f>IF(ISNUMBER(FIND("overige",Methode_Keuze)),"",IF(Tb_Activiteiten[[#This Row],[Grondkosten]]=1,Tb_Activiteiten[[#Headers],[Grondkosten]],""))</f>
        <v/>
      </c>
      <c r="AL576" t="str">
        <f>IF(ISNUMBER(FIND("overige",Methode_Keuze)),"",IF(Tb_Activiteiten[[#This Row],[Bijdrage in natura (overige)]]=1,Tb_Activiteiten[[#Headers],[Bijdrage in natura (overige)]],""))</f>
        <v/>
      </c>
      <c r="AM576" t="str">
        <f>IF(ISNUMBER(FIND("overige",Methode_Keuze)),"",IF(Tb_Activiteiten[[#This Row],[Bijdrage in natura (vrijwilligers)]]=1,Tb_Activiteiten[[#Headers],[Bijdrage in natura (vrijwilligers)]],""))</f>
        <v/>
      </c>
      <c r="AN576" t="str">
        <f>IF(ISNUMBER(FIND("overige",Methode_Keuze)),"",IF(Tb_Activiteiten[[#This Row],[Afschrijvingskosten]]=1,Tb_Activiteiten[[#Headers],[Afschrijvingskosten]],""))</f>
        <v/>
      </c>
    </row>
    <row r="577" spans="1:40" x14ac:dyDescent="0.25">
      <c r="A577" s="342"/>
      <c r="F577" s="81"/>
      <c r="G577" s="81"/>
      <c r="L577" s="71"/>
      <c r="N577" t="str">
        <f>IFERROR(IF(VLOOKUP(Tb_Activiteiten[[#This Row],[Openstelling]],Tb_Openstelling[],2,0)=1,1,""),"")</f>
        <v/>
      </c>
      <c r="AA577" t="str">
        <f>IF(ISNUMBER(FIND("arbeid",Methode_Keuze)),"",IF(ISNUMBER(FIND("arbeid",Methode_Keuze)),"",IF(Tb_Activiteiten[[#This Row],[Loonkosten]]=1,Tb_Activiteiten[[#Headers],[Loonkosten]],"")))</f>
        <v/>
      </c>
      <c r="AB577" t="str">
        <f>IF(ISNUMBER(FIND("arbeid",Methode_Keuze)),"",IF(ISNUMBER(FIND("arbeid",Methode_Keuze)),"",IF(Tb_Activiteiten[[#This Row],[Eigen arbeid]]=1,Tb_Activiteiten[[#Headers],[Eigen arbeid]],"")))</f>
        <v/>
      </c>
      <c r="AC577" t="str">
        <f>IF(ISNUMBER(FIND("arbeid",Methode_Keuze)),"",IF(ISNUMBER(FIND("arbeid",Methode_Keuze)),"",IF(Tb_Activiteiten[[#This Row],[Projectmedewerker]]=1,Tb_Activiteiten[[#Headers],[Projectmedewerker]],"")))</f>
        <v/>
      </c>
      <c r="AD577" t="str">
        <f>IF(ISNUMBER(FIND("arbeid",Methode_Keuze)),"",IF(ISNUMBER(FIND("arbeid",Methode_Keuze)),"",IF(Tb_Activiteiten[[#This Row],[Landbouwer]]=1,Tb_Activiteiten[[#Headers],[Landbouwer]],"")))</f>
        <v/>
      </c>
      <c r="AE577" t="str">
        <f>IF(ISNUMBER(FIND("arbeid",Methode_Keuze)),"",IF(ISNUMBER(FIND("arbeid",Methode_Keuze)),"",IF(Tb_Activiteiten[[#This Row],[Adviseur]]=1,Tb_Activiteiten[[#Headers],[Adviseur]],"")))</f>
        <v/>
      </c>
      <c r="AF577" t="str">
        <f>IF(ISNUMBER(FIND("arbeid",Methode_Keuze)),"",IF(ISNUMBER(FIND("arbeid",Methode_Keuze)),"",IF(Tb_Activiteiten[[#This Row],[Projectleider/Expert]]=1,Tb_Activiteiten[[#Headers],[Projectleider/Expert]],"")))</f>
        <v/>
      </c>
      <c r="AG577" t="str">
        <f>IF(ISNUMBER(FIND("arbeid",Methode_Keuze)),"",IF(ISNUMBER(FIND("arbeid",Methode_Keuze)),"",IF(Tb_Activiteiten[[#This Row],[Arbeidskosten]]=1,Tb_Activiteiten[[#Headers],[Arbeidskosten]],"")))</f>
        <v/>
      </c>
      <c r="AH577" t="str">
        <f>IF(ISNUMBER(FIND("arbeid",Methode_Keuze)),"",IF(ISNUMBER(FIND("arbeid",Methode_Keuze)),"",IF(Tb_Activiteiten[[#This Row],[Arbeidskosten op basis van IKS]]=1,Tb_Activiteiten[[#Headers],[Arbeidskosten op basis van IKS]],"")))</f>
        <v/>
      </c>
      <c r="AI577" t="str">
        <f>IF(ISNUMBER(FIND("overige",Methode_Keuze)),"",IF(Tb_Activiteiten[[#This Row],[Kosten derden exclusief btw]]=1,Tb_Activiteiten[[#Headers],[Kosten derden exclusief btw]],""))</f>
        <v/>
      </c>
      <c r="AJ577" t="str">
        <f>IF(ISNUMBER(FIND("overige",Methode_Keuze)),"",IF(Tb_Activiteiten[[#This Row],[Niet verrekenbare btw]]=1,Tb_Activiteiten[[#Headers],[Niet verrekenbare btw]],""))</f>
        <v/>
      </c>
      <c r="AK577" t="str">
        <f>IF(ISNUMBER(FIND("overige",Methode_Keuze)),"",IF(Tb_Activiteiten[[#This Row],[Grondkosten]]=1,Tb_Activiteiten[[#Headers],[Grondkosten]],""))</f>
        <v/>
      </c>
      <c r="AL577" t="str">
        <f>IF(ISNUMBER(FIND("overige",Methode_Keuze)),"",IF(Tb_Activiteiten[[#This Row],[Bijdrage in natura (overige)]]=1,Tb_Activiteiten[[#Headers],[Bijdrage in natura (overige)]],""))</f>
        <v/>
      </c>
      <c r="AM577" t="str">
        <f>IF(ISNUMBER(FIND("overige",Methode_Keuze)),"",IF(Tb_Activiteiten[[#This Row],[Bijdrage in natura (vrijwilligers)]]=1,Tb_Activiteiten[[#Headers],[Bijdrage in natura (vrijwilligers)]],""))</f>
        <v/>
      </c>
      <c r="AN577" t="str">
        <f>IF(ISNUMBER(FIND("overige",Methode_Keuze)),"",IF(Tb_Activiteiten[[#This Row],[Afschrijvingskosten]]=1,Tb_Activiteiten[[#Headers],[Afschrijvingskosten]],""))</f>
        <v/>
      </c>
    </row>
    <row r="578" spans="1:40" x14ac:dyDescent="0.25">
      <c r="A578" s="342"/>
      <c r="F578" s="81"/>
      <c r="G578" s="81"/>
      <c r="L578" s="71"/>
      <c r="N578" t="str">
        <f>IFERROR(IF(VLOOKUP(Tb_Activiteiten[[#This Row],[Openstelling]],Tb_Openstelling[],2,0)=1,1,""),"")</f>
        <v/>
      </c>
      <c r="AA578" t="str">
        <f>IF(ISNUMBER(FIND("arbeid",Methode_Keuze)),"",IF(ISNUMBER(FIND("arbeid",Methode_Keuze)),"",IF(Tb_Activiteiten[[#This Row],[Loonkosten]]=1,Tb_Activiteiten[[#Headers],[Loonkosten]],"")))</f>
        <v/>
      </c>
      <c r="AB578" t="str">
        <f>IF(ISNUMBER(FIND("arbeid",Methode_Keuze)),"",IF(ISNUMBER(FIND("arbeid",Methode_Keuze)),"",IF(Tb_Activiteiten[[#This Row],[Eigen arbeid]]=1,Tb_Activiteiten[[#Headers],[Eigen arbeid]],"")))</f>
        <v/>
      </c>
      <c r="AC578" t="str">
        <f>IF(ISNUMBER(FIND("arbeid",Methode_Keuze)),"",IF(ISNUMBER(FIND("arbeid",Methode_Keuze)),"",IF(Tb_Activiteiten[[#This Row],[Projectmedewerker]]=1,Tb_Activiteiten[[#Headers],[Projectmedewerker]],"")))</f>
        <v/>
      </c>
      <c r="AD578" t="str">
        <f>IF(ISNUMBER(FIND("arbeid",Methode_Keuze)),"",IF(ISNUMBER(FIND("arbeid",Methode_Keuze)),"",IF(Tb_Activiteiten[[#This Row],[Landbouwer]]=1,Tb_Activiteiten[[#Headers],[Landbouwer]],"")))</f>
        <v/>
      </c>
      <c r="AE578" t="str">
        <f>IF(ISNUMBER(FIND("arbeid",Methode_Keuze)),"",IF(ISNUMBER(FIND("arbeid",Methode_Keuze)),"",IF(Tb_Activiteiten[[#This Row],[Adviseur]]=1,Tb_Activiteiten[[#Headers],[Adviseur]],"")))</f>
        <v/>
      </c>
      <c r="AF578" t="str">
        <f>IF(ISNUMBER(FIND("arbeid",Methode_Keuze)),"",IF(ISNUMBER(FIND("arbeid",Methode_Keuze)),"",IF(Tb_Activiteiten[[#This Row],[Projectleider/Expert]]=1,Tb_Activiteiten[[#Headers],[Projectleider/Expert]],"")))</f>
        <v/>
      </c>
      <c r="AG578" t="str">
        <f>IF(ISNUMBER(FIND("arbeid",Methode_Keuze)),"",IF(ISNUMBER(FIND("arbeid",Methode_Keuze)),"",IF(Tb_Activiteiten[[#This Row],[Arbeidskosten]]=1,Tb_Activiteiten[[#Headers],[Arbeidskosten]],"")))</f>
        <v/>
      </c>
      <c r="AH578" t="str">
        <f>IF(ISNUMBER(FIND("arbeid",Methode_Keuze)),"",IF(ISNUMBER(FIND("arbeid",Methode_Keuze)),"",IF(Tb_Activiteiten[[#This Row],[Arbeidskosten op basis van IKS]]=1,Tb_Activiteiten[[#Headers],[Arbeidskosten op basis van IKS]],"")))</f>
        <v/>
      </c>
      <c r="AI578" t="str">
        <f>IF(ISNUMBER(FIND("overige",Methode_Keuze)),"",IF(Tb_Activiteiten[[#This Row],[Kosten derden exclusief btw]]=1,Tb_Activiteiten[[#Headers],[Kosten derden exclusief btw]],""))</f>
        <v/>
      </c>
      <c r="AJ578" t="str">
        <f>IF(ISNUMBER(FIND("overige",Methode_Keuze)),"",IF(Tb_Activiteiten[[#This Row],[Niet verrekenbare btw]]=1,Tb_Activiteiten[[#Headers],[Niet verrekenbare btw]],""))</f>
        <v/>
      </c>
      <c r="AK578" t="str">
        <f>IF(ISNUMBER(FIND("overige",Methode_Keuze)),"",IF(Tb_Activiteiten[[#This Row],[Grondkosten]]=1,Tb_Activiteiten[[#Headers],[Grondkosten]],""))</f>
        <v/>
      </c>
      <c r="AL578" t="str">
        <f>IF(ISNUMBER(FIND("overige",Methode_Keuze)),"",IF(Tb_Activiteiten[[#This Row],[Bijdrage in natura (overige)]]=1,Tb_Activiteiten[[#Headers],[Bijdrage in natura (overige)]],""))</f>
        <v/>
      </c>
      <c r="AM578" t="str">
        <f>IF(ISNUMBER(FIND("overige",Methode_Keuze)),"",IF(Tb_Activiteiten[[#This Row],[Bijdrage in natura (vrijwilligers)]]=1,Tb_Activiteiten[[#Headers],[Bijdrage in natura (vrijwilligers)]],""))</f>
        <v/>
      </c>
      <c r="AN578" t="str">
        <f>IF(ISNUMBER(FIND("overige",Methode_Keuze)),"",IF(Tb_Activiteiten[[#This Row],[Afschrijvingskosten]]=1,Tb_Activiteiten[[#Headers],[Afschrijvingskosten]],""))</f>
        <v/>
      </c>
    </row>
    <row r="579" spans="1:40" x14ac:dyDescent="0.25">
      <c r="A579" s="342"/>
      <c r="F579" s="81"/>
      <c r="G579" s="81"/>
      <c r="L579" s="71"/>
      <c r="N579" t="str">
        <f>IFERROR(IF(VLOOKUP(Tb_Activiteiten[[#This Row],[Openstelling]],Tb_Openstelling[],2,0)=1,1,""),"")</f>
        <v/>
      </c>
      <c r="AA579" t="str">
        <f>IF(ISNUMBER(FIND("arbeid",Methode_Keuze)),"",IF(ISNUMBER(FIND("arbeid",Methode_Keuze)),"",IF(Tb_Activiteiten[[#This Row],[Loonkosten]]=1,Tb_Activiteiten[[#Headers],[Loonkosten]],"")))</f>
        <v/>
      </c>
      <c r="AB579" t="str">
        <f>IF(ISNUMBER(FIND("arbeid",Methode_Keuze)),"",IF(ISNUMBER(FIND("arbeid",Methode_Keuze)),"",IF(Tb_Activiteiten[[#This Row],[Eigen arbeid]]=1,Tb_Activiteiten[[#Headers],[Eigen arbeid]],"")))</f>
        <v/>
      </c>
      <c r="AC579" t="str">
        <f>IF(ISNUMBER(FIND("arbeid",Methode_Keuze)),"",IF(ISNUMBER(FIND("arbeid",Methode_Keuze)),"",IF(Tb_Activiteiten[[#This Row],[Projectmedewerker]]=1,Tb_Activiteiten[[#Headers],[Projectmedewerker]],"")))</f>
        <v/>
      </c>
      <c r="AD579" t="str">
        <f>IF(ISNUMBER(FIND("arbeid",Methode_Keuze)),"",IF(ISNUMBER(FIND("arbeid",Methode_Keuze)),"",IF(Tb_Activiteiten[[#This Row],[Landbouwer]]=1,Tb_Activiteiten[[#Headers],[Landbouwer]],"")))</f>
        <v/>
      </c>
      <c r="AE579" t="str">
        <f>IF(ISNUMBER(FIND("arbeid",Methode_Keuze)),"",IF(ISNUMBER(FIND("arbeid",Methode_Keuze)),"",IF(Tb_Activiteiten[[#This Row],[Adviseur]]=1,Tb_Activiteiten[[#Headers],[Adviseur]],"")))</f>
        <v/>
      </c>
      <c r="AF579" t="str">
        <f>IF(ISNUMBER(FIND("arbeid",Methode_Keuze)),"",IF(ISNUMBER(FIND("arbeid",Methode_Keuze)),"",IF(Tb_Activiteiten[[#This Row],[Projectleider/Expert]]=1,Tb_Activiteiten[[#Headers],[Projectleider/Expert]],"")))</f>
        <v/>
      </c>
      <c r="AG579" t="str">
        <f>IF(ISNUMBER(FIND("arbeid",Methode_Keuze)),"",IF(ISNUMBER(FIND("arbeid",Methode_Keuze)),"",IF(Tb_Activiteiten[[#This Row],[Arbeidskosten]]=1,Tb_Activiteiten[[#Headers],[Arbeidskosten]],"")))</f>
        <v/>
      </c>
      <c r="AH579" t="str">
        <f>IF(ISNUMBER(FIND("arbeid",Methode_Keuze)),"",IF(ISNUMBER(FIND("arbeid",Methode_Keuze)),"",IF(Tb_Activiteiten[[#This Row],[Arbeidskosten op basis van IKS]]=1,Tb_Activiteiten[[#Headers],[Arbeidskosten op basis van IKS]],"")))</f>
        <v/>
      </c>
      <c r="AI579" t="str">
        <f>IF(ISNUMBER(FIND("overige",Methode_Keuze)),"",IF(Tb_Activiteiten[[#This Row],[Kosten derden exclusief btw]]=1,Tb_Activiteiten[[#Headers],[Kosten derden exclusief btw]],""))</f>
        <v/>
      </c>
      <c r="AJ579" t="str">
        <f>IF(ISNUMBER(FIND("overige",Methode_Keuze)),"",IF(Tb_Activiteiten[[#This Row],[Niet verrekenbare btw]]=1,Tb_Activiteiten[[#Headers],[Niet verrekenbare btw]],""))</f>
        <v/>
      </c>
      <c r="AK579" t="str">
        <f>IF(ISNUMBER(FIND("overige",Methode_Keuze)),"",IF(Tb_Activiteiten[[#This Row],[Grondkosten]]=1,Tb_Activiteiten[[#Headers],[Grondkosten]],""))</f>
        <v/>
      </c>
      <c r="AL579" t="str">
        <f>IF(ISNUMBER(FIND("overige",Methode_Keuze)),"",IF(Tb_Activiteiten[[#This Row],[Bijdrage in natura (overige)]]=1,Tb_Activiteiten[[#Headers],[Bijdrage in natura (overige)]],""))</f>
        <v/>
      </c>
      <c r="AM579" t="str">
        <f>IF(ISNUMBER(FIND("overige",Methode_Keuze)),"",IF(Tb_Activiteiten[[#This Row],[Bijdrage in natura (vrijwilligers)]]=1,Tb_Activiteiten[[#Headers],[Bijdrage in natura (vrijwilligers)]],""))</f>
        <v/>
      </c>
      <c r="AN579" t="str">
        <f>IF(ISNUMBER(FIND("overige",Methode_Keuze)),"",IF(Tb_Activiteiten[[#This Row],[Afschrijvingskosten]]=1,Tb_Activiteiten[[#Headers],[Afschrijvingskosten]],""))</f>
        <v/>
      </c>
    </row>
    <row r="580" spans="1:40" x14ac:dyDescent="0.25">
      <c r="A580" s="342"/>
      <c r="F580" s="81"/>
      <c r="G580" s="81"/>
      <c r="L580" s="71"/>
      <c r="N580" t="str">
        <f>IFERROR(IF(VLOOKUP(Tb_Activiteiten[[#This Row],[Openstelling]],Tb_Openstelling[],2,0)=1,1,""),"")</f>
        <v/>
      </c>
      <c r="AA580" t="str">
        <f>IF(ISNUMBER(FIND("arbeid",Methode_Keuze)),"",IF(ISNUMBER(FIND("arbeid",Methode_Keuze)),"",IF(Tb_Activiteiten[[#This Row],[Loonkosten]]=1,Tb_Activiteiten[[#Headers],[Loonkosten]],"")))</f>
        <v/>
      </c>
      <c r="AB580" t="str">
        <f>IF(ISNUMBER(FIND("arbeid",Methode_Keuze)),"",IF(ISNUMBER(FIND("arbeid",Methode_Keuze)),"",IF(Tb_Activiteiten[[#This Row],[Eigen arbeid]]=1,Tb_Activiteiten[[#Headers],[Eigen arbeid]],"")))</f>
        <v/>
      </c>
      <c r="AC580" t="str">
        <f>IF(ISNUMBER(FIND("arbeid",Methode_Keuze)),"",IF(ISNUMBER(FIND("arbeid",Methode_Keuze)),"",IF(Tb_Activiteiten[[#This Row],[Projectmedewerker]]=1,Tb_Activiteiten[[#Headers],[Projectmedewerker]],"")))</f>
        <v/>
      </c>
      <c r="AD580" t="str">
        <f>IF(ISNUMBER(FIND("arbeid",Methode_Keuze)),"",IF(ISNUMBER(FIND("arbeid",Methode_Keuze)),"",IF(Tb_Activiteiten[[#This Row],[Landbouwer]]=1,Tb_Activiteiten[[#Headers],[Landbouwer]],"")))</f>
        <v/>
      </c>
      <c r="AE580" t="str">
        <f>IF(ISNUMBER(FIND("arbeid",Methode_Keuze)),"",IF(ISNUMBER(FIND("arbeid",Methode_Keuze)),"",IF(Tb_Activiteiten[[#This Row],[Adviseur]]=1,Tb_Activiteiten[[#Headers],[Adviseur]],"")))</f>
        <v/>
      </c>
      <c r="AF580" t="str">
        <f>IF(ISNUMBER(FIND("arbeid",Methode_Keuze)),"",IF(ISNUMBER(FIND("arbeid",Methode_Keuze)),"",IF(Tb_Activiteiten[[#This Row],[Projectleider/Expert]]=1,Tb_Activiteiten[[#Headers],[Projectleider/Expert]],"")))</f>
        <v/>
      </c>
      <c r="AG580" t="str">
        <f>IF(ISNUMBER(FIND("arbeid",Methode_Keuze)),"",IF(ISNUMBER(FIND("arbeid",Methode_Keuze)),"",IF(Tb_Activiteiten[[#This Row],[Arbeidskosten]]=1,Tb_Activiteiten[[#Headers],[Arbeidskosten]],"")))</f>
        <v/>
      </c>
      <c r="AH580" t="str">
        <f>IF(ISNUMBER(FIND("arbeid",Methode_Keuze)),"",IF(ISNUMBER(FIND("arbeid",Methode_Keuze)),"",IF(Tb_Activiteiten[[#This Row],[Arbeidskosten op basis van IKS]]=1,Tb_Activiteiten[[#Headers],[Arbeidskosten op basis van IKS]],"")))</f>
        <v/>
      </c>
      <c r="AI580" t="str">
        <f>IF(ISNUMBER(FIND("overige",Methode_Keuze)),"",IF(Tb_Activiteiten[[#This Row],[Kosten derden exclusief btw]]=1,Tb_Activiteiten[[#Headers],[Kosten derden exclusief btw]],""))</f>
        <v/>
      </c>
      <c r="AJ580" t="str">
        <f>IF(ISNUMBER(FIND("overige",Methode_Keuze)),"",IF(Tb_Activiteiten[[#This Row],[Niet verrekenbare btw]]=1,Tb_Activiteiten[[#Headers],[Niet verrekenbare btw]],""))</f>
        <v/>
      </c>
      <c r="AK580" t="str">
        <f>IF(ISNUMBER(FIND("overige",Methode_Keuze)),"",IF(Tb_Activiteiten[[#This Row],[Grondkosten]]=1,Tb_Activiteiten[[#Headers],[Grondkosten]],""))</f>
        <v/>
      </c>
      <c r="AL580" t="str">
        <f>IF(ISNUMBER(FIND("overige",Methode_Keuze)),"",IF(Tb_Activiteiten[[#This Row],[Bijdrage in natura (overige)]]=1,Tb_Activiteiten[[#Headers],[Bijdrage in natura (overige)]],""))</f>
        <v/>
      </c>
      <c r="AM580" t="str">
        <f>IF(ISNUMBER(FIND("overige",Methode_Keuze)),"",IF(Tb_Activiteiten[[#This Row],[Bijdrage in natura (vrijwilligers)]]=1,Tb_Activiteiten[[#Headers],[Bijdrage in natura (vrijwilligers)]],""))</f>
        <v/>
      </c>
      <c r="AN580" t="str">
        <f>IF(ISNUMBER(FIND("overige",Methode_Keuze)),"",IF(Tb_Activiteiten[[#This Row],[Afschrijvingskosten]]=1,Tb_Activiteiten[[#Headers],[Afschrijvingskosten]],""))</f>
        <v/>
      </c>
    </row>
    <row r="581" spans="1:40" x14ac:dyDescent="0.25">
      <c r="A581" s="342"/>
      <c r="F581" s="81"/>
      <c r="G581" s="81"/>
      <c r="L581" s="71"/>
      <c r="N581" t="str">
        <f>IFERROR(IF(VLOOKUP(Tb_Activiteiten[[#This Row],[Openstelling]],Tb_Openstelling[],2,0)=1,1,""),"")</f>
        <v/>
      </c>
      <c r="AA581" t="str">
        <f>IF(ISNUMBER(FIND("arbeid",Methode_Keuze)),"",IF(ISNUMBER(FIND("arbeid",Methode_Keuze)),"",IF(Tb_Activiteiten[[#This Row],[Loonkosten]]=1,Tb_Activiteiten[[#Headers],[Loonkosten]],"")))</f>
        <v/>
      </c>
      <c r="AB581" t="str">
        <f>IF(ISNUMBER(FIND("arbeid",Methode_Keuze)),"",IF(ISNUMBER(FIND("arbeid",Methode_Keuze)),"",IF(Tb_Activiteiten[[#This Row],[Eigen arbeid]]=1,Tb_Activiteiten[[#Headers],[Eigen arbeid]],"")))</f>
        <v/>
      </c>
      <c r="AC581" t="str">
        <f>IF(ISNUMBER(FIND("arbeid",Methode_Keuze)),"",IF(ISNUMBER(FIND("arbeid",Methode_Keuze)),"",IF(Tb_Activiteiten[[#This Row],[Projectmedewerker]]=1,Tb_Activiteiten[[#Headers],[Projectmedewerker]],"")))</f>
        <v/>
      </c>
      <c r="AD581" t="str">
        <f>IF(ISNUMBER(FIND("arbeid",Methode_Keuze)),"",IF(ISNUMBER(FIND("arbeid",Methode_Keuze)),"",IF(Tb_Activiteiten[[#This Row],[Landbouwer]]=1,Tb_Activiteiten[[#Headers],[Landbouwer]],"")))</f>
        <v/>
      </c>
      <c r="AE581" t="str">
        <f>IF(ISNUMBER(FIND("arbeid",Methode_Keuze)),"",IF(ISNUMBER(FIND("arbeid",Methode_Keuze)),"",IF(Tb_Activiteiten[[#This Row],[Adviseur]]=1,Tb_Activiteiten[[#Headers],[Adviseur]],"")))</f>
        <v/>
      </c>
      <c r="AF581" t="str">
        <f>IF(ISNUMBER(FIND("arbeid",Methode_Keuze)),"",IF(ISNUMBER(FIND("arbeid",Methode_Keuze)),"",IF(Tb_Activiteiten[[#This Row],[Projectleider/Expert]]=1,Tb_Activiteiten[[#Headers],[Projectleider/Expert]],"")))</f>
        <v/>
      </c>
      <c r="AG581" t="str">
        <f>IF(ISNUMBER(FIND("arbeid",Methode_Keuze)),"",IF(ISNUMBER(FIND("arbeid",Methode_Keuze)),"",IF(Tb_Activiteiten[[#This Row],[Arbeidskosten]]=1,Tb_Activiteiten[[#Headers],[Arbeidskosten]],"")))</f>
        <v/>
      </c>
      <c r="AH581" t="str">
        <f>IF(ISNUMBER(FIND("arbeid",Methode_Keuze)),"",IF(ISNUMBER(FIND("arbeid",Methode_Keuze)),"",IF(Tb_Activiteiten[[#This Row],[Arbeidskosten op basis van IKS]]=1,Tb_Activiteiten[[#Headers],[Arbeidskosten op basis van IKS]],"")))</f>
        <v/>
      </c>
      <c r="AI581" t="str">
        <f>IF(ISNUMBER(FIND("overige",Methode_Keuze)),"",IF(Tb_Activiteiten[[#This Row],[Kosten derden exclusief btw]]=1,Tb_Activiteiten[[#Headers],[Kosten derden exclusief btw]],""))</f>
        <v/>
      </c>
      <c r="AJ581" t="str">
        <f>IF(ISNUMBER(FIND("overige",Methode_Keuze)),"",IF(Tb_Activiteiten[[#This Row],[Niet verrekenbare btw]]=1,Tb_Activiteiten[[#Headers],[Niet verrekenbare btw]],""))</f>
        <v/>
      </c>
      <c r="AK581" t="str">
        <f>IF(ISNUMBER(FIND("overige",Methode_Keuze)),"",IF(Tb_Activiteiten[[#This Row],[Grondkosten]]=1,Tb_Activiteiten[[#Headers],[Grondkosten]],""))</f>
        <v/>
      </c>
      <c r="AL581" t="str">
        <f>IF(ISNUMBER(FIND("overige",Methode_Keuze)),"",IF(Tb_Activiteiten[[#This Row],[Bijdrage in natura (overige)]]=1,Tb_Activiteiten[[#Headers],[Bijdrage in natura (overige)]],""))</f>
        <v/>
      </c>
      <c r="AM581" t="str">
        <f>IF(ISNUMBER(FIND("overige",Methode_Keuze)),"",IF(Tb_Activiteiten[[#This Row],[Bijdrage in natura (vrijwilligers)]]=1,Tb_Activiteiten[[#Headers],[Bijdrage in natura (vrijwilligers)]],""))</f>
        <v/>
      </c>
      <c r="AN581" t="str">
        <f>IF(ISNUMBER(FIND("overige",Methode_Keuze)),"",IF(Tb_Activiteiten[[#This Row],[Afschrijvingskosten]]=1,Tb_Activiteiten[[#Headers],[Afschrijvingskosten]],""))</f>
        <v/>
      </c>
    </row>
    <row r="582" spans="1:40" x14ac:dyDescent="0.25">
      <c r="A582" s="342"/>
      <c r="F582" s="81"/>
      <c r="G582" s="81"/>
      <c r="L582" s="71"/>
      <c r="N582" t="str">
        <f>IFERROR(IF(VLOOKUP(Tb_Activiteiten[[#This Row],[Openstelling]],Tb_Openstelling[],2,0)=1,1,""),"")</f>
        <v/>
      </c>
      <c r="AA582" t="str">
        <f>IF(ISNUMBER(FIND("arbeid",Methode_Keuze)),"",IF(ISNUMBER(FIND("arbeid",Methode_Keuze)),"",IF(Tb_Activiteiten[[#This Row],[Loonkosten]]=1,Tb_Activiteiten[[#Headers],[Loonkosten]],"")))</f>
        <v/>
      </c>
      <c r="AB582" t="str">
        <f>IF(ISNUMBER(FIND("arbeid",Methode_Keuze)),"",IF(ISNUMBER(FIND("arbeid",Methode_Keuze)),"",IF(Tb_Activiteiten[[#This Row],[Eigen arbeid]]=1,Tb_Activiteiten[[#Headers],[Eigen arbeid]],"")))</f>
        <v/>
      </c>
      <c r="AC582" t="str">
        <f>IF(ISNUMBER(FIND("arbeid",Methode_Keuze)),"",IF(ISNUMBER(FIND("arbeid",Methode_Keuze)),"",IF(Tb_Activiteiten[[#This Row],[Projectmedewerker]]=1,Tb_Activiteiten[[#Headers],[Projectmedewerker]],"")))</f>
        <v/>
      </c>
      <c r="AD582" t="str">
        <f>IF(ISNUMBER(FIND("arbeid",Methode_Keuze)),"",IF(ISNUMBER(FIND("arbeid",Methode_Keuze)),"",IF(Tb_Activiteiten[[#This Row],[Landbouwer]]=1,Tb_Activiteiten[[#Headers],[Landbouwer]],"")))</f>
        <v/>
      </c>
      <c r="AE582" t="str">
        <f>IF(ISNUMBER(FIND("arbeid",Methode_Keuze)),"",IF(ISNUMBER(FIND("arbeid",Methode_Keuze)),"",IF(Tb_Activiteiten[[#This Row],[Adviseur]]=1,Tb_Activiteiten[[#Headers],[Adviseur]],"")))</f>
        <v/>
      </c>
      <c r="AF582" t="str">
        <f>IF(ISNUMBER(FIND("arbeid",Methode_Keuze)),"",IF(ISNUMBER(FIND("arbeid",Methode_Keuze)),"",IF(Tb_Activiteiten[[#This Row],[Projectleider/Expert]]=1,Tb_Activiteiten[[#Headers],[Projectleider/Expert]],"")))</f>
        <v/>
      </c>
      <c r="AG582" t="str">
        <f>IF(ISNUMBER(FIND("arbeid",Methode_Keuze)),"",IF(ISNUMBER(FIND("arbeid",Methode_Keuze)),"",IF(Tb_Activiteiten[[#This Row],[Arbeidskosten]]=1,Tb_Activiteiten[[#Headers],[Arbeidskosten]],"")))</f>
        <v/>
      </c>
      <c r="AH582" t="str">
        <f>IF(ISNUMBER(FIND("arbeid",Methode_Keuze)),"",IF(ISNUMBER(FIND("arbeid",Methode_Keuze)),"",IF(Tb_Activiteiten[[#This Row],[Arbeidskosten op basis van IKS]]=1,Tb_Activiteiten[[#Headers],[Arbeidskosten op basis van IKS]],"")))</f>
        <v/>
      </c>
      <c r="AI582" t="str">
        <f>IF(ISNUMBER(FIND("overige",Methode_Keuze)),"",IF(Tb_Activiteiten[[#This Row],[Kosten derden exclusief btw]]=1,Tb_Activiteiten[[#Headers],[Kosten derden exclusief btw]],""))</f>
        <v/>
      </c>
      <c r="AJ582" t="str">
        <f>IF(ISNUMBER(FIND("overige",Methode_Keuze)),"",IF(Tb_Activiteiten[[#This Row],[Niet verrekenbare btw]]=1,Tb_Activiteiten[[#Headers],[Niet verrekenbare btw]],""))</f>
        <v/>
      </c>
      <c r="AK582" t="str">
        <f>IF(ISNUMBER(FIND("overige",Methode_Keuze)),"",IF(Tb_Activiteiten[[#This Row],[Grondkosten]]=1,Tb_Activiteiten[[#Headers],[Grondkosten]],""))</f>
        <v/>
      </c>
      <c r="AL582" t="str">
        <f>IF(ISNUMBER(FIND("overige",Methode_Keuze)),"",IF(Tb_Activiteiten[[#This Row],[Bijdrage in natura (overige)]]=1,Tb_Activiteiten[[#Headers],[Bijdrage in natura (overige)]],""))</f>
        <v/>
      </c>
      <c r="AM582" t="str">
        <f>IF(ISNUMBER(FIND("overige",Methode_Keuze)),"",IF(Tb_Activiteiten[[#This Row],[Bijdrage in natura (vrijwilligers)]]=1,Tb_Activiteiten[[#Headers],[Bijdrage in natura (vrijwilligers)]],""))</f>
        <v/>
      </c>
      <c r="AN582" t="str">
        <f>IF(ISNUMBER(FIND("overige",Methode_Keuze)),"",IF(Tb_Activiteiten[[#This Row],[Afschrijvingskosten]]=1,Tb_Activiteiten[[#Headers],[Afschrijvingskosten]],""))</f>
        <v/>
      </c>
    </row>
    <row r="583" spans="1:40" x14ac:dyDescent="0.25">
      <c r="A583" s="342"/>
      <c r="F583" s="81"/>
      <c r="G583" s="81"/>
      <c r="L583" s="71"/>
      <c r="N583" t="str">
        <f>IFERROR(IF(VLOOKUP(Tb_Activiteiten[[#This Row],[Openstelling]],Tb_Openstelling[],2,0)=1,1,""),"")</f>
        <v/>
      </c>
      <c r="AA583" t="str">
        <f>IF(ISNUMBER(FIND("arbeid",Methode_Keuze)),"",IF(ISNUMBER(FIND("arbeid",Methode_Keuze)),"",IF(Tb_Activiteiten[[#This Row],[Loonkosten]]=1,Tb_Activiteiten[[#Headers],[Loonkosten]],"")))</f>
        <v/>
      </c>
      <c r="AB583" t="str">
        <f>IF(ISNUMBER(FIND("arbeid",Methode_Keuze)),"",IF(ISNUMBER(FIND("arbeid",Methode_Keuze)),"",IF(Tb_Activiteiten[[#This Row],[Eigen arbeid]]=1,Tb_Activiteiten[[#Headers],[Eigen arbeid]],"")))</f>
        <v/>
      </c>
      <c r="AC583" t="str">
        <f>IF(ISNUMBER(FIND("arbeid",Methode_Keuze)),"",IF(ISNUMBER(FIND("arbeid",Methode_Keuze)),"",IF(Tb_Activiteiten[[#This Row],[Projectmedewerker]]=1,Tb_Activiteiten[[#Headers],[Projectmedewerker]],"")))</f>
        <v/>
      </c>
      <c r="AD583" t="str">
        <f>IF(ISNUMBER(FIND("arbeid",Methode_Keuze)),"",IF(ISNUMBER(FIND("arbeid",Methode_Keuze)),"",IF(Tb_Activiteiten[[#This Row],[Landbouwer]]=1,Tb_Activiteiten[[#Headers],[Landbouwer]],"")))</f>
        <v/>
      </c>
      <c r="AE583" t="str">
        <f>IF(ISNUMBER(FIND("arbeid",Methode_Keuze)),"",IF(ISNUMBER(FIND("arbeid",Methode_Keuze)),"",IF(Tb_Activiteiten[[#This Row],[Adviseur]]=1,Tb_Activiteiten[[#Headers],[Adviseur]],"")))</f>
        <v/>
      </c>
      <c r="AF583" t="str">
        <f>IF(ISNUMBER(FIND("arbeid",Methode_Keuze)),"",IF(ISNUMBER(FIND("arbeid",Methode_Keuze)),"",IF(Tb_Activiteiten[[#This Row],[Projectleider/Expert]]=1,Tb_Activiteiten[[#Headers],[Projectleider/Expert]],"")))</f>
        <v/>
      </c>
      <c r="AG583" t="str">
        <f>IF(ISNUMBER(FIND("arbeid",Methode_Keuze)),"",IF(ISNUMBER(FIND("arbeid",Methode_Keuze)),"",IF(Tb_Activiteiten[[#This Row],[Arbeidskosten]]=1,Tb_Activiteiten[[#Headers],[Arbeidskosten]],"")))</f>
        <v/>
      </c>
      <c r="AH583" t="str">
        <f>IF(ISNUMBER(FIND("arbeid",Methode_Keuze)),"",IF(ISNUMBER(FIND("arbeid",Methode_Keuze)),"",IF(Tb_Activiteiten[[#This Row],[Arbeidskosten op basis van IKS]]=1,Tb_Activiteiten[[#Headers],[Arbeidskosten op basis van IKS]],"")))</f>
        <v/>
      </c>
      <c r="AI583" t="str">
        <f>IF(ISNUMBER(FIND("overige",Methode_Keuze)),"",IF(Tb_Activiteiten[[#This Row],[Kosten derden exclusief btw]]=1,Tb_Activiteiten[[#Headers],[Kosten derden exclusief btw]],""))</f>
        <v/>
      </c>
      <c r="AJ583" t="str">
        <f>IF(ISNUMBER(FIND("overige",Methode_Keuze)),"",IF(Tb_Activiteiten[[#This Row],[Niet verrekenbare btw]]=1,Tb_Activiteiten[[#Headers],[Niet verrekenbare btw]],""))</f>
        <v/>
      </c>
      <c r="AK583" t="str">
        <f>IF(ISNUMBER(FIND("overige",Methode_Keuze)),"",IF(Tb_Activiteiten[[#This Row],[Grondkosten]]=1,Tb_Activiteiten[[#Headers],[Grondkosten]],""))</f>
        <v/>
      </c>
      <c r="AL583" t="str">
        <f>IF(ISNUMBER(FIND("overige",Methode_Keuze)),"",IF(Tb_Activiteiten[[#This Row],[Bijdrage in natura (overige)]]=1,Tb_Activiteiten[[#Headers],[Bijdrage in natura (overige)]],""))</f>
        <v/>
      </c>
      <c r="AM583" t="str">
        <f>IF(ISNUMBER(FIND("overige",Methode_Keuze)),"",IF(Tb_Activiteiten[[#This Row],[Bijdrage in natura (vrijwilligers)]]=1,Tb_Activiteiten[[#Headers],[Bijdrage in natura (vrijwilligers)]],""))</f>
        <v/>
      </c>
      <c r="AN583" t="str">
        <f>IF(ISNUMBER(FIND("overige",Methode_Keuze)),"",IF(Tb_Activiteiten[[#This Row],[Afschrijvingskosten]]=1,Tb_Activiteiten[[#Headers],[Afschrijvingskosten]],""))</f>
        <v/>
      </c>
    </row>
    <row r="584" spans="1:40" x14ac:dyDescent="0.25">
      <c r="A584" s="342"/>
      <c r="F584" s="81"/>
      <c r="G584" s="81"/>
      <c r="L584" s="71"/>
      <c r="N584" t="str">
        <f>IFERROR(IF(VLOOKUP(Tb_Activiteiten[[#This Row],[Openstelling]],Tb_Openstelling[],2,0)=1,1,""),"")</f>
        <v/>
      </c>
      <c r="AA584" t="str">
        <f>IF(ISNUMBER(FIND("arbeid",Methode_Keuze)),"",IF(ISNUMBER(FIND("arbeid",Methode_Keuze)),"",IF(Tb_Activiteiten[[#This Row],[Loonkosten]]=1,Tb_Activiteiten[[#Headers],[Loonkosten]],"")))</f>
        <v/>
      </c>
      <c r="AB584" t="str">
        <f>IF(ISNUMBER(FIND("arbeid",Methode_Keuze)),"",IF(ISNUMBER(FIND("arbeid",Methode_Keuze)),"",IF(Tb_Activiteiten[[#This Row],[Eigen arbeid]]=1,Tb_Activiteiten[[#Headers],[Eigen arbeid]],"")))</f>
        <v/>
      </c>
      <c r="AC584" t="str">
        <f>IF(ISNUMBER(FIND("arbeid",Methode_Keuze)),"",IF(ISNUMBER(FIND("arbeid",Methode_Keuze)),"",IF(Tb_Activiteiten[[#This Row],[Projectmedewerker]]=1,Tb_Activiteiten[[#Headers],[Projectmedewerker]],"")))</f>
        <v/>
      </c>
      <c r="AD584" t="str">
        <f>IF(ISNUMBER(FIND("arbeid",Methode_Keuze)),"",IF(ISNUMBER(FIND("arbeid",Methode_Keuze)),"",IF(Tb_Activiteiten[[#This Row],[Landbouwer]]=1,Tb_Activiteiten[[#Headers],[Landbouwer]],"")))</f>
        <v/>
      </c>
      <c r="AE584" t="str">
        <f>IF(ISNUMBER(FIND("arbeid",Methode_Keuze)),"",IF(ISNUMBER(FIND("arbeid",Methode_Keuze)),"",IF(Tb_Activiteiten[[#This Row],[Adviseur]]=1,Tb_Activiteiten[[#Headers],[Adviseur]],"")))</f>
        <v/>
      </c>
      <c r="AF584" t="str">
        <f>IF(ISNUMBER(FIND("arbeid",Methode_Keuze)),"",IF(ISNUMBER(FIND("arbeid",Methode_Keuze)),"",IF(Tb_Activiteiten[[#This Row],[Projectleider/Expert]]=1,Tb_Activiteiten[[#Headers],[Projectleider/Expert]],"")))</f>
        <v/>
      </c>
      <c r="AG584" t="str">
        <f>IF(ISNUMBER(FIND("arbeid",Methode_Keuze)),"",IF(ISNUMBER(FIND("arbeid",Methode_Keuze)),"",IF(Tb_Activiteiten[[#This Row],[Arbeidskosten]]=1,Tb_Activiteiten[[#Headers],[Arbeidskosten]],"")))</f>
        <v/>
      </c>
      <c r="AH584" t="str">
        <f>IF(ISNUMBER(FIND("arbeid",Methode_Keuze)),"",IF(ISNUMBER(FIND("arbeid",Methode_Keuze)),"",IF(Tb_Activiteiten[[#This Row],[Arbeidskosten op basis van IKS]]=1,Tb_Activiteiten[[#Headers],[Arbeidskosten op basis van IKS]],"")))</f>
        <v/>
      </c>
      <c r="AI584" t="str">
        <f>IF(ISNUMBER(FIND("overige",Methode_Keuze)),"",IF(Tb_Activiteiten[[#This Row],[Kosten derden exclusief btw]]=1,Tb_Activiteiten[[#Headers],[Kosten derden exclusief btw]],""))</f>
        <v/>
      </c>
      <c r="AJ584" t="str">
        <f>IF(ISNUMBER(FIND("overige",Methode_Keuze)),"",IF(Tb_Activiteiten[[#This Row],[Niet verrekenbare btw]]=1,Tb_Activiteiten[[#Headers],[Niet verrekenbare btw]],""))</f>
        <v/>
      </c>
      <c r="AK584" t="str">
        <f>IF(ISNUMBER(FIND("overige",Methode_Keuze)),"",IF(Tb_Activiteiten[[#This Row],[Grondkosten]]=1,Tb_Activiteiten[[#Headers],[Grondkosten]],""))</f>
        <v/>
      </c>
      <c r="AL584" t="str">
        <f>IF(ISNUMBER(FIND("overige",Methode_Keuze)),"",IF(Tb_Activiteiten[[#This Row],[Bijdrage in natura (overige)]]=1,Tb_Activiteiten[[#Headers],[Bijdrage in natura (overige)]],""))</f>
        <v/>
      </c>
      <c r="AM584" t="str">
        <f>IF(ISNUMBER(FIND("overige",Methode_Keuze)),"",IF(Tb_Activiteiten[[#This Row],[Bijdrage in natura (vrijwilligers)]]=1,Tb_Activiteiten[[#Headers],[Bijdrage in natura (vrijwilligers)]],""))</f>
        <v/>
      </c>
      <c r="AN584" t="str">
        <f>IF(ISNUMBER(FIND("overige",Methode_Keuze)),"",IF(Tb_Activiteiten[[#This Row],[Afschrijvingskosten]]=1,Tb_Activiteiten[[#Headers],[Afschrijvingskosten]],""))</f>
        <v/>
      </c>
    </row>
    <row r="585" spans="1:40" x14ac:dyDescent="0.25">
      <c r="A585" s="342"/>
      <c r="F585" s="81"/>
      <c r="G585" s="81"/>
      <c r="L585" s="71"/>
      <c r="N585" t="str">
        <f>IFERROR(IF(VLOOKUP(Tb_Activiteiten[[#This Row],[Openstelling]],Tb_Openstelling[],2,0)=1,1,""),"")</f>
        <v/>
      </c>
      <c r="AA585" t="str">
        <f>IF(ISNUMBER(FIND("arbeid",Methode_Keuze)),"",IF(ISNUMBER(FIND("arbeid",Methode_Keuze)),"",IF(Tb_Activiteiten[[#This Row],[Loonkosten]]=1,Tb_Activiteiten[[#Headers],[Loonkosten]],"")))</f>
        <v/>
      </c>
      <c r="AB585" t="str">
        <f>IF(ISNUMBER(FIND("arbeid",Methode_Keuze)),"",IF(ISNUMBER(FIND("arbeid",Methode_Keuze)),"",IF(Tb_Activiteiten[[#This Row],[Eigen arbeid]]=1,Tb_Activiteiten[[#Headers],[Eigen arbeid]],"")))</f>
        <v/>
      </c>
      <c r="AC585" t="str">
        <f>IF(ISNUMBER(FIND("arbeid",Methode_Keuze)),"",IF(ISNUMBER(FIND("arbeid",Methode_Keuze)),"",IF(Tb_Activiteiten[[#This Row],[Projectmedewerker]]=1,Tb_Activiteiten[[#Headers],[Projectmedewerker]],"")))</f>
        <v/>
      </c>
      <c r="AD585" t="str">
        <f>IF(ISNUMBER(FIND("arbeid",Methode_Keuze)),"",IF(ISNUMBER(FIND("arbeid",Methode_Keuze)),"",IF(Tb_Activiteiten[[#This Row],[Landbouwer]]=1,Tb_Activiteiten[[#Headers],[Landbouwer]],"")))</f>
        <v/>
      </c>
      <c r="AE585" t="str">
        <f>IF(ISNUMBER(FIND("arbeid",Methode_Keuze)),"",IF(ISNUMBER(FIND("arbeid",Methode_Keuze)),"",IF(Tb_Activiteiten[[#This Row],[Adviseur]]=1,Tb_Activiteiten[[#Headers],[Adviseur]],"")))</f>
        <v/>
      </c>
      <c r="AF585" t="str">
        <f>IF(ISNUMBER(FIND("arbeid",Methode_Keuze)),"",IF(ISNUMBER(FIND("arbeid",Methode_Keuze)),"",IF(Tb_Activiteiten[[#This Row],[Projectleider/Expert]]=1,Tb_Activiteiten[[#Headers],[Projectleider/Expert]],"")))</f>
        <v/>
      </c>
      <c r="AG585" t="str">
        <f>IF(ISNUMBER(FIND("arbeid",Methode_Keuze)),"",IF(ISNUMBER(FIND("arbeid",Methode_Keuze)),"",IF(Tb_Activiteiten[[#This Row],[Arbeidskosten]]=1,Tb_Activiteiten[[#Headers],[Arbeidskosten]],"")))</f>
        <v/>
      </c>
      <c r="AH585" t="str">
        <f>IF(ISNUMBER(FIND("arbeid",Methode_Keuze)),"",IF(ISNUMBER(FIND("arbeid",Methode_Keuze)),"",IF(Tb_Activiteiten[[#This Row],[Arbeidskosten op basis van IKS]]=1,Tb_Activiteiten[[#Headers],[Arbeidskosten op basis van IKS]],"")))</f>
        <v/>
      </c>
      <c r="AI585" t="str">
        <f>IF(ISNUMBER(FIND("overige",Methode_Keuze)),"",IF(Tb_Activiteiten[[#This Row],[Kosten derden exclusief btw]]=1,Tb_Activiteiten[[#Headers],[Kosten derden exclusief btw]],""))</f>
        <v/>
      </c>
      <c r="AJ585" t="str">
        <f>IF(ISNUMBER(FIND("overige",Methode_Keuze)),"",IF(Tb_Activiteiten[[#This Row],[Niet verrekenbare btw]]=1,Tb_Activiteiten[[#Headers],[Niet verrekenbare btw]],""))</f>
        <v/>
      </c>
      <c r="AK585" t="str">
        <f>IF(ISNUMBER(FIND("overige",Methode_Keuze)),"",IF(Tb_Activiteiten[[#This Row],[Grondkosten]]=1,Tb_Activiteiten[[#Headers],[Grondkosten]],""))</f>
        <v/>
      </c>
      <c r="AL585" t="str">
        <f>IF(ISNUMBER(FIND("overige",Methode_Keuze)),"",IF(Tb_Activiteiten[[#This Row],[Bijdrage in natura (overige)]]=1,Tb_Activiteiten[[#Headers],[Bijdrage in natura (overige)]],""))</f>
        <v/>
      </c>
      <c r="AM585" t="str">
        <f>IF(ISNUMBER(FIND("overige",Methode_Keuze)),"",IF(Tb_Activiteiten[[#This Row],[Bijdrage in natura (vrijwilligers)]]=1,Tb_Activiteiten[[#Headers],[Bijdrage in natura (vrijwilligers)]],""))</f>
        <v/>
      </c>
      <c r="AN585" t="str">
        <f>IF(ISNUMBER(FIND("overige",Methode_Keuze)),"",IF(Tb_Activiteiten[[#This Row],[Afschrijvingskosten]]=1,Tb_Activiteiten[[#Headers],[Afschrijvingskosten]],""))</f>
        <v/>
      </c>
    </row>
    <row r="586" spans="1:40" x14ac:dyDescent="0.25">
      <c r="A586" s="342"/>
      <c r="F586" s="81"/>
      <c r="G586" s="81"/>
      <c r="L586" s="71"/>
      <c r="N586" t="str">
        <f>IFERROR(IF(VLOOKUP(Tb_Activiteiten[[#This Row],[Openstelling]],Tb_Openstelling[],2,0)=1,1,""),"")</f>
        <v/>
      </c>
      <c r="AA586" t="str">
        <f>IF(ISNUMBER(FIND("arbeid",Methode_Keuze)),"",IF(ISNUMBER(FIND("arbeid",Methode_Keuze)),"",IF(Tb_Activiteiten[[#This Row],[Loonkosten]]=1,Tb_Activiteiten[[#Headers],[Loonkosten]],"")))</f>
        <v/>
      </c>
      <c r="AB586" t="str">
        <f>IF(ISNUMBER(FIND("arbeid",Methode_Keuze)),"",IF(ISNUMBER(FIND("arbeid",Methode_Keuze)),"",IF(Tb_Activiteiten[[#This Row],[Eigen arbeid]]=1,Tb_Activiteiten[[#Headers],[Eigen arbeid]],"")))</f>
        <v/>
      </c>
      <c r="AC586" t="str">
        <f>IF(ISNUMBER(FIND("arbeid",Methode_Keuze)),"",IF(ISNUMBER(FIND("arbeid",Methode_Keuze)),"",IF(Tb_Activiteiten[[#This Row],[Projectmedewerker]]=1,Tb_Activiteiten[[#Headers],[Projectmedewerker]],"")))</f>
        <v/>
      </c>
      <c r="AD586" t="str">
        <f>IF(ISNUMBER(FIND("arbeid",Methode_Keuze)),"",IF(ISNUMBER(FIND("arbeid",Methode_Keuze)),"",IF(Tb_Activiteiten[[#This Row],[Landbouwer]]=1,Tb_Activiteiten[[#Headers],[Landbouwer]],"")))</f>
        <v/>
      </c>
      <c r="AE586" t="str">
        <f>IF(ISNUMBER(FIND("arbeid",Methode_Keuze)),"",IF(ISNUMBER(FIND("arbeid",Methode_Keuze)),"",IF(Tb_Activiteiten[[#This Row],[Adviseur]]=1,Tb_Activiteiten[[#Headers],[Adviseur]],"")))</f>
        <v/>
      </c>
      <c r="AF586" t="str">
        <f>IF(ISNUMBER(FIND("arbeid",Methode_Keuze)),"",IF(ISNUMBER(FIND("arbeid",Methode_Keuze)),"",IF(Tb_Activiteiten[[#This Row],[Projectleider/Expert]]=1,Tb_Activiteiten[[#Headers],[Projectleider/Expert]],"")))</f>
        <v/>
      </c>
      <c r="AG586" t="str">
        <f>IF(ISNUMBER(FIND("arbeid",Methode_Keuze)),"",IF(ISNUMBER(FIND("arbeid",Methode_Keuze)),"",IF(Tb_Activiteiten[[#This Row],[Arbeidskosten]]=1,Tb_Activiteiten[[#Headers],[Arbeidskosten]],"")))</f>
        <v/>
      </c>
      <c r="AH586" t="str">
        <f>IF(ISNUMBER(FIND("arbeid",Methode_Keuze)),"",IF(ISNUMBER(FIND("arbeid",Methode_Keuze)),"",IF(Tb_Activiteiten[[#This Row],[Arbeidskosten op basis van IKS]]=1,Tb_Activiteiten[[#Headers],[Arbeidskosten op basis van IKS]],"")))</f>
        <v/>
      </c>
      <c r="AI586" t="str">
        <f>IF(ISNUMBER(FIND("overige",Methode_Keuze)),"",IF(Tb_Activiteiten[[#This Row],[Kosten derden exclusief btw]]=1,Tb_Activiteiten[[#Headers],[Kosten derden exclusief btw]],""))</f>
        <v/>
      </c>
      <c r="AJ586" t="str">
        <f>IF(ISNUMBER(FIND("overige",Methode_Keuze)),"",IF(Tb_Activiteiten[[#This Row],[Niet verrekenbare btw]]=1,Tb_Activiteiten[[#Headers],[Niet verrekenbare btw]],""))</f>
        <v/>
      </c>
      <c r="AK586" t="str">
        <f>IF(ISNUMBER(FIND("overige",Methode_Keuze)),"",IF(Tb_Activiteiten[[#This Row],[Grondkosten]]=1,Tb_Activiteiten[[#Headers],[Grondkosten]],""))</f>
        <v/>
      </c>
      <c r="AL586" t="str">
        <f>IF(ISNUMBER(FIND("overige",Methode_Keuze)),"",IF(Tb_Activiteiten[[#This Row],[Bijdrage in natura (overige)]]=1,Tb_Activiteiten[[#Headers],[Bijdrage in natura (overige)]],""))</f>
        <v/>
      </c>
      <c r="AM586" t="str">
        <f>IF(ISNUMBER(FIND("overige",Methode_Keuze)),"",IF(Tb_Activiteiten[[#This Row],[Bijdrage in natura (vrijwilligers)]]=1,Tb_Activiteiten[[#Headers],[Bijdrage in natura (vrijwilligers)]],""))</f>
        <v/>
      </c>
      <c r="AN586" t="str">
        <f>IF(ISNUMBER(FIND("overige",Methode_Keuze)),"",IF(Tb_Activiteiten[[#This Row],[Afschrijvingskosten]]=1,Tb_Activiteiten[[#Headers],[Afschrijvingskosten]],""))</f>
        <v/>
      </c>
    </row>
    <row r="587" spans="1:40" x14ac:dyDescent="0.25">
      <c r="A587" s="342"/>
      <c r="F587" s="81"/>
      <c r="G587" s="81"/>
      <c r="L587" s="71"/>
      <c r="N587" t="str">
        <f>IFERROR(IF(VLOOKUP(Tb_Activiteiten[[#This Row],[Openstelling]],Tb_Openstelling[],2,0)=1,1,""),"")</f>
        <v/>
      </c>
      <c r="AA587" t="str">
        <f>IF(ISNUMBER(FIND("arbeid",Methode_Keuze)),"",IF(ISNUMBER(FIND("arbeid",Methode_Keuze)),"",IF(Tb_Activiteiten[[#This Row],[Loonkosten]]=1,Tb_Activiteiten[[#Headers],[Loonkosten]],"")))</f>
        <v/>
      </c>
      <c r="AB587" t="str">
        <f>IF(ISNUMBER(FIND("arbeid",Methode_Keuze)),"",IF(ISNUMBER(FIND("arbeid",Methode_Keuze)),"",IF(Tb_Activiteiten[[#This Row],[Eigen arbeid]]=1,Tb_Activiteiten[[#Headers],[Eigen arbeid]],"")))</f>
        <v/>
      </c>
      <c r="AC587" t="str">
        <f>IF(ISNUMBER(FIND("arbeid",Methode_Keuze)),"",IF(ISNUMBER(FIND("arbeid",Methode_Keuze)),"",IF(Tb_Activiteiten[[#This Row],[Projectmedewerker]]=1,Tb_Activiteiten[[#Headers],[Projectmedewerker]],"")))</f>
        <v/>
      </c>
      <c r="AD587" t="str">
        <f>IF(ISNUMBER(FIND("arbeid",Methode_Keuze)),"",IF(ISNUMBER(FIND("arbeid",Methode_Keuze)),"",IF(Tb_Activiteiten[[#This Row],[Landbouwer]]=1,Tb_Activiteiten[[#Headers],[Landbouwer]],"")))</f>
        <v/>
      </c>
      <c r="AE587" t="str">
        <f>IF(ISNUMBER(FIND("arbeid",Methode_Keuze)),"",IF(ISNUMBER(FIND("arbeid",Methode_Keuze)),"",IF(Tb_Activiteiten[[#This Row],[Adviseur]]=1,Tb_Activiteiten[[#Headers],[Adviseur]],"")))</f>
        <v/>
      </c>
      <c r="AF587" t="str">
        <f>IF(ISNUMBER(FIND("arbeid",Methode_Keuze)),"",IF(ISNUMBER(FIND("arbeid",Methode_Keuze)),"",IF(Tb_Activiteiten[[#This Row],[Projectleider/Expert]]=1,Tb_Activiteiten[[#Headers],[Projectleider/Expert]],"")))</f>
        <v/>
      </c>
      <c r="AG587" t="str">
        <f>IF(ISNUMBER(FIND("arbeid",Methode_Keuze)),"",IF(ISNUMBER(FIND("arbeid",Methode_Keuze)),"",IF(Tb_Activiteiten[[#This Row],[Arbeidskosten]]=1,Tb_Activiteiten[[#Headers],[Arbeidskosten]],"")))</f>
        <v/>
      </c>
      <c r="AH587" t="str">
        <f>IF(ISNUMBER(FIND("arbeid",Methode_Keuze)),"",IF(ISNUMBER(FIND("arbeid",Methode_Keuze)),"",IF(Tb_Activiteiten[[#This Row],[Arbeidskosten op basis van IKS]]=1,Tb_Activiteiten[[#Headers],[Arbeidskosten op basis van IKS]],"")))</f>
        <v/>
      </c>
      <c r="AI587" t="str">
        <f>IF(ISNUMBER(FIND("overige",Methode_Keuze)),"",IF(Tb_Activiteiten[[#This Row],[Kosten derden exclusief btw]]=1,Tb_Activiteiten[[#Headers],[Kosten derden exclusief btw]],""))</f>
        <v/>
      </c>
      <c r="AJ587" t="str">
        <f>IF(ISNUMBER(FIND("overige",Methode_Keuze)),"",IF(Tb_Activiteiten[[#This Row],[Niet verrekenbare btw]]=1,Tb_Activiteiten[[#Headers],[Niet verrekenbare btw]],""))</f>
        <v/>
      </c>
      <c r="AK587" t="str">
        <f>IF(ISNUMBER(FIND("overige",Methode_Keuze)),"",IF(Tb_Activiteiten[[#This Row],[Grondkosten]]=1,Tb_Activiteiten[[#Headers],[Grondkosten]],""))</f>
        <v/>
      </c>
      <c r="AL587" t="str">
        <f>IF(ISNUMBER(FIND("overige",Methode_Keuze)),"",IF(Tb_Activiteiten[[#This Row],[Bijdrage in natura (overige)]]=1,Tb_Activiteiten[[#Headers],[Bijdrage in natura (overige)]],""))</f>
        <v/>
      </c>
      <c r="AM587" t="str">
        <f>IF(ISNUMBER(FIND("overige",Methode_Keuze)),"",IF(Tb_Activiteiten[[#This Row],[Bijdrage in natura (vrijwilligers)]]=1,Tb_Activiteiten[[#Headers],[Bijdrage in natura (vrijwilligers)]],""))</f>
        <v/>
      </c>
      <c r="AN587" t="str">
        <f>IF(ISNUMBER(FIND("overige",Methode_Keuze)),"",IF(Tb_Activiteiten[[#This Row],[Afschrijvingskosten]]=1,Tb_Activiteiten[[#Headers],[Afschrijvingskosten]],""))</f>
        <v/>
      </c>
    </row>
    <row r="588" spans="1:40" x14ac:dyDescent="0.25">
      <c r="A588" s="342"/>
      <c r="F588" s="81"/>
      <c r="G588" s="81"/>
      <c r="L588" s="71"/>
      <c r="N588" t="str">
        <f>IFERROR(IF(VLOOKUP(Tb_Activiteiten[[#This Row],[Openstelling]],Tb_Openstelling[],2,0)=1,1,""),"")</f>
        <v/>
      </c>
      <c r="AA588" t="str">
        <f>IF(ISNUMBER(FIND("arbeid",Methode_Keuze)),"",IF(ISNUMBER(FIND("arbeid",Methode_Keuze)),"",IF(Tb_Activiteiten[[#This Row],[Loonkosten]]=1,Tb_Activiteiten[[#Headers],[Loonkosten]],"")))</f>
        <v/>
      </c>
      <c r="AB588" t="str">
        <f>IF(ISNUMBER(FIND("arbeid",Methode_Keuze)),"",IF(ISNUMBER(FIND("arbeid",Methode_Keuze)),"",IF(Tb_Activiteiten[[#This Row],[Eigen arbeid]]=1,Tb_Activiteiten[[#Headers],[Eigen arbeid]],"")))</f>
        <v/>
      </c>
      <c r="AC588" t="str">
        <f>IF(ISNUMBER(FIND("arbeid",Methode_Keuze)),"",IF(ISNUMBER(FIND("arbeid",Methode_Keuze)),"",IF(Tb_Activiteiten[[#This Row],[Projectmedewerker]]=1,Tb_Activiteiten[[#Headers],[Projectmedewerker]],"")))</f>
        <v/>
      </c>
      <c r="AD588" t="str">
        <f>IF(ISNUMBER(FIND("arbeid",Methode_Keuze)),"",IF(ISNUMBER(FIND("arbeid",Methode_Keuze)),"",IF(Tb_Activiteiten[[#This Row],[Landbouwer]]=1,Tb_Activiteiten[[#Headers],[Landbouwer]],"")))</f>
        <v/>
      </c>
      <c r="AE588" t="str">
        <f>IF(ISNUMBER(FIND("arbeid",Methode_Keuze)),"",IF(ISNUMBER(FIND("arbeid",Methode_Keuze)),"",IF(Tb_Activiteiten[[#This Row],[Adviseur]]=1,Tb_Activiteiten[[#Headers],[Adviseur]],"")))</f>
        <v/>
      </c>
      <c r="AF588" t="str">
        <f>IF(ISNUMBER(FIND("arbeid",Methode_Keuze)),"",IF(ISNUMBER(FIND("arbeid",Methode_Keuze)),"",IF(Tb_Activiteiten[[#This Row],[Projectleider/Expert]]=1,Tb_Activiteiten[[#Headers],[Projectleider/Expert]],"")))</f>
        <v/>
      </c>
      <c r="AG588" t="str">
        <f>IF(ISNUMBER(FIND("arbeid",Methode_Keuze)),"",IF(ISNUMBER(FIND("arbeid",Methode_Keuze)),"",IF(Tb_Activiteiten[[#This Row],[Arbeidskosten]]=1,Tb_Activiteiten[[#Headers],[Arbeidskosten]],"")))</f>
        <v/>
      </c>
      <c r="AH588" t="str">
        <f>IF(ISNUMBER(FIND("arbeid",Methode_Keuze)),"",IF(ISNUMBER(FIND("arbeid",Methode_Keuze)),"",IF(Tb_Activiteiten[[#This Row],[Arbeidskosten op basis van IKS]]=1,Tb_Activiteiten[[#Headers],[Arbeidskosten op basis van IKS]],"")))</f>
        <v/>
      </c>
      <c r="AI588" t="str">
        <f>IF(ISNUMBER(FIND("overige",Methode_Keuze)),"",IF(Tb_Activiteiten[[#This Row],[Kosten derden exclusief btw]]=1,Tb_Activiteiten[[#Headers],[Kosten derden exclusief btw]],""))</f>
        <v/>
      </c>
      <c r="AJ588" t="str">
        <f>IF(ISNUMBER(FIND("overige",Methode_Keuze)),"",IF(Tb_Activiteiten[[#This Row],[Niet verrekenbare btw]]=1,Tb_Activiteiten[[#Headers],[Niet verrekenbare btw]],""))</f>
        <v/>
      </c>
      <c r="AK588" t="str">
        <f>IF(ISNUMBER(FIND("overige",Methode_Keuze)),"",IF(Tb_Activiteiten[[#This Row],[Grondkosten]]=1,Tb_Activiteiten[[#Headers],[Grondkosten]],""))</f>
        <v/>
      </c>
      <c r="AL588" t="str">
        <f>IF(ISNUMBER(FIND("overige",Methode_Keuze)),"",IF(Tb_Activiteiten[[#This Row],[Bijdrage in natura (overige)]]=1,Tb_Activiteiten[[#Headers],[Bijdrage in natura (overige)]],""))</f>
        <v/>
      </c>
      <c r="AM588" t="str">
        <f>IF(ISNUMBER(FIND("overige",Methode_Keuze)),"",IF(Tb_Activiteiten[[#This Row],[Bijdrage in natura (vrijwilligers)]]=1,Tb_Activiteiten[[#Headers],[Bijdrage in natura (vrijwilligers)]],""))</f>
        <v/>
      </c>
      <c r="AN588" t="str">
        <f>IF(ISNUMBER(FIND("overige",Methode_Keuze)),"",IF(Tb_Activiteiten[[#This Row],[Afschrijvingskosten]]=1,Tb_Activiteiten[[#Headers],[Afschrijvingskosten]],""))</f>
        <v/>
      </c>
    </row>
    <row r="589" spans="1:40" x14ac:dyDescent="0.25">
      <c r="A589" s="342"/>
      <c r="F589" s="81"/>
      <c r="G589" s="81"/>
      <c r="L589" s="71"/>
      <c r="N589" t="str">
        <f>IFERROR(IF(VLOOKUP(Tb_Activiteiten[[#This Row],[Openstelling]],Tb_Openstelling[],2,0)=1,1,""),"")</f>
        <v/>
      </c>
      <c r="AA589" t="str">
        <f>IF(ISNUMBER(FIND("arbeid",Methode_Keuze)),"",IF(ISNUMBER(FIND("arbeid",Methode_Keuze)),"",IF(Tb_Activiteiten[[#This Row],[Loonkosten]]=1,Tb_Activiteiten[[#Headers],[Loonkosten]],"")))</f>
        <v/>
      </c>
      <c r="AB589" t="str">
        <f>IF(ISNUMBER(FIND("arbeid",Methode_Keuze)),"",IF(ISNUMBER(FIND("arbeid",Methode_Keuze)),"",IF(Tb_Activiteiten[[#This Row],[Eigen arbeid]]=1,Tb_Activiteiten[[#Headers],[Eigen arbeid]],"")))</f>
        <v/>
      </c>
      <c r="AC589" t="str">
        <f>IF(ISNUMBER(FIND("arbeid",Methode_Keuze)),"",IF(ISNUMBER(FIND("arbeid",Methode_Keuze)),"",IF(Tb_Activiteiten[[#This Row],[Projectmedewerker]]=1,Tb_Activiteiten[[#Headers],[Projectmedewerker]],"")))</f>
        <v/>
      </c>
      <c r="AD589" t="str">
        <f>IF(ISNUMBER(FIND("arbeid",Methode_Keuze)),"",IF(ISNUMBER(FIND("arbeid",Methode_Keuze)),"",IF(Tb_Activiteiten[[#This Row],[Landbouwer]]=1,Tb_Activiteiten[[#Headers],[Landbouwer]],"")))</f>
        <v/>
      </c>
      <c r="AE589" t="str">
        <f>IF(ISNUMBER(FIND("arbeid",Methode_Keuze)),"",IF(ISNUMBER(FIND("arbeid",Methode_Keuze)),"",IF(Tb_Activiteiten[[#This Row],[Adviseur]]=1,Tb_Activiteiten[[#Headers],[Adviseur]],"")))</f>
        <v/>
      </c>
      <c r="AF589" t="str">
        <f>IF(ISNUMBER(FIND("arbeid",Methode_Keuze)),"",IF(ISNUMBER(FIND("arbeid",Methode_Keuze)),"",IF(Tb_Activiteiten[[#This Row],[Projectleider/Expert]]=1,Tb_Activiteiten[[#Headers],[Projectleider/Expert]],"")))</f>
        <v/>
      </c>
      <c r="AG589" t="str">
        <f>IF(ISNUMBER(FIND("arbeid",Methode_Keuze)),"",IF(ISNUMBER(FIND("arbeid",Methode_Keuze)),"",IF(Tb_Activiteiten[[#This Row],[Arbeidskosten]]=1,Tb_Activiteiten[[#Headers],[Arbeidskosten]],"")))</f>
        <v/>
      </c>
      <c r="AH589" t="str">
        <f>IF(ISNUMBER(FIND("arbeid",Methode_Keuze)),"",IF(ISNUMBER(FIND("arbeid",Methode_Keuze)),"",IF(Tb_Activiteiten[[#This Row],[Arbeidskosten op basis van IKS]]=1,Tb_Activiteiten[[#Headers],[Arbeidskosten op basis van IKS]],"")))</f>
        <v/>
      </c>
      <c r="AI589" t="str">
        <f>IF(ISNUMBER(FIND("overige",Methode_Keuze)),"",IF(Tb_Activiteiten[[#This Row],[Kosten derden exclusief btw]]=1,Tb_Activiteiten[[#Headers],[Kosten derden exclusief btw]],""))</f>
        <v/>
      </c>
      <c r="AJ589" t="str">
        <f>IF(ISNUMBER(FIND("overige",Methode_Keuze)),"",IF(Tb_Activiteiten[[#This Row],[Niet verrekenbare btw]]=1,Tb_Activiteiten[[#Headers],[Niet verrekenbare btw]],""))</f>
        <v/>
      </c>
      <c r="AK589" t="str">
        <f>IF(ISNUMBER(FIND("overige",Methode_Keuze)),"",IF(Tb_Activiteiten[[#This Row],[Grondkosten]]=1,Tb_Activiteiten[[#Headers],[Grondkosten]],""))</f>
        <v/>
      </c>
      <c r="AL589" t="str">
        <f>IF(ISNUMBER(FIND("overige",Methode_Keuze)),"",IF(Tb_Activiteiten[[#This Row],[Bijdrage in natura (overige)]]=1,Tb_Activiteiten[[#Headers],[Bijdrage in natura (overige)]],""))</f>
        <v/>
      </c>
      <c r="AM589" t="str">
        <f>IF(ISNUMBER(FIND("overige",Methode_Keuze)),"",IF(Tb_Activiteiten[[#This Row],[Bijdrage in natura (vrijwilligers)]]=1,Tb_Activiteiten[[#Headers],[Bijdrage in natura (vrijwilligers)]],""))</f>
        <v/>
      </c>
      <c r="AN589" t="str">
        <f>IF(ISNUMBER(FIND("overige",Methode_Keuze)),"",IF(Tb_Activiteiten[[#This Row],[Afschrijvingskosten]]=1,Tb_Activiteiten[[#Headers],[Afschrijvingskosten]],""))</f>
        <v/>
      </c>
    </row>
    <row r="590" spans="1:40" x14ac:dyDescent="0.25">
      <c r="A590" s="342"/>
      <c r="F590" s="81"/>
      <c r="G590" s="81"/>
      <c r="L590" s="71"/>
      <c r="N590" t="str">
        <f>IFERROR(IF(VLOOKUP(Tb_Activiteiten[[#This Row],[Openstelling]],Tb_Openstelling[],2,0)=1,1,""),"")</f>
        <v/>
      </c>
      <c r="AA590" t="str">
        <f>IF(ISNUMBER(FIND("arbeid",Methode_Keuze)),"",IF(ISNUMBER(FIND("arbeid",Methode_Keuze)),"",IF(Tb_Activiteiten[[#This Row],[Loonkosten]]=1,Tb_Activiteiten[[#Headers],[Loonkosten]],"")))</f>
        <v/>
      </c>
      <c r="AB590" t="str">
        <f>IF(ISNUMBER(FIND("arbeid",Methode_Keuze)),"",IF(ISNUMBER(FIND("arbeid",Methode_Keuze)),"",IF(Tb_Activiteiten[[#This Row],[Eigen arbeid]]=1,Tb_Activiteiten[[#Headers],[Eigen arbeid]],"")))</f>
        <v/>
      </c>
      <c r="AC590" t="str">
        <f>IF(ISNUMBER(FIND("arbeid",Methode_Keuze)),"",IF(ISNUMBER(FIND("arbeid",Methode_Keuze)),"",IF(Tb_Activiteiten[[#This Row],[Projectmedewerker]]=1,Tb_Activiteiten[[#Headers],[Projectmedewerker]],"")))</f>
        <v/>
      </c>
      <c r="AD590" t="str">
        <f>IF(ISNUMBER(FIND("arbeid",Methode_Keuze)),"",IF(ISNUMBER(FIND("arbeid",Methode_Keuze)),"",IF(Tb_Activiteiten[[#This Row],[Landbouwer]]=1,Tb_Activiteiten[[#Headers],[Landbouwer]],"")))</f>
        <v/>
      </c>
      <c r="AE590" t="str">
        <f>IF(ISNUMBER(FIND("arbeid",Methode_Keuze)),"",IF(ISNUMBER(FIND("arbeid",Methode_Keuze)),"",IF(Tb_Activiteiten[[#This Row],[Adviseur]]=1,Tb_Activiteiten[[#Headers],[Adviseur]],"")))</f>
        <v/>
      </c>
      <c r="AF590" t="str">
        <f>IF(ISNUMBER(FIND("arbeid",Methode_Keuze)),"",IF(ISNUMBER(FIND("arbeid",Methode_Keuze)),"",IF(Tb_Activiteiten[[#This Row],[Projectleider/Expert]]=1,Tb_Activiteiten[[#Headers],[Projectleider/Expert]],"")))</f>
        <v/>
      </c>
      <c r="AG590" t="str">
        <f>IF(ISNUMBER(FIND("arbeid",Methode_Keuze)),"",IF(ISNUMBER(FIND("arbeid",Methode_Keuze)),"",IF(Tb_Activiteiten[[#This Row],[Arbeidskosten]]=1,Tb_Activiteiten[[#Headers],[Arbeidskosten]],"")))</f>
        <v/>
      </c>
      <c r="AH590" t="str">
        <f>IF(ISNUMBER(FIND("arbeid",Methode_Keuze)),"",IF(ISNUMBER(FIND("arbeid",Methode_Keuze)),"",IF(Tb_Activiteiten[[#This Row],[Arbeidskosten op basis van IKS]]=1,Tb_Activiteiten[[#Headers],[Arbeidskosten op basis van IKS]],"")))</f>
        <v/>
      </c>
      <c r="AI590" t="str">
        <f>IF(ISNUMBER(FIND("overige",Methode_Keuze)),"",IF(Tb_Activiteiten[[#This Row],[Kosten derden exclusief btw]]=1,Tb_Activiteiten[[#Headers],[Kosten derden exclusief btw]],""))</f>
        <v/>
      </c>
      <c r="AJ590" t="str">
        <f>IF(ISNUMBER(FIND("overige",Methode_Keuze)),"",IF(Tb_Activiteiten[[#This Row],[Niet verrekenbare btw]]=1,Tb_Activiteiten[[#Headers],[Niet verrekenbare btw]],""))</f>
        <v/>
      </c>
      <c r="AK590" t="str">
        <f>IF(ISNUMBER(FIND("overige",Methode_Keuze)),"",IF(Tb_Activiteiten[[#This Row],[Grondkosten]]=1,Tb_Activiteiten[[#Headers],[Grondkosten]],""))</f>
        <v/>
      </c>
      <c r="AL590" t="str">
        <f>IF(ISNUMBER(FIND("overige",Methode_Keuze)),"",IF(Tb_Activiteiten[[#This Row],[Bijdrage in natura (overige)]]=1,Tb_Activiteiten[[#Headers],[Bijdrage in natura (overige)]],""))</f>
        <v/>
      </c>
      <c r="AM590" t="str">
        <f>IF(ISNUMBER(FIND("overige",Methode_Keuze)),"",IF(Tb_Activiteiten[[#This Row],[Bijdrage in natura (vrijwilligers)]]=1,Tb_Activiteiten[[#Headers],[Bijdrage in natura (vrijwilligers)]],""))</f>
        <v/>
      </c>
      <c r="AN590" t="str">
        <f>IF(ISNUMBER(FIND("overige",Methode_Keuze)),"",IF(Tb_Activiteiten[[#This Row],[Afschrijvingskosten]]=1,Tb_Activiteiten[[#Headers],[Afschrijvingskosten]],""))</f>
        <v/>
      </c>
    </row>
    <row r="591" spans="1:40" x14ac:dyDescent="0.25">
      <c r="A591" s="342"/>
      <c r="F591" s="81"/>
      <c r="G591" s="81"/>
      <c r="L591" s="71"/>
      <c r="N591" t="str">
        <f>IFERROR(IF(VLOOKUP(Tb_Activiteiten[[#This Row],[Openstelling]],Tb_Openstelling[],2,0)=1,1,""),"")</f>
        <v/>
      </c>
      <c r="AA591" t="str">
        <f>IF(ISNUMBER(FIND("arbeid",Methode_Keuze)),"",IF(ISNUMBER(FIND("arbeid",Methode_Keuze)),"",IF(Tb_Activiteiten[[#This Row],[Loonkosten]]=1,Tb_Activiteiten[[#Headers],[Loonkosten]],"")))</f>
        <v/>
      </c>
      <c r="AB591" t="str">
        <f>IF(ISNUMBER(FIND("arbeid",Methode_Keuze)),"",IF(ISNUMBER(FIND("arbeid",Methode_Keuze)),"",IF(Tb_Activiteiten[[#This Row],[Eigen arbeid]]=1,Tb_Activiteiten[[#Headers],[Eigen arbeid]],"")))</f>
        <v/>
      </c>
      <c r="AC591" t="str">
        <f>IF(ISNUMBER(FIND("arbeid",Methode_Keuze)),"",IF(ISNUMBER(FIND("arbeid",Methode_Keuze)),"",IF(Tb_Activiteiten[[#This Row],[Projectmedewerker]]=1,Tb_Activiteiten[[#Headers],[Projectmedewerker]],"")))</f>
        <v/>
      </c>
      <c r="AD591" t="str">
        <f>IF(ISNUMBER(FIND("arbeid",Methode_Keuze)),"",IF(ISNUMBER(FIND("arbeid",Methode_Keuze)),"",IF(Tb_Activiteiten[[#This Row],[Landbouwer]]=1,Tb_Activiteiten[[#Headers],[Landbouwer]],"")))</f>
        <v/>
      </c>
      <c r="AE591" t="str">
        <f>IF(ISNUMBER(FIND("arbeid",Methode_Keuze)),"",IF(ISNUMBER(FIND("arbeid",Methode_Keuze)),"",IF(Tb_Activiteiten[[#This Row],[Adviseur]]=1,Tb_Activiteiten[[#Headers],[Adviseur]],"")))</f>
        <v/>
      </c>
      <c r="AF591" t="str">
        <f>IF(ISNUMBER(FIND("arbeid",Methode_Keuze)),"",IF(ISNUMBER(FIND("arbeid",Methode_Keuze)),"",IF(Tb_Activiteiten[[#This Row],[Projectleider/Expert]]=1,Tb_Activiteiten[[#Headers],[Projectleider/Expert]],"")))</f>
        <v/>
      </c>
      <c r="AG591" t="str">
        <f>IF(ISNUMBER(FIND("arbeid",Methode_Keuze)),"",IF(ISNUMBER(FIND("arbeid",Methode_Keuze)),"",IF(Tb_Activiteiten[[#This Row],[Arbeidskosten]]=1,Tb_Activiteiten[[#Headers],[Arbeidskosten]],"")))</f>
        <v/>
      </c>
      <c r="AH591" t="str">
        <f>IF(ISNUMBER(FIND("arbeid",Methode_Keuze)),"",IF(ISNUMBER(FIND("arbeid",Methode_Keuze)),"",IF(Tb_Activiteiten[[#This Row],[Arbeidskosten op basis van IKS]]=1,Tb_Activiteiten[[#Headers],[Arbeidskosten op basis van IKS]],"")))</f>
        <v/>
      </c>
      <c r="AI591" t="str">
        <f>IF(ISNUMBER(FIND("overige",Methode_Keuze)),"",IF(Tb_Activiteiten[[#This Row],[Kosten derden exclusief btw]]=1,Tb_Activiteiten[[#Headers],[Kosten derden exclusief btw]],""))</f>
        <v/>
      </c>
      <c r="AJ591" t="str">
        <f>IF(ISNUMBER(FIND("overige",Methode_Keuze)),"",IF(Tb_Activiteiten[[#This Row],[Niet verrekenbare btw]]=1,Tb_Activiteiten[[#Headers],[Niet verrekenbare btw]],""))</f>
        <v/>
      </c>
      <c r="AK591" t="str">
        <f>IF(ISNUMBER(FIND("overige",Methode_Keuze)),"",IF(Tb_Activiteiten[[#This Row],[Grondkosten]]=1,Tb_Activiteiten[[#Headers],[Grondkosten]],""))</f>
        <v/>
      </c>
      <c r="AL591" t="str">
        <f>IF(ISNUMBER(FIND("overige",Methode_Keuze)),"",IF(Tb_Activiteiten[[#This Row],[Bijdrage in natura (overige)]]=1,Tb_Activiteiten[[#Headers],[Bijdrage in natura (overige)]],""))</f>
        <v/>
      </c>
      <c r="AM591" t="str">
        <f>IF(ISNUMBER(FIND("overige",Methode_Keuze)),"",IF(Tb_Activiteiten[[#This Row],[Bijdrage in natura (vrijwilligers)]]=1,Tb_Activiteiten[[#Headers],[Bijdrage in natura (vrijwilligers)]],""))</f>
        <v/>
      </c>
      <c r="AN591" t="str">
        <f>IF(ISNUMBER(FIND("overige",Methode_Keuze)),"",IF(Tb_Activiteiten[[#This Row],[Afschrijvingskosten]]=1,Tb_Activiteiten[[#Headers],[Afschrijvingskosten]],""))</f>
        <v/>
      </c>
    </row>
    <row r="592" spans="1:40" x14ac:dyDescent="0.25">
      <c r="A592" s="342"/>
      <c r="F592" s="81"/>
      <c r="G592" s="81"/>
      <c r="L592" s="71"/>
      <c r="N592" t="str">
        <f>IFERROR(IF(VLOOKUP(Tb_Activiteiten[[#This Row],[Openstelling]],Tb_Openstelling[],2,0)=1,1,""),"")</f>
        <v/>
      </c>
      <c r="AA592" t="str">
        <f>IF(ISNUMBER(FIND("arbeid",Methode_Keuze)),"",IF(ISNUMBER(FIND("arbeid",Methode_Keuze)),"",IF(Tb_Activiteiten[[#This Row],[Loonkosten]]=1,Tb_Activiteiten[[#Headers],[Loonkosten]],"")))</f>
        <v/>
      </c>
      <c r="AB592" t="str">
        <f>IF(ISNUMBER(FIND("arbeid",Methode_Keuze)),"",IF(ISNUMBER(FIND("arbeid",Methode_Keuze)),"",IF(Tb_Activiteiten[[#This Row],[Eigen arbeid]]=1,Tb_Activiteiten[[#Headers],[Eigen arbeid]],"")))</f>
        <v/>
      </c>
      <c r="AC592" t="str">
        <f>IF(ISNUMBER(FIND("arbeid",Methode_Keuze)),"",IF(ISNUMBER(FIND("arbeid",Methode_Keuze)),"",IF(Tb_Activiteiten[[#This Row],[Projectmedewerker]]=1,Tb_Activiteiten[[#Headers],[Projectmedewerker]],"")))</f>
        <v/>
      </c>
      <c r="AD592" t="str">
        <f>IF(ISNUMBER(FIND("arbeid",Methode_Keuze)),"",IF(ISNUMBER(FIND("arbeid",Methode_Keuze)),"",IF(Tb_Activiteiten[[#This Row],[Landbouwer]]=1,Tb_Activiteiten[[#Headers],[Landbouwer]],"")))</f>
        <v/>
      </c>
      <c r="AE592" t="str">
        <f>IF(ISNUMBER(FIND("arbeid",Methode_Keuze)),"",IF(ISNUMBER(FIND("arbeid",Methode_Keuze)),"",IF(Tb_Activiteiten[[#This Row],[Adviseur]]=1,Tb_Activiteiten[[#Headers],[Adviseur]],"")))</f>
        <v/>
      </c>
      <c r="AF592" t="str">
        <f>IF(ISNUMBER(FIND("arbeid",Methode_Keuze)),"",IF(ISNUMBER(FIND("arbeid",Methode_Keuze)),"",IF(Tb_Activiteiten[[#This Row],[Projectleider/Expert]]=1,Tb_Activiteiten[[#Headers],[Projectleider/Expert]],"")))</f>
        <v/>
      </c>
      <c r="AG592" t="str">
        <f>IF(ISNUMBER(FIND("arbeid",Methode_Keuze)),"",IF(ISNUMBER(FIND("arbeid",Methode_Keuze)),"",IF(Tb_Activiteiten[[#This Row],[Arbeidskosten]]=1,Tb_Activiteiten[[#Headers],[Arbeidskosten]],"")))</f>
        <v/>
      </c>
      <c r="AH592" t="str">
        <f>IF(ISNUMBER(FIND("arbeid",Methode_Keuze)),"",IF(ISNUMBER(FIND("arbeid",Methode_Keuze)),"",IF(Tb_Activiteiten[[#This Row],[Arbeidskosten op basis van IKS]]=1,Tb_Activiteiten[[#Headers],[Arbeidskosten op basis van IKS]],"")))</f>
        <v/>
      </c>
      <c r="AI592" t="str">
        <f>IF(ISNUMBER(FIND("overige",Methode_Keuze)),"",IF(Tb_Activiteiten[[#This Row],[Kosten derden exclusief btw]]=1,Tb_Activiteiten[[#Headers],[Kosten derden exclusief btw]],""))</f>
        <v/>
      </c>
      <c r="AJ592" t="str">
        <f>IF(ISNUMBER(FIND("overige",Methode_Keuze)),"",IF(Tb_Activiteiten[[#This Row],[Niet verrekenbare btw]]=1,Tb_Activiteiten[[#Headers],[Niet verrekenbare btw]],""))</f>
        <v/>
      </c>
      <c r="AK592" t="str">
        <f>IF(ISNUMBER(FIND("overige",Methode_Keuze)),"",IF(Tb_Activiteiten[[#This Row],[Grondkosten]]=1,Tb_Activiteiten[[#Headers],[Grondkosten]],""))</f>
        <v/>
      </c>
      <c r="AL592" t="str">
        <f>IF(ISNUMBER(FIND("overige",Methode_Keuze)),"",IF(Tb_Activiteiten[[#This Row],[Bijdrage in natura (overige)]]=1,Tb_Activiteiten[[#Headers],[Bijdrage in natura (overige)]],""))</f>
        <v/>
      </c>
      <c r="AM592" t="str">
        <f>IF(ISNUMBER(FIND("overige",Methode_Keuze)),"",IF(Tb_Activiteiten[[#This Row],[Bijdrage in natura (vrijwilligers)]]=1,Tb_Activiteiten[[#Headers],[Bijdrage in natura (vrijwilligers)]],""))</f>
        <v/>
      </c>
      <c r="AN592" t="str">
        <f>IF(ISNUMBER(FIND("overige",Methode_Keuze)),"",IF(Tb_Activiteiten[[#This Row],[Afschrijvingskosten]]=1,Tb_Activiteiten[[#Headers],[Afschrijvingskosten]],""))</f>
        <v/>
      </c>
    </row>
    <row r="593" spans="1:40" x14ac:dyDescent="0.25">
      <c r="A593" s="342"/>
      <c r="F593" s="81"/>
      <c r="G593" s="81"/>
      <c r="L593" s="71"/>
      <c r="N593" t="str">
        <f>IFERROR(IF(VLOOKUP(Tb_Activiteiten[[#This Row],[Openstelling]],Tb_Openstelling[],2,0)=1,1,""),"")</f>
        <v/>
      </c>
      <c r="AA593" t="str">
        <f>IF(ISNUMBER(FIND("arbeid",Methode_Keuze)),"",IF(ISNUMBER(FIND("arbeid",Methode_Keuze)),"",IF(Tb_Activiteiten[[#This Row],[Loonkosten]]=1,Tb_Activiteiten[[#Headers],[Loonkosten]],"")))</f>
        <v/>
      </c>
      <c r="AB593" t="str">
        <f>IF(ISNUMBER(FIND("arbeid",Methode_Keuze)),"",IF(ISNUMBER(FIND("arbeid",Methode_Keuze)),"",IF(Tb_Activiteiten[[#This Row],[Eigen arbeid]]=1,Tb_Activiteiten[[#Headers],[Eigen arbeid]],"")))</f>
        <v/>
      </c>
      <c r="AC593" t="str">
        <f>IF(ISNUMBER(FIND("arbeid",Methode_Keuze)),"",IF(ISNUMBER(FIND("arbeid",Methode_Keuze)),"",IF(Tb_Activiteiten[[#This Row],[Projectmedewerker]]=1,Tb_Activiteiten[[#Headers],[Projectmedewerker]],"")))</f>
        <v/>
      </c>
      <c r="AD593" t="str">
        <f>IF(ISNUMBER(FIND("arbeid",Methode_Keuze)),"",IF(ISNUMBER(FIND("arbeid",Methode_Keuze)),"",IF(Tb_Activiteiten[[#This Row],[Landbouwer]]=1,Tb_Activiteiten[[#Headers],[Landbouwer]],"")))</f>
        <v/>
      </c>
      <c r="AE593" t="str">
        <f>IF(ISNUMBER(FIND("arbeid",Methode_Keuze)),"",IF(ISNUMBER(FIND("arbeid",Methode_Keuze)),"",IF(Tb_Activiteiten[[#This Row],[Adviseur]]=1,Tb_Activiteiten[[#Headers],[Adviseur]],"")))</f>
        <v/>
      </c>
      <c r="AF593" t="str">
        <f>IF(ISNUMBER(FIND("arbeid",Methode_Keuze)),"",IF(ISNUMBER(FIND("arbeid",Methode_Keuze)),"",IF(Tb_Activiteiten[[#This Row],[Projectleider/Expert]]=1,Tb_Activiteiten[[#Headers],[Projectleider/Expert]],"")))</f>
        <v/>
      </c>
      <c r="AG593" t="str">
        <f>IF(ISNUMBER(FIND("arbeid",Methode_Keuze)),"",IF(ISNUMBER(FIND("arbeid",Methode_Keuze)),"",IF(Tb_Activiteiten[[#This Row],[Arbeidskosten]]=1,Tb_Activiteiten[[#Headers],[Arbeidskosten]],"")))</f>
        <v/>
      </c>
      <c r="AH593" t="str">
        <f>IF(ISNUMBER(FIND("arbeid",Methode_Keuze)),"",IF(ISNUMBER(FIND("arbeid",Methode_Keuze)),"",IF(Tb_Activiteiten[[#This Row],[Arbeidskosten op basis van IKS]]=1,Tb_Activiteiten[[#Headers],[Arbeidskosten op basis van IKS]],"")))</f>
        <v/>
      </c>
      <c r="AI593" t="str">
        <f>IF(ISNUMBER(FIND("overige",Methode_Keuze)),"",IF(Tb_Activiteiten[[#This Row],[Kosten derden exclusief btw]]=1,Tb_Activiteiten[[#Headers],[Kosten derden exclusief btw]],""))</f>
        <v/>
      </c>
      <c r="AJ593" t="str">
        <f>IF(ISNUMBER(FIND("overige",Methode_Keuze)),"",IF(Tb_Activiteiten[[#This Row],[Niet verrekenbare btw]]=1,Tb_Activiteiten[[#Headers],[Niet verrekenbare btw]],""))</f>
        <v/>
      </c>
      <c r="AK593" t="str">
        <f>IF(ISNUMBER(FIND("overige",Methode_Keuze)),"",IF(Tb_Activiteiten[[#This Row],[Grondkosten]]=1,Tb_Activiteiten[[#Headers],[Grondkosten]],""))</f>
        <v/>
      </c>
      <c r="AL593" t="str">
        <f>IF(ISNUMBER(FIND("overige",Methode_Keuze)),"",IF(Tb_Activiteiten[[#This Row],[Bijdrage in natura (overige)]]=1,Tb_Activiteiten[[#Headers],[Bijdrage in natura (overige)]],""))</f>
        <v/>
      </c>
      <c r="AM593" t="str">
        <f>IF(ISNUMBER(FIND("overige",Methode_Keuze)),"",IF(Tb_Activiteiten[[#This Row],[Bijdrage in natura (vrijwilligers)]]=1,Tb_Activiteiten[[#Headers],[Bijdrage in natura (vrijwilligers)]],""))</f>
        <v/>
      </c>
      <c r="AN593" t="str">
        <f>IF(ISNUMBER(FIND("overige",Methode_Keuze)),"",IF(Tb_Activiteiten[[#This Row],[Afschrijvingskosten]]=1,Tb_Activiteiten[[#Headers],[Afschrijvingskosten]],""))</f>
        <v/>
      </c>
    </row>
    <row r="594" spans="1:40" x14ac:dyDescent="0.25">
      <c r="A594" s="342"/>
      <c r="F594" s="81"/>
      <c r="G594" s="81"/>
      <c r="L594" s="71"/>
      <c r="N594" t="str">
        <f>IFERROR(IF(VLOOKUP(Tb_Activiteiten[[#This Row],[Openstelling]],Tb_Openstelling[],2,0)=1,1,""),"")</f>
        <v/>
      </c>
      <c r="AA594" t="str">
        <f>IF(ISNUMBER(FIND("arbeid",Methode_Keuze)),"",IF(ISNUMBER(FIND("arbeid",Methode_Keuze)),"",IF(Tb_Activiteiten[[#This Row],[Loonkosten]]=1,Tb_Activiteiten[[#Headers],[Loonkosten]],"")))</f>
        <v/>
      </c>
      <c r="AB594" t="str">
        <f>IF(ISNUMBER(FIND("arbeid",Methode_Keuze)),"",IF(ISNUMBER(FIND("arbeid",Methode_Keuze)),"",IF(Tb_Activiteiten[[#This Row],[Eigen arbeid]]=1,Tb_Activiteiten[[#Headers],[Eigen arbeid]],"")))</f>
        <v/>
      </c>
      <c r="AC594" t="str">
        <f>IF(ISNUMBER(FIND("arbeid",Methode_Keuze)),"",IF(ISNUMBER(FIND("arbeid",Methode_Keuze)),"",IF(Tb_Activiteiten[[#This Row],[Projectmedewerker]]=1,Tb_Activiteiten[[#Headers],[Projectmedewerker]],"")))</f>
        <v/>
      </c>
      <c r="AD594" t="str">
        <f>IF(ISNUMBER(FIND("arbeid",Methode_Keuze)),"",IF(ISNUMBER(FIND("arbeid",Methode_Keuze)),"",IF(Tb_Activiteiten[[#This Row],[Landbouwer]]=1,Tb_Activiteiten[[#Headers],[Landbouwer]],"")))</f>
        <v/>
      </c>
      <c r="AE594" t="str">
        <f>IF(ISNUMBER(FIND("arbeid",Methode_Keuze)),"",IF(ISNUMBER(FIND("arbeid",Methode_Keuze)),"",IF(Tb_Activiteiten[[#This Row],[Adviseur]]=1,Tb_Activiteiten[[#Headers],[Adviseur]],"")))</f>
        <v/>
      </c>
      <c r="AF594" t="str">
        <f>IF(ISNUMBER(FIND("arbeid",Methode_Keuze)),"",IF(ISNUMBER(FIND("arbeid",Methode_Keuze)),"",IF(Tb_Activiteiten[[#This Row],[Projectleider/Expert]]=1,Tb_Activiteiten[[#Headers],[Projectleider/Expert]],"")))</f>
        <v/>
      </c>
      <c r="AG594" t="str">
        <f>IF(ISNUMBER(FIND("arbeid",Methode_Keuze)),"",IF(ISNUMBER(FIND("arbeid",Methode_Keuze)),"",IF(Tb_Activiteiten[[#This Row],[Arbeidskosten]]=1,Tb_Activiteiten[[#Headers],[Arbeidskosten]],"")))</f>
        <v/>
      </c>
      <c r="AH594" t="str">
        <f>IF(ISNUMBER(FIND("arbeid",Methode_Keuze)),"",IF(ISNUMBER(FIND("arbeid",Methode_Keuze)),"",IF(Tb_Activiteiten[[#This Row],[Arbeidskosten op basis van IKS]]=1,Tb_Activiteiten[[#Headers],[Arbeidskosten op basis van IKS]],"")))</f>
        <v/>
      </c>
      <c r="AI594" t="str">
        <f>IF(ISNUMBER(FIND("overige",Methode_Keuze)),"",IF(Tb_Activiteiten[[#This Row],[Kosten derden exclusief btw]]=1,Tb_Activiteiten[[#Headers],[Kosten derden exclusief btw]],""))</f>
        <v/>
      </c>
      <c r="AJ594" t="str">
        <f>IF(ISNUMBER(FIND("overige",Methode_Keuze)),"",IF(Tb_Activiteiten[[#This Row],[Niet verrekenbare btw]]=1,Tb_Activiteiten[[#Headers],[Niet verrekenbare btw]],""))</f>
        <v/>
      </c>
      <c r="AK594" t="str">
        <f>IF(ISNUMBER(FIND("overige",Methode_Keuze)),"",IF(Tb_Activiteiten[[#This Row],[Grondkosten]]=1,Tb_Activiteiten[[#Headers],[Grondkosten]],""))</f>
        <v/>
      </c>
      <c r="AL594" t="str">
        <f>IF(ISNUMBER(FIND("overige",Methode_Keuze)),"",IF(Tb_Activiteiten[[#This Row],[Bijdrage in natura (overige)]]=1,Tb_Activiteiten[[#Headers],[Bijdrage in natura (overige)]],""))</f>
        <v/>
      </c>
      <c r="AM594" t="str">
        <f>IF(ISNUMBER(FIND("overige",Methode_Keuze)),"",IF(Tb_Activiteiten[[#This Row],[Bijdrage in natura (vrijwilligers)]]=1,Tb_Activiteiten[[#Headers],[Bijdrage in natura (vrijwilligers)]],""))</f>
        <v/>
      </c>
      <c r="AN594" t="str">
        <f>IF(ISNUMBER(FIND("overige",Methode_Keuze)),"",IF(Tb_Activiteiten[[#This Row],[Afschrijvingskosten]]=1,Tb_Activiteiten[[#Headers],[Afschrijvingskosten]],""))</f>
        <v/>
      </c>
    </row>
    <row r="595" spans="1:40" x14ac:dyDescent="0.25">
      <c r="A595" s="342"/>
      <c r="F595" s="81"/>
      <c r="G595" s="81"/>
      <c r="L595" s="71"/>
      <c r="N595" t="str">
        <f>IFERROR(IF(VLOOKUP(Tb_Activiteiten[[#This Row],[Openstelling]],Tb_Openstelling[],2,0)=1,1,""),"")</f>
        <v/>
      </c>
      <c r="AA595" t="str">
        <f>IF(ISNUMBER(FIND("arbeid",Methode_Keuze)),"",IF(ISNUMBER(FIND("arbeid",Methode_Keuze)),"",IF(Tb_Activiteiten[[#This Row],[Loonkosten]]=1,Tb_Activiteiten[[#Headers],[Loonkosten]],"")))</f>
        <v/>
      </c>
      <c r="AB595" t="str">
        <f>IF(ISNUMBER(FIND("arbeid",Methode_Keuze)),"",IF(ISNUMBER(FIND("arbeid",Methode_Keuze)),"",IF(Tb_Activiteiten[[#This Row],[Eigen arbeid]]=1,Tb_Activiteiten[[#Headers],[Eigen arbeid]],"")))</f>
        <v/>
      </c>
      <c r="AC595" t="str">
        <f>IF(ISNUMBER(FIND("arbeid",Methode_Keuze)),"",IF(ISNUMBER(FIND("arbeid",Methode_Keuze)),"",IF(Tb_Activiteiten[[#This Row],[Projectmedewerker]]=1,Tb_Activiteiten[[#Headers],[Projectmedewerker]],"")))</f>
        <v/>
      </c>
      <c r="AD595" t="str">
        <f>IF(ISNUMBER(FIND("arbeid",Methode_Keuze)),"",IF(ISNUMBER(FIND("arbeid",Methode_Keuze)),"",IF(Tb_Activiteiten[[#This Row],[Landbouwer]]=1,Tb_Activiteiten[[#Headers],[Landbouwer]],"")))</f>
        <v/>
      </c>
      <c r="AE595" t="str">
        <f>IF(ISNUMBER(FIND("arbeid",Methode_Keuze)),"",IF(ISNUMBER(FIND("arbeid",Methode_Keuze)),"",IF(Tb_Activiteiten[[#This Row],[Adviseur]]=1,Tb_Activiteiten[[#Headers],[Adviseur]],"")))</f>
        <v/>
      </c>
      <c r="AF595" t="str">
        <f>IF(ISNUMBER(FIND("arbeid",Methode_Keuze)),"",IF(ISNUMBER(FIND("arbeid",Methode_Keuze)),"",IF(Tb_Activiteiten[[#This Row],[Projectleider/Expert]]=1,Tb_Activiteiten[[#Headers],[Projectleider/Expert]],"")))</f>
        <v/>
      </c>
      <c r="AG595" t="str">
        <f>IF(ISNUMBER(FIND("arbeid",Methode_Keuze)),"",IF(ISNUMBER(FIND("arbeid",Methode_Keuze)),"",IF(Tb_Activiteiten[[#This Row],[Arbeidskosten]]=1,Tb_Activiteiten[[#Headers],[Arbeidskosten]],"")))</f>
        <v/>
      </c>
      <c r="AH595" t="str">
        <f>IF(ISNUMBER(FIND("arbeid",Methode_Keuze)),"",IF(ISNUMBER(FIND("arbeid",Methode_Keuze)),"",IF(Tb_Activiteiten[[#This Row],[Arbeidskosten op basis van IKS]]=1,Tb_Activiteiten[[#Headers],[Arbeidskosten op basis van IKS]],"")))</f>
        <v/>
      </c>
      <c r="AI595" t="str">
        <f>IF(ISNUMBER(FIND("overige",Methode_Keuze)),"",IF(Tb_Activiteiten[[#This Row],[Kosten derden exclusief btw]]=1,Tb_Activiteiten[[#Headers],[Kosten derden exclusief btw]],""))</f>
        <v/>
      </c>
      <c r="AJ595" t="str">
        <f>IF(ISNUMBER(FIND("overige",Methode_Keuze)),"",IF(Tb_Activiteiten[[#This Row],[Niet verrekenbare btw]]=1,Tb_Activiteiten[[#Headers],[Niet verrekenbare btw]],""))</f>
        <v/>
      </c>
      <c r="AK595" t="str">
        <f>IF(ISNUMBER(FIND("overige",Methode_Keuze)),"",IF(Tb_Activiteiten[[#This Row],[Grondkosten]]=1,Tb_Activiteiten[[#Headers],[Grondkosten]],""))</f>
        <v/>
      </c>
      <c r="AL595" t="str">
        <f>IF(ISNUMBER(FIND("overige",Methode_Keuze)),"",IF(Tb_Activiteiten[[#This Row],[Bijdrage in natura (overige)]]=1,Tb_Activiteiten[[#Headers],[Bijdrage in natura (overige)]],""))</f>
        <v/>
      </c>
      <c r="AM595" t="str">
        <f>IF(ISNUMBER(FIND("overige",Methode_Keuze)),"",IF(Tb_Activiteiten[[#This Row],[Bijdrage in natura (vrijwilligers)]]=1,Tb_Activiteiten[[#Headers],[Bijdrage in natura (vrijwilligers)]],""))</f>
        <v/>
      </c>
      <c r="AN595" t="str">
        <f>IF(ISNUMBER(FIND("overige",Methode_Keuze)),"",IF(Tb_Activiteiten[[#This Row],[Afschrijvingskosten]]=1,Tb_Activiteiten[[#Headers],[Afschrijvingskosten]],""))</f>
        <v/>
      </c>
    </row>
    <row r="596" spans="1:40" x14ac:dyDescent="0.25">
      <c r="A596" s="342"/>
      <c r="F596" s="81"/>
      <c r="G596" s="81"/>
      <c r="L596" s="71"/>
      <c r="N596" t="str">
        <f>IFERROR(IF(VLOOKUP(Tb_Activiteiten[[#This Row],[Openstelling]],Tb_Openstelling[],2,0)=1,1,""),"")</f>
        <v/>
      </c>
      <c r="AA596" t="str">
        <f>IF(ISNUMBER(FIND("arbeid",Methode_Keuze)),"",IF(ISNUMBER(FIND("arbeid",Methode_Keuze)),"",IF(Tb_Activiteiten[[#This Row],[Loonkosten]]=1,Tb_Activiteiten[[#Headers],[Loonkosten]],"")))</f>
        <v/>
      </c>
      <c r="AB596" t="str">
        <f>IF(ISNUMBER(FIND("arbeid",Methode_Keuze)),"",IF(ISNUMBER(FIND("arbeid",Methode_Keuze)),"",IF(Tb_Activiteiten[[#This Row],[Eigen arbeid]]=1,Tb_Activiteiten[[#Headers],[Eigen arbeid]],"")))</f>
        <v/>
      </c>
      <c r="AC596" t="str">
        <f>IF(ISNUMBER(FIND("arbeid",Methode_Keuze)),"",IF(ISNUMBER(FIND("arbeid",Methode_Keuze)),"",IF(Tb_Activiteiten[[#This Row],[Projectmedewerker]]=1,Tb_Activiteiten[[#Headers],[Projectmedewerker]],"")))</f>
        <v/>
      </c>
      <c r="AD596" t="str">
        <f>IF(ISNUMBER(FIND("arbeid",Methode_Keuze)),"",IF(ISNUMBER(FIND("arbeid",Methode_Keuze)),"",IF(Tb_Activiteiten[[#This Row],[Landbouwer]]=1,Tb_Activiteiten[[#Headers],[Landbouwer]],"")))</f>
        <v/>
      </c>
      <c r="AE596" t="str">
        <f>IF(ISNUMBER(FIND("arbeid",Methode_Keuze)),"",IF(ISNUMBER(FIND("arbeid",Methode_Keuze)),"",IF(Tb_Activiteiten[[#This Row],[Adviseur]]=1,Tb_Activiteiten[[#Headers],[Adviseur]],"")))</f>
        <v/>
      </c>
      <c r="AF596" t="str">
        <f>IF(ISNUMBER(FIND("arbeid",Methode_Keuze)),"",IF(ISNUMBER(FIND("arbeid",Methode_Keuze)),"",IF(Tb_Activiteiten[[#This Row],[Projectleider/Expert]]=1,Tb_Activiteiten[[#Headers],[Projectleider/Expert]],"")))</f>
        <v/>
      </c>
      <c r="AG596" t="str">
        <f>IF(ISNUMBER(FIND("arbeid",Methode_Keuze)),"",IF(ISNUMBER(FIND("arbeid",Methode_Keuze)),"",IF(Tb_Activiteiten[[#This Row],[Arbeidskosten]]=1,Tb_Activiteiten[[#Headers],[Arbeidskosten]],"")))</f>
        <v/>
      </c>
      <c r="AH596" t="str">
        <f>IF(ISNUMBER(FIND("arbeid",Methode_Keuze)),"",IF(ISNUMBER(FIND("arbeid",Methode_Keuze)),"",IF(Tb_Activiteiten[[#This Row],[Arbeidskosten op basis van IKS]]=1,Tb_Activiteiten[[#Headers],[Arbeidskosten op basis van IKS]],"")))</f>
        <v/>
      </c>
      <c r="AI596" t="str">
        <f>IF(ISNUMBER(FIND("overige",Methode_Keuze)),"",IF(Tb_Activiteiten[[#This Row],[Kosten derden exclusief btw]]=1,Tb_Activiteiten[[#Headers],[Kosten derden exclusief btw]],""))</f>
        <v/>
      </c>
      <c r="AJ596" t="str">
        <f>IF(ISNUMBER(FIND("overige",Methode_Keuze)),"",IF(Tb_Activiteiten[[#This Row],[Niet verrekenbare btw]]=1,Tb_Activiteiten[[#Headers],[Niet verrekenbare btw]],""))</f>
        <v/>
      </c>
      <c r="AK596" t="str">
        <f>IF(ISNUMBER(FIND("overige",Methode_Keuze)),"",IF(Tb_Activiteiten[[#This Row],[Grondkosten]]=1,Tb_Activiteiten[[#Headers],[Grondkosten]],""))</f>
        <v/>
      </c>
      <c r="AL596" t="str">
        <f>IF(ISNUMBER(FIND("overige",Methode_Keuze)),"",IF(Tb_Activiteiten[[#This Row],[Bijdrage in natura (overige)]]=1,Tb_Activiteiten[[#Headers],[Bijdrage in natura (overige)]],""))</f>
        <v/>
      </c>
      <c r="AM596" t="str">
        <f>IF(ISNUMBER(FIND("overige",Methode_Keuze)),"",IF(Tb_Activiteiten[[#This Row],[Bijdrage in natura (vrijwilligers)]]=1,Tb_Activiteiten[[#Headers],[Bijdrage in natura (vrijwilligers)]],""))</f>
        <v/>
      </c>
      <c r="AN596" t="str">
        <f>IF(ISNUMBER(FIND("overige",Methode_Keuze)),"",IF(Tb_Activiteiten[[#This Row],[Afschrijvingskosten]]=1,Tb_Activiteiten[[#Headers],[Afschrijvingskosten]],""))</f>
        <v/>
      </c>
    </row>
    <row r="597" spans="1:40" x14ac:dyDescent="0.25">
      <c r="A597" s="342"/>
      <c r="F597" s="81"/>
      <c r="G597" s="81"/>
      <c r="L597" s="71"/>
      <c r="N597" t="str">
        <f>IFERROR(IF(VLOOKUP(Tb_Activiteiten[[#This Row],[Openstelling]],Tb_Openstelling[],2,0)=1,1,""),"")</f>
        <v/>
      </c>
      <c r="AA597" t="str">
        <f>IF(ISNUMBER(FIND("arbeid",Methode_Keuze)),"",IF(ISNUMBER(FIND("arbeid",Methode_Keuze)),"",IF(Tb_Activiteiten[[#This Row],[Loonkosten]]=1,Tb_Activiteiten[[#Headers],[Loonkosten]],"")))</f>
        <v/>
      </c>
      <c r="AB597" t="str">
        <f>IF(ISNUMBER(FIND("arbeid",Methode_Keuze)),"",IF(ISNUMBER(FIND("arbeid",Methode_Keuze)),"",IF(Tb_Activiteiten[[#This Row],[Eigen arbeid]]=1,Tb_Activiteiten[[#Headers],[Eigen arbeid]],"")))</f>
        <v/>
      </c>
      <c r="AC597" t="str">
        <f>IF(ISNUMBER(FIND("arbeid",Methode_Keuze)),"",IF(ISNUMBER(FIND("arbeid",Methode_Keuze)),"",IF(Tb_Activiteiten[[#This Row],[Projectmedewerker]]=1,Tb_Activiteiten[[#Headers],[Projectmedewerker]],"")))</f>
        <v/>
      </c>
      <c r="AD597" t="str">
        <f>IF(ISNUMBER(FIND("arbeid",Methode_Keuze)),"",IF(ISNUMBER(FIND("arbeid",Methode_Keuze)),"",IF(Tb_Activiteiten[[#This Row],[Landbouwer]]=1,Tb_Activiteiten[[#Headers],[Landbouwer]],"")))</f>
        <v/>
      </c>
      <c r="AE597" t="str">
        <f>IF(ISNUMBER(FIND("arbeid",Methode_Keuze)),"",IF(ISNUMBER(FIND("arbeid",Methode_Keuze)),"",IF(Tb_Activiteiten[[#This Row],[Adviseur]]=1,Tb_Activiteiten[[#Headers],[Adviseur]],"")))</f>
        <v/>
      </c>
      <c r="AF597" t="str">
        <f>IF(ISNUMBER(FIND("arbeid",Methode_Keuze)),"",IF(ISNUMBER(FIND("arbeid",Methode_Keuze)),"",IF(Tb_Activiteiten[[#This Row],[Projectleider/Expert]]=1,Tb_Activiteiten[[#Headers],[Projectleider/Expert]],"")))</f>
        <v/>
      </c>
      <c r="AG597" t="str">
        <f>IF(ISNUMBER(FIND("arbeid",Methode_Keuze)),"",IF(ISNUMBER(FIND("arbeid",Methode_Keuze)),"",IF(Tb_Activiteiten[[#This Row],[Arbeidskosten]]=1,Tb_Activiteiten[[#Headers],[Arbeidskosten]],"")))</f>
        <v/>
      </c>
      <c r="AH597" t="str">
        <f>IF(ISNUMBER(FIND("arbeid",Methode_Keuze)),"",IF(ISNUMBER(FIND("arbeid",Methode_Keuze)),"",IF(Tb_Activiteiten[[#This Row],[Arbeidskosten op basis van IKS]]=1,Tb_Activiteiten[[#Headers],[Arbeidskosten op basis van IKS]],"")))</f>
        <v/>
      </c>
      <c r="AI597" t="str">
        <f>IF(ISNUMBER(FIND("overige",Methode_Keuze)),"",IF(Tb_Activiteiten[[#This Row],[Kosten derden exclusief btw]]=1,Tb_Activiteiten[[#Headers],[Kosten derden exclusief btw]],""))</f>
        <v/>
      </c>
      <c r="AJ597" t="str">
        <f>IF(ISNUMBER(FIND("overige",Methode_Keuze)),"",IF(Tb_Activiteiten[[#This Row],[Niet verrekenbare btw]]=1,Tb_Activiteiten[[#Headers],[Niet verrekenbare btw]],""))</f>
        <v/>
      </c>
      <c r="AK597" t="str">
        <f>IF(ISNUMBER(FIND("overige",Methode_Keuze)),"",IF(Tb_Activiteiten[[#This Row],[Grondkosten]]=1,Tb_Activiteiten[[#Headers],[Grondkosten]],""))</f>
        <v/>
      </c>
      <c r="AL597" t="str">
        <f>IF(ISNUMBER(FIND("overige",Methode_Keuze)),"",IF(Tb_Activiteiten[[#This Row],[Bijdrage in natura (overige)]]=1,Tb_Activiteiten[[#Headers],[Bijdrage in natura (overige)]],""))</f>
        <v/>
      </c>
      <c r="AM597" t="str">
        <f>IF(ISNUMBER(FIND("overige",Methode_Keuze)),"",IF(Tb_Activiteiten[[#This Row],[Bijdrage in natura (vrijwilligers)]]=1,Tb_Activiteiten[[#Headers],[Bijdrage in natura (vrijwilligers)]],""))</f>
        <v/>
      </c>
      <c r="AN597" t="str">
        <f>IF(ISNUMBER(FIND("overige",Methode_Keuze)),"",IF(Tb_Activiteiten[[#This Row],[Afschrijvingskosten]]=1,Tb_Activiteiten[[#Headers],[Afschrijvingskosten]],""))</f>
        <v/>
      </c>
    </row>
    <row r="598" spans="1:40" x14ac:dyDescent="0.25">
      <c r="A598" s="342"/>
      <c r="F598" s="81"/>
      <c r="G598" s="81"/>
      <c r="L598" s="71"/>
      <c r="N598" t="str">
        <f>IFERROR(IF(VLOOKUP(Tb_Activiteiten[[#This Row],[Openstelling]],Tb_Openstelling[],2,0)=1,1,""),"")</f>
        <v/>
      </c>
      <c r="AA598" t="str">
        <f>IF(ISNUMBER(FIND("arbeid",Methode_Keuze)),"",IF(ISNUMBER(FIND("arbeid",Methode_Keuze)),"",IF(Tb_Activiteiten[[#This Row],[Loonkosten]]=1,Tb_Activiteiten[[#Headers],[Loonkosten]],"")))</f>
        <v/>
      </c>
      <c r="AB598" t="str">
        <f>IF(ISNUMBER(FIND("arbeid",Methode_Keuze)),"",IF(ISNUMBER(FIND("arbeid",Methode_Keuze)),"",IF(Tb_Activiteiten[[#This Row],[Eigen arbeid]]=1,Tb_Activiteiten[[#Headers],[Eigen arbeid]],"")))</f>
        <v/>
      </c>
      <c r="AC598" t="str">
        <f>IF(ISNUMBER(FIND("arbeid",Methode_Keuze)),"",IF(ISNUMBER(FIND("arbeid",Methode_Keuze)),"",IF(Tb_Activiteiten[[#This Row],[Projectmedewerker]]=1,Tb_Activiteiten[[#Headers],[Projectmedewerker]],"")))</f>
        <v/>
      </c>
      <c r="AD598" t="str">
        <f>IF(ISNUMBER(FIND("arbeid",Methode_Keuze)),"",IF(ISNUMBER(FIND("arbeid",Methode_Keuze)),"",IF(Tb_Activiteiten[[#This Row],[Landbouwer]]=1,Tb_Activiteiten[[#Headers],[Landbouwer]],"")))</f>
        <v/>
      </c>
      <c r="AE598" t="str">
        <f>IF(ISNUMBER(FIND("arbeid",Methode_Keuze)),"",IF(ISNUMBER(FIND("arbeid",Methode_Keuze)),"",IF(Tb_Activiteiten[[#This Row],[Adviseur]]=1,Tb_Activiteiten[[#Headers],[Adviseur]],"")))</f>
        <v/>
      </c>
      <c r="AF598" t="str">
        <f>IF(ISNUMBER(FIND("arbeid",Methode_Keuze)),"",IF(ISNUMBER(FIND("arbeid",Methode_Keuze)),"",IF(Tb_Activiteiten[[#This Row],[Projectleider/Expert]]=1,Tb_Activiteiten[[#Headers],[Projectleider/Expert]],"")))</f>
        <v/>
      </c>
      <c r="AG598" t="str">
        <f>IF(ISNUMBER(FIND("arbeid",Methode_Keuze)),"",IF(ISNUMBER(FIND("arbeid",Methode_Keuze)),"",IF(Tb_Activiteiten[[#This Row],[Arbeidskosten]]=1,Tb_Activiteiten[[#Headers],[Arbeidskosten]],"")))</f>
        <v/>
      </c>
      <c r="AH598" t="str">
        <f>IF(ISNUMBER(FIND("arbeid",Methode_Keuze)),"",IF(ISNUMBER(FIND("arbeid",Methode_Keuze)),"",IF(Tb_Activiteiten[[#This Row],[Arbeidskosten op basis van IKS]]=1,Tb_Activiteiten[[#Headers],[Arbeidskosten op basis van IKS]],"")))</f>
        <v/>
      </c>
      <c r="AI598" t="str">
        <f>IF(ISNUMBER(FIND("overige",Methode_Keuze)),"",IF(Tb_Activiteiten[[#This Row],[Kosten derden exclusief btw]]=1,Tb_Activiteiten[[#Headers],[Kosten derden exclusief btw]],""))</f>
        <v/>
      </c>
      <c r="AJ598" t="str">
        <f>IF(ISNUMBER(FIND("overige",Methode_Keuze)),"",IF(Tb_Activiteiten[[#This Row],[Niet verrekenbare btw]]=1,Tb_Activiteiten[[#Headers],[Niet verrekenbare btw]],""))</f>
        <v/>
      </c>
      <c r="AK598" t="str">
        <f>IF(ISNUMBER(FIND("overige",Methode_Keuze)),"",IF(Tb_Activiteiten[[#This Row],[Grondkosten]]=1,Tb_Activiteiten[[#Headers],[Grondkosten]],""))</f>
        <v/>
      </c>
      <c r="AL598" t="str">
        <f>IF(ISNUMBER(FIND("overige",Methode_Keuze)),"",IF(Tb_Activiteiten[[#This Row],[Bijdrage in natura (overige)]]=1,Tb_Activiteiten[[#Headers],[Bijdrage in natura (overige)]],""))</f>
        <v/>
      </c>
      <c r="AM598" t="str">
        <f>IF(ISNUMBER(FIND("overige",Methode_Keuze)),"",IF(Tb_Activiteiten[[#This Row],[Bijdrage in natura (vrijwilligers)]]=1,Tb_Activiteiten[[#Headers],[Bijdrage in natura (vrijwilligers)]],""))</f>
        <v/>
      </c>
      <c r="AN598" t="str">
        <f>IF(ISNUMBER(FIND("overige",Methode_Keuze)),"",IF(Tb_Activiteiten[[#This Row],[Afschrijvingskosten]]=1,Tb_Activiteiten[[#Headers],[Afschrijvingskosten]],""))</f>
        <v/>
      </c>
    </row>
    <row r="599" spans="1:40" x14ac:dyDescent="0.25">
      <c r="A599" s="342"/>
      <c r="F599" s="81"/>
      <c r="G599" s="81"/>
      <c r="L599" s="71"/>
      <c r="N599" t="str">
        <f>IFERROR(IF(VLOOKUP(Tb_Activiteiten[[#This Row],[Openstelling]],Tb_Openstelling[],2,0)=1,1,""),"")</f>
        <v/>
      </c>
      <c r="AA599" t="str">
        <f>IF(ISNUMBER(FIND("arbeid",Methode_Keuze)),"",IF(ISNUMBER(FIND("arbeid",Methode_Keuze)),"",IF(Tb_Activiteiten[[#This Row],[Loonkosten]]=1,Tb_Activiteiten[[#Headers],[Loonkosten]],"")))</f>
        <v/>
      </c>
      <c r="AB599" t="str">
        <f>IF(ISNUMBER(FIND("arbeid",Methode_Keuze)),"",IF(ISNUMBER(FIND("arbeid",Methode_Keuze)),"",IF(Tb_Activiteiten[[#This Row],[Eigen arbeid]]=1,Tb_Activiteiten[[#Headers],[Eigen arbeid]],"")))</f>
        <v/>
      </c>
      <c r="AC599" t="str">
        <f>IF(ISNUMBER(FIND("arbeid",Methode_Keuze)),"",IF(ISNUMBER(FIND("arbeid",Methode_Keuze)),"",IF(Tb_Activiteiten[[#This Row],[Projectmedewerker]]=1,Tb_Activiteiten[[#Headers],[Projectmedewerker]],"")))</f>
        <v/>
      </c>
      <c r="AD599" t="str">
        <f>IF(ISNUMBER(FIND("arbeid",Methode_Keuze)),"",IF(ISNUMBER(FIND("arbeid",Methode_Keuze)),"",IF(Tb_Activiteiten[[#This Row],[Landbouwer]]=1,Tb_Activiteiten[[#Headers],[Landbouwer]],"")))</f>
        <v/>
      </c>
      <c r="AE599" t="str">
        <f>IF(ISNUMBER(FIND("arbeid",Methode_Keuze)),"",IF(ISNUMBER(FIND("arbeid",Methode_Keuze)),"",IF(Tb_Activiteiten[[#This Row],[Adviseur]]=1,Tb_Activiteiten[[#Headers],[Adviseur]],"")))</f>
        <v/>
      </c>
      <c r="AF599" t="str">
        <f>IF(ISNUMBER(FIND("arbeid",Methode_Keuze)),"",IF(ISNUMBER(FIND("arbeid",Methode_Keuze)),"",IF(Tb_Activiteiten[[#This Row],[Projectleider/Expert]]=1,Tb_Activiteiten[[#Headers],[Projectleider/Expert]],"")))</f>
        <v/>
      </c>
      <c r="AG599" t="str">
        <f>IF(ISNUMBER(FIND("arbeid",Methode_Keuze)),"",IF(ISNUMBER(FIND("arbeid",Methode_Keuze)),"",IF(Tb_Activiteiten[[#This Row],[Arbeidskosten]]=1,Tb_Activiteiten[[#Headers],[Arbeidskosten]],"")))</f>
        <v/>
      </c>
      <c r="AH599" t="str">
        <f>IF(ISNUMBER(FIND("arbeid",Methode_Keuze)),"",IF(ISNUMBER(FIND("arbeid",Methode_Keuze)),"",IF(Tb_Activiteiten[[#This Row],[Arbeidskosten op basis van IKS]]=1,Tb_Activiteiten[[#Headers],[Arbeidskosten op basis van IKS]],"")))</f>
        <v/>
      </c>
      <c r="AI599" t="str">
        <f>IF(ISNUMBER(FIND("overige",Methode_Keuze)),"",IF(Tb_Activiteiten[[#This Row],[Kosten derden exclusief btw]]=1,Tb_Activiteiten[[#Headers],[Kosten derden exclusief btw]],""))</f>
        <v/>
      </c>
      <c r="AJ599" t="str">
        <f>IF(ISNUMBER(FIND("overige",Methode_Keuze)),"",IF(Tb_Activiteiten[[#This Row],[Niet verrekenbare btw]]=1,Tb_Activiteiten[[#Headers],[Niet verrekenbare btw]],""))</f>
        <v/>
      </c>
      <c r="AK599" t="str">
        <f>IF(ISNUMBER(FIND("overige",Methode_Keuze)),"",IF(Tb_Activiteiten[[#This Row],[Grondkosten]]=1,Tb_Activiteiten[[#Headers],[Grondkosten]],""))</f>
        <v/>
      </c>
      <c r="AL599" t="str">
        <f>IF(ISNUMBER(FIND("overige",Methode_Keuze)),"",IF(Tb_Activiteiten[[#This Row],[Bijdrage in natura (overige)]]=1,Tb_Activiteiten[[#Headers],[Bijdrage in natura (overige)]],""))</f>
        <v/>
      </c>
      <c r="AM599" t="str">
        <f>IF(ISNUMBER(FIND("overige",Methode_Keuze)),"",IF(Tb_Activiteiten[[#This Row],[Bijdrage in natura (vrijwilligers)]]=1,Tb_Activiteiten[[#Headers],[Bijdrage in natura (vrijwilligers)]],""))</f>
        <v/>
      </c>
      <c r="AN599" t="str">
        <f>IF(ISNUMBER(FIND("overige",Methode_Keuze)),"",IF(Tb_Activiteiten[[#This Row],[Afschrijvingskosten]]=1,Tb_Activiteiten[[#Headers],[Afschrijvingskosten]],""))</f>
        <v/>
      </c>
    </row>
    <row r="600" spans="1:40" x14ac:dyDescent="0.25">
      <c r="A600" s="342"/>
      <c r="F600" s="81"/>
      <c r="G600" s="81"/>
      <c r="L600" s="71"/>
      <c r="N600" t="str">
        <f>IFERROR(IF(VLOOKUP(Tb_Activiteiten[[#This Row],[Openstelling]],Tb_Openstelling[],2,0)=1,1,""),"")</f>
        <v/>
      </c>
      <c r="AA600" t="str">
        <f>IF(ISNUMBER(FIND("arbeid",Methode_Keuze)),"",IF(ISNUMBER(FIND("arbeid",Methode_Keuze)),"",IF(Tb_Activiteiten[[#This Row],[Loonkosten]]=1,Tb_Activiteiten[[#Headers],[Loonkosten]],"")))</f>
        <v/>
      </c>
      <c r="AB600" t="str">
        <f>IF(ISNUMBER(FIND("arbeid",Methode_Keuze)),"",IF(ISNUMBER(FIND("arbeid",Methode_Keuze)),"",IF(Tb_Activiteiten[[#This Row],[Eigen arbeid]]=1,Tb_Activiteiten[[#Headers],[Eigen arbeid]],"")))</f>
        <v/>
      </c>
      <c r="AC600" t="str">
        <f>IF(ISNUMBER(FIND("arbeid",Methode_Keuze)),"",IF(ISNUMBER(FIND("arbeid",Methode_Keuze)),"",IF(Tb_Activiteiten[[#This Row],[Projectmedewerker]]=1,Tb_Activiteiten[[#Headers],[Projectmedewerker]],"")))</f>
        <v/>
      </c>
      <c r="AD600" t="str">
        <f>IF(ISNUMBER(FIND("arbeid",Methode_Keuze)),"",IF(ISNUMBER(FIND("arbeid",Methode_Keuze)),"",IF(Tb_Activiteiten[[#This Row],[Landbouwer]]=1,Tb_Activiteiten[[#Headers],[Landbouwer]],"")))</f>
        <v/>
      </c>
      <c r="AE600" t="str">
        <f>IF(ISNUMBER(FIND("arbeid",Methode_Keuze)),"",IF(ISNUMBER(FIND("arbeid",Methode_Keuze)),"",IF(Tb_Activiteiten[[#This Row],[Adviseur]]=1,Tb_Activiteiten[[#Headers],[Adviseur]],"")))</f>
        <v/>
      </c>
      <c r="AF600" t="str">
        <f>IF(ISNUMBER(FIND("arbeid",Methode_Keuze)),"",IF(ISNUMBER(FIND("arbeid",Methode_Keuze)),"",IF(Tb_Activiteiten[[#This Row],[Projectleider/Expert]]=1,Tb_Activiteiten[[#Headers],[Projectleider/Expert]],"")))</f>
        <v/>
      </c>
      <c r="AG600" t="str">
        <f>IF(ISNUMBER(FIND("arbeid",Methode_Keuze)),"",IF(ISNUMBER(FIND("arbeid",Methode_Keuze)),"",IF(Tb_Activiteiten[[#This Row],[Arbeidskosten]]=1,Tb_Activiteiten[[#Headers],[Arbeidskosten]],"")))</f>
        <v/>
      </c>
      <c r="AH600" t="str">
        <f>IF(ISNUMBER(FIND("arbeid",Methode_Keuze)),"",IF(ISNUMBER(FIND("arbeid",Methode_Keuze)),"",IF(Tb_Activiteiten[[#This Row],[Arbeidskosten op basis van IKS]]=1,Tb_Activiteiten[[#Headers],[Arbeidskosten op basis van IKS]],"")))</f>
        <v/>
      </c>
      <c r="AI600" t="str">
        <f>IF(ISNUMBER(FIND("overige",Methode_Keuze)),"",IF(Tb_Activiteiten[[#This Row],[Kosten derden exclusief btw]]=1,Tb_Activiteiten[[#Headers],[Kosten derden exclusief btw]],""))</f>
        <v/>
      </c>
      <c r="AJ600" t="str">
        <f>IF(ISNUMBER(FIND("overige",Methode_Keuze)),"",IF(Tb_Activiteiten[[#This Row],[Niet verrekenbare btw]]=1,Tb_Activiteiten[[#Headers],[Niet verrekenbare btw]],""))</f>
        <v/>
      </c>
      <c r="AK600" t="str">
        <f>IF(ISNUMBER(FIND("overige",Methode_Keuze)),"",IF(Tb_Activiteiten[[#This Row],[Grondkosten]]=1,Tb_Activiteiten[[#Headers],[Grondkosten]],""))</f>
        <v/>
      </c>
      <c r="AL600" t="str">
        <f>IF(ISNUMBER(FIND("overige",Methode_Keuze)),"",IF(Tb_Activiteiten[[#This Row],[Bijdrage in natura (overige)]]=1,Tb_Activiteiten[[#Headers],[Bijdrage in natura (overige)]],""))</f>
        <v/>
      </c>
      <c r="AM600" t="str">
        <f>IF(ISNUMBER(FIND("overige",Methode_Keuze)),"",IF(Tb_Activiteiten[[#This Row],[Bijdrage in natura (vrijwilligers)]]=1,Tb_Activiteiten[[#Headers],[Bijdrage in natura (vrijwilligers)]],""))</f>
        <v/>
      </c>
      <c r="AN600" t="str">
        <f>IF(ISNUMBER(FIND("overige",Methode_Keuze)),"",IF(Tb_Activiteiten[[#This Row],[Afschrijvingskosten]]=1,Tb_Activiteiten[[#Headers],[Afschrijvingskosten]],""))</f>
        <v/>
      </c>
    </row>
    <row r="601" spans="1:40" x14ac:dyDescent="0.25">
      <c r="A601" s="342"/>
      <c r="F601" s="81"/>
      <c r="G601" s="81"/>
      <c r="L601" s="71"/>
      <c r="N601" t="str">
        <f>IFERROR(IF(VLOOKUP(Tb_Activiteiten[[#This Row],[Openstelling]],Tb_Openstelling[],2,0)=1,1,""),"")</f>
        <v/>
      </c>
      <c r="AA601" t="str">
        <f>IF(ISNUMBER(FIND("arbeid",Methode_Keuze)),"",IF(ISNUMBER(FIND("arbeid",Methode_Keuze)),"",IF(Tb_Activiteiten[[#This Row],[Loonkosten]]=1,Tb_Activiteiten[[#Headers],[Loonkosten]],"")))</f>
        <v/>
      </c>
      <c r="AB601" t="str">
        <f>IF(ISNUMBER(FIND("arbeid",Methode_Keuze)),"",IF(ISNUMBER(FIND("arbeid",Methode_Keuze)),"",IF(Tb_Activiteiten[[#This Row],[Eigen arbeid]]=1,Tb_Activiteiten[[#Headers],[Eigen arbeid]],"")))</f>
        <v/>
      </c>
      <c r="AC601" t="str">
        <f>IF(ISNUMBER(FIND("arbeid",Methode_Keuze)),"",IF(ISNUMBER(FIND("arbeid",Methode_Keuze)),"",IF(Tb_Activiteiten[[#This Row],[Projectmedewerker]]=1,Tb_Activiteiten[[#Headers],[Projectmedewerker]],"")))</f>
        <v/>
      </c>
      <c r="AD601" t="str">
        <f>IF(ISNUMBER(FIND("arbeid",Methode_Keuze)),"",IF(ISNUMBER(FIND("arbeid",Methode_Keuze)),"",IF(Tb_Activiteiten[[#This Row],[Landbouwer]]=1,Tb_Activiteiten[[#Headers],[Landbouwer]],"")))</f>
        <v/>
      </c>
      <c r="AE601" t="str">
        <f>IF(ISNUMBER(FIND("arbeid",Methode_Keuze)),"",IF(ISNUMBER(FIND("arbeid",Methode_Keuze)),"",IF(Tb_Activiteiten[[#This Row],[Adviseur]]=1,Tb_Activiteiten[[#Headers],[Adviseur]],"")))</f>
        <v/>
      </c>
      <c r="AF601" t="str">
        <f>IF(ISNUMBER(FIND("arbeid",Methode_Keuze)),"",IF(ISNUMBER(FIND("arbeid",Methode_Keuze)),"",IF(Tb_Activiteiten[[#This Row],[Projectleider/Expert]]=1,Tb_Activiteiten[[#Headers],[Projectleider/Expert]],"")))</f>
        <v/>
      </c>
      <c r="AG601" t="str">
        <f>IF(ISNUMBER(FIND("arbeid",Methode_Keuze)),"",IF(ISNUMBER(FIND("arbeid",Methode_Keuze)),"",IF(Tb_Activiteiten[[#This Row],[Arbeidskosten]]=1,Tb_Activiteiten[[#Headers],[Arbeidskosten]],"")))</f>
        <v/>
      </c>
      <c r="AH601" t="str">
        <f>IF(ISNUMBER(FIND("arbeid",Methode_Keuze)),"",IF(ISNUMBER(FIND("arbeid",Methode_Keuze)),"",IF(Tb_Activiteiten[[#This Row],[Arbeidskosten op basis van IKS]]=1,Tb_Activiteiten[[#Headers],[Arbeidskosten op basis van IKS]],"")))</f>
        <v/>
      </c>
      <c r="AI601" t="str">
        <f>IF(ISNUMBER(FIND("overige",Methode_Keuze)),"",IF(Tb_Activiteiten[[#This Row],[Kosten derden exclusief btw]]=1,Tb_Activiteiten[[#Headers],[Kosten derden exclusief btw]],""))</f>
        <v/>
      </c>
      <c r="AJ601" t="str">
        <f>IF(ISNUMBER(FIND("overige",Methode_Keuze)),"",IF(Tb_Activiteiten[[#This Row],[Niet verrekenbare btw]]=1,Tb_Activiteiten[[#Headers],[Niet verrekenbare btw]],""))</f>
        <v/>
      </c>
      <c r="AK601" t="str">
        <f>IF(ISNUMBER(FIND("overige",Methode_Keuze)),"",IF(Tb_Activiteiten[[#This Row],[Grondkosten]]=1,Tb_Activiteiten[[#Headers],[Grondkosten]],""))</f>
        <v/>
      </c>
      <c r="AL601" t="str">
        <f>IF(ISNUMBER(FIND("overige",Methode_Keuze)),"",IF(Tb_Activiteiten[[#This Row],[Bijdrage in natura (overige)]]=1,Tb_Activiteiten[[#Headers],[Bijdrage in natura (overige)]],""))</f>
        <v/>
      </c>
      <c r="AM601" t="str">
        <f>IF(ISNUMBER(FIND("overige",Methode_Keuze)),"",IF(Tb_Activiteiten[[#This Row],[Bijdrage in natura (vrijwilligers)]]=1,Tb_Activiteiten[[#Headers],[Bijdrage in natura (vrijwilligers)]],""))</f>
        <v/>
      </c>
      <c r="AN601" t="str">
        <f>IF(ISNUMBER(FIND("overige",Methode_Keuze)),"",IF(Tb_Activiteiten[[#This Row],[Afschrijvingskosten]]=1,Tb_Activiteiten[[#Headers],[Afschrijvingskosten]],""))</f>
        <v/>
      </c>
    </row>
    <row r="602" spans="1:40" x14ac:dyDescent="0.25">
      <c r="A602" s="342"/>
      <c r="F602" s="81"/>
      <c r="G602" s="81"/>
      <c r="L602" s="71"/>
      <c r="N602" t="str">
        <f>IFERROR(IF(VLOOKUP(Tb_Activiteiten[[#This Row],[Openstelling]],Tb_Openstelling[],2,0)=1,1,""),"")</f>
        <v/>
      </c>
      <c r="AA602" t="str">
        <f>IF(ISNUMBER(FIND("arbeid",Methode_Keuze)),"",IF(ISNUMBER(FIND("arbeid",Methode_Keuze)),"",IF(Tb_Activiteiten[[#This Row],[Loonkosten]]=1,Tb_Activiteiten[[#Headers],[Loonkosten]],"")))</f>
        <v/>
      </c>
      <c r="AB602" t="str">
        <f>IF(ISNUMBER(FIND("arbeid",Methode_Keuze)),"",IF(ISNUMBER(FIND("arbeid",Methode_Keuze)),"",IF(Tb_Activiteiten[[#This Row],[Eigen arbeid]]=1,Tb_Activiteiten[[#Headers],[Eigen arbeid]],"")))</f>
        <v/>
      </c>
      <c r="AC602" t="str">
        <f>IF(ISNUMBER(FIND("arbeid",Methode_Keuze)),"",IF(ISNUMBER(FIND("arbeid",Methode_Keuze)),"",IF(Tb_Activiteiten[[#This Row],[Projectmedewerker]]=1,Tb_Activiteiten[[#Headers],[Projectmedewerker]],"")))</f>
        <v/>
      </c>
      <c r="AD602" t="str">
        <f>IF(ISNUMBER(FIND("arbeid",Methode_Keuze)),"",IF(ISNUMBER(FIND("arbeid",Methode_Keuze)),"",IF(Tb_Activiteiten[[#This Row],[Landbouwer]]=1,Tb_Activiteiten[[#Headers],[Landbouwer]],"")))</f>
        <v/>
      </c>
      <c r="AE602" t="str">
        <f>IF(ISNUMBER(FIND("arbeid",Methode_Keuze)),"",IF(ISNUMBER(FIND("arbeid",Methode_Keuze)),"",IF(Tb_Activiteiten[[#This Row],[Adviseur]]=1,Tb_Activiteiten[[#Headers],[Adviseur]],"")))</f>
        <v/>
      </c>
      <c r="AF602" t="str">
        <f>IF(ISNUMBER(FIND("arbeid",Methode_Keuze)),"",IF(ISNUMBER(FIND("arbeid",Methode_Keuze)),"",IF(Tb_Activiteiten[[#This Row],[Projectleider/Expert]]=1,Tb_Activiteiten[[#Headers],[Projectleider/Expert]],"")))</f>
        <v/>
      </c>
      <c r="AG602" t="str">
        <f>IF(ISNUMBER(FIND("arbeid",Methode_Keuze)),"",IF(ISNUMBER(FIND("arbeid",Methode_Keuze)),"",IF(Tb_Activiteiten[[#This Row],[Arbeidskosten]]=1,Tb_Activiteiten[[#Headers],[Arbeidskosten]],"")))</f>
        <v/>
      </c>
      <c r="AH602" t="str">
        <f>IF(ISNUMBER(FIND("arbeid",Methode_Keuze)),"",IF(ISNUMBER(FIND("arbeid",Methode_Keuze)),"",IF(Tb_Activiteiten[[#This Row],[Arbeidskosten op basis van IKS]]=1,Tb_Activiteiten[[#Headers],[Arbeidskosten op basis van IKS]],"")))</f>
        <v/>
      </c>
      <c r="AI602" t="str">
        <f>IF(ISNUMBER(FIND("overige",Methode_Keuze)),"",IF(Tb_Activiteiten[[#This Row],[Kosten derden exclusief btw]]=1,Tb_Activiteiten[[#Headers],[Kosten derden exclusief btw]],""))</f>
        <v/>
      </c>
      <c r="AJ602" t="str">
        <f>IF(ISNUMBER(FIND("overige",Methode_Keuze)),"",IF(Tb_Activiteiten[[#This Row],[Niet verrekenbare btw]]=1,Tb_Activiteiten[[#Headers],[Niet verrekenbare btw]],""))</f>
        <v/>
      </c>
      <c r="AK602" t="str">
        <f>IF(ISNUMBER(FIND("overige",Methode_Keuze)),"",IF(Tb_Activiteiten[[#This Row],[Grondkosten]]=1,Tb_Activiteiten[[#Headers],[Grondkosten]],""))</f>
        <v/>
      </c>
      <c r="AL602" t="str">
        <f>IF(ISNUMBER(FIND("overige",Methode_Keuze)),"",IF(Tb_Activiteiten[[#This Row],[Bijdrage in natura (overige)]]=1,Tb_Activiteiten[[#Headers],[Bijdrage in natura (overige)]],""))</f>
        <v/>
      </c>
      <c r="AM602" t="str">
        <f>IF(ISNUMBER(FIND("overige",Methode_Keuze)),"",IF(Tb_Activiteiten[[#This Row],[Bijdrage in natura (vrijwilligers)]]=1,Tb_Activiteiten[[#Headers],[Bijdrage in natura (vrijwilligers)]],""))</f>
        <v/>
      </c>
      <c r="AN602" t="str">
        <f>IF(ISNUMBER(FIND("overige",Methode_Keuze)),"",IF(Tb_Activiteiten[[#This Row],[Afschrijvingskosten]]=1,Tb_Activiteiten[[#Headers],[Afschrijvingskosten]],""))</f>
        <v/>
      </c>
    </row>
    <row r="603" spans="1:40" x14ac:dyDescent="0.25">
      <c r="A603" s="342"/>
      <c r="F603" s="81"/>
      <c r="G603" s="81"/>
      <c r="L603" s="71"/>
      <c r="N603" t="str">
        <f>IFERROR(IF(VLOOKUP(Tb_Activiteiten[[#This Row],[Openstelling]],Tb_Openstelling[],2,0)=1,1,""),"")</f>
        <v/>
      </c>
      <c r="AA603" t="str">
        <f>IF(ISNUMBER(FIND("arbeid",Methode_Keuze)),"",IF(ISNUMBER(FIND("arbeid",Methode_Keuze)),"",IF(Tb_Activiteiten[[#This Row],[Loonkosten]]=1,Tb_Activiteiten[[#Headers],[Loonkosten]],"")))</f>
        <v/>
      </c>
      <c r="AB603" t="str">
        <f>IF(ISNUMBER(FIND("arbeid",Methode_Keuze)),"",IF(ISNUMBER(FIND("arbeid",Methode_Keuze)),"",IF(Tb_Activiteiten[[#This Row],[Eigen arbeid]]=1,Tb_Activiteiten[[#Headers],[Eigen arbeid]],"")))</f>
        <v/>
      </c>
      <c r="AC603" t="str">
        <f>IF(ISNUMBER(FIND("arbeid",Methode_Keuze)),"",IF(ISNUMBER(FIND("arbeid",Methode_Keuze)),"",IF(Tb_Activiteiten[[#This Row],[Projectmedewerker]]=1,Tb_Activiteiten[[#Headers],[Projectmedewerker]],"")))</f>
        <v/>
      </c>
      <c r="AD603" t="str">
        <f>IF(ISNUMBER(FIND("arbeid",Methode_Keuze)),"",IF(ISNUMBER(FIND("arbeid",Methode_Keuze)),"",IF(Tb_Activiteiten[[#This Row],[Landbouwer]]=1,Tb_Activiteiten[[#Headers],[Landbouwer]],"")))</f>
        <v/>
      </c>
      <c r="AE603" t="str">
        <f>IF(ISNUMBER(FIND("arbeid",Methode_Keuze)),"",IF(ISNUMBER(FIND("arbeid",Methode_Keuze)),"",IF(Tb_Activiteiten[[#This Row],[Adviseur]]=1,Tb_Activiteiten[[#Headers],[Adviseur]],"")))</f>
        <v/>
      </c>
      <c r="AF603" t="str">
        <f>IF(ISNUMBER(FIND("arbeid",Methode_Keuze)),"",IF(ISNUMBER(FIND("arbeid",Methode_Keuze)),"",IF(Tb_Activiteiten[[#This Row],[Projectleider/Expert]]=1,Tb_Activiteiten[[#Headers],[Projectleider/Expert]],"")))</f>
        <v/>
      </c>
      <c r="AG603" t="str">
        <f>IF(ISNUMBER(FIND("arbeid",Methode_Keuze)),"",IF(ISNUMBER(FIND("arbeid",Methode_Keuze)),"",IF(Tb_Activiteiten[[#This Row],[Arbeidskosten]]=1,Tb_Activiteiten[[#Headers],[Arbeidskosten]],"")))</f>
        <v/>
      </c>
      <c r="AH603" t="str">
        <f>IF(ISNUMBER(FIND("arbeid",Methode_Keuze)),"",IF(ISNUMBER(FIND("arbeid",Methode_Keuze)),"",IF(Tb_Activiteiten[[#This Row],[Arbeidskosten op basis van IKS]]=1,Tb_Activiteiten[[#Headers],[Arbeidskosten op basis van IKS]],"")))</f>
        <v/>
      </c>
      <c r="AI603" t="str">
        <f>IF(ISNUMBER(FIND("overige",Methode_Keuze)),"",IF(Tb_Activiteiten[[#This Row],[Kosten derden exclusief btw]]=1,Tb_Activiteiten[[#Headers],[Kosten derden exclusief btw]],""))</f>
        <v/>
      </c>
      <c r="AJ603" t="str">
        <f>IF(ISNUMBER(FIND("overige",Methode_Keuze)),"",IF(Tb_Activiteiten[[#This Row],[Niet verrekenbare btw]]=1,Tb_Activiteiten[[#Headers],[Niet verrekenbare btw]],""))</f>
        <v/>
      </c>
      <c r="AK603" t="str">
        <f>IF(ISNUMBER(FIND("overige",Methode_Keuze)),"",IF(Tb_Activiteiten[[#This Row],[Grondkosten]]=1,Tb_Activiteiten[[#Headers],[Grondkosten]],""))</f>
        <v/>
      </c>
      <c r="AL603" t="str">
        <f>IF(ISNUMBER(FIND("overige",Methode_Keuze)),"",IF(Tb_Activiteiten[[#This Row],[Bijdrage in natura (overige)]]=1,Tb_Activiteiten[[#Headers],[Bijdrage in natura (overige)]],""))</f>
        <v/>
      </c>
      <c r="AM603" t="str">
        <f>IF(ISNUMBER(FIND("overige",Methode_Keuze)),"",IF(Tb_Activiteiten[[#This Row],[Bijdrage in natura (vrijwilligers)]]=1,Tb_Activiteiten[[#Headers],[Bijdrage in natura (vrijwilligers)]],""))</f>
        <v/>
      </c>
      <c r="AN603" t="str">
        <f>IF(ISNUMBER(FIND("overige",Methode_Keuze)),"",IF(Tb_Activiteiten[[#This Row],[Afschrijvingskosten]]=1,Tb_Activiteiten[[#Headers],[Afschrijvingskosten]],""))</f>
        <v/>
      </c>
    </row>
    <row r="604" spans="1:40" x14ac:dyDescent="0.25">
      <c r="A604" s="342"/>
      <c r="F604" s="81"/>
      <c r="G604" s="81"/>
      <c r="L604" s="71"/>
      <c r="N604" t="str">
        <f>IFERROR(IF(VLOOKUP(Tb_Activiteiten[[#This Row],[Openstelling]],Tb_Openstelling[],2,0)=1,1,""),"")</f>
        <v/>
      </c>
      <c r="AA604" t="str">
        <f>IF(ISNUMBER(FIND("arbeid",Methode_Keuze)),"",IF(ISNUMBER(FIND("arbeid",Methode_Keuze)),"",IF(Tb_Activiteiten[[#This Row],[Loonkosten]]=1,Tb_Activiteiten[[#Headers],[Loonkosten]],"")))</f>
        <v/>
      </c>
      <c r="AB604" t="str">
        <f>IF(ISNUMBER(FIND("arbeid",Methode_Keuze)),"",IF(ISNUMBER(FIND("arbeid",Methode_Keuze)),"",IF(Tb_Activiteiten[[#This Row],[Eigen arbeid]]=1,Tb_Activiteiten[[#Headers],[Eigen arbeid]],"")))</f>
        <v/>
      </c>
      <c r="AC604" t="str">
        <f>IF(ISNUMBER(FIND("arbeid",Methode_Keuze)),"",IF(ISNUMBER(FIND("arbeid",Methode_Keuze)),"",IF(Tb_Activiteiten[[#This Row],[Projectmedewerker]]=1,Tb_Activiteiten[[#Headers],[Projectmedewerker]],"")))</f>
        <v/>
      </c>
      <c r="AD604" t="str">
        <f>IF(ISNUMBER(FIND("arbeid",Methode_Keuze)),"",IF(ISNUMBER(FIND("arbeid",Methode_Keuze)),"",IF(Tb_Activiteiten[[#This Row],[Landbouwer]]=1,Tb_Activiteiten[[#Headers],[Landbouwer]],"")))</f>
        <v/>
      </c>
      <c r="AE604" t="str">
        <f>IF(ISNUMBER(FIND("arbeid",Methode_Keuze)),"",IF(ISNUMBER(FIND("arbeid",Methode_Keuze)),"",IF(Tb_Activiteiten[[#This Row],[Adviseur]]=1,Tb_Activiteiten[[#Headers],[Adviseur]],"")))</f>
        <v/>
      </c>
      <c r="AF604" t="str">
        <f>IF(ISNUMBER(FIND("arbeid",Methode_Keuze)),"",IF(ISNUMBER(FIND("arbeid",Methode_Keuze)),"",IF(Tb_Activiteiten[[#This Row],[Projectleider/Expert]]=1,Tb_Activiteiten[[#Headers],[Projectleider/Expert]],"")))</f>
        <v/>
      </c>
      <c r="AG604" t="str">
        <f>IF(ISNUMBER(FIND("arbeid",Methode_Keuze)),"",IF(ISNUMBER(FIND("arbeid",Methode_Keuze)),"",IF(Tb_Activiteiten[[#This Row],[Arbeidskosten]]=1,Tb_Activiteiten[[#Headers],[Arbeidskosten]],"")))</f>
        <v/>
      </c>
      <c r="AH604" t="str">
        <f>IF(ISNUMBER(FIND("arbeid",Methode_Keuze)),"",IF(ISNUMBER(FIND("arbeid",Methode_Keuze)),"",IF(Tb_Activiteiten[[#This Row],[Arbeidskosten op basis van IKS]]=1,Tb_Activiteiten[[#Headers],[Arbeidskosten op basis van IKS]],"")))</f>
        <v/>
      </c>
      <c r="AI604" t="str">
        <f>IF(ISNUMBER(FIND("overige",Methode_Keuze)),"",IF(Tb_Activiteiten[[#This Row],[Kosten derden exclusief btw]]=1,Tb_Activiteiten[[#Headers],[Kosten derden exclusief btw]],""))</f>
        <v/>
      </c>
      <c r="AJ604" t="str">
        <f>IF(ISNUMBER(FIND("overige",Methode_Keuze)),"",IF(Tb_Activiteiten[[#This Row],[Niet verrekenbare btw]]=1,Tb_Activiteiten[[#Headers],[Niet verrekenbare btw]],""))</f>
        <v/>
      </c>
      <c r="AK604" t="str">
        <f>IF(ISNUMBER(FIND("overige",Methode_Keuze)),"",IF(Tb_Activiteiten[[#This Row],[Grondkosten]]=1,Tb_Activiteiten[[#Headers],[Grondkosten]],""))</f>
        <v/>
      </c>
      <c r="AL604" t="str">
        <f>IF(ISNUMBER(FIND("overige",Methode_Keuze)),"",IF(Tb_Activiteiten[[#This Row],[Bijdrage in natura (overige)]]=1,Tb_Activiteiten[[#Headers],[Bijdrage in natura (overige)]],""))</f>
        <v/>
      </c>
      <c r="AM604" t="str">
        <f>IF(ISNUMBER(FIND("overige",Methode_Keuze)),"",IF(Tb_Activiteiten[[#This Row],[Bijdrage in natura (vrijwilligers)]]=1,Tb_Activiteiten[[#Headers],[Bijdrage in natura (vrijwilligers)]],""))</f>
        <v/>
      </c>
      <c r="AN604" t="str">
        <f>IF(ISNUMBER(FIND("overige",Methode_Keuze)),"",IF(Tb_Activiteiten[[#This Row],[Afschrijvingskosten]]=1,Tb_Activiteiten[[#Headers],[Afschrijvingskosten]],""))</f>
        <v/>
      </c>
    </row>
    <row r="605" spans="1:40" x14ac:dyDescent="0.25">
      <c r="A605" s="342"/>
      <c r="F605" s="81"/>
      <c r="G605" s="81"/>
      <c r="L605" s="71"/>
      <c r="N605" t="str">
        <f>IFERROR(IF(VLOOKUP(Tb_Activiteiten[[#This Row],[Openstelling]],Tb_Openstelling[],2,0)=1,1,""),"")</f>
        <v/>
      </c>
      <c r="AA605" t="str">
        <f>IF(ISNUMBER(FIND("arbeid",Methode_Keuze)),"",IF(ISNUMBER(FIND("arbeid",Methode_Keuze)),"",IF(Tb_Activiteiten[[#This Row],[Loonkosten]]=1,Tb_Activiteiten[[#Headers],[Loonkosten]],"")))</f>
        <v/>
      </c>
      <c r="AB605" t="str">
        <f>IF(ISNUMBER(FIND("arbeid",Methode_Keuze)),"",IF(ISNUMBER(FIND("arbeid",Methode_Keuze)),"",IF(Tb_Activiteiten[[#This Row],[Eigen arbeid]]=1,Tb_Activiteiten[[#Headers],[Eigen arbeid]],"")))</f>
        <v/>
      </c>
      <c r="AC605" t="str">
        <f>IF(ISNUMBER(FIND("arbeid",Methode_Keuze)),"",IF(ISNUMBER(FIND("arbeid",Methode_Keuze)),"",IF(Tb_Activiteiten[[#This Row],[Projectmedewerker]]=1,Tb_Activiteiten[[#Headers],[Projectmedewerker]],"")))</f>
        <v/>
      </c>
      <c r="AD605" t="str">
        <f>IF(ISNUMBER(FIND("arbeid",Methode_Keuze)),"",IF(ISNUMBER(FIND("arbeid",Methode_Keuze)),"",IF(Tb_Activiteiten[[#This Row],[Landbouwer]]=1,Tb_Activiteiten[[#Headers],[Landbouwer]],"")))</f>
        <v/>
      </c>
      <c r="AE605" t="str">
        <f>IF(ISNUMBER(FIND("arbeid",Methode_Keuze)),"",IF(ISNUMBER(FIND("arbeid",Methode_Keuze)),"",IF(Tb_Activiteiten[[#This Row],[Adviseur]]=1,Tb_Activiteiten[[#Headers],[Adviseur]],"")))</f>
        <v/>
      </c>
      <c r="AF605" t="str">
        <f>IF(ISNUMBER(FIND("arbeid",Methode_Keuze)),"",IF(ISNUMBER(FIND("arbeid",Methode_Keuze)),"",IF(Tb_Activiteiten[[#This Row],[Projectleider/Expert]]=1,Tb_Activiteiten[[#Headers],[Projectleider/Expert]],"")))</f>
        <v/>
      </c>
      <c r="AG605" t="str">
        <f>IF(ISNUMBER(FIND("arbeid",Methode_Keuze)),"",IF(ISNUMBER(FIND("arbeid",Methode_Keuze)),"",IF(Tb_Activiteiten[[#This Row],[Arbeidskosten]]=1,Tb_Activiteiten[[#Headers],[Arbeidskosten]],"")))</f>
        <v/>
      </c>
      <c r="AH605" t="str">
        <f>IF(ISNUMBER(FIND("arbeid",Methode_Keuze)),"",IF(ISNUMBER(FIND("arbeid",Methode_Keuze)),"",IF(Tb_Activiteiten[[#This Row],[Arbeidskosten op basis van IKS]]=1,Tb_Activiteiten[[#Headers],[Arbeidskosten op basis van IKS]],"")))</f>
        <v/>
      </c>
      <c r="AI605" t="str">
        <f>IF(ISNUMBER(FIND("overige",Methode_Keuze)),"",IF(Tb_Activiteiten[[#This Row],[Kosten derden exclusief btw]]=1,Tb_Activiteiten[[#Headers],[Kosten derden exclusief btw]],""))</f>
        <v/>
      </c>
      <c r="AJ605" t="str">
        <f>IF(ISNUMBER(FIND("overige",Methode_Keuze)),"",IF(Tb_Activiteiten[[#This Row],[Niet verrekenbare btw]]=1,Tb_Activiteiten[[#Headers],[Niet verrekenbare btw]],""))</f>
        <v/>
      </c>
      <c r="AK605" t="str">
        <f>IF(ISNUMBER(FIND("overige",Methode_Keuze)),"",IF(Tb_Activiteiten[[#This Row],[Grondkosten]]=1,Tb_Activiteiten[[#Headers],[Grondkosten]],""))</f>
        <v/>
      </c>
      <c r="AL605" t="str">
        <f>IF(ISNUMBER(FIND("overige",Methode_Keuze)),"",IF(Tb_Activiteiten[[#This Row],[Bijdrage in natura (overige)]]=1,Tb_Activiteiten[[#Headers],[Bijdrage in natura (overige)]],""))</f>
        <v/>
      </c>
      <c r="AM605" t="str">
        <f>IF(ISNUMBER(FIND("overige",Methode_Keuze)),"",IF(Tb_Activiteiten[[#This Row],[Bijdrage in natura (vrijwilligers)]]=1,Tb_Activiteiten[[#Headers],[Bijdrage in natura (vrijwilligers)]],""))</f>
        <v/>
      </c>
      <c r="AN605" t="str">
        <f>IF(ISNUMBER(FIND("overige",Methode_Keuze)),"",IF(Tb_Activiteiten[[#This Row],[Afschrijvingskosten]]=1,Tb_Activiteiten[[#Headers],[Afschrijvingskosten]],""))</f>
        <v/>
      </c>
    </row>
    <row r="606" spans="1:40" x14ac:dyDescent="0.25">
      <c r="A606" s="342"/>
      <c r="F606" s="81"/>
      <c r="G606" s="81"/>
      <c r="L606" s="71"/>
      <c r="N606" t="str">
        <f>IFERROR(IF(VLOOKUP(Tb_Activiteiten[[#This Row],[Openstelling]],Tb_Openstelling[],2,0)=1,1,""),"")</f>
        <v/>
      </c>
      <c r="AA606" t="str">
        <f>IF(ISNUMBER(FIND("arbeid",Methode_Keuze)),"",IF(ISNUMBER(FIND("arbeid",Methode_Keuze)),"",IF(Tb_Activiteiten[[#This Row],[Loonkosten]]=1,Tb_Activiteiten[[#Headers],[Loonkosten]],"")))</f>
        <v/>
      </c>
      <c r="AB606" t="str">
        <f>IF(ISNUMBER(FIND("arbeid",Methode_Keuze)),"",IF(ISNUMBER(FIND("arbeid",Methode_Keuze)),"",IF(Tb_Activiteiten[[#This Row],[Eigen arbeid]]=1,Tb_Activiteiten[[#Headers],[Eigen arbeid]],"")))</f>
        <v/>
      </c>
      <c r="AC606" t="str">
        <f>IF(ISNUMBER(FIND("arbeid",Methode_Keuze)),"",IF(ISNUMBER(FIND("arbeid",Methode_Keuze)),"",IF(Tb_Activiteiten[[#This Row],[Projectmedewerker]]=1,Tb_Activiteiten[[#Headers],[Projectmedewerker]],"")))</f>
        <v/>
      </c>
      <c r="AD606" t="str">
        <f>IF(ISNUMBER(FIND("arbeid",Methode_Keuze)),"",IF(ISNUMBER(FIND("arbeid",Methode_Keuze)),"",IF(Tb_Activiteiten[[#This Row],[Landbouwer]]=1,Tb_Activiteiten[[#Headers],[Landbouwer]],"")))</f>
        <v/>
      </c>
      <c r="AE606" t="str">
        <f>IF(ISNUMBER(FIND("arbeid",Methode_Keuze)),"",IF(ISNUMBER(FIND("arbeid",Methode_Keuze)),"",IF(Tb_Activiteiten[[#This Row],[Adviseur]]=1,Tb_Activiteiten[[#Headers],[Adviseur]],"")))</f>
        <v/>
      </c>
      <c r="AF606" t="str">
        <f>IF(ISNUMBER(FIND("arbeid",Methode_Keuze)),"",IF(ISNUMBER(FIND("arbeid",Methode_Keuze)),"",IF(Tb_Activiteiten[[#This Row],[Projectleider/Expert]]=1,Tb_Activiteiten[[#Headers],[Projectleider/Expert]],"")))</f>
        <v/>
      </c>
      <c r="AG606" t="str">
        <f>IF(ISNUMBER(FIND("arbeid",Methode_Keuze)),"",IF(ISNUMBER(FIND("arbeid",Methode_Keuze)),"",IF(Tb_Activiteiten[[#This Row],[Arbeidskosten]]=1,Tb_Activiteiten[[#Headers],[Arbeidskosten]],"")))</f>
        <v/>
      </c>
      <c r="AH606" t="str">
        <f>IF(ISNUMBER(FIND("arbeid",Methode_Keuze)),"",IF(ISNUMBER(FIND("arbeid",Methode_Keuze)),"",IF(Tb_Activiteiten[[#This Row],[Arbeidskosten op basis van IKS]]=1,Tb_Activiteiten[[#Headers],[Arbeidskosten op basis van IKS]],"")))</f>
        <v/>
      </c>
      <c r="AI606" t="str">
        <f>IF(ISNUMBER(FIND("overige",Methode_Keuze)),"",IF(Tb_Activiteiten[[#This Row],[Kosten derden exclusief btw]]=1,Tb_Activiteiten[[#Headers],[Kosten derden exclusief btw]],""))</f>
        <v/>
      </c>
      <c r="AJ606" t="str">
        <f>IF(ISNUMBER(FIND("overige",Methode_Keuze)),"",IF(Tb_Activiteiten[[#This Row],[Niet verrekenbare btw]]=1,Tb_Activiteiten[[#Headers],[Niet verrekenbare btw]],""))</f>
        <v/>
      </c>
      <c r="AK606" t="str">
        <f>IF(ISNUMBER(FIND("overige",Methode_Keuze)),"",IF(Tb_Activiteiten[[#This Row],[Grondkosten]]=1,Tb_Activiteiten[[#Headers],[Grondkosten]],""))</f>
        <v/>
      </c>
      <c r="AL606" t="str">
        <f>IF(ISNUMBER(FIND("overige",Methode_Keuze)),"",IF(Tb_Activiteiten[[#This Row],[Bijdrage in natura (overige)]]=1,Tb_Activiteiten[[#Headers],[Bijdrage in natura (overige)]],""))</f>
        <v/>
      </c>
      <c r="AM606" t="str">
        <f>IF(ISNUMBER(FIND("overige",Methode_Keuze)),"",IF(Tb_Activiteiten[[#This Row],[Bijdrage in natura (vrijwilligers)]]=1,Tb_Activiteiten[[#Headers],[Bijdrage in natura (vrijwilligers)]],""))</f>
        <v/>
      </c>
      <c r="AN606" t="str">
        <f>IF(ISNUMBER(FIND("overige",Methode_Keuze)),"",IF(Tb_Activiteiten[[#This Row],[Afschrijvingskosten]]=1,Tb_Activiteiten[[#Headers],[Afschrijvingskosten]],""))</f>
        <v/>
      </c>
    </row>
    <row r="607" spans="1:40" x14ac:dyDescent="0.25">
      <c r="A607" s="342"/>
      <c r="F607" s="81"/>
      <c r="G607" s="81"/>
      <c r="L607" s="71"/>
      <c r="N607" t="str">
        <f>IFERROR(IF(VLOOKUP(Tb_Activiteiten[[#This Row],[Openstelling]],Tb_Openstelling[],2,0)=1,1,""),"")</f>
        <v/>
      </c>
      <c r="AA607" t="str">
        <f>IF(ISNUMBER(FIND("arbeid",Methode_Keuze)),"",IF(ISNUMBER(FIND("arbeid",Methode_Keuze)),"",IF(Tb_Activiteiten[[#This Row],[Loonkosten]]=1,Tb_Activiteiten[[#Headers],[Loonkosten]],"")))</f>
        <v/>
      </c>
      <c r="AB607" t="str">
        <f>IF(ISNUMBER(FIND("arbeid",Methode_Keuze)),"",IF(ISNUMBER(FIND("arbeid",Methode_Keuze)),"",IF(Tb_Activiteiten[[#This Row],[Eigen arbeid]]=1,Tb_Activiteiten[[#Headers],[Eigen arbeid]],"")))</f>
        <v/>
      </c>
      <c r="AC607" t="str">
        <f>IF(ISNUMBER(FIND("arbeid",Methode_Keuze)),"",IF(ISNUMBER(FIND("arbeid",Methode_Keuze)),"",IF(Tb_Activiteiten[[#This Row],[Projectmedewerker]]=1,Tb_Activiteiten[[#Headers],[Projectmedewerker]],"")))</f>
        <v/>
      </c>
      <c r="AD607" t="str">
        <f>IF(ISNUMBER(FIND("arbeid",Methode_Keuze)),"",IF(ISNUMBER(FIND("arbeid",Methode_Keuze)),"",IF(Tb_Activiteiten[[#This Row],[Landbouwer]]=1,Tb_Activiteiten[[#Headers],[Landbouwer]],"")))</f>
        <v/>
      </c>
      <c r="AE607" t="str">
        <f>IF(ISNUMBER(FIND("arbeid",Methode_Keuze)),"",IF(ISNUMBER(FIND("arbeid",Methode_Keuze)),"",IF(Tb_Activiteiten[[#This Row],[Adviseur]]=1,Tb_Activiteiten[[#Headers],[Adviseur]],"")))</f>
        <v/>
      </c>
      <c r="AF607" t="str">
        <f>IF(ISNUMBER(FIND("arbeid",Methode_Keuze)),"",IF(ISNUMBER(FIND("arbeid",Methode_Keuze)),"",IF(Tb_Activiteiten[[#This Row],[Projectleider/Expert]]=1,Tb_Activiteiten[[#Headers],[Projectleider/Expert]],"")))</f>
        <v/>
      </c>
      <c r="AG607" t="str">
        <f>IF(ISNUMBER(FIND("arbeid",Methode_Keuze)),"",IF(ISNUMBER(FIND("arbeid",Methode_Keuze)),"",IF(Tb_Activiteiten[[#This Row],[Arbeidskosten]]=1,Tb_Activiteiten[[#Headers],[Arbeidskosten]],"")))</f>
        <v/>
      </c>
      <c r="AH607" t="str">
        <f>IF(ISNUMBER(FIND("arbeid",Methode_Keuze)),"",IF(ISNUMBER(FIND("arbeid",Methode_Keuze)),"",IF(Tb_Activiteiten[[#This Row],[Arbeidskosten op basis van IKS]]=1,Tb_Activiteiten[[#Headers],[Arbeidskosten op basis van IKS]],"")))</f>
        <v/>
      </c>
      <c r="AI607" t="str">
        <f>IF(ISNUMBER(FIND("overige",Methode_Keuze)),"",IF(Tb_Activiteiten[[#This Row],[Kosten derden exclusief btw]]=1,Tb_Activiteiten[[#Headers],[Kosten derden exclusief btw]],""))</f>
        <v/>
      </c>
      <c r="AJ607" t="str">
        <f>IF(ISNUMBER(FIND("overige",Methode_Keuze)),"",IF(Tb_Activiteiten[[#This Row],[Niet verrekenbare btw]]=1,Tb_Activiteiten[[#Headers],[Niet verrekenbare btw]],""))</f>
        <v/>
      </c>
      <c r="AK607" t="str">
        <f>IF(ISNUMBER(FIND("overige",Methode_Keuze)),"",IF(Tb_Activiteiten[[#This Row],[Grondkosten]]=1,Tb_Activiteiten[[#Headers],[Grondkosten]],""))</f>
        <v/>
      </c>
      <c r="AL607" t="str">
        <f>IF(ISNUMBER(FIND("overige",Methode_Keuze)),"",IF(Tb_Activiteiten[[#This Row],[Bijdrage in natura (overige)]]=1,Tb_Activiteiten[[#Headers],[Bijdrage in natura (overige)]],""))</f>
        <v/>
      </c>
      <c r="AM607" t="str">
        <f>IF(ISNUMBER(FIND("overige",Methode_Keuze)),"",IF(Tb_Activiteiten[[#This Row],[Bijdrage in natura (vrijwilligers)]]=1,Tb_Activiteiten[[#Headers],[Bijdrage in natura (vrijwilligers)]],""))</f>
        <v/>
      </c>
      <c r="AN607" t="str">
        <f>IF(ISNUMBER(FIND("overige",Methode_Keuze)),"",IF(Tb_Activiteiten[[#This Row],[Afschrijvingskosten]]=1,Tb_Activiteiten[[#Headers],[Afschrijvingskosten]],""))</f>
        <v/>
      </c>
    </row>
    <row r="608" spans="1:40" x14ac:dyDescent="0.25">
      <c r="A608" s="342"/>
      <c r="F608" s="81"/>
      <c r="G608" s="81"/>
      <c r="L608" s="71"/>
      <c r="N608" t="str">
        <f>IFERROR(IF(VLOOKUP(Tb_Activiteiten[[#This Row],[Openstelling]],Tb_Openstelling[],2,0)=1,1,""),"")</f>
        <v/>
      </c>
      <c r="AA608" t="str">
        <f>IF(ISNUMBER(FIND("arbeid",Methode_Keuze)),"",IF(ISNUMBER(FIND("arbeid",Methode_Keuze)),"",IF(Tb_Activiteiten[[#This Row],[Loonkosten]]=1,Tb_Activiteiten[[#Headers],[Loonkosten]],"")))</f>
        <v/>
      </c>
      <c r="AB608" t="str">
        <f>IF(ISNUMBER(FIND("arbeid",Methode_Keuze)),"",IF(ISNUMBER(FIND("arbeid",Methode_Keuze)),"",IF(Tb_Activiteiten[[#This Row],[Eigen arbeid]]=1,Tb_Activiteiten[[#Headers],[Eigen arbeid]],"")))</f>
        <v/>
      </c>
      <c r="AC608" t="str">
        <f>IF(ISNUMBER(FIND("arbeid",Methode_Keuze)),"",IF(ISNUMBER(FIND("arbeid",Methode_Keuze)),"",IF(Tb_Activiteiten[[#This Row],[Projectmedewerker]]=1,Tb_Activiteiten[[#Headers],[Projectmedewerker]],"")))</f>
        <v/>
      </c>
      <c r="AD608" t="str">
        <f>IF(ISNUMBER(FIND("arbeid",Methode_Keuze)),"",IF(ISNUMBER(FIND("arbeid",Methode_Keuze)),"",IF(Tb_Activiteiten[[#This Row],[Landbouwer]]=1,Tb_Activiteiten[[#Headers],[Landbouwer]],"")))</f>
        <v/>
      </c>
      <c r="AE608" t="str">
        <f>IF(ISNUMBER(FIND("arbeid",Methode_Keuze)),"",IF(ISNUMBER(FIND("arbeid",Methode_Keuze)),"",IF(Tb_Activiteiten[[#This Row],[Adviseur]]=1,Tb_Activiteiten[[#Headers],[Adviseur]],"")))</f>
        <v/>
      </c>
      <c r="AF608" t="str">
        <f>IF(ISNUMBER(FIND("arbeid",Methode_Keuze)),"",IF(ISNUMBER(FIND("arbeid",Methode_Keuze)),"",IF(Tb_Activiteiten[[#This Row],[Projectleider/Expert]]=1,Tb_Activiteiten[[#Headers],[Projectleider/Expert]],"")))</f>
        <v/>
      </c>
      <c r="AG608" t="str">
        <f>IF(ISNUMBER(FIND("arbeid",Methode_Keuze)),"",IF(ISNUMBER(FIND("arbeid",Methode_Keuze)),"",IF(Tb_Activiteiten[[#This Row],[Arbeidskosten]]=1,Tb_Activiteiten[[#Headers],[Arbeidskosten]],"")))</f>
        <v/>
      </c>
      <c r="AH608" t="str">
        <f>IF(ISNUMBER(FIND("arbeid",Methode_Keuze)),"",IF(ISNUMBER(FIND("arbeid",Methode_Keuze)),"",IF(Tb_Activiteiten[[#This Row],[Arbeidskosten op basis van IKS]]=1,Tb_Activiteiten[[#Headers],[Arbeidskosten op basis van IKS]],"")))</f>
        <v/>
      </c>
      <c r="AI608" t="str">
        <f>IF(ISNUMBER(FIND("overige",Methode_Keuze)),"",IF(Tb_Activiteiten[[#This Row],[Kosten derden exclusief btw]]=1,Tb_Activiteiten[[#Headers],[Kosten derden exclusief btw]],""))</f>
        <v/>
      </c>
      <c r="AJ608" t="str">
        <f>IF(ISNUMBER(FIND("overige",Methode_Keuze)),"",IF(Tb_Activiteiten[[#This Row],[Niet verrekenbare btw]]=1,Tb_Activiteiten[[#Headers],[Niet verrekenbare btw]],""))</f>
        <v/>
      </c>
      <c r="AK608" t="str">
        <f>IF(ISNUMBER(FIND("overige",Methode_Keuze)),"",IF(Tb_Activiteiten[[#This Row],[Grondkosten]]=1,Tb_Activiteiten[[#Headers],[Grondkosten]],""))</f>
        <v/>
      </c>
      <c r="AL608" t="str">
        <f>IF(ISNUMBER(FIND("overige",Methode_Keuze)),"",IF(Tb_Activiteiten[[#This Row],[Bijdrage in natura (overige)]]=1,Tb_Activiteiten[[#Headers],[Bijdrage in natura (overige)]],""))</f>
        <v/>
      </c>
      <c r="AM608" t="str">
        <f>IF(ISNUMBER(FIND("overige",Methode_Keuze)),"",IF(Tb_Activiteiten[[#This Row],[Bijdrage in natura (vrijwilligers)]]=1,Tb_Activiteiten[[#Headers],[Bijdrage in natura (vrijwilligers)]],""))</f>
        <v/>
      </c>
      <c r="AN608" t="str">
        <f>IF(ISNUMBER(FIND("overige",Methode_Keuze)),"",IF(Tb_Activiteiten[[#This Row],[Afschrijvingskosten]]=1,Tb_Activiteiten[[#Headers],[Afschrijvingskosten]],""))</f>
        <v/>
      </c>
    </row>
    <row r="609" spans="1:40" x14ac:dyDescent="0.25">
      <c r="A609" s="342"/>
      <c r="F609" s="81"/>
      <c r="G609" s="81"/>
      <c r="L609" s="71"/>
      <c r="N609" t="str">
        <f>IFERROR(IF(VLOOKUP(Tb_Activiteiten[[#This Row],[Openstelling]],Tb_Openstelling[],2,0)=1,1,""),"")</f>
        <v/>
      </c>
      <c r="AA609" t="str">
        <f>IF(ISNUMBER(FIND("arbeid",Methode_Keuze)),"",IF(ISNUMBER(FIND("arbeid",Methode_Keuze)),"",IF(Tb_Activiteiten[[#This Row],[Loonkosten]]=1,Tb_Activiteiten[[#Headers],[Loonkosten]],"")))</f>
        <v/>
      </c>
      <c r="AB609" t="str">
        <f>IF(ISNUMBER(FIND("arbeid",Methode_Keuze)),"",IF(ISNUMBER(FIND("arbeid",Methode_Keuze)),"",IF(Tb_Activiteiten[[#This Row],[Eigen arbeid]]=1,Tb_Activiteiten[[#Headers],[Eigen arbeid]],"")))</f>
        <v/>
      </c>
      <c r="AC609" t="str">
        <f>IF(ISNUMBER(FIND("arbeid",Methode_Keuze)),"",IF(ISNUMBER(FIND("arbeid",Methode_Keuze)),"",IF(Tb_Activiteiten[[#This Row],[Projectmedewerker]]=1,Tb_Activiteiten[[#Headers],[Projectmedewerker]],"")))</f>
        <v/>
      </c>
      <c r="AD609" t="str">
        <f>IF(ISNUMBER(FIND("arbeid",Methode_Keuze)),"",IF(ISNUMBER(FIND("arbeid",Methode_Keuze)),"",IF(Tb_Activiteiten[[#This Row],[Landbouwer]]=1,Tb_Activiteiten[[#Headers],[Landbouwer]],"")))</f>
        <v/>
      </c>
      <c r="AE609" t="str">
        <f>IF(ISNUMBER(FIND("arbeid",Methode_Keuze)),"",IF(ISNUMBER(FIND("arbeid",Methode_Keuze)),"",IF(Tb_Activiteiten[[#This Row],[Adviseur]]=1,Tb_Activiteiten[[#Headers],[Adviseur]],"")))</f>
        <v/>
      </c>
      <c r="AF609" t="str">
        <f>IF(ISNUMBER(FIND("arbeid",Methode_Keuze)),"",IF(ISNUMBER(FIND("arbeid",Methode_Keuze)),"",IF(Tb_Activiteiten[[#This Row],[Projectleider/Expert]]=1,Tb_Activiteiten[[#Headers],[Projectleider/Expert]],"")))</f>
        <v/>
      </c>
      <c r="AG609" t="str">
        <f>IF(ISNUMBER(FIND("arbeid",Methode_Keuze)),"",IF(ISNUMBER(FIND("arbeid",Methode_Keuze)),"",IF(Tb_Activiteiten[[#This Row],[Arbeidskosten]]=1,Tb_Activiteiten[[#Headers],[Arbeidskosten]],"")))</f>
        <v/>
      </c>
      <c r="AH609" t="str">
        <f>IF(ISNUMBER(FIND("arbeid",Methode_Keuze)),"",IF(ISNUMBER(FIND("arbeid",Methode_Keuze)),"",IF(Tb_Activiteiten[[#This Row],[Arbeidskosten op basis van IKS]]=1,Tb_Activiteiten[[#Headers],[Arbeidskosten op basis van IKS]],"")))</f>
        <v/>
      </c>
      <c r="AI609" t="str">
        <f>IF(ISNUMBER(FIND("overige",Methode_Keuze)),"",IF(Tb_Activiteiten[[#This Row],[Kosten derden exclusief btw]]=1,Tb_Activiteiten[[#Headers],[Kosten derden exclusief btw]],""))</f>
        <v/>
      </c>
      <c r="AJ609" t="str">
        <f>IF(ISNUMBER(FIND("overige",Methode_Keuze)),"",IF(Tb_Activiteiten[[#This Row],[Niet verrekenbare btw]]=1,Tb_Activiteiten[[#Headers],[Niet verrekenbare btw]],""))</f>
        <v/>
      </c>
      <c r="AK609" t="str">
        <f>IF(ISNUMBER(FIND("overige",Methode_Keuze)),"",IF(Tb_Activiteiten[[#This Row],[Grondkosten]]=1,Tb_Activiteiten[[#Headers],[Grondkosten]],""))</f>
        <v/>
      </c>
      <c r="AL609" t="str">
        <f>IF(ISNUMBER(FIND("overige",Methode_Keuze)),"",IF(Tb_Activiteiten[[#This Row],[Bijdrage in natura (overige)]]=1,Tb_Activiteiten[[#Headers],[Bijdrage in natura (overige)]],""))</f>
        <v/>
      </c>
      <c r="AM609" t="str">
        <f>IF(ISNUMBER(FIND("overige",Methode_Keuze)),"",IF(Tb_Activiteiten[[#This Row],[Bijdrage in natura (vrijwilligers)]]=1,Tb_Activiteiten[[#Headers],[Bijdrage in natura (vrijwilligers)]],""))</f>
        <v/>
      </c>
      <c r="AN609" t="str">
        <f>IF(ISNUMBER(FIND("overige",Methode_Keuze)),"",IF(Tb_Activiteiten[[#This Row],[Afschrijvingskosten]]=1,Tb_Activiteiten[[#Headers],[Afschrijvingskosten]],""))</f>
        <v/>
      </c>
    </row>
    <row r="610" spans="1:40" x14ac:dyDescent="0.25">
      <c r="A610" s="342"/>
      <c r="F610" s="81"/>
      <c r="G610" s="81"/>
      <c r="L610" s="71"/>
      <c r="N610" t="str">
        <f>IFERROR(IF(VLOOKUP(Tb_Activiteiten[[#This Row],[Openstelling]],Tb_Openstelling[],2,0)=1,1,""),"")</f>
        <v/>
      </c>
      <c r="AA610" t="str">
        <f>IF(ISNUMBER(FIND("arbeid",Methode_Keuze)),"",IF(ISNUMBER(FIND("arbeid",Methode_Keuze)),"",IF(Tb_Activiteiten[[#This Row],[Loonkosten]]=1,Tb_Activiteiten[[#Headers],[Loonkosten]],"")))</f>
        <v/>
      </c>
      <c r="AB610" t="str">
        <f>IF(ISNUMBER(FIND("arbeid",Methode_Keuze)),"",IF(ISNUMBER(FIND("arbeid",Methode_Keuze)),"",IF(Tb_Activiteiten[[#This Row],[Eigen arbeid]]=1,Tb_Activiteiten[[#Headers],[Eigen arbeid]],"")))</f>
        <v/>
      </c>
      <c r="AC610" t="str">
        <f>IF(ISNUMBER(FIND("arbeid",Methode_Keuze)),"",IF(ISNUMBER(FIND("arbeid",Methode_Keuze)),"",IF(Tb_Activiteiten[[#This Row],[Projectmedewerker]]=1,Tb_Activiteiten[[#Headers],[Projectmedewerker]],"")))</f>
        <v/>
      </c>
      <c r="AD610" t="str">
        <f>IF(ISNUMBER(FIND("arbeid",Methode_Keuze)),"",IF(ISNUMBER(FIND("arbeid",Methode_Keuze)),"",IF(Tb_Activiteiten[[#This Row],[Landbouwer]]=1,Tb_Activiteiten[[#Headers],[Landbouwer]],"")))</f>
        <v/>
      </c>
      <c r="AE610" t="str">
        <f>IF(ISNUMBER(FIND("arbeid",Methode_Keuze)),"",IF(ISNUMBER(FIND("arbeid",Methode_Keuze)),"",IF(Tb_Activiteiten[[#This Row],[Adviseur]]=1,Tb_Activiteiten[[#Headers],[Adviseur]],"")))</f>
        <v/>
      </c>
      <c r="AF610" t="str">
        <f>IF(ISNUMBER(FIND("arbeid",Methode_Keuze)),"",IF(ISNUMBER(FIND("arbeid",Methode_Keuze)),"",IF(Tb_Activiteiten[[#This Row],[Projectleider/Expert]]=1,Tb_Activiteiten[[#Headers],[Projectleider/Expert]],"")))</f>
        <v/>
      </c>
      <c r="AG610" t="str">
        <f>IF(ISNUMBER(FIND("arbeid",Methode_Keuze)),"",IF(ISNUMBER(FIND("arbeid",Methode_Keuze)),"",IF(Tb_Activiteiten[[#This Row],[Arbeidskosten]]=1,Tb_Activiteiten[[#Headers],[Arbeidskosten]],"")))</f>
        <v/>
      </c>
      <c r="AH610" t="str">
        <f>IF(ISNUMBER(FIND("arbeid",Methode_Keuze)),"",IF(ISNUMBER(FIND("arbeid",Methode_Keuze)),"",IF(Tb_Activiteiten[[#This Row],[Arbeidskosten op basis van IKS]]=1,Tb_Activiteiten[[#Headers],[Arbeidskosten op basis van IKS]],"")))</f>
        <v/>
      </c>
      <c r="AI610" t="str">
        <f>IF(ISNUMBER(FIND("overige",Methode_Keuze)),"",IF(Tb_Activiteiten[[#This Row],[Kosten derden exclusief btw]]=1,Tb_Activiteiten[[#Headers],[Kosten derden exclusief btw]],""))</f>
        <v/>
      </c>
      <c r="AJ610" t="str">
        <f>IF(ISNUMBER(FIND("overige",Methode_Keuze)),"",IF(Tb_Activiteiten[[#This Row],[Niet verrekenbare btw]]=1,Tb_Activiteiten[[#Headers],[Niet verrekenbare btw]],""))</f>
        <v/>
      </c>
      <c r="AK610" t="str">
        <f>IF(ISNUMBER(FIND("overige",Methode_Keuze)),"",IF(Tb_Activiteiten[[#This Row],[Grondkosten]]=1,Tb_Activiteiten[[#Headers],[Grondkosten]],""))</f>
        <v/>
      </c>
      <c r="AL610" t="str">
        <f>IF(ISNUMBER(FIND("overige",Methode_Keuze)),"",IF(Tb_Activiteiten[[#This Row],[Bijdrage in natura (overige)]]=1,Tb_Activiteiten[[#Headers],[Bijdrage in natura (overige)]],""))</f>
        <v/>
      </c>
      <c r="AM610" t="str">
        <f>IF(ISNUMBER(FIND("overige",Methode_Keuze)),"",IF(Tb_Activiteiten[[#This Row],[Bijdrage in natura (vrijwilligers)]]=1,Tb_Activiteiten[[#Headers],[Bijdrage in natura (vrijwilligers)]],""))</f>
        <v/>
      </c>
      <c r="AN610" t="str">
        <f>IF(ISNUMBER(FIND("overige",Methode_Keuze)),"",IF(Tb_Activiteiten[[#This Row],[Afschrijvingskosten]]=1,Tb_Activiteiten[[#Headers],[Afschrijvingskosten]],""))</f>
        <v/>
      </c>
    </row>
    <row r="611" spans="1:40" x14ac:dyDescent="0.25">
      <c r="A611" s="342"/>
      <c r="F611" s="81"/>
      <c r="G611" s="81"/>
      <c r="L611" s="71"/>
      <c r="N611" t="str">
        <f>IFERROR(IF(VLOOKUP(Tb_Activiteiten[[#This Row],[Openstelling]],Tb_Openstelling[],2,0)=1,1,""),"")</f>
        <v/>
      </c>
      <c r="AA611" t="str">
        <f>IF(ISNUMBER(FIND("arbeid",Methode_Keuze)),"",IF(ISNUMBER(FIND("arbeid",Methode_Keuze)),"",IF(Tb_Activiteiten[[#This Row],[Loonkosten]]=1,Tb_Activiteiten[[#Headers],[Loonkosten]],"")))</f>
        <v/>
      </c>
      <c r="AB611" t="str">
        <f>IF(ISNUMBER(FIND("arbeid",Methode_Keuze)),"",IF(ISNUMBER(FIND("arbeid",Methode_Keuze)),"",IF(Tb_Activiteiten[[#This Row],[Eigen arbeid]]=1,Tb_Activiteiten[[#Headers],[Eigen arbeid]],"")))</f>
        <v/>
      </c>
      <c r="AC611" t="str">
        <f>IF(ISNUMBER(FIND("arbeid",Methode_Keuze)),"",IF(ISNUMBER(FIND("arbeid",Methode_Keuze)),"",IF(Tb_Activiteiten[[#This Row],[Projectmedewerker]]=1,Tb_Activiteiten[[#Headers],[Projectmedewerker]],"")))</f>
        <v/>
      </c>
      <c r="AD611" t="str">
        <f>IF(ISNUMBER(FIND("arbeid",Methode_Keuze)),"",IF(ISNUMBER(FIND("arbeid",Methode_Keuze)),"",IF(Tb_Activiteiten[[#This Row],[Landbouwer]]=1,Tb_Activiteiten[[#Headers],[Landbouwer]],"")))</f>
        <v/>
      </c>
      <c r="AE611" t="str">
        <f>IF(ISNUMBER(FIND("arbeid",Methode_Keuze)),"",IF(ISNUMBER(FIND("arbeid",Methode_Keuze)),"",IF(Tb_Activiteiten[[#This Row],[Adviseur]]=1,Tb_Activiteiten[[#Headers],[Adviseur]],"")))</f>
        <v/>
      </c>
      <c r="AF611" t="str">
        <f>IF(ISNUMBER(FIND("arbeid",Methode_Keuze)),"",IF(ISNUMBER(FIND("arbeid",Methode_Keuze)),"",IF(Tb_Activiteiten[[#This Row],[Projectleider/Expert]]=1,Tb_Activiteiten[[#Headers],[Projectleider/Expert]],"")))</f>
        <v/>
      </c>
      <c r="AG611" t="str">
        <f>IF(ISNUMBER(FIND("arbeid",Methode_Keuze)),"",IF(ISNUMBER(FIND("arbeid",Methode_Keuze)),"",IF(Tb_Activiteiten[[#This Row],[Arbeidskosten]]=1,Tb_Activiteiten[[#Headers],[Arbeidskosten]],"")))</f>
        <v/>
      </c>
      <c r="AH611" t="str">
        <f>IF(ISNUMBER(FIND("arbeid",Methode_Keuze)),"",IF(ISNUMBER(FIND("arbeid",Methode_Keuze)),"",IF(Tb_Activiteiten[[#This Row],[Arbeidskosten op basis van IKS]]=1,Tb_Activiteiten[[#Headers],[Arbeidskosten op basis van IKS]],"")))</f>
        <v/>
      </c>
      <c r="AI611" t="str">
        <f>IF(ISNUMBER(FIND("overige",Methode_Keuze)),"",IF(Tb_Activiteiten[[#This Row],[Kosten derden exclusief btw]]=1,Tb_Activiteiten[[#Headers],[Kosten derden exclusief btw]],""))</f>
        <v/>
      </c>
      <c r="AJ611" t="str">
        <f>IF(ISNUMBER(FIND("overige",Methode_Keuze)),"",IF(Tb_Activiteiten[[#This Row],[Niet verrekenbare btw]]=1,Tb_Activiteiten[[#Headers],[Niet verrekenbare btw]],""))</f>
        <v/>
      </c>
      <c r="AK611" t="str">
        <f>IF(ISNUMBER(FIND("overige",Methode_Keuze)),"",IF(Tb_Activiteiten[[#This Row],[Grondkosten]]=1,Tb_Activiteiten[[#Headers],[Grondkosten]],""))</f>
        <v/>
      </c>
      <c r="AL611" t="str">
        <f>IF(ISNUMBER(FIND("overige",Methode_Keuze)),"",IF(Tb_Activiteiten[[#This Row],[Bijdrage in natura (overige)]]=1,Tb_Activiteiten[[#Headers],[Bijdrage in natura (overige)]],""))</f>
        <v/>
      </c>
      <c r="AM611" t="str">
        <f>IF(ISNUMBER(FIND("overige",Methode_Keuze)),"",IF(Tb_Activiteiten[[#This Row],[Bijdrage in natura (vrijwilligers)]]=1,Tb_Activiteiten[[#Headers],[Bijdrage in natura (vrijwilligers)]],""))</f>
        <v/>
      </c>
      <c r="AN611" t="str">
        <f>IF(ISNUMBER(FIND("overige",Methode_Keuze)),"",IF(Tb_Activiteiten[[#This Row],[Afschrijvingskosten]]=1,Tb_Activiteiten[[#Headers],[Afschrijvingskosten]],""))</f>
        <v/>
      </c>
    </row>
    <row r="612" spans="1:40" x14ac:dyDescent="0.25">
      <c r="A612" s="342"/>
      <c r="F612" s="81"/>
      <c r="G612" s="81"/>
      <c r="L612" s="71"/>
      <c r="N612" t="str">
        <f>IFERROR(IF(VLOOKUP(Tb_Activiteiten[[#This Row],[Openstelling]],Tb_Openstelling[],2,0)=1,1,""),"")</f>
        <v/>
      </c>
      <c r="AA612" t="str">
        <f>IF(ISNUMBER(FIND("arbeid",Methode_Keuze)),"",IF(ISNUMBER(FIND("arbeid",Methode_Keuze)),"",IF(Tb_Activiteiten[[#This Row],[Loonkosten]]=1,Tb_Activiteiten[[#Headers],[Loonkosten]],"")))</f>
        <v/>
      </c>
      <c r="AB612" t="str">
        <f>IF(ISNUMBER(FIND("arbeid",Methode_Keuze)),"",IF(ISNUMBER(FIND("arbeid",Methode_Keuze)),"",IF(Tb_Activiteiten[[#This Row],[Eigen arbeid]]=1,Tb_Activiteiten[[#Headers],[Eigen arbeid]],"")))</f>
        <v/>
      </c>
      <c r="AC612" t="str">
        <f>IF(ISNUMBER(FIND("arbeid",Methode_Keuze)),"",IF(ISNUMBER(FIND("arbeid",Methode_Keuze)),"",IF(Tb_Activiteiten[[#This Row],[Projectmedewerker]]=1,Tb_Activiteiten[[#Headers],[Projectmedewerker]],"")))</f>
        <v/>
      </c>
      <c r="AD612" t="str">
        <f>IF(ISNUMBER(FIND("arbeid",Methode_Keuze)),"",IF(ISNUMBER(FIND("arbeid",Methode_Keuze)),"",IF(Tb_Activiteiten[[#This Row],[Landbouwer]]=1,Tb_Activiteiten[[#Headers],[Landbouwer]],"")))</f>
        <v/>
      </c>
      <c r="AE612" t="str">
        <f>IF(ISNUMBER(FIND("arbeid",Methode_Keuze)),"",IF(ISNUMBER(FIND("arbeid",Methode_Keuze)),"",IF(Tb_Activiteiten[[#This Row],[Adviseur]]=1,Tb_Activiteiten[[#Headers],[Adviseur]],"")))</f>
        <v/>
      </c>
      <c r="AF612" t="str">
        <f>IF(ISNUMBER(FIND("arbeid",Methode_Keuze)),"",IF(ISNUMBER(FIND("arbeid",Methode_Keuze)),"",IF(Tb_Activiteiten[[#This Row],[Projectleider/Expert]]=1,Tb_Activiteiten[[#Headers],[Projectleider/Expert]],"")))</f>
        <v/>
      </c>
      <c r="AG612" t="str">
        <f>IF(ISNUMBER(FIND("arbeid",Methode_Keuze)),"",IF(ISNUMBER(FIND("arbeid",Methode_Keuze)),"",IF(Tb_Activiteiten[[#This Row],[Arbeidskosten]]=1,Tb_Activiteiten[[#Headers],[Arbeidskosten]],"")))</f>
        <v/>
      </c>
      <c r="AH612" t="str">
        <f>IF(ISNUMBER(FIND("arbeid",Methode_Keuze)),"",IF(ISNUMBER(FIND("arbeid",Methode_Keuze)),"",IF(Tb_Activiteiten[[#This Row],[Arbeidskosten op basis van IKS]]=1,Tb_Activiteiten[[#Headers],[Arbeidskosten op basis van IKS]],"")))</f>
        <v/>
      </c>
      <c r="AI612" t="str">
        <f>IF(ISNUMBER(FIND("overige",Methode_Keuze)),"",IF(Tb_Activiteiten[[#This Row],[Kosten derden exclusief btw]]=1,Tb_Activiteiten[[#Headers],[Kosten derden exclusief btw]],""))</f>
        <v/>
      </c>
      <c r="AJ612" t="str">
        <f>IF(ISNUMBER(FIND("overige",Methode_Keuze)),"",IF(Tb_Activiteiten[[#This Row],[Niet verrekenbare btw]]=1,Tb_Activiteiten[[#Headers],[Niet verrekenbare btw]],""))</f>
        <v/>
      </c>
      <c r="AK612" t="str">
        <f>IF(ISNUMBER(FIND("overige",Methode_Keuze)),"",IF(Tb_Activiteiten[[#This Row],[Grondkosten]]=1,Tb_Activiteiten[[#Headers],[Grondkosten]],""))</f>
        <v/>
      </c>
      <c r="AL612" t="str">
        <f>IF(ISNUMBER(FIND("overige",Methode_Keuze)),"",IF(Tb_Activiteiten[[#This Row],[Bijdrage in natura (overige)]]=1,Tb_Activiteiten[[#Headers],[Bijdrage in natura (overige)]],""))</f>
        <v/>
      </c>
      <c r="AM612" t="str">
        <f>IF(ISNUMBER(FIND("overige",Methode_Keuze)),"",IF(Tb_Activiteiten[[#This Row],[Bijdrage in natura (vrijwilligers)]]=1,Tb_Activiteiten[[#Headers],[Bijdrage in natura (vrijwilligers)]],""))</f>
        <v/>
      </c>
      <c r="AN612" t="str">
        <f>IF(ISNUMBER(FIND("overige",Methode_Keuze)),"",IF(Tb_Activiteiten[[#This Row],[Afschrijvingskosten]]=1,Tb_Activiteiten[[#Headers],[Afschrijvingskosten]],""))</f>
        <v/>
      </c>
    </row>
    <row r="613" spans="1:40" x14ac:dyDescent="0.25">
      <c r="A613" s="342"/>
      <c r="F613" s="81"/>
      <c r="G613" s="81"/>
      <c r="L613" s="71"/>
      <c r="N613" t="str">
        <f>IFERROR(IF(VLOOKUP(Tb_Activiteiten[[#This Row],[Openstelling]],Tb_Openstelling[],2,0)=1,1,""),"")</f>
        <v/>
      </c>
      <c r="AA613" t="str">
        <f>IF(ISNUMBER(FIND("arbeid",Methode_Keuze)),"",IF(ISNUMBER(FIND("arbeid",Methode_Keuze)),"",IF(Tb_Activiteiten[[#This Row],[Loonkosten]]=1,Tb_Activiteiten[[#Headers],[Loonkosten]],"")))</f>
        <v/>
      </c>
      <c r="AB613" t="str">
        <f>IF(ISNUMBER(FIND("arbeid",Methode_Keuze)),"",IF(ISNUMBER(FIND("arbeid",Methode_Keuze)),"",IF(Tb_Activiteiten[[#This Row],[Eigen arbeid]]=1,Tb_Activiteiten[[#Headers],[Eigen arbeid]],"")))</f>
        <v/>
      </c>
      <c r="AC613" t="str">
        <f>IF(ISNUMBER(FIND("arbeid",Methode_Keuze)),"",IF(ISNUMBER(FIND("arbeid",Methode_Keuze)),"",IF(Tb_Activiteiten[[#This Row],[Projectmedewerker]]=1,Tb_Activiteiten[[#Headers],[Projectmedewerker]],"")))</f>
        <v/>
      </c>
      <c r="AD613" t="str">
        <f>IF(ISNUMBER(FIND("arbeid",Methode_Keuze)),"",IF(ISNUMBER(FIND("arbeid",Methode_Keuze)),"",IF(Tb_Activiteiten[[#This Row],[Landbouwer]]=1,Tb_Activiteiten[[#Headers],[Landbouwer]],"")))</f>
        <v/>
      </c>
      <c r="AE613" t="str">
        <f>IF(ISNUMBER(FIND("arbeid",Methode_Keuze)),"",IF(ISNUMBER(FIND("arbeid",Methode_Keuze)),"",IF(Tb_Activiteiten[[#This Row],[Adviseur]]=1,Tb_Activiteiten[[#Headers],[Adviseur]],"")))</f>
        <v/>
      </c>
      <c r="AF613" t="str">
        <f>IF(ISNUMBER(FIND("arbeid",Methode_Keuze)),"",IF(ISNUMBER(FIND("arbeid",Methode_Keuze)),"",IF(Tb_Activiteiten[[#This Row],[Projectleider/Expert]]=1,Tb_Activiteiten[[#Headers],[Projectleider/Expert]],"")))</f>
        <v/>
      </c>
      <c r="AG613" t="str">
        <f>IF(ISNUMBER(FIND("arbeid",Methode_Keuze)),"",IF(ISNUMBER(FIND("arbeid",Methode_Keuze)),"",IF(Tb_Activiteiten[[#This Row],[Arbeidskosten]]=1,Tb_Activiteiten[[#Headers],[Arbeidskosten]],"")))</f>
        <v/>
      </c>
      <c r="AH613" t="str">
        <f>IF(ISNUMBER(FIND("arbeid",Methode_Keuze)),"",IF(ISNUMBER(FIND("arbeid",Methode_Keuze)),"",IF(Tb_Activiteiten[[#This Row],[Arbeidskosten op basis van IKS]]=1,Tb_Activiteiten[[#Headers],[Arbeidskosten op basis van IKS]],"")))</f>
        <v/>
      </c>
      <c r="AI613" t="str">
        <f>IF(ISNUMBER(FIND("overige",Methode_Keuze)),"",IF(Tb_Activiteiten[[#This Row],[Kosten derden exclusief btw]]=1,Tb_Activiteiten[[#Headers],[Kosten derden exclusief btw]],""))</f>
        <v/>
      </c>
      <c r="AJ613" t="str">
        <f>IF(ISNUMBER(FIND("overige",Methode_Keuze)),"",IF(Tb_Activiteiten[[#This Row],[Niet verrekenbare btw]]=1,Tb_Activiteiten[[#Headers],[Niet verrekenbare btw]],""))</f>
        <v/>
      </c>
      <c r="AK613" t="str">
        <f>IF(ISNUMBER(FIND("overige",Methode_Keuze)),"",IF(Tb_Activiteiten[[#This Row],[Grondkosten]]=1,Tb_Activiteiten[[#Headers],[Grondkosten]],""))</f>
        <v/>
      </c>
      <c r="AL613" t="str">
        <f>IF(ISNUMBER(FIND("overige",Methode_Keuze)),"",IF(Tb_Activiteiten[[#This Row],[Bijdrage in natura (overige)]]=1,Tb_Activiteiten[[#Headers],[Bijdrage in natura (overige)]],""))</f>
        <v/>
      </c>
      <c r="AM613" t="str">
        <f>IF(ISNUMBER(FIND("overige",Methode_Keuze)),"",IF(Tb_Activiteiten[[#This Row],[Bijdrage in natura (vrijwilligers)]]=1,Tb_Activiteiten[[#Headers],[Bijdrage in natura (vrijwilligers)]],""))</f>
        <v/>
      </c>
      <c r="AN613" t="str">
        <f>IF(ISNUMBER(FIND("overige",Methode_Keuze)),"",IF(Tb_Activiteiten[[#This Row],[Afschrijvingskosten]]=1,Tb_Activiteiten[[#Headers],[Afschrijvingskosten]],""))</f>
        <v/>
      </c>
    </row>
    <row r="614" spans="1:40" x14ac:dyDescent="0.25">
      <c r="A614" s="342"/>
      <c r="F614" s="81"/>
      <c r="G614" s="81"/>
      <c r="L614" s="71"/>
      <c r="N614" t="str">
        <f>IFERROR(IF(VLOOKUP(Tb_Activiteiten[[#This Row],[Openstelling]],Tb_Openstelling[],2,0)=1,1,""),"")</f>
        <v/>
      </c>
      <c r="AA614" t="str">
        <f>IF(ISNUMBER(FIND("arbeid",Methode_Keuze)),"",IF(ISNUMBER(FIND("arbeid",Methode_Keuze)),"",IF(Tb_Activiteiten[[#This Row],[Loonkosten]]=1,Tb_Activiteiten[[#Headers],[Loonkosten]],"")))</f>
        <v/>
      </c>
      <c r="AB614" t="str">
        <f>IF(ISNUMBER(FIND("arbeid",Methode_Keuze)),"",IF(ISNUMBER(FIND("arbeid",Methode_Keuze)),"",IF(Tb_Activiteiten[[#This Row],[Eigen arbeid]]=1,Tb_Activiteiten[[#Headers],[Eigen arbeid]],"")))</f>
        <v/>
      </c>
      <c r="AC614" t="str">
        <f>IF(ISNUMBER(FIND("arbeid",Methode_Keuze)),"",IF(ISNUMBER(FIND("arbeid",Methode_Keuze)),"",IF(Tb_Activiteiten[[#This Row],[Projectmedewerker]]=1,Tb_Activiteiten[[#Headers],[Projectmedewerker]],"")))</f>
        <v/>
      </c>
      <c r="AD614" t="str">
        <f>IF(ISNUMBER(FIND("arbeid",Methode_Keuze)),"",IF(ISNUMBER(FIND("arbeid",Methode_Keuze)),"",IF(Tb_Activiteiten[[#This Row],[Landbouwer]]=1,Tb_Activiteiten[[#Headers],[Landbouwer]],"")))</f>
        <v/>
      </c>
      <c r="AE614" t="str">
        <f>IF(ISNUMBER(FIND("arbeid",Methode_Keuze)),"",IF(ISNUMBER(FIND("arbeid",Methode_Keuze)),"",IF(Tb_Activiteiten[[#This Row],[Adviseur]]=1,Tb_Activiteiten[[#Headers],[Adviseur]],"")))</f>
        <v/>
      </c>
      <c r="AF614" t="str">
        <f>IF(ISNUMBER(FIND("arbeid",Methode_Keuze)),"",IF(ISNUMBER(FIND("arbeid",Methode_Keuze)),"",IF(Tb_Activiteiten[[#This Row],[Projectleider/Expert]]=1,Tb_Activiteiten[[#Headers],[Projectleider/Expert]],"")))</f>
        <v/>
      </c>
      <c r="AG614" t="str">
        <f>IF(ISNUMBER(FIND("arbeid",Methode_Keuze)),"",IF(ISNUMBER(FIND("arbeid",Methode_Keuze)),"",IF(Tb_Activiteiten[[#This Row],[Arbeidskosten]]=1,Tb_Activiteiten[[#Headers],[Arbeidskosten]],"")))</f>
        <v/>
      </c>
      <c r="AH614" t="str">
        <f>IF(ISNUMBER(FIND("arbeid",Methode_Keuze)),"",IF(ISNUMBER(FIND("arbeid",Methode_Keuze)),"",IF(Tb_Activiteiten[[#This Row],[Arbeidskosten op basis van IKS]]=1,Tb_Activiteiten[[#Headers],[Arbeidskosten op basis van IKS]],"")))</f>
        <v/>
      </c>
      <c r="AI614" t="str">
        <f>IF(ISNUMBER(FIND("overige",Methode_Keuze)),"",IF(Tb_Activiteiten[[#This Row],[Kosten derden exclusief btw]]=1,Tb_Activiteiten[[#Headers],[Kosten derden exclusief btw]],""))</f>
        <v/>
      </c>
      <c r="AJ614" t="str">
        <f>IF(ISNUMBER(FIND("overige",Methode_Keuze)),"",IF(Tb_Activiteiten[[#This Row],[Niet verrekenbare btw]]=1,Tb_Activiteiten[[#Headers],[Niet verrekenbare btw]],""))</f>
        <v/>
      </c>
      <c r="AK614" t="str">
        <f>IF(ISNUMBER(FIND("overige",Methode_Keuze)),"",IF(Tb_Activiteiten[[#This Row],[Grondkosten]]=1,Tb_Activiteiten[[#Headers],[Grondkosten]],""))</f>
        <v/>
      </c>
      <c r="AL614" t="str">
        <f>IF(ISNUMBER(FIND("overige",Methode_Keuze)),"",IF(Tb_Activiteiten[[#This Row],[Bijdrage in natura (overige)]]=1,Tb_Activiteiten[[#Headers],[Bijdrage in natura (overige)]],""))</f>
        <v/>
      </c>
      <c r="AM614" t="str">
        <f>IF(ISNUMBER(FIND("overige",Methode_Keuze)),"",IF(Tb_Activiteiten[[#This Row],[Bijdrage in natura (vrijwilligers)]]=1,Tb_Activiteiten[[#Headers],[Bijdrage in natura (vrijwilligers)]],""))</f>
        <v/>
      </c>
      <c r="AN614" t="str">
        <f>IF(ISNUMBER(FIND("overige",Methode_Keuze)),"",IF(Tb_Activiteiten[[#This Row],[Afschrijvingskosten]]=1,Tb_Activiteiten[[#Headers],[Afschrijvingskosten]],""))</f>
        <v/>
      </c>
    </row>
    <row r="615" spans="1:40" x14ac:dyDescent="0.25">
      <c r="A615" s="342"/>
      <c r="F615" s="81"/>
      <c r="G615" s="81"/>
      <c r="L615" s="71"/>
      <c r="N615" t="str">
        <f>IFERROR(IF(VLOOKUP(Tb_Activiteiten[[#This Row],[Openstelling]],Tb_Openstelling[],2,0)=1,1,""),"")</f>
        <v/>
      </c>
      <c r="AA615" t="str">
        <f>IF(ISNUMBER(FIND("arbeid",Methode_Keuze)),"",IF(ISNUMBER(FIND("arbeid",Methode_Keuze)),"",IF(Tb_Activiteiten[[#This Row],[Loonkosten]]=1,Tb_Activiteiten[[#Headers],[Loonkosten]],"")))</f>
        <v/>
      </c>
      <c r="AB615" t="str">
        <f>IF(ISNUMBER(FIND("arbeid",Methode_Keuze)),"",IF(ISNUMBER(FIND("arbeid",Methode_Keuze)),"",IF(Tb_Activiteiten[[#This Row],[Eigen arbeid]]=1,Tb_Activiteiten[[#Headers],[Eigen arbeid]],"")))</f>
        <v/>
      </c>
      <c r="AC615" t="str">
        <f>IF(ISNUMBER(FIND("arbeid",Methode_Keuze)),"",IF(ISNUMBER(FIND("arbeid",Methode_Keuze)),"",IF(Tb_Activiteiten[[#This Row],[Projectmedewerker]]=1,Tb_Activiteiten[[#Headers],[Projectmedewerker]],"")))</f>
        <v/>
      </c>
      <c r="AD615" t="str">
        <f>IF(ISNUMBER(FIND("arbeid",Methode_Keuze)),"",IF(ISNUMBER(FIND("arbeid",Methode_Keuze)),"",IF(Tb_Activiteiten[[#This Row],[Landbouwer]]=1,Tb_Activiteiten[[#Headers],[Landbouwer]],"")))</f>
        <v/>
      </c>
      <c r="AE615" t="str">
        <f>IF(ISNUMBER(FIND("arbeid",Methode_Keuze)),"",IF(ISNUMBER(FIND("arbeid",Methode_Keuze)),"",IF(Tb_Activiteiten[[#This Row],[Adviseur]]=1,Tb_Activiteiten[[#Headers],[Adviseur]],"")))</f>
        <v/>
      </c>
      <c r="AF615" t="str">
        <f>IF(ISNUMBER(FIND("arbeid",Methode_Keuze)),"",IF(ISNUMBER(FIND("arbeid",Methode_Keuze)),"",IF(Tb_Activiteiten[[#This Row],[Projectleider/Expert]]=1,Tb_Activiteiten[[#Headers],[Projectleider/Expert]],"")))</f>
        <v/>
      </c>
      <c r="AG615" t="str">
        <f>IF(ISNUMBER(FIND("arbeid",Methode_Keuze)),"",IF(ISNUMBER(FIND("arbeid",Methode_Keuze)),"",IF(Tb_Activiteiten[[#This Row],[Arbeidskosten]]=1,Tb_Activiteiten[[#Headers],[Arbeidskosten]],"")))</f>
        <v/>
      </c>
      <c r="AH615" t="str">
        <f>IF(ISNUMBER(FIND("arbeid",Methode_Keuze)),"",IF(ISNUMBER(FIND("arbeid",Methode_Keuze)),"",IF(Tb_Activiteiten[[#This Row],[Arbeidskosten op basis van IKS]]=1,Tb_Activiteiten[[#Headers],[Arbeidskosten op basis van IKS]],"")))</f>
        <v/>
      </c>
      <c r="AI615" t="str">
        <f>IF(ISNUMBER(FIND("overige",Methode_Keuze)),"",IF(Tb_Activiteiten[[#This Row],[Kosten derden exclusief btw]]=1,Tb_Activiteiten[[#Headers],[Kosten derden exclusief btw]],""))</f>
        <v/>
      </c>
      <c r="AJ615" t="str">
        <f>IF(ISNUMBER(FIND("overige",Methode_Keuze)),"",IF(Tb_Activiteiten[[#This Row],[Niet verrekenbare btw]]=1,Tb_Activiteiten[[#Headers],[Niet verrekenbare btw]],""))</f>
        <v/>
      </c>
      <c r="AK615" t="str">
        <f>IF(ISNUMBER(FIND("overige",Methode_Keuze)),"",IF(Tb_Activiteiten[[#This Row],[Grondkosten]]=1,Tb_Activiteiten[[#Headers],[Grondkosten]],""))</f>
        <v/>
      </c>
      <c r="AL615" t="str">
        <f>IF(ISNUMBER(FIND("overige",Methode_Keuze)),"",IF(Tb_Activiteiten[[#This Row],[Bijdrage in natura (overige)]]=1,Tb_Activiteiten[[#Headers],[Bijdrage in natura (overige)]],""))</f>
        <v/>
      </c>
      <c r="AM615" t="str">
        <f>IF(ISNUMBER(FIND("overige",Methode_Keuze)),"",IF(Tb_Activiteiten[[#This Row],[Bijdrage in natura (vrijwilligers)]]=1,Tb_Activiteiten[[#Headers],[Bijdrage in natura (vrijwilligers)]],""))</f>
        <v/>
      </c>
      <c r="AN615" t="str">
        <f>IF(ISNUMBER(FIND("overige",Methode_Keuze)),"",IF(Tb_Activiteiten[[#This Row],[Afschrijvingskosten]]=1,Tb_Activiteiten[[#Headers],[Afschrijvingskosten]],""))</f>
        <v/>
      </c>
    </row>
    <row r="616" spans="1:40" x14ac:dyDescent="0.25">
      <c r="A616" s="342"/>
      <c r="F616" s="81"/>
      <c r="G616" s="81"/>
      <c r="L616" s="71"/>
      <c r="N616" t="str">
        <f>IFERROR(IF(VLOOKUP(Tb_Activiteiten[[#This Row],[Openstelling]],Tb_Openstelling[],2,0)=1,1,""),"")</f>
        <v/>
      </c>
      <c r="AA616" t="str">
        <f>IF(ISNUMBER(FIND("arbeid",Methode_Keuze)),"",IF(ISNUMBER(FIND("arbeid",Methode_Keuze)),"",IF(Tb_Activiteiten[[#This Row],[Loonkosten]]=1,Tb_Activiteiten[[#Headers],[Loonkosten]],"")))</f>
        <v/>
      </c>
      <c r="AB616" t="str">
        <f>IF(ISNUMBER(FIND("arbeid",Methode_Keuze)),"",IF(ISNUMBER(FIND("arbeid",Methode_Keuze)),"",IF(Tb_Activiteiten[[#This Row],[Eigen arbeid]]=1,Tb_Activiteiten[[#Headers],[Eigen arbeid]],"")))</f>
        <v/>
      </c>
      <c r="AC616" t="str">
        <f>IF(ISNUMBER(FIND("arbeid",Methode_Keuze)),"",IF(ISNUMBER(FIND("arbeid",Methode_Keuze)),"",IF(Tb_Activiteiten[[#This Row],[Projectmedewerker]]=1,Tb_Activiteiten[[#Headers],[Projectmedewerker]],"")))</f>
        <v/>
      </c>
      <c r="AD616" t="str">
        <f>IF(ISNUMBER(FIND("arbeid",Methode_Keuze)),"",IF(ISNUMBER(FIND("arbeid",Methode_Keuze)),"",IF(Tb_Activiteiten[[#This Row],[Landbouwer]]=1,Tb_Activiteiten[[#Headers],[Landbouwer]],"")))</f>
        <v/>
      </c>
      <c r="AE616" t="str">
        <f>IF(ISNUMBER(FIND("arbeid",Methode_Keuze)),"",IF(ISNUMBER(FIND("arbeid",Methode_Keuze)),"",IF(Tb_Activiteiten[[#This Row],[Adviseur]]=1,Tb_Activiteiten[[#Headers],[Adviseur]],"")))</f>
        <v/>
      </c>
      <c r="AF616" t="str">
        <f>IF(ISNUMBER(FIND("arbeid",Methode_Keuze)),"",IF(ISNUMBER(FIND("arbeid",Methode_Keuze)),"",IF(Tb_Activiteiten[[#This Row],[Projectleider/Expert]]=1,Tb_Activiteiten[[#Headers],[Projectleider/Expert]],"")))</f>
        <v/>
      </c>
      <c r="AG616" t="str">
        <f>IF(ISNUMBER(FIND("arbeid",Methode_Keuze)),"",IF(ISNUMBER(FIND("arbeid",Methode_Keuze)),"",IF(Tb_Activiteiten[[#This Row],[Arbeidskosten]]=1,Tb_Activiteiten[[#Headers],[Arbeidskosten]],"")))</f>
        <v/>
      </c>
      <c r="AH616" t="str">
        <f>IF(ISNUMBER(FIND("arbeid",Methode_Keuze)),"",IF(ISNUMBER(FIND("arbeid",Methode_Keuze)),"",IF(Tb_Activiteiten[[#This Row],[Arbeidskosten op basis van IKS]]=1,Tb_Activiteiten[[#Headers],[Arbeidskosten op basis van IKS]],"")))</f>
        <v/>
      </c>
      <c r="AI616" t="str">
        <f>IF(ISNUMBER(FIND("overige",Methode_Keuze)),"",IF(Tb_Activiteiten[[#This Row],[Kosten derden exclusief btw]]=1,Tb_Activiteiten[[#Headers],[Kosten derden exclusief btw]],""))</f>
        <v/>
      </c>
      <c r="AJ616" t="str">
        <f>IF(ISNUMBER(FIND("overige",Methode_Keuze)),"",IF(Tb_Activiteiten[[#This Row],[Niet verrekenbare btw]]=1,Tb_Activiteiten[[#Headers],[Niet verrekenbare btw]],""))</f>
        <v/>
      </c>
      <c r="AK616" t="str">
        <f>IF(ISNUMBER(FIND("overige",Methode_Keuze)),"",IF(Tb_Activiteiten[[#This Row],[Grondkosten]]=1,Tb_Activiteiten[[#Headers],[Grondkosten]],""))</f>
        <v/>
      </c>
      <c r="AL616" t="str">
        <f>IF(ISNUMBER(FIND("overige",Methode_Keuze)),"",IF(Tb_Activiteiten[[#This Row],[Bijdrage in natura (overige)]]=1,Tb_Activiteiten[[#Headers],[Bijdrage in natura (overige)]],""))</f>
        <v/>
      </c>
      <c r="AM616" t="str">
        <f>IF(ISNUMBER(FIND("overige",Methode_Keuze)),"",IF(Tb_Activiteiten[[#This Row],[Bijdrage in natura (vrijwilligers)]]=1,Tb_Activiteiten[[#Headers],[Bijdrage in natura (vrijwilligers)]],""))</f>
        <v/>
      </c>
      <c r="AN616" t="str">
        <f>IF(ISNUMBER(FIND("overige",Methode_Keuze)),"",IF(Tb_Activiteiten[[#This Row],[Afschrijvingskosten]]=1,Tb_Activiteiten[[#Headers],[Afschrijvingskosten]],""))</f>
        <v/>
      </c>
    </row>
    <row r="617" spans="1:40" x14ac:dyDescent="0.25">
      <c r="A617" s="342"/>
      <c r="F617" s="81"/>
      <c r="G617" s="81"/>
      <c r="L617" s="71"/>
      <c r="N617" t="str">
        <f>IFERROR(IF(VLOOKUP(Tb_Activiteiten[[#This Row],[Openstelling]],Tb_Openstelling[],2,0)=1,1,""),"")</f>
        <v/>
      </c>
      <c r="AA617" t="str">
        <f>IF(ISNUMBER(FIND("arbeid",Methode_Keuze)),"",IF(ISNUMBER(FIND("arbeid",Methode_Keuze)),"",IF(Tb_Activiteiten[[#This Row],[Loonkosten]]=1,Tb_Activiteiten[[#Headers],[Loonkosten]],"")))</f>
        <v/>
      </c>
      <c r="AB617" t="str">
        <f>IF(ISNUMBER(FIND("arbeid",Methode_Keuze)),"",IF(ISNUMBER(FIND("arbeid",Methode_Keuze)),"",IF(Tb_Activiteiten[[#This Row],[Eigen arbeid]]=1,Tb_Activiteiten[[#Headers],[Eigen arbeid]],"")))</f>
        <v/>
      </c>
      <c r="AC617" t="str">
        <f>IF(ISNUMBER(FIND("arbeid",Methode_Keuze)),"",IF(ISNUMBER(FIND("arbeid",Methode_Keuze)),"",IF(Tb_Activiteiten[[#This Row],[Projectmedewerker]]=1,Tb_Activiteiten[[#Headers],[Projectmedewerker]],"")))</f>
        <v/>
      </c>
      <c r="AD617" t="str">
        <f>IF(ISNUMBER(FIND("arbeid",Methode_Keuze)),"",IF(ISNUMBER(FIND("arbeid",Methode_Keuze)),"",IF(Tb_Activiteiten[[#This Row],[Landbouwer]]=1,Tb_Activiteiten[[#Headers],[Landbouwer]],"")))</f>
        <v/>
      </c>
      <c r="AE617" t="str">
        <f>IF(ISNUMBER(FIND("arbeid",Methode_Keuze)),"",IF(ISNUMBER(FIND("arbeid",Methode_Keuze)),"",IF(Tb_Activiteiten[[#This Row],[Adviseur]]=1,Tb_Activiteiten[[#Headers],[Adviseur]],"")))</f>
        <v/>
      </c>
      <c r="AF617" t="str">
        <f>IF(ISNUMBER(FIND("arbeid",Methode_Keuze)),"",IF(ISNUMBER(FIND("arbeid",Methode_Keuze)),"",IF(Tb_Activiteiten[[#This Row],[Projectleider/Expert]]=1,Tb_Activiteiten[[#Headers],[Projectleider/Expert]],"")))</f>
        <v/>
      </c>
      <c r="AG617" t="str">
        <f>IF(ISNUMBER(FIND("arbeid",Methode_Keuze)),"",IF(ISNUMBER(FIND("arbeid",Methode_Keuze)),"",IF(Tb_Activiteiten[[#This Row],[Arbeidskosten]]=1,Tb_Activiteiten[[#Headers],[Arbeidskosten]],"")))</f>
        <v/>
      </c>
      <c r="AH617" t="str">
        <f>IF(ISNUMBER(FIND("arbeid",Methode_Keuze)),"",IF(ISNUMBER(FIND("arbeid",Methode_Keuze)),"",IF(Tb_Activiteiten[[#This Row],[Arbeidskosten op basis van IKS]]=1,Tb_Activiteiten[[#Headers],[Arbeidskosten op basis van IKS]],"")))</f>
        <v/>
      </c>
      <c r="AI617" t="str">
        <f>IF(ISNUMBER(FIND("overige",Methode_Keuze)),"",IF(Tb_Activiteiten[[#This Row],[Kosten derden exclusief btw]]=1,Tb_Activiteiten[[#Headers],[Kosten derden exclusief btw]],""))</f>
        <v/>
      </c>
      <c r="AJ617" t="str">
        <f>IF(ISNUMBER(FIND("overige",Methode_Keuze)),"",IF(Tb_Activiteiten[[#This Row],[Niet verrekenbare btw]]=1,Tb_Activiteiten[[#Headers],[Niet verrekenbare btw]],""))</f>
        <v/>
      </c>
      <c r="AK617" t="str">
        <f>IF(ISNUMBER(FIND("overige",Methode_Keuze)),"",IF(Tb_Activiteiten[[#This Row],[Grondkosten]]=1,Tb_Activiteiten[[#Headers],[Grondkosten]],""))</f>
        <v/>
      </c>
      <c r="AL617" t="str">
        <f>IF(ISNUMBER(FIND("overige",Methode_Keuze)),"",IF(Tb_Activiteiten[[#This Row],[Bijdrage in natura (overige)]]=1,Tb_Activiteiten[[#Headers],[Bijdrage in natura (overige)]],""))</f>
        <v/>
      </c>
      <c r="AM617" t="str">
        <f>IF(ISNUMBER(FIND("overige",Methode_Keuze)),"",IF(Tb_Activiteiten[[#This Row],[Bijdrage in natura (vrijwilligers)]]=1,Tb_Activiteiten[[#Headers],[Bijdrage in natura (vrijwilligers)]],""))</f>
        <v/>
      </c>
      <c r="AN617" t="str">
        <f>IF(ISNUMBER(FIND("overige",Methode_Keuze)),"",IF(Tb_Activiteiten[[#This Row],[Afschrijvingskosten]]=1,Tb_Activiteiten[[#Headers],[Afschrijvingskosten]],""))</f>
        <v/>
      </c>
    </row>
    <row r="618" spans="1:40" x14ac:dyDescent="0.25">
      <c r="A618" s="342"/>
      <c r="F618" s="81"/>
      <c r="G618" s="81"/>
      <c r="L618" s="71"/>
      <c r="N618" t="str">
        <f>IFERROR(IF(VLOOKUP(Tb_Activiteiten[[#This Row],[Openstelling]],Tb_Openstelling[],2,0)=1,1,""),"")</f>
        <v/>
      </c>
      <c r="AA618" t="str">
        <f>IF(ISNUMBER(FIND("arbeid",Methode_Keuze)),"",IF(ISNUMBER(FIND("arbeid",Methode_Keuze)),"",IF(Tb_Activiteiten[[#This Row],[Loonkosten]]=1,Tb_Activiteiten[[#Headers],[Loonkosten]],"")))</f>
        <v/>
      </c>
      <c r="AB618" t="str">
        <f>IF(ISNUMBER(FIND("arbeid",Methode_Keuze)),"",IF(ISNUMBER(FIND("arbeid",Methode_Keuze)),"",IF(Tb_Activiteiten[[#This Row],[Eigen arbeid]]=1,Tb_Activiteiten[[#Headers],[Eigen arbeid]],"")))</f>
        <v/>
      </c>
      <c r="AC618" t="str">
        <f>IF(ISNUMBER(FIND("arbeid",Methode_Keuze)),"",IF(ISNUMBER(FIND("arbeid",Methode_Keuze)),"",IF(Tb_Activiteiten[[#This Row],[Projectmedewerker]]=1,Tb_Activiteiten[[#Headers],[Projectmedewerker]],"")))</f>
        <v/>
      </c>
      <c r="AD618" t="str">
        <f>IF(ISNUMBER(FIND("arbeid",Methode_Keuze)),"",IF(ISNUMBER(FIND("arbeid",Methode_Keuze)),"",IF(Tb_Activiteiten[[#This Row],[Landbouwer]]=1,Tb_Activiteiten[[#Headers],[Landbouwer]],"")))</f>
        <v/>
      </c>
      <c r="AE618" t="str">
        <f>IF(ISNUMBER(FIND("arbeid",Methode_Keuze)),"",IF(ISNUMBER(FIND("arbeid",Methode_Keuze)),"",IF(Tb_Activiteiten[[#This Row],[Adviseur]]=1,Tb_Activiteiten[[#Headers],[Adviseur]],"")))</f>
        <v/>
      </c>
      <c r="AF618" t="str">
        <f>IF(ISNUMBER(FIND("arbeid",Methode_Keuze)),"",IF(ISNUMBER(FIND("arbeid",Methode_Keuze)),"",IF(Tb_Activiteiten[[#This Row],[Projectleider/Expert]]=1,Tb_Activiteiten[[#Headers],[Projectleider/Expert]],"")))</f>
        <v/>
      </c>
      <c r="AG618" t="str">
        <f>IF(ISNUMBER(FIND("arbeid",Methode_Keuze)),"",IF(ISNUMBER(FIND("arbeid",Methode_Keuze)),"",IF(Tb_Activiteiten[[#This Row],[Arbeidskosten]]=1,Tb_Activiteiten[[#Headers],[Arbeidskosten]],"")))</f>
        <v/>
      </c>
      <c r="AH618" t="str">
        <f>IF(ISNUMBER(FIND("arbeid",Methode_Keuze)),"",IF(ISNUMBER(FIND("arbeid",Methode_Keuze)),"",IF(Tb_Activiteiten[[#This Row],[Arbeidskosten op basis van IKS]]=1,Tb_Activiteiten[[#Headers],[Arbeidskosten op basis van IKS]],"")))</f>
        <v/>
      </c>
      <c r="AI618" t="str">
        <f>IF(ISNUMBER(FIND("overige",Methode_Keuze)),"",IF(Tb_Activiteiten[[#This Row],[Kosten derden exclusief btw]]=1,Tb_Activiteiten[[#Headers],[Kosten derden exclusief btw]],""))</f>
        <v/>
      </c>
      <c r="AJ618" t="str">
        <f>IF(ISNUMBER(FIND("overige",Methode_Keuze)),"",IF(Tb_Activiteiten[[#This Row],[Niet verrekenbare btw]]=1,Tb_Activiteiten[[#Headers],[Niet verrekenbare btw]],""))</f>
        <v/>
      </c>
      <c r="AK618" t="str">
        <f>IF(ISNUMBER(FIND("overige",Methode_Keuze)),"",IF(Tb_Activiteiten[[#This Row],[Grondkosten]]=1,Tb_Activiteiten[[#Headers],[Grondkosten]],""))</f>
        <v/>
      </c>
      <c r="AL618" t="str">
        <f>IF(ISNUMBER(FIND("overige",Methode_Keuze)),"",IF(Tb_Activiteiten[[#This Row],[Bijdrage in natura (overige)]]=1,Tb_Activiteiten[[#Headers],[Bijdrage in natura (overige)]],""))</f>
        <v/>
      </c>
      <c r="AM618" t="str">
        <f>IF(ISNUMBER(FIND("overige",Methode_Keuze)),"",IF(Tb_Activiteiten[[#This Row],[Bijdrage in natura (vrijwilligers)]]=1,Tb_Activiteiten[[#Headers],[Bijdrage in natura (vrijwilligers)]],""))</f>
        <v/>
      </c>
      <c r="AN618" t="str">
        <f>IF(ISNUMBER(FIND("overige",Methode_Keuze)),"",IF(Tb_Activiteiten[[#This Row],[Afschrijvingskosten]]=1,Tb_Activiteiten[[#Headers],[Afschrijvingskosten]],""))</f>
        <v/>
      </c>
    </row>
    <row r="619" spans="1:40" x14ac:dyDescent="0.25">
      <c r="A619" s="342"/>
      <c r="F619" s="81"/>
      <c r="G619" s="81"/>
      <c r="L619" s="71"/>
      <c r="N619" t="str">
        <f>IFERROR(IF(VLOOKUP(Tb_Activiteiten[[#This Row],[Openstelling]],Tb_Openstelling[],2,0)=1,1,""),"")</f>
        <v/>
      </c>
      <c r="AA619" t="str">
        <f>IF(ISNUMBER(FIND("arbeid",Methode_Keuze)),"",IF(ISNUMBER(FIND("arbeid",Methode_Keuze)),"",IF(Tb_Activiteiten[[#This Row],[Loonkosten]]=1,Tb_Activiteiten[[#Headers],[Loonkosten]],"")))</f>
        <v/>
      </c>
      <c r="AB619" t="str">
        <f>IF(ISNUMBER(FIND("arbeid",Methode_Keuze)),"",IF(ISNUMBER(FIND("arbeid",Methode_Keuze)),"",IF(Tb_Activiteiten[[#This Row],[Eigen arbeid]]=1,Tb_Activiteiten[[#Headers],[Eigen arbeid]],"")))</f>
        <v/>
      </c>
      <c r="AC619" t="str">
        <f>IF(ISNUMBER(FIND("arbeid",Methode_Keuze)),"",IF(ISNUMBER(FIND("arbeid",Methode_Keuze)),"",IF(Tb_Activiteiten[[#This Row],[Projectmedewerker]]=1,Tb_Activiteiten[[#Headers],[Projectmedewerker]],"")))</f>
        <v/>
      </c>
      <c r="AD619" t="str">
        <f>IF(ISNUMBER(FIND("arbeid",Methode_Keuze)),"",IF(ISNUMBER(FIND("arbeid",Methode_Keuze)),"",IF(Tb_Activiteiten[[#This Row],[Landbouwer]]=1,Tb_Activiteiten[[#Headers],[Landbouwer]],"")))</f>
        <v/>
      </c>
      <c r="AE619" t="str">
        <f>IF(ISNUMBER(FIND("arbeid",Methode_Keuze)),"",IF(ISNUMBER(FIND("arbeid",Methode_Keuze)),"",IF(Tb_Activiteiten[[#This Row],[Adviseur]]=1,Tb_Activiteiten[[#Headers],[Adviseur]],"")))</f>
        <v/>
      </c>
      <c r="AF619" t="str">
        <f>IF(ISNUMBER(FIND("arbeid",Methode_Keuze)),"",IF(ISNUMBER(FIND("arbeid",Methode_Keuze)),"",IF(Tb_Activiteiten[[#This Row],[Projectleider/Expert]]=1,Tb_Activiteiten[[#Headers],[Projectleider/Expert]],"")))</f>
        <v/>
      </c>
      <c r="AG619" t="str">
        <f>IF(ISNUMBER(FIND("arbeid",Methode_Keuze)),"",IF(ISNUMBER(FIND("arbeid",Methode_Keuze)),"",IF(Tb_Activiteiten[[#This Row],[Arbeidskosten]]=1,Tb_Activiteiten[[#Headers],[Arbeidskosten]],"")))</f>
        <v/>
      </c>
      <c r="AH619" t="str">
        <f>IF(ISNUMBER(FIND("arbeid",Methode_Keuze)),"",IF(ISNUMBER(FIND("arbeid",Methode_Keuze)),"",IF(Tb_Activiteiten[[#This Row],[Arbeidskosten op basis van IKS]]=1,Tb_Activiteiten[[#Headers],[Arbeidskosten op basis van IKS]],"")))</f>
        <v/>
      </c>
      <c r="AI619" t="str">
        <f>IF(ISNUMBER(FIND("overige",Methode_Keuze)),"",IF(Tb_Activiteiten[[#This Row],[Kosten derden exclusief btw]]=1,Tb_Activiteiten[[#Headers],[Kosten derden exclusief btw]],""))</f>
        <v/>
      </c>
      <c r="AJ619" t="str">
        <f>IF(ISNUMBER(FIND("overige",Methode_Keuze)),"",IF(Tb_Activiteiten[[#This Row],[Niet verrekenbare btw]]=1,Tb_Activiteiten[[#Headers],[Niet verrekenbare btw]],""))</f>
        <v/>
      </c>
      <c r="AK619" t="str">
        <f>IF(ISNUMBER(FIND("overige",Methode_Keuze)),"",IF(Tb_Activiteiten[[#This Row],[Grondkosten]]=1,Tb_Activiteiten[[#Headers],[Grondkosten]],""))</f>
        <v/>
      </c>
      <c r="AL619" t="str">
        <f>IF(ISNUMBER(FIND("overige",Methode_Keuze)),"",IF(Tb_Activiteiten[[#This Row],[Bijdrage in natura (overige)]]=1,Tb_Activiteiten[[#Headers],[Bijdrage in natura (overige)]],""))</f>
        <v/>
      </c>
      <c r="AM619" t="str">
        <f>IF(ISNUMBER(FIND("overige",Methode_Keuze)),"",IF(Tb_Activiteiten[[#This Row],[Bijdrage in natura (vrijwilligers)]]=1,Tb_Activiteiten[[#Headers],[Bijdrage in natura (vrijwilligers)]],""))</f>
        <v/>
      </c>
      <c r="AN619" t="str">
        <f>IF(ISNUMBER(FIND("overige",Methode_Keuze)),"",IF(Tb_Activiteiten[[#This Row],[Afschrijvingskosten]]=1,Tb_Activiteiten[[#Headers],[Afschrijvingskosten]],""))</f>
        <v/>
      </c>
    </row>
    <row r="620" spans="1:40" x14ac:dyDescent="0.25">
      <c r="A620" s="342"/>
      <c r="F620" s="81"/>
      <c r="G620" s="81"/>
      <c r="L620" s="71"/>
      <c r="N620" t="str">
        <f>IFERROR(IF(VLOOKUP(Tb_Activiteiten[[#This Row],[Openstelling]],Tb_Openstelling[],2,0)=1,1,""),"")</f>
        <v/>
      </c>
      <c r="AA620" t="str">
        <f>IF(ISNUMBER(FIND("arbeid",Methode_Keuze)),"",IF(ISNUMBER(FIND("arbeid",Methode_Keuze)),"",IF(Tb_Activiteiten[[#This Row],[Loonkosten]]=1,Tb_Activiteiten[[#Headers],[Loonkosten]],"")))</f>
        <v/>
      </c>
      <c r="AB620" t="str">
        <f>IF(ISNUMBER(FIND("arbeid",Methode_Keuze)),"",IF(ISNUMBER(FIND("arbeid",Methode_Keuze)),"",IF(Tb_Activiteiten[[#This Row],[Eigen arbeid]]=1,Tb_Activiteiten[[#Headers],[Eigen arbeid]],"")))</f>
        <v/>
      </c>
      <c r="AC620" t="str">
        <f>IF(ISNUMBER(FIND("arbeid",Methode_Keuze)),"",IF(ISNUMBER(FIND("arbeid",Methode_Keuze)),"",IF(Tb_Activiteiten[[#This Row],[Projectmedewerker]]=1,Tb_Activiteiten[[#Headers],[Projectmedewerker]],"")))</f>
        <v/>
      </c>
      <c r="AD620" t="str">
        <f>IF(ISNUMBER(FIND("arbeid",Methode_Keuze)),"",IF(ISNUMBER(FIND("arbeid",Methode_Keuze)),"",IF(Tb_Activiteiten[[#This Row],[Landbouwer]]=1,Tb_Activiteiten[[#Headers],[Landbouwer]],"")))</f>
        <v/>
      </c>
      <c r="AE620" t="str">
        <f>IF(ISNUMBER(FIND("arbeid",Methode_Keuze)),"",IF(ISNUMBER(FIND("arbeid",Methode_Keuze)),"",IF(Tb_Activiteiten[[#This Row],[Adviseur]]=1,Tb_Activiteiten[[#Headers],[Adviseur]],"")))</f>
        <v/>
      </c>
      <c r="AF620" t="str">
        <f>IF(ISNUMBER(FIND("arbeid",Methode_Keuze)),"",IF(ISNUMBER(FIND("arbeid",Methode_Keuze)),"",IF(Tb_Activiteiten[[#This Row],[Projectleider/Expert]]=1,Tb_Activiteiten[[#Headers],[Projectleider/Expert]],"")))</f>
        <v/>
      </c>
      <c r="AG620" t="str">
        <f>IF(ISNUMBER(FIND("arbeid",Methode_Keuze)),"",IF(ISNUMBER(FIND("arbeid",Methode_Keuze)),"",IF(Tb_Activiteiten[[#This Row],[Arbeidskosten]]=1,Tb_Activiteiten[[#Headers],[Arbeidskosten]],"")))</f>
        <v/>
      </c>
      <c r="AH620" t="str">
        <f>IF(ISNUMBER(FIND("arbeid",Methode_Keuze)),"",IF(ISNUMBER(FIND("arbeid",Methode_Keuze)),"",IF(Tb_Activiteiten[[#This Row],[Arbeidskosten op basis van IKS]]=1,Tb_Activiteiten[[#Headers],[Arbeidskosten op basis van IKS]],"")))</f>
        <v/>
      </c>
      <c r="AI620" t="str">
        <f>IF(ISNUMBER(FIND("overige",Methode_Keuze)),"",IF(Tb_Activiteiten[[#This Row],[Kosten derden exclusief btw]]=1,Tb_Activiteiten[[#Headers],[Kosten derden exclusief btw]],""))</f>
        <v/>
      </c>
      <c r="AJ620" t="str">
        <f>IF(ISNUMBER(FIND("overige",Methode_Keuze)),"",IF(Tb_Activiteiten[[#This Row],[Niet verrekenbare btw]]=1,Tb_Activiteiten[[#Headers],[Niet verrekenbare btw]],""))</f>
        <v/>
      </c>
      <c r="AK620" t="str">
        <f>IF(ISNUMBER(FIND("overige",Methode_Keuze)),"",IF(Tb_Activiteiten[[#This Row],[Grondkosten]]=1,Tb_Activiteiten[[#Headers],[Grondkosten]],""))</f>
        <v/>
      </c>
      <c r="AL620" t="str">
        <f>IF(ISNUMBER(FIND("overige",Methode_Keuze)),"",IF(Tb_Activiteiten[[#This Row],[Bijdrage in natura (overige)]]=1,Tb_Activiteiten[[#Headers],[Bijdrage in natura (overige)]],""))</f>
        <v/>
      </c>
      <c r="AM620" t="str">
        <f>IF(ISNUMBER(FIND("overige",Methode_Keuze)),"",IF(Tb_Activiteiten[[#This Row],[Bijdrage in natura (vrijwilligers)]]=1,Tb_Activiteiten[[#Headers],[Bijdrage in natura (vrijwilligers)]],""))</f>
        <v/>
      </c>
      <c r="AN620" t="str">
        <f>IF(ISNUMBER(FIND("overige",Methode_Keuze)),"",IF(Tb_Activiteiten[[#This Row],[Afschrijvingskosten]]=1,Tb_Activiteiten[[#Headers],[Afschrijvingskosten]],""))</f>
        <v/>
      </c>
    </row>
    <row r="621" spans="1:40" x14ac:dyDescent="0.25">
      <c r="A621" s="342"/>
      <c r="F621" s="81"/>
      <c r="G621" s="81"/>
      <c r="L621" s="71"/>
      <c r="N621" t="str">
        <f>IFERROR(IF(VLOOKUP(Tb_Activiteiten[[#This Row],[Openstelling]],Tb_Openstelling[],2,0)=1,1,""),"")</f>
        <v/>
      </c>
      <c r="AA621" t="str">
        <f>IF(ISNUMBER(FIND("arbeid",Methode_Keuze)),"",IF(ISNUMBER(FIND("arbeid",Methode_Keuze)),"",IF(Tb_Activiteiten[[#This Row],[Loonkosten]]=1,Tb_Activiteiten[[#Headers],[Loonkosten]],"")))</f>
        <v/>
      </c>
      <c r="AB621" t="str">
        <f>IF(ISNUMBER(FIND("arbeid",Methode_Keuze)),"",IF(ISNUMBER(FIND("arbeid",Methode_Keuze)),"",IF(Tb_Activiteiten[[#This Row],[Eigen arbeid]]=1,Tb_Activiteiten[[#Headers],[Eigen arbeid]],"")))</f>
        <v/>
      </c>
      <c r="AC621" t="str">
        <f>IF(ISNUMBER(FIND("arbeid",Methode_Keuze)),"",IF(ISNUMBER(FIND("arbeid",Methode_Keuze)),"",IF(Tb_Activiteiten[[#This Row],[Projectmedewerker]]=1,Tb_Activiteiten[[#Headers],[Projectmedewerker]],"")))</f>
        <v/>
      </c>
      <c r="AD621" t="str">
        <f>IF(ISNUMBER(FIND("arbeid",Methode_Keuze)),"",IF(ISNUMBER(FIND("arbeid",Methode_Keuze)),"",IF(Tb_Activiteiten[[#This Row],[Landbouwer]]=1,Tb_Activiteiten[[#Headers],[Landbouwer]],"")))</f>
        <v/>
      </c>
      <c r="AE621" t="str">
        <f>IF(ISNUMBER(FIND("arbeid",Methode_Keuze)),"",IF(ISNUMBER(FIND("arbeid",Methode_Keuze)),"",IF(Tb_Activiteiten[[#This Row],[Adviseur]]=1,Tb_Activiteiten[[#Headers],[Adviseur]],"")))</f>
        <v/>
      </c>
      <c r="AF621" t="str">
        <f>IF(ISNUMBER(FIND("arbeid",Methode_Keuze)),"",IF(ISNUMBER(FIND("arbeid",Methode_Keuze)),"",IF(Tb_Activiteiten[[#This Row],[Projectleider/Expert]]=1,Tb_Activiteiten[[#Headers],[Projectleider/Expert]],"")))</f>
        <v/>
      </c>
      <c r="AG621" t="str">
        <f>IF(ISNUMBER(FIND("arbeid",Methode_Keuze)),"",IF(ISNUMBER(FIND("arbeid",Methode_Keuze)),"",IF(Tb_Activiteiten[[#This Row],[Arbeidskosten]]=1,Tb_Activiteiten[[#Headers],[Arbeidskosten]],"")))</f>
        <v/>
      </c>
      <c r="AH621" t="str">
        <f>IF(ISNUMBER(FIND("arbeid",Methode_Keuze)),"",IF(ISNUMBER(FIND("arbeid",Methode_Keuze)),"",IF(Tb_Activiteiten[[#This Row],[Arbeidskosten op basis van IKS]]=1,Tb_Activiteiten[[#Headers],[Arbeidskosten op basis van IKS]],"")))</f>
        <v/>
      </c>
      <c r="AI621" t="str">
        <f>IF(ISNUMBER(FIND("overige",Methode_Keuze)),"",IF(Tb_Activiteiten[[#This Row],[Kosten derden exclusief btw]]=1,Tb_Activiteiten[[#Headers],[Kosten derden exclusief btw]],""))</f>
        <v/>
      </c>
      <c r="AJ621" t="str">
        <f>IF(ISNUMBER(FIND("overige",Methode_Keuze)),"",IF(Tb_Activiteiten[[#This Row],[Niet verrekenbare btw]]=1,Tb_Activiteiten[[#Headers],[Niet verrekenbare btw]],""))</f>
        <v/>
      </c>
      <c r="AK621" t="str">
        <f>IF(ISNUMBER(FIND("overige",Methode_Keuze)),"",IF(Tb_Activiteiten[[#This Row],[Grondkosten]]=1,Tb_Activiteiten[[#Headers],[Grondkosten]],""))</f>
        <v/>
      </c>
      <c r="AL621" t="str">
        <f>IF(ISNUMBER(FIND("overige",Methode_Keuze)),"",IF(Tb_Activiteiten[[#This Row],[Bijdrage in natura (overige)]]=1,Tb_Activiteiten[[#Headers],[Bijdrage in natura (overige)]],""))</f>
        <v/>
      </c>
      <c r="AM621" t="str">
        <f>IF(ISNUMBER(FIND("overige",Methode_Keuze)),"",IF(Tb_Activiteiten[[#This Row],[Bijdrage in natura (vrijwilligers)]]=1,Tb_Activiteiten[[#Headers],[Bijdrage in natura (vrijwilligers)]],""))</f>
        <v/>
      </c>
      <c r="AN621" t="str">
        <f>IF(ISNUMBER(FIND("overige",Methode_Keuze)),"",IF(Tb_Activiteiten[[#This Row],[Afschrijvingskosten]]=1,Tb_Activiteiten[[#Headers],[Afschrijvingskosten]],""))</f>
        <v/>
      </c>
    </row>
    <row r="622" spans="1:40" x14ac:dyDescent="0.25">
      <c r="A622" s="342"/>
      <c r="F622" s="81"/>
      <c r="G622" s="81"/>
      <c r="L622" s="71"/>
      <c r="N622" t="str">
        <f>IFERROR(IF(VLOOKUP(Tb_Activiteiten[[#This Row],[Openstelling]],Tb_Openstelling[],2,0)=1,1,""),"")</f>
        <v/>
      </c>
      <c r="AA622" t="str">
        <f>IF(ISNUMBER(FIND("arbeid",Methode_Keuze)),"",IF(ISNUMBER(FIND("arbeid",Methode_Keuze)),"",IF(Tb_Activiteiten[[#This Row],[Loonkosten]]=1,Tb_Activiteiten[[#Headers],[Loonkosten]],"")))</f>
        <v/>
      </c>
      <c r="AB622" t="str">
        <f>IF(ISNUMBER(FIND("arbeid",Methode_Keuze)),"",IF(ISNUMBER(FIND("arbeid",Methode_Keuze)),"",IF(Tb_Activiteiten[[#This Row],[Eigen arbeid]]=1,Tb_Activiteiten[[#Headers],[Eigen arbeid]],"")))</f>
        <v/>
      </c>
      <c r="AC622" t="str">
        <f>IF(ISNUMBER(FIND("arbeid",Methode_Keuze)),"",IF(ISNUMBER(FIND("arbeid",Methode_Keuze)),"",IF(Tb_Activiteiten[[#This Row],[Projectmedewerker]]=1,Tb_Activiteiten[[#Headers],[Projectmedewerker]],"")))</f>
        <v/>
      </c>
      <c r="AD622" t="str">
        <f>IF(ISNUMBER(FIND("arbeid",Methode_Keuze)),"",IF(ISNUMBER(FIND("arbeid",Methode_Keuze)),"",IF(Tb_Activiteiten[[#This Row],[Landbouwer]]=1,Tb_Activiteiten[[#Headers],[Landbouwer]],"")))</f>
        <v/>
      </c>
      <c r="AE622" t="str">
        <f>IF(ISNUMBER(FIND("arbeid",Methode_Keuze)),"",IF(ISNUMBER(FIND("arbeid",Methode_Keuze)),"",IF(Tb_Activiteiten[[#This Row],[Adviseur]]=1,Tb_Activiteiten[[#Headers],[Adviseur]],"")))</f>
        <v/>
      </c>
      <c r="AF622" t="str">
        <f>IF(ISNUMBER(FIND("arbeid",Methode_Keuze)),"",IF(ISNUMBER(FIND("arbeid",Methode_Keuze)),"",IF(Tb_Activiteiten[[#This Row],[Projectleider/Expert]]=1,Tb_Activiteiten[[#Headers],[Projectleider/Expert]],"")))</f>
        <v/>
      </c>
      <c r="AG622" t="str">
        <f>IF(ISNUMBER(FIND("arbeid",Methode_Keuze)),"",IF(ISNUMBER(FIND("arbeid",Methode_Keuze)),"",IF(Tb_Activiteiten[[#This Row],[Arbeidskosten]]=1,Tb_Activiteiten[[#Headers],[Arbeidskosten]],"")))</f>
        <v/>
      </c>
      <c r="AH622" t="str">
        <f>IF(ISNUMBER(FIND("arbeid",Methode_Keuze)),"",IF(ISNUMBER(FIND("arbeid",Methode_Keuze)),"",IF(Tb_Activiteiten[[#This Row],[Arbeidskosten op basis van IKS]]=1,Tb_Activiteiten[[#Headers],[Arbeidskosten op basis van IKS]],"")))</f>
        <v/>
      </c>
      <c r="AI622" t="str">
        <f>IF(ISNUMBER(FIND("overige",Methode_Keuze)),"",IF(Tb_Activiteiten[[#This Row],[Kosten derden exclusief btw]]=1,Tb_Activiteiten[[#Headers],[Kosten derden exclusief btw]],""))</f>
        <v/>
      </c>
      <c r="AJ622" t="str">
        <f>IF(ISNUMBER(FIND("overige",Methode_Keuze)),"",IF(Tb_Activiteiten[[#This Row],[Niet verrekenbare btw]]=1,Tb_Activiteiten[[#Headers],[Niet verrekenbare btw]],""))</f>
        <v/>
      </c>
      <c r="AK622" t="str">
        <f>IF(ISNUMBER(FIND("overige",Methode_Keuze)),"",IF(Tb_Activiteiten[[#This Row],[Grondkosten]]=1,Tb_Activiteiten[[#Headers],[Grondkosten]],""))</f>
        <v/>
      </c>
      <c r="AL622" t="str">
        <f>IF(ISNUMBER(FIND("overige",Methode_Keuze)),"",IF(Tb_Activiteiten[[#This Row],[Bijdrage in natura (overige)]]=1,Tb_Activiteiten[[#Headers],[Bijdrage in natura (overige)]],""))</f>
        <v/>
      </c>
      <c r="AM622" t="str">
        <f>IF(ISNUMBER(FIND("overige",Methode_Keuze)),"",IF(Tb_Activiteiten[[#This Row],[Bijdrage in natura (vrijwilligers)]]=1,Tb_Activiteiten[[#Headers],[Bijdrage in natura (vrijwilligers)]],""))</f>
        <v/>
      </c>
      <c r="AN622" t="str">
        <f>IF(ISNUMBER(FIND("overige",Methode_Keuze)),"",IF(Tb_Activiteiten[[#This Row],[Afschrijvingskosten]]=1,Tb_Activiteiten[[#Headers],[Afschrijvingskosten]],""))</f>
        <v/>
      </c>
    </row>
    <row r="623" spans="1:40" x14ac:dyDescent="0.25">
      <c r="A623" s="342"/>
      <c r="F623" s="81"/>
      <c r="G623" s="81"/>
      <c r="L623" s="71"/>
      <c r="N623" t="str">
        <f>IFERROR(IF(VLOOKUP(Tb_Activiteiten[[#This Row],[Openstelling]],Tb_Openstelling[],2,0)=1,1,""),"")</f>
        <v/>
      </c>
      <c r="AA623" t="str">
        <f>IF(ISNUMBER(FIND("arbeid",Methode_Keuze)),"",IF(ISNUMBER(FIND("arbeid",Methode_Keuze)),"",IF(Tb_Activiteiten[[#This Row],[Loonkosten]]=1,Tb_Activiteiten[[#Headers],[Loonkosten]],"")))</f>
        <v/>
      </c>
      <c r="AB623" t="str">
        <f>IF(ISNUMBER(FIND("arbeid",Methode_Keuze)),"",IF(ISNUMBER(FIND("arbeid",Methode_Keuze)),"",IF(Tb_Activiteiten[[#This Row],[Eigen arbeid]]=1,Tb_Activiteiten[[#Headers],[Eigen arbeid]],"")))</f>
        <v/>
      </c>
      <c r="AC623" t="str">
        <f>IF(ISNUMBER(FIND("arbeid",Methode_Keuze)),"",IF(ISNUMBER(FIND("arbeid",Methode_Keuze)),"",IF(Tb_Activiteiten[[#This Row],[Projectmedewerker]]=1,Tb_Activiteiten[[#Headers],[Projectmedewerker]],"")))</f>
        <v/>
      </c>
      <c r="AD623" t="str">
        <f>IF(ISNUMBER(FIND("arbeid",Methode_Keuze)),"",IF(ISNUMBER(FIND("arbeid",Methode_Keuze)),"",IF(Tb_Activiteiten[[#This Row],[Landbouwer]]=1,Tb_Activiteiten[[#Headers],[Landbouwer]],"")))</f>
        <v/>
      </c>
      <c r="AE623" t="str">
        <f>IF(ISNUMBER(FIND("arbeid",Methode_Keuze)),"",IF(ISNUMBER(FIND("arbeid",Methode_Keuze)),"",IF(Tb_Activiteiten[[#This Row],[Adviseur]]=1,Tb_Activiteiten[[#Headers],[Adviseur]],"")))</f>
        <v/>
      </c>
      <c r="AF623" t="str">
        <f>IF(ISNUMBER(FIND("arbeid",Methode_Keuze)),"",IF(ISNUMBER(FIND("arbeid",Methode_Keuze)),"",IF(Tb_Activiteiten[[#This Row],[Projectleider/Expert]]=1,Tb_Activiteiten[[#Headers],[Projectleider/Expert]],"")))</f>
        <v/>
      </c>
      <c r="AG623" t="str">
        <f>IF(ISNUMBER(FIND("arbeid",Methode_Keuze)),"",IF(ISNUMBER(FIND("arbeid",Methode_Keuze)),"",IF(Tb_Activiteiten[[#This Row],[Arbeidskosten]]=1,Tb_Activiteiten[[#Headers],[Arbeidskosten]],"")))</f>
        <v/>
      </c>
      <c r="AH623" t="str">
        <f>IF(ISNUMBER(FIND("arbeid",Methode_Keuze)),"",IF(ISNUMBER(FIND("arbeid",Methode_Keuze)),"",IF(Tb_Activiteiten[[#This Row],[Arbeidskosten op basis van IKS]]=1,Tb_Activiteiten[[#Headers],[Arbeidskosten op basis van IKS]],"")))</f>
        <v/>
      </c>
      <c r="AI623" t="str">
        <f>IF(ISNUMBER(FIND("overige",Methode_Keuze)),"",IF(Tb_Activiteiten[[#This Row],[Kosten derden exclusief btw]]=1,Tb_Activiteiten[[#Headers],[Kosten derden exclusief btw]],""))</f>
        <v/>
      </c>
      <c r="AJ623" t="str">
        <f>IF(ISNUMBER(FIND("overige",Methode_Keuze)),"",IF(Tb_Activiteiten[[#This Row],[Niet verrekenbare btw]]=1,Tb_Activiteiten[[#Headers],[Niet verrekenbare btw]],""))</f>
        <v/>
      </c>
      <c r="AK623" t="str">
        <f>IF(ISNUMBER(FIND("overige",Methode_Keuze)),"",IF(Tb_Activiteiten[[#This Row],[Grondkosten]]=1,Tb_Activiteiten[[#Headers],[Grondkosten]],""))</f>
        <v/>
      </c>
      <c r="AL623" t="str">
        <f>IF(ISNUMBER(FIND("overige",Methode_Keuze)),"",IF(Tb_Activiteiten[[#This Row],[Bijdrage in natura (overige)]]=1,Tb_Activiteiten[[#Headers],[Bijdrage in natura (overige)]],""))</f>
        <v/>
      </c>
      <c r="AM623" t="str">
        <f>IF(ISNUMBER(FIND("overige",Methode_Keuze)),"",IF(Tb_Activiteiten[[#This Row],[Bijdrage in natura (vrijwilligers)]]=1,Tb_Activiteiten[[#Headers],[Bijdrage in natura (vrijwilligers)]],""))</f>
        <v/>
      </c>
      <c r="AN623" t="str">
        <f>IF(ISNUMBER(FIND("overige",Methode_Keuze)),"",IF(Tb_Activiteiten[[#This Row],[Afschrijvingskosten]]=1,Tb_Activiteiten[[#Headers],[Afschrijvingskosten]],""))</f>
        <v/>
      </c>
    </row>
    <row r="624" spans="1:40" x14ac:dyDescent="0.25">
      <c r="A624" s="342"/>
      <c r="F624" s="81"/>
      <c r="G624" s="81"/>
      <c r="L624" s="71"/>
      <c r="N624" t="str">
        <f>IFERROR(IF(VLOOKUP(Tb_Activiteiten[[#This Row],[Openstelling]],Tb_Openstelling[],2,0)=1,1,""),"")</f>
        <v/>
      </c>
      <c r="AA624" t="str">
        <f>IF(ISNUMBER(FIND("arbeid",Methode_Keuze)),"",IF(ISNUMBER(FIND("arbeid",Methode_Keuze)),"",IF(Tb_Activiteiten[[#This Row],[Loonkosten]]=1,Tb_Activiteiten[[#Headers],[Loonkosten]],"")))</f>
        <v/>
      </c>
      <c r="AB624" t="str">
        <f>IF(ISNUMBER(FIND("arbeid",Methode_Keuze)),"",IF(ISNUMBER(FIND("arbeid",Methode_Keuze)),"",IF(Tb_Activiteiten[[#This Row],[Eigen arbeid]]=1,Tb_Activiteiten[[#Headers],[Eigen arbeid]],"")))</f>
        <v/>
      </c>
      <c r="AC624" t="str">
        <f>IF(ISNUMBER(FIND("arbeid",Methode_Keuze)),"",IF(ISNUMBER(FIND("arbeid",Methode_Keuze)),"",IF(Tb_Activiteiten[[#This Row],[Projectmedewerker]]=1,Tb_Activiteiten[[#Headers],[Projectmedewerker]],"")))</f>
        <v/>
      </c>
      <c r="AD624" t="str">
        <f>IF(ISNUMBER(FIND("arbeid",Methode_Keuze)),"",IF(ISNUMBER(FIND("arbeid",Methode_Keuze)),"",IF(Tb_Activiteiten[[#This Row],[Landbouwer]]=1,Tb_Activiteiten[[#Headers],[Landbouwer]],"")))</f>
        <v/>
      </c>
      <c r="AE624" t="str">
        <f>IF(ISNUMBER(FIND("arbeid",Methode_Keuze)),"",IF(ISNUMBER(FIND("arbeid",Methode_Keuze)),"",IF(Tb_Activiteiten[[#This Row],[Adviseur]]=1,Tb_Activiteiten[[#Headers],[Adviseur]],"")))</f>
        <v/>
      </c>
      <c r="AF624" t="str">
        <f>IF(ISNUMBER(FIND("arbeid",Methode_Keuze)),"",IF(ISNUMBER(FIND("arbeid",Methode_Keuze)),"",IF(Tb_Activiteiten[[#This Row],[Projectleider/Expert]]=1,Tb_Activiteiten[[#Headers],[Projectleider/Expert]],"")))</f>
        <v/>
      </c>
      <c r="AG624" t="str">
        <f>IF(ISNUMBER(FIND("arbeid",Methode_Keuze)),"",IF(ISNUMBER(FIND("arbeid",Methode_Keuze)),"",IF(Tb_Activiteiten[[#This Row],[Arbeidskosten]]=1,Tb_Activiteiten[[#Headers],[Arbeidskosten]],"")))</f>
        <v/>
      </c>
      <c r="AH624" t="str">
        <f>IF(ISNUMBER(FIND("arbeid",Methode_Keuze)),"",IF(ISNUMBER(FIND("arbeid",Methode_Keuze)),"",IF(Tb_Activiteiten[[#This Row],[Arbeidskosten op basis van IKS]]=1,Tb_Activiteiten[[#Headers],[Arbeidskosten op basis van IKS]],"")))</f>
        <v/>
      </c>
      <c r="AI624" t="str">
        <f>IF(ISNUMBER(FIND("overige",Methode_Keuze)),"",IF(Tb_Activiteiten[[#This Row],[Kosten derden exclusief btw]]=1,Tb_Activiteiten[[#Headers],[Kosten derden exclusief btw]],""))</f>
        <v/>
      </c>
      <c r="AJ624" t="str">
        <f>IF(ISNUMBER(FIND("overige",Methode_Keuze)),"",IF(Tb_Activiteiten[[#This Row],[Niet verrekenbare btw]]=1,Tb_Activiteiten[[#Headers],[Niet verrekenbare btw]],""))</f>
        <v/>
      </c>
      <c r="AK624" t="str">
        <f>IF(ISNUMBER(FIND("overige",Methode_Keuze)),"",IF(Tb_Activiteiten[[#This Row],[Grondkosten]]=1,Tb_Activiteiten[[#Headers],[Grondkosten]],""))</f>
        <v/>
      </c>
      <c r="AL624" t="str">
        <f>IF(ISNUMBER(FIND("overige",Methode_Keuze)),"",IF(Tb_Activiteiten[[#This Row],[Bijdrage in natura (overige)]]=1,Tb_Activiteiten[[#Headers],[Bijdrage in natura (overige)]],""))</f>
        <v/>
      </c>
      <c r="AM624" t="str">
        <f>IF(ISNUMBER(FIND("overige",Methode_Keuze)),"",IF(Tb_Activiteiten[[#This Row],[Bijdrage in natura (vrijwilligers)]]=1,Tb_Activiteiten[[#Headers],[Bijdrage in natura (vrijwilligers)]],""))</f>
        <v/>
      </c>
      <c r="AN624" t="str">
        <f>IF(ISNUMBER(FIND("overige",Methode_Keuze)),"",IF(Tb_Activiteiten[[#This Row],[Afschrijvingskosten]]=1,Tb_Activiteiten[[#Headers],[Afschrijvingskosten]],""))</f>
        <v/>
      </c>
    </row>
    <row r="625" spans="1:40" x14ac:dyDescent="0.25">
      <c r="A625" s="342"/>
      <c r="F625" s="81"/>
      <c r="G625" s="81"/>
      <c r="L625" s="71"/>
      <c r="N625" t="str">
        <f>IFERROR(IF(VLOOKUP(Tb_Activiteiten[[#This Row],[Openstelling]],Tb_Openstelling[],2,0)=1,1,""),"")</f>
        <v/>
      </c>
      <c r="AA625" t="str">
        <f>IF(ISNUMBER(FIND("arbeid",Methode_Keuze)),"",IF(ISNUMBER(FIND("arbeid",Methode_Keuze)),"",IF(Tb_Activiteiten[[#This Row],[Loonkosten]]=1,Tb_Activiteiten[[#Headers],[Loonkosten]],"")))</f>
        <v/>
      </c>
      <c r="AB625" t="str">
        <f>IF(ISNUMBER(FIND("arbeid",Methode_Keuze)),"",IF(ISNUMBER(FIND("arbeid",Methode_Keuze)),"",IF(Tb_Activiteiten[[#This Row],[Eigen arbeid]]=1,Tb_Activiteiten[[#Headers],[Eigen arbeid]],"")))</f>
        <v/>
      </c>
      <c r="AC625" t="str">
        <f>IF(ISNUMBER(FIND("arbeid",Methode_Keuze)),"",IF(ISNUMBER(FIND("arbeid",Methode_Keuze)),"",IF(Tb_Activiteiten[[#This Row],[Projectmedewerker]]=1,Tb_Activiteiten[[#Headers],[Projectmedewerker]],"")))</f>
        <v/>
      </c>
      <c r="AD625" t="str">
        <f>IF(ISNUMBER(FIND("arbeid",Methode_Keuze)),"",IF(ISNUMBER(FIND("arbeid",Methode_Keuze)),"",IF(Tb_Activiteiten[[#This Row],[Landbouwer]]=1,Tb_Activiteiten[[#Headers],[Landbouwer]],"")))</f>
        <v/>
      </c>
      <c r="AE625" t="str">
        <f>IF(ISNUMBER(FIND("arbeid",Methode_Keuze)),"",IF(ISNUMBER(FIND("arbeid",Methode_Keuze)),"",IF(Tb_Activiteiten[[#This Row],[Adviseur]]=1,Tb_Activiteiten[[#Headers],[Adviseur]],"")))</f>
        <v/>
      </c>
      <c r="AF625" t="str">
        <f>IF(ISNUMBER(FIND("arbeid",Methode_Keuze)),"",IF(ISNUMBER(FIND("arbeid",Methode_Keuze)),"",IF(Tb_Activiteiten[[#This Row],[Projectleider/Expert]]=1,Tb_Activiteiten[[#Headers],[Projectleider/Expert]],"")))</f>
        <v/>
      </c>
      <c r="AG625" t="str">
        <f>IF(ISNUMBER(FIND("arbeid",Methode_Keuze)),"",IF(ISNUMBER(FIND("arbeid",Methode_Keuze)),"",IF(Tb_Activiteiten[[#This Row],[Arbeidskosten]]=1,Tb_Activiteiten[[#Headers],[Arbeidskosten]],"")))</f>
        <v/>
      </c>
      <c r="AH625" t="str">
        <f>IF(ISNUMBER(FIND("arbeid",Methode_Keuze)),"",IF(ISNUMBER(FIND("arbeid",Methode_Keuze)),"",IF(Tb_Activiteiten[[#This Row],[Arbeidskosten op basis van IKS]]=1,Tb_Activiteiten[[#Headers],[Arbeidskosten op basis van IKS]],"")))</f>
        <v/>
      </c>
      <c r="AI625" t="str">
        <f>IF(ISNUMBER(FIND("overige",Methode_Keuze)),"",IF(Tb_Activiteiten[[#This Row],[Kosten derden exclusief btw]]=1,Tb_Activiteiten[[#Headers],[Kosten derden exclusief btw]],""))</f>
        <v/>
      </c>
      <c r="AJ625" t="str">
        <f>IF(ISNUMBER(FIND("overige",Methode_Keuze)),"",IF(Tb_Activiteiten[[#This Row],[Niet verrekenbare btw]]=1,Tb_Activiteiten[[#Headers],[Niet verrekenbare btw]],""))</f>
        <v/>
      </c>
      <c r="AK625" t="str">
        <f>IF(ISNUMBER(FIND("overige",Methode_Keuze)),"",IF(Tb_Activiteiten[[#This Row],[Grondkosten]]=1,Tb_Activiteiten[[#Headers],[Grondkosten]],""))</f>
        <v/>
      </c>
      <c r="AL625" t="str">
        <f>IF(ISNUMBER(FIND("overige",Methode_Keuze)),"",IF(Tb_Activiteiten[[#This Row],[Bijdrage in natura (overige)]]=1,Tb_Activiteiten[[#Headers],[Bijdrage in natura (overige)]],""))</f>
        <v/>
      </c>
      <c r="AM625" t="str">
        <f>IF(ISNUMBER(FIND("overige",Methode_Keuze)),"",IF(Tb_Activiteiten[[#This Row],[Bijdrage in natura (vrijwilligers)]]=1,Tb_Activiteiten[[#Headers],[Bijdrage in natura (vrijwilligers)]],""))</f>
        <v/>
      </c>
      <c r="AN625" t="str">
        <f>IF(ISNUMBER(FIND("overige",Methode_Keuze)),"",IF(Tb_Activiteiten[[#This Row],[Afschrijvingskosten]]=1,Tb_Activiteiten[[#Headers],[Afschrijvingskosten]],""))</f>
        <v/>
      </c>
    </row>
    <row r="626" spans="1:40" x14ac:dyDescent="0.25">
      <c r="A626" s="342"/>
      <c r="F626" s="81"/>
      <c r="G626" s="81"/>
      <c r="L626" s="71"/>
      <c r="N626" t="str">
        <f>IFERROR(IF(VLOOKUP(Tb_Activiteiten[[#This Row],[Openstelling]],Tb_Openstelling[],2,0)=1,1,""),"")</f>
        <v/>
      </c>
      <c r="AA626" t="str">
        <f>IF(ISNUMBER(FIND("arbeid",Methode_Keuze)),"",IF(ISNUMBER(FIND("arbeid",Methode_Keuze)),"",IF(Tb_Activiteiten[[#This Row],[Loonkosten]]=1,Tb_Activiteiten[[#Headers],[Loonkosten]],"")))</f>
        <v/>
      </c>
      <c r="AB626" t="str">
        <f>IF(ISNUMBER(FIND("arbeid",Methode_Keuze)),"",IF(ISNUMBER(FIND("arbeid",Methode_Keuze)),"",IF(Tb_Activiteiten[[#This Row],[Eigen arbeid]]=1,Tb_Activiteiten[[#Headers],[Eigen arbeid]],"")))</f>
        <v/>
      </c>
      <c r="AC626" t="str">
        <f>IF(ISNUMBER(FIND("arbeid",Methode_Keuze)),"",IF(ISNUMBER(FIND("arbeid",Methode_Keuze)),"",IF(Tb_Activiteiten[[#This Row],[Projectmedewerker]]=1,Tb_Activiteiten[[#Headers],[Projectmedewerker]],"")))</f>
        <v/>
      </c>
      <c r="AD626" t="str">
        <f>IF(ISNUMBER(FIND("arbeid",Methode_Keuze)),"",IF(ISNUMBER(FIND("arbeid",Methode_Keuze)),"",IF(Tb_Activiteiten[[#This Row],[Landbouwer]]=1,Tb_Activiteiten[[#Headers],[Landbouwer]],"")))</f>
        <v/>
      </c>
      <c r="AE626" t="str">
        <f>IF(ISNUMBER(FIND("arbeid",Methode_Keuze)),"",IF(ISNUMBER(FIND("arbeid",Methode_Keuze)),"",IF(Tb_Activiteiten[[#This Row],[Adviseur]]=1,Tb_Activiteiten[[#Headers],[Adviseur]],"")))</f>
        <v/>
      </c>
      <c r="AF626" t="str">
        <f>IF(ISNUMBER(FIND("arbeid",Methode_Keuze)),"",IF(ISNUMBER(FIND("arbeid",Methode_Keuze)),"",IF(Tb_Activiteiten[[#This Row],[Projectleider/Expert]]=1,Tb_Activiteiten[[#Headers],[Projectleider/Expert]],"")))</f>
        <v/>
      </c>
      <c r="AG626" t="str">
        <f>IF(ISNUMBER(FIND("arbeid",Methode_Keuze)),"",IF(ISNUMBER(FIND("arbeid",Methode_Keuze)),"",IF(Tb_Activiteiten[[#This Row],[Arbeidskosten]]=1,Tb_Activiteiten[[#Headers],[Arbeidskosten]],"")))</f>
        <v/>
      </c>
      <c r="AH626" t="str">
        <f>IF(ISNUMBER(FIND("arbeid",Methode_Keuze)),"",IF(ISNUMBER(FIND("arbeid",Methode_Keuze)),"",IF(Tb_Activiteiten[[#This Row],[Arbeidskosten op basis van IKS]]=1,Tb_Activiteiten[[#Headers],[Arbeidskosten op basis van IKS]],"")))</f>
        <v/>
      </c>
      <c r="AI626" t="str">
        <f>IF(ISNUMBER(FIND("overige",Methode_Keuze)),"",IF(Tb_Activiteiten[[#This Row],[Kosten derden exclusief btw]]=1,Tb_Activiteiten[[#Headers],[Kosten derden exclusief btw]],""))</f>
        <v/>
      </c>
      <c r="AJ626" t="str">
        <f>IF(ISNUMBER(FIND("overige",Methode_Keuze)),"",IF(Tb_Activiteiten[[#This Row],[Niet verrekenbare btw]]=1,Tb_Activiteiten[[#Headers],[Niet verrekenbare btw]],""))</f>
        <v/>
      </c>
      <c r="AK626" t="str">
        <f>IF(ISNUMBER(FIND("overige",Methode_Keuze)),"",IF(Tb_Activiteiten[[#This Row],[Grondkosten]]=1,Tb_Activiteiten[[#Headers],[Grondkosten]],""))</f>
        <v/>
      </c>
      <c r="AL626" t="str">
        <f>IF(ISNUMBER(FIND("overige",Methode_Keuze)),"",IF(Tb_Activiteiten[[#This Row],[Bijdrage in natura (overige)]]=1,Tb_Activiteiten[[#Headers],[Bijdrage in natura (overige)]],""))</f>
        <v/>
      </c>
      <c r="AM626" t="str">
        <f>IF(ISNUMBER(FIND("overige",Methode_Keuze)),"",IF(Tb_Activiteiten[[#This Row],[Bijdrage in natura (vrijwilligers)]]=1,Tb_Activiteiten[[#Headers],[Bijdrage in natura (vrijwilligers)]],""))</f>
        <v/>
      </c>
      <c r="AN626" t="str">
        <f>IF(ISNUMBER(FIND("overige",Methode_Keuze)),"",IF(Tb_Activiteiten[[#This Row],[Afschrijvingskosten]]=1,Tb_Activiteiten[[#Headers],[Afschrijvingskosten]],""))</f>
        <v/>
      </c>
    </row>
    <row r="627" spans="1:40" x14ac:dyDescent="0.25">
      <c r="A627" s="342"/>
      <c r="F627" s="81"/>
      <c r="G627" s="81"/>
      <c r="L627" s="71"/>
      <c r="N627" t="str">
        <f>IFERROR(IF(VLOOKUP(Tb_Activiteiten[[#This Row],[Openstelling]],Tb_Openstelling[],2,0)=1,1,""),"")</f>
        <v/>
      </c>
      <c r="AA627" t="str">
        <f>IF(ISNUMBER(FIND("arbeid",Methode_Keuze)),"",IF(ISNUMBER(FIND("arbeid",Methode_Keuze)),"",IF(Tb_Activiteiten[[#This Row],[Loonkosten]]=1,Tb_Activiteiten[[#Headers],[Loonkosten]],"")))</f>
        <v/>
      </c>
      <c r="AB627" t="str">
        <f>IF(ISNUMBER(FIND("arbeid",Methode_Keuze)),"",IF(ISNUMBER(FIND("arbeid",Methode_Keuze)),"",IF(Tb_Activiteiten[[#This Row],[Eigen arbeid]]=1,Tb_Activiteiten[[#Headers],[Eigen arbeid]],"")))</f>
        <v/>
      </c>
      <c r="AC627" t="str">
        <f>IF(ISNUMBER(FIND("arbeid",Methode_Keuze)),"",IF(ISNUMBER(FIND("arbeid",Methode_Keuze)),"",IF(Tb_Activiteiten[[#This Row],[Projectmedewerker]]=1,Tb_Activiteiten[[#Headers],[Projectmedewerker]],"")))</f>
        <v/>
      </c>
      <c r="AD627" t="str">
        <f>IF(ISNUMBER(FIND("arbeid",Methode_Keuze)),"",IF(ISNUMBER(FIND("arbeid",Methode_Keuze)),"",IF(Tb_Activiteiten[[#This Row],[Landbouwer]]=1,Tb_Activiteiten[[#Headers],[Landbouwer]],"")))</f>
        <v/>
      </c>
      <c r="AE627" t="str">
        <f>IF(ISNUMBER(FIND("arbeid",Methode_Keuze)),"",IF(ISNUMBER(FIND("arbeid",Methode_Keuze)),"",IF(Tb_Activiteiten[[#This Row],[Adviseur]]=1,Tb_Activiteiten[[#Headers],[Adviseur]],"")))</f>
        <v/>
      </c>
      <c r="AF627" t="str">
        <f>IF(ISNUMBER(FIND("arbeid",Methode_Keuze)),"",IF(ISNUMBER(FIND("arbeid",Methode_Keuze)),"",IF(Tb_Activiteiten[[#This Row],[Projectleider/Expert]]=1,Tb_Activiteiten[[#Headers],[Projectleider/Expert]],"")))</f>
        <v/>
      </c>
      <c r="AG627" t="str">
        <f>IF(ISNUMBER(FIND("arbeid",Methode_Keuze)),"",IF(ISNUMBER(FIND("arbeid",Methode_Keuze)),"",IF(Tb_Activiteiten[[#This Row],[Arbeidskosten]]=1,Tb_Activiteiten[[#Headers],[Arbeidskosten]],"")))</f>
        <v/>
      </c>
      <c r="AH627" t="str">
        <f>IF(ISNUMBER(FIND("arbeid",Methode_Keuze)),"",IF(ISNUMBER(FIND("arbeid",Methode_Keuze)),"",IF(Tb_Activiteiten[[#This Row],[Arbeidskosten op basis van IKS]]=1,Tb_Activiteiten[[#Headers],[Arbeidskosten op basis van IKS]],"")))</f>
        <v/>
      </c>
      <c r="AI627" t="str">
        <f>IF(ISNUMBER(FIND("overige",Methode_Keuze)),"",IF(Tb_Activiteiten[[#This Row],[Kosten derden exclusief btw]]=1,Tb_Activiteiten[[#Headers],[Kosten derden exclusief btw]],""))</f>
        <v/>
      </c>
      <c r="AJ627" t="str">
        <f>IF(ISNUMBER(FIND("overige",Methode_Keuze)),"",IF(Tb_Activiteiten[[#This Row],[Niet verrekenbare btw]]=1,Tb_Activiteiten[[#Headers],[Niet verrekenbare btw]],""))</f>
        <v/>
      </c>
      <c r="AK627" t="str">
        <f>IF(ISNUMBER(FIND("overige",Methode_Keuze)),"",IF(Tb_Activiteiten[[#This Row],[Grondkosten]]=1,Tb_Activiteiten[[#Headers],[Grondkosten]],""))</f>
        <v/>
      </c>
      <c r="AL627" t="str">
        <f>IF(ISNUMBER(FIND("overige",Methode_Keuze)),"",IF(Tb_Activiteiten[[#This Row],[Bijdrage in natura (overige)]]=1,Tb_Activiteiten[[#Headers],[Bijdrage in natura (overige)]],""))</f>
        <v/>
      </c>
      <c r="AM627" t="str">
        <f>IF(ISNUMBER(FIND("overige",Methode_Keuze)),"",IF(Tb_Activiteiten[[#This Row],[Bijdrage in natura (vrijwilligers)]]=1,Tb_Activiteiten[[#Headers],[Bijdrage in natura (vrijwilligers)]],""))</f>
        <v/>
      </c>
      <c r="AN627" t="str">
        <f>IF(ISNUMBER(FIND("overige",Methode_Keuze)),"",IF(Tb_Activiteiten[[#This Row],[Afschrijvingskosten]]=1,Tb_Activiteiten[[#Headers],[Afschrijvingskosten]],""))</f>
        <v/>
      </c>
    </row>
    <row r="628" spans="1:40" x14ac:dyDescent="0.25">
      <c r="A628" s="342"/>
      <c r="F628" s="81"/>
      <c r="G628" s="81"/>
      <c r="L628" s="71"/>
      <c r="N628" t="str">
        <f>IFERROR(IF(VLOOKUP(Tb_Activiteiten[[#This Row],[Openstelling]],Tb_Openstelling[],2,0)=1,1,""),"")</f>
        <v/>
      </c>
      <c r="AA628" t="str">
        <f>IF(ISNUMBER(FIND("arbeid",Methode_Keuze)),"",IF(ISNUMBER(FIND("arbeid",Methode_Keuze)),"",IF(Tb_Activiteiten[[#This Row],[Loonkosten]]=1,Tb_Activiteiten[[#Headers],[Loonkosten]],"")))</f>
        <v/>
      </c>
      <c r="AB628" t="str">
        <f>IF(ISNUMBER(FIND("arbeid",Methode_Keuze)),"",IF(ISNUMBER(FIND("arbeid",Methode_Keuze)),"",IF(Tb_Activiteiten[[#This Row],[Eigen arbeid]]=1,Tb_Activiteiten[[#Headers],[Eigen arbeid]],"")))</f>
        <v/>
      </c>
      <c r="AC628" t="str">
        <f>IF(ISNUMBER(FIND("arbeid",Methode_Keuze)),"",IF(ISNUMBER(FIND("arbeid",Methode_Keuze)),"",IF(Tb_Activiteiten[[#This Row],[Projectmedewerker]]=1,Tb_Activiteiten[[#Headers],[Projectmedewerker]],"")))</f>
        <v/>
      </c>
      <c r="AD628" t="str">
        <f>IF(ISNUMBER(FIND("arbeid",Methode_Keuze)),"",IF(ISNUMBER(FIND("arbeid",Methode_Keuze)),"",IF(Tb_Activiteiten[[#This Row],[Landbouwer]]=1,Tb_Activiteiten[[#Headers],[Landbouwer]],"")))</f>
        <v/>
      </c>
      <c r="AE628" t="str">
        <f>IF(ISNUMBER(FIND("arbeid",Methode_Keuze)),"",IF(ISNUMBER(FIND("arbeid",Methode_Keuze)),"",IF(Tb_Activiteiten[[#This Row],[Adviseur]]=1,Tb_Activiteiten[[#Headers],[Adviseur]],"")))</f>
        <v/>
      </c>
      <c r="AF628" t="str">
        <f>IF(ISNUMBER(FIND("arbeid",Methode_Keuze)),"",IF(ISNUMBER(FIND("arbeid",Methode_Keuze)),"",IF(Tb_Activiteiten[[#This Row],[Projectleider/Expert]]=1,Tb_Activiteiten[[#Headers],[Projectleider/Expert]],"")))</f>
        <v/>
      </c>
      <c r="AG628" t="str">
        <f>IF(ISNUMBER(FIND("arbeid",Methode_Keuze)),"",IF(ISNUMBER(FIND("arbeid",Methode_Keuze)),"",IF(Tb_Activiteiten[[#This Row],[Arbeidskosten]]=1,Tb_Activiteiten[[#Headers],[Arbeidskosten]],"")))</f>
        <v/>
      </c>
      <c r="AH628" t="str">
        <f>IF(ISNUMBER(FIND("arbeid",Methode_Keuze)),"",IF(ISNUMBER(FIND("arbeid",Methode_Keuze)),"",IF(Tb_Activiteiten[[#This Row],[Arbeidskosten op basis van IKS]]=1,Tb_Activiteiten[[#Headers],[Arbeidskosten op basis van IKS]],"")))</f>
        <v/>
      </c>
      <c r="AI628" t="str">
        <f>IF(ISNUMBER(FIND("overige",Methode_Keuze)),"",IF(Tb_Activiteiten[[#This Row],[Kosten derden exclusief btw]]=1,Tb_Activiteiten[[#Headers],[Kosten derden exclusief btw]],""))</f>
        <v/>
      </c>
      <c r="AJ628" t="str">
        <f>IF(ISNUMBER(FIND("overige",Methode_Keuze)),"",IF(Tb_Activiteiten[[#This Row],[Niet verrekenbare btw]]=1,Tb_Activiteiten[[#Headers],[Niet verrekenbare btw]],""))</f>
        <v/>
      </c>
      <c r="AK628" t="str">
        <f>IF(ISNUMBER(FIND("overige",Methode_Keuze)),"",IF(Tb_Activiteiten[[#This Row],[Grondkosten]]=1,Tb_Activiteiten[[#Headers],[Grondkosten]],""))</f>
        <v/>
      </c>
      <c r="AL628" t="str">
        <f>IF(ISNUMBER(FIND("overige",Methode_Keuze)),"",IF(Tb_Activiteiten[[#This Row],[Bijdrage in natura (overige)]]=1,Tb_Activiteiten[[#Headers],[Bijdrage in natura (overige)]],""))</f>
        <v/>
      </c>
      <c r="AM628" t="str">
        <f>IF(ISNUMBER(FIND("overige",Methode_Keuze)),"",IF(Tb_Activiteiten[[#This Row],[Bijdrage in natura (vrijwilligers)]]=1,Tb_Activiteiten[[#Headers],[Bijdrage in natura (vrijwilligers)]],""))</f>
        <v/>
      </c>
      <c r="AN628" t="str">
        <f>IF(ISNUMBER(FIND("overige",Methode_Keuze)),"",IF(Tb_Activiteiten[[#This Row],[Afschrijvingskosten]]=1,Tb_Activiteiten[[#Headers],[Afschrijvingskosten]],""))</f>
        <v/>
      </c>
    </row>
    <row r="629" spans="1:40" x14ac:dyDescent="0.25">
      <c r="A629" s="342"/>
      <c r="F629" s="81"/>
      <c r="G629" s="81"/>
      <c r="L629" s="71"/>
      <c r="N629" t="str">
        <f>IFERROR(IF(VLOOKUP(Tb_Activiteiten[[#This Row],[Openstelling]],Tb_Openstelling[],2,0)=1,1,""),"")</f>
        <v/>
      </c>
      <c r="AA629" t="str">
        <f>IF(ISNUMBER(FIND("arbeid",Methode_Keuze)),"",IF(ISNUMBER(FIND("arbeid",Methode_Keuze)),"",IF(Tb_Activiteiten[[#This Row],[Loonkosten]]=1,Tb_Activiteiten[[#Headers],[Loonkosten]],"")))</f>
        <v/>
      </c>
      <c r="AB629" t="str">
        <f>IF(ISNUMBER(FIND("arbeid",Methode_Keuze)),"",IF(ISNUMBER(FIND("arbeid",Methode_Keuze)),"",IF(Tb_Activiteiten[[#This Row],[Eigen arbeid]]=1,Tb_Activiteiten[[#Headers],[Eigen arbeid]],"")))</f>
        <v/>
      </c>
      <c r="AC629" t="str">
        <f>IF(ISNUMBER(FIND("arbeid",Methode_Keuze)),"",IF(ISNUMBER(FIND("arbeid",Methode_Keuze)),"",IF(Tb_Activiteiten[[#This Row],[Projectmedewerker]]=1,Tb_Activiteiten[[#Headers],[Projectmedewerker]],"")))</f>
        <v/>
      </c>
      <c r="AD629" t="str">
        <f>IF(ISNUMBER(FIND("arbeid",Methode_Keuze)),"",IF(ISNUMBER(FIND("arbeid",Methode_Keuze)),"",IF(Tb_Activiteiten[[#This Row],[Landbouwer]]=1,Tb_Activiteiten[[#Headers],[Landbouwer]],"")))</f>
        <v/>
      </c>
      <c r="AE629" t="str">
        <f>IF(ISNUMBER(FIND("arbeid",Methode_Keuze)),"",IF(ISNUMBER(FIND("arbeid",Methode_Keuze)),"",IF(Tb_Activiteiten[[#This Row],[Adviseur]]=1,Tb_Activiteiten[[#Headers],[Adviseur]],"")))</f>
        <v/>
      </c>
      <c r="AF629" t="str">
        <f>IF(ISNUMBER(FIND("arbeid",Methode_Keuze)),"",IF(ISNUMBER(FIND("arbeid",Methode_Keuze)),"",IF(Tb_Activiteiten[[#This Row],[Projectleider/Expert]]=1,Tb_Activiteiten[[#Headers],[Projectleider/Expert]],"")))</f>
        <v/>
      </c>
      <c r="AG629" t="str">
        <f>IF(ISNUMBER(FIND("arbeid",Methode_Keuze)),"",IF(ISNUMBER(FIND("arbeid",Methode_Keuze)),"",IF(Tb_Activiteiten[[#This Row],[Arbeidskosten]]=1,Tb_Activiteiten[[#Headers],[Arbeidskosten]],"")))</f>
        <v/>
      </c>
      <c r="AH629" t="str">
        <f>IF(ISNUMBER(FIND("arbeid",Methode_Keuze)),"",IF(ISNUMBER(FIND("arbeid",Methode_Keuze)),"",IF(Tb_Activiteiten[[#This Row],[Arbeidskosten op basis van IKS]]=1,Tb_Activiteiten[[#Headers],[Arbeidskosten op basis van IKS]],"")))</f>
        <v/>
      </c>
      <c r="AI629" t="str">
        <f>IF(ISNUMBER(FIND("overige",Methode_Keuze)),"",IF(Tb_Activiteiten[[#This Row],[Kosten derden exclusief btw]]=1,Tb_Activiteiten[[#Headers],[Kosten derden exclusief btw]],""))</f>
        <v/>
      </c>
      <c r="AJ629" t="str">
        <f>IF(ISNUMBER(FIND("overige",Methode_Keuze)),"",IF(Tb_Activiteiten[[#This Row],[Niet verrekenbare btw]]=1,Tb_Activiteiten[[#Headers],[Niet verrekenbare btw]],""))</f>
        <v/>
      </c>
      <c r="AK629" t="str">
        <f>IF(ISNUMBER(FIND("overige",Methode_Keuze)),"",IF(Tb_Activiteiten[[#This Row],[Grondkosten]]=1,Tb_Activiteiten[[#Headers],[Grondkosten]],""))</f>
        <v/>
      </c>
      <c r="AL629" t="str">
        <f>IF(ISNUMBER(FIND("overige",Methode_Keuze)),"",IF(Tb_Activiteiten[[#This Row],[Bijdrage in natura (overige)]]=1,Tb_Activiteiten[[#Headers],[Bijdrage in natura (overige)]],""))</f>
        <v/>
      </c>
      <c r="AM629" t="str">
        <f>IF(ISNUMBER(FIND("overige",Methode_Keuze)),"",IF(Tb_Activiteiten[[#This Row],[Bijdrage in natura (vrijwilligers)]]=1,Tb_Activiteiten[[#Headers],[Bijdrage in natura (vrijwilligers)]],""))</f>
        <v/>
      </c>
      <c r="AN629" t="str">
        <f>IF(ISNUMBER(FIND("overige",Methode_Keuze)),"",IF(Tb_Activiteiten[[#This Row],[Afschrijvingskosten]]=1,Tb_Activiteiten[[#Headers],[Afschrijvingskosten]],""))</f>
        <v/>
      </c>
    </row>
    <row r="630" spans="1:40" x14ac:dyDescent="0.25">
      <c r="A630" s="342"/>
      <c r="F630" s="81"/>
      <c r="G630" s="81"/>
      <c r="L630" s="71"/>
      <c r="N630" t="str">
        <f>IFERROR(IF(VLOOKUP(Tb_Activiteiten[[#This Row],[Openstelling]],Tb_Openstelling[],2,0)=1,1,""),"")</f>
        <v/>
      </c>
      <c r="AA630" t="str">
        <f>IF(ISNUMBER(FIND("arbeid",Methode_Keuze)),"",IF(ISNUMBER(FIND("arbeid",Methode_Keuze)),"",IF(Tb_Activiteiten[[#This Row],[Loonkosten]]=1,Tb_Activiteiten[[#Headers],[Loonkosten]],"")))</f>
        <v/>
      </c>
      <c r="AB630" t="str">
        <f>IF(ISNUMBER(FIND("arbeid",Methode_Keuze)),"",IF(ISNUMBER(FIND("arbeid",Methode_Keuze)),"",IF(Tb_Activiteiten[[#This Row],[Eigen arbeid]]=1,Tb_Activiteiten[[#Headers],[Eigen arbeid]],"")))</f>
        <v/>
      </c>
      <c r="AC630" t="str">
        <f>IF(ISNUMBER(FIND("arbeid",Methode_Keuze)),"",IF(ISNUMBER(FIND("arbeid",Methode_Keuze)),"",IF(Tb_Activiteiten[[#This Row],[Projectmedewerker]]=1,Tb_Activiteiten[[#Headers],[Projectmedewerker]],"")))</f>
        <v/>
      </c>
      <c r="AD630" t="str">
        <f>IF(ISNUMBER(FIND("arbeid",Methode_Keuze)),"",IF(ISNUMBER(FIND("arbeid",Methode_Keuze)),"",IF(Tb_Activiteiten[[#This Row],[Landbouwer]]=1,Tb_Activiteiten[[#Headers],[Landbouwer]],"")))</f>
        <v/>
      </c>
      <c r="AE630" t="str">
        <f>IF(ISNUMBER(FIND("arbeid",Methode_Keuze)),"",IF(ISNUMBER(FIND("arbeid",Methode_Keuze)),"",IF(Tb_Activiteiten[[#This Row],[Adviseur]]=1,Tb_Activiteiten[[#Headers],[Adviseur]],"")))</f>
        <v/>
      </c>
      <c r="AF630" t="str">
        <f>IF(ISNUMBER(FIND("arbeid",Methode_Keuze)),"",IF(ISNUMBER(FIND("arbeid",Methode_Keuze)),"",IF(Tb_Activiteiten[[#This Row],[Projectleider/Expert]]=1,Tb_Activiteiten[[#Headers],[Projectleider/Expert]],"")))</f>
        <v/>
      </c>
      <c r="AG630" t="str">
        <f>IF(ISNUMBER(FIND("arbeid",Methode_Keuze)),"",IF(ISNUMBER(FIND("arbeid",Methode_Keuze)),"",IF(Tb_Activiteiten[[#This Row],[Arbeidskosten]]=1,Tb_Activiteiten[[#Headers],[Arbeidskosten]],"")))</f>
        <v/>
      </c>
      <c r="AH630" t="str">
        <f>IF(ISNUMBER(FIND("arbeid",Methode_Keuze)),"",IF(ISNUMBER(FIND("arbeid",Methode_Keuze)),"",IF(Tb_Activiteiten[[#This Row],[Arbeidskosten op basis van IKS]]=1,Tb_Activiteiten[[#Headers],[Arbeidskosten op basis van IKS]],"")))</f>
        <v/>
      </c>
      <c r="AI630" t="str">
        <f>IF(ISNUMBER(FIND("overige",Methode_Keuze)),"",IF(Tb_Activiteiten[[#This Row],[Kosten derden exclusief btw]]=1,Tb_Activiteiten[[#Headers],[Kosten derden exclusief btw]],""))</f>
        <v/>
      </c>
      <c r="AJ630" t="str">
        <f>IF(ISNUMBER(FIND("overige",Methode_Keuze)),"",IF(Tb_Activiteiten[[#This Row],[Niet verrekenbare btw]]=1,Tb_Activiteiten[[#Headers],[Niet verrekenbare btw]],""))</f>
        <v/>
      </c>
      <c r="AK630" t="str">
        <f>IF(ISNUMBER(FIND("overige",Methode_Keuze)),"",IF(Tb_Activiteiten[[#This Row],[Grondkosten]]=1,Tb_Activiteiten[[#Headers],[Grondkosten]],""))</f>
        <v/>
      </c>
      <c r="AL630" t="str">
        <f>IF(ISNUMBER(FIND("overige",Methode_Keuze)),"",IF(Tb_Activiteiten[[#This Row],[Bijdrage in natura (overige)]]=1,Tb_Activiteiten[[#Headers],[Bijdrage in natura (overige)]],""))</f>
        <v/>
      </c>
      <c r="AM630" t="str">
        <f>IF(ISNUMBER(FIND("overige",Methode_Keuze)),"",IF(Tb_Activiteiten[[#This Row],[Bijdrage in natura (vrijwilligers)]]=1,Tb_Activiteiten[[#Headers],[Bijdrage in natura (vrijwilligers)]],""))</f>
        <v/>
      </c>
      <c r="AN630" t="str">
        <f>IF(ISNUMBER(FIND("overige",Methode_Keuze)),"",IF(Tb_Activiteiten[[#This Row],[Afschrijvingskosten]]=1,Tb_Activiteiten[[#Headers],[Afschrijvingskosten]],""))</f>
        <v/>
      </c>
    </row>
    <row r="631" spans="1:40" x14ac:dyDescent="0.25">
      <c r="A631" s="342"/>
      <c r="F631" s="81"/>
      <c r="G631" s="81"/>
      <c r="L631" s="71"/>
      <c r="N631" t="str">
        <f>IFERROR(IF(VLOOKUP(Tb_Activiteiten[[#This Row],[Openstelling]],Tb_Openstelling[],2,0)=1,1,""),"")</f>
        <v/>
      </c>
      <c r="AA631" t="str">
        <f>IF(ISNUMBER(FIND("arbeid",Methode_Keuze)),"",IF(ISNUMBER(FIND("arbeid",Methode_Keuze)),"",IF(Tb_Activiteiten[[#This Row],[Loonkosten]]=1,Tb_Activiteiten[[#Headers],[Loonkosten]],"")))</f>
        <v/>
      </c>
      <c r="AB631" t="str">
        <f>IF(ISNUMBER(FIND("arbeid",Methode_Keuze)),"",IF(ISNUMBER(FIND("arbeid",Methode_Keuze)),"",IF(Tb_Activiteiten[[#This Row],[Eigen arbeid]]=1,Tb_Activiteiten[[#Headers],[Eigen arbeid]],"")))</f>
        <v/>
      </c>
      <c r="AC631" t="str">
        <f>IF(ISNUMBER(FIND("arbeid",Methode_Keuze)),"",IF(ISNUMBER(FIND("arbeid",Methode_Keuze)),"",IF(Tb_Activiteiten[[#This Row],[Projectmedewerker]]=1,Tb_Activiteiten[[#Headers],[Projectmedewerker]],"")))</f>
        <v/>
      </c>
      <c r="AD631" t="str">
        <f>IF(ISNUMBER(FIND("arbeid",Methode_Keuze)),"",IF(ISNUMBER(FIND("arbeid",Methode_Keuze)),"",IF(Tb_Activiteiten[[#This Row],[Landbouwer]]=1,Tb_Activiteiten[[#Headers],[Landbouwer]],"")))</f>
        <v/>
      </c>
      <c r="AE631" t="str">
        <f>IF(ISNUMBER(FIND("arbeid",Methode_Keuze)),"",IF(ISNUMBER(FIND("arbeid",Methode_Keuze)),"",IF(Tb_Activiteiten[[#This Row],[Adviseur]]=1,Tb_Activiteiten[[#Headers],[Adviseur]],"")))</f>
        <v/>
      </c>
      <c r="AF631" t="str">
        <f>IF(ISNUMBER(FIND("arbeid",Methode_Keuze)),"",IF(ISNUMBER(FIND("arbeid",Methode_Keuze)),"",IF(Tb_Activiteiten[[#This Row],[Projectleider/Expert]]=1,Tb_Activiteiten[[#Headers],[Projectleider/Expert]],"")))</f>
        <v/>
      </c>
      <c r="AG631" t="str">
        <f>IF(ISNUMBER(FIND("arbeid",Methode_Keuze)),"",IF(ISNUMBER(FIND("arbeid",Methode_Keuze)),"",IF(Tb_Activiteiten[[#This Row],[Arbeidskosten]]=1,Tb_Activiteiten[[#Headers],[Arbeidskosten]],"")))</f>
        <v/>
      </c>
      <c r="AH631" t="str">
        <f>IF(ISNUMBER(FIND("arbeid",Methode_Keuze)),"",IF(ISNUMBER(FIND("arbeid",Methode_Keuze)),"",IF(Tb_Activiteiten[[#This Row],[Arbeidskosten op basis van IKS]]=1,Tb_Activiteiten[[#Headers],[Arbeidskosten op basis van IKS]],"")))</f>
        <v/>
      </c>
      <c r="AI631" t="str">
        <f>IF(ISNUMBER(FIND("overige",Methode_Keuze)),"",IF(Tb_Activiteiten[[#This Row],[Kosten derden exclusief btw]]=1,Tb_Activiteiten[[#Headers],[Kosten derden exclusief btw]],""))</f>
        <v/>
      </c>
      <c r="AJ631" t="str">
        <f>IF(ISNUMBER(FIND("overige",Methode_Keuze)),"",IF(Tb_Activiteiten[[#This Row],[Niet verrekenbare btw]]=1,Tb_Activiteiten[[#Headers],[Niet verrekenbare btw]],""))</f>
        <v/>
      </c>
      <c r="AK631" t="str">
        <f>IF(ISNUMBER(FIND("overige",Methode_Keuze)),"",IF(Tb_Activiteiten[[#This Row],[Grondkosten]]=1,Tb_Activiteiten[[#Headers],[Grondkosten]],""))</f>
        <v/>
      </c>
      <c r="AL631" t="str">
        <f>IF(ISNUMBER(FIND("overige",Methode_Keuze)),"",IF(Tb_Activiteiten[[#This Row],[Bijdrage in natura (overige)]]=1,Tb_Activiteiten[[#Headers],[Bijdrage in natura (overige)]],""))</f>
        <v/>
      </c>
      <c r="AM631" t="str">
        <f>IF(ISNUMBER(FIND("overige",Methode_Keuze)),"",IF(Tb_Activiteiten[[#This Row],[Bijdrage in natura (vrijwilligers)]]=1,Tb_Activiteiten[[#Headers],[Bijdrage in natura (vrijwilligers)]],""))</f>
        <v/>
      </c>
      <c r="AN631" t="str">
        <f>IF(ISNUMBER(FIND("overige",Methode_Keuze)),"",IF(Tb_Activiteiten[[#This Row],[Afschrijvingskosten]]=1,Tb_Activiteiten[[#Headers],[Afschrijvingskosten]],""))</f>
        <v/>
      </c>
    </row>
    <row r="632" spans="1:40" x14ac:dyDescent="0.25">
      <c r="A632" s="342"/>
      <c r="F632" s="81"/>
      <c r="G632" s="81"/>
      <c r="L632" s="71"/>
      <c r="N632" t="str">
        <f>IFERROR(IF(VLOOKUP(Tb_Activiteiten[[#This Row],[Openstelling]],Tb_Openstelling[],2,0)=1,1,""),"")</f>
        <v/>
      </c>
      <c r="AA632" t="str">
        <f>IF(ISNUMBER(FIND("arbeid",Methode_Keuze)),"",IF(ISNUMBER(FIND("arbeid",Methode_Keuze)),"",IF(Tb_Activiteiten[[#This Row],[Loonkosten]]=1,Tb_Activiteiten[[#Headers],[Loonkosten]],"")))</f>
        <v/>
      </c>
      <c r="AB632" t="str">
        <f>IF(ISNUMBER(FIND("arbeid",Methode_Keuze)),"",IF(ISNUMBER(FIND("arbeid",Methode_Keuze)),"",IF(Tb_Activiteiten[[#This Row],[Eigen arbeid]]=1,Tb_Activiteiten[[#Headers],[Eigen arbeid]],"")))</f>
        <v/>
      </c>
      <c r="AC632" t="str">
        <f>IF(ISNUMBER(FIND("arbeid",Methode_Keuze)),"",IF(ISNUMBER(FIND("arbeid",Methode_Keuze)),"",IF(Tb_Activiteiten[[#This Row],[Projectmedewerker]]=1,Tb_Activiteiten[[#Headers],[Projectmedewerker]],"")))</f>
        <v/>
      </c>
      <c r="AD632" t="str">
        <f>IF(ISNUMBER(FIND("arbeid",Methode_Keuze)),"",IF(ISNUMBER(FIND("arbeid",Methode_Keuze)),"",IF(Tb_Activiteiten[[#This Row],[Landbouwer]]=1,Tb_Activiteiten[[#Headers],[Landbouwer]],"")))</f>
        <v/>
      </c>
      <c r="AE632" t="str">
        <f>IF(ISNUMBER(FIND("arbeid",Methode_Keuze)),"",IF(ISNUMBER(FIND("arbeid",Methode_Keuze)),"",IF(Tb_Activiteiten[[#This Row],[Adviseur]]=1,Tb_Activiteiten[[#Headers],[Adviseur]],"")))</f>
        <v/>
      </c>
      <c r="AF632" t="str">
        <f>IF(ISNUMBER(FIND("arbeid",Methode_Keuze)),"",IF(ISNUMBER(FIND("arbeid",Methode_Keuze)),"",IF(Tb_Activiteiten[[#This Row],[Projectleider/Expert]]=1,Tb_Activiteiten[[#Headers],[Projectleider/Expert]],"")))</f>
        <v/>
      </c>
      <c r="AG632" t="str">
        <f>IF(ISNUMBER(FIND("arbeid",Methode_Keuze)),"",IF(ISNUMBER(FIND("arbeid",Methode_Keuze)),"",IF(Tb_Activiteiten[[#This Row],[Arbeidskosten]]=1,Tb_Activiteiten[[#Headers],[Arbeidskosten]],"")))</f>
        <v/>
      </c>
      <c r="AH632" t="str">
        <f>IF(ISNUMBER(FIND("arbeid",Methode_Keuze)),"",IF(ISNUMBER(FIND("arbeid",Methode_Keuze)),"",IF(Tb_Activiteiten[[#This Row],[Arbeidskosten op basis van IKS]]=1,Tb_Activiteiten[[#Headers],[Arbeidskosten op basis van IKS]],"")))</f>
        <v/>
      </c>
      <c r="AI632" t="str">
        <f>IF(ISNUMBER(FIND("overige",Methode_Keuze)),"",IF(Tb_Activiteiten[[#This Row],[Kosten derden exclusief btw]]=1,Tb_Activiteiten[[#Headers],[Kosten derden exclusief btw]],""))</f>
        <v/>
      </c>
      <c r="AJ632" t="str">
        <f>IF(ISNUMBER(FIND("overige",Methode_Keuze)),"",IF(Tb_Activiteiten[[#This Row],[Niet verrekenbare btw]]=1,Tb_Activiteiten[[#Headers],[Niet verrekenbare btw]],""))</f>
        <v/>
      </c>
      <c r="AK632" t="str">
        <f>IF(ISNUMBER(FIND("overige",Methode_Keuze)),"",IF(Tb_Activiteiten[[#This Row],[Grondkosten]]=1,Tb_Activiteiten[[#Headers],[Grondkosten]],""))</f>
        <v/>
      </c>
      <c r="AL632" t="str">
        <f>IF(ISNUMBER(FIND("overige",Methode_Keuze)),"",IF(Tb_Activiteiten[[#This Row],[Bijdrage in natura (overige)]]=1,Tb_Activiteiten[[#Headers],[Bijdrage in natura (overige)]],""))</f>
        <v/>
      </c>
      <c r="AM632" t="str">
        <f>IF(ISNUMBER(FIND("overige",Methode_Keuze)),"",IF(Tb_Activiteiten[[#This Row],[Bijdrage in natura (vrijwilligers)]]=1,Tb_Activiteiten[[#Headers],[Bijdrage in natura (vrijwilligers)]],""))</f>
        <v/>
      </c>
      <c r="AN632" t="str">
        <f>IF(ISNUMBER(FIND("overige",Methode_Keuze)),"",IF(Tb_Activiteiten[[#This Row],[Afschrijvingskosten]]=1,Tb_Activiteiten[[#Headers],[Afschrijvingskosten]],""))</f>
        <v/>
      </c>
    </row>
    <row r="633" spans="1:40" x14ac:dyDescent="0.25">
      <c r="A633" s="342"/>
      <c r="F633" s="81"/>
      <c r="G633" s="81"/>
      <c r="L633" s="71"/>
      <c r="N633" t="str">
        <f>IFERROR(IF(VLOOKUP(Tb_Activiteiten[[#This Row],[Openstelling]],Tb_Openstelling[],2,0)=1,1,""),"")</f>
        <v/>
      </c>
      <c r="AA633" t="str">
        <f>IF(ISNUMBER(FIND("arbeid",Methode_Keuze)),"",IF(ISNUMBER(FIND("arbeid",Methode_Keuze)),"",IF(Tb_Activiteiten[[#This Row],[Loonkosten]]=1,Tb_Activiteiten[[#Headers],[Loonkosten]],"")))</f>
        <v/>
      </c>
      <c r="AB633" t="str">
        <f>IF(ISNUMBER(FIND("arbeid",Methode_Keuze)),"",IF(ISNUMBER(FIND("arbeid",Methode_Keuze)),"",IF(Tb_Activiteiten[[#This Row],[Eigen arbeid]]=1,Tb_Activiteiten[[#Headers],[Eigen arbeid]],"")))</f>
        <v/>
      </c>
      <c r="AC633" t="str">
        <f>IF(ISNUMBER(FIND("arbeid",Methode_Keuze)),"",IF(ISNUMBER(FIND("arbeid",Methode_Keuze)),"",IF(Tb_Activiteiten[[#This Row],[Projectmedewerker]]=1,Tb_Activiteiten[[#Headers],[Projectmedewerker]],"")))</f>
        <v/>
      </c>
      <c r="AD633" t="str">
        <f>IF(ISNUMBER(FIND("arbeid",Methode_Keuze)),"",IF(ISNUMBER(FIND("arbeid",Methode_Keuze)),"",IF(Tb_Activiteiten[[#This Row],[Landbouwer]]=1,Tb_Activiteiten[[#Headers],[Landbouwer]],"")))</f>
        <v/>
      </c>
      <c r="AE633" t="str">
        <f>IF(ISNUMBER(FIND("arbeid",Methode_Keuze)),"",IF(ISNUMBER(FIND("arbeid",Methode_Keuze)),"",IF(Tb_Activiteiten[[#This Row],[Adviseur]]=1,Tb_Activiteiten[[#Headers],[Adviseur]],"")))</f>
        <v/>
      </c>
      <c r="AF633" t="str">
        <f>IF(ISNUMBER(FIND("arbeid",Methode_Keuze)),"",IF(ISNUMBER(FIND("arbeid",Methode_Keuze)),"",IF(Tb_Activiteiten[[#This Row],[Projectleider/Expert]]=1,Tb_Activiteiten[[#Headers],[Projectleider/Expert]],"")))</f>
        <v/>
      </c>
      <c r="AG633" t="str">
        <f>IF(ISNUMBER(FIND("arbeid",Methode_Keuze)),"",IF(ISNUMBER(FIND("arbeid",Methode_Keuze)),"",IF(Tb_Activiteiten[[#This Row],[Arbeidskosten]]=1,Tb_Activiteiten[[#Headers],[Arbeidskosten]],"")))</f>
        <v/>
      </c>
      <c r="AH633" t="str">
        <f>IF(ISNUMBER(FIND("arbeid",Methode_Keuze)),"",IF(ISNUMBER(FIND("arbeid",Methode_Keuze)),"",IF(Tb_Activiteiten[[#This Row],[Arbeidskosten op basis van IKS]]=1,Tb_Activiteiten[[#Headers],[Arbeidskosten op basis van IKS]],"")))</f>
        <v/>
      </c>
      <c r="AI633" t="str">
        <f>IF(ISNUMBER(FIND("overige",Methode_Keuze)),"",IF(Tb_Activiteiten[[#This Row],[Kosten derden exclusief btw]]=1,Tb_Activiteiten[[#Headers],[Kosten derden exclusief btw]],""))</f>
        <v/>
      </c>
      <c r="AJ633" t="str">
        <f>IF(ISNUMBER(FIND("overige",Methode_Keuze)),"",IF(Tb_Activiteiten[[#This Row],[Niet verrekenbare btw]]=1,Tb_Activiteiten[[#Headers],[Niet verrekenbare btw]],""))</f>
        <v/>
      </c>
      <c r="AK633" t="str">
        <f>IF(ISNUMBER(FIND("overige",Methode_Keuze)),"",IF(Tb_Activiteiten[[#This Row],[Grondkosten]]=1,Tb_Activiteiten[[#Headers],[Grondkosten]],""))</f>
        <v/>
      </c>
      <c r="AL633" t="str">
        <f>IF(ISNUMBER(FIND("overige",Methode_Keuze)),"",IF(Tb_Activiteiten[[#This Row],[Bijdrage in natura (overige)]]=1,Tb_Activiteiten[[#Headers],[Bijdrage in natura (overige)]],""))</f>
        <v/>
      </c>
      <c r="AM633" t="str">
        <f>IF(ISNUMBER(FIND("overige",Methode_Keuze)),"",IF(Tb_Activiteiten[[#This Row],[Bijdrage in natura (vrijwilligers)]]=1,Tb_Activiteiten[[#Headers],[Bijdrage in natura (vrijwilligers)]],""))</f>
        <v/>
      </c>
      <c r="AN633" t="str">
        <f>IF(ISNUMBER(FIND("overige",Methode_Keuze)),"",IF(Tb_Activiteiten[[#This Row],[Afschrijvingskosten]]=1,Tb_Activiteiten[[#Headers],[Afschrijvingskosten]],""))</f>
        <v/>
      </c>
    </row>
    <row r="634" spans="1:40" x14ac:dyDescent="0.25">
      <c r="A634" s="342"/>
      <c r="F634" s="81"/>
      <c r="G634" s="81"/>
      <c r="L634" s="71"/>
      <c r="N634" t="str">
        <f>IFERROR(IF(VLOOKUP(Tb_Activiteiten[[#This Row],[Openstelling]],Tb_Openstelling[],2,0)=1,1,""),"")</f>
        <v/>
      </c>
      <c r="AA634" t="str">
        <f>IF(ISNUMBER(FIND("arbeid",Methode_Keuze)),"",IF(ISNUMBER(FIND("arbeid",Methode_Keuze)),"",IF(Tb_Activiteiten[[#This Row],[Loonkosten]]=1,Tb_Activiteiten[[#Headers],[Loonkosten]],"")))</f>
        <v/>
      </c>
      <c r="AB634" t="str">
        <f>IF(ISNUMBER(FIND("arbeid",Methode_Keuze)),"",IF(ISNUMBER(FIND("arbeid",Methode_Keuze)),"",IF(Tb_Activiteiten[[#This Row],[Eigen arbeid]]=1,Tb_Activiteiten[[#Headers],[Eigen arbeid]],"")))</f>
        <v/>
      </c>
      <c r="AC634" t="str">
        <f>IF(ISNUMBER(FIND("arbeid",Methode_Keuze)),"",IF(ISNUMBER(FIND("arbeid",Methode_Keuze)),"",IF(Tb_Activiteiten[[#This Row],[Projectmedewerker]]=1,Tb_Activiteiten[[#Headers],[Projectmedewerker]],"")))</f>
        <v/>
      </c>
      <c r="AD634" t="str">
        <f>IF(ISNUMBER(FIND("arbeid",Methode_Keuze)),"",IF(ISNUMBER(FIND("arbeid",Methode_Keuze)),"",IF(Tb_Activiteiten[[#This Row],[Landbouwer]]=1,Tb_Activiteiten[[#Headers],[Landbouwer]],"")))</f>
        <v/>
      </c>
      <c r="AE634" t="str">
        <f>IF(ISNUMBER(FIND("arbeid",Methode_Keuze)),"",IF(ISNUMBER(FIND("arbeid",Methode_Keuze)),"",IF(Tb_Activiteiten[[#This Row],[Adviseur]]=1,Tb_Activiteiten[[#Headers],[Adviseur]],"")))</f>
        <v/>
      </c>
      <c r="AF634" t="str">
        <f>IF(ISNUMBER(FIND("arbeid",Methode_Keuze)),"",IF(ISNUMBER(FIND("arbeid",Methode_Keuze)),"",IF(Tb_Activiteiten[[#This Row],[Projectleider/Expert]]=1,Tb_Activiteiten[[#Headers],[Projectleider/Expert]],"")))</f>
        <v/>
      </c>
      <c r="AG634" t="str">
        <f>IF(ISNUMBER(FIND("arbeid",Methode_Keuze)),"",IF(ISNUMBER(FIND("arbeid",Methode_Keuze)),"",IF(Tb_Activiteiten[[#This Row],[Arbeidskosten]]=1,Tb_Activiteiten[[#Headers],[Arbeidskosten]],"")))</f>
        <v/>
      </c>
      <c r="AH634" t="str">
        <f>IF(ISNUMBER(FIND("arbeid",Methode_Keuze)),"",IF(ISNUMBER(FIND("arbeid",Methode_Keuze)),"",IF(Tb_Activiteiten[[#This Row],[Arbeidskosten op basis van IKS]]=1,Tb_Activiteiten[[#Headers],[Arbeidskosten op basis van IKS]],"")))</f>
        <v/>
      </c>
      <c r="AI634" t="str">
        <f>IF(ISNUMBER(FIND("overige",Methode_Keuze)),"",IF(Tb_Activiteiten[[#This Row],[Kosten derden exclusief btw]]=1,Tb_Activiteiten[[#Headers],[Kosten derden exclusief btw]],""))</f>
        <v/>
      </c>
      <c r="AJ634" t="str">
        <f>IF(ISNUMBER(FIND("overige",Methode_Keuze)),"",IF(Tb_Activiteiten[[#This Row],[Niet verrekenbare btw]]=1,Tb_Activiteiten[[#Headers],[Niet verrekenbare btw]],""))</f>
        <v/>
      </c>
      <c r="AK634" t="str">
        <f>IF(ISNUMBER(FIND("overige",Methode_Keuze)),"",IF(Tb_Activiteiten[[#This Row],[Grondkosten]]=1,Tb_Activiteiten[[#Headers],[Grondkosten]],""))</f>
        <v/>
      </c>
      <c r="AL634" t="str">
        <f>IF(ISNUMBER(FIND("overige",Methode_Keuze)),"",IF(Tb_Activiteiten[[#This Row],[Bijdrage in natura (overige)]]=1,Tb_Activiteiten[[#Headers],[Bijdrage in natura (overige)]],""))</f>
        <v/>
      </c>
      <c r="AM634" t="str">
        <f>IF(ISNUMBER(FIND("overige",Methode_Keuze)),"",IF(Tb_Activiteiten[[#This Row],[Bijdrage in natura (vrijwilligers)]]=1,Tb_Activiteiten[[#Headers],[Bijdrage in natura (vrijwilligers)]],""))</f>
        <v/>
      </c>
      <c r="AN634" t="str">
        <f>IF(ISNUMBER(FIND("overige",Methode_Keuze)),"",IF(Tb_Activiteiten[[#This Row],[Afschrijvingskosten]]=1,Tb_Activiteiten[[#Headers],[Afschrijvingskosten]],""))</f>
        <v/>
      </c>
    </row>
    <row r="635" spans="1:40" x14ac:dyDescent="0.25">
      <c r="A635" s="342"/>
      <c r="F635" s="81"/>
      <c r="G635" s="81"/>
      <c r="L635" s="71"/>
      <c r="N635" t="str">
        <f>IFERROR(IF(VLOOKUP(Tb_Activiteiten[[#This Row],[Openstelling]],Tb_Openstelling[],2,0)=1,1,""),"")</f>
        <v/>
      </c>
      <c r="AA635" t="str">
        <f>IF(ISNUMBER(FIND("arbeid",Methode_Keuze)),"",IF(ISNUMBER(FIND("arbeid",Methode_Keuze)),"",IF(Tb_Activiteiten[[#This Row],[Loonkosten]]=1,Tb_Activiteiten[[#Headers],[Loonkosten]],"")))</f>
        <v/>
      </c>
      <c r="AB635" t="str">
        <f>IF(ISNUMBER(FIND("arbeid",Methode_Keuze)),"",IF(ISNUMBER(FIND("arbeid",Methode_Keuze)),"",IF(Tb_Activiteiten[[#This Row],[Eigen arbeid]]=1,Tb_Activiteiten[[#Headers],[Eigen arbeid]],"")))</f>
        <v/>
      </c>
      <c r="AC635" t="str">
        <f>IF(ISNUMBER(FIND("arbeid",Methode_Keuze)),"",IF(ISNUMBER(FIND("arbeid",Methode_Keuze)),"",IF(Tb_Activiteiten[[#This Row],[Projectmedewerker]]=1,Tb_Activiteiten[[#Headers],[Projectmedewerker]],"")))</f>
        <v/>
      </c>
      <c r="AD635" t="str">
        <f>IF(ISNUMBER(FIND("arbeid",Methode_Keuze)),"",IF(ISNUMBER(FIND("arbeid",Methode_Keuze)),"",IF(Tb_Activiteiten[[#This Row],[Landbouwer]]=1,Tb_Activiteiten[[#Headers],[Landbouwer]],"")))</f>
        <v/>
      </c>
      <c r="AE635" t="str">
        <f>IF(ISNUMBER(FIND("arbeid",Methode_Keuze)),"",IF(ISNUMBER(FIND("arbeid",Methode_Keuze)),"",IF(Tb_Activiteiten[[#This Row],[Adviseur]]=1,Tb_Activiteiten[[#Headers],[Adviseur]],"")))</f>
        <v/>
      </c>
      <c r="AF635" t="str">
        <f>IF(ISNUMBER(FIND("arbeid",Methode_Keuze)),"",IF(ISNUMBER(FIND("arbeid",Methode_Keuze)),"",IF(Tb_Activiteiten[[#This Row],[Projectleider/Expert]]=1,Tb_Activiteiten[[#Headers],[Projectleider/Expert]],"")))</f>
        <v/>
      </c>
      <c r="AG635" t="str">
        <f>IF(ISNUMBER(FIND("arbeid",Methode_Keuze)),"",IF(ISNUMBER(FIND("arbeid",Methode_Keuze)),"",IF(Tb_Activiteiten[[#This Row],[Arbeidskosten]]=1,Tb_Activiteiten[[#Headers],[Arbeidskosten]],"")))</f>
        <v/>
      </c>
      <c r="AH635" t="str">
        <f>IF(ISNUMBER(FIND("arbeid",Methode_Keuze)),"",IF(ISNUMBER(FIND("arbeid",Methode_Keuze)),"",IF(Tb_Activiteiten[[#This Row],[Arbeidskosten op basis van IKS]]=1,Tb_Activiteiten[[#Headers],[Arbeidskosten op basis van IKS]],"")))</f>
        <v/>
      </c>
      <c r="AI635" t="str">
        <f>IF(ISNUMBER(FIND("overige",Methode_Keuze)),"",IF(Tb_Activiteiten[[#This Row],[Kosten derden exclusief btw]]=1,Tb_Activiteiten[[#Headers],[Kosten derden exclusief btw]],""))</f>
        <v/>
      </c>
      <c r="AJ635" t="str">
        <f>IF(ISNUMBER(FIND("overige",Methode_Keuze)),"",IF(Tb_Activiteiten[[#This Row],[Niet verrekenbare btw]]=1,Tb_Activiteiten[[#Headers],[Niet verrekenbare btw]],""))</f>
        <v/>
      </c>
      <c r="AK635" t="str">
        <f>IF(ISNUMBER(FIND("overige",Methode_Keuze)),"",IF(Tb_Activiteiten[[#This Row],[Grondkosten]]=1,Tb_Activiteiten[[#Headers],[Grondkosten]],""))</f>
        <v/>
      </c>
      <c r="AL635" t="str">
        <f>IF(ISNUMBER(FIND("overige",Methode_Keuze)),"",IF(Tb_Activiteiten[[#This Row],[Bijdrage in natura (overige)]]=1,Tb_Activiteiten[[#Headers],[Bijdrage in natura (overige)]],""))</f>
        <v/>
      </c>
      <c r="AM635" t="str">
        <f>IF(ISNUMBER(FIND("overige",Methode_Keuze)),"",IF(Tb_Activiteiten[[#This Row],[Bijdrage in natura (vrijwilligers)]]=1,Tb_Activiteiten[[#Headers],[Bijdrage in natura (vrijwilligers)]],""))</f>
        <v/>
      </c>
      <c r="AN635" t="str">
        <f>IF(ISNUMBER(FIND("overige",Methode_Keuze)),"",IF(Tb_Activiteiten[[#This Row],[Afschrijvingskosten]]=1,Tb_Activiteiten[[#Headers],[Afschrijvingskosten]],""))</f>
        <v/>
      </c>
    </row>
    <row r="636" spans="1:40" x14ac:dyDescent="0.25">
      <c r="A636" s="342"/>
      <c r="F636" s="81"/>
      <c r="G636" s="81"/>
      <c r="L636" s="71"/>
      <c r="N636" t="str">
        <f>IFERROR(IF(VLOOKUP(Tb_Activiteiten[[#This Row],[Openstelling]],Tb_Openstelling[],2,0)=1,1,""),"")</f>
        <v/>
      </c>
      <c r="AA636" t="str">
        <f>IF(ISNUMBER(FIND("arbeid",Methode_Keuze)),"",IF(ISNUMBER(FIND("arbeid",Methode_Keuze)),"",IF(Tb_Activiteiten[[#This Row],[Loonkosten]]=1,Tb_Activiteiten[[#Headers],[Loonkosten]],"")))</f>
        <v/>
      </c>
      <c r="AB636" t="str">
        <f>IF(ISNUMBER(FIND("arbeid",Methode_Keuze)),"",IF(ISNUMBER(FIND("arbeid",Methode_Keuze)),"",IF(Tb_Activiteiten[[#This Row],[Eigen arbeid]]=1,Tb_Activiteiten[[#Headers],[Eigen arbeid]],"")))</f>
        <v/>
      </c>
      <c r="AC636" t="str">
        <f>IF(ISNUMBER(FIND("arbeid",Methode_Keuze)),"",IF(ISNUMBER(FIND("arbeid",Methode_Keuze)),"",IF(Tb_Activiteiten[[#This Row],[Projectmedewerker]]=1,Tb_Activiteiten[[#Headers],[Projectmedewerker]],"")))</f>
        <v/>
      </c>
      <c r="AD636" t="str">
        <f>IF(ISNUMBER(FIND("arbeid",Methode_Keuze)),"",IF(ISNUMBER(FIND("arbeid",Methode_Keuze)),"",IF(Tb_Activiteiten[[#This Row],[Landbouwer]]=1,Tb_Activiteiten[[#Headers],[Landbouwer]],"")))</f>
        <v/>
      </c>
      <c r="AE636" t="str">
        <f>IF(ISNUMBER(FIND("arbeid",Methode_Keuze)),"",IF(ISNUMBER(FIND("arbeid",Methode_Keuze)),"",IF(Tb_Activiteiten[[#This Row],[Adviseur]]=1,Tb_Activiteiten[[#Headers],[Adviseur]],"")))</f>
        <v/>
      </c>
      <c r="AF636" t="str">
        <f>IF(ISNUMBER(FIND("arbeid",Methode_Keuze)),"",IF(ISNUMBER(FIND("arbeid",Methode_Keuze)),"",IF(Tb_Activiteiten[[#This Row],[Projectleider/Expert]]=1,Tb_Activiteiten[[#Headers],[Projectleider/Expert]],"")))</f>
        <v/>
      </c>
      <c r="AG636" t="str">
        <f>IF(ISNUMBER(FIND("arbeid",Methode_Keuze)),"",IF(ISNUMBER(FIND("arbeid",Methode_Keuze)),"",IF(Tb_Activiteiten[[#This Row],[Arbeidskosten]]=1,Tb_Activiteiten[[#Headers],[Arbeidskosten]],"")))</f>
        <v/>
      </c>
      <c r="AH636" t="str">
        <f>IF(ISNUMBER(FIND("arbeid",Methode_Keuze)),"",IF(ISNUMBER(FIND("arbeid",Methode_Keuze)),"",IF(Tb_Activiteiten[[#This Row],[Arbeidskosten op basis van IKS]]=1,Tb_Activiteiten[[#Headers],[Arbeidskosten op basis van IKS]],"")))</f>
        <v/>
      </c>
      <c r="AI636" t="str">
        <f>IF(ISNUMBER(FIND("overige",Methode_Keuze)),"",IF(Tb_Activiteiten[[#This Row],[Kosten derden exclusief btw]]=1,Tb_Activiteiten[[#Headers],[Kosten derden exclusief btw]],""))</f>
        <v/>
      </c>
      <c r="AJ636" t="str">
        <f>IF(ISNUMBER(FIND("overige",Methode_Keuze)),"",IF(Tb_Activiteiten[[#This Row],[Niet verrekenbare btw]]=1,Tb_Activiteiten[[#Headers],[Niet verrekenbare btw]],""))</f>
        <v/>
      </c>
      <c r="AK636" t="str">
        <f>IF(ISNUMBER(FIND("overige",Methode_Keuze)),"",IF(Tb_Activiteiten[[#This Row],[Grondkosten]]=1,Tb_Activiteiten[[#Headers],[Grondkosten]],""))</f>
        <v/>
      </c>
      <c r="AL636" t="str">
        <f>IF(ISNUMBER(FIND("overige",Methode_Keuze)),"",IF(Tb_Activiteiten[[#This Row],[Bijdrage in natura (overige)]]=1,Tb_Activiteiten[[#Headers],[Bijdrage in natura (overige)]],""))</f>
        <v/>
      </c>
      <c r="AM636" t="str">
        <f>IF(ISNUMBER(FIND("overige",Methode_Keuze)),"",IF(Tb_Activiteiten[[#This Row],[Bijdrage in natura (vrijwilligers)]]=1,Tb_Activiteiten[[#Headers],[Bijdrage in natura (vrijwilligers)]],""))</f>
        <v/>
      </c>
      <c r="AN636" t="str">
        <f>IF(ISNUMBER(FIND("overige",Methode_Keuze)),"",IF(Tb_Activiteiten[[#This Row],[Afschrijvingskosten]]=1,Tb_Activiteiten[[#Headers],[Afschrijvingskosten]],""))</f>
        <v/>
      </c>
    </row>
    <row r="637" spans="1:40" x14ac:dyDescent="0.25">
      <c r="A637" s="342"/>
      <c r="F637" s="81"/>
      <c r="G637" s="81"/>
      <c r="L637" s="71"/>
      <c r="N637" t="str">
        <f>IFERROR(IF(VLOOKUP(Tb_Activiteiten[[#This Row],[Openstelling]],Tb_Openstelling[],2,0)=1,1,""),"")</f>
        <v/>
      </c>
      <c r="AA637" t="str">
        <f>IF(ISNUMBER(FIND("arbeid",Methode_Keuze)),"",IF(ISNUMBER(FIND("arbeid",Methode_Keuze)),"",IF(Tb_Activiteiten[[#This Row],[Loonkosten]]=1,Tb_Activiteiten[[#Headers],[Loonkosten]],"")))</f>
        <v/>
      </c>
      <c r="AB637" t="str">
        <f>IF(ISNUMBER(FIND("arbeid",Methode_Keuze)),"",IF(ISNUMBER(FIND("arbeid",Methode_Keuze)),"",IF(Tb_Activiteiten[[#This Row],[Eigen arbeid]]=1,Tb_Activiteiten[[#Headers],[Eigen arbeid]],"")))</f>
        <v/>
      </c>
      <c r="AC637" t="str">
        <f>IF(ISNUMBER(FIND("arbeid",Methode_Keuze)),"",IF(ISNUMBER(FIND("arbeid",Methode_Keuze)),"",IF(Tb_Activiteiten[[#This Row],[Projectmedewerker]]=1,Tb_Activiteiten[[#Headers],[Projectmedewerker]],"")))</f>
        <v/>
      </c>
      <c r="AD637" t="str">
        <f>IF(ISNUMBER(FIND("arbeid",Methode_Keuze)),"",IF(ISNUMBER(FIND("arbeid",Methode_Keuze)),"",IF(Tb_Activiteiten[[#This Row],[Landbouwer]]=1,Tb_Activiteiten[[#Headers],[Landbouwer]],"")))</f>
        <v/>
      </c>
      <c r="AE637" t="str">
        <f>IF(ISNUMBER(FIND("arbeid",Methode_Keuze)),"",IF(ISNUMBER(FIND("arbeid",Methode_Keuze)),"",IF(Tb_Activiteiten[[#This Row],[Adviseur]]=1,Tb_Activiteiten[[#Headers],[Adviseur]],"")))</f>
        <v/>
      </c>
      <c r="AF637" t="str">
        <f>IF(ISNUMBER(FIND("arbeid",Methode_Keuze)),"",IF(ISNUMBER(FIND("arbeid",Methode_Keuze)),"",IF(Tb_Activiteiten[[#This Row],[Projectleider/Expert]]=1,Tb_Activiteiten[[#Headers],[Projectleider/Expert]],"")))</f>
        <v/>
      </c>
      <c r="AG637" t="str">
        <f>IF(ISNUMBER(FIND("arbeid",Methode_Keuze)),"",IF(ISNUMBER(FIND("arbeid",Methode_Keuze)),"",IF(Tb_Activiteiten[[#This Row],[Arbeidskosten]]=1,Tb_Activiteiten[[#Headers],[Arbeidskosten]],"")))</f>
        <v/>
      </c>
      <c r="AH637" t="str">
        <f>IF(ISNUMBER(FIND("arbeid",Methode_Keuze)),"",IF(ISNUMBER(FIND("arbeid",Methode_Keuze)),"",IF(Tb_Activiteiten[[#This Row],[Arbeidskosten op basis van IKS]]=1,Tb_Activiteiten[[#Headers],[Arbeidskosten op basis van IKS]],"")))</f>
        <v/>
      </c>
      <c r="AI637" t="str">
        <f>IF(ISNUMBER(FIND("overige",Methode_Keuze)),"",IF(Tb_Activiteiten[[#This Row],[Kosten derden exclusief btw]]=1,Tb_Activiteiten[[#Headers],[Kosten derden exclusief btw]],""))</f>
        <v/>
      </c>
      <c r="AJ637" t="str">
        <f>IF(ISNUMBER(FIND("overige",Methode_Keuze)),"",IF(Tb_Activiteiten[[#This Row],[Niet verrekenbare btw]]=1,Tb_Activiteiten[[#Headers],[Niet verrekenbare btw]],""))</f>
        <v/>
      </c>
      <c r="AK637" t="str">
        <f>IF(ISNUMBER(FIND("overige",Methode_Keuze)),"",IF(Tb_Activiteiten[[#This Row],[Grondkosten]]=1,Tb_Activiteiten[[#Headers],[Grondkosten]],""))</f>
        <v/>
      </c>
      <c r="AL637" t="str">
        <f>IF(ISNUMBER(FIND("overige",Methode_Keuze)),"",IF(Tb_Activiteiten[[#This Row],[Bijdrage in natura (overige)]]=1,Tb_Activiteiten[[#Headers],[Bijdrage in natura (overige)]],""))</f>
        <v/>
      </c>
      <c r="AM637" t="str">
        <f>IF(ISNUMBER(FIND("overige",Methode_Keuze)),"",IF(Tb_Activiteiten[[#This Row],[Bijdrage in natura (vrijwilligers)]]=1,Tb_Activiteiten[[#Headers],[Bijdrage in natura (vrijwilligers)]],""))</f>
        <v/>
      </c>
      <c r="AN637" t="str">
        <f>IF(ISNUMBER(FIND("overige",Methode_Keuze)),"",IF(Tb_Activiteiten[[#This Row],[Afschrijvingskosten]]=1,Tb_Activiteiten[[#Headers],[Afschrijvingskosten]],""))</f>
        <v/>
      </c>
    </row>
    <row r="638" spans="1:40" x14ac:dyDescent="0.25">
      <c r="A638" s="342"/>
      <c r="F638" s="81"/>
      <c r="G638" s="81"/>
      <c r="L638" s="71"/>
      <c r="N638" t="str">
        <f>IFERROR(IF(VLOOKUP(Tb_Activiteiten[[#This Row],[Openstelling]],Tb_Openstelling[],2,0)=1,1,""),"")</f>
        <v/>
      </c>
      <c r="AA638" t="str">
        <f>IF(ISNUMBER(FIND("arbeid",Methode_Keuze)),"",IF(ISNUMBER(FIND("arbeid",Methode_Keuze)),"",IF(Tb_Activiteiten[[#This Row],[Loonkosten]]=1,Tb_Activiteiten[[#Headers],[Loonkosten]],"")))</f>
        <v/>
      </c>
      <c r="AB638" t="str">
        <f>IF(ISNUMBER(FIND("arbeid",Methode_Keuze)),"",IF(ISNUMBER(FIND("arbeid",Methode_Keuze)),"",IF(Tb_Activiteiten[[#This Row],[Eigen arbeid]]=1,Tb_Activiteiten[[#Headers],[Eigen arbeid]],"")))</f>
        <v/>
      </c>
      <c r="AC638" t="str">
        <f>IF(ISNUMBER(FIND("arbeid",Methode_Keuze)),"",IF(ISNUMBER(FIND("arbeid",Methode_Keuze)),"",IF(Tb_Activiteiten[[#This Row],[Projectmedewerker]]=1,Tb_Activiteiten[[#Headers],[Projectmedewerker]],"")))</f>
        <v/>
      </c>
      <c r="AD638" t="str">
        <f>IF(ISNUMBER(FIND("arbeid",Methode_Keuze)),"",IF(ISNUMBER(FIND("arbeid",Methode_Keuze)),"",IF(Tb_Activiteiten[[#This Row],[Landbouwer]]=1,Tb_Activiteiten[[#Headers],[Landbouwer]],"")))</f>
        <v/>
      </c>
      <c r="AE638" t="str">
        <f>IF(ISNUMBER(FIND("arbeid",Methode_Keuze)),"",IF(ISNUMBER(FIND("arbeid",Methode_Keuze)),"",IF(Tb_Activiteiten[[#This Row],[Adviseur]]=1,Tb_Activiteiten[[#Headers],[Adviseur]],"")))</f>
        <v/>
      </c>
      <c r="AF638" t="str">
        <f>IF(ISNUMBER(FIND("arbeid",Methode_Keuze)),"",IF(ISNUMBER(FIND("arbeid",Methode_Keuze)),"",IF(Tb_Activiteiten[[#This Row],[Projectleider/Expert]]=1,Tb_Activiteiten[[#Headers],[Projectleider/Expert]],"")))</f>
        <v/>
      </c>
      <c r="AG638" t="str">
        <f>IF(ISNUMBER(FIND("arbeid",Methode_Keuze)),"",IF(ISNUMBER(FIND("arbeid",Methode_Keuze)),"",IF(Tb_Activiteiten[[#This Row],[Arbeidskosten]]=1,Tb_Activiteiten[[#Headers],[Arbeidskosten]],"")))</f>
        <v/>
      </c>
      <c r="AH638" t="str">
        <f>IF(ISNUMBER(FIND("arbeid",Methode_Keuze)),"",IF(ISNUMBER(FIND("arbeid",Methode_Keuze)),"",IF(Tb_Activiteiten[[#This Row],[Arbeidskosten op basis van IKS]]=1,Tb_Activiteiten[[#Headers],[Arbeidskosten op basis van IKS]],"")))</f>
        <v/>
      </c>
      <c r="AI638" t="str">
        <f>IF(ISNUMBER(FIND("overige",Methode_Keuze)),"",IF(Tb_Activiteiten[[#This Row],[Kosten derden exclusief btw]]=1,Tb_Activiteiten[[#Headers],[Kosten derden exclusief btw]],""))</f>
        <v/>
      </c>
      <c r="AJ638" t="str">
        <f>IF(ISNUMBER(FIND("overige",Methode_Keuze)),"",IF(Tb_Activiteiten[[#This Row],[Niet verrekenbare btw]]=1,Tb_Activiteiten[[#Headers],[Niet verrekenbare btw]],""))</f>
        <v/>
      </c>
      <c r="AK638" t="str">
        <f>IF(ISNUMBER(FIND("overige",Methode_Keuze)),"",IF(Tb_Activiteiten[[#This Row],[Grondkosten]]=1,Tb_Activiteiten[[#Headers],[Grondkosten]],""))</f>
        <v/>
      </c>
      <c r="AL638" t="str">
        <f>IF(ISNUMBER(FIND("overige",Methode_Keuze)),"",IF(Tb_Activiteiten[[#This Row],[Bijdrage in natura (overige)]]=1,Tb_Activiteiten[[#Headers],[Bijdrage in natura (overige)]],""))</f>
        <v/>
      </c>
      <c r="AM638" t="str">
        <f>IF(ISNUMBER(FIND("overige",Methode_Keuze)),"",IF(Tb_Activiteiten[[#This Row],[Bijdrage in natura (vrijwilligers)]]=1,Tb_Activiteiten[[#Headers],[Bijdrage in natura (vrijwilligers)]],""))</f>
        <v/>
      </c>
      <c r="AN638" t="str">
        <f>IF(ISNUMBER(FIND("overige",Methode_Keuze)),"",IF(Tb_Activiteiten[[#This Row],[Afschrijvingskosten]]=1,Tb_Activiteiten[[#Headers],[Afschrijvingskosten]],""))</f>
        <v/>
      </c>
    </row>
    <row r="639" spans="1:40" x14ac:dyDescent="0.25">
      <c r="A639" s="342"/>
      <c r="F639" s="81"/>
      <c r="G639" s="81"/>
      <c r="L639" s="71"/>
      <c r="N639" t="str">
        <f>IFERROR(IF(VLOOKUP(Tb_Activiteiten[[#This Row],[Openstelling]],Tb_Openstelling[],2,0)=1,1,""),"")</f>
        <v/>
      </c>
      <c r="AA639" t="str">
        <f>IF(ISNUMBER(FIND("arbeid",Methode_Keuze)),"",IF(ISNUMBER(FIND("arbeid",Methode_Keuze)),"",IF(Tb_Activiteiten[[#This Row],[Loonkosten]]=1,Tb_Activiteiten[[#Headers],[Loonkosten]],"")))</f>
        <v/>
      </c>
      <c r="AB639" t="str">
        <f>IF(ISNUMBER(FIND("arbeid",Methode_Keuze)),"",IF(ISNUMBER(FIND("arbeid",Methode_Keuze)),"",IF(Tb_Activiteiten[[#This Row],[Eigen arbeid]]=1,Tb_Activiteiten[[#Headers],[Eigen arbeid]],"")))</f>
        <v/>
      </c>
      <c r="AC639" t="str">
        <f>IF(ISNUMBER(FIND("arbeid",Methode_Keuze)),"",IF(ISNUMBER(FIND("arbeid",Methode_Keuze)),"",IF(Tb_Activiteiten[[#This Row],[Projectmedewerker]]=1,Tb_Activiteiten[[#Headers],[Projectmedewerker]],"")))</f>
        <v/>
      </c>
      <c r="AD639" t="str">
        <f>IF(ISNUMBER(FIND("arbeid",Methode_Keuze)),"",IF(ISNUMBER(FIND("arbeid",Methode_Keuze)),"",IF(Tb_Activiteiten[[#This Row],[Landbouwer]]=1,Tb_Activiteiten[[#Headers],[Landbouwer]],"")))</f>
        <v/>
      </c>
      <c r="AE639" t="str">
        <f>IF(ISNUMBER(FIND("arbeid",Methode_Keuze)),"",IF(ISNUMBER(FIND("arbeid",Methode_Keuze)),"",IF(Tb_Activiteiten[[#This Row],[Adviseur]]=1,Tb_Activiteiten[[#Headers],[Adviseur]],"")))</f>
        <v/>
      </c>
      <c r="AF639" t="str">
        <f>IF(ISNUMBER(FIND("arbeid",Methode_Keuze)),"",IF(ISNUMBER(FIND("arbeid",Methode_Keuze)),"",IF(Tb_Activiteiten[[#This Row],[Projectleider/Expert]]=1,Tb_Activiteiten[[#Headers],[Projectleider/Expert]],"")))</f>
        <v/>
      </c>
      <c r="AG639" t="str">
        <f>IF(ISNUMBER(FIND("arbeid",Methode_Keuze)),"",IF(ISNUMBER(FIND("arbeid",Methode_Keuze)),"",IF(Tb_Activiteiten[[#This Row],[Arbeidskosten]]=1,Tb_Activiteiten[[#Headers],[Arbeidskosten]],"")))</f>
        <v/>
      </c>
      <c r="AH639" t="str">
        <f>IF(ISNUMBER(FIND("arbeid",Methode_Keuze)),"",IF(ISNUMBER(FIND("arbeid",Methode_Keuze)),"",IF(Tb_Activiteiten[[#This Row],[Arbeidskosten op basis van IKS]]=1,Tb_Activiteiten[[#Headers],[Arbeidskosten op basis van IKS]],"")))</f>
        <v/>
      </c>
      <c r="AI639" t="str">
        <f>IF(ISNUMBER(FIND("overige",Methode_Keuze)),"",IF(Tb_Activiteiten[[#This Row],[Kosten derden exclusief btw]]=1,Tb_Activiteiten[[#Headers],[Kosten derden exclusief btw]],""))</f>
        <v/>
      </c>
      <c r="AJ639" t="str">
        <f>IF(ISNUMBER(FIND("overige",Methode_Keuze)),"",IF(Tb_Activiteiten[[#This Row],[Niet verrekenbare btw]]=1,Tb_Activiteiten[[#Headers],[Niet verrekenbare btw]],""))</f>
        <v/>
      </c>
      <c r="AK639" t="str">
        <f>IF(ISNUMBER(FIND("overige",Methode_Keuze)),"",IF(Tb_Activiteiten[[#This Row],[Grondkosten]]=1,Tb_Activiteiten[[#Headers],[Grondkosten]],""))</f>
        <v/>
      </c>
      <c r="AL639" t="str">
        <f>IF(ISNUMBER(FIND("overige",Methode_Keuze)),"",IF(Tb_Activiteiten[[#This Row],[Bijdrage in natura (overige)]]=1,Tb_Activiteiten[[#Headers],[Bijdrage in natura (overige)]],""))</f>
        <v/>
      </c>
      <c r="AM639" t="str">
        <f>IF(ISNUMBER(FIND("overige",Methode_Keuze)),"",IF(Tb_Activiteiten[[#This Row],[Bijdrage in natura (vrijwilligers)]]=1,Tb_Activiteiten[[#Headers],[Bijdrage in natura (vrijwilligers)]],""))</f>
        <v/>
      </c>
      <c r="AN639" t="str">
        <f>IF(ISNUMBER(FIND("overige",Methode_Keuze)),"",IF(Tb_Activiteiten[[#This Row],[Afschrijvingskosten]]=1,Tb_Activiteiten[[#Headers],[Afschrijvingskosten]],""))</f>
        <v/>
      </c>
    </row>
    <row r="640" spans="1:40" x14ac:dyDescent="0.25">
      <c r="A640" s="342"/>
      <c r="F640" s="81"/>
      <c r="G640" s="81"/>
      <c r="L640" s="71"/>
      <c r="N640" t="str">
        <f>IFERROR(IF(VLOOKUP(Tb_Activiteiten[[#This Row],[Openstelling]],Tb_Openstelling[],2,0)=1,1,""),"")</f>
        <v/>
      </c>
      <c r="AA640" t="str">
        <f>IF(ISNUMBER(FIND("arbeid",Methode_Keuze)),"",IF(ISNUMBER(FIND("arbeid",Methode_Keuze)),"",IF(Tb_Activiteiten[[#This Row],[Loonkosten]]=1,Tb_Activiteiten[[#Headers],[Loonkosten]],"")))</f>
        <v/>
      </c>
      <c r="AB640" t="str">
        <f>IF(ISNUMBER(FIND("arbeid",Methode_Keuze)),"",IF(ISNUMBER(FIND("arbeid",Methode_Keuze)),"",IF(Tb_Activiteiten[[#This Row],[Eigen arbeid]]=1,Tb_Activiteiten[[#Headers],[Eigen arbeid]],"")))</f>
        <v/>
      </c>
      <c r="AC640" t="str">
        <f>IF(ISNUMBER(FIND("arbeid",Methode_Keuze)),"",IF(ISNUMBER(FIND("arbeid",Methode_Keuze)),"",IF(Tb_Activiteiten[[#This Row],[Projectmedewerker]]=1,Tb_Activiteiten[[#Headers],[Projectmedewerker]],"")))</f>
        <v/>
      </c>
      <c r="AD640" t="str">
        <f>IF(ISNUMBER(FIND("arbeid",Methode_Keuze)),"",IF(ISNUMBER(FIND("arbeid",Methode_Keuze)),"",IF(Tb_Activiteiten[[#This Row],[Landbouwer]]=1,Tb_Activiteiten[[#Headers],[Landbouwer]],"")))</f>
        <v/>
      </c>
      <c r="AE640" t="str">
        <f>IF(ISNUMBER(FIND("arbeid",Methode_Keuze)),"",IF(ISNUMBER(FIND("arbeid",Methode_Keuze)),"",IF(Tb_Activiteiten[[#This Row],[Adviseur]]=1,Tb_Activiteiten[[#Headers],[Adviseur]],"")))</f>
        <v/>
      </c>
      <c r="AF640" t="str">
        <f>IF(ISNUMBER(FIND("arbeid",Methode_Keuze)),"",IF(ISNUMBER(FIND("arbeid",Methode_Keuze)),"",IF(Tb_Activiteiten[[#This Row],[Projectleider/Expert]]=1,Tb_Activiteiten[[#Headers],[Projectleider/Expert]],"")))</f>
        <v/>
      </c>
      <c r="AG640" t="str">
        <f>IF(ISNUMBER(FIND("arbeid",Methode_Keuze)),"",IF(ISNUMBER(FIND("arbeid",Methode_Keuze)),"",IF(Tb_Activiteiten[[#This Row],[Arbeidskosten]]=1,Tb_Activiteiten[[#Headers],[Arbeidskosten]],"")))</f>
        <v/>
      </c>
      <c r="AH640" t="str">
        <f>IF(ISNUMBER(FIND("arbeid",Methode_Keuze)),"",IF(ISNUMBER(FIND("arbeid",Methode_Keuze)),"",IF(Tb_Activiteiten[[#This Row],[Arbeidskosten op basis van IKS]]=1,Tb_Activiteiten[[#Headers],[Arbeidskosten op basis van IKS]],"")))</f>
        <v/>
      </c>
      <c r="AI640" t="str">
        <f>IF(ISNUMBER(FIND("overige",Methode_Keuze)),"",IF(Tb_Activiteiten[[#This Row],[Kosten derden exclusief btw]]=1,Tb_Activiteiten[[#Headers],[Kosten derden exclusief btw]],""))</f>
        <v/>
      </c>
      <c r="AJ640" t="str">
        <f>IF(ISNUMBER(FIND("overige",Methode_Keuze)),"",IF(Tb_Activiteiten[[#This Row],[Niet verrekenbare btw]]=1,Tb_Activiteiten[[#Headers],[Niet verrekenbare btw]],""))</f>
        <v/>
      </c>
      <c r="AK640" t="str">
        <f>IF(ISNUMBER(FIND("overige",Methode_Keuze)),"",IF(Tb_Activiteiten[[#This Row],[Grondkosten]]=1,Tb_Activiteiten[[#Headers],[Grondkosten]],""))</f>
        <v/>
      </c>
      <c r="AL640" t="str">
        <f>IF(ISNUMBER(FIND("overige",Methode_Keuze)),"",IF(Tb_Activiteiten[[#This Row],[Bijdrage in natura (overige)]]=1,Tb_Activiteiten[[#Headers],[Bijdrage in natura (overige)]],""))</f>
        <v/>
      </c>
      <c r="AM640" t="str">
        <f>IF(ISNUMBER(FIND("overige",Methode_Keuze)),"",IF(Tb_Activiteiten[[#This Row],[Bijdrage in natura (vrijwilligers)]]=1,Tb_Activiteiten[[#Headers],[Bijdrage in natura (vrijwilligers)]],""))</f>
        <v/>
      </c>
      <c r="AN640" t="str">
        <f>IF(ISNUMBER(FIND("overige",Methode_Keuze)),"",IF(Tb_Activiteiten[[#This Row],[Afschrijvingskosten]]=1,Tb_Activiteiten[[#Headers],[Afschrijvingskosten]],""))</f>
        <v/>
      </c>
    </row>
    <row r="641" spans="1:40" x14ac:dyDescent="0.25">
      <c r="A641" s="342"/>
      <c r="F641" s="81"/>
      <c r="G641" s="81"/>
      <c r="L641" s="71"/>
      <c r="N641" t="str">
        <f>IFERROR(IF(VLOOKUP(Tb_Activiteiten[[#This Row],[Openstelling]],Tb_Openstelling[],2,0)=1,1,""),"")</f>
        <v/>
      </c>
      <c r="AA641" t="str">
        <f>IF(ISNUMBER(FIND("arbeid",Methode_Keuze)),"",IF(ISNUMBER(FIND("arbeid",Methode_Keuze)),"",IF(Tb_Activiteiten[[#This Row],[Loonkosten]]=1,Tb_Activiteiten[[#Headers],[Loonkosten]],"")))</f>
        <v/>
      </c>
      <c r="AB641" t="str">
        <f>IF(ISNUMBER(FIND("arbeid",Methode_Keuze)),"",IF(ISNUMBER(FIND("arbeid",Methode_Keuze)),"",IF(Tb_Activiteiten[[#This Row],[Eigen arbeid]]=1,Tb_Activiteiten[[#Headers],[Eigen arbeid]],"")))</f>
        <v/>
      </c>
      <c r="AC641" t="str">
        <f>IF(ISNUMBER(FIND("arbeid",Methode_Keuze)),"",IF(ISNUMBER(FIND("arbeid",Methode_Keuze)),"",IF(Tb_Activiteiten[[#This Row],[Projectmedewerker]]=1,Tb_Activiteiten[[#Headers],[Projectmedewerker]],"")))</f>
        <v/>
      </c>
      <c r="AD641" t="str">
        <f>IF(ISNUMBER(FIND("arbeid",Methode_Keuze)),"",IF(ISNUMBER(FIND("arbeid",Methode_Keuze)),"",IF(Tb_Activiteiten[[#This Row],[Landbouwer]]=1,Tb_Activiteiten[[#Headers],[Landbouwer]],"")))</f>
        <v/>
      </c>
      <c r="AE641" t="str">
        <f>IF(ISNUMBER(FIND("arbeid",Methode_Keuze)),"",IF(ISNUMBER(FIND("arbeid",Methode_Keuze)),"",IF(Tb_Activiteiten[[#This Row],[Adviseur]]=1,Tb_Activiteiten[[#Headers],[Adviseur]],"")))</f>
        <v/>
      </c>
      <c r="AF641" t="str">
        <f>IF(ISNUMBER(FIND("arbeid",Methode_Keuze)),"",IF(ISNUMBER(FIND("arbeid",Methode_Keuze)),"",IF(Tb_Activiteiten[[#This Row],[Projectleider/Expert]]=1,Tb_Activiteiten[[#Headers],[Projectleider/Expert]],"")))</f>
        <v/>
      </c>
      <c r="AG641" t="str">
        <f>IF(ISNUMBER(FIND("arbeid",Methode_Keuze)),"",IF(ISNUMBER(FIND("arbeid",Methode_Keuze)),"",IF(Tb_Activiteiten[[#This Row],[Arbeidskosten]]=1,Tb_Activiteiten[[#Headers],[Arbeidskosten]],"")))</f>
        <v/>
      </c>
      <c r="AH641" t="str">
        <f>IF(ISNUMBER(FIND("arbeid",Methode_Keuze)),"",IF(ISNUMBER(FIND("arbeid",Methode_Keuze)),"",IF(Tb_Activiteiten[[#This Row],[Arbeidskosten op basis van IKS]]=1,Tb_Activiteiten[[#Headers],[Arbeidskosten op basis van IKS]],"")))</f>
        <v/>
      </c>
      <c r="AI641" t="str">
        <f>IF(ISNUMBER(FIND("overige",Methode_Keuze)),"",IF(Tb_Activiteiten[[#This Row],[Kosten derden exclusief btw]]=1,Tb_Activiteiten[[#Headers],[Kosten derden exclusief btw]],""))</f>
        <v/>
      </c>
      <c r="AJ641" t="str">
        <f>IF(ISNUMBER(FIND("overige",Methode_Keuze)),"",IF(Tb_Activiteiten[[#This Row],[Niet verrekenbare btw]]=1,Tb_Activiteiten[[#Headers],[Niet verrekenbare btw]],""))</f>
        <v/>
      </c>
      <c r="AK641" t="str">
        <f>IF(ISNUMBER(FIND("overige",Methode_Keuze)),"",IF(Tb_Activiteiten[[#This Row],[Grondkosten]]=1,Tb_Activiteiten[[#Headers],[Grondkosten]],""))</f>
        <v/>
      </c>
      <c r="AL641" t="str">
        <f>IF(ISNUMBER(FIND("overige",Methode_Keuze)),"",IF(Tb_Activiteiten[[#This Row],[Bijdrage in natura (overige)]]=1,Tb_Activiteiten[[#Headers],[Bijdrage in natura (overige)]],""))</f>
        <v/>
      </c>
      <c r="AM641" t="str">
        <f>IF(ISNUMBER(FIND("overige",Methode_Keuze)),"",IF(Tb_Activiteiten[[#This Row],[Bijdrage in natura (vrijwilligers)]]=1,Tb_Activiteiten[[#Headers],[Bijdrage in natura (vrijwilligers)]],""))</f>
        <v/>
      </c>
      <c r="AN641" t="str">
        <f>IF(ISNUMBER(FIND("overige",Methode_Keuze)),"",IF(Tb_Activiteiten[[#This Row],[Afschrijvingskosten]]=1,Tb_Activiteiten[[#Headers],[Afschrijvingskosten]],""))</f>
        <v/>
      </c>
    </row>
    <row r="642" spans="1:40" x14ac:dyDescent="0.25">
      <c r="A642" s="342"/>
      <c r="F642" s="81"/>
      <c r="G642" s="81"/>
      <c r="L642" s="71"/>
      <c r="N642" t="str">
        <f>IFERROR(IF(VLOOKUP(Tb_Activiteiten[[#This Row],[Openstelling]],Tb_Openstelling[],2,0)=1,1,""),"")</f>
        <v/>
      </c>
      <c r="AA642" t="str">
        <f>IF(ISNUMBER(FIND("arbeid",Methode_Keuze)),"",IF(ISNUMBER(FIND("arbeid",Methode_Keuze)),"",IF(Tb_Activiteiten[[#This Row],[Loonkosten]]=1,Tb_Activiteiten[[#Headers],[Loonkosten]],"")))</f>
        <v/>
      </c>
      <c r="AB642" t="str">
        <f>IF(ISNUMBER(FIND("arbeid",Methode_Keuze)),"",IF(ISNUMBER(FIND("arbeid",Methode_Keuze)),"",IF(Tb_Activiteiten[[#This Row],[Eigen arbeid]]=1,Tb_Activiteiten[[#Headers],[Eigen arbeid]],"")))</f>
        <v/>
      </c>
      <c r="AC642" t="str">
        <f>IF(ISNUMBER(FIND("arbeid",Methode_Keuze)),"",IF(ISNUMBER(FIND("arbeid",Methode_Keuze)),"",IF(Tb_Activiteiten[[#This Row],[Projectmedewerker]]=1,Tb_Activiteiten[[#Headers],[Projectmedewerker]],"")))</f>
        <v/>
      </c>
      <c r="AD642" t="str">
        <f>IF(ISNUMBER(FIND("arbeid",Methode_Keuze)),"",IF(ISNUMBER(FIND("arbeid",Methode_Keuze)),"",IF(Tb_Activiteiten[[#This Row],[Landbouwer]]=1,Tb_Activiteiten[[#Headers],[Landbouwer]],"")))</f>
        <v/>
      </c>
      <c r="AE642" t="str">
        <f>IF(ISNUMBER(FIND("arbeid",Methode_Keuze)),"",IF(ISNUMBER(FIND("arbeid",Methode_Keuze)),"",IF(Tb_Activiteiten[[#This Row],[Adviseur]]=1,Tb_Activiteiten[[#Headers],[Adviseur]],"")))</f>
        <v/>
      </c>
      <c r="AF642" t="str">
        <f>IF(ISNUMBER(FIND("arbeid",Methode_Keuze)),"",IF(ISNUMBER(FIND("arbeid",Methode_Keuze)),"",IF(Tb_Activiteiten[[#This Row],[Projectleider/Expert]]=1,Tb_Activiteiten[[#Headers],[Projectleider/Expert]],"")))</f>
        <v/>
      </c>
      <c r="AG642" t="str">
        <f>IF(ISNUMBER(FIND("arbeid",Methode_Keuze)),"",IF(ISNUMBER(FIND("arbeid",Methode_Keuze)),"",IF(Tb_Activiteiten[[#This Row],[Arbeidskosten]]=1,Tb_Activiteiten[[#Headers],[Arbeidskosten]],"")))</f>
        <v/>
      </c>
      <c r="AH642" t="str">
        <f>IF(ISNUMBER(FIND("arbeid",Methode_Keuze)),"",IF(ISNUMBER(FIND("arbeid",Methode_Keuze)),"",IF(Tb_Activiteiten[[#This Row],[Arbeidskosten op basis van IKS]]=1,Tb_Activiteiten[[#Headers],[Arbeidskosten op basis van IKS]],"")))</f>
        <v/>
      </c>
      <c r="AI642" t="str">
        <f>IF(ISNUMBER(FIND("overige",Methode_Keuze)),"",IF(Tb_Activiteiten[[#This Row],[Kosten derden exclusief btw]]=1,Tb_Activiteiten[[#Headers],[Kosten derden exclusief btw]],""))</f>
        <v/>
      </c>
      <c r="AJ642" t="str">
        <f>IF(ISNUMBER(FIND("overige",Methode_Keuze)),"",IF(Tb_Activiteiten[[#This Row],[Niet verrekenbare btw]]=1,Tb_Activiteiten[[#Headers],[Niet verrekenbare btw]],""))</f>
        <v/>
      </c>
      <c r="AK642" t="str">
        <f>IF(ISNUMBER(FIND("overige",Methode_Keuze)),"",IF(Tb_Activiteiten[[#This Row],[Grondkosten]]=1,Tb_Activiteiten[[#Headers],[Grondkosten]],""))</f>
        <v/>
      </c>
      <c r="AL642" t="str">
        <f>IF(ISNUMBER(FIND("overige",Methode_Keuze)),"",IF(Tb_Activiteiten[[#This Row],[Bijdrage in natura (overige)]]=1,Tb_Activiteiten[[#Headers],[Bijdrage in natura (overige)]],""))</f>
        <v/>
      </c>
      <c r="AM642" t="str">
        <f>IF(ISNUMBER(FIND("overige",Methode_Keuze)),"",IF(Tb_Activiteiten[[#This Row],[Bijdrage in natura (vrijwilligers)]]=1,Tb_Activiteiten[[#Headers],[Bijdrage in natura (vrijwilligers)]],""))</f>
        <v/>
      </c>
      <c r="AN642" t="str">
        <f>IF(ISNUMBER(FIND("overige",Methode_Keuze)),"",IF(Tb_Activiteiten[[#This Row],[Afschrijvingskosten]]=1,Tb_Activiteiten[[#Headers],[Afschrijvingskosten]],""))</f>
        <v/>
      </c>
    </row>
    <row r="643" spans="1:40" x14ac:dyDescent="0.25">
      <c r="A643" s="342"/>
      <c r="F643" s="81"/>
      <c r="G643" s="81"/>
      <c r="L643" s="71"/>
      <c r="N643" t="str">
        <f>IFERROR(IF(VLOOKUP(Tb_Activiteiten[[#This Row],[Openstelling]],Tb_Openstelling[],2,0)=1,1,""),"")</f>
        <v/>
      </c>
      <c r="AA643" t="str">
        <f>IF(ISNUMBER(FIND("arbeid",Methode_Keuze)),"",IF(ISNUMBER(FIND("arbeid",Methode_Keuze)),"",IF(Tb_Activiteiten[[#This Row],[Loonkosten]]=1,Tb_Activiteiten[[#Headers],[Loonkosten]],"")))</f>
        <v/>
      </c>
      <c r="AB643" t="str">
        <f>IF(ISNUMBER(FIND("arbeid",Methode_Keuze)),"",IF(ISNUMBER(FIND("arbeid",Methode_Keuze)),"",IF(Tb_Activiteiten[[#This Row],[Eigen arbeid]]=1,Tb_Activiteiten[[#Headers],[Eigen arbeid]],"")))</f>
        <v/>
      </c>
      <c r="AC643" t="str">
        <f>IF(ISNUMBER(FIND("arbeid",Methode_Keuze)),"",IF(ISNUMBER(FIND("arbeid",Methode_Keuze)),"",IF(Tb_Activiteiten[[#This Row],[Projectmedewerker]]=1,Tb_Activiteiten[[#Headers],[Projectmedewerker]],"")))</f>
        <v/>
      </c>
      <c r="AD643" t="str">
        <f>IF(ISNUMBER(FIND("arbeid",Methode_Keuze)),"",IF(ISNUMBER(FIND("arbeid",Methode_Keuze)),"",IF(Tb_Activiteiten[[#This Row],[Landbouwer]]=1,Tb_Activiteiten[[#Headers],[Landbouwer]],"")))</f>
        <v/>
      </c>
      <c r="AE643" t="str">
        <f>IF(ISNUMBER(FIND("arbeid",Methode_Keuze)),"",IF(ISNUMBER(FIND("arbeid",Methode_Keuze)),"",IF(Tb_Activiteiten[[#This Row],[Adviseur]]=1,Tb_Activiteiten[[#Headers],[Adviseur]],"")))</f>
        <v/>
      </c>
      <c r="AF643" t="str">
        <f>IF(ISNUMBER(FIND("arbeid",Methode_Keuze)),"",IF(ISNUMBER(FIND("arbeid",Methode_Keuze)),"",IF(Tb_Activiteiten[[#This Row],[Projectleider/Expert]]=1,Tb_Activiteiten[[#Headers],[Projectleider/Expert]],"")))</f>
        <v/>
      </c>
      <c r="AG643" t="str">
        <f>IF(ISNUMBER(FIND("arbeid",Methode_Keuze)),"",IF(ISNUMBER(FIND("arbeid",Methode_Keuze)),"",IF(Tb_Activiteiten[[#This Row],[Arbeidskosten]]=1,Tb_Activiteiten[[#Headers],[Arbeidskosten]],"")))</f>
        <v/>
      </c>
      <c r="AH643" t="str">
        <f>IF(ISNUMBER(FIND("arbeid",Methode_Keuze)),"",IF(ISNUMBER(FIND("arbeid",Methode_Keuze)),"",IF(Tb_Activiteiten[[#This Row],[Arbeidskosten op basis van IKS]]=1,Tb_Activiteiten[[#Headers],[Arbeidskosten op basis van IKS]],"")))</f>
        <v/>
      </c>
      <c r="AI643" t="str">
        <f>IF(ISNUMBER(FIND("overige",Methode_Keuze)),"",IF(Tb_Activiteiten[[#This Row],[Kosten derden exclusief btw]]=1,Tb_Activiteiten[[#Headers],[Kosten derden exclusief btw]],""))</f>
        <v/>
      </c>
      <c r="AJ643" t="str">
        <f>IF(ISNUMBER(FIND("overige",Methode_Keuze)),"",IF(Tb_Activiteiten[[#This Row],[Niet verrekenbare btw]]=1,Tb_Activiteiten[[#Headers],[Niet verrekenbare btw]],""))</f>
        <v/>
      </c>
      <c r="AK643" t="str">
        <f>IF(ISNUMBER(FIND("overige",Methode_Keuze)),"",IF(Tb_Activiteiten[[#This Row],[Grondkosten]]=1,Tb_Activiteiten[[#Headers],[Grondkosten]],""))</f>
        <v/>
      </c>
      <c r="AL643" t="str">
        <f>IF(ISNUMBER(FIND("overige",Methode_Keuze)),"",IF(Tb_Activiteiten[[#This Row],[Bijdrage in natura (overige)]]=1,Tb_Activiteiten[[#Headers],[Bijdrage in natura (overige)]],""))</f>
        <v/>
      </c>
      <c r="AM643" t="str">
        <f>IF(ISNUMBER(FIND("overige",Methode_Keuze)),"",IF(Tb_Activiteiten[[#This Row],[Bijdrage in natura (vrijwilligers)]]=1,Tb_Activiteiten[[#Headers],[Bijdrage in natura (vrijwilligers)]],""))</f>
        <v/>
      </c>
      <c r="AN643" t="str">
        <f>IF(ISNUMBER(FIND("overige",Methode_Keuze)),"",IF(Tb_Activiteiten[[#This Row],[Afschrijvingskosten]]=1,Tb_Activiteiten[[#Headers],[Afschrijvingskosten]],""))</f>
        <v/>
      </c>
    </row>
    <row r="644" spans="1:40" x14ac:dyDescent="0.25">
      <c r="A644" s="342"/>
      <c r="F644" s="81"/>
      <c r="G644" s="81"/>
      <c r="L644" s="71"/>
      <c r="N644" t="str">
        <f>IFERROR(IF(VLOOKUP(Tb_Activiteiten[[#This Row],[Openstelling]],Tb_Openstelling[],2,0)=1,1,""),"")</f>
        <v/>
      </c>
      <c r="AA644" t="str">
        <f>IF(ISNUMBER(FIND("arbeid",Methode_Keuze)),"",IF(ISNUMBER(FIND("arbeid",Methode_Keuze)),"",IF(Tb_Activiteiten[[#This Row],[Loonkosten]]=1,Tb_Activiteiten[[#Headers],[Loonkosten]],"")))</f>
        <v/>
      </c>
      <c r="AB644" t="str">
        <f>IF(ISNUMBER(FIND("arbeid",Methode_Keuze)),"",IF(ISNUMBER(FIND("arbeid",Methode_Keuze)),"",IF(Tb_Activiteiten[[#This Row],[Eigen arbeid]]=1,Tb_Activiteiten[[#Headers],[Eigen arbeid]],"")))</f>
        <v/>
      </c>
      <c r="AC644" t="str">
        <f>IF(ISNUMBER(FIND("arbeid",Methode_Keuze)),"",IF(ISNUMBER(FIND("arbeid",Methode_Keuze)),"",IF(Tb_Activiteiten[[#This Row],[Projectmedewerker]]=1,Tb_Activiteiten[[#Headers],[Projectmedewerker]],"")))</f>
        <v/>
      </c>
      <c r="AD644" t="str">
        <f>IF(ISNUMBER(FIND("arbeid",Methode_Keuze)),"",IF(ISNUMBER(FIND("arbeid",Methode_Keuze)),"",IF(Tb_Activiteiten[[#This Row],[Landbouwer]]=1,Tb_Activiteiten[[#Headers],[Landbouwer]],"")))</f>
        <v/>
      </c>
      <c r="AE644" t="str">
        <f>IF(ISNUMBER(FIND("arbeid",Methode_Keuze)),"",IF(ISNUMBER(FIND("arbeid",Methode_Keuze)),"",IF(Tb_Activiteiten[[#This Row],[Adviseur]]=1,Tb_Activiteiten[[#Headers],[Adviseur]],"")))</f>
        <v/>
      </c>
      <c r="AF644" t="str">
        <f>IF(ISNUMBER(FIND("arbeid",Methode_Keuze)),"",IF(ISNUMBER(FIND("arbeid",Methode_Keuze)),"",IF(Tb_Activiteiten[[#This Row],[Projectleider/Expert]]=1,Tb_Activiteiten[[#Headers],[Projectleider/Expert]],"")))</f>
        <v/>
      </c>
      <c r="AG644" t="str">
        <f>IF(ISNUMBER(FIND("arbeid",Methode_Keuze)),"",IF(ISNUMBER(FIND("arbeid",Methode_Keuze)),"",IF(Tb_Activiteiten[[#This Row],[Arbeidskosten]]=1,Tb_Activiteiten[[#Headers],[Arbeidskosten]],"")))</f>
        <v/>
      </c>
      <c r="AH644" t="str">
        <f>IF(ISNUMBER(FIND("arbeid",Methode_Keuze)),"",IF(ISNUMBER(FIND("arbeid",Methode_Keuze)),"",IF(Tb_Activiteiten[[#This Row],[Arbeidskosten op basis van IKS]]=1,Tb_Activiteiten[[#Headers],[Arbeidskosten op basis van IKS]],"")))</f>
        <v/>
      </c>
      <c r="AI644" t="str">
        <f>IF(ISNUMBER(FIND("overige",Methode_Keuze)),"",IF(Tb_Activiteiten[[#This Row],[Kosten derden exclusief btw]]=1,Tb_Activiteiten[[#Headers],[Kosten derden exclusief btw]],""))</f>
        <v/>
      </c>
      <c r="AJ644" t="str">
        <f>IF(ISNUMBER(FIND("overige",Methode_Keuze)),"",IF(Tb_Activiteiten[[#This Row],[Niet verrekenbare btw]]=1,Tb_Activiteiten[[#Headers],[Niet verrekenbare btw]],""))</f>
        <v/>
      </c>
      <c r="AK644" t="str">
        <f>IF(ISNUMBER(FIND("overige",Methode_Keuze)),"",IF(Tb_Activiteiten[[#This Row],[Grondkosten]]=1,Tb_Activiteiten[[#Headers],[Grondkosten]],""))</f>
        <v/>
      </c>
      <c r="AL644" t="str">
        <f>IF(ISNUMBER(FIND("overige",Methode_Keuze)),"",IF(Tb_Activiteiten[[#This Row],[Bijdrage in natura (overige)]]=1,Tb_Activiteiten[[#Headers],[Bijdrage in natura (overige)]],""))</f>
        <v/>
      </c>
      <c r="AM644" t="str">
        <f>IF(ISNUMBER(FIND("overige",Methode_Keuze)),"",IF(Tb_Activiteiten[[#This Row],[Bijdrage in natura (vrijwilligers)]]=1,Tb_Activiteiten[[#Headers],[Bijdrage in natura (vrijwilligers)]],""))</f>
        <v/>
      </c>
      <c r="AN644" t="str">
        <f>IF(ISNUMBER(FIND("overige",Methode_Keuze)),"",IF(Tb_Activiteiten[[#This Row],[Afschrijvingskosten]]=1,Tb_Activiteiten[[#Headers],[Afschrijvingskosten]],""))</f>
        <v/>
      </c>
    </row>
    <row r="645" spans="1:40" x14ac:dyDescent="0.25">
      <c r="A645" s="342"/>
      <c r="F645" s="81"/>
      <c r="G645" s="81"/>
      <c r="L645" s="71"/>
      <c r="N645" t="str">
        <f>IFERROR(IF(VLOOKUP(Tb_Activiteiten[[#This Row],[Openstelling]],Tb_Openstelling[],2,0)=1,1,""),"")</f>
        <v/>
      </c>
      <c r="AA645" t="str">
        <f>IF(ISNUMBER(FIND("arbeid",Methode_Keuze)),"",IF(ISNUMBER(FIND("arbeid",Methode_Keuze)),"",IF(Tb_Activiteiten[[#This Row],[Loonkosten]]=1,Tb_Activiteiten[[#Headers],[Loonkosten]],"")))</f>
        <v/>
      </c>
      <c r="AB645" t="str">
        <f>IF(ISNUMBER(FIND("arbeid",Methode_Keuze)),"",IF(ISNUMBER(FIND("arbeid",Methode_Keuze)),"",IF(Tb_Activiteiten[[#This Row],[Eigen arbeid]]=1,Tb_Activiteiten[[#Headers],[Eigen arbeid]],"")))</f>
        <v/>
      </c>
      <c r="AC645" t="str">
        <f>IF(ISNUMBER(FIND("arbeid",Methode_Keuze)),"",IF(ISNUMBER(FIND("arbeid",Methode_Keuze)),"",IF(Tb_Activiteiten[[#This Row],[Projectmedewerker]]=1,Tb_Activiteiten[[#Headers],[Projectmedewerker]],"")))</f>
        <v/>
      </c>
      <c r="AD645" t="str">
        <f>IF(ISNUMBER(FIND("arbeid",Methode_Keuze)),"",IF(ISNUMBER(FIND("arbeid",Methode_Keuze)),"",IF(Tb_Activiteiten[[#This Row],[Landbouwer]]=1,Tb_Activiteiten[[#Headers],[Landbouwer]],"")))</f>
        <v/>
      </c>
      <c r="AE645" t="str">
        <f>IF(ISNUMBER(FIND("arbeid",Methode_Keuze)),"",IF(ISNUMBER(FIND("arbeid",Methode_Keuze)),"",IF(Tb_Activiteiten[[#This Row],[Adviseur]]=1,Tb_Activiteiten[[#Headers],[Adviseur]],"")))</f>
        <v/>
      </c>
      <c r="AF645" t="str">
        <f>IF(ISNUMBER(FIND("arbeid",Methode_Keuze)),"",IF(ISNUMBER(FIND("arbeid",Methode_Keuze)),"",IF(Tb_Activiteiten[[#This Row],[Projectleider/Expert]]=1,Tb_Activiteiten[[#Headers],[Projectleider/Expert]],"")))</f>
        <v/>
      </c>
      <c r="AG645" t="str">
        <f>IF(ISNUMBER(FIND("arbeid",Methode_Keuze)),"",IF(ISNUMBER(FIND("arbeid",Methode_Keuze)),"",IF(Tb_Activiteiten[[#This Row],[Arbeidskosten]]=1,Tb_Activiteiten[[#Headers],[Arbeidskosten]],"")))</f>
        <v/>
      </c>
      <c r="AH645" t="str">
        <f>IF(ISNUMBER(FIND("arbeid",Methode_Keuze)),"",IF(ISNUMBER(FIND("arbeid",Methode_Keuze)),"",IF(Tb_Activiteiten[[#This Row],[Arbeidskosten op basis van IKS]]=1,Tb_Activiteiten[[#Headers],[Arbeidskosten op basis van IKS]],"")))</f>
        <v/>
      </c>
      <c r="AI645" t="str">
        <f>IF(ISNUMBER(FIND("overige",Methode_Keuze)),"",IF(Tb_Activiteiten[[#This Row],[Kosten derden exclusief btw]]=1,Tb_Activiteiten[[#Headers],[Kosten derden exclusief btw]],""))</f>
        <v/>
      </c>
      <c r="AJ645" t="str">
        <f>IF(ISNUMBER(FIND("overige",Methode_Keuze)),"",IF(Tb_Activiteiten[[#This Row],[Niet verrekenbare btw]]=1,Tb_Activiteiten[[#Headers],[Niet verrekenbare btw]],""))</f>
        <v/>
      </c>
      <c r="AK645" t="str">
        <f>IF(ISNUMBER(FIND("overige",Methode_Keuze)),"",IF(Tb_Activiteiten[[#This Row],[Grondkosten]]=1,Tb_Activiteiten[[#Headers],[Grondkosten]],""))</f>
        <v/>
      </c>
      <c r="AL645" t="str">
        <f>IF(ISNUMBER(FIND("overige",Methode_Keuze)),"",IF(Tb_Activiteiten[[#This Row],[Bijdrage in natura (overige)]]=1,Tb_Activiteiten[[#Headers],[Bijdrage in natura (overige)]],""))</f>
        <v/>
      </c>
      <c r="AM645" t="str">
        <f>IF(ISNUMBER(FIND("overige",Methode_Keuze)),"",IF(Tb_Activiteiten[[#This Row],[Bijdrage in natura (vrijwilligers)]]=1,Tb_Activiteiten[[#Headers],[Bijdrage in natura (vrijwilligers)]],""))</f>
        <v/>
      </c>
      <c r="AN645" t="str">
        <f>IF(ISNUMBER(FIND("overige",Methode_Keuze)),"",IF(Tb_Activiteiten[[#This Row],[Afschrijvingskosten]]=1,Tb_Activiteiten[[#Headers],[Afschrijvingskosten]],""))</f>
        <v/>
      </c>
    </row>
    <row r="646" spans="1:40" x14ac:dyDescent="0.25">
      <c r="A646" s="342"/>
      <c r="F646" s="81"/>
      <c r="G646" s="81"/>
      <c r="L646" s="71"/>
      <c r="N646" t="str">
        <f>IFERROR(IF(VLOOKUP(Tb_Activiteiten[[#This Row],[Openstelling]],Tb_Openstelling[],2,0)=1,1,""),"")</f>
        <v/>
      </c>
      <c r="AA646" t="str">
        <f>IF(ISNUMBER(FIND("arbeid",Methode_Keuze)),"",IF(ISNUMBER(FIND("arbeid",Methode_Keuze)),"",IF(Tb_Activiteiten[[#This Row],[Loonkosten]]=1,Tb_Activiteiten[[#Headers],[Loonkosten]],"")))</f>
        <v/>
      </c>
      <c r="AB646" t="str">
        <f>IF(ISNUMBER(FIND("arbeid",Methode_Keuze)),"",IF(ISNUMBER(FIND("arbeid",Methode_Keuze)),"",IF(Tb_Activiteiten[[#This Row],[Eigen arbeid]]=1,Tb_Activiteiten[[#Headers],[Eigen arbeid]],"")))</f>
        <v/>
      </c>
      <c r="AC646" t="str">
        <f>IF(ISNUMBER(FIND("arbeid",Methode_Keuze)),"",IF(ISNUMBER(FIND("arbeid",Methode_Keuze)),"",IF(Tb_Activiteiten[[#This Row],[Projectmedewerker]]=1,Tb_Activiteiten[[#Headers],[Projectmedewerker]],"")))</f>
        <v/>
      </c>
      <c r="AD646" t="str">
        <f>IF(ISNUMBER(FIND("arbeid",Methode_Keuze)),"",IF(ISNUMBER(FIND("arbeid",Methode_Keuze)),"",IF(Tb_Activiteiten[[#This Row],[Landbouwer]]=1,Tb_Activiteiten[[#Headers],[Landbouwer]],"")))</f>
        <v/>
      </c>
      <c r="AE646" t="str">
        <f>IF(ISNUMBER(FIND("arbeid",Methode_Keuze)),"",IF(ISNUMBER(FIND("arbeid",Methode_Keuze)),"",IF(Tb_Activiteiten[[#This Row],[Adviseur]]=1,Tb_Activiteiten[[#Headers],[Adviseur]],"")))</f>
        <v/>
      </c>
      <c r="AF646" t="str">
        <f>IF(ISNUMBER(FIND("arbeid",Methode_Keuze)),"",IF(ISNUMBER(FIND("arbeid",Methode_Keuze)),"",IF(Tb_Activiteiten[[#This Row],[Projectleider/Expert]]=1,Tb_Activiteiten[[#Headers],[Projectleider/Expert]],"")))</f>
        <v/>
      </c>
      <c r="AG646" t="str">
        <f>IF(ISNUMBER(FIND("arbeid",Methode_Keuze)),"",IF(ISNUMBER(FIND("arbeid",Methode_Keuze)),"",IF(Tb_Activiteiten[[#This Row],[Arbeidskosten]]=1,Tb_Activiteiten[[#Headers],[Arbeidskosten]],"")))</f>
        <v/>
      </c>
      <c r="AH646" t="str">
        <f>IF(ISNUMBER(FIND("arbeid",Methode_Keuze)),"",IF(ISNUMBER(FIND("arbeid",Methode_Keuze)),"",IF(Tb_Activiteiten[[#This Row],[Arbeidskosten op basis van IKS]]=1,Tb_Activiteiten[[#Headers],[Arbeidskosten op basis van IKS]],"")))</f>
        <v/>
      </c>
      <c r="AI646" t="str">
        <f>IF(ISNUMBER(FIND("overige",Methode_Keuze)),"",IF(Tb_Activiteiten[[#This Row],[Kosten derden exclusief btw]]=1,Tb_Activiteiten[[#Headers],[Kosten derden exclusief btw]],""))</f>
        <v/>
      </c>
      <c r="AJ646" t="str">
        <f>IF(ISNUMBER(FIND("overige",Methode_Keuze)),"",IF(Tb_Activiteiten[[#This Row],[Niet verrekenbare btw]]=1,Tb_Activiteiten[[#Headers],[Niet verrekenbare btw]],""))</f>
        <v/>
      </c>
      <c r="AK646" t="str">
        <f>IF(ISNUMBER(FIND("overige",Methode_Keuze)),"",IF(Tb_Activiteiten[[#This Row],[Grondkosten]]=1,Tb_Activiteiten[[#Headers],[Grondkosten]],""))</f>
        <v/>
      </c>
      <c r="AL646" t="str">
        <f>IF(ISNUMBER(FIND("overige",Methode_Keuze)),"",IF(Tb_Activiteiten[[#This Row],[Bijdrage in natura (overige)]]=1,Tb_Activiteiten[[#Headers],[Bijdrage in natura (overige)]],""))</f>
        <v/>
      </c>
      <c r="AM646" t="str">
        <f>IF(ISNUMBER(FIND("overige",Methode_Keuze)),"",IF(Tb_Activiteiten[[#This Row],[Bijdrage in natura (vrijwilligers)]]=1,Tb_Activiteiten[[#Headers],[Bijdrage in natura (vrijwilligers)]],""))</f>
        <v/>
      </c>
      <c r="AN646" t="str">
        <f>IF(ISNUMBER(FIND("overige",Methode_Keuze)),"",IF(Tb_Activiteiten[[#This Row],[Afschrijvingskosten]]=1,Tb_Activiteiten[[#Headers],[Afschrijvingskosten]],""))</f>
        <v/>
      </c>
    </row>
    <row r="647" spans="1:40" x14ac:dyDescent="0.25">
      <c r="A647" s="342"/>
      <c r="F647" s="81"/>
      <c r="G647" s="81"/>
      <c r="L647" s="71"/>
      <c r="N647" t="str">
        <f>IFERROR(IF(VLOOKUP(Tb_Activiteiten[[#This Row],[Openstelling]],Tb_Openstelling[],2,0)=1,1,""),"")</f>
        <v/>
      </c>
      <c r="AA647" t="str">
        <f>IF(ISNUMBER(FIND("arbeid",Methode_Keuze)),"",IF(ISNUMBER(FIND("arbeid",Methode_Keuze)),"",IF(Tb_Activiteiten[[#This Row],[Loonkosten]]=1,Tb_Activiteiten[[#Headers],[Loonkosten]],"")))</f>
        <v/>
      </c>
      <c r="AB647" t="str">
        <f>IF(ISNUMBER(FIND("arbeid",Methode_Keuze)),"",IF(ISNUMBER(FIND("arbeid",Methode_Keuze)),"",IF(Tb_Activiteiten[[#This Row],[Eigen arbeid]]=1,Tb_Activiteiten[[#Headers],[Eigen arbeid]],"")))</f>
        <v/>
      </c>
      <c r="AC647" t="str">
        <f>IF(ISNUMBER(FIND("arbeid",Methode_Keuze)),"",IF(ISNUMBER(FIND("arbeid",Methode_Keuze)),"",IF(Tb_Activiteiten[[#This Row],[Projectmedewerker]]=1,Tb_Activiteiten[[#Headers],[Projectmedewerker]],"")))</f>
        <v/>
      </c>
      <c r="AD647" t="str">
        <f>IF(ISNUMBER(FIND("arbeid",Methode_Keuze)),"",IF(ISNUMBER(FIND("arbeid",Methode_Keuze)),"",IF(Tb_Activiteiten[[#This Row],[Landbouwer]]=1,Tb_Activiteiten[[#Headers],[Landbouwer]],"")))</f>
        <v/>
      </c>
      <c r="AE647" t="str">
        <f>IF(ISNUMBER(FIND("arbeid",Methode_Keuze)),"",IF(ISNUMBER(FIND("arbeid",Methode_Keuze)),"",IF(Tb_Activiteiten[[#This Row],[Adviseur]]=1,Tb_Activiteiten[[#Headers],[Adviseur]],"")))</f>
        <v/>
      </c>
      <c r="AF647" t="str">
        <f>IF(ISNUMBER(FIND("arbeid",Methode_Keuze)),"",IF(ISNUMBER(FIND("arbeid",Methode_Keuze)),"",IF(Tb_Activiteiten[[#This Row],[Projectleider/Expert]]=1,Tb_Activiteiten[[#Headers],[Projectleider/Expert]],"")))</f>
        <v/>
      </c>
      <c r="AG647" t="str">
        <f>IF(ISNUMBER(FIND("arbeid",Methode_Keuze)),"",IF(ISNUMBER(FIND("arbeid",Methode_Keuze)),"",IF(Tb_Activiteiten[[#This Row],[Arbeidskosten]]=1,Tb_Activiteiten[[#Headers],[Arbeidskosten]],"")))</f>
        <v/>
      </c>
      <c r="AH647" t="str">
        <f>IF(ISNUMBER(FIND("arbeid",Methode_Keuze)),"",IF(ISNUMBER(FIND("arbeid",Methode_Keuze)),"",IF(Tb_Activiteiten[[#This Row],[Arbeidskosten op basis van IKS]]=1,Tb_Activiteiten[[#Headers],[Arbeidskosten op basis van IKS]],"")))</f>
        <v/>
      </c>
      <c r="AI647" t="str">
        <f>IF(ISNUMBER(FIND("overige",Methode_Keuze)),"",IF(Tb_Activiteiten[[#This Row],[Kosten derden exclusief btw]]=1,Tb_Activiteiten[[#Headers],[Kosten derden exclusief btw]],""))</f>
        <v/>
      </c>
      <c r="AJ647" t="str">
        <f>IF(ISNUMBER(FIND("overige",Methode_Keuze)),"",IF(Tb_Activiteiten[[#This Row],[Niet verrekenbare btw]]=1,Tb_Activiteiten[[#Headers],[Niet verrekenbare btw]],""))</f>
        <v/>
      </c>
      <c r="AK647" t="str">
        <f>IF(ISNUMBER(FIND("overige",Methode_Keuze)),"",IF(Tb_Activiteiten[[#This Row],[Grondkosten]]=1,Tb_Activiteiten[[#Headers],[Grondkosten]],""))</f>
        <v/>
      </c>
      <c r="AL647" t="str">
        <f>IF(ISNUMBER(FIND("overige",Methode_Keuze)),"",IF(Tb_Activiteiten[[#This Row],[Bijdrage in natura (overige)]]=1,Tb_Activiteiten[[#Headers],[Bijdrage in natura (overige)]],""))</f>
        <v/>
      </c>
      <c r="AM647" t="str">
        <f>IF(ISNUMBER(FIND("overige",Methode_Keuze)),"",IF(Tb_Activiteiten[[#This Row],[Bijdrage in natura (vrijwilligers)]]=1,Tb_Activiteiten[[#Headers],[Bijdrage in natura (vrijwilligers)]],""))</f>
        <v/>
      </c>
      <c r="AN647" t="str">
        <f>IF(ISNUMBER(FIND("overige",Methode_Keuze)),"",IF(Tb_Activiteiten[[#This Row],[Afschrijvingskosten]]=1,Tb_Activiteiten[[#Headers],[Afschrijvingskosten]],""))</f>
        <v/>
      </c>
    </row>
    <row r="648" spans="1:40" x14ac:dyDescent="0.25">
      <c r="A648" s="342"/>
      <c r="F648" s="81"/>
      <c r="G648" s="81"/>
      <c r="L648" s="71"/>
      <c r="N648" t="str">
        <f>IFERROR(IF(VLOOKUP(Tb_Activiteiten[[#This Row],[Openstelling]],Tb_Openstelling[],2,0)=1,1,""),"")</f>
        <v/>
      </c>
      <c r="AA648" t="str">
        <f>IF(ISNUMBER(FIND("arbeid",Methode_Keuze)),"",IF(ISNUMBER(FIND("arbeid",Methode_Keuze)),"",IF(Tb_Activiteiten[[#This Row],[Loonkosten]]=1,Tb_Activiteiten[[#Headers],[Loonkosten]],"")))</f>
        <v/>
      </c>
      <c r="AB648" t="str">
        <f>IF(ISNUMBER(FIND("arbeid",Methode_Keuze)),"",IF(ISNUMBER(FIND("arbeid",Methode_Keuze)),"",IF(Tb_Activiteiten[[#This Row],[Eigen arbeid]]=1,Tb_Activiteiten[[#Headers],[Eigen arbeid]],"")))</f>
        <v/>
      </c>
      <c r="AC648" t="str">
        <f>IF(ISNUMBER(FIND("arbeid",Methode_Keuze)),"",IF(ISNUMBER(FIND("arbeid",Methode_Keuze)),"",IF(Tb_Activiteiten[[#This Row],[Projectmedewerker]]=1,Tb_Activiteiten[[#Headers],[Projectmedewerker]],"")))</f>
        <v/>
      </c>
      <c r="AD648" t="str">
        <f>IF(ISNUMBER(FIND("arbeid",Methode_Keuze)),"",IF(ISNUMBER(FIND("arbeid",Methode_Keuze)),"",IF(Tb_Activiteiten[[#This Row],[Landbouwer]]=1,Tb_Activiteiten[[#Headers],[Landbouwer]],"")))</f>
        <v/>
      </c>
      <c r="AE648" t="str">
        <f>IF(ISNUMBER(FIND("arbeid",Methode_Keuze)),"",IF(ISNUMBER(FIND("arbeid",Methode_Keuze)),"",IF(Tb_Activiteiten[[#This Row],[Adviseur]]=1,Tb_Activiteiten[[#Headers],[Adviseur]],"")))</f>
        <v/>
      </c>
      <c r="AF648" t="str">
        <f>IF(ISNUMBER(FIND("arbeid",Methode_Keuze)),"",IF(ISNUMBER(FIND("arbeid",Methode_Keuze)),"",IF(Tb_Activiteiten[[#This Row],[Projectleider/Expert]]=1,Tb_Activiteiten[[#Headers],[Projectleider/Expert]],"")))</f>
        <v/>
      </c>
      <c r="AG648" t="str">
        <f>IF(ISNUMBER(FIND("arbeid",Methode_Keuze)),"",IF(ISNUMBER(FIND("arbeid",Methode_Keuze)),"",IF(Tb_Activiteiten[[#This Row],[Arbeidskosten]]=1,Tb_Activiteiten[[#Headers],[Arbeidskosten]],"")))</f>
        <v/>
      </c>
      <c r="AH648" t="str">
        <f>IF(ISNUMBER(FIND("arbeid",Methode_Keuze)),"",IF(ISNUMBER(FIND("arbeid",Methode_Keuze)),"",IF(Tb_Activiteiten[[#This Row],[Arbeidskosten op basis van IKS]]=1,Tb_Activiteiten[[#Headers],[Arbeidskosten op basis van IKS]],"")))</f>
        <v/>
      </c>
      <c r="AI648" t="str">
        <f>IF(ISNUMBER(FIND("overige",Methode_Keuze)),"",IF(Tb_Activiteiten[[#This Row],[Kosten derden exclusief btw]]=1,Tb_Activiteiten[[#Headers],[Kosten derden exclusief btw]],""))</f>
        <v/>
      </c>
      <c r="AJ648" t="str">
        <f>IF(ISNUMBER(FIND("overige",Methode_Keuze)),"",IF(Tb_Activiteiten[[#This Row],[Niet verrekenbare btw]]=1,Tb_Activiteiten[[#Headers],[Niet verrekenbare btw]],""))</f>
        <v/>
      </c>
      <c r="AK648" t="str">
        <f>IF(ISNUMBER(FIND("overige",Methode_Keuze)),"",IF(Tb_Activiteiten[[#This Row],[Grondkosten]]=1,Tb_Activiteiten[[#Headers],[Grondkosten]],""))</f>
        <v/>
      </c>
      <c r="AL648" t="str">
        <f>IF(ISNUMBER(FIND("overige",Methode_Keuze)),"",IF(Tb_Activiteiten[[#This Row],[Bijdrage in natura (overige)]]=1,Tb_Activiteiten[[#Headers],[Bijdrage in natura (overige)]],""))</f>
        <v/>
      </c>
      <c r="AM648" t="str">
        <f>IF(ISNUMBER(FIND("overige",Methode_Keuze)),"",IF(Tb_Activiteiten[[#This Row],[Bijdrage in natura (vrijwilligers)]]=1,Tb_Activiteiten[[#Headers],[Bijdrage in natura (vrijwilligers)]],""))</f>
        <v/>
      </c>
      <c r="AN648" t="str">
        <f>IF(ISNUMBER(FIND("overige",Methode_Keuze)),"",IF(Tb_Activiteiten[[#This Row],[Afschrijvingskosten]]=1,Tb_Activiteiten[[#Headers],[Afschrijvingskosten]],""))</f>
        <v/>
      </c>
    </row>
    <row r="649" spans="1:40" x14ac:dyDescent="0.25">
      <c r="A649" s="342"/>
      <c r="F649" s="81"/>
      <c r="G649" s="81"/>
      <c r="L649" s="71"/>
      <c r="N649" t="str">
        <f>IFERROR(IF(VLOOKUP(Tb_Activiteiten[[#This Row],[Openstelling]],Tb_Openstelling[],2,0)=1,1,""),"")</f>
        <v/>
      </c>
      <c r="AA649" t="str">
        <f>IF(ISNUMBER(FIND("arbeid",Methode_Keuze)),"",IF(ISNUMBER(FIND("arbeid",Methode_Keuze)),"",IF(Tb_Activiteiten[[#This Row],[Loonkosten]]=1,Tb_Activiteiten[[#Headers],[Loonkosten]],"")))</f>
        <v/>
      </c>
      <c r="AB649" t="str">
        <f>IF(ISNUMBER(FIND("arbeid",Methode_Keuze)),"",IF(ISNUMBER(FIND("arbeid",Methode_Keuze)),"",IF(Tb_Activiteiten[[#This Row],[Eigen arbeid]]=1,Tb_Activiteiten[[#Headers],[Eigen arbeid]],"")))</f>
        <v/>
      </c>
      <c r="AC649" t="str">
        <f>IF(ISNUMBER(FIND("arbeid",Methode_Keuze)),"",IF(ISNUMBER(FIND("arbeid",Methode_Keuze)),"",IF(Tb_Activiteiten[[#This Row],[Projectmedewerker]]=1,Tb_Activiteiten[[#Headers],[Projectmedewerker]],"")))</f>
        <v/>
      </c>
      <c r="AD649" t="str">
        <f>IF(ISNUMBER(FIND("arbeid",Methode_Keuze)),"",IF(ISNUMBER(FIND("arbeid",Methode_Keuze)),"",IF(Tb_Activiteiten[[#This Row],[Landbouwer]]=1,Tb_Activiteiten[[#Headers],[Landbouwer]],"")))</f>
        <v/>
      </c>
      <c r="AE649" t="str">
        <f>IF(ISNUMBER(FIND("arbeid",Methode_Keuze)),"",IF(ISNUMBER(FIND("arbeid",Methode_Keuze)),"",IF(Tb_Activiteiten[[#This Row],[Adviseur]]=1,Tb_Activiteiten[[#Headers],[Adviseur]],"")))</f>
        <v/>
      </c>
      <c r="AF649" t="str">
        <f>IF(ISNUMBER(FIND("arbeid",Methode_Keuze)),"",IF(ISNUMBER(FIND("arbeid",Methode_Keuze)),"",IF(Tb_Activiteiten[[#This Row],[Projectleider/Expert]]=1,Tb_Activiteiten[[#Headers],[Projectleider/Expert]],"")))</f>
        <v/>
      </c>
      <c r="AG649" t="str">
        <f>IF(ISNUMBER(FIND("arbeid",Methode_Keuze)),"",IF(ISNUMBER(FIND("arbeid",Methode_Keuze)),"",IF(Tb_Activiteiten[[#This Row],[Arbeidskosten]]=1,Tb_Activiteiten[[#Headers],[Arbeidskosten]],"")))</f>
        <v/>
      </c>
      <c r="AH649" t="str">
        <f>IF(ISNUMBER(FIND("arbeid",Methode_Keuze)),"",IF(ISNUMBER(FIND("arbeid",Methode_Keuze)),"",IF(Tb_Activiteiten[[#This Row],[Arbeidskosten op basis van IKS]]=1,Tb_Activiteiten[[#Headers],[Arbeidskosten op basis van IKS]],"")))</f>
        <v/>
      </c>
      <c r="AI649" t="str">
        <f>IF(ISNUMBER(FIND("overige",Methode_Keuze)),"",IF(Tb_Activiteiten[[#This Row],[Kosten derden exclusief btw]]=1,Tb_Activiteiten[[#Headers],[Kosten derden exclusief btw]],""))</f>
        <v/>
      </c>
      <c r="AJ649" t="str">
        <f>IF(ISNUMBER(FIND("overige",Methode_Keuze)),"",IF(Tb_Activiteiten[[#This Row],[Niet verrekenbare btw]]=1,Tb_Activiteiten[[#Headers],[Niet verrekenbare btw]],""))</f>
        <v/>
      </c>
      <c r="AK649" t="str">
        <f>IF(ISNUMBER(FIND("overige",Methode_Keuze)),"",IF(Tb_Activiteiten[[#This Row],[Grondkosten]]=1,Tb_Activiteiten[[#Headers],[Grondkosten]],""))</f>
        <v/>
      </c>
      <c r="AL649" t="str">
        <f>IF(ISNUMBER(FIND("overige",Methode_Keuze)),"",IF(Tb_Activiteiten[[#This Row],[Bijdrage in natura (overige)]]=1,Tb_Activiteiten[[#Headers],[Bijdrage in natura (overige)]],""))</f>
        <v/>
      </c>
      <c r="AM649" t="str">
        <f>IF(ISNUMBER(FIND("overige",Methode_Keuze)),"",IF(Tb_Activiteiten[[#This Row],[Bijdrage in natura (vrijwilligers)]]=1,Tb_Activiteiten[[#Headers],[Bijdrage in natura (vrijwilligers)]],""))</f>
        <v/>
      </c>
      <c r="AN649" t="str">
        <f>IF(ISNUMBER(FIND("overige",Methode_Keuze)),"",IF(Tb_Activiteiten[[#This Row],[Afschrijvingskosten]]=1,Tb_Activiteiten[[#Headers],[Afschrijvingskosten]],""))</f>
        <v/>
      </c>
    </row>
    <row r="650" spans="1:40" x14ac:dyDescent="0.25">
      <c r="A650" s="342"/>
      <c r="F650" s="81"/>
      <c r="G650" s="81"/>
      <c r="L650" s="71"/>
      <c r="N650" t="str">
        <f>IFERROR(IF(VLOOKUP(Tb_Activiteiten[[#This Row],[Openstelling]],Tb_Openstelling[],2,0)=1,1,""),"")</f>
        <v/>
      </c>
      <c r="AA650" t="str">
        <f>IF(ISNUMBER(FIND("arbeid",Methode_Keuze)),"",IF(ISNUMBER(FIND("arbeid",Methode_Keuze)),"",IF(Tb_Activiteiten[[#This Row],[Loonkosten]]=1,Tb_Activiteiten[[#Headers],[Loonkosten]],"")))</f>
        <v/>
      </c>
      <c r="AB650" t="str">
        <f>IF(ISNUMBER(FIND("arbeid",Methode_Keuze)),"",IF(ISNUMBER(FIND("arbeid",Methode_Keuze)),"",IF(Tb_Activiteiten[[#This Row],[Eigen arbeid]]=1,Tb_Activiteiten[[#Headers],[Eigen arbeid]],"")))</f>
        <v/>
      </c>
      <c r="AC650" t="str">
        <f>IF(ISNUMBER(FIND("arbeid",Methode_Keuze)),"",IF(ISNUMBER(FIND("arbeid",Methode_Keuze)),"",IF(Tb_Activiteiten[[#This Row],[Projectmedewerker]]=1,Tb_Activiteiten[[#Headers],[Projectmedewerker]],"")))</f>
        <v/>
      </c>
      <c r="AD650" t="str">
        <f>IF(ISNUMBER(FIND("arbeid",Methode_Keuze)),"",IF(ISNUMBER(FIND("arbeid",Methode_Keuze)),"",IF(Tb_Activiteiten[[#This Row],[Landbouwer]]=1,Tb_Activiteiten[[#Headers],[Landbouwer]],"")))</f>
        <v/>
      </c>
      <c r="AE650" t="str">
        <f>IF(ISNUMBER(FIND("arbeid",Methode_Keuze)),"",IF(ISNUMBER(FIND("arbeid",Methode_Keuze)),"",IF(Tb_Activiteiten[[#This Row],[Adviseur]]=1,Tb_Activiteiten[[#Headers],[Adviseur]],"")))</f>
        <v/>
      </c>
      <c r="AF650" t="str">
        <f>IF(ISNUMBER(FIND("arbeid",Methode_Keuze)),"",IF(ISNUMBER(FIND("arbeid",Methode_Keuze)),"",IF(Tb_Activiteiten[[#This Row],[Projectleider/Expert]]=1,Tb_Activiteiten[[#Headers],[Projectleider/Expert]],"")))</f>
        <v/>
      </c>
      <c r="AG650" t="str">
        <f>IF(ISNUMBER(FIND("arbeid",Methode_Keuze)),"",IF(ISNUMBER(FIND("arbeid",Methode_Keuze)),"",IF(Tb_Activiteiten[[#This Row],[Arbeidskosten]]=1,Tb_Activiteiten[[#Headers],[Arbeidskosten]],"")))</f>
        <v/>
      </c>
      <c r="AH650" t="str">
        <f>IF(ISNUMBER(FIND("arbeid",Methode_Keuze)),"",IF(ISNUMBER(FIND("arbeid",Methode_Keuze)),"",IF(Tb_Activiteiten[[#This Row],[Arbeidskosten op basis van IKS]]=1,Tb_Activiteiten[[#Headers],[Arbeidskosten op basis van IKS]],"")))</f>
        <v/>
      </c>
      <c r="AI650" t="str">
        <f>IF(ISNUMBER(FIND("overige",Methode_Keuze)),"",IF(Tb_Activiteiten[[#This Row],[Kosten derden exclusief btw]]=1,Tb_Activiteiten[[#Headers],[Kosten derden exclusief btw]],""))</f>
        <v/>
      </c>
      <c r="AJ650" t="str">
        <f>IF(ISNUMBER(FIND("overige",Methode_Keuze)),"",IF(Tb_Activiteiten[[#This Row],[Niet verrekenbare btw]]=1,Tb_Activiteiten[[#Headers],[Niet verrekenbare btw]],""))</f>
        <v/>
      </c>
      <c r="AK650" t="str">
        <f>IF(ISNUMBER(FIND("overige",Methode_Keuze)),"",IF(Tb_Activiteiten[[#This Row],[Grondkosten]]=1,Tb_Activiteiten[[#Headers],[Grondkosten]],""))</f>
        <v/>
      </c>
      <c r="AL650" t="str">
        <f>IF(ISNUMBER(FIND("overige",Methode_Keuze)),"",IF(Tb_Activiteiten[[#This Row],[Bijdrage in natura (overige)]]=1,Tb_Activiteiten[[#Headers],[Bijdrage in natura (overige)]],""))</f>
        <v/>
      </c>
      <c r="AM650" t="str">
        <f>IF(ISNUMBER(FIND("overige",Methode_Keuze)),"",IF(Tb_Activiteiten[[#This Row],[Bijdrage in natura (vrijwilligers)]]=1,Tb_Activiteiten[[#Headers],[Bijdrage in natura (vrijwilligers)]],""))</f>
        <v/>
      </c>
      <c r="AN650" t="str">
        <f>IF(ISNUMBER(FIND("overige",Methode_Keuze)),"",IF(Tb_Activiteiten[[#This Row],[Afschrijvingskosten]]=1,Tb_Activiteiten[[#Headers],[Afschrijvingskosten]],""))</f>
        <v/>
      </c>
    </row>
    <row r="651" spans="1:40" x14ac:dyDescent="0.25">
      <c r="A651" s="342"/>
      <c r="F651" s="81"/>
      <c r="G651" s="81"/>
      <c r="L651" s="71"/>
      <c r="N651" t="str">
        <f>IFERROR(IF(VLOOKUP(Tb_Activiteiten[[#This Row],[Openstelling]],Tb_Openstelling[],2,0)=1,1,""),"")</f>
        <v/>
      </c>
      <c r="AA651" t="str">
        <f>IF(ISNUMBER(FIND("arbeid",Methode_Keuze)),"",IF(ISNUMBER(FIND("arbeid",Methode_Keuze)),"",IF(Tb_Activiteiten[[#This Row],[Loonkosten]]=1,Tb_Activiteiten[[#Headers],[Loonkosten]],"")))</f>
        <v/>
      </c>
      <c r="AB651" t="str">
        <f>IF(ISNUMBER(FIND("arbeid",Methode_Keuze)),"",IF(ISNUMBER(FIND("arbeid",Methode_Keuze)),"",IF(Tb_Activiteiten[[#This Row],[Eigen arbeid]]=1,Tb_Activiteiten[[#Headers],[Eigen arbeid]],"")))</f>
        <v/>
      </c>
      <c r="AC651" t="str">
        <f>IF(ISNUMBER(FIND("arbeid",Methode_Keuze)),"",IF(ISNUMBER(FIND("arbeid",Methode_Keuze)),"",IF(Tb_Activiteiten[[#This Row],[Projectmedewerker]]=1,Tb_Activiteiten[[#Headers],[Projectmedewerker]],"")))</f>
        <v/>
      </c>
      <c r="AD651" t="str">
        <f>IF(ISNUMBER(FIND("arbeid",Methode_Keuze)),"",IF(ISNUMBER(FIND("arbeid",Methode_Keuze)),"",IF(Tb_Activiteiten[[#This Row],[Landbouwer]]=1,Tb_Activiteiten[[#Headers],[Landbouwer]],"")))</f>
        <v/>
      </c>
      <c r="AE651" t="str">
        <f>IF(ISNUMBER(FIND("arbeid",Methode_Keuze)),"",IF(ISNUMBER(FIND("arbeid",Methode_Keuze)),"",IF(Tb_Activiteiten[[#This Row],[Adviseur]]=1,Tb_Activiteiten[[#Headers],[Adviseur]],"")))</f>
        <v/>
      </c>
      <c r="AF651" t="str">
        <f>IF(ISNUMBER(FIND("arbeid",Methode_Keuze)),"",IF(ISNUMBER(FIND("arbeid",Methode_Keuze)),"",IF(Tb_Activiteiten[[#This Row],[Projectleider/Expert]]=1,Tb_Activiteiten[[#Headers],[Projectleider/Expert]],"")))</f>
        <v/>
      </c>
      <c r="AG651" t="str">
        <f>IF(ISNUMBER(FIND("arbeid",Methode_Keuze)),"",IF(ISNUMBER(FIND("arbeid",Methode_Keuze)),"",IF(Tb_Activiteiten[[#This Row],[Arbeidskosten]]=1,Tb_Activiteiten[[#Headers],[Arbeidskosten]],"")))</f>
        <v/>
      </c>
      <c r="AH651" t="str">
        <f>IF(ISNUMBER(FIND("arbeid",Methode_Keuze)),"",IF(ISNUMBER(FIND("arbeid",Methode_Keuze)),"",IF(Tb_Activiteiten[[#This Row],[Arbeidskosten op basis van IKS]]=1,Tb_Activiteiten[[#Headers],[Arbeidskosten op basis van IKS]],"")))</f>
        <v/>
      </c>
      <c r="AI651" t="str">
        <f>IF(ISNUMBER(FIND("overige",Methode_Keuze)),"",IF(Tb_Activiteiten[[#This Row],[Kosten derden exclusief btw]]=1,Tb_Activiteiten[[#Headers],[Kosten derden exclusief btw]],""))</f>
        <v/>
      </c>
      <c r="AJ651" t="str">
        <f>IF(ISNUMBER(FIND("overige",Methode_Keuze)),"",IF(Tb_Activiteiten[[#This Row],[Niet verrekenbare btw]]=1,Tb_Activiteiten[[#Headers],[Niet verrekenbare btw]],""))</f>
        <v/>
      </c>
      <c r="AK651" t="str">
        <f>IF(ISNUMBER(FIND("overige",Methode_Keuze)),"",IF(Tb_Activiteiten[[#This Row],[Grondkosten]]=1,Tb_Activiteiten[[#Headers],[Grondkosten]],""))</f>
        <v/>
      </c>
      <c r="AL651" t="str">
        <f>IF(ISNUMBER(FIND("overige",Methode_Keuze)),"",IF(Tb_Activiteiten[[#This Row],[Bijdrage in natura (overige)]]=1,Tb_Activiteiten[[#Headers],[Bijdrage in natura (overige)]],""))</f>
        <v/>
      </c>
      <c r="AM651" t="str">
        <f>IF(ISNUMBER(FIND("overige",Methode_Keuze)),"",IF(Tb_Activiteiten[[#This Row],[Bijdrage in natura (vrijwilligers)]]=1,Tb_Activiteiten[[#Headers],[Bijdrage in natura (vrijwilligers)]],""))</f>
        <v/>
      </c>
      <c r="AN651" t="str">
        <f>IF(ISNUMBER(FIND("overige",Methode_Keuze)),"",IF(Tb_Activiteiten[[#This Row],[Afschrijvingskosten]]=1,Tb_Activiteiten[[#Headers],[Afschrijvingskosten]],""))</f>
        <v/>
      </c>
    </row>
    <row r="652" spans="1:40" x14ac:dyDescent="0.25">
      <c r="A652" s="342"/>
      <c r="F652" s="81"/>
      <c r="G652" s="81"/>
      <c r="L652" s="71"/>
      <c r="N652" t="str">
        <f>IFERROR(IF(VLOOKUP(Tb_Activiteiten[[#This Row],[Openstelling]],Tb_Openstelling[],2,0)=1,1,""),"")</f>
        <v/>
      </c>
      <c r="AA652" t="str">
        <f>IF(ISNUMBER(FIND("arbeid",Methode_Keuze)),"",IF(ISNUMBER(FIND("arbeid",Methode_Keuze)),"",IF(Tb_Activiteiten[[#This Row],[Loonkosten]]=1,Tb_Activiteiten[[#Headers],[Loonkosten]],"")))</f>
        <v/>
      </c>
      <c r="AB652" t="str">
        <f>IF(ISNUMBER(FIND("arbeid",Methode_Keuze)),"",IF(ISNUMBER(FIND("arbeid",Methode_Keuze)),"",IF(Tb_Activiteiten[[#This Row],[Eigen arbeid]]=1,Tb_Activiteiten[[#Headers],[Eigen arbeid]],"")))</f>
        <v/>
      </c>
      <c r="AC652" t="str">
        <f>IF(ISNUMBER(FIND("arbeid",Methode_Keuze)),"",IF(ISNUMBER(FIND("arbeid",Methode_Keuze)),"",IF(Tb_Activiteiten[[#This Row],[Projectmedewerker]]=1,Tb_Activiteiten[[#Headers],[Projectmedewerker]],"")))</f>
        <v/>
      </c>
      <c r="AD652" t="str">
        <f>IF(ISNUMBER(FIND("arbeid",Methode_Keuze)),"",IF(ISNUMBER(FIND("arbeid",Methode_Keuze)),"",IF(Tb_Activiteiten[[#This Row],[Landbouwer]]=1,Tb_Activiteiten[[#Headers],[Landbouwer]],"")))</f>
        <v/>
      </c>
      <c r="AE652" t="str">
        <f>IF(ISNUMBER(FIND("arbeid",Methode_Keuze)),"",IF(ISNUMBER(FIND("arbeid",Methode_Keuze)),"",IF(Tb_Activiteiten[[#This Row],[Adviseur]]=1,Tb_Activiteiten[[#Headers],[Adviseur]],"")))</f>
        <v/>
      </c>
      <c r="AF652" t="str">
        <f>IF(ISNUMBER(FIND("arbeid",Methode_Keuze)),"",IF(ISNUMBER(FIND("arbeid",Methode_Keuze)),"",IF(Tb_Activiteiten[[#This Row],[Projectleider/Expert]]=1,Tb_Activiteiten[[#Headers],[Projectleider/Expert]],"")))</f>
        <v/>
      </c>
      <c r="AG652" t="str">
        <f>IF(ISNUMBER(FIND("arbeid",Methode_Keuze)),"",IF(ISNUMBER(FIND("arbeid",Methode_Keuze)),"",IF(Tb_Activiteiten[[#This Row],[Arbeidskosten]]=1,Tb_Activiteiten[[#Headers],[Arbeidskosten]],"")))</f>
        <v/>
      </c>
      <c r="AH652" t="str">
        <f>IF(ISNUMBER(FIND("arbeid",Methode_Keuze)),"",IF(ISNUMBER(FIND("arbeid",Methode_Keuze)),"",IF(Tb_Activiteiten[[#This Row],[Arbeidskosten op basis van IKS]]=1,Tb_Activiteiten[[#Headers],[Arbeidskosten op basis van IKS]],"")))</f>
        <v/>
      </c>
      <c r="AI652" t="str">
        <f>IF(ISNUMBER(FIND("overige",Methode_Keuze)),"",IF(Tb_Activiteiten[[#This Row],[Kosten derden exclusief btw]]=1,Tb_Activiteiten[[#Headers],[Kosten derden exclusief btw]],""))</f>
        <v/>
      </c>
      <c r="AJ652" t="str">
        <f>IF(ISNUMBER(FIND("overige",Methode_Keuze)),"",IF(Tb_Activiteiten[[#This Row],[Niet verrekenbare btw]]=1,Tb_Activiteiten[[#Headers],[Niet verrekenbare btw]],""))</f>
        <v/>
      </c>
      <c r="AK652" t="str">
        <f>IF(ISNUMBER(FIND("overige",Methode_Keuze)),"",IF(Tb_Activiteiten[[#This Row],[Grondkosten]]=1,Tb_Activiteiten[[#Headers],[Grondkosten]],""))</f>
        <v/>
      </c>
      <c r="AL652" t="str">
        <f>IF(ISNUMBER(FIND("overige",Methode_Keuze)),"",IF(Tb_Activiteiten[[#This Row],[Bijdrage in natura (overige)]]=1,Tb_Activiteiten[[#Headers],[Bijdrage in natura (overige)]],""))</f>
        <v/>
      </c>
      <c r="AM652" t="str">
        <f>IF(ISNUMBER(FIND("overige",Methode_Keuze)),"",IF(Tb_Activiteiten[[#This Row],[Bijdrage in natura (vrijwilligers)]]=1,Tb_Activiteiten[[#Headers],[Bijdrage in natura (vrijwilligers)]],""))</f>
        <v/>
      </c>
      <c r="AN652" t="str">
        <f>IF(ISNUMBER(FIND("overige",Methode_Keuze)),"",IF(Tb_Activiteiten[[#This Row],[Afschrijvingskosten]]=1,Tb_Activiteiten[[#Headers],[Afschrijvingskosten]],""))</f>
        <v/>
      </c>
    </row>
    <row r="653" spans="1:40" x14ac:dyDescent="0.25">
      <c r="A653" s="342"/>
      <c r="F653" s="81"/>
      <c r="G653" s="81"/>
      <c r="L653" s="71"/>
      <c r="N653" t="str">
        <f>IFERROR(IF(VLOOKUP(Tb_Activiteiten[[#This Row],[Openstelling]],Tb_Openstelling[],2,0)=1,1,""),"")</f>
        <v/>
      </c>
      <c r="AA653" t="str">
        <f>IF(ISNUMBER(FIND("arbeid",Methode_Keuze)),"",IF(ISNUMBER(FIND("arbeid",Methode_Keuze)),"",IF(Tb_Activiteiten[[#This Row],[Loonkosten]]=1,Tb_Activiteiten[[#Headers],[Loonkosten]],"")))</f>
        <v/>
      </c>
      <c r="AB653" t="str">
        <f>IF(ISNUMBER(FIND("arbeid",Methode_Keuze)),"",IF(ISNUMBER(FIND("arbeid",Methode_Keuze)),"",IF(Tb_Activiteiten[[#This Row],[Eigen arbeid]]=1,Tb_Activiteiten[[#Headers],[Eigen arbeid]],"")))</f>
        <v/>
      </c>
      <c r="AC653" t="str">
        <f>IF(ISNUMBER(FIND("arbeid",Methode_Keuze)),"",IF(ISNUMBER(FIND("arbeid",Methode_Keuze)),"",IF(Tb_Activiteiten[[#This Row],[Projectmedewerker]]=1,Tb_Activiteiten[[#Headers],[Projectmedewerker]],"")))</f>
        <v/>
      </c>
      <c r="AD653" t="str">
        <f>IF(ISNUMBER(FIND("arbeid",Methode_Keuze)),"",IF(ISNUMBER(FIND("arbeid",Methode_Keuze)),"",IF(Tb_Activiteiten[[#This Row],[Landbouwer]]=1,Tb_Activiteiten[[#Headers],[Landbouwer]],"")))</f>
        <v/>
      </c>
      <c r="AE653" t="str">
        <f>IF(ISNUMBER(FIND("arbeid",Methode_Keuze)),"",IF(ISNUMBER(FIND("arbeid",Methode_Keuze)),"",IF(Tb_Activiteiten[[#This Row],[Adviseur]]=1,Tb_Activiteiten[[#Headers],[Adviseur]],"")))</f>
        <v/>
      </c>
      <c r="AF653" t="str">
        <f>IF(ISNUMBER(FIND("arbeid",Methode_Keuze)),"",IF(ISNUMBER(FIND("arbeid",Methode_Keuze)),"",IF(Tb_Activiteiten[[#This Row],[Projectleider/Expert]]=1,Tb_Activiteiten[[#Headers],[Projectleider/Expert]],"")))</f>
        <v/>
      </c>
      <c r="AG653" t="str">
        <f>IF(ISNUMBER(FIND("arbeid",Methode_Keuze)),"",IF(ISNUMBER(FIND("arbeid",Methode_Keuze)),"",IF(Tb_Activiteiten[[#This Row],[Arbeidskosten]]=1,Tb_Activiteiten[[#Headers],[Arbeidskosten]],"")))</f>
        <v/>
      </c>
      <c r="AH653" t="str">
        <f>IF(ISNUMBER(FIND("arbeid",Methode_Keuze)),"",IF(ISNUMBER(FIND("arbeid",Methode_Keuze)),"",IF(Tb_Activiteiten[[#This Row],[Arbeidskosten op basis van IKS]]=1,Tb_Activiteiten[[#Headers],[Arbeidskosten op basis van IKS]],"")))</f>
        <v/>
      </c>
      <c r="AI653" t="str">
        <f>IF(ISNUMBER(FIND("overige",Methode_Keuze)),"",IF(Tb_Activiteiten[[#This Row],[Kosten derden exclusief btw]]=1,Tb_Activiteiten[[#Headers],[Kosten derden exclusief btw]],""))</f>
        <v/>
      </c>
      <c r="AJ653" t="str">
        <f>IF(ISNUMBER(FIND("overige",Methode_Keuze)),"",IF(Tb_Activiteiten[[#This Row],[Niet verrekenbare btw]]=1,Tb_Activiteiten[[#Headers],[Niet verrekenbare btw]],""))</f>
        <v/>
      </c>
      <c r="AK653" t="str">
        <f>IF(ISNUMBER(FIND("overige",Methode_Keuze)),"",IF(Tb_Activiteiten[[#This Row],[Grondkosten]]=1,Tb_Activiteiten[[#Headers],[Grondkosten]],""))</f>
        <v/>
      </c>
      <c r="AL653" t="str">
        <f>IF(ISNUMBER(FIND("overige",Methode_Keuze)),"",IF(Tb_Activiteiten[[#This Row],[Bijdrage in natura (overige)]]=1,Tb_Activiteiten[[#Headers],[Bijdrage in natura (overige)]],""))</f>
        <v/>
      </c>
      <c r="AM653" t="str">
        <f>IF(ISNUMBER(FIND("overige",Methode_Keuze)),"",IF(Tb_Activiteiten[[#This Row],[Bijdrage in natura (vrijwilligers)]]=1,Tb_Activiteiten[[#Headers],[Bijdrage in natura (vrijwilligers)]],""))</f>
        <v/>
      </c>
      <c r="AN653" t="str">
        <f>IF(ISNUMBER(FIND("overige",Methode_Keuze)),"",IF(Tb_Activiteiten[[#This Row],[Afschrijvingskosten]]=1,Tb_Activiteiten[[#Headers],[Afschrijvingskosten]],""))</f>
        <v/>
      </c>
    </row>
    <row r="654" spans="1:40" x14ac:dyDescent="0.25">
      <c r="A654" s="342"/>
      <c r="F654" s="81"/>
      <c r="G654" s="81"/>
      <c r="L654" s="71"/>
      <c r="N654" t="str">
        <f>IFERROR(IF(VLOOKUP(Tb_Activiteiten[[#This Row],[Openstelling]],Tb_Openstelling[],2,0)=1,1,""),"")</f>
        <v/>
      </c>
      <c r="AA654" t="str">
        <f>IF(ISNUMBER(FIND("arbeid",Methode_Keuze)),"",IF(ISNUMBER(FIND("arbeid",Methode_Keuze)),"",IF(Tb_Activiteiten[[#This Row],[Loonkosten]]=1,Tb_Activiteiten[[#Headers],[Loonkosten]],"")))</f>
        <v/>
      </c>
      <c r="AB654" t="str">
        <f>IF(ISNUMBER(FIND("arbeid",Methode_Keuze)),"",IF(ISNUMBER(FIND("arbeid",Methode_Keuze)),"",IF(Tb_Activiteiten[[#This Row],[Eigen arbeid]]=1,Tb_Activiteiten[[#Headers],[Eigen arbeid]],"")))</f>
        <v/>
      </c>
      <c r="AC654" t="str">
        <f>IF(ISNUMBER(FIND("arbeid",Methode_Keuze)),"",IF(ISNUMBER(FIND("arbeid",Methode_Keuze)),"",IF(Tb_Activiteiten[[#This Row],[Projectmedewerker]]=1,Tb_Activiteiten[[#Headers],[Projectmedewerker]],"")))</f>
        <v/>
      </c>
      <c r="AD654" t="str">
        <f>IF(ISNUMBER(FIND("arbeid",Methode_Keuze)),"",IF(ISNUMBER(FIND("arbeid",Methode_Keuze)),"",IF(Tb_Activiteiten[[#This Row],[Landbouwer]]=1,Tb_Activiteiten[[#Headers],[Landbouwer]],"")))</f>
        <v/>
      </c>
      <c r="AE654" t="str">
        <f>IF(ISNUMBER(FIND("arbeid",Methode_Keuze)),"",IF(ISNUMBER(FIND("arbeid",Methode_Keuze)),"",IF(Tb_Activiteiten[[#This Row],[Adviseur]]=1,Tb_Activiteiten[[#Headers],[Adviseur]],"")))</f>
        <v/>
      </c>
      <c r="AF654" t="str">
        <f>IF(ISNUMBER(FIND("arbeid",Methode_Keuze)),"",IF(ISNUMBER(FIND("arbeid",Methode_Keuze)),"",IF(Tb_Activiteiten[[#This Row],[Projectleider/Expert]]=1,Tb_Activiteiten[[#Headers],[Projectleider/Expert]],"")))</f>
        <v/>
      </c>
      <c r="AG654" t="str">
        <f>IF(ISNUMBER(FIND("arbeid",Methode_Keuze)),"",IF(ISNUMBER(FIND("arbeid",Methode_Keuze)),"",IF(Tb_Activiteiten[[#This Row],[Arbeidskosten]]=1,Tb_Activiteiten[[#Headers],[Arbeidskosten]],"")))</f>
        <v/>
      </c>
      <c r="AH654" t="str">
        <f>IF(ISNUMBER(FIND("arbeid",Methode_Keuze)),"",IF(ISNUMBER(FIND("arbeid",Methode_Keuze)),"",IF(Tb_Activiteiten[[#This Row],[Arbeidskosten op basis van IKS]]=1,Tb_Activiteiten[[#Headers],[Arbeidskosten op basis van IKS]],"")))</f>
        <v/>
      </c>
      <c r="AI654" t="str">
        <f>IF(ISNUMBER(FIND("overige",Methode_Keuze)),"",IF(Tb_Activiteiten[[#This Row],[Kosten derden exclusief btw]]=1,Tb_Activiteiten[[#Headers],[Kosten derden exclusief btw]],""))</f>
        <v/>
      </c>
      <c r="AJ654" t="str">
        <f>IF(ISNUMBER(FIND("overige",Methode_Keuze)),"",IF(Tb_Activiteiten[[#This Row],[Niet verrekenbare btw]]=1,Tb_Activiteiten[[#Headers],[Niet verrekenbare btw]],""))</f>
        <v/>
      </c>
      <c r="AK654" t="str">
        <f>IF(ISNUMBER(FIND("overige",Methode_Keuze)),"",IF(Tb_Activiteiten[[#This Row],[Grondkosten]]=1,Tb_Activiteiten[[#Headers],[Grondkosten]],""))</f>
        <v/>
      </c>
      <c r="AL654" t="str">
        <f>IF(ISNUMBER(FIND("overige",Methode_Keuze)),"",IF(Tb_Activiteiten[[#This Row],[Bijdrage in natura (overige)]]=1,Tb_Activiteiten[[#Headers],[Bijdrage in natura (overige)]],""))</f>
        <v/>
      </c>
      <c r="AM654" t="str">
        <f>IF(ISNUMBER(FIND("overige",Methode_Keuze)),"",IF(Tb_Activiteiten[[#This Row],[Bijdrage in natura (vrijwilligers)]]=1,Tb_Activiteiten[[#Headers],[Bijdrage in natura (vrijwilligers)]],""))</f>
        <v/>
      </c>
      <c r="AN654" t="str">
        <f>IF(ISNUMBER(FIND("overige",Methode_Keuze)),"",IF(Tb_Activiteiten[[#This Row],[Afschrijvingskosten]]=1,Tb_Activiteiten[[#Headers],[Afschrijvingskosten]],""))</f>
        <v/>
      </c>
    </row>
    <row r="655" spans="1:40" x14ac:dyDescent="0.25">
      <c r="A655" s="342"/>
      <c r="F655" s="81"/>
      <c r="G655" s="81"/>
      <c r="L655" s="71"/>
      <c r="N655" t="str">
        <f>IFERROR(IF(VLOOKUP(Tb_Activiteiten[[#This Row],[Openstelling]],Tb_Openstelling[],2,0)=1,1,""),"")</f>
        <v/>
      </c>
      <c r="AA655" t="str">
        <f>IF(ISNUMBER(FIND("arbeid",Methode_Keuze)),"",IF(ISNUMBER(FIND("arbeid",Methode_Keuze)),"",IF(Tb_Activiteiten[[#This Row],[Loonkosten]]=1,Tb_Activiteiten[[#Headers],[Loonkosten]],"")))</f>
        <v/>
      </c>
      <c r="AB655" t="str">
        <f>IF(ISNUMBER(FIND("arbeid",Methode_Keuze)),"",IF(ISNUMBER(FIND("arbeid",Methode_Keuze)),"",IF(Tb_Activiteiten[[#This Row],[Eigen arbeid]]=1,Tb_Activiteiten[[#Headers],[Eigen arbeid]],"")))</f>
        <v/>
      </c>
      <c r="AC655" t="str">
        <f>IF(ISNUMBER(FIND("arbeid",Methode_Keuze)),"",IF(ISNUMBER(FIND("arbeid",Methode_Keuze)),"",IF(Tb_Activiteiten[[#This Row],[Projectmedewerker]]=1,Tb_Activiteiten[[#Headers],[Projectmedewerker]],"")))</f>
        <v/>
      </c>
      <c r="AD655" t="str">
        <f>IF(ISNUMBER(FIND("arbeid",Methode_Keuze)),"",IF(ISNUMBER(FIND("arbeid",Methode_Keuze)),"",IF(Tb_Activiteiten[[#This Row],[Landbouwer]]=1,Tb_Activiteiten[[#Headers],[Landbouwer]],"")))</f>
        <v/>
      </c>
      <c r="AE655" t="str">
        <f>IF(ISNUMBER(FIND("arbeid",Methode_Keuze)),"",IF(ISNUMBER(FIND("arbeid",Methode_Keuze)),"",IF(Tb_Activiteiten[[#This Row],[Adviseur]]=1,Tb_Activiteiten[[#Headers],[Adviseur]],"")))</f>
        <v/>
      </c>
      <c r="AF655" t="str">
        <f>IF(ISNUMBER(FIND("arbeid",Methode_Keuze)),"",IF(ISNUMBER(FIND("arbeid",Methode_Keuze)),"",IF(Tb_Activiteiten[[#This Row],[Projectleider/Expert]]=1,Tb_Activiteiten[[#Headers],[Projectleider/Expert]],"")))</f>
        <v/>
      </c>
      <c r="AG655" t="str">
        <f>IF(ISNUMBER(FIND("arbeid",Methode_Keuze)),"",IF(ISNUMBER(FIND("arbeid",Methode_Keuze)),"",IF(Tb_Activiteiten[[#This Row],[Arbeidskosten]]=1,Tb_Activiteiten[[#Headers],[Arbeidskosten]],"")))</f>
        <v/>
      </c>
      <c r="AH655" t="str">
        <f>IF(ISNUMBER(FIND("arbeid",Methode_Keuze)),"",IF(ISNUMBER(FIND("arbeid",Methode_Keuze)),"",IF(Tb_Activiteiten[[#This Row],[Arbeidskosten op basis van IKS]]=1,Tb_Activiteiten[[#Headers],[Arbeidskosten op basis van IKS]],"")))</f>
        <v/>
      </c>
      <c r="AI655" t="str">
        <f>IF(ISNUMBER(FIND("overige",Methode_Keuze)),"",IF(Tb_Activiteiten[[#This Row],[Kosten derden exclusief btw]]=1,Tb_Activiteiten[[#Headers],[Kosten derden exclusief btw]],""))</f>
        <v/>
      </c>
      <c r="AJ655" t="str">
        <f>IF(ISNUMBER(FIND("overige",Methode_Keuze)),"",IF(Tb_Activiteiten[[#This Row],[Niet verrekenbare btw]]=1,Tb_Activiteiten[[#Headers],[Niet verrekenbare btw]],""))</f>
        <v/>
      </c>
      <c r="AK655" t="str">
        <f>IF(ISNUMBER(FIND("overige",Methode_Keuze)),"",IF(Tb_Activiteiten[[#This Row],[Grondkosten]]=1,Tb_Activiteiten[[#Headers],[Grondkosten]],""))</f>
        <v/>
      </c>
      <c r="AL655" t="str">
        <f>IF(ISNUMBER(FIND("overige",Methode_Keuze)),"",IF(Tb_Activiteiten[[#This Row],[Bijdrage in natura (overige)]]=1,Tb_Activiteiten[[#Headers],[Bijdrage in natura (overige)]],""))</f>
        <v/>
      </c>
      <c r="AM655" t="str">
        <f>IF(ISNUMBER(FIND("overige",Methode_Keuze)),"",IF(Tb_Activiteiten[[#This Row],[Bijdrage in natura (vrijwilligers)]]=1,Tb_Activiteiten[[#Headers],[Bijdrage in natura (vrijwilligers)]],""))</f>
        <v/>
      </c>
      <c r="AN655" t="str">
        <f>IF(ISNUMBER(FIND("overige",Methode_Keuze)),"",IF(Tb_Activiteiten[[#This Row],[Afschrijvingskosten]]=1,Tb_Activiteiten[[#Headers],[Afschrijvingskosten]],""))</f>
        <v/>
      </c>
    </row>
    <row r="656" spans="1:40" x14ac:dyDescent="0.25">
      <c r="A656" s="342"/>
      <c r="F656" s="81"/>
      <c r="G656" s="81"/>
      <c r="L656" s="71"/>
      <c r="N656" t="str">
        <f>IFERROR(IF(VLOOKUP(Tb_Activiteiten[[#This Row],[Openstelling]],Tb_Openstelling[],2,0)=1,1,""),"")</f>
        <v/>
      </c>
      <c r="AA656" t="str">
        <f>IF(ISNUMBER(FIND("arbeid",Methode_Keuze)),"",IF(ISNUMBER(FIND("arbeid",Methode_Keuze)),"",IF(Tb_Activiteiten[[#This Row],[Loonkosten]]=1,Tb_Activiteiten[[#Headers],[Loonkosten]],"")))</f>
        <v/>
      </c>
      <c r="AB656" t="str">
        <f>IF(ISNUMBER(FIND("arbeid",Methode_Keuze)),"",IF(ISNUMBER(FIND("arbeid",Methode_Keuze)),"",IF(Tb_Activiteiten[[#This Row],[Eigen arbeid]]=1,Tb_Activiteiten[[#Headers],[Eigen arbeid]],"")))</f>
        <v/>
      </c>
      <c r="AC656" t="str">
        <f>IF(ISNUMBER(FIND("arbeid",Methode_Keuze)),"",IF(ISNUMBER(FIND("arbeid",Methode_Keuze)),"",IF(Tb_Activiteiten[[#This Row],[Projectmedewerker]]=1,Tb_Activiteiten[[#Headers],[Projectmedewerker]],"")))</f>
        <v/>
      </c>
      <c r="AD656" t="str">
        <f>IF(ISNUMBER(FIND("arbeid",Methode_Keuze)),"",IF(ISNUMBER(FIND("arbeid",Methode_Keuze)),"",IF(Tb_Activiteiten[[#This Row],[Landbouwer]]=1,Tb_Activiteiten[[#Headers],[Landbouwer]],"")))</f>
        <v/>
      </c>
      <c r="AE656" t="str">
        <f>IF(ISNUMBER(FIND("arbeid",Methode_Keuze)),"",IF(ISNUMBER(FIND("arbeid",Methode_Keuze)),"",IF(Tb_Activiteiten[[#This Row],[Adviseur]]=1,Tb_Activiteiten[[#Headers],[Adviseur]],"")))</f>
        <v/>
      </c>
      <c r="AF656" t="str">
        <f>IF(ISNUMBER(FIND("arbeid",Methode_Keuze)),"",IF(ISNUMBER(FIND("arbeid",Methode_Keuze)),"",IF(Tb_Activiteiten[[#This Row],[Projectleider/Expert]]=1,Tb_Activiteiten[[#Headers],[Projectleider/Expert]],"")))</f>
        <v/>
      </c>
      <c r="AG656" t="str">
        <f>IF(ISNUMBER(FIND("arbeid",Methode_Keuze)),"",IF(ISNUMBER(FIND("arbeid",Methode_Keuze)),"",IF(Tb_Activiteiten[[#This Row],[Arbeidskosten]]=1,Tb_Activiteiten[[#Headers],[Arbeidskosten]],"")))</f>
        <v/>
      </c>
      <c r="AH656" t="str">
        <f>IF(ISNUMBER(FIND("arbeid",Methode_Keuze)),"",IF(ISNUMBER(FIND("arbeid",Methode_Keuze)),"",IF(Tb_Activiteiten[[#This Row],[Arbeidskosten op basis van IKS]]=1,Tb_Activiteiten[[#Headers],[Arbeidskosten op basis van IKS]],"")))</f>
        <v/>
      </c>
      <c r="AI656" t="str">
        <f>IF(ISNUMBER(FIND("overige",Methode_Keuze)),"",IF(Tb_Activiteiten[[#This Row],[Kosten derden exclusief btw]]=1,Tb_Activiteiten[[#Headers],[Kosten derden exclusief btw]],""))</f>
        <v/>
      </c>
      <c r="AJ656" t="str">
        <f>IF(ISNUMBER(FIND("overige",Methode_Keuze)),"",IF(Tb_Activiteiten[[#This Row],[Niet verrekenbare btw]]=1,Tb_Activiteiten[[#Headers],[Niet verrekenbare btw]],""))</f>
        <v/>
      </c>
      <c r="AK656" t="str">
        <f>IF(ISNUMBER(FIND("overige",Methode_Keuze)),"",IF(Tb_Activiteiten[[#This Row],[Grondkosten]]=1,Tb_Activiteiten[[#Headers],[Grondkosten]],""))</f>
        <v/>
      </c>
      <c r="AL656" t="str">
        <f>IF(ISNUMBER(FIND("overige",Methode_Keuze)),"",IF(Tb_Activiteiten[[#This Row],[Bijdrage in natura (overige)]]=1,Tb_Activiteiten[[#Headers],[Bijdrage in natura (overige)]],""))</f>
        <v/>
      </c>
      <c r="AM656" t="str">
        <f>IF(ISNUMBER(FIND("overige",Methode_Keuze)),"",IF(Tb_Activiteiten[[#This Row],[Bijdrage in natura (vrijwilligers)]]=1,Tb_Activiteiten[[#Headers],[Bijdrage in natura (vrijwilligers)]],""))</f>
        <v/>
      </c>
      <c r="AN656" t="str">
        <f>IF(ISNUMBER(FIND("overige",Methode_Keuze)),"",IF(Tb_Activiteiten[[#This Row],[Afschrijvingskosten]]=1,Tb_Activiteiten[[#Headers],[Afschrijvingskosten]],""))</f>
        <v/>
      </c>
    </row>
    <row r="657" spans="1:40" x14ac:dyDescent="0.25">
      <c r="A657" s="342"/>
      <c r="F657" s="81"/>
      <c r="G657" s="81"/>
      <c r="L657" s="71"/>
      <c r="N657" t="str">
        <f>IFERROR(IF(VLOOKUP(Tb_Activiteiten[[#This Row],[Openstelling]],Tb_Openstelling[],2,0)=1,1,""),"")</f>
        <v/>
      </c>
      <c r="AA657" t="str">
        <f>IF(ISNUMBER(FIND("arbeid",Methode_Keuze)),"",IF(ISNUMBER(FIND("arbeid",Methode_Keuze)),"",IF(Tb_Activiteiten[[#This Row],[Loonkosten]]=1,Tb_Activiteiten[[#Headers],[Loonkosten]],"")))</f>
        <v/>
      </c>
      <c r="AB657" t="str">
        <f>IF(ISNUMBER(FIND("arbeid",Methode_Keuze)),"",IF(ISNUMBER(FIND("arbeid",Methode_Keuze)),"",IF(Tb_Activiteiten[[#This Row],[Eigen arbeid]]=1,Tb_Activiteiten[[#Headers],[Eigen arbeid]],"")))</f>
        <v/>
      </c>
      <c r="AC657" t="str">
        <f>IF(ISNUMBER(FIND("arbeid",Methode_Keuze)),"",IF(ISNUMBER(FIND("arbeid",Methode_Keuze)),"",IF(Tb_Activiteiten[[#This Row],[Projectmedewerker]]=1,Tb_Activiteiten[[#Headers],[Projectmedewerker]],"")))</f>
        <v/>
      </c>
      <c r="AD657" t="str">
        <f>IF(ISNUMBER(FIND("arbeid",Methode_Keuze)),"",IF(ISNUMBER(FIND("arbeid",Methode_Keuze)),"",IF(Tb_Activiteiten[[#This Row],[Landbouwer]]=1,Tb_Activiteiten[[#Headers],[Landbouwer]],"")))</f>
        <v/>
      </c>
      <c r="AE657" t="str">
        <f>IF(ISNUMBER(FIND("arbeid",Methode_Keuze)),"",IF(ISNUMBER(FIND("arbeid",Methode_Keuze)),"",IF(Tb_Activiteiten[[#This Row],[Adviseur]]=1,Tb_Activiteiten[[#Headers],[Adviseur]],"")))</f>
        <v/>
      </c>
      <c r="AF657" t="str">
        <f>IF(ISNUMBER(FIND("arbeid",Methode_Keuze)),"",IF(ISNUMBER(FIND("arbeid",Methode_Keuze)),"",IF(Tb_Activiteiten[[#This Row],[Projectleider/Expert]]=1,Tb_Activiteiten[[#Headers],[Projectleider/Expert]],"")))</f>
        <v/>
      </c>
      <c r="AG657" t="str">
        <f>IF(ISNUMBER(FIND("arbeid",Methode_Keuze)),"",IF(ISNUMBER(FIND("arbeid",Methode_Keuze)),"",IF(Tb_Activiteiten[[#This Row],[Arbeidskosten]]=1,Tb_Activiteiten[[#Headers],[Arbeidskosten]],"")))</f>
        <v/>
      </c>
      <c r="AH657" t="str">
        <f>IF(ISNUMBER(FIND("arbeid",Methode_Keuze)),"",IF(ISNUMBER(FIND("arbeid",Methode_Keuze)),"",IF(Tb_Activiteiten[[#This Row],[Arbeidskosten op basis van IKS]]=1,Tb_Activiteiten[[#Headers],[Arbeidskosten op basis van IKS]],"")))</f>
        <v/>
      </c>
      <c r="AI657" t="str">
        <f>IF(ISNUMBER(FIND("overige",Methode_Keuze)),"",IF(Tb_Activiteiten[[#This Row],[Kosten derden exclusief btw]]=1,Tb_Activiteiten[[#Headers],[Kosten derden exclusief btw]],""))</f>
        <v/>
      </c>
      <c r="AJ657" t="str">
        <f>IF(ISNUMBER(FIND("overige",Methode_Keuze)),"",IF(Tb_Activiteiten[[#This Row],[Niet verrekenbare btw]]=1,Tb_Activiteiten[[#Headers],[Niet verrekenbare btw]],""))</f>
        <v/>
      </c>
      <c r="AK657" t="str">
        <f>IF(ISNUMBER(FIND("overige",Methode_Keuze)),"",IF(Tb_Activiteiten[[#This Row],[Grondkosten]]=1,Tb_Activiteiten[[#Headers],[Grondkosten]],""))</f>
        <v/>
      </c>
      <c r="AL657" t="str">
        <f>IF(ISNUMBER(FIND("overige",Methode_Keuze)),"",IF(Tb_Activiteiten[[#This Row],[Bijdrage in natura (overige)]]=1,Tb_Activiteiten[[#Headers],[Bijdrage in natura (overige)]],""))</f>
        <v/>
      </c>
      <c r="AM657" t="str">
        <f>IF(ISNUMBER(FIND("overige",Methode_Keuze)),"",IF(Tb_Activiteiten[[#This Row],[Bijdrage in natura (vrijwilligers)]]=1,Tb_Activiteiten[[#Headers],[Bijdrage in natura (vrijwilligers)]],""))</f>
        <v/>
      </c>
      <c r="AN657" t="str">
        <f>IF(ISNUMBER(FIND("overige",Methode_Keuze)),"",IF(Tb_Activiteiten[[#This Row],[Afschrijvingskosten]]=1,Tb_Activiteiten[[#Headers],[Afschrijvingskosten]],""))</f>
        <v/>
      </c>
    </row>
    <row r="658" spans="1:40" x14ac:dyDescent="0.25">
      <c r="A658" s="342"/>
      <c r="F658" s="81"/>
      <c r="G658" s="81"/>
      <c r="L658" s="71"/>
      <c r="N658" t="str">
        <f>IFERROR(IF(VLOOKUP(Tb_Activiteiten[[#This Row],[Openstelling]],Tb_Openstelling[],2,0)=1,1,""),"")</f>
        <v/>
      </c>
      <c r="AA658" t="str">
        <f>IF(ISNUMBER(FIND("arbeid",Methode_Keuze)),"",IF(ISNUMBER(FIND("arbeid",Methode_Keuze)),"",IF(Tb_Activiteiten[[#This Row],[Loonkosten]]=1,Tb_Activiteiten[[#Headers],[Loonkosten]],"")))</f>
        <v/>
      </c>
      <c r="AB658" t="str">
        <f>IF(ISNUMBER(FIND("arbeid",Methode_Keuze)),"",IF(ISNUMBER(FIND("arbeid",Methode_Keuze)),"",IF(Tb_Activiteiten[[#This Row],[Eigen arbeid]]=1,Tb_Activiteiten[[#Headers],[Eigen arbeid]],"")))</f>
        <v/>
      </c>
      <c r="AC658" t="str">
        <f>IF(ISNUMBER(FIND("arbeid",Methode_Keuze)),"",IF(ISNUMBER(FIND("arbeid",Methode_Keuze)),"",IF(Tb_Activiteiten[[#This Row],[Projectmedewerker]]=1,Tb_Activiteiten[[#Headers],[Projectmedewerker]],"")))</f>
        <v/>
      </c>
      <c r="AD658" t="str">
        <f>IF(ISNUMBER(FIND("arbeid",Methode_Keuze)),"",IF(ISNUMBER(FIND("arbeid",Methode_Keuze)),"",IF(Tb_Activiteiten[[#This Row],[Landbouwer]]=1,Tb_Activiteiten[[#Headers],[Landbouwer]],"")))</f>
        <v/>
      </c>
      <c r="AE658" t="str">
        <f>IF(ISNUMBER(FIND("arbeid",Methode_Keuze)),"",IF(ISNUMBER(FIND("arbeid",Methode_Keuze)),"",IF(Tb_Activiteiten[[#This Row],[Adviseur]]=1,Tb_Activiteiten[[#Headers],[Adviseur]],"")))</f>
        <v/>
      </c>
      <c r="AF658" t="str">
        <f>IF(ISNUMBER(FIND("arbeid",Methode_Keuze)),"",IF(ISNUMBER(FIND("arbeid",Methode_Keuze)),"",IF(Tb_Activiteiten[[#This Row],[Projectleider/Expert]]=1,Tb_Activiteiten[[#Headers],[Projectleider/Expert]],"")))</f>
        <v/>
      </c>
      <c r="AG658" t="str">
        <f>IF(ISNUMBER(FIND("arbeid",Methode_Keuze)),"",IF(ISNUMBER(FIND("arbeid",Methode_Keuze)),"",IF(Tb_Activiteiten[[#This Row],[Arbeidskosten]]=1,Tb_Activiteiten[[#Headers],[Arbeidskosten]],"")))</f>
        <v/>
      </c>
      <c r="AH658" t="str">
        <f>IF(ISNUMBER(FIND("arbeid",Methode_Keuze)),"",IF(ISNUMBER(FIND("arbeid",Methode_Keuze)),"",IF(Tb_Activiteiten[[#This Row],[Arbeidskosten op basis van IKS]]=1,Tb_Activiteiten[[#Headers],[Arbeidskosten op basis van IKS]],"")))</f>
        <v/>
      </c>
      <c r="AI658" t="str">
        <f>IF(ISNUMBER(FIND("overige",Methode_Keuze)),"",IF(Tb_Activiteiten[[#This Row],[Kosten derden exclusief btw]]=1,Tb_Activiteiten[[#Headers],[Kosten derden exclusief btw]],""))</f>
        <v/>
      </c>
      <c r="AJ658" t="str">
        <f>IF(ISNUMBER(FIND("overige",Methode_Keuze)),"",IF(Tb_Activiteiten[[#This Row],[Niet verrekenbare btw]]=1,Tb_Activiteiten[[#Headers],[Niet verrekenbare btw]],""))</f>
        <v/>
      </c>
      <c r="AK658" t="str">
        <f>IF(ISNUMBER(FIND("overige",Methode_Keuze)),"",IF(Tb_Activiteiten[[#This Row],[Grondkosten]]=1,Tb_Activiteiten[[#Headers],[Grondkosten]],""))</f>
        <v/>
      </c>
      <c r="AL658" t="str">
        <f>IF(ISNUMBER(FIND("overige",Methode_Keuze)),"",IF(Tb_Activiteiten[[#This Row],[Bijdrage in natura (overige)]]=1,Tb_Activiteiten[[#Headers],[Bijdrage in natura (overige)]],""))</f>
        <v/>
      </c>
      <c r="AM658" t="str">
        <f>IF(ISNUMBER(FIND("overige",Methode_Keuze)),"",IF(Tb_Activiteiten[[#This Row],[Bijdrage in natura (vrijwilligers)]]=1,Tb_Activiteiten[[#Headers],[Bijdrage in natura (vrijwilligers)]],""))</f>
        <v/>
      </c>
      <c r="AN658" t="str">
        <f>IF(ISNUMBER(FIND("overige",Methode_Keuze)),"",IF(Tb_Activiteiten[[#This Row],[Afschrijvingskosten]]=1,Tb_Activiteiten[[#Headers],[Afschrijvingskosten]],""))</f>
        <v/>
      </c>
    </row>
    <row r="659" spans="1:40" x14ac:dyDescent="0.25">
      <c r="A659" s="342"/>
      <c r="F659" s="81"/>
      <c r="G659" s="81"/>
      <c r="L659" s="71"/>
      <c r="N659" t="str">
        <f>IFERROR(IF(VLOOKUP(Tb_Activiteiten[[#This Row],[Openstelling]],Tb_Openstelling[],2,0)=1,1,""),"")</f>
        <v/>
      </c>
      <c r="AA659" t="str">
        <f>IF(ISNUMBER(FIND("arbeid",Methode_Keuze)),"",IF(ISNUMBER(FIND("arbeid",Methode_Keuze)),"",IF(Tb_Activiteiten[[#This Row],[Loonkosten]]=1,Tb_Activiteiten[[#Headers],[Loonkosten]],"")))</f>
        <v/>
      </c>
      <c r="AB659" t="str">
        <f>IF(ISNUMBER(FIND("arbeid",Methode_Keuze)),"",IF(ISNUMBER(FIND("arbeid",Methode_Keuze)),"",IF(Tb_Activiteiten[[#This Row],[Eigen arbeid]]=1,Tb_Activiteiten[[#Headers],[Eigen arbeid]],"")))</f>
        <v/>
      </c>
      <c r="AC659" t="str">
        <f>IF(ISNUMBER(FIND("arbeid",Methode_Keuze)),"",IF(ISNUMBER(FIND("arbeid",Methode_Keuze)),"",IF(Tb_Activiteiten[[#This Row],[Projectmedewerker]]=1,Tb_Activiteiten[[#Headers],[Projectmedewerker]],"")))</f>
        <v/>
      </c>
      <c r="AD659" t="str">
        <f>IF(ISNUMBER(FIND("arbeid",Methode_Keuze)),"",IF(ISNUMBER(FIND("arbeid",Methode_Keuze)),"",IF(Tb_Activiteiten[[#This Row],[Landbouwer]]=1,Tb_Activiteiten[[#Headers],[Landbouwer]],"")))</f>
        <v/>
      </c>
      <c r="AE659" t="str">
        <f>IF(ISNUMBER(FIND("arbeid",Methode_Keuze)),"",IF(ISNUMBER(FIND("arbeid",Methode_Keuze)),"",IF(Tb_Activiteiten[[#This Row],[Adviseur]]=1,Tb_Activiteiten[[#Headers],[Adviseur]],"")))</f>
        <v/>
      </c>
      <c r="AF659" t="str">
        <f>IF(ISNUMBER(FIND("arbeid",Methode_Keuze)),"",IF(ISNUMBER(FIND("arbeid",Methode_Keuze)),"",IF(Tb_Activiteiten[[#This Row],[Projectleider/Expert]]=1,Tb_Activiteiten[[#Headers],[Projectleider/Expert]],"")))</f>
        <v/>
      </c>
      <c r="AG659" t="str">
        <f>IF(ISNUMBER(FIND("arbeid",Methode_Keuze)),"",IF(ISNUMBER(FIND("arbeid",Methode_Keuze)),"",IF(Tb_Activiteiten[[#This Row],[Arbeidskosten]]=1,Tb_Activiteiten[[#Headers],[Arbeidskosten]],"")))</f>
        <v/>
      </c>
      <c r="AH659" t="str">
        <f>IF(ISNUMBER(FIND("arbeid",Methode_Keuze)),"",IF(ISNUMBER(FIND("arbeid",Methode_Keuze)),"",IF(Tb_Activiteiten[[#This Row],[Arbeidskosten op basis van IKS]]=1,Tb_Activiteiten[[#Headers],[Arbeidskosten op basis van IKS]],"")))</f>
        <v/>
      </c>
      <c r="AI659" t="str">
        <f>IF(ISNUMBER(FIND("overige",Methode_Keuze)),"",IF(Tb_Activiteiten[[#This Row],[Kosten derden exclusief btw]]=1,Tb_Activiteiten[[#Headers],[Kosten derden exclusief btw]],""))</f>
        <v/>
      </c>
      <c r="AJ659" t="str">
        <f>IF(ISNUMBER(FIND("overige",Methode_Keuze)),"",IF(Tb_Activiteiten[[#This Row],[Niet verrekenbare btw]]=1,Tb_Activiteiten[[#Headers],[Niet verrekenbare btw]],""))</f>
        <v/>
      </c>
      <c r="AK659" t="str">
        <f>IF(ISNUMBER(FIND("overige",Methode_Keuze)),"",IF(Tb_Activiteiten[[#This Row],[Grondkosten]]=1,Tb_Activiteiten[[#Headers],[Grondkosten]],""))</f>
        <v/>
      </c>
      <c r="AL659" t="str">
        <f>IF(ISNUMBER(FIND("overige",Methode_Keuze)),"",IF(Tb_Activiteiten[[#This Row],[Bijdrage in natura (overige)]]=1,Tb_Activiteiten[[#Headers],[Bijdrage in natura (overige)]],""))</f>
        <v/>
      </c>
      <c r="AM659" t="str">
        <f>IF(ISNUMBER(FIND("overige",Methode_Keuze)),"",IF(Tb_Activiteiten[[#This Row],[Bijdrage in natura (vrijwilligers)]]=1,Tb_Activiteiten[[#Headers],[Bijdrage in natura (vrijwilligers)]],""))</f>
        <v/>
      </c>
      <c r="AN659" t="str">
        <f>IF(ISNUMBER(FIND("overige",Methode_Keuze)),"",IF(Tb_Activiteiten[[#This Row],[Afschrijvingskosten]]=1,Tb_Activiteiten[[#Headers],[Afschrijvingskosten]],""))</f>
        <v/>
      </c>
    </row>
    <row r="660" spans="1:40" x14ac:dyDescent="0.25">
      <c r="A660" s="342"/>
      <c r="F660" s="81"/>
      <c r="G660" s="81"/>
      <c r="L660" s="71"/>
      <c r="N660" t="str">
        <f>IFERROR(IF(VLOOKUP(Tb_Activiteiten[[#This Row],[Openstelling]],Tb_Openstelling[],2,0)=1,1,""),"")</f>
        <v/>
      </c>
      <c r="AA660" t="str">
        <f>IF(ISNUMBER(FIND("arbeid",Methode_Keuze)),"",IF(ISNUMBER(FIND("arbeid",Methode_Keuze)),"",IF(Tb_Activiteiten[[#This Row],[Loonkosten]]=1,Tb_Activiteiten[[#Headers],[Loonkosten]],"")))</f>
        <v/>
      </c>
      <c r="AB660" t="str">
        <f>IF(ISNUMBER(FIND("arbeid",Methode_Keuze)),"",IF(ISNUMBER(FIND("arbeid",Methode_Keuze)),"",IF(Tb_Activiteiten[[#This Row],[Eigen arbeid]]=1,Tb_Activiteiten[[#Headers],[Eigen arbeid]],"")))</f>
        <v/>
      </c>
      <c r="AC660" t="str">
        <f>IF(ISNUMBER(FIND("arbeid",Methode_Keuze)),"",IF(ISNUMBER(FIND("arbeid",Methode_Keuze)),"",IF(Tb_Activiteiten[[#This Row],[Projectmedewerker]]=1,Tb_Activiteiten[[#Headers],[Projectmedewerker]],"")))</f>
        <v/>
      </c>
      <c r="AD660" t="str">
        <f>IF(ISNUMBER(FIND("arbeid",Methode_Keuze)),"",IF(ISNUMBER(FIND("arbeid",Methode_Keuze)),"",IF(Tb_Activiteiten[[#This Row],[Landbouwer]]=1,Tb_Activiteiten[[#Headers],[Landbouwer]],"")))</f>
        <v/>
      </c>
      <c r="AE660" t="str">
        <f>IF(ISNUMBER(FIND("arbeid",Methode_Keuze)),"",IF(ISNUMBER(FIND("arbeid",Methode_Keuze)),"",IF(Tb_Activiteiten[[#This Row],[Adviseur]]=1,Tb_Activiteiten[[#Headers],[Adviseur]],"")))</f>
        <v/>
      </c>
      <c r="AF660" t="str">
        <f>IF(ISNUMBER(FIND("arbeid",Methode_Keuze)),"",IF(ISNUMBER(FIND("arbeid",Methode_Keuze)),"",IF(Tb_Activiteiten[[#This Row],[Projectleider/Expert]]=1,Tb_Activiteiten[[#Headers],[Projectleider/Expert]],"")))</f>
        <v/>
      </c>
      <c r="AG660" t="str">
        <f>IF(ISNUMBER(FIND("arbeid",Methode_Keuze)),"",IF(ISNUMBER(FIND("arbeid",Methode_Keuze)),"",IF(Tb_Activiteiten[[#This Row],[Arbeidskosten]]=1,Tb_Activiteiten[[#Headers],[Arbeidskosten]],"")))</f>
        <v/>
      </c>
      <c r="AH660" t="str">
        <f>IF(ISNUMBER(FIND("arbeid",Methode_Keuze)),"",IF(ISNUMBER(FIND("arbeid",Methode_Keuze)),"",IF(Tb_Activiteiten[[#This Row],[Arbeidskosten op basis van IKS]]=1,Tb_Activiteiten[[#Headers],[Arbeidskosten op basis van IKS]],"")))</f>
        <v/>
      </c>
      <c r="AI660" t="str">
        <f>IF(ISNUMBER(FIND("overige",Methode_Keuze)),"",IF(Tb_Activiteiten[[#This Row],[Kosten derden exclusief btw]]=1,Tb_Activiteiten[[#Headers],[Kosten derden exclusief btw]],""))</f>
        <v/>
      </c>
      <c r="AJ660" t="str">
        <f>IF(ISNUMBER(FIND("overige",Methode_Keuze)),"",IF(Tb_Activiteiten[[#This Row],[Niet verrekenbare btw]]=1,Tb_Activiteiten[[#Headers],[Niet verrekenbare btw]],""))</f>
        <v/>
      </c>
      <c r="AK660" t="str">
        <f>IF(ISNUMBER(FIND("overige",Methode_Keuze)),"",IF(Tb_Activiteiten[[#This Row],[Grondkosten]]=1,Tb_Activiteiten[[#Headers],[Grondkosten]],""))</f>
        <v/>
      </c>
      <c r="AL660" t="str">
        <f>IF(ISNUMBER(FIND("overige",Methode_Keuze)),"",IF(Tb_Activiteiten[[#This Row],[Bijdrage in natura (overige)]]=1,Tb_Activiteiten[[#Headers],[Bijdrage in natura (overige)]],""))</f>
        <v/>
      </c>
      <c r="AM660" t="str">
        <f>IF(ISNUMBER(FIND("overige",Methode_Keuze)),"",IF(Tb_Activiteiten[[#This Row],[Bijdrage in natura (vrijwilligers)]]=1,Tb_Activiteiten[[#Headers],[Bijdrage in natura (vrijwilligers)]],""))</f>
        <v/>
      </c>
      <c r="AN660" t="str">
        <f>IF(ISNUMBER(FIND("overige",Methode_Keuze)),"",IF(Tb_Activiteiten[[#This Row],[Afschrijvingskosten]]=1,Tb_Activiteiten[[#Headers],[Afschrijvingskosten]],""))</f>
        <v/>
      </c>
    </row>
    <row r="661" spans="1:40" x14ac:dyDescent="0.25">
      <c r="A661" s="342"/>
      <c r="F661" s="81"/>
      <c r="G661" s="81"/>
      <c r="L661" s="71"/>
      <c r="N661" t="str">
        <f>IFERROR(IF(VLOOKUP(Tb_Activiteiten[[#This Row],[Openstelling]],Tb_Openstelling[],2,0)=1,1,""),"")</f>
        <v/>
      </c>
      <c r="AA661" t="str">
        <f>IF(ISNUMBER(FIND("arbeid",Methode_Keuze)),"",IF(ISNUMBER(FIND("arbeid",Methode_Keuze)),"",IF(Tb_Activiteiten[[#This Row],[Loonkosten]]=1,Tb_Activiteiten[[#Headers],[Loonkosten]],"")))</f>
        <v/>
      </c>
      <c r="AB661" t="str">
        <f>IF(ISNUMBER(FIND("arbeid",Methode_Keuze)),"",IF(ISNUMBER(FIND("arbeid",Methode_Keuze)),"",IF(Tb_Activiteiten[[#This Row],[Eigen arbeid]]=1,Tb_Activiteiten[[#Headers],[Eigen arbeid]],"")))</f>
        <v/>
      </c>
      <c r="AC661" t="str">
        <f>IF(ISNUMBER(FIND("arbeid",Methode_Keuze)),"",IF(ISNUMBER(FIND("arbeid",Methode_Keuze)),"",IF(Tb_Activiteiten[[#This Row],[Projectmedewerker]]=1,Tb_Activiteiten[[#Headers],[Projectmedewerker]],"")))</f>
        <v/>
      </c>
      <c r="AD661" t="str">
        <f>IF(ISNUMBER(FIND("arbeid",Methode_Keuze)),"",IF(ISNUMBER(FIND("arbeid",Methode_Keuze)),"",IF(Tb_Activiteiten[[#This Row],[Landbouwer]]=1,Tb_Activiteiten[[#Headers],[Landbouwer]],"")))</f>
        <v/>
      </c>
      <c r="AE661" t="str">
        <f>IF(ISNUMBER(FIND("arbeid",Methode_Keuze)),"",IF(ISNUMBER(FIND("arbeid",Methode_Keuze)),"",IF(Tb_Activiteiten[[#This Row],[Adviseur]]=1,Tb_Activiteiten[[#Headers],[Adviseur]],"")))</f>
        <v/>
      </c>
      <c r="AF661" t="str">
        <f>IF(ISNUMBER(FIND("arbeid",Methode_Keuze)),"",IF(ISNUMBER(FIND("arbeid",Methode_Keuze)),"",IF(Tb_Activiteiten[[#This Row],[Projectleider/Expert]]=1,Tb_Activiteiten[[#Headers],[Projectleider/Expert]],"")))</f>
        <v/>
      </c>
      <c r="AG661" t="str">
        <f>IF(ISNUMBER(FIND("arbeid",Methode_Keuze)),"",IF(ISNUMBER(FIND("arbeid",Methode_Keuze)),"",IF(Tb_Activiteiten[[#This Row],[Arbeidskosten]]=1,Tb_Activiteiten[[#Headers],[Arbeidskosten]],"")))</f>
        <v/>
      </c>
      <c r="AH661" t="str">
        <f>IF(ISNUMBER(FIND("arbeid",Methode_Keuze)),"",IF(ISNUMBER(FIND("arbeid",Methode_Keuze)),"",IF(Tb_Activiteiten[[#This Row],[Arbeidskosten op basis van IKS]]=1,Tb_Activiteiten[[#Headers],[Arbeidskosten op basis van IKS]],"")))</f>
        <v/>
      </c>
      <c r="AI661" t="str">
        <f>IF(ISNUMBER(FIND("overige",Methode_Keuze)),"",IF(Tb_Activiteiten[[#This Row],[Kosten derden exclusief btw]]=1,Tb_Activiteiten[[#Headers],[Kosten derden exclusief btw]],""))</f>
        <v/>
      </c>
      <c r="AJ661" t="str">
        <f>IF(ISNUMBER(FIND("overige",Methode_Keuze)),"",IF(Tb_Activiteiten[[#This Row],[Niet verrekenbare btw]]=1,Tb_Activiteiten[[#Headers],[Niet verrekenbare btw]],""))</f>
        <v/>
      </c>
      <c r="AK661" t="str">
        <f>IF(ISNUMBER(FIND("overige",Methode_Keuze)),"",IF(Tb_Activiteiten[[#This Row],[Grondkosten]]=1,Tb_Activiteiten[[#Headers],[Grondkosten]],""))</f>
        <v/>
      </c>
      <c r="AL661" t="str">
        <f>IF(ISNUMBER(FIND("overige",Methode_Keuze)),"",IF(Tb_Activiteiten[[#This Row],[Bijdrage in natura (overige)]]=1,Tb_Activiteiten[[#Headers],[Bijdrage in natura (overige)]],""))</f>
        <v/>
      </c>
      <c r="AM661" t="str">
        <f>IF(ISNUMBER(FIND("overige",Methode_Keuze)),"",IF(Tb_Activiteiten[[#This Row],[Bijdrage in natura (vrijwilligers)]]=1,Tb_Activiteiten[[#Headers],[Bijdrage in natura (vrijwilligers)]],""))</f>
        <v/>
      </c>
      <c r="AN661" t="str">
        <f>IF(ISNUMBER(FIND("overige",Methode_Keuze)),"",IF(Tb_Activiteiten[[#This Row],[Afschrijvingskosten]]=1,Tb_Activiteiten[[#Headers],[Afschrijvingskosten]],""))</f>
        <v/>
      </c>
    </row>
    <row r="662" spans="1:40" x14ac:dyDescent="0.25">
      <c r="A662" s="342"/>
      <c r="F662" s="81"/>
      <c r="G662" s="81"/>
      <c r="L662" s="71"/>
      <c r="N662" t="str">
        <f>IFERROR(IF(VLOOKUP(Tb_Activiteiten[[#This Row],[Openstelling]],Tb_Openstelling[],2,0)=1,1,""),"")</f>
        <v/>
      </c>
      <c r="AA662" t="str">
        <f>IF(ISNUMBER(FIND("arbeid",Methode_Keuze)),"",IF(ISNUMBER(FIND("arbeid",Methode_Keuze)),"",IF(Tb_Activiteiten[[#This Row],[Loonkosten]]=1,Tb_Activiteiten[[#Headers],[Loonkosten]],"")))</f>
        <v/>
      </c>
      <c r="AB662" t="str">
        <f>IF(ISNUMBER(FIND("arbeid",Methode_Keuze)),"",IF(ISNUMBER(FIND("arbeid",Methode_Keuze)),"",IF(Tb_Activiteiten[[#This Row],[Eigen arbeid]]=1,Tb_Activiteiten[[#Headers],[Eigen arbeid]],"")))</f>
        <v/>
      </c>
      <c r="AC662" t="str">
        <f>IF(ISNUMBER(FIND("arbeid",Methode_Keuze)),"",IF(ISNUMBER(FIND("arbeid",Methode_Keuze)),"",IF(Tb_Activiteiten[[#This Row],[Projectmedewerker]]=1,Tb_Activiteiten[[#Headers],[Projectmedewerker]],"")))</f>
        <v/>
      </c>
      <c r="AD662" t="str">
        <f>IF(ISNUMBER(FIND("arbeid",Methode_Keuze)),"",IF(ISNUMBER(FIND("arbeid",Methode_Keuze)),"",IF(Tb_Activiteiten[[#This Row],[Landbouwer]]=1,Tb_Activiteiten[[#Headers],[Landbouwer]],"")))</f>
        <v/>
      </c>
      <c r="AE662" t="str">
        <f>IF(ISNUMBER(FIND("arbeid",Methode_Keuze)),"",IF(ISNUMBER(FIND("arbeid",Methode_Keuze)),"",IF(Tb_Activiteiten[[#This Row],[Adviseur]]=1,Tb_Activiteiten[[#Headers],[Adviseur]],"")))</f>
        <v/>
      </c>
      <c r="AF662" t="str">
        <f>IF(ISNUMBER(FIND("arbeid",Methode_Keuze)),"",IF(ISNUMBER(FIND("arbeid",Methode_Keuze)),"",IF(Tb_Activiteiten[[#This Row],[Projectleider/Expert]]=1,Tb_Activiteiten[[#Headers],[Projectleider/Expert]],"")))</f>
        <v/>
      </c>
      <c r="AG662" t="str">
        <f>IF(ISNUMBER(FIND("arbeid",Methode_Keuze)),"",IF(ISNUMBER(FIND("arbeid",Methode_Keuze)),"",IF(Tb_Activiteiten[[#This Row],[Arbeidskosten]]=1,Tb_Activiteiten[[#Headers],[Arbeidskosten]],"")))</f>
        <v/>
      </c>
      <c r="AH662" t="str">
        <f>IF(ISNUMBER(FIND("arbeid",Methode_Keuze)),"",IF(ISNUMBER(FIND("arbeid",Methode_Keuze)),"",IF(Tb_Activiteiten[[#This Row],[Arbeidskosten op basis van IKS]]=1,Tb_Activiteiten[[#Headers],[Arbeidskosten op basis van IKS]],"")))</f>
        <v/>
      </c>
      <c r="AI662" t="str">
        <f>IF(ISNUMBER(FIND("overige",Methode_Keuze)),"",IF(Tb_Activiteiten[[#This Row],[Kosten derden exclusief btw]]=1,Tb_Activiteiten[[#Headers],[Kosten derden exclusief btw]],""))</f>
        <v/>
      </c>
      <c r="AJ662" t="str">
        <f>IF(ISNUMBER(FIND("overige",Methode_Keuze)),"",IF(Tb_Activiteiten[[#This Row],[Niet verrekenbare btw]]=1,Tb_Activiteiten[[#Headers],[Niet verrekenbare btw]],""))</f>
        <v/>
      </c>
      <c r="AK662" t="str">
        <f>IF(ISNUMBER(FIND("overige",Methode_Keuze)),"",IF(Tb_Activiteiten[[#This Row],[Grondkosten]]=1,Tb_Activiteiten[[#Headers],[Grondkosten]],""))</f>
        <v/>
      </c>
      <c r="AL662" t="str">
        <f>IF(ISNUMBER(FIND("overige",Methode_Keuze)),"",IF(Tb_Activiteiten[[#This Row],[Bijdrage in natura (overige)]]=1,Tb_Activiteiten[[#Headers],[Bijdrage in natura (overige)]],""))</f>
        <v/>
      </c>
      <c r="AM662" t="str">
        <f>IF(ISNUMBER(FIND("overige",Methode_Keuze)),"",IF(Tb_Activiteiten[[#This Row],[Bijdrage in natura (vrijwilligers)]]=1,Tb_Activiteiten[[#Headers],[Bijdrage in natura (vrijwilligers)]],""))</f>
        <v/>
      </c>
      <c r="AN662" t="str">
        <f>IF(ISNUMBER(FIND("overige",Methode_Keuze)),"",IF(Tb_Activiteiten[[#This Row],[Afschrijvingskosten]]=1,Tb_Activiteiten[[#Headers],[Afschrijvingskosten]],""))</f>
        <v/>
      </c>
    </row>
    <row r="663" spans="1:40" x14ac:dyDescent="0.25">
      <c r="A663" s="342"/>
      <c r="F663" s="81"/>
      <c r="G663" s="81"/>
      <c r="L663" s="71"/>
      <c r="N663" t="str">
        <f>IFERROR(IF(VLOOKUP(Tb_Activiteiten[[#This Row],[Openstelling]],Tb_Openstelling[],2,0)=1,1,""),"")</f>
        <v/>
      </c>
      <c r="AA663" t="str">
        <f>IF(ISNUMBER(FIND("arbeid",Methode_Keuze)),"",IF(ISNUMBER(FIND("arbeid",Methode_Keuze)),"",IF(Tb_Activiteiten[[#This Row],[Loonkosten]]=1,Tb_Activiteiten[[#Headers],[Loonkosten]],"")))</f>
        <v/>
      </c>
      <c r="AB663" t="str">
        <f>IF(ISNUMBER(FIND("arbeid",Methode_Keuze)),"",IF(ISNUMBER(FIND("arbeid",Methode_Keuze)),"",IF(Tb_Activiteiten[[#This Row],[Eigen arbeid]]=1,Tb_Activiteiten[[#Headers],[Eigen arbeid]],"")))</f>
        <v/>
      </c>
      <c r="AC663" t="str">
        <f>IF(ISNUMBER(FIND("arbeid",Methode_Keuze)),"",IF(ISNUMBER(FIND("arbeid",Methode_Keuze)),"",IF(Tb_Activiteiten[[#This Row],[Projectmedewerker]]=1,Tb_Activiteiten[[#Headers],[Projectmedewerker]],"")))</f>
        <v/>
      </c>
      <c r="AD663" t="str">
        <f>IF(ISNUMBER(FIND("arbeid",Methode_Keuze)),"",IF(ISNUMBER(FIND("arbeid",Methode_Keuze)),"",IF(Tb_Activiteiten[[#This Row],[Landbouwer]]=1,Tb_Activiteiten[[#Headers],[Landbouwer]],"")))</f>
        <v/>
      </c>
      <c r="AE663" t="str">
        <f>IF(ISNUMBER(FIND("arbeid",Methode_Keuze)),"",IF(ISNUMBER(FIND("arbeid",Methode_Keuze)),"",IF(Tb_Activiteiten[[#This Row],[Adviseur]]=1,Tb_Activiteiten[[#Headers],[Adviseur]],"")))</f>
        <v/>
      </c>
      <c r="AF663" t="str">
        <f>IF(ISNUMBER(FIND("arbeid",Methode_Keuze)),"",IF(ISNUMBER(FIND("arbeid",Methode_Keuze)),"",IF(Tb_Activiteiten[[#This Row],[Projectleider/Expert]]=1,Tb_Activiteiten[[#Headers],[Projectleider/Expert]],"")))</f>
        <v/>
      </c>
      <c r="AG663" t="str">
        <f>IF(ISNUMBER(FIND("arbeid",Methode_Keuze)),"",IF(ISNUMBER(FIND("arbeid",Methode_Keuze)),"",IF(Tb_Activiteiten[[#This Row],[Arbeidskosten]]=1,Tb_Activiteiten[[#Headers],[Arbeidskosten]],"")))</f>
        <v/>
      </c>
      <c r="AH663" t="str">
        <f>IF(ISNUMBER(FIND("arbeid",Methode_Keuze)),"",IF(ISNUMBER(FIND("arbeid",Methode_Keuze)),"",IF(Tb_Activiteiten[[#This Row],[Arbeidskosten op basis van IKS]]=1,Tb_Activiteiten[[#Headers],[Arbeidskosten op basis van IKS]],"")))</f>
        <v/>
      </c>
      <c r="AI663" t="str">
        <f>IF(ISNUMBER(FIND("overige",Methode_Keuze)),"",IF(Tb_Activiteiten[[#This Row],[Kosten derden exclusief btw]]=1,Tb_Activiteiten[[#Headers],[Kosten derden exclusief btw]],""))</f>
        <v/>
      </c>
      <c r="AJ663" t="str">
        <f>IF(ISNUMBER(FIND("overige",Methode_Keuze)),"",IF(Tb_Activiteiten[[#This Row],[Niet verrekenbare btw]]=1,Tb_Activiteiten[[#Headers],[Niet verrekenbare btw]],""))</f>
        <v/>
      </c>
      <c r="AK663" t="str">
        <f>IF(ISNUMBER(FIND("overige",Methode_Keuze)),"",IF(Tb_Activiteiten[[#This Row],[Grondkosten]]=1,Tb_Activiteiten[[#Headers],[Grondkosten]],""))</f>
        <v/>
      </c>
      <c r="AL663" t="str">
        <f>IF(ISNUMBER(FIND("overige",Methode_Keuze)),"",IF(Tb_Activiteiten[[#This Row],[Bijdrage in natura (overige)]]=1,Tb_Activiteiten[[#Headers],[Bijdrage in natura (overige)]],""))</f>
        <v/>
      </c>
      <c r="AM663" t="str">
        <f>IF(ISNUMBER(FIND("overige",Methode_Keuze)),"",IF(Tb_Activiteiten[[#This Row],[Bijdrage in natura (vrijwilligers)]]=1,Tb_Activiteiten[[#Headers],[Bijdrage in natura (vrijwilligers)]],""))</f>
        <v/>
      </c>
      <c r="AN663" t="str">
        <f>IF(ISNUMBER(FIND("overige",Methode_Keuze)),"",IF(Tb_Activiteiten[[#This Row],[Afschrijvingskosten]]=1,Tb_Activiteiten[[#Headers],[Afschrijvingskosten]],""))</f>
        <v/>
      </c>
    </row>
    <row r="664" spans="1:40" x14ac:dyDescent="0.25">
      <c r="A664" s="342"/>
      <c r="F664" s="81"/>
      <c r="G664" s="81"/>
      <c r="L664" s="71"/>
      <c r="N664" t="str">
        <f>IFERROR(IF(VLOOKUP(Tb_Activiteiten[[#This Row],[Openstelling]],Tb_Openstelling[],2,0)=1,1,""),"")</f>
        <v/>
      </c>
      <c r="AA664" t="str">
        <f>IF(ISNUMBER(FIND("arbeid",Methode_Keuze)),"",IF(ISNUMBER(FIND("arbeid",Methode_Keuze)),"",IF(Tb_Activiteiten[[#This Row],[Loonkosten]]=1,Tb_Activiteiten[[#Headers],[Loonkosten]],"")))</f>
        <v/>
      </c>
      <c r="AB664" t="str">
        <f>IF(ISNUMBER(FIND("arbeid",Methode_Keuze)),"",IF(ISNUMBER(FIND("arbeid",Methode_Keuze)),"",IF(Tb_Activiteiten[[#This Row],[Eigen arbeid]]=1,Tb_Activiteiten[[#Headers],[Eigen arbeid]],"")))</f>
        <v/>
      </c>
      <c r="AC664" t="str">
        <f>IF(ISNUMBER(FIND("arbeid",Methode_Keuze)),"",IF(ISNUMBER(FIND("arbeid",Methode_Keuze)),"",IF(Tb_Activiteiten[[#This Row],[Projectmedewerker]]=1,Tb_Activiteiten[[#Headers],[Projectmedewerker]],"")))</f>
        <v/>
      </c>
      <c r="AD664" t="str">
        <f>IF(ISNUMBER(FIND("arbeid",Methode_Keuze)),"",IF(ISNUMBER(FIND("arbeid",Methode_Keuze)),"",IF(Tb_Activiteiten[[#This Row],[Landbouwer]]=1,Tb_Activiteiten[[#Headers],[Landbouwer]],"")))</f>
        <v/>
      </c>
      <c r="AE664" t="str">
        <f>IF(ISNUMBER(FIND("arbeid",Methode_Keuze)),"",IF(ISNUMBER(FIND("arbeid",Methode_Keuze)),"",IF(Tb_Activiteiten[[#This Row],[Adviseur]]=1,Tb_Activiteiten[[#Headers],[Adviseur]],"")))</f>
        <v/>
      </c>
      <c r="AF664" t="str">
        <f>IF(ISNUMBER(FIND("arbeid",Methode_Keuze)),"",IF(ISNUMBER(FIND("arbeid",Methode_Keuze)),"",IF(Tb_Activiteiten[[#This Row],[Projectleider/Expert]]=1,Tb_Activiteiten[[#Headers],[Projectleider/Expert]],"")))</f>
        <v/>
      </c>
      <c r="AG664" t="str">
        <f>IF(ISNUMBER(FIND("arbeid",Methode_Keuze)),"",IF(ISNUMBER(FIND("arbeid",Methode_Keuze)),"",IF(Tb_Activiteiten[[#This Row],[Arbeidskosten]]=1,Tb_Activiteiten[[#Headers],[Arbeidskosten]],"")))</f>
        <v/>
      </c>
      <c r="AH664" t="str">
        <f>IF(ISNUMBER(FIND("arbeid",Methode_Keuze)),"",IF(ISNUMBER(FIND("arbeid",Methode_Keuze)),"",IF(Tb_Activiteiten[[#This Row],[Arbeidskosten op basis van IKS]]=1,Tb_Activiteiten[[#Headers],[Arbeidskosten op basis van IKS]],"")))</f>
        <v/>
      </c>
      <c r="AI664" t="str">
        <f>IF(ISNUMBER(FIND("overige",Methode_Keuze)),"",IF(Tb_Activiteiten[[#This Row],[Kosten derden exclusief btw]]=1,Tb_Activiteiten[[#Headers],[Kosten derden exclusief btw]],""))</f>
        <v/>
      </c>
      <c r="AJ664" t="str">
        <f>IF(ISNUMBER(FIND("overige",Methode_Keuze)),"",IF(Tb_Activiteiten[[#This Row],[Niet verrekenbare btw]]=1,Tb_Activiteiten[[#Headers],[Niet verrekenbare btw]],""))</f>
        <v/>
      </c>
      <c r="AK664" t="str">
        <f>IF(ISNUMBER(FIND("overige",Methode_Keuze)),"",IF(Tb_Activiteiten[[#This Row],[Grondkosten]]=1,Tb_Activiteiten[[#Headers],[Grondkosten]],""))</f>
        <v/>
      </c>
      <c r="AL664" t="str">
        <f>IF(ISNUMBER(FIND("overige",Methode_Keuze)),"",IF(Tb_Activiteiten[[#This Row],[Bijdrage in natura (overige)]]=1,Tb_Activiteiten[[#Headers],[Bijdrage in natura (overige)]],""))</f>
        <v/>
      </c>
      <c r="AM664" t="str">
        <f>IF(ISNUMBER(FIND("overige",Methode_Keuze)),"",IF(Tb_Activiteiten[[#This Row],[Bijdrage in natura (vrijwilligers)]]=1,Tb_Activiteiten[[#Headers],[Bijdrage in natura (vrijwilligers)]],""))</f>
        <v/>
      </c>
      <c r="AN664" t="str">
        <f>IF(ISNUMBER(FIND("overige",Methode_Keuze)),"",IF(Tb_Activiteiten[[#This Row],[Afschrijvingskosten]]=1,Tb_Activiteiten[[#Headers],[Afschrijvingskosten]],""))</f>
        <v/>
      </c>
    </row>
    <row r="665" spans="1:40" x14ac:dyDescent="0.25">
      <c r="A665" s="342"/>
      <c r="F665" s="81"/>
      <c r="G665" s="81"/>
      <c r="L665" s="71"/>
      <c r="N665" t="str">
        <f>IFERROR(IF(VLOOKUP(Tb_Activiteiten[[#This Row],[Openstelling]],Tb_Openstelling[],2,0)=1,1,""),"")</f>
        <v/>
      </c>
      <c r="AA665" t="str">
        <f>IF(ISNUMBER(FIND("arbeid",Methode_Keuze)),"",IF(ISNUMBER(FIND("arbeid",Methode_Keuze)),"",IF(Tb_Activiteiten[[#This Row],[Loonkosten]]=1,Tb_Activiteiten[[#Headers],[Loonkosten]],"")))</f>
        <v/>
      </c>
      <c r="AB665" t="str">
        <f>IF(ISNUMBER(FIND("arbeid",Methode_Keuze)),"",IF(ISNUMBER(FIND("arbeid",Methode_Keuze)),"",IF(Tb_Activiteiten[[#This Row],[Eigen arbeid]]=1,Tb_Activiteiten[[#Headers],[Eigen arbeid]],"")))</f>
        <v/>
      </c>
      <c r="AC665" t="str">
        <f>IF(ISNUMBER(FIND("arbeid",Methode_Keuze)),"",IF(ISNUMBER(FIND("arbeid",Methode_Keuze)),"",IF(Tb_Activiteiten[[#This Row],[Projectmedewerker]]=1,Tb_Activiteiten[[#Headers],[Projectmedewerker]],"")))</f>
        <v/>
      </c>
      <c r="AD665" t="str">
        <f>IF(ISNUMBER(FIND("arbeid",Methode_Keuze)),"",IF(ISNUMBER(FIND("arbeid",Methode_Keuze)),"",IF(Tb_Activiteiten[[#This Row],[Landbouwer]]=1,Tb_Activiteiten[[#Headers],[Landbouwer]],"")))</f>
        <v/>
      </c>
      <c r="AE665" t="str">
        <f>IF(ISNUMBER(FIND("arbeid",Methode_Keuze)),"",IF(ISNUMBER(FIND("arbeid",Methode_Keuze)),"",IF(Tb_Activiteiten[[#This Row],[Adviseur]]=1,Tb_Activiteiten[[#Headers],[Adviseur]],"")))</f>
        <v/>
      </c>
      <c r="AF665" t="str">
        <f>IF(ISNUMBER(FIND("arbeid",Methode_Keuze)),"",IF(ISNUMBER(FIND("arbeid",Methode_Keuze)),"",IF(Tb_Activiteiten[[#This Row],[Projectleider/Expert]]=1,Tb_Activiteiten[[#Headers],[Projectleider/Expert]],"")))</f>
        <v/>
      </c>
      <c r="AG665" t="str">
        <f>IF(ISNUMBER(FIND("arbeid",Methode_Keuze)),"",IF(ISNUMBER(FIND("arbeid",Methode_Keuze)),"",IF(Tb_Activiteiten[[#This Row],[Arbeidskosten]]=1,Tb_Activiteiten[[#Headers],[Arbeidskosten]],"")))</f>
        <v/>
      </c>
      <c r="AH665" t="str">
        <f>IF(ISNUMBER(FIND("arbeid",Methode_Keuze)),"",IF(ISNUMBER(FIND("arbeid",Methode_Keuze)),"",IF(Tb_Activiteiten[[#This Row],[Arbeidskosten op basis van IKS]]=1,Tb_Activiteiten[[#Headers],[Arbeidskosten op basis van IKS]],"")))</f>
        <v/>
      </c>
      <c r="AI665" t="str">
        <f>IF(ISNUMBER(FIND("overige",Methode_Keuze)),"",IF(Tb_Activiteiten[[#This Row],[Kosten derden exclusief btw]]=1,Tb_Activiteiten[[#Headers],[Kosten derden exclusief btw]],""))</f>
        <v/>
      </c>
      <c r="AJ665" t="str">
        <f>IF(ISNUMBER(FIND("overige",Methode_Keuze)),"",IF(Tb_Activiteiten[[#This Row],[Niet verrekenbare btw]]=1,Tb_Activiteiten[[#Headers],[Niet verrekenbare btw]],""))</f>
        <v/>
      </c>
      <c r="AK665" t="str">
        <f>IF(ISNUMBER(FIND("overige",Methode_Keuze)),"",IF(Tb_Activiteiten[[#This Row],[Grondkosten]]=1,Tb_Activiteiten[[#Headers],[Grondkosten]],""))</f>
        <v/>
      </c>
      <c r="AL665" t="str">
        <f>IF(ISNUMBER(FIND("overige",Methode_Keuze)),"",IF(Tb_Activiteiten[[#This Row],[Bijdrage in natura (overige)]]=1,Tb_Activiteiten[[#Headers],[Bijdrage in natura (overige)]],""))</f>
        <v/>
      </c>
      <c r="AM665" t="str">
        <f>IF(ISNUMBER(FIND("overige",Methode_Keuze)),"",IF(Tb_Activiteiten[[#This Row],[Bijdrage in natura (vrijwilligers)]]=1,Tb_Activiteiten[[#Headers],[Bijdrage in natura (vrijwilligers)]],""))</f>
        <v/>
      </c>
      <c r="AN665" t="str">
        <f>IF(ISNUMBER(FIND("overige",Methode_Keuze)),"",IF(Tb_Activiteiten[[#This Row],[Afschrijvingskosten]]=1,Tb_Activiteiten[[#Headers],[Afschrijvingskosten]],""))</f>
        <v/>
      </c>
    </row>
    <row r="666" spans="1:40" x14ac:dyDescent="0.25">
      <c r="A666" s="342"/>
      <c r="F666" s="81"/>
      <c r="G666" s="81"/>
      <c r="L666" s="71"/>
      <c r="N666" t="str">
        <f>IFERROR(IF(VLOOKUP(Tb_Activiteiten[[#This Row],[Openstelling]],Tb_Openstelling[],2,0)=1,1,""),"")</f>
        <v/>
      </c>
      <c r="AA666" t="str">
        <f>IF(ISNUMBER(FIND("arbeid",Methode_Keuze)),"",IF(ISNUMBER(FIND("arbeid",Methode_Keuze)),"",IF(Tb_Activiteiten[[#This Row],[Loonkosten]]=1,Tb_Activiteiten[[#Headers],[Loonkosten]],"")))</f>
        <v/>
      </c>
      <c r="AB666" t="str">
        <f>IF(ISNUMBER(FIND("arbeid",Methode_Keuze)),"",IF(ISNUMBER(FIND("arbeid",Methode_Keuze)),"",IF(Tb_Activiteiten[[#This Row],[Eigen arbeid]]=1,Tb_Activiteiten[[#Headers],[Eigen arbeid]],"")))</f>
        <v/>
      </c>
      <c r="AC666" t="str">
        <f>IF(ISNUMBER(FIND("arbeid",Methode_Keuze)),"",IF(ISNUMBER(FIND("arbeid",Methode_Keuze)),"",IF(Tb_Activiteiten[[#This Row],[Projectmedewerker]]=1,Tb_Activiteiten[[#Headers],[Projectmedewerker]],"")))</f>
        <v/>
      </c>
      <c r="AD666" t="str">
        <f>IF(ISNUMBER(FIND("arbeid",Methode_Keuze)),"",IF(ISNUMBER(FIND("arbeid",Methode_Keuze)),"",IF(Tb_Activiteiten[[#This Row],[Landbouwer]]=1,Tb_Activiteiten[[#Headers],[Landbouwer]],"")))</f>
        <v/>
      </c>
      <c r="AE666" t="str">
        <f>IF(ISNUMBER(FIND("arbeid",Methode_Keuze)),"",IF(ISNUMBER(FIND("arbeid",Methode_Keuze)),"",IF(Tb_Activiteiten[[#This Row],[Adviseur]]=1,Tb_Activiteiten[[#Headers],[Adviseur]],"")))</f>
        <v/>
      </c>
      <c r="AF666" t="str">
        <f>IF(ISNUMBER(FIND("arbeid",Methode_Keuze)),"",IF(ISNUMBER(FIND("arbeid",Methode_Keuze)),"",IF(Tb_Activiteiten[[#This Row],[Projectleider/Expert]]=1,Tb_Activiteiten[[#Headers],[Projectleider/Expert]],"")))</f>
        <v/>
      </c>
      <c r="AG666" t="str">
        <f>IF(ISNUMBER(FIND("arbeid",Methode_Keuze)),"",IF(ISNUMBER(FIND("arbeid",Methode_Keuze)),"",IF(Tb_Activiteiten[[#This Row],[Arbeidskosten]]=1,Tb_Activiteiten[[#Headers],[Arbeidskosten]],"")))</f>
        <v/>
      </c>
      <c r="AH666" t="str">
        <f>IF(ISNUMBER(FIND("arbeid",Methode_Keuze)),"",IF(ISNUMBER(FIND("arbeid",Methode_Keuze)),"",IF(Tb_Activiteiten[[#This Row],[Arbeidskosten op basis van IKS]]=1,Tb_Activiteiten[[#Headers],[Arbeidskosten op basis van IKS]],"")))</f>
        <v/>
      </c>
      <c r="AI666" t="str">
        <f>IF(ISNUMBER(FIND("overige",Methode_Keuze)),"",IF(Tb_Activiteiten[[#This Row],[Kosten derden exclusief btw]]=1,Tb_Activiteiten[[#Headers],[Kosten derden exclusief btw]],""))</f>
        <v/>
      </c>
      <c r="AJ666" t="str">
        <f>IF(ISNUMBER(FIND("overige",Methode_Keuze)),"",IF(Tb_Activiteiten[[#This Row],[Niet verrekenbare btw]]=1,Tb_Activiteiten[[#Headers],[Niet verrekenbare btw]],""))</f>
        <v/>
      </c>
      <c r="AK666" t="str">
        <f>IF(ISNUMBER(FIND("overige",Methode_Keuze)),"",IF(Tb_Activiteiten[[#This Row],[Grondkosten]]=1,Tb_Activiteiten[[#Headers],[Grondkosten]],""))</f>
        <v/>
      </c>
      <c r="AL666" t="str">
        <f>IF(ISNUMBER(FIND("overige",Methode_Keuze)),"",IF(Tb_Activiteiten[[#This Row],[Bijdrage in natura (overige)]]=1,Tb_Activiteiten[[#Headers],[Bijdrage in natura (overige)]],""))</f>
        <v/>
      </c>
      <c r="AM666" t="str">
        <f>IF(ISNUMBER(FIND("overige",Methode_Keuze)),"",IF(Tb_Activiteiten[[#This Row],[Bijdrage in natura (vrijwilligers)]]=1,Tb_Activiteiten[[#Headers],[Bijdrage in natura (vrijwilligers)]],""))</f>
        <v/>
      </c>
      <c r="AN666" t="str">
        <f>IF(ISNUMBER(FIND("overige",Methode_Keuze)),"",IF(Tb_Activiteiten[[#This Row],[Afschrijvingskosten]]=1,Tb_Activiteiten[[#Headers],[Afschrijvingskosten]],""))</f>
        <v/>
      </c>
    </row>
    <row r="667" spans="1:40" x14ac:dyDescent="0.25">
      <c r="A667" s="342"/>
      <c r="F667" s="81"/>
      <c r="G667" s="81"/>
      <c r="L667" s="71"/>
      <c r="N667" t="str">
        <f>IFERROR(IF(VLOOKUP(Tb_Activiteiten[[#This Row],[Openstelling]],Tb_Openstelling[],2,0)=1,1,""),"")</f>
        <v/>
      </c>
      <c r="AA667" t="str">
        <f>IF(ISNUMBER(FIND("arbeid",Methode_Keuze)),"",IF(ISNUMBER(FIND("arbeid",Methode_Keuze)),"",IF(Tb_Activiteiten[[#This Row],[Loonkosten]]=1,Tb_Activiteiten[[#Headers],[Loonkosten]],"")))</f>
        <v/>
      </c>
      <c r="AB667" t="str">
        <f>IF(ISNUMBER(FIND("arbeid",Methode_Keuze)),"",IF(ISNUMBER(FIND("arbeid",Methode_Keuze)),"",IF(Tb_Activiteiten[[#This Row],[Eigen arbeid]]=1,Tb_Activiteiten[[#Headers],[Eigen arbeid]],"")))</f>
        <v/>
      </c>
      <c r="AC667" t="str">
        <f>IF(ISNUMBER(FIND("arbeid",Methode_Keuze)),"",IF(ISNUMBER(FIND("arbeid",Methode_Keuze)),"",IF(Tb_Activiteiten[[#This Row],[Projectmedewerker]]=1,Tb_Activiteiten[[#Headers],[Projectmedewerker]],"")))</f>
        <v/>
      </c>
      <c r="AD667" t="str">
        <f>IF(ISNUMBER(FIND("arbeid",Methode_Keuze)),"",IF(ISNUMBER(FIND("arbeid",Methode_Keuze)),"",IF(Tb_Activiteiten[[#This Row],[Landbouwer]]=1,Tb_Activiteiten[[#Headers],[Landbouwer]],"")))</f>
        <v/>
      </c>
      <c r="AE667" t="str">
        <f>IF(ISNUMBER(FIND("arbeid",Methode_Keuze)),"",IF(ISNUMBER(FIND("arbeid",Methode_Keuze)),"",IF(Tb_Activiteiten[[#This Row],[Adviseur]]=1,Tb_Activiteiten[[#Headers],[Adviseur]],"")))</f>
        <v/>
      </c>
      <c r="AF667" t="str">
        <f>IF(ISNUMBER(FIND("arbeid",Methode_Keuze)),"",IF(ISNUMBER(FIND("arbeid",Methode_Keuze)),"",IF(Tb_Activiteiten[[#This Row],[Projectleider/Expert]]=1,Tb_Activiteiten[[#Headers],[Projectleider/Expert]],"")))</f>
        <v/>
      </c>
      <c r="AG667" t="str">
        <f>IF(ISNUMBER(FIND("arbeid",Methode_Keuze)),"",IF(ISNUMBER(FIND("arbeid",Methode_Keuze)),"",IF(Tb_Activiteiten[[#This Row],[Arbeidskosten]]=1,Tb_Activiteiten[[#Headers],[Arbeidskosten]],"")))</f>
        <v/>
      </c>
      <c r="AH667" t="str">
        <f>IF(ISNUMBER(FIND("arbeid",Methode_Keuze)),"",IF(ISNUMBER(FIND("arbeid",Methode_Keuze)),"",IF(Tb_Activiteiten[[#This Row],[Arbeidskosten op basis van IKS]]=1,Tb_Activiteiten[[#Headers],[Arbeidskosten op basis van IKS]],"")))</f>
        <v/>
      </c>
      <c r="AI667" t="str">
        <f>IF(ISNUMBER(FIND("overige",Methode_Keuze)),"",IF(Tb_Activiteiten[[#This Row],[Kosten derden exclusief btw]]=1,Tb_Activiteiten[[#Headers],[Kosten derden exclusief btw]],""))</f>
        <v/>
      </c>
      <c r="AJ667" t="str">
        <f>IF(ISNUMBER(FIND("overige",Methode_Keuze)),"",IF(Tb_Activiteiten[[#This Row],[Niet verrekenbare btw]]=1,Tb_Activiteiten[[#Headers],[Niet verrekenbare btw]],""))</f>
        <v/>
      </c>
      <c r="AK667" t="str">
        <f>IF(ISNUMBER(FIND("overige",Methode_Keuze)),"",IF(Tb_Activiteiten[[#This Row],[Grondkosten]]=1,Tb_Activiteiten[[#Headers],[Grondkosten]],""))</f>
        <v/>
      </c>
      <c r="AL667" t="str">
        <f>IF(ISNUMBER(FIND("overige",Methode_Keuze)),"",IF(Tb_Activiteiten[[#This Row],[Bijdrage in natura (overige)]]=1,Tb_Activiteiten[[#Headers],[Bijdrage in natura (overige)]],""))</f>
        <v/>
      </c>
      <c r="AM667" t="str">
        <f>IF(ISNUMBER(FIND("overige",Methode_Keuze)),"",IF(Tb_Activiteiten[[#This Row],[Bijdrage in natura (vrijwilligers)]]=1,Tb_Activiteiten[[#Headers],[Bijdrage in natura (vrijwilligers)]],""))</f>
        <v/>
      </c>
      <c r="AN667" t="str">
        <f>IF(ISNUMBER(FIND("overige",Methode_Keuze)),"",IF(Tb_Activiteiten[[#This Row],[Afschrijvingskosten]]=1,Tb_Activiteiten[[#Headers],[Afschrijvingskosten]],""))</f>
        <v/>
      </c>
    </row>
    <row r="668" spans="1:40" x14ac:dyDescent="0.25">
      <c r="A668" s="342"/>
      <c r="F668" s="81"/>
      <c r="G668" s="81"/>
      <c r="L668" s="71"/>
      <c r="N668" t="str">
        <f>IFERROR(IF(VLOOKUP(Tb_Activiteiten[[#This Row],[Openstelling]],Tb_Openstelling[],2,0)=1,1,""),"")</f>
        <v/>
      </c>
      <c r="AA668" t="str">
        <f>IF(ISNUMBER(FIND("arbeid",Methode_Keuze)),"",IF(ISNUMBER(FIND("arbeid",Methode_Keuze)),"",IF(Tb_Activiteiten[[#This Row],[Loonkosten]]=1,Tb_Activiteiten[[#Headers],[Loonkosten]],"")))</f>
        <v/>
      </c>
      <c r="AB668" t="str">
        <f>IF(ISNUMBER(FIND("arbeid",Methode_Keuze)),"",IF(ISNUMBER(FIND("arbeid",Methode_Keuze)),"",IF(Tb_Activiteiten[[#This Row],[Eigen arbeid]]=1,Tb_Activiteiten[[#Headers],[Eigen arbeid]],"")))</f>
        <v/>
      </c>
      <c r="AC668" t="str">
        <f>IF(ISNUMBER(FIND("arbeid",Methode_Keuze)),"",IF(ISNUMBER(FIND("arbeid",Methode_Keuze)),"",IF(Tb_Activiteiten[[#This Row],[Projectmedewerker]]=1,Tb_Activiteiten[[#Headers],[Projectmedewerker]],"")))</f>
        <v/>
      </c>
      <c r="AD668" t="str">
        <f>IF(ISNUMBER(FIND("arbeid",Methode_Keuze)),"",IF(ISNUMBER(FIND("arbeid",Methode_Keuze)),"",IF(Tb_Activiteiten[[#This Row],[Landbouwer]]=1,Tb_Activiteiten[[#Headers],[Landbouwer]],"")))</f>
        <v/>
      </c>
      <c r="AE668" t="str">
        <f>IF(ISNUMBER(FIND("arbeid",Methode_Keuze)),"",IF(ISNUMBER(FIND("arbeid",Methode_Keuze)),"",IF(Tb_Activiteiten[[#This Row],[Adviseur]]=1,Tb_Activiteiten[[#Headers],[Adviseur]],"")))</f>
        <v/>
      </c>
      <c r="AF668" t="str">
        <f>IF(ISNUMBER(FIND("arbeid",Methode_Keuze)),"",IF(ISNUMBER(FIND("arbeid",Methode_Keuze)),"",IF(Tb_Activiteiten[[#This Row],[Projectleider/Expert]]=1,Tb_Activiteiten[[#Headers],[Projectleider/Expert]],"")))</f>
        <v/>
      </c>
      <c r="AG668" t="str">
        <f>IF(ISNUMBER(FIND("arbeid",Methode_Keuze)),"",IF(ISNUMBER(FIND("arbeid",Methode_Keuze)),"",IF(Tb_Activiteiten[[#This Row],[Arbeidskosten]]=1,Tb_Activiteiten[[#Headers],[Arbeidskosten]],"")))</f>
        <v/>
      </c>
      <c r="AH668" t="str">
        <f>IF(ISNUMBER(FIND("arbeid",Methode_Keuze)),"",IF(ISNUMBER(FIND("arbeid",Methode_Keuze)),"",IF(Tb_Activiteiten[[#This Row],[Arbeidskosten op basis van IKS]]=1,Tb_Activiteiten[[#Headers],[Arbeidskosten op basis van IKS]],"")))</f>
        <v/>
      </c>
      <c r="AI668" t="str">
        <f>IF(ISNUMBER(FIND("overige",Methode_Keuze)),"",IF(Tb_Activiteiten[[#This Row],[Kosten derden exclusief btw]]=1,Tb_Activiteiten[[#Headers],[Kosten derden exclusief btw]],""))</f>
        <v/>
      </c>
      <c r="AJ668" t="str">
        <f>IF(ISNUMBER(FIND("overige",Methode_Keuze)),"",IF(Tb_Activiteiten[[#This Row],[Niet verrekenbare btw]]=1,Tb_Activiteiten[[#Headers],[Niet verrekenbare btw]],""))</f>
        <v/>
      </c>
      <c r="AK668" t="str">
        <f>IF(ISNUMBER(FIND("overige",Methode_Keuze)),"",IF(Tb_Activiteiten[[#This Row],[Grondkosten]]=1,Tb_Activiteiten[[#Headers],[Grondkosten]],""))</f>
        <v/>
      </c>
      <c r="AL668" t="str">
        <f>IF(ISNUMBER(FIND("overige",Methode_Keuze)),"",IF(Tb_Activiteiten[[#This Row],[Bijdrage in natura (overige)]]=1,Tb_Activiteiten[[#Headers],[Bijdrage in natura (overige)]],""))</f>
        <v/>
      </c>
      <c r="AM668" t="str">
        <f>IF(ISNUMBER(FIND("overige",Methode_Keuze)),"",IF(Tb_Activiteiten[[#This Row],[Bijdrage in natura (vrijwilligers)]]=1,Tb_Activiteiten[[#Headers],[Bijdrage in natura (vrijwilligers)]],""))</f>
        <v/>
      </c>
      <c r="AN668" t="str">
        <f>IF(ISNUMBER(FIND("overige",Methode_Keuze)),"",IF(Tb_Activiteiten[[#This Row],[Afschrijvingskosten]]=1,Tb_Activiteiten[[#Headers],[Afschrijvingskosten]],""))</f>
        <v/>
      </c>
    </row>
    <row r="669" spans="1:40" x14ac:dyDescent="0.25">
      <c r="A669" s="342"/>
      <c r="F669" s="81"/>
      <c r="G669" s="81"/>
      <c r="L669" s="71"/>
      <c r="N669" t="str">
        <f>IFERROR(IF(VLOOKUP(Tb_Activiteiten[[#This Row],[Openstelling]],Tb_Openstelling[],2,0)=1,1,""),"")</f>
        <v/>
      </c>
      <c r="AA669" t="str">
        <f>IF(ISNUMBER(FIND("arbeid",Methode_Keuze)),"",IF(ISNUMBER(FIND("arbeid",Methode_Keuze)),"",IF(Tb_Activiteiten[[#This Row],[Loonkosten]]=1,Tb_Activiteiten[[#Headers],[Loonkosten]],"")))</f>
        <v/>
      </c>
      <c r="AB669" t="str">
        <f>IF(ISNUMBER(FIND("arbeid",Methode_Keuze)),"",IF(ISNUMBER(FIND("arbeid",Methode_Keuze)),"",IF(Tb_Activiteiten[[#This Row],[Eigen arbeid]]=1,Tb_Activiteiten[[#Headers],[Eigen arbeid]],"")))</f>
        <v/>
      </c>
      <c r="AC669" t="str">
        <f>IF(ISNUMBER(FIND("arbeid",Methode_Keuze)),"",IF(ISNUMBER(FIND("arbeid",Methode_Keuze)),"",IF(Tb_Activiteiten[[#This Row],[Projectmedewerker]]=1,Tb_Activiteiten[[#Headers],[Projectmedewerker]],"")))</f>
        <v/>
      </c>
      <c r="AD669" t="str">
        <f>IF(ISNUMBER(FIND("arbeid",Methode_Keuze)),"",IF(ISNUMBER(FIND("arbeid",Methode_Keuze)),"",IF(Tb_Activiteiten[[#This Row],[Landbouwer]]=1,Tb_Activiteiten[[#Headers],[Landbouwer]],"")))</f>
        <v/>
      </c>
      <c r="AE669" t="str">
        <f>IF(ISNUMBER(FIND("arbeid",Methode_Keuze)),"",IF(ISNUMBER(FIND("arbeid",Methode_Keuze)),"",IF(Tb_Activiteiten[[#This Row],[Adviseur]]=1,Tb_Activiteiten[[#Headers],[Adviseur]],"")))</f>
        <v/>
      </c>
      <c r="AF669" t="str">
        <f>IF(ISNUMBER(FIND("arbeid",Methode_Keuze)),"",IF(ISNUMBER(FIND("arbeid",Methode_Keuze)),"",IF(Tb_Activiteiten[[#This Row],[Projectleider/Expert]]=1,Tb_Activiteiten[[#Headers],[Projectleider/Expert]],"")))</f>
        <v/>
      </c>
      <c r="AG669" t="str">
        <f>IF(ISNUMBER(FIND("arbeid",Methode_Keuze)),"",IF(ISNUMBER(FIND("arbeid",Methode_Keuze)),"",IF(Tb_Activiteiten[[#This Row],[Arbeidskosten]]=1,Tb_Activiteiten[[#Headers],[Arbeidskosten]],"")))</f>
        <v/>
      </c>
      <c r="AH669" t="str">
        <f>IF(ISNUMBER(FIND("arbeid",Methode_Keuze)),"",IF(ISNUMBER(FIND("arbeid",Methode_Keuze)),"",IF(Tb_Activiteiten[[#This Row],[Arbeidskosten op basis van IKS]]=1,Tb_Activiteiten[[#Headers],[Arbeidskosten op basis van IKS]],"")))</f>
        <v/>
      </c>
      <c r="AI669" t="str">
        <f>IF(ISNUMBER(FIND("overige",Methode_Keuze)),"",IF(Tb_Activiteiten[[#This Row],[Kosten derden exclusief btw]]=1,Tb_Activiteiten[[#Headers],[Kosten derden exclusief btw]],""))</f>
        <v/>
      </c>
      <c r="AJ669" t="str">
        <f>IF(ISNUMBER(FIND("overige",Methode_Keuze)),"",IF(Tb_Activiteiten[[#This Row],[Niet verrekenbare btw]]=1,Tb_Activiteiten[[#Headers],[Niet verrekenbare btw]],""))</f>
        <v/>
      </c>
      <c r="AK669" t="str">
        <f>IF(ISNUMBER(FIND("overige",Methode_Keuze)),"",IF(Tb_Activiteiten[[#This Row],[Grondkosten]]=1,Tb_Activiteiten[[#Headers],[Grondkosten]],""))</f>
        <v/>
      </c>
      <c r="AL669" t="str">
        <f>IF(ISNUMBER(FIND("overige",Methode_Keuze)),"",IF(Tb_Activiteiten[[#This Row],[Bijdrage in natura (overige)]]=1,Tb_Activiteiten[[#Headers],[Bijdrage in natura (overige)]],""))</f>
        <v/>
      </c>
      <c r="AM669" t="str">
        <f>IF(ISNUMBER(FIND("overige",Methode_Keuze)),"",IF(Tb_Activiteiten[[#This Row],[Bijdrage in natura (vrijwilligers)]]=1,Tb_Activiteiten[[#Headers],[Bijdrage in natura (vrijwilligers)]],""))</f>
        <v/>
      </c>
      <c r="AN669" t="str">
        <f>IF(ISNUMBER(FIND("overige",Methode_Keuze)),"",IF(Tb_Activiteiten[[#This Row],[Afschrijvingskosten]]=1,Tb_Activiteiten[[#Headers],[Afschrijvingskosten]],""))</f>
        <v/>
      </c>
    </row>
    <row r="670" spans="1:40" x14ac:dyDescent="0.25">
      <c r="A670" s="342"/>
      <c r="F670" s="81"/>
      <c r="G670" s="81"/>
      <c r="L670" s="71"/>
      <c r="N670" t="str">
        <f>IFERROR(IF(VLOOKUP(Tb_Activiteiten[[#This Row],[Openstelling]],Tb_Openstelling[],2,0)=1,1,""),"")</f>
        <v/>
      </c>
      <c r="AA670" t="str">
        <f>IF(ISNUMBER(FIND("arbeid",Methode_Keuze)),"",IF(ISNUMBER(FIND("arbeid",Methode_Keuze)),"",IF(Tb_Activiteiten[[#This Row],[Loonkosten]]=1,Tb_Activiteiten[[#Headers],[Loonkosten]],"")))</f>
        <v/>
      </c>
      <c r="AB670" t="str">
        <f>IF(ISNUMBER(FIND("arbeid",Methode_Keuze)),"",IF(ISNUMBER(FIND("arbeid",Methode_Keuze)),"",IF(Tb_Activiteiten[[#This Row],[Eigen arbeid]]=1,Tb_Activiteiten[[#Headers],[Eigen arbeid]],"")))</f>
        <v/>
      </c>
      <c r="AC670" t="str">
        <f>IF(ISNUMBER(FIND("arbeid",Methode_Keuze)),"",IF(ISNUMBER(FIND("arbeid",Methode_Keuze)),"",IF(Tb_Activiteiten[[#This Row],[Projectmedewerker]]=1,Tb_Activiteiten[[#Headers],[Projectmedewerker]],"")))</f>
        <v/>
      </c>
      <c r="AD670" t="str">
        <f>IF(ISNUMBER(FIND("arbeid",Methode_Keuze)),"",IF(ISNUMBER(FIND("arbeid",Methode_Keuze)),"",IF(Tb_Activiteiten[[#This Row],[Landbouwer]]=1,Tb_Activiteiten[[#Headers],[Landbouwer]],"")))</f>
        <v/>
      </c>
      <c r="AE670" t="str">
        <f>IF(ISNUMBER(FIND("arbeid",Methode_Keuze)),"",IF(ISNUMBER(FIND("arbeid",Methode_Keuze)),"",IF(Tb_Activiteiten[[#This Row],[Adviseur]]=1,Tb_Activiteiten[[#Headers],[Adviseur]],"")))</f>
        <v/>
      </c>
      <c r="AF670" t="str">
        <f>IF(ISNUMBER(FIND("arbeid",Methode_Keuze)),"",IF(ISNUMBER(FIND("arbeid",Methode_Keuze)),"",IF(Tb_Activiteiten[[#This Row],[Projectleider/Expert]]=1,Tb_Activiteiten[[#Headers],[Projectleider/Expert]],"")))</f>
        <v/>
      </c>
      <c r="AG670" t="str">
        <f>IF(ISNUMBER(FIND("arbeid",Methode_Keuze)),"",IF(ISNUMBER(FIND("arbeid",Methode_Keuze)),"",IF(Tb_Activiteiten[[#This Row],[Arbeidskosten]]=1,Tb_Activiteiten[[#Headers],[Arbeidskosten]],"")))</f>
        <v/>
      </c>
      <c r="AH670" t="str">
        <f>IF(ISNUMBER(FIND("arbeid",Methode_Keuze)),"",IF(ISNUMBER(FIND("arbeid",Methode_Keuze)),"",IF(Tb_Activiteiten[[#This Row],[Arbeidskosten op basis van IKS]]=1,Tb_Activiteiten[[#Headers],[Arbeidskosten op basis van IKS]],"")))</f>
        <v/>
      </c>
      <c r="AI670" t="str">
        <f>IF(ISNUMBER(FIND("overige",Methode_Keuze)),"",IF(Tb_Activiteiten[[#This Row],[Kosten derden exclusief btw]]=1,Tb_Activiteiten[[#Headers],[Kosten derden exclusief btw]],""))</f>
        <v/>
      </c>
      <c r="AJ670" t="str">
        <f>IF(ISNUMBER(FIND("overige",Methode_Keuze)),"",IF(Tb_Activiteiten[[#This Row],[Niet verrekenbare btw]]=1,Tb_Activiteiten[[#Headers],[Niet verrekenbare btw]],""))</f>
        <v/>
      </c>
      <c r="AK670" t="str">
        <f>IF(ISNUMBER(FIND("overige",Methode_Keuze)),"",IF(Tb_Activiteiten[[#This Row],[Grondkosten]]=1,Tb_Activiteiten[[#Headers],[Grondkosten]],""))</f>
        <v/>
      </c>
      <c r="AL670" t="str">
        <f>IF(ISNUMBER(FIND("overige",Methode_Keuze)),"",IF(Tb_Activiteiten[[#This Row],[Bijdrage in natura (overige)]]=1,Tb_Activiteiten[[#Headers],[Bijdrage in natura (overige)]],""))</f>
        <v/>
      </c>
      <c r="AM670" t="str">
        <f>IF(ISNUMBER(FIND("overige",Methode_Keuze)),"",IF(Tb_Activiteiten[[#This Row],[Bijdrage in natura (vrijwilligers)]]=1,Tb_Activiteiten[[#Headers],[Bijdrage in natura (vrijwilligers)]],""))</f>
        <v/>
      </c>
      <c r="AN670" t="str">
        <f>IF(ISNUMBER(FIND("overige",Methode_Keuze)),"",IF(Tb_Activiteiten[[#This Row],[Afschrijvingskosten]]=1,Tb_Activiteiten[[#Headers],[Afschrijvingskosten]],""))</f>
        <v/>
      </c>
    </row>
    <row r="671" spans="1:40" x14ac:dyDescent="0.25">
      <c r="A671" s="342"/>
      <c r="F671" s="81"/>
      <c r="G671" s="81"/>
      <c r="L671" s="71"/>
      <c r="N671" t="str">
        <f>IFERROR(IF(VLOOKUP(Tb_Activiteiten[[#This Row],[Openstelling]],Tb_Openstelling[],2,0)=1,1,""),"")</f>
        <v/>
      </c>
      <c r="AA671" t="str">
        <f>IF(ISNUMBER(FIND("arbeid",Methode_Keuze)),"",IF(ISNUMBER(FIND("arbeid",Methode_Keuze)),"",IF(Tb_Activiteiten[[#This Row],[Loonkosten]]=1,Tb_Activiteiten[[#Headers],[Loonkosten]],"")))</f>
        <v/>
      </c>
      <c r="AB671" t="str">
        <f>IF(ISNUMBER(FIND("arbeid",Methode_Keuze)),"",IF(ISNUMBER(FIND("arbeid",Methode_Keuze)),"",IF(Tb_Activiteiten[[#This Row],[Eigen arbeid]]=1,Tb_Activiteiten[[#Headers],[Eigen arbeid]],"")))</f>
        <v/>
      </c>
      <c r="AC671" t="str">
        <f>IF(ISNUMBER(FIND("arbeid",Methode_Keuze)),"",IF(ISNUMBER(FIND("arbeid",Methode_Keuze)),"",IF(Tb_Activiteiten[[#This Row],[Projectmedewerker]]=1,Tb_Activiteiten[[#Headers],[Projectmedewerker]],"")))</f>
        <v/>
      </c>
      <c r="AD671" t="str">
        <f>IF(ISNUMBER(FIND("arbeid",Methode_Keuze)),"",IF(ISNUMBER(FIND("arbeid",Methode_Keuze)),"",IF(Tb_Activiteiten[[#This Row],[Landbouwer]]=1,Tb_Activiteiten[[#Headers],[Landbouwer]],"")))</f>
        <v/>
      </c>
      <c r="AE671" t="str">
        <f>IF(ISNUMBER(FIND("arbeid",Methode_Keuze)),"",IF(ISNUMBER(FIND("arbeid",Methode_Keuze)),"",IF(Tb_Activiteiten[[#This Row],[Adviseur]]=1,Tb_Activiteiten[[#Headers],[Adviseur]],"")))</f>
        <v/>
      </c>
      <c r="AF671" t="str">
        <f>IF(ISNUMBER(FIND("arbeid",Methode_Keuze)),"",IF(ISNUMBER(FIND("arbeid",Methode_Keuze)),"",IF(Tb_Activiteiten[[#This Row],[Projectleider/Expert]]=1,Tb_Activiteiten[[#Headers],[Projectleider/Expert]],"")))</f>
        <v/>
      </c>
      <c r="AG671" t="str">
        <f>IF(ISNUMBER(FIND("arbeid",Methode_Keuze)),"",IF(ISNUMBER(FIND("arbeid",Methode_Keuze)),"",IF(Tb_Activiteiten[[#This Row],[Arbeidskosten]]=1,Tb_Activiteiten[[#Headers],[Arbeidskosten]],"")))</f>
        <v/>
      </c>
      <c r="AH671" t="str">
        <f>IF(ISNUMBER(FIND("arbeid",Methode_Keuze)),"",IF(ISNUMBER(FIND("arbeid",Methode_Keuze)),"",IF(Tb_Activiteiten[[#This Row],[Arbeidskosten op basis van IKS]]=1,Tb_Activiteiten[[#Headers],[Arbeidskosten op basis van IKS]],"")))</f>
        <v/>
      </c>
      <c r="AI671" t="str">
        <f>IF(ISNUMBER(FIND("overige",Methode_Keuze)),"",IF(Tb_Activiteiten[[#This Row],[Kosten derden exclusief btw]]=1,Tb_Activiteiten[[#Headers],[Kosten derden exclusief btw]],""))</f>
        <v/>
      </c>
      <c r="AJ671" t="str">
        <f>IF(ISNUMBER(FIND("overige",Methode_Keuze)),"",IF(Tb_Activiteiten[[#This Row],[Niet verrekenbare btw]]=1,Tb_Activiteiten[[#Headers],[Niet verrekenbare btw]],""))</f>
        <v/>
      </c>
      <c r="AK671" t="str">
        <f>IF(ISNUMBER(FIND("overige",Methode_Keuze)),"",IF(Tb_Activiteiten[[#This Row],[Grondkosten]]=1,Tb_Activiteiten[[#Headers],[Grondkosten]],""))</f>
        <v/>
      </c>
      <c r="AL671" t="str">
        <f>IF(ISNUMBER(FIND("overige",Methode_Keuze)),"",IF(Tb_Activiteiten[[#This Row],[Bijdrage in natura (overige)]]=1,Tb_Activiteiten[[#Headers],[Bijdrage in natura (overige)]],""))</f>
        <v/>
      </c>
      <c r="AM671" t="str">
        <f>IF(ISNUMBER(FIND("overige",Methode_Keuze)),"",IF(Tb_Activiteiten[[#This Row],[Bijdrage in natura (vrijwilligers)]]=1,Tb_Activiteiten[[#Headers],[Bijdrage in natura (vrijwilligers)]],""))</f>
        <v/>
      </c>
      <c r="AN671" t="str">
        <f>IF(ISNUMBER(FIND("overige",Methode_Keuze)),"",IF(Tb_Activiteiten[[#This Row],[Afschrijvingskosten]]=1,Tb_Activiteiten[[#Headers],[Afschrijvingskosten]],""))</f>
        <v/>
      </c>
    </row>
    <row r="672" spans="1:40" x14ac:dyDescent="0.25">
      <c r="A672" s="342"/>
      <c r="F672" s="81"/>
      <c r="G672" s="81"/>
      <c r="L672" s="71"/>
      <c r="N672" t="str">
        <f>IFERROR(IF(VLOOKUP(Tb_Activiteiten[[#This Row],[Openstelling]],Tb_Openstelling[],2,0)=1,1,""),"")</f>
        <v/>
      </c>
      <c r="AA672" t="str">
        <f>IF(ISNUMBER(FIND("arbeid",Methode_Keuze)),"",IF(ISNUMBER(FIND("arbeid",Methode_Keuze)),"",IF(Tb_Activiteiten[[#This Row],[Loonkosten]]=1,Tb_Activiteiten[[#Headers],[Loonkosten]],"")))</f>
        <v/>
      </c>
      <c r="AB672" t="str">
        <f>IF(ISNUMBER(FIND("arbeid",Methode_Keuze)),"",IF(ISNUMBER(FIND("arbeid",Methode_Keuze)),"",IF(Tb_Activiteiten[[#This Row],[Eigen arbeid]]=1,Tb_Activiteiten[[#Headers],[Eigen arbeid]],"")))</f>
        <v/>
      </c>
      <c r="AC672" t="str">
        <f>IF(ISNUMBER(FIND("arbeid",Methode_Keuze)),"",IF(ISNUMBER(FIND("arbeid",Methode_Keuze)),"",IF(Tb_Activiteiten[[#This Row],[Projectmedewerker]]=1,Tb_Activiteiten[[#Headers],[Projectmedewerker]],"")))</f>
        <v/>
      </c>
      <c r="AD672" t="str">
        <f>IF(ISNUMBER(FIND("arbeid",Methode_Keuze)),"",IF(ISNUMBER(FIND("arbeid",Methode_Keuze)),"",IF(Tb_Activiteiten[[#This Row],[Landbouwer]]=1,Tb_Activiteiten[[#Headers],[Landbouwer]],"")))</f>
        <v/>
      </c>
      <c r="AE672" t="str">
        <f>IF(ISNUMBER(FIND("arbeid",Methode_Keuze)),"",IF(ISNUMBER(FIND("arbeid",Methode_Keuze)),"",IF(Tb_Activiteiten[[#This Row],[Adviseur]]=1,Tb_Activiteiten[[#Headers],[Adviseur]],"")))</f>
        <v/>
      </c>
      <c r="AF672" t="str">
        <f>IF(ISNUMBER(FIND("arbeid",Methode_Keuze)),"",IF(ISNUMBER(FIND("arbeid",Methode_Keuze)),"",IF(Tb_Activiteiten[[#This Row],[Projectleider/Expert]]=1,Tb_Activiteiten[[#Headers],[Projectleider/Expert]],"")))</f>
        <v/>
      </c>
      <c r="AG672" t="str">
        <f>IF(ISNUMBER(FIND("arbeid",Methode_Keuze)),"",IF(ISNUMBER(FIND("arbeid",Methode_Keuze)),"",IF(Tb_Activiteiten[[#This Row],[Arbeidskosten]]=1,Tb_Activiteiten[[#Headers],[Arbeidskosten]],"")))</f>
        <v/>
      </c>
      <c r="AH672" t="str">
        <f>IF(ISNUMBER(FIND("arbeid",Methode_Keuze)),"",IF(ISNUMBER(FIND("arbeid",Methode_Keuze)),"",IF(Tb_Activiteiten[[#This Row],[Arbeidskosten op basis van IKS]]=1,Tb_Activiteiten[[#Headers],[Arbeidskosten op basis van IKS]],"")))</f>
        <v/>
      </c>
      <c r="AI672" t="str">
        <f>IF(ISNUMBER(FIND("overige",Methode_Keuze)),"",IF(Tb_Activiteiten[[#This Row],[Kosten derden exclusief btw]]=1,Tb_Activiteiten[[#Headers],[Kosten derden exclusief btw]],""))</f>
        <v/>
      </c>
      <c r="AJ672" t="str">
        <f>IF(ISNUMBER(FIND("overige",Methode_Keuze)),"",IF(Tb_Activiteiten[[#This Row],[Niet verrekenbare btw]]=1,Tb_Activiteiten[[#Headers],[Niet verrekenbare btw]],""))</f>
        <v/>
      </c>
      <c r="AK672" t="str">
        <f>IF(ISNUMBER(FIND("overige",Methode_Keuze)),"",IF(Tb_Activiteiten[[#This Row],[Grondkosten]]=1,Tb_Activiteiten[[#Headers],[Grondkosten]],""))</f>
        <v/>
      </c>
      <c r="AL672" t="str">
        <f>IF(ISNUMBER(FIND("overige",Methode_Keuze)),"",IF(Tb_Activiteiten[[#This Row],[Bijdrage in natura (overige)]]=1,Tb_Activiteiten[[#Headers],[Bijdrage in natura (overige)]],""))</f>
        <v/>
      </c>
      <c r="AM672" t="str">
        <f>IF(ISNUMBER(FIND("overige",Methode_Keuze)),"",IF(Tb_Activiteiten[[#This Row],[Bijdrage in natura (vrijwilligers)]]=1,Tb_Activiteiten[[#Headers],[Bijdrage in natura (vrijwilligers)]],""))</f>
        <v/>
      </c>
      <c r="AN672" t="str">
        <f>IF(ISNUMBER(FIND("overige",Methode_Keuze)),"",IF(Tb_Activiteiten[[#This Row],[Afschrijvingskosten]]=1,Tb_Activiteiten[[#Headers],[Afschrijvingskosten]],""))</f>
        <v/>
      </c>
    </row>
    <row r="673" spans="1:40" x14ac:dyDescent="0.25">
      <c r="A673" s="342"/>
      <c r="F673" s="81"/>
      <c r="G673" s="81"/>
      <c r="L673" s="71"/>
      <c r="N673" t="str">
        <f>IFERROR(IF(VLOOKUP(Tb_Activiteiten[[#This Row],[Openstelling]],Tb_Openstelling[],2,0)=1,1,""),"")</f>
        <v/>
      </c>
      <c r="AA673" t="str">
        <f>IF(ISNUMBER(FIND("arbeid",Methode_Keuze)),"",IF(ISNUMBER(FIND("arbeid",Methode_Keuze)),"",IF(Tb_Activiteiten[[#This Row],[Loonkosten]]=1,Tb_Activiteiten[[#Headers],[Loonkosten]],"")))</f>
        <v/>
      </c>
      <c r="AB673" t="str">
        <f>IF(ISNUMBER(FIND("arbeid",Methode_Keuze)),"",IF(ISNUMBER(FIND("arbeid",Methode_Keuze)),"",IF(Tb_Activiteiten[[#This Row],[Eigen arbeid]]=1,Tb_Activiteiten[[#Headers],[Eigen arbeid]],"")))</f>
        <v/>
      </c>
      <c r="AC673" t="str">
        <f>IF(ISNUMBER(FIND("arbeid",Methode_Keuze)),"",IF(ISNUMBER(FIND("arbeid",Methode_Keuze)),"",IF(Tb_Activiteiten[[#This Row],[Projectmedewerker]]=1,Tb_Activiteiten[[#Headers],[Projectmedewerker]],"")))</f>
        <v/>
      </c>
      <c r="AD673" t="str">
        <f>IF(ISNUMBER(FIND("arbeid",Methode_Keuze)),"",IF(ISNUMBER(FIND("arbeid",Methode_Keuze)),"",IF(Tb_Activiteiten[[#This Row],[Landbouwer]]=1,Tb_Activiteiten[[#Headers],[Landbouwer]],"")))</f>
        <v/>
      </c>
      <c r="AE673" t="str">
        <f>IF(ISNUMBER(FIND("arbeid",Methode_Keuze)),"",IF(ISNUMBER(FIND("arbeid",Methode_Keuze)),"",IF(Tb_Activiteiten[[#This Row],[Adviseur]]=1,Tb_Activiteiten[[#Headers],[Adviseur]],"")))</f>
        <v/>
      </c>
      <c r="AF673" t="str">
        <f>IF(ISNUMBER(FIND("arbeid",Methode_Keuze)),"",IF(ISNUMBER(FIND("arbeid",Methode_Keuze)),"",IF(Tb_Activiteiten[[#This Row],[Projectleider/Expert]]=1,Tb_Activiteiten[[#Headers],[Projectleider/Expert]],"")))</f>
        <v/>
      </c>
      <c r="AG673" t="str">
        <f>IF(ISNUMBER(FIND("arbeid",Methode_Keuze)),"",IF(ISNUMBER(FIND("arbeid",Methode_Keuze)),"",IF(Tb_Activiteiten[[#This Row],[Arbeidskosten]]=1,Tb_Activiteiten[[#Headers],[Arbeidskosten]],"")))</f>
        <v/>
      </c>
      <c r="AH673" t="str">
        <f>IF(ISNUMBER(FIND("arbeid",Methode_Keuze)),"",IF(ISNUMBER(FIND("arbeid",Methode_Keuze)),"",IF(Tb_Activiteiten[[#This Row],[Arbeidskosten op basis van IKS]]=1,Tb_Activiteiten[[#Headers],[Arbeidskosten op basis van IKS]],"")))</f>
        <v/>
      </c>
      <c r="AI673" t="str">
        <f>IF(ISNUMBER(FIND("overige",Methode_Keuze)),"",IF(Tb_Activiteiten[[#This Row],[Kosten derden exclusief btw]]=1,Tb_Activiteiten[[#Headers],[Kosten derden exclusief btw]],""))</f>
        <v/>
      </c>
      <c r="AJ673" t="str">
        <f>IF(ISNUMBER(FIND("overige",Methode_Keuze)),"",IF(Tb_Activiteiten[[#This Row],[Niet verrekenbare btw]]=1,Tb_Activiteiten[[#Headers],[Niet verrekenbare btw]],""))</f>
        <v/>
      </c>
      <c r="AK673" t="str">
        <f>IF(ISNUMBER(FIND("overige",Methode_Keuze)),"",IF(Tb_Activiteiten[[#This Row],[Grondkosten]]=1,Tb_Activiteiten[[#Headers],[Grondkosten]],""))</f>
        <v/>
      </c>
      <c r="AL673" t="str">
        <f>IF(ISNUMBER(FIND("overige",Methode_Keuze)),"",IF(Tb_Activiteiten[[#This Row],[Bijdrage in natura (overige)]]=1,Tb_Activiteiten[[#Headers],[Bijdrage in natura (overige)]],""))</f>
        <v/>
      </c>
      <c r="AM673" t="str">
        <f>IF(ISNUMBER(FIND("overige",Methode_Keuze)),"",IF(Tb_Activiteiten[[#This Row],[Bijdrage in natura (vrijwilligers)]]=1,Tb_Activiteiten[[#Headers],[Bijdrage in natura (vrijwilligers)]],""))</f>
        <v/>
      </c>
      <c r="AN673" t="str">
        <f>IF(ISNUMBER(FIND("overige",Methode_Keuze)),"",IF(Tb_Activiteiten[[#This Row],[Afschrijvingskosten]]=1,Tb_Activiteiten[[#Headers],[Afschrijvingskosten]],""))</f>
        <v/>
      </c>
    </row>
    <row r="674" spans="1:40" x14ac:dyDescent="0.25">
      <c r="A674" s="342"/>
      <c r="F674" s="81"/>
      <c r="G674" s="81"/>
      <c r="L674" s="71"/>
      <c r="N674" t="str">
        <f>IFERROR(IF(VLOOKUP(Tb_Activiteiten[[#This Row],[Openstelling]],Tb_Openstelling[],2,0)=1,1,""),"")</f>
        <v/>
      </c>
      <c r="AA674" t="str">
        <f>IF(ISNUMBER(FIND("arbeid",Methode_Keuze)),"",IF(ISNUMBER(FIND("arbeid",Methode_Keuze)),"",IF(Tb_Activiteiten[[#This Row],[Loonkosten]]=1,Tb_Activiteiten[[#Headers],[Loonkosten]],"")))</f>
        <v/>
      </c>
      <c r="AB674" t="str">
        <f>IF(ISNUMBER(FIND("arbeid",Methode_Keuze)),"",IF(ISNUMBER(FIND("arbeid",Methode_Keuze)),"",IF(Tb_Activiteiten[[#This Row],[Eigen arbeid]]=1,Tb_Activiteiten[[#Headers],[Eigen arbeid]],"")))</f>
        <v/>
      </c>
      <c r="AC674" t="str">
        <f>IF(ISNUMBER(FIND("arbeid",Methode_Keuze)),"",IF(ISNUMBER(FIND("arbeid",Methode_Keuze)),"",IF(Tb_Activiteiten[[#This Row],[Projectmedewerker]]=1,Tb_Activiteiten[[#Headers],[Projectmedewerker]],"")))</f>
        <v/>
      </c>
      <c r="AD674" t="str">
        <f>IF(ISNUMBER(FIND("arbeid",Methode_Keuze)),"",IF(ISNUMBER(FIND("arbeid",Methode_Keuze)),"",IF(Tb_Activiteiten[[#This Row],[Landbouwer]]=1,Tb_Activiteiten[[#Headers],[Landbouwer]],"")))</f>
        <v/>
      </c>
      <c r="AE674" t="str">
        <f>IF(ISNUMBER(FIND("arbeid",Methode_Keuze)),"",IF(ISNUMBER(FIND("arbeid",Methode_Keuze)),"",IF(Tb_Activiteiten[[#This Row],[Adviseur]]=1,Tb_Activiteiten[[#Headers],[Adviseur]],"")))</f>
        <v/>
      </c>
      <c r="AF674" t="str">
        <f>IF(ISNUMBER(FIND("arbeid",Methode_Keuze)),"",IF(ISNUMBER(FIND("arbeid",Methode_Keuze)),"",IF(Tb_Activiteiten[[#This Row],[Projectleider/Expert]]=1,Tb_Activiteiten[[#Headers],[Projectleider/Expert]],"")))</f>
        <v/>
      </c>
      <c r="AG674" t="str">
        <f>IF(ISNUMBER(FIND("arbeid",Methode_Keuze)),"",IF(ISNUMBER(FIND("arbeid",Methode_Keuze)),"",IF(Tb_Activiteiten[[#This Row],[Arbeidskosten]]=1,Tb_Activiteiten[[#Headers],[Arbeidskosten]],"")))</f>
        <v/>
      </c>
      <c r="AH674" t="str">
        <f>IF(ISNUMBER(FIND("arbeid",Methode_Keuze)),"",IF(ISNUMBER(FIND("arbeid",Methode_Keuze)),"",IF(Tb_Activiteiten[[#This Row],[Arbeidskosten op basis van IKS]]=1,Tb_Activiteiten[[#Headers],[Arbeidskosten op basis van IKS]],"")))</f>
        <v/>
      </c>
      <c r="AI674" t="str">
        <f>IF(ISNUMBER(FIND("overige",Methode_Keuze)),"",IF(Tb_Activiteiten[[#This Row],[Kosten derden exclusief btw]]=1,Tb_Activiteiten[[#Headers],[Kosten derden exclusief btw]],""))</f>
        <v/>
      </c>
      <c r="AJ674" t="str">
        <f>IF(ISNUMBER(FIND("overige",Methode_Keuze)),"",IF(Tb_Activiteiten[[#This Row],[Niet verrekenbare btw]]=1,Tb_Activiteiten[[#Headers],[Niet verrekenbare btw]],""))</f>
        <v/>
      </c>
      <c r="AK674" t="str">
        <f>IF(ISNUMBER(FIND("overige",Methode_Keuze)),"",IF(Tb_Activiteiten[[#This Row],[Grondkosten]]=1,Tb_Activiteiten[[#Headers],[Grondkosten]],""))</f>
        <v/>
      </c>
      <c r="AL674" t="str">
        <f>IF(ISNUMBER(FIND("overige",Methode_Keuze)),"",IF(Tb_Activiteiten[[#This Row],[Bijdrage in natura (overige)]]=1,Tb_Activiteiten[[#Headers],[Bijdrage in natura (overige)]],""))</f>
        <v/>
      </c>
      <c r="AM674" t="str">
        <f>IF(ISNUMBER(FIND("overige",Methode_Keuze)),"",IF(Tb_Activiteiten[[#This Row],[Bijdrage in natura (vrijwilligers)]]=1,Tb_Activiteiten[[#Headers],[Bijdrage in natura (vrijwilligers)]],""))</f>
        <v/>
      </c>
      <c r="AN674" t="str">
        <f>IF(ISNUMBER(FIND("overige",Methode_Keuze)),"",IF(Tb_Activiteiten[[#This Row],[Afschrijvingskosten]]=1,Tb_Activiteiten[[#Headers],[Afschrijvingskosten]],""))</f>
        <v/>
      </c>
    </row>
    <row r="675" spans="1:40" x14ac:dyDescent="0.25">
      <c r="A675" s="342"/>
      <c r="F675" s="81"/>
      <c r="G675" s="81"/>
      <c r="L675" s="71"/>
      <c r="N675" t="str">
        <f>IFERROR(IF(VLOOKUP(Tb_Activiteiten[[#This Row],[Openstelling]],Tb_Openstelling[],2,0)=1,1,""),"")</f>
        <v/>
      </c>
      <c r="AA675" t="str">
        <f>IF(ISNUMBER(FIND("arbeid",Methode_Keuze)),"",IF(ISNUMBER(FIND("arbeid",Methode_Keuze)),"",IF(Tb_Activiteiten[[#This Row],[Loonkosten]]=1,Tb_Activiteiten[[#Headers],[Loonkosten]],"")))</f>
        <v/>
      </c>
      <c r="AB675" t="str">
        <f>IF(ISNUMBER(FIND("arbeid",Methode_Keuze)),"",IF(ISNUMBER(FIND("arbeid",Methode_Keuze)),"",IF(Tb_Activiteiten[[#This Row],[Eigen arbeid]]=1,Tb_Activiteiten[[#Headers],[Eigen arbeid]],"")))</f>
        <v/>
      </c>
      <c r="AC675" t="str">
        <f>IF(ISNUMBER(FIND("arbeid",Methode_Keuze)),"",IF(ISNUMBER(FIND("arbeid",Methode_Keuze)),"",IF(Tb_Activiteiten[[#This Row],[Projectmedewerker]]=1,Tb_Activiteiten[[#Headers],[Projectmedewerker]],"")))</f>
        <v/>
      </c>
      <c r="AD675" t="str">
        <f>IF(ISNUMBER(FIND("arbeid",Methode_Keuze)),"",IF(ISNUMBER(FIND("arbeid",Methode_Keuze)),"",IF(Tb_Activiteiten[[#This Row],[Landbouwer]]=1,Tb_Activiteiten[[#Headers],[Landbouwer]],"")))</f>
        <v/>
      </c>
      <c r="AE675" t="str">
        <f>IF(ISNUMBER(FIND("arbeid",Methode_Keuze)),"",IF(ISNUMBER(FIND("arbeid",Methode_Keuze)),"",IF(Tb_Activiteiten[[#This Row],[Adviseur]]=1,Tb_Activiteiten[[#Headers],[Adviseur]],"")))</f>
        <v/>
      </c>
      <c r="AF675" t="str">
        <f>IF(ISNUMBER(FIND("arbeid",Methode_Keuze)),"",IF(ISNUMBER(FIND("arbeid",Methode_Keuze)),"",IF(Tb_Activiteiten[[#This Row],[Projectleider/Expert]]=1,Tb_Activiteiten[[#Headers],[Projectleider/Expert]],"")))</f>
        <v/>
      </c>
      <c r="AG675" t="str">
        <f>IF(ISNUMBER(FIND("arbeid",Methode_Keuze)),"",IF(ISNUMBER(FIND("arbeid",Methode_Keuze)),"",IF(Tb_Activiteiten[[#This Row],[Arbeidskosten]]=1,Tb_Activiteiten[[#Headers],[Arbeidskosten]],"")))</f>
        <v/>
      </c>
      <c r="AH675" t="str">
        <f>IF(ISNUMBER(FIND("arbeid",Methode_Keuze)),"",IF(ISNUMBER(FIND("arbeid",Methode_Keuze)),"",IF(Tb_Activiteiten[[#This Row],[Arbeidskosten op basis van IKS]]=1,Tb_Activiteiten[[#Headers],[Arbeidskosten op basis van IKS]],"")))</f>
        <v/>
      </c>
      <c r="AI675" t="str">
        <f>IF(ISNUMBER(FIND("overige",Methode_Keuze)),"",IF(Tb_Activiteiten[[#This Row],[Kosten derden exclusief btw]]=1,Tb_Activiteiten[[#Headers],[Kosten derden exclusief btw]],""))</f>
        <v/>
      </c>
      <c r="AJ675" t="str">
        <f>IF(ISNUMBER(FIND("overige",Methode_Keuze)),"",IF(Tb_Activiteiten[[#This Row],[Niet verrekenbare btw]]=1,Tb_Activiteiten[[#Headers],[Niet verrekenbare btw]],""))</f>
        <v/>
      </c>
      <c r="AK675" t="str">
        <f>IF(ISNUMBER(FIND("overige",Methode_Keuze)),"",IF(Tb_Activiteiten[[#This Row],[Grondkosten]]=1,Tb_Activiteiten[[#Headers],[Grondkosten]],""))</f>
        <v/>
      </c>
      <c r="AL675" t="str">
        <f>IF(ISNUMBER(FIND("overige",Methode_Keuze)),"",IF(Tb_Activiteiten[[#This Row],[Bijdrage in natura (overige)]]=1,Tb_Activiteiten[[#Headers],[Bijdrage in natura (overige)]],""))</f>
        <v/>
      </c>
      <c r="AM675" t="str">
        <f>IF(ISNUMBER(FIND("overige",Methode_Keuze)),"",IF(Tb_Activiteiten[[#This Row],[Bijdrage in natura (vrijwilligers)]]=1,Tb_Activiteiten[[#Headers],[Bijdrage in natura (vrijwilligers)]],""))</f>
        <v/>
      </c>
      <c r="AN675" t="str">
        <f>IF(ISNUMBER(FIND("overige",Methode_Keuze)),"",IF(Tb_Activiteiten[[#This Row],[Afschrijvingskosten]]=1,Tb_Activiteiten[[#Headers],[Afschrijvingskosten]],""))</f>
        <v/>
      </c>
    </row>
    <row r="676" spans="1:40" x14ac:dyDescent="0.25">
      <c r="A676" s="342"/>
      <c r="F676" s="81"/>
      <c r="G676" s="81"/>
      <c r="L676" s="71"/>
      <c r="N676" t="str">
        <f>IFERROR(IF(VLOOKUP(Tb_Activiteiten[[#This Row],[Openstelling]],Tb_Openstelling[],2,0)=1,1,""),"")</f>
        <v/>
      </c>
      <c r="AA676" t="str">
        <f>IF(ISNUMBER(FIND("arbeid",Methode_Keuze)),"",IF(ISNUMBER(FIND("arbeid",Methode_Keuze)),"",IF(Tb_Activiteiten[[#This Row],[Loonkosten]]=1,Tb_Activiteiten[[#Headers],[Loonkosten]],"")))</f>
        <v/>
      </c>
      <c r="AB676" t="str">
        <f>IF(ISNUMBER(FIND("arbeid",Methode_Keuze)),"",IF(ISNUMBER(FIND("arbeid",Methode_Keuze)),"",IF(Tb_Activiteiten[[#This Row],[Eigen arbeid]]=1,Tb_Activiteiten[[#Headers],[Eigen arbeid]],"")))</f>
        <v/>
      </c>
      <c r="AC676" t="str">
        <f>IF(ISNUMBER(FIND("arbeid",Methode_Keuze)),"",IF(ISNUMBER(FIND("arbeid",Methode_Keuze)),"",IF(Tb_Activiteiten[[#This Row],[Projectmedewerker]]=1,Tb_Activiteiten[[#Headers],[Projectmedewerker]],"")))</f>
        <v/>
      </c>
      <c r="AD676" t="str">
        <f>IF(ISNUMBER(FIND("arbeid",Methode_Keuze)),"",IF(ISNUMBER(FIND("arbeid",Methode_Keuze)),"",IF(Tb_Activiteiten[[#This Row],[Landbouwer]]=1,Tb_Activiteiten[[#Headers],[Landbouwer]],"")))</f>
        <v/>
      </c>
      <c r="AE676" t="str">
        <f>IF(ISNUMBER(FIND("arbeid",Methode_Keuze)),"",IF(ISNUMBER(FIND("arbeid",Methode_Keuze)),"",IF(Tb_Activiteiten[[#This Row],[Adviseur]]=1,Tb_Activiteiten[[#Headers],[Adviseur]],"")))</f>
        <v/>
      </c>
      <c r="AF676" t="str">
        <f>IF(ISNUMBER(FIND("arbeid",Methode_Keuze)),"",IF(ISNUMBER(FIND("arbeid",Methode_Keuze)),"",IF(Tb_Activiteiten[[#This Row],[Projectleider/Expert]]=1,Tb_Activiteiten[[#Headers],[Projectleider/Expert]],"")))</f>
        <v/>
      </c>
      <c r="AG676" t="str">
        <f>IF(ISNUMBER(FIND("arbeid",Methode_Keuze)),"",IF(ISNUMBER(FIND("arbeid",Methode_Keuze)),"",IF(Tb_Activiteiten[[#This Row],[Arbeidskosten]]=1,Tb_Activiteiten[[#Headers],[Arbeidskosten]],"")))</f>
        <v/>
      </c>
      <c r="AH676" t="str">
        <f>IF(ISNUMBER(FIND("arbeid",Methode_Keuze)),"",IF(ISNUMBER(FIND("arbeid",Methode_Keuze)),"",IF(Tb_Activiteiten[[#This Row],[Arbeidskosten op basis van IKS]]=1,Tb_Activiteiten[[#Headers],[Arbeidskosten op basis van IKS]],"")))</f>
        <v/>
      </c>
      <c r="AI676" t="str">
        <f>IF(ISNUMBER(FIND("overige",Methode_Keuze)),"",IF(Tb_Activiteiten[[#This Row],[Kosten derden exclusief btw]]=1,Tb_Activiteiten[[#Headers],[Kosten derden exclusief btw]],""))</f>
        <v/>
      </c>
      <c r="AJ676" t="str">
        <f>IF(ISNUMBER(FIND("overige",Methode_Keuze)),"",IF(Tb_Activiteiten[[#This Row],[Niet verrekenbare btw]]=1,Tb_Activiteiten[[#Headers],[Niet verrekenbare btw]],""))</f>
        <v/>
      </c>
      <c r="AK676" t="str">
        <f>IF(ISNUMBER(FIND("overige",Methode_Keuze)),"",IF(Tb_Activiteiten[[#This Row],[Grondkosten]]=1,Tb_Activiteiten[[#Headers],[Grondkosten]],""))</f>
        <v/>
      </c>
      <c r="AL676" t="str">
        <f>IF(ISNUMBER(FIND("overige",Methode_Keuze)),"",IF(Tb_Activiteiten[[#This Row],[Bijdrage in natura (overige)]]=1,Tb_Activiteiten[[#Headers],[Bijdrage in natura (overige)]],""))</f>
        <v/>
      </c>
      <c r="AM676" t="str">
        <f>IF(ISNUMBER(FIND("overige",Methode_Keuze)),"",IF(Tb_Activiteiten[[#This Row],[Bijdrage in natura (vrijwilligers)]]=1,Tb_Activiteiten[[#Headers],[Bijdrage in natura (vrijwilligers)]],""))</f>
        <v/>
      </c>
      <c r="AN676" t="str">
        <f>IF(ISNUMBER(FIND("overige",Methode_Keuze)),"",IF(Tb_Activiteiten[[#This Row],[Afschrijvingskosten]]=1,Tb_Activiteiten[[#Headers],[Afschrijvingskosten]],""))</f>
        <v/>
      </c>
    </row>
    <row r="677" spans="1:40" x14ac:dyDescent="0.25">
      <c r="A677" s="342"/>
      <c r="F677" s="81"/>
      <c r="G677" s="81"/>
      <c r="L677" s="71"/>
      <c r="N677" t="str">
        <f>IFERROR(IF(VLOOKUP(Tb_Activiteiten[[#This Row],[Openstelling]],Tb_Openstelling[],2,0)=1,1,""),"")</f>
        <v/>
      </c>
      <c r="AA677" t="str">
        <f>IF(ISNUMBER(FIND("arbeid",Methode_Keuze)),"",IF(ISNUMBER(FIND("arbeid",Methode_Keuze)),"",IF(Tb_Activiteiten[[#This Row],[Loonkosten]]=1,Tb_Activiteiten[[#Headers],[Loonkosten]],"")))</f>
        <v/>
      </c>
      <c r="AB677" t="str">
        <f>IF(ISNUMBER(FIND("arbeid",Methode_Keuze)),"",IF(ISNUMBER(FIND("arbeid",Methode_Keuze)),"",IF(Tb_Activiteiten[[#This Row],[Eigen arbeid]]=1,Tb_Activiteiten[[#Headers],[Eigen arbeid]],"")))</f>
        <v/>
      </c>
      <c r="AC677" t="str">
        <f>IF(ISNUMBER(FIND("arbeid",Methode_Keuze)),"",IF(ISNUMBER(FIND("arbeid",Methode_Keuze)),"",IF(Tb_Activiteiten[[#This Row],[Projectmedewerker]]=1,Tb_Activiteiten[[#Headers],[Projectmedewerker]],"")))</f>
        <v/>
      </c>
      <c r="AD677" t="str">
        <f>IF(ISNUMBER(FIND("arbeid",Methode_Keuze)),"",IF(ISNUMBER(FIND("arbeid",Methode_Keuze)),"",IF(Tb_Activiteiten[[#This Row],[Landbouwer]]=1,Tb_Activiteiten[[#Headers],[Landbouwer]],"")))</f>
        <v/>
      </c>
      <c r="AE677" t="str">
        <f>IF(ISNUMBER(FIND("arbeid",Methode_Keuze)),"",IF(ISNUMBER(FIND("arbeid",Methode_Keuze)),"",IF(Tb_Activiteiten[[#This Row],[Adviseur]]=1,Tb_Activiteiten[[#Headers],[Adviseur]],"")))</f>
        <v/>
      </c>
      <c r="AF677" t="str">
        <f>IF(ISNUMBER(FIND("arbeid",Methode_Keuze)),"",IF(ISNUMBER(FIND("arbeid",Methode_Keuze)),"",IF(Tb_Activiteiten[[#This Row],[Projectleider/Expert]]=1,Tb_Activiteiten[[#Headers],[Projectleider/Expert]],"")))</f>
        <v/>
      </c>
      <c r="AG677" t="str">
        <f>IF(ISNUMBER(FIND("arbeid",Methode_Keuze)),"",IF(ISNUMBER(FIND("arbeid",Methode_Keuze)),"",IF(Tb_Activiteiten[[#This Row],[Arbeidskosten]]=1,Tb_Activiteiten[[#Headers],[Arbeidskosten]],"")))</f>
        <v/>
      </c>
      <c r="AH677" t="str">
        <f>IF(ISNUMBER(FIND("arbeid",Methode_Keuze)),"",IF(ISNUMBER(FIND("arbeid",Methode_Keuze)),"",IF(Tb_Activiteiten[[#This Row],[Arbeidskosten op basis van IKS]]=1,Tb_Activiteiten[[#Headers],[Arbeidskosten op basis van IKS]],"")))</f>
        <v/>
      </c>
      <c r="AI677" t="str">
        <f>IF(ISNUMBER(FIND("overige",Methode_Keuze)),"",IF(Tb_Activiteiten[[#This Row],[Kosten derden exclusief btw]]=1,Tb_Activiteiten[[#Headers],[Kosten derden exclusief btw]],""))</f>
        <v/>
      </c>
      <c r="AJ677" t="str">
        <f>IF(ISNUMBER(FIND("overige",Methode_Keuze)),"",IF(Tb_Activiteiten[[#This Row],[Niet verrekenbare btw]]=1,Tb_Activiteiten[[#Headers],[Niet verrekenbare btw]],""))</f>
        <v/>
      </c>
      <c r="AK677" t="str">
        <f>IF(ISNUMBER(FIND("overige",Methode_Keuze)),"",IF(Tb_Activiteiten[[#This Row],[Grondkosten]]=1,Tb_Activiteiten[[#Headers],[Grondkosten]],""))</f>
        <v/>
      </c>
      <c r="AL677" t="str">
        <f>IF(ISNUMBER(FIND("overige",Methode_Keuze)),"",IF(Tb_Activiteiten[[#This Row],[Bijdrage in natura (overige)]]=1,Tb_Activiteiten[[#Headers],[Bijdrage in natura (overige)]],""))</f>
        <v/>
      </c>
      <c r="AM677" t="str">
        <f>IF(ISNUMBER(FIND("overige",Methode_Keuze)),"",IF(Tb_Activiteiten[[#This Row],[Bijdrage in natura (vrijwilligers)]]=1,Tb_Activiteiten[[#Headers],[Bijdrage in natura (vrijwilligers)]],""))</f>
        <v/>
      </c>
      <c r="AN677" t="str">
        <f>IF(ISNUMBER(FIND("overige",Methode_Keuze)),"",IF(Tb_Activiteiten[[#This Row],[Afschrijvingskosten]]=1,Tb_Activiteiten[[#Headers],[Afschrijvingskosten]],""))</f>
        <v/>
      </c>
    </row>
    <row r="678" spans="1:40" x14ac:dyDescent="0.25">
      <c r="A678" s="342"/>
      <c r="F678" s="81"/>
      <c r="G678" s="81"/>
      <c r="L678" s="71"/>
      <c r="N678" t="str">
        <f>IFERROR(IF(VLOOKUP(Tb_Activiteiten[[#This Row],[Openstelling]],Tb_Openstelling[],2,0)=1,1,""),"")</f>
        <v/>
      </c>
      <c r="AA678" t="str">
        <f>IF(ISNUMBER(FIND("arbeid",Methode_Keuze)),"",IF(ISNUMBER(FIND("arbeid",Methode_Keuze)),"",IF(Tb_Activiteiten[[#This Row],[Loonkosten]]=1,Tb_Activiteiten[[#Headers],[Loonkosten]],"")))</f>
        <v/>
      </c>
      <c r="AB678" t="str">
        <f>IF(ISNUMBER(FIND("arbeid",Methode_Keuze)),"",IF(ISNUMBER(FIND("arbeid",Methode_Keuze)),"",IF(Tb_Activiteiten[[#This Row],[Eigen arbeid]]=1,Tb_Activiteiten[[#Headers],[Eigen arbeid]],"")))</f>
        <v/>
      </c>
      <c r="AC678" t="str">
        <f>IF(ISNUMBER(FIND("arbeid",Methode_Keuze)),"",IF(ISNUMBER(FIND("arbeid",Methode_Keuze)),"",IF(Tb_Activiteiten[[#This Row],[Projectmedewerker]]=1,Tb_Activiteiten[[#Headers],[Projectmedewerker]],"")))</f>
        <v/>
      </c>
      <c r="AD678" t="str">
        <f>IF(ISNUMBER(FIND("arbeid",Methode_Keuze)),"",IF(ISNUMBER(FIND("arbeid",Methode_Keuze)),"",IF(Tb_Activiteiten[[#This Row],[Landbouwer]]=1,Tb_Activiteiten[[#Headers],[Landbouwer]],"")))</f>
        <v/>
      </c>
      <c r="AE678" t="str">
        <f>IF(ISNUMBER(FIND("arbeid",Methode_Keuze)),"",IF(ISNUMBER(FIND("arbeid",Methode_Keuze)),"",IF(Tb_Activiteiten[[#This Row],[Adviseur]]=1,Tb_Activiteiten[[#Headers],[Adviseur]],"")))</f>
        <v/>
      </c>
      <c r="AF678" t="str">
        <f>IF(ISNUMBER(FIND("arbeid",Methode_Keuze)),"",IF(ISNUMBER(FIND("arbeid",Methode_Keuze)),"",IF(Tb_Activiteiten[[#This Row],[Projectleider/Expert]]=1,Tb_Activiteiten[[#Headers],[Projectleider/Expert]],"")))</f>
        <v/>
      </c>
      <c r="AG678" t="str">
        <f>IF(ISNUMBER(FIND("arbeid",Methode_Keuze)),"",IF(ISNUMBER(FIND("arbeid",Methode_Keuze)),"",IF(Tb_Activiteiten[[#This Row],[Arbeidskosten]]=1,Tb_Activiteiten[[#Headers],[Arbeidskosten]],"")))</f>
        <v/>
      </c>
      <c r="AH678" t="str">
        <f>IF(ISNUMBER(FIND("arbeid",Methode_Keuze)),"",IF(ISNUMBER(FIND("arbeid",Methode_Keuze)),"",IF(Tb_Activiteiten[[#This Row],[Arbeidskosten op basis van IKS]]=1,Tb_Activiteiten[[#Headers],[Arbeidskosten op basis van IKS]],"")))</f>
        <v/>
      </c>
      <c r="AI678" t="str">
        <f>IF(ISNUMBER(FIND("overige",Methode_Keuze)),"",IF(Tb_Activiteiten[[#This Row],[Kosten derden exclusief btw]]=1,Tb_Activiteiten[[#Headers],[Kosten derden exclusief btw]],""))</f>
        <v/>
      </c>
      <c r="AJ678" t="str">
        <f>IF(ISNUMBER(FIND("overige",Methode_Keuze)),"",IF(Tb_Activiteiten[[#This Row],[Niet verrekenbare btw]]=1,Tb_Activiteiten[[#Headers],[Niet verrekenbare btw]],""))</f>
        <v/>
      </c>
      <c r="AK678" t="str">
        <f>IF(ISNUMBER(FIND("overige",Methode_Keuze)),"",IF(Tb_Activiteiten[[#This Row],[Grondkosten]]=1,Tb_Activiteiten[[#Headers],[Grondkosten]],""))</f>
        <v/>
      </c>
      <c r="AL678" t="str">
        <f>IF(ISNUMBER(FIND("overige",Methode_Keuze)),"",IF(Tb_Activiteiten[[#This Row],[Bijdrage in natura (overige)]]=1,Tb_Activiteiten[[#Headers],[Bijdrage in natura (overige)]],""))</f>
        <v/>
      </c>
      <c r="AM678" t="str">
        <f>IF(ISNUMBER(FIND("overige",Methode_Keuze)),"",IF(Tb_Activiteiten[[#This Row],[Bijdrage in natura (vrijwilligers)]]=1,Tb_Activiteiten[[#Headers],[Bijdrage in natura (vrijwilligers)]],""))</f>
        <v/>
      </c>
      <c r="AN678" t="str">
        <f>IF(ISNUMBER(FIND("overige",Methode_Keuze)),"",IF(Tb_Activiteiten[[#This Row],[Afschrijvingskosten]]=1,Tb_Activiteiten[[#Headers],[Afschrijvingskosten]],""))</f>
        <v/>
      </c>
    </row>
    <row r="679" spans="1:40" x14ac:dyDescent="0.25">
      <c r="A679" s="342"/>
      <c r="F679" s="81"/>
      <c r="G679" s="81"/>
      <c r="L679" s="71"/>
      <c r="N679" t="str">
        <f>IFERROR(IF(VLOOKUP(Tb_Activiteiten[[#This Row],[Openstelling]],Tb_Openstelling[],2,0)=1,1,""),"")</f>
        <v/>
      </c>
      <c r="AA679" t="str">
        <f>IF(ISNUMBER(FIND("arbeid",Methode_Keuze)),"",IF(ISNUMBER(FIND("arbeid",Methode_Keuze)),"",IF(Tb_Activiteiten[[#This Row],[Loonkosten]]=1,Tb_Activiteiten[[#Headers],[Loonkosten]],"")))</f>
        <v/>
      </c>
      <c r="AB679" t="str">
        <f>IF(ISNUMBER(FIND("arbeid",Methode_Keuze)),"",IF(ISNUMBER(FIND("arbeid",Methode_Keuze)),"",IF(Tb_Activiteiten[[#This Row],[Eigen arbeid]]=1,Tb_Activiteiten[[#Headers],[Eigen arbeid]],"")))</f>
        <v/>
      </c>
      <c r="AC679" t="str">
        <f>IF(ISNUMBER(FIND("arbeid",Methode_Keuze)),"",IF(ISNUMBER(FIND("arbeid",Methode_Keuze)),"",IF(Tb_Activiteiten[[#This Row],[Projectmedewerker]]=1,Tb_Activiteiten[[#Headers],[Projectmedewerker]],"")))</f>
        <v/>
      </c>
      <c r="AD679" t="str">
        <f>IF(ISNUMBER(FIND("arbeid",Methode_Keuze)),"",IF(ISNUMBER(FIND("arbeid",Methode_Keuze)),"",IF(Tb_Activiteiten[[#This Row],[Landbouwer]]=1,Tb_Activiteiten[[#Headers],[Landbouwer]],"")))</f>
        <v/>
      </c>
      <c r="AE679" t="str">
        <f>IF(ISNUMBER(FIND("arbeid",Methode_Keuze)),"",IF(ISNUMBER(FIND("arbeid",Methode_Keuze)),"",IF(Tb_Activiteiten[[#This Row],[Adviseur]]=1,Tb_Activiteiten[[#Headers],[Adviseur]],"")))</f>
        <v/>
      </c>
      <c r="AF679" t="str">
        <f>IF(ISNUMBER(FIND("arbeid",Methode_Keuze)),"",IF(ISNUMBER(FIND("arbeid",Methode_Keuze)),"",IF(Tb_Activiteiten[[#This Row],[Projectleider/Expert]]=1,Tb_Activiteiten[[#Headers],[Projectleider/Expert]],"")))</f>
        <v/>
      </c>
      <c r="AG679" t="str">
        <f>IF(ISNUMBER(FIND("arbeid",Methode_Keuze)),"",IF(ISNUMBER(FIND("arbeid",Methode_Keuze)),"",IF(Tb_Activiteiten[[#This Row],[Arbeidskosten]]=1,Tb_Activiteiten[[#Headers],[Arbeidskosten]],"")))</f>
        <v/>
      </c>
      <c r="AH679" t="str">
        <f>IF(ISNUMBER(FIND("arbeid",Methode_Keuze)),"",IF(ISNUMBER(FIND("arbeid",Methode_Keuze)),"",IF(Tb_Activiteiten[[#This Row],[Arbeidskosten op basis van IKS]]=1,Tb_Activiteiten[[#Headers],[Arbeidskosten op basis van IKS]],"")))</f>
        <v/>
      </c>
      <c r="AI679" t="str">
        <f>IF(ISNUMBER(FIND("overige",Methode_Keuze)),"",IF(Tb_Activiteiten[[#This Row],[Kosten derden exclusief btw]]=1,Tb_Activiteiten[[#Headers],[Kosten derden exclusief btw]],""))</f>
        <v/>
      </c>
      <c r="AJ679" t="str">
        <f>IF(ISNUMBER(FIND("overige",Methode_Keuze)),"",IF(Tb_Activiteiten[[#This Row],[Niet verrekenbare btw]]=1,Tb_Activiteiten[[#Headers],[Niet verrekenbare btw]],""))</f>
        <v/>
      </c>
      <c r="AK679" t="str">
        <f>IF(ISNUMBER(FIND("overige",Methode_Keuze)),"",IF(Tb_Activiteiten[[#This Row],[Grondkosten]]=1,Tb_Activiteiten[[#Headers],[Grondkosten]],""))</f>
        <v/>
      </c>
      <c r="AL679" t="str">
        <f>IF(ISNUMBER(FIND("overige",Methode_Keuze)),"",IF(Tb_Activiteiten[[#This Row],[Bijdrage in natura (overige)]]=1,Tb_Activiteiten[[#Headers],[Bijdrage in natura (overige)]],""))</f>
        <v/>
      </c>
      <c r="AM679" t="str">
        <f>IF(ISNUMBER(FIND("overige",Methode_Keuze)),"",IF(Tb_Activiteiten[[#This Row],[Bijdrage in natura (vrijwilligers)]]=1,Tb_Activiteiten[[#Headers],[Bijdrage in natura (vrijwilligers)]],""))</f>
        <v/>
      </c>
      <c r="AN679" t="str">
        <f>IF(ISNUMBER(FIND("overige",Methode_Keuze)),"",IF(Tb_Activiteiten[[#This Row],[Afschrijvingskosten]]=1,Tb_Activiteiten[[#Headers],[Afschrijvingskosten]],""))</f>
        <v/>
      </c>
    </row>
    <row r="680" spans="1:40" x14ac:dyDescent="0.25">
      <c r="A680" s="342"/>
      <c r="F680" s="81"/>
      <c r="G680" s="81"/>
      <c r="L680" s="71"/>
      <c r="N680" t="str">
        <f>IFERROR(IF(VLOOKUP(Tb_Activiteiten[[#This Row],[Openstelling]],Tb_Openstelling[],2,0)=1,1,""),"")</f>
        <v/>
      </c>
      <c r="AA680" t="str">
        <f>IF(ISNUMBER(FIND("arbeid",Methode_Keuze)),"",IF(ISNUMBER(FIND("arbeid",Methode_Keuze)),"",IF(Tb_Activiteiten[[#This Row],[Loonkosten]]=1,Tb_Activiteiten[[#Headers],[Loonkosten]],"")))</f>
        <v/>
      </c>
      <c r="AB680" t="str">
        <f>IF(ISNUMBER(FIND("arbeid",Methode_Keuze)),"",IF(ISNUMBER(FIND("arbeid",Methode_Keuze)),"",IF(Tb_Activiteiten[[#This Row],[Eigen arbeid]]=1,Tb_Activiteiten[[#Headers],[Eigen arbeid]],"")))</f>
        <v/>
      </c>
      <c r="AC680" t="str">
        <f>IF(ISNUMBER(FIND("arbeid",Methode_Keuze)),"",IF(ISNUMBER(FIND("arbeid",Methode_Keuze)),"",IF(Tb_Activiteiten[[#This Row],[Projectmedewerker]]=1,Tb_Activiteiten[[#Headers],[Projectmedewerker]],"")))</f>
        <v/>
      </c>
      <c r="AD680" t="str">
        <f>IF(ISNUMBER(FIND("arbeid",Methode_Keuze)),"",IF(ISNUMBER(FIND("arbeid",Methode_Keuze)),"",IF(Tb_Activiteiten[[#This Row],[Landbouwer]]=1,Tb_Activiteiten[[#Headers],[Landbouwer]],"")))</f>
        <v/>
      </c>
      <c r="AE680" t="str">
        <f>IF(ISNUMBER(FIND("arbeid",Methode_Keuze)),"",IF(ISNUMBER(FIND("arbeid",Methode_Keuze)),"",IF(Tb_Activiteiten[[#This Row],[Adviseur]]=1,Tb_Activiteiten[[#Headers],[Adviseur]],"")))</f>
        <v/>
      </c>
      <c r="AF680" t="str">
        <f>IF(ISNUMBER(FIND("arbeid",Methode_Keuze)),"",IF(ISNUMBER(FIND("arbeid",Methode_Keuze)),"",IF(Tb_Activiteiten[[#This Row],[Projectleider/Expert]]=1,Tb_Activiteiten[[#Headers],[Projectleider/Expert]],"")))</f>
        <v/>
      </c>
      <c r="AG680" t="str">
        <f>IF(ISNUMBER(FIND("arbeid",Methode_Keuze)),"",IF(ISNUMBER(FIND("arbeid",Methode_Keuze)),"",IF(Tb_Activiteiten[[#This Row],[Arbeidskosten]]=1,Tb_Activiteiten[[#Headers],[Arbeidskosten]],"")))</f>
        <v/>
      </c>
      <c r="AH680" t="str">
        <f>IF(ISNUMBER(FIND("arbeid",Methode_Keuze)),"",IF(ISNUMBER(FIND("arbeid",Methode_Keuze)),"",IF(Tb_Activiteiten[[#This Row],[Arbeidskosten op basis van IKS]]=1,Tb_Activiteiten[[#Headers],[Arbeidskosten op basis van IKS]],"")))</f>
        <v/>
      </c>
      <c r="AI680" t="str">
        <f>IF(ISNUMBER(FIND("overige",Methode_Keuze)),"",IF(Tb_Activiteiten[[#This Row],[Kosten derden exclusief btw]]=1,Tb_Activiteiten[[#Headers],[Kosten derden exclusief btw]],""))</f>
        <v/>
      </c>
      <c r="AJ680" t="str">
        <f>IF(ISNUMBER(FIND("overige",Methode_Keuze)),"",IF(Tb_Activiteiten[[#This Row],[Niet verrekenbare btw]]=1,Tb_Activiteiten[[#Headers],[Niet verrekenbare btw]],""))</f>
        <v/>
      </c>
      <c r="AK680" t="str">
        <f>IF(ISNUMBER(FIND("overige",Methode_Keuze)),"",IF(Tb_Activiteiten[[#This Row],[Grondkosten]]=1,Tb_Activiteiten[[#Headers],[Grondkosten]],""))</f>
        <v/>
      </c>
      <c r="AL680" t="str">
        <f>IF(ISNUMBER(FIND("overige",Methode_Keuze)),"",IF(Tb_Activiteiten[[#This Row],[Bijdrage in natura (overige)]]=1,Tb_Activiteiten[[#Headers],[Bijdrage in natura (overige)]],""))</f>
        <v/>
      </c>
      <c r="AM680" t="str">
        <f>IF(ISNUMBER(FIND("overige",Methode_Keuze)),"",IF(Tb_Activiteiten[[#This Row],[Bijdrage in natura (vrijwilligers)]]=1,Tb_Activiteiten[[#Headers],[Bijdrage in natura (vrijwilligers)]],""))</f>
        <v/>
      </c>
      <c r="AN680" t="str">
        <f>IF(ISNUMBER(FIND("overige",Methode_Keuze)),"",IF(Tb_Activiteiten[[#This Row],[Afschrijvingskosten]]=1,Tb_Activiteiten[[#Headers],[Afschrijvingskosten]],""))</f>
        <v/>
      </c>
    </row>
    <row r="681" spans="1:40" x14ac:dyDescent="0.25">
      <c r="A681" s="342"/>
      <c r="F681" s="81"/>
      <c r="G681" s="81"/>
      <c r="L681" s="71"/>
      <c r="N681" t="str">
        <f>IFERROR(IF(VLOOKUP(Tb_Activiteiten[[#This Row],[Openstelling]],Tb_Openstelling[],2,0)=1,1,""),"")</f>
        <v/>
      </c>
      <c r="AA681" t="str">
        <f>IF(ISNUMBER(FIND("arbeid",Methode_Keuze)),"",IF(ISNUMBER(FIND("arbeid",Methode_Keuze)),"",IF(Tb_Activiteiten[[#This Row],[Loonkosten]]=1,Tb_Activiteiten[[#Headers],[Loonkosten]],"")))</f>
        <v/>
      </c>
      <c r="AB681" t="str">
        <f>IF(ISNUMBER(FIND("arbeid",Methode_Keuze)),"",IF(ISNUMBER(FIND("arbeid",Methode_Keuze)),"",IF(Tb_Activiteiten[[#This Row],[Eigen arbeid]]=1,Tb_Activiteiten[[#Headers],[Eigen arbeid]],"")))</f>
        <v/>
      </c>
      <c r="AC681" t="str">
        <f>IF(ISNUMBER(FIND("arbeid",Methode_Keuze)),"",IF(ISNUMBER(FIND("arbeid",Methode_Keuze)),"",IF(Tb_Activiteiten[[#This Row],[Projectmedewerker]]=1,Tb_Activiteiten[[#Headers],[Projectmedewerker]],"")))</f>
        <v/>
      </c>
      <c r="AD681" t="str">
        <f>IF(ISNUMBER(FIND("arbeid",Methode_Keuze)),"",IF(ISNUMBER(FIND("arbeid",Methode_Keuze)),"",IF(Tb_Activiteiten[[#This Row],[Landbouwer]]=1,Tb_Activiteiten[[#Headers],[Landbouwer]],"")))</f>
        <v/>
      </c>
      <c r="AE681" t="str">
        <f>IF(ISNUMBER(FIND("arbeid",Methode_Keuze)),"",IF(ISNUMBER(FIND("arbeid",Methode_Keuze)),"",IF(Tb_Activiteiten[[#This Row],[Adviseur]]=1,Tb_Activiteiten[[#Headers],[Adviseur]],"")))</f>
        <v/>
      </c>
      <c r="AF681" t="str">
        <f>IF(ISNUMBER(FIND("arbeid",Methode_Keuze)),"",IF(ISNUMBER(FIND("arbeid",Methode_Keuze)),"",IF(Tb_Activiteiten[[#This Row],[Projectleider/Expert]]=1,Tb_Activiteiten[[#Headers],[Projectleider/Expert]],"")))</f>
        <v/>
      </c>
      <c r="AG681" t="str">
        <f>IF(ISNUMBER(FIND("arbeid",Methode_Keuze)),"",IF(ISNUMBER(FIND("arbeid",Methode_Keuze)),"",IF(Tb_Activiteiten[[#This Row],[Arbeidskosten]]=1,Tb_Activiteiten[[#Headers],[Arbeidskosten]],"")))</f>
        <v/>
      </c>
      <c r="AH681" t="str">
        <f>IF(ISNUMBER(FIND("arbeid",Methode_Keuze)),"",IF(ISNUMBER(FIND("arbeid",Methode_Keuze)),"",IF(Tb_Activiteiten[[#This Row],[Arbeidskosten op basis van IKS]]=1,Tb_Activiteiten[[#Headers],[Arbeidskosten op basis van IKS]],"")))</f>
        <v/>
      </c>
      <c r="AI681" t="str">
        <f>IF(ISNUMBER(FIND("overige",Methode_Keuze)),"",IF(Tb_Activiteiten[[#This Row],[Kosten derden exclusief btw]]=1,Tb_Activiteiten[[#Headers],[Kosten derden exclusief btw]],""))</f>
        <v/>
      </c>
      <c r="AJ681" t="str">
        <f>IF(ISNUMBER(FIND("overige",Methode_Keuze)),"",IF(Tb_Activiteiten[[#This Row],[Niet verrekenbare btw]]=1,Tb_Activiteiten[[#Headers],[Niet verrekenbare btw]],""))</f>
        <v/>
      </c>
      <c r="AK681" t="str">
        <f>IF(ISNUMBER(FIND("overige",Methode_Keuze)),"",IF(Tb_Activiteiten[[#This Row],[Grondkosten]]=1,Tb_Activiteiten[[#Headers],[Grondkosten]],""))</f>
        <v/>
      </c>
      <c r="AL681" t="str">
        <f>IF(ISNUMBER(FIND("overige",Methode_Keuze)),"",IF(Tb_Activiteiten[[#This Row],[Bijdrage in natura (overige)]]=1,Tb_Activiteiten[[#Headers],[Bijdrage in natura (overige)]],""))</f>
        <v/>
      </c>
      <c r="AM681" t="str">
        <f>IF(ISNUMBER(FIND("overige",Methode_Keuze)),"",IF(Tb_Activiteiten[[#This Row],[Bijdrage in natura (vrijwilligers)]]=1,Tb_Activiteiten[[#Headers],[Bijdrage in natura (vrijwilligers)]],""))</f>
        <v/>
      </c>
      <c r="AN681" t="str">
        <f>IF(ISNUMBER(FIND("overige",Methode_Keuze)),"",IF(Tb_Activiteiten[[#This Row],[Afschrijvingskosten]]=1,Tb_Activiteiten[[#Headers],[Afschrijvingskosten]],""))</f>
        <v/>
      </c>
    </row>
    <row r="682" spans="1:40" x14ac:dyDescent="0.25">
      <c r="A682" s="342"/>
      <c r="F682" s="81"/>
      <c r="G682" s="81"/>
      <c r="L682" s="71"/>
      <c r="N682" t="str">
        <f>IFERROR(IF(VLOOKUP(Tb_Activiteiten[[#This Row],[Openstelling]],Tb_Openstelling[],2,0)=1,1,""),"")</f>
        <v/>
      </c>
      <c r="AA682" t="str">
        <f>IF(ISNUMBER(FIND("arbeid",Methode_Keuze)),"",IF(ISNUMBER(FIND("arbeid",Methode_Keuze)),"",IF(Tb_Activiteiten[[#This Row],[Loonkosten]]=1,Tb_Activiteiten[[#Headers],[Loonkosten]],"")))</f>
        <v/>
      </c>
      <c r="AB682" t="str">
        <f>IF(ISNUMBER(FIND("arbeid",Methode_Keuze)),"",IF(ISNUMBER(FIND("arbeid",Methode_Keuze)),"",IF(Tb_Activiteiten[[#This Row],[Eigen arbeid]]=1,Tb_Activiteiten[[#Headers],[Eigen arbeid]],"")))</f>
        <v/>
      </c>
      <c r="AC682" t="str">
        <f>IF(ISNUMBER(FIND("arbeid",Methode_Keuze)),"",IF(ISNUMBER(FIND("arbeid",Methode_Keuze)),"",IF(Tb_Activiteiten[[#This Row],[Projectmedewerker]]=1,Tb_Activiteiten[[#Headers],[Projectmedewerker]],"")))</f>
        <v/>
      </c>
      <c r="AD682" t="str">
        <f>IF(ISNUMBER(FIND("arbeid",Methode_Keuze)),"",IF(ISNUMBER(FIND("arbeid",Methode_Keuze)),"",IF(Tb_Activiteiten[[#This Row],[Landbouwer]]=1,Tb_Activiteiten[[#Headers],[Landbouwer]],"")))</f>
        <v/>
      </c>
      <c r="AE682" t="str">
        <f>IF(ISNUMBER(FIND("arbeid",Methode_Keuze)),"",IF(ISNUMBER(FIND("arbeid",Methode_Keuze)),"",IF(Tb_Activiteiten[[#This Row],[Adviseur]]=1,Tb_Activiteiten[[#Headers],[Adviseur]],"")))</f>
        <v/>
      </c>
      <c r="AF682" t="str">
        <f>IF(ISNUMBER(FIND("arbeid",Methode_Keuze)),"",IF(ISNUMBER(FIND("arbeid",Methode_Keuze)),"",IF(Tb_Activiteiten[[#This Row],[Projectleider/Expert]]=1,Tb_Activiteiten[[#Headers],[Projectleider/Expert]],"")))</f>
        <v/>
      </c>
      <c r="AG682" t="str">
        <f>IF(ISNUMBER(FIND("arbeid",Methode_Keuze)),"",IF(ISNUMBER(FIND("arbeid",Methode_Keuze)),"",IF(Tb_Activiteiten[[#This Row],[Arbeidskosten]]=1,Tb_Activiteiten[[#Headers],[Arbeidskosten]],"")))</f>
        <v/>
      </c>
      <c r="AH682" t="str">
        <f>IF(ISNUMBER(FIND("arbeid",Methode_Keuze)),"",IF(ISNUMBER(FIND("arbeid",Methode_Keuze)),"",IF(Tb_Activiteiten[[#This Row],[Arbeidskosten op basis van IKS]]=1,Tb_Activiteiten[[#Headers],[Arbeidskosten op basis van IKS]],"")))</f>
        <v/>
      </c>
      <c r="AI682" t="str">
        <f>IF(ISNUMBER(FIND("overige",Methode_Keuze)),"",IF(Tb_Activiteiten[[#This Row],[Kosten derden exclusief btw]]=1,Tb_Activiteiten[[#Headers],[Kosten derden exclusief btw]],""))</f>
        <v/>
      </c>
      <c r="AJ682" t="str">
        <f>IF(ISNUMBER(FIND("overige",Methode_Keuze)),"",IF(Tb_Activiteiten[[#This Row],[Niet verrekenbare btw]]=1,Tb_Activiteiten[[#Headers],[Niet verrekenbare btw]],""))</f>
        <v/>
      </c>
      <c r="AK682" t="str">
        <f>IF(ISNUMBER(FIND("overige",Methode_Keuze)),"",IF(Tb_Activiteiten[[#This Row],[Grondkosten]]=1,Tb_Activiteiten[[#Headers],[Grondkosten]],""))</f>
        <v/>
      </c>
      <c r="AL682" t="str">
        <f>IF(ISNUMBER(FIND("overige",Methode_Keuze)),"",IF(Tb_Activiteiten[[#This Row],[Bijdrage in natura (overige)]]=1,Tb_Activiteiten[[#Headers],[Bijdrage in natura (overige)]],""))</f>
        <v/>
      </c>
      <c r="AM682" t="str">
        <f>IF(ISNUMBER(FIND("overige",Methode_Keuze)),"",IF(Tb_Activiteiten[[#This Row],[Bijdrage in natura (vrijwilligers)]]=1,Tb_Activiteiten[[#Headers],[Bijdrage in natura (vrijwilligers)]],""))</f>
        <v/>
      </c>
      <c r="AN682" t="str">
        <f>IF(ISNUMBER(FIND("overige",Methode_Keuze)),"",IF(Tb_Activiteiten[[#This Row],[Afschrijvingskosten]]=1,Tb_Activiteiten[[#Headers],[Afschrijvingskosten]],""))</f>
        <v/>
      </c>
    </row>
    <row r="683" spans="1:40" x14ac:dyDescent="0.25">
      <c r="A683" s="342"/>
      <c r="F683" s="81"/>
      <c r="G683" s="81"/>
      <c r="L683" s="71"/>
      <c r="N683" t="str">
        <f>IFERROR(IF(VLOOKUP(Tb_Activiteiten[[#This Row],[Openstelling]],Tb_Openstelling[],2,0)=1,1,""),"")</f>
        <v/>
      </c>
      <c r="AA683" t="str">
        <f>IF(ISNUMBER(FIND("arbeid",Methode_Keuze)),"",IF(ISNUMBER(FIND("arbeid",Methode_Keuze)),"",IF(Tb_Activiteiten[[#This Row],[Loonkosten]]=1,Tb_Activiteiten[[#Headers],[Loonkosten]],"")))</f>
        <v/>
      </c>
      <c r="AB683" t="str">
        <f>IF(ISNUMBER(FIND("arbeid",Methode_Keuze)),"",IF(ISNUMBER(FIND("arbeid",Methode_Keuze)),"",IF(Tb_Activiteiten[[#This Row],[Eigen arbeid]]=1,Tb_Activiteiten[[#Headers],[Eigen arbeid]],"")))</f>
        <v/>
      </c>
      <c r="AC683" t="str">
        <f>IF(ISNUMBER(FIND("arbeid",Methode_Keuze)),"",IF(ISNUMBER(FIND("arbeid",Methode_Keuze)),"",IF(Tb_Activiteiten[[#This Row],[Projectmedewerker]]=1,Tb_Activiteiten[[#Headers],[Projectmedewerker]],"")))</f>
        <v/>
      </c>
      <c r="AD683" t="str">
        <f>IF(ISNUMBER(FIND("arbeid",Methode_Keuze)),"",IF(ISNUMBER(FIND("arbeid",Methode_Keuze)),"",IF(Tb_Activiteiten[[#This Row],[Landbouwer]]=1,Tb_Activiteiten[[#Headers],[Landbouwer]],"")))</f>
        <v/>
      </c>
      <c r="AE683" t="str">
        <f>IF(ISNUMBER(FIND("arbeid",Methode_Keuze)),"",IF(ISNUMBER(FIND("arbeid",Methode_Keuze)),"",IF(Tb_Activiteiten[[#This Row],[Adviseur]]=1,Tb_Activiteiten[[#Headers],[Adviseur]],"")))</f>
        <v/>
      </c>
      <c r="AF683" t="str">
        <f>IF(ISNUMBER(FIND("arbeid",Methode_Keuze)),"",IF(ISNUMBER(FIND("arbeid",Methode_Keuze)),"",IF(Tb_Activiteiten[[#This Row],[Projectleider/Expert]]=1,Tb_Activiteiten[[#Headers],[Projectleider/Expert]],"")))</f>
        <v/>
      </c>
      <c r="AG683" t="str">
        <f>IF(ISNUMBER(FIND("arbeid",Methode_Keuze)),"",IF(ISNUMBER(FIND("arbeid",Methode_Keuze)),"",IF(Tb_Activiteiten[[#This Row],[Arbeidskosten]]=1,Tb_Activiteiten[[#Headers],[Arbeidskosten]],"")))</f>
        <v/>
      </c>
      <c r="AH683" t="str">
        <f>IF(ISNUMBER(FIND("arbeid",Methode_Keuze)),"",IF(ISNUMBER(FIND("arbeid",Methode_Keuze)),"",IF(Tb_Activiteiten[[#This Row],[Arbeidskosten op basis van IKS]]=1,Tb_Activiteiten[[#Headers],[Arbeidskosten op basis van IKS]],"")))</f>
        <v/>
      </c>
      <c r="AI683" t="str">
        <f>IF(ISNUMBER(FIND("overige",Methode_Keuze)),"",IF(Tb_Activiteiten[[#This Row],[Kosten derden exclusief btw]]=1,Tb_Activiteiten[[#Headers],[Kosten derden exclusief btw]],""))</f>
        <v/>
      </c>
      <c r="AJ683" t="str">
        <f>IF(ISNUMBER(FIND("overige",Methode_Keuze)),"",IF(Tb_Activiteiten[[#This Row],[Niet verrekenbare btw]]=1,Tb_Activiteiten[[#Headers],[Niet verrekenbare btw]],""))</f>
        <v/>
      </c>
      <c r="AK683" t="str">
        <f>IF(ISNUMBER(FIND("overige",Methode_Keuze)),"",IF(Tb_Activiteiten[[#This Row],[Grondkosten]]=1,Tb_Activiteiten[[#Headers],[Grondkosten]],""))</f>
        <v/>
      </c>
      <c r="AL683" t="str">
        <f>IF(ISNUMBER(FIND("overige",Methode_Keuze)),"",IF(Tb_Activiteiten[[#This Row],[Bijdrage in natura (overige)]]=1,Tb_Activiteiten[[#Headers],[Bijdrage in natura (overige)]],""))</f>
        <v/>
      </c>
      <c r="AM683" t="str">
        <f>IF(ISNUMBER(FIND("overige",Methode_Keuze)),"",IF(Tb_Activiteiten[[#This Row],[Bijdrage in natura (vrijwilligers)]]=1,Tb_Activiteiten[[#Headers],[Bijdrage in natura (vrijwilligers)]],""))</f>
        <v/>
      </c>
      <c r="AN683" t="str">
        <f>IF(ISNUMBER(FIND("overige",Methode_Keuze)),"",IF(Tb_Activiteiten[[#This Row],[Afschrijvingskosten]]=1,Tb_Activiteiten[[#Headers],[Afschrijvingskosten]],""))</f>
        <v/>
      </c>
    </row>
    <row r="684" spans="1:40" x14ac:dyDescent="0.25">
      <c r="A684" s="342"/>
      <c r="F684" s="81"/>
      <c r="G684" s="81"/>
      <c r="L684" s="71"/>
      <c r="N684" t="str">
        <f>IFERROR(IF(VLOOKUP(Tb_Activiteiten[[#This Row],[Openstelling]],Tb_Openstelling[],2,0)=1,1,""),"")</f>
        <v/>
      </c>
      <c r="AA684" t="str">
        <f>IF(ISNUMBER(FIND("arbeid",Methode_Keuze)),"",IF(ISNUMBER(FIND("arbeid",Methode_Keuze)),"",IF(Tb_Activiteiten[[#This Row],[Loonkosten]]=1,Tb_Activiteiten[[#Headers],[Loonkosten]],"")))</f>
        <v/>
      </c>
      <c r="AB684" t="str">
        <f>IF(ISNUMBER(FIND("arbeid",Methode_Keuze)),"",IF(ISNUMBER(FIND("arbeid",Methode_Keuze)),"",IF(Tb_Activiteiten[[#This Row],[Eigen arbeid]]=1,Tb_Activiteiten[[#Headers],[Eigen arbeid]],"")))</f>
        <v/>
      </c>
      <c r="AC684" t="str">
        <f>IF(ISNUMBER(FIND("arbeid",Methode_Keuze)),"",IF(ISNUMBER(FIND("arbeid",Methode_Keuze)),"",IF(Tb_Activiteiten[[#This Row],[Projectmedewerker]]=1,Tb_Activiteiten[[#Headers],[Projectmedewerker]],"")))</f>
        <v/>
      </c>
      <c r="AD684" t="str">
        <f>IF(ISNUMBER(FIND("arbeid",Methode_Keuze)),"",IF(ISNUMBER(FIND("arbeid",Methode_Keuze)),"",IF(Tb_Activiteiten[[#This Row],[Landbouwer]]=1,Tb_Activiteiten[[#Headers],[Landbouwer]],"")))</f>
        <v/>
      </c>
      <c r="AE684" t="str">
        <f>IF(ISNUMBER(FIND("arbeid",Methode_Keuze)),"",IF(ISNUMBER(FIND("arbeid",Methode_Keuze)),"",IF(Tb_Activiteiten[[#This Row],[Adviseur]]=1,Tb_Activiteiten[[#Headers],[Adviseur]],"")))</f>
        <v/>
      </c>
      <c r="AF684" t="str">
        <f>IF(ISNUMBER(FIND("arbeid",Methode_Keuze)),"",IF(ISNUMBER(FIND("arbeid",Methode_Keuze)),"",IF(Tb_Activiteiten[[#This Row],[Projectleider/Expert]]=1,Tb_Activiteiten[[#Headers],[Projectleider/Expert]],"")))</f>
        <v/>
      </c>
      <c r="AG684" t="str">
        <f>IF(ISNUMBER(FIND("arbeid",Methode_Keuze)),"",IF(ISNUMBER(FIND("arbeid",Methode_Keuze)),"",IF(Tb_Activiteiten[[#This Row],[Arbeidskosten]]=1,Tb_Activiteiten[[#Headers],[Arbeidskosten]],"")))</f>
        <v/>
      </c>
      <c r="AH684" t="str">
        <f>IF(ISNUMBER(FIND("arbeid",Methode_Keuze)),"",IF(ISNUMBER(FIND("arbeid",Methode_Keuze)),"",IF(Tb_Activiteiten[[#This Row],[Arbeidskosten op basis van IKS]]=1,Tb_Activiteiten[[#Headers],[Arbeidskosten op basis van IKS]],"")))</f>
        <v/>
      </c>
      <c r="AI684" t="str">
        <f>IF(ISNUMBER(FIND("overige",Methode_Keuze)),"",IF(Tb_Activiteiten[[#This Row],[Kosten derden exclusief btw]]=1,Tb_Activiteiten[[#Headers],[Kosten derden exclusief btw]],""))</f>
        <v/>
      </c>
      <c r="AJ684" t="str">
        <f>IF(ISNUMBER(FIND("overige",Methode_Keuze)),"",IF(Tb_Activiteiten[[#This Row],[Niet verrekenbare btw]]=1,Tb_Activiteiten[[#Headers],[Niet verrekenbare btw]],""))</f>
        <v/>
      </c>
      <c r="AK684" t="str">
        <f>IF(ISNUMBER(FIND("overige",Methode_Keuze)),"",IF(Tb_Activiteiten[[#This Row],[Grondkosten]]=1,Tb_Activiteiten[[#Headers],[Grondkosten]],""))</f>
        <v/>
      </c>
      <c r="AL684" t="str">
        <f>IF(ISNUMBER(FIND("overige",Methode_Keuze)),"",IF(Tb_Activiteiten[[#This Row],[Bijdrage in natura (overige)]]=1,Tb_Activiteiten[[#Headers],[Bijdrage in natura (overige)]],""))</f>
        <v/>
      </c>
      <c r="AM684" t="str">
        <f>IF(ISNUMBER(FIND("overige",Methode_Keuze)),"",IF(Tb_Activiteiten[[#This Row],[Bijdrage in natura (vrijwilligers)]]=1,Tb_Activiteiten[[#Headers],[Bijdrage in natura (vrijwilligers)]],""))</f>
        <v/>
      </c>
      <c r="AN684" t="str">
        <f>IF(ISNUMBER(FIND("overige",Methode_Keuze)),"",IF(Tb_Activiteiten[[#This Row],[Afschrijvingskosten]]=1,Tb_Activiteiten[[#Headers],[Afschrijvingskosten]],""))</f>
        <v/>
      </c>
    </row>
    <row r="685" spans="1:40" x14ac:dyDescent="0.25">
      <c r="A685" s="342"/>
      <c r="F685" s="81"/>
      <c r="G685" s="81"/>
      <c r="L685" s="71"/>
      <c r="N685" t="str">
        <f>IFERROR(IF(VLOOKUP(Tb_Activiteiten[[#This Row],[Openstelling]],Tb_Openstelling[],2,0)=1,1,""),"")</f>
        <v/>
      </c>
      <c r="AA685" t="str">
        <f>IF(ISNUMBER(FIND("arbeid",Methode_Keuze)),"",IF(ISNUMBER(FIND("arbeid",Methode_Keuze)),"",IF(Tb_Activiteiten[[#This Row],[Loonkosten]]=1,Tb_Activiteiten[[#Headers],[Loonkosten]],"")))</f>
        <v/>
      </c>
      <c r="AB685" t="str">
        <f>IF(ISNUMBER(FIND("arbeid",Methode_Keuze)),"",IF(ISNUMBER(FIND("arbeid",Methode_Keuze)),"",IF(Tb_Activiteiten[[#This Row],[Eigen arbeid]]=1,Tb_Activiteiten[[#Headers],[Eigen arbeid]],"")))</f>
        <v/>
      </c>
      <c r="AC685" t="str">
        <f>IF(ISNUMBER(FIND("arbeid",Methode_Keuze)),"",IF(ISNUMBER(FIND("arbeid",Methode_Keuze)),"",IF(Tb_Activiteiten[[#This Row],[Projectmedewerker]]=1,Tb_Activiteiten[[#Headers],[Projectmedewerker]],"")))</f>
        <v/>
      </c>
      <c r="AD685" t="str">
        <f>IF(ISNUMBER(FIND("arbeid",Methode_Keuze)),"",IF(ISNUMBER(FIND("arbeid",Methode_Keuze)),"",IF(Tb_Activiteiten[[#This Row],[Landbouwer]]=1,Tb_Activiteiten[[#Headers],[Landbouwer]],"")))</f>
        <v/>
      </c>
      <c r="AE685" t="str">
        <f>IF(ISNUMBER(FIND("arbeid",Methode_Keuze)),"",IF(ISNUMBER(FIND("arbeid",Methode_Keuze)),"",IF(Tb_Activiteiten[[#This Row],[Adviseur]]=1,Tb_Activiteiten[[#Headers],[Adviseur]],"")))</f>
        <v/>
      </c>
      <c r="AF685" t="str">
        <f>IF(ISNUMBER(FIND("arbeid",Methode_Keuze)),"",IF(ISNUMBER(FIND("arbeid",Methode_Keuze)),"",IF(Tb_Activiteiten[[#This Row],[Projectleider/Expert]]=1,Tb_Activiteiten[[#Headers],[Projectleider/Expert]],"")))</f>
        <v/>
      </c>
      <c r="AG685" t="str">
        <f>IF(ISNUMBER(FIND("arbeid",Methode_Keuze)),"",IF(ISNUMBER(FIND("arbeid",Methode_Keuze)),"",IF(Tb_Activiteiten[[#This Row],[Arbeidskosten]]=1,Tb_Activiteiten[[#Headers],[Arbeidskosten]],"")))</f>
        <v/>
      </c>
      <c r="AH685" t="str">
        <f>IF(ISNUMBER(FIND("arbeid",Methode_Keuze)),"",IF(ISNUMBER(FIND("arbeid",Methode_Keuze)),"",IF(Tb_Activiteiten[[#This Row],[Arbeidskosten op basis van IKS]]=1,Tb_Activiteiten[[#Headers],[Arbeidskosten op basis van IKS]],"")))</f>
        <v/>
      </c>
      <c r="AI685" t="str">
        <f>IF(ISNUMBER(FIND("overige",Methode_Keuze)),"",IF(Tb_Activiteiten[[#This Row],[Kosten derden exclusief btw]]=1,Tb_Activiteiten[[#Headers],[Kosten derden exclusief btw]],""))</f>
        <v/>
      </c>
      <c r="AJ685" t="str">
        <f>IF(ISNUMBER(FIND("overige",Methode_Keuze)),"",IF(Tb_Activiteiten[[#This Row],[Niet verrekenbare btw]]=1,Tb_Activiteiten[[#Headers],[Niet verrekenbare btw]],""))</f>
        <v/>
      </c>
      <c r="AK685" t="str">
        <f>IF(ISNUMBER(FIND("overige",Methode_Keuze)),"",IF(Tb_Activiteiten[[#This Row],[Grondkosten]]=1,Tb_Activiteiten[[#Headers],[Grondkosten]],""))</f>
        <v/>
      </c>
      <c r="AL685" t="str">
        <f>IF(ISNUMBER(FIND("overige",Methode_Keuze)),"",IF(Tb_Activiteiten[[#This Row],[Bijdrage in natura (overige)]]=1,Tb_Activiteiten[[#Headers],[Bijdrage in natura (overige)]],""))</f>
        <v/>
      </c>
      <c r="AM685" t="str">
        <f>IF(ISNUMBER(FIND("overige",Methode_Keuze)),"",IF(Tb_Activiteiten[[#This Row],[Bijdrage in natura (vrijwilligers)]]=1,Tb_Activiteiten[[#Headers],[Bijdrage in natura (vrijwilligers)]],""))</f>
        <v/>
      </c>
      <c r="AN685" t="str">
        <f>IF(ISNUMBER(FIND("overige",Methode_Keuze)),"",IF(Tb_Activiteiten[[#This Row],[Afschrijvingskosten]]=1,Tb_Activiteiten[[#Headers],[Afschrijvingskosten]],""))</f>
        <v/>
      </c>
    </row>
    <row r="686" spans="1:40" x14ac:dyDescent="0.25">
      <c r="A686" s="342"/>
      <c r="F686" s="81"/>
      <c r="G686" s="81"/>
      <c r="L686" s="71"/>
      <c r="N686" t="str">
        <f>IFERROR(IF(VLOOKUP(Tb_Activiteiten[[#This Row],[Openstelling]],Tb_Openstelling[],2,0)=1,1,""),"")</f>
        <v/>
      </c>
      <c r="AA686" t="str">
        <f>IF(ISNUMBER(FIND("arbeid",Methode_Keuze)),"",IF(ISNUMBER(FIND("arbeid",Methode_Keuze)),"",IF(Tb_Activiteiten[[#This Row],[Loonkosten]]=1,Tb_Activiteiten[[#Headers],[Loonkosten]],"")))</f>
        <v/>
      </c>
      <c r="AB686" t="str">
        <f>IF(ISNUMBER(FIND("arbeid",Methode_Keuze)),"",IF(ISNUMBER(FIND("arbeid",Methode_Keuze)),"",IF(Tb_Activiteiten[[#This Row],[Eigen arbeid]]=1,Tb_Activiteiten[[#Headers],[Eigen arbeid]],"")))</f>
        <v/>
      </c>
      <c r="AC686" t="str">
        <f>IF(ISNUMBER(FIND("arbeid",Methode_Keuze)),"",IF(ISNUMBER(FIND("arbeid",Methode_Keuze)),"",IF(Tb_Activiteiten[[#This Row],[Projectmedewerker]]=1,Tb_Activiteiten[[#Headers],[Projectmedewerker]],"")))</f>
        <v/>
      </c>
      <c r="AD686" t="str">
        <f>IF(ISNUMBER(FIND("arbeid",Methode_Keuze)),"",IF(ISNUMBER(FIND("arbeid",Methode_Keuze)),"",IF(Tb_Activiteiten[[#This Row],[Landbouwer]]=1,Tb_Activiteiten[[#Headers],[Landbouwer]],"")))</f>
        <v/>
      </c>
      <c r="AE686" t="str">
        <f>IF(ISNUMBER(FIND("arbeid",Methode_Keuze)),"",IF(ISNUMBER(FIND("arbeid",Methode_Keuze)),"",IF(Tb_Activiteiten[[#This Row],[Adviseur]]=1,Tb_Activiteiten[[#Headers],[Adviseur]],"")))</f>
        <v/>
      </c>
      <c r="AF686" t="str">
        <f>IF(ISNUMBER(FIND("arbeid",Methode_Keuze)),"",IF(ISNUMBER(FIND("arbeid",Methode_Keuze)),"",IF(Tb_Activiteiten[[#This Row],[Projectleider/Expert]]=1,Tb_Activiteiten[[#Headers],[Projectleider/Expert]],"")))</f>
        <v/>
      </c>
      <c r="AG686" t="str">
        <f>IF(ISNUMBER(FIND("arbeid",Methode_Keuze)),"",IF(ISNUMBER(FIND("arbeid",Methode_Keuze)),"",IF(Tb_Activiteiten[[#This Row],[Arbeidskosten]]=1,Tb_Activiteiten[[#Headers],[Arbeidskosten]],"")))</f>
        <v/>
      </c>
      <c r="AH686" t="str">
        <f>IF(ISNUMBER(FIND("arbeid",Methode_Keuze)),"",IF(ISNUMBER(FIND("arbeid",Methode_Keuze)),"",IF(Tb_Activiteiten[[#This Row],[Arbeidskosten op basis van IKS]]=1,Tb_Activiteiten[[#Headers],[Arbeidskosten op basis van IKS]],"")))</f>
        <v/>
      </c>
      <c r="AI686" t="str">
        <f>IF(ISNUMBER(FIND("overige",Methode_Keuze)),"",IF(Tb_Activiteiten[[#This Row],[Kosten derden exclusief btw]]=1,Tb_Activiteiten[[#Headers],[Kosten derden exclusief btw]],""))</f>
        <v/>
      </c>
      <c r="AJ686" t="str">
        <f>IF(ISNUMBER(FIND("overige",Methode_Keuze)),"",IF(Tb_Activiteiten[[#This Row],[Niet verrekenbare btw]]=1,Tb_Activiteiten[[#Headers],[Niet verrekenbare btw]],""))</f>
        <v/>
      </c>
      <c r="AK686" t="str">
        <f>IF(ISNUMBER(FIND("overige",Methode_Keuze)),"",IF(Tb_Activiteiten[[#This Row],[Grondkosten]]=1,Tb_Activiteiten[[#Headers],[Grondkosten]],""))</f>
        <v/>
      </c>
      <c r="AL686" t="str">
        <f>IF(ISNUMBER(FIND("overige",Methode_Keuze)),"",IF(Tb_Activiteiten[[#This Row],[Bijdrage in natura (overige)]]=1,Tb_Activiteiten[[#Headers],[Bijdrage in natura (overige)]],""))</f>
        <v/>
      </c>
      <c r="AM686" t="str">
        <f>IF(ISNUMBER(FIND("overige",Methode_Keuze)),"",IF(Tb_Activiteiten[[#This Row],[Bijdrage in natura (vrijwilligers)]]=1,Tb_Activiteiten[[#Headers],[Bijdrage in natura (vrijwilligers)]],""))</f>
        <v/>
      </c>
      <c r="AN686" t="str">
        <f>IF(ISNUMBER(FIND("overige",Methode_Keuze)),"",IF(Tb_Activiteiten[[#This Row],[Afschrijvingskosten]]=1,Tb_Activiteiten[[#Headers],[Afschrijvingskosten]],""))</f>
        <v/>
      </c>
    </row>
    <row r="687" spans="1:40" x14ac:dyDescent="0.25">
      <c r="A687" s="342"/>
      <c r="F687" s="81"/>
      <c r="G687" s="81"/>
      <c r="L687" s="71"/>
      <c r="N687" t="str">
        <f>IFERROR(IF(VLOOKUP(Tb_Activiteiten[[#This Row],[Openstelling]],Tb_Openstelling[],2,0)=1,1,""),"")</f>
        <v/>
      </c>
      <c r="AA687" t="str">
        <f>IF(ISNUMBER(FIND("arbeid",Methode_Keuze)),"",IF(ISNUMBER(FIND("arbeid",Methode_Keuze)),"",IF(Tb_Activiteiten[[#This Row],[Loonkosten]]=1,Tb_Activiteiten[[#Headers],[Loonkosten]],"")))</f>
        <v/>
      </c>
      <c r="AB687" t="str">
        <f>IF(ISNUMBER(FIND("arbeid",Methode_Keuze)),"",IF(ISNUMBER(FIND("arbeid",Methode_Keuze)),"",IF(Tb_Activiteiten[[#This Row],[Eigen arbeid]]=1,Tb_Activiteiten[[#Headers],[Eigen arbeid]],"")))</f>
        <v/>
      </c>
      <c r="AC687" t="str">
        <f>IF(ISNUMBER(FIND("arbeid",Methode_Keuze)),"",IF(ISNUMBER(FIND("arbeid",Methode_Keuze)),"",IF(Tb_Activiteiten[[#This Row],[Projectmedewerker]]=1,Tb_Activiteiten[[#Headers],[Projectmedewerker]],"")))</f>
        <v/>
      </c>
      <c r="AD687" t="str">
        <f>IF(ISNUMBER(FIND("arbeid",Methode_Keuze)),"",IF(ISNUMBER(FIND("arbeid",Methode_Keuze)),"",IF(Tb_Activiteiten[[#This Row],[Landbouwer]]=1,Tb_Activiteiten[[#Headers],[Landbouwer]],"")))</f>
        <v/>
      </c>
      <c r="AE687" t="str">
        <f>IF(ISNUMBER(FIND("arbeid",Methode_Keuze)),"",IF(ISNUMBER(FIND("arbeid",Methode_Keuze)),"",IF(Tb_Activiteiten[[#This Row],[Adviseur]]=1,Tb_Activiteiten[[#Headers],[Adviseur]],"")))</f>
        <v/>
      </c>
      <c r="AF687" t="str">
        <f>IF(ISNUMBER(FIND("arbeid",Methode_Keuze)),"",IF(ISNUMBER(FIND("arbeid",Methode_Keuze)),"",IF(Tb_Activiteiten[[#This Row],[Projectleider/Expert]]=1,Tb_Activiteiten[[#Headers],[Projectleider/Expert]],"")))</f>
        <v/>
      </c>
      <c r="AG687" t="str">
        <f>IF(ISNUMBER(FIND("arbeid",Methode_Keuze)),"",IF(ISNUMBER(FIND("arbeid",Methode_Keuze)),"",IF(Tb_Activiteiten[[#This Row],[Arbeidskosten]]=1,Tb_Activiteiten[[#Headers],[Arbeidskosten]],"")))</f>
        <v/>
      </c>
      <c r="AH687" t="str">
        <f>IF(ISNUMBER(FIND("arbeid",Methode_Keuze)),"",IF(ISNUMBER(FIND("arbeid",Methode_Keuze)),"",IF(Tb_Activiteiten[[#This Row],[Arbeidskosten op basis van IKS]]=1,Tb_Activiteiten[[#Headers],[Arbeidskosten op basis van IKS]],"")))</f>
        <v/>
      </c>
      <c r="AI687" t="str">
        <f>IF(ISNUMBER(FIND("overige",Methode_Keuze)),"",IF(Tb_Activiteiten[[#This Row],[Kosten derden exclusief btw]]=1,Tb_Activiteiten[[#Headers],[Kosten derden exclusief btw]],""))</f>
        <v/>
      </c>
      <c r="AJ687" t="str">
        <f>IF(ISNUMBER(FIND("overige",Methode_Keuze)),"",IF(Tb_Activiteiten[[#This Row],[Niet verrekenbare btw]]=1,Tb_Activiteiten[[#Headers],[Niet verrekenbare btw]],""))</f>
        <v/>
      </c>
      <c r="AK687" t="str">
        <f>IF(ISNUMBER(FIND("overige",Methode_Keuze)),"",IF(Tb_Activiteiten[[#This Row],[Grondkosten]]=1,Tb_Activiteiten[[#Headers],[Grondkosten]],""))</f>
        <v/>
      </c>
      <c r="AL687" t="str">
        <f>IF(ISNUMBER(FIND("overige",Methode_Keuze)),"",IF(Tb_Activiteiten[[#This Row],[Bijdrage in natura (overige)]]=1,Tb_Activiteiten[[#Headers],[Bijdrage in natura (overige)]],""))</f>
        <v/>
      </c>
      <c r="AM687" t="str">
        <f>IF(ISNUMBER(FIND("overige",Methode_Keuze)),"",IF(Tb_Activiteiten[[#This Row],[Bijdrage in natura (vrijwilligers)]]=1,Tb_Activiteiten[[#Headers],[Bijdrage in natura (vrijwilligers)]],""))</f>
        <v/>
      </c>
      <c r="AN687" t="str">
        <f>IF(ISNUMBER(FIND("overige",Methode_Keuze)),"",IF(Tb_Activiteiten[[#This Row],[Afschrijvingskosten]]=1,Tb_Activiteiten[[#Headers],[Afschrijvingskosten]],""))</f>
        <v/>
      </c>
    </row>
    <row r="688" spans="1:40" x14ac:dyDescent="0.25">
      <c r="A688" s="342"/>
      <c r="F688" s="81"/>
      <c r="G688" s="81"/>
      <c r="L688" s="71"/>
      <c r="N688" t="str">
        <f>IFERROR(IF(VLOOKUP(Tb_Activiteiten[[#This Row],[Openstelling]],Tb_Openstelling[],2,0)=1,1,""),"")</f>
        <v/>
      </c>
      <c r="AA688" t="str">
        <f>IF(ISNUMBER(FIND("arbeid",Methode_Keuze)),"",IF(ISNUMBER(FIND("arbeid",Methode_Keuze)),"",IF(Tb_Activiteiten[[#This Row],[Loonkosten]]=1,Tb_Activiteiten[[#Headers],[Loonkosten]],"")))</f>
        <v/>
      </c>
      <c r="AB688" t="str">
        <f>IF(ISNUMBER(FIND("arbeid",Methode_Keuze)),"",IF(ISNUMBER(FIND("arbeid",Methode_Keuze)),"",IF(Tb_Activiteiten[[#This Row],[Eigen arbeid]]=1,Tb_Activiteiten[[#Headers],[Eigen arbeid]],"")))</f>
        <v/>
      </c>
      <c r="AC688" t="str">
        <f>IF(ISNUMBER(FIND("arbeid",Methode_Keuze)),"",IF(ISNUMBER(FIND("arbeid",Methode_Keuze)),"",IF(Tb_Activiteiten[[#This Row],[Projectmedewerker]]=1,Tb_Activiteiten[[#Headers],[Projectmedewerker]],"")))</f>
        <v/>
      </c>
      <c r="AD688" t="str">
        <f>IF(ISNUMBER(FIND("arbeid",Methode_Keuze)),"",IF(ISNUMBER(FIND("arbeid",Methode_Keuze)),"",IF(Tb_Activiteiten[[#This Row],[Landbouwer]]=1,Tb_Activiteiten[[#Headers],[Landbouwer]],"")))</f>
        <v/>
      </c>
      <c r="AE688" t="str">
        <f>IF(ISNUMBER(FIND("arbeid",Methode_Keuze)),"",IF(ISNUMBER(FIND("arbeid",Methode_Keuze)),"",IF(Tb_Activiteiten[[#This Row],[Adviseur]]=1,Tb_Activiteiten[[#Headers],[Adviseur]],"")))</f>
        <v/>
      </c>
      <c r="AF688" t="str">
        <f>IF(ISNUMBER(FIND("arbeid",Methode_Keuze)),"",IF(ISNUMBER(FIND("arbeid",Methode_Keuze)),"",IF(Tb_Activiteiten[[#This Row],[Projectleider/Expert]]=1,Tb_Activiteiten[[#Headers],[Projectleider/Expert]],"")))</f>
        <v/>
      </c>
      <c r="AG688" t="str">
        <f>IF(ISNUMBER(FIND("arbeid",Methode_Keuze)),"",IF(ISNUMBER(FIND("arbeid",Methode_Keuze)),"",IF(Tb_Activiteiten[[#This Row],[Arbeidskosten]]=1,Tb_Activiteiten[[#Headers],[Arbeidskosten]],"")))</f>
        <v/>
      </c>
      <c r="AH688" t="str">
        <f>IF(ISNUMBER(FIND("arbeid",Methode_Keuze)),"",IF(ISNUMBER(FIND("arbeid",Methode_Keuze)),"",IF(Tb_Activiteiten[[#This Row],[Arbeidskosten op basis van IKS]]=1,Tb_Activiteiten[[#Headers],[Arbeidskosten op basis van IKS]],"")))</f>
        <v/>
      </c>
      <c r="AI688" t="str">
        <f>IF(ISNUMBER(FIND("overige",Methode_Keuze)),"",IF(Tb_Activiteiten[[#This Row],[Kosten derden exclusief btw]]=1,Tb_Activiteiten[[#Headers],[Kosten derden exclusief btw]],""))</f>
        <v/>
      </c>
      <c r="AJ688" t="str">
        <f>IF(ISNUMBER(FIND("overige",Methode_Keuze)),"",IF(Tb_Activiteiten[[#This Row],[Niet verrekenbare btw]]=1,Tb_Activiteiten[[#Headers],[Niet verrekenbare btw]],""))</f>
        <v/>
      </c>
      <c r="AK688" t="str">
        <f>IF(ISNUMBER(FIND("overige",Methode_Keuze)),"",IF(Tb_Activiteiten[[#This Row],[Grondkosten]]=1,Tb_Activiteiten[[#Headers],[Grondkosten]],""))</f>
        <v/>
      </c>
      <c r="AL688" t="str">
        <f>IF(ISNUMBER(FIND("overige",Methode_Keuze)),"",IF(Tb_Activiteiten[[#This Row],[Bijdrage in natura (overige)]]=1,Tb_Activiteiten[[#Headers],[Bijdrage in natura (overige)]],""))</f>
        <v/>
      </c>
      <c r="AM688" t="str">
        <f>IF(ISNUMBER(FIND("overige",Methode_Keuze)),"",IF(Tb_Activiteiten[[#This Row],[Bijdrage in natura (vrijwilligers)]]=1,Tb_Activiteiten[[#Headers],[Bijdrage in natura (vrijwilligers)]],""))</f>
        <v/>
      </c>
      <c r="AN688" t="str">
        <f>IF(ISNUMBER(FIND("overige",Methode_Keuze)),"",IF(Tb_Activiteiten[[#This Row],[Afschrijvingskosten]]=1,Tb_Activiteiten[[#Headers],[Afschrijvingskosten]],""))</f>
        <v/>
      </c>
    </row>
    <row r="689" spans="1:40" x14ac:dyDescent="0.25">
      <c r="A689" s="342"/>
      <c r="F689" s="81"/>
      <c r="G689" s="81"/>
      <c r="L689" s="71"/>
      <c r="N689" t="str">
        <f>IFERROR(IF(VLOOKUP(Tb_Activiteiten[[#This Row],[Openstelling]],Tb_Openstelling[],2,0)=1,1,""),"")</f>
        <v/>
      </c>
      <c r="AA689" t="str">
        <f>IF(ISNUMBER(FIND("arbeid",Methode_Keuze)),"",IF(ISNUMBER(FIND("arbeid",Methode_Keuze)),"",IF(Tb_Activiteiten[[#This Row],[Loonkosten]]=1,Tb_Activiteiten[[#Headers],[Loonkosten]],"")))</f>
        <v/>
      </c>
      <c r="AB689" t="str">
        <f>IF(ISNUMBER(FIND("arbeid",Methode_Keuze)),"",IF(ISNUMBER(FIND("arbeid",Methode_Keuze)),"",IF(Tb_Activiteiten[[#This Row],[Eigen arbeid]]=1,Tb_Activiteiten[[#Headers],[Eigen arbeid]],"")))</f>
        <v/>
      </c>
      <c r="AC689" t="str">
        <f>IF(ISNUMBER(FIND("arbeid",Methode_Keuze)),"",IF(ISNUMBER(FIND("arbeid",Methode_Keuze)),"",IF(Tb_Activiteiten[[#This Row],[Projectmedewerker]]=1,Tb_Activiteiten[[#Headers],[Projectmedewerker]],"")))</f>
        <v/>
      </c>
      <c r="AD689" t="str">
        <f>IF(ISNUMBER(FIND("arbeid",Methode_Keuze)),"",IF(ISNUMBER(FIND("arbeid",Methode_Keuze)),"",IF(Tb_Activiteiten[[#This Row],[Landbouwer]]=1,Tb_Activiteiten[[#Headers],[Landbouwer]],"")))</f>
        <v/>
      </c>
      <c r="AE689" t="str">
        <f>IF(ISNUMBER(FIND("arbeid",Methode_Keuze)),"",IF(ISNUMBER(FIND("arbeid",Methode_Keuze)),"",IF(Tb_Activiteiten[[#This Row],[Adviseur]]=1,Tb_Activiteiten[[#Headers],[Adviseur]],"")))</f>
        <v/>
      </c>
      <c r="AF689" t="str">
        <f>IF(ISNUMBER(FIND("arbeid",Methode_Keuze)),"",IF(ISNUMBER(FIND("arbeid",Methode_Keuze)),"",IF(Tb_Activiteiten[[#This Row],[Projectleider/Expert]]=1,Tb_Activiteiten[[#Headers],[Projectleider/Expert]],"")))</f>
        <v/>
      </c>
      <c r="AG689" t="str">
        <f>IF(ISNUMBER(FIND("arbeid",Methode_Keuze)),"",IF(ISNUMBER(FIND("arbeid",Methode_Keuze)),"",IF(Tb_Activiteiten[[#This Row],[Arbeidskosten]]=1,Tb_Activiteiten[[#Headers],[Arbeidskosten]],"")))</f>
        <v/>
      </c>
      <c r="AH689" t="str">
        <f>IF(ISNUMBER(FIND("arbeid",Methode_Keuze)),"",IF(ISNUMBER(FIND("arbeid",Methode_Keuze)),"",IF(Tb_Activiteiten[[#This Row],[Arbeidskosten op basis van IKS]]=1,Tb_Activiteiten[[#Headers],[Arbeidskosten op basis van IKS]],"")))</f>
        <v/>
      </c>
      <c r="AI689" t="str">
        <f>IF(ISNUMBER(FIND("overige",Methode_Keuze)),"",IF(Tb_Activiteiten[[#This Row],[Kosten derden exclusief btw]]=1,Tb_Activiteiten[[#Headers],[Kosten derden exclusief btw]],""))</f>
        <v/>
      </c>
      <c r="AJ689" t="str">
        <f>IF(ISNUMBER(FIND("overige",Methode_Keuze)),"",IF(Tb_Activiteiten[[#This Row],[Niet verrekenbare btw]]=1,Tb_Activiteiten[[#Headers],[Niet verrekenbare btw]],""))</f>
        <v/>
      </c>
      <c r="AK689" t="str">
        <f>IF(ISNUMBER(FIND("overige",Methode_Keuze)),"",IF(Tb_Activiteiten[[#This Row],[Grondkosten]]=1,Tb_Activiteiten[[#Headers],[Grondkosten]],""))</f>
        <v/>
      </c>
      <c r="AL689" t="str">
        <f>IF(ISNUMBER(FIND("overige",Methode_Keuze)),"",IF(Tb_Activiteiten[[#This Row],[Bijdrage in natura (overige)]]=1,Tb_Activiteiten[[#Headers],[Bijdrage in natura (overige)]],""))</f>
        <v/>
      </c>
      <c r="AM689" t="str">
        <f>IF(ISNUMBER(FIND("overige",Methode_Keuze)),"",IF(Tb_Activiteiten[[#This Row],[Bijdrage in natura (vrijwilligers)]]=1,Tb_Activiteiten[[#Headers],[Bijdrage in natura (vrijwilligers)]],""))</f>
        <v/>
      </c>
      <c r="AN689" t="str">
        <f>IF(ISNUMBER(FIND("overige",Methode_Keuze)),"",IF(Tb_Activiteiten[[#This Row],[Afschrijvingskosten]]=1,Tb_Activiteiten[[#Headers],[Afschrijvingskosten]],""))</f>
        <v/>
      </c>
    </row>
    <row r="690" spans="1:40" x14ac:dyDescent="0.25">
      <c r="A690" s="342"/>
      <c r="F690" s="81"/>
      <c r="G690" s="81"/>
      <c r="L690" s="71"/>
      <c r="N690" t="str">
        <f>IFERROR(IF(VLOOKUP(Tb_Activiteiten[[#This Row],[Openstelling]],Tb_Openstelling[],2,0)=1,1,""),"")</f>
        <v/>
      </c>
      <c r="AA690" t="str">
        <f>IF(ISNUMBER(FIND("arbeid",Methode_Keuze)),"",IF(ISNUMBER(FIND("arbeid",Methode_Keuze)),"",IF(Tb_Activiteiten[[#This Row],[Loonkosten]]=1,Tb_Activiteiten[[#Headers],[Loonkosten]],"")))</f>
        <v/>
      </c>
      <c r="AB690" t="str">
        <f>IF(ISNUMBER(FIND("arbeid",Methode_Keuze)),"",IF(ISNUMBER(FIND("arbeid",Methode_Keuze)),"",IF(Tb_Activiteiten[[#This Row],[Eigen arbeid]]=1,Tb_Activiteiten[[#Headers],[Eigen arbeid]],"")))</f>
        <v/>
      </c>
      <c r="AC690" t="str">
        <f>IF(ISNUMBER(FIND("arbeid",Methode_Keuze)),"",IF(ISNUMBER(FIND("arbeid",Methode_Keuze)),"",IF(Tb_Activiteiten[[#This Row],[Projectmedewerker]]=1,Tb_Activiteiten[[#Headers],[Projectmedewerker]],"")))</f>
        <v/>
      </c>
      <c r="AD690" t="str">
        <f>IF(ISNUMBER(FIND("arbeid",Methode_Keuze)),"",IF(ISNUMBER(FIND("arbeid",Methode_Keuze)),"",IF(Tb_Activiteiten[[#This Row],[Landbouwer]]=1,Tb_Activiteiten[[#Headers],[Landbouwer]],"")))</f>
        <v/>
      </c>
      <c r="AE690" t="str">
        <f>IF(ISNUMBER(FIND("arbeid",Methode_Keuze)),"",IF(ISNUMBER(FIND("arbeid",Methode_Keuze)),"",IF(Tb_Activiteiten[[#This Row],[Adviseur]]=1,Tb_Activiteiten[[#Headers],[Adviseur]],"")))</f>
        <v/>
      </c>
      <c r="AF690" t="str">
        <f>IF(ISNUMBER(FIND("arbeid",Methode_Keuze)),"",IF(ISNUMBER(FIND("arbeid",Methode_Keuze)),"",IF(Tb_Activiteiten[[#This Row],[Projectleider/Expert]]=1,Tb_Activiteiten[[#Headers],[Projectleider/Expert]],"")))</f>
        <v/>
      </c>
      <c r="AG690" t="str">
        <f>IF(ISNUMBER(FIND("arbeid",Methode_Keuze)),"",IF(ISNUMBER(FIND("arbeid",Methode_Keuze)),"",IF(Tb_Activiteiten[[#This Row],[Arbeidskosten]]=1,Tb_Activiteiten[[#Headers],[Arbeidskosten]],"")))</f>
        <v/>
      </c>
      <c r="AH690" t="str">
        <f>IF(ISNUMBER(FIND("arbeid",Methode_Keuze)),"",IF(ISNUMBER(FIND("arbeid",Methode_Keuze)),"",IF(Tb_Activiteiten[[#This Row],[Arbeidskosten op basis van IKS]]=1,Tb_Activiteiten[[#Headers],[Arbeidskosten op basis van IKS]],"")))</f>
        <v/>
      </c>
      <c r="AI690" t="str">
        <f>IF(ISNUMBER(FIND("overige",Methode_Keuze)),"",IF(Tb_Activiteiten[[#This Row],[Kosten derden exclusief btw]]=1,Tb_Activiteiten[[#Headers],[Kosten derden exclusief btw]],""))</f>
        <v/>
      </c>
      <c r="AJ690" t="str">
        <f>IF(ISNUMBER(FIND("overige",Methode_Keuze)),"",IF(Tb_Activiteiten[[#This Row],[Niet verrekenbare btw]]=1,Tb_Activiteiten[[#Headers],[Niet verrekenbare btw]],""))</f>
        <v/>
      </c>
      <c r="AK690" t="str">
        <f>IF(ISNUMBER(FIND("overige",Methode_Keuze)),"",IF(Tb_Activiteiten[[#This Row],[Grondkosten]]=1,Tb_Activiteiten[[#Headers],[Grondkosten]],""))</f>
        <v/>
      </c>
      <c r="AL690" t="str">
        <f>IF(ISNUMBER(FIND("overige",Methode_Keuze)),"",IF(Tb_Activiteiten[[#This Row],[Bijdrage in natura (overige)]]=1,Tb_Activiteiten[[#Headers],[Bijdrage in natura (overige)]],""))</f>
        <v/>
      </c>
      <c r="AM690" t="str">
        <f>IF(ISNUMBER(FIND("overige",Methode_Keuze)),"",IF(Tb_Activiteiten[[#This Row],[Bijdrage in natura (vrijwilligers)]]=1,Tb_Activiteiten[[#Headers],[Bijdrage in natura (vrijwilligers)]],""))</f>
        <v/>
      </c>
      <c r="AN690" t="str">
        <f>IF(ISNUMBER(FIND("overige",Methode_Keuze)),"",IF(Tb_Activiteiten[[#This Row],[Afschrijvingskosten]]=1,Tb_Activiteiten[[#Headers],[Afschrijvingskosten]],""))</f>
        <v/>
      </c>
    </row>
    <row r="691" spans="1:40" x14ac:dyDescent="0.25">
      <c r="A691" s="342"/>
      <c r="F691" s="81"/>
      <c r="G691" s="81"/>
      <c r="L691" s="71"/>
      <c r="N691" t="str">
        <f>IFERROR(IF(VLOOKUP(Tb_Activiteiten[[#This Row],[Openstelling]],Tb_Openstelling[],2,0)=1,1,""),"")</f>
        <v/>
      </c>
      <c r="AA691" t="str">
        <f>IF(ISNUMBER(FIND("arbeid",Methode_Keuze)),"",IF(ISNUMBER(FIND("arbeid",Methode_Keuze)),"",IF(Tb_Activiteiten[[#This Row],[Loonkosten]]=1,Tb_Activiteiten[[#Headers],[Loonkosten]],"")))</f>
        <v/>
      </c>
      <c r="AB691" t="str">
        <f>IF(ISNUMBER(FIND("arbeid",Methode_Keuze)),"",IF(ISNUMBER(FIND("arbeid",Methode_Keuze)),"",IF(Tb_Activiteiten[[#This Row],[Eigen arbeid]]=1,Tb_Activiteiten[[#Headers],[Eigen arbeid]],"")))</f>
        <v/>
      </c>
      <c r="AC691" t="str">
        <f>IF(ISNUMBER(FIND("arbeid",Methode_Keuze)),"",IF(ISNUMBER(FIND("arbeid",Methode_Keuze)),"",IF(Tb_Activiteiten[[#This Row],[Projectmedewerker]]=1,Tb_Activiteiten[[#Headers],[Projectmedewerker]],"")))</f>
        <v/>
      </c>
      <c r="AD691" t="str">
        <f>IF(ISNUMBER(FIND("arbeid",Methode_Keuze)),"",IF(ISNUMBER(FIND("arbeid",Methode_Keuze)),"",IF(Tb_Activiteiten[[#This Row],[Landbouwer]]=1,Tb_Activiteiten[[#Headers],[Landbouwer]],"")))</f>
        <v/>
      </c>
      <c r="AE691" t="str">
        <f>IF(ISNUMBER(FIND("arbeid",Methode_Keuze)),"",IF(ISNUMBER(FIND("arbeid",Methode_Keuze)),"",IF(Tb_Activiteiten[[#This Row],[Adviseur]]=1,Tb_Activiteiten[[#Headers],[Adviseur]],"")))</f>
        <v/>
      </c>
      <c r="AF691" t="str">
        <f>IF(ISNUMBER(FIND("arbeid",Methode_Keuze)),"",IF(ISNUMBER(FIND("arbeid",Methode_Keuze)),"",IF(Tb_Activiteiten[[#This Row],[Projectleider/Expert]]=1,Tb_Activiteiten[[#Headers],[Projectleider/Expert]],"")))</f>
        <v/>
      </c>
      <c r="AG691" t="str">
        <f>IF(ISNUMBER(FIND("arbeid",Methode_Keuze)),"",IF(ISNUMBER(FIND("arbeid",Methode_Keuze)),"",IF(Tb_Activiteiten[[#This Row],[Arbeidskosten]]=1,Tb_Activiteiten[[#Headers],[Arbeidskosten]],"")))</f>
        <v/>
      </c>
      <c r="AH691" t="str">
        <f>IF(ISNUMBER(FIND("arbeid",Methode_Keuze)),"",IF(ISNUMBER(FIND("arbeid",Methode_Keuze)),"",IF(Tb_Activiteiten[[#This Row],[Arbeidskosten op basis van IKS]]=1,Tb_Activiteiten[[#Headers],[Arbeidskosten op basis van IKS]],"")))</f>
        <v/>
      </c>
      <c r="AI691" t="str">
        <f>IF(ISNUMBER(FIND("overige",Methode_Keuze)),"",IF(Tb_Activiteiten[[#This Row],[Kosten derden exclusief btw]]=1,Tb_Activiteiten[[#Headers],[Kosten derden exclusief btw]],""))</f>
        <v/>
      </c>
      <c r="AJ691" t="str">
        <f>IF(ISNUMBER(FIND("overige",Methode_Keuze)),"",IF(Tb_Activiteiten[[#This Row],[Niet verrekenbare btw]]=1,Tb_Activiteiten[[#Headers],[Niet verrekenbare btw]],""))</f>
        <v/>
      </c>
      <c r="AK691" t="str">
        <f>IF(ISNUMBER(FIND("overige",Methode_Keuze)),"",IF(Tb_Activiteiten[[#This Row],[Grondkosten]]=1,Tb_Activiteiten[[#Headers],[Grondkosten]],""))</f>
        <v/>
      </c>
      <c r="AL691" t="str">
        <f>IF(ISNUMBER(FIND("overige",Methode_Keuze)),"",IF(Tb_Activiteiten[[#This Row],[Bijdrage in natura (overige)]]=1,Tb_Activiteiten[[#Headers],[Bijdrage in natura (overige)]],""))</f>
        <v/>
      </c>
      <c r="AM691" t="str">
        <f>IF(ISNUMBER(FIND("overige",Methode_Keuze)),"",IF(Tb_Activiteiten[[#This Row],[Bijdrage in natura (vrijwilligers)]]=1,Tb_Activiteiten[[#Headers],[Bijdrage in natura (vrijwilligers)]],""))</f>
        <v/>
      </c>
      <c r="AN691" t="str">
        <f>IF(ISNUMBER(FIND("overige",Methode_Keuze)),"",IF(Tb_Activiteiten[[#This Row],[Afschrijvingskosten]]=1,Tb_Activiteiten[[#Headers],[Afschrijvingskosten]],""))</f>
        <v/>
      </c>
    </row>
    <row r="692" spans="1:40" x14ac:dyDescent="0.25">
      <c r="A692" s="342"/>
      <c r="F692" s="81"/>
      <c r="G692" s="81"/>
      <c r="L692" s="71"/>
      <c r="N692" t="str">
        <f>IFERROR(IF(VLOOKUP(Tb_Activiteiten[[#This Row],[Openstelling]],Tb_Openstelling[],2,0)=1,1,""),"")</f>
        <v/>
      </c>
      <c r="AA692" t="str">
        <f>IF(ISNUMBER(FIND("arbeid",Methode_Keuze)),"",IF(ISNUMBER(FIND("arbeid",Methode_Keuze)),"",IF(Tb_Activiteiten[[#This Row],[Loonkosten]]=1,Tb_Activiteiten[[#Headers],[Loonkosten]],"")))</f>
        <v/>
      </c>
      <c r="AB692" t="str">
        <f>IF(ISNUMBER(FIND("arbeid",Methode_Keuze)),"",IF(ISNUMBER(FIND("arbeid",Methode_Keuze)),"",IF(Tb_Activiteiten[[#This Row],[Eigen arbeid]]=1,Tb_Activiteiten[[#Headers],[Eigen arbeid]],"")))</f>
        <v/>
      </c>
      <c r="AC692" t="str">
        <f>IF(ISNUMBER(FIND("arbeid",Methode_Keuze)),"",IF(ISNUMBER(FIND("arbeid",Methode_Keuze)),"",IF(Tb_Activiteiten[[#This Row],[Projectmedewerker]]=1,Tb_Activiteiten[[#Headers],[Projectmedewerker]],"")))</f>
        <v/>
      </c>
      <c r="AD692" t="str">
        <f>IF(ISNUMBER(FIND("arbeid",Methode_Keuze)),"",IF(ISNUMBER(FIND("arbeid",Methode_Keuze)),"",IF(Tb_Activiteiten[[#This Row],[Landbouwer]]=1,Tb_Activiteiten[[#Headers],[Landbouwer]],"")))</f>
        <v/>
      </c>
      <c r="AE692" t="str">
        <f>IF(ISNUMBER(FIND("arbeid",Methode_Keuze)),"",IF(ISNUMBER(FIND("arbeid",Methode_Keuze)),"",IF(Tb_Activiteiten[[#This Row],[Adviseur]]=1,Tb_Activiteiten[[#Headers],[Adviseur]],"")))</f>
        <v/>
      </c>
      <c r="AF692" t="str">
        <f>IF(ISNUMBER(FIND("arbeid",Methode_Keuze)),"",IF(ISNUMBER(FIND("arbeid",Methode_Keuze)),"",IF(Tb_Activiteiten[[#This Row],[Projectleider/Expert]]=1,Tb_Activiteiten[[#Headers],[Projectleider/Expert]],"")))</f>
        <v/>
      </c>
      <c r="AG692" t="str">
        <f>IF(ISNUMBER(FIND("arbeid",Methode_Keuze)),"",IF(ISNUMBER(FIND("arbeid",Methode_Keuze)),"",IF(Tb_Activiteiten[[#This Row],[Arbeidskosten]]=1,Tb_Activiteiten[[#Headers],[Arbeidskosten]],"")))</f>
        <v/>
      </c>
      <c r="AH692" t="str">
        <f>IF(ISNUMBER(FIND("arbeid",Methode_Keuze)),"",IF(ISNUMBER(FIND("arbeid",Methode_Keuze)),"",IF(Tb_Activiteiten[[#This Row],[Arbeidskosten op basis van IKS]]=1,Tb_Activiteiten[[#Headers],[Arbeidskosten op basis van IKS]],"")))</f>
        <v/>
      </c>
      <c r="AI692" t="str">
        <f>IF(ISNUMBER(FIND("overige",Methode_Keuze)),"",IF(Tb_Activiteiten[[#This Row],[Kosten derden exclusief btw]]=1,Tb_Activiteiten[[#Headers],[Kosten derden exclusief btw]],""))</f>
        <v/>
      </c>
      <c r="AJ692" t="str">
        <f>IF(ISNUMBER(FIND("overige",Methode_Keuze)),"",IF(Tb_Activiteiten[[#This Row],[Niet verrekenbare btw]]=1,Tb_Activiteiten[[#Headers],[Niet verrekenbare btw]],""))</f>
        <v/>
      </c>
      <c r="AK692" t="str">
        <f>IF(ISNUMBER(FIND("overige",Methode_Keuze)),"",IF(Tb_Activiteiten[[#This Row],[Grondkosten]]=1,Tb_Activiteiten[[#Headers],[Grondkosten]],""))</f>
        <v/>
      </c>
      <c r="AL692" t="str">
        <f>IF(ISNUMBER(FIND("overige",Methode_Keuze)),"",IF(Tb_Activiteiten[[#This Row],[Bijdrage in natura (overige)]]=1,Tb_Activiteiten[[#Headers],[Bijdrage in natura (overige)]],""))</f>
        <v/>
      </c>
      <c r="AM692" t="str">
        <f>IF(ISNUMBER(FIND("overige",Methode_Keuze)),"",IF(Tb_Activiteiten[[#This Row],[Bijdrage in natura (vrijwilligers)]]=1,Tb_Activiteiten[[#Headers],[Bijdrage in natura (vrijwilligers)]],""))</f>
        <v/>
      </c>
      <c r="AN692" t="str">
        <f>IF(ISNUMBER(FIND("overige",Methode_Keuze)),"",IF(Tb_Activiteiten[[#This Row],[Afschrijvingskosten]]=1,Tb_Activiteiten[[#Headers],[Afschrijvingskosten]],""))</f>
        <v/>
      </c>
    </row>
    <row r="693" spans="1:40" x14ac:dyDescent="0.25">
      <c r="A693" s="342"/>
      <c r="F693" s="81"/>
      <c r="G693" s="81"/>
      <c r="L693" s="71"/>
      <c r="N693" t="str">
        <f>IFERROR(IF(VLOOKUP(Tb_Activiteiten[[#This Row],[Openstelling]],Tb_Openstelling[],2,0)=1,1,""),"")</f>
        <v/>
      </c>
      <c r="AA693" t="str">
        <f>IF(ISNUMBER(FIND("arbeid",Methode_Keuze)),"",IF(ISNUMBER(FIND("arbeid",Methode_Keuze)),"",IF(Tb_Activiteiten[[#This Row],[Loonkosten]]=1,Tb_Activiteiten[[#Headers],[Loonkosten]],"")))</f>
        <v/>
      </c>
      <c r="AB693" t="str">
        <f>IF(ISNUMBER(FIND("arbeid",Methode_Keuze)),"",IF(ISNUMBER(FIND("arbeid",Methode_Keuze)),"",IF(Tb_Activiteiten[[#This Row],[Eigen arbeid]]=1,Tb_Activiteiten[[#Headers],[Eigen arbeid]],"")))</f>
        <v/>
      </c>
      <c r="AC693" t="str">
        <f>IF(ISNUMBER(FIND("arbeid",Methode_Keuze)),"",IF(ISNUMBER(FIND("arbeid",Methode_Keuze)),"",IF(Tb_Activiteiten[[#This Row],[Projectmedewerker]]=1,Tb_Activiteiten[[#Headers],[Projectmedewerker]],"")))</f>
        <v/>
      </c>
      <c r="AD693" t="str">
        <f>IF(ISNUMBER(FIND("arbeid",Methode_Keuze)),"",IF(ISNUMBER(FIND("arbeid",Methode_Keuze)),"",IF(Tb_Activiteiten[[#This Row],[Landbouwer]]=1,Tb_Activiteiten[[#Headers],[Landbouwer]],"")))</f>
        <v/>
      </c>
      <c r="AE693" t="str">
        <f>IF(ISNUMBER(FIND("arbeid",Methode_Keuze)),"",IF(ISNUMBER(FIND("arbeid",Methode_Keuze)),"",IF(Tb_Activiteiten[[#This Row],[Adviseur]]=1,Tb_Activiteiten[[#Headers],[Adviseur]],"")))</f>
        <v/>
      </c>
      <c r="AF693" t="str">
        <f>IF(ISNUMBER(FIND("arbeid",Methode_Keuze)),"",IF(ISNUMBER(FIND("arbeid",Methode_Keuze)),"",IF(Tb_Activiteiten[[#This Row],[Projectleider/Expert]]=1,Tb_Activiteiten[[#Headers],[Projectleider/Expert]],"")))</f>
        <v/>
      </c>
      <c r="AG693" t="str">
        <f>IF(ISNUMBER(FIND("arbeid",Methode_Keuze)),"",IF(ISNUMBER(FIND("arbeid",Methode_Keuze)),"",IF(Tb_Activiteiten[[#This Row],[Arbeidskosten]]=1,Tb_Activiteiten[[#Headers],[Arbeidskosten]],"")))</f>
        <v/>
      </c>
      <c r="AH693" t="str">
        <f>IF(ISNUMBER(FIND("arbeid",Methode_Keuze)),"",IF(ISNUMBER(FIND("arbeid",Methode_Keuze)),"",IF(Tb_Activiteiten[[#This Row],[Arbeidskosten op basis van IKS]]=1,Tb_Activiteiten[[#Headers],[Arbeidskosten op basis van IKS]],"")))</f>
        <v/>
      </c>
      <c r="AI693" t="str">
        <f>IF(ISNUMBER(FIND("overige",Methode_Keuze)),"",IF(Tb_Activiteiten[[#This Row],[Kosten derden exclusief btw]]=1,Tb_Activiteiten[[#Headers],[Kosten derden exclusief btw]],""))</f>
        <v/>
      </c>
      <c r="AJ693" t="str">
        <f>IF(ISNUMBER(FIND("overige",Methode_Keuze)),"",IF(Tb_Activiteiten[[#This Row],[Niet verrekenbare btw]]=1,Tb_Activiteiten[[#Headers],[Niet verrekenbare btw]],""))</f>
        <v/>
      </c>
      <c r="AK693" t="str">
        <f>IF(ISNUMBER(FIND("overige",Methode_Keuze)),"",IF(Tb_Activiteiten[[#This Row],[Grondkosten]]=1,Tb_Activiteiten[[#Headers],[Grondkosten]],""))</f>
        <v/>
      </c>
      <c r="AL693" t="str">
        <f>IF(ISNUMBER(FIND("overige",Methode_Keuze)),"",IF(Tb_Activiteiten[[#This Row],[Bijdrage in natura (overige)]]=1,Tb_Activiteiten[[#Headers],[Bijdrage in natura (overige)]],""))</f>
        <v/>
      </c>
      <c r="AM693" t="str">
        <f>IF(ISNUMBER(FIND("overige",Methode_Keuze)),"",IF(Tb_Activiteiten[[#This Row],[Bijdrage in natura (vrijwilligers)]]=1,Tb_Activiteiten[[#Headers],[Bijdrage in natura (vrijwilligers)]],""))</f>
        <v/>
      </c>
      <c r="AN693" t="str">
        <f>IF(ISNUMBER(FIND("overige",Methode_Keuze)),"",IF(Tb_Activiteiten[[#This Row],[Afschrijvingskosten]]=1,Tb_Activiteiten[[#Headers],[Afschrijvingskosten]],""))</f>
        <v/>
      </c>
    </row>
    <row r="694" spans="1:40" x14ac:dyDescent="0.25">
      <c r="A694" s="342"/>
      <c r="F694" s="81"/>
      <c r="G694" s="81"/>
      <c r="L694" s="71"/>
      <c r="N694" t="str">
        <f>IFERROR(IF(VLOOKUP(Tb_Activiteiten[[#This Row],[Openstelling]],Tb_Openstelling[],2,0)=1,1,""),"")</f>
        <v/>
      </c>
      <c r="AA694" t="str">
        <f>IF(ISNUMBER(FIND("arbeid",Methode_Keuze)),"",IF(ISNUMBER(FIND("arbeid",Methode_Keuze)),"",IF(Tb_Activiteiten[[#This Row],[Loonkosten]]=1,Tb_Activiteiten[[#Headers],[Loonkosten]],"")))</f>
        <v/>
      </c>
      <c r="AB694" t="str">
        <f>IF(ISNUMBER(FIND("arbeid",Methode_Keuze)),"",IF(ISNUMBER(FIND("arbeid",Methode_Keuze)),"",IF(Tb_Activiteiten[[#This Row],[Eigen arbeid]]=1,Tb_Activiteiten[[#Headers],[Eigen arbeid]],"")))</f>
        <v/>
      </c>
      <c r="AC694" t="str">
        <f>IF(ISNUMBER(FIND("arbeid",Methode_Keuze)),"",IF(ISNUMBER(FIND("arbeid",Methode_Keuze)),"",IF(Tb_Activiteiten[[#This Row],[Projectmedewerker]]=1,Tb_Activiteiten[[#Headers],[Projectmedewerker]],"")))</f>
        <v/>
      </c>
      <c r="AD694" t="str">
        <f>IF(ISNUMBER(FIND("arbeid",Methode_Keuze)),"",IF(ISNUMBER(FIND("arbeid",Methode_Keuze)),"",IF(Tb_Activiteiten[[#This Row],[Landbouwer]]=1,Tb_Activiteiten[[#Headers],[Landbouwer]],"")))</f>
        <v/>
      </c>
      <c r="AE694" t="str">
        <f>IF(ISNUMBER(FIND("arbeid",Methode_Keuze)),"",IF(ISNUMBER(FIND("arbeid",Methode_Keuze)),"",IF(Tb_Activiteiten[[#This Row],[Adviseur]]=1,Tb_Activiteiten[[#Headers],[Adviseur]],"")))</f>
        <v/>
      </c>
      <c r="AF694" t="str">
        <f>IF(ISNUMBER(FIND("arbeid",Methode_Keuze)),"",IF(ISNUMBER(FIND("arbeid",Methode_Keuze)),"",IF(Tb_Activiteiten[[#This Row],[Projectleider/Expert]]=1,Tb_Activiteiten[[#Headers],[Projectleider/Expert]],"")))</f>
        <v/>
      </c>
      <c r="AG694" t="str">
        <f>IF(ISNUMBER(FIND("arbeid",Methode_Keuze)),"",IF(ISNUMBER(FIND("arbeid",Methode_Keuze)),"",IF(Tb_Activiteiten[[#This Row],[Arbeidskosten]]=1,Tb_Activiteiten[[#Headers],[Arbeidskosten]],"")))</f>
        <v/>
      </c>
      <c r="AH694" t="str">
        <f>IF(ISNUMBER(FIND("arbeid",Methode_Keuze)),"",IF(ISNUMBER(FIND("arbeid",Methode_Keuze)),"",IF(Tb_Activiteiten[[#This Row],[Arbeidskosten op basis van IKS]]=1,Tb_Activiteiten[[#Headers],[Arbeidskosten op basis van IKS]],"")))</f>
        <v/>
      </c>
      <c r="AI694" t="str">
        <f>IF(ISNUMBER(FIND("overige",Methode_Keuze)),"",IF(Tb_Activiteiten[[#This Row],[Kosten derden exclusief btw]]=1,Tb_Activiteiten[[#Headers],[Kosten derden exclusief btw]],""))</f>
        <v/>
      </c>
      <c r="AJ694" t="str">
        <f>IF(ISNUMBER(FIND("overige",Methode_Keuze)),"",IF(Tb_Activiteiten[[#This Row],[Niet verrekenbare btw]]=1,Tb_Activiteiten[[#Headers],[Niet verrekenbare btw]],""))</f>
        <v/>
      </c>
      <c r="AK694" t="str">
        <f>IF(ISNUMBER(FIND("overige",Methode_Keuze)),"",IF(Tb_Activiteiten[[#This Row],[Grondkosten]]=1,Tb_Activiteiten[[#Headers],[Grondkosten]],""))</f>
        <v/>
      </c>
      <c r="AL694" t="str">
        <f>IF(ISNUMBER(FIND("overige",Methode_Keuze)),"",IF(Tb_Activiteiten[[#This Row],[Bijdrage in natura (overige)]]=1,Tb_Activiteiten[[#Headers],[Bijdrage in natura (overige)]],""))</f>
        <v/>
      </c>
      <c r="AM694" t="str">
        <f>IF(ISNUMBER(FIND("overige",Methode_Keuze)),"",IF(Tb_Activiteiten[[#This Row],[Bijdrage in natura (vrijwilligers)]]=1,Tb_Activiteiten[[#Headers],[Bijdrage in natura (vrijwilligers)]],""))</f>
        <v/>
      </c>
      <c r="AN694" t="str">
        <f>IF(ISNUMBER(FIND("overige",Methode_Keuze)),"",IF(Tb_Activiteiten[[#This Row],[Afschrijvingskosten]]=1,Tb_Activiteiten[[#Headers],[Afschrijvingskosten]],""))</f>
        <v/>
      </c>
    </row>
    <row r="695" spans="1:40" x14ac:dyDescent="0.25">
      <c r="A695" s="342"/>
      <c r="F695" s="81"/>
      <c r="G695" s="81"/>
      <c r="L695" s="71"/>
      <c r="N695" t="str">
        <f>IFERROR(IF(VLOOKUP(Tb_Activiteiten[[#This Row],[Openstelling]],Tb_Openstelling[],2,0)=1,1,""),"")</f>
        <v/>
      </c>
      <c r="AA695" t="str">
        <f>IF(ISNUMBER(FIND("arbeid",Methode_Keuze)),"",IF(ISNUMBER(FIND("arbeid",Methode_Keuze)),"",IF(Tb_Activiteiten[[#This Row],[Loonkosten]]=1,Tb_Activiteiten[[#Headers],[Loonkosten]],"")))</f>
        <v/>
      </c>
      <c r="AB695" t="str">
        <f>IF(ISNUMBER(FIND("arbeid",Methode_Keuze)),"",IF(ISNUMBER(FIND("arbeid",Methode_Keuze)),"",IF(Tb_Activiteiten[[#This Row],[Eigen arbeid]]=1,Tb_Activiteiten[[#Headers],[Eigen arbeid]],"")))</f>
        <v/>
      </c>
      <c r="AC695" t="str">
        <f>IF(ISNUMBER(FIND("arbeid",Methode_Keuze)),"",IF(ISNUMBER(FIND("arbeid",Methode_Keuze)),"",IF(Tb_Activiteiten[[#This Row],[Projectmedewerker]]=1,Tb_Activiteiten[[#Headers],[Projectmedewerker]],"")))</f>
        <v/>
      </c>
      <c r="AD695" t="str">
        <f>IF(ISNUMBER(FIND("arbeid",Methode_Keuze)),"",IF(ISNUMBER(FIND("arbeid",Methode_Keuze)),"",IF(Tb_Activiteiten[[#This Row],[Landbouwer]]=1,Tb_Activiteiten[[#Headers],[Landbouwer]],"")))</f>
        <v/>
      </c>
      <c r="AE695" t="str">
        <f>IF(ISNUMBER(FIND("arbeid",Methode_Keuze)),"",IF(ISNUMBER(FIND("arbeid",Methode_Keuze)),"",IF(Tb_Activiteiten[[#This Row],[Adviseur]]=1,Tb_Activiteiten[[#Headers],[Adviseur]],"")))</f>
        <v/>
      </c>
      <c r="AF695" t="str">
        <f>IF(ISNUMBER(FIND("arbeid",Methode_Keuze)),"",IF(ISNUMBER(FIND("arbeid",Methode_Keuze)),"",IF(Tb_Activiteiten[[#This Row],[Projectleider/Expert]]=1,Tb_Activiteiten[[#Headers],[Projectleider/Expert]],"")))</f>
        <v/>
      </c>
      <c r="AG695" t="str">
        <f>IF(ISNUMBER(FIND("arbeid",Methode_Keuze)),"",IF(ISNUMBER(FIND("arbeid",Methode_Keuze)),"",IF(Tb_Activiteiten[[#This Row],[Arbeidskosten]]=1,Tb_Activiteiten[[#Headers],[Arbeidskosten]],"")))</f>
        <v/>
      </c>
      <c r="AH695" t="str">
        <f>IF(ISNUMBER(FIND("arbeid",Methode_Keuze)),"",IF(ISNUMBER(FIND("arbeid",Methode_Keuze)),"",IF(Tb_Activiteiten[[#This Row],[Arbeidskosten op basis van IKS]]=1,Tb_Activiteiten[[#Headers],[Arbeidskosten op basis van IKS]],"")))</f>
        <v/>
      </c>
      <c r="AI695" t="str">
        <f>IF(ISNUMBER(FIND("overige",Methode_Keuze)),"",IF(Tb_Activiteiten[[#This Row],[Kosten derden exclusief btw]]=1,Tb_Activiteiten[[#Headers],[Kosten derden exclusief btw]],""))</f>
        <v/>
      </c>
      <c r="AJ695" t="str">
        <f>IF(ISNUMBER(FIND("overige",Methode_Keuze)),"",IF(Tb_Activiteiten[[#This Row],[Niet verrekenbare btw]]=1,Tb_Activiteiten[[#Headers],[Niet verrekenbare btw]],""))</f>
        <v/>
      </c>
      <c r="AK695" t="str">
        <f>IF(ISNUMBER(FIND("overige",Methode_Keuze)),"",IF(Tb_Activiteiten[[#This Row],[Grondkosten]]=1,Tb_Activiteiten[[#Headers],[Grondkosten]],""))</f>
        <v/>
      </c>
      <c r="AL695" t="str">
        <f>IF(ISNUMBER(FIND("overige",Methode_Keuze)),"",IF(Tb_Activiteiten[[#This Row],[Bijdrage in natura (overige)]]=1,Tb_Activiteiten[[#Headers],[Bijdrage in natura (overige)]],""))</f>
        <v/>
      </c>
      <c r="AM695" t="str">
        <f>IF(ISNUMBER(FIND("overige",Methode_Keuze)),"",IF(Tb_Activiteiten[[#This Row],[Bijdrage in natura (vrijwilligers)]]=1,Tb_Activiteiten[[#Headers],[Bijdrage in natura (vrijwilligers)]],""))</f>
        <v/>
      </c>
      <c r="AN695" t="str">
        <f>IF(ISNUMBER(FIND("overige",Methode_Keuze)),"",IF(Tb_Activiteiten[[#This Row],[Afschrijvingskosten]]=1,Tb_Activiteiten[[#Headers],[Afschrijvingskosten]],""))</f>
        <v/>
      </c>
    </row>
    <row r="696" spans="1:40" x14ac:dyDescent="0.25">
      <c r="A696" s="342"/>
      <c r="F696" s="81"/>
      <c r="G696" s="81"/>
      <c r="L696" s="71"/>
      <c r="N696" t="str">
        <f>IFERROR(IF(VLOOKUP(Tb_Activiteiten[[#This Row],[Openstelling]],Tb_Openstelling[],2,0)=1,1,""),"")</f>
        <v/>
      </c>
      <c r="AA696" t="str">
        <f>IF(ISNUMBER(FIND("arbeid",Methode_Keuze)),"",IF(ISNUMBER(FIND("arbeid",Methode_Keuze)),"",IF(Tb_Activiteiten[[#This Row],[Loonkosten]]=1,Tb_Activiteiten[[#Headers],[Loonkosten]],"")))</f>
        <v/>
      </c>
      <c r="AB696" t="str">
        <f>IF(ISNUMBER(FIND("arbeid",Methode_Keuze)),"",IF(ISNUMBER(FIND("arbeid",Methode_Keuze)),"",IF(Tb_Activiteiten[[#This Row],[Eigen arbeid]]=1,Tb_Activiteiten[[#Headers],[Eigen arbeid]],"")))</f>
        <v/>
      </c>
      <c r="AC696" t="str">
        <f>IF(ISNUMBER(FIND("arbeid",Methode_Keuze)),"",IF(ISNUMBER(FIND("arbeid",Methode_Keuze)),"",IF(Tb_Activiteiten[[#This Row],[Projectmedewerker]]=1,Tb_Activiteiten[[#Headers],[Projectmedewerker]],"")))</f>
        <v/>
      </c>
      <c r="AD696" t="str">
        <f>IF(ISNUMBER(FIND("arbeid",Methode_Keuze)),"",IF(ISNUMBER(FIND("arbeid",Methode_Keuze)),"",IF(Tb_Activiteiten[[#This Row],[Landbouwer]]=1,Tb_Activiteiten[[#Headers],[Landbouwer]],"")))</f>
        <v/>
      </c>
      <c r="AE696" t="str">
        <f>IF(ISNUMBER(FIND("arbeid",Methode_Keuze)),"",IF(ISNUMBER(FIND("arbeid",Methode_Keuze)),"",IF(Tb_Activiteiten[[#This Row],[Adviseur]]=1,Tb_Activiteiten[[#Headers],[Adviseur]],"")))</f>
        <v/>
      </c>
      <c r="AF696" t="str">
        <f>IF(ISNUMBER(FIND("arbeid",Methode_Keuze)),"",IF(ISNUMBER(FIND("arbeid",Methode_Keuze)),"",IF(Tb_Activiteiten[[#This Row],[Projectleider/Expert]]=1,Tb_Activiteiten[[#Headers],[Projectleider/Expert]],"")))</f>
        <v/>
      </c>
      <c r="AG696" t="str">
        <f>IF(ISNUMBER(FIND("arbeid",Methode_Keuze)),"",IF(ISNUMBER(FIND("arbeid",Methode_Keuze)),"",IF(Tb_Activiteiten[[#This Row],[Arbeidskosten]]=1,Tb_Activiteiten[[#Headers],[Arbeidskosten]],"")))</f>
        <v/>
      </c>
      <c r="AH696" t="str">
        <f>IF(ISNUMBER(FIND("arbeid",Methode_Keuze)),"",IF(ISNUMBER(FIND("arbeid",Methode_Keuze)),"",IF(Tb_Activiteiten[[#This Row],[Arbeidskosten op basis van IKS]]=1,Tb_Activiteiten[[#Headers],[Arbeidskosten op basis van IKS]],"")))</f>
        <v/>
      </c>
      <c r="AI696" t="str">
        <f>IF(ISNUMBER(FIND("overige",Methode_Keuze)),"",IF(Tb_Activiteiten[[#This Row],[Kosten derden exclusief btw]]=1,Tb_Activiteiten[[#Headers],[Kosten derden exclusief btw]],""))</f>
        <v/>
      </c>
      <c r="AJ696" t="str">
        <f>IF(ISNUMBER(FIND("overige",Methode_Keuze)),"",IF(Tb_Activiteiten[[#This Row],[Niet verrekenbare btw]]=1,Tb_Activiteiten[[#Headers],[Niet verrekenbare btw]],""))</f>
        <v/>
      </c>
      <c r="AK696" t="str">
        <f>IF(ISNUMBER(FIND("overige",Methode_Keuze)),"",IF(Tb_Activiteiten[[#This Row],[Grondkosten]]=1,Tb_Activiteiten[[#Headers],[Grondkosten]],""))</f>
        <v/>
      </c>
      <c r="AL696" t="str">
        <f>IF(ISNUMBER(FIND("overige",Methode_Keuze)),"",IF(Tb_Activiteiten[[#This Row],[Bijdrage in natura (overige)]]=1,Tb_Activiteiten[[#Headers],[Bijdrage in natura (overige)]],""))</f>
        <v/>
      </c>
      <c r="AM696" t="str">
        <f>IF(ISNUMBER(FIND("overige",Methode_Keuze)),"",IF(Tb_Activiteiten[[#This Row],[Bijdrage in natura (vrijwilligers)]]=1,Tb_Activiteiten[[#Headers],[Bijdrage in natura (vrijwilligers)]],""))</f>
        <v/>
      </c>
      <c r="AN696" t="str">
        <f>IF(ISNUMBER(FIND("overige",Methode_Keuze)),"",IF(Tb_Activiteiten[[#This Row],[Afschrijvingskosten]]=1,Tb_Activiteiten[[#Headers],[Afschrijvingskosten]],""))</f>
        <v/>
      </c>
    </row>
    <row r="697" spans="1:40" x14ac:dyDescent="0.25">
      <c r="A697" s="342"/>
      <c r="F697" s="81"/>
      <c r="G697" s="81"/>
      <c r="L697" s="71"/>
      <c r="N697" t="str">
        <f>IFERROR(IF(VLOOKUP(Tb_Activiteiten[[#This Row],[Openstelling]],Tb_Openstelling[],2,0)=1,1,""),"")</f>
        <v/>
      </c>
      <c r="AA697" t="str">
        <f>IF(ISNUMBER(FIND("arbeid",Methode_Keuze)),"",IF(ISNUMBER(FIND("arbeid",Methode_Keuze)),"",IF(Tb_Activiteiten[[#This Row],[Loonkosten]]=1,Tb_Activiteiten[[#Headers],[Loonkosten]],"")))</f>
        <v/>
      </c>
      <c r="AB697" t="str">
        <f>IF(ISNUMBER(FIND("arbeid",Methode_Keuze)),"",IF(ISNUMBER(FIND("arbeid",Methode_Keuze)),"",IF(Tb_Activiteiten[[#This Row],[Eigen arbeid]]=1,Tb_Activiteiten[[#Headers],[Eigen arbeid]],"")))</f>
        <v/>
      </c>
      <c r="AC697" t="str">
        <f>IF(ISNUMBER(FIND("arbeid",Methode_Keuze)),"",IF(ISNUMBER(FIND("arbeid",Methode_Keuze)),"",IF(Tb_Activiteiten[[#This Row],[Projectmedewerker]]=1,Tb_Activiteiten[[#Headers],[Projectmedewerker]],"")))</f>
        <v/>
      </c>
      <c r="AD697" t="str">
        <f>IF(ISNUMBER(FIND("arbeid",Methode_Keuze)),"",IF(ISNUMBER(FIND("arbeid",Methode_Keuze)),"",IF(Tb_Activiteiten[[#This Row],[Landbouwer]]=1,Tb_Activiteiten[[#Headers],[Landbouwer]],"")))</f>
        <v/>
      </c>
      <c r="AE697" t="str">
        <f>IF(ISNUMBER(FIND("arbeid",Methode_Keuze)),"",IF(ISNUMBER(FIND("arbeid",Methode_Keuze)),"",IF(Tb_Activiteiten[[#This Row],[Adviseur]]=1,Tb_Activiteiten[[#Headers],[Adviseur]],"")))</f>
        <v/>
      </c>
      <c r="AF697" t="str">
        <f>IF(ISNUMBER(FIND("arbeid",Methode_Keuze)),"",IF(ISNUMBER(FIND("arbeid",Methode_Keuze)),"",IF(Tb_Activiteiten[[#This Row],[Projectleider/Expert]]=1,Tb_Activiteiten[[#Headers],[Projectleider/Expert]],"")))</f>
        <v/>
      </c>
      <c r="AG697" t="str">
        <f>IF(ISNUMBER(FIND("arbeid",Methode_Keuze)),"",IF(ISNUMBER(FIND("arbeid",Methode_Keuze)),"",IF(Tb_Activiteiten[[#This Row],[Arbeidskosten]]=1,Tb_Activiteiten[[#Headers],[Arbeidskosten]],"")))</f>
        <v/>
      </c>
      <c r="AH697" t="str">
        <f>IF(ISNUMBER(FIND("arbeid",Methode_Keuze)),"",IF(ISNUMBER(FIND("arbeid",Methode_Keuze)),"",IF(Tb_Activiteiten[[#This Row],[Arbeidskosten op basis van IKS]]=1,Tb_Activiteiten[[#Headers],[Arbeidskosten op basis van IKS]],"")))</f>
        <v/>
      </c>
      <c r="AI697" t="str">
        <f>IF(ISNUMBER(FIND("overige",Methode_Keuze)),"",IF(Tb_Activiteiten[[#This Row],[Kosten derden exclusief btw]]=1,Tb_Activiteiten[[#Headers],[Kosten derden exclusief btw]],""))</f>
        <v/>
      </c>
      <c r="AJ697" t="str">
        <f>IF(ISNUMBER(FIND("overige",Methode_Keuze)),"",IF(Tb_Activiteiten[[#This Row],[Niet verrekenbare btw]]=1,Tb_Activiteiten[[#Headers],[Niet verrekenbare btw]],""))</f>
        <v/>
      </c>
      <c r="AK697" t="str">
        <f>IF(ISNUMBER(FIND("overige",Methode_Keuze)),"",IF(Tb_Activiteiten[[#This Row],[Grondkosten]]=1,Tb_Activiteiten[[#Headers],[Grondkosten]],""))</f>
        <v/>
      </c>
      <c r="AL697" t="str">
        <f>IF(ISNUMBER(FIND("overige",Methode_Keuze)),"",IF(Tb_Activiteiten[[#This Row],[Bijdrage in natura (overige)]]=1,Tb_Activiteiten[[#Headers],[Bijdrage in natura (overige)]],""))</f>
        <v/>
      </c>
      <c r="AM697" t="str">
        <f>IF(ISNUMBER(FIND("overige",Methode_Keuze)),"",IF(Tb_Activiteiten[[#This Row],[Bijdrage in natura (vrijwilligers)]]=1,Tb_Activiteiten[[#Headers],[Bijdrage in natura (vrijwilligers)]],""))</f>
        <v/>
      </c>
      <c r="AN697" t="str">
        <f>IF(ISNUMBER(FIND("overige",Methode_Keuze)),"",IF(Tb_Activiteiten[[#This Row],[Afschrijvingskosten]]=1,Tb_Activiteiten[[#Headers],[Afschrijvingskosten]],""))</f>
        <v/>
      </c>
    </row>
    <row r="698" spans="1:40" x14ac:dyDescent="0.25">
      <c r="A698" s="342"/>
      <c r="F698" s="81"/>
      <c r="G698" s="81"/>
      <c r="L698" s="71"/>
      <c r="N698" t="str">
        <f>IFERROR(IF(VLOOKUP(Tb_Activiteiten[[#This Row],[Openstelling]],Tb_Openstelling[],2,0)=1,1,""),"")</f>
        <v/>
      </c>
      <c r="AA698" t="str">
        <f>IF(ISNUMBER(FIND("arbeid",Methode_Keuze)),"",IF(ISNUMBER(FIND("arbeid",Methode_Keuze)),"",IF(Tb_Activiteiten[[#This Row],[Loonkosten]]=1,Tb_Activiteiten[[#Headers],[Loonkosten]],"")))</f>
        <v/>
      </c>
      <c r="AB698" t="str">
        <f>IF(ISNUMBER(FIND("arbeid",Methode_Keuze)),"",IF(ISNUMBER(FIND("arbeid",Methode_Keuze)),"",IF(Tb_Activiteiten[[#This Row],[Eigen arbeid]]=1,Tb_Activiteiten[[#Headers],[Eigen arbeid]],"")))</f>
        <v/>
      </c>
      <c r="AC698" t="str">
        <f>IF(ISNUMBER(FIND("arbeid",Methode_Keuze)),"",IF(ISNUMBER(FIND("arbeid",Methode_Keuze)),"",IF(Tb_Activiteiten[[#This Row],[Projectmedewerker]]=1,Tb_Activiteiten[[#Headers],[Projectmedewerker]],"")))</f>
        <v/>
      </c>
      <c r="AD698" t="str">
        <f>IF(ISNUMBER(FIND("arbeid",Methode_Keuze)),"",IF(ISNUMBER(FIND("arbeid",Methode_Keuze)),"",IF(Tb_Activiteiten[[#This Row],[Landbouwer]]=1,Tb_Activiteiten[[#Headers],[Landbouwer]],"")))</f>
        <v/>
      </c>
      <c r="AE698" t="str">
        <f>IF(ISNUMBER(FIND("arbeid",Methode_Keuze)),"",IF(ISNUMBER(FIND("arbeid",Methode_Keuze)),"",IF(Tb_Activiteiten[[#This Row],[Adviseur]]=1,Tb_Activiteiten[[#Headers],[Adviseur]],"")))</f>
        <v/>
      </c>
      <c r="AF698" t="str">
        <f>IF(ISNUMBER(FIND("arbeid",Methode_Keuze)),"",IF(ISNUMBER(FIND("arbeid",Methode_Keuze)),"",IF(Tb_Activiteiten[[#This Row],[Projectleider/Expert]]=1,Tb_Activiteiten[[#Headers],[Projectleider/Expert]],"")))</f>
        <v/>
      </c>
      <c r="AG698" t="str">
        <f>IF(ISNUMBER(FIND("arbeid",Methode_Keuze)),"",IF(ISNUMBER(FIND("arbeid",Methode_Keuze)),"",IF(Tb_Activiteiten[[#This Row],[Arbeidskosten]]=1,Tb_Activiteiten[[#Headers],[Arbeidskosten]],"")))</f>
        <v/>
      </c>
      <c r="AH698" t="str">
        <f>IF(ISNUMBER(FIND("arbeid",Methode_Keuze)),"",IF(ISNUMBER(FIND("arbeid",Methode_Keuze)),"",IF(Tb_Activiteiten[[#This Row],[Arbeidskosten op basis van IKS]]=1,Tb_Activiteiten[[#Headers],[Arbeidskosten op basis van IKS]],"")))</f>
        <v/>
      </c>
      <c r="AI698" t="str">
        <f>IF(ISNUMBER(FIND("overige",Methode_Keuze)),"",IF(Tb_Activiteiten[[#This Row],[Kosten derden exclusief btw]]=1,Tb_Activiteiten[[#Headers],[Kosten derden exclusief btw]],""))</f>
        <v/>
      </c>
      <c r="AJ698" t="str">
        <f>IF(ISNUMBER(FIND("overige",Methode_Keuze)),"",IF(Tb_Activiteiten[[#This Row],[Niet verrekenbare btw]]=1,Tb_Activiteiten[[#Headers],[Niet verrekenbare btw]],""))</f>
        <v/>
      </c>
      <c r="AK698" t="str">
        <f>IF(ISNUMBER(FIND("overige",Methode_Keuze)),"",IF(Tb_Activiteiten[[#This Row],[Grondkosten]]=1,Tb_Activiteiten[[#Headers],[Grondkosten]],""))</f>
        <v/>
      </c>
      <c r="AL698" t="str">
        <f>IF(ISNUMBER(FIND("overige",Methode_Keuze)),"",IF(Tb_Activiteiten[[#This Row],[Bijdrage in natura (overige)]]=1,Tb_Activiteiten[[#Headers],[Bijdrage in natura (overige)]],""))</f>
        <v/>
      </c>
      <c r="AM698" t="str">
        <f>IF(ISNUMBER(FIND("overige",Methode_Keuze)),"",IF(Tb_Activiteiten[[#This Row],[Bijdrage in natura (vrijwilligers)]]=1,Tb_Activiteiten[[#Headers],[Bijdrage in natura (vrijwilligers)]],""))</f>
        <v/>
      </c>
      <c r="AN698" t="str">
        <f>IF(ISNUMBER(FIND("overige",Methode_Keuze)),"",IF(Tb_Activiteiten[[#This Row],[Afschrijvingskosten]]=1,Tb_Activiteiten[[#Headers],[Afschrijvingskosten]],""))</f>
        <v/>
      </c>
    </row>
    <row r="699" spans="1:40" x14ac:dyDescent="0.25">
      <c r="A699" s="342"/>
      <c r="F699" s="81"/>
      <c r="G699" s="81"/>
      <c r="L699" s="71"/>
      <c r="N699" t="str">
        <f>IFERROR(IF(VLOOKUP(Tb_Activiteiten[[#This Row],[Openstelling]],Tb_Openstelling[],2,0)=1,1,""),"")</f>
        <v/>
      </c>
      <c r="AA699" t="str">
        <f>IF(ISNUMBER(FIND("arbeid",Methode_Keuze)),"",IF(ISNUMBER(FIND("arbeid",Methode_Keuze)),"",IF(Tb_Activiteiten[[#This Row],[Loonkosten]]=1,Tb_Activiteiten[[#Headers],[Loonkosten]],"")))</f>
        <v/>
      </c>
      <c r="AB699" t="str">
        <f>IF(ISNUMBER(FIND("arbeid",Methode_Keuze)),"",IF(ISNUMBER(FIND("arbeid",Methode_Keuze)),"",IF(Tb_Activiteiten[[#This Row],[Eigen arbeid]]=1,Tb_Activiteiten[[#Headers],[Eigen arbeid]],"")))</f>
        <v/>
      </c>
      <c r="AC699" t="str">
        <f>IF(ISNUMBER(FIND("arbeid",Methode_Keuze)),"",IF(ISNUMBER(FIND("arbeid",Methode_Keuze)),"",IF(Tb_Activiteiten[[#This Row],[Projectmedewerker]]=1,Tb_Activiteiten[[#Headers],[Projectmedewerker]],"")))</f>
        <v/>
      </c>
      <c r="AD699" t="str">
        <f>IF(ISNUMBER(FIND("arbeid",Methode_Keuze)),"",IF(ISNUMBER(FIND("arbeid",Methode_Keuze)),"",IF(Tb_Activiteiten[[#This Row],[Landbouwer]]=1,Tb_Activiteiten[[#Headers],[Landbouwer]],"")))</f>
        <v/>
      </c>
      <c r="AE699" t="str">
        <f>IF(ISNUMBER(FIND("arbeid",Methode_Keuze)),"",IF(ISNUMBER(FIND("arbeid",Methode_Keuze)),"",IF(Tb_Activiteiten[[#This Row],[Adviseur]]=1,Tb_Activiteiten[[#Headers],[Adviseur]],"")))</f>
        <v/>
      </c>
      <c r="AF699" t="str">
        <f>IF(ISNUMBER(FIND("arbeid",Methode_Keuze)),"",IF(ISNUMBER(FIND("arbeid",Methode_Keuze)),"",IF(Tb_Activiteiten[[#This Row],[Projectleider/Expert]]=1,Tb_Activiteiten[[#Headers],[Projectleider/Expert]],"")))</f>
        <v/>
      </c>
      <c r="AG699" t="str">
        <f>IF(ISNUMBER(FIND("arbeid",Methode_Keuze)),"",IF(ISNUMBER(FIND("arbeid",Methode_Keuze)),"",IF(Tb_Activiteiten[[#This Row],[Arbeidskosten]]=1,Tb_Activiteiten[[#Headers],[Arbeidskosten]],"")))</f>
        <v/>
      </c>
      <c r="AH699" t="str">
        <f>IF(ISNUMBER(FIND("arbeid",Methode_Keuze)),"",IF(ISNUMBER(FIND("arbeid",Methode_Keuze)),"",IF(Tb_Activiteiten[[#This Row],[Arbeidskosten op basis van IKS]]=1,Tb_Activiteiten[[#Headers],[Arbeidskosten op basis van IKS]],"")))</f>
        <v/>
      </c>
      <c r="AI699" t="str">
        <f>IF(ISNUMBER(FIND("overige",Methode_Keuze)),"",IF(Tb_Activiteiten[[#This Row],[Kosten derden exclusief btw]]=1,Tb_Activiteiten[[#Headers],[Kosten derden exclusief btw]],""))</f>
        <v/>
      </c>
      <c r="AJ699" t="str">
        <f>IF(ISNUMBER(FIND("overige",Methode_Keuze)),"",IF(Tb_Activiteiten[[#This Row],[Niet verrekenbare btw]]=1,Tb_Activiteiten[[#Headers],[Niet verrekenbare btw]],""))</f>
        <v/>
      </c>
      <c r="AK699" t="str">
        <f>IF(ISNUMBER(FIND("overige",Methode_Keuze)),"",IF(Tb_Activiteiten[[#This Row],[Grondkosten]]=1,Tb_Activiteiten[[#Headers],[Grondkosten]],""))</f>
        <v/>
      </c>
      <c r="AL699" t="str">
        <f>IF(ISNUMBER(FIND("overige",Methode_Keuze)),"",IF(Tb_Activiteiten[[#This Row],[Bijdrage in natura (overige)]]=1,Tb_Activiteiten[[#Headers],[Bijdrage in natura (overige)]],""))</f>
        <v/>
      </c>
      <c r="AM699" t="str">
        <f>IF(ISNUMBER(FIND("overige",Methode_Keuze)),"",IF(Tb_Activiteiten[[#This Row],[Bijdrage in natura (vrijwilligers)]]=1,Tb_Activiteiten[[#Headers],[Bijdrage in natura (vrijwilligers)]],""))</f>
        <v/>
      </c>
      <c r="AN699" t="str">
        <f>IF(ISNUMBER(FIND("overige",Methode_Keuze)),"",IF(Tb_Activiteiten[[#This Row],[Afschrijvingskosten]]=1,Tb_Activiteiten[[#Headers],[Afschrijvingskosten]],""))</f>
        <v/>
      </c>
    </row>
    <row r="700" spans="1:40" x14ac:dyDescent="0.25">
      <c r="A700" s="342"/>
      <c r="F700" s="81"/>
      <c r="G700" s="81"/>
      <c r="L700" s="71"/>
      <c r="N700" t="str">
        <f>IFERROR(IF(VLOOKUP(Tb_Activiteiten[[#This Row],[Openstelling]],Tb_Openstelling[],2,0)=1,1,""),"")</f>
        <v/>
      </c>
      <c r="AA700" t="str">
        <f>IF(ISNUMBER(FIND("arbeid",Methode_Keuze)),"",IF(ISNUMBER(FIND("arbeid",Methode_Keuze)),"",IF(Tb_Activiteiten[[#This Row],[Loonkosten]]=1,Tb_Activiteiten[[#Headers],[Loonkosten]],"")))</f>
        <v/>
      </c>
      <c r="AB700" t="str">
        <f>IF(ISNUMBER(FIND("arbeid",Methode_Keuze)),"",IF(ISNUMBER(FIND("arbeid",Methode_Keuze)),"",IF(Tb_Activiteiten[[#This Row],[Eigen arbeid]]=1,Tb_Activiteiten[[#Headers],[Eigen arbeid]],"")))</f>
        <v/>
      </c>
      <c r="AC700" t="str">
        <f>IF(ISNUMBER(FIND("arbeid",Methode_Keuze)),"",IF(ISNUMBER(FIND("arbeid",Methode_Keuze)),"",IF(Tb_Activiteiten[[#This Row],[Projectmedewerker]]=1,Tb_Activiteiten[[#Headers],[Projectmedewerker]],"")))</f>
        <v/>
      </c>
      <c r="AD700" t="str">
        <f>IF(ISNUMBER(FIND("arbeid",Methode_Keuze)),"",IF(ISNUMBER(FIND("arbeid",Methode_Keuze)),"",IF(Tb_Activiteiten[[#This Row],[Landbouwer]]=1,Tb_Activiteiten[[#Headers],[Landbouwer]],"")))</f>
        <v/>
      </c>
      <c r="AE700" t="str">
        <f>IF(ISNUMBER(FIND("arbeid",Methode_Keuze)),"",IF(ISNUMBER(FIND("arbeid",Methode_Keuze)),"",IF(Tb_Activiteiten[[#This Row],[Adviseur]]=1,Tb_Activiteiten[[#Headers],[Adviseur]],"")))</f>
        <v/>
      </c>
      <c r="AF700" t="str">
        <f>IF(ISNUMBER(FIND("arbeid",Methode_Keuze)),"",IF(ISNUMBER(FIND("arbeid",Methode_Keuze)),"",IF(Tb_Activiteiten[[#This Row],[Projectleider/Expert]]=1,Tb_Activiteiten[[#Headers],[Projectleider/Expert]],"")))</f>
        <v/>
      </c>
      <c r="AG700" t="str">
        <f>IF(ISNUMBER(FIND("arbeid",Methode_Keuze)),"",IF(ISNUMBER(FIND("arbeid",Methode_Keuze)),"",IF(Tb_Activiteiten[[#This Row],[Arbeidskosten]]=1,Tb_Activiteiten[[#Headers],[Arbeidskosten]],"")))</f>
        <v/>
      </c>
      <c r="AH700" t="str">
        <f>IF(ISNUMBER(FIND("arbeid",Methode_Keuze)),"",IF(ISNUMBER(FIND("arbeid",Methode_Keuze)),"",IF(Tb_Activiteiten[[#This Row],[Arbeidskosten op basis van IKS]]=1,Tb_Activiteiten[[#Headers],[Arbeidskosten op basis van IKS]],"")))</f>
        <v/>
      </c>
      <c r="AI700" t="str">
        <f>IF(ISNUMBER(FIND("overige",Methode_Keuze)),"",IF(Tb_Activiteiten[[#This Row],[Kosten derden exclusief btw]]=1,Tb_Activiteiten[[#Headers],[Kosten derden exclusief btw]],""))</f>
        <v/>
      </c>
      <c r="AJ700" t="str">
        <f>IF(ISNUMBER(FIND("overige",Methode_Keuze)),"",IF(Tb_Activiteiten[[#This Row],[Niet verrekenbare btw]]=1,Tb_Activiteiten[[#Headers],[Niet verrekenbare btw]],""))</f>
        <v/>
      </c>
      <c r="AK700" t="str">
        <f>IF(ISNUMBER(FIND("overige",Methode_Keuze)),"",IF(Tb_Activiteiten[[#This Row],[Grondkosten]]=1,Tb_Activiteiten[[#Headers],[Grondkosten]],""))</f>
        <v/>
      </c>
      <c r="AL700" t="str">
        <f>IF(ISNUMBER(FIND("overige",Methode_Keuze)),"",IF(Tb_Activiteiten[[#This Row],[Bijdrage in natura (overige)]]=1,Tb_Activiteiten[[#Headers],[Bijdrage in natura (overige)]],""))</f>
        <v/>
      </c>
      <c r="AM700" t="str">
        <f>IF(ISNUMBER(FIND("overige",Methode_Keuze)),"",IF(Tb_Activiteiten[[#This Row],[Bijdrage in natura (vrijwilligers)]]=1,Tb_Activiteiten[[#Headers],[Bijdrage in natura (vrijwilligers)]],""))</f>
        <v/>
      </c>
      <c r="AN700" t="str">
        <f>IF(ISNUMBER(FIND("overige",Methode_Keuze)),"",IF(Tb_Activiteiten[[#This Row],[Afschrijvingskosten]]=1,Tb_Activiteiten[[#Headers],[Afschrijvingskosten]],""))</f>
        <v/>
      </c>
    </row>
    <row r="701" spans="1:40" x14ac:dyDescent="0.25">
      <c r="A701" s="342"/>
      <c r="F701" s="81"/>
      <c r="G701" s="81"/>
      <c r="L701" s="71"/>
      <c r="N701" t="str">
        <f>IFERROR(IF(VLOOKUP(Tb_Activiteiten[[#This Row],[Openstelling]],Tb_Openstelling[],2,0)=1,1,""),"")</f>
        <v/>
      </c>
      <c r="AA701" t="str">
        <f>IF(ISNUMBER(FIND("arbeid",Methode_Keuze)),"",IF(ISNUMBER(FIND("arbeid",Methode_Keuze)),"",IF(Tb_Activiteiten[[#This Row],[Loonkosten]]=1,Tb_Activiteiten[[#Headers],[Loonkosten]],"")))</f>
        <v/>
      </c>
      <c r="AB701" t="str">
        <f>IF(ISNUMBER(FIND("arbeid",Methode_Keuze)),"",IF(ISNUMBER(FIND("arbeid",Methode_Keuze)),"",IF(Tb_Activiteiten[[#This Row],[Eigen arbeid]]=1,Tb_Activiteiten[[#Headers],[Eigen arbeid]],"")))</f>
        <v/>
      </c>
      <c r="AC701" t="str">
        <f>IF(ISNUMBER(FIND("arbeid",Methode_Keuze)),"",IF(ISNUMBER(FIND("arbeid",Methode_Keuze)),"",IF(Tb_Activiteiten[[#This Row],[Projectmedewerker]]=1,Tb_Activiteiten[[#Headers],[Projectmedewerker]],"")))</f>
        <v/>
      </c>
      <c r="AD701" t="str">
        <f>IF(ISNUMBER(FIND("arbeid",Methode_Keuze)),"",IF(ISNUMBER(FIND("arbeid",Methode_Keuze)),"",IF(Tb_Activiteiten[[#This Row],[Landbouwer]]=1,Tb_Activiteiten[[#Headers],[Landbouwer]],"")))</f>
        <v/>
      </c>
      <c r="AE701" t="str">
        <f>IF(ISNUMBER(FIND("arbeid",Methode_Keuze)),"",IF(ISNUMBER(FIND("arbeid",Methode_Keuze)),"",IF(Tb_Activiteiten[[#This Row],[Adviseur]]=1,Tb_Activiteiten[[#Headers],[Adviseur]],"")))</f>
        <v/>
      </c>
      <c r="AF701" t="str">
        <f>IF(ISNUMBER(FIND("arbeid",Methode_Keuze)),"",IF(ISNUMBER(FIND("arbeid",Methode_Keuze)),"",IF(Tb_Activiteiten[[#This Row],[Projectleider/Expert]]=1,Tb_Activiteiten[[#Headers],[Projectleider/Expert]],"")))</f>
        <v/>
      </c>
      <c r="AG701" t="str">
        <f>IF(ISNUMBER(FIND("arbeid",Methode_Keuze)),"",IF(ISNUMBER(FIND("arbeid",Methode_Keuze)),"",IF(Tb_Activiteiten[[#This Row],[Arbeidskosten]]=1,Tb_Activiteiten[[#Headers],[Arbeidskosten]],"")))</f>
        <v/>
      </c>
      <c r="AH701" t="str">
        <f>IF(ISNUMBER(FIND("arbeid",Methode_Keuze)),"",IF(ISNUMBER(FIND("arbeid",Methode_Keuze)),"",IF(Tb_Activiteiten[[#This Row],[Arbeidskosten op basis van IKS]]=1,Tb_Activiteiten[[#Headers],[Arbeidskosten op basis van IKS]],"")))</f>
        <v/>
      </c>
      <c r="AI701" t="str">
        <f>IF(ISNUMBER(FIND("overige",Methode_Keuze)),"",IF(Tb_Activiteiten[[#This Row],[Kosten derden exclusief btw]]=1,Tb_Activiteiten[[#Headers],[Kosten derden exclusief btw]],""))</f>
        <v/>
      </c>
      <c r="AJ701" t="str">
        <f>IF(ISNUMBER(FIND("overige",Methode_Keuze)),"",IF(Tb_Activiteiten[[#This Row],[Niet verrekenbare btw]]=1,Tb_Activiteiten[[#Headers],[Niet verrekenbare btw]],""))</f>
        <v/>
      </c>
      <c r="AK701" t="str">
        <f>IF(ISNUMBER(FIND("overige",Methode_Keuze)),"",IF(Tb_Activiteiten[[#This Row],[Grondkosten]]=1,Tb_Activiteiten[[#Headers],[Grondkosten]],""))</f>
        <v/>
      </c>
      <c r="AL701" t="str">
        <f>IF(ISNUMBER(FIND("overige",Methode_Keuze)),"",IF(Tb_Activiteiten[[#This Row],[Bijdrage in natura (overige)]]=1,Tb_Activiteiten[[#Headers],[Bijdrage in natura (overige)]],""))</f>
        <v/>
      </c>
      <c r="AM701" t="str">
        <f>IF(ISNUMBER(FIND("overige",Methode_Keuze)),"",IF(Tb_Activiteiten[[#This Row],[Bijdrage in natura (vrijwilligers)]]=1,Tb_Activiteiten[[#Headers],[Bijdrage in natura (vrijwilligers)]],""))</f>
        <v/>
      </c>
      <c r="AN701" t="str">
        <f>IF(ISNUMBER(FIND("overige",Methode_Keuze)),"",IF(Tb_Activiteiten[[#This Row],[Afschrijvingskosten]]=1,Tb_Activiteiten[[#Headers],[Afschrijvingskosten]],""))</f>
        <v/>
      </c>
    </row>
    <row r="702" spans="1:40" x14ac:dyDescent="0.25">
      <c r="A702" s="342"/>
      <c r="F702" s="81"/>
      <c r="G702" s="81"/>
      <c r="L702" s="71"/>
      <c r="N702" t="str">
        <f>IFERROR(IF(VLOOKUP(Tb_Activiteiten[[#This Row],[Openstelling]],Tb_Openstelling[],2,0)=1,1,""),"")</f>
        <v/>
      </c>
      <c r="AA702" t="str">
        <f>IF(ISNUMBER(FIND("arbeid",Methode_Keuze)),"",IF(ISNUMBER(FIND("arbeid",Methode_Keuze)),"",IF(Tb_Activiteiten[[#This Row],[Loonkosten]]=1,Tb_Activiteiten[[#Headers],[Loonkosten]],"")))</f>
        <v/>
      </c>
      <c r="AB702" t="str">
        <f>IF(ISNUMBER(FIND("arbeid",Methode_Keuze)),"",IF(ISNUMBER(FIND("arbeid",Methode_Keuze)),"",IF(Tb_Activiteiten[[#This Row],[Eigen arbeid]]=1,Tb_Activiteiten[[#Headers],[Eigen arbeid]],"")))</f>
        <v/>
      </c>
      <c r="AC702" t="str">
        <f>IF(ISNUMBER(FIND("arbeid",Methode_Keuze)),"",IF(ISNUMBER(FIND("arbeid",Methode_Keuze)),"",IF(Tb_Activiteiten[[#This Row],[Projectmedewerker]]=1,Tb_Activiteiten[[#Headers],[Projectmedewerker]],"")))</f>
        <v/>
      </c>
      <c r="AD702" t="str">
        <f>IF(ISNUMBER(FIND("arbeid",Methode_Keuze)),"",IF(ISNUMBER(FIND("arbeid",Methode_Keuze)),"",IF(Tb_Activiteiten[[#This Row],[Landbouwer]]=1,Tb_Activiteiten[[#Headers],[Landbouwer]],"")))</f>
        <v/>
      </c>
      <c r="AE702" t="str">
        <f>IF(ISNUMBER(FIND("arbeid",Methode_Keuze)),"",IF(ISNUMBER(FIND("arbeid",Methode_Keuze)),"",IF(Tb_Activiteiten[[#This Row],[Adviseur]]=1,Tb_Activiteiten[[#Headers],[Adviseur]],"")))</f>
        <v/>
      </c>
      <c r="AF702" t="str">
        <f>IF(ISNUMBER(FIND("arbeid",Methode_Keuze)),"",IF(ISNUMBER(FIND("arbeid",Methode_Keuze)),"",IF(Tb_Activiteiten[[#This Row],[Projectleider/Expert]]=1,Tb_Activiteiten[[#Headers],[Projectleider/Expert]],"")))</f>
        <v/>
      </c>
      <c r="AG702" t="str">
        <f>IF(ISNUMBER(FIND("arbeid",Methode_Keuze)),"",IF(ISNUMBER(FIND("arbeid",Methode_Keuze)),"",IF(Tb_Activiteiten[[#This Row],[Arbeidskosten]]=1,Tb_Activiteiten[[#Headers],[Arbeidskosten]],"")))</f>
        <v/>
      </c>
      <c r="AH702" t="str">
        <f>IF(ISNUMBER(FIND("arbeid",Methode_Keuze)),"",IF(ISNUMBER(FIND("arbeid",Methode_Keuze)),"",IF(Tb_Activiteiten[[#This Row],[Arbeidskosten op basis van IKS]]=1,Tb_Activiteiten[[#Headers],[Arbeidskosten op basis van IKS]],"")))</f>
        <v/>
      </c>
      <c r="AI702" t="str">
        <f>IF(ISNUMBER(FIND("overige",Methode_Keuze)),"",IF(Tb_Activiteiten[[#This Row],[Kosten derden exclusief btw]]=1,Tb_Activiteiten[[#Headers],[Kosten derden exclusief btw]],""))</f>
        <v/>
      </c>
      <c r="AJ702" t="str">
        <f>IF(ISNUMBER(FIND("overige",Methode_Keuze)),"",IF(Tb_Activiteiten[[#This Row],[Niet verrekenbare btw]]=1,Tb_Activiteiten[[#Headers],[Niet verrekenbare btw]],""))</f>
        <v/>
      </c>
      <c r="AK702" t="str">
        <f>IF(ISNUMBER(FIND("overige",Methode_Keuze)),"",IF(Tb_Activiteiten[[#This Row],[Grondkosten]]=1,Tb_Activiteiten[[#Headers],[Grondkosten]],""))</f>
        <v/>
      </c>
      <c r="AL702" t="str">
        <f>IF(ISNUMBER(FIND("overige",Methode_Keuze)),"",IF(Tb_Activiteiten[[#This Row],[Bijdrage in natura (overige)]]=1,Tb_Activiteiten[[#Headers],[Bijdrage in natura (overige)]],""))</f>
        <v/>
      </c>
      <c r="AM702" t="str">
        <f>IF(ISNUMBER(FIND("overige",Methode_Keuze)),"",IF(Tb_Activiteiten[[#This Row],[Bijdrage in natura (vrijwilligers)]]=1,Tb_Activiteiten[[#Headers],[Bijdrage in natura (vrijwilligers)]],""))</f>
        <v/>
      </c>
      <c r="AN702" t="str">
        <f>IF(ISNUMBER(FIND("overige",Methode_Keuze)),"",IF(Tb_Activiteiten[[#This Row],[Afschrijvingskosten]]=1,Tb_Activiteiten[[#Headers],[Afschrijvingskosten]],""))</f>
        <v/>
      </c>
    </row>
    <row r="703" spans="1:40" x14ac:dyDescent="0.25">
      <c r="A703" s="342"/>
      <c r="F703" s="81"/>
      <c r="G703" s="81"/>
      <c r="L703" s="71"/>
      <c r="N703" t="str">
        <f>IFERROR(IF(VLOOKUP(Tb_Activiteiten[[#This Row],[Openstelling]],Tb_Openstelling[],2,0)=1,1,""),"")</f>
        <v/>
      </c>
      <c r="AA703" t="str">
        <f>IF(ISNUMBER(FIND("arbeid",Methode_Keuze)),"",IF(ISNUMBER(FIND("arbeid",Methode_Keuze)),"",IF(Tb_Activiteiten[[#This Row],[Loonkosten]]=1,Tb_Activiteiten[[#Headers],[Loonkosten]],"")))</f>
        <v/>
      </c>
      <c r="AB703" t="str">
        <f>IF(ISNUMBER(FIND("arbeid",Methode_Keuze)),"",IF(ISNUMBER(FIND("arbeid",Methode_Keuze)),"",IF(Tb_Activiteiten[[#This Row],[Eigen arbeid]]=1,Tb_Activiteiten[[#Headers],[Eigen arbeid]],"")))</f>
        <v/>
      </c>
      <c r="AC703" t="str">
        <f>IF(ISNUMBER(FIND("arbeid",Methode_Keuze)),"",IF(ISNUMBER(FIND("arbeid",Methode_Keuze)),"",IF(Tb_Activiteiten[[#This Row],[Projectmedewerker]]=1,Tb_Activiteiten[[#Headers],[Projectmedewerker]],"")))</f>
        <v/>
      </c>
      <c r="AD703" t="str">
        <f>IF(ISNUMBER(FIND("arbeid",Methode_Keuze)),"",IF(ISNUMBER(FIND("arbeid",Methode_Keuze)),"",IF(Tb_Activiteiten[[#This Row],[Landbouwer]]=1,Tb_Activiteiten[[#Headers],[Landbouwer]],"")))</f>
        <v/>
      </c>
      <c r="AE703" t="str">
        <f>IF(ISNUMBER(FIND("arbeid",Methode_Keuze)),"",IF(ISNUMBER(FIND("arbeid",Methode_Keuze)),"",IF(Tb_Activiteiten[[#This Row],[Adviseur]]=1,Tb_Activiteiten[[#Headers],[Adviseur]],"")))</f>
        <v/>
      </c>
      <c r="AF703" t="str">
        <f>IF(ISNUMBER(FIND("arbeid",Methode_Keuze)),"",IF(ISNUMBER(FIND("arbeid",Methode_Keuze)),"",IF(Tb_Activiteiten[[#This Row],[Projectleider/Expert]]=1,Tb_Activiteiten[[#Headers],[Projectleider/Expert]],"")))</f>
        <v/>
      </c>
      <c r="AG703" t="str">
        <f>IF(ISNUMBER(FIND("arbeid",Methode_Keuze)),"",IF(ISNUMBER(FIND("arbeid",Methode_Keuze)),"",IF(Tb_Activiteiten[[#This Row],[Arbeidskosten]]=1,Tb_Activiteiten[[#Headers],[Arbeidskosten]],"")))</f>
        <v/>
      </c>
      <c r="AH703" t="str">
        <f>IF(ISNUMBER(FIND("arbeid",Methode_Keuze)),"",IF(ISNUMBER(FIND("arbeid",Methode_Keuze)),"",IF(Tb_Activiteiten[[#This Row],[Arbeidskosten op basis van IKS]]=1,Tb_Activiteiten[[#Headers],[Arbeidskosten op basis van IKS]],"")))</f>
        <v/>
      </c>
      <c r="AI703" t="str">
        <f>IF(ISNUMBER(FIND("overige",Methode_Keuze)),"",IF(Tb_Activiteiten[[#This Row],[Kosten derden exclusief btw]]=1,Tb_Activiteiten[[#Headers],[Kosten derden exclusief btw]],""))</f>
        <v/>
      </c>
      <c r="AJ703" t="str">
        <f>IF(ISNUMBER(FIND("overige",Methode_Keuze)),"",IF(Tb_Activiteiten[[#This Row],[Niet verrekenbare btw]]=1,Tb_Activiteiten[[#Headers],[Niet verrekenbare btw]],""))</f>
        <v/>
      </c>
      <c r="AK703" t="str">
        <f>IF(ISNUMBER(FIND("overige",Methode_Keuze)),"",IF(Tb_Activiteiten[[#This Row],[Grondkosten]]=1,Tb_Activiteiten[[#Headers],[Grondkosten]],""))</f>
        <v/>
      </c>
      <c r="AL703" t="str">
        <f>IF(ISNUMBER(FIND("overige",Methode_Keuze)),"",IF(Tb_Activiteiten[[#This Row],[Bijdrage in natura (overige)]]=1,Tb_Activiteiten[[#Headers],[Bijdrage in natura (overige)]],""))</f>
        <v/>
      </c>
      <c r="AM703" t="str">
        <f>IF(ISNUMBER(FIND("overige",Methode_Keuze)),"",IF(Tb_Activiteiten[[#This Row],[Bijdrage in natura (vrijwilligers)]]=1,Tb_Activiteiten[[#Headers],[Bijdrage in natura (vrijwilligers)]],""))</f>
        <v/>
      </c>
      <c r="AN703" t="str">
        <f>IF(ISNUMBER(FIND("overige",Methode_Keuze)),"",IF(Tb_Activiteiten[[#This Row],[Afschrijvingskosten]]=1,Tb_Activiteiten[[#Headers],[Afschrijvingskosten]],""))</f>
        <v/>
      </c>
    </row>
    <row r="704" spans="1:40" x14ac:dyDescent="0.25">
      <c r="A704" s="342"/>
      <c r="F704" s="81"/>
      <c r="G704" s="81"/>
      <c r="L704" s="71"/>
      <c r="N704" t="str">
        <f>IFERROR(IF(VLOOKUP(Tb_Activiteiten[[#This Row],[Openstelling]],Tb_Openstelling[],2,0)=1,1,""),"")</f>
        <v/>
      </c>
      <c r="AA704" t="str">
        <f>IF(ISNUMBER(FIND("arbeid",Methode_Keuze)),"",IF(ISNUMBER(FIND("arbeid",Methode_Keuze)),"",IF(Tb_Activiteiten[[#This Row],[Loonkosten]]=1,Tb_Activiteiten[[#Headers],[Loonkosten]],"")))</f>
        <v/>
      </c>
      <c r="AB704" t="str">
        <f>IF(ISNUMBER(FIND("arbeid",Methode_Keuze)),"",IF(ISNUMBER(FIND("arbeid",Methode_Keuze)),"",IF(Tb_Activiteiten[[#This Row],[Eigen arbeid]]=1,Tb_Activiteiten[[#Headers],[Eigen arbeid]],"")))</f>
        <v/>
      </c>
      <c r="AC704" t="str">
        <f>IF(ISNUMBER(FIND("arbeid",Methode_Keuze)),"",IF(ISNUMBER(FIND("arbeid",Methode_Keuze)),"",IF(Tb_Activiteiten[[#This Row],[Projectmedewerker]]=1,Tb_Activiteiten[[#Headers],[Projectmedewerker]],"")))</f>
        <v/>
      </c>
      <c r="AD704" t="str">
        <f>IF(ISNUMBER(FIND("arbeid",Methode_Keuze)),"",IF(ISNUMBER(FIND("arbeid",Methode_Keuze)),"",IF(Tb_Activiteiten[[#This Row],[Landbouwer]]=1,Tb_Activiteiten[[#Headers],[Landbouwer]],"")))</f>
        <v/>
      </c>
      <c r="AE704" t="str">
        <f>IF(ISNUMBER(FIND("arbeid",Methode_Keuze)),"",IF(ISNUMBER(FIND("arbeid",Methode_Keuze)),"",IF(Tb_Activiteiten[[#This Row],[Adviseur]]=1,Tb_Activiteiten[[#Headers],[Adviseur]],"")))</f>
        <v/>
      </c>
      <c r="AF704" t="str">
        <f>IF(ISNUMBER(FIND("arbeid",Methode_Keuze)),"",IF(ISNUMBER(FIND("arbeid",Methode_Keuze)),"",IF(Tb_Activiteiten[[#This Row],[Projectleider/Expert]]=1,Tb_Activiteiten[[#Headers],[Projectleider/Expert]],"")))</f>
        <v/>
      </c>
      <c r="AG704" t="str">
        <f>IF(ISNUMBER(FIND("arbeid",Methode_Keuze)),"",IF(ISNUMBER(FIND("arbeid",Methode_Keuze)),"",IF(Tb_Activiteiten[[#This Row],[Arbeidskosten]]=1,Tb_Activiteiten[[#Headers],[Arbeidskosten]],"")))</f>
        <v/>
      </c>
      <c r="AH704" t="str">
        <f>IF(ISNUMBER(FIND("arbeid",Methode_Keuze)),"",IF(ISNUMBER(FIND("arbeid",Methode_Keuze)),"",IF(Tb_Activiteiten[[#This Row],[Arbeidskosten op basis van IKS]]=1,Tb_Activiteiten[[#Headers],[Arbeidskosten op basis van IKS]],"")))</f>
        <v/>
      </c>
      <c r="AI704" t="str">
        <f>IF(ISNUMBER(FIND("overige",Methode_Keuze)),"",IF(Tb_Activiteiten[[#This Row],[Kosten derden exclusief btw]]=1,Tb_Activiteiten[[#Headers],[Kosten derden exclusief btw]],""))</f>
        <v/>
      </c>
      <c r="AJ704" t="str">
        <f>IF(ISNUMBER(FIND("overige",Methode_Keuze)),"",IF(Tb_Activiteiten[[#This Row],[Niet verrekenbare btw]]=1,Tb_Activiteiten[[#Headers],[Niet verrekenbare btw]],""))</f>
        <v/>
      </c>
      <c r="AK704" t="str">
        <f>IF(ISNUMBER(FIND("overige",Methode_Keuze)),"",IF(Tb_Activiteiten[[#This Row],[Grondkosten]]=1,Tb_Activiteiten[[#Headers],[Grondkosten]],""))</f>
        <v/>
      </c>
      <c r="AL704" t="str">
        <f>IF(ISNUMBER(FIND("overige",Methode_Keuze)),"",IF(Tb_Activiteiten[[#This Row],[Bijdrage in natura (overige)]]=1,Tb_Activiteiten[[#Headers],[Bijdrage in natura (overige)]],""))</f>
        <v/>
      </c>
      <c r="AM704" t="str">
        <f>IF(ISNUMBER(FIND("overige",Methode_Keuze)),"",IF(Tb_Activiteiten[[#This Row],[Bijdrage in natura (vrijwilligers)]]=1,Tb_Activiteiten[[#Headers],[Bijdrage in natura (vrijwilligers)]],""))</f>
        <v/>
      </c>
      <c r="AN704" t="str">
        <f>IF(ISNUMBER(FIND("overige",Methode_Keuze)),"",IF(Tb_Activiteiten[[#This Row],[Afschrijvingskosten]]=1,Tb_Activiteiten[[#Headers],[Afschrijvingskosten]],""))</f>
        <v/>
      </c>
    </row>
    <row r="705" spans="1:40" x14ac:dyDescent="0.25">
      <c r="A705" s="342"/>
      <c r="F705" s="81"/>
      <c r="G705" s="81"/>
      <c r="L705" s="71"/>
      <c r="N705" t="str">
        <f>IFERROR(IF(VLOOKUP(Tb_Activiteiten[[#This Row],[Openstelling]],Tb_Openstelling[],2,0)=1,1,""),"")</f>
        <v/>
      </c>
      <c r="AA705" t="str">
        <f>IF(ISNUMBER(FIND("arbeid",Methode_Keuze)),"",IF(ISNUMBER(FIND("arbeid",Methode_Keuze)),"",IF(Tb_Activiteiten[[#This Row],[Loonkosten]]=1,Tb_Activiteiten[[#Headers],[Loonkosten]],"")))</f>
        <v/>
      </c>
      <c r="AB705" t="str">
        <f>IF(ISNUMBER(FIND("arbeid",Methode_Keuze)),"",IF(ISNUMBER(FIND("arbeid",Methode_Keuze)),"",IF(Tb_Activiteiten[[#This Row],[Eigen arbeid]]=1,Tb_Activiteiten[[#Headers],[Eigen arbeid]],"")))</f>
        <v/>
      </c>
      <c r="AC705" t="str">
        <f>IF(ISNUMBER(FIND("arbeid",Methode_Keuze)),"",IF(ISNUMBER(FIND("arbeid",Methode_Keuze)),"",IF(Tb_Activiteiten[[#This Row],[Projectmedewerker]]=1,Tb_Activiteiten[[#Headers],[Projectmedewerker]],"")))</f>
        <v/>
      </c>
      <c r="AD705" t="str">
        <f>IF(ISNUMBER(FIND("arbeid",Methode_Keuze)),"",IF(ISNUMBER(FIND("arbeid",Methode_Keuze)),"",IF(Tb_Activiteiten[[#This Row],[Landbouwer]]=1,Tb_Activiteiten[[#Headers],[Landbouwer]],"")))</f>
        <v/>
      </c>
      <c r="AE705" t="str">
        <f>IF(ISNUMBER(FIND("arbeid",Methode_Keuze)),"",IF(ISNUMBER(FIND("arbeid",Methode_Keuze)),"",IF(Tb_Activiteiten[[#This Row],[Adviseur]]=1,Tb_Activiteiten[[#Headers],[Adviseur]],"")))</f>
        <v/>
      </c>
      <c r="AF705" t="str">
        <f>IF(ISNUMBER(FIND("arbeid",Methode_Keuze)),"",IF(ISNUMBER(FIND("arbeid",Methode_Keuze)),"",IF(Tb_Activiteiten[[#This Row],[Projectleider/Expert]]=1,Tb_Activiteiten[[#Headers],[Projectleider/Expert]],"")))</f>
        <v/>
      </c>
      <c r="AG705" t="str">
        <f>IF(ISNUMBER(FIND("arbeid",Methode_Keuze)),"",IF(ISNUMBER(FIND("arbeid",Methode_Keuze)),"",IF(Tb_Activiteiten[[#This Row],[Arbeidskosten]]=1,Tb_Activiteiten[[#Headers],[Arbeidskosten]],"")))</f>
        <v/>
      </c>
      <c r="AH705" t="str">
        <f>IF(ISNUMBER(FIND("arbeid",Methode_Keuze)),"",IF(ISNUMBER(FIND("arbeid",Methode_Keuze)),"",IF(Tb_Activiteiten[[#This Row],[Arbeidskosten op basis van IKS]]=1,Tb_Activiteiten[[#Headers],[Arbeidskosten op basis van IKS]],"")))</f>
        <v/>
      </c>
      <c r="AI705" t="str">
        <f>IF(ISNUMBER(FIND("overige",Methode_Keuze)),"",IF(Tb_Activiteiten[[#This Row],[Kosten derden exclusief btw]]=1,Tb_Activiteiten[[#Headers],[Kosten derden exclusief btw]],""))</f>
        <v/>
      </c>
      <c r="AJ705" t="str">
        <f>IF(ISNUMBER(FIND("overige",Methode_Keuze)),"",IF(Tb_Activiteiten[[#This Row],[Niet verrekenbare btw]]=1,Tb_Activiteiten[[#Headers],[Niet verrekenbare btw]],""))</f>
        <v/>
      </c>
      <c r="AK705" t="str">
        <f>IF(ISNUMBER(FIND("overige",Methode_Keuze)),"",IF(Tb_Activiteiten[[#This Row],[Grondkosten]]=1,Tb_Activiteiten[[#Headers],[Grondkosten]],""))</f>
        <v/>
      </c>
      <c r="AL705" t="str">
        <f>IF(ISNUMBER(FIND("overige",Methode_Keuze)),"",IF(Tb_Activiteiten[[#This Row],[Bijdrage in natura (overige)]]=1,Tb_Activiteiten[[#Headers],[Bijdrage in natura (overige)]],""))</f>
        <v/>
      </c>
      <c r="AM705" t="str">
        <f>IF(ISNUMBER(FIND("overige",Methode_Keuze)),"",IF(Tb_Activiteiten[[#This Row],[Bijdrage in natura (vrijwilligers)]]=1,Tb_Activiteiten[[#Headers],[Bijdrage in natura (vrijwilligers)]],""))</f>
        <v/>
      </c>
      <c r="AN705" t="str">
        <f>IF(ISNUMBER(FIND("overige",Methode_Keuze)),"",IF(Tb_Activiteiten[[#This Row],[Afschrijvingskosten]]=1,Tb_Activiteiten[[#Headers],[Afschrijvingskosten]],""))</f>
        <v/>
      </c>
    </row>
    <row r="706" spans="1:40" x14ac:dyDescent="0.25">
      <c r="A706" s="342"/>
      <c r="F706" s="81"/>
      <c r="G706" s="81"/>
      <c r="L706" s="71"/>
      <c r="N706" t="str">
        <f>IFERROR(IF(VLOOKUP(Tb_Activiteiten[[#This Row],[Openstelling]],Tb_Openstelling[],2,0)=1,1,""),"")</f>
        <v/>
      </c>
      <c r="AA706" t="str">
        <f>IF(ISNUMBER(FIND("arbeid",Methode_Keuze)),"",IF(ISNUMBER(FIND("arbeid",Methode_Keuze)),"",IF(Tb_Activiteiten[[#This Row],[Loonkosten]]=1,Tb_Activiteiten[[#Headers],[Loonkosten]],"")))</f>
        <v/>
      </c>
      <c r="AB706" t="str">
        <f>IF(ISNUMBER(FIND("arbeid",Methode_Keuze)),"",IF(ISNUMBER(FIND("arbeid",Methode_Keuze)),"",IF(Tb_Activiteiten[[#This Row],[Eigen arbeid]]=1,Tb_Activiteiten[[#Headers],[Eigen arbeid]],"")))</f>
        <v/>
      </c>
      <c r="AC706" t="str">
        <f>IF(ISNUMBER(FIND("arbeid",Methode_Keuze)),"",IF(ISNUMBER(FIND("arbeid",Methode_Keuze)),"",IF(Tb_Activiteiten[[#This Row],[Projectmedewerker]]=1,Tb_Activiteiten[[#Headers],[Projectmedewerker]],"")))</f>
        <v/>
      </c>
      <c r="AD706" t="str">
        <f>IF(ISNUMBER(FIND("arbeid",Methode_Keuze)),"",IF(ISNUMBER(FIND("arbeid",Methode_Keuze)),"",IF(Tb_Activiteiten[[#This Row],[Landbouwer]]=1,Tb_Activiteiten[[#Headers],[Landbouwer]],"")))</f>
        <v/>
      </c>
      <c r="AE706" t="str">
        <f>IF(ISNUMBER(FIND("arbeid",Methode_Keuze)),"",IF(ISNUMBER(FIND("arbeid",Methode_Keuze)),"",IF(Tb_Activiteiten[[#This Row],[Adviseur]]=1,Tb_Activiteiten[[#Headers],[Adviseur]],"")))</f>
        <v/>
      </c>
      <c r="AF706" t="str">
        <f>IF(ISNUMBER(FIND("arbeid",Methode_Keuze)),"",IF(ISNUMBER(FIND("arbeid",Methode_Keuze)),"",IF(Tb_Activiteiten[[#This Row],[Projectleider/Expert]]=1,Tb_Activiteiten[[#Headers],[Projectleider/Expert]],"")))</f>
        <v/>
      </c>
      <c r="AG706" t="str">
        <f>IF(ISNUMBER(FIND("arbeid",Methode_Keuze)),"",IF(ISNUMBER(FIND("arbeid",Methode_Keuze)),"",IF(Tb_Activiteiten[[#This Row],[Arbeidskosten]]=1,Tb_Activiteiten[[#Headers],[Arbeidskosten]],"")))</f>
        <v/>
      </c>
      <c r="AH706" t="str">
        <f>IF(ISNUMBER(FIND("arbeid",Methode_Keuze)),"",IF(ISNUMBER(FIND("arbeid",Methode_Keuze)),"",IF(Tb_Activiteiten[[#This Row],[Arbeidskosten op basis van IKS]]=1,Tb_Activiteiten[[#Headers],[Arbeidskosten op basis van IKS]],"")))</f>
        <v/>
      </c>
      <c r="AI706" t="str">
        <f>IF(ISNUMBER(FIND("overige",Methode_Keuze)),"",IF(Tb_Activiteiten[[#This Row],[Kosten derden exclusief btw]]=1,Tb_Activiteiten[[#Headers],[Kosten derden exclusief btw]],""))</f>
        <v/>
      </c>
      <c r="AJ706" t="str">
        <f>IF(ISNUMBER(FIND("overige",Methode_Keuze)),"",IF(Tb_Activiteiten[[#This Row],[Niet verrekenbare btw]]=1,Tb_Activiteiten[[#Headers],[Niet verrekenbare btw]],""))</f>
        <v/>
      </c>
      <c r="AK706" t="str">
        <f>IF(ISNUMBER(FIND("overige",Methode_Keuze)),"",IF(Tb_Activiteiten[[#This Row],[Grondkosten]]=1,Tb_Activiteiten[[#Headers],[Grondkosten]],""))</f>
        <v/>
      </c>
      <c r="AL706" t="str">
        <f>IF(ISNUMBER(FIND("overige",Methode_Keuze)),"",IF(Tb_Activiteiten[[#This Row],[Bijdrage in natura (overige)]]=1,Tb_Activiteiten[[#Headers],[Bijdrage in natura (overige)]],""))</f>
        <v/>
      </c>
      <c r="AM706" t="str">
        <f>IF(ISNUMBER(FIND("overige",Methode_Keuze)),"",IF(Tb_Activiteiten[[#This Row],[Bijdrage in natura (vrijwilligers)]]=1,Tb_Activiteiten[[#Headers],[Bijdrage in natura (vrijwilligers)]],""))</f>
        <v/>
      </c>
      <c r="AN706" t="str">
        <f>IF(ISNUMBER(FIND("overige",Methode_Keuze)),"",IF(Tb_Activiteiten[[#This Row],[Afschrijvingskosten]]=1,Tb_Activiteiten[[#Headers],[Afschrijvingskosten]],""))</f>
        <v/>
      </c>
    </row>
    <row r="707" spans="1:40" x14ac:dyDescent="0.25">
      <c r="A707" s="342"/>
      <c r="F707" s="81"/>
      <c r="G707" s="81"/>
      <c r="L707" s="71"/>
      <c r="N707" t="str">
        <f>IFERROR(IF(VLOOKUP(Tb_Activiteiten[[#This Row],[Openstelling]],Tb_Openstelling[],2,0)=1,1,""),"")</f>
        <v/>
      </c>
      <c r="AA707" t="str">
        <f>IF(ISNUMBER(FIND("arbeid",Methode_Keuze)),"",IF(ISNUMBER(FIND("arbeid",Methode_Keuze)),"",IF(Tb_Activiteiten[[#This Row],[Loonkosten]]=1,Tb_Activiteiten[[#Headers],[Loonkosten]],"")))</f>
        <v/>
      </c>
      <c r="AB707" t="str">
        <f>IF(ISNUMBER(FIND("arbeid",Methode_Keuze)),"",IF(ISNUMBER(FIND("arbeid",Methode_Keuze)),"",IF(Tb_Activiteiten[[#This Row],[Eigen arbeid]]=1,Tb_Activiteiten[[#Headers],[Eigen arbeid]],"")))</f>
        <v/>
      </c>
      <c r="AC707" t="str">
        <f>IF(ISNUMBER(FIND("arbeid",Methode_Keuze)),"",IF(ISNUMBER(FIND("arbeid",Methode_Keuze)),"",IF(Tb_Activiteiten[[#This Row],[Projectmedewerker]]=1,Tb_Activiteiten[[#Headers],[Projectmedewerker]],"")))</f>
        <v/>
      </c>
      <c r="AD707" t="str">
        <f>IF(ISNUMBER(FIND("arbeid",Methode_Keuze)),"",IF(ISNUMBER(FIND("arbeid",Methode_Keuze)),"",IF(Tb_Activiteiten[[#This Row],[Landbouwer]]=1,Tb_Activiteiten[[#Headers],[Landbouwer]],"")))</f>
        <v/>
      </c>
      <c r="AE707" t="str">
        <f>IF(ISNUMBER(FIND("arbeid",Methode_Keuze)),"",IF(ISNUMBER(FIND("arbeid",Methode_Keuze)),"",IF(Tb_Activiteiten[[#This Row],[Adviseur]]=1,Tb_Activiteiten[[#Headers],[Adviseur]],"")))</f>
        <v/>
      </c>
      <c r="AF707" t="str">
        <f>IF(ISNUMBER(FIND("arbeid",Methode_Keuze)),"",IF(ISNUMBER(FIND("arbeid",Methode_Keuze)),"",IF(Tb_Activiteiten[[#This Row],[Projectleider/Expert]]=1,Tb_Activiteiten[[#Headers],[Projectleider/Expert]],"")))</f>
        <v/>
      </c>
      <c r="AG707" t="str">
        <f>IF(ISNUMBER(FIND("arbeid",Methode_Keuze)),"",IF(ISNUMBER(FIND("arbeid",Methode_Keuze)),"",IF(Tb_Activiteiten[[#This Row],[Arbeidskosten]]=1,Tb_Activiteiten[[#Headers],[Arbeidskosten]],"")))</f>
        <v/>
      </c>
      <c r="AH707" t="str">
        <f>IF(ISNUMBER(FIND("arbeid",Methode_Keuze)),"",IF(ISNUMBER(FIND("arbeid",Methode_Keuze)),"",IF(Tb_Activiteiten[[#This Row],[Arbeidskosten op basis van IKS]]=1,Tb_Activiteiten[[#Headers],[Arbeidskosten op basis van IKS]],"")))</f>
        <v/>
      </c>
      <c r="AI707" t="str">
        <f>IF(ISNUMBER(FIND("overige",Methode_Keuze)),"",IF(Tb_Activiteiten[[#This Row],[Kosten derden exclusief btw]]=1,Tb_Activiteiten[[#Headers],[Kosten derden exclusief btw]],""))</f>
        <v/>
      </c>
      <c r="AJ707" t="str">
        <f>IF(ISNUMBER(FIND("overige",Methode_Keuze)),"",IF(Tb_Activiteiten[[#This Row],[Niet verrekenbare btw]]=1,Tb_Activiteiten[[#Headers],[Niet verrekenbare btw]],""))</f>
        <v/>
      </c>
      <c r="AK707" t="str">
        <f>IF(ISNUMBER(FIND("overige",Methode_Keuze)),"",IF(Tb_Activiteiten[[#This Row],[Grondkosten]]=1,Tb_Activiteiten[[#Headers],[Grondkosten]],""))</f>
        <v/>
      </c>
      <c r="AL707" t="str">
        <f>IF(ISNUMBER(FIND("overige",Methode_Keuze)),"",IF(Tb_Activiteiten[[#This Row],[Bijdrage in natura (overige)]]=1,Tb_Activiteiten[[#Headers],[Bijdrage in natura (overige)]],""))</f>
        <v/>
      </c>
      <c r="AM707" t="str">
        <f>IF(ISNUMBER(FIND("overige",Methode_Keuze)),"",IF(Tb_Activiteiten[[#This Row],[Bijdrage in natura (vrijwilligers)]]=1,Tb_Activiteiten[[#Headers],[Bijdrage in natura (vrijwilligers)]],""))</f>
        <v/>
      </c>
      <c r="AN707" t="str">
        <f>IF(ISNUMBER(FIND("overige",Methode_Keuze)),"",IF(Tb_Activiteiten[[#This Row],[Afschrijvingskosten]]=1,Tb_Activiteiten[[#Headers],[Afschrijvingskosten]],""))</f>
        <v/>
      </c>
    </row>
    <row r="708" spans="1:40" x14ac:dyDescent="0.25">
      <c r="A708" s="342"/>
      <c r="F708" s="81"/>
      <c r="G708" s="81"/>
      <c r="L708" s="71"/>
      <c r="N708" t="str">
        <f>IFERROR(IF(VLOOKUP(Tb_Activiteiten[[#This Row],[Openstelling]],Tb_Openstelling[],2,0)=1,1,""),"")</f>
        <v/>
      </c>
      <c r="AA708" t="str">
        <f>IF(ISNUMBER(FIND("arbeid",Methode_Keuze)),"",IF(ISNUMBER(FIND("arbeid",Methode_Keuze)),"",IF(Tb_Activiteiten[[#This Row],[Loonkosten]]=1,Tb_Activiteiten[[#Headers],[Loonkosten]],"")))</f>
        <v/>
      </c>
      <c r="AB708" t="str">
        <f>IF(ISNUMBER(FIND("arbeid",Methode_Keuze)),"",IF(ISNUMBER(FIND("arbeid",Methode_Keuze)),"",IF(Tb_Activiteiten[[#This Row],[Eigen arbeid]]=1,Tb_Activiteiten[[#Headers],[Eigen arbeid]],"")))</f>
        <v/>
      </c>
      <c r="AC708" t="str">
        <f>IF(ISNUMBER(FIND("arbeid",Methode_Keuze)),"",IF(ISNUMBER(FIND("arbeid",Methode_Keuze)),"",IF(Tb_Activiteiten[[#This Row],[Projectmedewerker]]=1,Tb_Activiteiten[[#Headers],[Projectmedewerker]],"")))</f>
        <v/>
      </c>
      <c r="AD708" t="str">
        <f>IF(ISNUMBER(FIND("arbeid",Methode_Keuze)),"",IF(ISNUMBER(FIND("arbeid",Methode_Keuze)),"",IF(Tb_Activiteiten[[#This Row],[Landbouwer]]=1,Tb_Activiteiten[[#Headers],[Landbouwer]],"")))</f>
        <v/>
      </c>
      <c r="AE708" t="str">
        <f>IF(ISNUMBER(FIND("arbeid",Methode_Keuze)),"",IF(ISNUMBER(FIND("arbeid",Methode_Keuze)),"",IF(Tb_Activiteiten[[#This Row],[Adviseur]]=1,Tb_Activiteiten[[#Headers],[Adviseur]],"")))</f>
        <v/>
      </c>
      <c r="AF708" t="str">
        <f>IF(ISNUMBER(FIND("arbeid",Methode_Keuze)),"",IF(ISNUMBER(FIND("arbeid",Methode_Keuze)),"",IF(Tb_Activiteiten[[#This Row],[Projectleider/Expert]]=1,Tb_Activiteiten[[#Headers],[Projectleider/Expert]],"")))</f>
        <v/>
      </c>
      <c r="AG708" t="str">
        <f>IF(ISNUMBER(FIND("arbeid",Methode_Keuze)),"",IF(ISNUMBER(FIND("arbeid",Methode_Keuze)),"",IF(Tb_Activiteiten[[#This Row],[Arbeidskosten]]=1,Tb_Activiteiten[[#Headers],[Arbeidskosten]],"")))</f>
        <v/>
      </c>
      <c r="AH708" t="str">
        <f>IF(ISNUMBER(FIND("arbeid",Methode_Keuze)),"",IF(ISNUMBER(FIND("arbeid",Methode_Keuze)),"",IF(Tb_Activiteiten[[#This Row],[Arbeidskosten op basis van IKS]]=1,Tb_Activiteiten[[#Headers],[Arbeidskosten op basis van IKS]],"")))</f>
        <v/>
      </c>
      <c r="AI708" t="str">
        <f>IF(ISNUMBER(FIND("overige",Methode_Keuze)),"",IF(Tb_Activiteiten[[#This Row],[Kosten derden exclusief btw]]=1,Tb_Activiteiten[[#Headers],[Kosten derden exclusief btw]],""))</f>
        <v/>
      </c>
      <c r="AJ708" t="str">
        <f>IF(ISNUMBER(FIND("overige",Methode_Keuze)),"",IF(Tb_Activiteiten[[#This Row],[Niet verrekenbare btw]]=1,Tb_Activiteiten[[#Headers],[Niet verrekenbare btw]],""))</f>
        <v/>
      </c>
      <c r="AK708" t="str">
        <f>IF(ISNUMBER(FIND("overige",Methode_Keuze)),"",IF(Tb_Activiteiten[[#This Row],[Grondkosten]]=1,Tb_Activiteiten[[#Headers],[Grondkosten]],""))</f>
        <v/>
      </c>
      <c r="AL708" t="str">
        <f>IF(ISNUMBER(FIND("overige",Methode_Keuze)),"",IF(Tb_Activiteiten[[#This Row],[Bijdrage in natura (overige)]]=1,Tb_Activiteiten[[#Headers],[Bijdrage in natura (overige)]],""))</f>
        <v/>
      </c>
      <c r="AM708" t="str">
        <f>IF(ISNUMBER(FIND("overige",Methode_Keuze)),"",IF(Tb_Activiteiten[[#This Row],[Bijdrage in natura (vrijwilligers)]]=1,Tb_Activiteiten[[#Headers],[Bijdrage in natura (vrijwilligers)]],""))</f>
        <v/>
      </c>
      <c r="AN708" t="str">
        <f>IF(ISNUMBER(FIND("overige",Methode_Keuze)),"",IF(Tb_Activiteiten[[#This Row],[Afschrijvingskosten]]=1,Tb_Activiteiten[[#Headers],[Afschrijvingskosten]],""))</f>
        <v/>
      </c>
    </row>
    <row r="709" spans="1:40" x14ac:dyDescent="0.25">
      <c r="A709" s="342"/>
      <c r="F709" s="81"/>
      <c r="G709" s="81"/>
      <c r="L709" s="71"/>
      <c r="N709" t="str">
        <f>IFERROR(IF(VLOOKUP(Tb_Activiteiten[[#This Row],[Openstelling]],Tb_Openstelling[],2,0)=1,1,""),"")</f>
        <v/>
      </c>
      <c r="AA709" t="str">
        <f>IF(ISNUMBER(FIND("arbeid",Methode_Keuze)),"",IF(ISNUMBER(FIND("arbeid",Methode_Keuze)),"",IF(Tb_Activiteiten[[#This Row],[Loonkosten]]=1,Tb_Activiteiten[[#Headers],[Loonkosten]],"")))</f>
        <v/>
      </c>
      <c r="AB709" t="str">
        <f>IF(ISNUMBER(FIND("arbeid",Methode_Keuze)),"",IF(ISNUMBER(FIND("arbeid",Methode_Keuze)),"",IF(Tb_Activiteiten[[#This Row],[Eigen arbeid]]=1,Tb_Activiteiten[[#Headers],[Eigen arbeid]],"")))</f>
        <v/>
      </c>
      <c r="AC709" t="str">
        <f>IF(ISNUMBER(FIND("arbeid",Methode_Keuze)),"",IF(ISNUMBER(FIND("arbeid",Methode_Keuze)),"",IF(Tb_Activiteiten[[#This Row],[Projectmedewerker]]=1,Tb_Activiteiten[[#Headers],[Projectmedewerker]],"")))</f>
        <v/>
      </c>
      <c r="AD709" t="str">
        <f>IF(ISNUMBER(FIND("arbeid",Methode_Keuze)),"",IF(ISNUMBER(FIND("arbeid",Methode_Keuze)),"",IF(Tb_Activiteiten[[#This Row],[Landbouwer]]=1,Tb_Activiteiten[[#Headers],[Landbouwer]],"")))</f>
        <v/>
      </c>
      <c r="AE709" t="str">
        <f>IF(ISNUMBER(FIND("arbeid",Methode_Keuze)),"",IF(ISNUMBER(FIND("arbeid",Methode_Keuze)),"",IF(Tb_Activiteiten[[#This Row],[Adviseur]]=1,Tb_Activiteiten[[#Headers],[Adviseur]],"")))</f>
        <v/>
      </c>
      <c r="AF709" t="str">
        <f>IF(ISNUMBER(FIND("arbeid",Methode_Keuze)),"",IF(ISNUMBER(FIND("arbeid",Methode_Keuze)),"",IF(Tb_Activiteiten[[#This Row],[Projectleider/Expert]]=1,Tb_Activiteiten[[#Headers],[Projectleider/Expert]],"")))</f>
        <v/>
      </c>
      <c r="AG709" t="str">
        <f>IF(ISNUMBER(FIND("arbeid",Methode_Keuze)),"",IF(ISNUMBER(FIND("arbeid",Methode_Keuze)),"",IF(Tb_Activiteiten[[#This Row],[Arbeidskosten]]=1,Tb_Activiteiten[[#Headers],[Arbeidskosten]],"")))</f>
        <v/>
      </c>
      <c r="AH709" t="str">
        <f>IF(ISNUMBER(FIND("arbeid",Methode_Keuze)),"",IF(ISNUMBER(FIND("arbeid",Methode_Keuze)),"",IF(Tb_Activiteiten[[#This Row],[Arbeidskosten op basis van IKS]]=1,Tb_Activiteiten[[#Headers],[Arbeidskosten op basis van IKS]],"")))</f>
        <v/>
      </c>
      <c r="AI709" t="str">
        <f>IF(ISNUMBER(FIND("overige",Methode_Keuze)),"",IF(Tb_Activiteiten[[#This Row],[Kosten derden exclusief btw]]=1,Tb_Activiteiten[[#Headers],[Kosten derden exclusief btw]],""))</f>
        <v/>
      </c>
      <c r="AJ709" t="str">
        <f>IF(ISNUMBER(FIND("overige",Methode_Keuze)),"",IF(Tb_Activiteiten[[#This Row],[Niet verrekenbare btw]]=1,Tb_Activiteiten[[#Headers],[Niet verrekenbare btw]],""))</f>
        <v/>
      </c>
      <c r="AK709" t="str">
        <f>IF(ISNUMBER(FIND("overige",Methode_Keuze)),"",IF(Tb_Activiteiten[[#This Row],[Grondkosten]]=1,Tb_Activiteiten[[#Headers],[Grondkosten]],""))</f>
        <v/>
      </c>
      <c r="AL709" t="str">
        <f>IF(ISNUMBER(FIND("overige",Methode_Keuze)),"",IF(Tb_Activiteiten[[#This Row],[Bijdrage in natura (overige)]]=1,Tb_Activiteiten[[#Headers],[Bijdrage in natura (overige)]],""))</f>
        <v/>
      </c>
      <c r="AM709" t="str">
        <f>IF(ISNUMBER(FIND("overige",Methode_Keuze)),"",IF(Tb_Activiteiten[[#This Row],[Bijdrage in natura (vrijwilligers)]]=1,Tb_Activiteiten[[#Headers],[Bijdrage in natura (vrijwilligers)]],""))</f>
        <v/>
      </c>
      <c r="AN709" t="str">
        <f>IF(ISNUMBER(FIND("overige",Methode_Keuze)),"",IF(Tb_Activiteiten[[#This Row],[Afschrijvingskosten]]=1,Tb_Activiteiten[[#Headers],[Afschrijvingskosten]],""))</f>
        <v/>
      </c>
    </row>
    <row r="710" spans="1:40" x14ac:dyDescent="0.25">
      <c r="A710" s="342"/>
      <c r="F710" s="81"/>
      <c r="G710" s="81"/>
      <c r="L710" s="71"/>
      <c r="N710" t="str">
        <f>IFERROR(IF(VLOOKUP(Tb_Activiteiten[[#This Row],[Openstelling]],Tb_Openstelling[],2,0)=1,1,""),"")</f>
        <v/>
      </c>
      <c r="AA710" t="str">
        <f>IF(ISNUMBER(FIND("arbeid",Methode_Keuze)),"",IF(ISNUMBER(FIND("arbeid",Methode_Keuze)),"",IF(Tb_Activiteiten[[#This Row],[Loonkosten]]=1,Tb_Activiteiten[[#Headers],[Loonkosten]],"")))</f>
        <v/>
      </c>
      <c r="AB710" t="str">
        <f>IF(ISNUMBER(FIND("arbeid",Methode_Keuze)),"",IF(ISNUMBER(FIND("arbeid",Methode_Keuze)),"",IF(Tb_Activiteiten[[#This Row],[Eigen arbeid]]=1,Tb_Activiteiten[[#Headers],[Eigen arbeid]],"")))</f>
        <v/>
      </c>
      <c r="AC710" t="str">
        <f>IF(ISNUMBER(FIND("arbeid",Methode_Keuze)),"",IF(ISNUMBER(FIND("arbeid",Methode_Keuze)),"",IF(Tb_Activiteiten[[#This Row],[Projectmedewerker]]=1,Tb_Activiteiten[[#Headers],[Projectmedewerker]],"")))</f>
        <v/>
      </c>
      <c r="AD710" t="str">
        <f>IF(ISNUMBER(FIND("arbeid",Methode_Keuze)),"",IF(ISNUMBER(FIND("arbeid",Methode_Keuze)),"",IF(Tb_Activiteiten[[#This Row],[Landbouwer]]=1,Tb_Activiteiten[[#Headers],[Landbouwer]],"")))</f>
        <v/>
      </c>
      <c r="AE710" t="str">
        <f>IF(ISNUMBER(FIND("arbeid",Methode_Keuze)),"",IF(ISNUMBER(FIND("arbeid",Methode_Keuze)),"",IF(Tb_Activiteiten[[#This Row],[Adviseur]]=1,Tb_Activiteiten[[#Headers],[Adviseur]],"")))</f>
        <v/>
      </c>
      <c r="AF710" t="str">
        <f>IF(ISNUMBER(FIND("arbeid",Methode_Keuze)),"",IF(ISNUMBER(FIND("arbeid",Methode_Keuze)),"",IF(Tb_Activiteiten[[#This Row],[Projectleider/Expert]]=1,Tb_Activiteiten[[#Headers],[Projectleider/Expert]],"")))</f>
        <v/>
      </c>
      <c r="AG710" t="str">
        <f>IF(ISNUMBER(FIND("arbeid",Methode_Keuze)),"",IF(ISNUMBER(FIND("arbeid",Methode_Keuze)),"",IF(Tb_Activiteiten[[#This Row],[Arbeidskosten]]=1,Tb_Activiteiten[[#Headers],[Arbeidskosten]],"")))</f>
        <v/>
      </c>
      <c r="AH710" t="str">
        <f>IF(ISNUMBER(FIND("arbeid",Methode_Keuze)),"",IF(ISNUMBER(FIND("arbeid",Methode_Keuze)),"",IF(Tb_Activiteiten[[#This Row],[Arbeidskosten op basis van IKS]]=1,Tb_Activiteiten[[#Headers],[Arbeidskosten op basis van IKS]],"")))</f>
        <v/>
      </c>
      <c r="AI710" t="str">
        <f>IF(ISNUMBER(FIND("overige",Methode_Keuze)),"",IF(Tb_Activiteiten[[#This Row],[Kosten derden exclusief btw]]=1,Tb_Activiteiten[[#Headers],[Kosten derden exclusief btw]],""))</f>
        <v/>
      </c>
      <c r="AJ710" t="str">
        <f>IF(ISNUMBER(FIND("overige",Methode_Keuze)),"",IF(Tb_Activiteiten[[#This Row],[Niet verrekenbare btw]]=1,Tb_Activiteiten[[#Headers],[Niet verrekenbare btw]],""))</f>
        <v/>
      </c>
      <c r="AK710" t="str">
        <f>IF(ISNUMBER(FIND("overige",Methode_Keuze)),"",IF(Tb_Activiteiten[[#This Row],[Grondkosten]]=1,Tb_Activiteiten[[#Headers],[Grondkosten]],""))</f>
        <v/>
      </c>
      <c r="AL710" t="str">
        <f>IF(ISNUMBER(FIND("overige",Methode_Keuze)),"",IF(Tb_Activiteiten[[#This Row],[Bijdrage in natura (overige)]]=1,Tb_Activiteiten[[#Headers],[Bijdrage in natura (overige)]],""))</f>
        <v/>
      </c>
      <c r="AM710" t="str">
        <f>IF(ISNUMBER(FIND("overige",Methode_Keuze)),"",IF(Tb_Activiteiten[[#This Row],[Bijdrage in natura (vrijwilligers)]]=1,Tb_Activiteiten[[#Headers],[Bijdrage in natura (vrijwilligers)]],""))</f>
        <v/>
      </c>
      <c r="AN710" t="str">
        <f>IF(ISNUMBER(FIND("overige",Methode_Keuze)),"",IF(Tb_Activiteiten[[#This Row],[Afschrijvingskosten]]=1,Tb_Activiteiten[[#Headers],[Afschrijvingskosten]],""))</f>
        <v/>
      </c>
    </row>
    <row r="711" spans="1:40" x14ac:dyDescent="0.25">
      <c r="A711" s="342"/>
      <c r="F711" s="81"/>
      <c r="G711" s="81"/>
      <c r="L711" s="71"/>
      <c r="N711" t="str">
        <f>IFERROR(IF(VLOOKUP(Tb_Activiteiten[[#This Row],[Openstelling]],Tb_Openstelling[],2,0)=1,1,""),"")</f>
        <v/>
      </c>
      <c r="AA711" t="str">
        <f>IF(ISNUMBER(FIND("arbeid",Methode_Keuze)),"",IF(ISNUMBER(FIND("arbeid",Methode_Keuze)),"",IF(Tb_Activiteiten[[#This Row],[Loonkosten]]=1,Tb_Activiteiten[[#Headers],[Loonkosten]],"")))</f>
        <v/>
      </c>
      <c r="AB711" t="str">
        <f>IF(ISNUMBER(FIND("arbeid",Methode_Keuze)),"",IF(ISNUMBER(FIND("arbeid",Methode_Keuze)),"",IF(Tb_Activiteiten[[#This Row],[Eigen arbeid]]=1,Tb_Activiteiten[[#Headers],[Eigen arbeid]],"")))</f>
        <v/>
      </c>
      <c r="AC711" t="str">
        <f>IF(ISNUMBER(FIND("arbeid",Methode_Keuze)),"",IF(ISNUMBER(FIND("arbeid",Methode_Keuze)),"",IF(Tb_Activiteiten[[#This Row],[Projectmedewerker]]=1,Tb_Activiteiten[[#Headers],[Projectmedewerker]],"")))</f>
        <v/>
      </c>
      <c r="AD711" t="str">
        <f>IF(ISNUMBER(FIND("arbeid",Methode_Keuze)),"",IF(ISNUMBER(FIND("arbeid",Methode_Keuze)),"",IF(Tb_Activiteiten[[#This Row],[Landbouwer]]=1,Tb_Activiteiten[[#Headers],[Landbouwer]],"")))</f>
        <v/>
      </c>
      <c r="AE711" t="str">
        <f>IF(ISNUMBER(FIND("arbeid",Methode_Keuze)),"",IF(ISNUMBER(FIND("arbeid",Methode_Keuze)),"",IF(Tb_Activiteiten[[#This Row],[Adviseur]]=1,Tb_Activiteiten[[#Headers],[Adviseur]],"")))</f>
        <v/>
      </c>
      <c r="AF711" t="str">
        <f>IF(ISNUMBER(FIND("arbeid",Methode_Keuze)),"",IF(ISNUMBER(FIND("arbeid",Methode_Keuze)),"",IF(Tb_Activiteiten[[#This Row],[Projectleider/Expert]]=1,Tb_Activiteiten[[#Headers],[Projectleider/Expert]],"")))</f>
        <v/>
      </c>
      <c r="AG711" t="str">
        <f>IF(ISNUMBER(FIND("arbeid",Methode_Keuze)),"",IF(ISNUMBER(FIND("arbeid",Methode_Keuze)),"",IF(Tb_Activiteiten[[#This Row],[Arbeidskosten]]=1,Tb_Activiteiten[[#Headers],[Arbeidskosten]],"")))</f>
        <v/>
      </c>
      <c r="AH711" t="str">
        <f>IF(ISNUMBER(FIND("arbeid",Methode_Keuze)),"",IF(ISNUMBER(FIND("arbeid",Methode_Keuze)),"",IF(Tb_Activiteiten[[#This Row],[Arbeidskosten op basis van IKS]]=1,Tb_Activiteiten[[#Headers],[Arbeidskosten op basis van IKS]],"")))</f>
        <v/>
      </c>
      <c r="AI711" t="str">
        <f>IF(ISNUMBER(FIND("overige",Methode_Keuze)),"",IF(Tb_Activiteiten[[#This Row],[Kosten derden exclusief btw]]=1,Tb_Activiteiten[[#Headers],[Kosten derden exclusief btw]],""))</f>
        <v/>
      </c>
      <c r="AJ711" t="str">
        <f>IF(ISNUMBER(FIND("overige",Methode_Keuze)),"",IF(Tb_Activiteiten[[#This Row],[Niet verrekenbare btw]]=1,Tb_Activiteiten[[#Headers],[Niet verrekenbare btw]],""))</f>
        <v/>
      </c>
      <c r="AK711" t="str">
        <f>IF(ISNUMBER(FIND("overige",Methode_Keuze)),"",IF(Tb_Activiteiten[[#This Row],[Grondkosten]]=1,Tb_Activiteiten[[#Headers],[Grondkosten]],""))</f>
        <v/>
      </c>
      <c r="AL711" t="str">
        <f>IF(ISNUMBER(FIND("overige",Methode_Keuze)),"",IF(Tb_Activiteiten[[#This Row],[Bijdrage in natura (overige)]]=1,Tb_Activiteiten[[#Headers],[Bijdrage in natura (overige)]],""))</f>
        <v/>
      </c>
      <c r="AM711" t="str">
        <f>IF(ISNUMBER(FIND("overige",Methode_Keuze)),"",IF(Tb_Activiteiten[[#This Row],[Bijdrage in natura (vrijwilligers)]]=1,Tb_Activiteiten[[#Headers],[Bijdrage in natura (vrijwilligers)]],""))</f>
        <v/>
      </c>
      <c r="AN711" t="str">
        <f>IF(ISNUMBER(FIND("overige",Methode_Keuze)),"",IF(Tb_Activiteiten[[#This Row],[Afschrijvingskosten]]=1,Tb_Activiteiten[[#Headers],[Afschrijvingskosten]],""))</f>
        <v/>
      </c>
    </row>
    <row r="712" spans="1:40" x14ac:dyDescent="0.25">
      <c r="A712" s="342"/>
      <c r="F712" s="81"/>
      <c r="G712" s="81"/>
      <c r="L712" s="71"/>
      <c r="N712" t="str">
        <f>IFERROR(IF(VLOOKUP(Tb_Activiteiten[[#This Row],[Openstelling]],Tb_Openstelling[],2,0)=1,1,""),"")</f>
        <v/>
      </c>
      <c r="AA712" t="str">
        <f>IF(ISNUMBER(FIND("arbeid",Methode_Keuze)),"",IF(ISNUMBER(FIND("arbeid",Methode_Keuze)),"",IF(Tb_Activiteiten[[#This Row],[Loonkosten]]=1,Tb_Activiteiten[[#Headers],[Loonkosten]],"")))</f>
        <v/>
      </c>
      <c r="AB712" t="str">
        <f>IF(ISNUMBER(FIND("arbeid",Methode_Keuze)),"",IF(ISNUMBER(FIND("arbeid",Methode_Keuze)),"",IF(Tb_Activiteiten[[#This Row],[Eigen arbeid]]=1,Tb_Activiteiten[[#Headers],[Eigen arbeid]],"")))</f>
        <v/>
      </c>
      <c r="AC712" t="str">
        <f>IF(ISNUMBER(FIND("arbeid",Methode_Keuze)),"",IF(ISNUMBER(FIND("arbeid",Methode_Keuze)),"",IF(Tb_Activiteiten[[#This Row],[Projectmedewerker]]=1,Tb_Activiteiten[[#Headers],[Projectmedewerker]],"")))</f>
        <v/>
      </c>
      <c r="AD712" t="str">
        <f>IF(ISNUMBER(FIND("arbeid",Methode_Keuze)),"",IF(ISNUMBER(FIND("arbeid",Methode_Keuze)),"",IF(Tb_Activiteiten[[#This Row],[Landbouwer]]=1,Tb_Activiteiten[[#Headers],[Landbouwer]],"")))</f>
        <v/>
      </c>
      <c r="AE712" t="str">
        <f>IF(ISNUMBER(FIND("arbeid",Methode_Keuze)),"",IF(ISNUMBER(FIND("arbeid",Methode_Keuze)),"",IF(Tb_Activiteiten[[#This Row],[Adviseur]]=1,Tb_Activiteiten[[#Headers],[Adviseur]],"")))</f>
        <v/>
      </c>
      <c r="AF712" t="str">
        <f>IF(ISNUMBER(FIND("arbeid",Methode_Keuze)),"",IF(ISNUMBER(FIND("arbeid",Methode_Keuze)),"",IF(Tb_Activiteiten[[#This Row],[Projectleider/Expert]]=1,Tb_Activiteiten[[#Headers],[Projectleider/Expert]],"")))</f>
        <v/>
      </c>
      <c r="AG712" t="str">
        <f>IF(ISNUMBER(FIND("arbeid",Methode_Keuze)),"",IF(ISNUMBER(FIND("arbeid",Methode_Keuze)),"",IF(Tb_Activiteiten[[#This Row],[Arbeidskosten]]=1,Tb_Activiteiten[[#Headers],[Arbeidskosten]],"")))</f>
        <v/>
      </c>
      <c r="AH712" t="str">
        <f>IF(ISNUMBER(FIND("arbeid",Methode_Keuze)),"",IF(ISNUMBER(FIND("arbeid",Methode_Keuze)),"",IF(Tb_Activiteiten[[#This Row],[Arbeidskosten op basis van IKS]]=1,Tb_Activiteiten[[#Headers],[Arbeidskosten op basis van IKS]],"")))</f>
        <v/>
      </c>
      <c r="AI712" t="str">
        <f>IF(ISNUMBER(FIND("overige",Methode_Keuze)),"",IF(Tb_Activiteiten[[#This Row],[Kosten derden exclusief btw]]=1,Tb_Activiteiten[[#Headers],[Kosten derden exclusief btw]],""))</f>
        <v/>
      </c>
      <c r="AJ712" t="str">
        <f>IF(ISNUMBER(FIND("overige",Methode_Keuze)),"",IF(Tb_Activiteiten[[#This Row],[Niet verrekenbare btw]]=1,Tb_Activiteiten[[#Headers],[Niet verrekenbare btw]],""))</f>
        <v/>
      </c>
      <c r="AK712" t="str">
        <f>IF(ISNUMBER(FIND("overige",Methode_Keuze)),"",IF(Tb_Activiteiten[[#This Row],[Grondkosten]]=1,Tb_Activiteiten[[#Headers],[Grondkosten]],""))</f>
        <v/>
      </c>
      <c r="AL712" t="str">
        <f>IF(ISNUMBER(FIND("overige",Methode_Keuze)),"",IF(Tb_Activiteiten[[#This Row],[Bijdrage in natura (overige)]]=1,Tb_Activiteiten[[#Headers],[Bijdrage in natura (overige)]],""))</f>
        <v/>
      </c>
      <c r="AM712" t="str">
        <f>IF(ISNUMBER(FIND("overige",Methode_Keuze)),"",IF(Tb_Activiteiten[[#This Row],[Bijdrage in natura (vrijwilligers)]]=1,Tb_Activiteiten[[#Headers],[Bijdrage in natura (vrijwilligers)]],""))</f>
        <v/>
      </c>
      <c r="AN712" t="str">
        <f>IF(ISNUMBER(FIND("overige",Methode_Keuze)),"",IF(Tb_Activiteiten[[#This Row],[Afschrijvingskosten]]=1,Tb_Activiteiten[[#Headers],[Afschrijvingskosten]],""))</f>
        <v/>
      </c>
    </row>
    <row r="713" spans="1:40" x14ac:dyDescent="0.25">
      <c r="A713" s="342"/>
      <c r="F713" s="81"/>
      <c r="G713" s="81"/>
      <c r="L713" s="71"/>
      <c r="N713" t="str">
        <f>IFERROR(IF(VLOOKUP(Tb_Activiteiten[[#This Row],[Openstelling]],Tb_Openstelling[],2,0)=1,1,""),"")</f>
        <v/>
      </c>
      <c r="AA713" t="str">
        <f>IF(ISNUMBER(FIND("arbeid",Methode_Keuze)),"",IF(ISNUMBER(FIND("arbeid",Methode_Keuze)),"",IF(Tb_Activiteiten[[#This Row],[Loonkosten]]=1,Tb_Activiteiten[[#Headers],[Loonkosten]],"")))</f>
        <v/>
      </c>
      <c r="AB713" t="str">
        <f>IF(ISNUMBER(FIND("arbeid",Methode_Keuze)),"",IF(ISNUMBER(FIND("arbeid",Methode_Keuze)),"",IF(Tb_Activiteiten[[#This Row],[Eigen arbeid]]=1,Tb_Activiteiten[[#Headers],[Eigen arbeid]],"")))</f>
        <v/>
      </c>
      <c r="AC713" t="str">
        <f>IF(ISNUMBER(FIND("arbeid",Methode_Keuze)),"",IF(ISNUMBER(FIND("arbeid",Methode_Keuze)),"",IF(Tb_Activiteiten[[#This Row],[Projectmedewerker]]=1,Tb_Activiteiten[[#Headers],[Projectmedewerker]],"")))</f>
        <v/>
      </c>
      <c r="AD713" t="str">
        <f>IF(ISNUMBER(FIND("arbeid",Methode_Keuze)),"",IF(ISNUMBER(FIND("arbeid",Methode_Keuze)),"",IF(Tb_Activiteiten[[#This Row],[Landbouwer]]=1,Tb_Activiteiten[[#Headers],[Landbouwer]],"")))</f>
        <v/>
      </c>
      <c r="AE713" t="str">
        <f>IF(ISNUMBER(FIND("arbeid",Methode_Keuze)),"",IF(ISNUMBER(FIND("arbeid",Methode_Keuze)),"",IF(Tb_Activiteiten[[#This Row],[Adviseur]]=1,Tb_Activiteiten[[#Headers],[Adviseur]],"")))</f>
        <v/>
      </c>
      <c r="AF713" t="str">
        <f>IF(ISNUMBER(FIND("arbeid",Methode_Keuze)),"",IF(ISNUMBER(FIND("arbeid",Methode_Keuze)),"",IF(Tb_Activiteiten[[#This Row],[Projectleider/Expert]]=1,Tb_Activiteiten[[#Headers],[Projectleider/Expert]],"")))</f>
        <v/>
      </c>
      <c r="AG713" t="str">
        <f>IF(ISNUMBER(FIND("arbeid",Methode_Keuze)),"",IF(ISNUMBER(FIND("arbeid",Methode_Keuze)),"",IF(Tb_Activiteiten[[#This Row],[Arbeidskosten]]=1,Tb_Activiteiten[[#Headers],[Arbeidskosten]],"")))</f>
        <v/>
      </c>
      <c r="AH713" t="str">
        <f>IF(ISNUMBER(FIND("arbeid",Methode_Keuze)),"",IF(ISNUMBER(FIND("arbeid",Methode_Keuze)),"",IF(Tb_Activiteiten[[#This Row],[Arbeidskosten op basis van IKS]]=1,Tb_Activiteiten[[#Headers],[Arbeidskosten op basis van IKS]],"")))</f>
        <v/>
      </c>
      <c r="AI713" t="str">
        <f>IF(ISNUMBER(FIND("overige",Methode_Keuze)),"",IF(Tb_Activiteiten[[#This Row],[Kosten derden exclusief btw]]=1,Tb_Activiteiten[[#Headers],[Kosten derden exclusief btw]],""))</f>
        <v/>
      </c>
      <c r="AJ713" t="str">
        <f>IF(ISNUMBER(FIND("overige",Methode_Keuze)),"",IF(Tb_Activiteiten[[#This Row],[Niet verrekenbare btw]]=1,Tb_Activiteiten[[#Headers],[Niet verrekenbare btw]],""))</f>
        <v/>
      </c>
      <c r="AK713" t="str">
        <f>IF(ISNUMBER(FIND("overige",Methode_Keuze)),"",IF(Tb_Activiteiten[[#This Row],[Grondkosten]]=1,Tb_Activiteiten[[#Headers],[Grondkosten]],""))</f>
        <v/>
      </c>
      <c r="AL713" t="str">
        <f>IF(ISNUMBER(FIND("overige",Methode_Keuze)),"",IF(Tb_Activiteiten[[#This Row],[Bijdrage in natura (overige)]]=1,Tb_Activiteiten[[#Headers],[Bijdrage in natura (overige)]],""))</f>
        <v/>
      </c>
      <c r="AM713" t="str">
        <f>IF(ISNUMBER(FIND("overige",Methode_Keuze)),"",IF(Tb_Activiteiten[[#This Row],[Bijdrage in natura (vrijwilligers)]]=1,Tb_Activiteiten[[#Headers],[Bijdrage in natura (vrijwilligers)]],""))</f>
        <v/>
      </c>
      <c r="AN713" t="str">
        <f>IF(ISNUMBER(FIND("overige",Methode_Keuze)),"",IF(Tb_Activiteiten[[#This Row],[Afschrijvingskosten]]=1,Tb_Activiteiten[[#Headers],[Afschrijvingskosten]],""))</f>
        <v/>
      </c>
    </row>
    <row r="714" spans="1:40" x14ac:dyDescent="0.25">
      <c r="A714" s="342"/>
      <c r="F714" s="81"/>
      <c r="G714" s="81"/>
      <c r="L714" s="71"/>
      <c r="N714" t="str">
        <f>IFERROR(IF(VLOOKUP(Tb_Activiteiten[[#This Row],[Openstelling]],Tb_Openstelling[],2,0)=1,1,""),"")</f>
        <v/>
      </c>
      <c r="AA714" t="str">
        <f>IF(ISNUMBER(FIND("arbeid",Methode_Keuze)),"",IF(ISNUMBER(FIND("arbeid",Methode_Keuze)),"",IF(Tb_Activiteiten[[#This Row],[Loonkosten]]=1,Tb_Activiteiten[[#Headers],[Loonkosten]],"")))</f>
        <v/>
      </c>
      <c r="AB714" t="str">
        <f>IF(ISNUMBER(FIND("arbeid",Methode_Keuze)),"",IF(ISNUMBER(FIND("arbeid",Methode_Keuze)),"",IF(Tb_Activiteiten[[#This Row],[Eigen arbeid]]=1,Tb_Activiteiten[[#Headers],[Eigen arbeid]],"")))</f>
        <v/>
      </c>
      <c r="AC714" t="str">
        <f>IF(ISNUMBER(FIND("arbeid",Methode_Keuze)),"",IF(ISNUMBER(FIND("arbeid",Methode_Keuze)),"",IF(Tb_Activiteiten[[#This Row],[Projectmedewerker]]=1,Tb_Activiteiten[[#Headers],[Projectmedewerker]],"")))</f>
        <v/>
      </c>
      <c r="AD714" t="str">
        <f>IF(ISNUMBER(FIND("arbeid",Methode_Keuze)),"",IF(ISNUMBER(FIND("arbeid",Methode_Keuze)),"",IF(Tb_Activiteiten[[#This Row],[Landbouwer]]=1,Tb_Activiteiten[[#Headers],[Landbouwer]],"")))</f>
        <v/>
      </c>
      <c r="AE714" t="str">
        <f>IF(ISNUMBER(FIND("arbeid",Methode_Keuze)),"",IF(ISNUMBER(FIND("arbeid",Methode_Keuze)),"",IF(Tb_Activiteiten[[#This Row],[Adviseur]]=1,Tb_Activiteiten[[#Headers],[Adviseur]],"")))</f>
        <v/>
      </c>
      <c r="AF714" t="str">
        <f>IF(ISNUMBER(FIND("arbeid",Methode_Keuze)),"",IF(ISNUMBER(FIND("arbeid",Methode_Keuze)),"",IF(Tb_Activiteiten[[#This Row],[Projectleider/Expert]]=1,Tb_Activiteiten[[#Headers],[Projectleider/Expert]],"")))</f>
        <v/>
      </c>
      <c r="AG714" t="str">
        <f>IF(ISNUMBER(FIND("arbeid",Methode_Keuze)),"",IF(ISNUMBER(FIND("arbeid",Methode_Keuze)),"",IF(Tb_Activiteiten[[#This Row],[Arbeidskosten]]=1,Tb_Activiteiten[[#Headers],[Arbeidskosten]],"")))</f>
        <v/>
      </c>
      <c r="AH714" t="str">
        <f>IF(ISNUMBER(FIND("arbeid",Methode_Keuze)),"",IF(ISNUMBER(FIND("arbeid",Methode_Keuze)),"",IF(Tb_Activiteiten[[#This Row],[Arbeidskosten op basis van IKS]]=1,Tb_Activiteiten[[#Headers],[Arbeidskosten op basis van IKS]],"")))</f>
        <v/>
      </c>
      <c r="AI714" t="str">
        <f>IF(ISNUMBER(FIND("overige",Methode_Keuze)),"",IF(Tb_Activiteiten[[#This Row],[Kosten derden exclusief btw]]=1,Tb_Activiteiten[[#Headers],[Kosten derden exclusief btw]],""))</f>
        <v/>
      </c>
      <c r="AJ714" t="str">
        <f>IF(ISNUMBER(FIND("overige",Methode_Keuze)),"",IF(Tb_Activiteiten[[#This Row],[Niet verrekenbare btw]]=1,Tb_Activiteiten[[#Headers],[Niet verrekenbare btw]],""))</f>
        <v/>
      </c>
      <c r="AK714" t="str">
        <f>IF(ISNUMBER(FIND("overige",Methode_Keuze)),"",IF(Tb_Activiteiten[[#This Row],[Grondkosten]]=1,Tb_Activiteiten[[#Headers],[Grondkosten]],""))</f>
        <v/>
      </c>
      <c r="AL714" t="str">
        <f>IF(ISNUMBER(FIND("overige",Methode_Keuze)),"",IF(Tb_Activiteiten[[#This Row],[Bijdrage in natura (overige)]]=1,Tb_Activiteiten[[#Headers],[Bijdrage in natura (overige)]],""))</f>
        <v/>
      </c>
      <c r="AM714" t="str">
        <f>IF(ISNUMBER(FIND("overige",Methode_Keuze)),"",IF(Tb_Activiteiten[[#This Row],[Bijdrage in natura (vrijwilligers)]]=1,Tb_Activiteiten[[#Headers],[Bijdrage in natura (vrijwilligers)]],""))</f>
        <v/>
      </c>
      <c r="AN714" t="str">
        <f>IF(ISNUMBER(FIND("overige",Methode_Keuze)),"",IF(Tb_Activiteiten[[#This Row],[Afschrijvingskosten]]=1,Tb_Activiteiten[[#Headers],[Afschrijvingskosten]],""))</f>
        <v/>
      </c>
    </row>
    <row r="715" spans="1:40" x14ac:dyDescent="0.25">
      <c r="A715" s="342"/>
      <c r="F715" s="81"/>
      <c r="G715" s="81"/>
      <c r="L715" s="71"/>
      <c r="N715" t="str">
        <f>IFERROR(IF(VLOOKUP(Tb_Activiteiten[[#This Row],[Openstelling]],Tb_Openstelling[],2,0)=1,1,""),"")</f>
        <v/>
      </c>
      <c r="AA715" t="str">
        <f>IF(ISNUMBER(FIND("arbeid",Methode_Keuze)),"",IF(ISNUMBER(FIND("arbeid",Methode_Keuze)),"",IF(Tb_Activiteiten[[#This Row],[Loonkosten]]=1,Tb_Activiteiten[[#Headers],[Loonkosten]],"")))</f>
        <v/>
      </c>
      <c r="AB715" t="str">
        <f>IF(ISNUMBER(FIND("arbeid",Methode_Keuze)),"",IF(ISNUMBER(FIND("arbeid",Methode_Keuze)),"",IF(Tb_Activiteiten[[#This Row],[Eigen arbeid]]=1,Tb_Activiteiten[[#Headers],[Eigen arbeid]],"")))</f>
        <v/>
      </c>
      <c r="AC715" t="str">
        <f>IF(ISNUMBER(FIND("arbeid",Methode_Keuze)),"",IF(ISNUMBER(FIND("arbeid",Methode_Keuze)),"",IF(Tb_Activiteiten[[#This Row],[Projectmedewerker]]=1,Tb_Activiteiten[[#Headers],[Projectmedewerker]],"")))</f>
        <v/>
      </c>
      <c r="AD715" t="str">
        <f>IF(ISNUMBER(FIND("arbeid",Methode_Keuze)),"",IF(ISNUMBER(FIND("arbeid",Methode_Keuze)),"",IF(Tb_Activiteiten[[#This Row],[Landbouwer]]=1,Tb_Activiteiten[[#Headers],[Landbouwer]],"")))</f>
        <v/>
      </c>
      <c r="AE715" t="str">
        <f>IF(ISNUMBER(FIND("arbeid",Methode_Keuze)),"",IF(ISNUMBER(FIND("arbeid",Methode_Keuze)),"",IF(Tb_Activiteiten[[#This Row],[Adviseur]]=1,Tb_Activiteiten[[#Headers],[Adviseur]],"")))</f>
        <v/>
      </c>
      <c r="AF715" t="str">
        <f>IF(ISNUMBER(FIND("arbeid",Methode_Keuze)),"",IF(ISNUMBER(FIND("arbeid",Methode_Keuze)),"",IF(Tb_Activiteiten[[#This Row],[Projectleider/Expert]]=1,Tb_Activiteiten[[#Headers],[Projectleider/Expert]],"")))</f>
        <v/>
      </c>
      <c r="AG715" t="str">
        <f>IF(ISNUMBER(FIND("arbeid",Methode_Keuze)),"",IF(ISNUMBER(FIND("arbeid",Methode_Keuze)),"",IF(Tb_Activiteiten[[#This Row],[Arbeidskosten]]=1,Tb_Activiteiten[[#Headers],[Arbeidskosten]],"")))</f>
        <v/>
      </c>
      <c r="AH715" t="str">
        <f>IF(ISNUMBER(FIND("arbeid",Methode_Keuze)),"",IF(ISNUMBER(FIND("arbeid",Methode_Keuze)),"",IF(Tb_Activiteiten[[#This Row],[Arbeidskosten op basis van IKS]]=1,Tb_Activiteiten[[#Headers],[Arbeidskosten op basis van IKS]],"")))</f>
        <v/>
      </c>
      <c r="AI715" t="str">
        <f>IF(ISNUMBER(FIND("overige",Methode_Keuze)),"",IF(Tb_Activiteiten[[#This Row],[Kosten derden exclusief btw]]=1,Tb_Activiteiten[[#Headers],[Kosten derden exclusief btw]],""))</f>
        <v/>
      </c>
      <c r="AJ715" t="str">
        <f>IF(ISNUMBER(FIND("overige",Methode_Keuze)),"",IF(Tb_Activiteiten[[#This Row],[Niet verrekenbare btw]]=1,Tb_Activiteiten[[#Headers],[Niet verrekenbare btw]],""))</f>
        <v/>
      </c>
      <c r="AK715" t="str">
        <f>IF(ISNUMBER(FIND("overige",Methode_Keuze)),"",IF(Tb_Activiteiten[[#This Row],[Grondkosten]]=1,Tb_Activiteiten[[#Headers],[Grondkosten]],""))</f>
        <v/>
      </c>
      <c r="AL715" t="str">
        <f>IF(ISNUMBER(FIND("overige",Methode_Keuze)),"",IF(Tb_Activiteiten[[#This Row],[Bijdrage in natura (overige)]]=1,Tb_Activiteiten[[#Headers],[Bijdrage in natura (overige)]],""))</f>
        <v/>
      </c>
      <c r="AM715" t="str">
        <f>IF(ISNUMBER(FIND("overige",Methode_Keuze)),"",IF(Tb_Activiteiten[[#This Row],[Bijdrage in natura (vrijwilligers)]]=1,Tb_Activiteiten[[#Headers],[Bijdrage in natura (vrijwilligers)]],""))</f>
        <v/>
      </c>
      <c r="AN715" t="str">
        <f>IF(ISNUMBER(FIND("overige",Methode_Keuze)),"",IF(Tb_Activiteiten[[#This Row],[Afschrijvingskosten]]=1,Tb_Activiteiten[[#Headers],[Afschrijvingskosten]],""))</f>
        <v/>
      </c>
    </row>
    <row r="716" spans="1:40" x14ac:dyDescent="0.25">
      <c r="A716" s="342"/>
      <c r="F716" s="81"/>
      <c r="G716" s="81"/>
      <c r="L716" s="71"/>
      <c r="N716" t="str">
        <f>IFERROR(IF(VLOOKUP(Tb_Activiteiten[[#This Row],[Openstelling]],Tb_Openstelling[],2,0)=1,1,""),"")</f>
        <v/>
      </c>
      <c r="AA716" t="str">
        <f>IF(ISNUMBER(FIND("arbeid",Methode_Keuze)),"",IF(ISNUMBER(FIND("arbeid",Methode_Keuze)),"",IF(Tb_Activiteiten[[#This Row],[Loonkosten]]=1,Tb_Activiteiten[[#Headers],[Loonkosten]],"")))</f>
        <v/>
      </c>
      <c r="AB716" t="str">
        <f>IF(ISNUMBER(FIND("arbeid",Methode_Keuze)),"",IF(ISNUMBER(FIND("arbeid",Methode_Keuze)),"",IF(Tb_Activiteiten[[#This Row],[Eigen arbeid]]=1,Tb_Activiteiten[[#Headers],[Eigen arbeid]],"")))</f>
        <v/>
      </c>
      <c r="AC716" t="str">
        <f>IF(ISNUMBER(FIND("arbeid",Methode_Keuze)),"",IF(ISNUMBER(FIND("arbeid",Methode_Keuze)),"",IF(Tb_Activiteiten[[#This Row],[Projectmedewerker]]=1,Tb_Activiteiten[[#Headers],[Projectmedewerker]],"")))</f>
        <v/>
      </c>
      <c r="AD716" t="str">
        <f>IF(ISNUMBER(FIND("arbeid",Methode_Keuze)),"",IF(ISNUMBER(FIND("arbeid",Methode_Keuze)),"",IF(Tb_Activiteiten[[#This Row],[Landbouwer]]=1,Tb_Activiteiten[[#Headers],[Landbouwer]],"")))</f>
        <v/>
      </c>
      <c r="AE716" t="str">
        <f>IF(ISNUMBER(FIND("arbeid",Methode_Keuze)),"",IF(ISNUMBER(FIND("arbeid",Methode_Keuze)),"",IF(Tb_Activiteiten[[#This Row],[Adviseur]]=1,Tb_Activiteiten[[#Headers],[Adviseur]],"")))</f>
        <v/>
      </c>
      <c r="AF716" t="str">
        <f>IF(ISNUMBER(FIND("arbeid",Methode_Keuze)),"",IF(ISNUMBER(FIND("arbeid",Methode_Keuze)),"",IF(Tb_Activiteiten[[#This Row],[Projectleider/Expert]]=1,Tb_Activiteiten[[#Headers],[Projectleider/Expert]],"")))</f>
        <v/>
      </c>
      <c r="AG716" t="str">
        <f>IF(ISNUMBER(FIND("arbeid",Methode_Keuze)),"",IF(ISNUMBER(FIND("arbeid",Methode_Keuze)),"",IF(Tb_Activiteiten[[#This Row],[Arbeidskosten]]=1,Tb_Activiteiten[[#Headers],[Arbeidskosten]],"")))</f>
        <v/>
      </c>
      <c r="AH716" t="str">
        <f>IF(ISNUMBER(FIND("arbeid",Methode_Keuze)),"",IF(ISNUMBER(FIND("arbeid",Methode_Keuze)),"",IF(Tb_Activiteiten[[#This Row],[Arbeidskosten op basis van IKS]]=1,Tb_Activiteiten[[#Headers],[Arbeidskosten op basis van IKS]],"")))</f>
        <v/>
      </c>
      <c r="AI716" t="str">
        <f>IF(ISNUMBER(FIND("overige",Methode_Keuze)),"",IF(Tb_Activiteiten[[#This Row],[Kosten derden exclusief btw]]=1,Tb_Activiteiten[[#Headers],[Kosten derden exclusief btw]],""))</f>
        <v/>
      </c>
      <c r="AJ716" t="str">
        <f>IF(ISNUMBER(FIND("overige",Methode_Keuze)),"",IF(Tb_Activiteiten[[#This Row],[Niet verrekenbare btw]]=1,Tb_Activiteiten[[#Headers],[Niet verrekenbare btw]],""))</f>
        <v/>
      </c>
      <c r="AK716" t="str">
        <f>IF(ISNUMBER(FIND("overige",Methode_Keuze)),"",IF(Tb_Activiteiten[[#This Row],[Grondkosten]]=1,Tb_Activiteiten[[#Headers],[Grondkosten]],""))</f>
        <v/>
      </c>
      <c r="AL716" t="str">
        <f>IF(ISNUMBER(FIND("overige",Methode_Keuze)),"",IF(Tb_Activiteiten[[#This Row],[Bijdrage in natura (overige)]]=1,Tb_Activiteiten[[#Headers],[Bijdrage in natura (overige)]],""))</f>
        <v/>
      </c>
      <c r="AM716" t="str">
        <f>IF(ISNUMBER(FIND("overige",Methode_Keuze)),"",IF(Tb_Activiteiten[[#This Row],[Bijdrage in natura (vrijwilligers)]]=1,Tb_Activiteiten[[#Headers],[Bijdrage in natura (vrijwilligers)]],""))</f>
        <v/>
      </c>
      <c r="AN716" t="str">
        <f>IF(ISNUMBER(FIND("overige",Methode_Keuze)),"",IF(Tb_Activiteiten[[#This Row],[Afschrijvingskosten]]=1,Tb_Activiteiten[[#Headers],[Afschrijvingskosten]],""))</f>
        <v/>
      </c>
    </row>
    <row r="717" spans="1:40" x14ac:dyDescent="0.25">
      <c r="A717" s="342"/>
      <c r="F717" s="81"/>
      <c r="G717" s="81"/>
      <c r="L717" s="71"/>
      <c r="N717" t="str">
        <f>IFERROR(IF(VLOOKUP(Tb_Activiteiten[[#This Row],[Openstelling]],Tb_Openstelling[],2,0)=1,1,""),"")</f>
        <v/>
      </c>
      <c r="AA717" t="str">
        <f>IF(ISNUMBER(FIND("arbeid",Methode_Keuze)),"",IF(ISNUMBER(FIND("arbeid",Methode_Keuze)),"",IF(Tb_Activiteiten[[#This Row],[Loonkosten]]=1,Tb_Activiteiten[[#Headers],[Loonkosten]],"")))</f>
        <v/>
      </c>
      <c r="AB717" t="str">
        <f>IF(ISNUMBER(FIND("arbeid",Methode_Keuze)),"",IF(ISNUMBER(FIND("arbeid",Methode_Keuze)),"",IF(Tb_Activiteiten[[#This Row],[Eigen arbeid]]=1,Tb_Activiteiten[[#Headers],[Eigen arbeid]],"")))</f>
        <v/>
      </c>
      <c r="AC717" t="str">
        <f>IF(ISNUMBER(FIND("arbeid",Methode_Keuze)),"",IF(ISNUMBER(FIND("arbeid",Methode_Keuze)),"",IF(Tb_Activiteiten[[#This Row],[Projectmedewerker]]=1,Tb_Activiteiten[[#Headers],[Projectmedewerker]],"")))</f>
        <v/>
      </c>
      <c r="AD717" t="str">
        <f>IF(ISNUMBER(FIND("arbeid",Methode_Keuze)),"",IF(ISNUMBER(FIND("arbeid",Methode_Keuze)),"",IF(Tb_Activiteiten[[#This Row],[Landbouwer]]=1,Tb_Activiteiten[[#Headers],[Landbouwer]],"")))</f>
        <v/>
      </c>
      <c r="AE717" t="str">
        <f>IF(ISNUMBER(FIND("arbeid",Methode_Keuze)),"",IF(ISNUMBER(FIND("arbeid",Methode_Keuze)),"",IF(Tb_Activiteiten[[#This Row],[Adviseur]]=1,Tb_Activiteiten[[#Headers],[Adviseur]],"")))</f>
        <v/>
      </c>
      <c r="AF717" t="str">
        <f>IF(ISNUMBER(FIND("arbeid",Methode_Keuze)),"",IF(ISNUMBER(FIND("arbeid",Methode_Keuze)),"",IF(Tb_Activiteiten[[#This Row],[Projectleider/Expert]]=1,Tb_Activiteiten[[#Headers],[Projectleider/Expert]],"")))</f>
        <v/>
      </c>
      <c r="AG717" t="str">
        <f>IF(ISNUMBER(FIND("arbeid",Methode_Keuze)),"",IF(ISNUMBER(FIND("arbeid",Methode_Keuze)),"",IF(Tb_Activiteiten[[#This Row],[Arbeidskosten]]=1,Tb_Activiteiten[[#Headers],[Arbeidskosten]],"")))</f>
        <v/>
      </c>
      <c r="AH717" t="str">
        <f>IF(ISNUMBER(FIND("arbeid",Methode_Keuze)),"",IF(ISNUMBER(FIND("arbeid",Methode_Keuze)),"",IF(Tb_Activiteiten[[#This Row],[Arbeidskosten op basis van IKS]]=1,Tb_Activiteiten[[#Headers],[Arbeidskosten op basis van IKS]],"")))</f>
        <v/>
      </c>
      <c r="AI717" t="str">
        <f>IF(ISNUMBER(FIND("overige",Methode_Keuze)),"",IF(Tb_Activiteiten[[#This Row],[Kosten derden exclusief btw]]=1,Tb_Activiteiten[[#Headers],[Kosten derden exclusief btw]],""))</f>
        <v/>
      </c>
      <c r="AJ717" t="str">
        <f>IF(ISNUMBER(FIND("overige",Methode_Keuze)),"",IF(Tb_Activiteiten[[#This Row],[Niet verrekenbare btw]]=1,Tb_Activiteiten[[#Headers],[Niet verrekenbare btw]],""))</f>
        <v/>
      </c>
      <c r="AK717" t="str">
        <f>IF(ISNUMBER(FIND("overige",Methode_Keuze)),"",IF(Tb_Activiteiten[[#This Row],[Grondkosten]]=1,Tb_Activiteiten[[#Headers],[Grondkosten]],""))</f>
        <v/>
      </c>
      <c r="AL717" t="str">
        <f>IF(ISNUMBER(FIND("overige",Methode_Keuze)),"",IF(Tb_Activiteiten[[#This Row],[Bijdrage in natura (overige)]]=1,Tb_Activiteiten[[#Headers],[Bijdrage in natura (overige)]],""))</f>
        <v/>
      </c>
      <c r="AM717" t="str">
        <f>IF(ISNUMBER(FIND("overige",Methode_Keuze)),"",IF(Tb_Activiteiten[[#This Row],[Bijdrage in natura (vrijwilligers)]]=1,Tb_Activiteiten[[#Headers],[Bijdrage in natura (vrijwilligers)]],""))</f>
        <v/>
      </c>
      <c r="AN717" t="str">
        <f>IF(ISNUMBER(FIND("overige",Methode_Keuze)),"",IF(Tb_Activiteiten[[#This Row],[Afschrijvingskosten]]=1,Tb_Activiteiten[[#Headers],[Afschrijvingskosten]],""))</f>
        <v/>
      </c>
    </row>
    <row r="718" spans="1:40" x14ac:dyDescent="0.25">
      <c r="A718" s="342"/>
      <c r="F718" s="81"/>
      <c r="G718" s="81"/>
      <c r="L718" s="71"/>
      <c r="N718" t="str">
        <f>IFERROR(IF(VLOOKUP(Tb_Activiteiten[[#This Row],[Openstelling]],Tb_Openstelling[],2,0)=1,1,""),"")</f>
        <v/>
      </c>
      <c r="AA718" t="str">
        <f>IF(ISNUMBER(FIND("arbeid",Methode_Keuze)),"",IF(ISNUMBER(FIND("arbeid",Methode_Keuze)),"",IF(Tb_Activiteiten[[#This Row],[Loonkosten]]=1,Tb_Activiteiten[[#Headers],[Loonkosten]],"")))</f>
        <v/>
      </c>
      <c r="AB718" t="str">
        <f>IF(ISNUMBER(FIND("arbeid",Methode_Keuze)),"",IF(ISNUMBER(FIND("arbeid",Methode_Keuze)),"",IF(Tb_Activiteiten[[#This Row],[Eigen arbeid]]=1,Tb_Activiteiten[[#Headers],[Eigen arbeid]],"")))</f>
        <v/>
      </c>
      <c r="AC718" t="str">
        <f>IF(ISNUMBER(FIND("arbeid",Methode_Keuze)),"",IF(ISNUMBER(FIND("arbeid",Methode_Keuze)),"",IF(Tb_Activiteiten[[#This Row],[Projectmedewerker]]=1,Tb_Activiteiten[[#Headers],[Projectmedewerker]],"")))</f>
        <v/>
      </c>
      <c r="AD718" t="str">
        <f>IF(ISNUMBER(FIND("arbeid",Methode_Keuze)),"",IF(ISNUMBER(FIND("arbeid",Methode_Keuze)),"",IF(Tb_Activiteiten[[#This Row],[Landbouwer]]=1,Tb_Activiteiten[[#Headers],[Landbouwer]],"")))</f>
        <v/>
      </c>
      <c r="AE718" t="str">
        <f>IF(ISNUMBER(FIND("arbeid",Methode_Keuze)),"",IF(ISNUMBER(FIND("arbeid",Methode_Keuze)),"",IF(Tb_Activiteiten[[#This Row],[Adviseur]]=1,Tb_Activiteiten[[#Headers],[Adviseur]],"")))</f>
        <v/>
      </c>
      <c r="AF718" t="str">
        <f>IF(ISNUMBER(FIND("arbeid",Methode_Keuze)),"",IF(ISNUMBER(FIND("arbeid",Methode_Keuze)),"",IF(Tb_Activiteiten[[#This Row],[Projectleider/Expert]]=1,Tb_Activiteiten[[#Headers],[Projectleider/Expert]],"")))</f>
        <v/>
      </c>
      <c r="AG718" t="str">
        <f>IF(ISNUMBER(FIND("arbeid",Methode_Keuze)),"",IF(ISNUMBER(FIND("arbeid",Methode_Keuze)),"",IF(Tb_Activiteiten[[#This Row],[Arbeidskosten]]=1,Tb_Activiteiten[[#Headers],[Arbeidskosten]],"")))</f>
        <v/>
      </c>
      <c r="AH718" t="str">
        <f>IF(ISNUMBER(FIND("arbeid",Methode_Keuze)),"",IF(ISNUMBER(FIND("arbeid",Methode_Keuze)),"",IF(Tb_Activiteiten[[#This Row],[Arbeidskosten op basis van IKS]]=1,Tb_Activiteiten[[#Headers],[Arbeidskosten op basis van IKS]],"")))</f>
        <v/>
      </c>
      <c r="AI718" t="str">
        <f>IF(ISNUMBER(FIND("overige",Methode_Keuze)),"",IF(Tb_Activiteiten[[#This Row],[Kosten derden exclusief btw]]=1,Tb_Activiteiten[[#Headers],[Kosten derden exclusief btw]],""))</f>
        <v/>
      </c>
      <c r="AJ718" t="str">
        <f>IF(ISNUMBER(FIND("overige",Methode_Keuze)),"",IF(Tb_Activiteiten[[#This Row],[Niet verrekenbare btw]]=1,Tb_Activiteiten[[#Headers],[Niet verrekenbare btw]],""))</f>
        <v/>
      </c>
      <c r="AK718" t="str">
        <f>IF(ISNUMBER(FIND("overige",Methode_Keuze)),"",IF(Tb_Activiteiten[[#This Row],[Grondkosten]]=1,Tb_Activiteiten[[#Headers],[Grondkosten]],""))</f>
        <v/>
      </c>
      <c r="AL718" t="str">
        <f>IF(ISNUMBER(FIND("overige",Methode_Keuze)),"",IF(Tb_Activiteiten[[#This Row],[Bijdrage in natura (overige)]]=1,Tb_Activiteiten[[#Headers],[Bijdrage in natura (overige)]],""))</f>
        <v/>
      </c>
      <c r="AM718" t="str">
        <f>IF(ISNUMBER(FIND("overige",Methode_Keuze)),"",IF(Tb_Activiteiten[[#This Row],[Bijdrage in natura (vrijwilligers)]]=1,Tb_Activiteiten[[#Headers],[Bijdrage in natura (vrijwilligers)]],""))</f>
        <v/>
      </c>
      <c r="AN718" t="str">
        <f>IF(ISNUMBER(FIND("overige",Methode_Keuze)),"",IF(Tb_Activiteiten[[#This Row],[Afschrijvingskosten]]=1,Tb_Activiteiten[[#Headers],[Afschrijvingskosten]],""))</f>
        <v/>
      </c>
    </row>
    <row r="719" spans="1:40" x14ac:dyDescent="0.25">
      <c r="A719" s="342"/>
      <c r="F719" s="81"/>
      <c r="G719" s="81"/>
      <c r="L719" s="71"/>
      <c r="N719" t="str">
        <f>IFERROR(IF(VLOOKUP(Tb_Activiteiten[[#This Row],[Openstelling]],Tb_Openstelling[],2,0)=1,1,""),"")</f>
        <v/>
      </c>
      <c r="AA719" t="str">
        <f>IF(ISNUMBER(FIND("arbeid",Methode_Keuze)),"",IF(ISNUMBER(FIND("arbeid",Methode_Keuze)),"",IF(Tb_Activiteiten[[#This Row],[Loonkosten]]=1,Tb_Activiteiten[[#Headers],[Loonkosten]],"")))</f>
        <v/>
      </c>
      <c r="AB719" t="str">
        <f>IF(ISNUMBER(FIND("arbeid",Methode_Keuze)),"",IF(ISNUMBER(FIND("arbeid",Methode_Keuze)),"",IF(Tb_Activiteiten[[#This Row],[Eigen arbeid]]=1,Tb_Activiteiten[[#Headers],[Eigen arbeid]],"")))</f>
        <v/>
      </c>
      <c r="AC719" t="str">
        <f>IF(ISNUMBER(FIND("arbeid",Methode_Keuze)),"",IF(ISNUMBER(FIND("arbeid",Methode_Keuze)),"",IF(Tb_Activiteiten[[#This Row],[Projectmedewerker]]=1,Tb_Activiteiten[[#Headers],[Projectmedewerker]],"")))</f>
        <v/>
      </c>
      <c r="AD719" t="str">
        <f>IF(ISNUMBER(FIND("arbeid",Methode_Keuze)),"",IF(ISNUMBER(FIND("arbeid",Methode_Keuze)),"",IF(Tb_Activiteiten[[#This Row],[Landbouwer]]=1,Tb_Activiteiten[[#Headers],[Landbouwer]],"")))</f>
        <v/>
      </c>
      <c r="AE719" t="str">
        <f>IF(ISNUMBER(FIND("arbeid",Methode_Keuze)),"",IF(ISNUMBER(FIND("arbeid",Methode_Keuze)),"",IF(Tb_Activiteiten[[#This Row],[Adviseur]]=1,Tb_Activiteiten[[#Headers],[Adviseur]],"")))</f>
        <v/>
      </c>
      <c r="AF719" t="str">
        <f>IF(ISNUMBER(FIND("arbeid",Methode_Keuze)),"",IF(ISNUMBER(FIND("arbeid",Methode_Keuze)),"",IF(Tb_Activiteiten[[#This Row],[Projectleider/Expert]]=1,Tb_Activiteiten[[#Headers],[Projectleider/Expert]],"")))</f>
        <v/>
      </c>
      <c r="AG719" t="str">
        <f>IF(ISNUMBER(FIND("arbeid",Methode_Keuze)),"",IF(ISNUMBER(FIND("arbeid",Methode_Keuze)),"",IF(Tb_Activiteiten[[#This Row],[Arbeidskosten]]=1,Tb_Activiteiten[[#Headers],[Arbeidskosten]],"")))</f>
        <v/>
      </c>
      <c r="AH719" t="str">
        <f>IF(ISNUMBER(FIND("arbeid",Methode_Keuze)),"",IF(ISNUMBER(FIND("arbeid",Methode_Keuze)),"",IF(Tb_Activiteiten[[#This Row],[Arbeidskosten op basis van IKS]]=1,Tb_Activiteiten[[#Headers],[Arbeidskosten op basis van IKS]],"")))</f>
        <v/>
      </c>
      <c r="AI719" t="str">
        <f>IF(ISNUMBER(FIND("overige",Methode_Keuze)),"",IF(Tb_Activiteiten[[#This Row],[Kosten derden exclusief btw]]=1,Tb_Activiteiten[[#Headers],[Kosten derden exclusief btw]],""))</f>
        <v/>
      </c>
      <c r="AJ719" t="str">
        <f>IF(ISNUMBER(FIND("overige",Methode_Keuze)),"",IF(Tb_Activiteiten[[#This Row],[Niet verrekenbare btw]]=1,Tb_Activiteiten[[#Headers],[Niet verrekenbare btw]],""))</f>
        <v/>
      </c>
      <c r="AK719" t="str">
        <f>IF(ISNUMBER(FIND("overige",Methode_Keuze)),"",IF(Tb_Activiteiten[[#This Row],[Grondkosten]]=1,Tb_Activiteiten[[#Headers],[Grondkosten]],""))</f>
        <v/>
      </c>
      <c r="AL719" t="str">
        <f>IF(ISNUMBER(FIND("overige",Methode_Keuze)),"",IF(Tb_Activiteiten[[#This Row],[Bijdrage in natura (overige)]]=1,Tb_Activiteiten[[#Headers],[Bijdrage in natura (overige)]],""))</f>
        <v/>
      </c>
      <c r="AM719" t="str">
        <f>IF(ISNUMBER(FIND("overige",Methode_Keuze)),"",IF(Tb_Activiteiten[[#This Row],[Bijdrage in natura (vrijwilligers)]]=1,Tb_Activiteiten[[#Headers],[Bijdrage in natura (vrijwilligers)]],""))</f>
        <v/>
      </c>
      <c r="AN719" t="str">
        <f>IF(ISNUMBER(FIND("overige",Methode_Keuze)),"",IF(Tb_Activiteiten[[#This Row],[Afschrijvingskosten]]=1,Tb_Activiteiten[[#Headers],[Afschrijvingskosten]],""))</f>
        <v/>
      </c>
    </row>
    <row r="720" spans="1:40" x14ac:dyDescent="0.25">
      <c r="A720" s="342"/>
      <c r="F720" s="81"/>
      <c r="G720" s="81"/>
      <c r="L720" s="71"/>
      <c r="N720" t="str">
        <f>IFERROR(IF(VLOOKUP(Tb_Activiteiten[[#This Row],[Openstelling]],Tb_Openstelling[],2,0)=1,1,""),"")</f>
        <v/>
      </c>
      <c r="AA720" t="str">
        <f>IF(ISNUMBER(FIND("arbeid",Methode_Keuze)),"",IF(ISNUMBER(FIND("arbeid",Methode_Keuze)),"",IF(Tb_Activiteiten[[#This Row],[Loonkosten]]=1,Tb_Activiteiten[[#Headers],[Loonkosten]],"")))</f>
        <v/>
      </c>
      <c r="AB720" t="str">
        <f>IF(ISNUMBER(FIND("arbeid",Methode_Keuze)),"",IF(ISNUMBER(FIND("arbeid",Methode_Keuze)),"",IF(Tb_Activiteiten[[#This Row],[Eigen arbeid]]=1,Tb_Activiteiten[[#Headers],[Eigen arbeid]],"")))</f>
        <v/>
      </c>
      <c r="AC720" t="str">
        <f>IF(ISNUMBER(FIND("arbeid",Methode_Keuze)),"",IF(ISNUMBER(FIND("arbeid",Methode_Keuze)),"",IF(Tb_Activiteiten[[#This Row],[Projectmedewerker]]=1,Tb_Activiteiten[[#Headers],[Projectmedewerker]],"")))</f>
        <v/>
      </c>
      <c r="AD720" t="str">
        <f>IF(ISNUMBER(FIND("arbeid",Methode_Keuze)),"",IF(ISNUMBER(FIND("arbeid",Methode_Keuze)),"",IF(Tb_Activiteiten[[#This Row],[Landbouwer]]=1,Tb_Activiteiten[[#Headers],[Landbouwer]],"")))</f>
        <v/>
      </c>
      <c r="AE720" t="str">
        <f>IF(ISNUMBER(FIND("arbeid",Methode_Keuze)),"",IF(ISNUMBER(FIND("arbeid",Methode_Keuze)),"",IF(Tb_Activiteiten[[#This Row],[Adviseur]]=1,Tb_Activiteiten[[#Headers],[Adviseur]],"")))</f>
        <v/>
      </c>
      <c r="AF720" t="str">
        <f>IF(ISNUMBER(FIND("arbeid",Methode_Keuze)),"",IF(ISNUMBER(FIND("arbeid",Methode_Keuze)),"",IF(Tb_Activiteiten[[#This Row],[Projectleider/Expert]]=1,Tb_Activiteiten[[#Headers],[Projectleider/Expert]],"")))</f>
        <v/>
      </c>
      <c r="AG720" t="str">
        <f>IF(ISNUMBER(FIND("arbeid",Methode_Keuze)),"",IF(ISNUMBER(FIND("arbeid",Methode_Keuze)),"",IF(Tb_Activiteiten[[#This Row],[Arbeidskosten]]=1,Tb_Activiteiten[[#Headers],[Arbeidskosten]],"")))</f>
        <v/>
      </c>
      <c r="AH720" t="str">
        <f>IF(ISNUMBER(FIND("arbeid",Methode_Keuze)),"",IF(ISNUMBER(FIND("arbeid",Methode_Keuze)),"",IF(Tb_Activiteiten[[#This Row],[Arbeidskosten op basis van IKS]]=1,Tb_Activiteiten[[#Headers],[Arbeidskosten op basis van IKS]],"")))</f>
        <v/>
      </c>
      <c r="AI720" t="str">
        <f>IF(ISNUMBER(FIND("overige",Methode_Keuze)),"",IF(Tb_Activiteiten[[#This Row],[Kosten derden exclusief btw]]=1,Tb_Activiteiten[[#Headers],[Kosten derden exclusief btw]],""))</f>
        <v/>
      </c>
      <c r="AJ720" t="str">
        <f>IF(ISNUMBER(FIND("overige",Methode_Keuze)),"",IF(Tb_Activiteiten[[#This Row],[Niet verrekenbare btw]]=1,Tb_Activiteiten[[#Headers],[Niet verrekenbare btw]],""))</f>
        <v/>
      </c>
      <c r="AK720" t="str">
        <f>IF(ISNUMBER(FIND("overige",Methode_Keuze)),"",IF(Tb_Activiteiten[[#This Row],[Grondkosten]]=1,Tb_Activiteiten[[#Headers],[Grondkosten]],""))</f>
        <v/>
      </c>
      <c r="AL720" t="str">
        <f>IF(ISNUMBER(FIND("overige",Methode_Keuze)),"",IF(Tb_Activiteiten[[#This Row],[Bijdrage in natura (overige)]]=1,Tb_Activiteiten[[#Headers],[Bijdrage in natura (overige)]],""))</f>
        <v/>
      </c>
      <c r="AM720" t="str">
        <f>IF(ISNUMBER(FIND("overige",Methode_Keuze)),"",IF(Tb_Activiteiten[[#This Row],[Bijdrage in natura (vrijwilligers)]]=1,Tb_Activiteiten[[#Headers],[Bijdrage in natura (vrijwilligers)]],""))</f>
        <v/>
      </c>
      <c r="AN720" t="str">
        <f>IF(ISNUMBER(FIND("overige",Methode_Keuze)),"",IF(Tb_Activiteiten[[#This Row],[Afschrijvingskosten]]=1,Tb_Activiteiten[[#Headers],[Afschrijvingskosten]],""))</f>
        <v/>
      </c>
    </row>
    <row r="721" spans="1:40" x14ac:dyDescent="0.25">
      <c r="A721" s="342"/>
      <c r="F721" s="81"/>
      <c r="G721" s="81"/>
      <c r="L721" s="71"/>
      <c r="N721" t="str">
        <f>IFERROR(IF(VLOOKUP(Tb_Activiteiten[[#This Row],[Openstelling]],Tb_Openstelling[],2,0)=1,1,""),"")</f>
        <v/>
      </c>
      <c r="AA721" t="str">
        <f>IF(ISNUMBER(FIND("arbeid",Methode_Keuze)),"",IF(ISNUMBER(FIND("arbeid",Methode_Keuze)),"",IF(Tb_Activiteiten[[#This Row],[Loonkosten]]=1,Tb_Activiteiten[[#Headers],[Loonkosten]],"")))</f>
        <v/>
      </c>
      <c r="AB721" t="str">
        <f>IF(ISNUMBER(FIND("arbeid",Methode_Keuze)),"",IF(ISNUMBER(FIND("arbeid",Methode_Keuze)),"",IF(Tb_Activiteiten[[#This Row],[Eigen arbeid]]=1,Tb_Activiteiten[[#Headers],[Eigen arbeid]],"")))</f>
        <v/>
      </c>
      <c r="AC721" t="str">
        <f>IF(ISNUMBER(FIND("arbeid",Methode_Keuze)),"",IF(ISNUMBER(FIND("arbeid",Methode_Keuze)),"",IF(Tb_Activiteiten[[#This Row],[Projectmedewerker]]=1,Tb_Activiteiten[[#Headers],[Projectmedewerker]],"")))</f>
        <v/>
      </c>
      <c r="AD721" t="str">
        <f>IF(ISNUMBER(FIND("arbeid",Methode_Keuze)),"",IF(ISNUMBER(FIND("arbeid",Methode_Keuze)),"",IF(Tb_Activiteiten[[#This Row],[Landbouwer]]=1,Tb_Activiteiten[[#Headers],[Landbouwer]],"")))</f>
        <v/>
      </c>
      <c r="AE721" t="str">
        <f>IF(ISNUMBER(FIND("arbeid",Methode_Keuze)),"",IF(ISNUMBER(FIND("arbeid",Methode_Keuze)),"",IF(Tb_Activiteiten[[#This Row],[Adviseur]]=1,Tb_Activiteiten[[#Headers],[Adviseur]],"")))</f>
        <v/>
      </c>
      <c r="AF721" t="str">
        <f>IF(ISNUMBER(FIND("arbeid",Methode_Keuze)),"",IF(ISNUMBER(FIND("arbeid",Methode_Keuze)),"",IF(Tb_Activiteiten[[#This Row],[Projectleider/Expert]]=1,Tb_Activiteiten[[#Headers],[Projectleider/Expert]],"")))</f>
        <v/>
      </c>
      <c r="AG721" t="str">
        <f>IF(ISNUMBER(FIND("arbeid",Methode_Keuze)),"",IF(ISNUMBER(FIND("arbeid",Methode_Keuze)),"",IF(Tb_Activiteiten[[#This Row],[Arbeidskosten]]=1,Tb_Activiteiten[[#Headers],[Arbeidskosten]],"")))</f>
        <v/>
      </c>
      <c r="AH721" t="str">
        <f>IF(ISNUMBER(FIND("arbeid",Methode_Keuze)),"",IF(ISNUMBER(FIND("arbeid",Methode_Keuze)),"",IF(Tb_Activiteiten[[#This Row],[Arbeidskosten op basis van IKS]]=1,Tb_Activiteiten[[#Headers],[Arbeidskosten op basis van IKS]],"")))</f>
        <v/>
      </c>
      <c r="AI721" t="str">
        <f>IF(ISNUMBER(FIND("overige",Methode_Keuze)),"",IF(Tb_Activiteiten[[#This Row],[Kosten derden exclusief btw]]=1,Tb_Activiteiten[[#Headers],[Kosten derden exclusief btw]],""))</f>
        <v/>
      </c>
      <c r="AJ721" t="str">
        <f>IF(ISNUMBER(FIND("overige",Methode_Keuze)),"",IF(Tb_Activiteiten[[#This Row],[Niet verrekenbare btw]]=1,Tb_Activiteiten[[#Headers],[Niet verrekenbare btw]],""))</f>
        <v/>
      </c>
      <c r="AK721" t="str">
        <f>IF(ISNUMBER(FIND("overige",Methode_Keuze)),"",IF(Tb_Activiteiten[[#This Row],[Grondkosten]]=1,Tb_Activiteiten[[#Headers],[Grondkosten]],""))</f>
        <v/>
      </c>
      <c r="AL721" t="str">
        <f>IF(ISNUMBER(FIND("overige",Methode_Keuze)),"",IF(Tb_Activiteiten[[#This Row],[Bijdrage in natura (overige)]]=1,Tb_Activiteiten[[#Headers],[Bijdrage in natura (overige)]],""))</f>
        <v/>
      </c>
      <c r="AM721" t="str">
        <f>IF(ISNUMBER(FIND("overige",Methode_Keuze)),"",IF(Tb_Activiteiten[[#This Row],[Bijdrage in natura (vrijwilligers)]]=1,Tb_Activiteiten[[#Headers],[Bijdrage in natura (vrijwilligers)]],""))</f>
        <v/>
      </c>
      <c r="AN721" t="str">
        <f>IF(ISNUMBER(FIND("overige",Methode_Keuze)),"",IF(Tb_Activiteiten[[#This Row],[Afschrijvingskosten]]=1,Tb_Activiteiten[[#Headers],[Afschrijvingskosten]],""))</f>
        <v/>
      </c>
    </row>
    <row r="722" spans="1:40" x14ac:dyDescent="0.25">
      <c r="A722" s="342"/>
      <c r="F722" s="81"/>
      <c r="G722" s="81"/>
      <c r="L722" s="71"/>
      <c r="N722" t="str">
        <f>IFERROR(IF(VLOOKUP(Tb_Activiteiten[[#This Row],[Openstelling]],Tb_Openstelling[],2,0)=1,1,""),"")</f>
        <v/>
      </c>
      <c r="AA722" t="str">
        <f>IF(ISNUMBER(FIND("arbeid",Methode_Keuze)),"",IF(ISNUMBER(FIND("arbeid",Methode_Keuze)),"",IF(Tb_Activiteiten[[#This Row],[Loonkosten]]=1,Tb_Activiteiten[[#Headers],[Loonkosten]],"")))</f>
        <v/>
      </c>
      <c r="AB722" t="str">
        <f>IF(ISNUMBER(FIND("arbeid",Methode_Keuze)),"",IF(ISNUMBER(FIND("arbeid",Methode_Keuze)),"",IF(Tb_Activiteiten[[#This Row],[Eigen arbeid]]=1,Tb_Activiteiten[[#Headers],[Eigen arbeid]],"")))</f>
        <v/>
      </c>
      <c r="AC722" t="str">
        <f>IF(ISNUMBER(FIND("arbeid",Methode_Keuze)),"",IF(ISNUMBER(FIND("arbeid",Methode_Keuze)),"",IF(Tb_Activiteiten[[#This Row],[Projectmedewerker]]=1,Tb_Activiteiten[[#Headers],[Projectmedewerker]],"")))</f>
        <v/>
      </c>
      <c r="AD722" t="str">
        <f>IF(ISNUMBER(FIND("arbeid",Methode_Keuze)),"",IF(ISNUMBER(FIND("arbeid",Methode_Keuze)),"",IF(Tb_Activiteiten[[#This Row],[Landbouwer]]=1,Tb_Activiteiten[[#Headers],[Landbouwer]],"")))</f>
        <v/>
      </c>
      <c r="AE722" t="str">
        <f>IF(ISNUMBER(FIND("arbeid",Methode_Keuze)),"",IF(ISNUMBER(FIND("arbeid",Methode_Keuze)),"",IF(Tb_Activiteiten[[#This Row],[Adviseur]]=1,Tb_Activiteiten[[#Headers],[Adviseur]],"")))</f>
        <v/>
      </c>
      <c r="AF722" t="str">
        <f>IF(ISNUMBER(FIND("arbeid",Methode_Keuze)),"",IF(ISNUMBER(FIND("arbeid",Methode_Keuze)),"",IF(Tb_Activiteiten[[#This Row],[Projectleider/Expert]]=1,Tb_Activiteiten[[#Headers],[Projectleider/Expert]],"")))</f>
        <v/>
      </c>
      <c r="AG722" t="str">
        <f>IF(ISNUMBER(FIND("arbeid",Methode_Keuze)),"",IF(ISNUMBER(FIND("arbeid",Methode_Keuze)),"",IF(Tb_Activiteiten[[#This Row],[Arbeidskosten]]=1,Tb_Activiteiten[[#Headers],[Arbeidskosten]],"")))</f>
        <v/>
      </c>
      <c r="AH722" t="str">
        <f>IF(ISNUMBER(FIND("arbeid",Methode_Keuze)),"",IF(ISNUMBER(FIND("arbeid",Methode_Keuze)),"",IF(Tb_Activiteiten[[#This Row],[Arbeidskosten op basis van IKS]]=1,Tb_Activiteiten[[#Headers],[Arbeidskosten op basis van IKS]],"")))</f>
        <v/>
      </c>
      <c r="AI722" t="str">
        <f>IF(ISNUMBER(FIND("overige",Methode_Keuze)),"",IF(Tb_Activiteiten[[#This Row],[Kosten derden exclusief btw]]=1,Tb_Activiteiten[[#Headers],[Kosten derden exclusief btw]],""))</f>
        <v/>
      </c>
      <c r="AJ722" t="str">
        <f>IF(ISNUMBER(FIND("overige",Methode_Keuze)),"",IF(Tb_Activiteiten[[#This Row],[Niet verrekenbare btw]]=1,Tb_Activiteiten[[#Headers],[Niet verrekenbare btw]],""))</f>
        <v/>
      </c>
      <c r="AK722" t="str">
        <f>IF(ISNUMBER(FIND("overige",Methode_Keuze)),"",IF(Tb_Activiteiten[[#This Row],[Grondkosten]]=1,Tb_Activiteiten[[#Headers],[Grondkosten]],""))</f>
        <v/>
      </c>
      <c r="AL722" t="str">
        <f>IF(ISNUMBER(FIND("overige",Methode_Keuze)),"",IF(Tb_Activiteiten[[#This Row],[Bijdrage in natura (overige)]]=1,Tb_Activiteiten[[#Headers],[Bijdrage in natura (overige)]],""))</f>
        <v/>
      </c>
      <c r="AM722" t="str">
        <f>IF(ISNUMBER(FIND("overige",Methode_Keuze)),"",IF(Tb_Activiteiten[[#This Row],[Bijdrage in natura (vrijwilligers)]]=1,Tb_Activiteiten[[#Headers],[Bijdrage in natura (vrijwilligers)]],""))</f>
        <v/>
      </c>
      <c r="AN722" t="str">
        <f>IF(ISNUMBER(FIND("overige",Methode_Keuze)),"",IF(Tb_Activiteiten[[#This Row],[Afschrijvingskosten]]=1,Tb_Activiteiten[[#Headers],[Afschrijvingskosten]],""))</f>
        <v/>
      </c>
    </row>
    <row r="723" spans="1:40" x14ac:dyDescent="0.25">
      <c r="A723" s="342"/>
      <c r="F723" s="81"/>
      <c r="G723" s="81"/>
      <c r="L723" s="71"/>
      <c r="N723" t="str">
        <f>IFERROR(IF(VLOOKUP(Tb_Activiteiten[[#This Row],[Openstelling]],Tb_Openstelling[],2,0)=1,1,""),"")</f>
        <v/>
      </c>
      <c r="AA723" t="str">
        <f>IF(ISNUMBER(FIND("arbeid",Methode_Keuze)),"",IF(ISNUMBER(FIND("arbeid",Methode_Keuze)),"",IF(Tb_Activiteiten[[#This Row],[Loonkosten]]=1,Tb_Activiteiten[[#Headers],[Loonkosten]],"")))</f>
        <v/>
      </c>
      <c r="AB723" t="str">
        <f>IF(ISNUMBER(FIND("arbeid",Methode_Keuze)),"",IF(ISNUMBER(FIND("arbeid",Methode_Keuze)),"",IF(Tb_Activiteiten[[#This Row],[Eigen arbeid]]=1,Tb_Activiteiten[[#Headers],[Eigen arbeid]],"")))</f>
        <v/>
      </c>
      <c r="AC723" t="str">
        <f>IF(ISNUMBER(FIND("arbeid",Methode_Keuze)),"",IF(ISNUMBER(FIND("arbeid",Methode_Keuze)),"",IF(Tb_Activiteiten[[#This Row],[Projectmedewerker]]=1,Tb_Activiteiten[[#Headers],[Projectmedewerker]],"")))</f>
        <v/>
      </c>
      <c r="AD723" t="str">
        <f>IF(ISNUMBER(FIND("arbeid",Methode_Keuze)),"",IF(ISNUMBER(FIND("arbeid",Methode_Keuze)),"",IF(Tb_Activiteiten[[#This Row],[Landbouwer]]=1,Tb_Activiteiten[[#Headers],[Landbouwer]],"")))</f>
        <v/>
      </c>
      <c r="AE723" t="str">
        <f>IF(ISNUMBER(FIND("arbeid",Methode_Keuze)),"",IF(ISNUMBER(FIND("arbeid",Methode_Keuze)),"",IF(Tb_Activiteiten[[#This Row],[Adviseur]]=1,Tb_Activiteiten[[#Headers],[Adviseur]],"")))</f>
        <v/>
      </c>
      <c r="AF723" t="str">
        <f>IF(ISNUMBER(FIND("arbeid",Methode_Keuze)),"",IF(ISNUMBER(FIND("arbeid",Methode_Keuze)),"",IF(Tb_Activiteiten[[#This Row],[Projectleider/Expert]]=1,Tb_Activiteiten[[#Headers],[Projectleider/Expert]],"")))</f>
        <v/>
      </c>
      <c r="AG723" t="str">
        <f>IF(ISNUMBER(FIND("arbeid",Methode_Keuze)),"",IF(ISNUMBER(FIND("arbeid",Methode_Keuze)),"",IF(Tb_Activiteiten[[#This Row],[Arbeidskosten]]=1,Tb_Activiteiten[[#Headers],[Arbeidskosten]],"")))</f>
        <v/>
      </c>
      <c r="AH723" t="str">
        <f>IF(ISNUMBER(FIND("arbeid",Methode_Keuze)),"",IF(ISNUMBER(FIND("arbeid",Methode_Keuze)),"",IF(Tb_Activiteiten[[#This Row],[Arbeidskosten op basis van IKS]]=1,Tb_Activiteiten[[#Headers],[Arbeidskosten op basis van IKS]],"")))</f>
        <v/>
      </c>
      <c r="AI723" t="str">
        <f>IF(ISNUMBER(FIND("overige",Methode_Keuze)),"",IF(Tb_Activiteiten[[#This Row],[Kosten derden exclusief btw]]=1,Tb_Activiteiten[[#Headers],[Kosten derden exclusief btw]],""))</f>
        <v/>
      </c>
      <c r="AJ723" t="str">
        <f>IF(ISNUMBER(FIND("overige",Methode_Keuze)),"",IF(Tb_Activiteiten[[#This Row],[Niet verrekenbare btw]]=1,Tb_Activiteiten[[#Headers],[Niet verrekenbare btw]],""))</f>
        <v/>
      </c>
      <c r="AK723" t="str">
        <f>IF(ISNUMBER(FIND("overige",Methode_Keuze)),"",IF(Tb_Activiteiten[[#This Row],[Grondkosten]]=1,Tb_Activiteiten[[#Headers],[Grondkosten]],""))</f>
        <v/>
      </c>
      <c r="AL723" t="str">
        <f>IF(ISNUMBER(FIND("overige",Methode_Keuze)),"",IF(Tb_Activiteiten[[#This Row],[Bijdrage in natura (overige)]]=1,Tb_Activiteiten[[#Headers],[Bijdrage in natura (overige)]],""))</f>
        <v/>
      </c>
      <c r="AM723" t="str">
        <f>IF(ISNUMBER(FIND("overige",Methode_Keuze)),"",IF(Tb_Activiteiten[[#This Row],[Bijdrage in natura (vrijwilligers)]]=1,Tb_Activiteiten[[#Headers],[Bijdrage in natura (vrijwilligers)]],""))</f>
        <v/>
      </c>
      <c r="AN723" t="str">
        <f>IF(ISNUMBER(FIND("overige",Methode_Keuze)),"",IF(Tb_Activiteiten[[#This Row],[Afschrijvingskosten]]=1,Tb_Activiteiten[[#Headers],[Afschrijvingskosten]],""))</f>
        <v/>
      </c>
    </row>
    <row r="724" spans="1:40" x14ac:dyDescent="0.25">
      <c r="A724" s="342"/>
      <c r="F724" s="81"/>
      <c r="G724" s="81"/>
      <c r="L724" s="71"/>
      <c r="N724" t="str">
        <f>IFERROR(IF(VLOOKUP(Tb_Activiteiten[[#This Row],[Openstelling]],Tb_Openstelling[],2,0)=1,1,""),"")</f>
        <v/>
      </c>
      <c r="AA724" t="str">
        <f>IF(ISNUMBER(FIND("arbeid",Methode_Keuze)),"",IF(ISNUMBER(FIND("arbeid",Methode_Keuze)),"",IF(Tb_Activiteiten[[#This Row],[Loonkosten]]=1,Tb_Activiteiten[[#Headers],[Loonkosten]],"")))</f>
        <v/>
      </c>
      <c r="AB724" t="str">
        <f>IF(ISNUMBER(FIND("arbeid",Methode_Keuze)),"",IF(ISNUMBER(FIND("arbeid",Methode_Keuze)),"",IF(Tb_Activiteiten[[#This Row],[Eigen arbeid]]=1,Tb_Activiteiten[[#Headers],[Eigen arbeid]],"")))</f>
        <v/>
      </c>
      <c r="AC724" t="str">
        <f>IF(ISNUMBER(FIND("arbeid",Methode_Keuze)),"",IF(ISNUMBER(FIND("arbeid",Methode_Keuze)),"",IF(Tb_Activiteiten[[#This Row],[Projectmedewerker]]=1,Tb_Activiteiten[[#Headers],[Projectmedewerker]],"")))</f>
        <v/>
      </c>
      <c r="AD724" t="str">
        <f>IF(ISNUMBER(FIND("arbeid",Methode_Keuze)),"",IF(ISNUMBER(FIND("arbeid",Methode_Keuze)),"",IF(Tb_Activiteiten[[#This Row],[Landbouwer]]=1,Tb_Activiteiten[[#Headers],[Landbouwer]],"")))</f>
        <v/>
      </c>
      <c r="AE724" t="str">
        <f>IF(ISNUMBER(FIND("arbeid",Methode_Keuze)),"",IF(ISNUMBER(FIND("arbeid",Methode_Keuze)),"",IF(Tb_Activiteiten[[#This Row],[Adviseur]]=1,Tb_Activiteiten[[#Headers],[Adviseur]],"")))</f>
        <v/>
      </c>
      <c r="AF724" t="str">
        <f>IF(ISNUMBER(FIND("arbeid",Methode_Keuze)),"",IF(ISNUMBER(FIND("arbeid",Methode_Keuze)),"",IF(Tb_Activiteiten[[#This Row],[Projectleider/Expert]]=1,Tb_Activiteiten[[#Headers],[Projectleider/Expert]],"")))</f>
        <v/>
      </c>
      <c r="AG724" t="str">
        <f>IF(ISNUMBER(FIND("arbeid",Methode_Keuze)),"",IF(ISNUMBER(FIND("arbeid",Methode_Keuze)),"",IF(Tb_Activiteiten[[#This Row],[Arbeidskosten]]=1,Tb_Activiteiten[[#Headers],[Arbeidskosten]],"")))</f>
        <v/>
      </c>
      <c r="AH724" t="str">
        <f>IF(ISNUMBER(FIND("arbeid",Methode_Keuze)),"",IF(ISNUMBER(FIND("arbeid",Methode_Keuze)),"",IF(Tb_Activiteiten[[#This Row],[Arbeidskosten op basis van IKS]]=1,Tb_Activiteiten[[#Headers],[Arbeidskosten op basis van IKS]],"")))</f>
        <v/>
      </c>
      <c r="AI724" t="str">
        <f>IF(ISNUMBER(FIND("overige",Methode_Keuze)),"",IF(Tb_Activiteiten[[#This Row],[Kosten derden exclusief btw]]=1,Tb_Activiteiten[[#Headers],[Kosten derden exclusief btw]],""))</f>
        <v/>
      </c>
      <c r="AJ724" t="str">
        <f>IF(ISNUMBER(FIND("overige",Methode_Keuze)),"",IF(Tb_Activiteiten[[#This Row],[Niet verrekenbare btw]]=1,Tb_Activiteiten[[#Headers],[Niet verrekenbare btw]],""))</f>
        <v/>
      </c>
      <c r="AK724" t="str">
        <f>IF(ISNUMBER(FIND("overige",Methode_Keuze)),"",IF(Tb_Activiteiten[[#This Row],[Grondkosten]]=1,Tb_Activiteiten[[#Headers],[Grondkosten]],""))</f>
        <v/>
      </c>
      <c r="AL724" t="str">
        <f>IF(ISNUMBER(FIND("overige",Methode_Keuze)),"",IF(Tb_Activiteiten[[#This Row],[Bijdrage in natura (overige)]]=1,Tb_Activiteiten[[#Headers],[Bijdrage in natura (overige)]],""))</f>
        <v/>
      </c>
      <c r="AM724" t="str">
        <f>IF(ISNUMBER(FIND("overige",Methode_Keuze)),"",IF(Tb_Activiteiten[[#This Row],[Bijdrage in natura (vrijwilligers)]]=1,Tb_Activiteiten[[#Headers],[Bijdrage in natura (vrijwilligers)]],""))</f>
        <v/>
      </c>
      <c r="AN724" t="str">
        <f>IF(ISNUMBER(FIND("overige",Methode_Keuze)),"",IF(Tb_Activiteiten[[#This Row],[Afschrijvingskosten]]=1,Tb_Activiteiten[[#Headers],[Afschrijvingskosten]],""))</f>
        <v/>
      </c>
    </row>
    <row r="725" spans="1:40" x14ac:dyDescent="0.25">
      <c r="A725" s="342"/>
      <c r="F725" s="81"/>
      <c r="G725" s="81"/>
      <c r="L725" s="71"/>
      <c r="N725" t="str">
        <f>IFERROR(IF(VLOOKUP(Tb_Activiteiten[[#This Row],[Openstelling]],Tb_Openstelling[],2,0)=1,1,""),"")</f>
        <v/>
      </c>
      <c r="AA725" t="str">
        <f>IF(ISNUMBER(FIND("arbeid",Methode_Keuze)),"",IF(ISNUMBER(FIND("arbeid",Methode_Keuze)),"",IF(Tb_Activiteiten[[#This Row],[Loonkosten]]=1,Tb_Activiteiten[[#Headers],[Loonkosten]],"")))</f>
        <v/>
      </c>
      <c r="AB725" t="str">
        <f>IF(ISNUMBER(FIND("arbeid",Methode_Keuze)),"",IF(ISNUMBER(FIND("arbeid",Methode_Keuze)),"",IF(Tb_Activiteiten[[#This Row],[Eigen arbeid]]=1,Tb_Activiteiten[[#Headers],[Eigen arbeid]],"")))</f>
        <v/>
      </c>
      <c r="AC725" t="str">
        <f>IF(ISNUMBER(FIND("arbeid",Methode_Keuze)),"",IF(ISNUMBER(FIND("arbeid",Methode_Keuze)),"",IF(Tb_Activiteiten[[#This Row],[Projectmedewerker]]=1,Tb_Activiteiten[[#Headers],[Projectmedewerker]],"")))</f>
        <v/>
      </c>
      <c r="AD725" t="str">
        <f>IF(ISNUMBER(FIND("arbeid",Methode_Keuze)),"",IF(ISNUMBER(FIND("arbeid",Methode_Keuze)),"",IF(Tb_Activiteiten[[#This Row],[Landbouwer]]=1,Tb_Activiteiten[[#Headers],[Landbouwer]],"")))</f>
        <v/>
      </c>
      <c r="AE725" t="str">
        <f>IF(ISNUMBER(FIND("arbeid",Methode_Keuze)),"",IF(ISNUMBER(FIND("arbeid",Methode_Keuze)),"",IF(Tb_Activiteiten[[#This Row],[Adviseur]]=1,Tb_Activiteiten[[#Headers],[Adviseur]],"")))</f>
        <v/>
      </c>
      <c r="AF725" t="str">
        <f>IF(ISNUMBER(FIND("arbeid",Methode_Keuze)),"",IF(ISNUMBER(FIND("arbeid",Methode_Keuze)),"",IF(Tb_Activiteiten[[#This Row],[Projectleider/Expert]]=1,Tb_Activiteiten[[#Headers],[Projectleider/Expert]],"")))</f>
        <v/>
      </c>
      <c r="AG725" t="str">
        <f>IF(ISNUMBER(FIND("arbeid",Methode_Keuze)),"",IF(ISNUMBER(FIND("arbeid",Methode_Keuze)),"",IF(Tb_Activiteiten[[#This Row],[Arbeidskosten]]=1,Tb_Activiteiten[[#Headers],[Arbeidskosten]],"")))</f>
        <v/>
      </c>
      <c r="AH725" t="str">
        <f>IF(ISNUMBER(FIND("arbeid",Methode_Keuze)),"",IF(ISNUMBER(FIND("arbeid",Methode_Keuze)),"",IF(Tb_Activiteiten[[#This Row],[Arbeidskosten op basis van IKS]]=1,Tb_Activiteiten[[#Headers],[Arbeidskosten op basis van IKS]],"")))</f>
        <v/>
      </c>
      <c r="AI725" t="str">
        <f>IF(ISNUMBER(FIND("overige",Methode_Keuze)),"",IF(Tb_Activiteiten[[#This Row],[Kosten derden exclusief btw]]=1,Tb_Activiteiten[[#Headers],[Kosten derden exclusief btw]],""))</f>
        <v/>
      </c>
      <c r="AJ725" t="str">
        <f>IF(ISNUMBER(FIND("overige",Methode_Keuze)),"",IF(Tb_Activiteiten[[#This Row],[Niet verrekenbare btw]]=1,Tb_Activiteiten[[#Headers],[Niet verrekenbare btw]],""))</f>
        <v/>
      </c>
      <c r="AK725" t="str">
        <f>IF(ISNUMBER(FIND("overige",Methode_Keuze)),"",IF(Tb_Activiteiten[[#This Row],[Grondkosten]]=1,Tb_Activiteiten[[#Headers],[Grondkosten]],""))</f>
        <v/>
      </c>
      <c r="AL725" t="str">
        <f>IF(ISNUMBER(FIND("overige",Methode_Keuze)),"",IF(Tb_Activiteiten[[#This Row],[Bijdrage in natura (overige)]]=1,Tb_Activiteiten[[#Headers],[Bijdrage in natura (overige)]],""))</f>
        <v/>
      </c>
      <c r="AM725" t="str">
        <f>IF(ISNUMBER(FIND("overige",Methode_Keuze)),"",IF(Tb_Activiteiten[[#This Row],[Bijdrage in natura (vrijwilligers)]]=1,Tb_Activiteiten[[#Headers],[Bijdrage in natura (vrijwilligers)]],""))</f>
        <v/>
      </c>
      <c r="AN725" t="str">
        <f>IF(ISNUMBER(FIND("overige",Methode_Keuze)),"",IF(Tb_Activiteiten[[#This Row],[Afschrijvingskosten]]=1,Tb_Activiteiten[[#Headers],[Afschrijvingskosten]],""))</f>
        <v/>
      </c>
    </row>
    <row r="726" spans="1:40" x14ac:dyDescent="0.25">
      <c r="A726" s="342"/>
      <c r="F726" s="81"/>
      <c r="G726" s="81"/>
      <c r="L726" s="71"/>
      <c r="N726" t="str">
        <f>IFERROR(IF(VLOOKUP(Tb_Activiteiten[[#This Row],[Openstelling]],Tb_Openstelling[],2,0)=1,1,""),"")</f>
        <v/>
      </c>
      <c r="AA726" t="str">
        <f>IF(ISNUMBER(FIND("arbeid",Methode_Keuze)),"",IF(ISNUMBER(FIND("arbeid",Methode_Keuze)),"",IF(Tb_Activiteiten[[#This Row],[Loonkosten]]=1,Tb_Activiteiten[[#Headers],[Loonkosten]],"")))</f>
        <v/>
      </c>
      <c r="AB726" t="str">
        <f>IF(ISNUMBER(FIND("arbeid",Methode_Keuze)),"",IF(ISNUMBER(FIND("arbeid",Methode_Keuze)),"",IF(Tb_Activiteiten[[#This Row],[Eigen arbeid]]=1,Tb_Activiteiten[[#Headers],[Eigen arbeid]],"")))</f>
        <v/>
      </c>
      <c r="AC726" t="str">
        <f>IF(ISNUMBER(FIND("arbeid",Methode_Keuze)),"",IF(ISNUMBER(FIND("arbeid",Methode_Keuze)),"",IF(Tb_Activiteiten[[#This Row],[Projectmedewerker]]=1,Tb_Activiteiten[[#Headers],[Projectmedewerker]],"")))</f>
        <v/>
      </c>
      <c r="AD726" t="str">
        <f>IF(ISNUMBER(FIND("arbeid",Methode_Keuze)),"",IF(ISNUMBER(FIND("arbeid",Methode_Keuze)),"",IF(Tb_Activiteiten[[#This Row],[Landbouwer]]=1,Tb_Activiteiten[[#Headers],[Landbouwer]],"")))</f>
        <v/>
      </c>
      <c r="AE726" t="str">
        <f>IF(ISNUMBER(FIND("arbeid",Methode_Keuze)),"",IF(ISNUMBER(FIND("arbeid",Methode_Keuze)),"",IF(Tb_Activiteiten[[#This Row],[Adviseur]]=1,Tb_Activiteiten[[#Headers],[Adviseur]],"")))</f>
        <v/>
      </c>
      <c r="AF726" t="str">
        <f>IF(ISNUMBER(FIND("arbeid",Methode_Keuze)),"",IF(ISNUMBER(FIND("arbeid",Methode_Keuze)),"",IF(Tb_Activiteiten[[#This Row],[Projectleider/Expert]]=1,Tb_Activiteiten[[#Headers],[Projectleider/Expert]],"")))</f>
        <v/>
      </c>
      <c r="AG726" t="str">
        <f>IF(ISNUMBER(FIND("arbeid",Methode_Keuze)),"",IF(ISNUMBER(FIND("arbeid",Methode_Keuze)),"",IF(Tb_Activiteiten[[#This Row],[Arbeidskosten]]=1,Tb_Activiteiten[[#Headers],[Arbeidskosten]],"")))</f>
        <v/>
      </c>
      <c r="AH726" t="str">
        <f>IF(ISNUMBER(FIND("arbeid",Methode_Keuze)),"",IF(ISNUMBER(FIND("arbeid",Methode_Keuze)),"",IF(Tb_Activiteiten[[#This Row],[Arbeidskosten op basis van IKS]]=1,Tb_Activiteiten[[#Headers],[Arbeidskosten op basis van IKS]],"")))</f>
        <v/>
      </c>
      <c r="AI726" t="str">
        <f>IF(ISNUMBER(FIND("overige",Methode_Keuze)),"",IF(Tb_Activiteiten[[#This Row],[Kosten derden exclusief btw]]=1,Tb_Activiteiten[[#Headers],[Kosten derden exclusief btw]],""))</f>
        <v/>
      </c>
      <c r="AJ726" t="str">
        <f>IF(ISNUMBER(FIND("overige",Methode_Keuze)),"",IF(Tb_Activiteiten[[#This Row],[Niet verrekenbare btw]]=1,Tb_Activiteiten[[#Headers],[Niet verrekenbare btw]],""))</f>
        <v/>
      </c>
      <c r="AK726" t="str">
        <f>IF(ISNUMBER(FIND("overige",Methode_Keuze)),"",IF(Tb_Activiteiten[[#This Row],[Grondkosten]]=1,Tb_Activiteiten[[#Headers],[Grondkosten]],""))</f>
        <v/>
      </c>
      <c r="AL726" t="str">
        <f>IF(ISNUMBER(FIND("overige",Methode_Keuze)),"",IF(Tb_Activiteiten[[#This Row],[Bijdrage in natura (overige)]]=1,Tb_Activiteiten[[#Headers],[Bijdrage in natura (overige)]],""))</f>
        <v/>
      </c>
      <c r="AM726" t="str">
        <f>IF(ISNUMBER(FIND("overige",Methode_Keuze)),"",IF(Tb_Activiteiten[[#This Row],[Bijdrage in natura (vrijwilligers)]]=1,Tb_Activiteiten[[#Headers],[Bijdrage in natura (vrijwilligers)]],""))</f>
        <v/>
      </c>
      <c r="AN726" t="str">
        <f>IF(ISNUMBER(FIND("overige",Methode_Keuze)),"",IF(Tb_Activiteiten[[#This Row],[Afschrijvingskosten]]=1,Tb_Activiteiten[[#Headers],[Afschrijvingskosten]],""))</f>
        <v/>
      </c>
    </row>
    <row r="727" spans="1:40" x14ac:dyDescent="0.25">
      <c r="A727" s="342"/>
      <c r="F727" s="81"/>
      <c r="G727" s="81"/>
      <c r="L727" s="71"/>
      <c r="N727" t="str">
        <f>IFERROR(IF(VLOOKUP(Tb_Activiteiten[[#This Row],[Openstelling]],Tb_Openstelling[],2,0)=1,1,""),"")</f>
        <v/>
      </c>
      <c r="AA727" t="str">
        <f>IF(ISNUMBER(FIND("arbeid",Methode_Keuze)),"",IF(ISNUMBER(FIND("arbeid",Methode_Keuze)),"",IF(Tb_Activiteiten[[#This Row],[Loonkosten]]=1,Tb_Activiteiten[[#Headers],[Loonkosten]],"")))</f>
        <v/>
      </c>
      <c r="AB727" t="str">
        <f>IF(ISNUMBER(FIND("arbeid",Methode_Keuze)),"",IF(ISNUMBER(FIND("arbeid",Methode_Keuze)),"",IF(Tb_Activiteiten[[#This Row],[Eigen arbeid]]=1,Tb_Activiteiten[[#Headers],[Eigen arbeid]],"")))</f>
        <v/>
      </c>
      <c r="AC727" t="str">
        <f>IF(ISNUMBER(FIND("arbeid",Methode_Keuze)),"",IF(ISNUMBER(FIND("arbeid",Methode_Keuze)),"",IF(Tb_Activiteiten[[#This Row],[Projectmedewerker]]=1,Tb_Activiteiten[[#Headers],[Projectmedewerker]],"")))</f>
        <v/>
      </c>
      <c r="AD727" t="str">
        <f>IF(ISNUMBER(FIND("arbeid",Methode_Keuze)),"",IF(ISNUMBER(FIND("arbeid",Methode_Keuze)),"",IF(Tb_Activiteiten[[#This Row],[Landbouwer]]=1,Tb_Activiteiten[[#Headers],[Landbouwer]],"")))</f>
        <v/>
      </c>
      <c r="AE727" t="str">
        <f>IF(ISNUMBER(FIND("arbeid",Methode_Keuze)),"",IF(ISNUMBER(FIND("arbeid",Methode_Keuze)),"",IF(Tb_Activiteiten[[#This Row],[Adviseur]]=1,Tb_Activiteiten[[#Headers],[Adviseur]],"")))</f>
        <v/>
      </c>
      <c r="AF727" t="str">
        <f>IF(ISNUMBER(FIND("arbeid",Methode_Keuze)),"",IF(ISNUMBER(FIND("arbeid",Methode_Keuze)),"",IF(Tb_Activiteiten[[#This Row],[Projectleider/Expert]]=1,Tb_Activiteiten[[#Headers],[Projectleider/Expert]],"")))</f>
        <v/>
      </c>
      <c r="AG727" t="str">
        <f>IF(ISNUMBER(FIND("arbeid",Methode_Keuze)),"",IF(ISNUMBER(FIND("arbeid",Methode_Keuze)),"",IF(Tb_Activiteiten[[#This Row],[Arbeidskosten]]=1,Tb_Activiteiten[[#Headers],[Arbeidskosten]],"")))</f>
        <v/>
      </c>
      <c r="AH727" t="str">
        <f>IF(ISNUMBER(FIND("arbeid",Methode_Keuze)),"",IF(ISNUMBER(FIND("arbeid",Methode_Keuze)),"",IF(Tb_Activiteiten[[#This Row],[Arbeidskosten op basis van IKS]]=1,Tb_Activiteiten[[#Headers],[Arbeidskosten op basis van IKS]],"")))</f>
        <v/>
      </c>
      <c r="AI727" t="str">
        <f>IF(ISNUMBER(FIND("overige",Methode_Keuze)),"",IF(Tb_Activiteiten[[#This Row],[Kosten derden exclusief btw]]=1,Tb_Activiteiten[[#Headers],[Kosten derden exclusief btw]],""))</f>
        <v/>
      </c>
      <c r="AJ727" t="str">
        <f>IF(ISNUMBER(FIND("overige",Methode_Keuze)),"",IF(Tb_Activiteiten[[#This Row],[Niet verrekenbare btw]]=1,Tb_Activiteiten[[#Headers],[Niet verrekenbare btw]],""))</f>
        <v/>
      </c>
      <c r="AK727" t="str">
        <f>IF(ISNUMBER(FIND("overige",Methode_Keuze)),"",IF(Tb_Activiteiten[[#This Row],[Grondkosten]]=1,Tb_Activiteiten[[#Headers],[Grondkosten]],""))</f>
        <v/>
      </c>
      <c r="AL727" t="str">
        <f>IF(ISNUMBER(FIND("overige",Methode_Keuze)),"",IF(Tb_Activiteiten[[#This Row],[Bijdrage in natura (overige)]]=1,Tb_Activiteiten[[#Headers],[Bijdrage in natura (overige)]],""))</f>
        <v/>
      </c>
      <c r="AM727" t="str">
        <f>IF(ISNUMBER(FIND("overige",Methode_Keuze)),"",IF(Tb_Activiteiten[[#This Row],[Bijdrage in natura (vrijwilligers)]]=1,Tb_Activiteiten[[#Headers],[Bijdrage in natura (vrijwilligers)]],""))</f>
        <v/>
      </c>
      <c r="AN727" t="str">
        <f>IF(ISNUMBER(FIND("overige",Methode_Keuze)),"",IF(Tb_Activiteiten[[#This Row],[Afschrijvingskosten]]=1,Tb_Activiteiten[[#Headers],[Afschrijvingskosten]],""))</f>
        <v/>
      </c>
    </row>
    <row r="728" spans="1:40" x14ac:dyDescent="0.25">
      <c r="A728" s="342"/>
      <c r="F728" s="81"/>
      <c r="G728" s="81"/>
      <c r="L728" s="71"/>
      <c r="N728" t="str">
        <f>IFERROR(IF(VLOOKUP(Tb_Activiteiten[[#This Row],[Openstelling]],Tb_Openstelling[],2,0)=1,1,""),"")</f>
        <v/>
      </c>
      <c r="AA728" t="str">
        <f>IF(ISNUMBER(FIND("arbeid",Methode_Keuze)),"",IF(ISNUMBER(FIND("arbeid",Methode_Keuze)),"",IF(Tb_Activiteiten[[#This Row],[Loonkosten]]=1,Tb_Activiteiten[[#Headers],[Loonkosten]],"")))</f>
        <v/>
      </c>
      <c r="AB728" t="str">
        <f>IF(ISNUMBER(FIND("arbeid",Methode_Keuze)),"",IF(ISNUMBER(FIND("arbeid",Methode_Keuze)),"",IF(Tb_Activiteiten[[#This Row],[Eigen arbeid]]=1,Tb_Activiteiten[[#Headers],[Eigen arbeid]],"")))</f>
        <v/>
      </c>
      <c r="AC728" t="str">
        <f>IF(ISNUMBER(FIND("arbeid",Methode_Keuze)),"",IF(ISNUMBER(FIND("arbeid",Methode_Keuze)),"",IF(Tb_Activiteiten[[#This Row],[Projectmedewerker]]=1,Tb_Activiteiten[[#Headers],[Projectmedewerker]],"")))</f>
        <v/>
      </c>
      <c r="AD728" t="str">
        <f>IF(ISNUMBER(FIND("arbeid",Methode_Keuze)),"",IF(ISNUMBER(FIND("arbeid",Methode_Keuze)),"",IF(Tb_Activiteiten[[#This Row],[Landbouwer]]=1,Tb_Activiteiten[[#Headers],[Landbouwer]],"")))</f>
        <v/>
      </c>
      <c r="AE728" t="str">
        <f>IF(ISNUMBER(FIND("arbeid",Methode_Keuze)),"",IF(ISNUMBER(FIND("arbeid",Methode_Keuze)),"",IF(Tb_Activiteiten[[#This Row],[Adviseur]]=1,Tb_Activiteiten[[#Headers],[Adviseur]],"")))</f>
        <v/>
      </c>
      <c r="AF728" t="str">
        <f>IF(ISNUMBER(FIND("arbeid",Methode_Keuze)),"",IF(ISNUMBER(FIND("arbeid",Methode_Keuze)),"",IF(Tb_Activiteiten[[#This Row],[Projectleider/Expert]]=1,Tb_Activiteiten[[#Headers],[Projectleider/Expert]],"")))</f>
        <v/>
      </c>
      <c r="AG728" t="str">
        <f>IF(ISNUMBER(FIND("arbeid",Methode_Keuze)),"",IF(ISNUMBER(FIND("arbeid",Methode_Keuze)),"",IF(Tb_Activiteiten[[#This Row],[Arbeidskosten]]=1,Tb_Activiteiten[[#Headers],[Arbeidskosten]],"")))</f>
        <v/>
      </c>
      <c r="AH728" t="str">
        <f>IF(ISNUMBER(FIND("arbeid",Methode_Keuze)),"",IF(ISNUMBER(FIND("arbeid",Methode_Keuze)),"",IF(Tb_Activiteiten[[#This Row],[Arbeidskosten op basis van IKS]]=1,Tb_Activiteiten[[#Headers],[Arbeidskosten op basis van IKS]],"")))</f>
        <v/>
      </c>
      <c r="AI728" t="str">
        <f>IF(ISNUMBER(FIND("overige",Methode_Keuze)),"",IF(Tb_Activiteiten[[#This Row],[Kosten derden exclusief btw]]=1,Tb_Activiteiten[[#Headers],[Kosten derden exclusief btw]],""))</f>
        <v/>
      </c>
      <c r="AJ728" t="str">
        <f>IF(ISNUMBER(FIND("overige",Methode_Keuze)),"",IF(Tb_Activiteiten[[#This Row],[Niet verrekenbare btw]]=1,Tb_Activiteiten[[#Headers],[Niet verrekenbare btw]],""))</f>
        <v/>
      </c>
      <c r="AK728" t="str">
        <f>IF(ISNUMBER(FIND("overige",Methode_Keuze)),"",IF(Tb_Activiteiten[[#This Row],[Grondkosten]]=1,Tb_Activiteiten[[#Headers],[Grondkosten]],""))</f>
        <v/>
      </c>
      <c r="AL728" t="str">
        <f>IF(ISNUMBER(FIND("overige",Methode_Keuze)),"",IF(Tb_Activiteiten[[#This Row],[Bijdrage in natura (overige)]]=1,Tb_Activiteiten[[#Headers],[Bijdrage in natura (overige)]],""))</f>
        <v/>
      </c>
      <c r="AM728" t="str">
        <f>IF(ISNUMBER(FIND("overige",Methode_Keuze)),"",IF(Tb_Activiteiten[[#This Row],[Bijdrage in natura (vrijwilligers)]]=1,Tb_Activiteiten[[#Headers],[Bijdrage in natura (vrijwilligers)]],""))</f>
        <v/>
      </c>
      <c r="AN728" t="str">
        <f>IF(ISNUMBER(FIND("overige",Methode_Keuze)),"",IF(Tb_Activiteiten[[#This Row],[Afschrijvingskosten]]=1,Tb_Activiteiten[[#Headers],[Afschrijvingskosten]],""))</f>
        <v/>
      </c>
    </row>
    <row r="729" spans="1:40" x14ac:dyDescent="0.25">
      <c r="A729" s="342"/>
      <c r="F729" s="81"/>
      <c r="G729" s="81"/>
      <c r="L729" s="71"/>
      <c r="N729" t="str">
        <f>IFERROR(IF(VLOOKUP(Tb_Activiteiten[[#This Row],[Openstelling]],Tb_Openstelling[],2,0)=1,1,""),"")</f>
        <v/>
      </c>
      <c r="AA729" t="str">
        <f>IF(ISNUMBER(FIND("arbeid",Methode_Keuze)),"",IF(ISNUMBER(FIND("arbeid",Methode_Keuze)),"",IF(Tb_Activiteiten[[#This Row],[Loonkosten]]=1,Tb_Activiteiten[[#Headers],[Loonkosten]],"")))</f>
        <v/>
      </c>
      <c r="AB729" t="str">
        <f>IF(ISNUMBER(FIND("arbeid",Methode_Keuze)),"",IF(ISNUMBER(FIND("arbeid",Methode_Keuze)),"",IF(Tb_Activiteiten[[#This Row],[Eigen arbeid]]=1,Tb_Activiteiten[[#Headers],[Eigen arbeid]],"")))</f>
        <v/>
      </c>
      <c r="AC729" t="str">
        <f>IF(ISNUMBER(FIND("arbeid",Methode_Keuze)),"",IF(ISNUMBER(FIND("arbeid",Methode_Keuze)),"",IF(Tb_Activiteiten[[#This Row],[Projectmedewerker]]=1,Tb_Activiteiten[[#Headers],[Projectmedewerker]],"")))</f>
        <v/>
      </c>
      <c r="AD729" t="str">
        <f>IF(ISNUMBER(FIND("arbeid",Methode_Keuze)),"",IF(ISNUMBER(FIND("arbeid",Methode_Keuze)),"",IF(Tb_Activiteiten[[#This Row],[Landbouwer]]=1,Tb_Activiteiten[[#Headers],[Landbouwer]],"")))</f>
        <v/>
      </c>
      <c r="AE729" t="str">
        <f>IF(ISNUMBER(FIND("arbeid",Methode_Keuze)),"",IF(ISNUMBER(FIND("arbeid",Methode_Keuze)),"",IF(Tb_Activiteiten[[#This Row],[Adviseur]]=1,Tb_Activiteiten[[#Headers],[Adviseur]],"")))</f>
        <v/>
      </c>
      <c r="AF729" t="str">
        <f>IF(ISNUMBER(FIND("arbeid",Methode_Keuze)),"",IF(ISNUMBER(FIND("arbeid",Methode_Keuze)),"",IF(Tb_Activiteiten[[#This Row],[Projectleider/Expert]]=1,Tb_Activiteiten[[#Headers],[Projectleider/Expert]],"")))</f>
        <v/>
      </c>
      <c r="AG729" t="str">
        <f>IF(ISNUMBER(FIND("arbeid",Methode_Keuze)),"",IF(ISNUMBER(FIND("arbeid",Methode_Keuze)),"",IF(Tb_Activiteiten[[#This Row],[Arbeidskosten]]=1,Tb_Activiteiten[[#Headers],[Arbeidskosten]],"")))</f>
        <v/>
      </c>
      <c r="AH729" t="str">
        <f>IF(ISNUMBER(FIND("arbeid",Methode_Keuze)),"",IF(ISNUMBER(FIND("arbeid",Methode_Keuze)),"",IF(Tb_Activiteiten[[#This Row],[Arbeidskosten op basis van IKS]]=1,Tb_Activiteiten[[#Headers],[Arbeidskosten op basis van IKS]],"")))</f>
        <v/>
      </c>
      <c r="AI729" t="str">
        <f>IF(ISNUMBER(FIND("overige",Methode_Keuze)),"",IF(Tb_Activiteiten[[#This Row],[Kosten derden exclusief btw]]=1,Tb_Activiteiten[[#Headers],[Kosten derden exclusief btw]],""))</f>
        <v/>
      </c>
      <c r="AJ729" t="str">
        <f>IF(ISNUMBER(FIND("overige",Methode_Keuze)),"",IF(Tb_Activiteiten[[#This Row],[Niet verrekenbare btw]]=1,Tb_Activiteiten[[#Headers],[Niet verrekenbare btw]],""))</f>
        <v/>
      </c>
      <c r="AK729" t="str">
        <f>IF(ISNUMBER(FIND("overige",Methode_Keuze)),"",IF(Tb_Activiteiten[[#This Row],[Grondkosten]]=1,Tb_Activiteiten[[#Headers],[Grondkosten]],""))</f>
        <v/>
      </c>
      <c r="AL729" t="str">
        <f>IF(ISNUMBER(FIND("overige",Methode_Keuze)),"",IF(Tb_Activiteiten[[#This Row],[Bijdrage in natura (overige)]]=1,Tb_Activiteiten[[#Headers],[Bijdrage in natura (overige)]],""))</f>
        <v/>
      </c>
      <c r="AM729" t="str">
        <f>IF(ISNUMBER(FIND("overige",Methode_Keuze)),"",IF(Tb_Activiteiten[[#This Row],[Bijdrage in natura (vrijwilligers)]]=1,Tb_Activiteiten[[#Headers],[Bijdrage in natura (vrijwilligers)]],""))</f>
        <v/>
      </c>
      <c r="AN729" t="str">
        <f>IF(ISNUMBER(FIND("overige",Methode_Keuze)),"",IF(Tb_Activiteiten[[#This Row],[Afschrijvingskosten]]=1,Tb_Activiteiten[[#Headers],[Afschrijvingskosten]],""))</f>
        <v/>
      </c>
    </row>
    <row r="730" spans="1:40" x14ac:dyDescent="0.25">
      <c r="A730" s="342"/>
      <c r="F730" s="81"/>
      <c r="G730" s="81"/>
      <c r="L730" s="71"/>
      <c r="N730" t="str">
        <f>IFERROR(IF(VLOOKUP(Tb_Activiteiten[[#This Row],[Openstelling]],Tb_Openstelling[],2,0)=1,1,""),"")</f>
        <v/>
      </c>
      <c r="AA730" t="str">
        <f>IF(ISNUMBER(FIND("arbeid",Methode_Keuze)),"",IF(ISNUMBER(FIND("arbeid",Methode_Keuze)),"",IF(Tb_Activiteiten[[#This Row],[Loonkosten]]=1,Tb_Activiteiten[[#Headers],[Loonkosten]],"")))</f>
        <v/>
      </c>
      <c r="AB730" t="str">
        <f>IF(ISNUMBER(FIND("arbeid",Methode_Keuze)),"",IF(ISNUMBER(FIND("arbeid",Methode_Keuze)),"",IF(Tb_Activiteiten[[#This Row],[Eigen arbeid]]=1,Tb_Activiteiten[[#Headers],[Eigen arbeid]],"")))</f>
        <v/>
      </c>
      <c r="AC730" t="str">
        <f>IF(ISNUMBER(FIND("arbeid",Methode_Keuze)),"",IF(ISNUMBER(FIND("arbeid",Methode_Keuze)),"",IF(Tb_Activiteiten[[#This Row],[Projectmedewerker]]=1,Tb_Activiteiten[[#Headers],[Projectmedewerker]],"")))</f>
        <v/>
      </c>
      <c r="AD730" t="str">
        <f>IF(ISNUMBER(FIND("arbeid",Methode_Keuze)),"",IF(ISNUMBER(FIND("arbeid",Methode_Keuze)),"",IF(Tb_Activiteiten[[#This Row],[Landbouwer]]=1,Tb_Activiteiten[[#Headers],[Landbouwer]],"")))</f>
        <v/>
      </c>
      <c r="AE730" t="str">
        <f>IF(ISNUMBER(FIND("arbeid",Methode_Keuze)),"",IF(ISNUMBER(FIND("arbeid",Methode_Keuze)),"",IF(Tb_Activiteiten[[#This Row],[Adviseur]]=1,Tb_Activiteiten[[#Headers],[Adviseur]],"")))</f>
        <v/>
      </c>
      <c r="AF730" t="str">
        <f>IF(ISNUMBER(FIND("arbeid",Methode_Keuze)),"",IF(ISNUMBER(FIND("arbeid",Methode_Keuze)),"",IF(Tb_Activiteiten[[#This Row],[Projectleider/Expert]]=1,Tb_Activiteiten[[#Headers],[Projectleider/Expert]],"")))</f>
        <v/>
      </c>
      <c r="AG730" t="str">
        <f>IF(ISNUMBER(FIND("arbeid",Methode_Keuze)),"",IF(ISNUMBER(FIND("arbeid",Methode_Keuze)),"",IF(Tb_Activiteiten[[#This Row],[Arbeidskosten]]=1,Tb_Activiteiten[[#Headers],[Arbeidskosten]],"")))</f>
        <v/>
      </c>
      <c r="AH730" t="str">
        <f>IF(ISNUMBER(FIND("arbeid",Methode_Keuze)),"",IF(ISNUMBER(FIND("arbeid",Methode_Keuze)),"",IF(Tb_Activiteiten[[#This Row],[Arbeidskosten op basis van IKS]]=1,Tb_Activiteiten[[#Headers],[Arbeidskosten op basis van IKS]],"")))</f>
        <v/>
      </c>
      <c r="AI730" t="str">
        <f>IF(ISNUMBER(FIND("overige",Methode_Keuze)),"",IF(Tb_Activiteiten[[#This Row],[Kosten derden exclusief btw]]=1,Tb_Activiteiten[[#Headers],[Kosten derden exclusief btw]],""))</f>
        <v/>
      </c>
      <c r="AJ730" t="str">
        <f>IF(ISNUMBER(FIND("overige",Methode_Keuze)),"",IF(Tb_Activiteiten[[#This Row],[Niet verrekenbare btw]]=1,Tb_Activiteiten[[#Headers],[Niet verrekenbare btw]],""))</f>
        <v/>
      </c>
      <c r="AK730" t="str">
        <f>IF(ISNUMBER(FIND("overige",Methode_Keuze)),"",IF(Tb_Activiteiten[[#This Row],[Grondkosten]]=1,Tb_Activiteiten[[#Headers],[Grondkosten]],""))</f>
        <v/>
      </c>
      <c r="AL730" t="str">
        <f>IF(ISNUMBER(FIND("overige",Methode_Keuze)),"",IF(Tb_Activiteiten[[#This Row],[Bijdrage in natura (overige)]]=1,Tb_Activiteiten[[#Headers],[Bijdrage in natura (overige)]],""))</f>
        <v/>
      </c>
      <c r="AM730" t="str">
        <f>IF(ISNUMBER(FIND("overige",Methode_Keuze)),"",IF(Tb_Activiteiten[[#This Row],[Bijdrage in natura (vrijwilligers)]]=1,Tb_Activiteiten[[#Headers],[Bijdrage in natura (vrijwilligers)]],""))</f>
        <v/>
      </c>
      <c r="AN730" t="str">
        <f>IF(ISNUMBER(FIND("overige",Methode_Keuze)),"",IF(Tb_Activiteiten[[#This Row],[Afschrijvingskosten]]=1,Tb_Activiteiten[[#Headers],[Afschrijvingskosten]],""))</f>
        <v/>
      </c>
    </row>
    <row r="731" spans="1:40" x14ac:dyDescent="0.25">
      <c r="A731" s="342"/>
      <c r="F731" s="81"/>
      <c r="G731" s="81"/>
      <c r="L731" s="71"/>
      <c r="N731" t="str">
        <f>IFERROR(IF(VLOOKUP(Tb_Activiteiten[[#This Row],[Openstelling]],Tb_Openstelling[],2,0)=1,1,""),"")</f>
        <v/>
      </c>
      <c r="AA731" t="str">
        <f>IF(ISNUMBER(FIND("arbeid",Methode_Keuze)),"",IF(ISNUMBER(FIND("arbeid",Methode_Keuze)),"",IF(Tb_Activiteiten[[#This Row],[Loonkosten]]=1,Tb_Activiteiten[[#Headers],[Loonkosten]],"")))</f>
        <v/>
      </c>
      <c r="AB731" t="str">
        <f>IF(ISNUMBER(FIND("arbeid",Methode_Keuze)),"",IF(ISNUMBER(FIND("arbeid",Methode_Keuze)),"",IF(Tb_Activiteiten[[#This Row],[Eigen arbeid]]=1,Tb_Activiteiten[[#Headers],[Eigen arbeid]],"")))</f>
        <v/>
      </c>
      <c r="AC731" t="str">
        <f>IF(ISNUMBER(FIND("arbeid",Methode_Keuze)),"",IF(ISNUMBER(FIND("arbeid",Methode_Keuze)),"",IF(Tb_Activiteiten[[#This Row],[Projectmedewerker]]=1,Tb_Activiteiten[[#Headers],[Projectmedewerker]],"")))</f>
        <v/>
      </c>
      <c r="AD731" t="str">
        <f>IF(ISNUMBER(FIND("arbeid",Methode_Keuze)),"",IF(ISNUMBER(FIND("arbeid",Methode_Keuze)),"",IF(Tb_Activiteiten[[#This Row],[Landbouwer]]=1,Tb_Activiteiten[[#Headers],[Landbouwer]],"")))</f>
        <v/>
      </c>
      <c r="AE731" t="str">
        <f>IF(ISNUMBER(FIND("arbeid",Methode_Keuze)),"",IF(ISNUMBER(FIND("arbeid",Methode_Keuze)),"",IF(Tb_Activiteiten[[#This Row],[Adviseur]]=1,Tb_Activiteiten[[#Headers],[Adviseur]],"")))</f>
        <v/>
      </c>
      <c r="AF731" t="str">
        <f>IF(ISNUMBER(FIND("arbeid",Methode_Keuze)),"",IF(ISNUMBER(FIND("arbeid",Methode_Keuze)),"",IF(Tb_Activiteiten[[#This Row],[Projectleider/Expert]]=1,Tb_Activiteiten[[#Headers],[Projectleider/Expert]],"")))</f>
        <v/>
      </c>
      <c r="AG731" t="str">
        <f>IF(ISNUMBER(FIND("arbeid",Methode_Keuze)),"",IF(ISNUMBER(FIND("arbeid",Methode_Keuze)),"",IF(Tb_Activiteiten[[#This Row],[Arbeidskosten]]=1,Tb_Activiteiten[[#Headers],[Arbeidskosten]],"")))</f>
        <v/>
      </c>
      <c r="AH731" t="str">
        <f>IF(ISNUMBER(FIND("arbeid",Methode_Keuze)),"",IF(ISNUMBER(FIND("arbeid",Methode_Keuze)),"",IF(Tb_Activiteiten[[#This Row],[Arbeidskosten op basis van IKS]]=1,Tb_Activiteiten[[#Headers],[Arbeidskosten op basis van IKS]],"")))</f>
        <v/>
      </c>
      <c r="AI731" t="str">
        <f>IF(ISNUMBER(FIND("overige",Methode_Keuze)),"",IF(Tb_Activiteiten[[#This Row],[Kosten derden exclusief btw]]=1,Tb_Activiteiten[[#Headers],[Kosten derden exclusief btw]],""))</f>
        <v/>
      </c>
      <c r="AJ731" t="str">
        <f>IF(ISNUMBER(FIND("overige",Methode_Keuze)),"",IF(Tb_Activiteiten[[#This Row],[Niet verrekenbare btw]]=1,Tb_Activiteiten[[#Headers],[Niet verrekenbare btw]],""))</f>
        <v/>
      </c>
      <c r="AK731" t="str">
        <f>IF(ISNUMBER(FIND("overige",Methode_Keuze)),"",IF(Tb_Activiteiten[[#This Row],[Grondkosten]]=1,Tb_Activiteiten[[#Headers],[Grondkosten]],""))</f>
        <v/>
      </c>
      <c r="AL731" t="str">
        <f>IF(ISNUMBER(FIND("overige",Methode_Keuze)),"",IF(Tb_Activiteiten[[#This Row],[Bijdrage in natura (overige)]]=1,Tb_Activiteiten[[#Headers],[Bijdrage in natura (overige)]],""))</f>
        <v/>
      </c>
      <c r="AM731" t="str">
        <f>IF(ISNUMBER(FIND("overige",Methode_Keuze)),"",IF(Tb_Activiteiten[[#This Row],[Bijdrage in natura (vrijwilligers)]]=1,Tb_Activiteiten[[#Headers],[Bijdrage in natura (vrijwilligers)]],""))</f>
        <v/>
      </c>
      <c r="AN731" t="str">
        <f>IF(ISNUMBER(FIND("overige",Methode_Keuze)),"",IF(Tb_Activiteiten[[#This Row],[Afschrijvingskosten]]=1,Tb_Activiteiten[[#Headers],[Afschrijvingskosten]],""))</f>
        <v/>
      </c>
    </row>
    <row r="732" spans="1:40" x14ac:dyDescent="0.25">
      <c r="A732" s="342"/>
      <c r="F732" s="81"/>
      <c r="G732" s="81"/>
      <c r="L732" s="71"/>
      <c r="N732" t="str">
        <f>IFERROR(IF(VLOOKUP(Tb_Activiteiten[[#This Row],[Openstelling]],Tb_Openstelling[],2,0)=1,1,""),"")</f>
        <v/>
      </c>
      <c r="AA732" t="str">
        <f>IF(ISNUMBER(FIND("arbeid",Methode_Keuze)),"",IF(ISNUMBER(FIND("arbeid",Methode_Keuze)),"",IF(Tb_Activiteiten[[#This Row],[Loonkosten]]=1,Tb_Activiteiten[[#Headers],[Loonkosten]],"")))</f>
        <v/>
      </c>
      <c r="AB732" t="str">
        <f>IF(ISNUMBER(FIND("arbeid",Methode_Keuze)),"",IF(ISNUMBER(FIND("arbeid",Methode_Keuze)),"",IF(Tb_Activiteiten[[#This Row],[Eigen arbeid]]=1,Tb_Activiteiten[[#Headers],[Eigen arbeid]],"")))</f>
        <v/>
      </c>
      <c r="AC732" t="str">
        <f>IF(ISNUMBER(FIND("arbeid",Methode_Keuze)),"",IF(ISNUMBER(FIND("arbeid",Methode_Keuze)),"",IF(Tb_Activiteiten[[#This Row],[Projectmedewerker]]=1,Tb_Activiteiten[[#Headers],[Projectmedewerker]],"")))</f>
        <v/>
      </c>
      <c r="AD732" t="str">
        <f>IF(ISNUMBER(FIND("arbeid",Methode_Keuze)),"",IF(ISNUMBER(FIND("arbeid",Methode_Keuze)),"",IF(Tb_Activiteiten[[#This Row],[Landbouwer]]=1,Tb_Activiteiten[[#Headers],[Landbouwer]],"")))</f>
        <v/>
      </c>
      <c r="AE732" t="str">
        <f>IF(ISNUMBER(FIND("arbeid",Methode_Keuze)),"",IF(ISNUMBER(FIND("arbeid",Methode_Keuze)),"",IF(Tb_Activiteiten[[#This Row],[Adviseur]]=1,Tb_Activiteiten[[#Headers],[Adviseur]],"")))</f>
        <v/>
      </c>
      <c r="AF732" t="str">
        <f>IF(ISNUMBER(FIND("arbeid",Methode_Keuze)),"",IF(ISNUMBER(FIND("arbeid",Methode_Keuze)),"",IF(Tb_Activiteiten[[#This Row],[Projectleider/Expert]]=1,Tb_Activiteiten[[#Headers],[Projectleider/Expert]],"")))</f>
        <v/>
      </c>
      <c r="AG732" t="str">
        <f>IF(ISNUMBER(FIND("arbeid",Methode_Keuze)),"",IF(ISNUMBER(FIND("arbeid",Methode_Keuze)),"",IF(Tb_Activiteiten[[#This Row],[Arbeidskosten]]=1,Tb_Activiteiten[[#Headers],[Arbeidskosten]],"")))</f>
        <v/>
      </c>
      <c r="AH732" t="str">
        <f>IF(ISNUMBER(FIND("arbeid",Methode_Keuze)),"",IF(ISNUMBER(FIND("arbeid",Methode_Keuze)),"",IF(Tb_Activiteiten[[#This Row],[Arbeidskosten op basis van IKS]]=1,Tb_Activiteiten[[#Headers],[Arbeidskosten op basis van IKS]],"")))</f>
        <v/>
      </c>
      <c r="AI732" t="str">
        <f>IF(ISNUMBER(FIND("overige",Methode_Keuze)),"",IF(Tb_Activiteiten[[#This Row],[Kosten derden exclusief btw]]=1,Tb_Activiteiten[[#Headers],[Kosten derden exclusief btw]],""))</f>
        <v/>
      </c>
      <c r="AJ732" t="str">
        <f>IF(ISNUMBER(FIND("overige",Methode_Keuze)),"",IF(Tb_Activiteiten[[#This Row],[Niet verrekenbare btw]]=1,Tb_Activiteiten[[#Headers],[Niet verrekenbare btw]],""))</f>
        <v/>
      </c>
      <c r="AK732" t="str">
        <f>IF(ISNUMBER(FIND("overige",Methode_Keuze)),"",IF(Tb_Activiteiten[[#This Row],[Grondkosten]]=1,Tb_Activiteiten[[#Headers],[Grondkosten]],""))</f>
        <v/>
      </c>
      <c r="AL732" t="str">
        <f>IF(ISNUMBER(FIND("overige",Methode_Keuze)),"",IF(Tb_Activiteiten[[#This Row],[Bijdrage in natura (overige)]]=1,Tb_Activiteiten[[#Headers],[Bijdrage in natura (overige)]],""))</f>
        <v/>
      </c>
      <c r="AM732" t="str">
        <f>IF(ISNUMBER(FIND("overige",Methode_Keuze)),"",IF(Tb_Activiteiten[[#This Row],[Bijdrage in natura (vrijwilligers)]]=1,Tb_Activiteiten[[#Headers],[Bijdrage in natura (vrijwilligers)]],""))</f>
        <v/>
      </c>
      <c r="AN732" t="str">
        <f>IF(ISNUMBER(FIND("overige",Methode_Keuze)),"",IF(Tb_Activiteiten[[#This Row],[Afschrijvingskosten]]=1,Tb_Activiteiten[[#Headers],[Afschrijvingskosten]],""))</f>
        <v/>
      </c>
    </row>
    <row r="733" spans="1:40" x14ac:dyDescent="0.25">
      <c r="A733" s="342"/>
      <c r="F733" s="81"/>
      <c r="G733" s="81"/>
      <c r="L733" s="71"/>
      <c r="N733" t="str">
        <f>IFERROR(IF(VLOOKUP(Tb_Activiteiten[[#This Row],[Openstelling]],Tb_Openstelling[],2,0)=1,1,""),"")</f>
        <v/>
      </c>
      <c r="AA733" t="str">
        <f>IF(ISNUMBER(FIND("arbeid",Methode_Keuze)),"",IF(ISNUMBER(FIND("arbeid",Methode_Keuze)),"",IF(Tb_Activiteiten[[#This Row],[Loonkosten]]=1,Tb_Activiteiten[[#Headers],[Loonkosten]],"")))</f>
        <v/>
      </c>
      <c r="AB733" t="str">
        <f>IF(ISNUMBER(FIND("arbeid",Methode_Keuze)),"",IF(ISNUMBER(FIND("arbeid",Methode_Keuze)),"",IF(Tb_Activiteiten[[#This Row],[Eigen arbeid]]=1,Tb_Activiteiten[[#Headers],[Eigen arbeid]],"")))</f>
        <v/>
      </c>
      <c r="AC733" t="str">
        <f>IF(ISNUMBER(FIND("arbeid",Methode_Keuze)),"",IF(ISNUMBER(FIND("arbeid",Methode_Keuze)),"",IF(Tb_Activiteiten[[#This Row],[Projectmedewerker]]=1,Tb_Activiteiten[[#Headers],[Projectmedewerker]],"")))</f>
        <v/>
      </c>
      <c r="AD733" t="str">
        <f>IF(ISNUMBER(FIND("arbeid",Methode_Keuze)),"",IF(ISNUMBER(FIND("arbeid",Methode_Keuze)),"",IF(Tb_Activiteiten[[#This Row],[Landbouwer]]=1,Tb_Activiteiten[[#Headers],[Landbouwer]],"")))</f>
        <v/>
      </c>
      <c r="AE733" t="str">
        <f>IF(ISNUMBER(FIND("arbeid",Methode_Keuze)),"",IF(ISNUMBER(FIND("arbeid",Methode_Keuze)),"",IF(Tb_Activiteiten[[#This Row],[Adviseur]]=1,Tb_Activiteiten[[#Headers],[Adviseur]],"")))</f>
        <v/>
      </c>
      <c r="AF733" t="str">
        <f>IF(ISNUMBER(FIND("arbeid",Methode_Keuze)),"",IF(ISNUMBER(FIND("arbeid",Methode_Keuze)),"",IF(Tb_Activiteiten[[#This Row],[Projectleider/Expert]]=1,Tb_Activiteiten[[#Headers],[Projectleider/Expert]],"")))</f>
        <v/>
      </c>
      <c r="AG733" t="str">
        <f>IF(ISNUMBER(FIND("arbeid",Methode_Keuze)),"",IF(ISNUMBER(FIND("arbeid",Methode_Keuze)),"",IF(Tb_Activiteiten[[#This Row],[Arbeidskosten]]=1,Tb_Activiteiten[[#Headers],[Arbeidskosten]],"")))</f>
        <v/>
      </c>
      <c r="AH733" t="str">
        <f>IF(ISNUMBER(FIND("arbeid",Methode_Keuze)),"",IF(ISNUMBER(FIND("arbeid",Methode_Keuze)),"",IF(Tb_Activiteiten[[#This Row],[Arbeidskosten op basis van IKS]]=1,Tb_Activiteiten[[#Headers],[Arbeidskosten op basis van IKS]],"")))</f>
        <v/>
      </c>
      <c r="AI733" t="str">
        <f>IF(ISNUMBER(FIND("overige",Methode_Keuze)),"",IF(Tb_Activiteiten[[#This Row],[Kosten derden exclusief btw]]=1,Tb_Activiteiten[[#Headers],[Kosten derden exclusief btw]],""))</f>
        <v/>
      </c>
      <c r="AJ733" t="str">
        <f>IF(ISNUMBER(FIND("overige",Methode_Keuze)),"",IF(Tb_Activiteiten[[#This Row],[Niet verrekenbare btw]]=1,Tb_Activiteiten[[#Headers],[Niet verrekenbare btw]],""))</f>
        <v/>
      </c>
      <c r="AK733" t="str">
        <f>IF(ISNUMBER(FIND("overige",Methode_Keuze)),"",IF(Tb_Activiteiten[[#This Row],[Grondkosten]]=1,Tb_Activiteiten[[#Headers],[Grondkosten]],""))</f>
        <v/>
      </c>
      <c r="AL733" t="str">
        <f>IF(ISNUMBER(FIND("overige",Methode_Keuze)),"",IF(Tb_Activiteiten[[#This Row],[Bijdrage in natura (overige)]]=1,Tb_Activiteiten[[#Headers],[Bijdrage in natura (overige)]],""))</f>
        <v/>
      </c>
      <c r="AM733" t="str">
        <f>IF(ISNUMBER(FIND("overige",Methode_Keuze)),"",IF(Tb_Activiteiten[[#This Row],[Bijdrage in natura (vrijwilligers)]]=1,Tb_Activiteiten[[#Headers],[Bijdrage in natura (vrijwilligers)]],""))</f>
        <v/>
      </c>
      <c r="AN733" t="str">
        <f>IF(ISNUMBER(FIND("overige",Methode_Keuze)),"",IF(Tb_Activiteiten[[#This Row],[Afschrijvingskosten]]=1,Tb_Activiteiten[[#Headers],[Afschrijvingskosten]],""))</f>
        <v/>
      </c>
    </row>
    <row r="734" spans="1:40" x14ac:dyDescent="0.25">
      <c r="A734" s="342"/>
      <c r="F734" s="81"/>
      <c r="G734" s="81"/>
      <c r="L734" s="71"/>
      <c r="N734" t="str">
        <f>IFERROR(IF(VLOOKUP(Tb_Activiteiten[[#This Row],[Openstelling]],Tb_Openstelling[],2,0)=1,1,""),"")</f>
        <v/>
      </c>
      <c r="AA734" t="str">
        <f>IF(ISNUMBER(FIND("arbeid",Methode_Keuze)),"",IF(ISNUMBER(FIND("arbeid",Methode_Keuze)),"",IF(Tb_Activiteiten[[#This Row],[Loonkosten]]=1,Tb_Activiteiten[[#Headers],[Loonkosten]],"")))</f>
        <v/>
      </c>
      <c r="AB734" t="str">
        <f>IF(ISNUMBER(FIND("arbeid",Methode_Keuze)),"",IF(ISNUMBER(FIND("arbeid",Methode_Keuze)),"",IF(Tb_Activiteiten[[#This Row],[Eigen arbeid]]=1,Tb_Activiteiten[[#Headers],[Eigen arbeid]],"")))</f>
        <v/>
      </c>
      <c r="AC734" t="str">
        <f>IF(ISNUMBER(FIND("arbeid",Methode_Keuze)),"",IF(ISNUMBER(FIND("arbeid",Methode_Keuze)),"",IF(Tb_Activiteiten[[#This Row],[Projectmedewerker]]=1,Tb_Activiteiten[[#Headers],[Projectmedewerker]],"")))</f>
        <v/>
      </c>
      <c r="AD734" t="str">
        <f>IF(ISNUMBER(FIND("arbeid",Methode_Keuze)),"",IF(ISNUMBER(FIND("arbeid",Methode_Keuze)),"",IF(Tb_Activiteiten[[#This Row],[Landbouwer]]=1,Tb_Activiteiten[[#Headers],[Landbouwer]],"")))</f>
        <v/>
      </c>
      <c r="AE734" t="str">
        <f>IF(ISNUMBER(FIND("arbeid",Methode_Keuze)),"",IF(ISNUMBER(FIND("arbeid",Methode_Keuze)),"",IF(Tb_Activiteiten[[#This Row],[Adviseur]]=1,Tb_Activiteiten[[#Headers],[Adviseur]],"")))</f>
        <v/>
      </c>
      <c r="AF734" t="str">
        <f>IF(ISNUMBER(FIND("arbeid",Methode_Keuze)),"",IF(ISNUMBER(FIND("arbeid",Methode_Keuze)),"",IF(Tb_Activiteiten[[#This Row],[Projectleider/Expert]]=1,Tb_Activiteiten[[#Headers],[Projectleider/Expert]],"")))</f>
        <v/>
      </c>
      <c r="AG734" t="str">
        <f>IF(ISNUMBER(FIND("arbeid",Methode_Keuze)),"",IF(ISNUMBER(FIND("arbeid",Methode_Keuze)),"",IF(Tb_Activiteiten[[#This Row],[Arbeidskosten]]=1,Tb_Activiteiten[[#Headers],[Arbeidskosten]],"")))</f>
        <v/>
      </c>
      <c r="AH734" t="str">
        <f>IF(ISNUMBER(FIND("arbeid",Methode_Keuze)),"",IF(ISNUMBER(FIND("arbeid",Methode_Keuze)),"",IF(Tb_Activiteiten[[#This Row],[Arbeidskosten op basis van IKS]]=1,Tb_Activiteiten[[#Headers],[Arbeidskosten op basis van IKS]],"")))</f>
        <v/>
      </c>
      <c r="AI734" t="str">
        <f>IF(ISNUMBER(FIND("overige",Methode_Keuze)),"",IF(Tb_Activiteiten[[#This Row],[Kosten derden exclusief btw]]=1,Tb_Activiteiten[[#Headers],[Kosten derden exclusief btw]],""))</f>
        <v/>
      </c>
      <c r="AJ734" t="str">
        <f>IF(ISNUMBER(FIND("overige",Methode_Keuze)),"",IF(Tb_Activiteiten[[#This Row],[Niet verrekenbare btw]]=1,Tb_Activiteiten[[#Headers],[Niet verrekenbare btw]],""))</f>
        <v/>
      </c>
      <c r="AK734" t="str">
        <f>IF(ISNUMBER(FIND("overige",Methode_Keuze)),"",IF(Tb_Activiteiten[[#This Row],[Grondkosten]]=1,Tb_Activiteiten[[#Headers],[Grondkosten]],""))</f>
        <v/>
      </c>
      <c r="AL734" t="str">
        <f>IF(ISNUMBER(FIND("overige",Methode_Keuze)),"",IF(Tb_Activiteiten[[#This Row],[Bijdrage in natura (overige)]]=1,Tb_Activiteiten[[#Headers],[Bijdrage in natura (overige)]],""))</f>
        <v/>
      </c>
      <c r="AM734" t="str">
        <f>IF(ISNUMBER(FIND("overige",Methode_Keuze)),"",IF(Tb_Activiteiten[[#This Row],[Bijdrage in natura (vrijwilligers)]]=1,Tb_Activiteiten[[#Headers],[Bijdrage in natura (vrijwilligers)]],""))</f>
        <v/>
      </c>
      <c r="AN734" t="str">
        <f>IF(ISNUMBER(FIND("overige",Methode_Keuze)),"",IF(Tb_Activiteiten[[#This Row],[Afschrijvingskosten]]=1,Tb_Activiteiten[[#Headers],[Afschrijvingskosten]],""))</f>
        <v/>
      </c>
    </row>
    <row r="735" spans="1:40" x14ac:dyDescent="0.25">
      <c r="A735" s="342"/>
      <c r="F735" s="81"/>
      <c r="G735" s="81"/>
      <c r="L735" s="71"/>
      <c r="N735" t="str">
        <f>IFERROR(IF(VLOOKUP(Tb_Activiteiten[[#This Row],[Openstelling]],Tb_Openstelling[],2,0)=1,1,""),"")</f>
        <v/>
      </c>
      <c r="AA735" t="str">
        <f>IF(ISNUMBER(FIND("arbeid",Methode_Keuze)),"",IF(ISNUMBER(FIND("arbeid",Methode_Keuze)),"",IF(Tb_Activiteiten[[#This Row],[Loonkosten]]=1,Tb_Activiteiten[[#Headers],[Loonkosten]],"")))</f>
        <v/>
      </c>
      <c r="AB735" t="str">
        <f>IF(ISNUMBER(FIND("arbeid",Methode_Keuze)),"",IF(ISNUMBER(FIND("arbeid",Methode_Keuze)),"",IF(Tb_Activiteiten[[#This Row],[Eigen arbeid]]=1,Tb_Activiteiten[[#Headers],[Eigen arbeid]],"")))</f>
        <v/>
      </c>
      <c r="AC735" t="str">
        <f>IF(ISNUMBER(FIND("arbeid",Methode_Keuze)),"",IF(ISNUMBER(FIND("arbeid",Methode_Keuze)),"",IF(Tb_Activiteiten[[#This Row],[Projectmedewerker]]=1,Tb_Activiteiten[[#Headers],[Projectmedewerker]],"")))</f>
        <v/>
      </c>
      <c r="AD735" t="str">
        <f>IF(ISNUMBER(FIND("arbeid",Methode_Keuze)),"",IF(ISNUMBER(FIND("arbeid",Methode_Keuze)),"",IF(Tb_Activiteiten[[#This Row],[Landbouwer]]=1,Tb_Activiteiten[[#Headers],[Landbouwer]],"")))</f>
        <v/>
      </c>
      <c r="AE735" t="str">
        <f>IF(ISNUMBER(FIND("arbeid",Methode_Keuze)),"",IF(ISNUMBER(FIND("arbeid",Methode_Keuze)),"",IF(Tb_Activiteiten[[#This Row],[Adviseur]]=1,Tb_Activiteiten[[#Headers],[Adviseur]],"")))</f>
        <v/>
      </c>
      <c r="AF735" t="str">
        <f>IF(ISNUMBER(FIND("arbeid",Methode_Keuze)),"",IF(ISNUMBER(FIND("arbeid",Methode_Keuze)),"",IF(Tb_Activiteiten[[#This Row],[Projectleider/Expert]]=1,Tb_Activiteiten[[#Headers],[Projectleider/Expert]],"")))</f>
        <v/>
      </c>
      <c r="AG735" t="str">
        <f>IF(ISNUMBER(FIND("arbeid",Methode_Keuze)),"",IF(ISNUMBER(FIND("arbeid",Methode_Keuze)),"",IF(Tb_Activiteiten[[#This Row],[Arbeidskosten]]=1,Tb_Activiteiten[[#Headers],[Arbeidskosten]],"")))</f>
        <v/>
      </c>
      <c r="AH735" t="str">
        <f>IF(ISNUMBER(FIND("arbeid",Methode_Keuze)),"",IF(ISNUMBER(FIND("arbeid",Methode_Keuze)),"",IF(Tb_Activiteiten[[#This Row],[Arbeidskosten op basis van IKS]]=1,Tb_Activiteiten[[#Headers],[Arbeidskosten op basis van IKS]],"")))</f>
        <v/>
      </c>
      <c r="AI735" t="str">
        <f>IF(ISNUMBER(FIND("overige",Methode_Keuze)),"",IF(Tb_Activiteiten[[#This Row],[Kosten derden exclusief btw]]=1,Tb_Activiteiten[[#Headers],[Kosten derden exclusief btw]],""))</f>
        <v/>
      </c>
      <c r="AJ735" t="str">
        <f>IF(ISNUMBER(FIND("overige",Methode_Keuze)),"",IF(Tb_Activiteiten[[#This Row],[Niet verrekenbare btw]]=1,Tb_Activiteiten[[#Headers],[Niet verrekenbare btw]],""))</f>
        <v/>
      </c>
      <c r="AK735" t="str">
        <f>IF(ISNUMBER(FIND("overige",Methode_Keuze)),"",IF(Tb_Activiteiten[[#This Row],[Grondkosten]]=1,Tb_Activiteiten[[#Headers],[Grondkosten]],""))</f>
        <v/>
      </c>
      <c r="AL735" t="str">
        <f>IF(ISNUMBER(FIND("overige",Methode_Keuze)),"",IF(Tb_Activiteiten[[#This Row],[Bijdrage in natura (overige)]]=1,Tb_Activiteiten[[#Headers],[Bijdrage in natura (overige)]],""))</f>
        <v/>
      </c>
      <c r="AM735" t="str">
        <f>IF(ISNUMBER(FIND("overige",Methode_Keuze)),"",IF(Tb_Activiteiten[[#This Row],[Bijdrage in natura (vrijwilligers)]]=1,Tb_Activiteiten[[#Headers],[Bijdrage in natura (vrijwilligers)]],""))</f>
        <v/>
      </c>
      <c r="AN735" t="str">
        <f>IF(ISNUMBER(FIND("overige",Methode_Keuze)),"",IF(Tb_Activiteiten[[#This Row],[Afschrijvingskosten]]=1,Tb_Activiteiten[[#Headers],[Afschrijvingskosten]],""))</f>
        <v/>
      </c>
    </row>
    <row r="736" spans="1:40" x14ac:dyDescent="0.25">
      <c r="A736" s="342"/>
      <c r="F736" s="81"/>
      <c r="G736" s="81"/>
      <c r="L736" s="71"/>
      <c r="N736" t="str">
        <f>IFERROR(IF(VLOOKUP(Tb_Activiteiten[[#This Row],[Openstelling]],Tb_Openstelling[],2,0)=1,1,""),"")</f>
        <v/>
      </c>
      <c r="AA736" t="str">
        <f>IF(ISNUMBER(FIND("arbeid",Methode_Keuze)),"",IF(ISNUMBER(FIND("arbeid",Methode_Keuze)),"",IF(Tb_Activiteiten[[#This Row],[Loonkosten]]=1,Tb_Activiteiten[[#Headers],[Loonkosten]],"")))</f>
        <v/>
      </c>
      <c r="AB736" t="str">
        <f>IF(ISNUMBER(FIND("arbeid",Methode_Keuze)),"",IF(ISNUMBER(FIND("arbeid",Methode_Keuze)),"",IF(Tb_Activiteiten[[#This Row],[Eigen arbeid]]=1,Tb_Activiteiten[[#Headers],[Eigen arbeid]],"")))</f>
        <v/>
      </c>
      <c r="AC736" t="str">
        <f>IF(ISNUMBER(FIND("arbeid",Methode_Keuze)),"",IF(ISNUMBER(FIND("arbeid",Methode_Keuze)),"",IF(Tb_Activiteiten[[#This Row],[Projectmedewerker]]=1,Tb_Activiteiten[[#Headers],[Projectmedewerker]],"")))</f>
        <v/>
      </c>
      <c r="AD736" t="str">
        <f>IF(ISNUMBER(FIND("arbeid",Methode_Keuze)),"",IF(ISNUMBER(FIND("arbeid",Methode_Keuze)),"",IF(Tb_Activiteiten[[#This Row],[Landbouwer]]=1,Tb_Activiteiten[[#Headers],[Landbouwer]],"")))</f>
        <v/>
      </c>
      <c r="AE736" t="str">
        <f>IF(ISNUMBER(FIND("arbeid",Methode_Keuze)),"",IF(ISNUMBER(FIND("arbeid",Methode_Keuze)),"",IF(Tb_Activiteiten[[#This Row],[Adviseur]]=1,Tb_Activiteiten[[#Headers],[Adviseur]],"")))</f>
        <v/>
      </c>
      <c r="AF736" t="str">
        <f>IF(ISNUMBER(FIND("arbeid",Methode_Keuze)),"",IF(ISNUMBER(FIND("arbeid",Methode_Keuze)),"",IF(Tb_Activiteiten[[#This Row],[Projectleider/Expert]]=1,Tb_Activiteiten[[#Headers],[Projectleider/Expert]],"")))</f>
        <v/>
      </c>
      <c r="AG736" t="str">
        <f>IF(ISNUMBER(FIND("arbeid",Methode_Keuze)),"",IF(ISNUMBER(FIND("arbeid",Methode_Keuze)),"",IF(Tb_Activiteiten[[#This Row],[Arbeidskosten]]=1,Tb_Activiteiten[[#Headers],[Arbeidskosten]],"")))</f>
        <v/>
      </c>
      <c r="AH736" t="str">
        <f>IF(ISNUMBER(FIND("arbeid",Methode_Keuze)),"",IF(ISNUMBER(FIND("arbeid",Methode_Keuze)),"",IF(Tb_Activiteiten[[#This Row],[Arbeidskosten op basis van IKS]]=1,Tb_Activiteiten[[#Headers],[Arbeidskosten op basis van IKS]],"")))</f>
        <v/>
      </c>
      <c r="AI736" t="str">
        <f>IF(ISNUMBER(FIND("overige",Methode_Keuze)),"",IF(Tb_Activiteiten[[#This Row],[Kosten derden exclusief btw]]=1,Tb_Activiteiten[[#Headers],[Kosten derden exclusief btw]],""))</f>
        <v/>
      </c>
      <c r="AJ736" t="str">
        <f>IF(ISNUMBER(FIND("overige",Methode_Keuze)),"",IF(Tb_Activiteiten[[#This Row],[Niet verrekenbare btw]]=1,Tb_Activiteiten[[#Headers],[Niet verrekenbare btw]],""))</f>
        <v/>
      </c>
      <c r="AK736" t="str">
        <f>IF(ISNUMBER(FIND("overige",Methode_Keuze)),"",IF(Tb_Activiteiten[[#This Row],[Grondkosten]]=1,Tb_Activiteiten[[#Headers],[Grondkosten]],""))</f>
        <v/>
      </c>
      <c r="AL736" t="str">
        <f>IF(ISNUMBER(FIND("overige",Methode_Keuze)),"",IF(Tb_Activiteiten[[#This Row],[Bijdrage in natura (overige)]]=1,Tb_Activiteiten[[#Headers],[Bijdrage in natura (overige)]],""))</f>
        <v/>
      </c>
      <c r="AM736" t="str">
        <f>IF(ISNUMBER(FIND("overige",Methode_Keuze)),"",IF(Tb_Activiteiten[[#This Row],[Bijdrage in natura (vrijwilligers)]]=1,Tb_Activiteiten[[#Headers],[Bijdrage in natura (vrijwilligers)]],""))</f>
        <v/>
      </c>
      <c r="AN736" t="str">
        <f>IF(ISNUMBER(FIND("overige",Methode_Keuze)),"",IF(Tb_Activiteiten[[#This Row],[Afschrijvingskosten]]=1,Tb_Activiteiten[[#Headers],[Afschrijvingskosten]],""))</f>
        <v/>
      </c>
    </row>
    <row r="737" spans="1:40" x14ac:dyDescent="0.25">
      <c r="A737" s="342"/>
      <c r="F737" s="81"/>
      <c r="G737" s="81"/>
      <c r="L737" s="71"/>
      <c r="N737" t="str">
        <f>IFERROR(IF(VLOOKUP(Tb_Activiteiten[[#This Row],[Openstelling]],Tb_Openstelling[],2,0)=1,1,""),"")</f>
        <v/>
      </c>
      <c r="AA737" t="str">
        <f>IF(ISNUMBER(FIND("arbeid",Methode_Keuze)),"",IF(ISNUMBER(FIND("arbeid",Methode_Keuze)),"",IF(Tb_Activiteiten[[#This Row],[Loonkosten]]=1,Tb_Activiteiten[[#Headers],[Loonkosten]],"")))</f>
        <v/>
      </c>
      <c r="AB737" t="str">
        <f>IF(ISNUMBER(FIND("arbeid",Methode_Keuze)),"",IF(ISNUMBER(FIND("arbeid",Methode_Keuze)),"",IF(Tb_Activiteiten[[#This Row],[Eigen arbeid]]=1,Tb_Activiteiten[[#Headers],[Eigen arbeid]],"")))</f>
        <v/>
      </c>
      <c r="AC737" t="str">
        <f>IF(ISNUMBER(FIND("arbeid",Methode_Keuze)),"",IF(ISNUMBER(FIND("arbeid",Methode_Keuze)),"",IF(Tb_Activiteiten[[#This Row],[Projectmedewerker]]=1,Tb_Activiteiten[[#Headers],[Projectmedewerker]],"")))</f>
        <v/>
      </c>
      <c r="AD737" t="str">
        <f>IF(ISNUMBER(FIND("arbeid",Methode_Keuze)),"",IF(ISNUMBER(FIND("arbeid",Methode_Keuze)),"",IF(Tb_Activiteiten[[#This Row],[Landbouwer]]=1,Tb_Activiteiten[[#Headers],[Landbouwer]],"")))</f>
        <v/>
      </c>
      <c r="AE737" t="str">
        <f>IF(ISNUMBER(FIND("arbeid",Methode_Keuze)),"",IF(ISNUMBER(FIND("arbeid",Methode_Keuze)),"",IF(Tb_Activiteiten[[#This Row],[Adviseur]]=1,Tb_Activiteiten[[#Headers],[Adviseur]],"")))</f>
        <v/>
      </c>
      <c r="AF737" t="str">
        <f>IF(ISNUMBER(FIND("arbeid",Methode_Keuze)),"",IF(ISNUMBER(FIND("arbeid",Methode_Keuze)),"",IF(Tb_Activiteiten[[#This Row],[Projectleider/Expert]]=1,Tb_Activiteiten[[#Headers],[Projectleider/Expert]],"")))</f>
        <v/>
      </c>
      <c r="AG737" t="str">
        <f>IF(ISNUMBER(FIND("arbeid",Methode_Keuze)),"",IF(ISNUMBER(FIND("arbeid",Methode_Keuze)),"",IF(Tb_Activiteiten[[#This Row],[Arbeidskosten]]=1,Tb_Activiteiten[[#Headers],[Arbeidskosten]],"")))</f>
        <v/>
      </c>
      <c r="AH737" t="str">
        <f>IF(ISNUMBER(FIND("arbeid",Methode_Keuze)),"",IF(ISNUMBER(FIND("arbeid",Methode_Keuze)),"",IF(Tb_Activiteiten[[#This Row],[Arbeidskosten op basis van IKS]]=1,Tb_Activiteiten[[#Headers],[Arbeidskosten op basis van IKS]],"")))</f>
        <v/>
      </c>
      <c r="AI737" t="str">
        <f>IF(ISNUMBER(FIND("overige",Methode_Keuze)),"",IF(Tb_Activiteiten[[#This Row],[Kosten derden exclusief btw]]=1,Tb_Activiteiten[[#Headers],[Kosten derden exclusief btw]],""))</f>
        <v/>
      </c>
      <c r="AJ737" t="str">
        <f>IF(ISNUMBER(FIND("overige",Methode_Keuze)),"",IF(Tb_Activiteiten[[#This Row],[Niet verrekenbare btw]]=1,Tb_Activiteiten[[#Headers],[Niet verrekenbare btw]],""))</f>
        <v/>
      </c>
      <c r="AK737" t="str">
        <f>IF(ISNUMBER(FIND("overige",Methode_Keuze)),"",IF(Tb_Activiteiten[[#This Row],[Grondkosten]]=1,Tb_Activiteiten[[#Headers],[Grondkosten]],""))</f>
        <v/>
      </c>
      <c r="AL737" t="str">
        <f>IF(ISNUMBER(FIND("overige",Methode_Keuze)),"",IF(Tb_Activiteiten[[#This Row],[Bijdrage in natura (overige)]]=1,Tb_Activiteiten[[#Headers],[Bijdrage in natura (overige)]],""))</f>
        <v/>
      </c>
      <c r="AM737" t="str">
        <f>IF(ISNUMBER(FIND("overige",Methode_Keuze)),"",IF(Tb_Activiteiten[[#This Row],[Bijdrage in natura (vrijwilligers)]]=1,Tb_Activiteiten[[#Headers],[Bijdrage in natura (vrijwilligers)]],""))</f>
        <v/>
      </c>
      <c r="AN737" t="str">
        <f>IF(ISNUMBER(FIND("overige",Methode_Keuze)),"",IF(Tb_Activiteiten[[#This Row],[Afschrijvingskosten]]=1,Tb_Activiteiten[[#Headers],[Afschrijvingskosten]],""))</f>
        <v/>
      </c>
    </row>
    <row r="738" spans="1:40" x14ac:dyDescent="0.25">
      <c r="A738" s="342"/>
      <c r="F738" s="81"/>
      <c r="G738" s="81"/>
      <c r="L738" s="71"/>
      <c r="N738" t="str">
        <f>IFERROR(IF(VLOOKUP(Tb_Activiteiten[[#This Row],[Openstelling]],Tb_Openstelling[],2,0)=1,1,""),"")</f>
        <v/>
      </c>
      <c r="AA738" t="str">
        <f>IF(ISNUMBER(FIND("arbeid",Methode_Keuze)),"",IF(ISNUMBER(FIND("arbeid",Methode_Keuze)),"",IF(Tb_Activiteiten[[#This Row],[Loonkosten]]=1,Tb_Activiteiten[[#Headers],[Loonkosten]],"")))</f>
        <v/>
      </c>
      <c r="AB738" t="str">
        <f>IF(ISNUMBER(FIND("arbeid",Methode_Keuze)),"",IF(ISNUMBER(FIND("arbeid",Methode_Keuze)),"",IF(Tb_Activiteiten[[#This Row],[Eigen arbeid]]=1,Tb_Activiteiten[[#Headers],[Eigen arbeid]],"")))</f>
        <v/>
      </c>
      <c r="AC738" t="str">
        <f>IF(ISNUMBER(FIND("arbeid",Methode_Keuze)),"",IF(ISNUMBER(FIND("arbeid",Methode_Keuze)),"",IF(Tb_Activiteiten[[#This Row],[Projectmedewerker]]=1,Tb_Activiteiten[[#Headers],[Projectmedewerker]],"")))</f>
        <v/>
      </c>
      <c r="AD738" t="str">
        <f>IF(ISNUMBER(FIND("arbeid",Methode_Keuze)),"",IF(ISNUMBER(FIND("arbeid",Methode_Keuze)),"",IF(Tb_Activiteiten[[#This Row],[Landbouwer]]=1,Tb_Activiteiten[[#Headers],[Landbouwer]],"")))</f>
        <v/>
      </c>
      <c r="AE738" t="str">
        <f>IF(ISNUMBER(FIND("arbeid",Methode_Keuze)),"",IF(ISNUMBER(FIND("arbeid",Methode_Keuze)),"",IF(Tb_Activiteiten[[#This Row],[Adviseur]]=1,Tb_Activiteiten[[#Headers],[Adviseur]],"")))</f>
        <v/>
      </c>
      <c r="AF738" t="str">
        <f>IF(ISNUMBER(FIND("arbeid",Methode_Keuze)),"",IF(ISNUMBER(FIND("arbeid",Methode_Keuze)),"",IF(Tb_Activiteiten[[#This Row],[Projectleider/Expert]]=1,Tb_Activiteiten[[#Headers],[Projectleider/Expert]],"")))</f>
        <v/>
      </c>
      <c r="AG738" t="str">
        <f>IF(ISNUMBER(FIND("arbeid",Methode_Keuze)),"",IF(ISNUMBER(FIND("arbeid",Methode_Keuze)),"",IF(Tb_Activiteiten[[#This Row],[Arbeidskosten]]=1,Tb_Activiteiten[[#Headers],[Arbeidskosten]],"")))</f>
        <v/>
      </c>
      <c r="AH738" t="str">
        <f>IF(ISNUMBER(FIND("arbeid",Methode_Keuze)),"",IF(ISNUMBER(FIND("arbeid",Methode_Keuze)),"",IF(Tb_Activiteiten[[#This Row],[Arbeidskosten op basis van IKS]]=1,Tb_Activiteiten[[#Headers],[Arbeidskosten op basis van IKS]],"")))</f>
        <v/>
      </c>
      <c r="AI738" t="str">
        <f>IF(ISNUMBER(FIND("overige",Methode_Keuze)),"",IF(Tb_Activiteiten[[#This Row],[Kosten derden exclusief btw]]=1,Tb_Activiteiten[[#Headers],[Kosten derden exclusief btw]],""))</f>
        <v/>
      </c>
      <c r="AJ738" t="str">
        <f>IF(ISNUMBER(FIND("overige",Methode_Keuze)),"",IF(Tb_Activiteiten[[#This Row],[Niet verrekenbare btw]]=1,Tb_Activiteiten[[#Headers],[Niet verrekenbare btw]],""))</f>
        <v/>
      </c>
      <c r="AK738" t="str">
        <f>IF(ISNUMBER(FIND("overige",Methode_Keuze)),"",IF(Tb_Activiteiten[[#This Row],[Grondkosten]]=1,Tb_Activiteiten[[#Headers],[Grondkosten]],""))</f>
        <v/>
      </c>
      <c r="AL738" t="str">
        <f>IF(ISNUMBER(FIND("overige",Methode_Keuze)),"",IF(Tb_Activiteiten[[#This Row],[Bijdrage in natura (overige)]]=1,Tb_Activiteiten[[#Headers],[Bijdrage in natura (overige)]],""))</f>
        <v/>
      </c>
      <c r="AM738" t="str">
        <f>IF(ISNUMBER(FIND("overige",Methode_Keuze)),"",IF(Tb_Activiteiten[[#This Row],[Bijdrage in natura (vrijwilligers)]]=1,Tb_Activiteiten[[#Headers],[Bijdrage in natura (vrijwilligers)]],""))</f>
        <v/>
      </c>
      <c r="AN738" t="str">
        <f>IF(ISNUMBER(FIND("overige",Methode_Keuze)),"",IF(Tb_Activiteiten[[#This Row],[Afschrijvingskosten]]=1,Tb_Activiteiten[[#Headers],[Afschrijvingskosten]],""))</f>
        <v/>
      </c>
    </row>
    <row r="739" spans="1:40" x14ac:dyDescent="0.25">
      <c r="A739" s="342"/>
      <c r="F739" s="81"/>
      <c r="G739" s="81"/>
      <c r="L739" s="71"/>
      <c r="N739" t="str">
        <f>IFERROR(IF(VLOOKUP(Tb_Activiteiten[[#This Row],[Openstelling]],Tb_Openstelling[],2,0)=1,1,""),"")</f>
        <v/>
      </c>
      <c r="AA739" t="str">
        <f>IF(ISNUMBER(FIND("arbeid",Methode_Keuze)),"",IF(ISNUMBER(FIND("arbeid",Methode_Keuze)),"",IF(Tb_Activiteiten[[#This Row],[Loonkosten]]=1,Tb_Activiteiten[[#Headers],[Loonkosten]],"")))</f>
        <v/>
      </c>
      <c r="AB739" t="str">
        <f>IF(ISNUMBER(FIND("arbeid",Methode_Keuze)),"",IF(ISNUMBER(FIND("arbeid",Methode_Keuze)),"",IF(Tb_Activiteiten[[#This Row],[Eigen arbeid]]=1,Tb_Activiteiten[[#Headers],[Eigen arbeid]],"")))</f>
        <v/>
      </c>
      <c r="AC739" t="str">
        <f>IF(ISNUMBER(FIND("arbeid",Methode_Keuze)),"",IF(ISNUMBER(FIND("arbeid",Methode_Keuze)),"",IF(Tb_Activiteiten[[#This Row],[Projectmedewerker]]=1,Tb_Activiteiten[[#Headers],[Projectmedewerker]],"")))</f>
        <v/>
      </c>
      <c r="AD739" t="str">
        <f>IF(ISNUMBER(FIND("arbeid",Methode_Keuze)),"",IF(ISNUMBER(FIND("arbeid",Methode_Keuze)),"",IF(Tb_Activiteiten[[#This Row],[Landbouwer]]=1,Tb_Activiteiten[[#Headers],[Landbouwer]],"")))</f>
        <v/>
      </c>
      <c r="AE739" t="str">
        <f>IF(ISNUMBER(FIND("arbeid",Methode_Keuze)),"",IF(ISNUMBER(FIND("arbeid",Methode_Keuze)),"",IF(Tb_Activiteiten[[#This Row],[Adviseur]]=1,Tb_Activiteiten[[#Headers],[Adviseur]],"")))</f>
        <v/>
      </c>
      <c r="AF739" t="str">
        <f>IF(ISNUMBER(FIND("arbeid",Methode_Keuze)),"",IF(ISNUMBER(FIND("arbeid",Methode_Keuze)),"",IF(Tb_Activiteiten[[#This Row],[Projectleider/Expert]]=1,Tb_Activiteiten[[#Headers],[Projectleider/Expert]],"")))</f>
        <v/>
      </c>
      <c r="AG739" t="str">
        <f>IF(ISNUMBER(FIND("arbeid",Methode_Keuze)),"",IF(ISNUMBER(FIND("arbeid",Methode_Keuze)),"",IF(Tb_Activiteiten[[#This Row],[Arbeidskosten]]=1,Tb_Activiteiten[[#Headers],[Arbeidskosten]],"")))</f>
        <v/>
      </c>
      <c r="AH739" t="str">
        <f>IF(ISNUMBER(FIND("arbeid",Methode_Keuze)),"",IF(ISNUMBER(FIND("arbeid",Methode_Keuze)),"",IF(Tb_Activiteiten[[#This Row],[Arbeidskosten op basis van IKS]]=1,Tb_Activiteiten[[#Headers],[Arbeidskosten op basis van IKS]],"")))</f>
        <v/>
      </c>
      <c r="AI739" t="str">
        <f>IF(ISNUMBER(FIND("overige",Methode_Keuze)),"",IF(Tb_Activiteiten[[#This Row],[Kosten derden exclusief btw]]=1,Tb_Activiteiten[[#Headers],[Kosten derden exclusief btw]],""))</f>
        <v/>
      </c>
      <c r="AJ739" t="str">
        <f>IF(ISNUMBER(FIND("overige",Methode_Keuze)),"",IF(Tb_Activiteiten[[#This Row],[Niet verrekenbare btw]]=1,Tb_Activiteiten[[#Headers],[Niet verrekenbare btw]],""))</f>
        <v/>
      </c>
      <c r="AK739" t="str">
        <f>IF(ISNUMBER(FIND("overige",Methode_Keuze)),"",IF(Tb_Activiteiten[[#This Row],[Grondkosten]]=1,Tb_Activiteiten[[#Headers],[Grondkosten]],""))</f>
        <v/>
      </c>
      <c r="AL739" t="str">
        <f>IF(ISNUMBER(FIND("overige",Methode_Keuze)),"",IF(Tb_Activiteiten[[#This Row],[Bijdrage in natura (overige)]]=1,Tb_Activiteiten[[#Headers],[Bijdrage in natura (overige)]],""))</f>
        <v/>
      </c>
      <c r="AM739" t="str">
        <f>IF(ISNUMBER(FIND("overige",Methode_Keuze)),"",IF(Tb_Activiteiten[[#This Row],[Bijdrage in natura (vrijwilligers)]]=1,Tb_Activiteiten[[#Headers],[Bijdrage in natura (vrijwilligers)]],""))</f>
        <v/>
      </c>
      <c r="AN739" t="str">
        <f>IF(ISNUMBER(FIND("overige",Methode_Keuze)),"",IF(Tb_Activiteiten[[#This Row],[Afschrijvingskosten]]=1,Tb_Activiteiten[[#Headers],[Afschrijvingskosten]],""))</f>
        <v/>
      </c>
    </row>
    <row r="740" spans="1:40" x14ac:dyDescent="0.25">
      <c r="A740" s="342"/>
      <c r="F740" s="81"/>
      <c r="G740" s="81"/>
      <c r="L740" s="71"/>
      <c r="N740" t="str">
        <f>IFERROR(IF(VLOOKUP(Tb_Activiteiten[[#This Row],[Openstelling]],Tb_Openstelling[],2,0)=1,1,""),"")</f>
        <v/>
      </c>
      <c r="AA740" t="str">
        <f>IF(ISNUMBER(FIND("arbeid",Methode_Keuze)),"",IF(ISNUMBER(FIND("arbeid",Methode_Keuze)),"",IF(Tb_Activiteiten[[#This Row],[Loonkosten]]=1,Tb_Activiteiten[[#Headers],[Loonkosten]],"")))</f>
        <v/>
      </c>
      <c r="AB740" t="str">
        <f>IF(ISNUMBER(FIND("arbeid",Methode_Keuze)),"",IF(ISNUMBER(FIND("arbeid",Methode_Keuze)),"",IF(Tb_Activiteiten[[#This Row],[Eigen arbeid]]=1,Tb_Activiteiten[[#Headers],[Eigen arbeid]],"")))</f>
        <v/>
      </c>
      <c r="AC740" t="str">
        <f>IF(ISNUMBER(FIND("arbeid",Methode_Keuze)),"",IF(ISNUMBER(FIND("arbeid",Methode_Keuze)),"",IF(Tb_Activiteiten[[#This Row],[Projectmedewerker]]=1,Tb_Activiteiten[[#Headers],[Projectmedewerker]],"")))</f>
        <v/>
      </c>
      <c r="AD740" t="str">
        <f>IF(ISNUMBER(FIND("arbeid",Methode_Keuze)),"",IF(ISNUMBER(FIND("arbeid",Methode_Keuze)),"",IF(Tb_Activiteiten[[#This Row],[Landbouwer]]=1,Tb_Activiteiten[[#Headers],[Landbouwer]],"")))</f>
        <v/>
      </c>
      <c r="AE740" t="str">
        <f>IF(ISNUMBER(FIND("arbeid",Methode_Keuze)),"",IF(ISNUMBER(FIND("arbeid",Methode_Keuze)),"",IF(Tb_Activiteiten[[#This Row],[Adviseur]]=1,Tb_Activiteiten[[#Headers],[Adviseur]],"")))</f>
        <v/>
      </c>
      <c r="AF740" t="str">
        <f>IF(ISNUMBER(FIND("arbeid",Methode_Keuze)),"",IF(ISNUMBER(FIND("arbeid",Methode_Keuze)),"",IF(Tb_Activiteiten[[#This Row],[Projectleider/Expert]]=1,Tb_Activiteiten[[#Headers],[Projectleider/Expert]],"")))</f>
        <v/>
      </c>
      <c r="AG740" t="str">
        <f>IF(ISNUMBER(FIND("arbeid",Methode_Keuze)),"",IF(ISNUMBER(FIND("arbeid",Methode_Keuze)),"",IF(Tb_Activiteiten[[#This Row],[Arbeidskosten]]=1,Tb_Activiteiten[[#Headers],[Arbeidskosten]],"")))</f>
        <v/>
      </c>
      <c r="AH740" t="str">
        <f>IF(ISNUMBER(FIND("arbeid",Methode_Keuze)),"",IF(ISNUMBER(FIND("arbeid",Methode_Keuze)),"",IF(Tb_Activiteiten[[#This Row],[Arbeidskosten op basis van IKS]]=1,Tb_Activiteiten[[#Headers],[Arbeidskosten op basis van IKS]],"")))</f>
        <v/>
      </c>
      <c r="AI740" t="str">
        <f>IF(ISNUMBER(FIND("overige",Methode_Keuze)),"",IF(Tb_Activiteiten[[#This Row],[Kosten derden exclusief btw]]=1,Tb_Activiteiten[[#Headers],[Kosten derden exclusief btw]],""))</f>
        <v/>
      </c>
      <c r="AJ740" t="str">
        <f>IF(ISNUMBER(FIND("overige",Methode_Keuze)),"",IF(Tb_Activiteiten[[#This Row],[Niet verrekenbare btw]]=1,Tb_Activiteiten[[#Headers],[Niet verrekenbare btw]],""))</f>
        <v/>
      </c>
      <c r="AK740" t="str">
        <f>IF(ISNUMBER(FIND("overige",Methode_Keuze)),"",IF(Tb_Activiteiten[[#This Row],[Grondkosten]]=1,Tb_Activiteiten[[#Headers],[Grondkosten]],""))</f>
        <v/>
      </c>
      <c r="AL740" t="str">
        <f>IF(ISNUMBER(FIND("overige",Methode_Keuze)),"",IF(Tb_Activiteiten[[#This Row],[Bijdrage in natura (overige)]]=1,Tb_Activiteiten[[#Headers],[Bijdrage in natura (overige)]],""))</f>
        <v/>
      </c>
      <c r="AM740" t="str">
        <f>IF(ISNUMBER(FIND("overige",Methode_Keuze)),"",IF(Tb_Activiteiten[[#This Row],[Bijdrage in natura (vrijwilligers)]]=1,Tb_Activiteiten[[#Headers],[Bijdrage in natura (vrijwilligers)]],""))</f>
        <v/>
      </c>
      <c r="AN740" t="str">
        <f>IF(ISNUMBER(FIND("overige",Methode_Keuze)),"",IF(Tb_Activiteiten[[#This Row],[Afschrijvingskosten]]=1,Tb_Activiteiten[[#Headers],[Afschrijvingskosten]],""))</f>
        <v/>
      </c>
    </row>
    <row r="741" spans="1:40" x14ac:dyDescent="0.25">
      <c r="A741" s="342"/>
      <c r="F741" s="81"/>
      <c r="G741" s="81"/>
      <c r="L741" s="71"/>
      <c r="N741" t="str">
        <f>IFERROR(IF(VLOOKUP(Tb_Activiteiten[[#This Row],[Openstelling]],Tb_Openstelling[],2,0)=1,1,""),"")</f>
        <v/>
      </c>
      <c r="AA741" t="str">
        <f>IF(ISNUMBER(FIND("arbeid",Methode_Keuze)),"",IF(ISNUMBER(FIND("arbeid",Methode_Keuze)),"",IF(Tb_Activiteiten[[#This Row],[Loonkosten]]=1,Tb_Activiteiten[[#Headers],[Loonkosten]],"")))</f>
        <v/>
      </c>
      <c r="AB741" t="str">
        <f>IF(ISNUMBER(FIND("arbeid",Methode_Keuze)),"",IF(ISNUMBER(FIND("arbeid",Methode_Keuze)),"",IF(Tb_Activiteiten[[#This Row],[Eigen arbeid]]=1,Tb_Activiteiten[[#Headers],[Eigen arbeid]],"")))</f>
        <v/>
      </c>
      <c r="AC741" t="str">
        <f>IF(ISNUMBER(FIND("arbeid",Methode_Keuze)),"",IF(ISNUMBER(FIND("arbeid",Methode_Keuze)),"",IF(Tb_Activiteiten[[#This Row],[Projectmedewerker]]=1,Tb_Activiteiten[[#Headers],[Projectmedewerker]],"")))</f>
        <v/>
      </c>
      <c r="AD741" t="str">
        <f>IF(ISNUMBER(FIND("arbeid",Methode_Keuze)),"",IF(ISNUMBER(FIND("arbeid",Methode_Keuze)),"",IF(Tb_Activiteiten[[#This Row],[Landbouwer]]=1,Tb_Activiteiten[[#Headers],[Landbouwer]],"")))</f>
        <v/>
      </c>
      <c r="AE741" t="str">
        <f>IF(ISNUMBER(FIND("arbeid",Methode_Keuze)),"",IF(ISNUMBER(FIND("arbeid",Methode_Keuze)),"",IF(Tb_Activiteiten[[#This Row],[Adviseur]]=1,Tb_Activiteiten[[#Headers],[Adviseur]],"")))</f>
        <v/>
      </c>
      <c r="AF741" t="str">
        <f>IF(ISNUMBER(FIND("arbeid",Methode_Keuze)),"",IF(ISNUMBER(FIND("arbeid",Methode_Keuze)),"",IF(Tb_Activiteiten[[#This Row],[Projectleider/Expert]]=1,Tb_Activiteiten[[#Headers],[Projectleider/Expert]],"")))</f>
        <v/>
      </c>
      <c r="AG741" t="str">
        <f>IF(ISNUMBER(FIND("arbeid",Methode_Keuze)),"",IF(ISNUMBER(FIND("arbeid",Methode_Keuze)),"",IF(Tb_Activiteiten[[#This Row],[Arbeidskosten]]=1,Tb_Activiteiten[[#Headers],[Arbeidskosten]],"")))</f>
        <v/>
      </c>
      <c r="AH741" t="str">
        <f>IF(ISNUMBER(FIND("arbeid",Methode_Keuze)),"",IF(ISNUMBER(FIND("arbeid",Methode_Keuze)),"",IF(Tb_Activiteiten[[#This Row],[Arbeidskosten op basis van IKS]]=1,Tb_Activiteiten[[#Headers],[Arbeidskosten op basis van IKS]],"")))</f>
        <v/>
      </c>
      <c r="AI741" t="str">
        <f>IF(ISNUMBER(FIND("overige",Methode_Keuze)),"",IF(Tb_Activiteiten[[#This Row],[Kosten derden exclusief btw]]=1,Tb_Activiteiten[[#Headers],[Kosten derden exclusief btw]],""))</f>
        <v/>
      </c>
      <c r="AJ741" t="str">
        <f>IF(ISNUMBER(FIND("overige",Methode_Keuze)),"",IF(Tb_Activiteiten[[#This Row],[Niet verrekenbare btw]]=1,Tb_Activiteiten[[#Headers],[Niet verrekenbare btw]],""))</f>
        <v/>
      </c>
      <c r="AK741" t="str">
        <f>IF(ISNUMBER(FIND("overige",Methode_Keuze)),"",IF(Tb_Activiteiten[[#This Row],[Grondkosten]]=1,Tb_Activiteiten[[#Headers],[Grondkosten]],""))</f>
        <v/>
      </c>
      <c r="AL741" t="str">
        <f>IF(ISNUMBER(FIND("overige",Methode_Keuze)),"",IF(Tb_Activiteiten[[#This Row],[Bijdrage in natura (overige)]]=1,Tb_Activiteiten[[#Headers],[Bijdrage in natura (overige)]],""))</f>
        <v/>
      </c>
      <c r="AM741" t="str">
        <f>IF(ISNUMBER(FIND("overige",Methode_Keuze)),"",IF(Tb_Activiteiten[[#This Row],[Bijdrage in natura (vrijwilligers)]]=1,Tb_Activiteiten[[#Headers],[Bijdrage in natura (vrijwilligers)]],""))</f>
        <v/>
      </c>
      <c r="AN741" t="str">
        <f>IF(ISNUMBER(FIND("overige",Methode_Keuze)),"",IF(Tb_Activiteiten[[#This Row],[Afschrijvingskosten]]=1,Tb_Activiteiten[[#Headers],[Afschrijvingskosten]],""))</f>
        <v/>
      </c>
    </row>
    <row r="742" spans="1:40" x14ac:dyDescent="0.25">
      <c r="A742" s="342"/>
      <c r="F742" s="81"/>
      <c r="G742" s="81"/>
      <c r="L742" s="71"/>
      <c r="N742" t="str">
        <f>IFERROR(IF(VLOOKUP(Tb_Activiteiten[[#This Row],[Openstelling]],Tb_Openstelling[],2,0)=1,1,""),"")</f>
        <v/>
      </c>
      <c r="AA742" t="str">
        <f>IF(ISNUMBER(FIND("arbeid",Methode_Keuze)),"",IF(ISNUMBER(FIND("arbeid",Methode_Keuze)),"",IF(Tb_Activiteiten[[#This Row],[Loonkosten]]=1,Tb_Activiteiten[[#Headers],[Loonkosten]],"")))</f>
        <v/>
      </c>
      <c r="AB742" t="str">
        <f>IF(ISNUMBER(FIND("arbeid",Methode_Keuze)),"",IF(ISNUMBER(FIND("arbeid",Methode_Keuze)),"",IF(Tb_Activiteiten[[#This Row],[Eigen arbeid]]=1,Tb_Activiteiten[[#Headers],[Eigen arbeid]],"")))</f>
        <v/>
      </c>
      <c r="AC742" t="str">
        <f>IF(ISNUMBER(FIND("arbeid",Methode_Keuze)),"",IF(ISNUMBER(FIND("arbeid",Methode_Keuze)),"",IF(Tb_Activiteiten[[#This Row],[Projectmedewerker]]=1,Tb_Activiteiten[[#Headers],[Projectmedewerker]],"")))</f>
        <v/>
      </c>
      <c r="AD742" t="str">
        <f>IF(ISNUMBER(FIND("arbeid",Methode_Keuze)),"",IF(ISNUMBER(FIND("arbeid",Methode_Keuze)),"",IF(Tb_Activiteiten[[#This Row],[Landbouwer]]=1,Tb_Activiteiten[[#Headers],[Landbouwer]],"")))</f>
        <v/>
      </c>
      <c r="AE742" t="str">
        <f>IF(ISNUMBER(FIND("arbeid",Methode_Keuze)),"",IF(ISNUMBER(FIND("arbeid",Methode_Keuze)),"",IF(Tb_Activiteiten[[#This Row],[Adviseur]]=1,Tb_Activiteiten[[#Headers],[Adviseur]],"")))</f>
        <v/>
      </c>
      <c r="AF742" t="str">
        <f>IF(ISNUMBER(FIND("arbeid",Methode_Keuze)),"",IF(ISNUMBER(FIND("arbeid",Methode_Keuze)),"",IF(Tb_Activiteiten[[#This Row],[Projectleider/Expert]]=1,Tb_Activiteiten[[#Headers],[Projectleider/Expert]],"")))</f>
        <v/>
      </c>
      <c r="AG742" t="str">
        <f>IF(ISNUMBER(FIND("arbeid",Methode_Keuze)),"",IF(ISNUMBER(FIND("arbeid",Methode_Keuze)),"",IF(Tb_Activiteiten[[#This Row],[Arbeidskosten]]=1,Tb_Activiteiten[[#Headers],[Arbeidskosten]],"")))</f>
        <v/>
      </c>
      <c r="AH742" t="str">
        <f>IF(ISNUMBER(FIND("arbeid",Methode_Keuze)),"",IF(ISNUMBER(FIND("arbeid",Methode_Keuze)),"",IF(Tb_Activiteiten[[#This Row],[Arbeidskosten op basis van IKS]]=1,Tb_Activiteiten[[#Headers],[Arbeidskosten op basis van IKS]],"")))</f>
        <v/>
      </c>
      <c r="AI742" t="str">
        <f>IF(ISNUMBER(FIND("overige",Methode_Keuze)),"",IF(Tb_Activiteiten[[#This Row],[Kosten derden exclusief btw]]=1,Tb_Activiteiten[[#Headers],[Kosten derden exclusief btw]],""))</f>
        <v/>
      </c>
      <c r="AJ742" t="str">
        <f>IF(ISNUMBER(FIND("overige",Methode_Keuze)),"",IF(Tb_Activiteiten[[#This Row],[Niet verrekenbare btw]]=1,Tb_Activiteiten[[#Headers],[Niet verrekenbare btw]],""))</f>
        <v/>
      </c>
      <c r="AK742" t="str">
        <f>IF(ISNUMBER(FIND("overige",Methode_Keuze)),"",IF(Tb_Activiteiten[[#This Row],[Grondkosten]]=1,Tb_Activiteiten[[#Headers],[Grondkosten]],""))</f>
        <v/>
      </c>
      <c r="AL742" t="str">
        <f>IF(ISNUMBER(FIND("overige",Methode_Keuze)),"",IF(Tb_Activiteiten[[#This Row],[Bijdrage in natura (overige)]]=1,Tb_Activiteiten[[#Headers],[Bijdrage in natura (overige)]],""))</f>
        <v/>
      </c>
      <c r="AM742" t="str">
        <f>IF(ISNUMBER(FIND("overige",Methode_Keuze)),"",IF(Tb_Activiteiten[[#This Row],[Bijdrage in natura (vrijwilligers)]]=1,Tb_Activiteiten[[#Headers],[Bijdrage in natura (vrijwilligers)]],""))</f>
        <v/>
      </c>
      <c r="AN742" t="str">
        <f>IF(ISNUMBER(FIND("overige",Methode_Keuze)),"",IF(Tb_Activiteiten[[#This Row],[Afschrijvingskosten]]=1,Tb_Activiteiten[[#Headers],[Afschrijvingskosten]],""))</f>
        <v/>
      </c>
    </row>
    <row r="743" spans="1:40" x14ac:dyDescent="0.25">
      <c r="A743" s="342"/>
      <c r="F743" s="81"/>
      <c r="G743" s="81"/>
      <c r="L743" s="71"/>
      <c r="N743" t="str">
        <f>IFERROR(IF(VLOOKUP(Tb_Activiteiten[[#This Row],[Openstelling]],Tb_Openstelling[],2,0)=1,1,""),"")</f>
        <v/>
      </c>
      <c r="AA743" t="str">
        <f>IF(ISNUMBER(FIND("arbeid",Methode_Keuze)),"",IF(ISNUMBER(FIND("arbeid",Methode_Keuze)),"",IF(Tb_Activiteiten[[#This Row],[Loonkosten]]=1,Tb_Activiteiten[[#Headers],[Loonkosten]],"")))</f>
        <v/>
      </c>
      <c r="AB743" t="str">
        <f>IF(ISNUMBER(FIND("arbeid",Methode_Keuze)),"",IF(ISNUMBER(FIND("arbeid",Methode_Keuze)),"",IF(Tb_Activiteiten[[#This Row],[Eigen arbeid]]=1,Tb_Activiteiten[[#Headers],[Eigen arbeid]],"")))</f>
        <v/>
      </c>
      <c r="AC743" t="str">
        <f>IF(ISNUMBER(FIND("arbeid",Methode_Keuze)),"",IF(ISNUMBER(FIND("arbeid",Methode_Keuze)),"",IF(Tb_Activiteiten[[#This Row],[Projectmedewerker]]=1,Tb_Activiteiten[[#Headers],[Projectmedewerker]],"")))</f>
        <v/>
      </c>
      <c r="AD743" t="str">
        <f>IF(ISNUMBER(FIND("arbeid",Methode_Keuze)),"",IF(ISNUMBER(FIND("arbeid",Methode_Keuze)),"",IF(Tb_Activiteiten[[#This Row],[Landbouwer]]=1,Tb_Activiteiten[[#Headers],[Landbouwer]],"")))</f>
        <v/>
      </c>
      <c r="AE743" t="str">
        <f>IF(ISNUMBER(FIND("arbeid",Methode_Keuze)),"",IF(ISNUMBER(FIND("arbeid",Methode_Keuze)),"",IF(Tb_Activiteiten[[#This Row],[Adviseur]]=1,Tb_Activiteiten[[#Headers],[Adviseur]],"")))</f>
        <v/>
      </c>
      <c r="AF743" t="str">
        <f>IF(ISNUMBER(FIND("arbeid",Methode_Keuze)),"",IF(ISNUMBER(FIND("arbeid",Methode_Keuze)),"",IF(Tb_Activiteiten[[#This Row],[Projectleider/Expert]]=1,Tb_Activiteiten[[#Headers],[Projectleider/Expert]],"")))</f>
        <v/>
      </c>
      <c r="AG743" t="str">
        <f>IF(ISNUMBER(FIND("arbeid",Methode_Keuze)),"",IF(ISNUMBER(FIND("arbeid",Methode_Keuze)),"",IF(Tb_Activiteiten[[#This Row],[Arbeidskosten]]=1,Tb_Activiteiten[[#Headers],[Arbeidskosten]],"")))</f>
        <v/>
      </c>
      <c r="AH743" t="str">
        <f>IF(ISNUMBER(FIND("arbeid",Methode_Keuze)),"",IF(ISNUMBER(FIND("arbeid",Methode_Keuze)),"",IF(Tb_Activiteiten[[#This Row],[Arbeidskosten op basis van IKS]]=1,Tb_Activiteiten[[#Headers],[Arbeidskosten op basis van IKS]],"")))</f>
        <v/>
      </c>
      <c r="AI743" t="str">
        <f>IF(ISNUMBER(FIND("overige",Methode_Keuze)),"",IF(Tb_Activiteiten[[#This Row],[Kosten derden exclusief btw]]=1,Tb_Activiteiten[[#Headers],[Kosten derden exclusief btw]],""))</f>
        <v/>
      </c>
      <c r="AJ743" t="str">
        <f>IF(ISNUMBER(FIND("overige",Methode_Keuze)),"",IF(Tb_Activiteiten[[#This Row],[Niet verrekenbare btw]]=1,Tb_Activiteiten[[#Headers],[Niet verrekenbare btw]],""))</f>
        <v/>
      </c>
      <c r="AK743" t="str">
        <f>IF(ISNUMBER(FIND("overige",Methode_Keuze)),"",IF(Tb_Activiteiten[[#This Row],[Grondkosten]]=1,Tb_Activiteiten[[#Headers],[Grondkosten]],""))</f>
        <v/>
      </c>
      <c r="AL743" t="str">
        <f>IF(ISNUMBER(FIND("overige",Methode_Keuze)),"",IF(Tb_Activiteiten[[#This Row],[Bijdrage in natura (overige)]]=1,Tb_Activiteiten[[#Headers],[Bijdrage in natura (overige)]],""))</f>
        <v/>
      </c>
      <c r="AM743" t="str">
        <f>IF(ISNUMBER(FIND("overige",Methode_Keuze)),"",IF(Tb_Activiteiten[[#This Row],[Bijdrage in natura (vrijwilligers)]]=1,Tb_Activiteiten[[#Headers],[Bijdrage in natura (vrijwilligers)]],""))</f>
        <v/>
      </c>
      <c r="AN743" t="str">
        <f>IF(ISNUMBER(FIND("overige",Methode_Keuze)),"",IF(Tb_Activiteiten[[#This Row],[Afschrijvingskosten]]=1,Tb_Activiteiten[[#Headers],[Afschrijvingskosten]],""))</f>
        <v/>
      </c>
    </row>
    <row r="744" spans="1:40" x14ac:dyDescent="0.25">
      <c r="A744" s="342"/>
      <c r="F744" s="81"/>
      <c r="G744" s="81"/>
      <c r="L744" s="71"/>
      <c r="N744" t="str">
        <f>IFERROR(IF(VLOOKUP(Tb_Activiteiten[[#This Row],[Openstelling]],Tb_Openstelling[],2,0)=1,1,""),"")</f>
        <v/>
      </c>
      <c r="AA744" t="str">
        <f>IF(ISNUMBER(FIND("arbeid",Methode_Keuze)),"",IF(ISNUMBER(FIND("arbeid",Methode_Keuze)),"",IF(Tb_Activiteiten[[#This Row],[Loonkosten]]=1,Tb_Activiteiten[[#Headers],[Loonkosten]],"")))</f>
        <v/>
      </c>
      <c r="AB744" t="str">
        <f>IF(ISNUMBER(FIND("arbeid",Methode_Keuze)),"",IF(ISNUMBER(FIND("arbeid",Methode_Keuze)),"",IF(Tb_Activiteiten[[#This Row],[Eigen arbeid]]=1,Tb_Activiteiten[[#Headers],[Eigen arbeid]],"")))</f>
        <v/>
      </c>
      <c r="AC744" t="str">
        <f>IF(ISNUMBER(FIND("arbeid",Methode_Keuze)),"",IF(ISNUMBER(FIND("arbeid",Methode_Keuze)),"",IF(Tb_Activiteiten[[#This Row],[Projectmedewerker]]=1,Tb_Activiteiten[[#Headers],[Projectmedewerker]],"")))</f>
        <v/>
      </c>
      <c r="AD744" t="str">
        <f>IF(ISNUMBER(FIND("arbeid",Methode_Keuze)),"",IF(ISNUMBER(FIND("arbeid",Methode_Keuze)),"",IF(Tb_Activiteiten[[#This Row],[Landbouwer]]=1,Tb_Activiteiten[[#Headers],[Landbouwer]],"")))</f>
        <v/>
      </c>
      <c r="AE744" t="str">
        <f>IF(ISNUMBER(FIND("arbeid",Methode_Keuze)),"",IF(ISNUMBER(FIND("arbeid",Methode_Keuze)),"",IF(Tb_Activiteiten[[#This Row],[Adviseur]]=1,Tb_Activiteiten[[#Headers],[Adviseur]],"")))</f>
        <v/>
      </c>
      <c r="AF744" t="str">
        <f>IF(ISNUMBER(FIND("arbeid",Methode_Keuze)),"",IF(ISNUMBER(FIND("arbeid",Methode_Keuze)),"",IF(Tb_Activiteiten[[#This Row],[Projectleider/Expert]]=1,Tb_Activiteiten[[#Headers],[Projectleider/Expert]],"")))</f>
        <v/>
      </c>
      <c r="AG744" t="str">
        <f>IF(ISNUMBER(FIND("arbeid",Methode_Keuze)),"",IF(ISNUMBER(FIND("arbeid",Methode_Keuze)),"",IF(Tb_Activiteiten[[#This Row],[Arbeidskosten]]=1,Tb_Activiteiten[[#Headers],[Arbeidskosten]],"")))</f>
        <v/>
      </c>
      <c r="AH744" t="str">
        <f>IF(ISNUMBER(FIND("arbeid",Methode_Keuze)),"",IF(ISNUMBER(FIND("arbeid",Methode_Keuze)),"",IF(Tb_Activiteiten[[#This Row],[Arbeidskosten op basis van IKS]]=1,Tb_Activiteiten[[#Headers],[Arbeidskosten op basis van IKS]],"")))</f>
        <v/>
      </c>
      <c r="AI744" t="str">
        <f>IF(ISNUMBER(FIND("overige",Methode_Keuze)),"",IF(Tb_Activiteiten[[#This Row],[Kosten derden exclusief btw]]=1,Tb_Activiteiten[[#Headers],[Kosten derden exclusief btw]],""))</f>
        <v/>
      </c>
      <c r="AJ744" t="str">
        <f>IF(ISNUMBER(FIND("overige",Methode_Keuze)),"",IF(Tb_Activiteiten[[#This Row],[Niet verrekenbare btw]]=1,Tb_Activiteiten[[#Headers],[Niet verrekenbare btw]],""))</f>
        <v/>
      </c>
      <c r="AK744" t="str">
        <f>IF(ISNUMBER(FIND("overige",Methode_Keuze)),"",IF(Tb_Activiteiten[[#This Row],[Grondkosten]]=1,Tb_Activiteiten[[#Headers],[Grondkosten]],""))</f>
        <v/>
      </c>
      <c r="AL744" t="str">
        <f>IF(ISNUMBER(FIND("overige",Methode_Keuze)),"",IF(Tb_Activiteiten[[#This Row],[Bijdrage in natura (overige)]]=1,Tb_Activiteiten[[#Headers],[Bijdrage in natura (overige)]],""))</f>
        <v/>
      </c>
      <c r="AM744" t="str">
        <f>IF(ISNUMBER(FIND("overige",Methode_Keuze)),"",IF(Tb_Activiteiten[[#This Row],[Bijdrage in natura (vrijwilligers)]]=1,Tb_Activiteiten[[#Headers],[Bijdrage in natura (vrijwilligers)]],""))</f>
        <v/>
      </c>
      <c r="AN744" t="str">
        <f>IF(ISNUMBER(FIND("overige",Methode_Keuze)),"",IF(Tb_Activiteiten[[#This Row],[Afschrijvingskosten]]=1,Tb_Activiteiten[[#Headers],[Afschrijvingskosten]],""))</f>
        <v/>
      </c>
    </row>
    <row r="745" spans="1:40" x14ac:dyDescent="0.25">
      <c r="A745" s="342"/>
      <c r="F745" s="81"/>
      <c r="G745" s="81"/>
      <c r="L745" s="71"/>
      <c r="N745" t="str">
        <f>IFERROR(IF(VLOOKUP(Tb_Activiteiten[[#This Row],[Openstelling]],Tb_Openstelling[],2,0)=1,1,""),"")</f>
        <v/>
      </c>
      <c r="AA745" t="str">
        <f>IF(ISNUMBER(FIND("arbeid",Methode_Keuze)),"",IF(ISNUMBER(FIND("arbeid",Methode_Keuze)),"",IF(Tb_Activiteiten[[#This Row],[Loonkosten]]=1,Tb_Activiteiten[[#Headers],[Loonkosten]],"")))</f>
        <v/>
      </c>
      <c r="AB745" t="str">
        <f>IF(ISNUMBER(FIND("arbeid",Methode_Keuze)),"",IF(ISNUMBER(FIND("arbeid",Methode_Keuze)),"",IF(Tb_Activiteiten[[#This Row],[Eigen arbeid]]=1,Tb_Activiteiten[[#Headers],[Eigen arbeid]],"")))</f>
        <v/>
      </c>
      <c r="AC745" t="str">
        <f>IF(ISNUMBER(FIND("arbeid",Methode_Keuze)),"",IF(ISNUMBER(FIND("arbeid",Methode_Keuze)),"",IF(Tb_Activiteiten[[#This Row],[Projectmedewerker]]=1,Tb_Activiteiten[[#Headers],[Projectmedewerker]],"")))</f>
        <v/>
      </c>
      <c r="AD745" t="str">
        <f>IF(ISNUMBER(FIND("arbeid",Methode_Keuze)),"",IF(ISNUMBER(FIND("arbeid",Methode_Keuze)),"",IF(Tb_Activiteiten[[#This Row],[Landbouwer]]=1,Tb_Activiteiten[[#Headers],[Landbouwer]],"")))</f>
        <v/>
      </c>
      <c r="AE745" t="str">
        <f>IF(ISNUMBER(FIND("arbeid",Methode_Keuze)),"",IF(ISNUMBER(FIND("arbeid",Methode_Keuze)),"",IF(Tb_Activiteiten[[#This Row],[Adviseur]]=1,Tb_Activiteiten[[#Headers],[Adviseur]],"")))</f>
        <v/>
      </c>
      <c r="AF745" t="str">
        <f>IF(ISNUMBER(FIND("arbeid",Methode_Keuze)),"",IF(ISNUMBER(FIND("arbeid",Methode_Keuze)),"",IF(Tb_Activiteiten[[#This Row],[Projectleider/Expert]]=1,Tb_Activiteiten[[#Headers],[Projectleider/Expert]],"")))</f>
        <v/>
      </c>
      <c r="AG745" t="str">
        <f>IF(ISNUMBER(FIND("arbeid",Methode_Keuze)),"",IF(ISNUMBER(FIND("arbeid",Methode_Keuze)),"",IF(Tb_Activiteiten[[#This Row],[Arbeidskosten]]=1,Tb_Activiteiten[[#Headers],[Arbeidskosten]],"")))</f>
        <v/>
      </c>
      <c r="AH745" t="str">
        <f>IF(ISNUMBER(FIND("arbeid",Methode_Keuze)),"",IF(ISNUMBER(FIND("arbeid",Methode_Keuze)),"",IF(Tb_Activiteiten[[#This Row],[Arbeidskosten op basis van IKS]]=1,Tb_Activiteiten[[#Headers],[Arbeidskosten op basis van IKS]],"")))</f>
        <v/>
      </c>
      <c r="AI745" t="str">
        <f>IF(ISNUMBER(FIND("overige",Methode_Keuze)),"",IF(Tb_Activiteiten[[#This Row],[Kosten derden exclusief btw]]=1,Tb_Activiteiten[[#Headers],[Kosten derden exclusief btw]],""))</f>
        <v/>
      </c>
      <c r="AJ745" t="str">
        <f>IF(ISNUMBER(FIND("overige",Methode_Keuze)),"",IF(Tb_Activiteiten[[#This Row],[Niet verrekenbare btw]]=1,Tb_Activiteiten[[#Headers],[Niet verrekenbare btw]],""))</f>
        <v/>
      </c>
      <c r="AK745" t="str">
        <f>IF(ISNUMBER(FIND("overige",Methode_Keuze)),"",IF(Tb_Activiteiten[[#This Row],[Grondkosten]]=1,Tb_Activiteiten[[#Headers],[Grondkosten]],""))</f>
        <v/>
      </c>
      <c r="AL745" t="str">
        <f>IF(ISNUMBER(FIND("overige",Methode_Keuze)),"",IF(Tb_Activiteiten[[#This Row],[Bijdrage in natura (overige)]]=1,Tb_Activiteiten[[#Headers],[Bijdrage in natura (overige)]],""))</f>
        <v/>
      </c>
      <c r="AM745" t="str">
        <f>IF(ISNUMBER(FIND("overige",Methode_Keuze)),"",IF(Tb_Activiteiten[[#This Row],[Bijdrage in natura (vrijwilligers)]]=1,Tb_Activiteiten[[#Headers],[Bijdrage in natura (vrijwilligers)]],""))</f>
        <v/>
      </c>
      <c r="AN745" t="str">
        <f>IF(ISNUMBER(FIND("overige",Methode_Keuze)),"",IF(Tb_Activiteiten[[#This Row],[Afschrijvingskosten]]=1,Tb_Activiteiten[[#Headers],[Afschrijvingskosten]],""))</f>
        <v/>
      </c>
    </row>
    <row r="746" spans="1:40" x14ac:dyDescent="0.25">
      <c r="A746" s="342"/>
      <c r="F746" s="81"/>
      <c r="G746" s="81"/>
      <c r="L746" s="71"/>
      <c r="N746" t="str">
        <f>IFERROR(IF(VLOOKUP(Tb_Activiteiten[[#This Row],[Openstelling]],Tb_Openstelling[],2,0)=1,1,""),"")</f>
        <v/>
      </c>
      <c r="AA746" t="str">
        <f>IF(ISNUMBER(FIND("arbeid",Methode_Keuze)),"",IF(ISNUMBER(FIND("arbeid",Methode_Keuze)),"",IF(Tb_Activiteiten[[#This Row],[Loonkosten]]=1,Tb_Activiteiten[[#Headers],[Loonkosten]],"")))</f>
        <v/>
      </c>
      <c r="AB746" t="str">
        <f>IF(ISNUMBER(FIND("arbeid",Methode_Keuze)),"",IF(ISNUMBER(FIND("arbeid",Methode_Keuze)),"",IF(Tb_Activiteiten[[#This Row],[Eigen arbeid]]=1,Tb_Activiteiten[[#Headers],[Eigen arbeid]],"")))</f>
        <v/>
      </c>
      <c r="AC746" t="str">
        <f>IF(ISNUMBER(FIND("arbeid",Methode_Keuze)),"",IF(ISNUMBER(FIND("arbeid",Methode_Keuze)),"",IF(Tb_Activiteiten[[#This Row],[Projectmedewerker]]=1,Tb_Activiteiten[[#Headers],[Projectmedewerker]],"")))</f>
        <v/>
      </c>
      <c r="AD746" t="str">
        <f>IF(ISNUMBER(FIND("arbeid",Methode_Keuze)),"",IF(ISNUMBER(FIND("arbeid",Methode_Keuze)),"",IF(Tb_Activiteiten[[#This Row],[Landbouwer]]=1,Tb_Activiteiten[[#Headers],[Landbouwer]],"")))</f>
        <v/>
      </c>
      <c r="AE746" t="str">
        <f>IF(ISNUMBER(FIND("arbeid",Methode_Keuze)),"",IF(ISNUMBER(FIND("arbeid",Methode_Keuze)),"",IF(Tb_Activiteiten[[#This Row],[Adviseur]]=1,Tb_Activiteiten[[#Headers],[Adviseur]],"")))</f>
        <v/>
      </c>
      <c r="AF746" t="str">
        <f>IF(ISNUMBER(FIND("arbeid",Methode_Keuze)),"",IF(ISNUMBER(FIND("arbeid",Methode_Keuze)),"",IF(Tb_Activiteiten[[#This Row],[Projectleider/Expert]]=1,Tb_Activiteiten[[#Headers],[Projectleider/Expert]],"")))</f>
        <v/>
      </c>
      <c r="AG746" t="str">
        <f>IF(ISNUMBER(FIND("arbeid",Methode_Keuze)),"",IF(ISNUMBER(FIND("arbeid",Methode_Keuze)),"",IF(Tb_Activiteiten[[#This Row],[Arbeidskosten]]=1,Tb_Activiteiten[[#Headers],[Arbeidskosten]],"")))</f>
        <v/>
      </c>
      <c r="AH746" t="str">
        <f>IF(ISNUMBER(FIND("arbeid",Methode_Keuze)),"",IF(ISNUMBER(FIND("arbeid",Methode_Keuze)),"",IF(Tb_Activiteiten[[#This Row],[Arbeidskosten op basis van IKS]]=1,Tb_Activiteiten[[#Headers],[Arbeidskosten op basis van IKS]],"")))</f>
        <v/>
      </c>
      <c r="AI746" t="str">
        <f>IF(ISNUMBER(FIND("overige",Methode_Keuze)),"",IF(Tb_Activiteiten[[#This Row],[Kosten derden exclusief btw]]=1,Tb_Activiteiten[[#Headers],[Kosten derden exclusief btw]],""))</f>
        <v/>
      </c>
      <c r="AJ746" t="str">
        <f>IF(ISNUMBER(FIND("overige",Methode_Keuze)),"",IF(Tb_Activiteiten[[#This Row],[Niet verrekenbare btw]]=1,Tb_Activiteiten[[#Headers],[Niet verrekenbare btw]],""))</f>
        <v/>
      </c>
      <c r="AK746" t="str">
        <f>IF(ISNUMBER(FIND("overige",Methode_Keuze)),"",IF(Tb_Activiteiten[[#This Row],[Grondkosten]]=1,Tb_Activiteiten[[#Headers],[Grondkosten]],""))</f>
        <v/>
      </c>
      <c r="AL746" t="str">
        <f>IF(ISNUMBER(FIND("overige",Methode_Keuze)),"",IF(Tb_Activiteiten[[#This Row],[Bijdrage in natura (overige)]]=1,Tb_Activiteiten[[#Headers],[Bijdrage in natura (overige)]],""))</f>
        <v/>
      </c>
      <c r="AM746" t="str">
        <f>IF(ISNUMBER(FIND("overige",Methode_Keuze)),"",IF(Tb_Activiteiten[[#This Row],[Bijdrage in natura (vrijwilligers)]]=1,Tb_Activiteiten[[#Headers],[Bijdrage in natura (vrijwilligers)]],""))</f>
        <v/>
      </c>
      <c r="AN746" t="str">
        <f>IF(ISNUMBER(FIND("overige",Methode_Keuze)),"",IF(Tb_Activiteiten[[#This Row],[Afschrijvingskosten]]=1,Tb_Activiteiten[[#Headers],[Afschrijvingskosten]],""))</f>
        <v/>
      </c>
    </row>
    <row r="747" spans="1:40" x14ac:dyDescent="0.25">
      <c r="A747" s="342"/>
      <c r="F747" s="81"/>
      <c r="G747" s="81"/>
      <c r="L747" s="71"/>
      <c r="N747" t="str">
        <f>IFERROR(IF(VLOOKUP(Tb_Activiteiten[[#This Row],[Openstelling]],Tb_Openstelling[],2,0)=1,1,""),"")</f>
        <v/>
      </c>
      <c r="AA747" t="str">
        <f>IF(ISNUMBER(FIND("arbeid",Methode_Keuze)),"",IF(ISNUMBER(FIND("arbeid",Methode_Keuze)),"",IF(Tb_Activiteiten[[#This Row],[Loonkosten]]=1,Tb_Activiteiten[[#Headers],[Loonkosten]],"")))</f>
        <v/>
      </c>
      <c r="AB747" t="str">
        <f>IF(ISNUMBER(FIND("arbeid",Methode_Keuze)),"",IF(ISNUMBER(FIND("arbeid",Methode_Keuze)),"",IF(Tb_Activiteiten[[#This Row],[Eigen arbeid]]=1,Tb_Activiteiten[[#Headers],[Eigen arbeid]],"")))</f>
        <v/>
      </c>
      <c r="AC747" t="str">
        <f>IF(ISNUMBER(FIND("arbeid",Methode_Keuze)),"",IF(ISNUMBER(FIND("arbeid",Methode_Keuze)),"",IF(Tb_Activiteiten[[#This Row],[Projectmedewerker]]=1,Tb_Activiteiten[[#Headers],[Projectmedewerker]],"")))</f>
        <v/>
      </c>
      <c r="AD747" t="str">
        <f>IF(ISNUMBER(FIND("arbeid",Methode_Keuze)),"",IF(ISNUMBER(FIND("arbeid",Methode_Keuze)),"",IF(Tb_Activiteiten[[#This Row],[Landbouwer]]=1,Tb_Activiteiten[[#Headers],[Landbouwer]],"")))</f>
        <v/>
      </c>
      <c r="AE747" t="str">
        <f>IF(ISNUMBER(FIND("arbeid",Methode_Keuze)),"",IF(ISNUMBER(FIND("arbeid",Methode_Keuze)),"",IF(Tb_Activiteiten[[#This Row],[Adviseur]]=1,Tb_Activiteiten[[#Headers],[Adviseur]],"")))</f>
        <v/>
      </c>
      <c r="AF747" t="str">
        <f>IF(ISNUMBER(FIND("arbeid",Methode_Keuze)),"",IF(ISNUMBER(FIND("arbeid",Methode_Keuze)),"",IF(Tb_Activiteiten[[#This Row],[Projectleider/Expert]]=1,Tb_Activiteiten[[#Headers],[Projectleider/Expert]],"")))</f>
        <v/>
      </c>
      <c r="AG747" t="str">
        <f>IF(ISNUMBER(FIND("arbeid",Methode_Keuze)),"",IF(ISNUMBER(FIND("arbeid",Methode_Keuze)),"",IF(Tb_Activiteiten[[#This Row],[Arbeidskosten]]=1,Tb_Activiteiten[[#Headers],[Arbeidskosten]],"")))</f>
        <v/>
      </c>
      <c r="AH747" t="str">
        <f>IF(ISNUMBER(FIND("arbeid",Methode_Keuze)),"",IF(ISNUMBER(FIND("arbeid",Methode_Keuze)),"",IF(Tb_Activiteiten[[#This Row],[Arbeidskosten op basis van IKS]]=1,Tb_Activiteiten[[#Headers],[Arbeidskosten op basis van IKS]],"")))</f>
        <v/>
      </c>
      <c r="AI747" t="str">
        <f>IF(ISNUMBER(FIND("overige",Methode_Keuze)),"",IF(Tb_Activiteiten[[#This Row],[Kosten derden exclusief btw]]=1,Tb_Activiteiten[[#Headers],[Kosten derden exclusief btw]],""))</f>
        <v/>
      </c>
      <c r="AJ747" t="str">
        <f>IF(ISNUMBER(FIND("overige",Methode_Keuze)),"",IF(Tb_Activiteiten[[#This Row],[Niet verrekenbare btw]]=1,Tb_Activiteiten[[#Headers],[Niet verrekenbare btw]],""))</f>
        <v/>
      </c>
      <c r="AK747" t="str">
        <f>IF(ISNUMBER(FIND("overige",Methode_Keuze)),"",IF(Tb_Activiteiten[[#This Row],[Grondkosten]]=1,Tb_Activiteiten[[#Headers],[Grondkosten]],""))</f>
        <v/>
      </c>
      <c r="AL747" t="str">
        <f>IF(ISNUMBER(FIND("overige",Methode_Keuze)),"",IF(Tb_Activiteiten[[#This Row],[Bijdrage in natura (overige)]]=1,Tb_Activiteiten[[#Headers],[Bijdrage in natura (overige)]],""))</f>
        <v/>
      </c>
      <c r="AM747" t="str">
        <f>IF(ISNUMBER(FIND("overige",Methode_Keuze)),"",IF(Tb_Activiteiten[[#This Row],[Bijdrage in natura (vrijwilligers)]]=1,Tb_Activiteiten[[#Headers],[Bijdrage in natura (vrijwilligers)]],""))</f>
        <v/>
      </c>
      <c r="AN747" t="str">
        <f>IF(ISNUMBER(FIND("overige",Methode_Keuze)),"",IF(Tb_Activiteiten[[#This Row],[Afschrijvingskosten]]=1,Tb_Activiteiten[[#Headers],[Afschrijvingskosten]],""))</f>
        <v/>
      </c>
    </row>
    <row r="748" spans="1:40" x14ac:dyDescent="0.25">
      <c r="A748" s="342"/>
      <c r="F748" s="81"/>
      <c r="G748" s="81"/>
      <c r="L748" s="71"/>
      <c r="N748" t="str">
        <f>IFERROR(IF(VLOOKUP(Tb_Activiteiten[[#This Row],[Openstelling]],Tb_Openstelling[],2,0)=1,1,""),"")</f>
        <v/>
      </c>
      <c r="AA748" t="str">
        <f>IF(ISNUMBER(FIND("arbeid",Methode_Keuze)),"",IF(ISNUMBER(FIND("arbeid",Methode_Keuze)),"",IF(Tb_Activiteiten[[#This Row],[Loonkosten]]=1,Tb_Activiteiten[[#Headers],[Loonkosten]],"")))</f>
        <v/>
      </c>
      <c r="AB748" t="str">
        <f>IF(ISNUMBER(FIND("arbeid",Methode_Keuze)),"",IF(ISNUMBER(FIND("arbeid",Methode_Keuze)),"",IF(Tb_Activiteiten[[#This Row],[Eigen arbeid]]=1,Tb_Activiteiten[[#Headers],[Eigen arbeid]],"")))</f>
        <v/>
      </c>
      <c r="AC748" t="str">
        <f>IF(ISNUMBER(FIND("arbeid",Methode_Keuze)),"",IF(ISNUMBER(FIND("arbeid",Methode_Keuze)),"",IF(Tb_Activiteiten[[#This Row],[Projectmedewerker]]=1,Tb_Activiteiten[[#Headers],[Projectmedewerker]],"")))</f>
        <v/>
      </c>
      <c r="AD748" t="str">
        <f>IF(ISNUMBER(FIND("arbeid",Methode_Keuze)),"",IF(ISNUMBER(FIND("arbeid",Methode_Keuze)),"",IF(Tb_Activiteiten[[#This Row],[Landbouwer]]=1,Tb_Activiteiten[[#Headers],[Landbouwer]],"")))</f>
        <v/>
      </c>
      <c r="AE748" t="str">
        <f>IF(ISNUMBER(FIND("arbeid",Methode_Keuze)),"",IF(ISNUMBER(FIND("arbeid",Methode_Keuze)),"",IF(Tb_Activiteiten[[#This Row],[Adviseur]]=1,Tb_Activiteiten[[#Headers],[Adviseur]],"")))</f>
        <v/>
      </c>
      <c r="AF748" t="str">
        <f>IF(ISNUMBER(FIND("arbeid",Methode_Keuze)),"",IF(ISNUMBER(FIND("arbeid",Methode_Keuze)),"",IF(Tb_Activiteiten[[#This Row],[Projectleider/Expert]]=1,Tb_Activiteiten[[#Headers],[Projectleider/Expert]],"")))</f>
        <v/>
      </c>
      <c r="AG748" t="str">
        <f>IF(ISNUMBER(FIND("arbeid",Methode_Keuze)),"",IF(ISNUMBER(FIND("arbeid",Methode_Keuze)),"",IF(Tb_Activiteiten[[#This Row],[Arbeidskosten]]=1,Tb_Activiteiten[[#Headers],[Arbeidskosten]],"")))</f>
        <v/>
      </c>
      <c r="AH748" t="str">
        <f>IF(ISNUMBER(FIND("arbeid",Methode_Keuze)),"",IF(ISNUMBER(FIND("arbeid",Methode_Keuze)),"",IF(Tb_Activiteiten[[#This Row],[Arbeidskosten op basis van IKS]]=1,Tb_Activiteiten[[#Headers],[Arbeidskosten op basis van IKS]],"")))</f>
        <v/>
      </c>
      <c r="AI748" t="str">
        <f>IF(ISNUMBER(FIND("overige",Methode_Keuze)),"",IF(Tb_Activiteiten[[#This Row],[Kosten derden exclusief btw]]=1,Tb_Activiteiten[[#Headers],[Kosten derden exclusief btw]],""))</f>
        <v/>
      </c>
      <c r="AJ748" t="str">
        <f>IF(ISNUMBER(FIND("overige",Methode_Keuze)),"",IF(Tb_Activiteiten[[#This Row],[Niet verrekenbare btw]]=1,Tb_Activiteiten[[#Headers],[Niet verrekenbare btw]],""))</f>
        <v/>
      </c>
      <c r="AK748" t="str">
        <f>IF(ISNUMBER(FIND("overige",Methode_Keuze)),"",IF(Tb_Activiteiten[[#This Row],[Grondkosten]]=1,Tb_Activiteiten[[#Headers],[Grondkosten]],""))</f>
        <v/>
      </c>
      <c r="AL748" t="str">
        <f>IF(ISNUMBER(FIND("overige",Methode_Keuze)),"",IF(Tb_Activiteiten[[#This Row],[Bijdrage in natura (overige)]]=1,Tb_Activiteiten[[#Headers],[Bijdrage in natura (overige)]],""))</f>
        <v/>
      </c>
      <c r="AM748" t="str">
        <f>IF(ISNUMBER(FIND("overige",Methode_Keuze)),"",IF(Tb_Activiteiten[[#This Row],[Bijdrage in natura (vrijwilligers)]]=1,Tb_Activiteiten[[#Headers],[Bijdrage in natura (vrijwilligers)]],""))</f>
        <v/>
      </c>
      <c r="AN748" t="str">
        <f>IF(ISNUMBER(FIND("overige",Methode_Keuze)),"",IF(Tb_Activiteiten[[#This Row],[Afschrijvingskosten]]=1,Tb_Activiteiten[[#Headers],[Afschrijvingskosten]],""))</f>
        <v/>
      </c>
    </row>
    <row r="749" spans="1:40" x14ac:dyDescent="0.25">
      <c r="A749" s="342"/>
      <c r="F749" s="81"/>
      <c r="G749" s="81"/>
      <c r="L749" s="71"/>
      <c r="N749" t="str">
        <f>IFERROR(IF(VLOOKUP(Tb_Activiteiten[[#This Row],[Openstelling]],Tb_Openstelling[],2,0)=1,1,""),"")</f>
        <v/>
      </c>
      <c r="AA749" t="str">
        <f>IF(ISNUMBER(FIND("arbeid",Methode_Keuze)),"",IF(ISNUMBER(FIND("arbeid",Methode_Keuze)),"",IF(Tb_Activiteiten[[#This Row],[Loonkosten]]=1,Tb_Activiteiten[[#Headers],[Loonkosten]],"")))</f>
        <v/>
      </c>
      <c r="AB749" t="str">
        <f>IF(ISNUMBER(FIND("arbeid",Methode_Keuze)),"",IF(ISNUMBER(FIND("arbeid",Methode_Keuze)),"",IF(Tb_Activiteiten[[#This Row],[Eigen arbeid]]=1,Tb_Activiteiten[[#Headers],[Eigen arbeid]],"")))</f>
        <v/>
      </c>
      <c r="AC749" t="str">
        <f>IF(ISNUMBER(FIND("arbeid",Methode_Keuze)),"",IF(ISNUMBER(FIND("arbeid",Methode_Keuze)),"",IF(Tb_Activiteiten[[#This Row],[Projectmedewerker]]=1,Tb_Activiteiten[[#Headers],[Projectmedewerker]],"")))</f>
        <v/>
      </c>
      <c r="AD749" t="str">
        <f>IF(ISNUMBER(FIND("arbeid",Methode_Keuze)),"",IF(ISNUMBER(FIND("arbeid",Methode_Keuze)),"",IF(Tb_Activiteiten[[#This Row],[Landbouwer]]=1,Tb_Activiteiten[[#Headers],[Landbouwer]],"")))</f>
        <v/>
      </c>
      <c r="AE749" t="str">
        <f>IF(ISNUMBER(FIND("arbeid",Methode_Keuze)),"",IF(ISNUMBER(FIND("arbeid",Methode_Keuze)),"",IF(Tb_Activiteiten[[#This Row],[Adviseur]]=1,Tb_Activiteiten[[#Headers],[Adviseur]],"")))</f>
        <v/>
      </c>
      <c r="AF749" t="str">
        <f>IF(ISNUMBER(FIND("arbeid",Methode_Keuze)),"",IF(ISNUMBER(FIND("arbeid",Methode_Keuze)),"",IF(Tb_Activiteiten[[#This Row],[Projectleider/Expert]]=1,Tb_Activiteiten[[#Headers],[Projectleider/Expert]],"")))</f>
        <v/>
      </c>
      <c r="AG749" t="str">
        <f>IF(ISNUMBER(FIND("arbeid",Methode_Keuze)),"",IF(ISNUMBER(FIND("arbeid",Methode_Keuze)),"",IF(Tb_Activiteiten[[#This Row],[Arbeidskosten]]=1,Tb_Activiteiten[[#Headers],[Arbeidskosten]],"")))</f>
        <v/>
      </c>
      <c r="AH749" t="str">
        <f>IF(ISNUMBER(FIND("arbeid",Methode_Keuze)),"",IF(ISNUMBER(FIND("arbeid",Methode_Keuze)),"",IF(Tb_Activiteiten[[#This Row],[Arbeidskosten op basis van IKS]]=1,Tb_Activiteiten[[#Headers],[Arbeidskosten op basis van IKS]],"")))</f>
        <v/>
      </c>
      <c r="AI749" t="str">
        <f>IF(ISNUMBER(FIND("overige",Methode_Keuze)),"",IF(Tb_Activiteiten[[#This Row],[Kosten derden exclusief btw]]=1,Tb_Activiteiten[[#Headers],[Kosten derden exclusief btw]],""))</f>
        <v/>
      </c>
      <c r="AJ749" t="str">
        <f>IF(ISNUMBER(FIND("overige",Methode_Keuze)),"",IF(Tb_Activiteiten[[#This Row],[Niet verrekenbare btw]]=1,Tb_Activiteiten[[#Headers],[Niet verrekenbare btw]],""))</f>
        <v/>
      </c>
      <c r="AK749" t="str">
        <f>IF(ISNUMBER(FIND("overige",Methode_Keuze)),"",IF(Tb_Activiteiten[[#This Row],[Grondkosten]]=1,Tb_Activiteiten[[#Headers],[Grondkosten]],""))</f>
        <v/>
      </c>
      <c r="AL749" t="str">
        <f>IF(ISNUMBER(FIND("overige",Methode_Keuze)),"",IF(Tb_Activiteiten[[#This Row],[Bijdrage in natura (overige)]]=1,Tb_Activiteiten[[#Headers],[Bijdrage in natura (overige)]],""))</f>
        <v/>
      </c>
      <c r="AM749" t="str">
        <f>IF(ISNUMBER(FIND("overige",Methode_Keuze)),"",IF(Tb_Activiteiten[[#This Row],[Bijdrage in natura (vrijwilligers)]]=1,Tb_Activiteiten[[#Headers],[Bijdrage in natura (vrijwilligers)]],""))</f>
        <v/>
      </c>
      <c r="AN749" t="str">
        <f>IF(ISNUMBER(FIND("overige",Methode_Keuze)),"",IF(Tb_Activiteiten[[#This Row],[Afschrijvingskosten]]=1,Tb_Activiteiten[[#Headers],[Afschrijvingskosten]],""))</f>
        <v/>
      </c>
    </row>
    <row r="750" spans="1:40" x14ac:dyDescent="0.25">
      <c r="A750" s="342"/>
      <c r="F750" s="81"/>
      <c r="G750" s="81"/>
      <c r="L750" s="71"/>
      <c r="N750" t="str">
        <f>IFERROR(IF(VLOOKUP(Tb_Activiteiten[[#This Row],[Openstelling]],Tb_Openstelling[],2,0)=1,1,""),"")</f>
        <v/>
      </c>
      <c r="AA750" t="str">
        <f>IF(ISNUMBER(FIND("arbeid",Methode_Keuze)),"",IF(ISNUMBER(FIND("arbeid",Methode_Keuze)),"",IF(Tb_Activiteiten[[#This Row],[Loonkosten]]=1,Tb_Activiteiten[[#Headers],[Loonkosten]],"")))</f>
        <v/>
      </c>
      <c r="AB750" t="str">
        <f>IF(ISNUMBER(FIND("arbeid",Methode_Keuze)),"",IF(ISNUMBER(FIND("arbeid",Methode_Keuze)),"",IF(Tb_Activiteiten[[#This Row],[Eigen arbeid]]=1,Tb_Activiteiten[[#Headers],[Eigen arbeid]],"")))</f>
        <v/>
      </c>
      <c r="AC750" t="str">
        <f>IF(ISNUMBER(FIND("arbeid",Methode_Keuze)),"",IF(ISNUMBER(FIND("arbeid",Methode_Keuze)),"",IF(Tb_Activiteiten[[#This Row],[Projectmedewerker]]=1,Tb_Activiteiten[[#Headers],[Projectmedewerker]],"")))</f>
        <v/>
      </c>
      <c r="AD750" t="str">
        <f>IF(ISNUMBER(FIND("arbeid",Methode_Keuze)),"",IF(ISNUMBER(FIND("arbeid",Methode_Keuze)),"",IF(Tb_Activiteiten[[#This Row],[Landbouwer]]=1,Tb_Activiteiten[[#Headers],[Landbouwer]],"")))</f>
        <v/>
      </c>
      <c r="AE750" t="str">
        <f>IF(ISNUMBER(FIND("arbeid",Methode_Keuze)),"",IF(ISNUMBER(FIND("arbeid",Methode_Keuze)),"",IF(Tb_Activiteiten[[#This Row],[Adviseur]]=1,Tb_Activiteiten[[#Headers],[Adviseur]],"")))</f>
        <v/>
      </c>
      <c r="AF750" t="str">
        <f>IF(ISNUMBER(FIND("arbeid",Methode_Keuze)),"",IF(ISNUMBER(FIND("arbeid",Methode_Keuze)),"",IF(Tb_Activiteiten[[#This Row],[Projectleider/Expert]]=1,Tb_Activiteiten[[#Headers],[Projectleider/Expert]],"")))</f>
        <v/>
      </c>
      <c r="AG750" t="str">
        <f>IF(ISNUMBER(FIND("arbeid",Methode_Keuze)),"",IF(ISNUMBER(FIND("arbeid",Methode_Keuze)),"",IF(Tb_Activiteiten[[#This Row],[Arbeidskosten]]=1,Tb_Activiteiten[[#Headers],[Arbeidskosten]],"")))</f>
        <v/>
      </c>
      <c r="AH750" t="str">
        <f>IF(ISNUMBER(FIND("arbeid",Methode_Keuze)),"",IF(ISNUMBER(FIND("arbeid",Methode_Keuze)),"",IF(Tb_Activiteiten[[#This Row],[Arbeidskosten op basis van IKS]]=1,Tb_Activiteiten[[#Headers],[Arbeidskosten op basis van IKS]],"")))</f>
        <v/>
      </c>
      <c r="AI750" t="str">
        <f>IF(ISNUMBER(FIND("overige",Methode_Keuze)),"",IF(Tb_Activiteiten[[#This Row],[Kosten derden exclusief btw]]=1,Tb_Activiteiten[[#Headers],[Kosten derden exclusief btw]],""))</f>
        <v/>
      </c>
      <c r="AJ750" t="str">
        <f>IF(ISNUMBER(FIND("overige",Methode_Keuze)),"",IF(Tb_Activiteiten[[#This Row],[Niet verrekenbare btw]]=1,Tb_Activiteiten[[#Headers],[Niet verrekenbare btw]],""))</f>
        <v/>
      </c>
      <c r="AK750" t="str">
        <f>IF(ISNUMBER(FIND("overige",Methode_Keuze)),"",IF(Tb_Activiteiten[[#This Row],[Grondkosten]]=1,Tb_Activiteiten[[#Headers],[Grondkosten]],""))</f>
        <v/>
      </c>
      <c r="AL750" t="str">
        <f>IF(ISNUMBER(FIND("overige",Methode_Keuze)),"",IF(Tb_Activiteiten[[#This Row],[Bijdrage in natura (overige)]]=1,Tb_Activiteiten[[#Headers],[Bijdrage in natura (overige)]],""))</f>
        <v/>
      </c>
      <c r="AM750" t="str">
        <f>IF(ISNUMBER(FIND("overige",Methode_Keuze)),"",IF(Tb_Activiteiten[[#This Row],[Bijdrage in natura (vrijwilligers)]]=1,Tb_Activiteiten[[#Headers],[Bijdrage in natura (vrijwilligers)]],""))</f>
        <v/>
      </c>
      <c r="AN750" t="str">
        <f>IF(ISNUMBER(FIND("overige",Methode_Keuze)),"",IF(Tb_Activiteiten[[#This Row],[Afschrijvingskosten]]=1,Tb_Activiteiten[[#Headers],[Afschrijvingskosten]],""))</f>
        <v/>
      </c>
    </row>
    <row r="751" spans="1:40" x14ac:dyDescent="0.25">
      <c r="A751" s="342"/>
      <c r="F751" s="81"/>
      <c r="G751" s="81"/>
      <c r="L751" s="71"/>
      <c r="N751" t="str">
        <f>IFERROR(IF(VLOOKUP(Tb_Activiteiten[[#This Row],[Openstelling]],Tb_Openstelling[],2,0)=1,1,""),"")</f>
        <v/>
      </c>
      <c r="AA751" t="str">
        <f>IF(ISNUMBER(FIND("arbeid",Methode_Keuze)),"",IF(ISNUMBER(FIND("arbeid",Methode_Keuze)),"",IF(Tb_Activiteiten[[#This Row],[Loonkosten]]=1,Tb_Activiteiten[[#Headers],[Loonkosten]],"")))</f>
        <v/>
      </c>
      <c r="AB751" t="str">
        <f>IF(ISNUMBER(FIND("arbeid",Methode_Keuze)),"",IF(ISNUMBER(FIND("arbeid",Methode_Keuze)),"",IF(Tb_Activiteiten[[#This Row],[Eigen arbeid]]=1,Tb_Activiteiten[[#Headers],[Eigen arbeid]],"")))</f>
        <v/>
      </c>
      <c r="AC751" t="str">
        <f>IF(ISNUMBER(FIND("arbeid",Methode_Keuze)),"",IF(ISNUMBER(FIND("arbeid",Methode_Keuze)),"",IF(Tb_Activiteiten[[#This Row],[Projectmedewerker]]=1,Tb_Activiteiten[[#Headers],[Projectmedewerker]],"")))</f>
        <v/>
      </c>
      <c r="AD751" t="str">
        <f>IF(ISNUMBER(FIND("arbeid",Methode_Keuze)),"",IF(ISNUMBER(FIND("arbeid",Methode_Keuze)),"",IF(Tb_Activiteiten[[#This Row],[Landbouwer]]=1,Tb_Activiteiten[[#Headers],[Landbouwer]],"")))</f>
        <v/>
      </c>
      <c r="AE751" t="str">
        <f>IF(ISNUMBER(FIND("arbeid",Methode_Keuze)),"",IF(ISNUMBER(FIND("arbeid",Methode_Keuze)),"",IF(Tb_Activiteiten[[#This Row],[Adviseur]]=1,Tb_Activiteiten[[#Headers],[Adviseur]],"")))</f>
        <v/>
      </c>
      <c r="AF751" t="str">
        <f>IF(ISNUMBER(FIND("arbeid",Methode_Keuze)),"",IF(ISNUMBER(FIND("arbeid",Methode_Keuze)),"",IF(Tb_Activiteiten[[#This Row],[Projectleider/Expert]]=1,Tb_Activiteiten[[#Headers],[Projectleider/Expert]],"")))</f>
        <v/>
      </c>
      <c r="AG751" t="str">
        <f>IF(ISNUMBER(FIND("arbeid",Methode_Keuze)),"",IF(ISNUMBER(FIND("arbeid",Methode_Keuze)),"",IF(Tb_Activiteiten[[#This Row],[Arbeidskosten]]=1,Tb_Activiteiten[[#Headers],[Arbeidskosten]],"")))</f>
        <v/>
      </c>
      <c r="AH751" t="str">
        <f>IF(ISNUMBER(FIND("arbeid",Methode_Keuze)),"",IF(ISNUMBER(FIND("arbeid",Methode_Keuze)),"",IF(Tb_Activiteiten[[#This Row],[Arbeidskosten op basis van IKS]]=1,Tb_Activiteiten[[#Headers],[Arbeidskosten op basis van IKS]],"")))</f>
        <v/>
      </c>
      <c r="AI751" t="str">
        <f>IF(ISNUMBER(FIND("overige",Methode_Keuze)),"",IF(Tb_Activiteiten[[#This Row],[Kosten derden exclusief btw]]=1,Tb_Activiteiten[[#Headers],[Kosten derden exclusief btw]],""))</f>
        <v/>
      </c>
      <c r="AJ751" t="str">
        <f>IF(ISNUMBER(FIND("overige",Methode_Keuze)),"",IF(Tb_Activiteiten[[#This Row],[Niet verrekenbare btw]]=1,Tb_Activiteiten[[#Headers],[Niet verrekenbare btw]],""))</f>
        <v/>
      </c>
      <c r="AK751" t="str">
        <f>IF(ISNUMBER(FIND("overige",Methode_Keuze)),"",IF(Tb_Activiteiten[[#This Row],[Grondkosten]]=1,Tb_Activiteiten[[#Headers],[Grondkosten]],""))</f>
        <v/>
      </c>
      <c r="AL751" t="str">
        <f>IF(ISNUMBER(FIND("overige",Methode_Keuze)),"",IF(Tb_Activiteiten[[#This Row],[Bijdrage in natura (overige)]]=1,Tb_Activiteiten[[#Headers],[Bijdrage in natura (overige)]],""))</f>
        <v/>
      </c>
      <c r="AM751" t="str">
        <f>IF(ISNUMBER(FIND("overige",Methode_Keuze)),"",IF(Tb_Activiteiten[[#This Row],[Bijdrage in natura (vrijwilligers)]]=1,Tb_Activiteiten[[#Headers],[Bijdrage in natura (vrijwilligers)]],""))</f>
        <v/>
      </c>
      <c r="AN751" t="str">
        <f>IF(ISNUMBER(FIND("overige",Methode_Keuze)),"",IF(Tb_Activiteiten[[#This Row],[Afschrijvingskosten]]=1,Tb_Activiteiten[[#Headers],[Afschrijvingskosten]],""))</f>
        <v/>
      </c>
    </row>
    <row r="752" spans="1:40" x14ac:dyDescent="0.25">
      <c r="A752" s="342"/>
      <c r="F752" s="81"/>
      <c r="G752" s="81"/>
      <c r="L752" s="71"/>
      <c r="N752" t="str">
        <f>IFERROR(IF(VLOOKUP(Tb_Activiteiten[[#This Row],[Openstelling]],Tb_Openstelling[],2,0)=1,1,""),"")</f>
        <v/>
      </c>
      <c r="AA752" t="str">
        <f>IF(ISNUMBER(FIND("arbeid",Methode_Keuze)),"",IF(ISNUMBER(FIND("arbeid",Methode_Keuze)),"",IF(Tb_Activiteiten[[#This Row],[Loonkosten]]=1,Tb_Activiteiten[[#Headers],[Loonkosten]],"")))</f>
        <v/>
      </c>
      <c r="AB752" t="str">
        <f>IF(ISNUMBER(FIND("arbeid",Methode_Keuze)),"",IF(ISNUMBER(FIND("arbeid",Methode_Keuze)),"",IF(Tb_Activiteiten[[#This Row],[Eigen arbeid]]=1,Tb_Activiteiten[[#Headers],[Eigen arbeid]],"")))</f>
        <v/>
      </c>
      <c r="AC752" t="str">
        <f>IF(ISNUMBER(FIND("arbeid",Methode_Keuze)),"",IF(ISNUMBER(FIND("arbeid",Methode_Keuze)),"",IF(Tb_Activiteiten[[#This Row],[Projectmedewerker]]=1,Tb_Activiteiten[[#Headers],[Projectmedewerker]],"")))</f>
        <v/>
      </c>
      <c r="AD752" t="str">
        <f>IF(ISNUMBER(FIND("arbeid",Methode_Keuze)),"",IF(ISNUMBER(FIND("arbeid",Methode_Keuze)),"",IF(Tb_Activiteiten[[#This Row],[Landbouwer]]=1,Tb_Activiteiten[[#Headers],[Landbouwer]],"")))</f>
        <v/>
      </c>
      <c r="AE752" t="str">
        <f>IF(ISNUMBER(FIND("arbeid",Methode_Keuze)),"",IF(ISNUMBER(FIND("arbeid",Methode_Keuze)),"",IF(Tb_Activiteiten[[#This Row],[Adviseur]]=1,Tb_Activiteiten[[#Headers],[Adviseur]],"")))</f>
        <v/>
      </c>
      <c r="AF752" t="str">
        <f>IF(ISNUMBER(FIND("arbeid",Methode_Keuze)),"",IF(ISNUMBER(FIND("arbeid",Methode_Keuze)),"",IF(Tb_Activiteiten[[#This Row],[Projectleider/Expert]]=1,Tb_Activiteiten[[#Headers],[Projectleider/Expert]],"")))</f>
        <v/>
      </c>
      <c r="AG752" t="str">
        <f>IF(ISNUMBER(FIND("arbeid",Methode_Keuze)),"",IF(ISNUMBER(FIND("arbeid",Methode_Keuze)),"",IF(Tb_Activiteiten[[#This Row],[Arbeidskosten]]=1,Tb_Activiteiten[[#Headers],[Arbeidskosten]],"")))</f>
        <v/>
      </c>
      <c r="AH752" t="str">
        <f>IF(ISNUMBER(FIND("arbeid",Methode_Keuze)),"",IF(ISNUMBER(FIND("arbeid",Methode_Keuze)),"",IF(Tb_Activiteiten[[#This Row],[Arbeidskosten op basis van IKS]]=1,Tb_Activiteiten[[#Headers],[Arbeidskosten op basis van IKS]],"")))</f>
        <v/>
      </c>
      <c r="AI752" t="str">
        <f>IF(ISNUMBER(FIND("overige",Methode_Keuze)),"",IF(Tb_Activiteiten[[#This Row],[Kosten derden exclusief btw]]=1,Tb_Activiteiten[[#Headers],[Kosten derden exclusief btw]],""))</f>
        <v/>
      </c>
      <c r="AJ752" t="str">
        <f>IF(ISNUMBER(FIND("overige",Methode_Keuze)),"",IF(Tb_Activiteiten[[#This Row],[Niet verrekenbare btw]]=1,Tb_Activiteiten[[#Headers],[Niet verrekenbare btw]],""))</f>
        <v/>
      </c>
      <c r="AK752" t="str">
        <f>IF(ISNUMBER(FIND("overige",Methode_Keuze)),"",IF(Tb_Activiteiten[[#This Row],[Grondkosten]]=1,Tb_Activiteiten[[#Headers],[Grondkosten]],""))</f>
        <v/>
      </c>
      <c r="AL752" t="str">
        <f>IF(ISNUMBER(FIND("overige",Methode_Keuze)),"",IF(Tb_Activiteiten[[#This Row],[Bijdrage in natura (overige)]]=1,Tb_Activiteiten[[#Headers],[Bijdrage in natura (overige)]],""))</f>
        <v/>
      </c>
      <c r="AM752" t="str">
        <f>IF(ISNUMBER(FIND("overige",Methode_Keuze)),"",IF(Tb_Activiteiten[[#This Row],[Bijdrage in natura (vrijwilligers)]]=1,Tb_Activiteiten[[#Headers],[Bijdrage in natura (vrijwilligers)]],""))</f>
        <v/>
      </c>
      <c r="AN752" t="str">
        <f>IF(ISNUMBER(FIND("overige",Methode_Keuze)),"",IF(Tb_Activiteiten[[#This Row],[Afschrijvingskosten]]=1,Tb_Activiteiten[[#Headers],[Afschrijvingskosten]],""))</f>
        <v/>
      </c>
    </row>
    <row r="753" spans="1:40" x14ac:dyDescent="0.25">
      <c r="A753" s="342"/>
      <c r="F753" s="81"/>
      <c r="G753" s="81"/>
      <c r="L753" s="71"/>
      <c r="N753" t="str">
        <f>IFERROR(IF(VLOOKUP(Tb_Activiteiten[[#This Row],[Openstelling]],Tb_Openstelling[],2,0)=1,1,""),"")</f>
        <v/>
      </c>
      <c r="AA753" t="str">
        <f>IF(ISNUMBER(FIND("arbeid",Methode_Keuze)),"",IF(ISNUMBER(FIND("arbeid",Methode_Keuze)),"",IF(Tb_Activiteiten[[#This Row],[Loonkosten]]=1,Tb_Activiteiten[[#Headers],[Loonkosten]],"")))</f>
        <v/>
      </c>
      <c r="AB753" t="str">
        <f>IF(ISNUMBER(FIND("arbeid",Methode_Keuze)),"",IF(ISNUMBER(FIND("arbeid",Methode_Keuze)),"",IF(Tb_Activiteiten[[#This Row],[Eigen arbeid]]=1,Tb_Activiteiten[[#Headers],[Eigen arbeid]],"")))</f>
        <v/>
      </c>
      <c r="AC753" t="str">
        <f>IF(ISNUMBER(FIND("arbeid",Methode_Keuze)),"",IF(ISNUMBER(FIND("arbeid",Methode_Keuze)),"",IF(Tb_Activiteiten[[#This Row],[Projectmedewerker]]=1,Tb_Activiteiten[[#Headers],[Projectmedewerker]],"")))</f>
        <v/>
      </c>
      <c r="AD753" t="str">
        <f>IF(ISNUMBER(FIND("arbeid",Methode_Keuze)),"",IF(ISNUMBER(FIND("arbeid",Methode_Keuze)),"",IF(Tb_Activiteiten[[#This Row],[Landbouwer]]=1,Tb_Activiteiten[[#Headers],[Landbouwer]],"")))</f>
        <v/>
      </c>
      <c r="AE753" t="str">
        <f>IF(ISNUMBER(FIND("arbeid",Methode_Keuze)),"",IF(ISNUMBER(FIND("arbeid",Methode_Keuze)),"",IF(Tb_Activiteiten[[#This Row],[Adviseur]]=1,Tb_Activiteiten[[#Headers],[Adviseur]],"")))</f>
        <v/>
      </c>
      <c r="AF753" t="str">
        <f>IF(ISNUMBER(FIND("arbeid",Methode_Keuze)),"",IF(ISNUMBER(FIND("arbeid",Methode_Keuze)),"",IF(Tb_Activiteiten[[#This Row],[Projectleider/Expert]]=1,Tb_Activiteiten[[#Headers],[Projectleider/Expert]],"")))</f>
        <v/>
      </c>
      <c r="AG753" t="str">
        <f>IF(ISNUMBER(FIND("arbeid",Methode_Keuze)),"",IF(ISNUMBER(FIND("arbeid",Methode_Keuze)),"",IF(Tb_Activiteiten[[#This Row],[Arbeidskosten]]=1,Tb_Activiteiten[[#Headers],[Arbeidskosten]],"")))</f>
        <v/>
      </c>
      <c r="AH753" t="str">
        <f>IF(ISNUMBER(FIND("arbeid",Methode_Keuze)),"",IF(ISNUMBER(FIND("arbeid",Methode_Keuze)),"",IF(Tb_Activiteiten[[#This Row],[Arbeidskosten op basis van IKS]]=1,Tb_Activiteiten[[#Headers],[Arbeidskosten op basis van IKS]],"")))</f>
        <v/>
      </c>
      <c r="AI753" t="str">
        <f>IF(ISNUMBER(FIND("overige",Methode_Keuze)),"",IF(Tb_Activiteiten[[#This Row],[Kosten derden exclusief btw]]=1,Tb_Activiteiten[[#Headers],[Kosten derden exclusief btw]],""))</f>
        <v/>
      </c>
      <c r="AJ753" t="str">
        <f>IF(ISNUMBER(FIND("overige",Methode_Keuze)),"",IF(Tb_Activiteiten[[#This Row],[Niet verrekenbare btw]]=1,Tb_Activiteiten[[#Headers],[Niet verrekenbare btw]],""))</f>
        <v/>
      </c>
      <c r="AK753" t="str">
        <f>IF(ISNUMBER(FIND("overige",Methode_Keuze)),"",IF(Tb_Activiteiten[[#This Row],[Grondkosten]]=1,Tb_Activiteiten[[#Headers],[Grondkosten]],""))</f>
        <v/>
      </c>
      <c r="AL753" t="str">
        <f>IF(ISNUMBER(FIND("overige",Methode_Keuze)),"",IF(Tb_Activiteiten[[#This Row],[Bijdrage in natura (overige)]]=1,Tb_Activiteiten[[#Headers],[Bijdrage in natura (overige)]],""))</f>
        <v/>
      </c>
      <c r="AM753" t="str">
        <f>IF(ISNUMBER(FIND("overige",Methode_Keuze)),"",IF(Tb_Activiteiten[[#This Row],[Bijdrage in natura (vrijwilligers)]]=1,Tb_Activiteiten[[#Headers],[Bijdrage in natura (vrijwilligers)]],""))</f>
        <v/>
      </c>
      <c r="AN753" t="str">
        <f>IF(ISNUMBER(FIND("overige",Methode_Keuze)),"",IF(Tb_Activiteiten[[#This Row],[Afschrijvingskosten]]=1,Tb_Activiteiten[[#Headers],[Afschrijvingskosten]],""))</f>
        <v/>
      </c>
    </row>
    <row r="754" spans="1:40" x14ac:dyDescent="0.25">
      <c r="A754" s="342"/>
      <c r="F754" s="81"/>
      <c r="G754" s="81"/>
      <c r="L754" s="71"/>
      <c r="N754" t="str">
        <f>IFERROR(IF(VLOOKUP(Tb_Activiteiten[[#This Row],[Openstelling]],Tb_Openstelling[],2,0)=1,1,""),"")</f>
        <v/>
      </c>
      <c r="AA754" t="str">
        <f>IF(ISNUMBER(FIND("arbeid",Methode_Keuze)),"",IF(ISNUMBER(FIND("arbeid",Methode_Keuze)),"",IF(Tb_Activiteiten[[#This Row],[Loonkosten]]=1,Tb_Activiteiten[[#Headers],[Loonkosten]],"")))</f>
        <v/>
      </c>
      <c r="AB754" t="str">
        <f>IF(ISNUMBER(FIND("arbeid",Methode_Keuze)),"",IF(ISNUMBER(FIND("arbeid",Methode_Keuze)),"",IF(Tb_Activiteiten[[#This Row],[Eigen arbeid]]=1,Tb_Activiteiten[[#Headers],[Eigen arbeid]],"")))</f>
        <v/>
      </c>
      <c r="AC754" t="str">
        <f>IF(ISNUMBER(FIND("arbeid",Methode_Keuze)),"",IF(ISNUMBER(FIND("arbeid",Methode_Keuze)),"",IF(Tb_Activiteiten[[#This Row],[Projectmedewerker]]=1,Tb_Activiteiten[[#Headers],[Projectmedewerker]],"")))</f>
        <v/>
      </c>
      <c r="AD754" t="str">
        <f>IF(ISNUMBER(FIND("arbeid",Methode_Keuze)),"",IF(ISNUMBER(FIND("arbeid",Methode_Keuze)),"",IF(Tb_Activiteiten[[#This Row],[Landbouwer]]=1,Tb_Activiteiten[[#Headers],[Landbouwer]],"")))</f>
        <v/>
      </c>
      <c r="AE754" t="str">
        <f>IF(ISNUMBER(FIND("arbeid",Methode_Keuze)),"",IF(ISNUMBER(FIND("arbeid",Methode_Keuze)),"",IF(Tb_Activiteiten[[#This Row],[Adviseur]]=1,Tb_Activiteiten[[#Headers],[Adviseur]],"")))</f>
        <v/>
      </c>
      <c r="AF754" t="str">
        <f>IF(ISNUMBER(FIND("arbeid",Methode_Keuze)),"",IF(ISNUMBER(FIND("arbeid",Methode_Keuze)),"",IF(Tb_Activiteiten[[#This Row],[Projectleider/Expert]]=1,Tb_Activiteiten[[#Headers],[Projectleider/Expert]],"")))</f>
        <v/>
      </c>
      <c r="AG754" t="str">
        <f>IF(ISNUMBER(FIND("arbeid",Methode_Keuze)),"",IF(ISNUMBER(FIND("arbeid",Methode_Keuze)),"",IF(Tb_Activiteiten[[#This Row],[Arbeidskosten]]=1,Tb_Activiteiten[[#Headers],[Arbeidskosten]],"")))</f>
        <v/>
      </c>
      <c r="AH754" t="str">
        <f>IF(ISNUMBER(FIND("arbeid",Methode_Keuze)),"",IF(ISNUMBER(FIND("arbeid",Methode_Keuze)),"",IF(Tb_Activiteiten[[#This Row],[Arbeidskosten op basis van IKS]]=1,Tb_Activiteiten[[#Headers],[Arbeidskosten op basis van IKS]],"")))</f>
        <v/>
      </c>
      <c r="AI754" t="str">
        <f>IF(ISNUMBER(FIND("overige",Methode_Keuze)),"",IF(Tb_Activiteiten[[#This Row],[Kosten derden exclusief btw]]=1,Tb_Activiteiten[[#Headers],[Kosten derden exclusief btw]],""))</f>
        <v/>
      </c>
      <c r="AJ754" t="str">
        <f>IF(ISNUMBER(FIND("overige",Methode_Keuze)),"",IF(Tb_Activiteiten[[#This Row],[Niet verrekenbare btw]]=1,Tb_Activiteiten[[#Headers],[Niet verrekenbare btw]],""))</f>
        <v/>
      </c>
      <c r="AK754" t="str">
        <f>IF(ISNUMBER(FIND("overige",Methode_Keuze)),"",IF(Tb_Activiteiten[[#This Row],[Grondkosten]]=1,Tb_Activiteiten[[#Headers],[Grondkosten]],""))</f>
        <v/>
      </c>
      <c r="AL754" t="str">
        <f>IF(ISNUMBER(FIND("overige",Methode_Keuze)),"",IF(Tb_Activiteiten[[#This Row],[Bijdrage in natura (overige)]]=1,Tb_Activiteiten[[#Headers],[Bijdrage in natura (overige)]],""))</f>
        <v/>
      </c>
      <c r="AM754" t="str">
        <f>IF(ISNUMBER(FIND("overige",Methode_Keuze)),"",IF(Tb_Activiteiten[[#This Row],[Bijdrage in natura (vrijwilligers)]]=1,Tb_Activiteiten[[#Headers],[Bijdrage in natura (vrijwilligers)]],""))</f>
        <v/>
      </c>
      <c r="AN754" t="str">
        <f>IF(ISNUMBER(FIND("overige",Methode_Keuze)),"",IF(Tb_Activiteiten[[#This Row],[Afschrijvingskosten]]=1,Tb_Activiteiten[[#Headers],[Afschrijvingskosten]],""))</f>
        <v/>
      </c>
    </row>
    <row r="755" spans="1:40" x14ac:dyDescent="0.25">
      <c r="A755" s="342"/>
      <c r="F755" s="81"/>
      <c r="G755" s="81"/>
      <c r="L755" s="71"/>
      <c r="N755" t="str">
        <f>IFERROR(IF(VLOOKUP(Tb_Activiteiten[[#This Row],[Openstelling]],Tb_Openstelling[],2,0)=1,1,""),"")</f>
        <v/>
      </c>
      <c r="AA755" t="str">
        <f>IF(ISNUMBER(FIND("arbeid",Methode_Keuze)),"",IF(ISNUMBER(FIND("arbeid",Methode_Keuze)),"",IF(Tb_Activiteiten[[#This Row],[Loonkosten]]=1,Tb_Activiteiten[[#Headers],[Loonkosten]],"")))</f>
        <v/>
      </c>
      <c r="AB755" t="str">
        <f>IF(ISNUMBER(FIND("arbeid",Methode_Keuze)),"",IF(ISNUMBER(FIND("arbeid",Methode_Keuze)),"",IF(Tb_Activiteiten[[#This Row],[Eigen arbeid]]=1,Tb_Activiteiten[[#Headers],[Eigen arbeid]],"")))</f>
        <v/>
      </c>
      <c r="AC755" t="str">
        <f>IF(ISNUMBER(FIND("arbeid",Methode_Keuze)),"",IF(ISNUMBER(FIND("arbeid",Methode_Keuze)),"",IF(Tb_Activiteiten[[#This Row],[Projectmedewerker]]=1,Tb_Activiteiten[[#Headers],[Projectmedewerker]],"")))</f>
        <v/>
      </c>
      <c r="AD755" t="str">
        <f>IF(ISNUMBER(FIND("arbeid",Methode_Keuze)),"",IF(ISNUMBER(FIND("arbeid",Methode_Keuze)),"",IF(Tb_Activiteiten[[#This Row],[Landbouwer]]=1,Tb_Activiteiten[[#Headers],[Landbouwer]],"")))</f>
        <v/>
      </c>
      <c r="AE755" t="str">
        <f>IF(ISNUMBER(FIND("arbeid",Methode_Keuze)),"",IF(ISNUMBER(FIND("arbeid",Methode_Keuze)),"",IF(Tb_Activiteiten[[#This Row],[Adviseur]]=1,Tb_Activiteiten[[#Headers],[Adviseur]],"")))</f>
        <v/>
      </c>
      <c r="AF755" t="str">
        <f>IF(ISNUMBER(FIND("arbeid",Methode_Keuze)),"",IF(ISNUMBER(FIND("arbeid",Methode_Keuze)),"",IF(Tb_Activiteiten[[#This Row],[Projectleider/Expert]]=1,Tb_Activiteiten[[#Headers],[Projectleider/Expert]],"")))</f>
        <v/>
      </c>
      <c r="AG755" t="str">
        <f>IF(ISNUMBER(FIND("arbeid",Methode_Keuze)),"",IF(ISNUMBER(FIND("arbeid",Methode_Keuze)),"",IF(Tb_Activiteiten[[#This Row],[Arbeidskosten]]=1,Tb_Activiteiten[[#Headers],[Arbeidskosten]],"")))</f>
        <v/>
      </c>
      <c r="AH755" t="str">
        <f>IF(ISNUMBER(FIND("arbeid",Methode_Keuze)),"",IF(ISNUMBER(FIND("arbeid",Methode_Keuze)),"",IF(Tb_Activiteiten[[#This Row],[Arbeidskosten op basis van IKS]]=1,Tb_Activiteiten[[#Headers],[Arbeidskosten op basis van IKS]],"")))</f>
        <v/>
      </c>
      <c r="AI755" t="str">
        <f>IF(ISNUMBER(FIND("overige",Methode_Keuze)),"",IF(Tb_Activiteiten[[#This Row],[Kosten derden exclusief btw]]=1,Tb_Activiteiten[[#Headers],[Kosten derden exclusief btw]],""))</f>
        <v/>
      </c>
      <c r="AJ755" t="str">
        <f>IF(ISNUMBER(FIND("overige",Methode_Keuze)),"",IF(Tb_Activiteiten[[#This Row],[Niet verrekenbare btw]]=1,Tb_Activiteiten[[#Headers],[Niet verrekenbare btw]],""))</f>
        <v/>
      </c>
      <c r="AK755" t="str">
        <f>IF(ISNUMBER(FIND("overige",Methode_Keuze)),"",IF(Tb_Activiteiten[[#This Row],[Grondkosten]]=1,Tb_Activiteiten[[#Headers],[Grondkosten]],""))</f>
        <v/>
      </c>
      <c r="AL755" t="str">
        <f>IF(ISNUMBER(FIND("overige",Methode_Keuze)),"",IF(Tb_Activiteiten[[#This Row],[Bijdrage in natura (overige)]]=1,Tb_Activiteiten[[#Headers],[Bijdrage in natura (overige)]],""))</f>
        <v/>
      </c>
      <c r="AM755" t="str">
        <f>IF(ISNUMBER(FIND("overige",Methode_Keuze)),"",IF(Tb_Activiteiten[[#This Row],[Bijdrage in natura (vrijwilligers)]]=1,Tb_Activiteiten[[#Headers],[Bijdrage in natura (vrijwilligers)]],""))</f>
        <v/>
      </c>
      <c r="AN755" t="str">
        <f>IF(ISNUMBER(FIND("overige",Methode_Keuze)),"",IF(Tb_Activiteiten[[#This Row],[Afschrijvingskosten]]=1,Tb_Activiteiten[[#Headers],[Afschrijvingskosten]],""))</f>
        <v/>
      </c>
    </row>
    <row r="756" spans="1:40" x14ac:dyDescent="0.25">
      <c r="A756" s="342"/>
      <c r="F756" s="81"/>
      <c r="G756" s="81"/>
      <c r="L756" s="71"/>
      <c r="N756" t="str">
        <f>IFERROR(IF(VLOOKUP(Tb_Activiteiten[[#This Row],[Openstelling]],Tb_Openstelling[],2,0)=1,1,""),"")</f>
        <v/>
      </c>
      <c r="AA756" t="str">
        <f>IF(ISNUMBER(FIND("arbeid",Methode_Keuze)),"",IF(ISNUMBER(FIND("arbeid",Methode_Keuze)),"",IF(Tb_Activiteiten[[#This Row],[Loonkosten]]=1,Tb_Activiteiten[[#Headers],[Loonkosten]],"")))</f>
        <v/>
      </c>
      <c r="AB756" t="str">
        <f>IF(ISNUMBER(FIND("arbeid",Methode_Keuze)),"",IF(ISNUMBER(FIND("arbeid",Methode_Keuze)),"",IF(Tb_Activiteiten[[#This Row],[Eigen arbeid]]=1,Tb_Activiteiten[[#Headers],[Eigen arbeid]],"")))</f>
        <v/>
      </c>
      <c r="AC756" t="str">
        <f>IF(ISNUMBER(FIND("arbeid",Methode_Keuze)),"",IF(ISNUMBER(FIND("arbeid",Methode_Keuze)),"",IF(Tb_Activiteiten[[#This Row],[Projectmedewerker]]=1,Tb_Activiteiten[[#Headers],[Projectmedewerker]],"")))</f>
        <v/>
      </c>
      <c r="AD756" t="str">
        <f>IF(ISNUMBER(FIND("arbeid",Methode_Keuze)),"",IF(ISNUMBER(FIND("arbeid",Methode_Keuze)),"",IF(Tb_Activiteiten[[#This Row],[Landbouwer]]=1,Tb_Activiteiten[[#Headers],[Landbouwer]],"")))</f>
        <v/>
      </c>
      <c r="AE756" t="str">
        <f>IF(ISNUMBER(FIND("arbeid",Methode_Keuze)),"",IF(ISNUMBER(FIND("arbeid",Methode_Keuze)),"",IF(Tb_Activiteiten[[#This Row],[Adviseur]]=1,Tb_Activiteiten[[#Headers],[Adviseur]],"")))</f>
        <v/>
      </c>
      <c r="AF756" t="str">
        <f>IF(ISNUMBER(FIND("arbeid",Methode_Keuze)),"",IF(ISNUMBER(FIND("arbeid",Methode_Keuze)),"",IF(Tb_Activiteiten[[#This Row],[Projectleider/Expert]]=1,Tb_Activiteiten[[#Headers],[Projectleider/Expert]],"")))</f>
        <v/>
      </c>
      <c r="AG756" t="str">
        <f>IF(ISNUMBER(FIND("arbeid",Methode_Keuze)),"",IF(ISNUMBER(FIND("arbeid",Methode_Keuze)),"",IF(Tb_Activiteiten[[#This Row],[Arbeidskosten]]=1,Tb_Activiteiten[[#Headers],[Arbeidskosten]],"")))</f>
        <v/>
      </c>
      <c r="AH756" t="str">
        <f>IF(ISNUMBER(FIND("arbeid",Methode_Keuze)),"",IF(ISNUMBER(FIND("arbeid",Methode_Keuze)),"",IF(Tb_Activiteiten[[#This Row],[Arbeidskosten op basis van IKS]]=1,Tb_Activiteiten[[#Headers],[Arbeidskosten op basis van IKS]],"")))</f>
        <v/>
      </c>
      <c r="AI756" t="str">
        <f>IF(ISNUMBER(FIND("overige",Methode_Keuze)),"",IF(Tb_Activiteiten[[#This Row],[Kosten derden exclusief btw]]=1,Tb_Activiteiten[[#Headers],[Kosten derden exclusief btw]],""))</f>
        <v/>
      </c>
      <c r="AJ756" t="str">
        <f>IF(ISNUMBER(FIND("overige",Methode_Keuze)),"",IF(Tb_Activiteiten[[#This Row],[Niet verrekenbare btw]]=1,Tb_Activiteiten[[#Headers],[Niet verrekenbare btw]],""))</f>
        <v/>
      </c>
      <c r="AK756" t="str">
        <f>IF(ISNUMBER(FIND("overige",Methode_Keuze)),"",IF(Tb_Activiteiten[[#This Row],[Grondkosten]]=1,Tb_Activiteiten[[#Headers],[Grondkosten]],""))</f>
        <v/>
      </c>
      <c r="AL756" t="str">
        <f>IF(ISNUMBER(FIND("overige",Methode_Keuze)),"",IF(Tb_Activiteiten[[#This Row],[Bijdrage in natura (overige)]]=1,Tb_Activiteiten[[#Headers],[Bijdrage in natura (overige)]],""))</f>
        <v/>
      </c>
      <c r="AM756" t="str">
        <f>IF(ISNUMBER(FIND("overige",Methode_Keuze)),"",IF(Tb_Activiteiten[[#This Row],[Bijdrage in natura (vrijwilligers)]]=1,Tb_Activiteiten[[#Headers],[Bijdrage in natura (vrijwilligers)]],""))</f>
        <v/>
      </c>
      <c r="AN756" t="str">
        <f>IF(ISNUMBER(FIND("overige",Methode_Keuze)),"",IF(Tb_Activiteiten[[#This Row],[Afschrijvingskosten]]=1,Tb_Activiteiten[[#Headers],[Afschrijvingskosten]],""))</f>
        <v/>
      </c>
    </row>
    <row r="757" spans="1:40" x14ac:dyDescent="0.25">
      <c r="A757" s="342"/>
      <c r="F757" s="81"/>
      <c r="G757" s="81"/>
      <c r="L757" s="71"/>
      <c r="N757" t="str">
        <f>IFERROR(IF(VLOOKUP(Tb_Activiteiten[[#This Row],[Openstelling]],Tb_Openstelling[],2,0)=1,1,""),"")</f>
        <v/>
      </c>
      <c r="AA757" t="str">
        <f>IF(ISNUMBER(FIND("arbeid",Methode_Keuze)),"",IF(ISNUMBER(FIND("arbeid",Methode_Keuze)),"",IF(Tb_Activiteiten[[#This Row],[Loonkosten]]=1,Tb_Activiteiten[[#Headers],[Loonkosten]],"")))</f>
        <v/>
      </c>
      <c r="AB757" t="str">
        <f>IF(ISNUMBER(FIND("arbeid",Methode_Keuze)),"",IF(ISNUMBER(FIND("arbeid",Methode_Keuze)),"",IF(Tb_Activiteiten[[#This Row],[Eigen arbeid]]=1,Tb_Activiteiten[[#Headers],[Eigen arbeid]],"")))</f>
        <v/>
      </c>
      <c r="AC757" t="str">
        <f>IF(ISNUMBER(FIND("arbeid",Methode_Keuze)),"",IF(ISNUMBER(FIND("arbeid",Methode_Keuze)),"",IF(Tb_Activiteiten[[#This Row],[Projectmedewerker]]=1,Tb_Activiteiten[[#Headers],[Projectmedewerker]],"")))</f>
        <v/>
      </c>
      <c r="AD757" t="str">
        <f>IF(ISNUMBER(FIND("arbeid",Methode_Keuze)),"",IF(ISNUMBER(FIND("arbeid",Methode_Keuze)),"",IF(Tb_Activiteiten[[#This Row],[Landbouwer]]=1,Tb_Activiteiten[[#Headers],[Landbouwer]],"")))</f>
        <v/>
      </c>
      <c r="AE757" t="str">
        <f>IF(ISNUMBER(FIND("arbeid",Methode_Keuze)),"",IF(ISNUMBER(FIND("arbeid",Methode_Keuze)),"",IF(Tb_Activiteiten[[#This Row],[Adviseur]]=1,Tb_Activiteiten[[#Headers],[Adviseur]],"")))</f>
        <v/>
      </c>
      <c r="AF757" t="str">
        <f>IF(ISNUMBER(FIND("arbeid",Methode_Keuze)),"",IF(ISNUMBER(FIND("arbeid",Methode_Keuze)),"",IF(Tb_Activiteiten[[#This Row],[Projectleider/Expert]]=1,Tb_Activiteiten[[#Headers],[Projectleider/Expert]],"")))</f>
        <v/>
      </c>
      <c r="AG757" t="str">
        <f>IF(ISNUMBER(FIND("arbeid",Methode_Keuze)),"",IF(ISNUMBER(FIND("arbeid",Methode_Keuze)),"",IF(Tb_Activiteiten[[#This Row],[Arbeidskosten]]=1,Tb_Activiteiten[[#Headers],[Arbeidskosten]],"")))</f>
        <v/>
      </c>
      <c r="AH757" t="str">
        <f>IF(ISNUMBER(FIND("arbeid",Methode_Keuze)),"",IF(ISNUMBER(FIND("arbeid",Methode_Keuze)),"",IF(Tb_Activiteiten[[#This Row],[Arbeidskosten op basis van IKS]]=1,Tb_Activiteiten[[#Headers],[Arbeidskosten op basis van IKS]],"")))</f>
        <v/>
      </c>
      <c r="AI757" t="str">
        <f>IF(ISNUMBER(FIND("overige",Methode_Keuze)),"",IF(Tb_Activiteiten[[#This Row],[Kosten derden exclusief btw]]=1,Tb_Activiteiten[[#Headers],[Kosten derden exclusief btw]],""))</f>
        <v/>
      </c>
      <c r="AJ757" t="str">
        <f>IF(ISNUMBER(FIND("overige",Methode_Keuze)),"",IF(Tb_Activiteiten[[#This Row],[Niet verrekenbare btw]]=1,Tb_Activiteiten[[#Headers],[Niet verrekenbare btw]],""))</f>
        <v/>
      </c>
      <c r="AK757" t="str">
        <f>IF(ISNUMBER(FIND("overige",Methode_Keuze)),"",IF(Tb_Activiteiten[[#This Row],[Grondkosten]]=1,Tb_Activiteiten[[#Headers],[Grondkosten]],""))</f>
        <v/>
      </c>
      <c r="AL757" t="str">
        <f>IF(ISNUMBER(FIND("overige",Methode_Keuze)),"",IF(Tb_Activiteiten[[#This Row],[Bijdrage in natura (overige)]]=1,Tb_Activiteiten[[#Headers],[Bijdrage in natura (overige)]],""))</f>
        <v/>
      </c>
      <c r="AM757" t="str">
        <f>IF(ISNUMBER(FIND("overige",Methode_Keuze)),"",IF(Tb_Activiteiten[[#This Row],[Bijdrage in natura (vrijwilligers)]]=1,Tb_Activiteiten[[#Headers],[Bijdrage in natura (vrijwilligers)]],""))</f>
        <v/>
      </c>
      <c r="AN757" t="str">
        <f>IF(ISNUMBER(FIND("overige",Methode_Keuze)),"",IF(Tb_Activiteiten[[#This Row],[Afschrijvingskosten]]=1,Tb_Activiteiten[[#Headers],[Afschrijvingskosten]],""))</f>
        <v/>
      </c>
    </row>
    <row r="758" spans="1:40" x14ac:dyDescent="0.25">
      <c r="A758" s="342"/>
      <c r="F758" s="81"/>
      <c r="G758" s="81"/>
      <c r="L758" s="71"/>
      <c r="N758" t="str">
        <f>IFERROR(IF(VLOOKUP(Tb_Activiteiten[[#This Row],[Openstelling]],Tb_Openstelling[],2,0)=1,1,""),"")</f>
        <v/>
      </c>
      <c r="AA758" t="str">
        <f>IF(ISNUMBER(FIND("arbeid",Methode_Keuze)),"",IF(ISNUMBER(FIND("arbeid",Methode_Keuze)),"",IF(Tb_Activiteiten[[#This Row],[Loonkosten]]=1,Tb_Activiteiten[[#Headers],[Loonkosten]],"")))</f>
        <v/>
      </c>
      <c r="AB758" t="str">
        <f>IF(ISNUMBER(FIND("arbeid",Methode_Keuze)),"",IF(ISNUMBER(FIND("arbeid",Methode_Keuze)),"",IF(Tb_Activiteiten[[#This Row],[Eigen arbeid]]=1,Tb_Activiteiten[[#Headers],[Eigen arbeid]],"")))</f>
        <v/>
      </c>
      <c r="AC758" t="str">
        <f>IF(ISNUMBER(FIND("arbeid",Methode_Keuze)),"",IF(ISNUMBER(FIND("arbeid",Methode_Keuze)),"",IF(Tb_Activiteiten[[#This Row],[Projectmedewerker]]=1,Tb_Activiteiten[[#Headers],[Projectmedewerker]],"")))</f>
        <v/>
      </c>
      <c r="AD758" t="str">
        <f>IF(ISNUMBER(FIND("arbeid",Methode_Keuze)),"",IF(ISNUMBER(FIND("arbeid",Methode_Keuze)),"",IF(Tb_Activiteiten[[#This Row],[Landbouwer]]=1,Tb_Activiteiten[[#Headers],[Landbouwer]],"")))</f>
        <v/>
      </c>
      <c r="AE758" t="str">
        <f>IF(ISNUMBER(FIND("arbeid",Methode_Keuze)),"",IF(ISNUMBER(FIND("arbeid",Methode_Keuze)),"",IF(Tb_Activiteiten[[#This Row],[Adviseur]]=1,Tb_Activiteiten[[#Headers],[Adviseur]],"")))</f>
        <v/>
      </c>
      <c r="AF758" t="str">
        <f>IF(ISNUMBER(FIND("arbeid",Methode_Keuze)),"",IF(ISNUMBER(FIND("arbeid",Methode_Keuze)),"",IF(Tb_Activiteiten[[#This Row],[Projectleider/Expert]]=1,Tb_Activiteiten[[#Headers],[Projectleider/Expert]],"")))</f>
        <v/>
      </c>
      <c r="AG758" t="str">
        <f>IF(ISNUMBER(FIND("arbeid",Methode_Keuze)),"",IF(ISNUMBER(FIND("arbeid",Methode_Keuze)),"",IF(Tb_Activiteiten[[#This Row],[Arbeidskosten]]=1,Tb_Activiteiten[[#Headers],[Arbeidskosten]],"")))</f>
        <v/>
      </c>
      <c r="AH758" t="str">
        <f>IF(ISNUMBER(FIND("arbeid",Methode_Keuze)),"",IF(ISNUMBER(FIND("arbeid",Methode_Keuze)),"",IF(Tb_Activiteiten[[#This Row],[Arbeidskosten op basis van IKS]]=1,Tb_Activiteiten[[#Headers],[Arbeidskosten op basis van IKS]],"")))</f>
        <v/>
      </c>
      <c r="AI758" t="str">
        <f>IF(ISNUMBER(FIND("overige",Methode_Keuze)),"",IF(Tb_Activiteiten[[#This Row],[Kosten derden exclusief btw]]=1,Tb_Activiteiten[[#Headers],[Kosten derden exclusief btw]],""))</f>
        <v/>
      </c>
      <c r="AJ758" t="str">
        <f>IF(ISNUMBER(FIND("overige",Methode_Keuze)),"",IF(Tb_Activiteiten[[#This Row],[Niet verrekenbare btw]]=1,Tb_Activiteiten[[#Headers],[Niet verrekenbare btw]],""))</f>
        <v/>
      </c>
      <c r="AK758" t="str">
        <f>IF(ISNUMBER(FIND("overige",Methode_Keuze)),"",IF(Tb_Activiteiten[[#This Row],[Grondkosten]]=1,Tb_Activiteiten[[#Headers],[Grondkosten]],""))</f>
        <v/>
      </c>
      <c r="AL758" t="str">
        <f>IF(ISNUMBER(FIND("overige",Methode_Keuze)),"",IF(Tb_Activiteiten[[#This Row],[Bijdrage in natura (overige)]]=1,Tb_Activiteiten[[#Headers],[Bijdrage in natura (overige)]],""))</f>
        <v/>
      </c>
      <c r="AM758" t="str">
        <f>IF(ISNUMBER(FIND("overige",Methode_Keuze)),"",IF(Tb_Activiteiten[[#This Row],[Bijdrage in natura (vrijwilligers)]]=1,Tb_Activiteiten[[#Headers],[Bijdrage in natura (vrijwilligers)]],""))</f>
        <v/>
      </c>
      <c r="AN758" t="str">
        <f>IF(ISNUMBER(FIND("overige",Methode_Keuze)),"",IF(Tb_Activiteiten[[#This Row],[Afschrijvingskosten]]=1,Tb_Activiteiten[[#Headers],[Afschrijvingskosten]],""))</f>
        <v/>
      </c>
    </row>
    <row r="759" spans="1:40" x14ac:dyDescent="0.25">
      <c r="A759" s="342"/>
      <c r="F759" s="81"/>
      <c r="G759" s="81"/>
      <c r="L759" s="71"/>
      <c r="N759" t="str">
        <f>IFERROR(IF(VLOOKUP(Tb_Activiteiten[[#This Row],[Openstelling]],Tb_Openstelling[],2,0)=1,1,""),"")</f>
        <v/>
      </c>
      <c r="AA759" t="str">
        <f>IF(ISNUMBER(FIND("arbeid",Methode_Keuze)),"",IF(ISNUMBER(FIND("arbeid",Methode_Keuze)),"",IF(Tb_Activiteiten[[#This Row],[Loonkosten]]=1,Tb_Activiteiten[[#Headers],[Loonkosten]],"")))</f>
        <v/>
      </c>
      <c r="AB759" t="str">
        <f>IF(ISNUMBER(FIND("arbeid",Methode_Keuze)),"",IF(ISNUMBER(FIND("arbeid",Methode_Keuze)),"",IF(Tb_Activiteiten[[#This Row],[Eigen arbeid]]=1,Tb_Activiteiten[[#Headers],[Eigen arbeid]],"")))</f>
        <v/>
      </c>
      <c r="AC759" t="str">
        <f>IF(ISNUMBER(FIND("arbeid",Methode_Keuze)),"",IF(ISNUMBER(FIND("arbeid",Methode_Keuze)),"",IF(Tb_Activiteiten[[#This Row],[Projectmedewerker]]=1,Tb_Activiteiten[[#Headers],[Projectmedewerker]],"")))</f>
        <v/>
      </c>
      <c r="AD759" t="str">
        <f>IF(ISNUMBER(FIND("arbeid",Methode_Keuze)),"",IF(ISNUMBER(FIND("arbeid",Methode_Keuze)),"",IF(Tb_Activiteiten[[#This Row],[Landbouwer]]=1,Tb_Activiteiten[[#Headers],[Landbouwer]],"")))</f>
        <v/>
      </c>
      <c r="AE759" t="str">
        <f>IF(ISNUMBER(FIND("arbeid",Methode_Keuze)),"",IF(ISNUMBER(FIND("arbeid",Methode_Keuze)),"",IF(Tb_Activiteiten[[#This Row],[Adviseur]]=1,Tb_Activiteiten[[#Headers],[Adviseur]],"")))</f>
        <v/>
      </c>
      <c r="AF759" t="str">
        <f>IF(ISNUMBER(FIND("arbeid",Methode_Keuze)),"",IF(ISNUMBER(FIND("arbeid",Methode_Keuze)),"",IF(Tb_Activiteiten[[#This Row],[Projectleider/Expert]]=1,Tb_Activiteiten[[#Headers],[Projectleider/Expert]],"")))</f>
        <v/>
      </c>
      <c r="AG759" t="str">
        <f>IF(ISNUMBER(FIND("arbeid",Methode_Keuze)),"",IF(ISNUMBER(FIND("arbeid",Methode_Keuze)),"",IF(Tb_Activiteiten[[#This Row],[Arbeidskosten]]=1,Tb_Activiteiten[[#Headers],[Arbeidskosten]],"")))</f>
        <v/>
      </c>
      <c r="AH759" t="str">
        <f>IF(ISNUMBER(FIND("arbeid",Methode_Keuze)),"",IF(ISNUMBER(FIND("arbeid",Methode_Keuze)),"",IF(Tb_Activiteiten[[#This Row],[Arbeidskosten op basis van IKS]]=1,Tb_Activiteiten[[#Headers],[Arbeidskosten op basis van IKS]],"")))</f>
        <v/>
      </c>
      <c r="AI759" t="str">
        <f>IF(ISNUMBER(FIND("overige",Methode_Keuze)),"",IF(Tb_Activiteiten[[#This Row],[Kosten derden exclusief btw]]=1,Tb_Activiteiten[[#Headers],[Kosten derden exclusief btw]],""))</f>
        <v/>
      </c>
      <c r="AJ759" t="str">
        <f>IF(ISNUMBER(FIND("overige",Methode_Keuze)),"",IF(Tb_Activiteiten[[#This Row],[Niet verrekenbare btw]]=1,Tb_Activiteiten[[#Headers],[Niet verrekenbare btw]],""))</f>
        <v/>
      </c>
      <c r="AK759" t="str">
        <f>IF(ISNUMBER(FIND("overige",Methode_Keuze)),"",IF(Tb_Activiteiten[[#This Row],[Grondkosten]]=1,Tb_Activiteiten[[#Headers],[Grondkosten]],""))</f>
        <v/>
      </c>
      <c r="AL759" t="str">
        <f>IF(ISNUMBER(FIND("overige",Methode_Keuze)),"",IF(Tb_Activiteiten[[#This Row],[Bijdrage in natura (overige)]]=1,Tb_Activiteiten[[#Headers],[Bijdrage in natura (overige)]],""))</f>
        <v/>
      </c>
      <c r="AM759" t="str">
        <f>IF(ISNUMBER(FIND("overige",Methode_Keuze)),"",IF(Tb_Activiteiten[[#This Row],[Bijdrage in natura (vrijwilligers)]]=1,Tb_Activiteiten[[#Headers],[Bijdrage in natura (vrijwilligers)]],""))</f>
        <v/>
      </c>
      <c r="AN759" t="str">
        <f>IF(ISNUMBER(FIND("overige",Methode_Keuze)),"",IF(Tb_Activiteiten[[#This Row],[Afschrijvingskosten]]=1,Tb_Activiteiten[[#Headers],[Afschrijvingskosten]],""))</f>
        <v/>
      </c>
    </row>
    <row r="760" spans="1:40" x14ac:dyDescent="0.25">
      <c r="A760" s="342"/>
      <c r="F760" s="81"/>
      <c r="G760" s="81"/>
      <c r="L760" s="71"/>
      <c r="N760" t="str">
        <f>IFERROR(IF(VLOOKUP(Tb_Activiteiten[[#This Row],[Openstelling]],Tb_Openstelling[],2,0)=1,1,""),"")</f>
        <v/>
      </c>
      <c r="AA760" t="str">
        <f>IF(ISNUMBER(FIND("arbeid",Methode_Keuze)),"",IF(ISNUMBER(FIND("arbeid",Methode_Keuze)),"",IF(Tb_Activiteiten[[#This Row],[Loonkosten]]=1,Tb_Activiteiten[[#Headers],[Loonkosten]],"")))</f>
        <v/>
      </c>
      <c r="AB760" t="str">
        <f>IF(ISNUMBER(FIND("arbeid",Methode_Keuze)),"",IF(ISNUMBER(FIND("arbeid",Methode_Keuze)),"",IF(Tb_Activiteiten[[#This Row],[Eigen arbeid]]=1,Tb_Activiteiten[[#Headers],[Eigen arbeid]],"")))</f>
        <v/>
      </c>
      <c r="AC760" t="str">
        <f>IF(ISNUMBER(FIND("arbeid",Methode_Keuze)),"",IF(ISNUMBER(FIND("arbeid",Methode_Keuze)),"",IF(Tb_Activiteiten[[#This Row],[Projectmedewerker]]=1,Tb_Activiteiten[[#Headers],[Projectmedewerker]],"")))</f>
        <v/>
      </c>
      <c r="AD760" t="str">
        <f>IF(ISNUMBER(FIND("arbeid",Methode_Keuze)),"",IF(ISNUMBER(FIND("arbeid",Methode_Keuze)),"",IF(Tb_Activiteiten[[#This Row],[Landbouwer]]=1,Tb_Activiteiten[[#Headers],[Landbouwer]],"")))</f>
        <v/>
      </c>
      <c r="AE760" t="str">
        <f>IF(ISNUMBER(FIND("arbeid",Methode_Keuze)),"",IF(ISNUMBER(FIND("arbeid",Methode_Keuze)),"",IF(Tb_Activiteiten[[#This Row],[Adviseur]]=1,Tb_Activiteiten[[#Headers],[Adviseur]],"")))</f>
        <v/>
      </c>
      <c r="AF760" t="str">
        <f>IF(ISNUMBER(FIND("arbeid",Methode_Keuze)),"",IF(ISNUMBER(FIND("arbeid",Methode_Keuze)),"",IF(Tb_Activiteiten[[#This Row],[Projectleider/Expert]]=1,Tb_Activiteiten[[#Headers],[Projectleider/Expert]],"")))</f>
        <v/>
      </c>
      <c r="AG760" t="str">
        <f>IF(ISNUMBER(FIND("arbeid",Methode_Keuze)),"",IF(ISNUMBER(FIND("arbeid",Methode_Keuze)),"",IF(Tb_Activiteiten[[#This Row],[Arbeidskosten]]=1,Tb_Activiteiten[[#Headers],[Arbeidskosten]],"")))</f>
        <v/>
      </c>
      <c r="AH760" t="str">
        <f>IF(ISNUMBER(FIND("arbeid",Methode_Keuze)),"",IF(ISNUMBER(FIND("arbeid",Methode_Keuze)),"",IF(Tb_Activiteiten[[#This Row],[Arbeidskosten op basis van IKS]]=1,Tb_Activiteiten[[#Headers],[Arbeidskosten op basis van IKS]],"")))</f>
        <v/>
      </c>
      <c r="AI760" t="str">
        <f>IF(ISNUMBER(FIND("overige",Methode_Keuze)),"",IF(Tb_Activiteiten[[#This Row],[Kosten derden exclusief btw]]=1,Tb_Activiteiten[[#Headers],[Kosten derden exclusief btw]],""))</f>
        <v/>
      </c>
      <c r="AJ760" t="str">
        <f>IF(ISNUMBER(FIND("overige",Methode_Keuze)),"",IF(Tb_Activiteiten[[#This Row],[Niet verrekenbare btw]]=1,Tb_Activiteiten[[#Headers],[Niet verrekenbare btw]],""))</f>
        <v/>
      </c>
      <c r="AK760" t="str">
        <f>IF(ISNUMBER(FIND("overige",Methode_Keuze)),"",IF(Tb_Activiteiten[[#This Row],[Grondkosten]]=1,Tb_Activiteiten[[#Headers],[Grondkosten]],""))</f>
        <v/>
      </c>
      <c r="AL760" t="str">
        <f>IF(ISNUMBER(FIND("overige",Methode_Keuze)),"",IF(Tb_Activiteiten[[#This Row],[Bijdrage in natura (overige)]]=1,Tb_Activiteiten[[#Headers],[Bijdrage in natura (overige)]],""))</f>
        <v/>
      </c>
      <c r="AM760" t="str">
        <f>IF(ISNUMBER(FIND("overige",Methode_Keuze)),"",IF(Tb_Activiteiten[[#This Row],[Bijdrage in natura (vrijwilligers)]]=1,Tb_Activiteiten[[#Headers],[Bijdrage in natura (vrijwilligers)]],""))</f>
        <v/>
      </c>
      <c r="AN760" t="str">
        <f>IF(ISNUMBER(FIND("overige",Methode_Keuze)),"",IF(Tb_Activiteiten[[#This Row],[Afschrijvingskosten]]=1,Tb_Activiteiten[[#Headers],[Afschrijvingskosten]],""))</f>
        <v/>
      </c>
    </row>
    <row r="761" spans="1:40" x14ac:dyDescent="0.25">
      <c r="A761" s="342"/>
      <c r="F761" s="81"/>
      <c r="G761" s="81"/>
      <c r="L761" s="71"/>
      <c r="N761" t="str">
        <f>IFERROR(IF(VLOOKUP(Tb_Activiteiten[[#This Row],[Openstelling]],Tb_Openstelling[],2,0)=1,1,""),"")</f>
        <v/>
      </c>
      <c r="AA761" t="str">
        <f>IF(ISNUMBER(FIND("arbeid",Methode_Keuze)),"",IF(ISNUMBER(FIND("arbeid",Methode_Keuze)),"",IF(Tb_Activiteiten[[#This Row],[Loonkosten]]=1,Tb_Activiteiten[[#Headers],[Loonkosten]],"")))</f>
        <v/>
      </c>
      <c r="AB761" t="str">
        <f>IF(ISNUMBER(FIND("arbeid",Methode_Keuze)),"",IF(ISNUMBER(FIND("arbeid",Methode_Keuze)),"",IF(Tb_Activiteiten[[#This Row],[Eigen arbeid]]=1,Tb_Activiteiten[[#Headers],[Eigen arbeid]],"")))</f>
        <v/>
      </c>
      <c r="AC761" t="str">
        <f>IF(ISNUMBER(FIND("arbeid",Methode_Keuze)),"",IF(ISNUMBER(FIND("arbeid",Methode_Keuze)),"",IF(Tb_Activiteiten[[#This Row],[Projectmedewerker]]=1,Tb_Activiteiten[[#Headers],[Projectmedewerker]],"")))</f>
        <v/>
      </c>
      <c r="AD761" t="str">
        <f>IF(ISNUMBER(FIND("arbeid",Methode_Keuze)),"",IF(ISNUMBER(FIND("arbeid",Methode_Keuze)),"",IF(Tb_Activiteiten[[#This Row],[Landbouwer]]=1,Tb_Activiteiten[[#Headers],[Landbouwer]],"")))</f>
        <v/>
      </c>
      <c r="AE761" t="str">
        <f>IF(ISNUMBER(FIND("arbeid",Methode_Keuze)),"",IF(ISNUMBER(FIND("arbeid",Methode_Keuze)),"",IF(Tb_Activiteiten[[#This Row],[Adviseur]]=1,Tb_Activiteiten[[#Headers],[Adviseur]],"")))</f>
        <v/>
      </c>
      <c r="AF761" t="str">
        <f>IF(ISNUMBER(FIND("arbeid",Methode_Keuze)),"",IF(ISNUMBER(FIND("arbeid",Methode_Keuze)),"",IF(Tb_Activiteiten[[#This Row],[Projectleider/Expert]]=1,Tb_Activiteiten[[#Headers],[Projectleider/Expert]],"")))</f>
        <v/>
      </c>
      <c r="AG761" t="str">
        <f>IF(ISNUMBER(FIND("arbeid",Methode_Keuze)),"",IF(ISNUMBER(FIND("arbeid",Methode_Keuze)),"",IF(Tb_Activiteiten[[#This Row],[Arbeidskosten]]=1,Tb_Activiteiten[[#Headers],[Arbeidskosten]],"")))</f>
        <v/>
      </c>
      <c r="AH761" t="str">
        <f>IF(ISNUMBER(FIND("arbeid",Methode_Keuze)),"",IF(ISNUMBER(FIND("arbeid",Methode_Keuze)),"",IF(Tb_Activiteiten[[#This Row],[Arbeidskosten op basis van IKS]]=1,Tb_Activiteiten[[#Headers],[Arbeidskosten op basis van IKS]],"")))</f>
        <v/>
      </c>
      <c r="AI761" t="str">
        <f>IF(ISNUMBER(FIND("overige",Methode_Keuze)),"",IF(Tb_Activiteiten[[#This Row],[Kosten derden exclusief btw]]=1,Tb_Activiteiten[[#Headers],[Kosten derden exclusief btw]],""))</f>
        <v/>
      </c>
      <c r="AJ761" t="str">
        <f>IF(ISNUMBER(FIND("overige",Methode_Keuze)),"",IF(Tb_Activiteiten[[#This Row],[Niet verrekenbare btw]]=1,Tb_Activiteiten[[#Headers],[Niet verrekenbare btw]],""))</f>
        <v/>
      </c>
      <c r="AK761" t="str">
        <f>IF(ISNUMBER(FIND("overige",Methode_Keuze)),"",IF(Tb_Activiteiten[[#This Row],[Grondkosten]]=1,Tb_Activiteiten[[#Headers],[Grondkosten]],""))</f>
        <v/>
      </c>
      <c r="AL761" t="str">
        <f>IF(ISNUMBER(FIND("overige",Methode_Keuze)),"",IF(Tb_Activiteiten[[#This Row],[Bijdrage in natura (overige)]]=1,Tb_Activiteiten[[#Headers],[Bijdrage in natura (overige)]],""))</f>
        <v/>
      </c>
      <c r="AM761" t="str">
        <f>IF(ISNUMBER(FIND("overige",Methode_Keuze)),"",IF(Tb_Activiteiten[[#This Row],[Bijdrage in natura (vrijwilligers)]]=1,Tb_Activiteiten[[#Headers],[Bijdrage in natura (vrijwilligers)]],""))</f>
        <v/>
      </c>
      <c r="AN761" t="str">
        <f>IF(ISNUMBER(FIND("overige",Methode_Keuze)),"",IF(Tb_Activiteiten[[#This Row],[Afschrijvingskosten]]=1,Tb_Activiteiten[[#Headers],[Afschrijvingskosten]],""))</f>
        <v/>
      </c>
    </row>
    <row r="762" spans="1:40" x14ac:dyDescent="0.25">
      <c r="A762" s="342"/>
      <c r="F762" s="81"/>
      <c r="G762" s="81"/>
      <c r="L762" s="71"/>
      <c r="N762" t="str">
        <f>IFERROR(IF(VLOOKUP(Tb_Activiteiten[[#This Row],[Openstelling]],Tb_Openstelling[],2,0)=1,1,""),"")</f>
        <v/>
      </c>
      <c r="AA762" t="str">
        <f>IF(ISNUMBER(FIND("arbeid",Methode_Keuze)),"",IF(ISNUMBER(FIND("arbeid",Methode_Keuze)),"",IF(Tb_Activiteiten[[#This Row],[Loonkosten]]=1,Tb_Activiteiten[[#Headers],[Loonkosten]],"")))</f>
        <v/>
      </c>
      <c r="AB762" t="str">
        <f>IF(ISNUMBER(FIND("arbeid",Methode_Keuze)),"",IF(ISNUMBER(FIND("arbeid",Methode_Keuze)),"",IF(Tb_Activiteiten[[#This Row],[Eigen arbeid]]=1,Tb_Activiteiten[[#Headers],[Eigen arbeid]],"")))</f>
        <v/>
      </c>
      <c r="AC762" t="str">
        <f>IF(ISNUMBER(FIND("arbeid",Methode_Keuze)),"",IF(ISNUMBER(FIND("arbeid",Methode_Keuze)),"",IF(Tb_Activiteiten[[#This Row],[Projectmedewerker]]=1,Tb_Activiteiten[[#Headers],[Projectmedewerker]],"")))</f>
        <v/>
      </c>
      <c r="AD762" t="str">
        <f>IF(ISNUMBER(FIND("arbeid",Methode_Keuze)),"",IF(ISNUMBER(FIND("arbeid",Methode_Keuze)),"",IF(Tb_Activiteiten[[#This Row],[Landbouwer]]=1,Tb_Activiteiten[[#Headers],[Landbouwer]],"")))</f>
        <v/>
      </c>
      <c r="AE762" t="str">
        <f>IF(ISNUMBER(FIND("arbeid",Methode_Keuze)),"",IF(ISNUMBER(FIND("arbeid",Methode_Keuze)),"",IF(Tb_Activiteiten[[#This Row],[Adviseur]]=1,Tb_Activiteiten[[#Headers],[Adviseur]],"")))</f>
        <v/>
      </c>
      <c r="AF762" t="str">
        <f>IF(ISNUMBER(FIND("arbeid",Methode_Keuze)),"",IF(ISNUMBER(FIND("arbeid",Methode_Keuze)),"",IF(Tb_Activiteiten[[#This Row],[Projectleider/Expert]]=1,Tb_Activiteiten[[#Headers],[Projectleider/Expert]],"")))</f>
        <v/>
      </c>
      <c r="AG762" t="str">
        <f>IF(ISNUMBER(FIND("arbeid",Methode_Keuze)),"",IF(ISNUMBER(FIND("arbeid",Methode_Keuze)),"",IF(Tb_Activiteiten[[#This Row],[Arbeidskosten]]=1,Tb_Activiteiten[[#Headers],[Arbeidskosten]],"")))</f>
        <v/>
      </c>
      <c r="AH762" t="str">
        <f>IF(ISNUMBER(FIND("arbeid",Methode_Keuze)),"",IF(ISNUMBER(FIND("arbeid",Methode_Keuze)),"",IF(Tb_Activiteiten[[#This Row],[Arbeidskosten op basis van IKS]]=1,Tb_Activiteiten[[#Headers],[Arbeidskosten op basis van IKS]],"")))</f>
        <v/>
      </c>
      <c r="AI762" t="str">
        <f>IF(ISNUMBER(FIND("overige",Methode_Keuze)),"",IF(Tb_Activiteiten[[#This Row],[Kosten derden exclusief btw]]=1,Tb_Activiteiten[[#Headers],[Kosten derden exclusief btw]],""))</f>
        <v/>
      </c>
      <c r="AJ762" t="str">
        <f>IF(ISNUMBER(FIND("overige",Methode_Keuze)),"",IF(Tb_Activiteiten[[#This Row],[Niet verrekenbare btw]]=1,Tb_Activiteiten[[#Headers],[Niet verrekenbare btw]],""))</f>
        <v/>
      </c>
      <c r="AK762" t="str">
        <f>IF(ISNUMBER(FIND("overige",Methode_Keuze)),"",IF(Tb_Activiteiten[[#This Row],[Grondkosten]]=1,Tb_Activiteiten[[#Headers],[Grondkosten]],""))</f>
        <v/>
      </c>
      <c r="AL762" t="str">
        <f>IF(ISNUMBER(FIND("overige",Methode_Keuze)),"",IF(Tb_Activiteiten[[#This Row],[Bijdrage in natura (overige)]]=1,Tb_Activiteiten[[#Headers],[Bijdrage in natura (overige)]],""))</f>
        <v/>
      </c>
      <c r="AM762" t="str">
        <f>IF(ISNUMBER(FIND("overige",Methode_Keuze)),"",IF(Tb_Activiteiten[[#This Row],[Bijdrage in natura (vrijwilligers)]]=1,Tb_Activiteiten[[#Headers],[Bijdrage in natura (vrijwilligers)]],""))</f>
        <v/>
      </c>
      <c r="AN762" t="str">
        <f>IF(ISNUMBER(FIND("overige",Methode_Keuze)),"",IF(Tb_Activiteiten[[#This Row],[Afschrijvingskosten]]=1,Tb_Activiteiten[[#Headers],[Afschrijvingskosten]],""))</f>
        <v/>
      </c>
    </row>
    <row r="763" spans="1:40" x14ac:dyDescent="0.25">
      <c r="A763" s="342"/>
      <c r="F763" s="81"/>
      <c r="G763" s="81"/>
      <c r="L763" s="71"/>
      <c r="N763" t="str">
        <f>IFERROR(IF(VLOOKUP(Tb_Activiteiten[[#This Row],[Openstelling]],Tb_Openstelling[],2,0)=1,1,""),"")</f>
        <v/>
      </c>
      <c r="AA763" t="str">
        <f>IF(ISNUMBER(FIND("arbeid",Methode_Keuze)),"",IF(ISNUMBER(FIND("arbeid",Methode_Keuze)),"",IF(Tb_Activiteiten[[#This Row],[Loonkosten]]=1,Tb_Activiteiten[[#Headers],[Loonkosten]],"")))</f>
        <v/>
      </c>
      <c r="AB763" t="str">
        <f>IF(ISNUMBER(FIND("arbeid",Methode_Keuze)),"",IF(ISNUMBER(FIND("arbeid",Methode_Keuze)),"",IF(Tb_Activiteiten[[#This Row],[Eigen arbeid]]=1,Tb_Activiteiten[[#Headers],[Eigen arbeid]],"")))</f>
        <v/>
      </c>
      <c r="AC763" t="str">
        <f>IF(ISNUMBER(FIND("arbeid",Methode_Keuze)),"",IF(ISNUMBER(FIND("arbeid",Methode_Keuze)),"",IF(Tb_Activiteiten[[#This Row],[Projectmedewerker]]=1,Tb_Activiteiten[[#Headers],[Projectmedewerker]],"")))</f>
        <v/>
      </c>
      <c r="AD763" t="str">
        <f>IF(ISNUMBER(FIND("arbeid",Methode_Keuze)),"",IF(ISNUMBER(FIND("arbeid",Methode_Keuze)),"",IF(Tb_Activiteiten[[#This Row],[Landbouwer]]=1,Tb_Activiteiten[[#Headers],[Landbouwer]],"")))</f>
        <v/>
      </c>
      <c r="AE763" t="str">
        <f>IF(ISNUMBER(FIND("arbeid",Methode_Keuze)),"",IF(ISNUMBER(FIND("arbeid",Methode_Keuze)),"",IF(Tb_Activiteiten[[#This Row],[Adviseur]]=1,Tb_Activiteiten[[#Headers],[Adviseur]],"")))</f>
        <v/>
      </c>
      <c r="AF763" t="str">
        <f>IF(ISNUMBER(FIND("arbeid",Methode_Keuze)),"",IF(ISNUMBER(FIND("arbeid",Methode_Keuze)),"",IF(Tb_Activiteiten[[#This Row],[Projectleider/Expert]]=1,Tb_Activiteiten[[#Headers],[Projectleider/Expert]],"")))</f>
        <v/>
      </c>
      <c r="AG763" t="str">
        <f>IF(ISNUMBER(FIND("arbeid",Methode_Keuze)),"",IF(ISNUMBER(FIND("arbeid",Methode_Keuze)),"",IF(Tb_Activiteiten[[#This Row],[Arbeidskosten]]=1,Tb_Activiteiten[[#Headers],[Arbeidskosten]],"")))</f>
        <v/>
      </c>
      <c r="AH763" t="str">
        <f>IF(ISNUMBER(FIND("arbeid",Methode_Keuze)),"",IF(ISNUMBER(FIND("arbeid",Methode_Keuze)),"",IF(Tb_Activiteiten[[#This Row],[Arbeidskosten op basis van IKS]]=1,Tb_Activiteiten[[#Headers],[Arbeidskosten op basis van IKS]],"")))</f>
        <v/>
      </c>
      <c r="AI763" t="str">
        <f>IF(ISNUMBER(FIND("overige",Methode_Keuze)),"",IF(Tb_Activiteiten[[#This Row],[Kosten derden exclusief btw]]=1,Tb_Activiteiten[[#Headers],[Kosten derden exclusief btw]],""))</f>
        <v/>
      </c>
      <c r="AJ763" t="str">
        <f>IF(ISNUMBER(FIND("overige",Methode_Keuze)),"",IF(Tb_Activiteiten[[#This Row],[Niet verrekenbare btw]]=1,Tb_Activiteiten[[#Headers],[Niet verrekenbare btw]],""))</f>
        <v/>
      </c>
      <c r="AK763" t="str">
        <f>IF(ISNUMBER(FIND("overige",Methode_Keuze)),"",IF(Tb_Activiteiten[[#This Row],[Grondkosten]]=1,Tb_Activiteiten[[#Headers],[Grondkosten]],""))</f>
        <v/>
      </c>
      <c r="AL763" t="str">
        <f>IF(ISNUMBER(FIND("overige",Methode_Keuze)),"",IF(Tb_Activiteiten[[#This Row],[Bijdrage in natura (overige)]]=1,Tb_Activiteiten[[#Headers],[Bijdrage in natura (overige)]],""))</f>
        <v/>
      </c>
      <c r="AM763" t="str">
        <f>IF(ISNUMBER(FIND("overige",Methode_Keuze)),"",IF(Tb_Activiteiten[[#This Row],[Bijdrage in natura (vrijwilligers)]]=1,Tb_Activiteiten[[#Headers],[Bijdrage in natura (vrijwilligers)]],""))</f>
        <v/>
      </c>
      <c r="AN763" t="str">
        <f>IF(ISNUMBER(FIND("overige",Methode_Keuze)),"",IF(Tb_Activiteiten[[#This Row],[Afschrijvingskosten]]=1,Tb_Activiteiten[[#Headers],[Afschrijvingskosten]],""))</f>
        <v/>
      </c>
    </row>
    <row r="764" spans="1:40" x14ac:dyDescent="0.25">
      <c r="A764" s="342"/>
      <c r="F764" s="81"/>
      <c r="G764" s="81"/>
      <c r="L764" s="71"/>
      <c r="N764" t="str">
        <f>IFERROR(IF(VLOOKUP(Tb_Activiteiten[[#This Row],[Openstelling]],Tb_Openstelling[],2,0)=1,1,""),"")</f>
        <v/>
      </c>
      <c r="AA764" t="str">
        <f>IF(ISNUMBER(FIND("arbeid",Methode_Keuze)),"",IF(ISNUMBER(FIND("arbeid",Methode_Keuze)),"",IF(Tb_Activiteiten[[#This Row],[Loonkosten]]=1,Tb_Activiteiten[[#Headers],[Loonkosten]],"")))</f>
        <v/>
      </c>
      <c r="AB764" t="str">
        <f>IF(ISNUMBER(FIND("arbeid",Methode_Keuze)),"",IF(ISNUMBER(FIND("arbeid",Methode_Keuze)),"",IF(Tb_Activiteiten[[#This Row],[Eigen arbeid]]=1,Tb_Activiteiten[[#Headers],[Eigen arbeid]],"")))</f>
        <v/>
      </c>
      <c r="AC764" t="str">
        <f>IF(ISNUMBER(FIND("arbeid",Methode_Keuze)),"",IF(ISNUMBER(FIND("arbeid",Methode_Keuze)),"",IF(Tb_Activiteiten[[#This Row],[Projectmedewerker]]=1,Tb_Activiteiten[[#Headers],[Projectmedewerker]],"")))</f>
        <v/>
      </c>
      <c r="AD764" t="str">
        <f>IF(ISNUMBER(FIND("arbeid",Methode_Keuze)),"",IF(ISNUMBER(FIND("arbeid",Methode_Keuze)),"",IF(Tb_Activiteiten[[#This Row],[Landbouwer]]=1,Tb_Activiteiten[[#Headers],[Landbouwer]],"")))</f>
        <v/>
      </c>
      <c r="AE764" t="str">
        <f>IF(ISNUMBER(FIND("arbeid",Methode_Keuze)),"",IF(ISNUMBER(FIND("arbeid",Methode_Keuze)),"",IF(Tb_Activiteiten[[#This Row],[Adviseur]]=1,Tb_Activiteiten[[#Headers],[Adviseur]],"")))</f>
        <v/>
      </c>
      <c r="AF764" t="str">
        <f>IF(ISNUMBER(FIND("arbeid",Methode_Keuze)),"",IF(ISNUMBER(FIND("arbeid",Methode_Keuze)),"",IF(Tb_Activiteiten[[#This Row],[Projectleider/Expert]]=1,Tb_Activiteiten[[#Headers],[Projectleider/Expert]],"")))</f>
        <v/>
      </c>
      <c r="AG764" t="str">
        <f>IF(ISNUMBER(FIND("arbeid",Methode_Keuze)),"",IF(ISNUMBER(FIND("arbeid",Methode_Keuze)),"",IF(Tb_Activiteiten[[#This Row],[Arbeidskosten]]=1,Tb_Activiteiten[[#Headers],[Arbeidskosten]],"")))</f>
        <v/>
      </c>
      <c r="AH764" t="str">
        <f>IF(ISNUMBER(FIND("arbeid",Methode_Keuze)),"",IF(ISNUMBER(FIND("arbeid",Methode_Keuze)),"",IF(Tb_Activiteiten[[#This Row],[Arbeidskosten op basis van IKS]]=1,Tb_Activiteiten[[#Headers],[Arbeidskosten op basis van IKS]],"")))</f>
        <v/>
      </c>
      <c r="AI764" t="str">
        <f>IF(ISNUMBER(FIND("overige",Methode_Keuze)),"",IF(Tb_Activiteiten[[#This Row],[Kosten derden exclusief btw]]=1,Tb_Activiteiten[[#Headers],[Kosten derden exclusief btw]],""))</f>
        <v/>
      </c>
      <c r="AJ764" t="str">
        <f>IF(ISNUMBER(FIND("overige",Methode_Keuze)),"",IF(Tb_Activiteiten[[#This Row],[Niet verrekenbare btw]]=1,Tb_Activiteiten[[#Headers],[Niet verrekenbare btw]],""))</f>
        <v/>
      </c>
      <c r="AK764" t="str">
        <f>IF(ISNUMBER(FIND("overige",Methode_Keuze)),"",IF(Tb_Activiteiten[[#This Row],[Grondkosten]]=1,Tb_Activiteiten[[#Headers],[Grondkosten]],""))</f>
        <v/>
      </c>
      <c r="AL764" t="str">
        <f>IF(ISNUMBER(FIND("overige",Methode_Keuze)),"",IF(Tb_Activiteiten[[#This Row],[Bijdrage in natura (overige)]]=1,Tb_Activiteiten[[#Headers],[Bijdrage in natura (overige)]],""))</f>
        <v/>
      </c>
      <c r="AM764" t="str">
        <f>IF(ISNUMBER(FIND("overige",Methode_Keuze)),"",IF(Tb_Activiteiten[[#This Row],[Bijdrage in natura (vrijwilligers)]]=1,Tb_Activiteiten[[#Headers],[Bijdrage in natura (vrijwilligers)]],""))</f>
        <v/>
      </c>
      <c r="AN764" t="str">
        <f>IF(ISNUMBER(FIND("overige",Methode_Keuze)),"",IF(Tb_Activiteiten[[#This Row],[Afschrijvingskosten]]=1,Tb_Activiteiten[[#Headers],[Afschrijvingskosten]],""))</f>
        <v/>
      </c>
    </row>
    <row r="765" spans="1:40" x14ac:dyDescent="0.25">
      <c r="A765" s="342"/>
      <c r="F765" s="81"/>
      <c r="G765" s="81"/>
      <c r="L765" s="71"/>
      <c r="N765" t="str">
        <f>IFERROR(IF(VLOOKUP(Tb_Activiteiten[[#This Row],[Openstelling]],Tb_Openstelling[],2,0)=1,1,""),"")</f>
        <v/>
      </c>
      <c r="AA765" t="str">
        <f>IF(ISNUMBER(FIND("arbeid",Methode_Keuze)),"",IF(ISNUMBER(FIND("arbeid",Methode_Keuze)),"",IF(Tb_Activiteiten[[#This Row],[Loonkosten]]=1,Tb_Activiteiten[[#Headers],[Loonkosten]],"")))</f>
        <v/>
      </c>
      <c r="AB765" t="str">
        <f>IF(ISNUMBER(FIND("arbeid",Methode_Keuze)),"",IF(ISNUMBER(FIND("arbeid",Methode_Keuze)),"",IF(Tb_Activiteiten[[#This Row],[Eigen arbeid]]=1,Tb_Activiteiten[[#Headers],[Eigen arbeid]],"")))</f>
        <v/>
      </c>
      <c r="AC765" t="str">
        <f>IF(ISNUMBER(FIND("arbeid",Methode_Keuze)),"",IF(ISNUMBER(FIND("arbeid",Methode_Keuze)),"",IF(Tb_Activiteiten[[#This Row],[Projectmedewerker]]=1,Tb_Activiteiten[[#Headers],[Projectmedewerker]],"")))</f>
        <v/>
      </c>
      <c r="AD765" t="str">
        <f>IF(ISNUMBER(FIND("arbeid",Methode_Keuze)),"",IF(ISNUMBER(FIND("arbeid",Methode_Keuze)),"",IF(Tb_Activiteiten[[#This Row],[Landbouwer]]=1,Tb_Activiteiten[[#Headers],[Landbouwer]],"")))</f>
        <v/>
      </c>
      <c r="AE765" t="str">
        <f>IF(ISNUMBER(FIND("arbeid",Methode_Keuze)),"",IF(ISNUMBER(FIND("arbeid",Methode_Keuze)),"",IF(Tb_Activiteiten[[#This Row],[Adviseur]]=1,Tb_Activiteiten[[#Headers],[Adviseur]],"")))</f>
        <v/>
      </c>
      <c r="AF765" t="str">
        <f>IF(ISNUMBER(FIND("arbeid",Methode_Keuze)),"",IF(ISNUMBER(FIND("arbeid",Methode_Keuze)),"",IF(Tb_Activiteiten[[#This Row],[Projectleider/Expert]]=1,Tb_Activiteiten[[#Headers],[Projectleider/Expert]],"")))</f>
        <v/>
      </c>
      <c r="AG765" t="str">
        <f>IF(ISNUMBER(FIND("arbeid",Methode_Keuze)),"",IF(ISNUMBER(FIND("arbeid",Methode_Keuze)),"",IF(Tb_Activiteiten[[#This Row],[Arbeidskosten]]=1,Tb_Activiteiten[[#Headers],[Arbeidskosten]],"")))</f>
        <v/>
      </c>
      <c r="AH765" t="str">
        <f>IF(ISNUMBER(FIND("arbeid",Methode_Keuze)),"",IF(ISNUMBER(FIND("arbeid",Methode_Keuze)),"",IF(Tb_Activiteiten[[#This Row],[Arbeidskosten op basis van IKS]]=1,Tb_Activiteiten[[#Headers],[Arbeidskosten op basis van IKS]],"")))</f>
        <v/>
      </c>
      <c r="AI765" t="str">
        <f>IF(ISNUMBER(FIND("overige",Methode_Keuze)),"",IF(Tb_Activiteiten[[#This Row],[Kosten derden exclusief btw]]=1,Tb_Activiteiten[[#Headers],[Kosten derden exclusief btw]],""))</f>
        <v/>
      </c>
      <c r="AJ765" t="str">
        <f>IF(ISNUMBER(FIND("overige",Methode_Keuze)),"",IF(Tb_Activiteiten[[#This Row],[Niet verrekenbare btw]]=1,Tb_Activiteiten[[#Headers],[Niet verrekenbare btw]],""))</f>
        <v/>
      </c>
      <c r="AK765" t="str">
        <f>IF(ISNUMBER(FIND("overige",Methode_Keuze)),"",IF(Tb_Activiteiten[[#This Row],[Grondkosten]]=1,Tb_Activiteiten[[#Headers],[Grondkosten]],""))</f>
        <v/>
      </c>
      <c r="AL765" t="str">
        <f>IF(ISNUMBER(FIND("overige",Methode_Keuze)),"",IF(Tb_Activiteiten[[#This Row],[Bijdrage in natura (overige)]]=1,Tb_Activiteiten[[#Headers],[Bijdrage in natura (overige)]],""))</f>
        <v/>
      </c>
      <c r="AM765" t="str">
        <f>IF(ISNUMBER(FIND("overige",Methode_Keuze)),"",IF(Tb_Activiteiten[[#This Row],[Bijdrage in natura (vrijwilligers)]]=1,Tb_Activiteiten[[#Headers],[Bijdrage in natura (vrijwilligers)]],""))</f>
        <v/>
      </c>
      <c r="AN765" t="str">
        <f>IF(ISNUMBER(FIND("overige",Methode_Keuze)),"",IF(Tb_Activiteiten[[#This Row],[Afschrijvingskosten]]=1,Tb_Activiteiten[[#Headers],[Afschrijvingskosten]],""))</f>
        <v/>
      </c>
    </row>
    <row r="766" spans="1:40" x14ac:dyDescent="0.25">
      <c r="A766" s="342"/>
      <c r="F766" s="81"/>
      <c r="G766" s="81"/>
      <c r="L766" s="71"/>
      <c r="N766" t="str">
        <f>IFERROR(IF(VLOOKUP(Tb_Activiteiten[[#This Row],[Openstelling]],Tb_Openstelling[],2,0)=1,1,""),"")</f>
        <v/>
      </c>
      <c r="AA766" t="str">
        <f>IF(ISNUMBER(FIND("arbeid",Methode_Keuze)),"",IF(ISNUMBER(FIND("arbeid",Methode_Keuze)),"",IF(Tb_Activiteiten[[#This Row],[Loonkosten]]=1,Tb_Activiteiten[[#Headers],[Loonkosten]],"")))</f>
        <v/>
      </c>
      <c r="AB766" t="str">
        <f>IF(ISNUMBER(FIND("arbeid",Methode_Keuze)),"",IF(ISNUMBER(FIND("arbeid",Methode_Keuze)),"",IF(Tb_Activiteiten[[#This Row],[Eigen arbeid]]=1,Tb_Activiteiten[[#Headers],[Eigen arbeid]],"")))</f>
        <v/>
      </c>
      <c r="AC766" t="str">
        <f>IF(ISNUMBER(FIND("arbeid",Methode_Keuze)),"",IF(ISNUMBER(FIND("arbeid",Methode_Keuze)),"",IF(Tb_Activiteiten[[#This Row],[Projectmedewerker]]=1,Tb_Activiteiten[[#Headers],[Projectmedewerker]],"")))</f>
        <v/>
      </c>
      <c r="AD766" t="str">
        <f>IF(ISNUMBER(FIND("arbeid",Methode_Keuze)),"",IF(ISNUMBER(FIND("arbeid",Methode_Keuze)),"",IF(Tb_Activiteiten[[#This Row],[Landbouwer]]=1,Tb_Activiteiten[[#Headers],[Landbouwer]],"")))</f>
        <v/>
      </c>
      <c r="AE766" t="str">
        <f>IF(ISNUMBER(FIND("arbeid",Methode_Keuze)),"",IF(ISNUMBER(FIND("arbeid",Methode_Keuze)),"",IF(Tb_Activiteiten[[#This Row],[Adviseur]]=1,Tb_Activiteiten[[#Headers],[Adviseur]],"")))</f>
        <v/>
      </c>
      <c r="AF766" t="str">
        <f>IF(ISNUMBER(FIND("arbeid",Methode_Keuze)),"",IF(ISNUMBER(FIND("arbeid",Methode_Keuze)),"",IF(Tb_Activiteiten[[#This Row],[Projectleider/Expert]]=1,Tb_Activiteiten[[#Headers],[Projectleider/Expert]],"")))</f>
        <v/>
      </c>
      <c r="AG766" t="str">
        <f>IF(ISNUMBER(FIND("arbeid",Methode_Keuze)),"",IF(ISNUMBER(FIND("arbeid",Methode_Keuze)),"",IF(Tb_Activiteiten[[#This Row],[Arbeidskosten]]=1,Tb_Activiteiten[[#Headers],[Arbeidskosten]],"")))</f>
        <v/>
      </c>
      <c r="AH766" t="str">
        <f>IF(ISNUMBER(FIND("arbeid",Methode_Keuze)),"",IF(ISNUMBER(FIND("arbeid",Methode_Keuze)),"",IF(Tb_Activiteiten[[#This Row],[Arbeidskosten op basis van IKS]]=1,Tb_Activiteiten[[#Headers],[Arbeidskosten op basis van IKS]],"")))</f>
        <v/>
      </c>
      <c r="AI766" t="str">
        <f>IF(ISNUMBER(FIND("overige",Methode_Keuze)),"",IF(Tb_Activiteiten[[#This Row],[Kosten derden exclusief btw]]=1,Tb_Activiteiten[[#Headers],[Kosten derden exclusief btw]],""))</f>
        <v/>
      </c>
      <c r="AJ766" t="str">
        <f>IF(ISNUMBER(FIND("overige",Methode_Keuze)),"",IF(Tb_Activiteiten[[#This Row],[Niet verrekenbare btw]]=1,Tb_Activiteiten[[#Headers],[Niet verrekenbare btw]],""))</f>
        <v/>
      </c>
      <c r="AK766" t="str">
        <f>IF(ISNUMBER(FIND("overige",Methode_Keuze)),"",IF(Tb_Activiteiten[[#This Row],[Grondkosten]]=1,Tb_Activiteiten[[#Headers],[Grondkosten]],""))</f>
        <v/>
      </c>
      <c r="AL766" t="str">
        <f>IF(ISNUMBER(FIND("overige",Methode_Keuze)),"",IF(Tb_Activiteiten[[#This Row],[Bijdrage in natura (overige)]]=1,Tb_Activiteiten[[#Headers],[Bijdrage in natura (overige)]],""))</f>
        <v/>
      </c>
      <c r="AM766" t="str">
        <f>IF(ISNUMBER(FIND("overige",Methode_Keuze)),"",IF(Tb_Activiteiten[[#This Row],[Bijdrage in natura (vrijwilligers)]]=1,Tb_Activiteiten[[#Headers],[Bijdrage in natura (vrijwilligers)]],""))</f>
        <v/>
      </c>
      <c r="AN766" t="str">
        <f>IF(ISNUMBER(FIND("overige",Methode_Keuze)),"",IF(Tb_Activiteiten[[#This Row],[Afschrijvingskosten]]=1,Tb_Activiteiten[[#Headers],[Afschrijvingskosten]],""))</f>
        <v/>
      </c>
    </row>
    <row r="767" spans="1:40" x14ac:dyDescent="0.25">
      <c r="A767" s="342"/>
      <c r="F767" s="81"/>
      <c r="G767" s="81"/>
      <c r="L767" s="71"/>
      <c r="N767" t="str">
        <f>IFERROR(IF(VLOOKUP(Tb_Activiteiten[[#This Row],[Openstelling]],Tb_Openstelling[],2,0)=1,1,""),"")</f>
        <v/>
      </c>
      <c r="AA767" t="str">
        <f>IF(ISNUMBER(FIND("arbeid",Methode_Keuze)),"",IF(ISNUMBER(FIND("arbeid",Methode_Keuze)),"",IF(Tb_Activiteiten[[#This Row],[Loonkosten]]=1,Tb_Activiteiten[[#Headers],[Loonkosten]],"")))</f>
        <v/>
      </c>
      <c r="AB767" t="str">
        <f>IF(ISNUMBER(FIND("arbeid",Methode_Keuze)),"",IF(ISNUMBER(FIND("arbeid",Methode_Keuze)),"",IF(Tb_Activiteiten[[#This Row],[Eigen arbeid]]=1,Tb_Activiteiten[[#Headers],[Eigen arbeid]],"")))</f>
        <v/>
      </c>
      <c r="AC767" t="str">
        <f>IF(ISNUMBER(FIND("arbeid",Methode_Keuze)),"",IF(ISNUMBER(FIND("arbeid",Methode_Keuze)),"",IF(Tb_Activiteiten[[#This Row],[Projectmedewerker]]=1,Tb_Activiteiten[[#Headers],[Projectmedewerker]],"")))</f>
        <v/>
      </c>
      <c r="AD767" t="str">
        <f>IF(ISNUMBER(FIND("arbeid",Methode_Keuze)),"",IF(ISNUMBER(FIND("arbeid",Methode_Keuze)),"",IF(Tb_Activiteiten[[#This Row],[Landbouwer]]=1,Tb_Activiteiten[[#Headers],[Landbouwer]],"")))</f>
        <v/>
      </c>
      <c r="AE767" t="str">
        <f>IF(ISNUMBER(FIND("arbeid",Methode_Keuze)),"",IF(ISNUMBER(FIND("arbeid",Methode_Keuze)),"",IF(Tb_Activiteiten[[#This Row],[Adviseur]]=1,Tb_Activiteiten[[#Headers],[Adviseur]],"")))</f>
        <v/>
      </c>
      <c r="AF767" t="str">
        <f>IF(ISNUMBER(FIND("arbeid",Methode_Keuze)),"",IF(ISNUMBER(FIND("arbeid",Methode_Keuze)),"",IF(Tb_Activiteiten[[#This Row],[Projectleider/Expert]]=1,Tb_Activiteiten[[#Headers],[Projectleider/Expert]],"")))</f>
        <v/>
      </c>
      <c r="AG767" t="str">
        <f>IF(ISNUMBER(FIND("arbeid",Methode_Keuze)),"",IF(ISNUMBER(FIND("arbeid",Methode_Keuze)),"",IF(Tb_Activiteiten[[#This Row],[Arbeidskosten]]=1,Tb_Activiteiten[[#Headers],[Arbeidskosten]],"")))</f>
        <v/>
      </c>
      <c r="AH767" t="str">
        <f>IF(ISNUMBER(FIND("arbeid",Methode_Keuze)),"",IF(ISNUMBER(FIND("arbeid",Methode_Keuze)),"",IF(Tb_Activiteiten[[#This Row],[Arbeidskosten op basis van IKS]]=1,Tb_Activiteiten[[#Headers],[Arbeidskosten op basis van IKS]],"")))</f>
        <v/>
      </c>
      <c r="AI767" t="str">
        <f>IF(ISNUMBER(FIND("overige",Methode_Keuze)),"",IF(Tb_Activiteiten[[#This Row],[Kosten derden exclusief btw]]=1,Tb_Activiteiten[[#Headers],[Kosten derden exclusief btw]],""))</f>
        <v/>
      </c>
      <c r="AJ767" t="str">
        <f>IF(ISNUMBER(FIND("overige",Methode_Keuze)),"",IF(Tb_Activiteiten[[#This Row],[Niet verrekenbare btw]]=1,Tb_Activiteiten[[#Headers],[Niet verrekenbare btw]],""))</f>
        <v/>
      </c>
      <c r="AK767" t="str">
        <f>IF(ISNUMBER(FIND("overige",Methode_Keuze)),"",IF(Tb_Activiteiten[[#This Row],[Grondkosten]]=1,Tb_Activiteiten[[#Headers],[Grondkosten]],""))</f>
        <v/>
      </c>
      <c r="AL767" t="str">
        <f>IF(ISNUMBER(FIND("overige",Methode_Keuze)),"",IF(Tb_Activiteiten[[#This Row],[Bijdrage in natura (overige)]]=1,Tb_Activiteiten[[#Headers],[Bijdrage in natura (overige)]],""))</f>
        <v/>
      </c>
      <c r="AM767" t="str">
        <f>IF(ISNUMBER(FIND("overige",Methode_Keuze)),"",IF(Tb_Activiteiten[[#This Row],[Bijdrage in natura (vrijwilligers)]]=1,Tb_Activiteiten[[#Headers],[Bijdrage in natura (vrijwilligers)]],""))</f>
        <v/>
      </c>
      <c r="AN767" t="str">
        <f>IF(ISNUMBER(FIND("overige",Methode_Keuze)),"",IF(Tb_Activiteiten[[#This Row],[Afschrijvingskosten]]=1,Tb_Activiteiten[[#Headers],[Afschrijvingskosten]],""))</f>
        <v/>
      </c>
    </row>
    <row r="768" spans="1:40" x14ac:dyDescent="0.25">
      <c r="A768" s="342"/>
      <c r="F768" s="81"/>
      <c r="G768" s="81"/>
      <c r="L768" s="71"/>
      <c r="N768" t="str">
        <f>IFERROR(IF(VLOOKUP(Tb_Activiteiten[[#This Row],[Openstelling]],Tb_Openstelling[],2,0)=1,1,""),"")</f>
        <v/>
      </c>
      <c r="AA768" t="str">
        <f>IF(ISNUMBER(FIND("arbeid",Methode_Keuze)),"",IF(ISNUMBER(FIND("arbeid",Methode_Keuze)),"",IF(Tb_Activiteiten[[#This Row],[Loonkosten]]=1,Tb_Activiteiten[[#Headers],[Loonkosten]],"")))</f>
        <v/>
      </c>
      <c r="AB768" t="str">
        <f>IF(ISNUMBER(FIND("arbeid",Methode_Keuze)),"",IF(ISNUMBER(FIND("arbeid",Methode_Keuze)),"",IF(Tb_Activiteiten[[#This Row],[Eigen arbeid]]=1,Tb_Activiteiten[[#Headers],[Eigen arbeid]],"")))</f>
        <v/>
      </c>
      <c r="AC768" t="str">
        <f>IF(ISNUMBER(FIND("arbeid",Methode_Keuze)),"",IF(ISNUMBER(FIND("arbeid",Methode_Keuze)),"",IF(Tb_Activiteiten[[#This Row],[Projectmedewerker]]=1,Tb_Activiteiten[[#Headers],[Projectmedewerker]],"")))</f>
        <v/>
      </c>
      <c r="AD768" t="str">
        <f>IF(ISNUMBER(FIND("arbeid",Methode_Keuze)),"",IF(ISNUMBER(FIND("arbeid",Methode_Keuze)),"",IF(Tb_Activiteiten[[#This Row],[Landbouwer]]=1,Tb_Activiteiten[[#Headers],[Landbouwer]],"")))</f>
        <v/>
      </c>
      <c r="AE768" t="str">
        <f>IF(ISNUMBER(FIND("arbeid",Methode_Keuze)),"",IF(ISNUMBER(FIND("arbeid",Methode_Keuze)),"",IF(Tb_Activiteiten[[#This Row],[Adviseur]]=1,Tb_Activiteiten[[#Headers],[Adviseur]],"")))</f>
        <v/>
      </c>
      <c r="AF768" t="str">
        <f>IF(ISNUMBER(FIND("arbeid",Methode_Keuze)),"",IF(ISNUMBER(FIND("arbeid",Methode_Keuze)),"",IF(Tb_Activiteiten[[#This Row],[Projectleider/Expert]]=1,Tb_Activiteiten[[#Headers],[Projectleider/Expert]],"")))</f>
        <v/>
      </c>
      <c r="AG768" t="str">
        <f>IF(ISNUMBER(FIND("arbeid",Methode_Keuze)),"",IF(ISNUMBER(FIND("arbeid",Methode_Keuze)),"",IF(Tb_Activiteiten[[#This Row],[Arbeidskosten]]=1,Tb_Activiteiten[[#Headers],[Arbeidskosten]],"")))</f>
        <v/>
      </c>
      <c r="AH768" t="str">
        <f>IF(ISNUMBER(FIND("arbeid",Methode_Keuze)),"",IF(ISNUMBER(FIND("arbeid",Methode_Keuze)),"",IF(Tb_Activiteiten[[#This Row],[Arbeidskosten op basis van IKS]]=1,Tb_Activiteiten[[#Headers],[Arbeidskosten op basis van IKS]],"")))</f>
        <v/>
      </c>
      <c r="AI768" t="str">
        <f>IF(ISNUMBER(FIND("overige",Methode_Keuze)),"",IF(Tb_Activiteiten[[#This Row],[Kosten derden exclusief btw]]=1,Tb_Activiteiten[[#Headers],[Kosten derden exclusief btw]],""))</f>
        <v/>
      </c>
      <c r="AJ768" t="str">
        <f>IF(ISNUMBER(FIND("overige",Methode_Keuze)),"",IF(Tb_Activiteiten[[#This Row],[Niet verrekenbare btw]]=1,Tb_Activiteiten[[#Headers],[Niet verrekenbare btw]],""))</f>
        <v/>
      </c>
      <c r="AK768" t="str">
        <f>IF(ISNUMBER(FIND("overige",Methode_Keuze)),"",IF(Tb_Activiteiten[[#This Row],[Grondkosten]]=1,Tb_Activiteiten[[#Headers],[Grondkosten]],""))</f>
        <v/>
      </c>
      <c r="AL768" t="str">
        <f>IF(ISNUMBER(FIND("overige",Methode_Keuze)),"",IF(Tb_Activiteiten[[#This Row],[Bijdrage in natura (overige)]]=1,Tb_Activiteiten[[#Headers],[Bijdrage in natura (overige)]],""))</f>
        <v/>
      </c>
      <c r="AM768" t="str">
        <f>IF(ISNUMBER(FIND("overige",Methode_Keuze)),"",IF(Tb_Activiteiten[[#This Row],[Bijdrage in natura (vrijwilligers)]]=1,Tb_Activiteiten[[#Headers],[Bijdrage in natura (vrijwilligers)]],""))</f>
        <v/>
      </c>
      <c r="AN768" t="str">
        <f>IF(ISNUMBER(FIND("overige",Methode_Keuze)),"",IF(Tb_Activiteiten[[#This Row],[Afschrijvingskosten]]=1,Tb_Activiteiten[[#Headers],[Afschrijvingskosten]],""))</f>
        <v/>
      </c>
    </row>
    <row r="769" spans="1:40" x14ac:dyDescent="0.25">
      <c r="A769" s="342"/>
      <c r="F769" s="81"/>
      <c r="G769" s="81"/>
      <c r="L769" s="71"/>
      <c r="N769" t="str">
        <f>IFERROR(IF(VLOOKUP(Tb_Activiteiten[[#This Row],[Openstelling]],Tb_Openstelling[],2,0)=1,1,""),"")</f>
        <v/>
      </c>
      <c r="AA769" t="str">
        <f>IF(ISNUMBER(FIND("arbeid",Methode_Keuze)),"",IF(ISNUMBER(FIND("arbeid",Methode_Keuze)),"",IF(Tb_Activiteiten[[#This Row],[Loonkosten]]=1,Tb_Activiteiten[[#Headers],[Loonkosten]],"")))</f>
        <v/>
      </c>
      <c r="AB769" t="str">
        <f>IF(ISNUMBER(FIND("arbeid",Methode_Keuze)),"",IF(ISNUMBER(FIND("arbeid",Methode_Keuze)),"",IF(Tb_Activiteiten[[#This Row],[Eigen arbeid]]=1,Tb_Activiteiten[[#Headers],[Eigen arbeid]],"")))</f>
        <v/>
      </c>
      <c r="AC769" t="str">
        <f>IF(ISNUMBER(FIND("arbeid",Methode_Keuze)),"",IF(ISNUMBER(FIND("arbeid",Methode_Keuze)),"",IF(Tb_Activiteiten[[#This Row],[Projectmedewerker]]=1,Tb_Activiteiten[[#Headers],[Projectmedewerker]],"")))</f>
        <v/>
      </c>
      <c r="AD769" t="str">
        <f>IF(ISNUMBER(FIND("arbeid",Methode_Keuze)),"",IF(ISNUMBER(FIND("arbeid",Methode_Keuze)),"",IF(Tb_Activiteiten[[#This Row],[Landbouwer]]=1,Tb_Activiteiten[[#Headers],[Landbouwer]],"")))</f>
        <v/>
      </c>
      <c r="AE769" t="str">
        <f>IF(ISNUMBER(FIND("arbeid",Methode_Keuze)),"",IF(ISNUMBER(FIND("arbeid",Methode_Keuze)),"",IF(Tb_Activiteiten[[#This Row],[Adviseur]]=1,Tb_Activiteiten[[#Headers],[Adviseur]],"")))</f>
        <v/>
      </c>
      <c r="AF769" t="str">
        <f>IF(ISNUMBER(FIND("arbeid",Methode_Keuze)),"",IF(ISNUMBER(FIND("arbeid",Methode_Keuze)),"",IF(Tb_Activiteiten[[#This Row],[Projectleider/Expert]]=1,Tb_Activiteiten[[#Headers],[Projectleider/Expert]],"")))</f>
        <v/>
      </c>
      <c r="AG769" t="str">
        <f>IF(ISNUMBER(FIND("arbeid",Methode_Keuze)),"",IF(ISNUMBER(FIND("arbeid",Methode_Keuze)),"",IF(Tb_Activiteiten[[#This Row],[Arbeidskosten]]=1,Tb_Activiteiten[[#Headers],[Arbeidskosten]],"")))</f>
        <v/>
      </c>
      <c r="AH769" t="str">
        <f>IF(ISNUMBER(FIND("arbeid",Methode_Keuze)),"",IF(ISNUMBER(FIND("arbeid",Methode_Keuze)),"",IF(Tb_Activiteiten[[#This Row],[Arbeidskosten op basis van IKS]]=1,Tb_Activiteiten[[#Headers],[Arbeidskosten op basis van IKS]],"")))</f>
        <v/>
      </c>
      <c r="AI769" t="str">
        <f>IF(ISNUMBER(FIND("overige",Methode_Keuze)),"",IF(Tb_Activiteiten[[#This Row],[Kosten derden exclusief btw]]=1,Tb_Activiteiten[[#Headers],[Kosten derden exclusief btw]],""))</f>
        <v/>
      </c>
      <c r="AJ769" t="str">
        <f>IF(ISNUMBER(FIND("overige",Methode_Keuze)),"",IF(Tb_Activiteiten[[#This Row],[Niet verrekenbare btw]]=1,Tb_Activiteiten[[#Headers],[Niet verrekenbare btw]],""))</f>
        <v/>
      </c>
      <c r="AK769" t="str">
        <f>IF(ISNUMBER(FIND("overige",Methode_Keuze)),"",IF(Tb_Activiteiten[[#This Row],[Grondkosten]]=1,Tb_Activiteiten[[#Headers],[Grondkosten]],""))</f>
        <v/>
      </c>
      <c r="AL769" t="str">
        <f>IF(ISNUMBER(FIND("overige",Methode_Keuze)),"",IF(Tb_Activiteiten[[#This Row],[Bijdrage in natura (overige)]]=1,Tb_Activiteiten[[#Headers],[Bijdrage in natura (overige)]],""))</f>
        <v/>
      </c>
      <c r="AM769" t="str">
        <f>IF(ISNUMBER(FIND("overige",Methode_Keuze)),"",IF(Tb_Activiteiten[[#This Row],[Bijdrage in natura (vrijwilligers)]]=1,Tb_Activiteiten[[#Headers],[Bijdrage in natura (vrijwilligers)]],""))</f>
        <v/>
      </c>
      <c r="AN769" t="str">
        <f>IF(ISNUMBER(FIND("overige",Methode_Keuze)),"",IF(Tb_Activiteiten[[#This Row],[Afschrijvingskosten]]=1,Tb_Activiteiten[[#Headers],[Afschrijvingskosten]],""))</f>
        <v/>
      </c>
    </row>
    <row r="770" spans="1:40" x14ac:dyDescent="0.25">
      <c r="A770" s="342"/>
      <c r="F770" s="81"/>
      <c r="G770" s="81"/>
      <c r="L770" s="71"/>
      <c r="N770" t="str">
        <f>IFERROR(IF(VLOOKUP(Tb_Activiteiten[[#This Row],[Openstelling]],Tb_Openstelling[],2,0)=1,1,""),"")</f>
        <v/>
      </c>
      <c r="AA770" t="str">
        <f>IF(ISNUMBER(FIND("arbeid",Methode_Keuze)),"",IF(ISNUMBER(FIND("arbeid",Methode_Keuze)),"",IF(Tb_Activiteiten[[#This Row],[Loonkosten]]=1,Tb_Activiteiten[[#Headers],[Loonkosten]],"")))</f>
        <v/>
      </c>
      <c r="AB770" t="str">
        <f>IF(ISNUMBER(FIND("arbeid",Methode_Keuze)),"",IF(ISNUMBER(FIND("arbeid",Methode_Keuze)),"",IF(Tb_Activiteiten[[#This Row],[Eigen arbeid]]=1,Tb_Activiteiten[[#Headers],[Eigen arbeid]],"")))</f>
        <v/>
      </c>
      <c r="AC770" t="str">
        <f>IF(ISNUMBER(FIND("arbeid",Methode_Keuze)),"",IF(ISNUMBER(FIND("arbeid",Methode_Keuze)),"",IF(Tb_Activiteiten[[#This Row],[Projectmedewerker]]=1,Tb_Activiteiten[[#Headers],[Projectmedewerker]],"")))</f>
        <v/>
      </c>
      <c r="AD770" t="str">
        <f>IF(ISNUMBER(FIND("arbeid",Methode_Keuze)),"",IF(ISNUMBER(FIND("arbeid",Methode_Keuze)),"",IF(Tb_Activiteiten[[#This Row],[Landbouwer]]=1,Tb_Activiteiten[[#Headers],[Landbouwer]],"")))</f>
        <v/>
      </c>
      <c r="AE770" t="str">
        <f>IF(ISNUMBER(FIND("arbeid",Methode_Keuze)),"",IF(ISNUMBER(FIND("arbeid",Methode_Keuze)),"",IF(Tb_Activiteiten[[#This Row],[Adviseur]]=1,Tb_Activiteiten[[#Headers],[Adviseur]],"")))</f>
        <v/>
      </c>
      <c r="AF770" t="str">
        <f>IF(ISNUMBER(FIND("arbeid",Methode_Keuze)),"",IF(ISNUMBER(FIND("arbeid",Methode_Keuze)),"",IF(Tb_Activiteiten[[#This Row],[Projectleider/Expert]]=1,Tb_Activiteiten[[#Headers],[Projectleider/Expert]],"")))</f>
        <v/>
      </c>
      <c r="AG770" t="str">
        <f>IF(ISNUMBER(FIND("arbeid",Methode_Keuze)),"",IF(ISNUMBER(FIND("arbeid",Methode_Keuze)),"",IF(Tb_Activiteiten[[#This Row],[Arbeidskosten]]=1,Tb_Activiteiten[[#Headers],[Arbeidskosten]],"")))</f>
        <v/>
      </c>
      <c r="AH770" t="str">
        <f>IF(ISNUMBER(FIND("arbeid",Methode_Keuze)),"",IF(ISNUMBER(FIND("arbeid",Methode_Keuze)),"",IF(Tb_Activiteiten[[#This Row],[Arbeidskosten op basis van IKS]]=1,Tb_Activiteiten[[#Headers],[Arbeidskosten op basis van IKS]],"")))</f>
        <v/>
      </c>
      <c r="AI770" t="str">
        <f>IF(ISNUMBER(FIND("overige",Methode_Keuze)),"",IF(Tb_Activiteiten[[#This Row],[Kosten derden exclusief btw]]=1,Tb_Activiteiten[[#Headers],[Kosten derden exclusief btw]],""))</f>
        <v/>
      </c>
      <c r="AJ770" t="str">
        <f>IF(ISNUMBER(FIND("overige",Methode_Keuze)),"",IF(Tb_Activiteiten[[#This Row],[Niet verrekenbare btw]]=1,Tb_Activiteiten[[#Headers],[Niet verrekenbare btw]],""))</f>
        <v/>
      </c>
      <c r="AK770" t="str">
        <f>IF(ISNUMBER(FIND("overige",Methode_Keuze)),"",IF(Tb_Activiteiten[[#This Row],[Grondkosten]]=1,Tb_Activiteiten[[#Headers],[Grondkosten]],""))</f>
        <v/>
      </c>
      <c r="AL770" t="str">
        <f>IF(ISNUMBER(FIND("overige",Methode_Keuze)),"",IF(Tb_Activiteiten[[#This Row],[Bijdrage in natura (overige)]]=1,Tb_Activiteiten[[#Headers],[Bijdrage in natura (overige)]],""))</f>
        <v/>
      </c>
      <c r="AM770" t="str">
        <f>IF(ISNUMBER(FIND("overige",Methode_Keuze)),"",IF(Tb_Activiteiten[[#This Row],[Bijdrage in natura (vrijwilligers)]]=1,Tb_Activiteiten[[#Headers],[Bijdrage in natura (vrijwilligers)]],""))</f>
        <v/>
      </c>
      <c r="AN770" t="str">
        <f>IF(ISNUMBER(FIND("overige",Methode_Keuze)),"",IF(Tb_Activiteiten[[#This Row],[Afschrijvingskosten]]=1,Tb_Activiteiten[[#Headers],[Afschrijvingskosten]],""))</f>
        <v/>
      </c>
    </row>
    <row r="771" spans="1:40" x14ac:dyDescent="0.25">
      <c r="A771" s="342"/>
      <c r="F771" s="81"/>
      <c r="G771" s="81"/>
      <c r="L771" s="71"/>
      <c r="N771" t="str">
        <f>IFERROR(IF(VLOOKUP(Tb_Activiteiten[[#This Row],[Openstelling]],Tb_Openstelling[],2,0)=1,1,""),"")</f>
        <v/>
      </c>
      <c r="AA771" t="str">
        <f>IF(ISNUMBER(FIND("arbeid",Methode_Keuze)),"",IF(ISNUMBER(FIND("arbeid",Methode_Keuze)),"",IF(Tb_Activiteiten[[#This Row],[Loonkosten]]=1,Tb_Activiteiten[[#Headers],[Loonkosten]],"")))</f>
        <v/>
      </c>
      <c r="AB771" t="str">
        <f>IF(ISNUMBER(FIND("arbeid",Methode_Keuze)),"",IF(ISNUMBER(FIND("arbeid",Methode_Keuze)),"",IF(Tb_Activiteiten[[#This Row],[Eigen arbeid]]=1,Tb_Activiteiten[[#Headers],[Eigen arbeid]],"")))</f>
        <v/>
      </c>
      <c r="AC771" t="str">
        <f>IF(ISNUMBER(FIND("arbeid",Methode_Keuze)),"",IF(ISNUMBER(FIND("arbeid",Methode_Keuze)),"",IF(Tb_Activiteiten[[#This Row],[Projectmedewerker]]=1,Tb_Activiteiten[[#Headers],[Projectmedewerker]],"")))</f>
        <v/>
      </c>
      <c r="AD771" t="str">
        <f>IF(ISNUMBER(FIND("arbeid",Methode_Keuze)),"",IF(ISNUMBER(FIND("arbeid",Methode_Keuze)),"",IF(Tb_Activiteiten[[#This Row],[Landbouwer]]=1,Tb_Activiteiten[[#Headers],[Landbouwer]],"")))</f>
        <v/>
      </c>
      <c r="AE771" t="str">
        <f>IF(ISNUMBER(FIND("arbeid",Methode_Keuze)),"",IF(ISNUMBER(FIND("arbeid",Methode_Keuze)),"",IF(Tb_Activiteiten[[#This Row],[Adviseur]]=1,Tb_Activiteiten[[#Headers],[Adviseur]],"")))</f>
        <v/>
      </c>
      <c r="AF771" t="str">
        <f>IF(ISNUMBER(FIND("arbeid",Methode_Keuze)),"",IF(ISNUMBER(FIND("arbeid",Methode_Keuze)),"",IF(Tb_Activiteiten[[#This Row],[Projectleider/Expert]]=1,Tb_Activiteiten[[#Headers],[Projectleider/Expert]],"")))</f>
        <v/>
      </c>
      <c r="AG771" t="str">
        <f>IF(ISNUMBER(FIND("arbeid",Methode_Keuze)),"",IF(ISNUMBER(FIND("arbeid",Methode_Keuze)),"",IF(Tb_Activiteiten[[#This Row],[Arbeidskosten]]=1,Tb_Activiteiten[[#Headers],[Arbeidskosten]],"")))</f>
        <v/>
      </c>
      <c r="AH771" t="str">
        <f>IF(ISNUMBER(FIND("arbeid",Methode_Keuze)),"",IF(ISNUMBER(FIND("arbeid",Methode_Keuze)),"",IF(Tb_Activiteiten[[#This Row],[Arbeidskosten op basis van IKS]]=1,Tb_Activiteiten[[#Headers],[Arbeidskosten op basis van IKS]],"")))</f>
        <v/>
      </c>
      <c r="AI771" t="str">
        <f>IF(ISNUMBER(FIND("overige",Methode_Keuze)),"",IF(Tb_Activiteiten[[#This Row],[Kosten derden exclusief btw]]=1,Tb_Activiteiten[[#Headers],[Kosten derden exclusief btw]],""))</f>
        <v/>
      </c>
      <c r="AJ771" t="str">
        <f>IF(ISNUMBER(FIND("overige",Methode_Keuze)),"",IF(Tb_Activiteiten[[#This Row],[Niet verrekenbare btw]]=1,Tb_Activiteiten[[#Headers],[Niet verrekenbare btw]],""))</f>
        <v/>
      </c>
      <c r="AK771" t="str">
        <f>IF(ISNUMBER(FIND("overige",Methode_Keuze)),"",IF(Tb_Activiteiten[[#This Row],[Grondkosten]]=1,Tb_Activiteiten[[#Headers],[Grondkosten]],""))</f>
        <v/>
      </c>
      <c r="AL771" t="str">
        <f>IF(ISNUMBER(FIND("overige",Methode_Keuze)),"",IF(Tb_Activiteiten[[#This Row],[Bijdrage in natura (overige)]]=1,Tb_Activiteiten[[#Headers],[Bijdrage in natura (overige)]],""))</f>
        <v/>
      </c>
      <c r="AM771" t="str">
        <f>IF(ISNUMBER(FIND("overige",Methode_Keuze)),"",IF(Tb_Activiteiten[[#This Row],[Bijdrage in natura (vrijwilligers)]]=1,Tb_Activiteiten[[#Headers],[Bijdrage in natura (vrijwilligers)]],""))</f>
        <v/>
      </c>
      <c r="AN771" t="str">
        <f>IF(ISNUMBER(FIND("overige",Methode_Keuze)),"",IF(Tb_Activiteiten[[#This Row],[Afschrijvingskosten]]=1,Tb_Activiteiten[[#Headers],[Afschrijvingskosten]],""))</f>
        <v/>
      </c>
    </row>
    <row r="772" spans="1:40" x14ac:dyDescent="0.25">
      <c r="A772" s="342"/>
      <c r="F772" s="81"/>
      <c r="G772" s="81"/>
      <c r="L772" s="71"/>
      <c r="N772" t="str">
        <f>IFERROR(IF(VLOOKUP(Tb_Activiteiten[[#This Row],[Openstelling]],Tb_Openstelling[],2,0)=1,1,""),"")</f>
        <v/>
      </c>
      <c r="AA772" t="str">
        <f>IF(ISNUMBER(FIND("arbeid",Methode_Keuze)),"",IF(ISNUMBER(FIND("arbeid",Methode_Keuze)),"",IF(Tb_Activiteiten[[#This Row],[Loonkosten]]=1,Tb_Activiteiten[[#Headers],[Loonkosten]],"")))</f>
        <v/>
      </c>
      <c r="AB772" t="str">
        <f>IF(ISNUMBER(FIND("arbeid",Methode_Keuze)),"",IF(ISNUMBER(FIND("arbeid",Methode_Keuze)),"",IF(Tb_Activiteiten[[#This Row],[Eigen arbeid]]=1,Tb_Activiteiten[[#Headers],[Eigen arbeid]],"")))</f>
        <v/>
      </c>
      <c r="AC772" t="str">
        <f>IF(ISNUMBER(FIND("arbeid",Methode_Keuze)),"",IF(ISNUMBER(FIND("arbeid",Methode_Keuze)),"",IF(Tb_Activiteiten[[#This Row],[Projectmedewerker]]=1,Tb_Activiteiten[[#Headers],[Projectmedewerker]],"")))</f>
        <v/>
      </c>
      <c r="AD772" t="str">
        <f>IF(ISNUMBER(FIND("arbeid",Methode_Keuze)),"",IF(ISNUMBER(FIND("arbeid",Methode_Keuze)),"",IF(Tb_Activiteiten[[#This Row],[Landbouwer]]=1,Tb_Activiteiten[[#Headers],[Landbouwer]],"")))</f>
        <v/>
      </c>
      <c r="AE772" t="str">
        <f>IF(ISNUMBER(FIND("arbeid",Methode_Keuze)),"",IF(ISNUMBER(FIND("arbeid",Methode_Keuze)),"",IF(Tb_Activiteiten[[#This Row],[Adviseur]]=1,Tb_Activiteiten[[#Headers],[Adviseur]],"")))</f>
        <v/>
      </c>
      <c r="AF772" t="str">
        <f>IF(ISNUMBER(FIND("arbeid",Methode_Keuze)),"",IF(ISNUMBER(FIND("arbeid",Methode_Keuze)),"",IF(Tb_Activiteiten[[#This Row],[Projectleider/Expert]]=1,Tb_Activiteiten[[#Headers],[Projectleider/Expert]],"")))</f>
        <v/>
      </c>
      <c r="AG772" t="str">
        <f>IF(ISNUMBER(FIND("arbeid",Methode_Keuze)),"",IF(ISNUMBER(FIND("arbeid",Methode_Keuze)),"",IF(Tb_Activiteiten[[#This Row],[Arbeidskosten]]=1,Tb_Activiteiten[[#Headers],[Arbeidskosten]],"")))</f>
        <v/>
      </c>
      <c r="AH772" t="str">
        <f>IF(ISNUMBER(FIND("arbeid",Methode_Keuze)),"",IF(ISNUMBER(FIND("arbeid",Methode_Keuze)),"",IF(Tb_Activiteiten[[#This Row],[Arbeidskosten op basis van IKS]]=1,Tb_Activiteiten[[#Headers],[Arbeidskosten op basis van IKS]],"")))</f>
        <v/>
      </c>
      <c r="AI772" t="str">
        <f>IF(ISNUMBER(FIND("overige",Methode_Keuze)),"",IF(Tb_Activiteiten[[#This Row],[Kosten derden exclusief btw]]=1,Tb_Activiteiten[[#Headers],[Kosten derden exclusief btw]],""))</f>
        <v/>
      </c>
      <c r="AJ772" t="str">
        <f>IF(ISNUMBER(FIND("overige",Methode_Keuze)),"",IF(Tb_Activiteiten[[#This Row],[Niet verrekenbare btw]]=1,Tb_Activiteiten[[#Headers],[Niet verrekenbare btw]],""))</f>
        <v/>
      </c>
      <c r="AK772" t="str">
        <f>IF(ISNUMBER(FIND("overige",Methode_Keuze)),"",IF(Tb_Activiteiten[[#This Row],[Grondkosten]]=1,Tb_Activiteiten[[#Headers],[Grondkosten]],""))</f>
        <v/>
      </c>
      <c r="AL772" t="str">
        <f>IF(ISNUMBER(FIND("overige",Methode_Keuze)),"",IF(Tb_Activiteiten[[#This Row],[Bijdrage in natura (overige)]]=1,Tb_Activiteiten[[#Headers],[Bijdrage in natura (overige)]],""))</f>
        <v/>
      </c>
      <c r="AM772" t="str">
        <f>IF(ISNUMBER(FIND("overige",Methode_Keuze)),"",IF(Tb_Activiteiten[[#This Row],[Bijdrage in natura (vrijwilligers)]]=1,Tb_Activiteiten[[#Headers],[Bijdrage in natura (vrijwilligers)]],""))</f>
        <v/>
      </c>
      <c r="AN772" t="str">
        <f>IF(ISNUMBER(FIND("overige",Methode_Keuze)),"",IF(Tb_Activiteiten[[#This Row],[Afschrijvingskosten]]=1,Tb_Activiteiten[[#Headers],[Afschrijvingskosten]],""))</f>
        <v/>
      </c>
    </row>
    <row r="773" spans="1:40" x14ac:dyDescent="0.25">
      <c r="A773" s="342"/>
      <c r="F773" s="81"/>
      <c r="G773" s="81"/>
      <c r="L773" s="71"/>
      <c r="N773" t="str">
        <f>IFERROR(IF(VLOOKUP(Tb_Activiteiten[[#This Row],[Openstelling]],Tb_Openstelling[],2,0)=1,1,""),"")</f>
        <v/>
      </c>
      <c r="AA773" t="str">
        <f>IF(ISNUMBER(FIND("arbeid",Methode_Keuze)),"",IF(ISNUMBER(FIND("arbeid",Methode_Keuze)),"",IF(Tb_Activiteiten[[#This Row],[Loonkosten]]=1,Tb_Activiteiten[[#Headers],[Loonkosten]],"")))</f>
        <v/>
      </c>
      <c r="AB773" t="str">
        <f>IF(ISNUMBER(FIND("arbeid",Methode_Keuze)),"",IF(ISNUMBER(FIND("arbeid",Methode_Keuze)),"",IF(Tb_Activiteiten[[#This Row],[Eigen arbeid]]=1,Tb_Activiteiten[[#Headers],[Eigen arbeid]],"")))</f>
        <v/>
      </c>
      <c r="AC773" t="str">
        <f>IF(ISNUMBER(FIND("arbeid",Methode_Keuze)),"",IF(ISNUMBER(FIND("arbeid",Methode_Keuze)),"",IF(Tb_Activiteiten[[#This Row],[Projectmedewerker]]=1,Tb_Activiteiten[[#Headers],[Projectmedewerker]],"")))</f>
        <v/>
      </c>
      <c r="AD773" t="str">
        <f>IF(ISNUMBER(FIND("arbeid",Methode_Keuze)),"",IF(ISNUMBER(FIND("arbeid",Methode_Keuze)),"",IF(Tb_Activiteiten[[#This Row],[Landbouwer]]=1,Tb_Activiteiten[[#Headers],[Landbouwer]],"")))</f>
        <v/>
      </c>
      <c r="AE773" t="str">
        <f>IF(ISNUMBER(FIND("arbeid",Methode_Keuze)),"",IF(ISNUMBER(FIND("arbeid",Methode_Keuze)),"",IF(Tb_Activiteiten[[#This Row],[Adviseur]]=1,Tb_Activiteiten[[#Headers],[Adviseur]],"")))</f>
        <v/>
      </c>
      <c r="AF773" t="str">
        <f>IF(ISNUMBER(FIND("arbeid",Methode_Keuze)),"",IF(ISNUMBER(FIND("arbeid",Methode_Keuze)),"",IF(Tb_Activiteiten[[#This Row],[Projectleider/Expert]]=1,Tb_Activiteiten[[#Headers],[Projectleider/Expert]],"")))</f>
        <v/>
      </c>
      <c r="AG773" t="str">
        <f>IF(ISNUMBER(FIND("arbeid",Methode_Keuze)),"",IF(ISNUMBER(FIND("arbeid",Methode_Keuze)),"",IF(Tb_Activiteiten[[#This Row],[Arbeidskosten]]=1,Tb_Activiteiten[[#Headers],[Arbeidskosten]],"")))</f>
        <v/>
      </c>
      <c r="AH773" t="str">
        <f>IF(ISNUMBER(FIND("arbeid",Methode_Keuze)),"",IF(ISNUMBER(FIND("arbeid",Methode_Keuze)),"",IF(Tb_Activiteiten[[#This Row],[Arbeidskosten op basis van IKS]]=1,Tb_Activiteiten[[#Headers],[Arbeidskosten op basis van IKS]],"")))</f>
        <v/>
      </c>
      <c r="AI773" t="str">
        <f>IF(ISNUMBER(FIND("overige",Methode_Keuze)),"",IF(Tb_Activiteiten[[#This Row],[Kosten derden exclusief btw]]=1,Tb_Activiteiten[[#Headers],[Kosten derden exclusief btw]],""))</f>
        <v/>
      </c>
      <c r="AJ773" t="str">
        <f>IF(ISNUMBER(FIND("overige",Methode_Keuze)),"",IF(Tb_Activiteiten[[#This Row],[Niet verrekenbare btw]]=1,Tb_Activiteiten[[#Headers],[Niet verrekenbare btw]],""))</f>
        <v/>
      </c>
      <c r="AK773" t="str">
        <f>IF(ISNUMBER(FIND("overige",Methode_Keuze)),"",IF(Tb_Activiteiten[[#This Row],[Grondkosten]]=1,Tb_Activiteiten[[#Headers],[Grondkosten]],""))</f>
        <v/>
      </c>
      <c r="AL773" t="str">
        <f>IF(ISNUMBER(FIND("overige",Methode_Keuze)),"",IF(Tb_Activiteiten[[#This Row],[Bijdrage in natura (overige)]]=1,Tb_Activiteiten[[#Headers],[Bijdrage in natura (overige)]],""))</f>
        <v/>
      </c>
      <c r="AM773" t="str">
        <f>IF(ISNUMBER(FIND("overige",Methode_Keuze)),"",IF(Tb_Activiteiten[[#This Row],[Bijdrage in natura (vrijwilligers)]]=1,Tb_Activiteiten[[#Headers],[Bijdrage in natura (vrijwilligers)]],""))</f>
        <v/>
      </c>
      <c r="AN773" t="str">
        <f>IF(ISNUMBER(FIND("overige",Methode_Keuze)),"",IF(Tb_Activiteiten[[#This Row],[Afschrijvingskosten]]=1,Tb_Activiteiten[[#Headers],[Afschrijvingskosten]],""))</f>
        <v/>
      </c>
    </row>
    <row r="774" spans="1:40" x14ac:dyDescent="0.25">
      <c r="A774" s="342"/>
      <c r="F774" s="81"/>
      <c r="G774" s="81"/>
      <c r="L774" s="71"/>
      <c r="N774" t="str">
        <f>IFERROR(IF(VLOOKUP(Tb_Activiteiten[[#This Row],[Openstelling]],Tb_Openstelling[],2,0)=1,1,""),"")</f>
        <v/>
      </c>
      <c r="AA774" t="str">
        <f>IF(ISNUMBER(FIND("arbeid",Methode_Keuze)),"",IF(ISNUMBER(FIND("arbeid",Methode_Keuze)),"",IF(Tb_Activiteiten[[#This Row],[Loonkosten]]=1,Tb_Activiteiten[[#Headers],[Loonkosten]],"")))</f>
        <v/>
      </c>
      <c r="AB774" t="str">
        <f>IF(ISNUMBER(FIND("arbeid",Methode_Keuze)),"",IF(ISNUMBER(FIND("arbeid",Methode_Keuze)),"",IF(Tb_Activiteiten[[#This Row],[Eigen arbeid]]=1,Tb_Activiteiten[[#Headers],[Eigen arbeid]],"")))</f>
        <v/>
      </c>
      <c r="AC774" t="str">
        <f>IF(ISNUMBER(FIND("arbeid",Methode_Keuze)),"",IF(ISNUMBER(FIND("arbeid",Methode_Keuze)),"",IF(Tb_Activiteiten[[#This Row],[Projectmedewerker]]=1,Tb_Activiteiten[[#Headers],[Projectmedewerker]],"")))</f>
        <v/>
      </c>
      <c r="AD774" t="str">
        <f>IF(ISNUMBER(FIND("arbeid",Methode_Keuze)),"",IF(ISNUMBER(FIND("arbeid",Methode_Keuze)),"",IF(Tb_Activiteiten[[#This Row],[Landbouwer]]=1,Tb_Activiteiten[[#Headers],[Landbouwer]],"")))</f>
        <v/>
      </c>
      <c r="AE774" t="str">
        <f>IF(ISNUMBER(FIND("arbeid",Methode_Keuze)),"",IF(ISNUMBER(FIND("arbeid",Methode_Keuze)),"",IF(Tb_Activiteiten[[#This Row],[Adviseur]]=1,Tb_Activiteiten[[#Headers],[Adviseur]],"")))</f>
        <v/>
      </c>
      <c r="AF774" t="str">
        <f>IF(ISNUMBER(FIND("arbeid",Methode_Keuze)),"",IF(ISNUMBER(FIND("arbeid",Methode_Keuze)),"",IF(Tb_Activiteiten[[#This Row],[Projectleider/Expert]]=1,Tb_Activiteiten[[#Headers],[Projectleider/Expert]],"")))</f>
        <v/>
      </c>
      <c r="AG774" t="str">
        <f>IF(ISNUMBER(FIND("arbeid",Methode_Keuze)),"",IF(ISNUMBER(FIND("arbeid",Methode_Keuze)),"",IF(Tb_Activiteiten[[#This Row],[Arbeidskosten]]=1,Tb_Activiteiten[[#Headers],[Arbeidskosten]],"")))</f>
        <v/>
      </c>
      <c r="AH774" t="str">
        <f>IF(ISNUMBER(FIND("arbeid",Methode_Keuze)),"",IF(ISNUMBER(FIND("arbeid",Methode_Keuze)),"",IF(Tb_Activiteiten[[#This Row],[Arbeidskosten op basis van IKS]]=1,Tb_Activiteiten[[#Headers],[Arbeidskosten op basis van IKS]],"")))</f>
        <v/>
      </c>
      <c r="AI774" t="str">
        <f>IF(ISNUMBER(FIND("overige",Methode_Keuze)),"",IF(Tb_Activiteiten[[#This Row],[Kosten derden exclusief btw]]=1,Tb_Activiteiten[[#Headers],[Kosten derden exclusief btw]],""))</f>
        <v/>
      </c>
      <c r="AJ774" t="str">
        <f>IF(ISNUMBER(FIND("overige",Methode_Keuze)),"",IF(Tb_Activiteiten[[#This Row],[Niet verrekenbare btw]]=1,Tb_Activiteiten[[#Headers],[Niet verrekenbare btw]],""))</f>
        <v/>
      </c>
      <c r="AK774" t="str">
        <f>IF(ISNUMBER(FIND("overige",Methode_Keuze)),"",IF(Tb_Activiteiten[[#This Row],[Grondkosten]]=1,Tb_Activiteiten[[#Headers],[Grondkosten]],""))</f>
        <v/>
      </c>
      <c r="AL774" t="str">
        <f>IF(ISNUMBER(FIND("overige",Methode_Keuze)),"",IF(Tb_Activiteiten[[#This Row],[Bijdrage in natura (overige)]]=1,Tb_Activiteiten[[#Headers],[Bijdrage in natura (overige)]],""))</f>
        <v/>
      </c>
      <c r="AM774" t="str">
        <f>IF(ISNUMBER(FIND("overige",Methode_Keuze)),"",IF(Tb_Activiteiten[[#This Row],[Bijdrage in natura (vrijwilligers)]]=1,Tb_Activiteiten[[#Headers],[Bijdrage in natura (vrijwilligers)]],""))</f>
        <v/>
      </c>
      <c r="AN774" t="str">
        <f>IF(ISNUMBER(FIND("overige",Methode_Keuze)),"",IF(Tb_Activiteiten[[#This Row],[Afschrijvingskosten]]=1,Tb_Activiteiten[[#Headers],[Afschrijvingskosten]],""))</f>
        <v/>
      </c>
    </row>
    <row r="775" spans="1:40" x14ac:dyDescent="0.25">
      <c r="A775" s="342"/>
      <c r="F775" s="81"/>
      <c r="G775" s="81"/>
      <c r="L775" s="71"/>
      <c r="N775" t="str">
        <f>IFERROR(IF(VLOOKUP(Tb_Activiteiten[[#This Row],[Openstelling]],Tb_Openstelling[],2,0)=1,1,""),"")</f>
        <v/>
      </c>
      <c r="AA775" t="str">
        <f>IF(ISNUMBER(FIND("arbeid",Methode_Keuze)),"",IF(ISNUMBER(FIND("arbeid",Methode_Keuze)),"",IF(Tb_Activiteiten[[#This Row],[Loonkosten]]=1,Tb_Activiteiten[[#Headers],[Loonkosten]],"")))</f>
        <v/>
      </c>
      <c r="AB775" t="str">
        <f>IF(ISNUMBER(FIND("arbeid",Methode_Keuze)),"",IF(ISNUMBER(FIND("arbeid",Methode_Keuze)),"",IF(Tb_Activiteiten[[#This Row],[Eigen arbeid]]=1,Tb_Activiteiten[[#Headers],[Eigen arbeid]],"")))</f>
        <v/>
      </c>
      <c r="AC775" t="str">
        <f>IF(ISNUMBER(FIND("arbeid",Methode_Keuze)),"",IF(ISNUMBER(FIND("arbeid",Methode_Keuze)),"",IF(Tb_Activiteiten[[#This Row],[Projectmedewerker]]=1,Tb_Activiteiten[[#Headers],[Projectmedewerker]],"")))</f>
        <v/>
      </c>
      <c r="AD775" t="str">
        <f>IF(ISNUMBER(FIND("arbeid",Methode_Keuze)),"",IF(ISNUMBER(FIND("arbeid",Methode_Keuze)),"",IF(Tb_Activiteiten[[#This Row],[Landbouwer]]=1,Tb_Activiteiten[[#Headers],[Landbouwer]],"")))</f>
        <v/>
      </c>
      <c r="AE775" t="str">
        <f>IF(ISNUMBER(FIND("arbeid",Methode_Keuze)),"",IF(ISNUMBER(FIND("arbeid",Methode_Keuze)),"",IF(Tb_Activiteiten[[#This Row],[Adviseur]]=1,Tb_Activiteiten[[#Headers],[Adviseur]],"")))</f>
        <v/>
      </c>
      <c r="AF775" t="str">
        <f>IF(ISNUMBER(FIND("arbeid",Methode_Keuze)),"",IF(ISNUMBER(FIND("arbeid",Methode_Keuze)),"",IF(Tb_Activiteiten[[#This Row],[Projectleider/Expert]]=1,Tb_Activiteiten[[#Headers],[Projectleider/Expert]],"")))</f>
        <v/>
      </c>
      <c r="AG775" t="str">
        <f>IF(ISNUMBER(FIND("arbeid",Methode_Keuze)),"",IF(ISNUMBER(FIND("arbeid",Methode_Keuze)),"",IF(Tb_Activiteiten[[#This Row],[Arbeidskosten]]=1,Tb_Activiteiten[[#Headers],[Arbeidskosten]],"")))</f>
        <v/>
      </c>
      <c r="AH775" t="str">
        <f>IF(ISNUMBER(FIND("arbeid",Methode_Keuze)),"",IF(ISNUMBER(FIND("arbeid",Methode_Keuze)),"",IF(Tb_Activiteiten[[#This Row],[Arbeidskosten op basis van IKS]]=1,Tb_Activiteiten[[#Headers],[Arbeidskosten op basis van IKS]],"")))</f>
        <v/>
      </c>
      <c r="AI775" t="str">
        <f>IF(ISNUMBER(FIND("overige",Methode_Keuze)),"",IF(Tb_Activiteiten[[#This Row],[Kosten derden exclusief btw]]=1,Tb_Activiteiten[[#Headers],[Kosten derden exclusief btw]],""))</f>
        <v/>
      </c>
      <c r="AJ775" t="str">
        <f>IF(ISNUMBER(FIND("overige",Methode_Keuze)),"",IF(Tb_Activiteiten[[#This Row],[Niet verrekenbare btw]]=1,Tb_Activiteiten[[#Headers],[Niet verrekenbare btw]],""))</f>
        <v/>
      </c>
      <c r="AK775" t="str">
        <f>IF(ISNUMBER(FIND("overige",Methode_Keuze)),"",IF(Tb_Activiteiten[[#This Row],[Grondkosten]]=1,Tb_Activiteiten[[#Headers],[Grondkosten]],""))</f>
        <v/>
      </c>
      <c r="AL775" t="str">
        <f>IF(ISNUMBER(FIND("overige",Methode_Keuze)),"",IF(Tb_Activiteiten[[#This Row],[Bijdrage in natura (overige)]]=1,Tb_Activiteiten[[#Headers],[Bijdrage in natura (overige)]],""))</f>
        <v/>
      </c>
      <c r="AM775" t="str">
        <f>IF(ISNUMBER(FIND("overige",Methode_Keuze)),"",IF(Tb_Activiteiten[[#This Row],[Bijdrage in natura (vrijwilligers)]]=1,Tb_Activiteiten[[#Headers],[Bijdrage in natura (vrijwilligers)]],""))</f>
        <v/>
      </c>
      <c r="AN775" t="str">
        <f>IF(ISNUMBER(FIND("overige",Methode_Keuze)),"",IF(Tb_Activiteiten[[#This Row],[Afschrijvingskosten]]=1,Tb_Activiteiten[[#Headers],[Afschrijvingskosten]],""))</f>
        <v/>
      </c>
    </row>
    <row r="776" spans="1:40" x14ac:dyDescent="0.25">
      <c r="A776" s="342"/>
      <c r="F776" s="81"/>
      <c r="G776" s="81"/>
      <c r="L776" s="71"/>
      <c r="N776" t="str">
        <f>IFERROR(IF(VLOOKUP(Tb_Activiteiten[[#This Row],[Openstelling]],Tb_Openstelling[],2,0)=1,1,""),"")</f>
        <v/>
      </c>
      <c r="AA776" t="str">
        <f>IF(ISNUMBER(FIND("arbeid",Methode_Keuze)),"",IF(ISNUMBER(FIND("arbeid",Methode_Keuze)),"",IF(Tb_Activiteiten[[#This Row],[Loonkosten]]=1,Tb_Activiteiten[[#Headers],[Loonkosten]],"")))</f>
        <v/>
      </c>
      <c r="AB776" t="str">
        <f>IF(ISNUMBER(FIND("arbeid",Methode_Keuze)),"",IF(ISNUMBER(FIND("arbeid",Methode_Keuze)),"",IF(Tb_Activiteiten[[#This Row],[Eigen arbeid]]=1,Tb_Activiteiten[[#Headers],[Eigen arbeid]],"")))</f>
        <v/>
      </c>
      <c r="AC776" t="str">
        <f>IF(ISNUMBER(FIND("arbeid",Methode_Keuze)),"",IF(ISNUMBER(FIND("arbeid",Methode_Keuze)),"",IF(Tb_Activiteiten[[#This Row],[Projectmedewerker]]=1,Tb_Activiteiten[[#Headers],[Projectmedewerker]],"")))</f>
        <v/>
      </c>
      <c r="AD776" t="str">
        <f>IF(ISNUMBER(FIND("arbeid",Methode_Keuze)),"",IF(ISNUMBER(FIND("arbeid",Methode_Keuze)),"",IF(Tb_Activiteiten[[#This Row],[Landbouwer]]=1,Tb_Activiteiten[[#Headers],[Landbouwer]],"")))</f>
        <v/>
      </c>
      <c r="AE776" t="str">
        <f>IF(ISNUMBER(FIND("arbeid",Methode_Keuze)),"",IF(ISNUMBER(FIND("arbeid",Methode_Keuze)),"",IF(Tb_Activiteiten[[#This Row],[Adviseur]]=1,Tb_Activiteiten[[#Headers],[Adviseur]],"")))</f>
        <v/>
      </c>
      <c r="AF776" t="str">
        <f>IF(ISNUMBER(FIND("arbeid",Methode_Keuze)),"",IF(ISNUMBER(FIND("arbeid",Methode_Keuze)),"",IF(Tb_Activiteiten[[#This Row],[Projectleider/Expert]]=1,Tb_Activiteiten[[#Headers],[Projectleider/Expert]],"")))</f>
        <v/>
      </c>
      <c r="AG776" t="str">
        <f>IF(ISNUMBER(FIND("arbeid",Methode_Keuze)),"",IF(ISNUMBER(FIND("arbeid",Methode_Keuze)),"",IF(Tb_Activiteiten[[#This Row],[Arbeidskosten]]=1,Tb_Activiteiten[[#Headers],[Arbeidskosten]],"")))</f>
        <v/>
      </c>
      <c r="AH776" t="str">
        <f>IF(ISNUMBER(FIND("arbeid",Methode_Keuze)),"",IF(ISNUMBER(FIND("arbeid",Methode_Keuze)),"",IF(Tb_Activiteiten[[#This Row],[Arbeidskosten op basis van IKS]]=1,Tb_Activiteiten[[#Headers],[Arbeidskosten op basis van IKS]],"")))</f>
        <v/>
      </c>
      <c r="AI776" t="str">
        <f>IF(ISNUMBER(FIND("overige",Methode_Keuze)),"",IF(Tb_Activiteiten[[#This Row],[Kosten derden exclusief btw]]=1,Tb_Activiteiten[[#Headers],[Kosten derden exclusief btw]],""))</f>
        <v/>
      </c>
      <c r="AJ776" t="str">
        <f>IF(ISNUMBER(FIND("overige",Methode_Keuze)),"",IF(Tb_Activiteiten[[#This Row],[Niet verrekenbare btw]]=1,Tb_Activiteiten[[#Headers],[Niet verrekenbare btw]],""))</f>
        <v/>
      </c>
      <c r="AK776" t="str">
        <f>IF(ISNUMBER(FIND("overige",Methode_Keuze)),"",IF(Tb_Activiteiten[[#This Row],[Grondkosten]]=1,Tb_Activiteiten[[#Headers],[Grondkosten]],""))</f>
        <v/>
      </c>
      <c r="AL776" t="str">
        <f>IF(ISNUMBER(FIND("overige",Methode_Keuze)),"",IF(Tb_Activiteiten[[#This Row],[Bijdrage in natura (overige)]]=1,Tb_Activiteiten[[#Headers],[Bijdrage in natura (overige)]],""))</f>
        <v/>
      </c>
      <c r="AM776" t="str">
        <f>IF(ISNUMBER(FIND("overige",Methode_Keuze)),"",IF(Tb_Activiteiten[[#This Row],[Bijdrage in natura (vrijwilligers)]]=1,Tb_Activiteiten[[#Headers],[Bijdrage in natura (vrijwilligers)]],""))</f>
        <v/>
      </c>
      <c r="AN776" t="str">
        <f>IF(ISNUMBER(FIND("overige",Methode_Keuze)),"",IF(Tb_Activiteiten[[#This Row],[Afschrijvingskosten]]=1,Tb_Activiteiten[[#Headers],[Afschrijvingskosten]],""))</f>
        <v/>
      </c>
    </row>
    <row r="777" spans="1:40" x14ac:dyDescent="0.25">
      <c r="A777" s="342"/>
      <c r="F777" s="81"/>
      <c r="G777" s="81"/>
      <c r="L777" s="71"/>
      <c r="N777" t="str">
        <f>IFERROR(IF(VLOOKUP(Tb_Activiteiten[[#This Row],[Openstelling]],Tb_Openstelling[],2,0)=1,1,""),"")</f>
        <v/>
      </c>
      <c r="AA777" t="str">
        <f>IF(ISNUMBER(FIND("arbeid",Methode_Keuze)),"",IF(ISNUMBER(FIND("arbeid",Methode_Keuze)),"",IF(Tb_Activiteiten[[#This Row],[Loonkosten]]=1,Tb_Activiteiten[[#Headers],[Loonkosten]],"")))</f>
        <v/>
      </c>
      <c r="AB777" t="str">
        <f>IF(ISNUMBER(FIND("arbeid",Methode_Keuze)),"",IF(ISNUMBER(FIND("arbeid",Methode_Keuze)),"",IF(Tb_Activiteiten[[#This Row],[Eigen arbeid]]=1,Tb_Activiteiten[[#Headers],[Eigen arbeid]],"")))</f>
        <v/>
      </c>
      <c r="AC777" t="str">
        <f>IF(ISNUMBER(FIND("arbeid",Methode_Keuze)),"",IF(ISNUMBER(FIND("arbeid",Methode_Keuze)),"",IF(Tb_Activiteiten[[#This Row],[Projectmedewerker]]=1,Tb_Activiteiten[[#Headers],[Projectmedewerker]],"")))</f>
        <v/>
      </c>
      <c r="AD777" t="str">
        <f>IF(ISNUMBER(FIND("arbeid",Methode_Keuze)),"",IF(ISNUMBER(FIND("arbeid",Methode_Keuze)),"",IF(Tb_Activiteiten[[#This Row],[Landbouwer]]=1,Tb_Activiteiten[[#Headers],[Landbouwer]],"")))</f>
        <v/>
      </c>
      <c r="AE777" t="str">
        <f>IF(ISNUMBER(FIND("arbeid",Methode_Keuze)),"",IF(ISNUMBER(FIND("arbeid",Methode_Keuze)),"",IF(Tb_Activiteiten[[#This Row],[Adviseur]]=1,Tb_Activiteiten[[#Headers],[Adviseur]],"")))</f>
        <v/>
      </c>
      <c r="AF777" t="str">
        <f>IF(ISNUMBER(FIND("arbeid",Methode_Keuze)),"",IF(ISNUMBER(FIND("arbeid",Methode_Keuze)),"",IF(Tb_Activiteiten[[#This Row],[Projectleider/Expert]]=1,Tb_Activiteiten[[#Headers],[Projectleider/Expert]],"")))</f>
        <v/>
      </c>
      <c r="AG777" t="str">
        <f>IF(ISNUMBER(FIND("arbeid",Methode_Keuze)),"",IF(ISNUMBER(FIND("arbeid",Methode_Keuze)),"",IF(Tb_Activiteiten[[#This Row],[Arbeidskosten]]=1,Tb_Activiteiten[[#Headers],[Arbeidskosten]],"")))</f>
        <v/>
      </c>
      <c r="AH777" t="str">
        <f>IF(ISNUMBER(FIND("arbeid",Methode_Keuze)),"",IF(ISNUMBER(FIND("arbeid",Methode_Keuze)),"",IF(Tb_Activiteiten[[#This Row],[Arbeidskosten op basis van IKS]]=1,Tb_Activiteiten[[#Headers],[Arbeidskosten op basis van IKS]],"")))</f>
        <v/>
      </c>
      <c r="AI777" t="str">
        <f>IF(ISNUMBER(FIND("overige",Methode_Keuze)),"",IF(Tb_Activiteiten[[#This Row],[Kosten derden exclusief btw]]=1,Tb_Activiteiten[[#Headers],[Kosten derden exclusief btw]],""))</f>
        <v/>
      </c>
      <c r="AJ777" t="str">
        <f>IF(ISNUMBER(FIND("overige",Methode_Keuze)),"",IF(Tb_Activiteiten[[#This Row],[Niet verrekenbare btw]]=1,Tb_Activiteiten[[#Headers],[Niet verrekenbare btw]],""))</f>
        <v/>
      </c>
      <c r="AK777" t="str">
        <f>IF(ISNUMBER(FIND("overige",Methode_Keuze)),"",IF(Tb_Activiteiten[[#This Row],[Grondkosten]]=1,Tb_Activiteiten[[#Headers],[Grondkosten]],""))</f>
        <v/>
      </c>
      <c r="AL777" t="str">
        <f>IF(ISNUMBER(FIND("overige",Methode_Keuze)),"",IF(Tb_Activiteiten[[#This Row],[Bijdrage in natura (overige)]]=1,Tb_Activiteiten[[#Headers],[Bijdrage in natura (overige)]],""))</f>
        <v/>
      </c>
      <c r="AM777" t="str">
        <f>IF(ISNUMBER(FIND("overige",Methode_Keuze)),"",IF(Tb_Activiteiten[[#This Row],[Bijdrage in natura (vrijwilligers)]]=1,Tb_Activiteiten[[#Headers],[Bijdrage in natura (vrijwilligers)]],""))</f>
        <v/>
      </c>
      <c r="AN777" t="str">
        <f>IF(ISNUMBER(FIND("overige",Methode_Keuze)),"",IF(Tb_Activiteiten[[#This Row],[Afschrijvingskosten]]=1,Tb_Activiteiten[[#Headers],[Afschrijvingskosten]],""))</f>
        <v/>
      </c>
    </row>
    <row r="778" spans="1:40" x14ac:dyDescent="0.25">
      <c r="A778" s="342"/>
      <c r="F778" s="81"/>
      <c r="G778" s="81"/>
      <c r="L778" s="71"/>
      <c r="N778" t="str">
        <f>IFERROR(IF(VLOOKUP(Tb_Activiteiten[[#This Row],[Openstelling]],Tb_Openstelling[],2,0)=1,1,""),"")</f>
        <v/>
      </c>
      <c r="AA778" t="str">
        <f>IF(ISNUMBER(FIND("arbeid",Methode_Keuze)),"",IF(ISNUMBER(FIND("arbeid",Methode_Keuze)),"",IF(Tb_Activiteiten[[#This Row],[Loonkosten]]=1,Tb_Activiteiten[[#Headers],[Loonkosten]],"")))</f>
        <v/>
      </c>
      <c r="AB778" t="str">
        <f>IF(ISNUMBER(FIND("arbeid",Methode_Keuze)),"",IF(ISNUMBER(FIND("arbeid",Methode_Keuze)),"",IF(Tb_Activiteiten[[#This Row],[Eigen arbeid]]=1,Tb_Activiteiten[[#Headers],[Eigen arbeid]],"")))</f>
        <v/>
      </c>
      <c r="AC778" t="str">
        <f>IF(ISNUMBER(FIND("arbeid",Methode_Keuze)),"",IF(ISNUMBER(FIND("arbeid",Methode_Keuze)),"",IF(Tb_Activiteiten[[#This Row],[Projectmedewerker]]=1,Tb_Activiteiten[[#Headers],[Projectmedewerker]],"")))</f>
        <v/>
      </c>
      <c r="AD778" t="str">
        <f>IF(ISNUMBER(FIND("arbeid",Methode_Keuze)),"",IF(ISNUMBER(FIND("arbeid",Methode_Keuze)),"",IF(Tb_Activiteiten[[#This Row],[Landbouwer]]=1,Tb_Activiteiten[[#Headers],[Landbouwer]],"")))</f>
        <v/>
      </c>
      <c r="AE778" t="str">
        <f>IF(ISNUMBER(FIND("arbeid",Methode_Keuze)),"",IF(ISNUMBER(FIND("arbeid",Methode_Keuze)),"",IF(Tb_Activiteiten[[#This Row],[Adviseur]]=1,Tb_Activiteiten[[#Headers],[Adviseur]],"")))</f>
        <v/>
      </c>
      <c r="AF778" t="str">
        <f>IF(ISNUMBER(FIND("arbeid",Methode_Keuze)),"",IF(ISNUMBER(FIND("arbeid",Methode_Keuze)),"",IF(Tb_Activiteiten[[#This Row],[Projectleider/Expert]]=1,Tb_Activiteiten[[#Headers],[Projectleider/Expert]],"")))</f>
        <v/>
      </c>
      <c r="AG778" t="str">
        <f>IF(ISNUMBER(FIND("arbeid",Methode_Keuze)),"",IF(ISNUMBER(FIND("arbeid",Methode_Keuze)),"",IF(Tb_Activiteiten[[#This Row],[Arbeidskosten]]=1,Tb_Activiteiten[[#Headers],[Arbeidskosten]],"")))</f>
        <v/>
      </c>
      <c r="AH778" t="str">
        <f>IF(ISNUMBER(FIND("arbeid",Methode_Keuze)),"",IF(ISNUMBER(FIND("arbeid",Methode_Keuze)),"",IF(Tb_Activiteiten[[#This Row],[Arbeidskosten op basis van IKS]]=1,Tb_Activiteiten[[#Headers],[Arbeidskosten op basis van IKS]],"")))</f>
        <v/>
      </c>
      <c r="AI778" t="str">
        <f>IF(ISNUMBER(FIND("overige",Methode_Keuze)),"",IF(Tb_Activiteiten[[#This Row],[Kosten derden exclusief btw]]=1,Tb_Activiteiten[[#Headers],[Kosten derden exclusief btw]],""))</f>
        <v/>
      </c>
      <c r="AJ778" t="str">
        <f>IF(ISNUMBER(FIND("overige",Methode_Keuze)),"",IF(Tb_Activiteiten[[#This Row],[Niet verrekenbare btw]]=1,Tb_Activiteiten[[#Headers],[Niet verrekenbare btw]],""))</f>
        <v/>
      </c>
      <c r="AK778" t="str">
        <f>IF(ISNUMBER(FIND("overige",Methode_Keuze)),"",IF(Tb_Activiteiten[[#This Row],[Grondkosten]]=1,Tb_Activiteiten[[#Headers],[Grondkosten]],""))</f>
        <v/>
      </c>
      <c r="AL778" t="str">
        <f>IF(ISNUMBER(FIND("overige",Methode_Keuze)),"",IF(Tb_Activiteiten[[#This Row],[Bijdrage in natura (overige)]]=1,Tb_Activiteiten[[#Headers],[Bijdrage in natura (overige)]],""))</f>
        <v/>
      </c>
      <c r="AM778" t="str">
        <f>IF(ISNUMBER(FIND("overige",Methode_Keuze)),"",IF(Tb_Activiteiten[[#This Row],[Bijdrage in natura (vrijwilligers)]]=1,Tb_Activiteiten[[#Headers],[Bijdrage in natura (vrijwilligers)]],""))</f>
        <v/>
      </c>
      <c r="AN778" t="str">
        <f>IF(ISNUMBER(FIND("overige",Methode_Keuze)),"",IF(Tb_Activiteiten[[#This Row],[Afschrijvingskosten]]=1,Tb_Activiteiten[[#Headers],[Afschrijvingskosten]],""))</f>
        <v/>
      </c>
    </row>
    <row r="779" spans="1:40" x14ac:dyDescent="0.25">
      <c r="A779" s="342"/>
      <c r="F779" s="81"/>
      <c r="G779" s="81"/>
      <c r="L779" s="71"/>
      <c r="N779" t="str">
        <f>IFERROR(IF(VLOOKUP(Tb_Activiteiten[[#This Row],[Openstelling]],Tb_Openstelling[],2,0)=1,1,""),"")</f>
        <v/>
      </c>
      <c r="AA779" t="str">
        <f>IF(ISNUMBER(FIND("arbeid",Methode_Keuze)),"",IF(ISNUMBER(FIND("arbeid",Methode_Keuze)),"",IF(Tb_Activiteiten[[#This Row],[Loonkosten]]=1,Tb_Activiteiten[[#Headers],[Loonkosten]],"")))</f>
        <v/>
      </c>
      <c r="AB779" t="str">
        <f>IF(ISNUMBER(FIND("arbeid",Methode_Keuze)),"",IF(ISNUMBER(FIND("arbeid",Methode_Keuze)),"",IF(Tb_Activiteiten[[#This Row],[Eigen arbeid]]=1,Tb_Activiteiten[[#Headers],[Eigen arbeid]],"")))</f>
        <v/>
      </c>
      <c r="AC779" t="str">
        <f>IF(ISNUMBER(FIND("arbeid",Methode_Keuze)),"",IF(ISNUMBER(FIND("arbeid",Methode_Keuze)),"",IF(Tb_Activiteiten[[#This Row],[Projectmedewerker]]=1,Tb_Activiteiten[[#Headers],[Projectmedewerker]],"")))</f>
        <v/>
      </c>
      <c r="AD779" t="str">
        <f>IF(ISNUMBER(FIND("arbeid",Methode_Keuze)),"",IF(ISNUMBER(FIND("arbeid",Methode_Keuze)),"",IF(Tb_Activiteiten[[#This Row],[Landbouwer]]=1,Tb_Activiteiten[[#Headers],[Landbouwer]],"")))</f>
        <v/>
      </c>
      <c r="AE779" t="str">
        <f>IF(ISNUMBER(FIND("arbeid",Methode_Keuze)),"",IF(ISNUMBER(FIND("arbeid",Methode_Keuze)),"",IF(Tb_Activiteiten[[#This Row],[Adviseur]]=1,Tb_Activiteiten[[#Headers],[Adviseur]],"")))</f>
        <v/>
      </c>
      <c r="AF779" t="str">
        <f>IF(ISNUMBER(FIND("arbeid",Methode_Keuze)),"",IF(ISNUMBER(FIND("arbeid",Methode_Keuze)),"",IF(Tb_Activiteiten[[#This Row],[Projectleider/Expert]]=1,Tb_Activiteiten[[#Headers],[Projectleider/Expert]],"")))</f>
        <v/>
      </c>
      <c r="AG779" t="str">
        <f>IF(ISNUMBER(FIND("arbeid",Methode_Keuze)),"",IF(ISNUMBER(FIND("arbeid",Methode_Keuze)),"",IF(Tb_Activiteiten[[#This Row],[Arbeidskosten]]=1,Tb_Activiteiten[[#Headers],[Arbeidskosten]],"")))</f>
        <v/>
      </c>
      <c r="AH779" t="str">
        <f>IF(ISNUMBER(FIND("arbeid",Methode_Keuze)),"",IF(ISNUMBER(FIND("arbeid",Methode_Keuze)),"",IF(Tb_Activiteiten[[#This Row],[Arbeidskosten op basis van IKS]]=1,Tb_Activiteiten[[#Headers],[Arbeidskosten op basis van IKS]],"")))</f>
        <v/>
      </c>
      <c r="AI779" t="str">
        <f>IF(ISNUMBER(FIND("overige",Methode_Keuze)),"",IF(Tb_Activiteiten[[#This Row],[Kosten derden exclusief btw]]=1,Tb_Activiteiten[[#Headers],[Kosten derden exclusief btw]],""))</f>
        <v/>
      </c>
      <c r="AJ779" t="str">
        <f>IF(ISNUMBER(FIND("overige",Methode_Keuze)),"",IF(Tb_Activiteiten[[#This Row],[Niet verrekenbare btw]]=1,Tb_Activiteiten[[#Headers],[Niet verrekenbare btw]],""))</f>
        <v/>
      </c>
      <c r="AK779" t="str">
        <f>IF(ISNUMBER(FIND("overige",Methode_Keuze)),"",IF(Tb_Activiteiten[[#This Row],[Grondkosten]]=1,Tb_Activiteiten[[#Headers],[Grondkosten]],""))</f>
        <v/>
      </c>
      <c r="AL779" t="str">
        <f>IF(ISNUMBER(FIND("overige",Methode_Keuze)),"",IF(Tb_Activiteiten[[#This Row],[Bijdrage in natura (overige)]]=1,Tb_Activiteiten[[#Headers],[Bijdrage in natura (overige)]],""))</f>
        <v/>
      </c>
      <c r="AM779" t="str">
        <f>IF(ISNUMBER(FIND("overige",Methode_Keuze)),"",IF(Tb_Activiteiten[[#This Row],[Bijdrage in natura (vrijwilligers)]]=1,Tb_Activiteiten[[#Headers],[Bijdrage in natura (vrijwilligers)]],""))</f>
        <v/>
      </c>
      <c r="AN779" t="str">
        <f>IF(ISNUMBER(FIND("overige",Methode_Keuze)),"",IF(Tb_Activiteiten[[#This Row],[Afschrijvingskosten]]=1,Tb_Activiteiten[[#Headers],[Afschrijvingskosten]],""))</f>
        <v/>
      </c>
    </row>
    <row r="780" spans="1:40" x14ac:dyDescent="0.25">
      <c r="A780" s="342"/>
      <c r="F780" s="81"/>
      <c r="G780" s="81"/>
      <c r="L780" s="71"/>
      <c r="N780" t="str">
        <f>IFERROR(IF(VLOOKUP(Tb_Activiteiten[[#This Row],[Openstelling]],Tb_Openstelling[],2,0)=1,1,""),"")</f>
        <v/>
      </c>
      <c r="AA780" t="str">
        <f>IF(ISNUMBER(FIND("arbeid",Methode_Keuze)),"",IF(ISNUMBER(FIND("arbeid",Methode_Keuze)),"",IF(Tb_Activiteiten[[#This Row],[Loonkosten]]=1,Tb_Activiteiten[[#Headers],[Loonkosten]],"")))</f>
        <v/>
      </c>
      <c r="AB780" t="str">
        <f>IF(ISNUMBER(FIND("arbeid",Methode_Keuze)),"",IF(ISNUMBER(FIND("arbeid",Methode_Keuze)),"",IF(Tb_Activiteiten[[#This Row],[Eigen arbeid]]=1,Tb_Activiteiten[[#Headers],[Eigen arbeid]],"")))</f>
        <v/>
      </c>
      <c r="AC780" t="str">
        <f>IF(ISNUMBER(FIND("arbeid",Methode_Keuze)),"",IF(ISNUMBER(FIND("arbeid",Methode_Keuze)),"",IF(Tb_Activiteiten[[#This Row],[Projectmedewerker]]=1,Tb_Activiteiten[[#Headers],[Projectmedewerker]],"")))</f>
        <v/>
      </c>
      <c r="AD780" t="str">
        <f>IF(ISNUMBER(FIND("arbeid",Methode_Keuze)),"",IF(ISNUMBER(FIND("arbeid",Methode_Keuze)),"",IF(Tb_Activiteiten[[#This Row],[Landbouwer]]=1,Tb_Activiteiten[[#Headers],[Landbouwer]],"")))</f>
        <v/>
      </c>
      <c r="AE780" t="str">
        <f>IF(ISNUMBER(FIND("arbeid",Methode_Keuze)),"",IF(ISNUMBER(FIND("arbeid",Methode_Keuze)),"",IF(Tb_Activiteiten[[#This Row],[Adviseur]]=1,Tb_Activiteiten[[#Headers],[Adviseur]],"")))</f>
        <v/>
      </c>
      <c r="AF780" t="str">
        <f>IF(ISNUMBER(FIND("arbeid",Methode_Keuze)),"",IF(ISNUMBER(FIND("arbeid",Methode_Keuze)),"",IF(Tb_Activiteiten[[#This Row],[Projectleider/Expert]]=1,Tb_Activiteiten[[#Headers],[Projectleider/Expert]],"")))</f>
        <v/>
      </c>
      <c r="AG780" t="str">
        <f>IF(ISNUMBER(FIND("arbeid",Methode_Keuze)),"",IF(ISNUMBER(FIND("arbeid",Methode_Keuze)),"",IF(Tb_Activiteiten[[#This Row],[Arbeidskosten]]=1,Tb_Activiteiten[[#Headers],[Arbeidskosten]],"")))</f>
        <v/>
      </c>
      <c r="AH780" t="str">
        <f>IF(ISNUMBER(FIND("arbeid",Methode_Keuze)),"",IF(ISNUMBER(FIND("arbeid",Methode_Keuze)),"",IF(Tb_Activiteiten[[#This Row],[Arbeidskosten op basis van IKS]]=1,Tb_Activiteiten[[#Headers],[Arbeidskosten op basis van IKS]],"")))</f>
        <v/>
      </c>
      <c r="AI780" t="str">
        <f>IF(ISNUMBER(FIND("overige",Methode_Keuze)),"",IF(Tb_Activiteiten[[#This Row],[Kosten derden exclusief btw]]=1,Tb_Activiteiten[[#Headers],[Kosten derden exclusief btw]],""))</f>
        <v/>
      </c>
      <c r="AJ780" t="str">
        <f>IF(ISNUMBER(FIND("overige",Methode_Keuze)),"",IF(Tb_Activiteiten[[#This Row],[Niet verrekenbare btw]]=1,Tb_Activiteiten[[#Headers],[Niet verrekenbare btw]],""))</f>
        <v/>
      </c>
      <c r="AK780" t="str">
        <f>IF(ISNUMBER(FIND("overige",Methode_Keuze)),"",IF(Tb_Activiteiten[[#This Row],[Grondkosten]]=1,Tb_Activiteiten[[#Headers],[Grondkosten]],""))</f>
        <v/>
      </c>
      <c r="AL780" t="str">
        <f>IF(ISNUMBER(FIND("overige",Methode_Keuze)),"",IF(Tb_Activiteiten[[#This Row],[Bijdrage in natura (overige)]]=1,Tb_Activiteiten[[#Headers],[Bijdrage in natura (overige)]],""))</f>
        <v/>
      </c>
      <c r="AM780" t="str">
        <f>IF(ISNUMBER(FIND("overige",Methode_Keuze)),"",IF(Tb_Activiteiten[[#This Row],[Bijdrage in natura (vrijwilligers)]]=1,Tb_Activiteiten[[#Headers],[Bijdrage in natura (vrijwilligers)]],""))</f>
        <v/>
      </c>
      <c r="AN780" t="str">
        <f>IF(ISNUMBER(FIND("overige",Methode_Keuze)),"",IF(Tb_Activiteiten[[#This Row],[Afschrijvingskosten]]=1,Tb_Activiteiten[[#Headers],[Afschrijvingskosten]],""))</f>
        <v/>
      </c>
    </row>
    <row r="781" spans="1:40" x14ac:dyDescent="0.25">
      <c r="A781" s="342"/>
      <c r="F781" s="81"/>
      <c r="G781" s="81"/>
      <c r="L781" s="71"/>
      <c r="N781" t="str">
        <f>IFERROR(IF(VLOOKUP(Tb_Activiteiten[[#This Row],[Openstelling]],Tb_Openstelling[],2,0)=1,1,""),"")</f>
        <v/>
      </c>
      <c r="AA781" t="str">
        <f>IF(ISNUMBER(FIND("arbeid",Methode_Keuze)),"",IF(ISNUMBER(FIND("arbeid",Methode_Keuze)),"",IF(Tb_Activiteiten[[#This Row],[Loonkosten]]=1,Tb_Activiteiten[[#Headers],[Loonkosten]],"")))</f>
        <v/>
      </c>
      <c r="AB781" t="str">
        <f>IF(ISNUMBER(FIND("arbeid",Methode_Keuze)),"",IF(ISNUMBER(FIND("arbeid",Methode_Keuze)),"",IF(Tb_Activiteiten[[#This Row],[Eigen arbeid]]=1,Tb_Activiteiten[[#Headers],[Eigen arbeid]],"")))</f>
        <v/>
      </c>
      <c r="AC781" t="str">
        <f>IF(ISNUMBER(FIND("arbeid",Methode_Keuze)),"",IF(ISNUMBER(FIND("arbeid",Methode_Keuze)),"",IF(Tb_Activiteiten[[#This Row],[Projectmedewerker]]=1,Tb_Activiteiten[[#Headers],[Projectmedewerker]],"")))</f>
        <v/>
      </c>
      <c r="AD781" t="str">
        <f>IF(ISNUMBER(FIND("arbeid",Methode_Keuze)),"",IF(ISNUMBER(FIND("arbeid",Methode_Keuze)),"",IF(Tb_Activiteiten[[#This Row],[Landbouwer]]=1,Tb_Activiteiten[[#Headers],[Landbouwer]],"")))</f>
        <v/>
      </c>
      <c r="AE781" t="str">
        <f>IF(ISNUMBER(FIND("arbeid",Methode_Keuze)),"",IF(ISNUMBER(FIND("arbeid",Methode_Keuze)),"",IF(Tb_Activiteiten[[#This Row],[Adviseur]]=1,Tb_Activiteiten[[#Headers],[Adviseur]],"")))</f>
        <v/>
      </c>
      <c r="AF781" t="str">
        <f>IF(ISNUMBER(FIND("arbeid",Methode_Keuze)),"",IF(ISNUMBER(FIND("arbeid",Methode_Keuze)),"",IF(Tb_Activiteiten[[#This Row],[Projectleider/Expert]]=1,Tb_Activiteiten[[#Headers],[Projectleider/Expert]],"")))</f>
        <v/>
      </c>
      <c r="AG781" t="str">
        <f>IF(ISNUMBER(FIND("arbeid",Methode_Keuze)),"",IF(ISNUMBER(FIND("arbeid",Methode_Keuze)),"",IF(Tb_Activiteiten[[#This Row],[Arbeidskosten]]=1,Tb_Activiteiten[[#Headers],[Arbeidskosten]],"")))</f>
        <v/>
      </c>
      <c r="AH781" t="str">
        <f>IF(ISNUMBER(FIND("arbeid",Methode_Keuze)),"",IF(ISNUMBER(FIND("arbeid",Methode_Keuze)),"",IF(Tb_Activiteiten[[#This Row],[Arbeidskosten op basis van IKS]]=1,Tb_Activiteiten[[#Headers],[Arbeidskosten op basis van IKS]],"")))</f>
        <v/>
      </c>
      <c r="AI781" t="str">
        <f>IF(ISNUMBER(FIND("overige",Methode_Keuze)),"",IF(Tb_Activiteiten[[#This Row],[Kosten derden exclusief btw]]=1,Tb_Activiteiten[[#Headers],[Kosten derden exclusief btw]],""))</f>
        <v/>
      </c>
      <c r="AJ781" t="str">
        <f>IF(ISNUMBER(FIND("overige",Methode_Keuze)),"",IF(Tb_Activiteiten[[#This Row],[Niet verrekenbare btw]]=1,Tb_Activiteiten[[#Headers],[Niet verrekenbare btw]],""))</f>
        <v/>
      </c>
      <c r="AK781" t="str">
        <f>IF(ISNUMBER(FIND("overige",Methode_Keuze)),"",IF(Tb_Activiteiten[[#This Row],[Grondkosten]]=1,Tb_Activiteiten[[#Headers],[Grondkosten]],""))</f>
        <v/>
      </c>
      <c r="AL781" t="str">
        <f>IF(ISNUMBER(FIND("overige",Methode_Keuze)),"",IF(Tb_Activiteiten[[#This Row],[Bijdrage in natura (overige)]]=1,Tb_Activiteiten[[#Headers],[Bijdrage in natura (overige)]],""))</f>
        <v/>
      </c>
      <c r="AM781" t="str">
        <f>IF(ISNUMBER(FIND("overige",Methode_Keuze)),"",IF(Tb_Activiteiten[[#This Row],[Bijdrage in natura (vrijwilligers)]]=1,Tb_Activiteiten[[#Headers],[Bijdrage in natura (vrijwilligers)]],""))</f>
        <v/>
      </c>
      <c r="AN781" t="str">
        <f>IF(ISNUMBER(FIND("overige",Methode_Keuze)),"",IF(Tb_Activiteiten[[#This Row],[Afschrijvingskosten]]=1,Tb_Activiteiten[[#Headers],[Afschrijvingskosten]],""))</f>
        <v/>
      </c>
    </row>
    <row r="782" spans="1:40" x14ac:dyDescent="0.25">
      <c r="A782" s="342"/>
      <c r="F782" s="81"/>
      <c r="G782" s="81"/>
      <c r="L782" s="71"/>
      <c r="N782" t="str">
        <f>IFERROR(IF(VLOOKUP(Tb_Activiteiten[[#This Row],[Openstelling]],Tb_Openstelling[],2,0)=1,1,""),"")</f>
        <v/>
      </c>
      <c r="AA782" t="str">
        <f>IF(ISNUMBER(FIND("arbeid",Methode_Keuze)),"",IF(ISNUMBER(FIND("arbeid",Methode_Keuze)),"",IF(Tb_Activiteiten[[#This Row],[Loonkosten]]=1,Tb_Activiteiten[[#Headers],[Loonkosten]],"")))</f>
        <v/>
      </c>
      <c r="AB782" t="str">
        <f>IF(ISNUMBER(FIND("arbeid",Methode_Keuze)),"",IF(ISNUMBER(FIND("arbeid",Methode_Keuze)),"",IF(Tb_Activiteiten[[#This Row],[Eigen arbeid]]=1,Tb_Activiteiten[[#Headers],[Eigen arbeid]],"")))</f>
        <v/>
      </c>
      <c r="AC782" t="str">
        <f>IF(ISNUMBER(FIND("arbeid",Methode_Keuze)),"",IF(ISNUMBER(FIND("arbeid",Methode_Keuze)),"",IF(Tb_Activiteiten[[#This Row],[Projectmedewerker]]=1,Tb_Activiteiten[[#Headers],[Projectmedewerker]],"")))</f>
        <v/>
      </c>
      <c r="AD782" t="str">
        <f>IF(ISNUMBER(FIND("arbeid",Methode_Keuze)),"",IF(ISNUMBER(FIND("arbeid",Methode_Keuze)),"",IF(Tb_Activiteiten[[#This Row],[Landbouwer]]=1,Tb_Activiteiten[[#Headers],[Landbouwer]],"")))</f>
        <v/>
      </c>
      <c r="AE782" t="str">
        <f>IF(ISNUMBER(FIND("arbeid",Methode_Keuze)),"",IF(ISNUMBER(FIND("arbeid",Methode_Keuze)),"",IF(Tb_Activiteiten[[#This Row],[Adviseur]]=1,Tb_Activiteiten[[#Headers],[Adviseur]],"")))</f>
        <v/>
      </c>
      <c r="AF782" t="str">
        <f>IF(ISNUMBER(FIND("arbeid",Methode_Keuze)),"",IF(ISNUMBER(FIND("arbeid",Methode_Keuze)),"",IF(Tb_Activiteiten[[#This Row],[Projectleider/Expert]]=1,Tb_Activiteiten[[#Headers],[Projectleider/Expert]],"")))</f>
        <v/>
      </c>
      <c r="AG782" t="str">
        <f>IF(ISNUMBER(FIND("arbeid",Methode_Keuze)),"",IF(ISNUMBER(FIND("arbeid",Methode_Keuze)),"",IF(Tb_Activiteiten[[#This Row],[Arbeidskosten]]=1,Tb_Activiteiten[[#Headers],[Arbeidskosten]],"")))</f>
        <v/>
      </c>
      <c r="AH782" t="str">
        <f>IF(ISNUMBER(FIND("arbeid",Methode_Keuze)),"",IF(ISNUMBER(FIND("arbeid",Methode_Keuze)),"",IF(Tb_Activiteiten[[#This Row],[Arbeidskosten op basis van IKS]]=1,Tb_Activiteiten[[#Headers],[Arbeidskosten op basis van IKS]],"")))</f>
        <v/>
      </c>
      <c r="AI782" t="str">
        <f>IF(ISNUMBER(FIND("overige",Methode_Keuze)),"",IF(Tb_Activiteiten[[#This Row],[Kosten derden exclusief btw]]=1,Tb_Activiteiten[[#Headers],[Kosten derden exclusief btw]],""))</f>
        <v/>
      </c>
      <c r="AJ782" t="str">
        <f>IF(ISNUMBER(FIND("overige",Methode_Keuze)),"",IF(Tb_Activiteiten[[#This Row],[Niet verrekenbare btw]]=1,Tb_Activiteiten[[#Headers],[Niet verrekenbare btw]],""))</f>
        <v/>
      </c>
      <c r="AK782" t="str">
        <f>IF(ISNUMBER(FIND("overige",Methode_Keuze)),"",IF(Tb_Activiteiten[[#This Row],[Grondkosten]]=1,Tb_Activiteiten[[#Headers],[Grondkosten]],""))</f>
        <v/>
      </c>
      <c r="AL782" t="str">
        <f>IF(ISNUMBER(FIND("overige",Methode_Keuze)),"",IF(Tb_Activiteiten[[#This Row],[Bijdrage in natura (overige)]]=1,Tb_Activiteiten[[#Headers],[Bijdrage in natura (overige)]],""))</f>
        <v/>
      </c>
      <c r="AM782" t="str">
        <f>IF(ISNUMBER(FIND("overige",Methode_Keuze)),"",IF(Tb_Activiteiten[[#This Row],[Bijdrage in natura (vrijwilligers)]]=1,Tb_Activiteiten[[#Headers],[Bijdrage in natura (vrijwilligers)]],""))</f>
        <v/>
      </c>
      <c r="AN782" t="str">
        <f>IF(ISNUMBER(FIND("overige",Methode_Keuze)),"",IF(Tb_Activiteiten[[#This Row],[Afschrijvingskosten]]=1,Tb_Activiteiten[[#Headers],[Afschrijvingskosten]],""))</f>
        <v/>
      </c>
    </row>
    <row r="783" spans="1:40" x14ac:dyDescent="0.25">
      <c r="A783" s="342"/>
      <c r="F783" s="81"/>
      <c r="G783" s="81"/>
      <c r="L783" s="71"/>
      <c r="N783" t="str">
        <f>IFERROR(IF(VLOOKUP(Tb_Activiteiten[[#This Row],[Openstelling]],Tb_Openstelling[],2,0)=1,1,""),"")</f>
        <v/>
      </c>
      <c r="AA783" t="str">
        <f>IF(ISNUMBER(FIND("arbeid",Methode_Keuze)),"",IF(ISNUMBER(FIND("arbeid",Methode_Keuze)),"",IF(Tb_Activiteiten[[#This Row],[Loonkosten]]=1,Tb_Activiteiten[[#Headers],[Loonkosten]],"")))</f>
        <v/>
      </c>
      <c r="AB783" t="str">
        <f>IF(ISNUMBER(FIND("arbeid",Methode_Keuze)),"",IF(ISNUMBER(FIND("arbeid",Methode_Keuze)),"",IF(Tb_Activiteiten[[#This Row],[Eigen arbeid]]=1,Tb_Activiteiten[[#Headers],[Eigen arbeid]],"")))</f>
        <v/>
      </c>
      <c r="AC783" t="str">
        <f>IF(ISNUMBER(FIND("arbeid",Methode_Keuze)),"",IF(ISNUMBER(FIND("arbeid",Methode_Keuze)),"",IF(Tb_Activiteiten[[#This Row],[Projectmedewerker]]=1,Tb_Activiteiten[[#Headers],[Projectmedewerker]],"")))</f>
        <v/>
      </c>
      <c r="AD783" t="str">
        <f>IF(ISNUMBER(FIND("arbeid",Methode_Keuze)),"",IF(ISNUMBER(FIND("arbeid",Methode_Keuze)),"",IF(Tb_Activiteiten[[#This Row],[Landbouwer]]=1,Tb_Activiteiten[[#Headers],[Landbouwer]],"")))</f>
        <v/>
      </c>
      <c r="AE783" t="str">
        <f>IF(ISNUMBER(FIND("arbeid",Methode_Keuze)),"",IF(ISNUMBER(FIND("arbeid",Methode_Keuze)),"",IF(Tb_Activiteiten[[#This Row],[Adviseur]]=1,Tb_Activiteiten[[#Headers],[Adviseur]],"")))</f>
        <v/>
      </c>
      <c r="AF783" t="str">
        <f>IF(ISNUMBER(FIND("arbeid",Methode_Keuze)),"",IF(ISNUMBER(FIND("arbeid",Methode_Keuze)),"",IF(Tb_Activiteiten[[#This Row],[Projectleider/Expert]]=1,Tb_Activiteiten[[#Headers],[Projectleider/Expert]],"")))</f>
        <v/>
      </c>
      <c r="AG783" t="str">
        <f>IF(ISNUMBER(FIND("arbeid",Methode_Keuze)),"",IF(ISNUMBER(FIND("arbeid",Methode_Keuze)),"",IF(Tb_Activiteiten[[#This Row],[Arbeidskosten]]=1,Tb_Activiteiten[[#Headers],[Arbeidskosten]],"")))</f>
        <v/>
      </c>
      <c r="AH783" t="str">
        <f>IF(ISNUMBER(FIND("arbeid",Methode_Keuze)),"",IF(ISNUMBER(FIND("arbeid",Methode_Keuze)),"",IF(Tb_Activiteiten[[#This Row],[Arbeidskosten op basis van IKS]]=1,Tb_Activiteiten[[#Headers],[Arbeidskosten op basis van IKS]],"")))</f>
        <v/>
      </c>
      <c r="AI783" t="str">
        <f>IF(ISNUMBER(FIND("overige",Methode_Keuze)),"",IF(Tb_Activiteiten[[#This Row],[Kosten derden exclusief btw]]=1,Tb_Activiteiten[[#Headers],[Kosten derden exclusief btw]],""))</f>
        <v/>
      </c>
      <c r="AJ783" t="str">
        <f>IF(ISNUMBER(FIND("overige",Methode_Keuze)),"",IF(Tb_Activiteiten[[#This Row],[Niet verrekenbare btw]]=1,Tb_Activiteiten[[#Headers],[Niet verrekenbare btw]],""))</f>
        <v/>
      </c>
      <c r="AK783" t="str">
        <f>IF(ISNUMBER(FIND("overige",Methode_Keuze)),"",IF(Tb_Activiteiten[[#This Row],[Grondkosten]]=1,Tb_Activiteiten[[#Headers],[Grondkosten]],""))</f>
        <v/>
      </c>
      <c r="AL783" t="str">
        <f>IF(ISNUMBER(FIND("overige",Methode_Keuze)),"",IF(Tb_Activiteiten[[#This Row],[Bijdrage in natura (overige)]]=1,Tb_Activiteiten[[#Headers],[Bijdrage in natura (overige)]],""))</f>
        <v/>
      </c>
      <c r="AM783" t="str">
        <f>IF(ISNUMBER(FIND("overige",Methode_Keuze)),"",IF(Tb_Activiteiten[[#This Row],[Bijdrage in natura (vrijwilligers)]]=1,Tb_Activiteiten[[#Headers],[Bijdrage in natura (vrijwilligers)]],""))</f>
        <v/>
      </c>
      <c r="AN783" t="str">
        <f>IF(ISNUMBER(FIND("overige",Methode_Keuze)),"",IF(Tb_Activiteiten[[#This Row],[Afschrijvingskosten]]=1,Tb_Activiteiten[[#Headers],[Afschrijvingskosten]],""))</f>
        <v/>
      </c>
    </row>
    <row r="784" spans="1:40" x14ac:dyDescent="0.25">
      <c r="A784" s="342"/>
      <c r="F784" s="81"/>
      <c r="G784" s="81"/>
      <c r="L784" s="71"/>
      <c r="N784" t="str">
        <f>IFERROR(IF(VLOOKUP(Tb_Activiteiten[[#This Row],[Openstelling]],Tb_Openstelling[],2,0)=1,1,""),"")</f>
        <v/>
      </c>
      <c r="AA784" t="str">
        <f>IF(ISNUMBER(FIND("arbeid",Methode_Keuze)),"",IF(ISNUMBER(FIND("arbeid",Methode_Keuze)),"",IF(Tb_Activiteiten[[#This Row],[Loonkosten]]=1,Tb_Activiteiten[[#Headers],[Loonkosten]],"")))</f>
        <v/>
      </c>
      <c r="AB784" t="str">
        <f>IF(ISNUMBER(FIND("arbeid",Methode_Keuze)),"",IF(ISNUMBER(FIND("arbeid",Methode_Keuze)),"",IF(Tb_Activiteiten[[#This Row],[Eigen arbeid]]=1,Tb_Activiteiten[[#Headers],[Eigen arbeid]],"")))</f>
        <v/>
      </c>
      <c r="AC784" t="str">
        <f>IF(ISNUMBER(FIND("arbeid",Methode_Keuze)),"",IF(ISNUMBER(FIND("arbeid",Methode_Keuze)),"",IF(Tb_Activiteiten[[#This Row],[Projectmedewerker]]=1,Tb_Activiteiten[[#Headers],[Projectmedewerker]],"")))</f>
        <v/>
      </c>
      <c r="AD784" t="str">
        <f>IF(ISNUMBER(FIND("arbeid",Methode_Keuze)),"",IF(ISNUMBER(FIND("arbeid",Methode_Keuze)),"",IF(Tb_Activiteiten[[#This Row],[Landbouwer]]=1,Tb_Activiteiten[[#Headers],[Landbouwer]],"")))</f>
        <v/>
      </c>
      <c r="AE784" t="str">
        <f>IF(ISNUMBER(FIND("arbeid",Methode_Keuze)),"",IF(ISNUMBER(FIND("arbeid",Methode_Keuze)),"",IF(Tb_Activiteiten[[#This Row],[Adviseur]]=1,Tb_Activiteiten[[#Headers],[Adviseur]],"")))</f>
        <v/>
      </c>
      <c r="AF784" t="str">
        <f>IF(ISNUMBER(FIND("arbeid",Methode_Keuze)),"",IF(ISNUMBER(FIND("arbeid",Methode_Keuze)),"",IF(Tb_Activiteiten[[#This Row],[Projectleider/Expert]]=1,Tb_Activiteiten[[#Headers],[Projectleider/Expert]],"")))</f>
        <v/>
      </c>
      <c r="AG784" t="str">
        <f>IF(ISNUMBER(FIND("arbeid",Methode_Keuze)),"",IF(ISNUMBER(FIND("arbeid",Methode_Keuze)),"",IF(Tb_Activiteiten[[#This Row],[Arbeidskosten]]=1,Tb_Activiteiten[[#Headers],[Arbeidskosten]],"")))</f>
        <v/>
      </c>
      <c r="AH784" t="str">
        <f>IF(ISNUMBER(FIND("arbeid",Methode_Keuze)),"",IF(ISNUMBER(FIND("arbeid",Methode_Keuze)),"",IF(Tb_Activiteiten[[#This Row],[Arbeidskosten op basis van IKS]]=1,Tb_Activiteiten[[#Headers],[Arbeidskosten op basis van IKS]],"")))</f>
        <v/>
      </c>
      <c r="AI784" t="str">
        <f>IF(ISNUMBER(FIND("overige",Methode_Keuze)),"",IF(Tb_Activiteiten[[#This Row],[Kosten derden exclusief btw]]=1,Tb_Activiteiten[[#Headers],[Kosten derden exclusief btw]],""))</f>
        <v/>
      </c>
      <c r="AJ784" t="str">
        <f>IF(ISNUMBER(FIND("overige",Methode_Keuze)),"",IF(Tb_Activiteiten[[#This Row],[Niet verrekenbare btw]]=1,Tb_Activiteiten[[#Headers],[Niet verrekenbare btw]],""))</f>
        <v/>
      </c>
      <c r="AK784" t="str">
        <f>IF(ISNUMBER(FIND("overige",Methode_Keuze)),"",IF(Tb_Activiteiten[[#This Row],[Grondkosten]]=1,Tb_Activiteiten[[#Headers],[Grondkosten]],""))</f>
        <v/>
      </c>
      <c r="AL784" t="str">
        <f>IF(ISNUMBER(FIND("overige",Methode_Keuze)),"",IF(Tb_Activiteiten[[#This Row],[Bijdrage in natura (overige)]]=1,Tb_Activiteiten[[#Headers],[Bijdrage in natura (overige)]],""))</f>
        <v/>
      </c>
      <c r="AM784" t="str">
        <f>IF(ISNUMBER(FIND("overige",Methode_Keuze)),"",IF(Tb_Activiteiten[[#This Row],[Bijdrage in natura (vrijwilligers)]]=1,Tb_Activiteiten[[#Headers],[Bijdrage in natura (vrijwilligers)]],""))</f>
        <v/>
      </c>
      <c r="AN784" t="str">
        <f>IF(ISNUMBER(FIND("overige",Methode_Keuze)),"",IF(Tb_Activiteiten[[#This Row],[Afschrijvingskosten]]=1,Tb_Activiteiten[[#Headers],[Afschrijvingskosten]],""))</f>
        <v/>
      </c>
    </row>
    <row r="785" spans="1:40" x14ac:dyDescent="0.25">
      <c r="A785" s="342"/>
      <c r="F785" s="81"/>
      <c r="G785" s="81"/>
      <c r="L785" s="71"/>
      <c r="N785" t="str">
        <f>IFERROR(IF(VLOOKUP(Tb_Activiteiten[[#This Row],[Openstelling]],Tb_Openstelling[],2,0)=1,1,""),"")</f>
        <v/>
      </c>
      <c r="AA785" t="str">
        <f>IF(ISNUMBER(FIND("arbeid",Methode_Keuze)),"",IF(ISNUMBER(FIND("arbeid",Methode_Keuze)),"",IF(Tb_Activiteiten[[#This Row],[Loonkosten]]=1,Tb_Activiteiten[[#Headers],[Loonkosten]],"")))</f>
        <v/>
      </c>
      <c r="AB785" t="str">
        <f>IF(ISNUMBER(FIND("arbeid",Methode_Keuze)),"",IF(ISNUMBER(FIND("arbeid",Methode_Keuze)),"",IF(Tb_Activiteiten[[#This Row],[Eigen arbeid]]=1,Tb_Activiteiten[[#Headers],[Eigen arbeid]],"")))</f>
        <v/>
      </c>
      <c r="AC785" t="str">
        <f>IF(ISNUMBER(FIND("arbeid",Methode_Keuze)),"",IF(ISNUMBER(FIND("arbeid",Methode_Keuze)),"",IF(Tb_Activiteiten[[#This Row],[Projectmedewerker]]=1,Tb_Activiteiten[[#Headers],[Projectmedewerker]],"")))</f>
        <v/>
      </c>
      <c r="AD785" t="str">
        <f>IF(ISNUMBER(FIND("arbeid",Methode_Keuze)),"",IF(ISNUMBER(FIND("arbeid",Methode_Keuze)),"",IF(Tb_Activiteiten[[#This Row],[Landbouwer]]=1,Tb_Activiteiten[[#Headers],[Landbouwer]],"")))</f>
        <v/>
      </c>
      <c r="AE785" t="str">
        <f>IF(ISNUMBER(FIND("arbeid",Methode_Keuze)),"",IF(ISNUMBER(FIND("arbeid",Methode_Keuze)),"",IF(Tb_Activiteiten[[#This Row],[Adviseur]]=1,Tb_Activiteiten[[#Headers],[Adviseur]],"")))</f>
        <v/>
      </c>
      <c r="AF785" t="str">
        <f>IF(ISNUMBER(FIND("arbeid",Methode_Keuze)),"",IF(ISNUMBER(FIND("arbeid",Methode_Keuze)),"",IF(Tb_Activiteiten[[#This Row],[Projectleider/Expert]]=1,Tb_Activiteiten[[#Headers],[Projectleider/Expert]],"")))</f>
        <v/>
      </c>
      <c r="AG785" t="str">
        <f>IF(ISNUMBER(FIND("arbeid",Methode_Keuze)),"",IF(ISNUMBER(FIND("arbeid",Methode_Keuze)),"",IF(Tb_Activiteiten[[#This Row],[Arbeidskosten]]=1,Tb_Activiteiten[[#Headers],[Arbeidskosten]],"")))</f>
        <v/>
      </c>
      <c r="AH785" t="str">
        <f>IF(ISNUMBER(FIND("arbeid",Methode_Keuze)),"",IF(ISNUMBER(FIND("arbeid",Methode_Keuze)),"",IF(Tb_Activiteiten[[#This Row],[Arbeidskosten op basis van IKS]]=1,Tb_Activiteiten[[#Headers],[Arbeidskosten op basis van IKS]],"")))</f>
        <v/>
      </c>
      <c r="AI785" t="str">
        <f>IF(ISNUMBER(FIND("overige",Methode_Keuze)),"",IF(Tb_Activiteiten[[#This Row],[Kosten derden exclusief btw]]=1,Tb_Activiteiten[[#Headers],[Kosten derden exclusief btw]],""))</f>
        <v/>
      </c>
      <c r="AJ785" t="str">
        <f>IF(ISNUMBER(FIND("overige",Methode_Keuze)),"",IF(Tb_Activiteiten[[#This Row],[Niet verrekenbare btw]]=1,Tb_Activiteiten[[#Headers],[Niet verrekenbare btw]],""))</f>
        <v/>
      </c>
      <c r="AK785" t="str">
        <f>IF(ISNUMBER(FIND("overige",Methode_Keuze)),"",IF(Tb_Activiteiten[[#This Row],[Grondkosten]]=1,Tb_Activiteiten[[#Headers],[Grondkosten]],""))</f>
        <v/>
      </c>
      <c r="AL785" t="str">
        <f>IF(ISNUMBER(FIND("overige",Methode_Keuze)),"",IF(Tb_Activiteiten[[#This Row],[Bijdrage in natura (overige)]]=1,Tb_Activiteiten[[#Headers],[Bijdrage in natura (overige)]],""))</f>
        <v/>
      </c>
      <c r="AM785" t="str">
        <f>IF(ISNUMBER(FIND("overige",Methode_Keuze)),"",IF(Tb_Activiteiten[[#This Row],[Bijdrage in natura (vrijwilligers)]]=1,Tb_Activiteiten[[#Headers],[Bijdrage in natura (vrijwilligers)]],""))</f>
        <v/>
      </c>
      <c r="AN785" t="str">
        <f>IF(ISNUMBER(FIND("overige",Methode_Keuze)),"",IF(Tb_Activiteiten[[#This Row],[Afschrijvingskosten]]=1,Tb_Activiteiten[[#Headers],[Afschrijvingskosten]],""))</f>
        <v/>
      </c>
    </row>
    <row r="786" spans="1:40" x14ac:dyDescent="0.25">
      <c r="A786" s="342"/>
      <c r="F786" s="81"/>
      <c r="G786" s="81"/>
      <c r="L786" s="71"/>
      <c r="N786" t="str">
        <f>IFERROR(IF(VLOOKUP(Tb_Activiteiten[[#This Row],[Openstelling]],Tb_Openstelling[],2,0)=1,1,""),"")</f>
        <v/>
      </c>
      <c r="AA786" t="str">
        <f>IF(ISNUMBER(FIND("arbeid",Methode_Keuze)),"",IF(ISNUMBER(FIND("arbeid",Methode_Keuze)),"",IF(Tb_Activiteiten[[#This Row],[Loonkosten]]=1,Tb_Activiteiten[[#Headers],[Loonkosten]],"")))</f>
        <v/>
      </c>
      <c r="AB786" t="str">
        <f>IF(ISNUMBER(FIND("arbeid",Methode_Keuze)),"",IF(ISNUMBER(FIND("arbeid",Methode_Keuze)),"",IF(Tb_Activiteiten[[#This Row],[Eigen arbeid]]=1,Tb_Activiteiten[[#Headers],[Eigen arbeid]],"")))</f>
        <v/>
      </c>
      <c r="AC786" t="str">
        <f>IF(ISNUMBER(FIND("arbeid",Methode_Keuze)),"",IF(ISNUMBER(FIND("arbeid",Methode_Keuze)),"",IF(Tb_Activiteiten[[#This Row],[Projectmedewerker]]=1,Tb_Activiteiten[[#Headers],[Projectmedewerker]],"")))</f>
        <v/>
      </c>
      <c r="AD786" t="str">
        <f>IF(ISNUMBER(FIND("arbeid",Methode_Keuze)),"",IF(ISNUMBER(FIND("arbeid",Methode_Keuze)),"",IF(Tb_Activiteiten[[#This Row],[Landbouwer]]=1,Tb_Activiteiten[[#Headers],[Landbouwer]],"")))</f>
        <v/>
      </c>
      <c r="AE786" t="str">
        <f>IF(ISNUMBER(FIND("arbeid",Methode_Keuze)),"",IF(ISNUMBER(FIND("arbeid",Methode_Keuze)),"",IF(Tb_Activiteiten[[#This Row],[Adviseur]]=1,Tb_Activiteiten[[#Headers],[Adviseur]],"")))</f>
        <v/>
      </c>
      <c r="AF786" t="str">
        <f>IF(ISNUMBER(FIND("arbeid",Methode_Keuze)),"",IF(ISNUMBER(FIND("arbeid",Methode_Keuze)),"",IF(Tb_Activiteiten[[#This Row],[Projectleider/Expert]]=1,Tb_Activiteiten[[#Headers],[Projectleider/Expert]],"")))</f>
        <v/>
      </c>
      <c r="AG786" t="str">
        <f>IF(ISNUMBER(FIND("arbeid",Methode_Keuze)),"",IF(ISNUMBER(FIND("arbeid",Methode_Keuze)),"",IF(Tb_Activiteiten[[#This Row],[Arbeidskosten]]=1,Tb_Activiteiten[[#Headers],[Arbeidskosten]],"")))</f>
        <v/>
      </c>
      <c r="AH786" t="str">
        <f>IF(ISNUMBER(FIND("arbeid",Methode_Keuze)),"",IF(ISNUMBER(FIND("arbeid",Methode_Keuze)),"",IF(Tb_Activiteiten[[#This Row],[Arbeidskosten op basis van IKS]]=1,Tb_Activiteiten[[#Headers],[Arbeidskosten op basis van IKS]],"")))</f>
        <v/>
      </c>
      <c r="AI786" t="str">
        <f>IF(ISNUMBER(FIND("overige",Methode_Keuze)),"",IF(Tb_Activiteiten[[#This Row],[Kosten derden exclusief btw]]=1,Tb_Activiteiten[[#Headers],[Kosten derden exclusief btw]],""))</f>
        <v/>
      </c>
      <c r="AJ786" t="str">
        <f>IF(ISNUMBER(FIND("overige",Methode_Keuze)),"",IF(Tb_Activiteiten[[#This Row],[Niet verrekenbare btw]]=1,Tb_Activiteiten[[#Headers],[Niet verrekenbare btw]],""))</f>
        <v/>
      </c>
      <c r="AK786" t="str">
        <f>IF(ISNUMBER(FIND("overige",Methode_Keuze)),"",IF(Tb_Activiteiten[[#This Row],[Grondkosten]]=1,Tb_Activiteiten[[#Headers],[Grondkosten]],""))</f>
        <v/>
      </c>
      <c r="AL786" t="str">
        <f>IF(ISNUMBER(FIND("overige",Methode_Keuze)),"",IF(Tb_Activiteiten[[#This Row],[Bijdrage in natura (overige)]]=1,Tb_Activiteiten[[#Headers],[Bijdrage in natura (overige)]],""))</f>
        <v/>
      </c>
      <c r="AM786" t="str">
        <f>IF(ISNUMBER(FIND("overige",Methode_Keuze)),"",IF(Tb_Activiteiten[[#This Row],[Bijdrage in natura (vrijwilligers)]]=1,Tb_Activiteiten[[#Headers],[Bijdrage in natura (vrijwilligers)]],""))</f>
        <v/>
      </c>
      <c r="AN786" t="str">
        <f>IF(ISNUMBER(FIND("overige",Methode_Keuze)),"",IF(Tb_Activiteiten[[#This Row],[Afschrijvingskosten]]=1,Tb_Activiteiten[[#Headers],[Afschrijvingskosten]],""))</f>
        <v/>
      </c>
    </row>
    <row r="787" spans="1:40" x14ac:dyDescent="0.25">
      <c r="A787" s="342"/>
      <c r="F787" s="81"/>
      <c r="G787" s="81"/>
      <c r="L787" s="71"/>
      <c r="N787" t="str">
        <f>IFERROR(IF(VLOOKUP(Tb_Activiteiten[[#This Row],[Openstelling]],Tb_Openstelling[],2,0)=1,1,""),"")</f>
        <v/>
      </c>
      <c r="AA787" t="str">
        <f>IF(ISNUMBER(FIND("arbeid",Methode_Keuze)),"",IF(ISNUMBER(FIND("arbeid",Methode_Keuze)),"",IF(Tb_Activiteiten[[#This Row],[Loonkosten]]=1,Tb_Activiteiten[[#Headers],[Loonkosten]],"")))</f>
        <v/>
      </c>
      <c r="AB787" t="str">
        <f>IF(ISNUMBER(FIND("arbeid",Methode_Keuze)),"",IF(ISNUMBER(FIND("arbeid",Methode_Keuze)),"",IF(Tb_Activiteiten[[#This Row],[Eigen arbeid]]=1,Tb_Activiteiten[[#Headers],[Eigen arbeid]],"")))</f>
        <v/>
      </c>
      <c r="AC787" t="str">
        <f>IF(ISNUMBER(FIND("arbeid",Methode_Keuze)),"",IF(ISNUMBER(FIND("arbeid",Methode_Keuze)),"",IF(Tb_Activiteiten[[#This Row],[Projectmedewerker]]=1,Tb_Activiteiten[[#Headers],[Projectmedewerker]],"")))</f>
        <v/>
      </c>
      <c r="AD787" t="str">
        <f>IF(ISNUMBER(FIND("arbeid",Methode_Keuze)),"",IF(ISNUMBER(FIND("arbeid",Methode_Keuze)),"",IF(Tb_Activiteiten[[#This Row],[Landbouwer]]=1,Tb_Activiteiten[[#Headers],[Landbouwer]],"")))</f>
        <v/>
      </c>
      <c r="AE787" t="str">
        <f>IF(ISNUMBER(FIND("arbeid",Methode_Keuze)),"",IF(ISNUMBER(FIND("arbeid",Methode_Keuze)),"",IF(Tb_Activiteiten[[#This Row],[Adviseur]]=1,Tb_Activiteiten[[#Headers],[Adviseur]],"")))</f>
        <v/>
      </c>
      <c r="AF787" t="str">
        <f>IF(ISNUMBER(FIND("arbeid",Methode_Keuze)),"",IF(ISNUMBER(FIND("arbeid",Methode_Keuze)),"",IF(Tb_Activiteiten[[#This Row],[Projectleider/Expert]]=1,Tb_Activiteiten[[#Headers],[Projectleider/Expert]],"")))</f>
        <v/>
      </c>
      <c r="AG787" t="str">
        <f>IF(ISNUMBER(FIND("arbeid",Methode_Keuze)),"",IF(ISNUMBER(FIND("arbeid",Methode_Keuze)),"",IF(Tb_Activiteiten[[#This Row],[Arbeidskosten]]=1,Tb_Activiteiten[[#Headers],[Arbeidskosten]],"")))</f>
        <v/>
      </c>
      <c r="AH787" t="str">
        <f>IF(ISNUMBER(FIND("arbeid",Methode_Keuze)),"",IF(ISNUMBER(FIND("arbeid",Methode_Keuze)),"",IF(Tb_Activiteiten[[#This Row],[Arbeidskosten op basis van IKS]]=1,Tb_Activiteiten[[#Headers],[Arbeidskosten op basis van IKS]],"")))</f>
        <v/>
      </c>
      <c r="AI787" t="str">
        <f>IF(ISNUMBER(FIND("overige",Methode_Keuze)),"",IF(Tb_Activiteiten[[#This Row],[Kosten derden exclusief btw]]=1,Tb_Activiteiten[[#Headers],[Kosten derden exclusief btw]],""))</f>
        <v/>
      </c>
      <c r="AJ787" t="str">
        <f>IF(ISNUMBER(FIND("overige",Methode_Keuze)),"",IF(Tb_Activiteiten[[#This Row],[Niet verrekenbare btw]]=1,Tb_Activiteiten[[#Headers],[Niet verrekenbare btw]],""))</f>
        <v/>
      </c>
      <c r="AK787" t="str">
        <f>IF(ISNUMBER(FIND("overige",Methode_Keuze)),"",IF(Tb_Activiteiten[[#This Row],[Grondkosten]]=1,Tb_Activiteiten[[#Headers],[Grondkosten]],""))</f>
        <v/>
      </c>
      <c r="AL787" t="str">
        <f>IF(ISNUMBER(FIND("overige",Methode_Keuze)),"",IF(Tb_Activiteiten[[#This Row],[Bijdrage in natura (overige)]]=1,Tb_Activiteiten[[#Headers],[Bijdrage in natura (overige)]],""))</f>
        <v/>
      </c>
      <c r="AM787" t="str">
        <f>IF(ISNUMBER(FIND("overige",Methode_Keuze)),"",IF(Tb_Activiteiten[[#This Row],[Bijdrage in natura (vrijwilligers)]]=1,Tb_Activiteiten[[#Headers],[Bijdrage in natura (vrijwilligers)]],""))</f>
        <v/>
      </c>
      <c r="AN787" t="str">
        <f>IF(ISNUMBER(FIND("overige",Methode_Keuze)),"",IF(Tb_Activiteiten[[#This Row],[Afschrijvingskosten]]=1,Tb_Activiteiten[[#Headers],[Afschrijvingskosten]],""))</f>
        <v/>
      </c>
    </row>
    <row r="788" spans="1:40" x14ac:dyDescent="0.25">
      <c r="A788" s="342"/>
      <c r="F788" s="81"/>
      <c r="G788" s="81"/>
      <c r="L788" s="71"/>
      <c r="N788" t="str">
        <f>IFERROR(IF(VLOOKUP(Tb_Activiteiten[[#This Row],[Openstelling]],Tb_Openstelling[],2,0)=1,1,""),"")</f>
        <v/>
      </c>
      <c r="AA788" t="str">
        <f>IF(ISNUMBER(FIND("arbeid",Methode_Keuze)),"",IF(ISNUMBER(FIND("arbeid",Methode_Keuze)),"",IF(Tb_Activiteiten[[#This Row],[Loonkosten]]=1,Tb_Activiteiten[[#Headers],[Loonkosten]],"")))</f>
        <v/>
      </c>
      <c r="AB788" t="str">
        <f>IF(ISNUMBER(FIND("arbeid",Methode_Keuze)),"",IF(ISNUMBER(FIND("arbeid",Methode_Keuze)),"",IF(Tb_Activiteiten[[#This Row],[Eigen arbeid]]=1,Tb_Activiteiten[[#Headers],[Eigen arbeid]],"")))</f>
        <v/>
      </c>
      <c r="AC788" t="str">
        <f>IF(ISNUMBER(FIND("arbeid",Methode_Keuze)),"",IF(ISNUMBER(FIND("arbeid",Methode_Keuze)),"",IF(Tb_Activiteiten[[#This Row],[Projectmedewerker]]=1,Tb_Activiteiten[[#Headers],[Projectmedewerker]],"")))</f>
        <v/>
      </c>
      <c r="AD788" t="str">
        <f>IF(ISNUMBER(FIND("arbeid",Methode_Keuze)),"",IF(ISNUMBER(FIND("arbeid",Methode_Keuze)),"",IF(Tb_Activiteiten[[#This Row],[Landbouwer]]=1,Tb_Activiteiten[[#Headers],[Landbouwer]],"")))</f>
        <v/>
      </c>
      <c r="AE788" t="str">
        <f>IF(ISNUMBER(FIND("arbeid",Methode_Keuze)),"",IF(ISNUMBER(FIND("arbeid",Methode_Keuze)),"",IF(Tb_Activiteiten[[#This Row],[Adviseur]]=1,Tb_Activiteiten[[#Headers],[Adviseur]],"")))</f>
        <v/>
      </c>
      <c r="AF788" t="str">
        <f>IF(ISNUMBER(FIND("arbeid",Methode_Keuze)),"",IF(ISNUMBER(FIND("arbeid",Methode_Keuze)),"",IF(Tb_Activiteiten[[#This Row],[Projectleider/Expert]]=1,Tb_Activiteiten[[#Headers],[Projectleider/Expert]],"")))</f>
        <v/>
      </c>
      <c r="AG788" t="str">
        <f>IF(ISNUMBER(FIND("arbeid",Methode_Keuze)),"",IF(ISNUMBER(FIND("arbeid",Methode_Keuze)),"",IF(Tb_Activiteiten[[#This Row],[Arbeidskosten]]=1,Tb_Activiteiten[[#Headers],[Arbeidskosten]],"")))</f>
        <v/>
      </c>
      <c r="AH788" t="str">
        <f>IF(ISNUMBER(FIND("arbeid",Methode_Keuze)),"",IF(ISNUMBER(FIND("arbeid",Methode_Keuze)),"",IF(Tb_Activiteiten[[#This Row],[Arbeidskosten op basis van IKS]]=1,Tb_Activiteiten[[#Headers],[Arbeidskosten op basis van IKS]],"")))</f>
        <v/>
      </c>
      <c r="AI788" t="str">
        <f>IF(ISNUMBER(FIND("overige",Methode_Keuze)),"",IF(Tb_Activiteiten[[#This Row],[Kosten derden exclusief btw]]=1,Tb_Activiteiten[[#Headers],[Kosten derden exclusief btw]],""))</f>
        <v/>
      </c>
      <c r="AJ788" t="str">
        <f>IF(ISNUMBER(FIND("overige",Methode_Keuze)),"",IF(Tb_Activiteiten[[#This Row],[Niet verrekenbare btw]]=1,Tb_Activiteiten[[#Headers],[Niet verrekenbare btw]],""))</f>
        <v/>
      </c>
      <c r="AK788" t="str">
        <f>IF(ISNUMBER(FIND("overige",Methode_Keuze)),"",IF(Tb_Activiteiten[[#This Row],[Grondkosten]]=1,Tb_Activiteiten[[#Headers],[Grondkosten]],""))</f>
        <v/>
      </c>
      <c r="AL788" t="str">
        <f>IF(ISNUMBER(FIND("overige",Methode_Keuze)),"",IF(Tb_Activiteiten[[#This Row],[Bijdrage in natura (overige)]]=1,Tb_Activiteiten[[#Headers],[Bijdrage in natura (overige)]],""))</f>
        <v/>
      </c>
      <c r="AM788" t="str">
        <f>IF(ISNUMBER(FIND("overige",Methode_Keuze)),"",IF(Tb_Activiteiten[[#This Row],[Bijdrage in natura (vrijwilligers)]]=1,Tb_Activiteiten[[#Headers],[Bijdrage in natura (vrijwilligers)]],""))</f>
        <v/>
      </c>
      <c r="AN788" t="str">
        <f>IF(ISNUMBER(FIND("overige",Methode_Keuze)),"",IF(Tb_Activiteiten[[#This Row],[Afschrijvingskosten]]=1,Tb_Activiteiten[[#Headers],[Afschrijvingskosten]],""))</f>
        <v/>
      </c>
    </row>
    <row r="789" spans="1:40" x14ac:dyDescent="0.25">
      <c r="A789" s="342"/>
      <c r="F789" s="81"/>
      <c r="G789" s="81"/>
      <c r="L789" s="71"/>
      <c r="N789" t="str">
        <f>IFERROR(IF(VLOOKUP(Tb_Activiteiten[[#This Row],[Openstelling]],Tb_Openstelling[],2,0)=1,1,""),"")</f>
        <v/>
      </c>
      <c r="AA789" t="str">
        <f>IF(ISNUMBER(FIND("arbeid",Methode_Keuze)),"",IF(ISNUMBER(FIND("arbeid",Methode_Keuze)),"",IF(Tb_Activiteiten[[#This Row],[Loonkosten]]=1,Tb_Activiteiten[[#Headers],[Loonkosten]],"")))</f>
        <v/>
      </c>
      <c r="AB789" t="str">
        <f>IF(ISNUMBER(FIND("arbeid",Methode_Keuze)),"",IF(ISNUMBER(FIND("arbeid",Methode_Keuze)),"",IF(Tb_Activiteiten[[#This Row],[Eigen arbeid]]=1,Tb_Activiteiten[[#Headers],[Eigen arbeid]],"")))</f>
        <v/>
      </c>
      <c r="AC789" t="str">
        <f>IF(ISNUMBER(FIND("arbeid",Methode_Keuze)),"",IF(ISNUMBER(FIND("arbeid",Methode_Keuze)),"",IF(Tb_Activiteiten[[#This Row],[Projectmedewerker]]=1,Tb_Activiteiten[[#Headers],[Projectmedewerker]],"")))</f>
        <v/>
      </c>
      <c r="AD789" t="str">
        <f>IF(ISNUMBER(FIND("arbeid",Methode_Keuze)),"",IF(ISNUMBER(FIND("arbeid",Methode_Keuze)),"",IF(Tb_Activiteiten[[#This Row],[Landbouwer]]=1,Tb_Activiteiten[[#Headers],[Landbouwer]],"")))</f>
        <v/>
      </c>
      <c r="AE789" t="str">
        <f>IF(ISNUMBER(FIND("arbeid",Methode_Keuze)),"",IF(ISNUMBER(FIND("arbeid",Methode_Keuze)),"",IF(Tb_Activiteiten[[#This Row],[Adviseur]]=1,Tb_Activiteiten[[#Headers],[Adviseur]],"")))</f>
        <v/>
      </c>
      <c r="AF789" t="str">
        <f>IF(ISNUMBER(FIND("arbeid",Methode_Keuze)),"",IF(ISNUMBER(FIND("arbeid",Methode_Keuze)),"",IF(Tb_Activiteiten[[#This Row],[Projectleider/Expert]]=1,Tb_Activiteiten[[#Headers],[Projectleider/Expert]],"")))</f>
        <v/>
      </c>
      <c r="AG789" t="str">
        <f>IF(ISNUMBER(FIND("arbeid",Methode_Keuze)),"",IF(ISNUMBER(FIND("arbeid",Methode_Keuze)),"",IF(Tb_Activiteiten[[#This Row],[Arbeidskosten]]=1,Tb_Activiteiten[[#Headers],[Arbeidskosten]],"")))</f>
        <v/>
      </c>
      <c r="AH789" t="str">
        <f>IF(ISNUMBER(FIND("arbeid",Methode_Keuze)),"",IF(ISNUMBER(FIND("arbeid",Methode_Keuze)),"",IF(Tb_Activiteiten[[#This Row],[Arbeidskosten op basis van IKS]]=1,Tb_Activiteiten[[#Headers],[Arbeidskosten op basis van IKS]],"")))</f>
        <v/>
      </c>
      <c r="AI789" t="str">
        <f>IF(ISNUMBER(FIND("overige",Methode_Keuze)),"",IF(Tb_Activiteiten[[#This Row],[Kosten derden exclusief btw]]=1,Tb_Activiteiten[[#Headers],[Kosten derden exclusief btw]],""))</f>
        <v/>
      </c>
      <c r="AJ789" t="str">
        <f>IF(ISNUMBER(FIND("overige",Methode_Keuze)),"",IF(Tb_Activiteiten[[#This Row],[Niet verrekenbare btw]]=1,Tb_Activiteiten[[#Headers],[Niet verrekenbare btw]],""))</f>
        <v/>
      </c>
      <c r="AK789" t="str">
        <f>IF(ISNUMBER(FIND("overige",Methode_Keuze)),"",IF(Tb_Activiteiten[[#This Row],[Grondkosten]]=1,Tb_Activiteiten[[#Headers],[Grondkosten]],""))</f>
        <v/>
      </c>
      <c r="AL789" t="str">
        <f>IF(ISNUMBER(FIND("overige",Methode_Keuze)),"",IF(Tb_Activiteiten[[#This Row],[Bijdrage in natura (overige)]]=1,Tb_Activiteiten[[#Headers],[Bijdrage in natura (overige)]],""))</f>
        <v/>
      </c>
      <c r="AM789" t="str">
        <f>IF(ISNUMBER(FIND("overige",Methode_Keuze)),"",IF(Tb_Activiteiten[[#This Row],[Bijdrage in natura (vrijwilligers)]]=1,Tb_Activiteiten[[#Headers],[Bijdrage in natura (vrijwilligers)]],""))</f>
        <v/>
      </c>
      <c r="AN789" t="str">
        <f>IF(ISNUMBER(FIND("overige",Methode_Keuze)),"",IF(Tb_Activiteiten[[#This Row],[Afschrijvingskosten]]=1,Tb_Activiteiten[[#Headers],[Afschrijvingskosten]],""))</f>
        <v/>
      </c>
    </row>
    <row r="790" spans="1:40" x14ac:dyDescent="0.25">
      <c r="A790" s="342"/>
      <c r="F790" s="81"/>
      <c r="G790" s="81"/>
      <c r="L790" s="71"/>
      <c r="N790" t="str">
        <f>IFERROR(IF(VLOOKUP(Tb_Activiteiten[[#This Row],[Openstelling]],Tb_Openstelling[],2,0)=1,1,""),"")</f>
        <v/>
      </c>
      <c r="AA790" t="str">
        <f>IF(ISNUMBER(FIND("arbeid",Methode_Keuze)),"",IF(ISNUMBER(FIND("arbeid",Methode_Keuze)),"",IF(Tb_Activiteiten[[#This Row],[Loonkosten]]=1,Tb_Activiteiten[[#Headers],[Loonkosten]],"")))</f>
        <v/>
      </c>
      <c r="AB790" t="str">
        <f>IF(ISNUMBER(FIND("arbeid",Methode_Keuze)),"",IF(ISNUMBER(FIND("arbeid",Methode_Keuze)),"",IF(Tb_Activiteiten[[#This Row],[Eigen arbeid]]=1,Tb_Activiteiten[[#Headers],[Eigen arbeid]],"")))</f>
        <v/>
      </c>
      <c r="AC790" t="str">
        <f>IF(ISNUMBER(FIND("arbeid",Methode_Keuze)),"",IF(ISNUMBER(FIND("arbeid",Methode_Keuze)),"",IF(Tb_Activiteiten[[#This Row],[Projectmedewerker]]=1,Tb_Activiteiten[[#Headers],[Projectmedewerker]],"")))</f>
        <v/>
      </c>
      <c r="AD790" t="str">
        <f>IF(ISNUMBER(FIND("arbeid",Methode_Keuze)),"",IF(ISNUMBER(FIND("arbeid",Methode_Keuze)),"",IF(Tb_Activiteiten[[#This Row],[Landbouwer]]=1,Tb_Activiteiten[[#Headers],[Landbouwer]],"")))</f>
        <v/>
      </c>
      <c r="AE790" t="str">
        <f>IF(ISNUMBER(FIND("arbeid",Methode_Keuze)),"",IF(ISNUMBER(FIND("arbeid",Methode_Keuze)),"",IF(Tb_Activiteiten[[#This Row],[Adviseur]]=1,Tb_Activiteiten[[#Headers],[Adviseur]],"")))</f>
        <v/>
      </c>
      <c r="AF790" t="str">
        <f>IF(ISNUMBER(FIND("arbeid",Methode_Keuze)),"",IF(ISNUMBER(FIND("arbeid",Methode_Keuze)),"",IF(Tb_Activiteiten[[#This Row],[Projectleider/Expert]]=1,Tb_Activiteiten[[#Headers],[Projectleider/Expert]],"")))</f>
        <v/>
      </c>
      <c r="AG790" t="str">
        <f>IF(ISNUMBER(FIND("arbeid",Methode_Keuze)),"",IF(ISNUMBER(FIND("arbeid",Methode_Keuze)),"",IF(Tb_Activiteiten[[#This Row],[Arbeidskosten]]=1,Tb_Activiteiten[[#Headers],[Arbeidskosten]],"")))</f>
        <v/>
      </c>
      <c r="AH790" t="str">
        <f>IF(ISNUMBER(FIND("arbeid",Methode_Keuze)),"",IF(ISNUMBER(FIND("arbeid",Methode_Keuze)),"",IF(Tb_Activiteiten[[#This Row],[Arbeidskosten op basis van IKS]]=1,Tb_Activiteiten[[#Headers],[Arbeidskosten op basis van IKS]],"")))</f>
        <v/>
      </c>
      <c r="AI790" t="str">
        <f>IF(ISNUMBER(FIND("overige",Methode_Keuze)),"",IF(Tb_Activiteiten[[#This Row],[Kosten derden exclusief btw]]=1,Tb_Activiteiten[[#Headers],[Kosten derden exclusief btw]],""))</f>
        <v/>
      </c>
      <c r="AJ790" t="str">
        <f>IF(ISNUMBER(FIND("overige",Methode_Keuze)),"",IF(Tb_Activiteiten[[#This Row],[Niet verrekenbare btw]]=1,Tb_Activiteiten[[#Headers],[Niet verrekenbare btw]],""))</f>
        <v/>
      </c>
      <c r="AK790" t="str">
        <f>IF(ISNUMBER(FIND("overige",Methode_Keuze)),"",IF(Tb_Activiteiten[[#This Row],[Grondkosten]]=1,Tb_Activiteiten[[#Headers],[Grondkosten]],""))</f>
        <v/>
      </c>
      <c r="AL790" t="str">
        <f>IF(ISNUMBER(FIND("overige",Methode_Keuze)),"",IF(Tb_Activiteiten[[#This Row],[Bijdrage in natura (overige)]]=1,Tb_Activiteiten[[#Headers],[Bijdrage in natura (overige)]],""))</f>
        <v/>
      </c>
      <c r="AM790" t="str">
        <f>IF(ISNUMBER(FIND("overige",Methode_Keuze)),"",IF(Tb_Activiteiten[[#This Row],[Bijdrage in natura (vrijwilligers)]]=1,Tb_Activiteiten[[#Headers],[Bijdrage in natura (vrijwilligers)]],""))</f>
        <v/>
      </c>
      <c r="AN790" t="str">
        <f>IF(ISNUMBER(FIND("overige",Methode_Keuze)),"",IF(Tb_Activiteiten[[#This Row],[Afschrijvingskosten]]=1,Tb_Activiteiten[[#Headers],[Afschrijvingskosten]],""))</f>
        <v/>
      </c>
    </row>
    <row r="791" spans="1:40" x14ac:dyDescent="0.25">
      <c r="A791" s="342"/>
      <c r="F791" s="81"/>
      <c r="G791" s="81"/>
      <c r="L791" s="71"/>
      <c r="N791" t="str">
        <f>IFERROR(IF(VLOOKUP(Tb_Activiteiten[[#This Row],[Openstelling]],Tb_Openstelling[],2,0)=1,1,""),"")</f>
        <v/>
      </c>
      <c r="AA791" t="str">
        <f>IF(ISNUMBER(FIND("arbeid",Methode_Keuze)),"",IF(ISNUMBER(FIND("arbeid",Methode_Keuze)),"",IF(Tb_Activiteiten[[#This Row],[Loonkosten]]=1,Tb_Activiteiten[[#Headers],[Loonkosten]],"")))</f>
        <v/>
      </c>
      <c r="AB791" t="str">
        <f>IF(ISNUMBER(FIND("arbeid",Methode_Keuze)),"",IF(ISNUMBER(FIND("arbeid",Methode_Keuze)),"",IF(Tb_Activiteiten[[#This Row],[Eigen arbeid]]=1,Tb_Activiteiten[[#Headers],[Eigen arbeid]],"")))</f>
        <v/>
      </c>
      <c r="AC791" t="str">
        <f>IF(ISNUMBER(FIND("arbeid",Methode_Keuze)),"",IF(ISNUMBER(FIND("arbeid",Methode_Keuze)),"",IF(Tb_Activiteiten[[#This Row],[Projectmedewerker]]=1,Tb_Activiteiten[[#Headers],[Projectmedewerker]],"")))</f>
        <v/>
      </c>
      <c r="AD791" t="str">
        <f>IF(ISNUMBER(FIND("arbeid",Methode_Keuze)),"",IF(ISNUMBER(FIND("arbeid",Methode_Keuze)),"",IF(Tb_Activiteiten[[#This Row],[Landbouwer]]=1,Tb_Activiteiten[[#Headers],[Landbouwer]],"")))</f>
        <v/>
      </c>
      <c r="AE791" t="str">
        <f>IF(ISNUMBER(FIND("arbeid",Methode_Keuze)),"",IF(ISNUMBER(FIND("arbeid",Methode_Keuze)),"",IF(Tb_Activiteiten[[#This Row],[Adviseur]]=1,Tb_Activiteiten[[#Headers],[Adviseur]],"")))</f>
        <v/>
      </c>
      <c r="AF791" t="str">
        <f>IF(ISNUMBER(FIND("arbeid",Methode_Keuze)),"",IF(ISNUMBER(FIND("arbeid",Methode_Keuze)),"",IF(Tb_Activiteiten[[#This Row],[Projectleider/Expert]]=1,Tb_Activiteiten[[#Headers],[Projectleider/Expert]],"")))</f>
        <v/>
      </c>
      <c r="AG791" t="str">
        <f>IF(ISNUMBER(FIND("arbeid",Methode_Keuze)),"",IF(ISNUMBER(FIND("arbeid",Methode_Keuze)),"",IF(Tb_Activiteiten[[#This Row],[Arbeidskosten]]=1,Tb_Activiteiten[[#Headers],[Arbeidskosten]],"")))</f>
        <v/>
      </c>
      <c r="AH791" t="str">
        <f>IF(ISNUMBER(FIND("arbeid",Methode_Keuze)),"",IF(ISNUMBER(FIND("arbeid",Methode_Keuze)),"",IF(Tb_Activiteiten[[#This Row],[Arbeidskosten op basis van IKS]]=1,Tb_Activiteiten[[#Headers],[Arbeidskosten op basis van IKS]],"")))</f>
        <v/>
      </c>
      <c r="AI791" t="str">
        <f>IF(ISNUMBER(FIND("overige",Methode_Keuze)),"",IF(Tb_Activiteiten[[#This Row],[Kosten derden exclusief btw]]=1,Tb_Activiteiten[[#Headers],[Kosten derden exclusief btw]],""))</f>
        <v/>
      </c>
      <c r="AJ791" t="str">
        <f>IF(ISNUMBER(FIND("overige",Methode_Keuze)),"",IF(Tb_Activiteiten[[#This Row],[Niet verrekenbare btw]]=1,Tb_Activiteiten[[#Headers],[Niet verrekenbare btw]],""))</f>
        <v/>
      </c>
      <c r="AK791" t="str">
        <f>IF(ISNUMBER(FIND("overige",Methode_Keuze)),"",IF(Tb_Activiteiten[[#This Row],[Grondkosten]]=1,Tb_Activiteiten[[#Headers],[Grondkosten]],""))</f>
        <v/>
      </c>
      <c r="AL791" t="str">
        <f>IF(ISNUMBER(FIND("overige",Methode_Keuze)),"",IF(Tb_Activiteiten[[#This Row],[Bijdrage in natura (overige)]]=1,Tb_Activiteiten[[#Headers],[Bijdrage in natura (overige)]],""))</f>
        <v/>
      </c>
      <c r="AM791" t="str">
        <f>IF(ISNUMBER(FIND("overige",Methode_Keuze)),"",IF(Tb_Activiteiten[[#This Row],[Bijdrage in natura (vrijwilligers)]]=1,Tb_Activiteiten[[#Headers],[Bijdrage in natura (vrijwilligers)]],""))</f>
        <v/>
      </c>
      <c r="AN791" t="str">
        <f>IF(ISNUMBER(FIND("overige",Methode_Keuze)),"",IF(Tb_Activiteiten[[#This Row],[Afschrijvingskosten]]=1,Tb_Activiteiten[[#Headers],[Afschrijvingskosten]],""))</f>
        <v/>
      </c>
    </row>
    <row r="792" spans="1:40" x14ac:dyDescent="0.25">
      <c r="A792" s="342"/>
      <c r="F792" s="81"/>
      <c r="G792" s="81"/>
      <c r="L792" s="71"/>
      <c r="N792" t="str">
        <f>IFERROR(IF(VLOOKUP(Tb_Activiteiten[[#This Row],[Openstelling]],Tb_Openstelling[],2,0)=1,1,""),"")</f>
        <v/>
      </c>
      <c r="AA792" t="str">
        <f>IF(ISNUMBER(FIND("arbeid",Methode_Keuze)),"",IF(ISNUMBER(FIND("arbeid",Methode_Keuze)),"",IF(Tb_Activiteiten[[#This Row],[Loonkosten]]=1,Tb_Activiteiten[[#Headers],[Loonkosten]],"")))</f>
        <v/>
      </c>
      <c r="AB792" t="str">
        <f>IF(ISNUMBER(FIND("arbeid",Methode_Keuze)),"",IF(ISNUMBER(FIND("arbeid",Methode_Keuze)),"",IF(Tb_Activiteiten[[#This Row],[Eigen arbeid]]=1,Tb_Activiteiten[[#Headers],[Eigen arbeid]],"")))</f>
        <v/>
      </c>
      <c r="AC792" t="str">
        <f>IF(ISNUMBER(FIND("arbeid",Methode_Keuze)),"",IF(ISNUMBER(FIND("arbeid",Methode_Keuze)),"",IF(Tb_Activiteiten[[#This Row],[Projectmedewerker]]=1,Tb_Activiteiten[[#Headers],[Projectmedewerker]],"")))</f>
        <v/>
      </c>
      <c r="AD792" t="str">
        <f>IF(ISNUMBER(FIND("arbeid",Methode_Keuze)),"",IF(ISNUMBER(FIND("arbeid",Methode_Keuze)),"",IF(Tb_Activiteiten[[#This Row],[Landbouwer]]=1,Tb_Activiteiten[[#Headers],[Landbouwer]],"")))</f>
        <v/>
      </c>
      <c r="AE792" t="str">
        <f>IF(ISNUMBER(FIND("arbeid",Methode_Keuze)),"",IF(ISNUMBER(FIND("arbeid",Methode_Keuze)),"",IF(Tb_Activiteiten[[#This Row],[Adviseur]]=1,Tb_Activiteiten[[#Headers],[Adviseur]],"")))</f>
        <v/>
      </c>
      <c r="AF792" t="str">
        <f>IF(ISNUMBER(FIND("arbeid",Methode_Keuze)),"",IF(ISNUMBER(FIND("arbeid",Methode_Keuze)),"",IF(Tb_Activiteiten[[#This Row],[Projectleider/Expert]]=1,Tb_Activiteiten[[#Headers],[Projectleider/Expert]],"")))</f>
        <v/>
      </c>
      <c r="AG792" t="str">
        <f>IF(ISNUMBER(FIND("arbeid",Methode_Keuze)),"",IF(ISNUMBER(FIND("arbeid",Methode_Keuze)),"",IF(Tb_Activiteiten[[#This Row],[Arbeidskosten]]=1,Tb_Activiteiten[[#Headers],[Arbeidskosten]],"")))</f>
        <v/>
      </c>
      <c r="AH792" t="str">
        <f>IF(ISNUMBER(FIND("arbeid",Methode_Keuze)),"",IF(ISNUMBER(FIND("arbeid",Methode_Keuze)),"",IF(Tb_Activiteiten[[#This Row],[Arbeidskosten op basis van IKS]]=1,Tb_Activiteiten[[#Headers],[Arbeidskosten op basis van IKS]],"")))</f>
        <v/>
      </c>
      <c r="AI792" t="str">
        <f>IF(ISNUMBER(FIND("overige",Methode_Keuze)),"",IF(Tb_Activiteiten[[#This Row],[Kosten derden exclusief btw]]=1,Tb_Activiteiten[[#Headers],[Kosten derden exclusief btw]],""))</f>
        <v/>
      </c>
      <c r="AJ792" t="str">
        <f>IF(ISNUMBER(FIND("overige",Methode_Keuze)),"",IF(Tb_Activiteiten[[#This Row],[Niet verrekenbare btw]]=1,Tb_Activiteiten[[#Headers],[Niet verrekenbare btw]],""))</f>
        <v/>
      </c>
      <c r="AK792" t="str">
        <f>IF(ISNUMBER(FIND("overige",Methode_Keuze)),"",IF(Tb_Activiteiten[[#This Row],[Grondkosten]]=1,Tb_Activiteiten[[#Headers],[Grondkosten]],""))</f>
        <v/>
      </c>
      <c r="AL792" t="str">
        <f>IF(ISNUMBER(FIND("overige",Methode_Keuze)),"",IF(Tb_Activiteiten[[#This Row],[Bijdrage in natura (overige)]]=1,Tb_Activiteiten[[#Headers],[Bijdrage in natura (overige)]],""))</f>
        <v/>
      </c>
      <c r="AM792" t="str">
        <f>IF(ISNUMBER(FIND("overige",Methode_Keuze)),"",IF(Tb_Activiteiten[[#This Row],[Bijdrage in natura (vrijwilligers)]]=1,Tb_Activiteiten[[#Headers],[Bijdrage in natura (vrijwilligers)]],""))</f>
        <v/>
      </c>
      <c r="AN792" t="str">
        <f>IF(ISNUMBER(FIND("overige",Methode_Keuze)),"",IF(Tb_Activiteiten[[#This Row],[Afschrijvingskosten]]=1,Tb_Activiteiten[[#Headers],[Afschrijvingskosten]],""))</f>
        <v/>
      </c>
    </row>
    <row r="793" spans="1:40" x14ac:dyDescent="0.25">
      <c r="A793" s="342"/>
      <c r="F793" s="81"/>
      <c r="G793" s="81"/>
      <c r="L793" s="71"/>
      <c r="N793" t="str">
        <f>IFERROR(IF(VLOOKUP(Tb_Activiteiten[[#This Row],[Openstelling]],Tb_Openstelling[],2,0)=1,1,""),"")</f>
        <v/>
      </c>
      <c r="AA793" t="str">
        <f>IF(ISNUMBER(FIND("arbeid",Methode_Keuze)),"",IF(ISNUMBER(FIND("arbeid",Methode_Keuze)),"",IF(Tb_Activiteiten[[#This Row],[Loonkosten]]=1,Tb_Activiteiten[[#Headers],[Loonkosten]],"")))</f>
        <v/>
      </c>
      <c r="AB793" t="str">
        <f>IF(ISNUMBER(FIND("arbeid",Methode_Keuze)),"",IF(ISNUMBER(FIND("arbeid",Methode_Keuze)),"",IF(Tb_Activiteiten[[#This Row],[Eigen arbeid]]=1,Tb_Activiteiten[[#Headers],[Eigen arbeid]],"")))</f>
        <v/>
      </c>
      <c r="AC793" t="str">
        <f>IF(ISNUMBER(FIND("arbeid",Methode_Keuze)),"",IF(ISNUMBER(FIND("arbeid",Methode_Keuze)),"",IF(Tb_Activiteiten[[#This Row],[Projectmedewerker]]=1,Tb_Activiteiten[[#Headers],[Projectmedewerker]],"")))</f>
        <v/>
      </c>
      <c r="AD793" t="str">
        <f>IF(ISNUMBER(FIND("arbeid",Methode_Keuze)),"",IF(ISNUMBER(FIND("arbeid",Methode_Keuze)),"",IF(Tb_Activiteiten[[#This Row],[Landbouwer]]=1,Tb_Activiteiten[[#Headers],[Landbouwer]],"")))</f>
        <v/>
      </c>
      <c r="AE793" t="str">
        <f>IF(ISNUMBER(FIND("arbeid",Methode_Keuze)),"",IF(ISNUMBER(FIND("arbeid",Methode_Keuze)),"",IF(Tb_Activiteiten[[#This Row],[Adviseur]]=1,Tb_Activiteiten[[#Headers],[Adviseur]],"")))</f>
        <v/>
      </c>
      <c r="AF793" t="str">
        <f>IF(ISNUMBER(FIND("arbeid",Methode_Keuze)),"",IF(ISNUMBER(FIND("arbeid",Methode_Keuze)),"",IF(Tb_Activiteiten[[#This Row],[Projectleider/Expert]]=1,Tb_Activiteiten[[#Headers],[Projectleider/Expert]],"")))</f>
        <v/>
      </c>
      <c r="AG793" t="str">
        <f>IF(ISNUMBER(FIND("arbeid",Methode_Keuze)),"",IF(ISNUMBER(FIND("arbeid",Methode_Keuze)),"",IF(Tb_Activiteiten[[#This Row],[Arbeidskosten]]=1,Tb_Activiteiten[[#Headers],[Arbeidskosten]],"")))</f>
        <v/>
      </c>
      <c r="AH793" t="str">
        <f>IF(ISNUMBER(FIND("arbeid",Methode_Keuze)),"",IF(ISNUMBER(FIND("arbeid",Methode_Keuze)),"",IF(Tb_Activiteiten[[#This Row],[Arbeidskosten op basis van IKS]]=1,Tb_Activiteiten[[#Headers],[Arbeidskosten op basis van IKS]],"")))</f>
        <v/>
      </c>
      <c r="AI793" t="str">
        <f>IF(ISNUMBER(FIND("overige",Methode_Keuze)),"",IF(Tb_Activiteiten[[#This Row],[Kosten derden exclusief btw]]=1,Tb_Activiteiten[[#Headers],[Kosten derden exclusief btw]],""))</f>
        <v/>
      </c>
      <c r="AJ793" t="str">
        <f>IF(ISNUMBER(FIND("overige",Methode_Keuze)),"",IF(Tb_Activiteiten[[#This Row],[Niet verrekenbare btw]]=1,Tb_Activiteiten[[#Headers],[Niet verrekenbare btw]],""))</f>
        <v/>
      </c>
      <c r="AK793" t="str">
        <f>IF(ISNUMBER(FIND("overige",Methode_Keuze)),"",IF(Tb_Activiteiten[[#This Row],[Grondkosten]]=1,Tb_Activiteiten[[#Headers],[Grondkosten]],""))</f>
        <v/>
      </c>
      <c r="AL793" t="str">
        <f>IF(ISNUMBER(FIND("overige",Methode_Keuze)),"",IF(Tb_Activiteiten[[#This Row],[Bijdrage in natura (overige)]]=1,Tb_Activiteiten[[#Headers],[Bijdrage in natura (overige)]],""))</f>
        <v/>
      </c>
      <c r="AM793" t="str">
        <f>IF(ISNUMBER(FIND("overige",Methode_Keuze)),"",IF(Tb_Activiteiten[[#This Row],[Bijdrage in natura (vrijwilligers)]]=1,Tb_Activiteiten[[#Headers],[Bijdrage in natura (vrijwilligers)]],""))</f>
        <v/>
      </c>
      <c r="AN793" t="str">
        <f>IF(ISNUMBER(FIND("overige",Methode_Keuze)),"",IF(Tb_Activiteiten[[#This Row],[Afschrijvingskosten]]=1,Tb_Activiteiten[[#Headers],[Afschrijvingskosten]],""))</f>
        <v/>
      </c>
    </row>
    <row r="794" spans="1:40" x14ac:dyDescent="0.25">
      <c r="A794" s="342"/>
      <c r="F794" s="81"/>
      <c r="G794" s="81"/>
      <c r="L794" s="71"/>
      <c r="N794" t="str">
        <f>IFERROR(IF(VLOOKUP(Tb_Activiteiten[[#This Row],[Openstelling]],Tb_Openstelling[],2,0)=1,1,""),"")</f>
        <v/>
      </c>
      <c r="AA794" t="str">
        <f>IF(ISNUMBER(FIND("arbeid",Methode_Keuze)),"",IF(ISNUMBER(FIND("arbeid",Methode_Keuze)),"",IF(Tb_Activiteiten[[#This Row],[Loonkosten]]=1,Tb_Activiteiten[[#Headers],[Loonkosten]],"")))</f>
        <v/>
      </c>
      <c r="AB794" t="str">
        <f>IF(ISNUMBER(FIND("arbeid",Methode_Keuze)),"",IF(ISNUMBER(FIND("arbeid",Methode_Keuze)),"",IF(Tb_Activiteiten[[#This Row],[Eigen arbeid]]=1,Tb_Activiteiten[[#Headers],[Eigen arbeid]],"")))</f>
        <v/>
      </c>
      <c r="AC794" t="str">
        <f>IF(ISNUMBER(FIND("arbeid",Methode_Keuze)),"",IF(ISNUMBER(FIND("arbeid",Methode_Keuze)),"",IF(Tb_Activiteiten[[#This Row],[Projectmedewerker]]=1,Tb_Activiteiten[[#Headers],[Projectmedewerker]],"")))</f>
        <v/>
      </c>
      <c r="AD794" t="str">
        <f>IF(ISNUMBER(FIND("arbeid",Methode_Keuze)),"",IF(ISNUMBER(FIND("arbeid",Methode_Keuze)),"",IF(Tb_Activiteiten[[#This Row],[Landbouwer]]=1,Tb_Activiteiten[[#Headers],[Landbouwer]],"")))</f>
        <v/>
      </c>
      <c r="AE794" t="str">
        <f>IF(ISNUMBER(FIND("arbeid",Methode_Keuze)),"",IF(ISNUMBER(FIND("arbeid",Methode_Keuze)),"",IF(Tb_Activiteiten[[#This Row],[Adviseur]]=1,Tb_Activiteiten[[#Headers],[Adviseur]],"")))</f>
        <v/>
      </c>
      <c r="AF794" t="str">
        <f>IF(ISNUMBER(FIND("arbeid",Methode_Keuze)),"",IF(ISNUMBER(FIND("arbeid",Methode_Keuze)),"",IF(Tb_Activiteiten[[#This Row],[Projectleider/Expert]]=1,Tb_Activiteiten[[#Headers],[Projectleider/Expert]],"")))</f>
        <v/>
      </c>
      <c r="AG794" t="str">
        <f>IF(ISNUMBER(FIND("arbeid",Methode_Keuze)),"",IF(ISNUMBER(FIND("arbeid",Methode_Keuze)),"",IF(Tb_Activiteiten[[#This Row],[Arbeidskosten]]=1,Tb_Activiteiten[[#Headers],[Arbeidskosten]],"")))</f>
        <v/>
      </c>
      <c r="AH794" t="str">
        <f>IF(ISNUMBER(FIND("arbeid",Methode_Keuze)),"",IF(ISNUMBER(FIND("arbeid",Methode_Keuze)),"",IF(Tb_Activiteiten[[#This Row],[Arbeidskosten op basis van IKS]]=1,Tb_Activiteiten[[#Headers],[Arbeidskosten op basis van IKS]],"")))</f>
        <v/>
      </c>
      <c r="AI794" t="str">
        <f>IF(ISNUMBER(FIND("overige",Methode_Keuze)),"",IF(Tb_Activiteiten[[#This Row],[Kosten derden exclusief btw]]=1,Tb_Activiteiten[[#Headers],[Kosten derden exclusief btw]],""))</f>
        <v/>
      </c>
      <c r="AJ794" t="str">
        <f>IF(ISNUMBER(FIND("overige",Methode_Keuze)),"",IF(Tb_Activiteiten[[#This Row],[Niet verrekenbare btw]]=1,Tb_Activiteiten[[#Headers],[Niet verrekenbare btw]],""))</f>
        <v/>
      </c>
      <c r="AK794" t="str">
        <f>IF(ISNUMBER(FIND("overige",Methode_Keuze)),"",IF(Tb_Activiteiten[[#This Row],[Grondkosten]]=1,Tb_Activiteiten[[#Headers],[Grondkosten]],""))</f>
        <v/>
      </c>
      <c r="AL794" t="str">
        <f>IF(ISNUMBER(FIND("overige",Methode_Keuze)),"",IF(Tb_Activiteiten[[#This Row],[Bijdrage in natura (overige)]]=1,Tb_Activiteiten[[#Headers],[Bijdrage in natura (overige)]],""))</f>
        <v/>
      </c>
      <c r="AM794" t="str">
        <f>IF(ISNUMBER(FIND("overige",Methode_Keuze)),"",IF(Tb_Activiteiten[[#This Row],[Bijdrage in natura (vrijwilligers)]]=1,Tb_Activiteiten[[#Headers],[Bijdrage in natura (vrijwilligers)]],""))</f>
        <v/>
      </c>
      <c r="AN794" t="str">
        <f>IF(ISNUMBER(FIND("overige",Methode_Keuze)),"",IF(Tb_Activiteiten[[#This Row],[Afschrijvingskosten]]=1,Tb_Activiteiten[[#Headers],[Afschrijvingskosten]],""))</f>
        <v/>
      </c>
    </row>
    <row r="795" spans="1:40" x14ac:dyDescent="0.25">
      <c r="A795" s="342"/>
      <c r="F795" s="81"/>
      <c r="G795" s="81"/>
      <c r="L795" s="71"/>
      <c r="N795" t="str">
        <f>IFERROR(IF(VLOOKUP(Tb_Activiteiten[[#This Row],[Openstelling]],Tb_Openstelling[],2,0)=1,1,""),"")</f>
        <v/>
      </c>
      <c r="AA795" t="str">
        <f>IF(ISNUMBER(FIND("arbeid",Methode_Keuze)),"",IF(ISNUMBER(FIND("arbeid",Methode_Keuze)),"",IF(Tb_Activiteiten[[#This Row],[Loonkosten]]=1,Tb_Activiteiten[[#Headers],[Loonkosten]],"")))</f>
        <v/>
      </c>
      <c r="AB795" t="str">
        <f>IF(ISNUMBER(FIND("arbeid",Methode_Keuze)),"",IF(ISNUMBER(FIND("arbeid",Methode_Keuze)),"",IF(Tb_Activiteiten[[#This Row],[Eigen arbeid]]=1,Tb_Activiteiten[[#Headers],[Eigen arbeid]],"")))</f>
        <v/>
      </c>
      <c r="AC795" t="str">
        <f>IF(ISNUMBER(FIND("arbeid",Methode_Keuze)),"",IF(ISNUMBER(FIND("arbeid",Methode_Keuze)),"",IF(Tb_Activiteiten[[#This Row],[Projectmedewerker]]=1,Tb_Activiteiten[[#Headers],[Projectmedewerker]],"")))</f>
        <v/>
      </c>
      <c r="AD795" t="str">
        <f>IF(ISNUMBER(FIND("arbeid",Methode_Keuze)),"",IF(ISNUMBER(FIND("arbeid",Methode_Keuze)),"",IF(Tb_Activiteiten[[#This Row],[Landbouwer]]=1,Tb_Activiteiten[[#Headers],[Landbouwer]],"")))</f>
        <v/>
      </c>
      <c r="AE795" t="str">
        <f>IF(ISNUMBER(FIND("arbeid",Methode_Keuze)),"",IF(ISNUMBER(FIND("arbeid",Methode_Keuze)),"",IF(Tb_Activiteiten[[#This Row],[Adviseur]]=1,Tb_Activiteiten[[#Headers],[Adviseur]],"")))</f>
        <v/>
      </c>
      <c r="AF795" t="str">
        <f>IF(ISNUMBER(FIND("arbeid",Methode_Keuze)),"",IF(ISNUMBER(FIND("arbeid",Methode_Keuze)),"",IF(Tb_Activiteiten[[#This Row],[Projectleider/Expert]]=1,Tb_Activiteiten[[#Headers],[Projectleider/Expert]],"")))</f>
        <v/>
      </c>
      <c r="AG795" t="str">
        <f>IF(ISNUMBER(FIND("arbeid",Methode_Keuze)),"",IF(ISNUMBER(FIND("arbeid",Methode_Keuze)),"",IF(Tb_Activiteiten[[#This Row],[Arbeidskosten]]=1,Tb_Activiteiten[[#Headers],[Arbeidskosten]],"")))</f>
        <v/>
      </c>
      <c r="AH795" t="str">
        <f>IF(ISNUMBER(FIND("arbeid",Methode_Keuze)),"",IF(ISNUMBER(FIND("arbeid",Methode_Keuze)),"",IF(Tb_Activiteiten[[#This Row],[Arbeidskosten op basis van IKS]]=1,Tb_Activiteiten[[#Headers],[Arbeidskosten op basis van IKS]],"")))</f>
        <v/>
      </c>
      <c r="AI795" t="str">
        <f>IF(ISNUMBER(FIND("overige",Methode_Keuze)),"",IF(Tb_Activiteiten[[#This Row],[Kosten derden exclusief btw]]=1,Tb_Activiteiten[[#Headers],[Kosten derden exclusief btw]],""))</f>
        <v/>
      </c>
      <c r="AJ795" t="str">
        <f>IF(ISNUMBER(FIND("overige",Methode_Keuze)),"",IF(Tb_Activiteiten[[#This Row],[Niet verrekenbare btw]]=1,Tb_Activiteiten[[#Headers],[Niet verrekenbare btw]],""))</f>
        <v/>
      </c>
      <c r="AK795" t="str">
        <f>IF(ISNUMBER(FIND("overige",Methode_Keuze)),"",IF(Tb_Activiteiten[[#This Row],[Grondkosten]]=1,Tb_Activiteiten[[#Headers],[Grondkosten]],""))</f>
        <v/>
      </c>
      <c r="AL795" t="str">
        <f>IF(ISNUMBER(FIND("overige",Methode_Keuze)),"",IF(Tb_Activiteiten[[#This Row],[Bijdrage in natura (overige)]]=1,Tb_Activiteiten[[#Headers],[Bijdrage in natura (overige)]],""))</f>
        <v/>
      </c>
      <c r="AM795" t="str">
        <f>IF(ISNUMBER(FIND("overige",Methode_Keuze)),"",IF(Tb_Activiteiten[[#This Row],[Bijdrage in natura (vrijwilligers)]]=1,Tb_Activiteiten[[#Headers],[Bijdrage in natura (vrijwilligers)]],""))</f>
        <v/>
      </c>
      <c r="AN795" t="str">
        <f>IF(ISNUMBER(FIND("overige",Methode_Keuze)),"",IF(Tb_Activiteiten[[#This Row],[Afschrijvingskosten]]=1,Tb_Activiteiten[[#Headers],[Afschrijvingskosten]],""))</f>
        <v/>
      </c>
    </row>
    <row r="796" spans="1:40" x14ac:dyDescent="0.25">
      <c r="A796" s="342"/>
      <c r="F796" s="81"/>
      <c r="G796" s="81"/>
      <c r="L796" s="71"/>
      <c r="N796" t="str">
        <f>IFERROR(IF(VLOOKUP(Tb_Activiteiten[[#This Row],[Openstelling]],Tb_Openstelling[],2,0)=1,1,""),"")</f>
        <v/>
      </c>
      <c r="AA796" t="str">
        <f>IF(ISNUMBER(FIND("arbeid",Methode_Keuze)),"",IF(ISNUMBER(FIND("arbeid",Methode_Keuze)),"",IF(Tb_Activiteiten[[#This Row],[Loonkosten]]=1,Tb_Activiteiten[[#Headers],[Loonkosten]],"")))</f>
        <v/>
      </c>
      <c r="AB796" t="str">
        <f>IF(ISNUMBER(FIND("arbeid",Methode_Keuze)),"",IF(ISNUMBER(FIND("arbeid",Methode_Keuze)),"",IF(Tb_Activiteiten[[#This Row],[Eigen arbeid]]=1,Tb_Activiteiten[[#Headers],[Eigen arbeid]],"")))</f>
        <v/>
      </c>
      <c r="AC796" t="str">
        <f>IF(ISNUMBER(FIND("arbeid",Methode_Keuze)),"",IF(ISNUMBER(FIND("arbeid",Methode_Keuze)),"",IF(Tb_Activiteiten[[#This Row],[Projectmedewerker]]=1,Tb_Activiteiten[[#Headers],[Projectmedewerker]],"")))</f>
        <v/>
      </c>
      <c r="AD796" t="str">
        <f>IF(ISNUMBER(FIND("arbeid",Methode_Keuze)),"",IF(ISNUMBER(FIND("arbeid",Methode_Keuze)),"",IF(Tb_Activiteiten[[#This Row],[Landbouwer]]=1,Tb_Activiteiten[[#Headers],[Landbouwer]],"")))</f>
        <v/>
      </c>
      <c r="AE796" t="str">
        <f>IF(ISNUMBER(FIND("arbeid",Methode_Keuze)),"",IF(ISNUMBER(FIND("arbeid",Methode_Keuze)),"",IF(Tb_Activiteiten[[#This Row],[Adviseur]]=1,Tb_Activiteiten[[#Headers],[Adviseur]],"")))</f>
        <v/>
      </c>
      <c r="AF796" t="str">
        <f>IF(ISNUMBER(FIND("arbeid",Methode_Keuze)),"",IF(ISNUMBER(FIND("arbeid",Methode_Keuze)),"",IF(Tb_Activiteiten[[#This Row],[Projectleider/Expert]]=1,Tb_Activiteiten[[#Headers],[Projectleider/Expert]],"")))</f>
        <v/>
      </c>
      <c r="AG796" t="str">
        <f>IF(ISNUMBER(FIND("arbeid",Methode_Keuze)),"",IF(ISNUMBER(FIND("arbeid",Methode_Keuze)),"",IF(Tb_Activiteiten[[#This Row],[Arbeidskosten]]=1,Tb_Activiteiten[[#Headers],[Arbeidskosten]],"")))</f>
        <v/>
      </c>
      <c r="AH796" t="str">
        <f>IF(ISNUMBER(FIND("arbeid",Methode_Keuze)),"",IF(ISNUMBER(FIND("arbeid",Methode_Keuze)),"",IF(Tb_Activiteiten[[#This Row],[Arbeidskosten op basis van IKS]]=1,Tb_Activiteiten[[#Headers],[Arbeidskosten op basis van IKS]],"")))</f>
        <v/>
      </c>
      <c r="AI796" t="str">
        <f>IF(ISNUMBER(FIND("overige",Methode_Keuze)),"",IF(Tb_Activiteiten[[#This Row],[Kosten derden exclusief btw]]=1,Tb_Activiteiten[[#Headers],[Kosten derden exclusief btw]],""))</f>
        <v/>
      </c>
      <c r="AJ796" t="str">
        <f>IF(ISNUMBER(FIND("overige",Methode_Keuze)),"",IF(Tb_Activiteiten[[#This Row],[Niet verrekenbare btw]]=1,Tb_Activiteiten[[#Headers],[Niet verrekenbare btw]],""))</f>
        <v/>
      </c>
      <c r="AK796" t="str">
        <f>IF(ISNUMBER(FIND("overige",Methode_Keuze)),"",IF(Tb_Activiteiten[[#This Row],[Grondkosten]]=1,Tb_Activiteiten[[#Headers],[Grondkosten]],""))</f>
        <v/>
      </c>
      <c r="AL796" t="str">
        <f>IF(ISNUMBER(FIND("overige",Methode_Keuze)),"",IF(Tb_Activiteiten[[#This Row],[Bijdrage in natura (overige)]]=1,Tb_Activiteiten[[#Headers],[Bijdrage in natura (overige)]],""))</f>
        <v/>
      </c>
      <c r="AM796" t="str">
        <f>IF(ISNUMBER(FIND("overige",Methode_Keuze)),"",IF(Tb_Activiteiten[[#This Row],[Bijdrage in natura (vrijwilligers)]]=1,Tb_Activiteiten[[#Headers],[Bijdrage in natura (vrijwilligers)]],""))</f>
        <v/>
      </c>
      <c r="AN796" t="str">
        <f>IF(ISNUMBER(FIND("overige",Methode_Keuze)),"",IF(Tb_Activiteiten[[#This Row],[Afschrijvingskosten]]=1,Tb_Activiteiten[[#Headers],[Afschrijvingskosten]],""))</f>
        <v/>
      </c>
    </row>
    <row r="797" spans="1:40" x14ac:dyDescent="0.25">
      <c r="A797" s="342"/>
      <c r="F797" s="81"/>
      <c r="G797" s="81"/>
      <c r="L797" s="71"/>
      <c r="N797" t="str">
        <f>IFERROR(IF(VLOOKUP(Tb_Activiteiten[[#This Row],[Openstelling]],Tb_Openstelling[],2,0)=1,1,""),"")</f>
        <v/>
      </c>
      <c r="AA797" t="str">
        <f>IF(ISNUMBER(FIND("arbeid",Methode_Keuze)),"",IF(ISNUMBER(FIND("arbeid",Methode_Keuze)),"",IF(Tb_Activiteiten[[#This Row],[Loonkosten]]=1,Tb_Activiteiten[[#Headers],[Loonkosten]],"")))</f>
        <v/>
      </c>
      <c r="AB797" t="str">
        <f>IF(ISNUMBER(FIND("arbeid",Methode_Keuze)),"",IF(ISNUMBER(FIND("arbeid",Methode_Keuze)),"",IF(Tb_Activiteiten[[#This Row],[Eigen arbeid]]=1,Tb_Activiteiten[[#Headers],[Eigen arbeid]],"")))</f>
        <v/>
      </c>
      <c r="AC797" t="str">
        <f>IF(ISNUMBER(FIND("arbeid",Methode_Keuze)),"",IF(ISNUMBER(FIND("arbeid",Methode_Keuze)),"",IF(Tb_Activiteiten[[#This Row],[Projectmedewerker]]=1,Tb_Activiteiten[[#Headers],[Projectmedewerker]],"")))</f>
        <v/>
      </c>
      <c r="AD797" t="str">
        <f>IF(ISNUMBER(FIND("arbeid",Methode_Keuze)),"",IF(ISNUMBER(FIND("arbeid",Methode_Keuze)),"",IF(Tb_Activiteiten[[#This Row],[Landbouwer]]=1,Tb_Activiteiten[[#Headers],[Landbouwer]],"")))</f>
        <v/>
      </c>
      <c r="AE797" t="str">
        <f>IF(ISNUMBER(FIND("arbeid",Methode_Keuze)),"",IF(ISNUMBER(FIND("arbeid",Methode_Keuze)),"",IF(Tb_Activiteiten[[#This Row],[Adviseur]]=1,Tb_Activiteiten[[#Headers],[Adviseur]],"")))</f>
        <v/>
      </c>
      <c r="AF797" t="str">
        <f>IF(ISNUMBER(FIND("arbeid",Methode_Keuze)),"",IF(ISNUMBER(FIND("arbeid",Methode_Keuze)),"",IF(Tb_Activiteiten[[#This Row],[Projectleider/Expert]]=1,Tb_Activiteiten[[#Headers],[Projectleider/Expert]],"")))</f>
        <v/>
      </c>
      <c r="AG797" t="str">
        <f>IF(ISNUMBER(FIND("arbeid",Methode_Keuze)),"",IF(ISNUMBER(FIND("arbeid",Methode_Keuze)),"",IF(Tb_Activiteiten[[#This Row],[Arbeidskosten]]=1,Tb_Activiteiten[[#Headers],[Arbeidskosten]],"")))</f>
        <v/>
      </c>
      <c r="AH797" t="str">
        <f>IF(ISNUMBER(FIND("arbeid",Methode_Keuze)),"",IF(ISNUMBER(FIND("arbeid",Methode_Keuze)),"",IF(Tb_Activiteiten[[#This Row],[Arbeidskosten op basis van IKS]]=1,Tb_Activiteiten[[#Headers],[Arbeidskosten op basis van IKS]],"")))</f>
        <v/>
      </c>
      <c r="AI797" t="str">
        <f>IF(ISNUMBER(FIND("overige",Methode_Keuze)),"",IF(Tb_Activiteiten[[#This Row],[Kosten derden exclusief btw]]=1,Tb_Activiteiten[[#Headers],[Kosten derden exclusief btw]],""))</f>
        <v/>
      </c>
      <c r="AJ797" t="str">
        <f>IF(ISNUMBER(FIND("overige",Methode_Keuze)),"",IF(Tb_Activiteiten[[#This Row],[Niet verrekenbare btw]]=1,Tb_Activiteiten[[#Headers],[Niet verrekenbare btw]],""))</f>
        <v/>
      </c>
      <c r="AK797" t="str">
        <f>IF(ISNUMBER(FIND("overige",Methode_Keuze)),"",IF(Tb_Activiteiten[[#This Row],[Grondkosten]]=1,Tb_Activiteiten[[#Headers],[Grondkosten]],""))</f>
        <v/>
      </c>
      <c r="AL797" t="str">
        <f>IF(ISNUMBER(FIND("overige",Methode_Keuze)),"",IF(Tb_Activiteiten[[#This Row],[Bijdrage in natura (overige)]]=1,Tb_Activiteiten[[#Headers],[Bijdrage in natura (overige)]],""))</f>
        <v/>
      </c>
      <c r="AM797" t="str">
        <f>IF(ISNUMBER(FIND("overige",Methode_Keuze)),"",IF(Tb_Activiteiten[[#This Row],[Bijdrage in natura (vrijwilligers)]]=1,Tb_Activiteiten[[#Headers],[Bijdrage in natura (vrijwilligers)]],""))</f>
        <v/>
      </c>
      <c r="AN797" t="str">
        <f>IF(ISNUMBER(FIND("overige",Methode_Keuze)),"",IF(Tb_Activiteiten[[#This Row],[Afschrijvingskosten]]=1,Tb_Activiteiten[[#Headers],[Afschrijvingskosten]],""))</f>
        <v/>
      </c>
    </row>
    <row r="798" spans="1:40" x14ac:dyDescent="0.25">
      <c r="A798" s="342"/>
      <c r="F798" s="81"/>
      <c r="G798" s="81"/>
      <c r="L798" s="71"/>
      <c r="N798" t="str">
        <f>IFERROR(IF(VLOOKUP(Tb_Activiteiten[[#This Row],[Openstelling]],Tb_Openstelling[],2,0)=1,1,""),"")</f>
        <v/>
      </c>
      <c r="AA798" t="str">
        <f>IF(ISNUMBER(FIND("arbeid",Methode_Keuze)),"",IF(ISNUMBER(FIND("arbeid",Methode_Keuze)),"",IF(Tb_Activiteiten[[#This Row],[Loonkosten]]=1,Tb_Activiteiten[[#Headers],[Loonkosten]],"")))</f>
        <v/>
      </c>
      <c r="AB798" t="str">
        <f>IF(ISNUMBER(FIND("arbeid",Methode_Keuze)),"",IF(ISNUMBER(FIND("arbeid",Methode_Keuze)),"",IF(Tb_Activiteiten[[#This Row],[Eigen arbeid]]=1,Tb_Activiteiten[[#Headers],[Eigen arbeid]],"")))</f>
        <v/>
      </c>
      <c r="AC798" t="str">
        <f>IF(ISNUMBER(FIND("arbeid",Methode_Keuze)),"",IF(ISNUMBER(FIND("arbeid",Methode_Keuze)),"",IF(Tb_Activiteiten[[#This Row],[Projectmedewerker]]=1,Tb_Activiteiten[[#Headers],[Projectmedewerker]],"")))</f>
        <v/>
      </c>
      <c r="AD798" t="str">
        <f>IF(ISNUMBER(FIND("arbeid",Methode_Keuze)),"",IF(ISNUMBER(FIND("arbeid",Methode_Keuze)),"",IF(Tb_Activiteiten[[#This Row],[Landbouwer]]=1,Tb_Activiteiten[[#Headers],[Landbouwer]],"")))</f>
        <v/>
      </c>
      <c r="AE798" t="str">
        <f>IF(ISNUMBER(FIND("arbeid",Methode_Keuze)),"",IF(ISNUMBER(FIND("arbeid",Methode_Keuze)),"",IF(Tb_Activiteiten[[#This Row],[Adviseur]]=1,Tb_Activiteiten[[#Headers],[Adviseur]],"")))</f>
        <v/>
      </c>
      <c r="AF798" t="str">
        <f>IF(ISNUMBER(FIND("arbeid",Methode_Keuze)),"",IF(ISNUMBER(FIND("arbeid",Methode_Keuze)),"",IF(Tb_Activiteiten[[#This Row],[Projectleider/Expert]]=1,Tb_Activiteiten[[#Headers],[Projectleider/Expert]],"")))</f>
        <v/>
      </c>
      <c r="AG798" t="str">
        <f>IF(ISNUMBER(FIND("arbeid",Methode_Keuze)),"",IF(ISNUMBER(FIND("arbeid",Methode_Keuze)),"",IF(Tb_Activiteiten[[#This Row],[Arbeidskosten]]=1,Tb_Activiteiten[[#Headers],[Arbeidskosten]],"")))</f>
        <v/>
      </c>
      <c r="AH798" t="str">
        <f>IF(ISNUMBER(FIND("arbeid",Methode_Keuze)),"",IF(ISNUMBER(FIND("arbeid",Methode_Keuze)),"",IF(Tb_Activiteiten[[#This Row],[Arbeidskosten op basis van IKS]]=1,Tb_Activiteiten[[#Headers],[Arbeidskosten op basis van IKS]],"")))</f>
        <v/>
      </c>
      <c r="AI798" t="str">
        <f>IF(ISNUMBER(FIND("overige",Methode_Keuze)),"",IF(Tb_Activiteiten[[#This Row],[Kosten derden exclusief btw]]=1,Tb_Activiteiten[[#Headers],[Kosten derden exclusief btw]],""))</f>
        <v/>
      </c>
      <c r="AJ798" t="str">
        <f>IF(ISNUMBER(FIND("overige",Methode_Keuze)),"",IF(Tb_Activiteiten[[#This Row],[Niet verrekenbare btw]]=1,Tb_Activiteiten[[#Headers],[Niet verrekenbare btw]],""))</f>
        <v/>
      </c>
      <c r="AK798" t="str">
        <f>IF(ISNUMBER(FIND("overige",Methode_Keuze)),"",IF(Tb_Activiteiten[[#This Row],[Grondkosten]]=1,Tb_Activiteiten[[#Headers],[Grondkosten]],""))</f>
        <v/>
      </c>
      <c r="AL798" t="str">
        <f>IF(ISNUMBER(FIND("overige",Methode_Keuze)),"",IF(Tb_Activiteiten[[#This Row],[Bijdrage in natura (overige)]]=1,Tb_Activiteiten[[#Headers],[Bijdrage in natura (overige)]],""))</f>
        <v/>
      </c>
      <c r="AM798" t="str">
        <f>IF(ISNUMBER(FIND("overige",Methode_Keuze)),"",IF(Tb_Activiteiten[[#This Row],[Bijdrage in natura (vrijwilligers)]]=1,Tb_Activiteiten[[#Headers],[Bijdrage in natura (vrijwilligers)]],""))</f>
        <v/>
      </c>
      <c r="AN798" t="str">
        <f>IF(ISNUMBER(FIND("overige",Methode_Keuze)),"",IF(Tb_Activiteiten[[#This Row],[Afschrijvingskosten]]=1,Tb_Activiteiten[[#Headers],[Afschrijvingskosten]],""))</f>
        <v/>
      </c>
    </row>
    <row r="799" spans="1:40" x14ac:dyDescent="0.25">
      <c r="A799" s="342"/>
      <c r="F799" s="81"/>
      <c r="G799" s="81"/>
      <c r="L799" s="71"/>
      <c r="N799" t="str">
        <f>IFERROR(IF(VLOOKUP(Tb_Activiteiten[[#This Row],[Openstelling]],Tb_Openstelling[],2,0)=1,1,""),"")</f>
        <v/>
      </c>
      <c r="AA799" t="str">
        <f>IF(ISNUMBER(FIND("arbeid",Methode_Keuze)),"",IF(ISNUMBER(FIND("arbeid",Methode_Keuze)),"",IF(Tb_Activiteiten[[#This Row],[Loonkosten]]=1,Tb_Activiteiten[[#Headers],[Loonkosten]],"")))</f>
        <v/>
      </c>
      <c r="AB799" t="str">
        <f>IF(ISNUMBER(FIND("arbeid",Methode_Keuze)),"",IF(ISNUMBER(FIND("arbeid",Methode_Keuze)),"",IF(Tb_Activiteiten[[#This Row],[Eigen arbeid]]=1,Tb_Activiteiten[[#Headers],[Eigen arbeid]],"")))</f>
        <v/>
      </c>
      <c r="AC799" t="str">
        <f>IF(ISNUMBER(FIND("arbeid",Methode_Keuze)),"",IF(ISNUMBER(FIND("arbeid",Methode_Keuze)),"",IF(Tb_Activiteiten[[#This Row],[Projectmedewerker]]=1,Tb_Activiteiten[[#Headers],[Projectmedewerker]],"")))</f>
        <v/>
      </c>
      <c r="AD799" t="str">
        <f>IF(ISNUMBER(FIND("arbeid",Methode_Keuze)),"",IF(ISNUMBER(FIND("arbeid",Methode_Keuze)),"",IF(Tb_Activiteiten[[#This Row],[Landbouwer]]=1,Tb_Activiteiten[[#Headers],[Landbouwer]],"")))</f>
        <v/>
      </c>
      <c r="AE799" t="str">
        <f>IF(ISNUMBER(FIND("arbeid",Methode_Keuze)),"",IF(ISNUMBER(FIND("arbeid",Methode_Keuze)),"",IF(Tb_Activiteiten[[#This Row],[Adviseur]]=1,Tb_Activiteiten[[#Headers],[Adviseur]],"")))</f>
        <v/>
      </c>
      <c r="AF799" t="str">
        <f>IF(ISNUMBER(FIND("arbeid",Methode_Keuze)),"",IF(ISNUMBER(FIND("arbeid",Methode_Keuze)),"",IF(Tb_Activiteiten[[#This Row],[Projectleider/Expert]]=1,Tb_Activiteiten[[#Headers],[Projectleider/Expert]],"")))</f>
        <v/>
      </c>
      <c r="AG799" t="str">
        <f>IF(ISNUMBER(FIND("arbeid",Methode_Keuze)),"",IF(ISNUMBER(FIND("arbeid",Methode_Keuze)),"",IF(Tb_Activiteiten[[#This Row],[Arbeidskosten]]=1,Tb_Activiteiten[[#Headers],[Arbeidskosten]],"")))</f>
        <v/>
      </c>
      <c r="AH799" t="str">
        <f>IF(ISNUMBER(FIND("arbeid",Methode_Keuze)),"",IF(ISNUMBER(FIND("arbeid",Methode_Keuze)),"",IF(Tb_Activiteiten[[#This Row],[Arbeidskosten op basis van IKS]]=1,Tb_Activiteiten[[#Headers],[Arbeidskosten op basis van IKS]],"")))</f>
        <v/>
      </c>
      <c r="AI799" t="str">
        <f>IF(ISNUMBER(FIND("overige",Methode_Keuze)),"",IF(Tb_Activiteiten[[#This Row],[Kosten derden exclusief btw]]=1,Tb_Activiteiten[[#Headers],[Kosten derden exclusief btw]],""))</f>
        <v/>
      </c>
      <c r="AJ799" t="str">
        <f>IF(ISNUMBER(FIND("overige",Methode_Keuze)),"",IF(Tb_Activiteiten[[#This Row],[Niet verrekenbare btw]]=1,Tb_Activiteiten[[#Headers],[Niet verrekenbare btw]],""))</f>
        <v/>
      </c>
      <c r="AK799" t="str">
        <f>IF(ISNUMBER(FIND("overige",Methode_Keuze)),"",IF(Tb_Activiteiten[[#This Row],[Grondkosten]]=1,Tb_Activiteiten[[#Headers],[Grondkosten]],""))</f>
        <v/>
      </c>
      <c r="AL799" t="str">
        <f>IF(ISNUMBER(FIND("overige",Methode_Keuze)),"",IF(Tb_Activiteiten[[#This Row],[Bijdrage in natura (overige)]]=1,Tb_Activiteiten[[#Headers],[Bijdrage in natura (overige)]],""))</f>
        <v/>
      </c>
      <c r="AM799" t="str">
        <f>IF(ISNUMBER(FIND("overige",Methode_Keuze)),"",IF(Tb_Activiteiten[[#This Row],[Bijdrage in natura (vrijwilligers)]]=1,Tb_Activiteiten[[#Headers],[Bijdrage in natura (vrijwilligers)]],""))</f>
        <v/>
      </c>
      <c r="AN799" t="str">
        <f>IF(ISNUMBER(FIND("overige",Methode_Keuze)),"",IF(Tb_Activiteiten[[#This Row],[Afschrijvingskosten]]=1,Tb_Activiteiten[[#Headers],[Afschrijvingskosten]],""))</f>
        <v/>
      </c>
    </row>
    <row r="800" spans="1:40" x14ac:dyDescent="0.25">
      <c r="A800" s="342"/>
      <c r="F800" s="81"/>
      <c r="G800" s="81"/>
      <c r="L800" s="71"/>
      <c r="N800" t="str">
        <f>IFERROR(IF(VLOOKUP(Tb_Activiteiten[[#This Row],[Openstelling]],Tb_Openstelling[],2,0)=1,1,""),"")</f>
        <v/>
      </c>
      <c r="AA800" t="str">
        <f>IF(ISNUMBER(FIND("arbeid",Methode_Keuze)),"",IF(ISNUMBER(FIND("arbeid",Methode_Keuze)),"",IF(Tb_Activiteiten[[#This Row],[Loonkosten]]=1,Tb_Activiteiten[[#Headers],[Loonkosten]],"")))</f>
        <v/>
      </c>
      <c r="AB800" t="str">
        <f>IF(ISNUMBER(FIND("arbeid",Methode_Keuze)),"",IF(ISNUMBER(FIND("arbeid",Methode_Keuze)),"",IF(Tb_Activiteiten[[#This Row],[Eigen arbeid]]=1,Tb_Activiteiten[[#Headers],[Eigen arbeid]],"")))</f>
        <v/>
      </c>
      <c r="AC800" t="str">
        <f>IF(ISNUMBER(FIND("arbeid",Methode_Keuze)),"",IF(ISNUMBER(FIND("arbeid",Methode_Keuze)),"",IF(Tb_Activiteiten[[#This Row],[Projectmedewerker]]=1,Tb_Activiteiten[[#Headers],[Projectmedewerker]],"")))</f>
        <v/>
      </c>
      <c r="AD800" t="str">
        <f>IF(ISNUMBER(FIND("arbeid",Methode_Keuze)),"",IF(ISNUMBER(FIND("arbeid",Methode_Keuze)),"",IF(Tb_Activiteiten[[#This Row],[Landbouwer]]=1,Tb_Activiteiten[[#Headers],[Landbouwer]],"")))</f>
        <v/>
      </c>
      <c r="AE800" t="str">
        <f>IF(ISNUMBER(FIND("arbeid",Methode_Keuze)),"",IF(ISNUMBER(FIND("arbeid",Methode_Keuze)),"",IF(Tb_Activiteiten[[#This Row],[Adviseur]]=1,Tb_Activiteiten[[#Headers],[Adviseur]],"")))</f>
        <v/>
      </c>
      <c r="AF800" t="str">
        <f>IF(ISNUMBER(FIND("arbeid",Methode_Keuze)),"",IF(ISNUMBER(FIND("arbeid",Methode_Keuze)),"",IF(Tb_Activiteiten[[#This Row],[Projectleider/Expert]]=1,Tb_Activiteiten[[#Headers],[Projectleider/Expert]],"")))</f>
        <v/>
      </c>
      <c r="AG800" t="str">
        <f>IF(ISNUMBER(FIND("arbeid",Methode_Keuze)),"",IF(ISNUMBER(FIND("arbeid",Methode_Keuze)),"",IF(Tb_Activiteiten[[#This Row],[Arbeidskosten]]=1,Tb_Activiteiten[[#Headers],[Arbeidskosten]],"")))</f>
        <v/>
      </c>
      <c r="AH800" t="str">
        <f>IF(ISNUMBER(FIND("arbeid",Methode_Keuze)),"",IF(ISNUMBER(FIND("arbeid",Methode_Keuze)),"",IF(Tb_Activiteiten[[#This Row],[Arbeidskosten op basis van IKS]]=1,Tb_Activiteiten[[#Headers],[Arbeidskosten op basis van IKS]],"")))</f>
        <v/>
      </c>
      <c r="AI800" t="str">
        <f>IF(ISNUMBER(FIND("overige",Methode_Keuze)),"",IF(Tb_Activiteiten[[#This Row],[Kosten derden exclusief btw]]=1,Tb_Activiteiten[[#Headers],[Kosten derden exclusief btw]],""))</f>
        <v/>
      </c>
      <c r="AJ800" t="str">
        <f>IF(ISNUMBER(FIND("overige",Methode_Keuze)),"",IF(Tb_Activiteiten[[#This Row],[Niet verrekenbare btw]]=1,Tb_Activiteiten[[#Headers],[Niet verrekenbare btw]],""))</f>
        <v/>
      </c>
      <c r="AK800" t="str">
        <f>IF(ISNUMBER(FIND("overige",Methode_Keuze)),"",IF(Tb_Activiteiten[[#This Row],[Grondkosten]]=1,Tb_Activiteiten[[#Headers],[Grondkosten]],""))</f>
        <v/>
      </c>
      <c r="AL800" t="str">
        <f>IF(ISNUMBER(FIND("overige",Methode_Keuze)),"",IF(Tb_Activiteiten[[#This Row],[Bijdrage in natura (overige)]]=1,Tb_Activiteiten[[#Headers],[Bijdrage in natura (overige)]],""))</f>
        <v/>
      </c>
      <c r="AM800" t="str">
        <f>IF(ISNUMBER(FIND("overige",Methode_Keuze)),"",IF(Tb_Activiteiten[[#This Row],[Bijdrage in natura (vrijwilligers)]]=1,Tb_Activiteiten[[#Headers],[Bijdrage in natura (vrijwilligers)]],""))</f>
        <v/>
      </c>
      <c r="AN800" t="str">
        <f>IF(ISNUMBER(FIND("overige",Methode_Keuze)),"",IF(Tb_Activiteiten[[#This Row],[Afschrijvingskosten]]=1,Tb_Activiteiten[[#Headers],[Afschrijvingskosten]],""))</f>
        <v/>
      </c>
    </row>
    <row r="801" spans="1:40" x14ac:dyDescent="0.25">
      <c r="A801" s="342"/>
      <c r="F801" s="81"/>
      <c r="G801" s="81"/>
      <c r="L801" s="71"/>
      <c r="N801" t="str">
        <f>IFERROR(IF(VLOOKUP(Tb_Activiteiten[[#This Row],[Openstelling]],Tb_Openstelling[],2,0)=1,1,""),"")</f>
        <v/>
      </c>
      <c r="AA801" t="str">
        <f>IF(ISNUMBER(FIND("arbeid",Methode_Keuze)),"",IF(ISNUMBER(FIND("arbeid",Methode_Keuze)),"",IF(Tb_Activiteiten[[#This Row],[Loonkosten]]=1,Tb_Activiteiten[[#Headers],[Loonkosten]],"")))</f>
        <v/>
      </c>
      <c r="AB801" t="str">
        <f>IF(ISNUMBER(FIND("arbeid",Methode_Keuze)),"",IF(ISNUMBER(FIND("arbeid",Methode_Keuze)),"",IF(Tb_Activiteiten[[#This Row],[Eigen arbeid]]=1,Tb_Activiteiten[[#Headers],[Eigen arbeid]],"")))</f>
        <v/>
      </c>
      <c r="AC801" t="str">
        <f>IF(ISNUMBER(FIND("arbeid",Methode_Keuze)),"",IF(ISNUMBER(FIND("arbeid",Methode_Keuze)),"",IF(Tb_Activiteiten[[#This Row],[Projectmedewerker]]=1,Tb_Activiteiten[[#Headers],[Projectmedewerker]],"")))</f>
        <v/>
      </c>
      <c r="AD801" t="str">
        <f>IF(ISNUMBER(FIND("arbeid",Methode_Keuze)),"",IF(ISNUMBER(FIND("arbeid",Methode_Keuze)),"",IF(Tb_Activiteiten[[#This Row],[Landbouwer]]=1,Tb_Activiteiten[[#Headers],[Landbouwer]],"")))</f>
        <v/>
      </c>
      <c r="AE801" t="str">
        <f>IF(ISNUMBER(FIND("arbeid",Methode_Keuze)),"",IF(ISNUMBER(FIND("arbeid",Methode_Keuze)),"",IF(Tb_Activiteiten[[#This Row],[Adviseur]]=1,Tb_Activiteiten[[#Headers],[Adviseur]],"")))</f>
        <v/>
      </c>
      <c r="AF801" t="str">
        <f>IF(ISNUMBER(FIND("arbeid",Methode_Keuze)),"",IF(ISNUMBER(FIND("arbeid",Methode_Keuze)),"",IF(Tb_Activiteiten[[#This Row],[Projectleider/Expert]]=1,Tb_Activiteiten[[#Headers],[Projectleider/Expert]],"")))</f>
        <v/>
      </c>
      <c r="AG801" t="str">
        <f>IF(ISNUMBER(FIND("arbeid",Methode_Keuze)),"",IF(ISNUMBER(FIND("arbeid",Methode_Keuze)),"",IF(Tb_Activiteiten[[#This Row],[Arbeidskosten]]=1,Tb_Activiteiten[[#Headers],[Arbeidskosten]],"")))</f>
        <v/>
      </c>
      <c r="AH801" t="str">
        <f>IF(ISNUMBER(FIND("arbeid",Methode_Keuze)),"",IF(ISNUMBER(FIND("arbeid",Methode_Keuze)),"",IF(Tb_Activiteiten[[#This Row],[Arbeidskosten op basis van IKS]]=1,Tb_Activiteiten[[#Headers],[Arbeidskosten op basis van IKS]],"")))</f>
        <v/>
      </c>
      <c r="AI801" t="str">
        <f>IF(ISNUMBER(FIND("overige",Methode_Keuze)),"",IF(Tb_Activiteiten[[#This Row],[Kosten derden exclusief btw]]=1,Tb_Activiteiten[[#Headers],[Kosten derden exclusief btw]],""))</f>
        <v/>
      </c>
      <c r="AJ801" t="str">
        <f>IF(ISNUMBER(FIND("overige",Methode_Keuze)),"",IF(Tb_Activiteiten[[#This Row],[Niet verrekenbare btw]]=1,Tb_Activiteiten[[#Headers],[Niet verrekenbare btw]],""))</f>
        <v/>
      </c>
      <c r="AK801" t="str">
        <f>IF(ISNUMBER(FIND("overige",Methode_Keuze)),"",IF(Tb_Activiteiten[[#This Row],[Grondkosten]]=1,Tb_Activiteiten[[#Headers],[Grondkosten]],""))</f>
        <v/>
      </c>
      <c r="AL801" t="str">
        <f>IF(ISNUMBER(FIND("overige",Methode_Keuze)),"",IF(Tb_Activiteiten[[#This Row],[Bijdrage in natura (overige)]]=1,Tb_Activiteiten[[#Headers],[Bijdrage in natura (overige)]],""))</f>
        <v/>
      </c>
      <c r="AM801" t="str">
        <f>IF(ISNUMBER(FIND("overige",Methode_Keuze)),"",IF(Tb_Activiteiten[[#This Row],[Bijdrage in natura (vrijwilligers)]]=1,Tb_Activiteiten[[#Headers],[Bijdrage in natura (vrijwilligers)]],""))</f>
        <v/>
      </c>
      <c r="AN801" t="str">
        <f>IF(ISNUMBER(FIND("overige",Methode_Keuze)),"",IF(Tb_Activiteiten[[#This Row],[Afschrijvingskosten]]=1,Tb_Activiteiten[[#Headers],[Afschrijvingskosten]],""))</f>
        <v/>
      </c>
    </row>
    <row r="802" spans="1:40" x14ac:dyDescent="0.25">
      <c r="A802" s="342"/>
      <c r="F802" s="81"/>
      <c r="G802" s="81"/>
      <c r="L802" s="71"/>
      <c r="N802" t="str">
        <f>IFERROR(IF(VLOOKUP(Tb_Activiteiten[[#This Row],[Openstelling]],Tb_Openstelling[],2,0)=1,1,""),"")</f>
        <v/>
      </c>
      <c r="AA802" t="str">
        <f>IF(ISNUMBER(FIND("arbeid",Methode_Keuze)),"",IF(ISNUMBER(FIND("arbeid",Methode_Keuze)),"",IF(Tb_Activiteiten[[#This Row],[Loonkosten]]=1,Tb_Activiteiten[[#Headers],[Loonkosten]],"")))</f>
        <v/>
      </c>
      <c r="AB802" t="str">
        <f>IF(ISNUMBER(FIND("arbeid",Methode_Keuze)),"",IF(ISNUMBER(FIND("arbeid",Methode_Keuze)),"",IF(Tb_Activiteiten[[#This Row],[Eigen arbeid]]=1,Tb_Activiteiten[[#Headers],[Eigen arbeid]],"")))</f>
        <v/>
      </c>
      <c r="AC802" t="str">
        <f>IF(ISNUMBER(FIND("arbeid",Methode_Keuze)),"",IF(ISNUMBER(FIND("arbeid",Methode_Keuze)),"",IF(Tb_Activiteiten[[#This Row],[Projectmedewerker]]=1,Tb_Activiteiten[[#Headers],[Projectmedewerker]],"")))</f>
        <v/>
      </c>
      <c r="AD802" t="str">
        <f>IF(ISNUMBER(FIND("arbeid",Methode_Keuze)),"",IF(ISNUMBER(FIND("arbeid",Methode_Keuze)),"",IF(Tb_Activiteiten[[#This Row],[Landbouwer]]=1,Tb_Activiteiten[[#Headers],[Landbouwer]],"")))</f>
        <v/>
      </c>
      <c r="AE802" t="str">
        <f>IF(ISNUMBER(FIND("arbeid",Methode_Keuze)),"",IF(ISNUMBER(FIND("arbeid",Methode_Keuze)),"",IF(Tb_Activiteiten[[#This Row],[Adviseur]]=1,Tb_Activiteiten[[#Headers],[Adviseur]],"")))</f>
        <v/>
      </c>
      <c r="AF802" t="str">
        <f>IF(ISNUMBER(FIND("arbeid",Methode_Keuze)),"",IF(ISNUMBER(FIND("arbeid",Methode_Keuze)),"",IF(Tb_Activiteiten[[#This Row],[Projectleider/Expert]]=1,Tb_Activiteiten[[#Headers],[Projectleider/Expert]],"")))</f>
        <v/>
      </c>
      <c r="AG802" t="str">
        <f>IF(ISNUMBER(FIND("arbeid",Methode_Keuze)),"",IF(ISNUMBER(FIND("arbeid",Methode_Keuze)),"",IF(Tb_Activiteiten[[#This Row],[Arbeidskosten]]=1,Tb_Activiteiten[[#Headers],[Arbeidskosten]],"")))</f>
        <v/>
      </c>
      <c r="AH802" t="str">
        <f>IF(ISNUMBER(FIND("arbeid",Methode_Keuze)),"",IF(ISNUMBER(FIND("arbeid",Methode_Keuze)),"",IF(Tb_Activiteiten[[#This Row],[Arbeidskosten op basis van IKS]]=1,Tb_Activiteiten[[#Headers],[Arbeidskosten op basis van IKS]],"")))</f>
        <v/>
      </c>
      <c r="AI802" t="str">
        <f>IF(ISNUMBER(FIND("overige",Methode_Keuze)),"",IF(Tb_Activiteiten[[#This Row],[Kosten derden exclusief btw]]=1,Tb_Activiteiten[[#Headers],[Kosten derden exclusief btw]],""))</f>
        <v/>
      </c>
      <c r="AJ802" t="str">
        <f>IF(ISNUMBER(FIND("overige",Methode_Keuze)),"",IF(Tb_Activiteiten[[#This Row],[Niet verrekenbare btw]]=1,Tb_Activiteiten[[#Headers],[Niet verrekenbare btw]],""))</f>
        <v/>
      </c>
      <c r="AK802" t="str">
        <f>IF(ISNUMBER(FIND("overige",Methode_Keuze)),"",IF(Tb_Activiteiten[[#This Row],[Grondkosten]]=1,Tb_Activiteiten[[#Headers],[Grondkosten]],""))</f>
        <v/>
      </c>
      <c r="AL802" t="str">
        <f>IF(ISNUMBER(FIND("overige",Methode_Keuze)),"",IF(Tb_Activiteiten[[#This Row],[Bijdrage in natura (overige)]]=1,Tb_Activiteiten[[#Headers],[Bijdrage in natura (overige)]],""))</f>
        <v/>
      </c>
      <c r="AM802" t="str">
        <f>IF(ISNUMBER(FIND("overige",Methode_Keuze)),"",IF(Tb_Activiteiten[[#This Row],[Bijdrage in natura (vrijwilligers)]]=1,Tb_Activiteiten[[#Headers],[Bijdrage in natura (vrijwilligers)]],""))</f>
        <v/>
      </c>
      <c r="AN802" t="str">
        <f>IF(ISNUMBER(FIND("overige",Methode_Keuze)),"",IF(Tb_Activiteiten[[#This Row],[Afschrijvingskosten]]=1,Tb_Activiteiten[[#Headers],[Afschrijvingskosten]],""))</f>
        <v/>
      </c>
    </row>
    <row r="803" spans="1:40" x14ac:dyDescent="0.25">
      <c r="A803" s="342"/>
      <c r="F803" s="81"/>
      <c r="G803" s="81"/>
      <c r="L803" s="71"/>
      <c r="N803" t="str">
        <f>IFERROR(IF(VLOOKUP(Tb_Activiteiten[[#This Row],[Openstelling]],Tb_Openstelling[],2,0)=1,1,""),"")</f>
        <v/>
      </c>
      <c r="AA803" t="str">
        <f>IF(ISNUMBER(FIND("arbeid",Methode_Keuze)),"",IF(ISNUMBER(FIND("arbeid",Methode_Keuze)),"",IF(Tb_Activiteiten[[#This Row],[Loonkosten]]=1,Tb_Activiteiten[[#Headers],[Loonkosten]],"")))</f>
        <v/>
      </c>
      <c r="AB803" t="str">
        <f>IF(ISNUMBER(FIND("arbeid",Methode_Keuze)),"",IF(ISNUMBER(FIND("arbeid",Methode_Keuze)),"",IF(Tb_Activiteiten[[#This Row],[Eigen arbeid]]=1,Tb_Activiteiten[[#Headers],[Eigen arbeid]],"")))</f>
        <v/>
      </c>
      <c r="AC803" t="str">
        <f>IF(ISNUMBER(FIND("arbeid",Methode_Keuze)),"",IF(ISNUMBER(FIND("arbeid",Methode_Keuze)),"",IF(Tb_Activiteiten[[#This Row],[Projectmedewerker]]=1,Tb_Activiteiten[[#Headers],[Projectmedewerker]],"")))</f>
        <v/>
      </c>
      <c r="AD803" t="str">
        <f>IF(ISNUMBER(FIND("arbeid",Methode_Keuze)),"",IF(ISNUMBER(FIND("arbeid",Methode_Keuze)),"",IF(Tb_Activiteiten[[#This Row],[Landbouwer]]=1,Tb_Activiteiten[[#Headers],[Landbouwer]],"")))</f>
        <v/>
      </c>
      <c r="AE803" t="str">
        <f>IF(ISNUMBER(FIND("arbeid",Methode_Keuze)),"",IF(ISNUMBER(FIND("arbeid",Methode_Keuze)),"",IF(Tb_Activiteiten[[#This Row],[Adviseur]]=1,Tb_Activiteiten[[#Headers],[Adviseur]],"")))</f>
        <v/>
      </c>
      <c r="AF803" t="str">
        <f>IF(ISNUMBER(FIND("arbeid",Methode_Keuze)),"",IF(ISNUMBER(FIND("arbeid",Methode_Keuze)),"",IF(Tb_Activiteiten[[#This Row],[Projectleider/Expert]]=1,Tb_Activiteiten[[#Headers],[Projectleider/Expert]],"")))</f>
        <v/>
      </c>
      <c r="AG803" t="str">
        <f>IF(ISNUMBER(FIND("arbeid",Methode_Keuze)),"",IF(ISNUMBER(FIND("arbeid",Methode_Keuze)),"",IF(Tb_Activiteiten[[#This Row],[Arbeidskosten]]=1,Tb_Activiteiten[[#Headers],[Arbeidskosten]],"")))</f>
        <v/>
      </c>
      <c r="AH803" t="str">
        <f>IF(ISNUMBER(FIND("arbeid",Methode_Keuze)),"",IF(ISNUMBER(FIND("arbeid",Methode_Keuze)),"",IF(Tb_Activiteiten[[#This Row],[Arbeidskosten op basis van IKS]]=1,Tb_Activiteiten[[#Headers],[Arbeidskosten op basis van IKS]],"")))</f>
        <v/>
      </c>
      <c r="AI803" t="str">
        <f>IF(ISNUMBER(FIND("overige",Methode_Keuze)),"",IF(Tb_Activiteiten[[#This Row],[Kosten derden exclusief btw]]=1,Tb_Activiteiten[[#Headers],[Kosten derden exclusief btw]],""))</f>
        <v/>
      </c>
      <c r="AJ803" t="str">
        <f>IF(ISNUMBER(FIND("overige",Methode_Keuze)),"",IF(Tb_Activiteiten[[#This Row],[Niet verrekenbare btw]]=1,Tb_Activiteiten[[#Headers],[Niet verrekenbare btw]],""))</f>
        <v/>
      </c>
      <c r="AK803" t="str">
        <f>IF(ISNUMBER(FIND("overige",Methode_Keuze)),"",IF(Tb_Activiteiten[[#This Row],[Grondkosten]]=1,Tb_Activiteiten[[#Headers],[Grondkosten]],""))</f>
        <v/>
      </c>
      <c r="AL803" t="str">
        <f>IF(ISNUMBER(FIND("overige",Methode_Keuze)),"",IF(Tb_Activiteiten[[#This Row],[Bijdrage in natura (overige)]]=1,Tb_Activiteiten[[#Headers],[Bijdrage in natura (overige)]],""))</f>
        <v/>
      </c>
      <c r="AM803" t="str">
        <f>IF(ISNUMBER(FIND("overige",Methode_Keuze)),"",IF(Tb_Activiteiten[[#This Row],[Bijdrage in natura (vrijwilligers)]]=1,Tb_Activiteiten[[#Headers],[Bijdrage in natura (vrijwilligers)]],""))</f>
        <v/>
      </c>
      <c r="AN803" t="str">
        <f>IF(ISNUMBER(FIND("overige",Methode_Keuze)),"",IF(Tb_Activiteiten[[#This Row],[Afschrijvingskosten]]=1,Tb_Activiteiten[[#Headers],[Afschrijvingskosten]],""))</f>
        <v/>
      </c>
    </row>
    <row r="804" spans="1:40" x14ac:dyDescent="0.25">
      <c r="A804" s="342"/>
      <c r="F804" s="81"/>
      <c r="G804" s="81"/>
      <c r="L804" s="71"/>
      <c r="N804" t="str">
        <f>IFERROR(IF(VLOOKUP(Tb_Activiteiten[[#This Row],[Openstelling]],Tb_Openstelling[],2,0)=1,1,""),"")</f>
        <v/>
      </c>
      <c r="AA804" t="str">
        <f>IF(ISNUMBER(FIND("arbeid",Methode_Keuze)),"",IF(ISNUMBER(FIND("arbeid",Methode_Keuze)),"",IF(Tb_Activiteiten[[#This Row],[Loonkosten]]=1,Tb_Activiteiten[[#Headers],[Loonkosten]],"")))</f>
        <v/>
      </c>
      <c r="AB804" t="str">
        <f>IF(ISNUMBER(FIND("arbeid",Methode_Keuze)),"",IF(ISNUMBER(FIND("arbeid",Methode_Keuze)),"",IF(Tb_Activiteiten[[#This Row],[Eigen arbeid]]=1,Tb_Activiteiten[[#Headers],[Eigen arbeid]],"")))</f>
        <v/>
      </c>
      <c r="AC804" t="str">
        <f>IF(ISNUMBER(FIND("arbeid",Methode_Keuze)),"",IF(ISNUMBER(FIND("arbeid",Methode_Keuze)),"",IF(Tb_Activiteiten[[#This Row],[Projectmedewerker]]=1,Tb_Activiteiten[[#Headers],[Projectmedewerker]],"")))</f>
        <v/>
      </c>
      <c r="AD804" t="str">
        <f>IF(ISNUMBER(FIND("arbeid",Methode_Keuze)),"",IF(ISNUMBER(FIND("arbeid",Methode_Keuze)),"",IF(Tb_Activiteiten[[#This Row],[Landbouwer]]=1,Tb_Activiteiten[[#Headers],[Landbouwer]],"")))</f>
        <v/>
      </c>
      <c r="AE804" t="str">
        <f>IF(ISNUMBER(FIND("arbeid",Methode_Keuze)),"",IF(ISNUMBER(FIND("arbeid",Methode_Keuze)),"",IF(Tb_Activiteiten[[#This Row],[Adviseur]]=1,Tb_Activiteiten[[#Headers],[Adviseur]],"")))</f>
        <v/>
      </c>
      <c r="AF804" t="str">
        <f>IF(ISNUMBER(FIND("arbeid",Methode_Keuze)),"",IF(ISNUMBER(FIND("arbeid",Methode_Keuze)),"",IF(Tb_Activiteiten[[#This Row],[Projectleider/Expert]]=1,Tb_Activiteiten[[#Headers],[Projectleider/Expert]],"")))</f>
        <v/>
      </c>
      <c r="AG804" t="str">
        <f>IF(ISNUMBER(FIND("arbeid",Methode_Keuze)),"",IF(ISNUMBER(FIND("arbeid",Methode_Keuze)),"",IF(Tb_Activiteiten[[#This Row],[Arbeidskosten]]=1,Tb_Activiteiten[[#Headers],[Arbeidskosten]],"")))</f>
        <v/>
      </c>
      <c r="AH804" t="str">
        <f>IF(ISNUMBER(FIND("arbeid",Methode_Keuze)),"",IF(ISNUMBER(FIND("arbeid",Methode_Keuze)),"",IF(Tb_Activiteiten[[#This Row],[Arbeidskosten op basis van IKS]]=1,Tb_Activiteiten[[#Headers],[Arbeidskosten op basis van IKS]],"")))</f>
        <v/>
      </c>
      <c r="AI804" t="str">
        <f>IF(ISNUMBER(FIND("overige",Methode_Keuze)),"",IF(Tb_Activiteiten[[#This Row],[Kosten derden exclusief btw]]=1,Tb_Activiteiten[[#Headers],[Kosten derden exclusief btw]],""))</f>
        <v/>
      </c>
      <c r="AJ804" t="str">
        <f>IF(ISNUMBER(FIND("overige",Methode_Keuze)),"",IF(Tb_Activiteiten[[#This Row],[Niet verrekenbare btw]]=1,Tb_Activiteiten[[#Headers],[Niet verrekenbare btw]],""))</f>
        <v/>
      </c>
      <c r="AK804" t="str">
        <f>IF(ISNUMBER(FIND("overige",Methode_Keuze)),"",IF(Tb_Activiteiten[[#This Row],[Grondkosten]]=1,Tb_Activiteiten[[#Headers],[Grondkosten]],""))</f>
        <v/>
      </c>
      <c r="AL804" t="str">
        <f>IF(ISNUMBER(FIND("overige",Methode_Keuze)),"",IF(Tb_Activiteiten[[#This Row],[Bijdrage in natura (overige)]]=1,Tb_Activiteiten[[#Headers],[Bijdrage in natura (overige)]],""))</f>
        <v/>
      </c>
      <c r="AM804" t="str">
        <f>IF(ISNUMBER(FIND("overige",Methode_Keuze)),"",IF(Tb_Activiteiten[[#This Row],[Bijdrage in natura (vrijwilligers)]]=1,Tb_Activiteiten[[#Headers],[Bijdrage in natura (vrijwilligers)]],""))</f>
        <v/>
      </c>
      <c r="AN804" t="str">
        <f>IF(ISNUMBER(FIND("overige",Methode_Keuze)),"",IF(Tb_Activiteiten[[#This Row],[Afschrijvingskosten]]=1,Tb_Activiteiten[[#Headers],[Afschrijvingskosten]],""))</f>
        <v/>
      </c>
    </row>
    <row r="805" spans="1:40" x14ac:dyDescent="0.25">
      <c r="A805" s="342"/>
      <c r="F805" s="81"/>
      <c r="G805" s="81"/>
      <c r="L805" s="71"/>
      <c r="N805" t="str">
        <f>IFERROR(IF(VLOOKUP(Tb_Activiteiten[[#This Row],[Openstelling]],Tb_Openstelling[],2,0)=1,1,""),"")</f>
        <v/>
      </c>
      <c r="AA805" t="str">
        <f>IF(ISNUMBER(FIND("arbeid",Methode_Keuze)),"",IF(ISNUMBER(FIND("arbeid",Methode_Keuze)),"",IF(Tb_Activiteiten[[#This Row],[Loonkosten]]=1,Tb_Activiteiten[[#Headers],[Loonkosten]],"")))</f>
        <v/>
      </c>
      <c r="AB805" t="str">
        <f>IF(ISNUMBER(FIND("arbeid",Methode_Keuze)),"",IF(ISNUMBER(FIND("arbeid",Methode_Keuze)),"",IF(Tb_Activiteiten[[#This Row],[Eigen arbeid]]=1,Tb_Activiteiten[[#Headers],[Eigen arbeid]],"")))</f>
        <v/>
      </c>
      <c r="AC805" t="str">
        <f>IF(ISNUMBER(FIND("arbeid",Methode_Keuze)),"",IF(ISNUMBER(FIND("arbeid",Methode_Keuze)),"",IF(Tb_Activiteiten[[#This Row],[Projectmedewerker]]=1,Tb_Activiteiten[[#Headers],[Projectmedewerker]],"")))</f>
        <v/>
      </c>
      <c r="AD805" t="str">
        <f>IF(ISNUMBER(FIND("arbeid",Methode_Keuze)),"",IF(ISNUMBER(FIND("arbeid",Methode_Keuze)),"",IF(Tb_Activiteiten[[#This Row],[Landbouwer]]=1,Tb_Activiteiten[[#Headers],[Landbouwer]],"")))</f>
        <v/>
      </c>
      <c r="AE805" t="str">
        <f>IF(ISNUMBER(FIND("arbeid",Methode_Keuze)),"",IF(ISNUMBER(FIND("arbeid",Methode_Keuze)),"",IF(Tb_Activiteiten[[#This Row],[Adviseur]]=1,Tb_Activiteiten[[#Headers],[Adviseur]],"")))</f>
        <v/>
      </c>
      <c r="AF805" t="str">
        <f>IF(ISNUMBER(FIND("arbeid",Methode_Keuze)),"",IF(ISNUMBER(FIND("arbeid",Methode_Keuze)),"",IF(Tb_Activiteiten[[#This Row],[Projectleider/Expert]]=1,Tb_Activiteiten[[#Headers],[Projectleider/Expert]],"")))</f>
        <v/>
      </c>
      <c r="AG805" t="str">
        <f>IF(ISNUMBER(FIND("arbeid",Methode_Keuze)),"",IF(ISNUMBER(FIND("arbeid",Methode_Keuze)),"",IF(Tb_Activiteiten[[#This Row],[Arbeidskosten]]=1,Tb_Activiteiten[[#Headers],[Arbeidskosten]],"")))</f>
        <v/>
      </c>
      <c r="AH805" t="str">
        <f>IF(ISNUMBER(FIND("arbeid",Methode_Keuze)),"",IF(ISNUMBER(FIND("arbeid",Methode_Keuze)),"",IF(Tb_Activiteiten[[#This Row],[Arbeidskosten op basis van IKS]]=1,Tb_Activiteiten[[#Headers],[Arbeidskosten op basis van IKS]],"")))</f>
        <v/>
      </c>
      <c r="AI805" t="str">
        <f>IF(ISNUMBER(FIND("overige",Methode_Keuze)),"",IF(Tb_Activiteiten[[#This Row],[Kosten derden exclusief btw]]=1,Tb_Activiteiten[[#Headers],[Kosten derden exclusief btw]],""))</f>
        <v/>
      </c>
      <c r="AJ805" t="str">
        <f>IF(ISNUMBER(FIND("overige",Methode_Keuze)),"",IF(Tb_Activiteiten[[#This Row],[Niet verrekenbare btw]]=1,Tb_Activiteiten[[#Headers],[Niet verrekenbare btw]],""))</f>
        <v/>
      </c>
      <c r="AK805" t="str">
        <f>IF(ISNUMBER(FIND("overige",Methode_Keuze)),"",IF(Tb_Activiteiten[[#This Row],[Grondkosten]]=1,Tb_Activiteiten[[#Headers],[Grondkosten]],""))</f>
        <v/>
      </c>
      <c r="AL805" t="str">
        <f>IF(ISNUMBER(FIND("overige",Methode_Keuze)),"",IF(Tb_Activiteiten[[#This Row],[Bijdrage in natura (overige)]]=1,Tb_Activiteiten[[#Headers],[Bijdrage in natura (overige)]],""))</f>
        <v/>
      </c>
      <c r="AM805" t="str">
        <f>IF(ISNUMBER(FIND("overige",Methode_Keuze)),"",IF(Tb_Activiteiten[[#This Row],[Bijdrage in natura (vrijwilligers)]]=1,Tb_Activiteiten[[#Headers],[Bijdrage in natura (vrijwilligers)]],""))</f>
        <v/>
      </c>
      <c r="AN805" t="str">
        <f>IF(ISNUMBER(FIND("overige",Methode_Keuze)),"",IF(Tb_Activiteiten[[#This Row],[Afschrijvingskosten]]=1,Tb_Activiteiten[[#Headers],[Afschrijvingskosten]],""))</f>
        <v/>
      </c>
    </row>
    <row r="806" spans="1:40" x14ac:dyDescent="0.25">
      <c r="A806" s="342"/>
      <c r="F806" s="81"/>
      <c r="G806" s="81"/>
      <c r="L806" s="71"/>
      <c r="N806" t="str">
        <f>IFERROR(IF(VLOOKUP(Tb_Activiteiten[[#This Row],[Openstelling]],Tb_Openstelling[],2,0)=1,1,""),"")</f>
        <v/>
      </c>
      <c r="AA806" t="str">
        <f>IF(ISNUMBER(FIND("arbeid",Methode_Keuze)),"",IF(ISNUMBER(FIND("arbeid",Methode_Keuze)),"",IF(Tb_Activiteiten[[#This Row],[Loonkosten]]=1,Tb_Activiteiten[[#Headers],[Loonkosten]],"")))</f>
        <v/>
      </c>
      <c r="AB806" t="str">
        <f>IF(ISNUMBER(FIND("arbeid",Methode_Keuze)),"",IF(ISNUMBER(FIND("arbeid",Methode_Keuze)),"",IF(Tb_Activiteiten[[#This Row],[Eigen arbeid]]=1,Tb_Activiteiten[[#Headers],[Eigen arbeid]],"")))</f>
        <v/>
      </c>
      <c r="AC806" t="str">
        <f>IF(ISNUMBER(FIND("arbeid",Methode_Keuze)),"",IF(ISNUMBER(FIND("arbeid",Methode_Keuze)),"",IF(Tb_Activiteiten[[#This Row],[Projectmedewerker]]=1,Tb_Activiteiten[[#Headers],[Projectmedewerker]],"")))</f>
        <v/>
      </c>
      <c r="AD806" t="str">
        <f>IF(ISNUMBER(FIND("arbeid",Methode_Keuze)),"",IF(ISNUMBER(FIND("arbeid",Methode_Keuze)),"",IF(Tb_Activiteiten[[#This Row],[Landbouwer]]=1,Tb_Activiteiten[[#Headers],[Landbouwer]],"")))</f>
        <v/>
      </c>
      <c r="AE806" t="str">
        <f>IF(ISNUMBER(FIND("arbeid",Methode_Keuze)),"",IF(ISNUMBER(FIND("arbeid",Methode_Keuze)),"",IF(Tb_Activiteiten[[#This Row],[Adviseur]]=1,Tb_Activiteiten[[#Headers],[Adviseur]],"")))</f>
        <v/>
      </c>
      <c r="AF806" t="str">
        <f>IF(ISNUMBER(FIND("arbeid",Methode_Keuze)),"",IF(ISNUMBER(FIND("arbeid",Methode_Keuze)),"",IF(Tb_Activiteiten[[#This Row],[Projectleider/Expert]]=1,Tb_Activiteiten[[#Headers],[Projectleider/Expert]],"")))</f>
        <v/>
      </c>
      <c r="AG806" t="str">
        <f>IF(ISNUMBER(FIND("arbeid",Methode_Keuze)),"",IF(ISNUMBER(FIND("arbeid",Methode_Keuze)),"",IF(Tb_Activiteiten[[#This Row],[Arbeidskosten]]=1,Tb_Activiteiten[[#Headers],[Arbeidskosten]],"")))</f>
        <v/>
      </c>
      <c r="AH806" t="str">
        <f>IF(ISNUMBER(FIND("arbeid",Methode_Keuze)),"",IF(ISNUMBER(FIND("arbeid",Methode_Keuze)),"",IF(Tb_Activiteiten[[#This Row],[Arbeidskosten op basis van IKS]]=1,Tb_Activiteiten[[#Headers],[Arbeidskosten op basis van IKS]],"")))</f>
        <v/>
      </c>
      <c r="AI806" t="str">
        <f>IF(ISNUMBER(FIND("overige",Methode_Keuze)),"",IF(Tb_Activiteiten[[#This Row],[Kosten derden exclusief btw]]=1,Tb_Activiteiten[[#Headers],[Kosten derden exclusief btw]],""))</f>
        <v/>
      </c>
      <c r="AJ806" t="str">
        <f>IF(ISNUMBER(FIND("overige",Methode_Keuze)),"",IF(Tb_Activiteiten[[#This Row],[Niet verrekenbare btw]]=1,Tb_Activiteiten[[#Headers],[Niet verrekenbare btw]],""))</f>
        <v/>
      </c>
      <c r="AK806" t="str">
        <f>IF(ISNUMBER(FIND("overige",Methode_Keuze)),"",IF(Tb_Activiteiten[[#This Row],[Grondkosten]]=1,Tb_Activiteiten[[#Headers],[Grondkosten]],""))</f>
        <v/>
      </c>
      <c r="AL806" t="str">
        <f>IF(ISNUMBER(FIND("overige",Methode_Keuze)),"",IF(Tb_Activiteiten[[#This Row],[Bijdrage in natura (overige)]]=1,Tb_Activiteiten[[#Headers],[Bijdrage in natura (overige)]],""))</f>
        <v/>
      </c>
      <c r="AM806" t="str">
        <f>IF(ISNUMBER(FIND("overige",Methode_Keuze)),"",IF(Tb_Activiteiten[[#This Row],[Bijdrage in natura (vrijwilligers)]]=1,Tb_Activiteiten[[#Headers],[Bijdrage in natura (vrijwilligers)]],""))</f>
        <v/>
      </c>
      <c r="AN806" t="str">
        <f>IF(ISNUMBER(FIND("overige",Methode_Keuze)),"",IF(Tb_Activiteiten[[#This Row],[Afschrijvingskosten]]=1,Tb_Activiteiten[[#Headers],[Afschrijvingskosten]],""))</f>
        <v/>
      </c>
    </row>
    <row r="807" spans="1:40" x14ac:dyDescent="0.25">
      <c r="A807" s="342"/>
      <c r="F807" s="81"/>
      <c r="G807" s="81"/>
      <c r="L807" s="71"/>
      <c r="N807" t="str">
        <f>IFERROR(IF(VLOOKUP(Tb_Activiteiten[[#This Row],[Openstelling]],Tb_Openstelling[],2,0)=1,1,""),"")</f>
        <v/>
      </c>
      <c r="AA807" t="str">
        <f>IF(ISNUMBER(FIND("arbeid",Methode_Keuze)),"",IF(ISNUMBER(FIND("arbeid",Methode_Keuze)),"",IF(Tb_Activiteiten[[#This Row],[Loonkosten]]=1,Tb_Activiteiten[[#Headers],[Loonkosten]],"")))</f>
        <v/>
      </c>
      <c r="AB807" t="str">
        <f>IF(ISNUMBER(FIND("arbeid",Methode_Keuze)),"",IF(ISNUMBER(FIND("arbeid",Methode_Keuze)),"",IF(Tb_Activiteiten[[#This Row],[Eigen arbeid]]=1,Tb_Activiteiten[[#Headers],[Eigen arbeid]],"")))</f>
        <v/>
      </c>
      <c r="AC807" t="str">
        <f>IF(ISNUMBER(FIND("arbeid",Methode_Keuze)),"",IF(ISNUMBER(FIND("arbeid",Methode_Keuze)),"",IF(Tb_Activiteiten[[#This Row],[Projectmedewerker]]=1,Tb_Activiteiten[[#Headers],[Projectmedewerker]],"")))</f>
        <v/>
      </c>
      <c r="AD807" t="str">
        <f>IF(ISNUMBER(FIND("arbeid",Methode_Keuze)),"",IF(ISNUMBER(FIND("arbeid",Methode_Keuze)),"",IF(Tb_Activiteiten[[#This Row],[Landbouwer]]=1,Tb_Activiteiten[[#Headers],[Landbouwer]],"")))</f>
        <v/>
      </c>
      <c r="AE807" t="str">
        <f>IF(ISNUMBER(FIND("arbeid",Methode_Keuze)),"",IF(ISNUMBER(FIND("arbeid",Methode_Keuze)),"",IF(Tb_Activiteiten[[#This Row],[Adviseur]]=1,Tb_Activiteiten[[#Headers],[Adviseur]],"")))</f>
        <v/>
      </c>
      <c r="AF807" t="str">
        <f>IF(ISNUMBER(FIND("arbeid",Methode_Keuze)),"",IF(ISNUMBER(FIND("arbeid",Methode_Keuze)),"",IF(Tb_Activiteiten[[#This Row],[Projectleider/Expert]]=1,Tb_Activiteiten[[#Headers],[Projectleider/Expert]],"")))</f>
        <v/>
      </c>
      <c r="AG807" t="str">
        <f>IF(ISNUMBER(FIND("arbeid",Methode_Keuze)),"",IF(ISNUMBER(FIND("arbeid",Methode_Keuze)),"",IF(Tb_Activiteiten[[#This Row],[Arbeidskosten]]=1,Tb_Activiteiten[[#Headers],[Arbeidskosten]],"")))</f>
        <v/>
      </c>
      <c r="AH807" t="str">
        <f>IF(ISNUMBER(FIND("arbeid",Methode_Keuze)),"",IF(ISNUMBER(FIND("arbeid",Methode_Keuze)),"",IF(Tb_Activiteiten[[#This Row],[Arbeidskosten op basis van IKS]]=1,Tb_Activiteiten[[#Headers],[Arbeidskosten op basis van IKS]],"")))</f>
        <v/>
      </c>
      <c r="AI807" t="str">
        <f>IF(ISNUMBER(FIND("overige",Methode_Keuze)),"",IF(Tb_Activiteiten[[#This Row],[Kosten derden exclusief btw]]=1,Tb_Activiteiten[[#Headers],[Kosten derden exclusief btw]],""))</f>
        <v/>
      </c>
      <c r="AJ807" t="str">
        <f>IF(ISNUMBER(FIND("overige",Methode_Keuze)),"",IF(Tb_Activiteiten[[#This Row],[Niet verrekenbare btw]]=1,Tb_Activiteiten[[#Headers],[Niet verrekenbare btw]],""))</f>
        <v/>
      </c>
      <c r="AK807" t="str">
        <f>IF(ISNUMBER(FIND("overige",Methode_Keuze)),"",IF(Tb_Activiteiten[[#This Row],[Grondkosten]]=1,Tb_Activiteiten[[#Headers],[Grondkosten]],""))</f>
        <v/>
      </c>
      <c r="AL807" t="str">
        <f>IF(ISNUMBER(FIND("overige",Methode_Keuze)),"",IF(Tb_Activiteiten[[#This Row],[Bijdrage in natura (overige)]]=1,Tb_Activiteiten[[#Headers],[Bijdrage in natura (overige)]],""))</f>
        <v/>
      </c>
      <c r="AM807" t="str">
        <f>IF(ISNUMBER(FIND("overige",Methode_Keuze)),"",IF(Tb_Activiteiten[[#This Row],[Bijdrage in natura (vrijwilligers)]]=1,Tb_Activiteiten[[#Headers],[Bijdrage in natura (vrijwilligers)]],""))</f>
        <v/>
      </c>
      <c r="AN807" t="str">
        <f>IF(ISNUMBER(FIND("overige",Methode_Keuze)),"",IF(Tb_Activiteiten[[#This Row],[Afschrijvingskosten]]=1,Tb_Activiteiten[[#Headers],[Afschrijvingskosten]],""))</f>
        <v/>
      </c>
    </row>
    <row r="808" spans="1:40" x14ac:dyDescent="0.25">
      <c r="A808" s="342"/>
      <c r="F808" s="81"/>
      <c r="G808" s="81"/>
      <c r="L808" s="71"/>
      <c r="N808" t="str">
        <f>IFERROR(IF(VLOOKUP(Tb_Activiteiten[[#This Row],[Openstelling]],Tb_Openstelling[],2,0)=1,1,""),"")</f>
        <v/>
      </c>
      <c r="AA808" t="str">
        <f>IF(ISNUMBER(FIND("arbeid",Methode_Keuze)),"",IF(ISNUMBER(FIND("arbeid",Methode_Keuze)),"",IF(Tb_Activiteiten[[#This Row],[Loonkosten]]=1,Tb_Activiteiten[[#Headers],[Loonkosten]],"")))</f>
        <v/>
      </c>
      <c r="AB808" t="str">
        <f>IF(ISNUMBER(FIND("arbeid",Methode_Keuze)),"",IF(ISNUMBER(FIND("arbeid",Methode_Keuze)),"",IF(Tb_Activiteiten[[#This Row],[Eigen arbeid]]=1,Tb_Activiteiten[[#Headers],[Eigen arbeid]],"")))</f>
        <v/>
      </c>
      <c r="AC808" t="str">
        <f>IF(ISNUMBER(FIND("arbeid",Methode_Keuze)),"",IF(ISNUMBER(FIND("arbeid",Methode_Keuze)),"",IF(Tb_Activiteiten[[#This Row],[Projectmedewerker]]=1,Tb_Activiteiten[[#Headers],[Projectmedewerker]],"")))</f>
        <v/>
      </c>
      <c r="AD808" t="str">
        <f>IF(ISNUMBER(FIND("arbeid",Methode_Keuze)),"",IF(ISNUMBER(FIND("arbeid",Methode_Keuze)),"",IF(Tb_Activiteiten[[#This Row],[Landbouwer]]=1,Tb_Activiteiten[[#Headers],[Landbouwer]],"")))</f>
        <v/>
      </c>
      <c r="AE808" t="str">
        <f>IF(ISNUMBER(FIND("arbeid",Methode_Keuze)),"",IF(ISNUMBER(FIND("arbeid",Methode_Keuze)),"",IF(Tb_Activiteiten[[#This Row],[Adviseur]]=1,Tb_Activiteiten[[#Headers],[Adviseur]],"")))</f>
        <v/>
      </c>
      <c r="AF808" t="str">
        <f>IF(ISNUMBER(FIND("arbeid",Methode_Keuze)),"",IF(ISNUMBER(FIND("arbeid",Methode_Keuze)),"",IF(Tb_Activiteiten[[#This Row],[Projectleider/Expert]]=1,Tb_Activiteiten[[#Headers],[Projectleider/Expert]],"")))</f>
        <v/>
      </c>
      <c r="AG808" t="str">
        <f>IF(ISNUMBER(FIND("arbeid",Methode_Keuze)),"",IF(ISNUMBER(FIND("arbeid",Methode_Keuze)),"",IF(Tb_Activiteiten[[#This Row],[Arbeidskosten]]=1,Tb_Activiteiten[[#Headers],[Arbeidskosten]],"")))</f>
        <v/>
      </c>
      <c r="AH808" t="str">
        <f>IF(ISNUMBER(FIND("arbeid",Methode_Keuze)),"",IF(ISNUMBER(FIND("arbeid",Methode_Keuze)),"",IF(Tb_Activiteiten[[#This Row],[Arbeidskosten op basis van IKS]]=1,Tb_Activiteiten[[#Headers],[Arbeidskosten op basis van IKS]],"")))</f>
        <v/>
      </c>
      <c r="AI808" t="str">
        <f>IF(ISNUMBER(FIND("overige",Methode_Keuze)),"",IF(Tb_Activiteiten[[#This Row],[Kosten derden exclusief btw]]=1,Tb_Activiteiten[[#Headers],[Kosten derden exclusief btw]],""))</f>
        <v/>
      </c>
      <c r="AJ808" t="str">
        <f>IF(ISNUMBER(FIND("overige",Methode_Keuze)),"",IF(Tb_Activiteiten[[#This Row],[Niet verrekenbare btw]]=1,Tb_Activiteiten[[#Headers],[Niet verrekenbare btw]],""))</f>
        <v/>
      </c>
      <c r="AK808" t="str">
        <f>IF(ISNUMBER(FIND("overige",Methode_Keuze)),"",IF(Tb_Activiteiten[[#This Row],[Grondkosten]]=1,Tb_Activiteiten[[#Headers],[Grondkosten]],""))</f>
        <v/>
      </c>
      <c r="AL808" t="str">
        <f>IF(ISNUMBER(FIND("overige",Methode_Keuze)),"",IF(Tb_Activiteiten[[#This Row],[Bijdrage in natura (overige)]]=1,Tb_Activiteiten[[#Headers],[Bijdrage in natura (overige)]],""))</f>
        <v/>
      </c>
      <c r="AM808" t="str">
        <f>IF(ISNUMBER(FIND("overige",Methode_Keuze)),"",IF(Tb_Activiteiten[[#This Row],[Bijdrage in natura (vrijwilligers)]]=1,Tb_Activiteiten[[#Headers],[Bijdrage in natura (vrijwilligers)]],""))</f>
        <v/>
      </c>
      <c r="AN808" t="str">
        <f>IF(ISNUMBER(FIND("overige",Methode_Keuze)),"",IF(Tb_Activiteiten[[#This Row],[Afschrijvingskosten]]=1,Tb_Activiteiten[[#Headers],[Afschrijvingskosten]],""))</f>
        <v/>
      </c>
    </row>
    <row r="809" spans="1:40" x14ac:dyDescent="0.25">
      <c r="A809" s="342"/>
      <c r="F809" s="81"/>
      <c r="G809" s="81"/>
      <c r="L809" s="71"/>
      <c r="N809" t="str">
        <f>IFERROR(IF(VLOOKUP(Tb_Activiteiten[[#This Row],[Openstelling]],Tb_Openstelling[],2,0)=1,1,""),"")</f>
        <v/>
      </c>
      <c r="AA809" t="str">
        <f>IF(ISNUMBER(FIND("arbeid",Methode_Keuze)),"",IF(ISNUMBER(FIND("arbeid",Methode_Keuze)),"",IF(Tb_Activiteiten[[#This Row],[Loonkosten]]=1,Tb_Activiteiten[[#Headers],[Loonkosten]],"")))</f>
        <v/>
      </c>
      <c r="AB809" t="str">
        <f>IF(ISNUMBER(FIND("arbeid",Methode_Keuze)),"",IF(ISNUMBER(FIND("arbeid",Methode_Keuze)),"",IF(Tb_Activiteiten[[#This Row],[Eigen arbeid]]=1,Tb_Activiteiten[[#Headers],[Eigen arbeid]],"")))</f>
        <v/>
      </c>
      <c r="AC809" t="str">
        <f>IF(ISNUMBER(FIND("arbeid",Methode_Keuze)),"",IF(ISNUMBER(FIND("arbeid",Methode_Keuze)),"",IF(Tb_Activiteiten[[#This Row],[Projectmedewerker]]=1,Tb_Activiteiten[[#Headers],[Projectmedewerker]],"")))</f>
        <v/>
      </c>
      <c r="AD809" t="str">
        <f>IF(ISNUMBER(FIND("arbeid",Methode_Keuze)),"",IF(ISNUMBER(FIND("arbeid",Methode_Keuze)),"",IF(Tb_Activiteiten[[#This Row],[Landbouwer]]=1,Tb_Activiteiten[[#Headers],[Landbouwer]],"")))</f>
        <v/>
      </c>
      <c r="AE809" t="str">
        <f>IF(ISNUMBER(FIND("arbeid",Methode_Keuze)),"",IF(ISNUMBER(FIND("arbeid",Methode_Keuze)),"",IF(Tb_Activiteiten[[#This Row],[Adviseur]]=1,Tb_Activiteiten[[#Headers],[Adviseur]],"")))</f>
        <v/>
      </c>
      <c r="AF809" t="str">
        <f>IF(ISNUMBER(FIND("arbeid",Methode_Keuze)),"",IF(ISNUMBER(FIND("arbeid",Methode_Keuze)),"",IF(Tb_Activiteiten[[#This Row],[Projectleider/Expert]]=1,Tb_Activiteiten[[#Headers],[Projectleider/Expert]],"")))</f>
        <v/>
      </c>
      <c r="AG809" t="str">
        <f>IF(ISNUMBER(FIND("arbeid",Methode_Keuze)),"",IF(ISNUMBER(FIND("arbeid",Methode_Keuze)),"",IF(Tb_Activiteiten[[#This Row],[Arbeidskosten]]=1,Tb_Activiteiten[[#Headers],[Arbeidskosten]],"")))</f>
        <v/>
      </c>
      <c r="AH809" t="str">
        <f>IF(ISNUMBER(FIND("arbeid",Methode_Keuze)),"",IF(ISNUMBER(FIND("arbeid",Methode_Keuze)),"",IF(Tb_Activiteiten[[#This Row],[Arbeidskosten op basis van IKS]]=1,Tb_Activiteiten[[#Headers],[Arbeidskosten op basis van IKS]],"")))</f>
        <v/>
      </c>
      <c r="AI809" t="str">
        <f>IF(ISNUMBER(FIND("overige",Methode_Keuze)),"",IF(Tb_Activiteiten[[#This Row],[Kosten derden exclusief btw]]=1,Tb_Activiteiten[[#Headers],[Kosten derden exclusief btw]],""))</f>
        <v/>
      </c>
      <c r="AJ809" t="str">
        <f>IF(ISNUMBER(FIND("overige",Methode_Keuze)),"",IF(Tb_Activiteiten[[#This Row],[Niet verrekenbare btw]]=1,Tb_Activiteiten[[#Headers],[Niet verrekenbare btw]],""))</f>
        <v/>
      </c>
      <c r="AK809" t="str">
        <f>IF(ISNUMBER(FIND("overige",Methode_Keuze)),"",IF(Tb_Activiteiten[[#This Row],[Grondkosten]]=1,Tb_Activiteiten[[#Headers],[Grondkosten]],""))</f>
        <v/>
      </c>
      <c r="AL809" t="str">
        <f>IF(ISNUMBER(FIND("overige",Methode_Keuze)),"",IF(Tb_Activiteiten[[#This Row],[Bijdrage in natura (overige)]]=1,Tb_Activiteiten[[#Headers],[Bijdrage in natura (overige)]],""))</f>
        <v/>
      </c>
      <c r="AM809" t="str">
        <f>IF(ISNUMBER(FIND("overige",Methode_Keuze)),"",IF(Tb_Activiteiten[[#This Row],[Bijdrage in natura (vrijwilligers)]]=1,Tb_Activiteiten[[#Headers],[Bijdrage in natura (vrijwilligers)]],""))</f>
        <v/>
      </c>
      <c r="AN809" t="str">
        <f>IF(ISNUMBER(FIND("overige",Methode_Keuze)),"",IF(Tb_Activiteiten[[#This Row],[Afschrijvingskosten]]=1,Tb_Activiteiten[[#Headers],[Afschrijvingskosten]],""))</f>
        <v/>
      </c>
    </row>
    <row r="810" spans="1:40" x14ac:dyDescent="0.25">
      <c r="A810" s="342"/>
      <c r="F810" s="81"/>
      <c r="G810" s="81"/>
      <c r="L810" s="71"/>
      <c r="N810" t="str">
        <f>IFERROR(IF(VLOOKUP(Tb_Activiteiten[[#This Row],[Openstelling]],Tb_Openstelling[],2,0)=1,1,""),"")</f>
        <v/>
      </c>
      <c r="AA810" t="str">
        <f>IF(ISNUMBER(FIND("arbeid",Methode_Keuze)),"",IF(ISNUMBER(FIND("arbeid",Methode_Keuze)),"",IF(Tb_Activiteiten[[#This Row],[Loonkosten]]=1,Tb_Activiteiten[[#Headers],[Loonkosten]],"")))</f>
        <v/>
      </c>
      <c r="AB810" t="str">
        <f>IF(ISNUMBER(FIND("arbeid",Methode_Keuze)),"",IF(ISNUMBER(FIND("arbeid",Methode_Keuze)),"",IF(Tb_Activiteiten[[#This Row],[Eigen arbeid]]=1,Tb_Activiteiten[[#Headers],[Eigen arbeid]],"")))</f>
        <v/>
      </c>
      <c r="AC810" t="str">
        <f>IF(ISNUMBER(FIND("arbeid",Methode_Keuze)),"",IF(ISNUMBER(FIND("arbeid",Methode_Keuze)),"",IF(Tb_Activiteiten[[#This Row],[Projectmedewerker]]=1,Tb_Activiteiten[[#Headers],[Projectmedewerker]],"")))</f>
        <v/>
      </c>
      <c r="AD810" t="str">
        <f>IF(ISNUMBER(FIND("arbeid",Methode_Keuze)),"",IF(ISNUMBER(FIND("arbeid",Methode_Keuze)),"",IF(Tb_Activiteiten[[#This Row],[Landbouwer]]=1,Tb_Activiteiten[[#Headers],[Landbouwer]],"")))</f>
        <v/>
      </c>
      <c r="AE810" t="str">
        <f>IF(ISNUMBER(FIND("arbeid",Methode_Keuze)),"",IF(ISNUMBER(FIND("arbeid",Methode_Keuze)),"",IF(Tb_Activiteiten[[#This Row],[Adviseur]]=1,Tb_Activiteiten[[#Headers],[Adviseur]],"")))</f>
        <v/>
      </c>
      <c r="AF810" t="str">
        <f>IF(ISNUMBER(FIND("arbeid",Methode_Keuze)),"",IF(ISNUMBER(FIND("arbeid",Methode_Keuze)),"",IF(Tb_Activiteiten[[#This Row],[Projectleider/Expert]]=1,Tb_Activiteiten[[#Headers],[Projectleider/Expert]],"")))</f>
        <v/>
      </c>
      <c r="AG810" t="str">
        <f>IF(ISNUMBER(FIND("arbeid",Methode_Keuze)),"",IF(ISNUMBER(FIND("arbeid",Methode_Keuze)),"",IF(Tb_Activiteiten[[#This Row],[Arbeidskosten]]=1,Tb_Activiteiten[[#Headers],[Arbeidskosten]],"")))</f>
        <v/>
      </c>
      <c r="AH810" t="str">
        <f>IF(ISNUMBER(FIND("arbeid",Methode_Keuze)),"",IF(ISNUMBER(FIND("arbeid",Methode_Keuze)),"",IF(Tb_Activiteiten[[#This Row],[Arbeidskosten op basis van IKS]]=1,Tb_Activiteiten[[#Headers],[Arbeidskosten op basis van IKS]],"")))</f>
        <v/>
      </c>
      <c r="AI810" t="str">
        <f>IF(ISNUMBER(FIND("overige",Methode_Keuze)),"",IF(Tb_Activiteiten[[#This Row],[Kosten derden exclusief btw]]=1,Tb_Activiteiten[[#Headers],[Kosten derden exclusief btw]],""))</f>
        <v/>
      </c>
      <c r="AJ810" t="str">
        <f>IF(ISNUMBER(FIND("overige",Methode_Keuze)),"",IF(Tb_Activiteiten[[#This Row],[Niet verrekenbare btw]]=1,Tb_Activiteiten[[#Headers],[Niet verrekenbare btw]],""))</f>
        <v/>
      </c>
      <c r="AK810" t="str">
        <f>IF(ISNUMBER(FIND("overige",Methode_Keuze)),"",IF(Tb_Activiteiten[[#This Row],[Grondkosten]]=1,Tb_Activiteiten[[#Headers],[Grondkosten]],""))</f>
        <v/>
      </c>
      <c r="AL810" t="str">
        <f>IF(ISNUMBER(FIND("overige",Methode_Keuze)),"",IF(Tb_Activiteiten[[#This Row],[Bijdrage in natura (overige)]]=1,Tb_Activiteiten[[#Headers],[Bijdrage in natura (overige)]],""))</f>
        <v/>
      </c>
      <c r="AM810" t="str">
        <f>IF(ISNUMBER(FIND("overige",Methode_Keuze)),"",IF(Tb_Activiteiten[[#This Row],[Bijdrage in natura (vrijwilligers)]]=1,Tb_Activiteiten[[#Headers],[Bijdrage in natura (vrijwilligers)]],""))</f>
        <v/>
      </c>
      <c r="AN810" t="str">
        <f>IF(ISNUMBER(FIND("overige",Methode_Keuze)),"",IF(Tb_Activiteiten[[#This Row],[Afschrijvingskosten]]=1,Tb_Activiteiten[[#Headers],[Afschrijvingskosten]],""))</f>
        <v/>
      </c>
    </row>
    <row r="811" spans="1:40" x14ac:dyDescent="0.25">
      <c r="A811" s="342"/>
      <c r="F811" s="81"/>
      <c r="G811" s="81"/>
      <c r="L811" s="71"/>
      <c r="N811" t="str">
        <f>IFERROR(IF(VLOOKUP(Tb_Activiteiten[[#This Row],[Openstelling]],Tb_Openstelling[],2,0)=1,1,""),"")</f>
        <v/>
      </c>
      <c r="AA811" t="str">
        <f>IF(ISNUMBER(FIND("arbeid",Methode_Keuze)),"",IF(ISNUMBER(FIND("arbeid",Methode_Keuze)),"",IF(Tb_Activiteiten[[#This Row],[Loonkosten]]=1,Tb_Activiteiten[[#Headers],[Loonkosten]],"")))</f>
        <v/>
      </c>
      <c r="AB811" t="str">
        <f>IF(ISNUMBER(FIND("arbeid",Methode_Keuze)),"",IF(ISNUMBER(FIND("arbeid",Methode_Keuze)),"",IF(Tb_Activiteiten[[#This Row],[Eigen arbeid]]=1,Tb_Activiteiten[[#Headers],[Eigen arbeid]],"")))</f>
        <v/>
      </c>
      <c r="AC811" t="str">
        <f>IF(ISNUMBER(FIND("arbeid",Methode_Keuze)),"",IF(ISNUMBER(FIND("arbeid",Methode_Keuze)),"",IF(Tb_Activiteiten[[#This Row],[Projectmedewerker]]=1,Tb_Activiteiten[[#Headers],[Projectmedewerker]],"")))</f>
        <v/>
      </c>
      <c r="AD811" t="str">
        <f>IF(ISNUMBER(FIND("arbeid",Methode_Keuze)),"",IF(ISNUMBER(FIND("arbeid",Methode_Keuze)),"",IF(Tb_Activiteiten[[#This Row],[Landbouwer]]=1,Tb_Activiteiten[[#Headers],[Landbouwer]],"")))</f>
        <v/>
      </c>
      <c r="AE811" t="str">
        <f>IF(ISNUMBER(FIND("arbeid",Methode_Keuze)),"",IF(ISNUMBER(FIND("arbeid",Methode_Keuze)),"",IF(Tb_Activiteiten[[#This Row],[Adviseur]]=1,Tb_Activiteiten[[#Headers],[Adviseur]],"")))</f>
        <v/>
      </c>
      <c r="AF811" t="str">
        <f>IF(ISNUMBER(FIND("arbeid",Methode_Keuze)),"",IF(ISNUMBER(FIND("arbeid",Methode_Keuze)),"",IF(Tb_Activiteiten[[#This Row],[Projectleider/Expert]]=1,Tb_Activiteiten[[#Headers],[Projectleider/Expert]],"")))</f>
        <v/>
      </c>
      <c r="AG811" t="str">
        <f>IF(ISNUMBER(FIND("arbeid",Methode_Keuze)),"",IF(ISNUMBER(FIND("arbeid",Methode_Keuze)),"",IF(Tb_Activiteiten[[#This Row],[Arbeidskosten]]=1,Tb_Activiteiten[[#Headers],[Arbeidskosten]],"")))</f>
        <v/>
      </c>
      <c r="AH811" t="str">
        <f>IF(ISNUMBER(FIND("arbeid",Methode_Keuze)),"",IF(ISNUMBER(FIND("arbeid",Methode_Keuze)),"",IF(Tb_Activiteiten[[#This Row],[Arbeidskosten op basis van IKS]]=1,Tb_Activiteiten[[#Headers],[Arbeidskosten op basis van IKS]],"")))</f>
        <v/>
      </c>
      <c r="AI811" t="str">
        <f>IF(ISNUMBER(FIND("overige",Methode_Keuze)),"",IF(Tb_Activiteiten[[#This Row],[Kosten derden exclusief btw]]=1,Tb_Activiteiten[[#Headers],[Kosten derden exclusief btw]],""))</f>
        <v/>
      </c>
      <c r="AJ811" t="str">
        <f>IF(ISNUMBER(FIND("overige",Methode_Keuze)),"",IF(Tb_Activiteiten[[#This Row],[Niet verrekenbare btw]]=1,Tb_Activiteiten[[#Headers],[Niet verrekenbare btw]],""))</f>
        <v/>
      </c>
      <c r="AK811" t="str">
        <f>IF(ISNUMBER(FIND("overige",Methode_Keuze)),"",IF(Tb_Activiteiten[[#This Row],[Grondkosten]]=1,Tb_Activiteiten[[#Headers],[Grondkosten]],""))</f>
        <v/>
      </c>
      <c r="AL811" t="str">
        <f>IF(ISNUMBER(FIND("overige",Methode_Keuze)),"",IF(Tb_Activiteiten[[#This Row],[Bijdrage in natura (overige)]]=1,Tb_Activiteiten[[#Headers],[Bijdrage in natura (overige)]],""))</f>
        <v/>
      </c>
      <c r="AM811" t="str">
        <f>IF(ISNUMBER(FIND("overige",Methode_Keuze)),"",IF(Tb_Activiteiten[[#This Row],[Bijdrage in natura (vrijwilligers)]]=1,Tb_Activiteiten[[#Headers],[Bijdrage in natura (vrijwilligers)]],""))</f>
        <v/>
      </c>
      <c r="AN811" t="str">
        <f>IF(ISNUMBER(FIND("overige",Methode_Keuze)),"",IF(Tb_Activiteiten[[#This Row],[Afschrijvingskosten]]=1,Tb_Activiteiten[[#Headers],[Afschrijvingskosten]],""))</f>
        <v/>
      </c>
    </row>
    <row r="812" spans="1:40" x14ac:dyDescent="0.25">
      <c r="A812" s="342"/>
      <c r="F812" s="81"/>
      <c r="G812" s="81"/>
      <c r="L812" s="71"/>
      <c r="N812" t="str">
        <f>IFERROR(IF(VLOOKUP(Tb_Activiteiten[[#This Row],[Openstelling]],Tb_Openstelling[],2,0)=1,1,""),"")</f>
        <v/>
      </c>
      <c r="AA812" t="str">
        <f>IF(ISNUMBER(FIND("arbeid",Methode_Keuze)),"",IF(ISNUMBER(FIND("arbeid",Methode_Keuze)),"",IF(Tb_Activiteiten[[#This Row],[Loonkosten]]=1,Tb_Activiteiten[[#Headers],[Loonkosten]],"")))</f>
        <v/>
      </c>
      <c r="AB812" t="str">
        <f>IF(ISNUMBER(FIND("arbeid",Methode_Keuze)),"",IF(ISNUMBER(FIND("arbeid",Methode_Keuze)),"",IF(Tb_Activiteiten[[#This Row],[Eigen arbeid]]=1,Tb_Activiteiten[[#Headers],[Eigen arbeid]],"")))</f>
        <v/>
      </c>
      <c r="AC812" t="str">
        <f>IF(ISNUMBER(FIND("arbeid",Methode_Keuze)),"",IF(ISNUMBER(FIND("arbeid",Methode_Keuze)),"",IF(Tb_Activiteiten[[#This Row],[Projectmedewerker]]=1,Tb_Activiteiten[[#Headers],[Projectmedewerker]],"")))</f>
        <v/>
      </c>
      <c r="AD812" t="str">
        <f>IF(ISNUMBER(FIND("arbeid",Methode_Keuze)),"",IF(ISNUMBER(FIND("arbeid",Methode_Keuze)),"",IF(Tb_Activiteiten[[#This Row],[Landbouwer]]=1,Tb_Activiteiten[[#Headers],[Landbouwer]],"")))</f>
        <v/>
      </c>
      <c r="AE812" t="str">
        <f>IF(ISNUMBER(FIND("arbeid",Methode_Keuze)),"",IF(ISNUMBER(FIND("arbeid",Methode_Keuze)),"",IF(Tb_Activiteiten[[#This Row],[Adviseur]]=1,Tb_Activiteiten[[#Headers],[Adviseur]],"")))</f>
        <v/>
      </c>
      <c r="AF812" t="str">
        <f>IF(ISNUMBER(FIND("arbeid",Methode_Keuze)),"",IF(ISNUMBER(FIND("arbeid",Methode_Keuze)),"",IF(Tb_Activiteiten[[#This Row],[Projectleider/Expert]]=1,Tb_Activiteiten[[#Headers],[Projectleider/Expert]],"")))</f>
        <v/>
      </c>
      <c r="AG812" t="str">
        <f>IF(ISNUMBER(FIND("arbeid",Methode_Keuze)),"",IF(ISNUMBER(FIND("arbeid",Methode_Keuze)),"",IF(Tb_Activiteiten[[#This Row],[Arbeidskosten]]=1,Tb_Activiteiten[[#Headers],[Arbeidskosten]],"")))</f>
        <v/>
      </c>
      <c r="AH812" t="str">
        <f>IF(ISNUMBER(FIND("arbeid",Methode_Keuze)),"",IF(ISNUMBER(FIND("arbeid",Methode_Keuze)),"",IF(Tb_Activiteiten[[#This Row],[Arbeidskosten op basis van IKS]]=1,Tb_Activiteiten[[#Headers],[Arbeidskosten op basis van IKS]],"")))</f>
        <v/>
      </c>
      <c r="AI812" t="str">
        <f>IF(ISNUMBER(FIND("overige",Methode_Keuze)),"",IF(Tb_Activiteiten[[#This Row],[Kosten derden exclusief btw]]=1,Tb_Activiteiten[[#Headers],[Kosten derden exclusief btw]],""))</f>
        <v/>
      </c>
      <c r="AJ812" t="str">
        <f>IF(ISNUMBER(FIND("overige",Methode_Keuze)),"",IF(Tb_Activiteiten[[#This Row],[Niet verrekenbare btw]]=1,Tb_Activiteiten[[#Headers],[Niet verrekenbare btw]],""))</f>
        <v/>
      </c>
      <c r="AK812" t="str">
        <f>IF(ISNUMBER(FIND("overige",Methode_Keuze)),"",IF(Tb_Activiteiten[[#This Row],[Grondkosten]]=1,Tb_Activiteiten[[#Headers],[Grondkosten]],""))</f>
        <v/>
      </c>
      <c r="AL812" t="str">
        <f>IF(ISNUMBER(FIND("overige",Methode_Keuze)),"",IF(Tb_Activiteiten[[#This Row],[Bijdrage in natura (overige)]]=1,Tb_Activiteiten[[#Headers],[Bijdrage in natura (overige)]],""))</f>
        <v/>
      </c>
      <c r="AM812" t="str">
        <f>IF(ISNUMBER(FIND("overige",Methode_Keuze)),"",IF(Tb_Activiteiten[[#This Row],[Bijdrage in natura (vrijwilligers)]]=1,Tb_Activiteiten[[#Headers],[Bijdrage in natura (vrijwilligers)]],""))</f>
        <v/>
      </c>
      <c r="AN812" t="str">
        <f>IF(ISNUMBER(FIND("overige",Methode_Keuze)),"",IF(Tb_Activiteiten[[#This Row],[Afschrijvingskosten]]=1,Tb_Activiteiten[[#Headers],[Afschrijvingskosten]],""))</f>
        <v/>
      </c>
    </row>
    <row r="813" spans="1:40" x14ac:dyDescent="0.25">
      <c r="A813" s="342"/>
      <c r="F813" s="81"/>
      <c r="G813" s="81"/>
      <c r="L813" s="71"/>
      <c r="N813" t="str">
        <f>IFERROR(IF(VLOOKUP(Tb_Activiteiten[[#This Row],[Openstelling]],Tb_Openstelling[],2,0)=1,1,""),"")</f>
        <v/>
      </c>
      <c r="AA813" t="str">
        <f>IF(ISNUMBER(FIND("arbeid",Methode_Keuze)),"",IF(ISNUMBER(FIND("arbeid",Methode_Keuze)),"",IF(Tb_Activiteiten[[#This Row],[Loonkosten]]=1,Tb_Activiteiten[[#Headers],[Loonkosten]],"")))</f>
        <v/>
      </c>
      <c r="AB813" t="str">
        <f>IF(ISNUMBER(FIND("arbeid",Methode_Keuze)),"",IF(ISNUMBER(FIND("arbeid",Methode_Keuze)),"",IF(Tb_Activiteiten[[#This Row],[Eigen arbeid]]=1,Tb_Activiteiten[[#Headers],[Eigen arbeid]],"")))</f>
        <v/>
      </c>
      <c r="AC813" t="str">
        <f>IF(ISNUMBER(FIND("arbeid",Methode_Keuze)),"",IF(ISNUMBER(FIND("arbeid",Methode_Keuze)),"",IF(Tb_Activiteiten[[#This Row],[Projectmedewerker]]=1,Tb_Activiteiten[[#Headers],[Projectmedewerker]],"")))</f>
        <v/>
      </c>
      <c r="AD813" t="str">
        <f>IF(ISNUMBER(FIND("arbeid",Methode_Keuze)),"",IF(ISNUMBER(FIND("arbeid",Methode_Keuze)),"",IF(Tb_Activiteiten[[#This Row],[Landbouwer]]=1,Tb_Activiteiten[[#Headers],[Landbouwer]],"")))</f>
        <v/>
      </c>
      <c r="AE813" t="str">
        <f>IF(ISNUMBER(FIND("arbeid",Methode_Keuze)),"",IF(ISNUMBER(FIND("arbeid",Methode_Keuze)),"",IF(Tb_Activiteiten[[#This Row],[Adviseur]]=1,Tb_Activiteiten[[#Headers],[Adviseur]],"")))</f>
        <v/>
      </c>
      <c r="AF813" t="str">
        <f>IF(ISNUMBER(FIND("arbeid",Methode_Keuze)),"",IF(ISNUMBER(FIND("arbeid",Methode_Keuze)),"",IF(Tb_Activiteiten[[#This Row],[Projectleider/Expert]]=1,Tb_Activiteiten[[#Headers],[Projectleider/Expert]],"")))</f>
        <v/>
      </c>
      <c r="AG813" t="str">
        <f>IF(ISNUMBER(FIND("arbeid",Methode_Keuze)),"",IF(ISNUMBER(FIND("arbeid",Methode_Keuze)),"",IF(Tb_Activiteiten[[#This Row],[Arbeidskosten]]=1,Tb_Activiteiten[[#Headers],[Arbeidskosten]],"")))</f>
        <v/>
      </c>
      <c r="AH813" t="str">
        <f>IF(ISNUMBER(FIND("arbeid",Methode_Keuze)),"",IF(ISNUMBER(FIND("arbeid",Methode_Keuze)),"",IF(Tb_Activiteiten[[#This Row],[Arbeidskosten op basis van IKS]]=1,Tb_Activiteiten[[#Headers],[Arbeidskosten op basis van IKS]],"")))</f>
        <v/>
      </c>
      <c r="AI813" t="str">
        <f>IF(ISNUMBER(FIND("overige",Methode_Keuze)),"",IF(Tb_Activiteiten[[#This Row],[Kosten derden exclusief btw]]=1,Tb_Activiteiten[[#Headers],[Kosten derden exclusief btw]],""))</f>
        <v/>
      </c>
      <c r="AJ813" t="str">
        <f>IF(ISNUMBER(FIND("overige",Methode_Keuze)),"",IF(Tb_Activiteiten[[#This Row],[Niet verrekenbare btw]]=1,Tb_Activiteiten[[#Headers],[Niet verrekenbare btw]],""))</f>
        <v/>
      </c>
      <c r="AK813" t="str">
        <f>IF(ISNUMBER(FIND("overige",Methode_Keuze)),"",IF(Tb_Activiteiten[[#This Row],[Grondkosten]]=1,Tb_Activiteiten[[#Headers],[Grondkosten]],""))</f>
        <v/>
      </c>
      <c r="AL813" t="str">
        <f>IF(ISNUMBER(FIND("overige",Methode_Keuze)),"",IF(Tb_Activiteiten[[#This Row],[Bijdrage in natura (overige)]]=1,Tb_Activiteiten[[#Headers],[Bijdrage in natura (overige)]],""))</f>
        <v/>
      </c>
      <c r="AM813" t="str">
        <f>IF(ISNUMBER(FIND("overige",Methode_Keuze)),"",IF(Tb_Activiteiten[[#This Row],[Bijdrage in natura (vrijwilligers)]]=1,Tb_Activiteiten[[#Headers],[Bijdrage in natura (vrijwilligers)]],""))</f>
        <v/>
      </c>
      <c r="AN813" t="str">
        <f>IF(ISNUMBER(FIND("overige",Methode_Keuze)),"",IF(Tb_Activiteiten[[#This Row],[Afschrijvingskosten]]=1,Tb_Activiteiten[[#Headers],[Afschrijvingskosten]],""))</f>
        <v/>
      </c>
    </row>
    <row r="814" spans="1:40" x14ac:dyDescent="0.25">
      <c r="A814" s="342"/>
      <c r="F814" s="81"/>
      <c r="G814" s="81"/>
      <c r="L814" s="71"/>
      <c r="N814" t="str">
        <f>IFERROR(IF(VLOOKUP(Tb_Activiteiten[[#This Row],[Openstelling]],Tb_Openstelling[],2,0)=1,1,""),"")</f>
        <v/>
      </c>
      <c r="AA814" t="str">
        <f>IF(ISNUMBER(FIND("arbeid",Methode_Keuze)),"",IF(ISNUMBER(FIND("arbeid",Methode_Keuze)),"",IF(Tb_Activiteiten[[#This Row],[Loonkosten]]=1,Tb_Activiteiten[[#Headers],[Loonkosten]],"")))</f>
        <v/>
      </c>
      <c r="AB814" t="str">
        <f>IF(ISNUMBER(FIND("arbeid",Methode_Keuze)),"",IF(ISNUMBER(FIND("arbeid",Methode_Keuze)),"",IF(Tb_Activiteiten[[#This Row],[Eigen arbeid]]=1,Tb_Activiteiten[[#Headers],[Eigen arbeid]],"")))</f>
        <v/>
      </c>
      <c r="AC814" t="str">
        <f>IF(ISNUMBER(FIND("arbeid",Methode_Keuze)),"",IF(ISNUMBER(FIND("arbeid",Methode_Keuze)),"",IF(Tb_Activiteiten[[#This Row],[Projectmedewerker]]=1,Tb_Activiteiten[[#Headers],[Projectmedewerker]],"")))</f>
        <v/>
      </c>
      <c r="AD814" t="str">
        <f>IF(ISNUMBER(FIND("arbeid",Methode_Keuze)),"",IF(ISNUMBER(FIND("arbeid",Methode_Keuze)),"",IF(Tb_Activiteiten[[#This Row],[Landbouwer]]=1,Tb_Activiteiten[[#Headers],[Landbouwer]],"")))</f>
        <v/>
      </c>
      <c r="AE814" t="str">
        <f>IF(ISNUMBER(FIND("arbeid",Methode_Keuze)),"",IF(ISNUMBER(FIND("arbeid",Methode_Keuze)),"",IF(Tb_Activiteiten[[#This Row],[Adviseur]]=1,Tb_Activiteiten[[#Headers],[Adviseur]],"")))</f>
        <v/>
      </c>
      <c r="AF814" t="str">
        <f>IF(ISNUMBER(FIND("arbeid",Methode_Keuze)),"",IF(ISNUMBER(FIND("arbeid",Methode_Keuze)),"",IF(Tb_Activiteiten[[#This Row],[Projectleider/Expert]]=1,Tb_Activiteiten[[#Headers],[Projectleider/Expert]],"")))</f>
        <v/>
      </c>
      <c r="AG814" t="str">
        <f>IF(ISNUMBER(FIND("arbeid",Methode_Keuze)),"",IF(ISNUMBER(FIND("arbeid",Methode_Keuze)),"",IF(Tb_Activiteiten[[#This Row],[Arbeidskosten]]=1,Tb_Activiteiten[[#Headers],[Arbeidskosten]],"")))</f>
        <v/>
      </c>
      <c r="AH814" t="str">
        <f>IF(ISNUMBER(FIND("arbeid",Methode_Keuze)),"",IF(ISNUMBER(FIND("arbeid",Methode_Keuze)),"",IF(Tb_Activiteiten[[#This Row],[Arbeidskosten op basis van IKS]]=1,Tb_Activiteiten[[#Headers],[Arbeidskosten op basis van IKS]],"")))</f>
        <v/>
      </c>
      <c r="AI814" t="str">
        <f>IF(ISNUMBER(FIND("overige",Methode_Keuze)),"",IF(Tb_Activiteiten[[#This Row],[Kosten derden exclusief btw]]=1,Tb_Activiteiten[[#Headers],[Kosten derden exclusief btw]],""))</f>
        <v/>
      </c>
      <c r="AJ814" t="str">
        <f>IF(ISNUMBER(FIND("overige",Methode_Keuze)),"",IF(Tb_Activiteiten[[#This Row],[Niet verrekenbare btw]]=1,Tb_Activiteiten[[#Headers],[Niet verrekenbare btw]],""))</f>
        <v/>
      </c>
      <c r="AK814" t="str">
        <f>IF(ISNUMBER(FIND("overige",Methode_Keuze)),"",IF(Tb_Activiteiten[[#This Row],[Grondkosten]]=1,Tb_Activiteiten[[#Headers],[Grondkosten]],""))</f>
        <v/>
      </c>
      <c r="AL814" t="str">
        <f>IF(ISNUMBER(FIND("overige",Methode_Keuze)),"",IF(Tb_Activiteiten[[#This Row],[Bijdrage in natura (overige)]]=1,Tb_Activiteiten[[#Headers],[Bijdrage in natura (overige)]],""))</f>
        <v/>
      </c>
      <c r="AM814" t="str">
        <f>IF(ISNUMBER(FIND("overige",Methode_Keuze)),"",IF(Tb_Activiteiten[[#This Row],[Bijdrage in natura (vrijwilligers)]]=1,Tb_Activiteiten[[#Headers],[Bijdrage in natura (vrijwilligers)]],""))</f>
        <v/>
      </c>
      <c r="AN814" t="str">
        <f>IF(ISNUMBER(FIND("overige",Methode_Keuze)),"",IF(Tb_Activiteiten[[#This Row],[Afschrijvingskosten]]=1,Tb_Activiteiten[[#Headers],[Afschrijvingskosten]],""))</f>
        <v/>
      </c>
    </row>
    <row r="815" spans="1:40" x14ac:dyDescent="0.25">
      <c r="A815" s="342"/>
      <c r="F815" s="81"/>
      <c r="G815" s="81"/>
      <c r="L815" s="71"/>
      <c r="N815" t="str">
        <f>IFERROR(IF(VLOOKUP(Tb_Activiteiten[[#This Row],[Openstelling]],Tb_Openstelling[],2,0)=1,1,""),"")</f>
        <v/>
      </c>
      <c r="AA815" t="str">
        <f>IF(ISNUMBER(FIND("arbeid",Methode_Keuze)),"",IF(ISNUMBER(FIND("arbeid",Methode_Keuze)),"",IF(Tb_Activiteiten[[#This Row],[Loonkosten]]=1,Tb_Activiteiten[[#Headers],[Loonkosten]],"")))</f>
        <v/>
      </c>
      <c r="AB815" t="str">
        <f>IF(ISNUMBER(FIND("arbeid",Methode_Keuze)),"",IF(ISNUMBER(FIND("arbeid",Methode_Keuze)),"",IF(Tb_Activiteiten[[#This Row],[Eigen arbeid]]=1,Tb_Activiteiten[[#Headers],[Eigen arbeid]],"")))</f>
        <v/>
      </c>
      <c r="AC815" t="str">
        <f>IF(ISNUMBER(FIND("arbeid",Methode_Keuze)),"",IF(ISNUMBER(FIND("arbeid",Methode_Keuze)),"",IF(Tb_Activiteiten[[#This Row],[Projectmedewerker]]=1,Tb_Activiteiten[[#Headers],[Projectmedewerker]],"")))</f>
        <v/>
      </c>
      <c r="AD815" t="str">
        <f>IF(ISNUMBER(FIND("arbeid",Methode_Keuze)),"",IF(ISNUMBER(FIND("arbeid",Methode_Keuze)),"",IF(Tb_Activiteiten[[#This Row],[Landbouwer]]=1,Tb_Activiteiten[[#Headers],[Landbouwer]],"")))</f>
        <v/>
      </c>
      <c r="AE815" t="str">
        <f>IF(ISNUMBER(FIND("arbeid",Methode_Keuze)),"",IF(ISNUMBER(FIND("arbeid",Methode_Keuze)),"",IF(Tb_Activiteiten[[#This Row],[Adviseur]]=1,Tb_Activiteiten[[#Headers],[Adviseur]],"")))</f>
        <v/>
      </c>
      <c r="AF815" t="str">
        <f>IF(ISNUMBER(FIND("arbeid",Methode_Keuze)),"",IF(ISNUMBER(FIND("arbeid",Methode_Keuze)),"",IF(Tb_Activiteiten[[#This Row],[Projectleider/Expert]]=1,Tb_Activiteiten[[#Headers],[Projectleider/Expert]],"")))</f>
        <v/>
      </c>
      <c r="AG815" t="str">
        <f>IF(ISNUMBER(FIND("arbeid",Methode_Keuze)),"",IF(ISNUMBER(FIND("arbeid",Methode_Keuze)),"",IF(Tb_Activiteiten[[#This Row],[Arbeidskosten]]=1,Tb_Activiteiten[[#Headers],[Arbeidskosten]],"")))</f>
        <v/>
      </c>
      <c r="AH815" t="str">
        <f>IF(ISNUMBER(FIND("arbeid",Methode_Keuze)),"",IF(ISNUMBER(FIND("arbeid",Methode_Keuze)),"",IF(Tb_Activiteiten[[#This Row],[Arbeidskosten op basis van IKS]]=1,Tb_Activiteiten[[#Headers],[Arbeidskosten op basis van IKS]],"")))</f>
        <v/>
      </c>
      <c r="AI815" t="str">
        <f>IF(ISNUMBER(FIND("overige",Methode_Keuze)),"",IF(Tb_Activiteiten[[#This Row],[Kosten derden exclusief btw]]=1,Tb_Activiteiten[[#Headers],[Kosten derden exclusief btw]],""))</f>
        <v/>
      </c>
      <c r="AJ815" t="str">
        <f>IF(ISNUMBER(FIND("overige",Methode_Keuze)),"",IF(Tb_Activiteiten[[#This Row],[Niet verrekenbare btw]]=1,Tb_Activiteiten[[#Headers],[Niet verrekenbare btw]],""))</f>
        <v/>
      </c>
      <c r="AK815" t="str">
        <f>IF(ISNUMBER(FIND("overige",Methode_Keuze)),"",IF(Tb_Activiteiten[[#This Row],[Grondkosten]]=1,Tb_Activiteiten[[#Headers],[Grondkosten]],""))</f>
        <v/>
      </c>
      <c r="AL815" t="str">
        <f>IF(ISNUMBER(FIND("overige",Methode_Keuze)),"",IF(Tb_Activiteiten[[#This Row],[Bijdrage in natura (overige)]]=1,Tb_Activiteiten[[#Headers],[Bijdrage in natura (overige)]],""))</f>
        <v/>
      </c>
      <c r="AM815" t="str">
        <f>IF(ISNUMBER(FIND("overige",Methode_Keuze)),"",IF(Tb_Activiteiten[[#This Row],[Bijdrage in natura (vrijwilligers)]]=1,Tb_Activiteiten[[#Headers],[Bijdrage in natura (vrijwilligers)]],""))</f>
        <v/>
      </c>
      <c r="AN815" t="str">
        <f>IF(ISNUMBER(FIND("overige",Methode_Keuze)),"",IF(Tb_Activiteiten[[#This Row],[Afschrijvingskosten]]=1,Tb_Activiteiten[[#Headers],[Afschrijvingskosten]],""))</f>
        <v/>
      </c>
    </row>
    <row r="816" spans="1:40" x14ac:dyDescent="0.25">
      <c r="A816" s="342"/>
      <c r="F816" s="81"/>
      <c r="G816" s="81"/>
      <c r="L816" s="71"/>
      <c r="N816" t="str">
        <f>IFERROR(IF(VLOOKUP(Tb_Activiteiten[[#This Row],[Openstelling]],Tb_Openstelling[],2,0)=1,1,""),"")</f>
        <v/>
      </c>
      <c r="AA816" t="str">
        <f>IF(ISNUMBER(FIND("arbeid",Methode_Keuze)),"",IF(ISNUMBER(FIND("arbeid",Methode_Keuze)),"",IF(Tb_Activiteiten[[#This Row],[Loonkosten]]=1,Tb_Activiteiten[[#Headers],[Loonkosten]],"")))</f>
        <v/>
      </c>
      <c r="AB816" t="str">
        <f>IF(ISNUMBER(FIND("arbeid",Methode_Keuze)),"",IF(ISNUMBER(FIND("arbeid",Methode_Keuze)),"",IF(Tb_Activiteiten[[#This Row],[Eigen arbeid]]=1,Tb_Activiteiten[[#Headers],[Eigen arbeid]],"")))</f>
        <v/>
      </c>
      <c r="AC816" t="str">
        <f>IF(ISNUMBER(FIND("arbeid",Methode_Keuze)),"",IF(ISNUMBER(FIND("arbeid",Methode_Keuze)),"",IF(Tb_Activiteiten[[#This Row],[Projectmedewerker]]=1,Tb_Activiteiten[[#Headers],[Projectmedewerker]],"")))</f>
        <v/>
      </c>
      <c r="AD816" t="str">
        <f>IF(ISNUMBER(FIND("arbeid",Methode_Keuze)),"",IF(ISNUMBER(FIND("arbeid",Methode_Keuze)),"",IF(Tb_Activiteiten[[#This Row],[Landbouwer]]=1,Tb_Activiteiten[[#Headers],[Landbouwer]],"")))</f>
        <v/>
      </c>
      <c r="AE816" t="str">
        <f>IF(ISNUMBER(FIND("arbeid",Methode_Keuze)),"",IF(ISNUMBER(FIND("arbeid",Methode_Keuze)),"",IF(Tb_Activiteiten[[#This Row],[Adviseur]]=1,Tb_Activiteiten[[#Headers],[Adviseur]],"")))</f>
        <v/>
      </c>
      <c r="AF816" t="str">
        <f>IF(ISNUMBER(FIND("arbeid",Methode_Keuze)),"",IF(ISNUMBER(FIND("arbeid",Methode_Keuze)),"",IF(Tb_Activiteiten[[#This Row],[Projectleider/Expert]]=1,Tb_Activiteiten[[#Headers],[Projectleider/Expert]],"")))</f>
        <v/>
      </c>
      <c r="AG816" t="str">
        <f>IF(ISNUMBER(FIND("arbeid",Methode_Keuze)),"",IF(ISNUMBER(FIND("arbeid",Methode_Keuze)),"",IF(Tb_Activiteiten[[#This Row],[Arbeidskosten]]=1,Tb_Activiteiten[[#Headers],[Arbeidskosten]],"")))</f>
        <v/>
      </c>
      <c r="AH816" t="str">
        <f>IF(ISNUMBER(FIND("arbeid",Methode_Keuze)),"",IF(ISNUMBER(FIND("arbeid",Methode_Keuze)),"",IF(Tb_Activiteiten[[#This Row],[Arbeidskosten op basis van IKS]]=1,Tb_Activiteiten[[#Headers],[Arbeidskosten op basis van IKS]],"")))</f>
        <v/>
      </c>
      <c r="AI816" t="str">
        <f>IF(ISNUMBER(FIND("overige",Methode_Keuze)),"",IF(Tb_Activiteiten[[#This Row],[Kosten derden exclusief btw]]=1,Tb_Activiteiten[[#Headers],[Kosten derden exclusief btw]],""))</f>
        <v/>
      </c>
      <c r="AJ816" t="str">
        <f>IF(ISNUMBER(FIND("overige",Methode_Keuze)),"",IF(Tb_Activiteiten[[#This Row],[Niet verrekenbare btw]]=1,Tb_Activiteiten[[#Headers],[Niet verrekenbare btw]],""))</f>
        <v/>
      </c>
      <c r="AK816" t="str">
        <f>IF(ISNUMBER(FIND("overige",Methode_Keuze)),"",IF(Tb_Activiteiten[[#This Row],[Grondkosten]]=1,Tb_Activiteiten[[#Headers],[Grondkosten]],""))</f>
        <v/>
      </c>
      <c r="AL816" t="str">
        <f>IF(ISNUMBER(FIND("overige",Methode_Keuze)),"",IF(Tb_Activiteiten[[#This Row],[Bijdrage in natura (overige)]]=1,Tb_Activiteiten[[#Headers],[Bijdrage in natura (overige)]],""))</f>
        <v/>
      </c>
      <c r="AM816" t="str">
        <f>IF(ISNUMBER(FIND("overige",Methode_Keuze)),"",IF(Tb_Activiteiten[[#This Row],[Bijdrage in natura (vrijwilligers)]]=1,Tb_Activiteiten[[#Headers],[Bijdrage in natura (vrijwilligers)]],""))</f>
        <v/>
      </c>
      <c r="AN816" t="str">
        <f>IF(ISNUMBER(FIND("overige",Methode_Keuze)),"",IF(Tb_Activiteiten[[#This Row],[Afschrijvingskosten]]=1,Tb_Activiteiten[[#Headers],[Afschrijvingskosten]],""))</f>
        <v/>
      </c>
    </row>
    <row r="817" spans="1:40" x14ac:dyDescent="0.25">
      <c r="A817" s="342"/>
      <c r="F817" s="81"/>
      <c r="G817" s="81"/>
      <c r="L817" s="71"/>
      <c r="N817" t="str">
        <f>IFERROR(IF(VLOOKUP(Tb_Activiteiten[[#This Row],[Openstelling]],Tb_Openstelling[],2,0)=1,1,""),"")</f>
        <v/>
      </c>
      <c r="AA817" t="str">
        <f>IF(ISNUMBER(FIND("arbeid",Methode_Keuze)),"",IF(ISNUMBER(FIND("arbeid",Methode_Keuze)),"",IF(Tb_Activiteiten[[#This Row],[Loonkosten]]=1,Tb_Activiteiten[[#Headers],[Loonkosten]],"")))</f>
        <v/>
      </c>
      <c r="AB817" t="str">
        <f>IF(ISNUMBER(FIND("arbeid",Methode_Keuze)),"",IF(ISNUMBER(FIND("arbeid",Methode_Keuze)),"",IF(Tb_Activiteiten[[#This Row],[Eigen arbeid]]=1,Tb_Activiteiten[[#Headers],[Eigen arbeid]],"")))</f>
        <v/>
      </c>
      <c r="AC817" t="str">
        <f>IF(ISNUMBER(FIND("arbeid",Methode_Keuze)),"",IF(ISNUMBER(FIND("arbeid",Methode_Keuze)),"",IF(Tb_Activiteiten[[#This Row],[Projectmedewerker]]=1,Tb_Activiteiten[[#Headers],[Projectmedewerker]],"")))</f>
        <v/>
      </c>
      <c r="AD817" t="str">
        <f>IF(ISNUMBER(FIND("arbeid",Methode_Keuze)),"",IF(ISNUMBER(FIND("arbeid",Methode_Keuze)),"",IF(Tb_Activiteiten[[#This Row],[Landbouwer]]=1,Tb_Activiteiten[[#Headers],[Landbouwer]],"")))</f>
        <v/>
      </c>
      <c r="AE817" t="str">
        <f>IF(ISNUMBER(FIND("arbeid",Methode_Keuze)),"",IF(ISNUMBER(FIND("arbeid",Methode_Keuze)),"",IF(Tb_Activiteiten[[#This Row],[Adviseur]]=1,Tb_Activiteiten[[#Headers],[Adviseur]],"")))</f>
        <v/>
      </c>
      <c r="AF817" t="str">
        <f>IF(ISNUMBER(FIND("arbeid",Methode_Keuze)),"",IF(ISNUMBER(FIND("arbeid",Methode_Keuze)),"",IF(Tb_Activiteiten[[#This Row],[Projectleider/Expert]]=1,Tb_Activiteiten[[#Headers],[Projectleider/Expert]],"")))</f>
        <v/>
      </c>
      <c r="AG817" t="str">
        <f>IF(ISNUMBER(FIND("arbeid",Methode_Keuze)),"",IF(ISNUMBER(FIND("arbeid",Methode_Keuze)),"",IF(Tb_Activiteiten[[#This Row],[Arbeidskosten]]=1,Tb_Activiteiten[[#Headers],[Arbeidskosten]],"")))</f>
        <v/>
      </c>
      <c r="AH817" t="str">
        <f>IF(ISNUMBER(FIND("arbeid",Methode_Keuze)),"",IF(ISNUMBER(FIND("arbeid",Methode_Keuze)),"",IF(Tb_Activiteiten[[#This Row],[Arbeidskosten op basis van IKS]]=1,Tb_Activiteiten[[#Headers],[Arbeidskosten op basis van IKS]],"")))</f>
        <v/>
      </c>
      <c r="AI817" t="str">
        <f>IF(ISNUMBER(FIND("overige",Methode_Keuze)),"",IF(Tb_Activiteiten[[#This Row],[Kosten derden exclusief btw]]=1,Tb_Activiteiten[[#Headers],[Kosten derden exclusief btw]],""))</f>
        <v/>
      </c>
      <c r="AJ817" t="str">
        <f>IF(ISNUMBER(FIND("overige",Methode_Keuze)),"",IF(Tb_Activiteiten[[#This Row],[Niet verrekenbare btw]]=1,Tb_Activiteiten[[#Headers],[Niet verrekenbare btw]],""))</f>
        <v/>
      </c>
      <c r="AK817" t="str">
        <f>IF(ISNUMBER(FIND("overige",Methode_Keuze)),"",IF(Tb_Activiteiten[[#This Row],[Grondkosten]]=1,Tb_Activiteiten[[#Headers],[Grondkosten]],""))</f>
        <v/>
      </c>
      <c r="AL817" t="str">
        <f>IF(ISNUMBER(FIND("overige",Methode_Keuze)),"",IF(Tb_Activiteiten[[#This Row],[Bijdrage in natura (overige)]]=1,Tb_Activiteiten[[#Headers],[Bijdrage in natura (overige)]],""))</f>
        <v/>
      </c>
      <c r="AM817" t="str">
        <f>IF(ISNUMBER(FIND("overige",Methode_Keuze)),"",IF(Tb_Activiteiten[[#This Row],[Bijdrage in natura (vrijwilligers)]]=1,Tb_Activiteiten[[#Headers],[Bijdrage in natura (vrijwilligers)]],""))</f>
        <v/>
      </c>
      <c r="AN817" t="str">
        <f>IF(ISNUMBER(FIND("overige",Methode_Keuze)),"",IF(Tb_Activiteiten[[#This Row],[Afschrijvingskosten]]=1,Tb_Activiteiten[[#Headers],[Afschrijvingskosten]],""))</f>
        <v/>
      </c>
    </row>
    <row r="818" spans="1:40" x14ac:dyDescent="0.25">
      <c r="A818" s="342"/>
      <c r="F818" s="81"/>
      <c r="G818" s="81"/>
      <c r="L818" s="71"/>
      <c r="N818" t="str">
        <f>IFERROR(IF(VLOOKUP(Tb_Activiteiten[[#This Row],[Openstelling]],Tb_Openstelling[],2,0)=1,1,""),"")</f>
        <v/>
      </c>
      <c r="AA818" t="str">
        <f>IF(ISNUMBER(FIND("arbeid",Methode_Keuze)),"",IF(ISNUMBER(FIND("arbeid",Methode_Keuze)),"",IF(Tb_Activiteiten[[#This Row],[Loonkosten]]=1,Tb_Activiteiten[[#Headers],[Loonkosten]],"")))</f>
        <v/>
      </c>
      <c r="AB818" t="str">
        <f>IF(ISNUMBER(FIND("arbeid",Methode_Keuze)),"",IF(ISNUMBER(FIND("arbeid",Methode_Keuze)),"",IF(Tb_Activiteiten[[#This Row],[Eigen arbeid]]=1,Tb_Activiteiten[[#Headers],[Eigen arbeid]],"")))</f>
        <v/>
      </c>
      <c r="AC818" t="str">
        <f>IF(ISNUMBER(FIND("arbeid",Methode_Keuze)),"",IF(ISNUMBER(FIND("arbeid",Methode_Keuze)),"",IF(Tb_Activiteiten[[#This Row],[Projectmedewerker]]=1,Tb_Activiteiten[[#Headers],[Projectmedewerker]],"")))</f>
        <v/>
      </c>
      <c r="AD818" t="str">
        <f>IF(ISNUMBER(FIND("arbeid",Methode_Keuze)),"",IF(ISNUMBER(FIND("arbeid",Methode_Keuze)),"",IF(Tb_Activiteiten[[#This Row],[Landbouwer]]=1,Tb_Activiteiten[[#Headers],[Landbouwer]],"")))</f>
        <v/>
      </c>
      <c r="AE818" t="str">
        <f>IF(ISNUMBER(FIND("arbeid",Methode_Keuze)),"",IF(ISNUMBER(FIND("arbeid",Methode_Keuze)),"",IF(Tb_Activiteiten[[#This Row],[Adviseur]]=1,Tb_Activiteiten[[#Headers],[Adviseur]],"")))</f>
        <v/>
      </c>
      <c r="AF818" t="str">
        <f>IF(ISNUMBER(FIND("arbeid",Methode_Keuze)),"",IF(ISNUMBER(FIND("arbeid",Methode_Keuze)),"",IF(Tb_Activiteiten[[#This Row],[Projectleider/Expert]]=1,Tb_Activiteiten[[#Headers],[Projectleider/Expert]],"")))</f>
        <v/>
      </c>
      <c r="AG818" t="str">
        <f>IF(ISNUMBER(FIND("arbeid",Methode_Keuze)),"",IF(ISNUMBER(FIND("arbeid",Methode_Keuze)),"",IF(Tb_Activiteiten[[#This Row],[Arbeidskosten]]=1,Tb_Activiteiten[[#Headers],[Arbeidskosten]],"")))</f>
        <v/>
      </c>
      <c r="AH818" t="str">
        <f>IF(ISNUMBER(FIND("arbeid",Methode_Keuze)),"",IF(ISNUMBER(FIND("arbeid",Methode_Keuze)),"",IF(Tb_Activiteiten[[#This Row],[Arbeidskosten op basis van IKS]]=1,Tb_Activiteiten[[#Headers],[Arbeidskosten op basis van IKS]],"")))</f>
        <v/>
      </c>
      <c r="AI818" t="str">
        <f>IF(ISNUMBER(FIND("overige",Methode_Keuze)),"",IF(Tb_Activiteiten[[#This Row],[Kosten derden exclusief btw]]=1,Tb_Activiteiten[[#Headers],[Kosten derden exclusief btw]],""))</f>
        <v/>
      </c>
      <c r="AJ818" t="str">
        <f>IF(ISNUMBER(FIND("overige",Methode_Keuze)),"",IF(Tb_Activiteiten[[#This Row],[Niet verrekenbare btw]]=1,Tb_Activiteiten[[#Headers],[Niet verrekenbare btw]],""))</f>
        <v/>
      </c>
      <c r="AK818" t="str">
        <f>IF(ISNUMBER(FIND("overige",Methode_Keuze)),"",IF(Tb_Activiteiten[[#This Row],[Grondkosten]]=1,Tb_Activiteiten[[#Headers],[Grondkosten]],""))</f>
        <v/>
      </c>
      <c r="AL818" t="str">
        <f>IF(ISNUMBER(FIND("overige",Methode_Keuze)),"",IF(Tb_Activiteiten[[#This Row],[Bijdrage in natura (overige)]]=1,Tb_Activiteiten[[#Headers],[Bijdrage in natura (overige)]],""))</f>
        <v/>
      </c>
      <c r="AM818" t="str">
        <f>IF(ISNUMBER(FIND("overige",Methode_Keuze)),"",IF(Tb_Activiteiten[[#This Row],[Bijdrage in natura (vrijwilligers)]]=1,Tb_Activiteiten[[#Headers],[Bijdrage in natura (vrijwilligers)]],""))</f>
        <v/>
      </c>
      <c r="AN818" t="str">
        <f>IF(ISNUMBER(FIND("overige",Methode_Keuze)),"",IF(Tb_Activiteiten[[#This Row],[Afschrijvingskosten]]=1,Tb_Activiteiten[[#Headers],[Afschrijvingskosten]],""))</f>
        <v/>
      </c>
    </row>
    <row r="819" spans="1:40" x14ac:dyDescent="0.25">
      <c r="A819" s="342"/>
      <c r="F819" s="81"/>
      <c r="G819" s="81"/>
      <c r="L819" s="71"/>
      <c r="N819" t="str">
        <f>IFERROR(IF(VLOOKUP(Tb_Activiteiten[[#This Row],[Openstelling]],Tb_Openstelling[],2,0)=1,1,""),"")</f>
        <v/>
      </c>
      <c r="AA819" t="str">
        <f>IF(ISNUMBER(FIND("arbeid",Methode_Keuze)),"",IF(ISNUMBER(FIND("arbeid",Methode_Keuze)),"",IF(Tb_Activiteiten[[#This Row],[Loonkosten]]=1,Tb_Activiteiten[[#Headers],[Loonkosten]],"")))</f>
        <v/>
      </c>
      <c r="AB819" t="str">
        <f>IF(ISNUMBER(FIND("arbeid",Methode_Keuze)),"",IF(ISNUMBER(FIND("arbeid",Methode_Keuze)),"",IF(Tb_Activiteiten[[#This Row],[Eigen arbeid]]=1,Tb_Activiteiten[[#Headers],[Eigen arbeid]],"")))</f>
        <v/>
      </c>
      <c r="AC819" t="str">
        <f>IF(ISNUMBER(FIND("arbeid",Methode_Keuze)),"",IF(ISNUMBER(FIND("arbeid",Methode_Keuze)),"",IF(Tb_Activiteiten[[#This Row],[Projectmedewerker]]=1,Tb_Activiteiten[[#Headers],[Projectmedewerker]],"")))</f>
        <v/>
      </c>
      <c r="AD819" t="str">
        <f>IF(ISNUMBER(FIND("arbeid",Methode_Keuze)),"",IF(ISNUMBER(FIND("arbeid",Methode_Keuze)),"",IF(Tb_Activiteiten[[#This Row],[Landbouwer]]=1,Tb_Activiteiten[[#Headers],[Landbouwer]],"")))</f>
        <v/>
      </c>
      <c r="AE819" t="str">
        <f>IF(ISNUMBER(FIND("arbeid",Methode_Keuze)),"",IF(ISNUMBER(FIND("arbeid",Methode_Keuze)),"",IF(Tb_Activiteiten[[#This Row],[Adviseur]]=1,Tb_Activiteiten[[#Headers],[Adviseur]],"")))</f>
        <v/>
      </c>
      <c r="AF819" t="str">
        <f>IF(ISNUMBER(FIND("arbeid",Methode_Keuze)),"",IF(ISNUMBER(FIND("arbeid",Methode_Keuze)),"",IF(Tb_Activiteiten[[#This Row],[Projectleider/Expert]]=1,Tb_Activiteiten[[#Headers],[Projectleider/Expert]],"")))</f>
        <v/>
      </c>
      <c r="AG819" t="str">
        <f>IF(ISNUMBER(FIND("arbeid",Methode_Keuze)),"",IF(ISNUMBER(FIND("arbeid",Methode_Keuze)),"",IF(Tb_Activiteiten[[#This Row],[Arbeidskosten]]=1,Tb_Activiteiten[[#Headers],[Arbeidskosten]],"")))</f>
        <v/>
      </c>
      <c r="AH819" t="str">
        <f>IF(ISNUMBER(FIND("arbeid",Methode_Keuze)),"",IF(ISNUMBER(FIND("arbeid",Methode_Keuze)),"",IF(Tb_Activiteiten[[#This Row],[Arbeidskosten op basis van IKS]]=1,Tb_Activiteiten[[#Headers],[Arbeidskosten op basis van IKS]],"")))</f>
        <v/>
      </c>
      <c r="AI819" t="str">
        <f>IF(ISNUMBER(FIND("overige",Methode_Keuze)),"",IF(Tb_Activiteiten[[#This Row],[Kosten derden exclusief btw]]=1,Tb_Activiteiten[[#Headers],[Kosten derden exclusief btw]],""))</f>
        <v/>
      </c>
      <c r="AJ819" t="str">
        <f>IF(ISNUMBER(FIND("overige",Methode_Keuze)),"",IF(Tb_Activiteiten[[#This Row],[Niet verrekenbare btw]]=1,Tb_Activiteiten[[#Headers],[Niet verrekenbare btw]],""))</f>
        <v/>
      </c>
      <c r="AK819" t="str">
        <f>IF(ISNUMBER(FIND("overige",Methode_Keuze)),"",IF(Tb_Activiteiten[[#This Row],[Grondkosten]]=1,Tb_Activiteiten[[#Headers],[Grondkosten]],""))</f>
        <v/>
      </c>
      <c r="AL819" t="str">
        <f>IF(ISNUMBER(FIND("overige",Methode_Keuze)),"",IF(Tb_Activiteiten[[#This Row],[Bijdrage in natura (overige)]]=1,Tb_Activiteiten[[#Headers],[Bijdrage in natura (overige)]],""))</f>
        <v/>
      </c>
      <c r="AM819" t="str">
        <f>IF(ISNUMBER(FIND("overige",Methode_Keuze)),"",IF(Tb_Activiteiten[[#This Row],[Bijdrage in natura (vrijwilligers)]]=1,Tb_Activiteiten[[#Headers],[Bijdrage in natura (vrijwilligers)]],""))</f>
        <v/>
      </c>
      <c r="AN819" t="str">
        <f>IF(ISNUMBER(FIND("overige",Methode_Keuze)),"",IF(Tb_Activiteiten[[#This Row],[Afschrijvingskosten]]=1,Tb_Activiteiten[[#Headers],[Afschrijvingskosten]],""))</f>
        <v/>
      </c>
    </row>
    <row r="820" spans="1:40" x14ac:dyDescent="0.25">
      <c r="A820" s="342"/>
      <c r="F820" s="81"/>
      <c r="G820" s="81"/>
      <c r="L820" s="71"/>
      <c r="N820" t="str">
        <f>IFERROR(IF(VLOOKUP(Tb_Activiteiten[[#This Row],[Openstelling]],Tb_Openstelling[],2,0)=1,1,""),"")</f>
        <v/>
      </c>
      <c r="AA820" t="str">
        <f>IF(ISNUMBER(FIND("arbeid",Methode_Keuze)),"",IF(ISNUMBER(FIND("arbeid",Methode_Keuze)),"",IF(Tb_Activiteiten[[#This Row],[Loonkosten]]=1,Tb_Activiteiten[[#Headers],[Loonkosten]],"")))</f>
        <v/>
      </c>
      <c r="AB820" t="str">
        <f>IF(ISNUMBER(FIND("arbeid",Methode_Keuze)),"",IF(ISNUMBER(FIND("arbeid",Methode_Keuze)),"",IF(Tb_Activiteiten[[#This Row],[Eigen arbeid]]=1,Tb_Activiteiten[[#Headers],[Eigen arbeid]],"")))</f>
        <v/>
      </c>
      <c r="AC820" t="str">
        <f>IF(ISNUMBER(FIND("arbeid",Methode_Keuze)),"",IF(ISNUMBER(FIND("arbeid",Methode_Keuze)),"",IF(Tb_Activiteiten[[#This Row],[Projectmedewerker]]=1,Tb_Activiteiten[[#Headers],[Projectmedewerker]],"")))</f>
        <v/>
      </c>
      <c r="AD820" t="str">
        <f>IF(ISNUMBER(FIND("arbeid",Methode_Keuze)),"",IF(ISNUMBER(FIND("arbeid",Methode_Keuze)),"",IF(Tb_Activiteiten[[#This Row],[Landbouwer]]=1,Tb_Activiteiten[[#Headers],[Landbouwer]],"")))</f>
        <v/>
      </c>
      <c r="AE820" t="str">
        <f>IF(ISNUMBER(FIND("arbeid",Methode_Keuze)),"",IF(ISNUMBER(FIND("arbeid",Methode_Keuze)),"",IF(Tb_Activiteiten[[#This Row],[Adviseur]]=1,Tb_Activiteiten[[#Headers],[Adviseur]],"")))</f>
        <v/>
      </c>
      <c r="AF820" t="str">
        <f>IF(ISNUMBER(FIND("arbeid",Methode_Keuze)),"",IF(ISNUMBER(FIND("arbeid",Methode_Keuze)),"",IF(Tb_Activiteiten[[#This Row],[Projectleider/Expert]]=1,Tb_Activiteiten[[#Headers],[Projectleider/Expert]],"")))</f>
        <v/>
      </c>
      <c r="AG820" t="str">
        <f>IF(ISNUMBER(FIND("arbeid",Methode_Keuze)),"",IF(ISNUMBER(FIND("arbeid",Methode_Keuze)),"",IF(Tb_Activiteiten[[#This Row],[Arbeidskosten]]=1,Tb_Activiteiten[[#Headers],[Arbeidskosten]],"")))</f>
        <v/>
      </c>
      <c r="AH820" t="str">
        <f>IF(ISNUMBER(FIND("arbeid",Methode_Keuze)),"",IF(ISNUMBER(FIND("arbeid",Methode_Keuze)),"",IF(Tb_Activiteiten[[#This Row],[Arbeidskosten op basis van IKS]]=1,Tb_Activiteiten[[#Headers],[Arbeidskosten op basis van IKS]],"")))</f>
        <v/>
      </c>
      <c r="AI820" t="str">
        <f>IF(ISNUMBER(FIND("overige",Methode_Keuze)),"",IF(Tb_Activiteiten[[#This Row],[Kosten derden exclusief btw]]=1,Tb_Activiteiten[[#Headers],[Kosten derden exclusief btw]],""))</f>
        <v/>
      </c>
      <c r="AJ820" t="str">
        <f>IF(ISNUMBER(FIND("overige",Methode_Keuze)),"",IF(Tb_Activiteiten[[#This Row],[Niet verrekenbare btw]]=1,Tb_Activiteiten[[#Headers],[Niet verrekenbare btw]],""))</f>
        <v/>
      </c>
      <c r="AK820" t="str">
        <f>IF(ISNUMBER(FIND("overige",Methode_Keuze)),"",IF(Tb_Activiteiten[[#This Row],[Grondkosten]]=1,Tb_Activiteiten[[#Headers],[Grondkosten]],""))</f>
        <v/>
      </c>
      <c r="AL820" t="str">
        <f>IF(ISNUMBER(FIND("overige",Methode_Keuze)),"",IF(Tb_Activiteiten[[#This Row],[Bijdrage in natura (overige)]]=1,Tb_Activiteiten[[#Headers],[Bijdrage in natura (overige)]],""))</f>
        <v/>
      </c>
      <c r="AM820" t="str">
        <f>IF(ISNUMBER(FIND("overige",Methode_Keuze)),"",IF(Tb_Activiteiten[[#This Row],[Bijdrage in natura (vrijwilligers)]]=1,Tb_Activiteiten[[#Headers],[Bijdrage in natura (vrijwilligers)]],""))</f>
        <v/>
      </c>
      <c r="AN820" t="str">
        <f>IF(ISNUMBER(FIND("overige",Methode_Keuze)),"",IF(Tb_Activiteiten[[#This Row],[Afschrijvingskosten]]=1,Tb_Activiteiten[[#Headers],[Afschrijvingskosten]],""))</f>
        <v/>
      </c>
    </row>
    <row r="821" spans="1:40" x14ac:dyDescent="0.25">
      <c r="A821" s="342"/>
      <c r="F821" s="81"/>
      <c r="G821" s="81"/>
      <c r="L821" s="71"/>
      <c r="N821" t="str">
        <f>IFERROR(IF(VLOOKUP(Tb_Activiteiten[[#This Row],[Openstelling]],Tb_Openstelling[],2,0)=1,1,""),"")</f>
        <v/>
      </c>
      <c r="AA821" t="str">
        <f>IF(ISNUMBER(FIND("arbeid",Methode_Keuze)),"",IF(ISNUMBER(FIND("arbeid",Methode_Keuze)),"",IF(Tb_Activiteiten[[#This Row],[Loonkosten]]=1,Tb_Activiteiten[[#Headers],[Loonkosten]],"")))</f>
        <v/>
      </c>
      <c r="AB821" t="str">
        <f>IF(ISNUMBER(FIND("arbeid",Methode_Keuze)),"",IF(ISNUMBER(FIND("arbeid",Methode_Keuze)),"",IF(Tb_Activiteiten[[#This Row],[Eigen arbeid]]=1,Tb_Activiteiten[[#Headers],[Eigen arbeid]],"")))</f>
        <v/>
      </c>
      <c r="AC821" t="str">
        <f>IF(ISNUMBER(FIND("arbeid",Methode_Keuze)),"",IF(ISNUMBER(FIND("arbeid",Methode_Keuze)),"",IF(Tb_Activiteiten[[#This Row],[Projectmedewerker]]=1,Tb_Activiteiten[[#Headers],[Projectmedewerker]],"")))</f>
        <v/>
      </c>
      <c r="AD821" t="str">
        <f>IF(ISNUMBER(FIND("arbeid",Methode_Keuze)),"",IF(ISNUMBER(FIND("arbeid",Methode_Keuze)),"",IF(Tb_Activiteiten[[#This Row],[Landbouwer]]=1,Tb_Activiteiten[[#Headers],[Landbouwer]],"")))</f>
        <v/>
      </c>
      <c r="AE821" t="str">
        <f>IF(ISNUMBER(FIND("arbeid",Methode_Keuze)),"",IF(ISNUMBER(FIND("arbeid",Methode_Keuze)),"",IF(Tb_Activiteiten[[#This Row],[Adviseur]]=1,Tb_Activiteiten[[#Headers],[Adviseur]],"")))</f>
        <v/>
      </c>
      <c r="AF821" t="str">
        <f>IF(ISNUMBER(FIND("arbeid",Methode_Keuze)),"",IF(ISNUMBER(FIND("arbeid",Methode_Keuze)),"",IF(Tb_Activiteiten[[#This Row],[Projectleider/Expert]]=1,Tb_Activiteiten[[#Headers],[Projectleider/Expert]],"")))</f>
        <v/>
      </c>
      <c r="AG821" t="str">
        <f>IF(ISNUMBER(FIND("arbeid",Methode_Keuze)),"",IF(ISNUMBER(FIND("arbeid",Methode_Keuze)),"",IF(Tb_Activiteiten[[#This Row],[Arbeidskosten]]=1,Tb_Activiteiten[[#Headers],[Arbeidskosten]],"")))</f>
        <v/>
      </c>
      <c r="AH821" t="str">
        <f>IF(ISNUMBER(FIND("arbeid",Methode_Keuze)),"",IF(ISNUMBER(FIND("arbeid",Methode_Keuze)),"",IF(Tb_Activiteiten[[#This Row],[Arbeidskosten op basis van IKS]]=1,Tb_Activiteiten[[#Headers],[Arbeidskosten op basis van IKS]],"")))</f>
        <v/>
      </c>
      <c r="AI821" t="str">
        <f>IF(ISNUMBER(FIND("overige",Methode_Keuze)),"",IF(Tb_Activiteiten[[#This Row],[Kosten derden exclusief btw]]=1,Tb_Activiteiten[[#Headers],[Kosten derden exclusief btw]],""))</f>
        <v/>
      </c>
      <c r="AJ821" t="str">
        <f>IF(ISNUMBER(FIND("overige",Methode_Keuze)),"",IF(Tb_Activiteiten[[#This Row],[Niet verrekenbare btw]]=1,Tb_Activiteiten[[#Headers],[Niet verrekenbare btw]],""))</f>
        <v/>
      </c>
      <c r="AK821" t="str">
        <f>IF(ISNUMBER(FIND("overige",Methode_Keuze)),"",IF(Tb_Activiteiten[[#This Row],[Grondkosten]]=1,Tb_Activiteiten[[#Headers],[Grondkosten]],""))</f>
        <v/>
      </c>
      <c r="AL821" t="str">
        <f>IF(ISNUMBER(FIND("overige",Methode_Keuze)),"",IF(Tb_Activiteiten[[#This Row],[Bijdrage in natura (overige)]]=1,Tb_Activiteiten[[#Headers],[Bijdrage in natura (overige)]],""))</f>
        <v/>
      </c>
      <c r="AM821" t="str">
        <f>IF(ISNUMBER(FIND("overige",Methode_Keuze)),"",IF(Tb_Activiteiten[[#This Row],[Bijdrage in natura (vrijwilligers)]]=1,Tb_Activiteiten[[#Headers],[Bijdrage in natura (vrijwilligers)]],""))</f>
        <v/>
      </c>
      <c r="AN821" t="str">
        <f>IF(ISNUMBER(FIND("overige",Methode_Keuze)),"",IF(Tb_Activiteiten[[#This Row],[Afschrijvingskosten]]=1,Tb_Activiteiten[[#Headers],[Afschrijvingskosten]],""))</f>
        <v/>
      </c>
    </row>
    <row r="822" spans="1:40" x14ac:dyDescent="0.25">
      <c r="A822" s="342"/>
      <c r="F822" s="81"/>
      <c r="G822" s="81"/>
      <c r="L822" s="71"/>
      <c r="N822" t="str">
        <f>IFERROR(IF(VLOOKUP(Tb_Activiteiten[[#This Row],[Openstelling]],Tb_Openstelling[],2,0)=1,1,""),"")</f>
        <v/>
      </c>
      <c r="AA822" t="str">
        <f>IF(ISNUMBER(FIND("arbeid",Methode_Keuze)),"",IF(ISNUMBER(FIND("arbeid",Methode_Keuze)),"",IF(Tb_Activiteiten[[#This Row],[Loonkosten]]=1,Tb_Activiteiten[[#Headers],[Loonkosten]],"")))</f>
        <v/>
      </c>
      <c r="AB822" t="str">
        <f>IF(ISNUMBER(FIND("arbeid",Methode_Keuze)),"",IF(ISNUMBER(FIND("arbeid",Methode_Keuze)),"",IF(Tb_Activiteiten[[#This Row],[Eigen arbeid]]=1,Tb_Activiteiten[[#Headers],[Eigen arbeid]],"")))</f>
        <v/>
      </c>
      <c r="AC822" t="str">
        <f>IF(ISNUMBER(FIND("arbeid",Methode_Keuze)),"",IF(ISNUMBER(FIND("arbeid",Methode_Keuze)),"",IF(Tb_Activiteiten[[#This Row],[Projectmedewerker]]=1,Tb_Activiteiten[[#Headers],[Projectmedewerker]],"")))</f>
        <v/>
      </c>
      <c r="AD822" t="str">
        <f>IF(ISNUMBER(FIND("arbeid",Methode_Keuze)),"",IF(ISNUMBER(FIND("arbeid",Methode_Keuze)),"",IF(Tb_Activiteiten[[#This Row],[Landbouwer]]=1,Tb_Activiteiten[[#Headers],[Landbouwer]],"")))</f>
        <v/>
      </c>
      <c r="AE822" t="str">
        <f>IF(ISNUMBER(FIND("arbeid",Methode_Keuze)),"",IF(ISNUMBER(FIND("arbeid",Methode_Keuze)),"",IF(Tb_Activiteiten[[#This Row],[Adviseur]]=1,Tb_Activiteiten[[#Headers],[Adviseur]],"")))</f>
        <v/>
      </c>
      <c r="AF822" t="str">
        <f>IF(ISNUMBER(FIND("arbeid",Methode_Keuze)),"",IF(ISNUMBER(FIND("arbeid",Methode_Keuze)),"",IF(Tb_Activiteiten[[#This Row],[Projectleider/Expert]]=1,Tb_Activiteiten[[#Headers],[Projectleider/Expert]],"")))</f>
        <v/>
      </c>
      <c r="AG822" t="str">
        <f>IF(ISNUMBER(FIND("arbeid",Methode_Keuze)),"",IF(ISNUMBER(FIND("arbeid",Methode_Keuze)),"",IF(Tb_Activiteiten[[#This Row],[Arbeidskosten]]=1,Tb_Activiteiten[[#Headers],[Arbeidskosten]],"")))</f>
        <v/>
      </c>
      <c r="AH822" t="str">
        <f>IF(ISNUMBER(FIND("arbeid",Methode_Keuze)),"",IF(ISNUMBER(FIND("arbeid",Methode_Keuze)),"",IF(Tb_Activiteiten[[#This Row],[Arbeidskosten op basis van IKS]]=1,Tb_Activiteiten[[#Headers],[Arbeidskosten op basis van IKS]],"")))</f>
        <v/>
      </c>
      <c r="AI822" t="str">
        <f>IF(ISNUMBER(FIND("overige",Methode_Keuze)),"",IF(Tb_Activiteiten[[#This Row],[Kosten derden exclusief btw]]=1,Tb_Activiteiten[[#Headers],[Kosten derden exclusief btw]],""))</f>
        <v/>
      </c>
      <c r="AJ822" t="str">
        <f>IF(ISNUMBER(FIND("overige",Methode_Keuze)),"",IF(Tb_Activiteiten[[#This Row],[Niet verrekenbare btw]]=1,Tb_Activiteiten[[#Headers],[Niet verrekenbare btw]],""))</f>
        <v/>
      </c>
      <c r="AK822" t="str">
        <f>IF(ISNUMBER(FIND("overige",Methode_Keuze)),"",IF(Tb_Activiteiten[[#This Row],[Grondkosten]]=1,Tb_Activiteiten[[#Headers],[Grondkosten]],""))</f>
        <v/>
      </c>
      <c r="AL822" t="str">
        <f>IF(ISNUMBER(FIND("overige",Methode_Keuze)),"",IF(Tb_Activiteiten[[#This Row],[Bijdrage in natura (overige)]]=1,Tb_Activiteiten[[#Headers],[Bijdrage in natura (overige)]],""))</f>
        <v/>
      </c>
      <c r="AM822" t="str">
        <f>IF(ISNUMBER(FIND("overige",Methode_Keuze)),"",IF(Tb_Activiteiten[[#This Row],[Bijdrage in natura (vrijwilligers)]]=1,Tb_Activiteiten[[#Headers],[Bijdrage in natura (vrijwilligers)]],""))</f>
        <v/>
      </c>
      <c r="AN822" t="str">
        <f>IF(ISNUMBER(FIND("overige",Methode_Keuze)),"",IF(Tb_Activiteiten[[#This Row],[Afschrijvingskosten]]=1,Tb_Activiteiten[[#Headers],[Afschrijvingskosten]],""))</f>
        <v/>
      </c>
    </row>
    <row r="823" spans="1:40" x14ac:dyDescent="0.25">
      <c r="A823" s="342"/>
      <c r="F823" s="81"/>
      <c r="G823" s="81"/>
      <c r="L823" s="71"/>
      <c r="N823" t="str">
        <f>IFERROR(IF(VLOOKUP(Tb_Activiteiten[[#This Row],[Openstelling]],Tb_Openstelling[],2,0)=1,1,""),"")</f>
        <v/>
      </c>
      <c r="AA823" t="str">
        <f>IF(ISNUMBER(FIND("arbeid",Methode_Keuze)),"",IF(ISNUMBER(FIND("arbeid",Methode_Keuze)),"",IF(Tb_Activiteiten[[#This Row],[Loonkosten]]=1,Tb_Activiteiten[[#Headers],[Loonkosten]],"")))</f>
        <v/>
      </c>
      <c r="AB823" t="str">
        <f>IF(ISNUMBER(FIND("arbeid",Methode_Keuze)),"",IF(ISNUMBER(FIND("arbeid",Methode_Keuze)),"",IF(Tb_Activiteiten[[#This Row],[Eigen arbeid]]=1,Tb_Activiteiten[[#Headers],[Eigen arbeid]],"")))</f>
        <v/>
      </c>
      <c r="AC823" t="str">
        <f>IF(ISNUMBER(FIND("arbeid",Methode_Keuze)),"",IF(ISNUMBER(FIND("arbeid",Methode_Keuze)),"",IF(Tb_Activiteiten[[#This Row],[Projectmedewerker]]=1,Tb_Activiteiten[[#Headers],[Projectmedewerker]],"")))</f>
        <v/>
      </c>
      <c r="AD823" t="str">
        <f>IF(ISNUMBER(FIND("arbeid",Methode_Keuze)),"",IF(ISNUMBER(FIND("arbeid",Methode_Keuze)),"",IF(Tb_Activiteiten[[#This Row],[Landbouwer]]=1,Tb_Activiteiten[[#Headers],[Landbouwer]],"")))</f>
        <v/>
      </c>
      <c r="AE823" t="str">
        <f>IF(ISNUMBER(FIND("arbeid",Methode_Keuze)),"",IF(ISNUMBER(FIND("arbeid",Methode_Keuze)),"",IF(Tb_Activiteiten[[#This Row],[Adviseur]]=1,Tb_Activiteiten[[#Headers],[Adviseur]],"")))</f>
        <v/>
      </c>
      <c r="AF823" t="str">
        <f>IF(ISNUMBER(FIND("arbeid",Methode_Keuze)),"",IF(ISNUMBER(FIND("arbeid",Methode_Keuze)),"",IF(Tb_Activiteiten[[#This Row],[Projectleider/Expert]]=1,Tb_Activiteiten[[#Headers],[Projectleider/Expert]],"")))</f>
        <v/>
      </c>
      <c r="AG823" t="str">
        <f>IF(ISNUMBER(FIND("arbeid",Methode_Keuze)),"",IF(ISNUMBER(FIND("arbeid",Methode_Keuze)),"",IF(Tb_Activiteiten[[#This Row],[Arbeidskosten]]=1,Tb_Activiteiten[[#Headers],[Arbeidskosten]],"")))</f>
        <v/>
      </c>
      <c r="AH823" t="str">
        <f>IF(ISNUMBER(FIND("arbeid",Methode_Keuze)),"",IF(ISNUMBER(FIND("arbeid",Methode_Keuze)),"",IF(Tb_Activiteiten[[#This Row],[Arbeidskosten op basis van IKS]]=1,Tb_Activiteiten[[#Headers],[Arbeidskosten op basis van IKS]],"")))</f>
        <v/>
      </c>
      <c r="AI823" t="str">
        <f>IF(ISNUMBER(FIND("overige",Methode_Keuze)),"",IF(Tb_Activiteiten[[#This Row],[Kosten derden exclusief btw]]=1,Tb_Activiteiten[[#Headers],[Kosten derden exclusief btw]],""))</f>
        <v/>
      </c>
      <c r="AJ823" t="str">
        <f>IF(ISNUMBER(FIND("overige",Methode_Keuze)),"",IF(Tb_Activiteiten[[#This Row],[Niet verrekenbare btw]]=1,Tb_Activiteiten[[#Headers],[Niet verrekenbare btw]],""))</f>
        <v/>
      </c>
      <c r="AK823" t="str">
        <f>IF(ISNUMBER(FIND("overige",Methode_Keuze)),"",IF(Tb_Activiteiten[[#This Row],[Grondkosten]]=1,Tb_Activiteiten[[#Headers],[Grondkosten]],""))</f>
        <v/>
      </c>
      <c r="AL823" t="str">
        <f>IF(ISNUMBER(FIND("overige",Methode_Keuze)),"",IF(Tb_Activiteiten[[#This Row],[Bijdrage in natura (overige)]]=1,Tb_Activiteiten[[#Headers],[Bijdrage in natura (overige)]],""))</f>
        <v/>
      </c>
      <c r="AM823" t="str">
        <f>IF(ISNUMBER(FIND("overige",Methode_Keuze)),"",IF(Tb_Activiteiten[[#This Row],[Bijdrage in natura (vrijwilligers)]]=1,Tb_Activiteiten[[#Headers],[Bijdrage in natura (vrijwilligers)]],""))</f>
        <v/>
      </c>
      <c r="AN823" t="str">
        <f>IF(ISNUMBER(FIND("overige",Methode_Keuze)),"",IF(Tb_Activiteiten[[#This Row],[Afschrijvingskosten]]=1,Tb_Activiteiten[[#Headers],[Afschrijvingskosten]],""))</f>
        <v/>
      </c>
    </row>
    <row r="824" spans="1:40" x14ac:dyDescent="0.25">
      <c r="A824" s="342"/>
      <c r="F824" s="81"/>
      <c r="G824" s="81"/>
      <c r="L824" s="71"/>
      <c r="N824" t="str">
        <f>IFERROR(IF(VLOOKUP(Tb_Activiteiten[[#This Row],[Openstelling]],Tb_Openstelling[],2,0)=1,1,""),"")</f>
        <v/>
      </c>
      <c r="AA824" t="str">
        <f>IF(ISNUMBER(FIND("arbeid",Methode_Keuze)),"",IF(ISNUMBER(FIND("arbeid",Methode_Keuze)),"",IF(Tb_Activiteiten[[#This Row],[Loonkosten]]=1,Tb_Activiteiten[[#Headers],[Loonkosten]],"")))</f>
        <v/>
      </c>
      <c r="AB824" t="str">
        <f>IF(ISNUMBER(FIND("arbeid",Methode_Keuze)),"",IF(ISNUMBER(FIND("arbeid",Methode_Keuze)),"",IF(Tb_Activiteiten[[#This Row],[Eigen arbeid]]=1,Tb_Activiteiten[[#Headers],[Eigen arbeid]],"")))</f>
        <v/>
      </c>
      <c r="AC824" t="str">
        <f>IF(ISNUMBER(FIND("arbeid",Methode_Keuze)),"",IF(ISNUMBER(FIND("arbeid",Methode_Keuze)),"",IF(Tb_Activiteiten[[#This Row],[Projectmedewerker]]=1,Tb_Activiteiten[[#Headers],[Projectmedewerker]],"")))</f>
        <v/>
      </c>
      <c r="AD824" t="str">
        <f>IF(ISNUMBER(FIND("arbeid",Methode_Keuze)),"",IF(ISNUMBER(FIND("arbeid",Methode_Keuze)),"",IF(Tb_Activiteiten[[#This Row],[Landbouwer]]=1,Tb_Activiteiten[[#Headers],[Landbouwer]],"")))</f>
        <v/>
      </c>
      <c r="AE824" t="str">
        <f>IF(ISNUMBER(FIND("arbeid",Methode_Keuze)),"",IF(ISNUMBER(FIND("arbeid",Methode_Keuze)),"",IF(Tb_Activiteiten[[#This Row],[Adviseur]]=1,Tb_Activiteiten[[#Headers],[Adviseur]],"")))</f>
        <v/>
      </c>
      <c r="AF824" t="str">
        <f>IF(ISNUMBER(FIND("arbeid",Methode_Keuze)),"",IF(ISNUMBER(FIND("arbeid",Methode_Keuze)),"",IF(Tb_Activiteiten[[#This Row],[Projectleider/Expert]]=1,Tb_Activiteiten[[#Headers],[Projectleider/Expert]],"")))</f>
        <v/>
      </c>
      <c r="AG824" t="str">
        <f>IF(ISNUMBER(FIND("arbeid",Methode_Keuze)),"",IF(ISNUMBER(FIND("arbeid",Methode_Keuze)),"",IF(Tb_Activiteiten[[#This Row],[Arbeidskosten]]=1,Tb_Activiteiten[[#Headers],[Arbeidskosten]],"")))</f>
        <v/>
      </c>
      <c r="AH824" t="str">
        <f>IF(ISNUMBER(FIND("arbeid",Methode_Keuze)),"",IF(ISNUMBER(FIND("arbeid",Methode_Keuze)),"",IF(Tb_Activiteiten[[#This Row],[Arbeidskosten op basis van IKS]]=1,Tb_Activiteiten[[#Headers],[Arbeidskosten op basis van IKS]],"")))</f>
        <v/>
      </c>
      <c r="AI824" t="str">
        <f>IF(ISNUMBER(FIND("overige",Methode_Keuze)),"",IF(Tb_Activiteiten[[#This Row],[Kosten derden exclusief btw]]=1,Tb_Activiteiten[[#Headers],[Kosten derden exclusief btw]],""))</f>
        <v/>
      </c>
      <c r="AJ824" t="str">
        <f>IF(ISNUMBER(FIND("overige",Methode_Keuze)),"",IF(Tb_Activiteiten[[#This Row],[Niet verrekenbare btw]]=1,Tb_Activiteiten[[#Headers],[Niet verrekenbare btw]],""))</f>
        <v/>
      </c>
      <c r="AK824" t="str">
        <f>IF(ISNUMBER(FIND("overige",Methode_Keuze)),"",IF(Tb_Activiteiten[[#This Row],[Grondkosten]]=1,Tb_Activiteiten[[#Headers],[Grondkosten]],""))</f>
        <v/>
      </c>
      <c r="AL824" t="str">
        <f>IF(ISNUMBER(FIND("overige",Methode_Keuze)),"",IF(Tb_Activiteiten[[#This Row],[Bijdrage in natura (overige)]]=1,Tb_Activiteiten[[#Headers],[Bijdrage in natura (overige)]],""))</f>
        <v/>
      </c>
      <c r="AM824" t="str">
        <f>IF(ISNUMBER(FIND("overige",Methode_Keuze)),"",IF(Tb_Activiteiten[[#This Row],[Bijdrage in natura (vrijwilligers)]]=1,Tb_Activiteiten[[#Headers],[Bijdrage in natura (vrijwilligers)]],""))</f>
        <v/>
      </c>
      <c r="AN824" t="str">
        <f>IF(ISNUMBER(FIND("overige",Methode_Keuze)),"",IF(Tb_Activiteiten[[#This Row],[Afschrijvingskosten]]=1,Tb_Activiteiten[[#Headers],[Afschrijvingskosten]],""))</f>
        <v/>
      </c>
    </row>
    <row r="825" spans="1:40" x14ac:dyDescent="0.25">
      <c r="A825" s="342"/>
      <c r="F825" s="81"/>
      <c r="G825" s="81"/>
      <c r="L825" s="71"/>
      <c r="N825" t="str">
        <f>IFERROR(IF(VLOOKUP(Tb_Activiteiten[[#This Row],[Openstelling]],Tb_Openstelling[],2,0)=1,1,""),"")</f>
        <v/>
      </c>
      <c r="AA825" t="str">
        <f>IF(ISNUMBER(FIND("arbeid",Methode_Keuze)),"",IF(ISNUMBER(FIND("arbeid",Methode_Keuze)),"",IF(Tb_Activiteiten[[#This Row],[Loonkosten]]=1,Tb_Activiteiten[[#Headers],[Loonkosten]],"")))</f>
        <v/>
      </c>
      <c r="AB825" t="str">
        <f>IF(ISNUMBER(FIND("arbeid",Methode_Keuze)),"",IF(ISNUMBER(FIND("arbeid",Methode_Keuze)),"",IF(Tb_Activiteiten[[#This Row],[Eigen arbeid]]=1,Tb_Activiteiten[[#Headers],[Eigen arbeid]],"")))</f>
        <v/>
      </c>
      <c r="AC825" t="str">
        <f>IF(ISNUMBER(FIND("arbeid",Methode_Keuze)),"",IF(ISNUMBER(FIND("arbeid",Methode_Keuze)),"",IF(Tb_Activiteiten[[#This Row],[Projectmedewerker]]=1,Tb_Activiteiten[[#Headers],[Projectmedewerker]],"")))</f>
        <v/>
      </c>
      <c r="AD825" t="str">
        <f>IF(ISNUMBER(FIND("arbeid",Methode_Keuze)),"",IF(ISNUMBER(FIND("arbeid",Methode_Keuze)),"",IF(Tb_Activiteiten[[#This Row],[Landbouwer]]=1,Tb_Activiteiten[[#Headers],[Landbouwer]],"")))</f>
        <v/>
      </c>
      <c r="AE825" t="str">
        <f>IF(ISNUMBER(FIND("arbeid",Methode_Keuze)),"",IF(ISNUMBER(FIND("arbeid",Methode_Keuze)),"",IF(Tb_Activiteiten[[#This Row],[Adviseur]]=1,Tb_Activiteiten[[#Headers],[Adviseur]],"")))</f>
        <v/>
      </c>
      <c r="AF825" t="str">
        <f>IF(ISNUMBER(FIND("arbeid",Methode_Keuze)),"",IF(ISNUMBER(FIND("arbeid",Methode_Keuze)),"",IF(Tb_Activiteiten[[#This Row],[Projectleider/Expert]]=1,Tb_Activiteiten[[#Headers],[Projectleider/Expert]],"")))</f>
        <v/>
      </c>
      <c r="AG825" t="str">
        <f>IF(ISNUMBER(FIND("arbeid",Methode_Keuze)),"",IF(ISNUMBER(FIND("arbeid",Methode_Keuze)),"",IF(Tb_Activiteiten[[#This Row],[Arbeidskosten]]=1,Tb_Activiteiten[[#Headers],[Arbeidskosten]],"")))</f>
        <v/>
      </c>
      <c r="AH825" t="str">
        <f>IF(ISNUMBER(FIND("arbeid",Methode_Keuze)),"",IF(ISNUMBER(FIND("arbeid",Methode_Keuze)),"",IF(Tb_Activiteiten[[#This Row],[Arbeidskosten op basis van IKS]]=1,Tb_Activiteiten[[#Headers],[Arbeidskosten op basis van IKS]],"")))</f>
        <v/>
      </c>
      <c r="AI825" t="str">
        <f>IF(ISNUMBER(FIND("overige",Methode_Keuze)),"",IF(Tb_Activiteiten[[#This Row],[Kosten derden exclusief btw]]=1,Tb_Activiteiten[[#Headers],[Kosten derden exclusief btw]],""))</f>
        <v/>
      </c>
      <c r="AJ825" t="str">
        <f>IF(ISNUMBER(FIND("overige",Methode_Keuze)),"",IF(Tb_Activiteiten[[#This Row],[Niet verrekenbare btw]]=1,Tb_Activiteiten[[#Headers],[Niet verrekenbare btw]],""))</f>
        <v/>
      </c>
      <c r="AK825" t="str">
        <f>IF(ISNUMBER(FIND("overige",Methode_Keuze)),"",IF(Tb_Activiteiten[[#This Row],[Grondkosten]]=1,Tb_Activiteiten[[#Headers],[Grondkosten]],""))</f>
        <v/>
      </c>
      <c r="AL825" t="str">
        <f>IF(ISNUMBER(FIND("overige",Methode_Keuze)),"",IF(Tb_Activiteiten[[#This Row],[Bijdrage in natura (overige)]]=1,Tb_Activiteiten[[#Headers],[Bijdrage in natura (overige)]],""))</f>
        <v/>
      </c>
      <c r="AM825" t="str">
        <f>IF(ISNUMBER(FIND("overige",Methode_Keuze)),"",IF(Tb_Activiteiten[[#This Row],[Bijdrage in natura (vrijwilligers)]]=1,Tb_Activiteiten[[#Headers],[Bijdrage in natura (vrijwilligers)]],""))</f>
        <v/>
      </c>
      <c r="AN825" t="str">
        <f>IF(ISNUMBER(FIND("overige",Methode_Keuze)),"",IF(Tb_Activiteiten[[#This Row],[Afschrijvingskosten]]=1,Tb_Activiteiten[[#Headers],[Afschrijvingskosten]],""))</f>
        <v/>
      </c>
    </row>
    <row r="826" spans="1:40" x14ac:dyDescent="0.25">
      <c r="A826" s="342"/>
      <c r="F826" s="81"/>
      <c r="G826" s="81"/>
      <c r="L826" s="71"/>
      <c r="N826" t="str">
        <f>IFERROR(IF(VLOOKUP(Tb_Activiteiten[[#This Row],[Openstelling]],Tb_Openstelling[],2,0)=1,1,""),"")</f>
        <v/>
      </c>
      <c r="AA826" t="str">
        <f>IF(ISNUMBER(FIND("arbeid",Methode_Keuze)),"",IF(ISNUMBER(FIND("arbeid",Methode_Keuze)),"",IF(Tb_Activiteiten[[#This Row],[Loonkosten]]=1,Tb_Activiteiten[[#Headers],[Loonkosten]],"")))</f>
        <v/>
      </c>
      <c r="AB826" t="str">
        <f>IF(ISNUMBER(FIND("arbeid",Methode_Keuze)),"",IF(ISNUMBER(FIND("arbeid",Methode_Keuze)),"",IF(Tb_Activiteiten[[#This Row],[Eigen arbeid]]=1,Tb_Activiteiten[[#Headers],[Eigen arbeid]],"")))</f>
        <v/>
      </c>
      <c r="AC826" t="str">
        <f>IF(ISNUMBER(FIND("arbeid",Methode_Keuze)),"",IF(ISNUMBER(FIND("arbeid",Methode_Keuze)),"",IF(Tb_Activiteiten[[#This Row],[Projectmedewerker]]=1,Tb_Activiteiten[[#Headers],[Projectmedewerker]],"")))</f>
        <v/>
      </c>
      <c r="AD826" t="str">
        <f>IF(ISNUMBER(FIND("arbeid",Methode_Keuze)),"",IF(ISNUMBER(FIND("arbeid",Methode_Keuze)),"",IF(Tb_Activiteiten[[#This Row],[Landbouwer]]=1,Tb_Activiteiten[[#Headers],[Landbouwer]],"")))</f>
        <v/>
      </c>
      <c r="AE826" t="str">
        <f>IF(ISNUMBER(FIND("arbeid",Methode_Keuze)),"",IF(ISNUMBER(FIND("arbeid",Methode_Keuze)),"",IF(Tb_Activiteiten[[#This Row],[Adviseur]]=1,Tb_Activiteiten[[#Headers],[Adviseur]],"")))</f>
        <v/>
      </c>
      <c r="AF826" t="str">
        <f>IF(ISNUMBER(FIND("arbeid",Methode_Keuze)),"",IF(ISNUMBER(FIND("arbeid",Methode_Keuze)),"",IF(Tb_Activiteiten[[#This Row],[Projectleider/Expert]]=1,Tb_Activiteiten[[#Headers],[Projectleider/Expert]],"")))</f>
        <v/>
      </c>
      <c r="AG826" t="str">
        <f>IF(ISNUMBER(FIND("arbeid",Methode_Keuze)),"",IF(ISNUMBER(FIND("arbeid",Methode_Keuze)),"",IF(Tb_Activiteiten[[#This Row],[Arbeidskosten]]=1,Tb_Activiteiten[[#Headers],[Arbeidskosten]],"")))</f>
        <v/>
      </c>
      <c r="AH826" t="str">
        <f>IF(ISNUMBER(FIND("arbeid",Methode_Keuze)),"",IF(ISNUMBER(FIND("arbeid",Methode_Keuze)),"",IF(Tb_Activiteiten[[#This Row],[Arbeidskosten op basis van IKS]]=1,Tb_Activiteiten[[#Headers],[Arbeidskosten op basis van IKS]],"")))</f>
        <v/>
      </c>
      <c r="AI826" t="str">
        <f>IF(ISNUMBER(FIND("overige",Methode_Keuze)),"",IF(Tb_Activiteiten[[#This Row],[Kosten derden exclusief btw]]=1,Tb_Activiteiten[[#Headers],[Kosten derden exclusief btw]],""))</f>
        <v/>
      </c>
      <c r="AJ826" t="str">
        <f>IF(ISNUMBER(FIND("overige",Methode_Keuze)),"",IF(Tb_Activiteiten[[#This Row],[Niet verrekenbare btw]]=1,Tb_Activiteiten[[#Headers],[Niet verrekenbare btw]],""))</f>
        <v/>
      </c>
      <c r="AK826" t="str">
        <f>IF(ISNUMBER(FIND("overige",Methode_Keuze)),"",IF(Tb_Activiteiten[[#This Row],[Grondkosten]]=1,Tb_Activiteiten[[#Headers],[Grondkosten]],""))</f>
        <v/>
      </c>
      <c r="AL826" t="str">
        <f>IF(ISNUMBER(FIND("overige",Methode_Keuze)),"",IF(Tb_Activiteiten[[#This Row],[Bijdrage in natura (overige)]]=1,Tb_Activiteiten[[#Headers],[Bijdrage in natura (overige)]],""))</f>
        <v/>
      </c>
      <c r="AM826" t="str">
        <f>IF(ISNUMBER(FIND("overige",Methode_Keuze)),"",IF(Tb_Activiteiten[[#This Row],[Bijdrage in natura (vrijwilligers)]]=1,Tb_Activiteiten[[#Headers],[Bijdrage in natura (vrijwilligers)]],""))</f>
        <v/>
      </c>
      <c r="AN826" t="str">
        <f>IF(ISNUMBER(FIND("overige",Methode_Keuze)),"",IF(Tb_Activiteiten[[#This Row],[Afschrijvingskosten]]=1,Tb_Activiteiten[[#Headers],[Afschrijvingskosten]],""))</f>
        <v/>
      </c>
    </row>
    <row r="827" spans="1:40" x14ac:dyDescent="0.25">
      <c r="A827" s="342"/>
      <c r="F827" s="81"/>
      <c r="G827" s="81"/>
      <c r="L827" s="71"/>
      <c r="N827" t="str">
        <f>IFERROR(IF(VLOOKUP(Tb_Activiteiten[[#This Row],[Openstelling]],Tb_Openstelling[],2,0)=1,1,""),"")</f>
        <v/>
      </c>
      <c r="AA827" t="str">
        <f>IF(ISNUMBER(FIND("arbeid",Methode_Keuze)),"",IF(ISNUMBER(FIND("arbeid",Methode_Keuze)),"",IF(Tb_Activiteiten[[#This Row],[Loonkosten]]=1,Tb_Activiteiten[[#Headers],[Loonkosten]],"")))</f>
        <v/>
      </c>
      <c r="AB827" t="str">
        <f>IF(ISNUMBER(FIND("arbeid",Methode_Keuze)),"",IF(ISNUMBER(FIND("arbeid",Methode_Keuze)),"",IF(Tb_Activiteiten[[#This Row],[Eigen arbeid]]=1,Tb_Activiteiten[[#Headers],[Eigen arbeid]],"")))</f>
        <v/>
      </c>
      <c r="AC827" t="str">
        <f>IF(ISNUMBER(FIND("arbeid",Methode_Keuze)),"",IF(ISNUMBER(FIND("arbeid",Methode_Keuze)),"",IF(Tb_Activiteiten[[#This Row],[Projectmedewerker]]=1,Tb_Activiteiten[[#Headers],[Projectmedewerker]],"")))</f>
        <v/>
      </c>
      <c r="AD827" t="str">
        <f>IF(ISNUMBER(FIND("arbeid",Methode_Keuze)),"",IF(ISNUMBER(FIND("arbeid",Methode_Keuze)),"",IF(Tb_Activiteiten[[#This Row],[Landbouwer]]=1,Tb_Activiteiten[[#Headers],[Landbouwer]],"")))</f>
        <v/>
      </c>
      <c r="AE827" t="str">
        <f>IF(ISNUMBER(FIND("arbeid",Methode_Keuze)),"",IF(ISNUMBER(FIND("arbeid",Methode_Keuze)),"",IF(Tb_Activiteiten[[#This Row],[Adviseur]]=1,Tb_Activiteiten[[#Headers],[Adviseur]],"")))</f>
        <v/>
      </c>
      <c r="AF827" t="str">
        <f>IF(ISNUMBER(FIND("arbeid",Methode_Keuze)),"",IF(ISNUMBER(FIND("arbeid",Methode_Keuze)),"",IF(Tb_Activiteiten[[#This Row],[Projectleider/Expert]]=1,Tb_Activiteiten[[#Headers],[Projectleider/Expert]],"")))</f>
        <v/>
      </c>
      <c r="AG827" t="str">
        <f>IF(ISNUMBER(FIND("arbeid",Methode_Keuze)),"",IF(ISNUMBER(FIND("arbeid",Methode_Keuze)),"",IF(Tb_Activiteiten[[#This Row],[Arbeidskosten]]=1,Tb_Activiteiten[[#Headers],[Arbeidskosten]],"")))</f>
        <v/>
      </c>
      <c r="AH827" t="str">
        <f>IF(ISNUMBER(FIND("arbeid",Methode_Keuze)),"",IF(ISNUMBER(FIND("arbeid",Methode_Keuze)),"",IF(Tb_Activiteiten[[#This Row],[Arbeidskosten op basis van IKS]]=1,Tb_Activiteiten[[#Headers],[Arbeidskosten op basis van IKS]],"")))</f>
        <v/>
      </c>
      <c r="AI827" t="str">
        <f>IF(ISNUMBER(FIND("overige",Methode_Keuze)),"",IF(Tb_Activiteiten[[#This Row],[Kosten derden exclusief btw]]=1,Tb_Activiteiten[[#Headers],[Kosten derden exclusief btw]],""))</f>
        <v/>
      </c>
      <c r="AJ827" t="str">
        <f>IF(ISNUMBER(FIND("overige",Methode_Keuze)),"",IF(Tb_Activiteiten[[#This Row],[Niet verrekenbare btw]]=1,Tb_Activiteiten[[#Headers],[Niet verrekenbare btw]],""))</f>
        <v/>
      </c>
      <c r="AK827" t="str">
        <f>IF(ISNUMBER(FIND("overige",Methode_Keuze)),"",IF(Tb_Activiteiten[[#This Row],[Grondkosten]]=1,Tb_Activiteiten[[#Headers],[Grondkosten]],""))</f>
        <v/>
      </c>
      <c r="AL827" t="str">
        <f>IF(ISNUMBER(FIND("overige",Methode_Keuze)),"",IF(Tb_Activiteiten[[#This Row],[Bijdrage in natura (overige)]]=1,Tb_Activiteiten[[#Headers],[Bijdrage in natura (overige)]],""))</f>
        <v/>
      </c>
      <c r="AM827" t="str">
        <f>IF(ISNUMBER(FIND("overige",Methode_Keuze)),"",IF(Tb_Activiteiten[[#This Row],[Bijdrage in natura (vrijwilligers)]]=1,Tb_Activiteiten[[#Headers],[Bijdrage in natura (vrijwilligers)]],""))</f>
        <v/>
      </c>
      <c r="AN827" t="str">
        <f>IF(ISNUMBER(FIND("overige",Methode_Keuze)),"",IF(Tb_Activiteiten[[#This Row],[Afschrijvingskosten]]=1,Tb_Activiteiten[[#Headers],[Afschrijvingskosten]],""))</f>
        <v/>
      </c>
    </row>
    <row r="828" spans="1:40" x14ac:dyDescent="0.25">
      <c r="A828" s="342"/>
      <c r="F828" s="81"/>
      <c r="G828" s="81"/>
      <c r="L828" s="71"/>
      <c r="N828" t="str">
        <f>IFERROR(IF(VLOOKUP(Tb_Activiteiten[[#This Row],[Openstelling]],Tb_Openstelling[],2,0)=1,1,""),"")</f>
        <v/>
      </c>
      <c r="AA828" t="str">
        <f>IF(ISNUMBER(FIND("arbeid",Methode_Keuze)),"",IF(ISNUMBER(FIND("arbeid",Methode_Keuze)),"",IF(Tb_Activiteiten[[#This Row],[Loonkosten]]=1,Tb_Activiteiten[[#Headers],[Loonkosten]],"")))</f>
        <v/>
      </c>
      <c r="AB828" t="str">
        <f>IF(ISNUMBER(FIND("arbeid",Methode_Keuze)),"",IF(ISNUMBER(FIND("arbeid",Methode_Keuze)),"",IF(Tb_Activiteiten[[#This Row],[Eigen arbeid]]=1,Tb_Activiteiten[[#Headers],[Eigen arbeid]],"")))</f>
        <v/>
      </c>
      <c r="AC828" t="str">
        <f>IF(ISNUMBER(FIND("arbeid",Methode_Keuze)),"",IF(ISNUMBER(FIND("arbeid",Methode_Keuze)),"",IF(Tb_Activiteiten[[#This Row],[Projectmedewerker]]=1,Tb_Activiteiten[[#Headers],[Projectmedewerker]],"")))</f>
        <v/>
      </c>
      <c r="AD828" t="str">
        <f>IF(ISNUMBER(FIND("arbeid",Methode_Keuze)),"",IF(ISNUMBER(FIND("arbeid",Methode_Keuze)),"",IF(Tb_Activiteiten[[#This Row],[Landbouwer]]=1,Tb_Activiteiten[[#Headers],[Landbouwer]],"")))</f>
        <v/>
      </c>
      <c r="AE828" t="str">
        <f>IF(ISNUMBER(FIND("arbeid",Methode_Keuze)),"",IF(ISNUMBER(FIND("arbeid",Methode_Keuze)),"",IF(Tb_Activiteiten[[#This Row],[Adviseur]]=1,Tb_Activiteiten[[#Headers],[Adviseur]],"")))</f>
        <v/>
      </c>
      <c r="AF828" t="str">
        <f>IF(ISNUMBER(FIND("arbeid",Methode_Keuze)),"",IF(ISNUMBER(FIND("arbeid",Methode_Keuze)),"",IF(Tb_Activiteiten[[#This Row],[Projectleider/Expert]]=1,Tb_Activiteiten[[#Headers],[Projectleider/Expert]],"")))</f>
        <v/>
      </c>
      <c r="AG828" t="str">
        <f>IF(ISNUMBER(FIND("arbeid",Methode_Keuze)),"",IF(ISNUMBER(FIND("arbeid",Methode_Keuze)),"",IF(Tb_Activiteiten[[#This Row],[Arbeidskosten]]=1,Tb_Activiteiten[[#Headers],[Arbeidskosten]],"")))</f>
        <v/>
      </c>
      <c r="AH828" t="str">
        <f>IF(ISNUMBER(FIND("arbeid",Methode_Keuze)),"",IF(ISNUMBER(FIND("arbeid",Methode_Keuze)),"",IF(Tb_Activiteiten[[#This Row],[Arbeidskosten op basis van IKS]]=1,Tb_Activiteiten[[#Headers],[Arbeidskosten op basis van IKS]],"")))</f>
        <v/>
      </c>
      <c r="AI828" t="str">
        <f>IF(ISNUMBER(FIND("overige",Methode_Keuze)),"",IF(Tb_Activiteiten[[#This Row],[Kosten derden exclusief btw]]=1,Tb_Activiteiten[[#Headers],[Kosten derden exclusief btw]],""))</f>
        <v/>
      </c>
      <c r="AJ828" t="str">
        <f>IF(ISNUMBER(FIND("overige",Methode_Keuze)),"",IF(Tb_Activiteiten[[#This Row],[Niet verrekenbare btw]]=1,Tb_Activiteiten[[#Headers],[Niet verrekenbare btw]],""))</f>
        <v/>
      </c>
      <c r="AK828" t="str">
        <f>IF(ISNUMBER(FIND("overige",Methode_Keuze)),"",IF(Tb_Activiteiten[[#This Row],[Grondkosten]]=1,Tb_Activiteiten[[#Headers],[Grondkosten]],""))</f>
        <v/>
      </c>
      <c r="AL828" t="str">
        <f>IF(ISNUMBER(FIND("overige",Methode_Keuze)),"",IF(Tb_Activiteiten[[#This Row],[Bijdrage in natura (overige)]]=1,Tb_Activiteiten[[#Headers],[Bijdrage in natura (overige)]],""))</f>
        <v/>
      </c>
      <c r="AM828" t="str">
        <f>IF(ISNUMBER(FIND("overige",Methode_Keuze)),"",IF(Tb_Activiteiten[[#This Row],[Bijdrage in natura (vrijwilligers)]]=1,Tb_Activiteiten[[#Headers],[Bijdrage in natura (vrijwilligers)]],""))</f>
        <v/>
      </c>
      <c r="AN828" t="str">
        <f>IF(ISNUMBER(FIND("overige",Methode_Keuze)),"",IF(Tb_Activiteiten[[#This Row],[Afschrijvingskosten]]=1,Tb_Activiteiten[[#Headers],[Afschrijvingskosten]],""))</f>
        <v/>
      </c>
    </row>
    <row r="829" spans="1:40" x14ac:dyDescent="0.25">
      <c r="A829" s="342"/>
      <c r="F829" s="81"/>
      <c r="G829" s="81"/>
      <c r="L829" s="71"/>
      <c r="N829" t="str">
        <f>IFERROR(IF(VLOOKUP(Tb_Activiteiten[[#This Row],[Openstelling]],Tb_Openstelling[],2,0)=1,1,""),"")</f>
        <v/>
      </c>
      <c r="AA829" t="str">
        <f>IF(ISNUMBER(FIND("arbeid",Methode_Keuze)),"",IF(ISNUMBER(FIND("arbeid",Methode_Keuze)),"",IF(Tb_Activiteiten[[#This Row],[Loonkosten]]=1,Tb_Activiteiten[[#Headers],[Loonkosten]],"")))</f>
        <v/>
      </c>
      <c r="AB829" t="str">
        <f>IF(ISNUMBER(FIND("arbeid",Methode_Keuze)),"",IF(ISNUMBER(FIND("arbeid",Methode_Keuze)),"",IF(Tb_Activiteiten[[#This Row],[Eigen arbeid]]=1,Tb_Activiteiten[[#Headers],[Eigen arbeid]],"")))</f>
        <v/>
      </c>
      <c r="AC829" t="str">
        <f>IF(ISNUMBER(FIND("arbeid",Methode_Keuze)),"",IF(ISNUMBER(FIND("arbeid",Methode_Keuze)),"",IF(Tb_Activiteiten[[#This Row],[Projectmedewerker]]=1,Tb_Activiteiten[[#Headers],[Projectmedewerker]],"")))</f>
        <v/>
      </c>
      <c r="AD829" t="str">
        <f>IF(ISNUMBER(FIND("arbeid",Methode_Keuze)),"",IF(ISNUMBER(FIND("arbeid",Methode_Keuze)),"",IF(Tb_Activiteiten[[#This Row],[Landbouwer]]=1,Tb_Activiteiten[[#Headers],[Landbouwer]],"")))</f>
        <v/>
      </c>
      <c r="AE829" t="str">
        <f>IF(ISNUMBER(FIND("arbeid",Methode_Keuze)),"",IF(ISNUMBER(FIND("arbeid",Methode_Keuze)),"",IF(Tb_Activiteiten[[#This Row],[Adviseur]]=1,Tb_Activiteiten[[#Headers],[Adviseur]],"")))</f>
        <v/>
      </c>
      <c r="AF829" t="str">
        <f>IF(ISNUMBER(FIND("arbeid",Methode_Keuze)),"",IF(ISNUMBER(FIND("arbeid",Methode_Keuze)),"",IF(Tb_Activiteiten[[#This Row],[Projectleider/Expert]]=1,Tb_Activiteiten[[#Headers],[Projectleider/Expert]],"")))</f>
        <v/>
      </c>
      <c r="AG829" t="str">
        <f>IF(ISNUMBER(FIND("arbeid",Methode_Keuze)),"",IF(ISNUMBER(FIND("arbeid",Methode_Keuze)),"",IF(Tb_Activiteiten[[#This Row],[Arbeidskosten]]=1,Tb_Activiteiten[[#Headers],[Arbeidskosten]],"")))</f>
        <v/>
      </c>
      <c r="AH829" t="str">
        <f>IF(ISNUMBER(FIND("arbeid",Methode_Keuze)),"",IF(ISNUMBER(FIND("arbeid",Methode_Keuze)),"",IF(Tb_Activiteiten[[#This Row],[Arbeidskosten op basis van IKS]]=1,Tb_Activiteiten[[#Headers],[Arbeidskosten op basis van IKS]],"")))</f>
        <v/>
      </c>
      <c r="AI829" t="str">
        <f>IF(ISNUMBER(FIND("overige",Methode_Keuze)),"",IF(Tb_Activiteiten[[#This Row],[Kosten derden exclusief btw]]=1,Tb_Activiteiten[[#Headers],[Kosten derden exclusief btw]],""))</f>
        <v/>
      </c>
      <c r="AJ829" t="str">
        <f>IF(ISNUMBER(FIND("overige",Methode_Keuze)),"",IF(Tb_Activiteiten[[#This Row],[Niet verrekenbare btw]]=1,Tb_Activiteiten[[#Headers],[Niet verrekenbare btw]],""))</f>
        <v/>
      </c>
      <c r="AK829" t="str">
        <f>IF(ISNUMBER(FIND("overige",Methode_Keuze)),"",IF(Tb_Activiteiten[[#This Row],[Grondkosten]]=1,Tb_Activiteiten[[#Headers],[Grondkosten]],""))</f>
        <v/>
      </c>
      <c r="AL829" t="str">
        <f>IF(ISNUMBER(FIND("overige",Methode_Keuze)),"",IF(Tb_Activiteiten[[#This Row],[Bijdrage in natura (overige)]]=1,Tb_Activiteiten[[#Headers],[Bijdrage in natura (overige)]],""))</f>
        <v/>
      </c>
      <c r="AM829" t="str">
        <f>IF(ISNUMBER(FIND("overige",Methode_Keuze)),"",IF(Tb_Activiteiten[[#This Row],[Bijdrage in natura (vrijwilligers)]]=1,Tb_Activiteiten[[#Headers],[Bijdrage in natura (vrijwilligers)]],""))</f>
        <v/>
      </c>
      <c r="AN829" t="str">
        <f>IF(ISNUMBER(FIND("overige",Methode_Keuze)),"",IF(Tb_Activiteiten[[#This Row],[Afschrijvingskosten]]=1,Tb_Activiteiten[[#Headers],[Afschrijvingskosten]],""))</f>
        <v/>
      </c>
    </row>
    <row r="830" spans="1:40" x14ac:dyDescent="0.25">
      <c r="A830" s="342"/>
      <c r="F830" s="81"/>
      <c r="G830" s="81"/>
      <c r="L830" s="71"/>
      <c r="N830" t="str">
        <f>IFERROR(IF(VLOOKUP(Tb_Activiteiten[[#This Row],[Openstelling]],Tb_Openstelling[],2,0)=1,1,""),"")</f>
        <v/>
      </c>
      <c r="AA830" t="str">
        <f>IF(ISNUMBER(FIND("arbeid",Methode_Keuze)),"",IF(ISNUMBER(FIND("arbeid",Methode_Keuze)),"",IF(Tb_Activiteiten[[#This Row],[Loonkosten]]=1,Tb_Activiteiten[[#Headers],[Loonkosten]],"")))</f>
        <v/>
      </c>
      <c r="AB830" t="str">
        <f>IF(ISNUMBER(FIND("arbeid",Methode_Keuze)),"",IF(ISNUMBER(FIND("arbeid",Methode_Keuze)),"",IF(Tb_Activiteiten[[#This Row],[Eigen arbeid]]=1,Tb_Activiteiten[[#Headers],[Eigen arbeid]],"")))</f>
        <v/>
      </c>
      <c r="AC830" t="str">
        <f>IF(ISNUMBER(FIND("arbeid",Methode_Keuze)),"",IF(ISNUMBER(FIND("arbeid",Methode_Keuze)),"",IF(Tb_Activiteiten[[#This Row],[Projectmedewerker]]=1,Tb_Activiteiten[[#Headers],[Projectmedewerker]],"")))</f>
        <v/>
      </c>
      <c r="AD830" t="str">
        <f>IF(ISNUMBER(FIND("arbeid",Methode_Keuze)),"",IF(ISNUMBER(FIND("arbeid",Methode_Keuze)),"",IF(Tb_Activiteiten[[#This Row],[Landbouwer]]=1,Tb_Activiteiten[[#Headers],[Landbouwer]],"")))</f>
        <v/>
      </c>
      <c r="AE830" t="str">
        <f>IF(ISNUMBER(FIND("arbeid",Methode_Keuze)),"",IF(ISNUMBER(FIND("arbeid",Methode_Keuze)),"",IF(Tb_Activiteiten[[#This Row],[Adviseur]]=1,Tb_Activiteiten[[#Headers],[Adviseur]],"")))</f>
        <v/>
      </c>
      <c r="AF830" t="str">
        <f>IF(ISNUMBER(FIND("arbeid",Methode_Keuze)),"",IF(ISNUMBER(FIND("arbeid",Methode_Keuze)),"",IF(Tb_Activiteiten[[#This Row],[Projectleider/Expert]]=1,Tb_Activiteiten[[#Headers],[Projectleider/Expert]],"")))</f>
        <v/>
      </c>
      <c r="AG830" t="str">
        <f>IF(ISNUMBER(FIND("arbeid",Methode_Keuze)),"",IF(ISNUMBER(FIND("arbeid",Methode_Keuze)),"",IF(Tb_Activiteiten[[#This Row],[Arbeidskosten]]=1,Tb_Activiteiten[[#Headers],[Arbeidskosten]],"")))</f>
        <v/>
      </c>
      <c r="AH830" t="str">
        <f>IF(ISNUMBER(FIND("arbeid",Methode_Keuze)),"",IF(ISNUMBER(FIND("arbeid",Methode_Keuze)),"",IF(Tb_Activiteiten[[#This Row],[Arbeidskosten op basis van IKS]]=1,Tb_Activiteiten[[#Headers],[Arbeidskosten op basis van IKS]],"")))</f>
        <v/>
      </c>
      <c r="AI830" t="str">
        <f>IF(ISNUMBER(FIND("overige",Methode_Keuze)),"",IF(Tb_Activiteiten[[#This Row],[Kosten derden exclusief btw]]=1,Tb_Activiteiten[[#Headers],[Kosten derden exclusief btw]],""))</f>
        <v/>
      </c>
      <c r="AJ830" t="str">
        <f>IF(ISNUMBER(FIND("overige",Methode_Keuze)),"",IF(Tb_Activiteiten[[#This Row],[Niet verrekenbare btw]]=1,Tb_Activiteiten[[#Headers],[Niet verrekenbare btw]],""))</f>
        <v/>
      </c>
      <c r="AK830" t="str">
        <f>IF(ISNUMBER(FIND("overige",Methode_Keuze)),"",IF(Tb_Activiteiten[[#This Row],[Grondkosten]]=1,Tb_Activiteiten[[#Headers],[Grondkosten]],""))</f>
        <v/>
      </c>
      <c r="AL830" t="str">
        <f>IF(ISNUMBER(FIND("overige",Methode_Keuze)),"",IF(Tb_Activiteiten[[#This Row],[Bijdrage in natura (overige)]]=1,Tb_Activiteiten[[#Headers],[Bijdrage in natura (overige)]],""))</f>
        <v/>
      </c>
      <c r="AM830" t="str">
        <f>IF(ISNUMBER(FIND("overige",Methode_Keuze)),"",IF(Tb_Activiteiten[[#This Row],[Bijdrage in natura (vrijwilligers)]]=1,Tb_Activiteiten[[#Headers],[Bijdrage in natura (vrijwilligers)]],""))</f>
        <v/>
      </c>
      <c r="AN830" t="str">
        <f>IF(ISNUMBER(FIND("overige",Methode_Keuze)),"",IF(Tb_Activiteiten[[#This Row],[Afschrijvingskosten]]=1,Tb_Activiteiten[[#Headers],[Afschrijvingskosten]],""))</f>
        <v/>
      </c>
    </row>
    <row r="831" spans="1:40" x14ac:dyDescent="0.25">
      <c r="A831" s="342"/>
      <c r="F831" s="81"/>
      <c r="G831" s="81"/>
      <c r="L831" s="71"/>
      <c r="N831" t="str">
        <f>IFERROR(IF(VLOOKUP(Tb_Activiteiten[[#This Row],[Openstelling]],Tb_Openstelling[],2,0)=1,1,""),"")</f>
        <v/>
      </c>
      <c r="AA831" t="str">
        <f>IF(ISNUMBER(FIND("arbeid",Methode_Keuze)),"",IF(ISNUMBER(FIND("arbeid",Methode_Keuze)),"",IF(Tb_Activiteiten[[#This Row],[Loonkosten]]=1,Tb_Activiteiten[[#Headers],[Loonkosten]],"")))</f>
        <v/>
      </c>
      <c r="AB831" t="str">
        <f>IF(ISNUMBER(FIND("arbeid",Methode_Keuze)),"",IF(ISNUMBER(FIND("arbeid",Methode_Keuze)),"",IF(Tb_Activiteiten[[#This Row],[Eigen arbeid]]=1,Tb_Activiteiten[[#Headers],[Eigen arbeid]],"")))</f>
        <v/>
      </c>
      <c r="AC831" t="str">
        <f>IF(ISNUMBER(FIND("arbeid",Methode_Keuze)),"",IF(ISNUMBER(FIND("arbeid",Methode_Keuze)),"",IF(Tb_Activiteiten[[#This Row],[Projectmedewerker]]=1,Tb_Activiteiten[[#Headers],[Projectmedewerker]],"")))</f>
        <v/>
      </c>
      <c r="AD831" t="str">
        <f>IF(ISNUMBER(FIND("arbeid",Methode_Keuze)),"",IF(ISNUMBER(FIND("arbeid",Methode_Keuze)),"",IF(Tb_Activiteiten[[#This Row],[Landbouwer]]=1,Tb_Activiteiten[[#Headers],[Landbouwer]],"")))</f>
        <v/>
      </c>
      <c r="AE831" t="str">
        <f>IF(ISNUMBER(FIND("arbeid",Methode_Keuze)),"",IF(ISNUMBER(FIND("arbeid",Methode_Keuze)),"",IF(Tb_Activiteiten[[#This Row],[Adviseur]]=1,Tb_Activiteiten[[#Headers],[Adviseur]],"")))</f>
        <v/>
      </c>
      <c r="AF831" t="str">
        <f>IF(ISNUMBER(FIND("arbeid",Methode_Keuze)),"",IF(ISNUMBER(FIND("arbeid",Methode_Keuze)),"",IF(Tb_Activiteiten[[#This Row],[Projectleider/Expert]]=1,Tb_Activiteiten[[#Headers],[Projectleider/Expert]],"")))</f>
        <v/>
      </c>
      <c r="AG831" t="str">
        <f>IF(ISNUMBER(FIND("arbeid",Methode_Keuze)),"",IF(ISNUMBER(FIND("arbeid",Methode_Keuze)),"",IF(Tb_Activiteiten[[#This Row],[Arbeidskosten]]=1,Tb_Activiteiten[[#Headers],[Arbeidskosten]],"")))</f>
        <v/>
      </c>
      <c r="AH831" t="str">
        <f>IF(ISNUMBER(FIND("arbeid",Methode_Keuze)),"",IF(ISNUMBER(FIND("arbeid",Methode_Keuze)),"",IF(Tb_Activiteiten[[#This Row],[Arbeidskosten op basis van IKS]]=1,Tb_Activiteiten[[#Headers],[Arbeidskosten op basis van IKS]],"")))</f>
        <v/>
      </c>
      <c r="AI831" t="str">
        <f>IF(ISNUMBER(FIND("overige",Methode_Keuze)),"",IF(Tb_Activiteiten[[#This Row],[Kosten derden exclusief btw]]=1,Tb_Activiteiten[[#Headers],[Kosten derden exclusief btw]],""))</f>
        <v/>
      </c>
      <c r="AJ831" t="str">
        <f>IF(ISNUMBER(FIND("overige",Methode_Keuze)),"",IF(Tb_Activiteiten[[#This Row],[Niet verrekenbare btw]]=1,Tb_Activiteiten[[#Headers],[Niet verrekenbare btw]],""))</f>
        <v/>
      </c>
      <c r="AK831" t="str">
        <f>IF(ISNUMBER(FIND("overige",Methode_Keuze)),"",IF(Tb_Activiteiten[[#This Row],[Grondkosten]]=1,Tb_Activiteiten[[#Headers],[Grondkosten]],""))</f>
        <v/>
      </c>
      <c r="AL831" t="str">
        <f>IF(ISNUMBER(FIND("overige",Methode_Keuze)),"",IF(Tb_Activiteiten[[#This Row],[Bijdrage in natura (overige)]]=1,Tb_Activiteiten[[#Headers],[Bijdrage in natura (overige)]],""))</f>
        <v/>
      </c>
      <c r="AM831" t="str">
        <f>IF(ISNUMBER(FIND("overige",Methode_Keuze)),"",IF(Tb_Activiteiten[[#This Row],[Bijdrage in natura (vrijwilligers)]]=1,Tb_Activiteiten[[#Headers],[Bijdrage in natura (vrijwilligers)]],""))</f>
        <v/>
      </c>
      <c r="AN831" t="str">
        <f>IF(ISNUMBER(FIND("overige",Methode_Keuze)),"",IF(Tb_Activiteiten[[#This Row],[Afschrijvingskosten]]=1,Tb_Activiteiten[[#Headers],[Afschrijvingskosten]],""))</f>
        <v/>
      </c>
    </row>
    <row r="832" spans="1:40" x14ac:dyDescent="0.25">
      <c r="A832" s="342"/>
      <c r="F832" s="81"/>
      <c r="G832" s="81"/>
      <c r="L832" s="71"/>
      <c r="N832" t="str">
        <f>IFERROR(IF(VLOOKUP(Tb_Activiteiten[[#This Row],[Openstelling]],Tb_Openstelling[],2,0)=1,1,""),"")</f>
        <v/>
      </c>
      <c r="AA832" t="str">
        <f>IF(ISNUMBER(FIND("arbeid",Methode_Keuze)),"",IF(ISNUMBER(FIND("arbeid",Methode_Keuze)),"",IF(Tb_Activiteiten[[#This Row],[Loonkosten]]=1,Tb_Activiteiten[[#Headers],[Loonkosten]],"")))</f>
        <v/>
      </c>
      <c r="AB832" t="str">
        <f>IF(ISNUMBER(FIND("arbeid",Methode_Keuze)),"",IF(ISNUMBER(FIND("arbeid",Methode_Keuze)),"",IF(Tb_Activiteiten[[#This Row],[Eigen arbeid]]=1,Tb_Activiteiten[[#Headers],[Eigen arbeid]],"")))</f>
        <v/>
      </c>
      <c r="AC832" t="str">
        <f>IF(ISNUMBER(FIND("arbeid",Methode_Keuze)),"",IF(ISNUMBER(FIND("arbeid",Methode_Keuze)),"",IF(Tb_Activiteiten[[#This Row],[Projectmedewerker]]=1,Tb_Activiteiten[[#Headers],[Projectmedewerker]],"")))</f>
        <v/>
      </c>
      <c r="AD832" t="str">
        <f>IF(ISNUMBER(FIND("arbeid",Methode_Keuze)),"",IF(ISNUMBER(FIND("arbeid",Methode_Keuze)),"",IF(Tb_Activiteiten[[#This Row],[Landbouwer]]=1,Tb_Activiteiten[[#Headers],[Landbouwer]],"")))</f>
        <v/>
      </c>
      <c r="AE832" t="str">
        <f>IF(ISNUMBER(FIND("arbeid",Methode_Keuze)),"",IF(ISNUMBER(FIND("arbeid",Methode_Keuze)),"",IF(Tb_Activiteiten[[#This Row],[Adviseur]]=1,Tb_Activiteiten[[#Headers],[Adviseur]],"")))</f>
        <v/>
      </c>
      <c r="AF832" t="str">
        <f>IF(ISNUMBER(FIND("arbeid",Methode_Keuze)),"",IF(ISNUMBER(FIND("arbeid",Methode_Keuze)),"",IF(Tb_Activiteiten[[#This Row],[Projectleider/Expert]]=1,Tb_Activiteiten[[#Headers],[Projectleider/Expert]],"")))</f>
        <v/>
      </c>
      <c r="AG832" t="str">
        <f>IF(ISNUMBER(FIND("arbeid",Methode_Keuze)),"",IF(ISNUMBER(FIND("arbeid",Methode_Keuze)),"",IF(Tb_Activiteiten[[#This Row],[Arbeidskosten]]=1,Tb_Activiteiten[[#Headers],[Arbeidskosten]],"")))</f>
        <v/>
      </c>
      <c r="AH832" t="str">
        <f>IF(ISNUMBER(FIND("arbeid",Methode_Keuze)),"",IF(ISNUMBER(FIND("arbeid",Methode_Keuze)),"",IF(Tb_Activiteiten[[#This Row],[Arbeidskosten op basis van IKS]]=1,Tb_Activiteiten[[#Headers],[Arbeidskosten op basis van IKS]],"")))</f>
        <v/>
      </c>
      <c r="AI832" t="str">
        <f>IF(ISNUMBER(FIND("overige",Methode_Keuze)),"",IF(Tb_Activiteiten[[#This Row],[Kosten derden exclusief btw]]=1,Tb_Activiteiten[[#Headers],[Kosten derden exclusief btw]],""))</f>
        <v/>
      </c>
      <c r="AJ832" t="str">
        <f>IF(ISNUMBER(FIND("overige",Methode_Keuze)),"",IF(Tb_Activiteiten[[#This Row],[Niet verrekenbare btw]]=1,Tb_Activiteiten[[#Headers],[Niet verrekenbare btw]],""))</f>
        <v/>
      </c>
      <c r="AK832" t="str">
        <f>IF(ISNUMBER(FIND("overige",Methode_Keuze)),"",IF(Tb_Activiteiten[[#This Row],[Grondkosten]]=1,Tb_Activiteiten[[#Headers],[Grondkosten]],""))</f>
        <v/>
      </c>
      <c r="AL832" t="str">
        <f>IF(ISNUMBER(FIND("overige",Methode_Keuze)),"",IF(Tb_Activiteiten[[#This Row],[Bijdrage in natura (overige)]]=1,Tb_Activiteiten[[#Headers],[Bijdrage in natura (overige)]],""))</f>
        <v/>
      </c>
      <c r="AM832" t="str">
        <f>IF(ISNUMBER(FIND("overige",Methode_Keuze)),"",IF(Tb_Activiteiten[[#This Row],[Bijdrage in natura (vrijwilligers)]]=1,Tb_Activiteiten[[#Headers],[Bijdrage in natura (vrijwilligers)]],""))</f>
        <v/>
      </c>
      <c r="AN832" t="str">
        <f>IF(ISNUMBER(FIND("overige",Methode_Keuze)),"",IF(Tb_Activiteiten[[#This Row],[Afschrijvingskosten]]=1,Tb_Activiteiten[[#Headers],[Afschrijvingskosten]],""))</f>
        <v/>
      </c>
    </row>
    <row r="833" spans="1:40" x14ac:dyDescent="0.25">
      <c r="A833" s="342"/>
      <c r="F833" s="81"/>
      <c r="G833" s="81"/>
      <c r="L833" s="71"/>
      <c r="N833" t="str">
        <f>IFERROR(IF(VLOOKUP(Tb_Activiteiten[[#This Row],[Openstelling]],Tb_Openstelling[],2,0)=1,1,""),"")</f>
        <v/>
      </c>
      <c r="AA833" t="str">
        <f>IF(ISNUMBER(FIND("arbeid",Methode_Keuze)),"",IF(ISNUMBER(FIND("arbeid",Methode_Keuze)),"",IF(Tb_Activiteiten[[#This Row],[Loonkosten]]=1,Tb_Activiteiten[[#Headers],[Loonkosten]],"")))</f>
        <v/>
      </c>
      <c r="AB833" t="str">
        <f>IF(ISNUMBER(FIND("arbeid",Methode_Keuze)),"",IF(ISNUMBER(FIND("arbeid",Methode_Keuze)),"",IF(Tb_Activiteiten[[#This Row],[Eigen arbeid]]=1,Tb_Activiteiten[[#Headers],[Eigen arbeid]],"")))</f>
        <v/>
      </c>
      <c r="AC833" t="str">
        <f>IF(ISNUMBER(FIND("arbeid",Methode_Keuze)),"",IF(ISNUMBER(FIND("arbeid",Methode_Keuze)),"",IF(Tb_Activiteiten[[#This Row],[Projectmedewerker]]=1,Tb_Activiteiten[[#Headers],[Projectmedewerker]],"")))</f>
        <v/>
      </c>
      <c r="AD833" t="str">
        <f>IF(ISNUMBER(FIND("arbeid",Methode_Keuze)),"",IF(ISNUMBER(FIND("arbeid",Methode_Keuze)),"",IF(Tb_Activiteiten[[#This Row],[Landbouwer]]=1,Tb_Activiteiten[[#Headers],[Landbouwer]],"")))</f>
        <v/>
      </c>
      <c r="AE833" t="str">
        <f>IF(ISNUMBER(FIND("arbeid",Methode_Keuze)),"",IF(ISNUMBER(FIND("arbeid",Methode_Keuze)),"",IF(Tb_Activiteiten[[#This Row],[Adviseur]]=1,Tb_Activiteiten[[#Headers],[Adviseur]],"")))</f>
        <v/>
      </c>
      <c r="AF833" t="str">
        <f>IF(ISNUMBER(FIND("arbeid",Methode_Keuze)),"",IF(ISNUMBER(FIND("arbeid",Methode_Keuze)),"",IF(Tb_Activiteiten[[#This Row],[Projectleider/Expert]]=1,Tb_Activiteiten[[#Headers],[Projectleider/Expert]],"")))</f>
        <v/>
      </c>
      <c r="AG833" t="str">
        <f>IF(ISNUMBER(FIND("arbeid",Methode_Keuze)),"",IF(ISNUMBER(FIND("arbeid",Methode_Keuze)),"",IF(Tb_Activiteiten[[#This Row],[Arbeidskosten]]=1,Tb_Activiteiten[[#Headers],[Arbeidskosten]],"")))</f>
        <v/>
      </c>
      <c r="AH833" t="str">
        <f>IF(ISNUMBER(FIND("arbeid",Methode_Keuze)),"",IF(ISNUMBER(FIND("arbeid",Methode_Keuze)),"",IF(Tb_Activiteiten[[#This Row],[Arbeidskosten op basis van IKS]]=1,Tb_Activiteiten[[#Headers],[Arbeidskosten op basis van IKS]],"")))</f>
        <v/>
      </c>
      <c r="AI833" t="str">
        <f>IF(ISNUMBER(FIND("overige",Methode_Keuze)),"",IF(Tb_Activiteiten[[#This Row],[Kosten derden exclusief btw]]=1,Tb_Activiteiten[[#Headers],[Kosten derden exclusief btw]],""))</f>
        <v/>
      </c>
      <c r="AJ833" t="str">
        <f>IF(ISNUMBER(FIND("overige",Methode_Keuze)),"",IF(Tb_Activiteiten[[#This Row],[Niet verrekenbare btw]]=1,Tb_Activiteiten[[#Headers],[Niet verrekenbare btw]],""))</f>
        <v/>
      </c>
      <c r="AK833" t="str">
        <f>IF(ISNUMBER(FIND("overige",Methode_Keuze)),"",IF(Tb_Activiteiten[[#This Row],[Grondkosten]]=1,Tb_Activiteiten[[#Headers],[Grondkosten]],""))</f>
        <v/>
      </c>
      <c r="AL833" t="str">
        <f>IF(ISNUMBER(FIND("overige",Methode_Keuze)),"",IF(Tb_Activiteiten[[#This Row],[Bijdrage in natura (overige)]]=1,Tb_Activiteiten[[#Headers],[Bijdrage in natura (overige)]],""))</f>
        <v/>
      </c>
      <c r="AM833" t="str">
        <f>IF(ISNUMBER(FIND("overige",Methode_Keuze)),"",IF(Tb_Activiteiten[[#This Row],[Bijdrage in natura (vrijwilligers)]]=1,Tb_Activiteiten[[#Headers],[Bijdrage in natura (vrijwilligers)]],""))</f>
        <v/>
      </c>
      <c r="AN833" t="str">
        <f>IF(ISNUMBER(FIND("overige",Methode_Keuze)),"",IF(Tb_Activiteiten[[#This Row],[Afschrijvingskosten]]=1,Tb_Activiteiten[[#Headers],[Afschrijvingskosten]],""))</f>
        <v/>
      </c>
    </row>
    <row r="834" spans="1:40" x14ac:dyDescent="0.25">
      <c r="A834" s="342"/>
      <c r="F834" s="81"/>
      <c r="G834" s="81"/>
      <c r="L834" s="71"/>
      <c r="N834" t="str">
        <f>IFERROR(IF(VLOOKUP(Tb_Activiteiten[[#This Row],[Openstelling]],Tb_Openstelling[],2,0)=1,1,""),"")</f>
        <v/>
      </c>
      <c r="AA834" t="str">
        <f>IF(ISNUMBER(FIND("arbeid",Methode_Keuze)),"",IF(ISNUMBER(FIND("arbeid",Methode_Keuze)),"",IF(Tb_Activiteiten[[#This Row],[Loonkosten]]=1,Tb_Activiteiten[[#Headers],[Loonkosten]],"")))</f>
        <v/>
      </c>
      <c r="AB834" t="str">
        <f>IF(ISNUMBER(FIND("arbeid",Methode_Keuze)),"",IF(ISNUMBER(FIND("arbeid",Methode_Keuze)),"",IF(Tb_Activiteiten[[#This Row],[Eigen arbeid]]=1,Tb_Activiteiten[[#Headers],[Eigen arbeid]],"")))</f>
        <v/>
      </c>
      <c r="AC834" t="str">
        <f>IF(ISNUMBER(FIND("arbeid",Methode_Keuze)),"",IF(ISNUMBER(FIND("arbeid",Methode_Keuze)),"",IF(Tb_Activiteiten[[#This Row],[Projectmedewerker]]=1,Tb_Activiteiten[[#Headers],[Projectmedewerker]],"")))</f>
        <v/>
      </c>
      <c r="AD834" t="str">
        <f>IF(ISNUMBER(FIND("arbeid",Methode_Keuze)),"",IF(ISNUMBER(FIND("arbeid",Methode_Keuze)),"",IF(Tb_Activiteiten[[#This Row],[Landbouwer]]=1,Tb_Activiteiten[[#Headers],[Landbouwer]],"")))</f>
        <v/>
      </c>
      <c r="AE834" t="str">
        <f>IF(ISNUMBER(FIND("arbeid",Methode_Keuze)),"",IF(ISNUMBER(FIND("arbeid",Methode_Keuze)),"",IF(Tb_Activiteiten[[#This Row],[Adviseur]]=1,Tb_Activiteiten[[#Headers],[Adviseur]],"")))</f>
        <v/>
      </c>
      <c r="AF834" t="str">
        <f>IF(ISNUMBER(FIND("arbeid",Methode_Keuze)),"",IF(ISNUMBER(FIND("arbeid",Methode_Keuze)),"",IF(Tb_Activiteiten[[#This Row],[Projectleider/Expert]]=1,Tb_Activiteiten[[#Headers],[Projectleider/Expert]],"")))</f>
        <v/>
      </c>
      <c r="AG834" t="str">
        <f>IF(ISNUMBER(FIND("arbeid",Methode_Keuze)),"",IF(ISNUMBER(FIND("arbeid",Methode_Keuze)),"",IF(Tb_Activiteiten[[#This Row],[Arbeidskosten]]=1,Tb_Activiteiten[[#Headers],[Arbeidskosten]],"")))</f>
        <v/>
      </c>
      <c r="AH834" t="str">
        <f>IF(ISNUMBER(FIND("arbeid",Methode_Keuze)),"",IF(ISNUMBER(FIND("arbeid",Methode_Keuze)),"",IF(Tb_Activiteiten[[#This Row],[Arbeidskosten op basis van IKS]]=1,Tb_Activiteiten[[#Headers],[Arbeidskosten op basis van IKS]],"")))</f>
        <v/>
      </c>
      <c r="AI834" t="str">
        <f>IF(ISNUMBER(FIND("overige",Methode_Keuze)),"",IF(Tb_Activiteiten[[#This Row],[Kosten derden exclusief btw]]=1,Tb_Activiteiten[[#Headers],[Kosten derden exclusief btw]],""))</f>
        <v/>
      </c>
      <c r="AJ834" t="str">
        <f>IF(ISNUMBER(FIND("overige",Methode_Keuze)),"",IF(Tb_Activiteiten[[#This Row],[Niet verrekenbare btw]]=1,Tb_Activiteiten[[#Headers],[Niet verrekenbare btw]],""))</f>
        <v/>
      </c>
      <c r="AK834" t="str">
        <f>IF(ISNUMBER(FIND("overige",Methode_Keuze)),"",IF(Tb_Activiteiten[[#This Row],[Grondkosten]]=1,Tb_Activiteiten[[#Headers],[Grondkosten]],""))</f>
        <v/>
      </c>
      <c r="AL834" t="str">
        <f>IF(ISNUMBER(FIND("overige",Methode_Keuze)),"",IF(Tb_Activiteiten[[#This Row],[Bijdrage in natura (overige)]]=1,Tb_Activiteiten[[#Headers],[Bijdrage in natura (overige)]],""))</f>
        <v/>
      </c>
      <c r="AM834" t="str">
        <f>IF(ISNUMBER(FIND("overige",Methode_Keuze)),"",IF(Tb_Activiteiten[[#This Row],[Bijdrage in natura (vrijwilligers)]]=1,Tb_Activiteiten[[#Headers],[Bijdrage in natura (vrijwilligers)]],""))</f>
        <v/>
      </c>
      <c r="AN834" t="str">
        <f>IF(ISNUMBER(FIND("overige",Methode_Keuze)),"",IF(Tb_Activiteiten[[#This Row],[Afschrijvingskosten]]=1,Tb_Activiteiten[[#Headers],[Afschrijvingskosten]],""))</f>
        <v/>
      </c>
    </row>
    <row r="835" spans="1:40" x14ac:dyDescent="0.25">
      <c r="A835" s="342"/>
      <c r="F835" s="81"/>
      <c r="G835" s="81"/>
      <c r="L835" s="71"/>
      <c r="N835" t="str">
        <f>IFERROR(IF(VLOOKUP(Tb_Activiteiten[[#This Row],[Openstelling]],Tb_Openstelling[],2,0)=1,1,""),"")</f>
        <v/>
      </c>
      <c r="AA835" t="str">
        <f>IF(ISNUMBER(FIND("arbeid",Methode_Keuze)),"",IF(ISNUMBER(FIND("arbeid",Methode_Keuze)),"",IF(Tb_Activiteiten[[#This Row],[Loonkosten]]=1,Tb_Activiteiten[[#Headers],[Loonkosten]],"")))</f>
        <v/>
      </c>
      <c r="AB835" t="str">
        <f>IF(ISNUMBER(FIND("arbeid",Methode_Keuze)),"",IF(ISNUMBER(FIND("arbeid",Methode_Keuze)),"",IF(Tb_Activiteiten[[#This Row],[Eigen arbeid]]=1,Tb_Activiteiten[[#Headers],[Eigen arbeid]],"")))</f>
        <v/>
      </c>
      <c r="AC835" t="str">
        <f>IF(ISNUMBER(FIND("arbeid",Methode_Keuze)),"",IF(ISNUMBER(FIND("arbeid",Methode_Keuze)),"",IF(Tb_Activiteiten[[#This Row],[Projectmedewerker]]=1,Tb_Activiteiten[[#Headers],[Projectmedewerker]],"")))</f>
        <v/>
      </c>
      <c r="AD835" t="str">
        <f>IF(ISNUMBER(FIND("arbeid",Methode_Keuze)),"",IF(ISNUMBER(FIND("arbeid",Methode_Keuze)),"",IF(Tb_Activiteiten[[#This Row],[Landbouwer]]=1,Tb_Activiteiten[[#Headers],[Landbouwer]],"")))</f>
        <v/>
      </c>
      <c r="AE835" t="str">
        <f>IF(ISNUMBER(FIND("arbeid",Methode_Keuze)),"",IF(ISNUMBER(FIND("arbeid",Methode_Keuze)),"",IF(Tb_Activiteiten[[#This Row],[Adviseur]]=1,Tb_Activiteiten[[#Headers],[Adviseur]],"")))</f>
        <v/>
      </c>
      <c r="AF835" t="str">
        <f>IF(ISNUMBER(FIND("arbeid",Methode_Keuze)),"",IF(ISNUMBER(FIND("arbeid",Methode_Keuze)),"",IF(Tb_Activiteiten[[#This Row],[Projectleider/Expert]]=1,Tb_Activiteiten[[#Headers],[Projectleider/Expert]],"")))</f>
        <v/>
      </c>
      <c r="AG835" t="str">
        <f>IF(ISNUMBER(FIND("arbeid",Methode_Keuze)),"",IF(ISNUMBER(FIND("arbeid",Methode_Keuze)),"",IF(Tb_Activiteiten[[#This Row],[Arbeidskosten]]=1,Tb_Activiteiten[[#Headers],[Arbeidskosten]],"")))</f>
        <v/>
      </c>
      <c r="AH835" t="str">
        <f>IF(ISNUMBER(FIND("arbeid",Methode_Keuze)),"",IF(ISNUMBER(FIND("arbeid",Methode_Keuze)),"",IF(Tb_Activiteiten[[#This Row],[Arbeidskosten op basis van IKS]]=1,Tb_Activiteiten[[#Headers],[Arbeidskosten op basis van IKS]],"")))</f>
        <v/>
      </c>
      <c r="AI835" t="str">
        <f>IF(ISNUMBER(FIND("overige",Methode_Keuze)),"",IF(Tb_Activiteiten[[#This Row],[Kosten derden exclusief btw]]=1,Tb_Activiteiten[[#Headers],[Kosten derden exclusief btw]],""))</f>
        <v/>
      </c>
      <c r="AJ835" t="str">
        <f>IF(ISNUMBER(FIND("overige",Methode_Keuze)),"",IF(Tb_Activiteiten[[#This Row],[Niet verrekenbare btw]]=1,Tb_Activiteiten[[#Headers],[Niet verrekenbare btw]],""))</f>
        <v/>
      </c>
      <c r="AK835" t="str">
        <f>IF(ISNUMBER(FIND("overige",Methode_Keuze)),"",IF(Tb_Activiteiten[[#This Row],[Grondkosten]]=1,Tb_Activiteiten[[#Headers],[Grondkosten]],""))</f>
        <v/>
      </c>
      <c r="AL835" t="str">
        <f>IF(ISNUMBER(FIND("overige",Methode_Keuze)),"",IF(Tb_Activiteiten[[#This Row],[Bijdrage in natura (overige)]]=1,Tb_Activiteiten[[#Headers],[Bijdrage in natura (overige)]],""))</f>
        <v/>
      </c>
      <c r="AM835" t="str">
        <f>IF(ISNUMBER(FIND("overige",Methode_Keuze)),"",IF(Tb_Activiteiten[[#This Row],[Bijdrage in natura (vrijwilligers)]]=1,Tb_Activiteiten[[#Headers],[Bijdrage in natura (vrijwilligers)]],""))</f>
        <v/>
      </c>
      <c r="AN835" t="str">
        <f>IF(ISNUMBER(FIND("overige",Methode_Keuze)),"",IF(Tb_Activiteiten[[#This Row],[Afschrijvingskosten]]=1,Tb_Activiteiten[[#Headers],[Afschrijvingskosten]],""))</f>
        <v/>
      </c>
    </row>
    <row r="836" spans="1:40" x14ac:dyDescent="0.25">
      <c r="A836" s="342"/>
      <c r="F836" s="81"/>
      <c r="G836" s="81"/>
      <c r="L836" s="71"/>
      <c r="N836" t="str">
        <f>IFERROR(IF(VLOOKUP(Tb_Activiteiten[[#This Row],[Openstelling]],Tb_Openstelling[],2,0)=1,1,""),"")</f>
        <v/>
      </c>
      <c r="AA836" t="str">
        <f>IF(ISNUMBER(FIND("arbeid",Methode_Keuze)),"",IF(ISNUMBER(FIND("arbeid",Methode_Keuze)),"",IF(Tb_Activiteiten[[#This Row],[Loonkosten]]=1,Tb_Activiteiten[[#Headers],[Loonkosten]],"")))</f>
        <v/>
      </c>
      <c r="AB836" t="str">
        <f>IF(ISNUMBER(FIND("arbeid",Methode_Keuze)),"",IF(ISNUMBER(FIND("arbeid",Methode_Keuze)),"",IF(Tb_Activiteiten[[#This Row],[Eigen arbeid]]=1,Tb_Activiteiten[[#Headers],[Eigen arbeid]],"")))</f>
        <v/>
      </c>
      <c r="AC836" t="str">
        <f>IF(ISNUMBER(FIND("arbeid",Methode_Keuze)),"",IF(ISNUMBER(FIND("arbeid",Methode_Keuze)),"",IF(Tb_Activiteiten[[#This Row],[Projectmedewerker]]=1,Tb_Activiteiten[[#Headers],[Projectmedewerker]],"")))</f>
        <v/>
      </c>
      <c r="AD836" t="str">
        <f>IF(ISNUMBER(FIND("arbeid",Methode_Keuze)),"",IF(ISNUMBER(FIND("arbeid",Methode_Keuze)),"",IF(Tb_Activiteiten[[#This Row],[Landbouwer]]=1,Tb_Activiteiten[[#Headers],[Landbouwer]],"")))</f>
        <v/>
      </c>
      <c r="AE836" t="str">
        <f>IF(ISNUMBER(FIND("arbeid",Methode_Keuze)),"",IF(ISNUMBER(FIND("arbeid",Methode_Keuze)),"",IF(Tb_Activiteiten[[#This Row],[Adviseur]]=1,Tb_Activiteiten[[#Headers],[Adviseur]],"")))</f>
        <v/>
      </c>
      <c r="AF836" t="str">
        <f>IF(ISNUMBER(FIND("arbeid",Methode_Keuze)),"",IF(ISNUMBER(FIND("arbeid",Methode_Keuze)),"",IF(Tb_Activiteiten[[#This Row],[Projectleider/Expert]]=1,Tb_Activiteiten[[#Headers],[Projectleider/Expert]],"")))</f>
        <v/>
      </c>
      <c r="AG836" t="str">
        <f>IF(ISNUMBER(FIND("arbeid",Methode_Keuze)),"",IF(ISNUMBER(FIND("arbeid",Methode_Keuze)),"",IF(Tb_Activiteiten[[#This Row],[Arbeidskosten]]=1,Tb_Activiteiten[[#Headers],[Arbeidskosten]],"")))</f>
        <v/>
      </c>
      <c r="AH836" t="str">
        <f>IF(ISNUMBER(FIND("arbeid",Methode_Keuze)),"",IF(ISNUMBER(FIND("arbeid",Methode_Keuze)),"",IF(Tb_Activiteiten[[#This Row],[Arbeidskosten op basis van IKS]]=1,Tb_Activiteiten[[#Headers],[Arbeidskosten op basis van IKS]],"")))</f>
        <v/>
      </c>
      <c r="AI836" t="str">
        <f>IF(ISNUMBER(FIND("overige",Methode_Keuze)),"",IF(Tb_Activiteiten[[#This Row],[Kosten derden exclusief btw]]=1,Tb_Activiteiten[[#Headers],[Kosten derden exclusief btw]],""))</f>
        <v/>
      </c>
      <c r="AJ836" t="str">
        <f>IF(ISNUMBER(FIND("overige",Methode_Keuze)),"",IF(Tb_Activiteiten[[#This Row],[Niet verrekenbare btw]]=1,Tb_Activiteiten[[#Headers],[Niet verrekenbare btw]],""))</f>
        <v/>
      </c>
      <c r="AK836" t="str">
        <f>IF(ISNUMBER(FIND("overige",Methode_Keuze)),"",IF(Tb_Activiteiten[[#This Row],[Grondkosten]]=1,Tb_Activiteiten[[#Headers],[Grondkosten]],""))</f>
        <v/>
      </c>
      <c r="AL836" t="str">
        <f>IF(ISNUMBER(FIND("overige",Methode_Keuze)),"",IF(Tb_Activiteiten[[#This Row],[Bijdrage in natura (overige)]]=1,Tb_Activiteiten[[#Headers],[Bijdrage in natura (overige)]],""))</f>
        <v/>
      </c>
      <c r="AM836" t="str">
        <f>IF(ISNUMBER(FIND("overige",Methode_Keuze)),"",IF(Tb_Activiteiten[[#This Row],[Bijdrage in natura (vrijwilligers)]]=1,Tb_Activiteiten[[#Headers],[Bijdrage in natura (vrijwilligers)]],""))</f>
        <v/>
      </c>
      <c r="AN836" t="str">
        <f>IF(ISNUMBER(FIND("overige",Methode_Keuze)),"",IF(Tb_Activiteiten[[#This Row],[Afschrijvingskosten]]=1,Tb_Activiteiten[[#Headers],[Afschrijvingskosten]],""))</f>
        <v/>
      </c>
    </row>
    <row r="837" spans="1:40" x14ac:dyDescent="0.25">
      <c r="A837" s="342"/>
      <c r="F837" s="81"/>
      <c r="G837" s="81"/>
      <c r="L837" s="71"/>
      <c r="N837" t="str">
        <f>IFERROR(IF(VLOOKUP(Tb_Activiteiten[[#This Row],[Openstelling]],Tb_Openstelling[],2,0)=1,1,""),"")</f>
        <v/>
      </c>
      <c r="AA837" t="str">
        <f>IF(ISNUMBER(FIND("arbeid",Methode_Keuze)),"",IF(ISNUMBER(FIND("arbeid",Methode_Keuze)),"",IF(Tb_Activiteiten[[#This Row],[Loonkosten]]=1,Tb_Activiteiten[[#Headers],[Loonkosten]],"")))</f>
        <v/>
      </c>
      <c r="AB837" t="str">
        <f>IF(ISNUMBER(FIND("arbeid",Methode_Keuze)),"",IF(ISNUMBER(FIND("arbeid",Methode_Keuze)),"",IF(Tb_Activiteiten[[#This Row],[Eigen arbeid]]=1,Tb_Activiteiten[[#Headers],[Eigen arbeid]],"")))</f>
        <v/>
      </c>
      <c r="AC837" t="str">
        <f>IF(ISNUMBER(FIND("arbeid",Methode_Keuze)),"",IF(ISNUMBER(FIND("arbeid",Methode_Keuze)),"",IF(Tb_Activiteiten[[#This Row],[Projectmedewerker]]=1,Tb_Activiteiten[[#Headers],[Projectmedewerker]],"")))</f>
        <v/>
      </c>
      <c r="AD837" t="str">
        <f>IF(ISNUMBER(FIND("arbeid",Methode_Keuze)),"",IF(ISNUMBER(FIND("arbeid",Methode_Keuze)),"",IF(Tb_Activiteiten[[#This Row],[Landbouwer]]=1,Tb_Activiteiten[[#Headers],[Landbouwer]],"")))</f>
        <v/>
      </c>
      <c r="AE837" t="str">
        <f>IF(ISNUMBER(FIND("arbeid",Methode_Keuze)),"",IF(ISNUMBER(FIND("arbeid",Methode_Keuze)),"",IF(Tb_Activiteiten[[#This Row],[Adviseur]]=1,Tb_Activiteiten[[#Headers],[Adviseur]],"")))</f>
        <v/>
      </c>
      <c r="AF837" t="str">
        <f>IF(ISNUMBER(FIND("arbeid",Methode_Keuze)),"",IF(ISNUMBER(FIND("arbeid",Methode_Keuze)),"",IF(Tb_Activiteiten[[#This Row],[Projectleider/Expert]]=1,Tb_Activiteiten[[#Headers],[Projectleider/Expert]],"")))</f>
        <v/>
      </c>
      <c r="AG837" t="str">
        <f>IF(ISNUMBER(FIND("arbeid",Methode_Keuze)),"",IF(ISNUMBER(FIND("arbeid",Methode_Keuze)),"",IF(Tb_Activiteiten[[#This Row],[Arbeidskosten]]=1,Tb_Activiteiten[[#Headers],[Arbeidskosten]],"")))</f>
        <v/>
      </c>
      <c r="AH837" t="str">
        <f>IF(ISNUMBER(FIND("arbeid",Methode_Keuze)),"",IF(ISNUMBER(FIND("arbeid",Methode_Keuze)),"",IF(Tb_Activiteiten[[#This Row],[Arbeidskosten op basis van IKS]]=1,Tb_Activiteiten[[#Headers],[Arbeidskosten op basis van IKS]],"")))</f>
        <v/>
      </c>
      <c r="AI837" t="str">
        <f>IF(ISNUMBER(FIND("overige",Methode_Keuze)),"",IF(Tb_Activiteiten[[#This Row],[Kosten derden exclusief btw]]=1,Tb_Activiteiten[[#Headers],[Kosten derden exclusief btw]],""))</f>
        <v/>
      </c>
      <c r="AJ837" t="str">
        <f>IF(ISNUMBER(FIND("overige",Methode_Keuze)),"",IF(Tb_Activiteiten[[#This Row],[Niet verrekenbare btw]]=1,Tb_Activiteiten[[#Headers],[Niet verrekenbare btw]],""))</f>
        <v/>
      </c>
      <c r="AK837" t="str">
        <f>IF(ISNUMBER(FIND("overige",Methode_Keuze)),"",IF(Tb_Activiteiten[[#This Row],[Grondkosten]]=1,Tb_Activiteiten[[#Headers],[Grondkosten]],""))</f>
        <v/>
      </c>
      <c r="AL837" t="str">
        <f>IF(ISNUMBER(FIND("overige",Methode_Keuze)),"",IF(Tb_Activiteiten[[#This Row],[Bijdrage in natura (overige)]]=1,Tb_Activiteiten[[#Headers],[Bijdrage in natura (overige)]],""))</f>
        <v/>
      </c>
      <c r="AM837" t="str">
        <f>IF(ISNUMBER(FIND("overige",Methode_Keuze)),"",IF(Tb_Activiteiten[[#This Row],[Bijdrage in natura (vrijwilligers)]]=1,Tb_Activiteiten[[#Headers],[Bijdrage in natura (vrijwilligers)]],""))</f>
        <v/>
      </c>
      <c r="AN837" t="str">
        <f>IF(ISNUMBER(FIND("overige",Methode_Keuze)),"",IF(Tb_Activiteiten[[#This Row],[Afschrijvingskosten]]=1,Tb_Activiteiten[[#Headers],[Afschrijvingskosten]],""))</f>
        <v/>
      </c>
    </row>
    <row r="838" spans="1:40" x14ac:dyDescent="0.25">
      <c r="A838" s="342"/>
      <c r="F838" s="81"/>
      <c r="G838" s="81"/>
      <c r="L838" s="71"/>
      <c r="N838" t="str">
        <f>IFERROR(IF(VLOOKUP(Tb_Activiteiten[[#This Row],[Openstelling]],Tb_Openstelling[],2,0)=1,1,""),"")</f>
        <v/>
      </c>
      <c r="AA838" t="str">
        <f>IF(ISNUMBER(FIND("arbeid",Methode_Keuze)),"",IF(ISNUMBER(FIND("arbeid",Methode_Keuze)),"",IF(Tb_Activiteiten[[#This Row],[Loonkosten]]=1,Tb_Activiteiten[[#Headers],[Loonkosten]],"")))</f>
        <v/>
      </c>
      <c r="AB838" t="str">
        <f>IF(ISNUMBER(FIND("arbeid",Methode_Keuze)),"",IF(ISNUMBER(FIND("arbeid",Methode_Keuze)),"",IF(Tb_Activiteiten[[#This Row],[Eigen arbeid]]=1,Tb_Activiteiten[[#Headers],[Eigen arbeid]],"")))</f>
        <v/>
      </c>
      <c r="AC838" t="str">
        <f>IF(ISNUMBER(FIND("arbeid",Methode_Keuze)),"",IF(ISNUMBER(FIND("arbeid",Methode_Keuze)),"",IF(Tb_Activiteiten[[#This Row],[Projectmedewerker]]=1,Tb_Activiteiten[[#Headers],[Projectmedewerker]],"")))</f>
        <v/>
      </c>
      <c r="AD838" t="str">
        <f>IF(ISNUMBER(FIND("arbeid",Methode_Keuze)),"",IF(ISNUMBER(FIND("arbeid",Methode_Keuze)),"",IF(Tb_Activiteiten[[#This Row],[Landbouwer]]=1,Tb_Activiteiten[[#Headers],[Landbouwer]],"")))</f>
        <v/>
      </c>
      <c r="AE838" t="str">
        <f>IF(ISNUMBER(FIND("arbeid",Methode_Keuze)),"",IF(ISNUMBER(FIND("arbeid",Methode_Keuze)),"",IF(Tb_Activiteiten[[#This Row],[Adviseur]]=1,Tb_Activiteiten[[#Headers],[Adviseur]],"")))</f>
        <v/>
      </c>
      <c r="AF838" t="str">
        <f>IF(ISNUMBER(FIND("arbeid",Methode_Keuze)),"",IF(ISNUMBER(FIND("arbeid",Methode_Keuze)),"",IF(Tb_Activiteiten[[#This Row],[Projectleider/Expert]]=1,Tb_Activiteiten[[#Headers],[Projectleider/Expert]],"")))</f>
        <v/>
      </c>
      <c r="AG838" t="str">
        <f>IF(ISNUMBER(FIND("arbeid",Methode_Keuze)),"",IF(ISNUMBER(FIND("arbeid",Methode_Keuze)),"",IF(Tb_Activiteiten[[#This Row],[Arbeidskosten]]=1,Tb_Activiteiten[[#Headers],[Arbeidskosten]],"")))</f>
        <v/>
      </c>
      <c r="AH838" t="str">
        <f>IF(ISNUMBER(FIND("arbeid",Methode_Keuze)),"",IF(ISNUMBER(FIND("arbeid",Methode_Keuze)),"",IF(Tb_Activiteiten[[#This Row],[Arbeidskosten op basis van IKS]]=1,Tb_Activiteiten[[#Headers],[Arbeidskosten op basis van IKS]],"")))</f>
        <v/>
      </c>
      <c r="AI838" t="str">
        <f>IF(ISNUMBER(FIND("overige",Methode_Keuze)),"",IF(Tb_Activiteiten[[#This Row],[Kosten derden exclusief btw]]=1,Tb_Activiteiten[[#Headers],[Kosten derden exclusief btw]],""))</f>
        <v/>
      </c>
      <c r="AJ838" t="str">
        <f>IF(ISNUMBER(FIND("overige",Methode_Keuze)),"",IF(Tb_Activiteiten[[#This Row],[Niet verrekenbare btw]]=1,Tb_Activiteiten[[#Headers],[Niet verrekenbare btw]],""))</f>
        <v/>
      </c>
      <c r="AK838" t="str">
        <f>IF(ISNUMBER(FIND("overige",Methode_Keuze)),"",IF(Tb_Activiteiten[[#This Row],[Grondkosten]]=1,Tb_Activiteiten[[#Headers],[Grondkosten]],""))</f>
        <v/>
      </c>
      <c r="AL838" t="str">
        <f>IF(ISNUMBER(FIND("overige",Methode_Keuze)),"",IF(Tb_Activiteiten[[#This Row],[Bijdrage in natura (overige)]]=1,Tb_Activiteiten[[#Headers],[Bijdrage in natura (overige)]],""))</f>
        <v/>
      </c>
      <c r="AM838" t="str">
        <f>IF(ISNUMBER(FIND("overige",Methode_Keuze)),"",IF(Tb_Activiteiten[[#This Row],[Bijdrage in natura (vrijwilligers)]]=1,Tb_Activiteiten[[#Headers],[Bijdrage in natura (vrijwilligers)]],""))</f>
        <v/>
      </c>
      <c r="AN838" t="str">
        <f>IF(ISNUMBER(FIND("overige",Methode_Keuze)),"",IF(Tb_Activiteiten[[#This Row],[Afschrijvingskosten]]=1,Tb_Activiteiten[[#Headers],[Afschrijvingskosten]],""))</f>
        <v/>
      </c>
    </row>
    <row r="839" spans="1:40" x14ac:dyDescent="0.25">
      <c r="A839" s="342"/>
      <c r="F839" s="81"/>
      <c r="G839" s="81"/>
      <c r="L839" s="71"/>
      <c r="N839" t="str">
        <f>IFERROR(IF(VLOOKUP(Tb_Activiteiten[[#This Row],[Openstelling]],Tb_Openstelling[],2,0)=1,1,""),"")</f>
        <v/>
      </c>
      <c r="AA839" t="str">
        <f>IF(ISNUMBER(FIND("arbeid",Methode_Keuze)),"",IF(ISNUMBER(FIND("arbeid",Methode_Keuze)),"",IF(Tb_Activiteiten[[#This Row],[Loonkosten]]=1,Tb_Activiteiten[[#Headers],[Loonkosten]],"")))</f>
        <v/>
      </c>
      <c r="AB839" t="str">
        <f>IF(ISNUMBER(FIND("arbeid",Methode_Keuze)),"",IF(ISNUMBER(FIND("arbeid",Methode_Keuze)),"",IF(Tb_Activiteiten[[#This Row],[Eigen arbeid]]=1,Tb_Activiteiten[[#Headers],[Eigen arbeid]],"")))</f>
        <v/>
      </c>
      <c r="AC839" t="str">
        <f>IF(ISNUMBER(FIND("arbeid",Methode_Keuze)),"",IF(ISNUMBER(FIND("arbeid",Methode_Keuze)),"",IF(Tb_Activiteiten[[#This Row],[Projectmedewerker]]=1,Tb_Activiteiten[[#Headers],[Projectmedewerker]],"")))</f>
        <v/>
      </c>
      <c r="AD839" t="str">
        <f>IF(ISNUMBER(FIND("arbeid",Methode_Keuze)),"",IF(ISNUMBER(FIND("arbeid",Methode_Keuze)),"",IF(Tb_Activiteiten[[#This Row],[Landbouwer]]=1,Tb_Activiteiten[[#Headers],[Landbouwer]],"")))</f>
        <v/>
      </c>
      <c r="AE839" t="str">
        <f>IF(ISNUMBER(FIND("arbeid",Methode_Keuze)),"",IF(ISNUMBER(FIND("arbeid",Methode_Keuze)),"",IF(Tb_Activiteiten[[#This Row],[Adviseur]]=1,Tb_Activiteiten[[#Headers],[Adviseur]],"")))</f>
        <v/>
      </c>
      <c r="AF839" t="str">
        <f>IF(ISNUMBER(FIND("arbeid",Methode_Keuze)),"",IF(ISNUMBER(FIND("arbeid",Methode_Keuze)),"",IF(Tb_Activiteiten[[#This Row],[Projectleider/Expert]]=1,Tb_Activiteiten[[#Headers],[Projectleider/Expert]],"")))</f>
        <v/>
      </c>
      <c r="AG839" t="str">
        <f>IF(ISNUMBER(FIND("arbeid",Methode_Keuze)),"",IF(ISNUMBER(FIND("arbeid",Methode_Keuze)),"",IF(Tb_Activiteiten[[#This Row],[Arbeidskosten]]=1,Tb_Activiteiten[[#Headers],[Arbeidskosten]],"")))</f>
        <v/>
      </c>
      <c r="AH839" t="str">
        <f>IF(ISNUMBER(FIND("arbeid",Methode_Keuze)),"",IF(ISNUMBER(FIND("arbeid",Methode_Keuze)),"",IF(Tb_Activiteiten[[#This Row],[Arbeidskosten op basis van IKS]]=1,Tb_Activiteiten[[#Headers],[Arbeidskosten op basis van IKS]],"")))</f>
        <v/>
      </c>
      <c r="AI839" t="str">
        <f>IF(ISNUMBER(FIND("overige",Methode_Keuze)),"",IF(Tb_Activiteiten[[#This Row],[Kosten derden exclusief btw]]=1,Tb_Activiteiten[[#Headers],[Kosten derden exclusief btw]],""))</f>
        <v/>
      </c>
      <c r="AJ839" t="str">
        <f>IF(ISNUMBER(FIND("overige",Methode_Keuze)),"",IF(Tb_Activiteiten[[#This Row],[Niet verrekenbare btw]]=1,Tb_Activiteiten[[#Headers],[Niet verrekenbare btw]],""))</f>
        <v/>
      </c>
      <c r="AK839" t="str">
        <f>IF(ISNUMBER(FIND("overige",Methode_Keuze)),"",IF(Tb_Activiteiten[[#This Row],[Grondkosten]]=1,Tb_Activiteiten[[#Headers],[Grondkosten]],""))</f>
        <v/>
      </c>
      <c r="AL839" t="str">
        <f>IF(ISNUMBER(FIND("overige",Methode_Keuze)),"",IF(Tb_Activiteiten[[#This Row],[Bijdrage in natura (overige)]]=1,Tb_Activiteiten[[#Headers],[Bijdrage in natura (overige)]],""))</f>
        <v/>
      </c>
      <c r="AM839" t="str">
        <f>IF(ISNUMBER(FIND("overige",Methode_Keuze)),"",IF(Tb_Activiteiten[[#This Row],[Bijdrage in natura (vrijwilligers)]]=1,Tb_Activiteiten[[#Headers],[Bijdrage in natura (vrijwilligers)]],""))</f>
        <v/>
      </c>
      <c r="AN839" t="str">
        <f>IF(ISNUMBER(FIND("overige",Methode_Keuze)),"",IF(Tb_Activiteiten[[#This Row],[Afschrijvingskosten]]=1,Tb_Activiteiten[[#Headers],[Afschrijvingskosten]],""))</f>
        <v/>
      </c>
    </row>
    <row r="840" spans="1:40" x14ac:dyDescent="0.25">
      <c r="A840" s="342"/>
      <c r="F840" s="81"/>
      <c r="G840" s="81"/>
      <c r="L840" s="71"/>
      <c r="N840" t="str">
        <f>IFERROR(IF(VLOOKUP(Tb_Activiteiten[[#This Row],[Openstelling]],Tb_Openstelling[],2,0)=1,1,""),"")</f>
        <v/>
      </c>
      <c r="AA840" t="str">
        <f>IF(ISNUMBER(FIND("arbeid",Methode_Keuze)),"",IF(ISNUMBER(FIND("arbeid",Methode_Keuze)),"",IF(Tb_Activiteiten[[#This Row],[Loonkosten]]=1,Tb_Activiteiten[[#Headers],[Loonkosten]],"")))</f>
        <v/>
      </c>
      <c r="AB840" t="str">
        <f>IF(ISNUMBER(FIND("arbeid",Methode_Keuze)),"",IF(ISNUMBER(FIND("arbeid",Methode_Keuze)),"",IF(Tb_Activiteiten[[#This Row],[Eigen arbeid]]=1,Tb_Activiteiten[[#Headers],[Eigen arbeid]],"")))</f>
        <v/>
      </c>
      <c r="AC840" t="str">
        <f>IF(ISNUMBER(FIND("arbeid",Methode_Keuze)),"",IF(ISNUMBER(FIND("arbeid",Methode_Keuze)),"",IF(Tb_Activiteiten[[#This Row],[Projectmedewerker]]=1,Tb_Activiteiten[[#Headers],[Projectmedewerker]],"")))</f>
        <v/>
      </c>
      <c r="AD840" t="str">
        <f>IF(ISNUMBER(FIND("arbeid",Methode_Keuze)),"",IF(ISNUMBER(FIND("arbeid",Methode_Keuze)),"",IF(Tb_Activiteiten[[#This Row],[Landbouwer]]=1,Tb_Activiteiten[[#Headers],[Landbouwer]],"")))</f>
        <v/>
      </c>
      <c r="AE840" t="str">
        <f>IF(ISNUMBER(FIND("arbeid",Methode_Keuze)),"",IF(ISNUMBER(FIND("arbeid",Methode_Keuze)),"",IF(Tb_Activiteiten[[#This Row],[Adviseur]]=1,Tb_Activiteiten[[#Headers],[Adviseur]],"")))</f>
        <v/>
      </c>
      <c r="AF840" t="str">
        <f>IF(ISNUMBER(FIND("arbeid",Methode_Keuze)),"",IF(ISNUMBER(FIND("arbeid",Methode_Keuze)),"",IF(Tb_Activiteiten[[#This Row],[Projectleider/Expert]]=1,Tb_Activiteiten[[#Headers],[Projectleider/Expert]],"")))</f>
        <v/>
      </c>
      <c r="AG840" t="str">
        <f>IF(ISNUMBER(FIND("arbeid",Methode_Keuze)),"",IF(ISNUMBER(FIND("arbeid",Methode_Keuze)),"",IF(Tb_Activiteiten[[#This Row],[Arbeidskosten]]=1,Tb_Activiteiten[[#Headers],[Arbeidskosten]],"")))</f>
        <v/>
      </c>
      <c r="AH840" t="str">
        <f>IF(ISNUMBER(FIND("arbeid",Methode_Keuze)),"",IF(ISNUMBER(FIND("arbeid",Methode_Keuze)),"",IF(Tb_Activiteiten[[#This Row],[Arbeidskosten op basis van IKS]]=1,Tb_Activiteiten[[#Headers],[Arbeidskosten op basis van IKS]],"")))</f>
        <v/>
      </c>
      <c r="AI840" t="str">
        <f>IF(ISNUMBER(FIND("overige",Methode_Keuze)),"",IF(Tb_Activiteiten[[#This Row],[Kosten derden exclusief btw]]=1,Tb_Activiteiten[[#Headers],[Kosten derden exclusief btw]],""))</f>
        <v/>
      </c>
      <c r="AJ840" t="str">
        <f>IF(ISNUMBER(FIND("overige",Methode_Keuze)),"",IF(Tb_Activiteiten[[#This Row],[Niet verrekenbare btw]]=1,Tb_Activiteiten[[#Headers],[Niet verrekenbare btw]],""))</f>
        <v/>
      </c>
      <c r="AK840" t="str">
        <f>IF(ISNUMBER(FIND("overige",Methode_Keuze)),"",IF(Tb_Activiteiten[[#This Row],[Grondkosten]]=1,Tb_Activiteiten[[#Headers],[Grondkosten]],""))</f>
        <v/>
      </c>
      <c r="AL840" t="str">
        <f>IF(ISNUMBER(FIND("overige",Methode_Keuze)),"",IF(Tb_Activiteiten[[#This Row],[Bijdrage in natura (overige)]]=1,Tb_Activiteiten[[#Headers],[Bijdrage in natura (overige)]],""))</f>
        <v/>
      </c>
      <c r="AM840" t="str">
        <f>IF(ISNUMBER(FIND("overige",Methode_Keuze)),"",IF(Tb_Activiteiten[[#This Row],[Bijdrage in natura (vrijwilligers)]]=1,Tb_Activiteiten[[#Headers],[Bijdrage in natura (vrijwilligers)]],""))</f>
        <v/>
      </c>
      <c r="AN840" t="str">
        <f>IF(ISNUMBER(FIND("overige",Methode_Keuze)),"",IF(Tb_Activiteiten[[#This Row],[Afschrijvingskosten]]=1,Tb_Activiteiten[[#Headers],[Afschrijvingskosten]],""))</f>
        <v/>
      </c>
    </row>
    <row r="841" spans="1:40" x14ac:dyDescent="0.25">
      <c r="A841" s="342"/>
      <c r="F841" s="81"/>
      <c r="G841" s="81"/>
      <c r="L841" s="71"/>
      <c r="N841" t="str">
        <f>IFERROR(IF(VLOOKUP(Tb_Activiteiten[[#This Row],[Openstelling]],Tb_Openstelling[],2,0)=1,1,""),"")</f>
        <v/>
      </c>
      <c r="AA841" t="str">
        <f>IF(ISNUMBER(FIND("arbeid",Methode_Keuze)),"",IF(ISNUMBER(FIND("arbeid",Methode_Keuze)),"",IF(Tb_Activiteiten[[#This Row],[Loonkosten]]=1,Tb_Activiteiten[[#Headers],[Loonkosten]],"")))</f>
        <v/>
      </c>
      <c r="AB841" t="str">
        <f>IF(ISNUMBER(FIND("arbeid",Methode_Keuze)),"",IF(ISNUMBER(FIND("arbeid",Methode_Keuze)),"",IF(Tb_Activiteiten[[#This Row],[Eigen arbeid]]=1,Tb_Activiteiten[[#Headers],[Eigen arbeid]],"")))</f>
        <v/>
      </c>
      <c r="AC841" t="str">
        <f>IF(ISNUMBER(FIND("arbeid",Methode_Keuze)),"",IF(ISNUMBER(FIND("arbeid",Methode_Keuze)),"",IF(Tb_Activiteiten[[#This Row],[Projectmedewerker]]=1,Tb_Activiteiten[[#Headers],[Projectmedewerker]],"")))</f>
        <v/>
      </c>
      <c r="AD841" t="str">
        <f>IF(ISNUMBER(FIND("arbeid",Methode_Keuze)),"",IF(ISNUMBER(FIND("arbeid",Methode_Keuze)),"",IF(Tb_Activiteiten[[#This Row],[Landbouwer]]=1,Tb_Activiteiten[[#Headers],[Landbouwer]],"")))</f>
        <v/>
      </c>
      <c r="AE841" t="str">
        <f>IF(ISNUMBER(FIND("arbeid",Methode_Keuze)),"",IF(ISNUMBER(FIND("arbeid",Methode_Keuze)),"",IF(Tb_Activiteiten[[#This Row],[Adviseur]]=1,Tb_Activiteiten[[#Headers],[Adviseur]],"")))</f>
        <v/>
      </c>
      <c r="AF841" t="str">
        <f>IF(ISNUMBER(FIND("arbeid",Methode_Keuze)),"",IF(ISNUMBER(FIND("arbeid",Methode_Keuze)),"",IF(Tb_Activiteiten[[#This Row],[Projectleider/Expert]]=1,Tb_Activiteiten[[#Headers],[Projectleider/Expert]],"")))</f>
        <v/>
      </c>
      <c r="AG841" t="str">
        <f>IF(ISNUMBER(FIND("arbeid",Methode_Keuze)),"",IF(ISNUMBER(FIND("arbeid",Methode_Keuze)),"",IF(Tb_Activiteiten[[#This Row],[Arbeidskosten]]=1,Tb_Activiteiten[[#Headers],[Arbeidskosten]],"")))</f>
        <v/>
      </c>
      <c r="AH841" t="str">
        <f>IF(ISNUMBER(FIND("arbeid",Methode_Keuze)),"",IF(ISNUMBER(FIND("arbeid",Methode_Keuze)),"",IF(Tb_Activiteiten[[#This Row],[Arbeidskosten op basis van IKS]]=1,Tb_Activiteiten[[#Headers],[Arbeidskosten op basis van IKS]],"")))</f>
        <v/>
      </c>
      <c r="AI841" t="str">
        <f>IF(ISNUMBER(FIND("overige",Methode_Keuze)),"",IF(Tb_Activiteiten[[#This Row],[Kosten derden exclusief btw]]=1,Tb_Activiteiten[[#Headers],[Kosten derden exclusief btw]],""))</f>
        <v/>
      </c>
      <c r="AJ841" t="str">
        <f>IF(ISNUMBER(FIND("overige",Methode_Keuze)),"",IF(Tb_Activiteiten[[#This Row],[Niet verrekenbare btw]]=1,Tb_Activiteiten[[#Headers],[Niet verrekenbare btw]],""))</f>
        <v/>
      </c>
      <c r="AK841" t="str">
        <f>IF(ISNUMBER(FIND("overige",Methode_Keuze)),"",IF(Tb_Activiteiten[[#This Row],[Grondkosten]]=1,Tb_Activiteiten[[#Headers],[Grondkosten]],""))</f>
        <v/>
      </c>
      <c r="AL841" t="str">
        <f>IF(ISNUMBER(FIND("overige",Methode_Keuze)),"",IF(Tb_Activiteiten[[#This Row],[Bijdrage in natura (overige)]]=1,Tb_Activiteiten[[#Headers],[Bijdrage in natura (overige)]],""))</f>
        <v/>
      </c>
      <c r="AM841" t="str">
        <f>IF(ISNUMBER(FIND("overige",Methode_Keuze)),"",IF(Tb_Activiteiten[[#This Row],[Bijdrage in natura (vrijwilligers)]]=1,Tb_Activiteiten[[#Headers],[Bijdrage in natura (vrijwilligers)]],""))</f>
        <v/>
      </c>
      <c r="AN841" t="str">
        <f>IF(ISNUMBER(FIND("overige",Methode_Keuze)),"",IF(Tb_Activiteiten[[#This Row],[Afschrijvingskosten]]=1,Tb_Activiteiten[[#Headers],[Afschrijvingskosten]],""))</f>
        <v/>
      </c>
    </row>
    <row r="842" spans="1:40" x14ac:dyDescent="0.25">
      <c r="A842" s="342"/>
      <c r="F842" s="81"/>
      <c r="G842" s="81"/>
      <c r="L842" s="71"/>
      <c r="N842" t="str">
        <f>IFERROR(IF(VLOOKUP(Tb_Activiteiten[[#This Row],[Openstelling]],Tb_Openstelling[],2,0)=1,1,""),"")</f>
        <v/>
      </c>
      <c r="AA842" t="str">
        <f>IF(ISNUMBER(FIND("arbeid",Methode_Keuze)),"",IF(ISNUMBER(FIND("arbeid",Methode_Keuze)),"",IF(Tb_Activiteiten[[#This Row],[Loonkosten]]=1,Tb_Activiteiten[[#Headers],[Loonkosten]],"")))</f>
        <v/>
      </c>
      <c r="AB842" t="str">
        <f>IF(ISNUMBER(FIND("arbeid",Methode_Keuze)),"",IF(ISNUMBER(FIND("arbeid",Methode_Keuze)),"",IF(Tb_Activiteiten[[#This Row],[Eigen arbeid]]=1,Tb_Activiteiten[[#Headers],[Eigen arbeid]],"")))</f>
        <v/>
      </c>
      <c r="AC842" t="str">
        <f>IF(ISNUMBER(FIND("arbeid",Methode_Keuze)),"",IF(ISNUMBER(FIND("arbeid",Methode_Keuze)),"",IF(Tb_Activiteiten[[#This Row],[Projectmedewerker]]=1,Tb_Activiteiten[[#Headers],[Projectmedewerker]],"")))</f>
        <v/>
      </c>
      <c r="AD842" t="str">
        <f>IF(ISNUMBER(FIND("arbeid",Methode_Keuze)),"",IF(ISNUMBER(FIND("arbeid",Methode_Keuze)),"",IF(Tb_Activiteiten[[#This Row],[Landbouwer]]=1,Tb_Activiteiten[[#Headers],[Landbouwer]],"")))</f>
        <v/>
      </c>
      <c r="AE842" t="str">
        <f>IF(ISNUMBER(FIND("arbeid",Methode_Keuze)),"",IF(ISNUMBER(FIND("arbeid",Methode_Keuze)),"",IF(Tb_Activiteiten[[#This Row],[Adviseur]]=1,Tb_Activiteiten[[#Headers],[Adviseur]],"")))</f>
        <v/>
      </c>
      <c r="AF842" t="str">
        <f>IF(ISNUMBER(FIND("arbeid",Methode_Keuze)),"",IF(ISNUMBER(FIND("arbeid",Methode_Keuze)),"",IF(Tb_Activiteiten[[#This Row],[Projectleider/Expert]]=1,Tb_Activiteiten[[#Headers],[Projectleider/Expert]],"")))</f>
        <v/>
      </c>
      <c r="AG842" t="str">
        <f>IF(ISNUMBER(FIND("arbeid",Methode_Keuze)),"",IF(ISNUMBER(FIND("arbeid",Methode_Keuze)),"",IF(Tb_Activiteiten[[#This Row],[Arbeidskosten]]=1,Tb_Activiteiten[[#Headers],[Arbeidskosten]],"")))</f>
        <v/>
      </c>
      <c r="AH842" t="str">
        <f>IF(ISNUMBER(FIND("arbeid",Methode_Keuze)),"",IF(ISNUMBER(FIND("arbeid",Methode_Keuze)),"",IF(Tb_Activiteiten[[#This Row],[Arbeidskosten op basis van IKS]]=1,Tb_Activiteiten[[#Headers],[Arbeidskosten op basis van IKS]],"")))</f>
        <v/>
      </c>
      <c r="AI842" t="str">
        <f>IF(ISNUMBER(FIND("overige",Methode_Keuze)),"",IF(Tb_Activiteiten[[#This Row],[Kosten derden exclusief btw]]=1,Tb_Activiteiten[[#Headers],[Kosten derden exclusief btw]],""))</f>
        <v/>
      </c>
      <c r="AJ842" t="str">
        <f>IF(ISNUMBER(FIND("overige",Methode_Keuze)),"",IF(Tb_Activiteiten[[#This Row],[Niet verrekenbare btw]]=1,Tb_Activiteiten[[#Headers],[Niet verrekenbare btw]],""))</f>
        <v/>
      </c>
      <c r="AK842" t="str">
        <f>IF(ISNUMBER(FIND("overige",Methode_Keuze)),"",IF(Tb_Activiteiten[[#This Row],[Grondkosten]]=1,Tb_Activiteiten[[#Headers],[Grondkosten]],""))</f>
        <v/>
      </c>
      <c r="AL842" t="str">
        <f>IF(ISNUMBER(FIND("overige",Methode_Keuze)),"",IF(Tb_Activiteiten[[#This Row],[Bijdrage in natura (overige)]]=1,Tb_Activiteiten[[#Headers],[Bijdrage in natura (overige)]],""))</f>
        <v/>
      </c>
      <c r="AM842" t="str">
        <f>IF(ISNUMBER(FIND("overige",Methode_Keuze)),"",IF(Tb_Activiteiten[[#This Row],[Bijdrage in natura (vrijwilligers)]]=1,Tb_Activiteiten[[#Headers],[Bijdrage in natura (vrijwilligers)]],""))</f>
        <v/>
      </c>
      <c r="AN842" t="str">
        <f>IF(ISNUMBER(FIND("overige",Methode_Keuze)),"",IF(Tb_Activiteiten[[#This Row],[Afschrijvingskosten]]=1,Tb_Activiteiten[[#Headers],[Afschrijvingskosten]],""))</f>
        <v/>
      </c>
    </row>
    <row r="843" spans="1:40" x14ac:dyDescent="0.25">
      <c r="A843" s="342"/>
      <c r="F843" s="81"/>
      <c r="G843" s="81"/>
      <c r="L843" s="71"/>
      <c r="N843" t="str">
        <f>IFERROR(IF(VLOOKUP(Tb_Activiteiten[[#This Row],[Openstelling]],Tb_Openstelling[],2,0)=1,1,""),"")</f>
        <v/>
      </c>
      <c r="AA843" t="str">
        <f>IF(ISNUMBER(FIND("arbeid",Methode_Keuze)),"",IF(ISNUMBER(FIND("arbeid",Methode_Keuze)),"",IF(Tb_Activiteiten[[#This Row],[Loonkosten]]=1,Tb_Activiteiten[[#Headers],[Loonkosten]],"")))</f>
        <v/>
      </c>
      <c r="AB843" t="str">
        <f>IF(ISNUMBER(FIND("arbeid",Methode_Keuze)),"",IF(ISNUMBER(FIND("arbeid",Methode_Keuze)),"",IF(Tb_Activiteiten[[#This Row],[Eigen arbeid]]=1,Tb_Activiteiten[[#Headers],[Eigen arbeid]],"")))</f>
        <v/>
      </c>
      <c r="AC843" t="str">
        <f>IF(ISNUMBER(FIND("arbeid",Methode_Keuze)),"",IF(ISNUMBER(FIND("arbeid",Methode_Keuze)),"",IF(Tb_Activiteiten[[#This Row],[Projectmedewerker]]=1,Tb_Activiteiten[[#Headers],[Projectmedewerker]],"")))</f>
        <v/>
      </c>
      <c r="AD843" t="str">
        <f>IF(ISNUMBER(FIND("arbeid",Methode_Keuze)),"",IF(ISNUMBER(FIND("arbeid",Methode_Keuze)),"",IF(Tb_Activiteiten[[#This Row],[Landbouwer]]=1,Tb_Activiteiten[[#Headers],[Landbouwer]],"")))</f>
        <v/>
      </c>
      <c r="AE843" t="str">
        <f>IF(ISNUMBER(FIND("arbeid",Methode_Keuze)),"",IF(ISNUMBER(FIND("arbeid",Methode_Keuze)),"",IF(Tb_Activiteiten[[#This Row],[Adviseur]]=1,Tb_Activiteiten[[#Headers],[Adviseur]],"")))</f>
        <v/>
      </c>
      <c r="AF843" t="str">
        <f>IF(ISNUMBER(FIND("arbeid",Methode_Keuze)),"",IF(ISNUMBER(FIND("arbeid",Methode_Keuze)),"",IF(Tb_Activiteiten[[#This Row],[Projectleider/Expert]]=1,Tb_Activiteiten[[#Headers],[Projectleider/Expert]],"")))</f>
        <v/>
      </c>
      <c r="AG843" t="str">
        <f>IF(ISNUMBER(FIND("arbeid",Methode_Keuze)),"",IF(ISNUMBER(FIND("arbeid",Methode_Keuze)),"",IF(Tb_Activiteiten[[#This Row],[Arbeidskosten]]=1,Tb_Activiteiten[[#Headers],[Arbeidskosten]],"")))</f>
        <v/>
      </c>
      <c r="AH843" t="str">
        <f>IF(ISNUMBER(FIND("arbeid",Methode_Keuze)),"",IF(ISNUMBER(FIND("arbeid",Methode_Keuze)),"",IF(Tb_Activiteiten[[#This Row],[Arbeidskosten op basis van IKS]]=1,Tb_Activiteiten[[#Headers],[Arbeidskosten op basis van IKS]],"")))</f>
        <v/>
      </c>
      <c r="AI843" t="str">
        <f>IF(ISNUMBER(FIND("overige",Methode_Keuze)),"",IF(Tb_Activiteiten[[#This Row],[Kosten derden exclusief btw]]=1,Tb_Activiteiten[[#Headers],[Kosten derden exclusief btw]],""))</f>
        <v/>
      </c>
      <c r="AJ843" t="str">
        <f>IF(ISNUMBER(FIND("overige",Methode_Keuze)),"",IF(Tb_Activiteiten[[#This Row],[Niet verrekenbare btw]]=1,Tb_Activiteiten[[#Headers],[Niet verrekenbare btw]],""))</f>
        <v/>
      </c>
      <c r="AK843" t="str">
        <f>IF(ISNUMBER(FIND("overige",Methode_Keuze)),"",IF(Tb_Activiteiten[[#This Row],[Grondkosten]]=1,Tb_Activiteiten[[#Headers],[Grondkosten]],""))</f>
        <v/>
      </c>
      <c r="AL843" t="str">
        <f>IF(ISNUMBER(FIND("overige",Methode_Keuze)),"",IF(Tb_Activiteiten[[#This Row],[Bijdrage in natura (overige)]]=1,Tb_Activiteiten[[#Headers],[Bijdrage in natura (overige)]],""))</f>
        <v/>
      </c>
      <c r="AM843" t="str">
        <f>IF(ISNUMBER(FIND("overige",Methode_Keuze)),"",IF(Tb_Activiteiten[[#This Row],[Bijdrage in natura (vrijwilligers)]]=1,Tb_Activiteiten[[#Headers],[Bijdrage in natura (vrijwilligers)]],""))</f>
        <v/>
      </c>
      <c r="AN843" t="str">
        <f>IF(ISNUMBER(FIND("overige",Methode_Keuze)),"",IF(Tb_Activiteiten[[#This Row],[Afschrijvingskosten]]=1,Tb_Activiteiten[[#Headers],[Afschrijvingskosten]],""))</f>
        <v/>
      </c>
    </row>
    <row r="844" spans="1:40" x14ac:dyDescent="0.25">
      <c r="A844" s="342"/>
      <c r="F844" s="81"/>
      <c r="G844" s="81"/>
      <c r="L844" s="71"/>
      <c r="N844" t="str">
        <f>IFERROR(IF(VLOOKUP(Tb_Activiteiten[[#This Row],[Openstelling]],Tb_Openstelling[],2,0)=1,1,""),"")</f>
        <v/>
      </c>
      <c r="AA844" t="str">
        <f>IF(ISNUMBER(FIND("arbeid",Methode_Keuze)),"",IF(ISNUMBER(FIND("arbeid",Methode_Keuze)),"",IF(Tb_Activiteiten[[#This Row],[Loonkosten]]=1,Tb_Activiteiten[[#Headers],[Loonkosten]],"")))</f>
        <v/>
      </c>
      <c r="AB844" t="str">
        <f>IF(ISNUMBER(FIND("arbeid",Methode_Keuze)),"",IF(ISNUMBER(FIND("arbeid",Methode_Keuze)),"",IF(Tb_Activiteiten[[#This Row],[Eigen arbeid]]=1,Tb_Activiteiten[[#Headers],[Eigen arbeid]],"")))</f>
        <v/>
      </c>
      <c r="AC844" t="str">
        <f>IF(ISNUMBER(FIND("arbeid",Methode_Keuze)),"",IF(ISNUMBER(FIND("arbeid",Methode_Keuze)),"",IF(Tb_Activiteiten[[#This Row],[Projectmedewerker]]=1,Tb_Activiteiten[[#Headers],[Projectmedewerker]],"")))</f>
        <v/>
      </c>
      <c r="AD844" t="str">
        <f>IF(ISNUMBER(FIND("arbeid",Methode_Keuze)),"",IF(ISNUMBER(FIND("arbeid",Methode_Keuze)),"",IF(Tb_Activiteiten[[#This Row],[Landbouwer]]=1,Tb_Activiteiten[[#Headers],[Landbouwer]],"")))</f>
        <v/>
      </c>
      <c r="AE844" t="str">
        <f>IF(ISNUMBER(FIND("arbeid",Methode_Keuze)),"",IF(ISNUMBER(FIND("arbeid",Methode_Keuze)),"",IF(Tb_Activiteiten[[#This Row],[Adviseur]]=1,Tb_Activiteiten[[#Headers],[Adviseur]],"")))</f>
        <v/>
      </c>
      <c r="AF844" t="str">
        <f>IF(ISNUMBER(FIND("arbeid",Methode_Keuze)),"",IF(ISNUMBER(FIND("arbeid",Methode_Keuze)),"",IF(Tb_Activiteiten[[#This Row],[Projectleider/Expert]]=1,Tb_Activiteiten[[#Headers],[Projectleider/Expert]],"")))</f>
        <v/>
      </c>
      <c r="AG844" t="str">
        <f>IF(ISNUMBER(FIND("arbeid",Methode_Keuze)),"",IF(ISNUMBER(FIND("arbeid",Methode_Keuze)),"",IF(Tb_Activiteiten[[#This Row],[Arbeidskosten]]=1,Tb_Activiteiten[[#Headers],[Arbeidskosten]],"")))</f>
        <v/>
      </c>
      <c r="AH844" t="str">
        <f>IF(ISNUMBER(FIND("arbeid",Methode_Keuze)),"",IF(ISNUMBER(FIND("arbeid",Methode_Keuze)),"",IF(Tb_Activiteiten[[#This Row],[Arbeidskosten op basis van IKS]]=1,Tb_Activiteiten[[#Headers],[Arbeidskosten op basis van IKS]],"")))</f>
        <v/>
      </c>
      <c r="AI844" t="str">
        <f>IF(ISNUMBER(FIND("overige",Methode_Keuze)),"",IF(Tb_Activiteiten[[#This Row],[Kosten derden exclusief btw]]=1,Tb_Activiteiten[[#Headers],[Kosten derden exclusief btw]],""))</f>
        <v/>
      </c>
      <c r="AJ844" t="str">
        <f>IF(ISNUMBER(FIND("overige",Methode_Keuze)),"",IF(Tb_Activiteiten[[#This Row],[Niet verrekenbare btw]]=1,Tb_Activiteiten[[#Headers],[Niet verrekenbare btw]],""))</f>
        <v/>
      </c>
      <c r="AK844" t="str">
        <f>IF(ISNUMBER(FIND("overige",Methode_Keuze)),"",IF(Tb_Activiteiten[[#This Row],[Grondkosten]]=1,Tb_Activiteiten[[#Headers],[Grondkosten]],""))</f>
        <v/>
      </c>
      <c r="AL844" t="str">
        <f>IF(ISNUMBER(FIND("overige",Methode_Keuze)),"",IF(Tb_Activiteiten[[#This Row],[Bijdrage in natura (overige)]]=1,Tb_Activiteiten[[#Headers],[Bijdrage in natura (overige)]],""))</f>
        <v/>
      </c>
      <c r="AM844" t="str">
        <f>IF(ISNUMBER(FIND("overige",Methode_Keuze)),"",IF(Tb_Activiteiten[[#This Row],[Bijdrage in natura (vrijwilligers)]]=1,Tb_Activiteiten[[#Headers],[Bijdrage in natura (vrijwilligers)]],""))</f>
        <v/>
      </c>
      <c r="AN844" t="str">
        <f>IF(ISNUMBER(FIND("overige",Methode_Keuze)),"",IF(Tb_Activiteiten[[#This Row],[Afschrijvingskosten]]=1,Tb_Activiteiten[[#Headers],[Afschrijvingskosten]],""))</f>
        <v/>
      </c>
    </row>
    <row r="845" spans="1:40" x14ac:dyDescent="0.25">
      <c r="A845" s="342"/>
      <c r="F845" s="81"/>
      <c r="G845" s="81"/>
      <c r="L845" s="71"/>
      <c r="N845" t="str">
        <f>IFERROR(IF(VLOOKUP(Tb_Activiteiten[[#This Row],[Openstelling]],Tb_Openstelling[],2,0)=1,1,""),"")</f>
        <v/>
      </c>
      <c r="AA845" t="str">
        <f>IF(ISNUMBER(FIND("arbeid",Methode_Keuze)),"",IF(ISNUMBER(FIND("arbeid",Methode_Keuze)),"",IF(Tb_Activiteiten[[#This Row],[Loonkosten]]=1,Tb_Activiteiten[[#Headers],[Loonkosten]],"")))</f>
        <v/>
      </c>
      <c r="AB845" t="str">
        <f>IF(ISNUMBER(FIND("arbeid",Methode_Keuze)),"",IF(ISNUMBER(FIND("arbeid",Methode_Keuze)),"",IF(Tb_Activiteiten[[#This Row],[Eigen arbeid]]=1,Tb_Activiteiten[[#Headers],[Eigen arbeid]],"")))</f>
        <v/>
      </c>
      <c r="AC845" t="str">
        <f>IF(ISNUMBER(FIND("arbeid",Methode_Keuze)),"",IF(ISNUMBER(FIND("arbeid",Methode_Keuze)),"",IF(Tb_Activiteiten[[#This Row],[Projectmedewerker]]=1,Tb_Activiteiten[[#Headers],[Projectmedewerker]],"")))</f>
        <v/>
      </c>
      <c r="AD845" t="str">
        <f>IF(ISNUMBER(FIND("arbeid",Methode_Keuze)),"",IF(ISNUMBER(FIND("arbeid",Methode_Keuze)),"",IF(Tb_Activiteiten[[#This Row],[Landbouwer]]=1,Tb_Activiteiten[[#Headers],[Landbouwer]],"")))</f>
        <v/>
      </c>
      <c r="AE845" t="str">
        <f>IF(ISNUMBER(FIND("arbeid",Methode_Keuze)),"",IF(ISNUMBER(FIND("arbeid",Methode_Keuze)),"",IF(Tb_Activiteiten[[#This Row],[Adviseur]]=1,Tb_Activiteiten[[#Headers],[Adviseur]],"")))</f>
        <v/>
      </c>
      <c r="AF845" t="str">
        <f>IF(ISNUMBER(FIND("arbeid",Methode_Keuze)),"",IF(ISNUMBER(FIND("arbeid",Methode_Keuze)),"",IF(Tb_Activiteiten[[#This Row],[Projectleider/Expert]]=1,Tb_Activiteiten[[#Headers],[Projectleider/Expert]],"")))</f>
        <v/>
      </c>
      <c r="AG845" t="str">
        <f>IF(ISNUMBER(FIND("arbeid",Methode_Keuze)),"",IF(ISNUMBER(FIND("arbeid",Methode_Keuze)),"",IF(Tb_Activiteiten[[#This Row],[Arbeidskosten]]=1,Tb_Activiteiten[[#Headers],[Arbeidskosten]],"")))</f>
        <v/>
      </c>
      <c r="AH845" t="str">
        <f>IF(ISNUMBER(FIND("arbeid",Methode_Keuze)),"",IF(ISNUMBER(FIND("arbeid",Methode_Keuze)),"",IF(Tb_Activiteiten[[#This Row],[Arbeidskosten op basis van IKS]]=1,Tb_Activiteiten[[#Headers],[Arbeidskosten op basis van IKS]],"")))</f>
        <v/>
      </c>
      <c r="AI845" t="str">
        <f>IF(ISNUMBER(FIND("overige",Methode_Keuze)),"",IF(Tb_Activiteiten[[#This Row],[Kosten derden exclusief btw]]=1,Tb_Activiteiten[[#Headers],[Kosten derden exclusief btw]],""))</f>
        <v/>
      </c>
      <c r="AJ845" t="str">
        <f>IF(ISNUMBER(FIND("overige",Methode_Keuze)),"",IF(Tb_Activiteiten[[#This Row],[Niet verrekenbare btw]]=1,Tb_Activiteiten[[#Headers],[Niet verrekenbare btw]],""))</f>
        <v/>
      </c>
      <c r="AK845" t="str">
        <f>IF(ISNUMBER(FIND("overige",Methode_Keuze)),"",IF(Tb_Activiteiten[[#This Row],[Grondkosten]]=1,Tb_Activiteiten[[#Headers],[Grondkosten]],""))</f>
        <v/>
      </c>
      <c r="AL845" t="str">
        <f>IF(ISNUMBER(FIND("overige",Methode_Keuze)),"",IF(Tb_Activiteiten[[#This Row],[Bijdrage in natura (overige)]]=1,Tb_Activiteiten[[#Headers],[Bijdrage in natura (overige)]],""))</f>
        <v/>
      </c>
      <c r="AM845" t="str">
        <f>IF(ISNUMBER(FIND("overige",Methode_Keuze)),"",IF(Tb_Activiteiten[[#This Row],[Bijdrage in natura (vrijwilligers)]]=1,Tb_Activiteiten[[#Headers],[Bijdrage in natura (vrijwilligers)]],""))</f>
        <v/>
      </c>
      <c r="AN845" t="str">
        <f>IF(ISNUMBER(FIND("overige",Methode_Keuze)),"",IF(Tb_Activiteiten[[#This Row],[Afschrijvingskosten]]=1,Tb_Activiteiten[[#Headers],[Afschrijvingskosten]],""))</f>
        <v/>
      </c>
    </row>
    <row r="846" spans="1:40" x14ac:dyDescent="0.25">
      <c r="A846" s="342"/>
      <c r="F846" s="81"/>
      <c r="G846" s="81"/>
      <c r="L846" s="71"/>
      <c r="N846" t="str">
        <f>IFERROR(IF(VLOOKUP(Tb_Activiteiten[[#This Row],[Openstelling]],Tb_Openstelling[],2,0)=1,1,""),"")</f>
        <v/>
      </c>
      <c r="AA846" t="str">
        <f>IF(ISNUMBER(FIND("arbeid",Methode_Keuze)),"",IF(ISNUMBER(FIND("arbeid",Methode_Keuze)),"",IF(Tb_Activiteiten[[#This Row],[Loonkosten]]=1,Tb_Activiteiten[[#Headers],[Loonkosten]],"")))</f>
        <v/>
      </c>
      <c r="AB846" t="str">
        <f>IF(ISNUMBER(FIND("arbeid",Methode_Keuze)),"",IF(ISNUMBER(FIND("arbeid",Methode_Keuze)),"",IF(Tb_Activiteiten[[#This Row],[Eigen arbeid]]=1,Tb_Activiteiten[[#Headers],[Eigen arbeid]],"")))</f>
        <v/>
      </c>
      <c r="AC846" t="str">
        <f>IF(ISNUMBER(FIND("arbeid",Methode_Keuze)),"",IF(ISNUMBER(FIND("arbeid",Methode_Keuze)),"",IF(Tb_Activiteiten[[#This Row],[Projectmedewerker]]=1,Tb_Activiteiten[[#Headers],[Projectmedewerker]],"")))</f>
        <v/>
      </c>
      <c r="AD846" t="str">
        <f>IF(ISNUMBER(FIND("arbeid",Methode_Keuze)),"",IF(ISNUMBER(FIND("arbeid",Methode_Keuze)),"",IF(Tb_Activiteiten[[#This Row],[Landbouwer]]=1,Tb_Activiteiten[[#Headers],[Landbouwer]],"")))</f>
        <v/>
      </c>
      <c r="AE846" t="str">
        <f>IF(ISNUMBER(FIND("arbeid",Methode_Keuze)),"",IF(ISNUMBER(FIND("arbeid",Methode_Keuze)),"",IF(Tb_Activiteiten[[#This Row],[Adviseur]]=1,Tb_Activiteiten[[#Headers],[Adviseur]],"")))</f>
        <v/>
      </c>
      <c r="AF846" t="str">
        <f>IF(ISNUMBER(FIND("arbeid",Methode_Keuze)),"",IF(ISNUMBER(FIND("arbeid",Methode_Keuze)),"",IF(Tb_Activiteiten[[#This Row],[Projectleider/Expert]]=1,Tb_Activiteiten[[#Headers],[Projectleider/Expert]],"")))</f>
        <v/>
      </c>
      <c r="AG846" t="str">
        <f>IF(ISNUMBER(FIND("arbeid",Methode_Keuze)),"",IF(ISNUMBER(FIND("arbeid",Methode_Keuze)),"",IF(Tb_Activiteiten[[#This Row],[Arbeidskosten]]=1,Tb_Activiteiten[[#Headers],[Arbeidskosten]],"")))</f>
        <v/>
      </c>
      <c r="AH846" t="str">
        <f>IF(ISNUMBER(FIND("arbeid",Methode_Keuze)),"",IF(ISNUMBER(FIND("arbeid",Methode_Keuze)),"",IF(Tb_Activiteiten[[#This Row],[Arbeidskosten op basis van IKS]]=1,Tb_Activiteiten[[#Headers],[Arbeidskosten op basis van IKS]],"")))</f>
        <v/>
      </c>
      <c r="AI846" t="str">
        <f>IF(ISNUMBER(FIND("overige",Methode_Keuze)),"",IF(Tb_Activiteiten[[#This Row],[Kosten derden exclusief btw]]=1,Tb_Activiteiten[[#Headers],[Kosten derden exclusief btw]],""))</f>
        <v/>
      </c>
      <c r="AJ846" t="str">
        <f>IF(ISNUMBER(FIND("overige",Methode_Keuze)),"",IF(Tb_Activiteiten[[#This Row],[Niet verrekenbare btw]]=1,Tb_Activiteiten[[#Headers],[Niet verrekenbare btw]],""))</f>
        <v/>
      </c>
      <c r="AK846" t="str">
        <f>IF(ISNUMBER(FIND("overige",Methode_Keuze)),"",IF(Tb_Activiteiten[[#This Row],[Grondkosten]]=1,Tb_Activiteiten[[#Headers],[Grondkosten]],""))</f>
        <v/>
      </c>
      <c r="AL846" t="str">
        <f>IF(ISNUMBER(FIND("overige",Methode_Keuze)),"",IF(Tb_Activiteiten[[#This Row],[Bijdrage in natura (overige)]]=1,Tb_Activiteiten[[#Headers],[Bijdrage in natura (overige)]],""))</f>
        <v/>
      </c>
      <c r="AM846" t="str">
        <f>IF(ISNUMBER(FIND("overige",Methode_Keuze)),"",IF(Tb_Activiteiten[[#This Row],[Bijdrage in natura (vrijwilligers)]]=1,Tb_Activiteiten[[#Headers],[Bijdrage in natura (vrijwilligers)]],""))</f>
        <v/>
      </c>
      <c r="AN846" t="str">
        <f>IF(ISNUMBER(FIND("overige",Methode_Keuze)),"",IF(Tb_Activiteiten[[#This Row],[Afschrijvingskosten]]=1,Tb_Activiteiten[[#Headers],[Afschrijvingskosten]],""))</f>
        <v/>
      </c>
    </row>
    <row r="847" spans="1:40" x14ac:dyDescent="0.25">
      <c r="A847" s="342"/>
      <c r="F847" s="81"/>
      <c r="G847" s="81"/>
      <c r="L847" s="71"/>
      <c r="N847" t="str">
        <f>IFERROR(IF(VLOOKUP(Tb_Activiteiten[[#This Row],[Openstelling]],Tb_Openstelling[],2,0)=1,1,""),"")</f>
        <v/>
      </c>
      <c r="AA847" t="str">
        <f>IF(ISNUMBER(FIND("arbeid",Methode_Keuze)),"",IF(ISNUMBER(FIND("arbeid",Methode_Keuze)),"",IF(Tb_Activiteiten[[#This Row],[Loonkosten]]=1,Tb_Activiteiten[[#Headers],[Loonkosten]],"")))</f>
        <v/>
      </c>
      <c r="AB847" t="str">
        <f>IF(ISNUMBER(FIND("arbeid",Methode_Keuze)),"",IF(ISNUMBER(FIND("arbeid",Methode_Keuze)),"",IF(Tb_Activiteiten[[#This Row],[Eigen arbeid]]=1,Tb_Activiteiten[[#Headers],[Eigen arbeid]],"")))</f>
        <v/>
      </c>
      <c r="AC847" t="str">
        <f>IF(ISNUMBER(FIND("arbeid",Methode_Keuze)),"",IF(ISNUMBER(FIND("arbeid",Methode_Keuze)),"",IF(Tb_Activiteiten[[#This Row],[Projectmedewerker]]=1,Tb_Activiteiten[[#Headers],[Projectmedewerker]],"")))</f>
        <v/>
      </c>
      <c r="AD847" t="str">
        <f>IF(ISNUMBER(FIND("arbeid",Methode_Keuze)),"",IF(ISNUMBER(FIND("arbeid",Methode_Keuze)),"",IF(Tb_Activiteiten[[#This Row],[Landbouwer]]=1,Tb_Activiteiten[[#Headers],[Landbouwer]],"")))</f>
        <v/>
      </c>
      <c r="AE847" t="str">
        <f>IF(ISNUMBER(FIND("arbeid",Methode_Keuze)),"",IF(ISNUMBER(FIND("arbeid",Methode_Keuze)),"",IF(Tb_Activiteiten[[#This Row],[Adviseur]]=1,Tb_Activiteiten[[#Headers],[Adviseur]],"")))</f>
        <v/>
      </c>
      <c r="AF847" t="str">
        <f>IF(ISNUMBER(FIND("arbeid",Methode_Keuze)),"",IF(ISNUMBER(FIND("arbeid",Methode_Keuze)),"",IF(Tb_Activiteiten[[#This Row],[Projectleider/Expert]]=1,Tb_Activiteiten[[#Headers],[Projectleider/Expert]],"")))</f>
        <v/>
      </c>
      <c r="AG847" t="str">
        <f>IF(ISNUMBER(FIND("arbeid",Methode_Keuze)),"",IF(ISNUMBER(FIND("arbeid",Methode_Keuze)),"",IF(Tb_Activiteiten[[#This Row],[Arbeidskosten]]=1,Tb_Activiteiten[[#Headers],[Arbeidskosten]],"")))</f>
        <v/>
      </c>
      <c r="AH847" t="str">
        <f>IF(ISNUMBER(FIND("arbeid",Methode_Keuze)),"",IF(ISNUMBER(FIND("arbeid",Methode_Keuze)),"",IF(Tb_Activiteiten[[#This Row],[Arbeidskosten op basis van IKS]]=1,Tb_Activiteiten[[#Headers],[Arbeidskosten op basis van IKS]],"")))</f>
        <v/>
      </c>
      <c r="AI847" t="str">
        <f>IF(ISNUMBER(FIND("overige",Methode_Keuze)),"",IF(Tb_Activiteiten[[#This Row],[Kosten derden exclusief btw]]=1,Tb_Activiteiten[[#Headers],[Kosten derden exclusief btw]],""))</f>
        <v/>
      </c>
      <c r="AJ847" t="str">
        <f>IF(ISNUMBER(FIND("overige",Methode_Keuze)),"",IF(Tb_Activiteiten[[#This Row],[Niet verrekenbare btw]]=1,Tb_Activiteiten[[#Headers],[Niet verrekenbare btw]],""))</f>
        <v/>
      </c>
      <c r="AK847" t="str">
        <f>IF(ISNUMBER(FIND("overige",Methode_Keuze)),"",IF(Tb_Activiteiten[[#This Row],[Grondkosten]]=1,Tb_Activiteiten[[#Headers],[Grondkosten]],""))</f>
        <v/>
      </c>
      <c r="AL847" t="str">
        <f>IF(ISNUMBER(FIND("overige",Methode_Keuze)),"",IF(Tb_Activiteiten[[#This Row],[Bijdrage in natura (overige)]]=1,Tb_Activiteiten[[#Headers],[Bijdrage in natura (overige)]],""))</f>
        <v/>
      </c>
      <c r="AM847" t="str">
        <f>IF(ISNUMBER(FIND("overige",Methode_Keuze)),"",IF(Tb_Activiteiten[[#This Row],[Bijdrage in natura (vrijwilligers)]]=1,Tb_Activiteiten[[#Headers],[Bijdrage in natura (vrijwilligers)]],""))</f>
        <v/>
      </c>
      <c r="AN847" t="str">
        <f>IF(ISNUMBER(FIND("overige",Methode_Keuze)),"",IF(Tb_Activiteiten[[#This Row],[Afschrijvingskosten]]=1,Tb_Activiteiten[[#Headers],[Afschrijvingskosten]],""))</f>
        <v/>
      </c>
    </row>
    <row r="848" spans="1:40" x14ac:dyDescent="0.25">
      <c r="A848" s="342"/>
      <c r="F848" s="81"/>
      <c r="G848" s="81"/>
      <c r="L848" s="71"/>
      <c r="N848" t="str">
        <f>IFERROR(IF(VLOOKUP(Tb_Activiteiten[[#This Row],[Openstelling]],Tb_Openstelling[],2,0)=1,1,""),"")</f>
        <v/>
      </c>
      <c r="AA848" t="str">
        <f>IF(ISNUMBER(FIND("arbeid",Methode_Keuze)),"",IF(ISNUMBER(FIND("arbeid",Methode_Keuze)),"",IF(Tb_Activiteiten[[#This Row],[Loonkosten]]=1,Tb_Activiteiten[[#Headers],[Loonkosten]],"")))</f>
        <v/>
      </c>
      <c r="AB848" t="str">
        <f>IF(ISNUMBER(FIND("arbeid",Methode_Keuze)),"",IF(ISNUMBER(FIND("arbeid",Methode_Keuze)),"",IF(Tb_Activiteiten[[#This Row],[Eigen arbeid]]=1,Tb_Activiteiten[[#Headers],[Eigen arbeid]],"")))</f>
        <v/>
      </c>
      <c r="AC848" t="str">
        <f>IF(ISNUMBER(FIND("arbeid",Methode_Keuze)),"",IF(ISNUMBER(FIND("arbeid",Methode_Keuze)),"",IF(Tb_Activiteiten[[#This Row],[Projectmedewerker]]=1,Tb_Activiteiten[[#Headers],[Projectmedewerker]],"")))</f>
        <v/>
      </c>
      <c r="AD848" t="str">
        <f>IF(ISNUMBER(FIND("arbeid",Methode_Keuze)),"",IF(ISNUMBER(FIND("arbeid",Methode_Keuze)),"",IF(Tb_Activiteiten[[#This Row],[Landbouwer]]=1,Tb_Activiteiten[[#Headers],[Landbouwer]],"")))</f>
        <v/>
      </c>
      <c r="AE848" t="str">
        <f>IF(ISNUMBER(FIND("arbeid",Methode_Keuze)),"",IF(ISNUMBER(FIND("arbeid",Methode_Keuze)),"",IF(Tb_Activiteiten[[#This Row],[Adviseur]]=1,Tb_Activiteiten[[#Headers],[Adviseur]],"")))</f>
        <v/>
      </c>
      <c r="AF848" t="str">
        <f>IF(ISNUMBER(FIND("arbeid",Methode_Keuze)),"",IF(ISNUMBER(FIND("arbeid",Methode_Keuze)),"",IF(Tb_Activiteiten[[#This Row],[Projectleider/Expert]]=1,Tb_Activiteiten[[#Headers],[Projectleider/Expert]],"")))</f>
        <v/>
      </c>
      <c r="AG848" t="str">
        <f>IF(ISNUMBER(FIND("arbeid",Methode_Keuze)),"",IF(ISNUMBER(FIND("arbeid",Methode_Keuze)),"",IF(Tb_Activiteiten[[#This Row],[Arbeidskosten]]=1,Tb_Activiteiten[[#Headers],[Arbeidskosten]],"")))</f>
        <v/>
      </c>
      <c r="AH848" t="str">
        <f>IF(ISNUMBER(FIND("arbeid",Methode_Keuze)),"",IF(ISNUMBER(FIND("arbeid",Methode_Keuze)),"",IF(Tb_Activiteiten[[#This Row],[Arbeidskosten op basis van IKS]]=1,Tb_Activiteiten[[#Headers],[Arbeidskosten op basis van IKS]],"")))</f>
        <v/>
      </c>
      <c r="AI848" t="str">
        <f>IF(ISNUMBER(FIND("overige",Methode_Keuze)),"",IF(Tb_Activiteiten[[#This Row],[Kosten derden exclusief btw]]=1,Tb_Activiteiten[[#Headers],[Kosten derden exclusief btw]],""))</f>
        <v/>
      </c>
      <c r="AJ848" t="str">
        <f>IF(ISNUMBER(FIND("overige",Methode_Keuze)),"",IF(Tb_Activiteiten[[#This Row],[Niet verrekenbare btw]]=1,Tb_Activiteiten[[#Headers],[Niet verrekenbare btw]],""))</f>
        <v/>
      </c>
      <c r="AK848" t="str">
        <f>IF(ISNUMBER(FIND("overige",Methode_Keuze)),"",IF(Tb_Activiteiten[[#This Row],[Grondkosten]]=1,Tb_Activiteiten[[#Headers],[Grondkosten]],""))</f>
        <v/>
      </c>
      <c r="AL848" t="str">
        <f>IF(ISNUMBER(FIND("overige",Methode_Keuze)),"",IF(Tb_Activiteiten[[#This Row],[Bijdrage in natura (overige)]]=1,Tb_Activiteiten[[#Headers],[Bijdrage in natura (overige)]],""))</f>
        <v/>
      </c>
      <c r="AM848" t="str">
        <f>IF(ISNUMBER(FIND("overige",Methode_Keuze)),"",IF(Tb_Activiteiten[[#This Row],[Bijdrage in natura (vrijwilligers)]]=1,Tb_Activiteiten[[#Headers],[Bijdrage in natura (vrijwilligers)]],""))</f>
        <v/>
      </c>
      <c r="AN848" t="str">
        <f>IF(ISNUMBER(FIND("overige",Methode_Keuze)),"",IF(Tb_Activiteiten[[#This Row],[Afschrijvingskosten]]=1,Tb_Activiteiten[[#Headers],[Afschrijvingskosten]],""))</f>
        <v/>
      </c>
    </row>
    <row r="849" spans="1:40" x14ac:dyDescent="0.25">
      <c r="A849" s="342"/>
      <c r="F849" s="81"/>
      <c r="G849" s="81"/>
      <c r="L849" s="71"/>
      <c r="N849" t="str">
        <f>IFERROR(IF(VLOOKUP(Tb_Activiteiten[[#This Row],[Openstelling]],Tb_Openstelling[],2,0)=1,1,""),"")</f>
        <v/>
      </c>
      <c r="AA849" t="str">
        <f>IF(ISNUMBER(FIND("arbeid",Methode_Keuze)),"",IF(ISNUMBER(FIND("arbeid",Methode_Keuze)),"",IF(Tb_Activiteiten[[#This Row],[Loonkosten]]=1,Tb_Activiteiten[[#Headers],[Loonkosten]],"")))</f>
        <v/>
      </c>
      <c r="AB849" t="str">
        <f>IF(ISNUMBER(FIND("arbeid",Methode_Keuze)),"",IF(ISNUMBER(FIND("arbeid",Methode_Keuze)),"",IF(Tb_Activiteiten[[#This Row],[Eigen arbeid]]=1,Tb_Activiteiten[[#Headers],[Eigen arbeid]],"")))</f>
        <v/>
      </c>
      <c r="AC849" t="str">
        <f>IF(ISNUMBER(FIND("arbeid",Methode_Keuze)),"",IF(ISNUMBER(FIND("arbeid",Methode_Keuze)),"",IF(Tb_Activiteiten[[#This Row],[Projectmedewerker]]=1,Tb_Activiteiten[[#Headers],[Projectmedewerker]],"")))</f>
        <v/>
      </c>
      <c r="AD849" t="str">
        <f>IF(ISNUMBER(FIND("arbeid",Methode_Keuze)),"",IF(ISNUMBER(FIND("arbeid",Methode_Keuze)),"",IF(Tb_Activiteiten[[#This Row],[Landbouwer]]=1,Tb_Activiteiten[[#Headers],[Landbouwer]],"")))</f>
        <v/>
      </c>
      <c r="AE849" t="str">
        <f>IF(ISNUMBER(FIND("arbeid",Methode_Keuze)),"",IF(ISNUMBER(FIND("arbeid",Methode_Keuze)),"",IF(Tb_Activiteiten[[#This Row],[Adviseur]]=1,Tb_Activiteiten[[#Headers],[Adviseur]],"")))</f>
        <v/>
      </c>
      <c r="AF849" t="str">
        <f>IF(ISNUMBER(FIND("arbeid",Methode_Keuze)),"",IF(ISNUMBER(FIND("arbeid",Methode_Keuze)),"",IF(Tb_Activiteiten[[#This Row],[Projectleider/Expert]]=1,Tb_Activiteiten[[#Headers],[Projectleider/Expert]],"")))</f>
        <v/>
      </c>
      <c r="AG849" t="str">
        <f>IF(ISNUMBER(FIND("arbeid",Methode_Keuze)),"",IF(ISNUMBER(FIND("arbeid",Methode_Keuze)),"",IF(Tb_Activiteiten[[#This Row],[Arbeidskosten]]=1,Tb_Activiteiten[[#Headers],[Arbeidskosten]],"")))</f>
        <v/>
      </c>
      <c r="AH849" t="str">
        <f>IF(ISNUMBER(FIND("arbeid",Methode_Keuze)),"",IF(ISNUMBER(FIND("arbeid",Methode_Keuze)),"",IF(Tb_Activiteiten[[#This Row],[Arbeidskosten op basis van IKS]]=1,Tb_Activiteiten[[#Headers],[Arbeidskosten op basis van IKS]],"")))</f>
        <v/>
      </c>
      <c r="AI849" t="str">
        <f>IF(ISNUMBER(FIND("overige",Methode_Keuze)),"",IF(Tb_Activiteiten[[#This Row],[Kosten derden exclusief btw]]=1,Tb_Activiteiten[[#Headers],[Kosten derden exclusief btw]],""))</f>
        <v/>
      </c>
      <c r="AJ849" t="str">
        <f>IF(ISNUMBER(FIND("overige",Methode_Keuze)),"",IF(Tb_Activiteiten[[#This Row],[Niet verrekenbare btw]]=1,Tb_Activiteiten[[#Headers],[Niet verrekenbare btw]],""))</f>
        <v/>
      </c>
      <c r="AK849" t="str">
        <f>IF(ISNUMBER(FIND("overige",Methode_Keuze)),"",IF(Tb_Activiteiten[[#This Row],[Grondkosten]]=1,Tb_Activiteiten[[#Headers],[Grondkosten]],""))</f>
        <v/>
      </c>
      <c r="AL849" t="str">
        <f>IF(ISNUMBER(FIND("overige",Methode_Keuze)),"",IF(Tb_Activiteiten[[#This Row],[Bijdrage in natura (overige)]]=1,Tb_Activiteiten[[#Headers],[Bijdrage in natura (overige)]],""))</f>
        <v/>
      </c>
      <c r="AM849" t="str">
        <f>IF(ISNUMBER(FIND("overige",Methode_Keuze)),"",IF(Tb_Activiteiten[[#This Row],[Bijdrage in natura (vrijwilligers)]]=1,Tb_Activiteiten[[#Headers],[Bijdrage in natura (vrijwilligers)]],""))</f>
        <v/>
      </c>
      <c r="AN849" t="str">
        <f>IF(ISNUMBER(FIND("overige",Methode_Keuze)),"",IF(Tb_Activiteiten[[#This Row],[Afschrijvingskosten]]=1,Tb_Activiteiten[[#Headers],[Afschrijvingskosten]],""))</f>
        <v/>
      </c>
    </row>
    <row r="850" spans="1:40" x14ac:dyDescent="0.25">
      <c r="A850" s="342"/>
      <c r="F850" s="81"/>
      <c r="G850" s="81"/>
      <c r="L850" s="71"/>
      <c r="N850" t="str">
        <f>IFERROR(IF(VLOOKUP(Tb_Activiteiten[[#This Row],[Openstelling]],Tb_Openstelling[],2,0)=1,1,""),"")</f>
        <v/>
      </c>
      <c r="AA850" t="str">
        <f>IF(ISNUMBER(FIND("arbeid",Methode_Keuze)),"",IF(ISNUMBER(FIND("arbeid",Methode_Keuze)),"",IF(Tb_Activiteiten[[#This Row],[Loonkosten]]=1,Tb_Activiteiten[[#Headers],[Loonkosten]],"")))</f>
        <v/>
      </c>
      <c r="AB850" t="str">
        <f>IF(ISNUMBER(FIND("arbeid",Methode_Keuze)),"",IF(ISNUMBER(FIND("arbeid",Methode_Keuze)),"",IF(Tb_Activiteiten[[#This Row],[Eigen arbeid]]=1,Tb_Activiteiten[[#Headers],[Eigen arbeid]],"")))</f>
        <v/>
      </c>
      <c r="AC850" t="str">
        <f>IF(ISNUMBER(FIND("arbeid",Methode_Keuze)),"",IF(ISNUMBER(FIND("arbeid",Methode_Keuze)),"",IF(Tb_Activiteiten[[#This Row],[Projectmedewerker]]=1,Tb_Activiteiten[[#Headers],[Projectmedewerker]],"")))</f>
        <v/>
      </c>
      <c r="AD850" t="str">
        <f>IF(ISNUMBER(FIND("arbeid",Methode_Keuze)),"",IF(ISNUMBER(FIND("arbeid",Methode_Keuze)),"",IF(Tb_Activiteiten[[#This Row],[Landbouwer]]=1,Tb_Activiteiten[[#Headers],[Landbouwer]],"")))</f>
        <v/>
      </c>
      <c r="AE850" t="str">
        <f>IF(ISNUMBER(FIND("arbeid",Methode_Keuze)),"",IF(ISNUMBER(FIND("arbeid",Methode_Keuze)),"",IF(Tb_Activiteiten[[#This Row],[Adviseur]]=1,Tb_Activiteiten[[#Headers],[Adviseur]],"")))</f>
        <v/>
      </c>
      <c r="AF850" t="str">
        <f>IF(ISNUMBER(FIND("arbeid",Methode_Keuze)),"",IF(ISNUMBER(FIND("arbeid",Methode_Keuze)),"",IF(Tb_Activiteiten[[#This Row],[Projectleider/Expert]]=1,Tb_Activiteiten[[#Headers],[Projectleider/Expert]],"")))</f>
        <v/>
      </c>
      <c r="AG850" t="str">
        <f>IF(ISNUMBER(FIND("arbeid",Methode_Keuze)),"",IF(ISNUMBER(FIND("arbeid",Methode_Keuze)),"",IF(Tb_Activiteiten[[#This Row],[Arbeidskosten]]=1,Tb_Activiteiten[[#Headers],[Arbeidskosten]],"")))</f>
        <v/>
      </c>
      <c r="AH850" t="str">
        <f>IF(ISNUMBER(FIND("arbeid",Methode_Keuze)),"",IF(ISNUMBER(FIND("arbeid",Methode_Keuze)),"",IF(Tb_Activiteiten[[#This Row],[Arbeidskosten op basis van IKS]]=1,Tb_Activiteiten[[#Headers],[Arbeidskosten op basis van IKS]],"")))</f>
        <v/>
      </c>
      <c r="AI850" t="str">
        <f>IF(ISNUMBER(FIND("overige",Methode_Keuze)),"",IF(Tb_Activiteiten[[#This Row],[Kosten derden exclusief btw]]=1,Tb_Activiteiten[[#Headers],[Kosten derden exclusief btw]],""))</f>
        <v/>
      </c>
      <c r="AJ850" t="str">
        <f>IF(ISNUMBER(FIND("overige",Methode_Keuze)),"",IF(Tb_Activiteiten[[#This Row],[Niet verrekenbare btw]]=1,Tb_Activiteiten[[#Headers],[Niet verrekenbare btw]],""))</f>
        <v/>
      </c>
      <c r="AK850" t="str">
        <f>IF(ISNUMBER(FIND("overige",Methode_Keuze)),"",IF(Tb_Activiteiten[[#This Row],[Grondkosten]]=1,Tb_Activiteiten[[#Headers],[Grondkosten]],""))</f>
        <v/>
      </c>
      <c r="AL850" t="str">
        <f>IF(ISNUMBER(FIND("overige",Methode_Keuze)),"",IF(Tb_Activiteiten[[#This Row],[Bijdrage in natura (overige)]]=1,Tb_Activiteiten[[#Headers],[Bijdrage in natura (overige)]],""))</f>
        <v/>
      </c>
      <c r="AM850" t="str">
        <f>IF(ISNUMBER(FIND("overige",Methode_Keuze)),"",IF(Tb_Activiteiten[[#This Row],[Bijdrage in natura (vrijwilligers)]]=1,Tb_Activiteiten[[#Headers],[Bijdrage in natura (vrijwilligers)]],""))</f>
        <v/>
      </c>
      <c r="AN850" t="str">
        <f>IF(ISNUMBER(FIND("overige",Methode_Keuze)),"",IF(Tb_Activiteiten[[#This Row],[Afschrijvingskosten]]=1,Tb_Activiteiten[[#Headers],[Afschrijvingskosten]],""))</f>
        <v/>
      </c>
    </row>
    <row r="851" spans="1:40" x14ac:dyDescent="0.25">
      <c r="A851" s="342"/>
      <c r="F851" s="81"/>
      <c r="G851" s="81"/>
      <c r="L851" s="71"/>
      <c r="N851" t="str">
        <f>IFERROR(IF(VLOOKUP(Tb_Activiteiten[[#This Row],[Openstelling]],Tb_Openstelling[],2,0)=1,1,""),"")</f>
        <v/>
      </c>
      <c r="AA851" t="str">
        <f>IF(ISNUMBER(FIND("arbeid",Methode_Keuze)),"",IF(ISNUMBER(FIND("arbeid",Methode_Keuze)),"",IF(Tb_Activiteiten[[#This Row],[Loonkosten]]=1,Tb_Activiteiten[[#Headers],[Loonkosten]],"")))</f>
        <v/>
      </c>
      <c r="AB851" t="str">
        <f>IF(ISNUMBER(FIND("arbeid",Methode_Keuze)),"",IF(ISNUMBER(FIND("arbeid",Methode_Keuze)),"",IF(Tb_Activiteiten[[#This Row],[Eigen arbeid]]=1,Tb_Activiteiten[[#Headers],[Eigen arbeid]],"")))</f>
        <v/>
      </c>
      <c r="AC851" t="str">
        <f>IF(ISNUMBER(FIND("arbeid",Methode_Keuze)),"",IF(ISNUMBER(FIND("arbeid",Methode_Keuze)),"",IF(Tb_Activiteiten[[#This Row],[Projectmedewerker]]=1,Tb_Activiteiten[[#Headers],[Projectmedewerker]],"")))</f>
        <v/>
      </c>
      <c r="AD851" t="str">
        <f>IF(ISNUMBER(FIND("arbeid",Methode_Keuze)),"",IF(ISNUMBER(FIND("arbeid",Methode_Keuze)),"",IF(Tb_Activiteiten[[#This Row],[Landbouwer]]=1,Tb_Activiteiten[[#Headers],[Landbouwer]],"")))</f>
        <v/>
      </c>
      <c r="AE851" t="str">
        <f>IF(ISNUMBER(FIND("arbeid",Methode_Keuze)),"",IF(ISNUMBER(FIND("arbeid",Methode_Keuze)),"",IF(Tb_Activiteiten[[#This Row],[Adviseur]]=1,Tb_Activiteiten[[#Headers],[Adviseur]],"")))</f>
        <v/>
      </c>
      <c r="AF851" t="str">
        <f>IF(ISNUMBER(FIND("arbeid",Methode_Keuze)),"",IF(ISNUMBER(FIND("arbeid",Methode_Keuze)),"",IF(Tb_Activiteiten[[#This Row],[Projectleider/Expert]]=1,Tb_Activiteiten[[#Headers],[Projectleider/Expert]],"")))</f>
        <v/>
      </c>
      <c r="AG851" t="str">
        <f>IF(ISNUMBER(FIND("arbeid",Methode_Keuze)),"",IF(ISNUMBER(FIND("arbeid",Methode_Keuze)),"",IF(Tb_Activiteiten[[#This Row],[Arbeidskosten]]=1,Tb_Activiteiten[[#Headers],[Arbeidskosten]],"")))</f>
        <v/>
      </c>
      <c r="AH851" t="str">
        <f>IF(ISNUMBER(FIND("arbeid",Methode_Keuze)),"",IF(ISNUMBER(FIND("arbeid",Methode_Keuze)),"",IF(Tb_Activiteiten[[#This Row],[Arbeidskosten op basis van IKS]]=1,Tb_Activiteiten[[#Headers],[Arbeidskosten op basis van IKS]],"")))</f>
        <v/>
      </c>
      <c r="AI851" t="str">
        <f>IF(ISNUMBER(FIND("overige",Methode_Keuze)),"",IF(Tb_Activiteiten[[#This Row],[Kosten derden exclusief btw]]=1,Tb_Activiteiten[[#Headers],[Kosten derden exclusief btw]],""))</f>
        <v/>
      </c>
      <c r="AJ851" t="str">
        <f>IF(ISNUMBER(FIND("overige",Methode_Keuze)),"",IF(Tb_Activiteiten[[#This Row],[Niet verrekenbare btw]]=1,Tb_Activiteiten[[#Headers],[Niet verrekenbare btw]],""))</f>
        <v/>
      </c>
      <c r="AK851" t="str">
        <f>IF(ISNUMBER(FIND("overige",Methode_Keuze)),"",IF(Tb_Activiteiten[[#This Row],[Grondkosten]]=1,Tb_Activiteiten[[#Headers],[Grondkosten]],""))</f>
        <v/>
      </c>
      <c r="AL851" t="str">
        <f>IF(ISNUMBER(FIND("overige",Methode_Keuze)),"",IF(Tb_Activiteiten[[#This Row],[Bijdrage in natura (overige)]]=1,Tb_Activiteiten[[#Headers],[Bijdrage in natura (overige)]],""))</f>
        <v/>
      </c>
      <c r="AM851" t="str">
        <f>IF(ISNUMBER(FIND("overige",Methode_Keuze)),"",IF(Tb_Activiteiten[[#This Row],[Bijdrage in natura (vrijwilligers)]]=1,Tb_Activiteiten[[#Headers],[Bijdrage in natura (vrijwilligers)]],""))</f>
        <v/>
      </c>
      <c r="AN851" t="str">
        <f>IF(ISNUMBER(FIND("overige",Methode_Keuze)),"",IF(Tb_Activiteiten[[#This Row],[Afschrijvingskosten]]=1,Tb_Activiteiten[[#Headers],[Afschrijvingskosten]],""))</f>
        <v/>
      </c>
    </row>
    <row r="852" spans="1:40" x14ac:dyDescent="0.25">
      <c r="A852" s="342"/>
      <c r="F852" s="81"/>
      <c r="G852" s="81"/>
      <c r="L852" s="71"/>
      <c r="N852" t="str">
        <f>IFERROR(IF(VLOOKUP(Tb_Activiteiten[[#This Row],[Openstelling]],Tb_Openstelling[],2,0)=1,1,""),"")</f>
        <v/>
      </c>
      <c r="AA852" t="str">
        <f>IF(ISNUMBER(FIND("arbeid",Methode_Keuze)),"",IF(ISNUMBER(FIND("arbeid",Methode_Keuze)),"",IF(Tb_Activiteiten[[#This Row],[Loonkosten]]=1,Tb_Activiteiten[[#Headers],[Loonkosten]],"")))</f>
        <v/>
      </c>
      <c r="AB852" t="str">
        <f>IF(ISNUMBER(FIND("arbeid",Methode_Keuze)),"",IF(ISNUMBER(FIND("arbeid",Methode_Keuze)),"",IF(Tb_Activiteiten[[#This Row],[Eigen arbeid]]=1,Tb_Activiteiten[[#Headers],[Eigen arbeid]],"")))</f>
        <v/>
      </c>
      <c r="AC852" t="str">
        <f>IF(ISNUMBER(FIND("arbeid",Methode_Keuze)),"",IF(ISNUMBER(FIND("arbeid",Methode_Keuze)),"",IF(Tb_Activiteiten[[#This Row],[Projectmedewerker]]=1,Tb_Activiteiten[[#Headers],[Projectmedewerker]],"")))</f>
        <v/>
      </c>
      <c r="AD852" t="str">
        <f>IF(ISNUMBER(FIND("arbeid",Methode_Keuze)),"",IF(ISNUMBER(FIND("arbeid",Methode_Keuze)),"",IF(Tb_Activiteiten[[#This Row],[Landbouwer]]=1,Tb_Activiteiten[[#Headers],[Landbouwer]],"")))</f>
        <v/>
      </c>
      <c r="AE852" t="str">
        <f>IF(ISNUMBER(FIND("arbeid",Methode_Keuze)),"",IF(ISNUMBER(FIND("arbeid",Methode_Keuze)),"",IF(Tb_Activiteiten[[#This Row],[Adviseur]]=1,Tb_Activiteiten[[#Headers],[Adviseur]],"")))</f>
        <v/>
      </c>
      <c r="AF852" t="str">
        <f>IF(ISNUMBER(FIND("arbeid",Methode_Keuze)),"",IF(ISNUMBER(FIND("arbeid",Methode_Keuze)),"",IF(Tb_Activiteiten[[#This Row],[Projectleider/Expert]]=1,Tb_Activiteiten[[#Headers],[Projectleider/Expert]],"")))</f>
        <v/>
      </c>
      <c r="AG852" t="str">
        <f>IF(ISNUMBER(FIND("arbeid",Methode_Keuze)),"",IF(ISNUMBER(FIND("arbeid",Methode_Keuze)),"",IF(Tb_Activiteiten[[#This Row],[Arbeidskosten]]=1,Tb_Activiteiten[[#Headers],[Arbeidskosten]],"")))</f>
        <v/>
      </c>
      <c r="AH852" t="str">
        <f>IF(ISNUMBER(FIND("arbeid",Methode_Keuze)),"",IF(ISNUMBER(FIND("arbeid",Methode_Keuze)),"",IF(Tb_Activiteiten[[#This Row],[Arbeidskosten op basis van IKS]]=1,Tb_Activiteiten[[#Headers],[Arbeidskosten op basis van IKS]],"")))</f>
        <v/>
      </c>
      <c r="AI852" t="str">
        <f>IF(ISNUMBER(FIND("overige",Methode_Keuze)),"",IF(Tb_Activiteiten[[#This Row],[Kosten derden exclusief btw]]=1,Tb_Activiteiten[[#Headers],[Kosten derden exclusief btw]],""))</f>
        <v/>
      </c>
      <c r="AJ852" t="str">
        <f>IF(ISNUMBER(FIND("overige",Methode_Keuze)),"",IF(Tb_Activiteiten[[#This Row],[Niet verrekenbare btw]]=1,Tb_Activiteiten[[#Headers],[Niet verrekenbare btw]],""))</f>
        <v/>
      </c>
      <c r="AK852" t="str">
        <f>IF(ISNUMBER(FIND("overige",Methode_Keuze)),"",IF(Tb_Activiteiten[[#This Row],[Grondkosten]]=1,Tb_Activiteiten[[#Headers],[Grondkosten]],""))</f>
        <v/>
      </c>
      <c r="AL852" t="str">
        <f>IF(ISNUMBER(FIND("overige",Methode_Keuze)),"",IF(Tb_Activiteiten[[#This Row],[Bijdrage in natura (overige)]]=1,Tb_Activiteiten[[#Headers],[Bijdrage in natura (overige)]],""))</f>
        <v/>
      </c>
      <c r="AM852" t="str">
        <f>IF(ISNUMBER(FIND("overige",Methode_Keuze)),"",IF(Tb_Activiteiten[[#This Row],[Bijdrage in natura (vrijwilligers)]]=1,Tb_Activiteiten[[#Headers],[Bijdrage in natura (vrijwilligers)]],""))</f>
        <v/>
      </c>
      <c r="AN852" t="str">
        <f>IF(ISNUMBER(FIND("overige",Methode_Keuze)),"",IF(Tb_Activiteiten[[#This Row],[Afschrijvingskosten]]=1,Tb_Activiteiten[[#Headers],[Afschrijvingskosten]],""))</f>
        <v/>
      </c>
    </row>
    <row r="853" spans="1:40" x14ac:dyDescent="0.25">
      <c r="A853" s="342"/>
      <c r="F853" s="81"/>
      <c r="G853" s="81"/>
      <c r="L853" s="71"/>
      <c r="N853" t="str">
        <f>IFERROR(IF(VLOOKUP(Tb_Activiteiten[[#This Row],[Openstelling]],Tb_Openstelling[],2,0)=1,1,""),"")</f>
        <v/>
      </c>
      <c r="AA853" t="str">
        <f>IF(ISNUMBER(FIND("arbeid",Methode_Keuze)),"",IF(ISNUMBER(FIND("arbeid",Methode_Keuze)),"",IF(Tb_Activiteiten[[#This Row],[Loonkosten]]=1,Tb_Activiteiten[[#Headers],[Loonkosten]],"")))</f>
        <v/>
      </c>
      <c r="AB853" t="str">
        <f>IF(ISNUMBER(FIND("arbeid",Methode_Keuze)),"",IF(ISNUMBER(FIND("arbeid",Methode_Keuze)),"",IF(Tb_Activiteiten[[#This Row],[Eigen arbeid]]=1,Tb_Activiteiten[[#Headers],[Eigen arbeid]],"")))</f>
        <v/>
      </c>
      <c r="AC853" t="str">
        <f>IF(ISNUMBER(FIND("arbeid",Methode_Keuze)),"",IF(ISNUMBER(FIND("arbeid",Methode_Keuze)),"",IF(Tb_Activiteiten[[#This Row],[Projectmedewerker]]=1,Tb_Activiteiten[[#Headers],[Projectmedewerker]],"")))</f>
        <v/>
      </c>
      <c r="AD853" t="str">
        <f>IF(ISNUMBER(FIND("arbeid",Methode_Keuze)),"",IF(ISNUMBER(FIND("arbeid",Methode_Keuze)),"",IF(Tb_Activiteiten[[#This Row],[Landbouwer]]=1,Tb_Activiteiten[[#Headers],[Landbouwer]],"")))</f>
        <v/>
      </c>
      <c r="AE853" t="str">
        <f>IF(ISNUMBER(FIND("arbeid",Methode_Keuze)),"",IF(ISNUMBER(FIND("arbeid",Methode_Keuze)),"",IF(Tb_Activiteiten[[#This Row],[Adviseur]]=1,Tb_Activiteiten[[#Headers],[Adviseur]],"")))</f>
        <v/>
      </c>
      <c r="AF853" t="str">
        <f>IF(ISNUMBER(FIND("arbeid",Methode_Keuze)),"",IF(ISNUMBER(FIND("arbeid",Methode_Keuze)),"",IF(Tb_Activiteiten[[#This Row],[Projectleider/Expert]]=1,Tb_Activiteiten[[#Headers],[Projectleider/Expert]],"")))</f>
        <v/>
      </c>
      <c r="AG853" t="str">
        <f>IF(ISNUMBER(FIND("arbeid",Methode_Keuze)),"",IF(ISNUMBER(FIND("arbeid",Methode_Keuze)),"",IF(Tb_Activiteiten[[#This Row],[Arbeidskosten]]=1,Tb_Activiteiten[[#Headers],[Arbeidskosten]],"")))</f>
        <v/>
      </c>
      <c r="AH853" t="str">
        <f>IF(ISNUMBER(FIND("arbeid",Methode_Keuze)),"",IF(ISNUMBER(FIND("arbeid",Methode_Keuze)),"",IF(Tb_Activiteiten[[#This Row],[Arbeidskosten op basis van IKS]]=1,Tb_Activiteiten[[#Headers],[Arbeidskosten op basis van IKS]],"")))</f>
        <v/>
      </c>
      <c r="AI853" t="str">
        <f>IF(ISNUMBER(FIND("overige",Methode_Keuze)),"",IF(Tb_Activiteiten[[#This Row],[Kosten derden exclusief btw]]=1,Tb_Activiteiten[[#Headers],[Kosten derden exclusief btw]],""))</f>
        <v/>
      </c>
      <c r="AJ853" t="str">
        <f>IF(ISNUMBER(FIND("overige",Methode_Keuze)),"",IF(Tb_Activiteiten[[#This Row],[Niet verrekenbare btw]]=1,Tb_Activiteiten[[#Headers],[Niet verrekenbare btw]],""))</f>
        <v/>
      </c>
      <c r="AK853" t="str">
        <f>IF(ISNUMBER(FIND("overige",Methode_Keuze)),"",IF(Tb_Activiteiten[[#This Row],[Grondkosten]]=1,Tb_Activiteiten[[#Headers],[Grondkosten]],""))</f>
        <v/>
      </c>
      <c r="AL853" t="str">
        <f>IF(ISNUMBER(FIND("overige",Methode_Keuze)),"",IF(Tb_Activiteiten[[#This Row],[Bijdrage in natura (overige)]]=1,Tb_Activiteiten[[#Headers],[Bijdrage in natura (overige)]],""))</f>
        <v/>
      </c>
      <c r="AM853" t="str">
        <f>IF(ISNUMBER(FIND("overige",Methode_Keuze)),"",IF(Tb_Activiteiten[[#This Row],[Bijdrage in natura (vrijwilligers)]]=1,Tb_Activiteiten[[#Headers],[Bijdrage in natura (vrijwilligers)]],""))</f>
        <v/>
      </c>
      <c r="AN853" t="str">
        <f>IF(ISNUMBER(FIND("overige",Methode_Keuze)),"",IF(Tb_Activiteiten[[#This Row],[Afschrijvingskosten]]=1,Tb_Activiteiten[[#Headers],[Afschrijvingskosten]],""))</f>
        <v/>
      </c>
    </row>
    <row r="854" spans="1:40" x14ac:dyDescent="0.25">
      <c r="A854" s="342"/>
      <c r="F854" s="81"/>
      <c r="G854" s="81"/>
      <c r="L854" s="71"/>
      <c r="N854" t="str">
        <f>IFERROR(IF(VLOOKUP(Tb_Activiteiten[[#This Row],[Openstelling]],Tb_Openstelling[],2,0)=1,1,""),"")</f>
        <v/>
      </c>
      <c r="AA854" t="str">
        <f>IF(ISNUMBER(FIND("arbeid",Methode_Keuze)),"",IF(ISNUMBER(FIND("arbeid",Methode_Keuze)),"",IF(Tb_Activiteiten[[#This Row],[Loonkosten]]=1,Tb_Activiteiten[[#Headers],[Loonkosten]],"")))</f>
        <v/>
      </c>
      <c r="AB854" t="str">
        <f>IF(ISNUMBER(FIND("arbeid",Methode_Keuze)),"",IF(ISNUMBER(FIND("arbeid",Methode_Keuze)),"",IF(Tb_Activiteiten[[#This Row],[Eigen arbeid]]=1,Tb_Activiteiten[[#Headers],[Eigen arbeid]],"")))</f>
        <v/>
      </c>
      <c r="AC854" t="str">
        <f>IF(ISNUMBER(FIND("arbeid",Methode_Keuze)),"",IF(ISNUMBER(FIND("arbeid",Methode_Keuze)),"",IF(Tb_Activiteiten[[#This Row],[Projectmedewerker]]=1,Tb_Activiteiten[[#Headers],[Projectmedewerker]],"")))</f>
        <v/>
      </c>
      <c r="AD854" t="str">
        <f>IF(ISNUMBER(FIND("arbeid",Methode_Keuze)),"",IF(ISNUMBER(FIND("arbeid",Methode_Keuze)),"",IF(Tb_Activiteiten[[#This Row],[Landbouwer]]=1,Tb_Activiteiten[[#Headers],[Landbouwer]],"")))</f>
        <v/>
      </c>
      <c r="AE854" t="str">
        <f>IF(ISNUMBER(FIND("arbeid",Methode_Keuze)),"",IF(ISNUMBER(FIND("arbeid",Methode_Keuze)),"",IF(Tb_Activiteiten[[#This Row],[Adviseur]]=1,Tb_Activiteiten[[#Headers],[Adviseur]],"")))</f>
        <v/>
      </c>
      <c r="AF854" t="str">
        <f>IF(ISNUMBER(FIND("arbeid",Methode_Keuze)),"",IF(ISNUMBER(FIND("arbeid",Methode_Keuze)),"",IF(Tb_Activiteiten[[#This Row],[Projectleider/Expert]]=1,Tb_Activiteiten[[#Headers],[Projectleider/Expert]],"")))</f>
        <v/>
      </c>
      <c r="AG854" t="str">
        <f>IF(ISNUMBER(FIND("arbeid",Methode_Keuze)),"",IF(ISNUMBER(FIND("arbeid",Methode_Keuze)),"",IF(Tb_Activiteiten[[#This Row],[Arbeidskosten]]=1,Tb_Activiteiten[[#Headers],[Arbeidskosten]],"")))</f>
        <v/>
      </c>
      <c r="AH854" t="str">
        <f>IF(ISNUMBER(FIND("arbeid",Methode_Keuze)),"",IF(ISNUMBER(FIND("arbeid",Methode_Keuze)),"",IF(Tb_Activiteiten[[#This Row],[Arbeidskosten op basis van IKS]]=1,Tb_Activiteiten[[#Headers],[Arbeidskosten op basis van IKS]],"")))</f>
        <v/>
      </c>
      <c r="AI854" t="str">
        <f>IF(ISNUMBER(FIND("overige",Methode_Keuze)),"",IF(Tb_Activiteiten[[#This Row],[Kosten derden exclusief btw]]=1,Tb_Activiteiten[[#Headers],[Kosten derden exclusief btw]],""))</f>
        <v/>
      </c>
      <c r="AJ854" t="str">
        <f>IF(ISNUMBER(FIND("overige",Methode_Keuze)),"",IF(Tb_Activiteiten[[#This Row],[Niet verrekenbare btw]]=1,Tb_Activiteiten[[#Headers],[Niet verrekenbare btw]],""))</f>
        <v/>
      </c>
      <c r="AK854" t="str">
        <f>IF(ISNUMBER(FIND("overige",Methode_Keuze)),"",IF(Tb_Activiteiten[[#This Row],[Grondkosten]]=1,Tb_Activiteiten[[#Headers],[Grondkosten]],""))</f>
        <v/>
      </c>
      <c r="AL854" t="str">
        <f>IF(ISNUMBER(FIND("overige",Methode_Keuze)),"",IF(Tb_Activiteiten[[#This Row],[Bijdrage in natura (overige)]]=1,Tb_Activiteiten[[#Headers],[Bijdrage in natura (overige)]],""))</f>
        <v/>
      </c>
      <c r="AM854" t="str">
        <f>IF(ISNUMBER(FIND("overige",Methode_Keuze)),"",IF(Tb_Activiteiten[[#This Row],[Bijdrage in natura (vrijwilligers)]]=1,Tb_Activiteiten[[#Headers],[Bijdrage in natura (vrijwilligers)]],""))</f>
        <v/>
      </c>
      <c r="AN854" t="str">
        <f>IF(ISNUMBER(FIND("overige",Methode_Keuze)),"",IF(Tb_Activiteiten[[#This Row],[Afschrijvingskosten]]=1,Tb_Activiteiten[[#Headers],[Afschrijvingskosten]],""))</f>
        <v/>
      </c>
    </row>
    <row r="855" spans="1:40" x14ac:dyDescent="0.25">
      <c r="A855" s="342"/>
      <c r="F855" s="81"/>
      <c r="G855" s="81"/>
      <c r="L855" s="71"/>
      <c r="N855" t="str">
        <f>IFERROR(IF(VLOOKUP(Tb_Activiteiten[[#This Row],[Openstelling]],Tb_Openstelling[],2,0)=1,1,""),"")</f>
        <v/>
      </c>
      <c r="AA855" t="str">
        <f>IF(ISNUMBER(FIND("arbeid",Methode_Keuze)),"",IF(ISNUMBER(FIND("arbeid",Methode_Keuze)),"",IF(Tb_Activiteiten[[#This Row],[Loonkosten]]=1,Tb_Activiteiten[[#Headers],[Loonkosten]],"")))</f>
        <v/>
      </c>
      <c r="AB855" t="str">
        <f>IF(ISNUMBER(FIND("arbeid",Methode_Keuze)),"",IF(ISNUMBER(FIND("arbeid",Methode_Keuze)),"",IF(Tb_Activiteiten[[#This Row],[Eigen arbeid]]=1,Tb_Activiteiten[[#Headers],[Eigen arbeid]],"")))</f>
        <v/>
      </c>
      <c r="AC855" t="str">
        <f>IF(ISNUMBER(FIND("arbeid",Methode_Keuze)),"",IF(ISNUMBER(FIND("arbeid",Methode_Keuze)),"",IF(Tb_Activiteiten[[#This Row],[Projectmedewerker]]=1,Tb_Activiteiten[[#Headers],[Projectmedewerker]],"")))</f>
        <v/>
      </c>
      <c r="AD855" t="str">
        <f>IF(ISNUMBER(FIND("arbeid",Methode_Keuze)),"",IF(ISNUMBER(FIND("arbeid",Methode_Keuze)),"",IF(Tb_Activiteiten[[#This Row],[Landbouwer]]=1,Tb_Activiteiten[[#Headers],[Landbouwer]],"")))</f>
        <v/>
      </c>
      <c r="AE855" t="str">
        <f>IF(ISNUMBER(FIND("arbeid",Methode_Keuze)),"",IF(ISNUMBER(FIND("arbeid",Methode_Keuze)),"",IF(Tb_Activiteiten[[#This Row],[Adviseur]]=1,Tb_Activiteiten[[#Headers],[Adviseur]],"")))</f>
        <v/>
      </c>
      <c r="AF855" t="str">
        <f>IF(ISNUMBER(FIND("arbeid",Methode_Keuze)),"",IF(ISNUMBER(FIND("arbeid",Methode_Keuze)),"",IF(Tb_Activiteiten[[#This Row],[Projectleider/Expert]]=1,Tb_Activiteiten[[#Headers],[Projectleider/Expert]],"")))</f>
        <v/>
      </c>
      <c r="AG855" t="str">
        <f>IF(ISNUMBER(FIND("arbeid",Methode_Keuze)),"",IF(ISNUMBER(FIND("arbeid",Methode_Keuze)),"",IF(Tb_Activiteiten[[#This Row],[Arbeidskosten]]=1,Tb_Activiteiten[[#Headers],[Arbeidskosten]],"")))</f>
        <v/>
      </c>
      <c r="AH855" t="str">
        <f>IF(ISNUMBER(FIND("arbeid",Methode_Keuze)),"",IF(ISNUMBER(FIND("arbeid",Methode_Keuze)),"",IF(Tb_Activiteiten[[#This Row],[Arbeidskosten op basis van IKS]]=1,Tb_Activiteiten[[#Headers],[Arbeidskosten op basis van IKS]],"")))</f>
        <v/>
      </c>
      <c r="AI855" t="str">
        <f>IF(ISNUMBER(FIND("overige",Methode_Keuze)),"",IF(Tb_Activiteiten[[#This Row],[Kosten derden exclusief btw]]=1,Tb_Activiteiten[[#Headers],[Kosten derden exclusief btw]],""))</f>
        <v/>
      </c>
      <c r="AJ855" t="str">
        <f>IF(ISNUMBER(FIND("overige",Methode_Keuze)),"",IF(Tb_Activiteiten[[#This Row],[Niet verrekenbare btw]]=1,Tb_Activiteiten[[#Headers],[Niet verrekenbare btw]],""))</f>
        <v/>
      </c>
      <c r="AK855" t="str">
        <f>IF(ISNUMBER(FIND("overige",Methode_Keuze)),"",IF(Tb_Activiteiten[[#This Row],[Grondkosten]]=1,Tb_Activiteiten[[#Headers],[Grondkosten]],""))</f>
        <v/>
      </c>
      <c r="AL855" t="str">
        <f>IF(ISNUMBER(FIND("overige",Methode_Keuze)),"",IF(Tb_Activiteiten[[#This Row],[Bijdrage in natura (overige)]]=1,Tb_Activiteiten[[#Headers],[Bijdrage in natura (overige)]],""))</f>
        <v/>
      </c>
      <c r="AM855" t="str">
        <f>IF(ISNUMBER(FIND("overige",Methode_Keuze)),"",IF(Tb_Activiteiten[[#This Row],[Bijdrage in natura (vrijwilligers)]]=1,Tb_Activiteiten[[#Headers],[Bijdrage in natura (vrijwilligers)]],""))</f>
        <v/>
      </c>
      <c r="AN855" t="str">
        <f>IF(ISNUMBER(FIND("overige",Methode_Keuze)),"",IF(Tb_Activiteiten[[#This Row],[Afschrijvingskosten]]=1,Tb_Activiteiten[[#Headers],[Afschrijvingskosten]],""))</f>
        <v/>
      </c>
    </row>
    <row r="856" spans="1:40" x14ac:dyDescent="0.25">
      <c r="A856" s="342"/>
      <c r="F856" s="81"/>
      <c r="G856" s="81"/>
      <c r="L856" s="71"/>
      <c r="N856" t="str">
        <f>IFERROR(IF(VLOOKUP(Tb_Activiteiten[[#This Row],[Openstelling]],Tb_Openstelling[],2,0)=1,1,""),"")</f>
        <v/>
      </c>
      <c r="AA856" t="str">
        <f>IF(ISNUMBER(FIND("arbeid",Methode_Keuze)),"",IF(ISNUMBER(FIND("arbeid",Methode_Keuze)),"",IF(Tb_Activiteiten[[#This Row],[Loonkosten]]=1,Tb_Activiteiten[[#Headers],[Loonkosten]],"")))</f>
        <v/>
      </c>
      <c r="AB856" t="str">
        <f>IF(ISNUMBER(FIND("arbeid",Methode_Keuze)),"",IF(ISNUMBER(FIND("arbeid",Methode_Keuze)),"",IF(Tb_Activiteiten[[#This Row],[Eigen arbeid]]=1,Tb_Activiteiten[[#Headers],[Eigen arbeid]],"")))</f>
        <v/>
      </c>
      <c r="AC856" t="str">
        <f>IF(ISNUMBER(FIND("arbeid",Methode_Keuze)),"",IF(ISNUMBER(FIND("arbeid",Methode_Keuze)),"",IF(Tb_Activiteiten[[#This Row],[Projectmedewerker]]=1,Tb_Activiteiten[[#Headers],[Projectmedewerker]],"")))</f>
        <v/>
      </c>
      <c r="AD856" t="str">
        <f>IF(ISNUMBER(FIND("arbeid",Methode_Keuze)),"",IF(ISNUMBER(FIND("arbeid",Methode_Keuze)),"",IF(Tb_Activiteiten[[#This Row],[Landbouwer]]=1,Tb_Activiteiten[[#Headers],[Landbouwer]],"")))</f>
        <v/>
      </c>
      <c r="AE856" t="str">
        <f>IF(ISNUMBER(FIND("arbeid",Methode_Keuze)),"",IF(ISNUMBER(FIND("arbeid",Methode_Keuze)),"",IF(Tb_Activiteiten[[#This Row],[Adviseur]]=1,Tb_Activiteiten[[#Headers],[Adviseur]],"")))</f>
        <v/>
      </c>
      <c r="AF856" t="str">
        <f>IF(ISNUMBER(FIND("arbeid",Methode_Keuze)),"",IF(ISNUMBER(FIND("arbeid",Methode_Keuze)),"",IF(Tb_Activiteiten[[#This Row],[Projectleider/Expert]]=1,Tb_Activiteiten[[#Headers],[Projectleider/Expert]],"")))</f>
        <v/>
      </c>
      <c r="AG856" t="str">
        <f>IF(ISNUMBER(FIND("arbeid",Methode_Keuze)),"",IF(ISNUMBER(FIND("arbeid",Methode_Keuze)),"",IF(Tb_Activiteiten[[#This Row],[Arbeidskosten]]=1,Tb_Activiteiten[[#Headers],[Arbeidskosten]],"")))</f>
        <v/>
      </c>
      <c r="AH856" t="str">
        <f>IF(ISNUMBER(FIND("arbeid",Methode_Keuze)),"",IF(ISNUMBER(FIND("arbeid",Methode_Keuze)),"",IF(Tb_Activiteiten[[#This Row],[Arbeidskosten op basis van IKS]]=1,Tb_Activiteiten[[#Headers],[Arbeidskosten op basis van IKS]],"")))</f>
        <v/>
      </c>
      <c r="AI856" t="str">
        <f>IF(ISNUMBER(FIND("overige",Methode_Keuze)),"",IF(Tb_Activiteiten[[#This Row],[Kosten derden exclusief btw]]=1,Tb_Activiteiten[[#Headers],[Kosten derden exclusief btw]],""))</f>
        <v/>
      </c>
      <c r="AJ856" t="str">
        <f>IF(ISNUMBER(FIND("overige",Methode_Keuze)),"",IF(Tb_Activiteiten[[#This Row],[Niet verrekenbare btw]]=1,Tb_Activiteiten[[#Headers],[Niet verrekenbare btw]],""))</f>
        <v/>
      </c>
      <c r="AK856" t="str">
        <f>IF(ISNUMBER(FIND("overige",Methode_Keuze)),"",IF(Tb_Activiteiten[[#This Row],[Grondkosten]]=1,Tb_Activiteiten[[#Headers],[Grondkosten]],""))</f>
        <v/>
      </c>
      <c r="AL856" t="str">
        <f>IF(ISNUMBER(FIND("overige",Methode_Keuze)),"",IF(Tb_Activiteiten[[#This Row],[Bijdrage in natura (overige)]]=1,Tb_Activiteiten[[#Headers],[Bijdrage in natura (overige)]],""))</f>
        <v/>
      </c>
      <c r="AM856" t="str">
        <f>IF(ISNUMBER(FIND("overige",Methode_Keuze)),"",IF(Tb_Activiteiten[[#This Row],[Bijdrage in natura (vrijwilligers)]]=1,Tb_Activiteiten[[#Headers],[Bijdrage in natura (vrijwilligers)]],""))</f>
        <v/>
      </c>
      <c r="AN856" t="str">
        <f>IF(ISNUMBER(FIND("overige",Methode_Keuze)),"",IF(Tb_Activiteiten[[#This Row],[Afschrijvingskosten]]=1,Tb_Activiteiten[[#Headers],[Afschrijvingskosten]],""))</f>
        <v/>
      </c>
    </row>
    <row r="857" spans="1:40" x14ac:dyDescent="0.25">
      <c r="A857" s="342"/>
      <c r="F857" s="81"/>
      <c r="G857" s="81"/>
      <c r="L857" s="71"/>
      <c r="N857" t="str">
        <f>IFERROR(IF(VLOOKUP(Tb_Activiteiten[[#This Row],[Openstelling]],Tb_Openstelling[],2,0)=1,1,""),"")</f>
        <v/>
      </c>
      <c r="AA857" t="str">
        <f>IF(ISNUMBER(FIND("arbeid",Methode_Keuze)),"",IF(ISNUMBER(FIND("arbeid",Methode_Keuze)),"",IF(Tb_Activiteiten[[#This Row],[Loonkosten]]=1,Tb_Activiteiten[[#Headers],[Loonkosten]],"")))</f>
        <v/>
      </c>
      <c r="AB857" t="str">
        <f>IF(ISNUMBER(FIND("arbeid",Methode_Keuze)),"",IF(ISNUMBER(FIND("arbeid",Methode_Keuze)),"",IF(Tb_Activiteiten[[#This Row],[Eigen arbeid]]=1,Tb_Activiteiten[[#Headers],[Eigen arbeid]],"")))</f>
        <v/>
      </c>
      <c r="AC857" t="str">
        <f>IF(ISNUMBER(FIND("arbeid",Methode_Keuze)),"",IF(ISNUMBER(FIND("arbeid",Methode_Keuze)),"",IF(Tb_Activiteiten[[#This Row],[Projectmedewerker]]=1,Tb_Activiteiten[[#Headers],[Projectmedewerker]],"")))</f>
        <v/>
      </c>
      <c r="AD857" t="str">
        <f>IF(ISNUMBER(FIND("arbeid",Methode_Keuze)),"",IF(ISNUMBER(FIND("arbeid",Methode_Keuze)),"",IF(Tb_Activiteiten[[#This Row],[Landbouwer]]=1,Tb_Activiteiten[[#Headers],[Landbouwer]],"")))</f>
        <v/>
      </c>
      <c r="AE857" t="str">
        <f>IF(ISNUMBER(FIND("arbeid",Methode_Keuze)),"",IF(ISNUMBER(FIND("arbeid",Methode_Keuze)),"",IF(Tb_Activiteiten[[#This Row],[Adviseur]]=1,Tb_Activiteiten[[#Headers],[Adviseur]],"")))</f>
        <v/>
      </c>
      <c r="AF857" t="str">
        <f>IF(ISNUMBER(FIND("arbeid",Methode_Keuze)),"",IF(ISNUMBER(FIND("arbeid",Methode_Keuze)),"",IF(Tb_Activiteiten[[#This Row],[Projectleider/Expert]]=1,Tb_Activiteiten[[#Headers],[Projectleider/Expert]],"")))</f>
        <v/>
      </c>
      <c r="AG857" t="str">
        <f>IF(ISNUMBER(FIND("arbeid",Methode_Keuze)),"",IF(ISNUMBER(FIND("arbeid",Methode_Keuze)),"",IF(Tb_Activiteiten[[#This Row],[Arbeidskosten]]=1,Tb_Activiteiten[[#Headers],[Arbeidskosten]],"")))</f>
        <v/>
      </c>
      <c r="AH857" t="str">
        <f>IF(ISNUMBER(FIND("arbeid",Methode_Keuze)),"",IF(ISNUMBER(FIND("arbeid",Methode_Keuze)),"",IF(Tb_Activiteiten[[#This Row],[Arbeidskosten op basis van IKS]]=1,Tb_Activiteiten[[#Headers],[Arbeidskosten op basis van IKS]],"")))</f>
        <v/>
      </c>
      <c r="AI857" t="str">
        <f>IF(ISNUMBER(FIND("overige",Methode_Keuze)),"",IF(Tb_Activiteiten[[#This Row],[Kosten derden exclusief btw]]=1,Tb_Activiteiten[[#Headers],[Kosten derden exclusief btw]],""))</f>
        <v/>
      </c>
      <c r="AJ857" t="str">
        <f>IF(ISNUMBER(FIND("overige",Methode_Keuze)),"",IF(Tb_Activiteiten[[#This Row],[Niet verrekenbare btw]]=1,Tb_Activiteiten[[#Headers],[Niet verrekenbare btw]],""))</f>
        <v/>
      </c>
      <c r="AK857" t="str">
        <f>IF(ISNUMBER(FIND("overige",Methode_Keuze)),"",IF(Tb_Activiteiten[[#This Row],[Grondkosten]]=1,Tb_Activiteiten[[#Headers],[Grondkosten]],""))</f>
        <v/>
      </c>
      <c r="AL857" t="str">
        <f>IF(ISNUMBER(FIND("overige",Methode_Keuze)),"",IF(Tb_Activiteiten[[#This Row],[Bijdrage in natura (overige)]]=1,Tb_Activiteiten[[#Headers],[Bijdrage in natura (overige)]],""))</f>
        <v/>
      </c>
      <c r="AM857" t="str">
        <f>IF(ISNUMBER(FIND("overige",Methode_Keuze)),"",IF(Tb_Activiteiten[[#This Row],[Bijdrage in natura (vrijwilligers)]]=1,Tb_Activiteiten[[#Headers],[Bijdrage in natura (vrijwilligers)]],""))</f>
        <v/>
      </c>
      <c r="AN857" t="str">
        <f>IF(ISNUMBER(FIND("overige",Methode_Keuze)),"",IF(Tb_Activiteiten[[#This Row],[Afschrijvingskosten]]=1,Tb_Activiteiten[[#Headers],[Afschrijvingskosten]],""))</f>
        <v/>
      </c>
    </row>
    <row r="858" spans="1:40" x14ac:dyDescent="0.25">
      <c r="A858" s="342"/>
      <c r="F858" s="81"/>
      <c r="G858" s="81"/>
      <c r="L858" s="71"/>
      <c r="N858" t="str">
        <f>IFERROR(IF(VLOOKUP(Tb_Activiteiten[[#This Row],[Openstelling]],Tb_Openstelling[],2,0)=1,1,""),"")</f>
        <v/>
      </c>
      <c r="AA858" t="str">
        <f>IF(ISNUMBER(FIND("arbeid",Methode_Keuze)),"",IF(ISNUMBER(FIND("arbeid",Methode_Keuze)),"",IF(Tb_Activiteiten[[#This Row],[Loonkosten]]=1,Tb_Activiteiten[[#Headers],[Loonkosten]],"")))</f>
        <v/>
      </c>
      <c r="AB858" t="str">
        <f>IF(ISNUMBER(FIND("arbeid",Methode_Keuze)),"",IF(ISNUMBER(FIND("arbeid",Methode_Keuze)),"",IF(Tb_Activiteiten[[#This Row],[Eigen arbeid]]=1,Tb_Activiteiten[[#Headers],[Eigen arbeid]],"")))</f>
        <v/>
      </c>
      <c r="AC858" t="str">
        <f>IF(ISNUMBER(FIND("arbeid",Methode_Keuze)),"",IF(ISNUMBER(FIND("arbeid",Methode_Keuze)),"",IF(Tb_Activiteiten[[#This Row],[Projectmedewerker]]=1,Tb_Activiteiten[[#Headers],[Projectmedewerker]],"")))</f>
        <v/>
      </c>
      <c r="AD858" t="str">
        <f>IF(ISNUMBER(FIND("arbeid",Methode_Keuze)),"",IF(ISNUMBER(FIND("arbeid",Methode_Keuze)),"",IF(Tb_Activiteiten[[#This Row],[Landbouwer]]=1,Tb_Activiteiten[[#Headers],[Landbouwer]],"")))</f>
        <v/>
      </c>
      <c r="AE858" t="str">
        <f>IF(ISNUMBER(FIND("arbeid",Methode_Keuze)),"",IF(ISNUMBER(FIND("arbeid",Methode_Keuze)),"",IF(Tb_Activiteiten[[#This Row],[Adviseur]]=1,Tb_Activiteiten[[#Headers],[Adviseur]],"")))</f>
        <v/>
      </c>
      <c r="AF858" t="str">
        <f>IF(ISNUMBER(FIND("arbeid",Methode_Keuze)),"",IF(ISNUMBER(FIND("arbeid",Methode_Keuze)),"",IF(Tb_Activiteiten[[#This Row],[Projectleider/Expert]]=1,Tb_Activiteiten[[#Headers],[Projectleider/Expert]],"")))</f>
        <v/>
      </c>
      <c r="AG858" t="str">
        <f>IF(ISNUMBER(FIND("arbeid",Methode_Keuze)),"",IF(ISNUMBER(FIND("arbeid",Methode_Keuze)),"",IF(Tb_Activiteiten[[#This Row],[Arbeidskosten]]=1,Tb_Activiteiten[[#Headers],[Arbeidskosten]],"")))</f>
        <v/>
      </c>
      <c r="AH858" t="str">
        <f>IF(ISNUMBER(FIND("arbeid",Methode_Keuze)),"",IF(ISNUMBER(FIND("arbeid",Methode_Keuze)),"",IF(Tb_Activiteiten[[#This Row],[Arbeidskosten op basis van IKS]]=1,Tb_Activiteiten[[#Headers],[Arbeidskosten op basis van IKS]],"")))</f>
        <v/>
      </c>
      <c r="AI858" t="str">
        <f>IF(ISNUMBER(FIND("overige",Methode_Keuze)),"",IF(Tb_Activiteiten[[#This Row],[Kosten derden exclusief btw]]=1,Tb_Activiteiten[[#Headers],[Kosten derden exclusief btw]],""))</f>
        <v/>
      </c>
      <c r="AJ858" t="str">
        <f>IF(ISNUMBER(FIND("overige",Methode_Keuze)),"",IF(Tb_Activiteiten[[#This Row],[Niet verrekenbare btw]]=1,Tb_Activiteiten[[#Headers],[Niet verrekenbare btw]],""))</f>
        <v/>
      </c>
      <c r="AK858" t="str">
        <f>IF(ISNUMBER(FIND("overige",Methode_Keuze)),"",IF(Tb_Activiteiten[[#This Row],[Grondkosten]]=1,Tb_Activiteiten[[#Headers],[Grondkosten]],""))</f>
        <v/>
      </c>
      <c r="AL858" t="str">
        <f>IF(ISNUMBER(FIND("overige",Methode_Keuze)),"",IF(Tb_Activiteiten[[#This Row],[Bijdrage in natura (overige)]]=1,Tb_Activiteiten[[#Headers],[Bijdrage in natura (overige)]],""))</f>
        <v/>
      </c>
      <c r="AM858" t="str">
        <f>IF(ISNUMBER(FIND("overige",Methode_Keuze)),"",IF(Tb_Activiteiten[[#This Row],[Bijdrage in natura (vrijwilligers)]]=1,Tb_Activiteiten[[#Headers],[Bijdrage in natura (vrijwilligers)]],""))</f>
        <v/>
      </c>
      <c r="AN858" t="str">
        <f>IF(ISNUMBER(FIND("overige",Methode_Keuze)),"",IF(Tb_Activiteiten[[#This Row],[Afschrijvingskosten]]=1,Tb_Activiteiten[[#Headers],[Afschrijvingskosten]],""))</f>
        <v/>
      </c>
    </row>
    <row r="859" spans="1:40" x14ac:dyDescent="0.25">
      <c r="A859" s="342"/>
      <c r="F859" s="81"/>
      <c r="G859" s="81"/>
      <c r="L859" s="71"/>
      <c r="N859" t="str">
        <f>IFERROR(IF(VLOOKUP(Tb_Activiteiten[[#This Row],[Openstelling]],Tb_Openstelling[],2,0)=1,1,""),"")</f>
        <v/>
      </c>
      <c r="AA859" t="str">
        <f>IF(ISNUMBER(FIND("arbeid",Methode_Keuze)),"",IF(ISNUMBER(FIND("arbeid",Methode_Keuze)),"",IF(Tb_Activiteiten[[#This Row],[Loonkosten]]=1,Tb_Activiteiten[[#Headers],[Loonkosten]],"")))</f>
        <v/>
      </c>
      <c r="AB859" t="str">
        <f>IF(ISNUMBER(FIND("arbeid",Methode_Keuze)),"",IF(ISNUMBER(FIND("arbeid",Methode_Keuze)),"",IF(Tb_Activiteiten[[#This Row],[Eigen arbeid]]=1,Tb_Activiteiten[[#Headers],[Eigen arbeid]],"")))</f>
        <v/>
      </c>
      <c r="AC859" t="str">
        <f>IF(ISNUMBER(FIND("arbeid",Methode_Keuze)),"",IF(ISNUMBER(FIND("arbeid",Methode_Keuze)),"",IF(Tb_Activiteiten[[#This Row],[Projectmedewerker]]=1,Tb_Activiteiten[[#Headers],[Projectmedewerker]],"")))</f>
        <v/>
      </c>
      <c r="AD859" t="str">
        <f>IF(ISNUMBER(FIND("arbeid",Methode_Keuze)),"",IF(ISNUMBER(FIND("arbeid",Methode_Keuze)),"",IF(Tb_Activiteiten[[#This Row],[Landbouwer]]=1,Tb_Activiteiten[[#Headers],[Landbouwer]],"")))</f>
        <v/>
      </c>
      <c r="AE859" t="str">
        <f>IF(ISNUMBER(FIND("arbeid",Methode_Keuze)),"",IF(ISNUMBER(FIND("arbeid",Methode_Keuze)),"",IF(Tb_Activiteiten[[#This Row],[Adviseur]]=1,Tb_Activiteiten[[#Headers],[Adviseur]],"")))</f>
        <v/>
      </c>
      <c r="AF859" t="str">
        <f>IF(ISNUMBER(FIND("arbeid",Methode_Keuze)),"",IF(ISNUMBER(FIND("arbeid",Methode_Keuze)),"",IF(Tb_Activiteiten[[#This Row],[Projectleider/Expert]]=1,Tb_Activiteiten[[#Headers],[Projectleider/Expert]],"")))</f>
        <v/>
      </c>
      <c r="AG859" t="str">
        <f>IF(ISNUMBER(FIND("arbeid",Methode_Keuze)),"",IF(ISNUMBER(FIND("arbeid",Methode_Keuze)),"",IF(Tb_Activiteiten[[#This Row],[Arbeidskosten]]=1,Tb_Activiteiten[[#Headers],[Arbeidskosten]],"")))</f>
        <v/>
      </c>
      <c r="AH859" t="str">
        <f>IF(ISNUMBER(FIND("arbeid",Methode_Keuze)),"",IF(ISNUMBER(FIND("arbeid",Methode_Keuze)),"",IF(Tb_Activiteiten[[#This Row],[Arbeidskosten op basis van IKS]]=1,Tb_Activiteiten[[#Headers],[Arbeidskosten op basis van IKS]],"")))</f>
        <v/>
      </c>
      <c r="AI859" t="str">
        <f>IF(ISNUMBER(FIND("overige",Methode_Keuze)),"",IF(Tb_Activiteiten[[#This Row],[Kosten derden exclusief btw]]=1,Tb_Activiteiten[[#Headers],[Kosten derden exclusief btw]],""))</f>
        <v/>
      </c>
      <c r="AJ859" t="str">
        <f>IF(ISNUMBER(FIND("overige",Methode_Keuze)),"",IF(Tb_Activiteiten[[#This Row],[Niet verrekenbare btw]]=1,Tb_Activiteiten[[#Headers],[Niet verrekenbare btw]],""))</f>
        <v/>
      </c>
      <c r="AK859" t="str">
        <f>IF(ISNUMBER(FIND("overige",Methode_Keuze)),"",IF(Tb_Activiteiten[[#This Row],[Grondkosten]]=1,Tb_Activiteiten[[#Headers],[Grondkosten]],""))</f>
        <v/>
      </c>
      <c r="AL859" t="str">
        <f>IF(ISNUMBER(FIND("overige",Methode_Keuze)),"",IF(Tb_Activiteiten[[#This Row],[Bijdrage in natura (overige)]]=1,Tb_Activiteiten[[#Headers],[Bijdrage in natura (overige)]],""))</f>
        <v/>
      </c>
      <c r="AM859" t="str">
        <f>IF(ISNUMBER(FIND("overige",Methode_Keuze)),"",IF(Tb_Activiteiten[[#This Row],[Bijdrage in natura (vrijwilligers)]]=1,Tb_Activiteiten[[#Headers],[Bijdrage in natura (vrijwilligers)]],""))</f>
        <v/>
      </c>
      <c r="AN859" t="str">
        <f>IF(ISNUMBER(FIND("overige",Methode_Keuze)),"",IF(Tb_Activiteiten[[#This Row],[Afschrijvingskosten]]=1,Tb_Activiteiten[[#Headers],[Afschrijvingskosten]],""))</f>
        <v/>
      </c>
    </row>
    <row r="860" spans="1:40" x14ac:dyDescent="0.25">
      <c r="A860" s="342"/>
      <c r="F860" s="81"/>
      <c r="G860" s="81"/>
      <c r="L860" s="71"/>
      <c r="N860" t="str">
        <f>IFERROR(IF(VLOOKUP(Tb_Activiteiten[[#This Row],[Openstelling]],Tb_Openstelling[],2,0)=1,1,""),"")</f>
        <v/>
      </c>
      <c r="AA860" t="str">
        <f>IF(ISNUMBER(FIND("arbeid",Methode_Keuze)),"",IF(ISNUMBER(FIND("arbeid",Methode_Keuze)),"",IF(Tb_Activiteiten[[#This Row],[Loonkosten]]=1,Tb_Activiteiten[[#Headers],[Loonkosten]],"")))</f>
        <v/>
      </c>
      <c r="AB860" t="str">
        <f>IF(ISNUMBER(FIND("arbeid",Methode_Keuze)),"",IF(ISNUMBER(FIND("arbeid",Methode_Keuze)),"",IF(Tb_Activiteiten[[#This Row],[Eigen arbeid]]=1,Tb_Activiteiten[[#Headers],[Eigen arbeid]],"")))</f>
        <v/>
      </c>
      <c r="AC860" t="str">
        <f>IF(ISNUMBER(FIND("arbeid",Methode_Keuze)),"",IF(ISNUMBER(FIND("arbeid",Methode_Keuze)),"",IF(Tb_Activiteiten[[#This Row],[Projectmedewerker]]=1,Tb_Activiteiten[[#Headers],[Projectmedewerker]],"")))</f>
        <v/>
      </c>
      <c r="AD860" t="str">
        <f>IF(ISNUMBER(FIND("arbeid",Methode_Keuze)),"",IF(ISNUMBER(FIND("arbeid",Methode_Keuze)),"",IF(Tb_Activiteiten[[#This Row],[Landbouwer]]=1,Tb_Activiteiten[[#Headers],[Landbouwer]],"")))</f>
        <v/>
      </c>
      <c r="AE860" t="str">
        <f>IF(ISNUMBER(FIND("arbeid",Methode_Keuze)),"",IF(ISNUMBER(FIND("arbeid",Methode_Keuze)),"",IF(Tb_Activiteiten[[#This Row],[Adviseur]]=1,Tb_Activiteiten[[#Headers],[Adviseur]],"")))</f>
        <v/>
      </c>
      <c r="AF860" t="str">
        <f>IF(ISNUMBER(FIND("arbeid",Methode_Keuze)),"",IF(ISNUMBER(FIND("arbeid",Methode_Keuze)),"",IF(Tb_Activiteiten[[#This Row],[Projectleider/Expert]]=1,Tb_Activiteiten[[#Headers],[Projectleider/Expert]],"")))</f>
        <v/>
      </c>
      <c r="AG860" t="str">
        <f>IF(ISNUMBER(FIND("arbeid",Methode_Keuze)),"",IF(ISNUMBER(FIND("arbeid",Methode_Keuze)),"",IF(Tb_Activiteiten[[#This Row],[Arbeidskosten]]=1,Tb_Activiteiten[[#Headers],[Arbeidskosten]],"")))</f>
        <v/>
      </c>
      <c r="AH860" t="str">
        <f>IF(ISNUMBER(FIND("arbeid",Methode_Keuze)),"",IF(ISNUMBER(FIND("arbeid",Methode_Keuze)),"",IF(Tb_Activiteiten[[#This Row],[Arbeidskosten op basis van IKS]]=1,Tb_Activiteiten[[#Headers],[Arbeidskosten op basis van IKS]],"")))</f>
        <v/>
      </c>
      <c r="AI860" t="str">
        <f>IF(ISNUMBER(FIND("overige",Methode_Keuze)),"",IF(Tb_Activiteiten[[#This Row],[Kosten derden exclusief btw]]=1,Tb_Activiteiten[[#Headers],[Kosten derden exclusief btw]],""))</f>
        <v/>
      </c>
      <c r="AJ860" t="str">
        <f>IF(ISNUMBER(FIND("overige",Methode_Keuze)),"",IF(Tb_Activiteiten[[#This Row],[Niet verrekenbare btw]]=1,Tb_Activiteiten[[#Headers],[Niet verrekenbare btw]],""))</f>
        <v/>
      </c>
      <c r="AK860" t="str">
        <f>IF(ISNUMBER(FIND("overige",Methode_Keuze)),"",IF(Tb_Activiteiten[[#This Row],[Grondkosten]]=1,Tb_Activiteiten[[#Headers],[Grondkosten]],""))</f>
        <v/>
      </c>
      <c r="AL860" t="str">
        <f>IF(ISNUMBER(FIND("overige",Methode_Keuze)),"",IF(Tb_Activiteiten[[#This Row],[Bijdrage in natura (overige)]]=1,Tb_Activiteiten[[#Headers],[Bijdrage in natura (overige)]],""))</f>
        <v/>
      </c>
      <c r="AM860" t="str">
        <f>IF(ISNUMBER(FIND("overige",Methode_Keuze)),"",IF(Tb_Activiteiten[[#This Row],[Bijdrage in natura (vrijwilligers)]]=1,Tb_Activiteiten[[#Headers],[Bijdrage in natura (vrijwilligers)]],""))</f>
        <v/>
      </c>
      <c r="AN860" t="str">
        <f>IF(ISNUMBER(FIND("overige",Methode_Keuze)),"",IF(Tb_Activiteiten[[#This Row],[Afschrijvingskosten]]=1,Tb_Activiteiten[[#Headers],[Afschrijvingskosten]],""))</f>
        <v/>
      </c>
    </row>
    <row r="861" spans="1:40" x14ac:dyDescent="0.25">
      <c r="A861" s="342"/>
      <c r="F861" s="81"/>
      <c r="G861" s="81"/>
      <c r="L861" s="71"/>
      <c r="N861" t="str">
        <f>IFERROR(IF(VLOOKUP(Tb_Activiteiten[[#This Row],[Openstelling]],Tb_Openstelling[],2,0)=1,1,""),"")</f>
        <v/>
      </c>
      <c r="AA861" t="str">
        <f>IF(ISNUMBER(FIND("arbeid",Methode_Keuze)),"",IF(ISNUMBER(FIND("arbeid",Methode_Keuze)),"",IF(Tb_Activiteiten[[#This Row],[Loonkosten]]=1,Tb_Activiteiten[[#Headers],[Loonkosten]],"")))</f>
        <v/>
      </c>
      <c r="AB861" t="str">
        <f>IF(ISNUMBER(FIND("arbeid",Methode_Keuze)),"",IF(ISNUMBER(FIND("arbeid",Methode_Keuze)),"",IF(Tb_Activiteiten[[#This Row],[Eigen arbeid]]=1,Tb_Activiteiten[[#Headers],[Eigen arbeid]],"")))</f>
        <v/>
      </c>
      <c r="AC861" t="str">
        <f>IF(ISNUMBER(FIND("arbeid",Methode_Keuze)),"",IF(ISNUMBER(FIND("arbeid",Methode_Keuze)),"",IF(Tb_Activiteiten[[#This Row],[Projectmedewerker]]=1,Tb_Activiteiten[[#Headers],[Projectmedewerker]],"")))</f>
        <v/>
      </c>
      <c r="AD861" t="str">
        <f>IF(ISNUMBER(FIND("arbeid",Methode_Keuze)),"",IF(ISNUMBER(FIND("arbeid",Methode_Keuze)),"",IF(Tb_Activiteiten[[#This Row],[Landbouwer]]=1,Tb_Activiteiten[[#Headers],[Landbouwer]],"")))</f>
        <v/>
      </c>
      <c r="AE861" t="str">
        <f>IF(ISNUMBER(FIND("arbeid",Methode_Keuze)),"",IF(ISNUMBER(FIND("arbeid",Methode_Keuze)),"",IF(Tb_Activiteiten[[#This Row],[Adviseur]]=1,Tb_Activiteiten[[#Headers],[Adviseur]],"")))</f>
        <v/>
      </c>
      <c r="AF861" t="str">
        <f>IF(ISNUMBER(FIND("arbeid",Methode_Keuze)),"",IF(ISNUMBER(FIND("arbeid",Methode_Keuze)),"",IF(Tb_Activiteiten[[#This Row],[Projectleider/Expert]]=1,Tb_Activiteiten[[#Headers],[Projectleider/Expert]],"")))</f>
        <v/>
      </c>
      <c r="AG861" t="str">
        <f>IF(ISNUMBER(FIND("arbeid",Methode_Keuze)),"",IF(ISNUMBER(FIND("arbeid",Methode_Keuze)),"",IF(Tb_Activiteiten[[#This Row],[Arbeidskosten]]=1,Tb_Activiteiten[[#Headers],[Arbeidskosten]],"")))</f>
        <v/>
      </c>
      <c r="AH861" t="str">
        <f>IF(ISNUMBER(FIND("arbeid",Methode_Keuze)),"",IF(ISNUMBER(FIND("arbeid",Methode_Keuze)),"",IF(Tb_Activiteiten[[#This Row],[Arbeidskosten op basis van IKS]]=1,Tb_Activiteiten[[#Headers],[Arbeidskosten op basis van IKS]],"")))</f>
        <v/>
      </c>
      <c r="AI861" t="str">
        <f>IF(ISNUMBER(FIND("overige",Methode_Keuze)),"",IF(Tb_Activiteiten[[#This Row],[Kosten derden exclusief btw]]=1,Tb_Activiteiten[[#Headers],[Kosten derden exclusief btw]],""))</f>
        <v/>
      </c>
      <c r="AJ861" t="str">
        <f>IF(ISNUMBER(FIND("overige",Methode_Keuze)),"",IF(Tb_Activiteiten[[#This Row],[Niet verrekenbare btw]]=1,Tb_Activiteiten[[#Headers],[Niet verrekenbare btw]],""))</f>
        <v/>
      </c>
      <c r="AK861" t="str">
        <f>IF(ISNUMBER(FIND("overige",Methode_Keuze)),"",IF(Tb_Activiteiten[[#This Row],[Grondkosten]]=1,Tb_Activiteiten[[#Headers],[Grondkosten]],""))</f>
        <v/>
      </c>
      <c r="AL861" t="str">
        <f>IF(ISNUMBER(FIND("overige",Methode_Keuze)),"",IF(Tb_Activiteiten[[#This Row],[Bijdrage in natura (overige)]]=1,Tb_Activiteiten[[#Headers],[Bijdrage in natura (overige)]],""))</f>
        <v/>
      </c>
      <c r="AM861" t="str">
        <f>IF(ISNUMBER(FIND("overige",Methode_Keuze)),"",IF(Tb_Activiteiten[[#This Row],[Bijdrage in natura (vrijwilligers)]]=1,Tb_Activiteiten[[#Headers],[Bijdrage in natura (vrijwilligers)]],""))</f>
        <v/>
      </c>
      <c r="AN861" t="str">
        <f>IF(ISNUMBER(FIND("overige",Methode_Keuze)),"",IF(Tb_Activiteiten[[#This Row],[Afschrijvingskosten]]=1,Tb_Activiteiten[[#Headers],[Afschrijvingskosten]],""))</f>
        <v/>
      </c>
    </row>
    <row r="862" spans="1:40" x14ac:dyDescent="0.25">
      <c r="A862" s="342"/>
      <c r="F862" s="81"/>
      <c r="G862" s="81"/>
      <c r="L862" s="71"/>
      <c r="N862" t="str">
        <f>IFERROR(IF(VLOOKUP(Tb_Activiteiten[[#This Row],[Openstelling]],Tb_Openstelling[],2,0)=1,1,""),"")</f>
        <v/>
      </c>
      <c r="AA862" t="str">
        <f>IF(ISNUMBER(FIND("arbeid",Methode_Keuze)),"",IF(ISNUMBER(FIND("arbeid",Methode_Keuze)),"",IF(Tb_Activiteiten[[#This Row],[Loonkosten]]=1,Tb_Activiteiten[[#Headers],[Loonkosten]],"")))</f>
        <v/>
      </c>
      <c r="AB862" t="str">
        <f>IF(ISNUMBER(FIND("arbeid",Methode_Keuze)),"",IF(ISNUMBER(FIND("arbeid",Methode_Keuze)),"",IF(Tb_Activiteiten[[#This Row],[Eigen arbeid]]=1,Tb_Activiteiten[[#Headers],[Eigen arbeid]],"")))</f>
        <v/>
      </c>
      <c r="AC862" t="str">
        <f>IF(ISNUMBER(FIND("arbeid",Methode_Keuze)),"",IF(ISNUMBER(FIND("arbeid",Methode_Keuze)),"",IF(Tb_Activiteiten[[#This Row],[Projectmedewerker]]=1,Tb_Activiteiten[[#Headers],[Projectmedewerker]],"")))</f>
        <v/>
      </c>
      <c r="AD862" t="str">
        <f>IF(ISNUMBER(FIND("arbeid",Methode_Keuze)),"",IF(ISNUMBER(FIND("arbeid",Methode_Keuze)),"",IF(Tb_Activiteiten[[#This Row],[Landbouwer]]=1,Tb_Activiteiten[[#Headers],[Landbouwer]],"")))</f>
        <v/>
      </c>
      <c r="AE862" t="str">
        <f>IF(ISNUMBER(FIND("arbeid",Methode_Keuze)),"",IF(ISNUMBER(FIND("arbeid",Methode_Keuze)),"",IF(Tb_Activiteiten[[#This Row],[Adviseur]]=1,Tb_Activiteiten[[#Headers],[Adviseur]],"")))</f>
        <v/>
      </c>
      <c r="AF862" t="str">
        <f>IF(ISNUMBER(FIND("arbeid",Methode_Keuze)),"",IF(ISNUMBER(FIND("arbeid",Methode_Keuze)),"",IF(Tb_Activiteiten[[#This Row],[Projectleider/Expert]]=1,Tb_Activiteiten[[#Headers],[Projectleider/Expert]],"")))</f>
        <v/>
      </c>
      <c r="AG862" t="str">
        <f>IF(ISNUMBER(FIND("arbeid",Methode_Keuze)),"",IF(ISNUMBER(FIND("arbeid",Methode_Keuze)),"",IF(Tb_Activiteiten[[#This Row],[Arbeidskosten]]=1,Tb_Activiteiten[[#Headers],[Arbeidskosten]],"")))</f>
        <v/>
      </c>
      <c r="AH862" t="str">
        <f>IF(ISNUMBER(FIND("arbeid",Methode_Keuze)),"",IF(ISNUMBER(FIND("arbeid",Methode_Keuze)),"",IF(Tb_Activiteiten[[#This Row],[Arbeidskosten op basis van IKS]]=1,Tb_Activiteiten[[#Headers],[Arbeidskosten op basis van IKS]],"")))</f>
        <v/>
      </c>
      <c r="AI862" t="str">
        <f>IF(ISNUMBER(FIND("overige",Methode_Keuze)),"",IF(Tb_Activiteiten[[#This Row],[Kosten derden exclusief btw]]=1,Tb_Activiteiten[[#Headers],[Kosten derden exclusief btw]],""))</f>
        <v/>
      </c>
      <c r="AJ862" t="str">
        <f>IF(ISNUMBER(FIND("overige",Methode_Keuze)),"",IF(Tb_Activiteiten[[#This Row],[Niet verrekenbare btw]]=1,Tb_Activiteiten[[#Headers],[Niet verrekenbare btw]],""))</f>
        <v/>
      </c>
      <c r="AK862" t="str">
        <f>IF(ISNUMBER(FIND("overige",Methode_Keuze)),"",IF(Tb_Activiteiten[[#This Row],[Grondkosten]]=1,Tb_Activiteiten[[#Headers],[Grondkosten]],""))</f>
        <v/>
      </c>
      <c r="AL862" t="str">
        <f>IF(ISNUMBER(FIND("overige",Methode_Keuze)),"",IF(Tb_Activiteiten[[#This Row],[Bijdrage in natura (overige)]]=1,Tb_Activiteiten[[#Headers],[Bijdrage in natura (overige)]],""))</f>
        <v/>
      </c>
      <c r="AM862" t="str">
        <f>IF(ISNUMBER(FIND("overige",Methode_Keuze)),"",IF(Tb_Activiteiten[[#This Row],[Bijdrage in natura (vrijwilligers)]]=1,Tb_Activiteiten[[#Headers],[Bijdrage in natura (vrijwilligers)]],""))</f>
        <v/>
      </c>
      <c r="AN862" t="str">
        <f>IF(ISNUMBER(FIND("overige",Methode_Keuze)),"",IF(Tb_Activiteiten[[#This Row],[Afschrijvingskosten]]=1,Tb_Activiteiten[[#Headers],[Afschrijvingskosten]],""))</f>
        <v/>
      </c>
    </row>
    <row r="863" spans="1:40" x14ac:dyDescent="0.25">
      <c r="A863" s="342"/>
      <c r="F863" s="81"/>
      <c r="G863" s="81"/>
      <c r="L863" s="71"/>
      <c r="N863" t="str">
        <f>IFERROR(IF(VLOOKUP(Tb_Activiteiten[[#This Row],[Openstelling]],Tb_Openstelling[],2,0)=1,1,""),"")</f>
        <v/>
      </c>
      <c r="AA863" t="str">
        <f>IF(ISNUMBER(FIND("arbeid",Methode_Keuze)),"",IF(ISNUMBER(FIND("arbeid",Methode_Keuze)),"",IF(Tb_Activiteiten[[#This Row],[Loonkosten]]=1,Tb_Activiteiten[[#Headers],[Loonkosten]],"")))</f>
        <v/>
      </c>
      <c r="AB863" t="str">
        <f>IF(ISNUMBER(FIND("arbeid",Methode_Keuze)),"",IF(ISNUMBER(FIND("arbeid",Methode_Keuze)),"",IF(Tb_Activiteiten[[#This Row],[Eigen arbeid]]=1,Tb_Activiteiten[[#Headers],[Eigen arbeid]],"")))</f>
        <v/>
      </c>
      <c r="AC863" t="str">
        <f>IF(ISNUMBER(FIND("arbeid",Methode_Keuze)),"",IF(ISNUMBER(FIND("arbeid",Methode_Keuze)),"",IF(Tb_Activiteiten[[#This Row],[Projectmedewerker]]=1,Tb_Activiteiten[[#Headers],[Projectmedewerker]],"")))</f>
        <v/>
      </c>
      <c r="AD863" t="str">
        <f>IF(ISNUMBER(FIND("arbeid",Methode_Keuze)),"",IF(ISNUMBER(FIND("arbeid",Methode_Keuze)),"",IF(Tb_Activiteiten[[#This Row],[Landbouwer]]=1,Tb_Activiteiten[[#Headers],[Landbouwer]],"")))</f>
        <v/>
      </c>
      <c r="AE863" t="str">
        <f>IF(ISNUMBER(FIND("arbeid",Methode_Keuze)),"",IF(ISNUMBER(FIND("arbeid",Methode_Keuze)),"",IF(Tb_Activiteiten[[#This Row],[Adviseur]]=1,Tb_Activiteiten[[#Headers],[Adviseur]],"")))</f>
        <v/>
      </c>
      <c r="AF863" t="str">
        <f>IF(ISNUMBER(FIND("arbeid",Methode_Keuze)),"",IF(ISNUMBER(FIND("arbeid",Methode_Keuze)),"",IF(Tb_Activiteiten[[#This Row],[Projectleider/Expert]]=1,Tb_Activiteiten[[#Headers],[Projectleider/Expert]],"")))</f>
        <v/>
      </c>
      <c r="AG863" t="str">
        <f>IF(ISNUMBER(FIND("arbeid",Methode_Keuze)),"",IF(ISNUMBER(FIND("arbeid",Methode_Keuze)),"",IF(Tb_Activiteiten[[#This Row],[Arbeidskosten]]=1,Tb_Activiteiten[[#Headers],[Arbeidskosten]],"")))</f>
        <v/>
      </c>
      <c r="AH863" t="str">
        <f>IF(ISNUMBER(FIND("arbeid",Methode_Keuze)),"",IF(ISNUMBER(FIND("arbeid",Methode_Keuze)),"",IF(Tb_Activiteiten[[#This Row],[Arbeidskosten op basis van IKS]]=1,Tb_Activiteiten[[#Headers],[Arbeidskosten op basis van IKS]],"")))</f>
        <v/>
      </c>
      <c r="AI863" t="str">
        <f>IF(ISNUMBER(FIND("overige",Methode_Keuze)),"",IF(Tb_Activiteiten[[#This Row],[Kosten derden exclusief btw]]=1,Tb_Activiteiten[[#Headers],[Kosten derden exclusief btw]],""))</f>
        <v/>
      </c>
      <c r="AJ863" t="str">
        <f>IF(ISNUMBER(FIND("overige",Methode_Keuze)),"",IF(Tb_Activiteiten[[#This Row],[Niet verrekenbare btw]]=1,Tb_Activiteiten[[#Headers],[Niet verrekenbare btw]],""))</f>
        <v/>
      </c>
      <c r="AK863" t="str">
        <f>IF(ISNUMBER(FIND("overige",Methode_Keuze)),"",IF(Tb_Activiteiten[[#This Row],[Grondkosten]]=1,Tb_Activiteiten[[#Headers],[Grondkosten]],""))</f>
        <v/>
      </c>
      <c r="AL863" t="str">
        <f>IF(ISNUMBER(FIND("overige",Methode_Keuze)),"",IF(Tb_Activiteiten[[#This Row],[Bijdrage in natura (overige)]]=1,Tb_Activiteiten[[#Headers],[Bijdrage in natura (overige)]],""))</f>
        <v/>
      </c>
      <c r="AM863" t="str">
        <f>IF(ISNUMBER(FIND("overige",Methode_Keuze)),"",IF(Tb_Activiteiten[[#This Row],[Bijdrage in natura (vrijwilligers)]]=1,Tb_Activiteiten[[#Headers],[Bijdrage in natura (vrijwilligers)]],""))</f>
        <v/>
      </c>
      <c r="AN863" t="str">
        <f>IF(ISNUMBER(FIND("overige",Methode_Keuze)),"",IF(Tb_Activiteiten[[#This Row],[Afschrijvingskosten]]=1,Tb_Activiteiten[[#Headers],[Afschrijvingskosten]],""))</f>
        <v/>
      </c>
    </row>
    <row r="864" spans="1:40" x14ac:dyDescent="0.25">
      <c r="A864" s="342"/>
      <c r="F864" s="81"/>
      <c r="G864" s="81"/>
      <c r="L864" s="71"/>
      <c r="N864" t="str">
        <f>IFERROR(IF(VLOOKUP(Tb_Activiteiten[[#This Row],[Openstelling]],Tb_Openstelling[],2,0)=1,1,""),"")</f>
        <v/>
      </c>
      <c r="AA864" t="str">
        <f>IF(ISNUMBER(FIND("arbeid",Methode_Keuze)),"",IF(ISNUMBER(FIND("arbeid",Methode_Keuze)),"",IF(Tb_Activiteiten[[#This Row],[Loonkosten]]=1,Tb_Activiteiten[[#Headers],[Loonkosten]],"")))</f>
        <v/>
      </c>
      <c r="AB864" t="str">
        <f>IF(ISNUMBER(FIND("arbeid",Methode_Keuze)),"",IF(ISNUMBER(FIND("arbeid",Methode_Keuze)),"",IF(Tb_Activiteiten[[#This Row],[Eigen arbeid]]=1,Tb_Activiteiten[[#Headers],[Eigen arbeid]],"")))</f>
        <v/>
      </c>
      <c r="AC864" t="str">
        <f>IF(ISNUMBER(FIND("arbeid",Methode_Keuze)),"",IF(ISNUMBER(FIND("arbeid",Methode_Keuze)),"",IF(Tb_Activiteiten[[#This Row],[Projectmedewerker]]=1,Tb_Activiteiten[[#Headers],[Projectmedewerker]],"")))</f>
        <v/>
      </c>
      <c r="AD864" t="str">
        <f>IF(ISNUMBER(FIND("arbeid",Methode_Keuze)),"",IF(ISNUMBER(FIND("arbeid",Methode_Keuze)),"",IF(Tb_Activiteiten[[#This Row],[Landbouwer]]=1,Tb_Activiteiten[[#Headers],[Landbouwer]],"")))</f>
        <v/>
      </c>
      <c r="AE864" t="str">
        <f>IF(ISNUMBER(FIND("arbeid",Methode_Keuze)),"",IF(ISNUMBER(FIND("arbeid",Methode_Keuze)),"",IF(Tb_Activiteiten[[#This Row],[Adviseur]]=1,Tb_Activiteiten[[#Headers],[Adviseur]],"")))</f>
        <v/>
      </c>
      <c r="AF864" t="str">
        <f>IF(ISNUMBER(FIND("arbeid",Methode_Keuze)),"",IF(ISNUMBER(FIND("arbeid",Methode_Keuze)),"",IF(Tb_Activiteiten[[#This Row],[Projectleider/Expert]]=1,Tb_Activiteiten[[#Headers],[Projectleider/Expert]],"")))</f>
        <v/>
      </c>
      <c r="AG864" t="str">
        <f>IF(ISNUMBER(FIND("arbeid",Methode_Keuze)),"",IF(ISNUMBER(FIND("arbeid",Methode_Keuze)),"",IF(Tb_Activiteiten[[#This Row],[Arbeidskosten]]=1,Tb_Activiteiten[[#Headers],[Arbeidskosten]],"")))</f>
        <v/>
      </c>
      <c r="AH864" t="str">
        <f>IF(ISNUMBER(FIND("arbeid",Methode_Keuze)),"",IF(ISNUMBER(FIND("arbeid",Methode_Keuze)),"",IF(Tb_Activiteiten[[#This Row],[Arbeidskosten op basis van IKS]]=1,Tb_Activiteiten[[#Headers],[Arbeidskosten op basis van IKS]],"")))</f>
        <v/>
      </c>
      <c r="AI864" t="str">
        <f>IF(ISNUMBER(FIND("overige",Methode_Keuze)),"",IF(Tb_Activiteiten[[#This Row],[Kosten derden exclusief btw]]=1,Tb_Activiteiten[[#Headers],[Kosten derden exclusief btw]],""))</f>
        <v/>
      </c>
      <c r="AJ864" t="str">
        <f>IF(ISNUMBER(FIND("overige",Methode_Keuze)),"",IF(Tb_Activiteiten[[#This Row],[Niet verrekenbare btw]]=1,Tb_Activiteiten[[#Headers],[Niet verrekenbare btw]],""))</f>
        <v/>
      </c>
      <c r="AK864" t="str">
        <f>IF(ISNUMBER(FIND("overige",Methode_Keuze)),"",IF(Tb_Activiteiten[[#This Row],[Grondkosten]]=1,Tb_Activiteiten[[#Headers],[Grondkosten]],""))</f>
        <v/>
      </c>
      <c r="AL864" t="str">
        <f>IF(ISNUMBER(FIND("overige",Methode_Keuze)),"",IF(Tb_Activiteiten[[#This Row],[Bijdrage in natura (overige)]]=1,Tb_Activiteiten[[#Headers],[Bijdrage in natura (overige)]],""))</f>
        <v/>
      </c>
      <c r="AM864" t="str">
        <f>IF(ISNUMBER(FIND("overige",Methode_Keuze)),"",IF(Tb_Activiteiten[[#This Row],[Bijdrage in natura (vrijwilligers)]]=1,Tb_Activiteiten[[#Headers],[Bijdrage in natura (vrijwilligers)]],""))</f>
        <v/>
      </c>
      <c r="AN864" t="str">
        <f>IF(ISNUMBER(FIND("overige",Methode_Keuze)),"",IF(Tb_Activiteiten[[#This Row],[Afschrijvingskosten]]=1,Tb_Activiteiten[[#Headers],[Afschrijvingskosten]],""))</f>
        <v/>
      </c>
    </row>
    <row r="865" spans="1:40" x14ac:dyDescent="0.25">
      <c r="A865" s="342"/>
      <c r="F865" s="81"/>
      <c r="G865" s="81"/>
      <c r="L865" s="71"/>
      <c r="N865" t="str">
        <f>IFERROR(IF(VLOOKUP(Tb_Activiteiten[[#This Row],[Openstelling]],Tb_Openstelling[],2,0)=1,1,""),"")</f>
        <v/>
      </c>
      <c r="AA865" t="str">
        <f>IF(ISNUMBER(FIND("arbeid",Methode_Keuze)),"",IF(ISNUMBER(FIND("arbeid",Methode_Keuze)),"",IF(Tb_Activiteiten[[#This Row],[Loonkosten]]=1,Tb_Activiteiten[[#Headers],[Loonkosten]],"")))</f>
        <v/>
      </c>
      <c r="AB865" t="str">
        <f>IF(ISNUMBER(FIND("arbeid",Methode_Keuze)),"",IF(ISNUMBER(FIND("arbeid",Methode_Keuze)),"",IF(Tb_Activiteiten[[#This Row],[Eigen arbeid]]=1,Tb_Activiteiten[[#Headers],[Eigen arbeid]],"")))</f>
        <v/>
      </c>
      <c r="AC865" t="str">
        <f>IF(ISNUMBER(FIND("arbeid",Methode_Keuze)),"",IF(ISNUMBER(FIND("arbeid",Methode_Keuze)),"",IF(Tb_Activiteiten[[#This Row],[Projectmedewerker]]=1,Tb_Activiteiten[[#Headers],[Projectmedewerker]],"")))</f>
        <v/>
      </c>
      <c r="AD865" t="str">
        <f>IF(ISNUMBER(FIND("arbeid",Methode_Keuze)),"",IF(ISNUMBER(FIND("arbeid",Methode_Keuze)),"",IF(Tb_Activiteiten[[#This Row],[Landbouwer]]=1,Tb_Activiteiten[[#Headers],[Landbouwer]],"")))</f>
        <v/>
      </c>
      <c r="AE865" t="str">
        <f>IF(ISNUMBER(FIND("arbeid",Methode_Keuze)),"",IF(ISNUMBER(FIND("arbeid",Methode_Keuze)),"",IF(Tb_Activiteiten[[#This Row],[Adviseur]]=1,Tb_Activiteiten[[#Headers],[Adviseur]],"")))</f>
        <v/>
      </c>
      <c r="AF865" t="str">
        <f>IF(ISNUMBER(FIND("arbeid",Methode_Keuze)),"",IF(ISNUMBER(FIND("arbeid",Methode_Keuze)),"",IF(Tb_Activiteiten[[#This Row],[Projectleider/Expert]]=1,Tb_Activiteiten[[#Headers],[Projectleider/Expert]],"")))</f>
        <v/>
      </c>
      <c r="AG865" t="str">
        <f>IF(ISNUMBER(FIND("arbeid",Methode_Keuze)),"",IF(ISNUMBER(FIND("arbeid",Methode_Keuze)),"",IF(Tb_Activiteiten[[#This Row],[Arbeidskosten]]=1,Tb_Activiteiten[[#Headers],[Arbeidskosten]],"")))</f>
        <v/>
      </c>
      <c r="AH865" t="str">
        <f>IF(ISNUMBER(FIND("arbeid",Methode_Keuze)),"",IF(ISNUMBER(FIND("arbeid",Methode_Keuze)),"",IF(Tb_Activiteiten[[#This Row],[Arbeidskosten op basis van IKS]]=1,Tb_Activiteiten[[#Headers],[Arbeidskosten op basis van IKS]],"")))</f>
        <v/>
      </c>
      <c r="AI865" t="str">
        <f>IF(ISNUMBER(FIND("overige",Methode_Keuze)),"",IF(Tb_Activiteiten[[#This Row],[Kosten derden exclusief btw]]=1,Tb_Activiteiten[[#Headers],[Kosten derden exclusief btw]],""))</f>
        <v/>
      </c>
      <c r="AJ865" t="str">
        <f>IF(ISNUMBER(FIND("overige",Methode_Keuze)),"",IF(Tb_Activiteiten[[#This Row],[Niet verrekenbare btw]]=1,Tb_Activiteiten[[#Headers],[Niet verrekenbare btw]],""))</f>
        <v/>
      </c>
      <c r="AK865" t="str">
        <f>IF(ISNUMBER(FIND("overige",Methode_Keuze)),"",IF(Tb_Activiteiten[[#This Row],[Grondkosten]]=1,Tb_Activiteiten[[#Headers],[Grondkosten]],""))</f>
        <v/>
      </c>
      <c r="AL865" t="str">
        <f>IF(ISNUMBER(FIND("overige",Methode_Keuze)),"",IF(Tb_Activiteiten[[#This Row],[Bijdrage in natura (overige)]]=1,Tb_Activiteiten[[#Headers],[Bijdrage in natura (overige)]],""))</f>
        <v/>
      </c>
      <c r="AM865" t="str">
        <f>IF(ISNUMBER(FIND("overige",Methode_Keuze)),"",IF(Tb_Activiteiten[[#This Row],[Bijdrage in natura (vrijwilligers)]]=1,Tb_Activiteiten[[#Headers],[Bijdrage in natura (vrijwilligers)]],""))</f>
        <v/>
      </c>
      <c r="AN865" t="str">
        <f>IF(ISNUMBER(FIND("overige",Methode_Keuze)),"",IF(Tb_Activiteiten[[#This Row],[Afschrijvingskosten]]=1,Tb_Activiteiten[[#Headers],[Afschrijvingskosten]],""))</f>
        <v/>
      </c>
    </row>
    <row r="866" spans="1:40" x14ac:dyDescent="0.25">
      <c r="A866" s="342"/>
      <c r="F866" s="81"/>
      <c r="G866" s="81"/>
      <c r="L866" s="71"/>
      <c r="N866" t="str">
        <f>IFERROR(IF(VLOOKUP(Tb_Activiteiten[[#This Row],[Openstelling]],Tb_Openstelling[],2,0)=1,1,""),"")</f>
        <v/>
      </c>
      <c r="AA866" t="str">
        <f>IF(ISNUMBER(FIND("arbeid",Methode_Keuze)),"",IF(ISNUMBER(FIND("arbeid",Methode_Keuze)),"",IF(Tb_Activiteiten[[#This Row],[Loonkosten]]=1,Tb_Activiteiten[[#Headers],[Loonkosten]],"")))</f>
        <v/>
      </c>
      <c r="AB866" t="str">
        <f>IF(ISNUMBER(FIND("arbeid",Methode_Keuze)),"",IF(ISNUMBER(FIND("arbeid",Methode_Keuze)),"",IF(Tb_Activiteiten[[#This Row],[Eigen arbeid]]=1,Tb_Activiteiten[[#Headers],[Eigen arbeid]],"")))</f>
        <v/>
      </c>
      <c r="AC866" t="str">
        <f>IF(ISNUMBER(FIND("arbeid",Methode_Keuze)),"",IF(ISNUMBER(FIND("arbeid",Methode_Keuze)),"",IF(Tb_Activiteiten[[#This Row],[Projectmedewerker]]=1,Tb_Activiteiten[[#Headers],[Projectmedewerker]],"")))</f>
        <v/>
      </c>
      <c r="AD866" t="str">
        <f>IF(ISNUMBER(FIND("arbeid",Methode_Keuze)),"",IF(ISNUMBER(FIND("arbeid",Methode_Keuze)),"",IF(Tb_Activiteiten[[#This Row],[Landbouwer]]=1,Tb_Activiteiten[[#Headers],[Landbouwer]],"")))</f>
        <v/>
      </c>
      <c r="AE866" t="str">
        <f>IF(ISNUMBER(FIND("arbeid",Methode_Keuze)),"",IF(ISNUMBER(FIND("arbeid",Methode_Keuze)),"",IF(Tb_Activiteiten[[#This Row],[Adviseur]]=1,Tb_Activiteiten[[#Headers],[Adviseur]],"")))</f>
        <v/>
      </c>
      <c r="AF866" t="str">
        <f>IF(ISNUMBER(FIND("arbeid",Methode_Keuze)),"",IF(ISNUMBER(FIND("arbeid",Methode_Keuze)),"",IF(Tb_Activiteiten[[#This Row],[Projectleider/Expert]]=1,Tb_Activiteiten[[#Headers],[Projectleider/Expert]],"")))</f>
        <v/>
      </c>
      <c r="AG866" t="str">
        <f>IF(ISNUMBER(FIND("arbeid",Methode_Keuze)),"",IF(ISNUMBER(FIND("arbeid",Methode_Keuze)),"",IF(Tb_Activiteiten[[#This Row],[Arbeidskosten]]=1,Tb_Activiteiten[[#Headers],[Arbeidskosten]],"")))</f>
        <v/>
      </c>
      <c r="AH866" t="str">
        <f>IF(ISNUMBER(FIND("arbeid",Methode_Keuze)),"",IF(ISNUMBER(FIND("arbeid",Methode_Keuze)),"",IF(Tb_Activiteiten[[#This Row],[Arbeidskosten op basis van IKS]]=1,Tb_Activiteiten[[#Headers],[Arbeidskosten op basis van IKS]],"")))</f>
        <v/>
      </c>
      <c r="AI866" t="str">
        <f>IF(ISNUMBER(FIND("overige",Methode_Keuze)),"",IF(Tb_Activiteiten[[#This Row],[Kosten derden exclusief btw]]=1,Tb_Activiteiten[[#Headers],[Kosten derden exclusief btw]],""))</f>
        <v/>
      </c>
      <c r="AJ866" t="str">
        <f>IF(ISNUMBER(FIND("overige",Methode_Keuze)),"",IF(Tb_Activiteiten[[#This Row],[Niet verrekenbare btw]]=1,Tb_Activiteiten[[#Headers],[Niet verrekenbare btw]],""))</f>
        <v/>
      </c>
      <c r="AK866" t="str">
        <f>IF(ISNUMBER(FIND("overige",Methode_Keuze)),"",IF(Tb_Activiteiten[[#This Row],[Grondkosten]]=1,Tb_Activiteiten[[#Headers],[Grondkosten]],""))</f>
        <v/>
      </c>
      <c r="AL866" t="str">
        <f>IF(ISNUMBER(FIND("overige",Methode_Keuze)),"",IF(Tb_Activiteiten[[#This Row],[Bijdrage in natura (overige)]]=1,Tb_Activiteiten[[#Headers],[Bijdrage in natura (overige)]],""))</f>
        <v/>
      </c>
      <c r="AM866" t="str">
        <f>IF(ISNUMBER(FIND("overige",Methode_Keuze)),"",IF(Tb_Activiteiten[[#This Row],[Bijdrage in natura (vrijwilligers)]]=1,Tb_Activiteiten[[#Headers],[Bijdrage in natura (vrijwilligers)]],""))</f>
        <v/>
      </c>
      <c r="AN866" t="str">
        <f>IF(ISNUMBER(FIND("overige",Methode_Keuze)),"",IF(Tb_Activiteiten[[#This Row],[Afschrijvingskosten]]=1,Tb_Activiteiten[[#Headers],[Afschrijvingskosten]],""))</f>
        <v/>
      </c>
    </row>
    <row r="867" spans="1:40" x14ac:dyDescent="0.25">
      <c r="A867" s="342"/>
      <c r="F867" s="81"/>
      <c r="G867" s="81"/>
      <c r="L867" s="71"/>
      <c r="N867" t="str">
        <f>IFERROR(IF(VLOOKUP(Tb_Activiteiten[[#This Row],[Openstelling]],Tb_Openstelling[],2,0)=1,1,""),"")</f>
        <v/>
      </c>
      <c r="AA867" t="str">
        <f>IF(ISNUMBER(FIND("arbeid",Methode_Keuze)),"",IF(ISNUMBER(FIND("arbeid",Methode_Keuze)),"",IF(Tb_Activiteiten[[#This Row],[Loonkosten]]=1,Tb_Activiteiten[[#Headers],[Loonkosten]],"")))</f>
        <v/>
      </c>
      <c r="AB867" t="str">
        <f>IF(ISNUMBER(FIND("arbeid",Methode_Keuze)),"",IF(ISNUMBER(FIND("arbeid",Methode_Keuze)),"",IF(Tb_Activiteiten[[#This Row],[Eigen arbeid]]=1,Tb_Activiteiten[[#Headers],[Eigen arbeid]],"")))</f>
        <v/>
      </c>
      <c r="AC867" t="str">
        <f>IF(ISNUMBER(FIND("arbeid",Methode_Keuze)),"",IF(ISNUMBER(FIND("arbeid",Methode_Keuze)),"",IF(Tb_Activiteiten[[#This Row],[Projectmedewerker]]=1,Tb_Activiteiten[[#Headers],[Projectmedewerker]],"")))</f>
        <v/>
      </c>
      <c r="AD867" t="str">
        <f>IF(ISNUMBER(FIND("arbeid",Methode_Keuze)),"",IF(ISNUMBER(FIND("arbeid",Methode_Keuze)),"",IF(Tb_Activiteiten[[#This Row],[Landbouwer]]=1,Tb_Activiteiten[[#Headers],[Landbouwer]],"")))</f>
        <v/>
      </c>
      <c r="AE867" t="str">
        <f>IF(ISNUMBER(FIND("arbeid",Methode_Keuze)),"",IF(ISNUMBER(FIND("arbeid",Methode_Keuze)),"",IF(Tb_Activiteiten[[#This Row],[Adviseur]]=1,Tb_Activiteiten[[#Headers],[Adviseur]],"")))</f>
        <v/>
      </c>
      <c r="AF867" t="str">
        <f>IF(ISNUMBER(FIND("arbeid",Methode_Keuze)),"",IF(ISNUMBER(FIND("arbeid",Methode_Keuze)),"",IF(Tb_Activiteiten[[#This Row],[Projectleider/Expert]]=1,Tb_Activiteiten[[#Headers],[Projectleider/Expert]],"")))</f>
        <v/>
      </c>
      <c r="AG867" t="str">
        <f>IF(ISNUMBER(FIND("arbeid",Methode_Keuze)),"",IF(ISNUMBER(FIND("arbeid",Methode_Keuze)),"",IF(Tb_Activiteiten[[#This Row],[Arbeidskosten]]=1,Tb_Activiteiten[[#Headers],[Arbeidskosten]],"")))</f>
        <v/>
      </c>
      <c r="AH867" t="str">
        <f>IF(ISNUMBER(FIND("arbeid",Methode_Keuze)),"",IF(ISNUMBER(FIND("arbeid",Methode_Keuze)),"",IF(Tb_Activiteiten[[#This Row],[Arbeidskosten op basis van IKS]]=1,Tb_Activiteiten[[#Headers],[Arbeidskosten op basis van IKS]],"")))</f>
        <v/>
      </c>
      <c r="AI867" t="str">
        <f>IF(ISNUMBER(FIND("overige",Methode_Keuze)),"",IF(Tb_Activiteiten[[#This Row],[Kosten derden exclusief btw]]=1,Tb_Activiteiten[[#Headers],[Kosten derden exclusief btw]],""))</f>
        <v/>
      </c>
      <c r="AJ867" t="str">
        <f>IF(ISNUMBER(FIND("overige",Methode_Keuze)),"",IF(Tb_Activiteiten[[#This Row],[Niet verrekenbare btw]]=1,Tb_Activiteiten[[#Headers],[Niet verrekenbare btw]],""))</f>
        <v/>
      </c>
      <c r="AK867" t="str">
        <f>IF(ISNUMBER(FIND("overige",Methode_Keuze)),"",IF(Tb_Activiteiten[[#This Row],[Grondkosten]]=1,Tb_Activiteiten[[#Headers],[Grondkosten]],""))</f>
        <v/>
      </c>
      <c r="AL867" t="str">
        <f>IF(ISNUMBER(FIND("overige",Methode_Keuze)),"",IF(Tb_Activiteiten[[#This Row],[Bijdrage in natura (overige)]]=1,Tb_Activiteiten[[#Headers],[Bijdrage in natura (overige)]],""))</f>
        <v/>
      </c>
      <c r="AM867" t="str">
        <f>IF(ISNUMBER(FIND("overige",Methode_Keuze)),"",IF(Tb_Activiteiten[[#This Row],[Bijdrage in natura (vrijwilligers)]]=1,Tb_Activiteiten[[#Headers],[Bijdrage in natura (vrijwilligers)]],""))</f>
        <v/>
      </c>
      <c r="AN867" t="str">
        <f>IF(ISNUMBER(FIND("overige",Methode_Keuze)),"",IF(Tb_Activiteiten[[#This Row],[Afschrijvingskosten]]=1,Tb_Activiteiten[[#Headers],[Afschrijvingskosten]],""))</f>
        <v/>
      </c>
    </row>
    <row r="868" spans="1:40" x14ac:dyDescent="0.25">
      <c r="A868" s="342"/>
      <c r="F868" s="81"/>
      <c r="G868" s="81"/>
      <c r="L868" s="71"/>
      <c r="N868" t="str">
        <f>IFERROR(IF(VLOOKUP(Tb_Activiteiten[[#This Row],[Openstelling]],Tb_Openstelling[],2,0)=1,1,""),"")</f>
        <v/>
      </c>
      <c r="AA868" t="str">
        <f>IF(ISNUMBER(FIND("arbeid",Methode_Keuze)),"",IF(ISNUMBER(FIND("arbeid",Methode_Keuze)),"",IF(Tb_Activiteiten[[#This Row],[Loonkosten]]=1,Tb_Activiteiten[[#Headers],[Loonkosten]],"")))</f>
        <v/>
      </c>
      <c r="AB868" t="str">
        <f>IF(ISNUMBER(FIND("arbeid",Methode_Keuze)),"",IF(ISNUMBER(FIND("arbeid",Methode_Keuze)),"",IF(Tb_Activiteiten[[#This Row],[Eigen arbeid]]=1,Tb_Activiteiten[[#Headers],[Eigen arbeid]],"")))</f>
        <v/>
      </c>
      <c r="AC868" t="str">
        <f>IF(ISNUMBER(FIND("arbeid",Methode_Keuze)),"",IF(ISNUMBER(FIND("arbeid",Methode_Keuze)),"",IF(Tb_Activiteiten[[#This Row],[Projectmedewerker]]=1,Tb_Activiteiten[[#Headers],[Projectmedewerker]],"")))</f>
        <v/>
      </c>
      <c r="AD868" t="str">
        <f>IF(ISNUMBER(FIND("arbeid",Methode_Keuze)),"",IF(ISNUMBER(FIND("arbeid",Methode_Keuze)),"",IF(Tb_Activiteiten[[#This Row],[Landbouwer]]=1,Tb_Activiteiten[[#Headers],[Landbouwer]],"")))</f>
        <v/>
      </c>
      <c r="AE868" t="str">
        <f>IF(ISNUMBER(FIND("arbeid",Methode_Keuze)),"",IF(ISNUMBER(FIND("arbeid",Methode_Keuze)),"",IF(Tb_Activiteiten[[#This Row],[Adviseur]]=1,Tb_Activiteiten[[#Headers],[Adviseur]],"")))</f>
        <v/>
      </c>
      <c r="AF868" t="str">
        <f>IF(ISNUMBER(FIND("arbeid",Methode_Keuze)),"",IF(ISNUMBER(FIND("arbeid",Methode_Keuze)),"",IF(Tb_Activiteiten[[#This Row],[Projectleider/Expert]]=1,Tb_Activiteiten[[#Headers],[Projectleider/Expert]],"")))</f>
        <v/>
      </c>
      <c r="AG868" t="str">
        <f>IF(ISNUMBER(FIND("arbeid",Methode_Keuze)),"",IF(ISNUMBER(FIND("arbeid",Methode_Keuze)),"",IF(Tb_Activiteiten[[#This Row],[Arbeidskosten]]=1,Tb_Activiteiten[[#Headers],[Arbeidskosten]],"")))</f>
        <v/>
      </c>
      <c r="AH868" t="str">
        <f>IF(ISNUMBER(FIND("arbeid",Methode_Keuze)),"",IF(ISNUMBER(FIND("arbeid",Methode_Keuze)),"",IF(Tb_Activiteiten[[#This Row],[Arbeidskosten op basis van IKS]]=1,Tb_Activiteiten[[#Headers],[Arbeidskosten op basis van IKS]],"")))</f>
        <v/>
      </c>
      <c r="AI868" t="str">
        <f>IF(ISNUMBER(FIND("overige",Methode_Keuze)),"",IF(Tb_Activiteiten[[#This Row],[Kosten derden exclusief btw]]=1,Tb_Activiteiten[[#Headers],[Kosten derden exclusief btw]],""))</f>
        <v/>
      </c>
      <c r="AJ868" t="str">
        <f>IF(ISNUMBER(FIND("overige",Methode_Keuze)),"",IF(Tb_Activiteiten[[#This Row],[Niet verrekenbare btw]]=1,Tb_Activiteiten[[#Headers],[Niet verrekenbare btw]],""))</f>
        <v/>
      </c>
      <c r="AK868" t="str">
        <f>IF(ISNUMBER(FIND("overige",Methode_Keuze)),"",IF(Tb_Activiteiten[[#This Row],[Grondkosten]]=1,Tb_Activiteiten[[#Headers],[Grondkosten]],""))</f>
        <v/>
      </c>
      <c r="AL868" t="str">
        <f>IF(ISNUMBER(FIND("overige",Methode_Keuze)),"",IF(Tb_Activiteiten[[#This Row],[Bijdrage in natura (overige)]]=1,Tb_Activiteiten[[#Headers],[Bijdrage in natura (overige)]],""))</f>
        <v/>
      </c>
      <c r="AM868" t="str">
        <f>IF(ISNUMBER(FIND("overige",Methode_Keuze)),"",IF(Tb_Activiteiten[[#This Row],[Bijdrage in natura (vrijwilligers)]]=1,Tb_Activiteiten[[#Headers],[Bijdrage in natura (vrijwilligers)]],""))</f>
        <v/>
      </c>
      <c r="AN868" t="str">
        <f>IF(ISNUMBER(FIND("overige",Methode_Keuze)),"",IF(Tb_Activiteiten[[#This Row],[Afschrijvingskosten]]=1,Tb_Activiteiten[[#Headers],[Afschrijvingskosten]],""))</f>
        <v/>
      </c>
    </row>
    <row r="869" spans="1:40" x14ac:dyDescent="0.25">
      <c r="A869" s="342"/>
      <c r="F869" s="81"/>
      <c r="G869" s="81"/>
      <c r="L869" s="71"/>
      <c r="N869" t="str">
        <f>IFERROR(IF(VLOOKUP(Tb_Activiteiten[[#This Row],[Openstelling]],Tb_Openstelling[],2,0)=1,1,""),"")</f>
        <v/>
      </c>
      <c r="AA869" t="str">
        <f>IF(ISNUMBER(FIND("arbeid",Methode_Keuze)),"",IF(ISNUMBER(FIND("arbeid",Methode_Keuze)),"",IF(Tb_Activiteiten[[#This Row],[Loonkosten]]=1,Tb_Activiteiten[[#Headers],[Loonkosten]],"")))</f>
        <v/>
      </c>
      <c r="AB869" t="str">
        <f>IF(ISNUMBER(FIND("arbeid",Methode_Keuze)),"",IF(ISNUMBER(FIND("arbeid",Methode_Keuze)),"",IF(Tb_Activiteiten[[#This Row],[Eigen arbeid]]=1,Tb_Activiteiten[[#Headers],[Eigen arbeid]],"")))</f>
        <v/>
      </c>
      <c r="AC869" t="str">
        <f>IF(ISNUMBER(FIND("arbeid",Methode_Keuze)),"",IF(ISNUMBER(FIND("arbeid",Methode_Keuze)),"",IF(Tb_Activiteiten[[#This Row],[Projectmedewerker]]=1,Tb_Activiteiten[[#Headers],[Projectmedewerker]],"")))</f>
        <v/>
      </c>
      <c r="AD869" t="str">
        <f>IF(ISNUMBER(FIND("arbeid",Methode_Keuze)),"",IF(ISNUMBER(FIND("arbeid",Methode_Keuze)),"",IF(Tb_Activiteiten[[#This Row],[Landbouwer]]=1,Tb_Activiteiten[[#Headers],[Landbouwer]],"")))</f>
        <v/>
      </c>
      <c r="AE869" t="str">
        <f>IF(ISNUMBER(FIND("arbeid",Methode_Keuze)),"",IF(ISNUMBER(FIND("arbeid",Methode_Keuze)),"",IF(Tb_Activiteiten[[#This Row],[Adviseur]]=1,Tb_Activiteiten[[#Headers],[Adviseur]],"")))</f>
        <v/>
      </c>
      <c r="AF869" t="str">
        <f>IF(ISNUMBER(FIND("arbeid",Methode_Keuze)),"",IF(ISNUMBER(FIND("arbeid",Methode_Keuze)),"",IF(Tb_Activiteiten[[#This Row],[Projectleider/Expert]]=1,Tb_Activiteiten[[#Headers],[Projectleider/Expert]],"")))</f>
        <v/>
      </c>
      <c r="AG869" t="str">
        <f>IF(ISNUMBER(FIND("arbeid",Methode_Keuze)),"",IF(ISNUMBER(FIND("arbeid",Methode_Keuze)),"",IF(Tb_Activiteiten[[#This Row],[Arbeidskosten]]=1,Tb_Activiteiten[[#Headers],[Arbeidskosten]],"")))</f>
        <v/>
      </c>
      <c r="AH869" t="str">
        <f>IF(ISNUMBER(FIND("arbeid",Methode_Keuze)),"",IF(ISNUMBER(FIND("arbeid",Methode_Keuze)),"",IF(Tb_Activiteiten[[#This Row],[Arbeidskosten op basis van IKS]]=1,Tb_Activiteiten[[#Headers],[Arbeidskosten op basis van IKS]],"")))</f>
        <v/>
      </c>
      <c r="AI869" t="str">
        <f>IF(ISNUMBER(FIND("overige",Methode_Keuze)),"",IF(Tb_Activiteiten[[#This Row],[Kosten derden exclusief btw]]=1,Tb_Activiteiten[[#Headers],[Kosten derden exclusief btw]],""))</f>
        <v/>
      </c>
      <c r="AJ869" t="str">
        <f>IF(ISNUMBER(FIND("overige",Methode_Keuze)),"",IF(Tb_Activiteiten[[#This Row],[Niet verrekenbare btw]]=1,Tb_Activiteiten[[#Headers],[Niet verrekenbare btw]],""))</f>
        <v/>
      </c>
      <c r="AK869" t="str">
        <f>IF(ISNUMBER(FIND("overige",Methode_Keuze)),"",IF(Tb_Activiteiten[[#This Row],[Grondkosten]]=1,Tb_Activiteiten[[#Headers],[Grondkosten]],""))</f>
        <v/>
      </c>
      <c r="AL869" t="str">
        <f>IF(ISNUMBER(FIND("overige",Methode_Keuze)),"",IF(Tb_Activiteiten[[#This Row],[Bijdrage in natura (overige)]]=1,Tb_Activiteiten[[#Headers],[Bijdrage in natura (overige)]],""))</f>
        <v/>
      </c>
      <c r="AM869" t="str">
        <f>IF(ISNUMBER(FIND("overige",Methode_Keuze)),"",IF(Tb_Activiteiten[[#This Row],[Bijdrage in natura (vrijwilligers)]]=1,Tb_Activiteiten[[#Headers],[Bijdrage in natura (vrijwilligers)]],""))</f>
        <v/>
      </c>
      <c r="AN869" t="str">
        <f>IF(ISNUMBER(FIND("overige",Methode_Keuze)),"",IF(Tb_Activiteiten[[#This Row],[Afschrijvingskosten]]=1,Tb_Activiteiten[[#Headers],[Afschrijvingskosten]],""))</f>
        <v/>
      </c>
    </row>
    <row r="870" spans="1:40" x14ac:dyDescent="0.25">
      <c r="A870" s="342"/>
      <c r="F870" s="81"/>
      <c r="G870" s="81"/>
      <c r="L870" s="71"/>
      <c r="N870" t="str">
        <f>IFERROR(IF(VLOOKUP(Tb_Activiteiten[[#This Row],[Openstelling]],Tb_Openstelling[],2,0)=1,1,""),"")</f>
        <v/>
      </c>
      <c r="AA870" t="str">
        <f>IF(ISNUMBER(FIND("arbeid",Methode_Keuze)),"",IF(ISNUMBER(FIND("arbeid",Methode_Keuze)),"",IF(Tb_Activiteiten[[#This Row],[Loonkosten]]=1,Tb_Activiteiten[[#Headers],[Loonkosten]],"")))</f>
        <v/>
      </c>
      <c r="AB870" t="str">
        <f>IF(ISNUMBER(FIND("arbeid",Methode_Keuze)),"",IF(ISNUMBER(FIND("arbeid",Methode_Keuze)),"",IF(Tb_Activiteiten[[#This Row],[Eigen arbeid]]=1,Tb_Activiteiten[[#Headers],[Eigen arbeid]],"")))</f>
        <v/>
      </c>
      <c r="AC870" t="str">
        <f>IF(ISNUMBER(FIND("arbeid",Methode_Keuze)),"",IF(ISNUMBER(FIND("arbeid",Methode_Keuze)),"",IF(Tb_Activiteiten[[#This Row],[Projectmedewerker]]=1,Tb_Activiteiten[[#Headers],[Projectmedewerker]],"")))</f>
        <v/>
      </c>
      <c r="AD870" t="str">
        <f>IF(ISNUMBER(FIND("arbeid",Methode_Keuze)),"",IF(ISNUMBER(FIND("arbeid",Methode_Keuze)),"",IF(Tb_Activiteiten[[#This Row],[Landbouwer]]=1,Tb_Activiteiten[[#Headers],[Landbouwer]],"")))</f>
        <v/>
      </c>
      <c r="AE870" t="str">
        <f>IF(ISNUMBER(FIND("arbeid",Methode_Keuze)),"",IF(ISNUMBER(FIND("arbeid",Methode_Keuze)),"",IF(Tb_Activiteiten[[#This Row],[Adviseur]]=1,Tb_Activiteiten[[#Headers],[Adviseur]],"")))</f>
        <v/>
      </c>
      <c r="AF870" t="str">
        <f>IF(ISNUMBER(FIND("arbeid",Methode_Keuze)),"",IF(ISNUMBER(FIND("arbeid",Methode_Keuze)),"",IF(Tb_Activiteiten[[#This Row],[Projectleider/Expert]]=1,Tb_Activiteiten[[#Headers],[Projectleider/Expert]],"")))</f>
        <v/>
      </c>
      <c r="AG870" t="str">
        <f>IF(ISNUMBER(FIND("arbeid",Methode_Keuze)),"",IF(ISNUMBER(FIND("arbeid",Methode_Keuze)),"",IF(Tb_Activiteiten[[#This Row],[Arbeidskosten]]=1,Tb_Activiteiten[[#Headers],[Arbeidskosten]],"")))</f>
        <v/>
      </c>
      <c r="AH870" t="str">
        <f>IF(ISNUMBER(FIND("arbeid",Methode_Keuze)),"",IF(ISNUMBER(FIND("arbeid",Methode_Keuze)),"",IF(Tb_Activiteiten[[#This Row],[Arbeidskosten op basis van IKS]]=1,Tb_Activiteiten[[#Headers],[Arbeidskosten op basis van IKS]],"")))</f>
        <v/>
      </c>
      <c r="AI870" t="str">
        <f>IF(ISNUMBER(FIND("overige",Methode_Keuze)),"",IF(Tb_Activiteiten[[#This Row],[Kosten derden exclusief btw]]=1,Tb_Activiteiten[[#Headers],[Kosten derden exclusief btw]],""))</f>
        <v/>
      </c>
      <c r="AJ870" t="str">
        <f>IF(ISNUMBER(FIND("overige",Methode_Keuze)),"",IF(Tb_Activiteiten[[#This Row],[Niet verrekenbare btw]]=1,Tb_Activiteiten[[#Headers],[Niet verrekenbare btw]],""))</f>
        <v/>
      </c>
      <c r="AK870" t="str">
        <f>IF(ISNUMBER(FIND("overige",Methode_Keuze)),"",IF(Tb_Activiteiten[[#This Row],[Grondkosten]]=1,Tb_Activiteiten[[#Headers],[Grondkosten]],""))</f>
        <v/>
      </c>
      <c r="AL870" t="str">
        <f>IF(ISNUMBER(FIND("overige",Methode_Keuze)),"",IF(Tb_Activiteiten[[#This Row],[Bijdrage in natura (overige)]]=1,Tb_Activiteiten[[#Headers],[Bijdrage in natura (overige)]],""))</f>
        <v/>
      </c>
      <c r="AM870" t="str">
        <f>IF(ISNUMBER(FIND("overige",Methode_Keuze)),"",IF(Tb_Activiteiten[[#This Row],[Bijdrage in natura (vrijwilligers)]]=1,Tb_Activiteiten[[#Headers],[Bijdrage in natura (vrijwilligers)]],""))</f>
        <v/>
      </c>
      <c r="AN870" t="str">
        <f>IF(ISNUMBER(FIND("overige",Methode_Keuze)),"",IF(Tb_Activiteiten[[#This Row],[Afschrijvingskosten]]=1,Tb_Activiteiten[[#Headers],[Afschrijvingskosten]],""))</f>
        <v/>
      </c>
    </row>
    <row r="871" spans="1:40" x14ac:dyDescent="0.25">
      <c r="A871" s="342"/>
      <c r="F871" s="81"/>
      <c r="G871" s="81"/>
      <c r="L871" s="71"/>
      <c r="N871" t="str">
        <f>IFERROR(IF(VLOOKUP(Tb_Activiteiten[[#This Row],[Openstelling]],Tb_Openstelling[],2,0)=1,1,""),"")</f>
        <v/>
      </c>
      <c r="AA871" t="str">
        <f>IF(ISNUMBER(FIND("arbeid",Methode_Keuze)),"",IF(ISNUMBER(FIND("arbeid",Methode_Keuze)),"",IF(Tb_Activiteiten[[#This Row],[Loonkosten]]=1,Tb_Activiteiten[[#Headers],[Loonkosten]],"")))</f>
        <v/>
      </c>
      <c r="AB871" t="str">
        <f>IF(ISNUMBER(FIND("arbeid",Methode_Keuze)),"",IF(ISNUMBER(FIND("arbeid",Methode_Keuze)),"",IF(Tb_Activiteiten[[#This Row],[Eigen arbeid]]=1,Tb_Activiteiten[[#Headers],[Eigen arbeid]],"")))</f>
        <v/>
      </c>
      <c r="AC871" t="str">
        <f>IF(ISNUMBER(FIND("arbeid",Methode_Keuze)),"",IF(ISNUMBER(FIND("arbeid",Methode_Keuze)),"",IF(Tb_Activiteiten[[#This Row],[Projectmedewerker]]=1,Tb_Activiteiten[[#Headers],[Projectmedewerker]],"")))</f>
        <v/>
      </c>
      <c r="AD871" t="str">
        <f>IF(ISNUMBER(FIND("arbeid",Methode_Keuze)),"",IF(ISNUMBER(FIND("arbeid",Methode_Keuze)),"",IF(Tb_Activiteiten[[#This Row],[Landbouwer]]=1,Tb_Activiteiten[[#Headers],[Landbouwer]],"")))</f>
        <v/>
      </c>
      <c r="AE871" t="str">
        <f>IF(ISNUMBER(FIND("arbeid",Methode_Keuze)),"",IF(ISNUMBER(FIND("arbeid",Methode_Keuze)),"",IF(Tb_Activiteiten[[#This Row],[Adviseur]]=1,Tb_Activiteiten[[#Headers],[Adviseur]],"")))</f>
        <v/>
      </c>
      <c r="AF871" t="str">
        <f>IF(ISNUMBER(FIND("arbeid",Methode_Keuze)),"",IF(ISNUMBER(FIND("arbeid",Methode_Keuze)),"",IF(Tb_Activiteiten[[#This Row],[Projectleider/Expert]]=1,Tb_Activiteiten[[#Headers],[Projectleider/Expert]],"")))</f>
        <v/>
      </c>
      <c r="AG871" t="str">
        <f>IF(ISNUMBER(FIND("arbeid",Methode_Keuze)),"",IF(ISNUMBER(FIND("arbeid",Methode_Keuze)),"",IF(Tb_Activiteiten[[#This Row],[Arbeidskosten]]=1,Tb_Activiteiten[[#Headers],[Arbeidskosten]],"")))</f>
        <v/>
      </c>
      <c r="AH871" t="str">
        <f>IF(ISNUMBER(FIND("arbeid",Methode_Keuze)),"",IF(ISNUMBER(FIND("arbeid",Methode_Keuze)),"",IF(Tb_Activiteiten[[#This Row],[Arbeidskosten op basis van IKS]]=1,Tb_Activiteiten[[#Headers],[Arbeidskosten op basis van IKS]],"")))</f>
        <v/>
      </c>
      <c r="AI871" t="str">
        <f>IF(ISNUMBER(FIND("overige",Methode_Keuze)),"",IF(Tb_Activiteiten[[#This Row],[Kosten derden exclusief btw]]=1,Tb_Activiteiten[[#Headers],[Kosten derden exclusief btw]],""))</f>
        <v/>
      </c>
      <c r="AJ871" t="str">
        <f>IF(ISNUMBER(FIND("overige",Methode_Keuze)),"",IF(Tb_Activiteiten[[#This Row],[Niet verrekenbare btw]]=1,Tb_Activiteiten[[#Headers],[Niet verrekenbare btw]],""))</f>
        <v/>
      </c>
      <c r="AK871" t="str">
        <f>IF(ISNUMBER(FIND("overige",Methode_Keuze)),"",IF(Tb_Activiteiten[[#This Row],[Grondkosten]]=1,Tb_Activiteiten[[#Headers],[Grondkosten]],""))</f>
        <v/>
      </c>
      <c r="AL871" t="str">
        <f>IF(ISNUMBER(FIND("overige",Methode_Keuze)),"",IF(Tb_Activiteiten[[#This Row],[Bijdrage in natura (overige)]]=1,Tb_Activiteiten[[#Headers],[Bijdrage in natura (overige)]],""))</f>
        <v/>
      </c>
      <c r="AM871" t="str">
        <f>IF(ISNUMBER(FIND("overige",Methode_Keuze)),"",IF(Tb_Activiteiten[[#This Row],[Bijdrage in natura (vrijwilligers)]]=1,Tb_Activiteiten[[#Headers],[Bijdrage in natura (vrijwilligers)]],""))</f>
        <v/>
      </c>
      <c r="AN871" t="str">
        <f>IF(ISNUMBER(FIND("overige",Methode_Keuze)),"",IF(Tb_Activiteiten[[#This Row],[Afschrijvingskosten]]=1,Tb_Activiteiten[[#Headers],[Afschrijvingskosten]],""))</f>
        <v/>
      </c>
    </row>
    <row r="872" spans="1:40" x14ac:dyDescent="0.25">
      <c r="A872" s="342"/>
      <c r="F872" s="81"/>
      <c r="G872" s="81"/>
      <c r="L872" s="71"/>
      <c r="N872" t="str">
        <f>IFERROR(IF(VLOOKUP(Tb_Activiteiten[[#This Row],[Openstelling]],Tb_Openstelling[],2,0)=1,1,""),"")</f>
        <v/>
      </c>
      <c r="AA872" t="str">
        <f>IF(ISNUMBER(FIND("arbeid",Methode_Keuze)),"",IF(ISNUMBER(FIND("arbeid",Methode_Keuze)),"",IF(Tb_Activiteiten[[#This Row],[Loonkosten]]=1,Tb_Activiteiten[[#Headers],[Loonkosten]],"")))</f>
        <v/>
      </c>
      <c r="AB872" t="str">
        <f>IF(ISNUMBER(FIND("arbeid",Methode_Keuze)),"",IF(ISNUMBER(FIND("arbeid",Methode_Keuze)),"",IF(Tb_Activiteiten[[#This Row],[Eigen arbeid]]=1,Tb_Activiteiten[[#Headers],[Eigen arbeid]],"")))</f>
        <v/>
      </c>
      <c r="AC872" t="str">
        <f>IF(ISNUMBER(FIND("arbeid",Methode_Keuze)),"",IF(ISNUMBER(FIND("arbeid",Methode_Keuze)),"",IF(Tb_Activiteiten[[#This Row],[Projectmedewerker]]=1,Tb_Activiteiten[[#Headers],[Projectmedewerker]],"")))</f>
        <v/>
      </c>
      <c r="AD872" t="str">
        <f>IF(ISNUMBER(FIND("arbeid",Methode_Keuze)),"",IF(ISNUMBER(FIND("arbeid",Methode_Keuze)),"",IF(Tb_Activiteiten[[#This Row],[Landbouwer]]=1,Tb_Activiteiten[[#Headers],[Landbouwer]],"")))</f>
        <v/>
      </c>
      <c r="AE872" t="str">
        <f>IF(ISNUMBER(FIND("arbeid",Methode_Keuze)),"",IF(ISNUMBER(FIND("arbeid",Methode_Keuze)),"",IF(Tb_Activiteiten[[#This Row],[Adviseur]]=1,Tb_Activiteiten[[#Headers],[Adviseur]],"")))</f>
        <v/>
      </c>
      <c r="AF872" t="str">
        <f>IF(ISNUMBER(FIND("arbeid",Methode_Keuze)),"",IF(ISNUMBER(FIND("arbeid",Methode_Keuze)),"",IF(Tb_Activiteiten[[#This Row],[Projectleider/Expert]]=1,Tb_Activiteiten[[#Headers],[Projectleider/Expert]],"")))</f>
        <v/>
      </c>
      <c r="AG872" t="str">
        <f>IF(ISNUMBER(FIND("arbeid",Methode_Keuze)),"",IF(ISNUMBER(FIND("arbeid",Methode_Keuze)),"",IF(Tb_Activiteiten[[#This Row],[Arbeidskosten]]=1,Tb_Activiteiten[[#Headers],[Arbeidskosten]],"")))</f>
        <v/>
      </c>
      <c r="AH872" t="str">
        <f>IF(ISNUMBER(FIND("arbeid",Methode_Keuze)),"",IF(ISNUMBER(FIND("arbeid",Methode_Keuze)),"",IF(Tb_Activiteiten[[#This Row],[Arbeidskosten op basis van IKS]]=1,Tb_Activiteiten[[#Headers],[Arbeidskosten op basis van IKS]],"")))</f>
        <v/>
      </c>
      <c r="AI872" t="str">
        <f>IF(ISNUMBER(FIND("overige",Methode_Keuze)),"",IF(Tb_Activiteiten[[#This Row],[Kosten derden exclusief btw]]=1,Tb_Activiteiten[[#Headers],[Kosten derden exclusief btw]],""))</f>
        <v/>
      </c>
      <c r="AJ872" t="str">
        <f>IF(ISNUMBER(FIND("overige",Methode_Keuze)),"",IF(Tb_Activiteiten[[#This Row],[Niet verrekenbare btw]]=1,Tb_Activiteiten[[#Headers],[Niet verrekenbare btw]],""))</f>
        <v/>
      </c>
      <c r="AK872" t="str">
        <f>IF(ISNUMBER(FIND("overige",Methode_Keuze)),"",IF(Tb_Activiteiten[[#This Row],[Grondkosten]]=1,Tb_Activiteiten[[#Headers],[Grondkosten]],""))</f>
        <v/>
      </c>
      <c r="AL872" t="str">
        <f>IF(ISNUMBER(FIND("overige",Methode_Keuze)),"",IF(Tb_Activiteiten[[#This Row],[Bijdrage in natura (overige)]]=1,Tb_Activiteiten[[#Headers],[Bijdrage in natura (overige)]],""))</f>
        <v/>
      </c>
      <c r="AM872" t="str">
        <f>IF(ISNUMBER(FIND("overige",Methode_Keuze)),"",IF(Tb_Activiteiten[[#This Row],[Bijdrage in natura (vrijwilligers)]]=1,Tb_Activiteiten[[#Headers],[Bijdrage in natura (vrijwilligers)]],""))</f>
        <v/>
      </c>
      <c r="AN872" t="str">
        <f>IF(ISNUMBER(FIND("overige",Methode_Keuze)),"",IF(Tb_Activiteiten[[#This Row],[Afschrijvingskosten]]=1,Tb_Activiteiten[[#Headers],[Afschrijvingskosten]],""))</f>
        <v/>
      </c>
    </row>
    <row r="873" spans="1:40" x14ac:dyDescent="0.25">
      <c r="A873" s="342"/>
      <c r="F873" s="81"/>
      <c r="G873" s="81"/>
      <c r="L873" s="71"/>
      <c r="N873" t="str">
        <f>IFERROR(IF(VLOOKUP(Tb_Activiteiten[[#This Row],[Openstelling]],Tb_Openstelling[],2,0)=1,1,""),"")</f>
        <v/>
      </c>
      <c r="AA873" t="str">
        <f>IF(ISNUMBER(FIND("arbeid",Methode_Keuze)),"",IF(ISNUMBER(FIND("arbeid",Methode_Keuze)),"",IF(Tb_Activiteiten[[#This Row],[Loonkosten]]=1,Tb_Activiteiten[[#Headers],[Loonkosten]],"")))</f>
        <v/>
      </c>
      <c r="AB873" t="str">
        <f>IF(ISNUMBER(FIND("arbeid",Methode_Keuze)),"",IF(ISNUMBER(FIND("arbeid",Methode_Keuze)),"",IF(Tb_Activiteiten[[#This Row],[Eigen arbeid]]=1,Tb_Activiteiten[[#Headers],[Eigen arbeid]],"")))</f>
        <v/>
      </c>
      <c r="AC873" t="str">
        <f>IF(ISNUMBER(FIND("arbeid",Methode_Keuze)),"",IF(ISNUMBER(FIND("arbeid",Methode_Keuze)),"",IF(Tb_Activiteiten[[#This Row],[Projectmedewerker]]=1,Tb_Activiteiten[[#Headers],[Projectmedewerker]],"")))</f>
        <v/>
      </c>
      <c r="AD873" t="str">
        <f>IF(ISNUMBER(FIND("arbeid",Methode_Keuze)),"",IF(ISNUMBER(FIND("arbeid",Methode_Keuze)),"",IF(Tb_Activiteiten[[#This Row],[Landbouwer]]=1,Tb_Activiteiten[[#Headers],[Landbouwer]],"")))</f>
        <v/>
      </c>
      <c r="AE873" t="str">
        <f>IF(ISNUMBER(FIND("arbeid",Methode_Keuze)),"",IF(ISNUMBER(FIND("arbeid",Methode_Keuze)),"",IF(Tb_Activiteiten[[#This Row],[Adviseur]]=1,Tb_Activiteiten[[#Headers],[Adviseur]],"")))</f>
        <v/>
      </c>
      <c r="AF873" t="str">
        <f>IF(ISNUMBER(FIND("arbeid",Methode_Keuze)),"",IF(ISNUMBER(FIND("arbeid",Methode_Keuze)),"",IF(Tb_Activiteiten[[#This Row],[Projectleider/Expert]]=1,Tb_Activiteiten[[#Headers],[Projectleider/Expert]],"")))</f>
        <v/>
      </c>
      <c r="AG873" t="str">
        <f>IF(ISNUMBER(FIND("arbeid",Methode_Keuze)),"",IF(ISNUMBER(FIND("arbeid",Methode_Keuze)),"",IF(Tb_Activiteiten[[#This Row],[Arbeidskosten]]=1,Tb_Activiteiten[[#Headers],[Arbeidskosten]],"")))</f>
        <v/>
      </c>
      <c r="AH873" t="str">
        <f>IF(ISNUMBER(FIND("arbeid",Methode_Keuze)),"",IF(ISNUMBER(FIND("arbeid",Methode_Keuze)),"",IF(Tb_Activiteiten[[#This Row],[Arbeidskosten op basis van IKS]]=1,Tb_Activiteiten[[#Headers],[Arbeidskosten op basis van IKS]],"")))</f>
        <v/>
      </c>
      <c r="AI873" t="str">
        <f>IF(ISNUMBER(FIND("overige",Methode_Keuze)),"",IF(Tb_Activiteiten[[#This Row],[Kosten derden exclusief btw]]=1,Tb_Activiteiten[[#Headers],[Kosten derden exclusief btw]],""))</f>
        <v/>
      </c>
      <c r="AJ873" t="str">
        <f>IF(ISNUMBER(FIND("overige",Methode_Keuze)),"",IF(Tb_Activiteiten[[#This Row],[Niet verrekenbare btw]]=1,Tb_Activiteiten[[#Headers],[Niet verrekenbare btw]],""))</f>
        <v/>
      </c>
      <c r="AK873" t="str">
        <f>IF(ISNUMBER(FIND("overige",Methode_Keuze)),"",IF(Tb_Activiteiten[[#This Row],[Grondkosten]]=1,Tb_Activiteiten[[#Headers],[Grondkosten]],""))</f>
        <v/>
      </c>
      <c r="AL873" t="str">
        <f>IF(ISNUMBER(FIND("overige",Methode_Keuze)),"",IF(Tb_Activiteiten[[#This Row],[Bijdrage in natura (overige)]]=1,Tb_Activiteiten[[#Headers],[Bijdrage in natura (overige)]],""))</f>
        <v/>
      </c>
      <c r="AM873" t="str">
        <f>IF(ISNUMBER(FIND("overige",Methode_Keuze)),"",IF(Tb_Activiteiten[[#This Row],[Bijdrage in natura (vrijwilligers)]]=1,Tb_Activiteiten[[#Headers],[Bijdrage in natura (vrijwilligers)]],""))</f>
        <v/>
      </c>
      <c r="AN873" t="str">
        <f>IF(ISNUMBER(FIND("overige",Methode_Keuze)),"",IF(Tb_Activiteiten[[#This Row],[Afschrijvingskosten]]=1,Tb_Activiteiten[[#Headers],[Afschrijvingskosten]],""))</f>
        <v/>
      </c>
    </row>
    <row r="874" spans="1:40" x14ac:dyDescent="0.25">
      <c r="A874" s="342"/>
      <c r="F874" s="81"/>
      <c r="G874" s="81"/>
      <c r="L874" s="71"/>
      <c r="N874" t="str">
        <f>IFERROR(IF(VLOOKUP(Tb_Activiteiten[[#This Row],[Openstelling]],Tb_Openstelling[],2,0)=1,1,""),"")</f>
        <v/>
      </c>
      <c r="AA874" t="str">
        <f>IF(ISNUMBER(FIND("arbeid",Methode_Keuze)),"",IF(ISNUMBER(FIND("arbeid",Methode_Keuze)),"",IF(Tb_Activiteiten[[#This Row],[Loonkosten]]=1,Tb_Activiteiten[[#Headers],[Loonkosten]],"")))</f>
        <v/>
      </c>
      <c r="AB874" t="str">
        <f>IF(ISNUMBER(FIND("arbeid",Methode_Keuze)),"",IF(ISNUMBER(FIND("arbeid",Methode_Keuze)),"",IF(Tb_Activiteiten[[#This Row],[Eigen arbeid]]=1,Tb_Activiteiten[[#Headers],[Eigen arbeid]],"")))</f>
        <v/>
      </c>
      <c r="AC874" t="str">
        <f>IF(ISNUMBER(FIND("arbeid",Methode_Keuze)),"",IF(ISNUMBER(FIND("arbeid",Methode_Keuze)),"",IF(Tb_Activiteiten[[#This Row],[Projectmedewerker]]=1,Tb_Activiteiten[[#Headers],[Projectmedewerker]],"")))</f>
        <v/>
      </c>
      <c r="AD874" t="str">
        <f>IF(ISNUMBER(FIND("arbeid",Methode_Keuze)),"",IF(ISNUMBER(FIND("arbeid",Methode_Keuze)),"",IF(Tb_Activiteiten[[#This Row],[Landbouwer]]=1,Tb_Activiteiten[[#Headers],[Landbouwer]],"")))</f>
        <v/>
      </c>
      <c r="AE874" t="str">
        <f>IF(ISNUMBER(FIND("arbeid",Methode_Keuze)),"",IF(ISNUMBER(FIND("arbeid",Methode_Keuze)),"",IF(Tb_Activiteiten[[#This Row],[Adviseur]]=1,Tb_Activiteiten[[#Headers],[Adviseur]],"")))</f>
        <v/>
      </c>
      <c r="AF874" t="str">
        <f>IF(ISNUMBER(FIND("arbeid",Methode_Keuze)),"",IF(ISNUMBER(FIND("arbeid",Methode_Keuze)),"",IF(Tb_Activiteiten[[#This Row],[Projectleider/Expert]]=1,Tb_Activiteiten[[#Headers],[Projectleider/Expert]],"")))</f>
        <v/>
      </c>
      <c r="AG874" t="str">
        <f>IF(ISNUMBER(FIND("arbeid",Methode_Keuze)),"",IF(ISNUMBER(FIND("arbeid",Methode_Keuze)),"",IF(Tb_Activiteiten[[#This Row],[Arbeidskosten]]=1,Tb_Activiteiten[[#Headers],[Arbeidskosten]],"")))</f>
        <v/>
      </c>
      <c r="AH874" t="str">
        <f>IF(ISNUMBER(FIND("arbeid",Methode_Keuze)),"",IF(ISNUMBER(FIND("arbeid",Methode_Keuze)),"",IF(Tb_Activiteiten[[#This Row],[Arbeidskosten op basis van IKS]]=1,Tb_Activiteiten[[#Headers],[Arbeidskosten op basis van IKS]],"")))</f>
        <v/>
      </c>
      <c r="AI874" t="str">
        <f>IF(ISNUMBER(FIND("overige",Methode_Keuze)),"",IF(Tb_Activiteiten[[#This Row],[Kosten derden exclusief btw]]=1,Tb_Activiteiten[[#Headers],[Kosten derden exclusief btw]],""))</f>
        <v/>
      </c>
      <c r="AJ874" t="str">
        <f>IF(ISNUMBER(FIND("overige",Methode_Keuze)),"",IF(Tb_Activiteiten[[#This Row],[Niet verrekenbare btw]]=1,Tb_Activiteiten[[#Headers],[Niet verrekenbare btw]],""))</f>
        <v/>
      </c>
      <c r="AK874" t="str">
        <f>IF(ISNUMBER(FIND("overige",Methode_Keuze)),"",IF(Tb_Activiteiten[[#This Row],[Grondkosten]]=1,Tb_Activiteiten[[#Headers],[Grondkosten]],""))</f>
        <v/>
      </c>
      <c r="AL874" t="str">
        <f>IF(ISNUMBER(FIND("overige",Methode_Keuze)),"",IF(Tb_Activiteiten[[#This Row],[Bijdrage in natura (overige)]]=1,Tb_Activiteiten[[#Headers],[Bijdrage in natura (overige)]],""))</f>
        <v/>
      </c>
      <c r="AM874" t="str">
        <f>IF(ISNUMBER(FIND("overige",Methode_Keuze)),"",IF(Tb_Activiteiten[[#This Row],[Bijdrage in natura (vrijwilligers)]]=1,Tb_Activiteiten[[#Headers],[Bijdrage in natura (vrijwilligers)]],""))</f>
        <v/>
      </c>
      <c r="AN874" t="str">
        <f>IF(ISNUMBER(FIND("overige",Methode_Keuze)),"",IF(Tb_Activiteiten[[#This Row],[Afschrijvingskosten]]=1,Tb_Activiteiten[[#Headers],[Afschrijvingskosten]],""))</f>
        <v/>
      </c>
    </row>
    <row r="875" spans="1:40" x14ac:dyDescent="0.25">
      <c r="A875" s="342"/>
      <c r="F875" s="81"/>
      <c r="G875" s="81"/>
      <c r="L875" s="71"/>
      <c r="N875" t="str">
        <f>IFERROR(IF(VLOOKUP(Tb_Activiteiten[[#This Row],[Openstelling]],Tb_Openstelling[],2,0)=1,1,""),"")</f>
        <v/>
      </c>
      <c r="AA875" t="str">
        <f>IF(ISNUMBER(FIND("arbeid",Methode_Keuze)),"",IF(ISNUMBER(FIND("arbeid",Methode_Keuze)),"",IF(Tb_Activiteiten[[#This Row],[Loonkosten]]=1,Tb_Activiteiten[[#Headers],[Loonkosten]],"")))</f>
        <v/>
      </c>
      <c r="AB875" t="str">
        <f>IF(ISNUMBER(FIND("arbeid",Methode_Keuze)),"",IF(ISNUMBER(FIND("arbeid",Methode_Keuze)),"",IF(Tb_Activiteiten[[#This Row],[Eigen arbeid]]=1,Tb_Activiteiten[[#Headers],[Eigen arbeid]],"")))</f>
        <v/>
      </c>
      <c r="AC875" t="str">
        <f>IF(ISNUMBER(FIND("arbeid",Methode_Keuze)),"",IF(ISNUMBER(FIND("arbeid",Methode_Keuze)),"",IF(Tb_Activiteiten[[#This Row],[Projectmedewerker]]=1,Tb_Activiteiten[[#Headers],[Projectmedewerker]],"")))</f>
        <v/>
      </c>
      <c r="AD875" t="str">
        <f>IF(ISNUMBER(FIND("arbeid",Methode_Keuze)),"",IF(ISNUMBER(FIND("arbeid",Methode_Keuze)),"",IF(Tb_Activiteiten[[#This Row],[Landbouwer]]=1,Tb_Activiteiten[[#Headers],[Landbouwer]],"")))</f>
        <v/>
      </c>
      <c r="AE875" t="str">
        <f>IF(ISNUMBER(FIND("arbeid",Methode_Keuze)),"",IF(ISNUMBER(FIND("arbeid",Methode_Keuze)),"",IF(Tb_Activiteiten[[#This Row],[Adviseur]]=1,Tb_Activiteiten[[#Headers],[Adviseur]],"")))</f>
        <v/>
      </c>
      <c r="AF875" t="str">
        <f>IF(ISNUMBER(FIND("arbeid",Methode_Keuze)),"",IF(ISNUMBER(FIND("arbeid",Methode_Keuze)),"",IF(Tb_Activiteiten[[#This Row],[Projectleider/Expert]]=1,Tb_Activiteiten[[#Headers],[Projectleider/Expert]],"")))</f>
        <v/>
      </c>
      <c r="AG875" t="str">
        <f>IF(ISNUMBER(FIND("arbeid",Methode_Keuze)),"",IF(ISNUMBER(FIND("arbeid",Methode_Keuze)),"",IF(Tb_Activiteiten[[#This Row],[Arbeidskosten]]=1,Tb_Activiteiten[[#Headers],[Arbeidskosten]],"")))</f>
        <v/>
      </c>
      <c r="AH875" t="str">
        <f>IF(ISNUMBER(FIND("arbeid",Methode_Keuze)),"",IF(ISNUMBER(FIND("arbeid",Methode_Keuze)),"",IF(Tb_Activiteiten[[#This Row],[Arbeidskosten op basis van IKS]]=1,Tb_Activiteiten[[#Headers],[Arbeidskosten op basis van IKS]],"")))</f>
        <v/>
      </c>
      <c r="AI875" t="str">
        <f>IF(ISNUMBER(FIND("overige",Methode_Keuze)),"",IF(Tb_Activiteiten[[#This Row],[Kosten derden exclusief btw]]=1,Tb_Activiteiten[[#Headers],[Kosten derden exclusief btw]],""))</f>
        <v/>
      </c>
      <c r="AJ875" t="str">
        <f>IF(ISNUMBER(FIND("overige",Methode_Keuze)),"",IF(Tb_Activiteiten[[#This Row],[Niet verrekenbare btw]]=1,Tb_Activiteiten[[#Headers],[Niet verrekenbare btw]],""))</f>
        <v/>
      </c>
      <c r="AK875" t="str">
        <f>IF(ISNUMBER(FIND("overige",Methode_Keuze)),"",IF(Tb_Activiteiten[[#This Row],[Grondkosten]]=1,Tb_Activiteiten[[#Headers],[Grondkosten]],""))</f>
        <v/>
      </c>
      <c r="AL875" t="str">
        <f>IF(ISNUMBER(FIND("overige",Methode_Keuze)),"",IF(Tb_Activiteiten[[#This Row],[Bijdrage in natura (overige)]]=1,Tb_Activiteiten[[#Headers],[Bijdrage in natura (overige)]],""))</f>
        <v/>
      </c>
      <c r="AM875" t="str">
        <f>IF(ISNUMBER(FIND("overige",Methode_Keuze)),"",IF(Tb_Activiteiten[[#This Row],[Bijdrage in natura (vrijwilligers)]]=1,Tb_Activiteiten[[#Headers],[Bijdrage in natura (vrijwilligers)]],""))</f>
        <v/>
      </c>
      <c r="AN875" t="str">
        <f>IF(ISNUMBER(FIND("overige",Methode_Keuze)),"",IF(Tb_Activiteiten[[#This Row],[Afschrijvingskosten]]=1,Tb_Activiteiten[[#Headers],[Afschrijvingskosten]],""))</f>
        <v/>
      </c>
    </row>
    <row r="876" spans="1:40" x14ac:dyDescent="0.25">
      <c r="A876" s="342"/>
      <c r="F876" s="81"/>
      <c r="G876" s="81"/>
      <c r="L876" s="71"/>
      <c r="N876" t="str">
        <f>IFERROR(IF(VLOOKUP(Tb_Activiteiten[[#This Row],[Openstelling]],Tb_Openstelling[],2,0)=1,1,""),"")</f>
        <v/>
      </c>
      <c r="AA876" t="str">
        <f>IF(ISNUMBER(FIND("arbeid",Methode_Keuze)),"",IF(ISNUMBER(FIND("arbeid",Methode_Keuze)),"",IF(Tb_Activiteiten[[#This Row],[Loonkosten]]=1,Tb_Activiteiten[[#Headers],[Loonkosten]],"")))</f>
        <v/>
      </c>
      <c r="AB876" t="str">
        <f>IF(ISNUMBER(FIND("arbeid",Methode_Keuze)),"",IF(ISNUMBER(FIND("arbeid",Methode_Keuze)),"",IF(Tb_Activiteiten[[#This Row],[Eigen arbeid]]=1,Tb_Activiteiten[[#Headers],[Eigen arbeid]],"")))</f>
        <v/>
      </c>
      <c r="AC876" t="str">
        <f>IF(ISNUMBER(FIND("arbeid",Methode_Keuze)),"",IF(ISNUMBER(FIND("arbeid",Methode_Keuze)),"",IF(Tb_Activiteiten[[#This Row],[Projectmedewerker]]=1,Tb_Activiteiten[[#Headers],[Projectmedewerker]],"")))</f>
        <v/>
      </c>
      <c r="AD876" t="str">
        <f>IF(ISNUMBER(FIND("arbeid",Methode_Keuze)),"",IF(ISNUMBER(FIND("arbeid",Methode_Keuze)),"",IF(Tb_Activiteiten[[#This Row],[Landbouwer]]=1,Tb_Activiteiten[[#Headers],[Landbouwer]],"")))</f>
        <v/>
      </c>
      <c r="AE876" t="str">
        <f>IF(ISNUMBER(FIND("arbeid",Methode_Keuze)),"",IF(ISNUMBER(FIND("arbeid",Methode_Keuze)),"",IF(Tb_Activiteiten[[#This Row],[Adviseur]]=1,Tb_Activiteiten[[#Headers],[Adviseur]],"")))</f>
        <v/>
      </c>
      <c r="AF876" t="str">
        <f>IF(ISNUMBER(FIND("arbeid",Methode_Keuze)),"",IF(ISNUMBER(FIND("arbeid",Methode_Keuze)),"",IF(Tb_Activiteiten[[#This Row],[Projectleider/Expert]]=1,Tb_Activiteiten[[#Headers],[Projectleider/Expert]],"")))</f>
        <v/>
      </c>
      <c r="AG876" t="str">
        <f>IF(ISNUMBER(FIND("arbeid",Methode_Keuze)),"",IF(ISNUMBER(FIND("arbeid",Methode_Keuze)),"",IF(Tb_Activiteiten[[#This Row],[Arbeidskosten]]=1,Tb_Activiteiten[[#Headers],[Arbeidskosten]],"")))</f>
        <v/>
      </c>
      <c r="AH876" t="str">
        <f>IF(ISNUMBER(FIND("arbeid",Methode_Keuze)),"",IF(ISNUMBER(FIND("arbeid",Methode_Keuze)),"",IF(Tb_Activiteiten[[#This Row],[Arbeidskosten op basis van IKS]]=1,Tb_Activiteiten[[#Headers],[Arbeidskosten op basis van IKS]],"")))</f>
        <v/>
      </c>
      <c r="AI876" t="str">
        <f>IF(ISNUMBER(FIND("overige",Methode_Keuze)),"",IF(Tb_Activiteiten[[#This Row],[Kosten derden exclusief btw]]=1,Tb_Activiteiten[[#Headers],[Kosten derden exclusief btw]],""))</f>
        <v/>
      </c>
      <c r="AJ876" t="str">
        <f>IF(ISNUMBER(FIND("overige",Methode_Keuze)),"",IF(Tb_Activiteiten[[#This Row],[Niet verrekenbare btw]]=1,Tb_Activiteiten[[#Headers],[Niet verrekenbare btw]],""))</f>
        <v/>
      </c>
      <c r="AK876" t="str">
        <f>IF(ISNUMBER(FIND("overige",Methode_Keuze)),"",IF(Tb_Activiteiten[[#This Row],[Grondkosten]]=1,Tb_Activiteiten[[#Headers],[Grondkosten]],""))</f>
        <v/>
      </c>
      <c r="AL876" t="str">
        <f>IF(ISNUMBER(FIND("overige",Methode_Keuze)),"",IF(Tb_Activiteiten[[#This Row],[Bijdrage in natura (overige)]]=1,Tb_Activiteiten[[#Headers],[Bijdrage in natura (overige)]],""))</f>
        <v/>
      </c>
      <c r="AM876" t="str">
        <f>IF(ISNUMBER(FIND("overige",Methode_Keuze)),"",IF(Tb_Activiteiten[[#This Row],[Bijdrage in natura (vrijwilligers)]]=1,Tb_Activiteiten[[#Headers],[Bijdrage in natura (vrijwilligers)]],""))</f>
        <v/>
      </c>
      <c r="AN876" t="str">
        <f>IF(ISNUMBER(FIND("overige",Methode_Keuze)),"",IF(Tb_Activiteiten[[#This Row],[Afschrijvingskosten]]=1,Tb_Activiteiten[[#Headers],[Afschrijvingskosten]],""))</f>
        <v/>
      </c>
    </row>
    <row r="877" spans="1:40" x14ac:dyDescent="0.25">
      <c r="A877" s="342"/>
      <c r="F877" s="81"/>
      <c r="G877" s="81"/>
      <c r="L877" s="71"/>
      <c r="N877" t="str">
        <f>IFERROR(IF(VLOOKUP(Tb_Activiteiten[[#This Row],[Openstelling]],Tb_Openstelling[],2,0)=1,1,""),"")</f>
        <v/>
      </c>
      <c r="AA877" t="str">
        <f>IF(ISNUMBER(FIND("arbeid",Methode_Keuze)),"",IF(ISNUMBER(FIND("arbeid",Methode_Keuze)),"",IF(Tb_Activiteiten[[#This Row],[Loonkosten]]=1,Tb_Activiteiten[[#Headers],[Loonkosten]],"")))</f>
        <v/>
      </c>
      <c r="AB877" t="str">
        <f>IF(ISNUMBER(FIND("arbeid",Methode_Keuze)),"",IF(ISNUMBER(FIND("arbeid",Methode_Keuze)),"",IF(Tb_Activiteiten[[#This Row],[Eigen arbeid]]=1,Tb_Activiteiten[[#Headers],[Eigen arbeid]],"")))</f>
        <v/>
      </c>
      <c r="AC877" t="str">
        <f>IF(ISNUMBER(FIND("arbeid",Methode_Keuze)),"",IF(ISNUMBER(FIND("arbeid",Methode_Keuze)),"",IF(Tb_Activiteiten[[#This Row],[Projectmedewerker]]=1,Tb_Activiteiten[[#Headers],[Projectmedewerker]],"")))</f>
        <v/>
      </c>
      <c r="AD877" t="str">
        <f>IF(ISNUMBER(FIND("arbeid",Methode_Keuze)),"",IF(ISNUMBER(FIND("arbeid",Methode_Keuze)),"",IF(Tb_Activiteiten[[#This Row],[Landbouwer]]=1,Tb_Activiteiten[[#Headers],[Landbouwer]],"")))</f>
        <v/>
      </c>
      <c r="AE877" t="str">
        <f>IF(ISNUMBER(FIND("arbeid",Methode_Keuze)),"",IF(ISNUMBER(FIND("arbeid",Methode_Keuze)),"",IF(Tb_Activiteiten[[#This Row],[Adviseur]]=1,Tb_Activiteiten[[#Headers],[Adviseur]],"")))</f>
        <v/>
      </c>
      <c r="AF877" t="str">
        <f>IF(ISNUMBER(FIND("arbeid",Methode_Keuze)),"",IF(ISNUMBER(FIND("arbeid",Methode_Keuze)),"",IF(Tb_Activiteiten[[#This Row],[Projectleider/Expert]]=1,Tb_Activiteiten[[#Headers],[Projectleider/Expert]],"")))</f>
        <v/>
      </c>
      <c r="AG877" t="str">
        <f>IF(ISNUMBER(FIND("arbeid",Methode_Keuze)),"",IF(ISNUMBER(FIND("arbeid",Methode_Keuze)),"",IF(Tb_Activiteiten[[#This Row],[Arbeidskosten]]=1,Tb_Activiteiten[[#Headers],[Arbeidskosten]],"")))</f>
        <v/>
      </c>
      <c r="AH877" t="str">
        <f>IF(ISNUMBER(FIND("arbeid",Methode_Keuze)),"",IF(ISNUMBER(FIND("arbeid",Methode_Keuze)),"",IF(Tb_Activiteiten[[#This Row],[Arbeidskosten op basis van IKS]]=1,Tb_Activiteiten[[#Headers],[Arbeidskosten op basis van IKS]],"")))</f>
        <v/>
      </c>
      <c r="AI877" t="str">
        <f>IF(ISNUMBER(FIND("overige",Methode_Keuze)),"",IF(Tb_Activiteiten[[#This Row],[Kosten derden exclusief btw]]=1,Tb_Activiteiten[[#Headers],[Kosten derden exclusief btw]],""))</f>
        <v/>
      </c>
      <c r="AJ877" t="str">
        <f>IF(ISNUMBER(FIND("overige",Methode_Keuze)),"",IF(Tb_Activiteiten[[#This Row],[Niet verrekenbare btw]]=1,Tb_Activiteiten[[#Headers],[Niet verrekenbare btw]],""))</f>
        <v/>
      </c>
      <c r="AK877" t="str">
        <f>IF(ISNUMBER(FIND("overige",Methode_Keuze)),"",IF(Tb_Activiteiten[[#This Row],[Grondkosten]]=1,Tb_Activiteiten[[#Headers],[Grondkosten]],""))</f>
        <v/>
      </c>
      <c r="AL877" t="str">
        <f>IF(ISNUMBER(FIND("overige",Methode_Keuze)),"",IF(Tb_Activiteiten[[#This Row],[Bijdrage in natura (overige)]]=1,Tb_Activiteiten[[#Headers],[Bijdrage in natura (overige)]],""))</f>
        <v/>
      </c>
      <c r="AM877" t="str">
        <f>IF(ISNUMBER(FIND("overige",Methode_Keuze)),"",IF(Tb_Activiteiten[[#This Row],[Bijdrage in natura (vrijwilligers)]]=1,Tb_Activiteiten[[#Headers],[Bijdrage in natura (vrijwilligers)]],""))</f>
        <v/>
      </c>
      <c r="AN877" t="str">
        <f>IF(ISNUMBER(FIND("overige",Methode_Keuze)),"",IF(Tb_Activiteiten[[#This Row],[Afschrijvingskosten]]=1,Tb_Activiteiten[[#Headers],[Afschrijvingskosten]],""))</f>
        <v/>
      </c>
    </row>
    <row r="878" spans="1:40" x14ac:dyDescent="0.25">
      <c r="A878" s="342"/>
      <c r="F878" s="81"/>
      <c r="G878" s="81"/>
      <c r="L878" s="71"/>
      <c r="N878" t="str">
        <f>IFERROR(IF(VLOOKUP(Tb_Activiteiten[[#This Row],[Openstelling]],Tb_Openstelling[],2,0)=1,1,""),"")</f>
        <v/>
      </c>
      <c r="AA878" t="str">
        <f>IF(ISNUMBER(FIND("arbeid",Methode_Keuze)),"",IF(ISNUMBER(FIND("arbeid",Methode_Keuze)),"",IF(Tb_Activiteiten[[#This Row],[Loonkosten]]=1,Tb_Activiteiten[[#Headers],[Loonkosten]],"")))</f>
        <v/>
      </c>
      <c r="AB878" t="str">
        <f>IF(ISNUMBER(FIND("arbeid",Methode_Keuze)),"",IF(ISNUMBER(FIND("arbeid",Methode_Keuze)),"",IF(Tb_Activiteiten[[#This Row],[Eigen arbeid]]=1,Tb_Activiteiten[[#Headers],[Eigen arbeid]],"")))</f>
        <v/>
      </c>
      <c r="AC878" t="str">
        <f>IF(ISNUMBER(FIND("arbeid",Methode_Keuze)),"",IF(ISNUMBER(FIND("arbeid",Methode_Keuze)),"",IF(Tb_Activiteiten[[#This Row],[Projectmedewerker]]=1,Tb_Activiteiten[[#Headers],[Projectmedewerker]],"")))</f>
        <v/>
      </c>
      <c r="AD878" t="str">
        <f>IF(ISNUMBER(FIND("arbeid",Methode_Keuze)),"",IF(ISNUMBER(FIND("arbeid",Methode_Keuze)),"",IF(Tb_Activiteiten[[#This Row],[Landbouwer]]=1,Tb_Activiteiten[[#Headers],[Landbouwer]],"")))</f>
        <v/>
      </c>
      <c r="AE878" t="str">
        <f>IF(ISNUMBER(FIND("arbeid",Methode_Keuze)),"",IF(ISNUMBER(FIND("arbeid",Methode_Keuze)),"",IF(Tb_Activiteiten[[#This Row],[Adviseur]]=1,Tb_Activiteiten[[#Headers],[Adviseur]],"")))</f>
        <v/>
      </c>
      <c r="AF878" t="str">
        <f>IF(ISNUMBER(FIND("arbeid",Methode_Keuze)),"",IF(ISNUMBER(FIND("arbeid",Methode_Keuze)),"",IF(Tb_Activiteiten[[#This Row],[Projectleider/Expert]]=1,Tb_Activiteiten[[#Headers],[Projectleider/Expert]],"")))</f>
        <v/>
      </c>
      <c r="AG878" t="str">
        <f>IF(ISNUMBER(FIND("arbeid",Methode_Keuze)),"",IF(ISNUMBER(FIND("arbeid",Methode_Keuze)),"",IF(Tb_Activiteiten[[#This Row],[Arbeidskosten]]=1,Tb_Activiteiten[[#Headers],[Arbeidskosten]],"")))</f>
        <v/>
      </c>
      <c r="AH878" t="str">
        <f>IF(ISNUMBER(FIND("arbeid",Methode_Keuze)),"",IF(ISNUMBER(FIND("arbeid",Methode_Keuze)),"",IF(Tb_Activiteiten[[#This Row],[Arbeidskosten op basis van IKS]]=1,Tb_Activiteiten[[#Headers],[Arbeidskosten op basis van IKS]],"")))</f>
        <v/>
      </c>
      <c r="AI878" t="str">
        <f>IF(ISNUMBER(FIND("overige",Methode_Keuze)),"",IF(Tb_Activiteiten[[#This Row],[Kosten derden exclusief btw]]=1,Tb_Activiteiten[[#Headers],[Kosten derden exclusief btw]],""))</f>
        <v/>
      </c>
      <c r="AJ878" t="str">
        <f>IF(ISNUMBER(FIND("overige",Methode_Keuze)),"",IF(Tb_Activiteiten[[#This Row],[Niet verrekenbare btw]]=1,Tb_Activiteiten[[#Headers],[Niet verrekenbare btw]],""))</f>
        <v/>
      </c>
      <c r="AK878" t="str">
        <f>IF(ISNUMBER(FIND("overige",Methode_Keuze)),"",IF(Tb_Activiteiten[[#This Row],[Grondkosten]]=1,Tb_Activiteiten[[#Headers],[Grondkosten]],""))</f>
        <v/>
      </c>
      <c r="AL878" t="str">
        <f>IF(ISNUMBER(FIND("overige",Methode_Keuze)),"",IF(Tb_Activiteiten[[#This Row],[Bijdrage in natura (overige)]]=1,Tb_Activiteiten[[#Headers],[Bijdrage in natura (overige)]],""))</f>
        <v/>
      </c>
      <c r="AM878" t="str">
        <f>IF(ISNUMBER(FIND("overige",Methode_Keuze)),"",IF(Tb_Activiteiten[[#This Row],[Bijdrage in natura (vrijwilligers)]]=1,Tb_Activiteiten[[#Headers],[Bijdrage in natura (vrijwilligers)]],""))</f>
        <v/>
      </c>
      <c r="AN878" t="str">
        <f>IF(ISNUMBER(FIND("overige",Methode_Keuze)),"",IF(Tb_Activiteiten[[#This Row],[Afschrijvingskosten]]=1,Tb_Activiteiten[[#Headers],[Afschrijvingskosten]],""))</f>
        <v/>
      </c>
    </row>
    <row r="879" spans="1:40" x14ac:dyDescent="0.25">
      <c r="A879" s="342"/>
      <c r="F879" s="81"/>
      <c r="G879" s="81"/>
      <c r="L879" s="71"/>
      <c r="N879" t="str">
        <f>IFERROR(IF(VLOOKUP(Tb_Activiteiten[[#This Row],[Openstelling]],Tb_Openstelling[],2,0)=1,1,""),"")</f>
        <v/>
      </c>
      <c r="AA879" t="str">
        <f>IF(ISNUMBER(FIND("arbeid",Methode_Keuze)),"",IF(ISNUMBER(FIND("arbeid",Methode_Keuze)),"",IF(Tb_Activiteiten[[#This Row],[Loonkosten]]=1,Tb_Activiteiten[[#Headers],[Loonkosten]],"")))</f>
        <v/>
      </c>
      <c r="AB879" t="str">
        <f>IF(ISNUMBER(FIND("arbeid",Methode_Keuze)),"",IF(ISNUMBER(FIND("arbeid",Methode_Keuze)),"",IF(Tb_Activiteiten[[#This Row],[Eigen arbeid]]=1,Tb_Activiteiten[[#Headers],[Eigen arbeid]],"")))</f>
        <v/>
      </c>
      <c r="AC879" t="str">
        <f>IF(ISNUMBER(FIND("arbeid",Methode_Keuze)),"",IF(ISNUMBER(FIND("arbeid",Methode_Keuze)),"",IF(Tb_Activiteiten[[#This Row],[Projectmedewerker]]=1,Tb_Activiteiten[[#Headers],[Projectmedewerker]],"")))</f>
        <v/>
      </c>
      <c r="AD879" t="str">
        <f>IF(ISNUMBER(FIND("arbeid",Methode_Keuze)),"",IF(ISNUMBER(FIND("arbeid",Methode_Keuze)),"",IF(Tb_Activiteiten[[#This Row],[Landbouwer]]=1,Tb_Activiteiten[[#Headers],[Landbouwer]],"")))</f>
        <v/>
      </c>
      <c r="AE879" t="str">
        <f>IF(ISNUMBER(FIND("arbeid",Methode_Keuze)),"",IF(ISNUMBER(FIND("arbeid",Methode_Keuze)),"",IF(Tb_Activiteiten[[#This Row],[Adviseur]]=1,Tb_Activiteiten[[#Headers],[Adviseur]],"")))</f>
        <v/>
      </c>
      <c r="AF879" t="str">
        <f>IF(ISNUMBER(FIND("arbeid",Methode_Keuze)),"",IF(ISNUMBER(FIND("arbeid",Methode_Keuze)),"",IF(Tb_Activiteiten[[#This Row],[Projectleider/Expert]]=1,Tb_Activiteiten[[#Headers],[Projectleider/Expert]],"")))</f>
        <v/>
      </c>
      <c r="AG879" t="str">
        <f>IF(ISNUMBER(FIND("arbeid",Methode_Keuze)),"",IF(ISNUMBER(FIND("arbeid",Methode_Keuze)),"",IF(Tb_Activiteiten[[#This Row],[Arbeidskosten]]=1,Tb_Activiteiten[[#Headers],[Arbeidskosten]],"")))</f>
        <v/>
      </c>
      <c r="AH879" t="str">
        <f>IF(ISNUMBER(FIND("arbeid",Methode_Keuze)),"",IF(ISNUMBER(FIND("arbeid",Methode_Keuze)),"",IF(Tb_Activiteiten[[#This Row],[Arbeidskosten op basis van IKS]]=1,Tb_Activiteiten[[#Headers],[Arbeidskosten op basis van IKS]],"")))</f>
        <v/>
      </c>
      <c r="AI879" t="str">
        <f>IF(ISNUMBER(FIND("overige",Methode_Keuze)),"",IF(Tb_Activiteiten[[#This Row],[Kosten derden exclusief btw]]=1,Tb_Activiteiten[[#Headers],[Kosten derden exclusief btw]],""))</f>
        <v/>
      </c>
      <c r="AJ879" t="str">
        <f>IF(ISNUMBER(FIND("overige",Methode_Keuze)),"",IF(Tb_Activiteiten[[#This Row],[Niet verrekenbare btw]]=1,Tb_Activiteiten[[#Headers],[Niet verrekenbare btw]],""))</f>
        <v/>
      </c>
      <c r="AK879" t="str">
        <f>IF(ISNUMBER(FIND("overige",Methode_Keuze)),"",IF(Tb_Activiteiten[[#This Row],[Grondkosten]]=1,Tb_Activiteiten[[#Headers],[Grondkosten]],""))</f>
        <v/>
      </c>
      <c r="AL879" t="str">
        <f>IF(ISNUMBER(FIND("overige",Methode_Keuze)),"",IF(Tb_Activiteiten[[#This Row],[Bijdrage in natura (overige)]]=1,Tb_Activiteiten[[#Headers],[Bijdrage in natura (overige)]],""))</f>
        <v/>
      </c>
      <c r="AM879" t="str">
        <f>IF(ISNUMBER(FIND("overige",Methode_Keuze)),"",IF(Tb_Activiteiten[[#This Row],[Bijdrage in natura (vrijwilligers)]]=1,Tb_Activiteiten[[#Headers],[Bijdrage in natura (vrijwilligers)]],""))</f>
        <v/>
      </c>
      <c r="AN879" t="str">
        <f>IF(ISNUMBER(FIND("overige",Methode_Keuze)),"",IF(Tb_Activiteiten[[#This Row],[Afschrijvingskosten]]=1,Tb_Activiteiten[[#Headers],[Afschrijvingskosten]],""))</f>
        <v/>
      </c>
    </row>
    <row r="880" spans="1:40" x14ac:dyDescent="0.25">
      <c r="A880" s="342"/>
      <c r="F880" s="81"/>
      <c r="G880" s="81"/>
      <c r="L880" s="71"/>
      <c r="N880" t="str">
        <f>IFERROR(IF(VLOOKUP(Tb_Activiteiten[[#This Row],[Openstelling]],Tb_Openstelling[],2,0)=1,1,""),"")</f>
        <v/>
      </c>
      <c r="AA880" t="str">
        <f>IF(ISNUMBER(FIND("arbeid",Methode_Keuze)),"",IF(ISNUMBER(FIND("arbeid",Methode_Keuze)),"",IF(Tb_Activiteiten[[#This Row],[Loonkosten]]=1,Tb_Activiteiten[[#Headers],[Loonkosten]],"")))</f>
        <v/>
      </c>
      <c r="AB880" t="str">
        <f>IF(ISNUMBER(FIND("arbeid",Methode_Keuze)),"",IF(ISNUMBER(FIND("arbeid",Methode_Keuze)),"",IF(Tb_Activiteiten[[#This Row],[Eigen arbeid]]=1,Tb_Activiteiten[[#Headers],[Eigen arbeid]],"")))</f>
        <v/>
      </c>
      <c r="AC880" t="str">
        <f>IF(ISNUMBER(FIND("arbeid",Methode_Keuze)),"",IF(ISNUMBER(FIND("arbeid",Methode_Keuze)),"",IF(Tb_Activiteiten[[#This Row],[Projectmedewerker]]=1,Tb_Activiteiten[[#Headers],[Projectmedewerker]],"")))</f>
        <v/>
      </c>
      <c r="AD880" t="str">
        <f>IF(ISNUMBER(FIND("arbeid",Methode_Keuze)),"",IF(ISNUMBER(FIND("arbeid",Methode_Keuze)),"",IF(Tb_Activiteiten[[#This Row],[Landbouwer]]=1,Tb_Activiteiten[[#Headers],[Landbouwer]],"")))</f>
        <v/>
      </c>
      <c r="AE880" t="str">
        <f>IF(ISNUMBER(FIND("arbeid",Methode_Keuze)),"",IF(ISNUMBER(FIND("arbeid",Methode_Keuze)),"",IF(Tb_Activiteiten[[#This Row],[Adviseur]]=1,Tb_Activiteiten[[#Headers],[Adviseur]],"")))</f>
        <v/>
      </c>
      <c r="AF880" t="str">
        <f>IF(ISNUMBER(FIND("arbeid",Methode_Keuze)),"",IF(ISNUMBER(FIND("arbeid",Methode_Keuze)),"",IF(Tb_Activiteiten[[#This Row],[Projectleider/Expert]]=1,Tb_Activiteiten[[#Headers],[Projectleider/Expert]],"")))</f>
        <v/>
      </c>
      <c r="AG880" t="str">
        <f>IF(ISNUMBER(FIND("arbeid",Methode_Keuze)),"",IF(ISNUMBER(FIND("arbeid",Methode_Keuze)),"",IF(Tb_Activiteiten[[#This Row],[Arbeidskosten]]=1,Tb_Activiteiten[[#Headers],[Arbeidskosten]],"")))</f>
        <v/>
      </c>
      <c r="AH880" t="str">
        <f>IF(ISNUMBER(FIND("arbeid",Methode_Keuze)),"",IF(ISNUMBER(FIND("arbeid",Methode_Keuze)),"",IF(Tb_Activiteiten[[#This Row],[Arbeidskosten op basis van IKS]]=1,Tb_Activiteiten[[#Headers],[Arbeidskosten op basis van IKS]],"")))</f>
        <v/>
      </c>
      <c r="AI880" t="str">
        <f>IF(ISNUMBER(FIND("overige",Methode_Keuze)),"",IF(Tb_Activiteiten[[#This Row],[Kosten derden exclusief btw]]=1,Tb_Activiteiten[[#Headers],[Kosten derden exclusief btw]],""))</f>
        <v/>
      </c>
      <c r="AJ880" t="str">
        <f>IF(ISNUMBER(FIND("overige",Methode_Keuze)),"",IF(Tb_Activiteiten[[#This Row],[Niet verrekenbare btw]]=1,Tb_Activiteiten[[#Headers],[Niet verrekenbare btw]],""))</f>
        <v/>
      </c>
      <c r="AK880" t="str">
        <f>IF(ISNUMBER(FIND("overige",Methode_Keuze)),"",IF(Tb_Activiteiten[[#This Row],[Grondkosten]]=1,Tb_Activiteiten[[#Headers],[Grondkosten]],""))</f>
        <v/>
      </c>
      <c r="AL880" t="str">
        <f>IF(ISNUMBER(FIND("overige",Methode_Keuze)),"",IF(Tb_Activiteiten[[#This Row],[Bijdrage in natura (overige)]]=1,Tb_Activiteiten[[#Headers],[Bijdrage in natura (overige)]],""))</f>
        <v/>
      </c>
      <c r="AM880" t="str">
        <f>IF(ISNUMBER(FIND("overige",Methode_Keuze)),"",IF(Tb_Activiteiten[[#This Row],[Bijdrage in natura (vrijwilligers)]]=1,Tb_Activiteiten[[#Headers],[Bijdrage in natura (vrijwilligers)]],""))</f>
        <v/>
      </c>
      <c r="AN880" t="str">
        <f>IF(ISNUMBER(FIND("overige",Methode_Keuze)),"",IF(Tb_Activiteiten[[#This Row],[Afschrijvingskosten]]=1,Tb_Activiteiten[[#Headers],[Afschrijvingskosten]],""))</f>
        <v/>
      </c>
    </row>
    <row r="881" spans="1:40" x14ac:dyDescent="0.25">
      <c r="A881" s="342"/>
      <c r="F881" s="81"/>
      <c r="G881" s="81"/>
      <c r="L881" s="71"/>
      <c r="N881" t="str">
        <f>IFERROR(IF(VLOOKUP(Tb_Activiteiten[[#This Row],[Openstelling]],Tb_Openstelling[],2,0)=1,1,""),"")</f>
        <v/>
      </c>
      <c r="AA881" t="str">
        <f>IF(ISNUMBER(FIND("arbeid",Methode_Keuze)),"",IF(ISNUMBER(FIND("arbeid",Methode_Keuze)),"",IF(Tb_Activiteiten[[#This Row],[Loonkosten]]=1,Tb_Activiteiten[[#Headers],[Loonkosten]],"")))</f>
        <v/>
      </c>
      <c r="AB881" t="str">
        <f>IF(ISNUMBER(FIND("arbeid",Methode_Keuze)),"",IF(ISNUMBER(FIND("arbeid",Methode_Keuze)),"",IF(Tb_Activiteiten[[#This Row],[Eigen arbeid]]=1,Tb_Activiteiten[[#Headers],[Eigen arbeid]],"")))</f>
        <v/>
      </c>
      <c r="AC881" t="str">
        <f>IF(ISNUMBER(FIND("arbeid",Methode_Keuze)),"",IF(ISNUMBER(FIND("arbeid",Methode_Keuze)),"",IF(Tb_Activiteiten[[#This Row],[Projectmedewerker]]=1,Tb_Activiteiten[[#Headers],[Projectmedewerker]],"")))</f>
        <v/>
      </c>
      <c r="AD881" t="str">
        <f>IF(ISNUMBER(FIND("arbeid",Methode_Keuze)),"",IF(ISNUMBER(FIND("arbeid",Methode_Keuze)),"",IF(Tb_Activiteiten[[#This Row],[Landbouwer]]=1,Tb_Activiteiten[[#Headers],[Landbouwer]],"")))</f>
        <v/>
      </c>
      <c r="AE881" t="str">
        <f>IF(ISNUMBER(FIND("arbeid",Methode_Keuze)),"",IF(ISNUMBER(FIND("arbeid",Methode_Keuze)),"",IF(Tb_Activiteiten[[#This Row],[Adviseur]]=1,Tb_Activiteiten[[#Headers],[Adviseur]],"")))</f>
        <v/>
      </c>
      <c r="AF881" t="str">
        <f>IF(ISNUMBER(FIND("arbeid",Methode_Keuze)),"",IF(ISNUMBER(FIND("arbeid",Methode_Keuze)),"",IF(Tb_Activiteiten[[#This Row],[Projectleider/Expert]]=1,Tb_Activiteiten[[#Headers],[Projectleider/Expert]],"")))</f>
        <v/>
      </c>
      <c r="AG881" t="str">
        <f>IF(ISNUMBER(FIND("arbeid",Methode_Keuze)),"",IF(ISNUMBER(FIND("arbeid",Methode_Keuze)),"",IF(Tb_Activiteiten[[#This Row],[Arbeidskosten]]=1,Tb_Activiteiten[[#Headers],[Arbeidskosten]],"")))</f>
        <v/>
      </c>
      <c r="AH881" t="str">
        <f>IF(ISNUMBER(FIND("arbeid",Methode_Keuze)),"",IF(ISNUMBER(FIND("arbeid",Methode_Keuze)),"",IF(Tb_Activiteiten[[#This Row],[Arbeidskosten op basis van IKS]]=1,Tb_Activiteiten[[#Headers],[Arbeidskosten op basis van IKS]],"")))</f>
        <v/>
      </c>
      <c r="AI881" t="str">
        <f>IF(ISNUMBER(FIND("overige",Methode_Keuze)),"",IF(Tb_Activiteiten[[#This Row],[Kosten derden exclusief btw]]=1,Tb_Activiteiten[[#Headers],[Kosten derden exclusief btw]],""))</f>
        <v/>
      </c>
      <c r="AJ881" t="str">
        <f>IF(ISNUMBER(FIND("overige",Methode_Keuze)),"",IF(Tb_Activiteiten[[#This Row],[Niet verrekenbare btw]]=1,Tb_Activiteiten[[#Headers],[Niet verrekenbare btw]],""))</f>
        <v/>
      </c>
      <c r="AK881" t="str">
        <f>IF(ISNUMBER(FIND("overige",Methode_Keuze)),"",IF(Tb_Activiteiten[[#This Row],[Grondkosten]]=1,Tb_Activiteiten[[#Headers],[Grondkosten]],""))</f>
        <v/>
      </c>
      <c r="AL881" t="str">
        <f>IF(ISNUMBER(FIND("overige",Methode_Keuze)),"",IF(Tb_Activiteiten[[#This Row],[Bijdrage in natura (overige)]]=1,Tb_Activiteiten[[#Headers],[Bijdrage in natura (overige)]],""))</f>
        <v/>
      </c>
      <c r="AM881" t="str">
        <f>IF(ISNUMBER(FIND("overige",Methode_Keuze)),"",IF(Tb_Activiteiten[[#This Row],[Bijdrage in natura (vrijwilligers)]]=1,Tb_Activiteiten[[#Headers],[Bijdrage in natura (vrijwilligers)]],""))</f>
        <v/>
      </c>
      <c r="AN881" t="str">
        <f>IF(ISNUMBER(FIND("overige",Methode_Keuze)),"",IF(Tb_Activiteiten[[#This Row],[Afschrijvingskosten]]=1,Tb_Activiteiten[[#Headers],[Afschrijvingskosten]],""))</f>
        <v/>
      </c>
    </row>
    <row r="882" spans="1:40" x14ac:dyDescent="0.25">
      <c r="A882" s="342"/>
      <c r="F882" s="81"/>
      <c r="G882" s="81"/>
      <c r="L882" s="71"/>
      <c r="N882" t="str">
        <f>IFERROR(IF(VLOOKUP(Tb_Activiteiten[[#This Row],[Openstelling]],Tb_Openstelling[],2,0)=1,1,""),"")</f>
        <v/>
      </c>
      <c r="AA882" t="str">
        <f>IF(ISNUMBER(FIND("arbeid",Methode_Keuze)),"",IF(ISNUMBER(FIND("arbeid",Methode_Keuze)),"",IF(Tb_Activiteiten[[#This Row],[Loonkosten]]=1,Tb_Activiteiten[[#Headers],[Loonkosten]],"")))</f>
        <v/>
      </c>
      <c r="AB882" t="str">
        <f>IF(ISNUMBER(FIND("arbeid",Methode_Keuze)),"",IF(ISNUMBER(FIND("arbeid",Methode_Keuze)),"",IF(Tb_Activiteiten[[#This Row],[Eigen arbeid]]=1,Tb_Activiteiten[[#Headers],[Eigen arbeid]],"")))</f>
        <v/>
      </c>
      <c r="AC882" t="str">
        <f>IF(ISNUMBER(FIND("arbeid",Methode_Keuze)),"",IF(ISNUMBER(FIND("arbeid",Methode_Keuze)),"",IF(Tb_Activiteiten[[#This Row],[Projectmedewerker]]=1,Tb_Activiteiten[[#Headers],[Projectmedewerker]],"")))</f>
        <v/>
      </c>
      <c r="AD882" t="str">
        <f>IF(ISNUMBER(FIND("arbeid",Methode_Keuze)),"",IF(ISNUMBER(FIND("arbeid",Methode_Keuze)),"",IF(Tb_Activiteiten[[#This Row],[Landbouwer]]=1,Tb_Activiteiten[[#Headers],[Landbouwer]],"")))</f>
        <v/>
      </c>
      <c r="AE882" t="str">
        <f>IF(ISNUMBER(FIND("arbeid",Methode_Keuze)),"",IF(ISNUMBER(FIND("arbeid",Methode_Keuze)),"",IF(Tb_Activiteiten[[#This Row],[Adviseur]]=1,Tb_Activiteiten[[#Headers],[Adviseur]],"")))</f>
        <v/>
      </c>
      <c r="AF882" t="str">
        <f>IF(ISNUMBER(FIND("arbeid",Methode_Keuze)),"",IF(ISNUMBER(FIND("arbeid",Methode_Keuze)),"",IF(Tb_Activiteiten[[#This Row],[Projectleider/Expert]]=1,Tb_Activiteiten[[#Headers],[Projectleider/Expert]],"")))</f>
        <v/>
      </c>
      <c r="AG882" t="str">
        <f>IF(ISNUMBER(FIND("arbeid",Methode_Keuze)),"",IF(ISNUMBER(FIND("arbeid",Methode_Keuze)),"",IF(Tb_Activiteiten[[#This Row],[Arbeidskosten]]=1,Tb_Activiteiten[[#Headers],[Arbeidskosten]],"")))</f>
        <v/>
      </c>
      <c r="AH882" t="str">
        <f>IF(ISNUMBER(FIND("arbeid",Methode_Keuze)),"",IF(ISNUMBER(FIND("arbeid",Methode_Keuze)),"",IF(Tb_Activiteiten[[#This Row],[Arbeidskosten op basis van IKS]]=1,Tb_Activiteiten[[#Headers],[Arbeidskosten op basis van IKS]],"")))</f>
        <v/>
      </c>
      <c r="AI882" t="str">
        <f>IF(ISNUMBER(FIND("overige",Methode_Keuze)),"",IF(Tb_Activiteiten[[#This Row],[Kosten derden exclusief btw]]=1,Tb_Activiteiten[[#Headers],[Kosten derden exclusief btw]],""))</f>
        <v/>
      </c>
      <c r="AJ882" t="str">
        <f>IF(ISNUMBER(FIND("overige",Methode_Keuze)),"",IF(Tb_Activiteiten[[#This Row],[Niet verrekenbare btw]]=1,Tb_Activiteiten[[#Headers],[Niet verrekenbare btw]],""))</f>
        <v/>
      </c>
      <c r="AK882" t="str">
        <f>IF(ISNUMBER(FIND("overige",Methode_Keuze)),"",IF(Tb_Activiteiten[[#This Row],[Grondkosten]]=1,Tb_Activiteiten[[#Headers],[Grondkosten]],""))</f>
        <v/>
      </c>
      <c r="AL882" t="str">
        <f>IF(ISNUMBER(FIND("overige",Methode_Keuze)),"",IF(Tb_Activiteiten[[#This Row],[Bijdrage in natura (overige)]]=1,Tb_Activiteiten[[#Headers],[Bijdrage in natura (overige)]],""))</f>
        <v/>
      </c>
      <c r="AM882" t="str">
        <f>IF(ISNUMBER(FIND("overige",Methode_Keuze)),"",IF(Tb_Activiteiten[[#This Row],[Bijdrage in natura (vrijwilligers)]]=1,Tb_Activiteiten[[#Headers],[Bijdrage in natura (vrijwilligers)]],""))</f>
        <v/>
      </c>
      <c r="AN882" t="str">
        <f>IF(ISNUMBER(FIND("overige",Methode_Keuze)),"",IF(Tb_Activiteiten[[#This Row],[Afschrijvingskosten]]=1,Tb_Activiteiten[[#Headers],[Afschrijvingskosten]],""))</f>
        <v/>
      </c>
    </row>
    <row r="883" spans="1:40" x14ac:dyDescent="0.25">
      <c r="A883" s="342"/>
      <c r="F883" s="81"/>
      <c r="G883" s="81"/>
      <c r="L883" s="71"/>
      <c r="N883" t="str">
        <f>IFERROR(IF(VLOOKUP(Tb_Activiteiten[[#This Row],[Openstelling]],Tb_Openstelling[],2,0)=1,1,""),"")</f>
        <v/>
      </c>
      <c r="AA883" t="str">
        <f>IF(ISNUMBER(FIND("arbeid",Methode_Keuze)),"",IF(ISNUMBER(FIND("arbeid",Methode_Keuze)),"",IF(Tb_Activiteiten[[#This Row],[Loonkosten]]=1,Tb_Activiteiten[[#Headers],[Loonkosten]],"")))</f>
        <v/>
      </c>
      <c r="AB883" t="str">
        <f>IF(ISNUMBER(FIND("arbeid",Methode_Keuze)),"",IF(ISNUMBER(FIND("arbeid",Methode_Keuze)),"",IF(Tb_Activiteiten[[#This Row],[Eigen arbeid]]=1,Tb_Activiteiten[[#Headers],[Eigen arbeid]],"")))</f>
        <v/>
      </c>
      <c r="AC883" t="str">
        <f>IF(ISNUMBER(FIND("arbeid",Methode_Keuze)),"",IF(ISNUMBER(FIND("arbeid",Methode_Keuze)),"",IF(Tb_Activiteiten[[#This Row],[Projectmedewerker]]=1,Tb_Activiteiten[[#Headers],[Projectmedewerker]],"")))</f>
        <v/>
      </c>
      <c r="AD883" t="str">
        <f>IF(ISNUMBER(FIND("arbeid",Methode_Keuze)),"",IF(ISNUMBER(FIND("arbeid",Methode_Keuze)),"",IF(Tb_Activiteiten[[#This Row],[Landbouwer]]=1,Tb_Activiteiten[[#Headers],[Landbouwer]],"")))</f>
        <v/>
      </c>
      <c r="AE883" t="str">
        <f>IF(ISNUMBER(FIND("arbeid",Methode_Keuze)),"",IF(ISNUMBER(FIND("arbeid",Methode_Keuze)),"",IF(Tb_Activiteiten[[#This Row],[Adviseur]]=1,Tb_Activiteiten[[#Headers],[Adviseur]],"")))</f>
        <v/>
      </c>
      <c r="AF883" t="str">
        <f>IF(ISNUMBER(FIND("arbeid",Methode_Keuze)),"",IF(ISNUMBER(FIND("arbeid",Methode_Keuze)),"",IF(Tb_Activiteiten[[#This Row],[Projectleider/Expert]]=1,Tb_Activiteiten[[#Headers],[Projectleider/Expert]],"")))</f>
        <v/>
      </c>
      <c r="AG883" t="str">
        <f>IF(ISNUMBER(FIND("arbeid",Methode_Keuze)),"",IF(ISNUMBER(FIND("arbeid",Methode_Keuze)),"",IF(Tb_Activiteiten[[#This Row],[Arbeidskosten]]=1,Tb_Activiteiten[[#Headers],[Arbeidskosten]],"")))</f>
        <v/>
      </c>
      <c r="AH883" t="str">
        <f>IF(ISNUMBER(FIND("arbeid",Methode_Keuze)),"",IF(ISNUMBER(FIND("arbeid",Methode_Keuze)),"",IF(Tb_Activiteiten[[#This Row],[Arbeidskosten op basis van IKS]]=1,Tb_Activiteiten[[#Headers],[Arbeidskosten op basis van IKS]],"")))</f>
        <v/>
      </c>
      <c r="AI883" t="str">
        <f>IF(ISNUMBER(FIND("overige",Methode_Keuze)),"",IF(Tb_Activiteiten[[#This Row],[Kosten derden exclusief btw]]=1,Tb_Activiteiten[[#Headers],[Kosten derden exclusief btw]],""))</f>
        <v/>
      </c>
      <c r="AJ883" t="str">
        <f>IF(ISNUMBER(FIND("overige",Methode_Keuze)),"",IF(Tb_Activiteiten[[#This Row],[Niet verrekenbare btw]]=1,Tb_Activiteiten[[#Headers],[Niet verrekenbare btw]],""))</f>
        <v/>
      </c>
      <c r="AK883" t="str">
        <f>IF(ISNUMBER(FIND("overige",Methode_Keuze)),"",IF(Tb_Activiteiten[[#This Row],[Grondkosten]]=1,Tb_Activiteiten[[#Headers],[Grondkosten]],""))</f>
        <v/>
      </c>
      <c r="AL883" t="str">
        <f>IF(ISNUMBER(FIND("overige",Methode_Keuze)),"",IF(Tb_Activiteiten[[#This Row],[Bijdrage in natura (overige)]]=1,Tb_Activiteiten[[#Headers],[Bijdrage in natura (overige)]],""))</f>
        <v/>
      </c>
      <c r="AM883" t="str">
        <f>IF(ISNUMBER(FIND("overige",Methode_Keuze)),"",IF(Tb_Activiteiten[[#This Row],[Bijdrage in natura (vrijwilligers)]]=1,Tb_Activiteiten[[#Headers],[Bijdrage in natura (vrijwilligers)]],""))</f>
        <v/>
      </c>
      <c r="AN883" t="str">
        <f>IF(ISNUMBER(FIND("overige",Methode_Keuze)),"",IF(Tb_Activiteiten[[#This Row],[Afschrijvingskosten]]=1,Tb_Activiteiten[[#Headers],[Afschrijvingskosten]],""))</f>
        <v/>
      </c>
    </row>
    <row r="884" spans="1:40" x14ac:dyDescent="0.25">
      <c r="A884" s="342"/>
      <c r="F884" s="81"/>
      <c r="G884" s="81"/>
      <c r="L884" s="71"/>
      <c r="N884" t="str">
        <f>IFERROR(IF(VLOOKUP(Tb_Activiteiten[[#This Row],[Openstelling]],Tb_Openstelling[],2,0)=1,1,""),"")</f>
        <v/>
      </c>
      <c r="AA884" t="str">
        <f>IF(ISNUMBER(FIND("arbeid",Methode_Keuze)),"",IF(ISNUMBER(FIND("arbeid",Methode_Keuze)),"",IF(Tb_Activiteiten[[#This Row],[Loonkosten]]=1,Tb_Activiteiten[[#Headers],[Loonkosten]],"")))</f>
        <v/>
      </c>
      <c r="AB884" t="str">
        <f>IF(ISNUMBER(FIND("arbeid",Methode_Keuze)),"",IF(ISNUMBER(FIND("arbeid",Methode_Keuze)),"",IF(Tb_Activiteiten[[#This Row],[Eigen arbeid]]=1,Tb_Activiteiten[[#Headers],[Eigen arbeid]],"")))</f>
        <v/>
      </c>
      <c r="AC884" t="str">
        <f>IF(ISNUMBER(FIND("arbeid",Methode_Keuze)),"",IF(ISNUMBER(FIND("arbeid",Methode_Keuze)),"",IF(Tb_Activiteiten[[#This Row],[Projectmedewerker]]=1,Tb_Activiteiten[[#Headers],[Projectmedewerker]],"")))</f>
        <v/>
      </c>
      <c r="AD884" t="str">
        <f>IF(ISNUMBER(FIND("arbeid",Methode_Keuze)),"",IF(ISNUMBER(FIND("arbeid",Methode_Keuze)),"",IF(Tb_Activiteiten[[#This Row],[Landbouwer]]=1,Tb_Activiteiten[[#Headers],[Landbouwer]],"")))</f>
        <v/>
      </c>
      <c r="AE884" t="str">
        <f>IF(ISNUMBER(FIND("arbeid",Methode_Keuze)),"",IF(ISNUMBER(FIND("arbeid",Methode_Keuze)),"",IF(Tb_Activiteiten[[#This Row],[Adviseur]]=1,Tb_Activiteiten[[#Headers],[Adviseur]],"")))</f>
        <v/>
      </c>
      <c r="AF884" t="str">
        <f>IF(ISNUMBER(FIND("arbeid",Methode_Keuze)),"",IF(ISNUMBER(FIND("arbeid",Methode_Keuze)),"",IF(Tb_Activiteiten[[#This Row],[Projectleider/Expert]]=1,Tb_Activiteiten[[#Headers],[Projectleider/Expert]],"")))</f>
        <v/>
      </c>
      <c r="AG884" t="str">
        <f>IF(ISNUMBER(FIND("arbeid",Methode_Keuze)),"",IF(ISNUMBER(FIND("arbeid",Methode_Keuze)),"",IF(Tb_Activiteiten[[#This Row],[Arbeidskosten]]=1,Tb_Activiteiten[[#Headers],[Arbeidskosten]],"")))</f>
        <v/>
      </c>
      <c r="AH884" t="str">
        <f>IF(ISNUMBER(FIND("arbeid",Methode_Keuze)),"",IF(ISNUMBER(FIND("arbeid",Methode_Keuze)),"",IF(Tb_Activiteiten[[#This Row],[Arbeidskosten op basis van IKS]]=1,Tb_Activiteiten[[#Headers],[Arbeidskosten op basis van IKS]],"")))</f>
        <v/>
      </c>
      <c r="AI884" t="str">
        <f>IF(ISNUMBER(FIND("overige",Methode_Keuze)),"",IF(Tb_Activiteiten[[#This Row],[Kosten derden exclusief btw]]=1,Tb_Activiteiten[[#Headers],[Kosten derden exclusief btw]],""))</f>
        <v/>
      </c>
      <c r="AJ884" t="str">
        <f>IF(ISNUMBER(FIND("overige",Methode_Keuze)),"",IF(Tb_Activiteiten[[#This Row],[Niet verrekenbare btw]]=1,Tb_Activiteiten[[#Headers],[Niet verrekenbare btw]],""))</f>
        <v/>
      </c>
      <c r="AK884" t="str">
        <f>IF(ISNUMBER(FIND("overige",Methode_Keuze)),"",IF(Tb_Activiteiten[[#This Row],[Grondkosten]]=1,Tb_Activiteiten[[#Headers],[Grondkosten]],""))</f>
        <v/>
      </c>
      <c r="AL884" t="str">
        <f>IF(ISNUMBER(FIND("overige",Methode_Keuze)),"",IF(Tb_Activiteiten[[#This Row],[Bijdrage in natura (overige)]]=1,Tb_Activiteiten[[#Headers],[Bijdrage in natura (overige)]],""))</f>
        <v/>
      </c>
      <c r="AM884" t="str">
        <f>IF(ISNUMBER(FIND("overige",Methode_Keuze)),"",IF(Tb_Activiteiten[[#This Row],[Bijdrage in natura (vrijwilligers)]]=1,Tb_Activiteiten[[#Headers],[Bijdrage in natura (vrijwilligers)]],""))</f>
        <v/>
      </c>
      <c r="AN884" t="str">
        <f>IF(ISNUMBER(FIND("overige",Methode_Keuze)),"",IF(Tb_Activiteiten[[#This Row],[Afschrijvingskosten]]=1,Tb_Activiteiten[[#Headers],[Afschrijvingskosten]],""))</f>
        <v/>
      </c>
    </row>
    <row r="885" spans="1:40" x14ac:dyDescent="0.25">
      <c r="A885" s="342"/>
      <c r="F885" s="81"/>
      <c r="G885" s="81"/>
      <c r="L885" s="71"/>
      <c r="N885" t="str">
        <f>IFERROR(IF(VLOOKUP(Tb_Activiteiten[[#This Row],[Openstelling]],Tb_Openstelling[],2,0)=1,1,""),"")</f>
        <v/>
      </c>
      <c r="AA885" t="str">
        <f>IF(ISNUMBER(FIND("arbeid",Methode_Keuze)),"",IF(ISNUMBER(FIND("arbeid",Methode_Keuze)),"",IF(Tb_Activiteiten[[#This Row],[Loonkosten]]=1,Tb_Activiteiten[[#Headers],[Loonkosten]],"")))</f>
        <v/>
      </c>
      <c r="AB885" t="str">
        <f>IF(ISNUMBER(FIND("arbeid",Methode_Keuze)),"",IF(ISNUMBER(FIND("arbeid",Methode_Keuze)),"",IF(Tb_Activiteiten[[#This Row],[Eigen arbeid]]=1,Tb_Activiteiten[[#Headers],[Eigen arbeid]],"")))</f>
        <v/>
      </c>
      <c r="AC885" t="str">
        <f>IF(ISNUMBER(FIND("arbeid",Methode_Keuze)),"",IF(ISNUMBER(FIND("arbeid",Methode_Keuze)),"",IF(Tb_Activiteiten[[#This Row],[Projectmedewerker]]=1,Tb_Activiteiten[[#Headers],[Projectmedewerker]],"")))</f>
        <v/>
      </c>
      <c r="AD885" t="str">
        <f>IF(ISNUMBER(FIND("arbeid",Methode_Keuze)),"",IF(ISNUMBER(FIND("arbeid",Methode_Keuze)),"",IF(Tb_Activiteiten[[#This Row],[Landbouwer]]=1,Tb_Activiteiten[[#Headers],[Landbouwer]],"")))</f>
        <v/>
      </c>
      <c r="AE885" t="str">
        <f>IF(ISNUMBER(FIND("arbeid",Methode_Keuze)),"",IF(ISNUMBER(FIND("arbeid",Methode_Keuze)),"",IF(Tb_Activiteiten[[#This Row],[Adviseur]]=1,Tb_Activiteiten[[#Headers],[Adviseur]],"")))</f>
        <v/>
      </c>
      <c r="AF885" t="str">
        <f>IF(ISNUMBER(FIND("arbeid",Methode_Keuze)),"",IF(ISNUMBER(FIND("arbeid",Methode_Keuze)),"",IF(Tb_Activiteiten[[#This Row],[Projectleider/Expert]]=1,Tb_Activiteiten[[#Headers],[Projectleider/Expert]],"")))</f>
        <v/>
      </c>
      <c r="AG885" t="str">
        <f>IF(ISNUMBER(FIND("arbeid",Methode_Keuze)),"",IF(ISNUMBER(FIND("arbeid",Methode_Keuze)),"",IF(Tb_Activiteiten[[#This Row],[Arbeidskosten]]=1,Tb_Activiteiten[[#Headers],[Arbeidskosten]],"")))</f>
        <v/>
      </c>
      <c r="AH885" t="str">
        <f>IF(ISNUMBER(FIND("arbeid",Methode_Keuze)),"",IF(ISNUMBER(FIND("arbeid",Methode_Keuze)),"",IF(Tb_Activiteiten[[#This Row],[Arbeidskosten op basis van IKS]]=1,Tb_Activiteiten[[#Headers],[Arbeidskosten op basis van IKS]],"")))</f>
        <v/>
      </c>
      <c r="AI885" t="str">
        <f>IF(ISNUMBER(FIND("overige",Methode_Keuze)),"",IF(Tb_Activiteiten[[#This Row],[Kosten derden exclusief btw]]=1,Tb_Activiteiten[[#Headers],[Kosten derden exclusief btw]],""))</f>
        <v/>
      </c>
      <c r="AJ885" t="str">
        <f>IF(ISNUMBER(FIND("overige",Methode_Keuze)),"",IF(Tb_Activiteiten[[#This Row],[Niet verrekenbare btw]]=1,Tb_Activiteiten[[#Headers],[Niet verrekenbare btw]],""))</f>
        <v/>
      </c>
      <c r="AK885" t="str">
        <f>IF(ISNUMBER(FIND("overige",Methode_Keuze)),"",IF(Tb_Activiteiten[[#This Row],[Grondkosten]]=1,Tb_Activiteiten[[#Headers],[Grondkosten]],""))</f>
        <v/>
      </c>
      <c r="AL885" t="str">
        <f>IF(ISNUMBER(FIND("overige",Methode_Keuze)),"",IF(Tb_Activiteiten[[#This Row],[Bijdrage in natura (overige)]]=1,Tb_Activiteiten[[#Headers],[Bijdrage in natura (overige)]],""))</f>
        <v/>
      </c>
      <c r="AM885" t="str">
        <f>IF(ISNUMBER(FIND("overige",Methode_Keuze)),"",IF(Tb_Activiteiten[[#This Row],[Bijdrage in natura (vrijwilligers)]]=1,Tb_Activiteiten[[#Headers],[Bijdrage in natura (vrijwilligers)]],""))</f>
        <v/>
      </c>
      <c r="AN885" t="str">
        <f>IF(ISNUMBER(FIND("overige",Methode_Keuze)),"",IF(Tb_Activiteiten[[#This Row],[Afschrijvingskosten]]=1,Tb_Activiteiten[[#Headers],[Afschrijvingskosten]],""))</f>
        <v/>
      </c>
    </row>
    <row r="886" spans="1:40" x14ac:dyDescent="0.25">
      <c r="A886" s="342"/>
      <c r="F886" s="81"/>
      <c r="G886" s="81"/>
      <c r="L886" s="71"/>
      <c r="N886" t="str">
        <f>IFERROR(IF(VLOOKUP(Tb_Activiteiten[[#This Row],[Openstelling]],Tb_Openstelling[],2,0)=1,1,""),"")</f>
        <v/>
      </c>
      <c r="AA886" t="str">
        <f>IF(ISNUMBER(FIND("arbeid",Methode_Keuze)),"",IF(ISNUMBER(FIND("arbeid",Methode_Keuze)),"",IF(Tb_Activiteiten[[#This Row],[Loonkosten]]=1,Tb_Activiteiten[[#Headers],[Loonkosten]],"")))</f>
        <v/>
      </c>
      <c r="AB886" t="str">
        <f>IF(ISNUMBER(FIND("arbeid",Methode_Keuze)),"",IF(ISNUMBER(FIND("arbeid",Methode_Keuze)),"",IF(Tb_Activiteiten[[#This Row],[Eigen arbeid]]=1,Tb_Activiteiten[[#Headers],[Eigen arbeid]],"")))</f>
        <v/>
      </c>
      <c r="AC886" t="str">
        <f>IF(ISNUMBER(FIND("arbeid",Methode_Keuze)),"",IF(ISNUMBER(FIND("arbeid",Methode_Keuze)),"",IF(Tb_Activiteiten[[#This Row],[Projectmedewerker]]=1,Tb_Activiteiten[[#Headers],[Projectmedewerker]],"")))</f>
        <v/>
      </c>
      <c r="AD886" t="str">
        <f>IF(ISNUMBER(FIND("arbeid",Methode_Keuze)),"",IF(ISNUMBER(FIND("arbeid",Methode_Keuze)),"",IF(Tb_Activiteiten[[#This Row],[Landbouwer]]=1,Tb_Activiteiten[[#Headers],[Landbouwer]],"")))</f>
        <v/>
      </c>
      <c r="AE886" t="str">
        <f>IF(ISNUMBER(FIND("arbeid",Methode_Keuze)),"",IF(ISNUMBER(FIND("arbeid",Methode_Keuze)),"",IF(Tb_Activiteiten[[#This Row],[Adviseur]]=1,Tb_Activiteiten[[#Headers],[Adviseur]],"")))</f>
        <v/>
      </c>
      <c r="AF886" t="str">
        <f>IF(ISNUMBER(FIND("arbeid",Methode_Keuze)),"",IF(ISNUMBER(FIND("arbeid",Methode_Keuze)),"",IF(Tb_Activiteiten[[#This Row],[Projectleider/Expert]]=1,Tb_Activiteiten[[#Headers],[Projectleider/Expert]],"")))</f>
        <v/>
      </c>
      <c r="AG886" t="str">
        <f>IF(ISNUMBER(FIND("arbeid",Methode_Keuze)),"",IF(ISNUMBER(FIND("arbeid",Methode_Keuze)),"",IF(Tb_Activiteiten[[#This Row],[Arbeidskosten]]=1,Tb_Activiteiten[[#Headers],[Arbeidskosten]],"")))</f>
        <v/>
      </c>
      <c r="AH886" t="str">
        <f>IF(ISNUMBER(FIND("arbeid",Methode_Keuze)),"",IF(ISNUMBER(FIND("arbeid",Methode_Keuze)),"",IF(Tb_Activiteiten[[#This Row],[Arbeidskosten op basis van IKS]]=1,Tb_Activiteiten[[#Headers],[Arbeidskosten op basis van IKS]],"")))</f>
        <v/>
      </c>
      <c r="AI886" t="str">
        <f>IF(ISNUMBER(FIND("overige",Methode_Keuze)),"",IF(Tb_Activiteiten[[#This Row],[Kosten derden exclusief btw]]=1,Tb_Activiteiten[[#Headers],[Kosten derden exclusief btw]],""))</f>
        <v/>
      </c>
      <c r="AJ886" t="str">
        <f>IF(ISNUMBER(FIND("overige",Methode_Keuze)),"",IF(Tb_Activiteiten[[#This Row],[Niet verrekenbare btw]]=1,Tb_Activiteiten[[#Headers],[Niet verrekenbare btw]],""))</f>
        <v/>
      </c>
      <c r="AK886" t="str">
        <f>IF(ISNUMBER(FIND("overige",Methode_Keuze)),"",IF(Tb_Activiteiten[[#This Row],[Grondkosten]]=1,Tb_Activiteiten[[#Headers],[Grondkosten]],""))</f>
        <v/>
      </c>
      <c r="AL886" t="str">
        <f>IF(ISNUMBER(FIND("overige",Methode_Keuze)),"",IF(Tb_Activiteiten[[#This Row],[Bijdrage in natura (overige)]]=1,Tb_Activiteiten[[#Headers],[Bijdrage in natura (overige)]],""))</f>
        <v/>
      </c>
      <c r="AM886" t="str">
        <f>IF(ISNUMBER(FIND("overige",Methode_Keuze)),"",IF(Tb_Activiteiten[[#This Row],[Bijdrage in natura (vrijwilligers)]]=1,Tb_Activiteiten[[#Headers],[Bijdrage in natura (vrijwilligers)]],""))</f>
        <v/>
      </c>
      <c r="AN886" t="str">
        <f>IF(ISNUMBER(FIND("overige",Methode_Keuze)),"",IF(Tb_Activiteiten[[#This Row],[Afschrijvingskosten]]=1,Tb_Activiteiten[[#Headers],[Afschrijvingskosten]],""))</f>
        <v/>
      </c>
    </row>
    <row r="887" spans="1:40" x14ac:dyDescent="0.25">
      <c r="A887" s="342"/>
      <c r="F887" s="81"/>
      <c r="G887" s="81"/>
      <c r="L887" s="71"/>
      <c r="N887" t="str">
        <f>IFERROR(IF(VLOOKUP(Tb_Activiteiten[[#This Row],[Openstelling]],Tb_Openstelling[],2,0)=1,1,""),"")</f>
        <v/>
      </c>
      <c r="AA887" t="str">
        <f>IF(ISNUMBER(FIND("arbeid",Methode_Keuze)),"",IF(ISNUMBER(FIND("arbeid",Methode_Keuze)),"",IF(Tb_Activiteiten[[#This Row],[Loonkosten]]=1,Tb_Activiteiten[[#Headers],[Loonkosten]],"")))</f>
        <v/>
      </c>
      <c r="AB887" t="str">
        <f>IF(ISNUMBER(FIND("arbeid",Methode_Keuze)),"",IF(ISNUMBER(FIND("arbeid",Methode_Keuze)),"",IF(Tb_Activiteiten[[#This Row],[Eigen arbeid]]=1,Tb_Activiteiten[[#Headers],[Eigen arbeid]],"")))</f>
        <v/>
      </c>
      <c r="AC887" t="str">
        <f>IF(ISNUMBER(FIND("arbeid",Methode_Keuze)),"",IF(ISNUMBER(FIND("arbeid",Methode_Keuze)),"",IF(Tb_Activiteiten[[#This Row],[Projectmedewerker]]=1,Tb_Activiteiten[[#Headers],[Projectmedewerker]],"")))</f>
        <v/>
      </c>
      <c r="AD887" t="str">
        <f>IF(ISNUMBER(FIND("arbeid",Methode_Keuze)),"",IF(ISNUMBER(FIND("arbeid",Methode_Keuze)),"",IF(Tb_Activiteiten[[#This Row],[Landbouwer]]=1,Tb_Activiteiten[[#Headers],[Landbouwer]],"")))</f>
        <v/>
      </c>
      <c r="AE887" t="str">
        <f>IF(ISNUMBER(FIND("arbeid",Methode_Keuze)),"",IF(ISNUMBER(FIND("arbeid",Methode_Keuze)),"",IF(Tb_Activiteiten[[#This Row],[Adviseur]]=1,Tb_Activiteiten[[#Headers],[Adviseur]],"")))</f>
        <v/>
      </c>
      <c r="AF887" t="str">
        <f>IF(ISNUMBER(FIND("arbeid",Methode_Keuze)),"",IF(ISNUMBER(FIND("arbeid",Methode_Keuze)),"",IF(Tb_Activiteiten[[#This Row],[Projectleider/Expert]]=1,Tb_Activiteiten[[#Headers],[Projectleider/Expert]],"")))</f>
        <v/>
      </c>
      <c r="AG887" t="str">
        <f>IF(ISNUMBER(FIND("arbeid",Methode_Keuze)),"",IF(ISNUMBER(FIND("arbeid",Methode_Keuze)),"",IF(Tb_Activiteiten[[#This Row],[Arbeidskosten]]=1,Tb_Activiteiten[[#Headers],[Arbeidskosten]],"")))</f>
        <v/>
      </c>
      <c r="AH887" t="str">
        <f>IF(ISNUMBER(FIND("arbeid",Methode_Keuze)),"",IF(ISNUMBER(FIND("arbeid",Methode_Keuze)),"",IF(Tb_Activiteiten[[#This Row],[Arbeidskosten op basis van IKS]]=1,Tb_Activiteiten[[#Headers],[Arbeidskosten op basis van IKS]],"")))</f>
        <v/>
      </c>
      <c r="AI887" t="str">
        <f>IF(ISNUMBER(FIND("overige",Methode_Keuze)),"",IF(Tb_Activiteiten[[#This Row],[Kosten derden exclusief btw]]=1,Tb_Activiteiten[[#Headers],[Kosten derden exclusief btw]],""))</f>
        <v/>
      </c>
      <c r="AJ887" t="str">
        <f>IF(ISNUMBER(FIND("overige",Methode_Keuze)),"",IF(Tb_Activiteiten[[#This Row],[Niet verrekenbare btw]]=1,Tb_Activiteiten[[#Headers],[Niet verrekenbare btw]],""))</f>
        <v/>
      </c>
      <c r="AK887" t="str">
        <f>IF(ISNUMBER(FIND("overige",Methode_Keuze)),"",IF(Tb_Activiteiten[[#This Row],[Grondkosten]]=1,Tb_Activiteiten[[#Headers],[Grondkosten]],""))</f>
        <v/>
      </c>
      <c r="AL887" t="str">
        <f>IF(ISNUMBER(FIND("overige",Methode_Keuze)),"",IF(Tb_Activiteiten[[#This Row],[Bijdrage in natura (overige)]]=1,Tb_Activiteiten[[#Headers],[Bijdrage in natura (overige)]],""))</f>
        <v/>
      </c>
      <c r="AM887" t="str">
        <f>IF(ISNUMBER(FIND("overige",Methode_Keuze)),"",IF(Tb_Activiteiten[[#This Row],[Bijdrage in natura (vrijwilligers)]]=1,Tb_Activiteiten[[#Headers],[Bijdrage in natura (vrijwilligers)]],""))</f>
        <v/>
      </c>
      <c r="AN887" t="str">
        <f>IF(ISNUMBER(FIND("overige",Methode_Keuze)),"",IF(Tb_Activiteiten[[#This Row],[Afschrijvingskosten]]=1,Tb_Activiteiten[[#Headers],[Afschrijvingskosten]],""))</f>
        <v/>
      </c>
    </row>
    <row r="888" spans="1:40" x14ac:dyDescent="0.25">
      <c r="A888" s="342"/>
      <c r="F888" s="81"/>
      <c r="G888" s="81"/>
      <c r="L888" s="71"/>
      <c r="N888" t="str">
        <f>IFERROR(IF(VLOOKUP(Tb_Activiteiten[[#This Row],[Openstelling]],Tb_Openstelling[],2,0)=1,1,""),"")</f>
        <v/>
      </c>
      <c r="AA888" t="str">
        <f>IF(ISNUMBER(FIND("arbeid",Methode_Keuze)),"",IF(ISNUMBER(FIND("arbeid",Methode_Keuze)),"",IF(Tb_Activiteiten[[#This Row],[Loonkosten]]=1,Tb_Activiteiten[[#Headers],[Loonkosten]],"")))</f>
        <v/>
      </c>
      <c r="AB888" t="str">
        <f>IF(ISNUMBER(FIND("arbeid",Methode_Keuze)),"",IF(ISNUMBER(FIND("arbeid",Methode_Keuze)),"",IF(Tb_Activiteiten[[#This Row],[Eigen arbeid]]=1,Tb_Activiteiten[[#Headers],[Eigen arbeid]],"")))</f>
        <v/>
      </c>
      <c r="AC888" t="str">
        <f>IF(ISNUMBER(FIND("arbeid",Methode_Keuze)),"",IF(ISNUMBER(FIND("arbeid",Methode_Keuze)),"",IF(Tb_Activiteiten[[#This Row],[Projectmedewerker]]=1,Tb_Activiteiten[[#Headers],[Projectmedewerker]],"")))</f>
        <v/>
      </c>
      <c r="AD888" t="str">
        <f>IF(ISNUMBER(FIND("arbeid",Methode_Keuze)),"",IF(ISNUMBER(FIND("arbeid",Methode_Keuze)),"",IF(Tb_Activiteiten[[#This Row],[Landbouwer]]=1,Tb_Activiteiten[[#Headers],[Landbouwer]],"")))</f>
        <v/>
      </c>
      <c r="AE888" t="str">
        <f>IF(ISNUMBER(FIND("arbeid",Methode_Keuze)),"",IF(ISNUMBER(FIND("arbeid",Methode_Keuze)),"",IF(Tb_Activiteiten[[#This Row],[Adviseur]]=1,Tb_Activiteiten[[#Headers],[Adviseur]],"")))</f>
        <v/>
      </c>
      <c r="AF888" t="str">
        <f>IF(ISNUMBER(FIND("arbeid",Methode_Keuze)),"",IF(ISNUMBER(FIND("arbeid",Methode_Keuze)),"",IF(Tb_Activiteiten[[#This Row],[Projectleider/Expert]]=1,Tb_Activiteiten[[#Headers],[Projectleider/Expert]],"")))</f>
        <v/>
      </c>
      <c r="AG888" t="str">
        <f>IF(ISNUMBER(FIND("arbeid",Methode_Keuze)),"",IF(ISNUMBER(FIND("arbeid",Methode_Keuze)),"",IF(Tb_Activiteiten[[#This Row],[Arbeidskosten]]=1,Tb_Activiteiten[[#Headers],[Arbeidskosten]],"")))</f>
        <v/>
      </c>
      <c r="AH888" t="str">
        <f>IF(ISNUMBER(FIND("arbeid",Methode_Keuze)),"",IF(ISNUMBER(FIND("arbeid",Methode_Keuze)),"",IF(Tb_Activiteiten[[#This Row],[Arbeidskosten op basis van IKS]]=1,Tb_Activiteiten[[#Headers],[Arbeidskosten op basis van IKS]],"")))</f>
        <v/>
      </c>
      <c r="AI888" t="str">
        <f>IF(ISNUMBER(FIND("overige",Methode_Keuze)),"",IF(Tb_Activiteiten[[#This Row],[Kosten derden exclusief btw]]=1,Tb_Activiteiten[[#Headers],[Kosten derden exclusief btw]],""))</f>
        <v/>
      </c>
      <c r="AJ888" t="str">
        <f>IF(ISNUMBER(FIND("overige",Methode_Keuze)),"",IF(Tb_Activiteiten[[#This Row],[Niet verrekenbare btw]]=1,Tb_Activiteiten[[#Headers],[Niet verrekenbare btw]],""))</f>
        <v/>
      </c>
      <c r="AK888" t="str">
        <f>IF(ISNUMBER(FIND("overige",Methode_Keuze)),"",IF(Tb_Activiteiten[[#This Row],[Grondkosten]]=1,Tb_Activiteiten[[#Headers],[Grondkosten]],""))</f>
        <v/>
      </c>
      <c r="AL888" t="str">
        <f>IF(ISNUMBER(FIND("overige",Methode_Keuze)),"",IF(Tb_Activiteiten[[#This Row],[Bijdrage in natura (overige)]]=1,Tb_Activiteiten[[#Headers],[Bijdrage in natura (overige)]],""))</f>
        <v/>
      </c>
      <c r="AM888" t="str">
        <f>IF(ISNUMBER(FIND("overige",Methode_Keuze)),"",IF(Tb_Activiteiten[[#This Row],[Bijdrage in natura (vrijwilligers)]]=1,Tb_Activiteiten[[#Headers],[Bijdrage in natura (vrijwilligers)]],""))</f>
        <v/>
      </c>
      <c r="AN888" t="str">
        <f>IF(ISNUMBER(FIND("overige",Methode_Keuze)),"",IF(Tb_Activiteiten[[#This Row],[Afschrijvingskosten]]=1,Tb_Activiteiten[[#Headers],[Afschrijvingskosten]],""))</f>
        <v/>
      </c>
    </row>
    <row r="889" spans="1:40" x14ac:dyDescent="0.25">
      <c r="A889" s="342"/>
      <c r="F889" s="81"/>
      <c r="G889" s="81"/>
      <c r="L889" s="71"/>
      <c r="N889" t="str">
        <f>IFERROR(IF(VLOOKUP(Tb_Activiteiten[[#This Row],[Openstelling]],Tb_Openstelling[],2,0)=1,1,""),"")</f>
        <v/>
      </c>
      <c r="AA889" t="str">
        <f>IF(ISNUMBER(FIND("arbeid",Methode_Keuze)),"",IF(ISNUMBER(FIND("arbeid",Methode_Keuze)),"",IF(Tb_Activiteiten[[#This Row],[Loonkosten]]=1,Tb_Activiteiten[[#Headers],[Loonkosten]],"")))</f>
        <v/>
      </c>
      <c r="AB889" t="str">
        <f>IF(ISNUMBER(FIND("arbeid",Methode_Keuze)),"",IF(ISNUMBER(FIND("arbeid",Methode_Keuze)),"",IF(Tb_Activiteiten[[#This Row],[Eigen arbeid]]=1,Tb_Activiteiten[[#Headers],[Eigen arbeid]],"")))</f>
        <v/>
      </c>
      <c r="AC889" t="str">
        <f>IF(ISNUMBER(FIND("arbeid",Methode_Keuze)),"",IF(ISNUMBER(FIND("arbeid",Methode_Keuze)),"",IF(Tb_Activiteiten[[#This Row],[Projectmedewerker]]=1,Tb_Activiteiten[[#Headers],[Projectmedewerker]],"")))</f>
        <v/>
      </c>
      <c r="AD889" t="str">
        <f>IF(ISNUMBER(FIND("arbeid",Methode_Keuze)),"",IF(ISNUMBER(FIND("arbeid",Methode_Keuze)),"",IF(Tb_Activiteiten[[#This Row],[Landbouwer]]=1,Tb_Activiteiten[[#Headers],[Landbouwer]],"")))</f>
        <v/>
      </c>
      <c r="AE889" t="str">
        <f>IF(ISNUMBER(FIND("arbeid",Methode_Keuze)),"",IF(ISNUMBER(FIND("arbeid",Methode_Keuze)),"",IF(Tb_Activiteiten[[#This Row],[Adviseur]]=1,Tb_Activiteiten[[#Headers],[Adviseur]],"")))</f>
        <v/>
      </c>
      <c r="AF889" t="str">
        <f>IF(ISNUMBER(FIND("arbeid",Methode_Keuze)),"",IF(ISNUMBER(FIND("arbeid",Methode_Keuze)),"",IF(Tb_Activiteiten[[#This Row],[Projectleider/Expert]]=1,Tb_Activiteiten[[#Headers],[Projectleider/Expert]],"")))</f>
        <v/>
      </c>
      <c r="AG889" t="str">
        <f>IF(ISNUMBER(FIND("arbeid",Methode_Keuze)),"",IF(ISNUMBER(FIND("arbeid",Methode_Keuze)),"",IF(Tb_Activiteiten[[#This Row],[Arbeidskosten]]=1,Tb_Activiteiten[[#Headers],[Arbeidskosten]],"")))</f>
        <v/>
      </c>
      <c r="AH889" t="str">
        <f>IF(ISNUMBER(FIND("arbeid",Methode_Keuze)),"",IF(ISNUMBER(FIND("arbeid",Methode_Keuze)),"",IF(Tb_Activiteiten[[#This Row],[Arbeidskosten op basis van IKS]]=1,Tb_Activiteiten[[#Headers],[Arbeidskosten op basis van IKS]],"")))</f>
        <v/>
      </c>
      <c r="AI889" t="str">
        <f>IF(ISNUMBER(FIND("overige",Methode_Keuze)),"",IF(Tb_Activiteiten[[#This Row],[Kosten derden exclusief btw]]=1,Tb_Activiteiten[[#Headers],[Kosten derden exclusief btw]],""))</f>
        <v/>
      </c>
      <c r="AJ889" t="str">
        <f>IF(ISNUMBER(FIND("overige",Methode_Keuze)),"",IF(Tb_Activiteiten[[#This Row],[Niet verrekenbare btw]]=1,Tb_Activiteiten[[#Headers],[Niet verrekenbare btw]],""))</f>
        <v/>
      </c>
      <c r="AK889" t="str">
        <f>IF(ISNUMBER(FIND("overige",Methode_Keuze)),"",IF(Tb_Activiteiten[[#This Row],[Grondkosten]]=1,Tb_Activiteiten[[#Headers],[Grondkosten]],""))</f>
        <v/>
      </c>
      <c r="AL889" t="str">
        <f>IF(ISNUMBER(FIND("overige",Methode_Keuze)),"",IF(Tb_Activiteiten[[#This Row],[Bijdrage in natura (overige)]]=1,Tb_Activiteiten[[#Headers],[Bijdrage in natura (overige)]],""))</f>
        <v/>
      </c>
      <c r="AM889" t="str">
        <f>IF(ISNUMBER(FIND("overige",Methode_Keuze)),"",IF(Tb_Activiteiten[[#This Row],[Bijdrage in natura (vrijwilligers)]]=1,Tb_Activiteiten[[#Headers],[Bijdrage in natura (vrijwilligers)]],""))</f>
        <v/>
      </c>
      <c r="AN889" t="str">
        <f>IF(ISNUMBER(FIND("overige",Methode_Keuze)),"",IF(Tb_Activiteiten[[#This Row],[Afschrijvingskosten]]=1,Tb_Activiteiten[[#Headers],[Afschrijvingskosten]],""))</f>
        <v/>
      </c>
    </row>
    <row r="890" spans="1:40" x14ac:dyDescent="0.25">
      <c r="A890" s="342"/>
      <c r="F890" s="81"/>
      <c r="G890" s="81"/>
      <c r="L890" s="71"/>
      <c r="N890" t="str">
        <f>IFERROR(IF(VLOOKUP(Tb_Activiteiten[[#This Row],[Openstelling]],Tb_Openstelling[],2,0)=1,1,""),"")</f>
        <v/>
      </c>
      <c r="AA890" t="str">
        <f>IF(ISNUMBER(FIND("arbeid",Methode_Keuze)),"",IF(ISNUMBER(FIND("arbeid",Methode_Keuze)),"",IF(Tb_Activiteiten[[#This Row],[Loonkosten]]=1,Tb_Activiteiten[[#Headers],[Loonkosten]],"")))</f>
        <v/>
      </c>
      <c r="AB890" t="str">
        <f>IF(ISNUMBER(FIND("arbeid",Methode_Keuze)),"",IF(ISNUMBER(FIND("arbeid",Methode_Keuze)),"",IF(Tb_Activiteiten[[#This Row],[Eigen arbeid]]=1,Tb_Activiteiten[[#Headers],[Eigen arbeid]],"")))</f>
        <v/>
      </c>
      <c r="AC890" t="str">
        <f>IF(ISNUMBER(FIND("arbeid",Methode_Keuze)),"",IF(ISNUMBER(FIND("arbeid",Methode_Keuze)),"",IF(Tb_Activiteiten[[#This Row],[Projectmedewerker]]=1,Tb_Activiteiten[[#Headers],[Projectmedewerker]],"")))</f>
        <v/>
      </c>
      <c r="AD890" t="str">
        <f>IF(ISNUMBER(FIND("arbeid",Methode_Keuze)),"",IF(ISNUMBER(FIND("arbeid",Methode_Keuze)),"",IF(Tb_Activiteiten[[#This Row],[Landbouwer]]=1,Tb_Activiteiten[[#Headers],[Landbouwer]],"")))</f>
        <v/>
      </c>
      <c r="AE890" t="str">
        <f>IF(ISNUMBER(FIND("arbeid",Methode_Keuze)),"",IF(ISNUMBER(FIND("arbeid",Methode_Keuze)),"",IF(Tb_Activiteiten[[#This Row],[Adviseur]]=1,Tb_Activiteiten[[#Headers],[Adviseur]],"")))</f>
        <v/>
      </c>
      <c r="AF890" t="str">
        <f>IF(ISNUMBER(FIND("arbeid",Methode_Keuze)),"",IF(ISNUMBER(FIND("arbeid",Methode_Keuze)),"",IF(Tb_Activiteiten[[#This Row],[Projectleider/Expert]]=1,Tb_Activiteiten[[#Headers],[Projectleider/Expert]],"")))</f>
        <v/>
      </c>
      <c r="AG890" t="str">
        <f>IF(ISNUMBER(FIND("arbeid",Methode_Keuze)),"",IF(ISNUMBER(FIND("arbeid",Methode_Keuze)),"",IF(Tb_Activiteiten[[#This Row],[Arbeidskosten]]=1,Tb_Activiteiten[[#Headers],[Arbeidskosten]],"")))</f>
        <v/>
      </c>
      <c r="AH890" t="str">
        <f>IF(ISNUMBER(FIND("arbeid",Methode_Keuze)),"",IF(ISNUMBER(FIND("arbeid",Methode_Keuze)),"",IF(Tb_Activiteiten[[#This Row],[Arbeidskosten op basis van IKS]]=1,Tb_Activiteiten[[#Headers],[Arbeidskosten op basis van IKS]],"")))</f>
        <v/>
      </c>
      <c r="AI890" t="str">
        <f>IF(ISNUMBER(FIND("overige",Methode_Keuze)),"",IF(Tb_Activiteiten[[#This Row],[Kosten derden exclusief btw]]=1,Tb_Activiteiten[[#Headers],[Kosten derden exclusief btw]],""))</f>
        <v/>
      </c>
      <c r="AJ890" t="str">
        <f>IF(ISNUMBER(FIND("overige",Methode_Keuze)),"",IF(Tb_Activiteiten[[#This Row],[Niet verrekenbare btw]]=1,Tb_Activiteiten[[#Headers],[Niet verrekenbare btw]],""))</f>
        <v/>
      </c>
      <c r="AK890" t="str">
        <f>IF(ISNUMBER(FIND("overige",Methode_Keuze)),"",IF(Tb_Activiteiten[[#This Row],[Grondkosten]]=1,Tb_Activiteiten[[#Headers],[Grondkosten]],""))</f>
        <v/>
      </c>
      <c r="AL890" t="str">
        <f>IF(ISNUMBER(FIND("overige",Methode_Keuze)),"",IF(Tb_Activiteiten[[#This Row],[Bijdrage in natura (overige)]]=1,Tb_Activiteiten[[#Headers],[Bijdrage in natura (overige)]],""))</f>
        <v/>
      </c>
      <c r="AM890" t="str">
        <f>IF(ISNUMBER(FIND("overige",Methode_Keuze)),"",IF(Tb_Activiteiten[[#This Row],[Bijdrage in natura (vrijwilligers)]]=1,Tb_Activiteiten[[#Headers],[Bijdrage in natura (vrijwilligers)]],""))</f>
        <v/>
      </c>
      <c r="AN890" t="str">
        <f>IF(ISNUMBER(FIND("overige",Methode_Keuze)),"",IF(Tb_Activiteiten[[#This Row],[Afschrijvingskosten]]=1,Tb_Activiteiten[[#Headers],[Afschrijvingskosten]],""))</f>
        <v/>
      </c>
    </row>
    <row r="891" spans="1:40" x14ac:dyDescent="0.25">
      <c r="A891" s="342"/>
      <c r="F891" s="81"/>
      <c r="G891" s="81"/>
      <c r="L891" s="71"/>
      <c r="N891" t="str">
        <f>IFERROR(IF(VLOOKUP(Tb_Activiteiten[[#This Row],[Openstelling]],Tb_Openstelling[],2,0)=1,1,""),"")</f>
        <v/>
      </c>
      <c r="AA891" t="str">
        <f>IF(ISNUMBER(FIND("arbeid",Methode_Keuze)),"",IF(ISNUMBER(FIND("arbeid",Methode_Keuze)),"",IF(Tb_Activiteiten[[#This Row],[Loonkosten]]=1,Tb_Activiteiten[[#Headers],[Loonkosten]],"")))</f>
        <v/>
      </c>
      <c r="AB891" t="str">
        <f>IF(ISNUMBER(FIND("arbeid",Methode_Keuze)),"",IF(ISNUMBER(FIND("arbeid",Methode_Keuze)),"",IF(Tb_Activiteiten[[#This Row],[Eigen arbeid]]=1,Tb_Activiteiten[[#Headers],[Eigen arbeid]],"")))</f>
        <v/>
      </c>
      <c r="AC891" t="str">
        <f>IF(ISNUMBER(FIND("arbeid",Methode_Keuze)),"",IF(ISNUMBER(FIND("arbeid",Methode_Keuze)),"",IF(Tb_Activiteiten[[#This Row],[Projectmedewerker]]=1,Tb_Activiteiten[[#Headers],[Projectmedewerker]],"")))</f>
        <v/>
      </c>
      <c r="AD891" t="str">
        <f>IF(ISNUMBER(FIND("arbeid",Methode_Keuze)),"",IF(ISNUMBER(FIND("arbeid",Methode_Keuze)),"",IF(Tb_Activiteiten[[#This Row],[Landbouwer]]=1,Tb_Activiteiten[[#Headers],[Landbouwer]],"")))</f>
        <v/>
      </c>
      <c r="AE891" t="str">
        <f>IF(ISNUMBER(FIND("arbeid",Methode_Keuze)),"",IF(ISNUMBER(FIND("arbeid",Methode_Keuze)),"",IF(Tb_Activiteiten[[#This Row],[Adviseur]]=1,Tb_Activiteiten[[#Headers],[Adviseur]],"")))</f>
        <v/>
      </c>
      <c r="AF891" t="str">
        <f>IF(ISNUMBER(FIND("arbeid",Methode_Keuze)),"",IF(ISNUMBER(FIND("arbeid",Methode_Keuze)),"",IF(Tb_Activiteiten[[#This Row],[Projectleider/Expert]]=1,Tb_Activiteiten[[#Headers],[Projectleider/Expert]],"")))</f>
        <v/>
      </c>
      <c r="AG891" t="str">
        <f>IF(ISNUMBER(FIND("arbeid",Methode_Keuze)),"",IF(ISNUMBER(FIND("arbeid",Methode_Keuze)),"",IF(Tb_Activiteiten[[#This Row],[Arbeidskosten]]=1,Tb_Activiteiten[[#Headers],[Arbeidskosten]],"")))</f>
        <v/>
      </c>
      <c r="AH891" t="str">
        <f>IF(ISNUMBER(FIND("arbeid",Methode_Keuze)),"",IF(ISNUMBER(FIND("arbeid",Methode_Keuze)),"",IF(Tb_Activiteiten[[#This Row],[Arbeidskosten op basis van IKS]]=1,Tb_Activiteiten[[#Headers],[Arbeidskosten op basis van IKS]],"")))</f>
        <v/>
      </c>
      <c r="AI891" t="str">
        <f>IF(ISNUMBER(FIND("overige",Methode_Keuze)),"",IF(Tb_Activiteiten[[#This Row],[Kosten derden exclusief btw]]=1,Tb_Activiteiten[[#Headers],[Kosten derden exclusief btw]],""))</f>
        <v/>
      </c>
      <c r="AJ891" t="str">
        <f>IF(ISNUMBER(FIND("overige",Methode_Keuze)),"",IF(Tb_Activiteiten[[#This Row],[Niet verrekenbare btw]]=1,Tb_Activiteiten[[#Headers],[Niet verrekenbare btw]],""))</f>
        <v/>
      </c>
      <c r="AK891" t="str">
        <f>IF(ISNUMBER(FIND("overige",Methode_Keuze)),"",IF(Tb_Activiteiten[[#This Row],[Grondkosten]]=1,Tb_Activiteiten[[#Headers],[Grondkosten]],""))</f>
        <v/>
      </c>
      <c r="AL891" t="str">
        <f>IF(ISNUMBER(FIND("overige",Methode_Keuze)),"",IF(Tb_Activiteiten[[#This Row],[Bijdrage in natura (overige)]]=1,Tb_Activiteiten[[#Headers],[Bijdrage in natura (overige)]],""))</f>
        <v/>
      </c>
      <c r="AM891" t="str">
        <f>IF(ISNUMBER(FIND("overige",Methode_Keuze)),"",IF(Tb_Activiteiten[[#This Row],[Bijdrage in natura (vrijwilligers)]]=1,Tb_Activiteiten[[#Headers],[Bijdrage in natura (vrijwilligers)]],""))</f>
        <v/>
      </c>
      <c r="AN891" t="str">
        <f>IF(ISNUMBER(FIND("overige",Methode_Keuze)),"",IF(Tb_Activiteiten[[#This Row],[Afschrijvingskosten]]=1,Tb_Activiteiten[[#Headers],[Afschrijvingskosten]],""))</f>
        <v/>
      </c>
    </row>
    <row r="892" spans="1:40" x14ac:dyDescent="0.25">
      <c r="A892" s="342"/>
      <c r="F892" s="81"/>
      <c r="G892" s="81"/>
      <c r="L892" s="71"/>
      <c r="N892" t="str">
        <f>IFERROR(IF(VLOOKUP(Tb_Activiteiten[[#This Row],[Openstelling]],Tb_Openstelling[],2,0)=1,1,""),"")</f>
        <v/>
      </c>
      <c r="AA892" t="str">
        <f>IF(ISNUMBER(FIND("arbeid",Methode_Keuze)),"",IF(ISNUMBER(FIND("arbeid",Methode_Keuze)),"",IF(Tb_Activiteiten[[#This Row],[Loonkosten]]=1,Tb_Activiteiten[[#Headers],[Loonkosten]],"")))</f>
        <v/>
      </c>
      <c r="AB892" t="str">
        <f>IF(ISNUMBER(FIND("arbeid",Methode_Keuze)),"",IF(ISNUMBER(FIND("arbeid",Methode_Keuze)),"",IF(Tb_Activiteiten[[#This Row],[Eigen arbeid]]=1,Tb_Activiteiten[[#Headers],[Eigen arbeid]],"")))</f>
        <v/>
      </c>
      <c r="AC892" t="str">
        <f>IF(ISNUMBER(FIND("arbeid",Methode_Keuze)),"",IF(ISNUMBER(FIND("arbeid",Methode_Keuze)),"",IF(Tb_Activiteiten[[#This Row],[Projectmedewerker]]=1,Tb_Activiteiten[[#Headers],[Projectmedewerker]],"")))</f>
        <v/>
      </c>
      <c r="AD892" t="str">
        <f>IF(ISNUMBER(FIND("arbeid",Methode_Keuze)),"",IF(ISNUMBER(FIND("arbeid",Methode_Keuze)),"",IF(Tb_Activiteiten[[#This Row],[Landbouwer]]=1,Tb_Activiteiten[[#Headers],[Landbouwer]],"")))</f>
        <v/>
      </c>
      <c r="AE892" t="str">
        <f>IF(ISNUMBER(FIND("arbeid",Methode_Keuze)),"",IF(ISNUMBER(FIND("arbeid",Methode_Keuze)),"",IF(Tb_Activiteiten[[#This Row],[Adviseur]]=1,Tb_Activiteiten[[#Headers],[Adviseur]],"")))</f>
        <v/>
      </c>
      <c r="AF892" t="str">
        <f>IF(ISNUMBER(FIND("arbeid",Methode_Keuze)),"",IF(ISNUMBER(FIND("arbeid",Methode_Keuze)),"",IF(Tb_Activiteiten[[#This Row],[Projectleider/Expert]]=1,Tb_Activiteiten[[#Headers],[Projectleider/Expert]],"")))</f>
        <v/>
      </c>
      <c r="AG892" t="str">
        <f>IF(ISNUMBER(FIND("arbeid",Methode_Keuze)),"",IF(ISNUMBER(FIND("arbeid",Methode_Keuze)),"",IF(Tb_Activiteiten[[#This Row],[Arbeidskosten]]=1,Tb_Activiteiten[[#Headers],[Arbeidskosten]],"")))</f>
        <v/>
      </c>
      <c r="AH892" t="str">
        <f>IF(ISNUMBER(FIND("arbeid",Methode_Keuze)),"",IF(ISNUMBER(FIND("arbeid",Methode_Keuze)),"",IF(Tb_Activiteiten[[#This Row],[Arbeidskosten op basis van IKS]]=1,Tb_Activiteiten[[#Headers],[Arbeidskosten op basis van IKS]],"")))</f>
        <v/>
      </c>
      <c r="AI892" t="str">
        <f>IF(ISNUMBER(FIND("overige",Methode_Keuze)),"",IF(Tb_Activiteiten[[#This Row],[Kosten derden exclusief btw]]=1,Tb_Activiteiten[[#Headers],[Kosten derden exclusief btw]],""))</f>
        <v/>
      </c>
      <c r="AJ892" t="str">
        <f>IF(ISNUMBER(FIND("overige",Methode_Keuze)),"",IF(Tb_Activiteiten[[#This Row],[Niet verrekenbare btw]]=1,Tb_Activiteiten[[#Headers],[Niet verrekenbare btw]],""))</f>
        <v/>
      </c>
      <c r="AK892" t="str">
        <f>IF(ISNUMBER(FIND("overige",Methode_Keuze)),"",IF(Tb_Activiteiten[[#This Row],[Grondkosten]]=1,Tb_Activiteiten[[#Headers],[Grondkosten]],""))</f>
        <v/>
      </c>
      <c r="AL892" t="str">
        <f>IF(ISNUMBER(FIND("overige",Methode_Keuze)),"",IF(Tb_Activiteiten[[#This Row],[Bijdrage in natura (overige)]]=1,Tb_Activiteiten[[#Headers],[Bijdrage in natura (overige)]],""))</f>
        <v/>
      </c>
      <c r="AM892" t="str">
        <f>IF(ISNUMBER(FIND("overige",Methode_Keuze)),"",IF(Tb_Activiteiten[[#This Row],[Bijdrage in natura (vrijwilligers)]]=1,Tb_Activiteiten[[#Headers],[Bijdrage in natura (vrijwilligers)]],""))</f>
        <v/>
      </c>
      <c r="AN892" t="str">
        <f>IF(ISNUMBER(FIND("overige",Methode_Keuze)),"",IF(Tb_Activiteiten[[#This Row],[Afschrijvingskosten]]=1,Tb_Activiteiten[[#Headers],[Afschrijvingskosten]],""))</f>
        <v/>
      </c>
    </row>
    <row r="893" spans="1:40" x14ac:dyDescent="0.25">
      <c r="A893" s="342"/>
      <c r="F893" s="81"/>
      <c r="G893" s="81"/>
      <c r="L893" s="71"/>
      <c r="N893" t="str">
        <f>IFERROR(IF(VLOOKUP(Tb_Activiteiten[[#This Row],[Openstelling]],Tb_Openstelling[],2,0)=1,1,""),"")</f>
        <v/>
      </c>
      <c r="AA893" t="str">
        <f>IF(ISNUMBER(FIND("arbeid",Methode_Keuze)),"",IF(ISNUMBER(FIND("arbeid",Methode_Keuze)),"",IF(Tb_Activiteiten[[#This Row],[Loonkosten]]=1,Tb_Activiteiten[[#Headers],[Loonkosten]],"")))</f>
        <v/>
      </c>
      <c r="AB893" t="str">
        <f>IF(ISNUMBER(FIND("arbeid",Methode_Keuze)),"",IF(ISNUMBER(FIND("arbeid",Methode_Keuze)),"",IF(Tb_Activiteiten[[#This Row],[Eigen arbeid]]=1,Tb_Activiteiten[[#Headers],[Eigen arbeid]],"")))</f>
        <v/>
      </c>
      <c r="AC893" t="str">
        <f>IF(ISNUMBER(FIND("arbeid",Methode_Keuze)),"",IF(ISNUMBER(FIND("arbeid",Methode_Keuze)),"",IF(Tb_Activiteiten[[#This Row],[Projectmedewerker]]=1,Tb_Activiteiten[[#Headers],[Projectmedewerker]],"")))</f>
        <v/>
      </c>
      <c r="AD893" t="str">
        <f>IF(ISNUMBER(FIND("arbeid",Methode_Keuze)),"",IF(ISNUMBER(FIND("arbeid",Methode_Keuze)),"",IF(Tb_Activiteiten[[#This Row],[Landbouwer]]=1,Tb_Activiteiten[[#Headers],[Landbouwer]],"")))</f>
        <v/>
      </c>
      <c r="AE893" t="str">
        <f>IF(ISNUMBER(FIND("arbeid",Methode_Keuze)),"",IF(ISNUMBER(FIND("arbeid",Methode_Keuze)),"",IF(Tb_Activiteiten[[#This Row],[Adviseur]]=1,Tb_Activiteiten[[#Headers],[Adviseur]],"")))</f>
        <v/>
      </c>
      <c r="AF893" t="str">
        <f>IF(ISNUMBER(FIND("arbeid",Methode_Keuze)),"",IF(ISNUMBER(FIND("arbeid",Methode_Keuze)),"",IF(Tb_Activiteiten[[#This Row],[Projectleider/Expert]]=1,Tb_Activiteiten[[#Headers],[Projectleider/Expert]],"")))</f>
        <v/>
      </c>
      <c r="AG893" t="str">
        <f>IF(ISNUMBER(FIND("arbeid",Methode_Keuze)),"",IF(ISNUMBER(FIND("arbeid",Methode_Keuze)),"",IF(Tb_Activiteiten[[#This Row],[Arbeidskosten]]=1,Tb_Activiteiten[[#Headers],[Arbeidskosten]],"")))</f>
        <v/>
      </c>
      <c r="AH893" t="str">
        <f>IF(ISNUMBER(FIND("arbeid",Methode_Keuze)),"",IF(ISNUMBER(FIND("arbeid",Methode_Keuze)),"",IF(Tb_Activiteiten[[#This Row],[Arbeidskosten op basis van IKS]]=1,Tb_Activiteiten[[#Headers],[Arbeidskosten op basis van IKS]],"")))</f>
        <v/>
      </c>
      <c r="AI893" t="str">
        <f>IF(ISNUMBER(FIND("overige",Methode_Keuze)),"",IF(Tb_Activiteiten[[#This Row],[Kosten derden exclusief btw]]=1,Tb_Activiteiten[[#Headers],[Kosten derden exclusief btw]],""))</f>
        <v/>
      </c>
      <c r="AJ893" t="str">
        <f>IF(ISNUMBER(FIND("overige",Methode_Keuze)),"",IF(Tb_Activiteiten[[#This Row],[Niet verrekenbare btw]]=1,Tb_Activiteiten[[#Headers],[Niet verrekenbare btw]],""))</f>
        <v/>
      </c>
      <c r="AK893" t="str">
        <f>IF(ISNUMBER(FIND("overige",Methode_Keuze)),"",IF(Tb_Activiteiten[[#This Row],[Grondkosten]]=1,Tb_Activiteiten[[#Headers],[Grondkosten]],""))</f>
        <v/>
      </c>
      <c r="AL893" t="str">
        <f>IF(ISNUMBER(FIND("overige",Methode_Keuze)),"",IF(Tb_Activiteiten[[#This Row],[Bijdrage in natura (overige)]]=1,Tb_Activiteiten[[#Headers],[Bijdrage in natura (overige)]],""))</f>
        <v/>
      </c>
      <c r="AM893" t="str">
        <f>IF(ISNUMBER(FIND("overige",Methode_Keuze)),"",IF(Tb_Activiteiten[[#This Row],[Bijdrage in natura (vrijwilligers)]]=1,Tb_Activiteiten[[#Headers],[Bijdrage in natura (vrijwilligers)]],""))</f>
        <v/>
      </c>
      <c r="AN893" t="str">
        <f>IF(ISNUMBER(FIND("overige",Methode_Keuze)),"",IF(Tb_Activiteiten[[#This Row],[Afschrijvingskosten]]=1,Tb_Activiteiten[[#Headers],[Afschrijvingskosten]],""))</f>
        <v/>
      </c>
    </row>
    <row r="894" spans="1:40" x14ac:dyDescent="0.25">
      <c r="A894" s="342"/>
      <c r="F894" s="81"/>
      <c r="G894" s="81"/>
      <c r="L894" s="71"/>
      <c r="N894" t="str">
        <f>IFERROR(IF(VLOOKUP(Tb_Activiteiten[[#This Row],[Openstelling]],Tb_Openstelling[],2,0)=1,1,""),"")</f>
        <v/>
      </c>
      <c r="AA894" t="str">
        <f>IF(ISNUMBER(FIND("arbeid",Methode_Keuze)),"",IF(ISNUMBER(FIND("arbeid",Methode_Keuze)),"",IF(Tb_Activiteiten[[#This Row],[Loonkosten]]=1,Tb_Activiteiten[[#Headers],[Loonkosten]],"")))</f>
        <v/>
      </c>
      <c r="AB894" t="str">
        <f>IF(ISNUMBER(FIND("arbeid",Methode_Keuze)),"",IF(ISNUMBER(FIND("arbeid",Methode_Keuze)),"",IF(Tb_Activiteiten[[#This Row],[Eigen arbeid]]=1,Tb_Activiteiten[[#Headers],[Eigen arbeid]],"")))</f>
        <v/>
      </c>
      <c r="AC894" t="str">
        <f>IF(ISNUMBER(FIND("arbeid",Methode_Keuze)),"",IF(ISNUMBER(FIND("arbeid",Methode_Keuze)),"",IF(Tb_Activiteiten[[#This Row],[Projectmedewerker]]=1,Tb_Activiteiten[[#Headers],[Projectmedewerker]],"")))</f>
        <v/>
      </c>
      <c r="AD894" t="str">
        <f>IF(ISNUMBER(FIND("arbeid",Methode_Keuze)),"",IF(ISNUMBER(FIND("arbeid",Methode_Keuze)),"",IF(Tb_Activiteiten[[#This Row],[Landbouwer]]=1,Tb_Activiteiten[[#Headers],[Landbouwer]],"")))</f>
        <v/>
      </c>
      <c r="AE894" t="str">
        <f>IF(ISNUMBER(FIND("arbeid",Methode_Keuze)),"",IF(ISNUMBER(FIND("arbeid",Methode_Keuze)),"",IF(Tb_Activiteiten[[#This Row],[Adviseur]]=1,Tb_Activiteiten[[#Headers],[Adviseur]],"")))</f>
        <v/>
      </c>
      <c r="AF894" t="str">
        <f>IF(ISNUMBER(FIND("arbeid",Methode_Keuze)),"",IF(ISNUMBER(FIND("arbeid",Methode_Keuze)),"",IF(Tb_Activiteiten[[#This Row],[Projectleider/Expert]]=1,Tb_Activiteiten[[#Headers],[Projectleider/Expert]],"")))</f>
        <v/>
      </c>
      <c r="AG894" t="str">
        <f>IF(ISNUMBER(FIND("arbeid",Methode_Keuze)),"",IF(ISNUMBER(FIND("arbeid",Methode_Keuze)),"",IF(Tb_Activiteiten[[#This Row],[Arbeidskosten]]=1,Tb_Activiteiten[[#Headers],[Arbeidskosten]],"")))</f>
        <v/>
      </c>
      <c r="AH894" t="str">
        <f>IF(ISNUMBER(FIND("arbeid",Methode_Keuze)),"",IF(ISNUMBER(FIND("arbeid",Methode_Keuze)),"",IF(Tb_Activiteiten[[#This Row],[Arbeidskosten op basis van IKS]]=1,Tb_Activiteiten[[#Headers],[Arbeidskosten op basis van IKS]],"")))</f>
        <v/>
      </c>
      <c r="AI894" t="str">
        <f>IF(ISNUMBER(FIND("overige",Methode_Keuze)),"",IF(Tb_Activiteiten[[#This Row],[Kosten derden exclusief btw]]=1,Tb_Activiteiten[[#Headers],[Kosten derden exclusief btw]],""))</f>
        <v/>
      </c>
      <c r="AJ894" t="str">
        <f>IF(ISNUMBER(FIND("overige",Methode_Keuze)),"",IF(Tb_Activiteiten[[#This Row],[Niet verrekenbare btw]]=1,Tb_Activiteiten[[#Headers],[Niet verrekenbare btw]],""))</f>
        <v/>
      </c>
      <c r="AK894" t="str">
        <f>IF(ISNUMBER(FIND("overige",Methode_Keuze)),"",IF(Tb_Activiteiten[[#This Row],[Grondkosten]]=1,Tb_Activiteiten[[#Headers],[Grondkosten]],""))</f>
        <v/>
      </c>
      <c r="AL894" t="str">
        <f>IF(ISNUMBER(FIND("overige",Methode_Keuze)),"",IF(Tb_Activiteiten[[#This Row],[Bijdrage in natura (overige)]]=1,Tb_Activiteiten[[#Headers],[Bijdrage in natura (overige)]],""))</f>
        <v/>
      </c>
      <c r="AM894" t="str">
        <f>IF(ISNUMBER(FIND("overige",Methode_Keuze)),"",IF(Tb_Activiteiten[[#This Row],[Bijdrage in natura (vrijwilligers)]]=1,Tb_Activiteiten[[#Headers],[Bijdrage in natura (vrijwilligers)]],""))</f>
        <v/>
      </c>
      <c r="AN894" t="str">
        <f>IF(ISNUMBER(FIND("overige",Methode_Keuze)),"",IF(Tb_Activiteiten[[#This Row],[Afschrijvingskosten]]=1,Tb_Activiteiten[[#Headers],[Afschrijvingskosten]],""))</f>
        <v/>
      </c>
    </row>
    <row r="895" spans="1:40" x14ac:dyDescent="0.25">
      <c r="A895" s="342"/>
      <c r="F895" s="81"/>
      <c r="G895" s="81"/>
      <c r="L895" s="71"/>
      <c r="N895" t="str">
        <f>IFERROR(IF(VLOOKUP(Tb_Activiteiten[[#This Row],[Openstelling]],Tb_Openstelling[],2,0)=1,1,""),"")</f>
        <v/>
      </c>
      <c r="AA895" t="str">
        <f>IF(ISNUMBER(FIND("arbeid",Methode_Keuze)),"",IF(ISNUMBER(FIND("arbeid",Methode_Keuze)),"",IF(Tb_Activiteiten[[#This Row],[Loonkosten]]=1,Tb_Activiteiten[[#Headers],[Loonkosten]],"")))</f>
        <v/>
      </c>
      <c r="AB895" t="str">
        <f>IF(ISNUMBER(FIND("arbeid",Methode_Keuze)),"",IF(ISNUMBER(FIND("arbeid",Methode_Keuze)),"",IF(Tb_Activiteiten[[#This Row],[Eigen arbeid]]=1,Tb_Activiteiten[[#Headers],[Eigen arbeid]],"")))</f>
        <v/>
      </c>
      <c r="AC895" t="str">
        <f>IF(ISNUMBER(FIND("arbeid",Methode_Keuze)),"",IF(ISNUMBER(FIND("arbeid",Methode_Keuze)),"",IF(Tb_Activiteiten[[#This Row],[Projectmedewerker]]=1,Tb_Activiteiten[[#Headers],[Projectmedewerker]],"")))</f>
        <v/>
      </c>
      <c r="AD895" t="str">
        <f>IF(ISNUMBER(FIND("arbeid",Methode_Keuze)),"",IF(ISNUMBER(FIND("arbeid",Methode_Keuze)),"",IF(Tb_Activiteiten[[#This Row],[Landbouwer]]=1,Tb_Activiteiten[[#Headers],[Landbouwer]],"")))</f>
        <v/>
      </c>
      <c r="AE895" t="str">
        <f>IF(ISNUMBER(FIND("arbeid",Methode_Keuze)),"",IF(ISNUMBER(FIND("arbeid",Methode_Keuze)),"",IF(Tb_Activiteiten[[#This Row],[Adviseur]]=1,Tb_Activiteiten[[#Headers],[Adviseur]],"")))</f>
        <v/>
      </c>
      <c r="AF895" t="str">
        <f>IF(ISNUMBER(FIND("arbeid",Methode_Keuze)),"",IF(ISNUMBER(FIND("arbeid",Methode_Keuze)),"",IF(Tb_Activiteiten[[#This Row],[Projectleider/Expert]]=1,Tb_Activiteiten[[#Headers],[Projectleider/Expert]],"")))</f>
        <v/>
      </c>
      <c r="AG895" t="str">
        <f>IF(ISNUMBER(FIND("arbeid",Methode_Keuze)),"",IF(ISNUMBER(FIND("arbeid",Methode_Keuze)),"",IF(Tb_Activiteiten[[#This Row],[Arbeidskosten]]=1,Tb_Activiteiten[[#Headers],[Arbeidskosten]],"")))</f>
        <v/>
      </c>
      <c r="AH895" t="str">
        <f>IF(ISNUMBER(FIND("arbeid",Methode_Keuze)),"",IF(ISNUMBER(FIND("arbeid",Methode_Keuze)),"",IF(Tb_Activiteiten[[#This Row],[Arbeidskosten op basis van IKS]]=1,Tb_Activiteiten[[#Headers],[Arbeidskosten op basis van IKS]],"")))</f>
        <v/>
      </c>
      <c r="AI895" t="str">
        <f>IF(ISNUMBER(FIND("overige",Methode_Keuze)),"",IF(Tb_Activiteiten[[#This Row],[Kosten derden exclusief btw]]=1,Tb_Activiteiten[[#Headers],[Kosten derden exclusief btw]],""))</f>
        <v/>
      </c>
      <c r="AJ895" t="str">
        <f>IF(ISNUMBER(FIND("overige",Methode_Keuze)),"",IF(Tb_Activiteiten[[#This Row],[Niet verrekenbare btw]]=1,Tb_Activiteiten[[#Headers],[Niet verrekenbare btw]],""))</f>
        <v/>
      </c>
      <c r="AK895" t="str">
        <f>IF(ISNUMBER(FIND("overige",Methode_Keuze)),"",IF(Tb_Activiteiten[[#This Row],[Grondkosten]]=1,Tb_Activiteiten[[#Headers],[Grondkosten]],""))</f>
        <v/>
      </c>
      <c r="AL895" t="str">
        <f>IF(ISNUMBER(FIND("overige",Methode_Keuze)),"",IF(Tb_Activiteiten[[#This Row],[Bijdrage in natura (overige)]]=1,Tb_Activiteiten[[#Headers],[Bijdrage in natura (overige)]],""))</f>
        <v/>
      </c>
      <c r="AM895" t="str">
        <f>IF(ISNUMBER(FIND("overige",Methode_Keuze)),"",IF(Tb_Activiteiten[[#This Row],[Bijdrage in natura (vrijwilligers)]]=1,Tb_Activiteiten[[#Headers],[Bijdrage in natura (vrijwilligers)]],""))</f>
        <v/>
      </c>
      <c r="AN895" t="str">
        <f>IF(ISNUMBER(FIND("overige",Methode_Keuze)),"",IF(Tb_Activiteiten[[#This Row],[Afschrijvingskosten]]=1,Tb_Activiteiten[[#Headers],[Afschrijvingskosten]],""))</f>
        <v/>
      </c>
    </row>
    <row r="896" spans="1:40" x14ac:dyDescent="0.25">
      <c r="A896" s="342"/>
      <c r="F896" s="81"/>
      <c r="G896" s="81"/>
      <c r="L896" s="71"/>
      <c r="N896" t="str">
        <f>IFERROR(IF(VLOOKUP(Tb_Activiteiten[[#This Row],[Openstelling]],Tb_Openstelling[],2,0)=1,1,""),"")</f>
        <v/>
      </c>
      <c r="AA896" t="str">
        <f>IF(ISNUMBER(FIND("arbeid",Methode_Keuze)),"",IF(ISNUMBER(FIND("arbeid",Methode_Keuze)),"",IF(Tb_Activiteiten[[#This Row],[Loonkosten]]=1,Tb_Activiteiten[[#Headers],[Loonkosten]],"")))</f>
        <v/>
      </c>
      <c r="AB896" t="str">
        <f>IF(ISNUMBER(FIND("arbeid",Methode_Keuze)),"",IF(ISNUMBER(FIND("arbeid",Methode_Keuze)),"",IF(Tb_Activiteiten[[#This Row],[Eigen arbeid]]=1,Tb_Activiteiten[[#Headers],[Eigen arbeid]],"")))</f>
        <v/>
      </c>
      <c r="AC896" t="str">
        <f>IF(ISNUMBER(FIND("arbeid",Methode_Keuze)),"",IF(ISNUMBER(FIND("arbeid",Methode_Keuze)),"",IF(Tb_Activiteiten[[#This Row],[Projectmedewerker]]=1,Tb_Activiteiten[[#Headers],[Projectmedewerker]],"")))</f>
        <v/>
      </c>
      <c r="AD896" t="str">
        <f>IF(ISNUMBER(FIND("arbeid",Methode_Keuze)),"",IF(ISNUMBER(FIND("arbeid",Methode_Keuze)),"",IF(Tb_Activiteiten[[#This Row],[Landbouwer]]=1,Tb_Activiteiten[[#Headers],[Landbouwer]],"")))</f>
        <v/>
      </c>
      <c r="AE896" t="str">
        <f>IF(ISNUMBER(FIND("arbeid",Methode_Keuze)),"",IF(ISNUMBER(FIND("arbeid",Methode_Keuze)),"",IF(Tb_Activiteiten[[#This Row],[Adviseur]]=1,Tb_Activiteiten[[#Headers],[Adviseur]],"")))</f>
        <v/>
      </c>
      <c r="AF896" t="str">
        <f>IF(ISNUMBER(FIND("arbeid",Methode_Keuze)),"",IF(ISNUMBER(FIND("arbeid",Methode_Keuze)),"",IF(Tb_Activiteiten[[#This Row],[Projectleider/Expert]]=1,Tb_Activiteiten[[#Headers],[Projectleider/Expert]],"")))</f>
        <v/>
      </c>
      <c r="AG896" t="str">
        <f>IF(ISNUMBER(FIND("arbeid",Methode_Keuze)),"",IF(ISNUMBER(FIND("arbeid",Methode_Keuze)),"",IF(Tb_Activiteiten[[#This Row],[Arbeidskosten]]=1,Tb_Activiteiten[[#Headers],[Arbeidskosten]],"")))</f>
        <v/>
      </c>
      <c r="AH896" t="str">
        <f>IF(ISNUMBER(FIND("arbeid",Methode_Keuze)),"",IF(ISNUMBER(FIND("arbeid",Methode_Keuze)),"",IF(Tb_Activiteiten[[#This Row],[Arbeidskosten op basis van IKS]]=1,Tb_Activiteiten[[#Headers],[Arbeidskosten op basis van IKS]],"")))</f>
        <v/>
      </c>
      <c r="AI896" t="str">
        <f>IF(ISNUMBER(FIND("overige",Methode_Keuze)),"",IF(Tb_Activiteiten[[#This Row],[Kosten derden exclusief btw]]=1,Tb_Activiteiten[[#Headers],[Kosten derden exclusief btw]],""))</f>
        <v/>
      </c>
      <c r="AJ896" t="str">
        <f>IF(ISNUMBER(FIND("overige",Methode_Keuze)),"",IF(Tb_Activiteiten[[#This Row],[Niet verrekenbare btw]]=1,Tb_Activiteiten[[#Headers],[Niet verrekenbare btw]],""))</f>
        <v/>
      </c>
      <c r="AK896" t="str">
        <f>IF(ISNUMBER(FIND("overige",Methode_Keuze)),"",IF(Tb_Activiteiten[[#This Row],[Grondkosten]]=1,Tb_Activiteiten[[#Headers],[Grondkosten]],""))</f>
        <v/>
      </c>
      <c r="AL896" t="str">
        <f>IF(ISNUMBER(FIND("overige",Methode_Keuze)),"",IF(Tb_Activiteiten[[#This Row],[Bijdrage in natura (overige)]]=1,Tb_Activiteiten[[#Headers],[Bijdrage in natura (overige)]],""))</f>
        <v/>
      </c>
      <c r="AM896" t="str">
        <f>IF(ISNUMBER(FIND("overige",Methode_Keuze)),"",IF(Tb_Activiteiten[[#This Row],[Bijdrage in natura (vrijwilligers)]]=1,Tb_Activiteiten[[#Headers],[Bijdrage in natura (vrijwilligers)]],""))</f>
        <v/>
      </c>
      <c r="AN896" t="str">
        <f>IF(ISNUMBER(FIND("overige",Methode_Keuze)),"",IF(Tb_Activiteiten[[#This Row],[Afschrijvingskosten]]=1,Tb_Activiteiten[[#Headers],[Afschrijvingskosten]],""))</f>
        <v/>
      </c>
    </row>
    <row r="897" spans="1:40" x14ac:dyDescent="0.25">
      <c r="A897" s="342"/>
      <c r="F897" s="81"/>
      <c r="G897" s="81"/>
      <c r="L897" s="71"/>
      <c r="N897" t="str">
        <f>IFERROR(IF(VLOOKUP(Tb_Activiteiten[[#This Row],[Openstelling]],Tb_Openstelling[],2,0)=1,1,""),"")</f>
        <v/>
      </c>
      <c r="AA897" t="str">
        <f>IF(ISNUMBER(FIND("arbeid",Methode_Keuze)),"",IF(ISNUMBER(FIND("arbeid",Methode_Keuze)),"",IF(Tb_Activiteiten[[#This Row],[Loonkosten]]=1,Tb_Activiteiten[[#Headers],[Loonkosten]],"")))</f>
        <v/>
      </c>
      <c r="AB897" t="str">
        <f>IF(ISNUMBER(FIND("arbeid",Methode_Keuze)),"",IF(ISNUMBER(FIND("arbeid",Methode_Keuze)),"",IF(Tb_Activiteiten[[#This Row],[Eigen arbeid]]=1,Tb_Activiteiten[[#Headers],[Eigen arbeid]],"")))</f>
        <v/>
      </c>
      <c r="AC897" t="str">
        <f>IF(ISNUMBER(FIND("arbeid",Methode_Keuze)),"",IF(ISNUMBER(FIND("arbeid",Methode_Keuze)),"",IF(Tb_Activiteiten[[#This Row],[Projectmedewerker]]=1,Tb_Activiteiten[[#Headers],[Projectmedewerker]],"")))</f>
        <v/>
      </c>
      <c r="AD897" t="str">
        <f>IF(ISNUMBER(FIND("arbeid",Methode_Keuze)),"",IF(ISNUMBER(FIND("arbeid",Methode_Keuze)),"",IF(Tb_Activiteiten[[#This Row],[Landbouwer]]=1,Tb_Activiteiten[[#Headers],[Landbouwer]],"")))</f>
        <v/>
      </c>
      <c r="AE897" t="str">
        <f>IF(ISNUMBER(FIND("arbeid",Methode_Keuze)),"",IF(ISNUMBER(FIND("arbeid",Methode_Keuze)),"",IF(Tb_Activiteiten[[#This Row],[Adviseur]]=1,Tb_Activiteiten[[#Headers],[Adviseur]],"")))</f>
        <v/>
      </c>
      <c r="AF897" t="str">
        <f>IF(ISNUMBER(FIND("arbeid",Methode_Keuze)),"",IF(ISNUMBER(FIND("arbeid",Methode_Keuze)),"",IF(Tb_Activiteiten[[#This Row],[Projectleider/Expert]]=1,Tb_Activiteiten[[#Headers],[Projectleider/Expert]],"")))</f>
        <v/>
      </c>
      <c r="AG897" t="str">
        <f>IF(ISNUMBER(FIND("arbeid",Methode_Keuze)),"",IF(ISNUMBER(FIND("arbeid",Methode_Keuze)),"",IF(Tb_Activiteiten[[#This Row],[Arbeidskosten]]=1,Tb_Activiteiten[[#Headers],[Arbeidskosten]],"")))</f>
        <v/>
      </c>
      <c r="AH897" t="str">
        <f>IF(ISNUMBER(FIND("arbeid",Methode_Keuze)),"",IF(ISNUMBER(FIND("arbeid",Methode_Keuze)),"",IF(Tb_Activiteiten[[#This Row],[Arbeidskosten op basis van IKS]]=1,Tb_Activiteiten[[#Headers],[Arbeidskosten op basis van IKS]],"")))</f>
        <v/>
      </c>
      <c r="AI897" t="str">
        <f>IF(ISNUMBER(FIND("overige",Methode_Keuze)),"",IF(Tb_Activiteiten[[#This Row],[Kosten derden exclusief btw]]=1,Tb_Activiteiten[[#Headers],[Kosten derden exclusief btw]],""))</f>
        <v/>
      </c>
      <c r="AJ897" t="str">
        <f>IF(ISNUMBER(FIND("overige",Methode_Keuze)),"",IF(Tb_Activiteiten[[#This Row],[Niet verrekenbare btw]]=1,Tb_Activiteiten[[#Headers],[Niet verrekenbare btw]],""))</f>
        <v/>
      </c>
      <c r="AK897" t="str">
        <f>IF(ISNUMBER(FIND("overige",Methode_Keuze)),"",IF(Tb_Activiteiten[[#This Row],[Grondkosten]]=1,Tb_Activiteiten[[#Headers],[Grondkosten]],""))</f>
        <v/>
      </c>
      <c r="AL897" t="str">
        <f>IF(ISNUMBER(FIND("overige",Methode_Keuze)),"",IF(Tb_Activiteiten[[#This Row],[Bijdrage in natura (overige)]]=1,Tb_Activiteiten[[#Headers],[Bijdrage in natura (overige)]],""))</f>
        <v/>
      </c>
      <c r="AM897" t="str">
        <f>IF(ISNUMBER(FIND("overige",Methode_Keuze)),"",IF(Tb_Activiteiten[[#This Row],[Bijdrage in natura (vrijwilligers)]]=1,Tb_Activiteiten[[#Headers],[Bijdrage in natura (vrijwilligers)]],""))</f>
        <v/>
      </c>
      <c r="AN897" t="str">
        <f>IF(ISNUMBER(FIND("overige",Methode_Keuze)),"",IF(Tb_Activiteiten[[#This Row],[Afschrijvingskosten]]=1,Tb_Activiteiten[[#Headers],[Afschrijvingskosten]],""))</f>
        <v/>
      </c>
    </row>
    <row r="898" spans="1:40" x14ac:dyDescent="0.25">
      <c r="A898" s="342"/>
      <c r="F898" s="81"/>
      <c r="G898" s="81"/>
      <c r="L898" s="71"/>
      <c r="N898" t="str">
        <f>IFERROR(IF(VLOOKUP(Tb_Activiteiten[[#This Row],[Openstelling]],Tb_Openstelling[],2,0)=1,1,""),"")</f>
        <v/>
      </c>
      <c r="AA898" t="str">
        <f>IF(ISNUMBER(FIND("arbeid",Methode_Keuze)),"",IF(ISNUMBER(FIND("arbeid",Methode_Keuze)),"",IF(Tb_Activiteiten[[#This Row],[Loonkosten]]=1,Tb_Activiteiten[[#Headers],[Loonkosten]],"")))</f>
        <v/>
      </c>
      <c r="AB898" t="str">
        <f>IF(ISNUMBER(FIND("arbeid",Methode_Keuze)),"",IF(ISNUMBER(FIND("arbeid",Methode_Keuze)),"",IF(Tb_Activiteiten[[#This Row],[Eigen arbeid]]=1,Tb_Activiteiten[[#Headers],[Eigen arbeid]],"")))</f>
        <v/>
      </c>
      <c r="AC898" t="str">
        <f>IF(ISNUMBER(FIND("arbeid",Methode_Keuze)),"",IF(ISNUMBER(FIND("arbeid",Methode_Keuze)),"",IF(Tb_Activiteiten[[#This Row],[Projectmedewerker]]=1,Tb_Activiteiten[[#Headers],[Projectmedewerker]],"")))</f>
        <v/>
      </c>
      <c r="AD898" t="str">
        <f>IF(ISNUMBER(FIND("arbeid",Methode_Keuze)),"",IF(ISNUMBER(FIND("arbeid",Methode_Keuze)),"",IF(Tb_Activiteiten[[#This Row],[Landbouwer]]=1,Tb_Activiteiten[[#Headers],[Landbouwer]],"")))</f>
        <v/>
      </c>
      <c r="AE898" t="str">
        <f>IF(ISNUMBER(FIND("arbeid",Methode_Keuze)),"",IF(ISNUMBER(FIND("arbeid",Methode_Keuze)),"",IF(Tb_Activiteiten[[#This Row],[Adviseur]]=1,Tb_Activiteiten[[#Headers],[Adviseur]],"")))</f>
        <v/>
      </c>
      <c r="AF898" t="str">
        <f>IF(ISNUMBER(FIND("arbeid",Methode_Keuze)),"",IF(ISNUMBER(FIND("arbeid",Methode_Keuze)),"",IF(Tb_Activiteiten[[#This Row],[Projectleider/Expert]]=1,Tb_Activiteiten[[#Headers],[Projectleider/Expert]],"")))</f>
        <v/>
      </c>
      <c r="AG898" t="str">
        <f>IF(ISNUMBER(FIND("arbeid",Methode_Keuze)),"",IF(ISNUMBER(FIND("arbeid",Methode_Keuze)),"",IF(Tb_Activiteiten[[#This Row],[Arbeidskosten]]=1,Tb_Activiteiten[[#Headers],[Arbeidskosten]],"")))</f>
        <v/>
      </c>
      <c r="AH898" t="str">
        <f>IF(ISNUMBER(FIND("arbeid",Methode_Keuze)),"",IF(ISNUMBER(FIND("arbeid",Methode_Keuze)),"",IF(Tb_Activiteiten[[#This Row],[Arbeidskosten op basis van IKS]]=1,Tb_Activiteiten[[#Headers],[Arbeidskosten op basis van IKS]],"")))</f>
        <v/>
      </c>
      <c r="AI898" t="str">
        <f>IF(ISNUMBER(FIND("overige",Methode_Keuze)),"",IF(Tb_Activiteiten[[#This Row],[Kosten derden exclusief btw]]=1,Tb_Activiteiten[[#Headers],[Kosten derden exclusief btw]],""))</f>
        <v/>
      </c>
      <c r="AJ898" t="str">
        <f>IF(ISNUMBER(FIND("overige",Methode_Keuze)),"",IF(Tb_Activiteiten[[#This Row],[Niet verrekenbare btw]]=1,Tb_Activiteiten[[#Headers],[Niet verrekenbare btw]],""))</f>
        <v/>
      </c>
      <c r="AK898" t="str">
        <f>IF(ISNUMBER(FIND("overige",Methode_Keuze)),"",IF(Tb_Activiteiten[[#This Row],[Grondkosten]]=1,Tb_Activiteiten[[#Headers],[Grondkosten]],""))</f>
        <v/>
      </c>
      <c r="AL898" t="str">
        <f>IF(ISNUMBER(FIND("overige",Methode_Keuze)),"",IF(Tb_Activiteiten[[#This Row],[Bijdrage in natura (overige)]]=1,Tb_Activiteiten[[#Headers],[Bijdrage in natura (overige)]],""))</f>
        <v/>
      </c>
      <c r="AM898" t="str">
        <f>IF(ISNUMBER(FIND("overige",Methode_Keuze)),"",IF(Tb_Activiteiten[[#This Row],[Bijdrage in natura (vrijwilligers)]]=1,Tb_Activiteiten[[#Headers],[Bijdrage in natura (vrijwilligers)]],""))</f>
        <v/>
      </c>
      <c r="AN898" t="str">
        <f>IF(ISNUMBER(FIND("overige",Methode_Keuze)),"",IF(Tb_Activiteiten[[#This Row],[Afschrijvingskosten]]=1,Tb_Activiteiten[[#Headers],[Afschrijvingskosten]],""))</f>
        <v/>
      </c>
    </row>
    <row r="899" spans="1:40" x14ac:dyDescent="0.25">
      <c r="A899" s="342"/>
      <c r="F899" s="81"/>
      <c r="G899" s="81"/>
      <c r="L899" s="71"/>
      <c r="N899" t="str">
        <f>IFERROR(IF(VLOOKUP(Tb_Activiteiten[[#This Row],[Openstelling]],Tb_Openstelling[],2,0)=1,1,""),"")</f>
        <v/>
      </c>
      <c r="AA899" t="str">
        <f>IF(ISNUMBER(FIND("arbeid",Methode_Keuze)),"",IF(ISNUMBER(FIND("arbeid",Methode_Keuze)),"",IF(Tb_Activiteiten[[#This Row],[Loonkosten]]=1,Tb_Activiteiten[[#Headers],[Loonkosten]],"")))</f>
        <v/>
      </c>
      <c r="AB899" t="str">
        <f>IF(ISNUMBER(FIND("arbeid",Methode_Keuze)),"",IF(ISNUMBER(FIND("arbeid",Methode_Keuze)),"",IF(Tb_Activiteiten[[#This Row],[Eigen arbeid]]=1,Tb_Activiteiten[[#Headers],[Eigen arbeid]],"")))</f>
        <v/>
      </c>
      <c r="AC899" t="str">
        <f>IF(ISNUMBER(FIND("arbeid",Methode_Keuze)),"",IF(ISNUMBER(FIND("arbeid",Methode_Keuze)),"",IF(Tb_Activiteiten[[#This Row],[Projectmedewerker]]=1,Tb_Activiteiten[[#Headers],[Projectmedewerker]],"")))</f>
        <v/>
      </c>
      <c r="AD899" t="str">
        <f>IF(ISNUMBER(FIND("arbeid",Methode_Keuze)),"",IF(ISNUMBER(FIND("arbeid",Methode_Keuze)),"",IF(Tb_Activiteiten[[#This Row],[Landbouwer]]=1,Tb_Activiteiten[[#Headers],[Landbouwer]],"")))</f>
        <v/>
      </c>
      <c r="AE899" t="str">
        <f>IF(ISNUMBER(FIND("arbeid",Methode_Keuze)),"",IF(ISNUMBER(FIND("arbeid",Methode_Keuze)),"",IF(Tb_Activiteiten[[#This Row],[Adviseur]]=1,Tb_Activiteiten[[#Headers],[Adviseur]],"")))</f>
        <v/>
      </c>
      <c r="AF899" t="str">
        <f>IF(ISNUMBER(FIND("arbeid",Methode_Keuze)),"",IF(ISNUMBER(FIND("arbeid",Methode_Keuze)),"",IF(Tb_Activiteiten[[#This Row],[Projectleider/Expert]]=1,Tb_Activiteiten[[#Headers],[Projectleider/Expert]],"")))</f>
        <v/>
      </c>
      <c r="AG899" t="str">
        <f>IF(ISNUMBER(FIND("arbeid",Methode_Keuze)),"",IF(ISNUMBER(FIND("arbeid",Methode_Keuze)),"",IF(Tb_Activiteiten[[#This Row],[Arbeidskosten]]=1,Tb_Activiteiten[[#Headers],[Arbeidskosten]],"")))</f>
        <v/>
      </c>
      <c r="AH899" t="str">
        <f>IF(ISNUMBER(FIND("arbeid",Methode_Keuze)),"",IF(ISNUMBER(FIND("arbeid",Methode_Keuze)),"",IF(Tb_Activiteiten[[#This Row],[Arbeidskosten op basis van IKS]]=1,Tb_Activiteiten[[#Headers],[Arbeidskosten op basis van IKS]],"")))</f>
        <v/>
      </c>
      <c r="AI899" t="str">
        <f>IF(ISNUMBER(FIND("overige",Methode_Keuze)),"",IF(Tb_Activiteiten[[#This Row],[Kosten derden exclusief btw]]=1,Tb_Activiteiten[[#Headers],[Kosten derden exclusief btw]],""))</f>
        <v/>
      </c>
      <c r="AJ899" t="str">
        <f>IF(ISNUMBER(FIND("overige",Methode_Keuze)),"",IF(Tb_Activiteiten[[#This Row],[Niet verrekenbare btw]]=1,Tb_Activiteiten[[#Headers],[Niet verrekenbare btw]],""))</f>
        <v/>
      </c>
      <c r="AK899" t="str">
        <f>IF(ISNUMBER(FIND("overige",Methode_Keuze)),"",IF(Tb_Activiteiten[[#This Row],[Grondkosten]]=1,Tb_Activiteiten[[#Headers],[Grondkosten]],""))</f>
        <v/>
      </c>
      <c r="AL899" t="str">
        <f>IF(ISNUMBER(FIND("overige",Methode_Keuze)),"",IF(Tb_Activiteiten[[#This Row],[Bijdrage in natura (overige)]]=1,Tb_Activiteiten[[#Headers],[Bijdrage in natura (overige)]],""))</f>
        <v/>
      </c>
      <c r="AM899" t="str">
        <f>IF(ISNUMBER(FIND("overige",Methode_Keuze)),"",IF(Tb_Activiteiten[[#This Row],[Bijdrage in natura (vrijwilligers)]]=1,Tb_Activiteiten[[#Headers],[Bijdrage in natura (vrijwilligers)]],""))</f>
        <v/>
      </c>
      <c r="AN899" t="str">
        <f>IF(ISNUMBER(FIND("overige",Methode_Keuze)),"",IF(Tb_Activiteiten[[#This Row],[Afschrijvingskosten]]=1,Tb_Activiteiten[[#Headers],[Afschrijvingskosten]],""))</f>
        <v/>
      </c>
    </row>
    <row r="900" spans="1:40" x14ac:dyDescent="0.25">
      <c r="A900" s="342"/>
      <c r="F900" s="81"/>
      <c r="G900" s="81"/>
      <c r="L900" s="71"/>
      <c r="N900" t="str">
        <f>IFERROR(IF(VLOOKUP(Tb_Activiteiten[[#This Row],[Openstelling]],Tb_Openstelling[],2,0)=1,1,""),"")</f>
        <v/>
      </c>
      <c r="AA900" t="str">
        <f>IF(ISNUMBER(FIND("arbeid",Methode_Keuze)),"",IF(ISNUMBER(FIND("arbeid",Methode_Keuze)),"",IF(Tb_Activiteiten[[#This Row],[Loonkosten]]=1,Tb_Activiteiten[[#Headers],[Loonkosten]],"")))</f>
        <v/>
      </c>
      <c r="AB900" t="str">
        <f>IF(ISNUMBER(FIND("arbeid",Methode_Keuze)),"",IF(ISNUMBER(FIND("arbeid",Methode_Keuze)),"",IF(Tb_Activiteiten[[#This Row],[Eigen arbeid]]=1,Tb_Activiteiten[[#Headers],[Eigen arbeid]],"")))</f>
        <v/>
      </c>
      <c r="AC900" t="str">
        <f>IF(ISNUMBER(FIND("arbeid",Methode_Keuze)),"",IF(ISNUMBER(FIND("arbeid",Methode_Keuze)),"",IF(Tb_Activiteiten[[#This Row],[Projectmedewerker]]=1,Tb_Activiteiten[[#Headers],[Projectmedewerker]],"")))</f>
        <v/>
      </c>
      <c r="AD900" t="str">
        <f>IF(ISNUMBER(FIND("arbeid",Methode_Keuze)),"",IF(ISNUMBER(FIND("arbeid",Methode_Keuze)),"",IF(Tb_Activiteiten[[#This Row],[Landbouwer]]=1,Tb_Activiteiten[[#Headers],[Landbouwer]],"")))</f>
        <v/>
      </c>
      <c r="AE900" t="str">
        <f>IF(ISNUMBER(FIND("arbeid",Methode_Keuze)),"",IF(ISNUMBER(FIND("arbeid",Methode_Keuze)),"",IF(Tb_Activiteiten[[#This Row],[Adviseur]]=1,Tb_Activiteiten[[#Headers],[Adviseur]],"")))</f>
        <v/>
      </c>
      <c r="AF900" t="str">
        <f>IF(ISNUMBER(FIND("arbeid",Methode_Keuze)),"",IF(ISNUMBER(FIND("arbeid",Methode_Keuze)),"",IF(Tb_Activiteiten[[#This Row],[Projectleider/Expert]]=1,Tb_Activiteiten[[#Headers],[Projectleider/Expert]],"")))</f>
        <v/>
      </c>
      <c r="AG900" t="str">
        <f>IF(ISNUMBER(FIND("arbeid",Methode_Keuze)),"",IF(ISNUMBER(FIND("arbeid",Methode_Keuze)),"",IF(Tb_Activiteiten[[#This Row],[Arbeidskosten]]=1,Tb_Activiteiten[[#Headers],[Arbeidskosten]],"")))</f>
        <v/>
      </c>
      <c r="AH900" t="str">
        <f>IF(ISNUMBER(FIND("arbeid",Methode_Keuze)),"",IF(ISNUMBER(FIND("arbeid",Methode_Keuze)),"",IF(Tb_Activiteiten[[#This Row],[Arbeidskosten op basis van IKS]]=1,Tb_Activiteiten[[#Headers],[Arbeidskosten op basis van IKS]],"")))</f>
        <v/>
      </c>
      <c r="AI900" t="str">
        <f>IF(ISNUMBER(FIND("overige",Methode_Keuze)),"",IF(Tb_Activiteiten[[#This Row],[Kosten derden exclusief btw]]=1,Tb_Activiteiten[[#Headers],[Kosten derden exclusief btw]],""))</f>
        <v/>
      </c>
      <c r="AJ900" t="str">
        <f>IF(ISNUMBER(FIND("overige",Methode_Keuze)),"",IF(Tb_Activiteiten[[#This Row],[Niet verrekenbare btw]]=1,Tb_Activiteiten[[#Headers],[Niet verrekenbare btw]],""))</f>
        <v/>
      </c>
      <c r="AK900" t="str">
        <f>IF(ISNUMBER(FIND("overige",Methode_Keuze)),"",IF(Tb_Activiteiten[[#This Row],[Grondkosten]]=1,Tb_Activiteiten[[#Headers],[Grondkosten]],""))</f>
        <v/>
      </c>
      <c r="AL900" t="str">
        <f>IF(ISNUMBER(FIND("overige",Methode_Keuze)),"",IF(Tb_Activiteiten[[#This Row],[Bijdrage in natura (overige)]]=1,Tb_Activiteiten[[#Headers],[Bijdrage in natura (overige)]],""))</f>
        <v/>
      </c>
      <c r="AM900" t="str">
        <f>IF(ISNUMBER(FIND("overige",Methode_Keuze)),"",IF(Tb_Activiteiten[[#This Row],[Bijdrage in natura (vrijwilligers)]]=1,Tb_Activiteiten[[#Headers],[Bijdrage in natura (vrijwilligers)]],""))</f>
        <v/>
      </c>
      <c r="AN900" t="str">
        <f>IF(ISNUMBER(FIND("overige",Methode_Keuze)),"",IF(Tb_Activiteiten[[#This Row],[Afschrijvingskosten]]=1,Tb_Activiteiten[[#Headers],[Afschrijvingskosten]],""))</f>
        <v/>
      </c>
    </row>
    <row r="901" spans="1:40" x14ac:dyDescent="0.25">
      <c r="A901" s="342"/>
      <c r="F901" s="81"/>
      <c r="G901" s="81"/>
      <c r="L901" s="71"/>
      <c r="N901" t="str">
        <f>IFERROR(IF(VLOOKUP(Tb_Activiteiten[[#This Row],[Openstelling]],Tb_Openstelling[],2,0)=1,1,""),"")</f>
        <v/>
      </c>
      <c r="AA901" t="str">
        <f>IF(ISNUMBER(FIND("arbeid",Methode_Keuze)),"",IF(ISNUMBER(FIND("arbeid",Methode_Keuze)),"",IF(Tb_Activiteiten[[#This Row],[Loonkosten]]=1,Tb_Activiteiten[[#Headers],[Loonkosten]],"")))</f>
        <v/>
      </c>
      <c r="AB901" t="str">
        <f>IF(ISNUMBER(FIND("arbeid",Methode_Keuze)),"",IF(ISNUMBER(FIND("arbeid",Methode_Keuze)),"",IF(Tb_Activiteiten[[#This Row],[Eigen arbeid]]=1,Tb_Activiteiten[[#Headers],[Eigen arbeid]],"")))</f>
        <v/>
      </c>
      <c r="AC901" t="str">
        <f>IF(ISNUMBER(FIND("arbeid",Methode_Keuze)),"",IF(ISNUMBER(FIND("arbeid",Methode_Keuze)),"",IF(Tb_Activiteiten[[#This Row],[Projectmedewerker]]=1,Tb_Activiteiten[[#Headers],[Projectmedewerker]],"")))</f>
        <v/>
      </c>
      <c r="AD901" t="str">
        <f>IF(ISNUMBER(FIND("arbeid",Methode_Keuze)),"",IF(ISNUMBER(FIND("arbeid",Methode_Keuze)),"",IF(Tb_Activiteiten[[#This Row],[Landbouwer]]=1,Tb_Activiteiten[[#Headers],[Landbouwer]],"")))</f>
        <v/>
      </c>
      <c r="AE901" t="str">
        <f>IF(ISNUMBER(FIND("arbeid",Methode_Keuze)),"",IF(ISNUMBER(FIND("arbeid",Methode_Keuze)),"",IF(Tb_Activiteiten[[#This Row],[Adviseur]]=1,Tb_Activiteiten[[#Headers],[Adviseur]],"")))</f>
        <v/>
      </c>
      <c r="AF901" t="str">
        <f>IF(ISNUMBER(FIND("arbeid",Methode_Keuze)),"",IF(ISNUMBER(FIND("arbeid",Methode_Keuze)),"",IF(Tb_Activiteiten[[#This Row],[Projectleider/Expert]]=1,Tb_Activiteiten[[#Headers],[Projectleider/Expert]],"")))</f>
        <v/>
      </c>
      <c r="AG901" t="str">
        <f>IF(ISNUMBER(FIND("arbeid",Methode_Keuze)),"",IF(ISNUMBER(FIND("arbeid",Methode_Keuze)),"",IF(Tb_Activiteiten[[#This Row],[Arbeidskosten]]=1,Tb_Activiteiten[[#Headers],[Arbeidskosten]],"")))</f>
        <v/>
      </c>
      <c r="AH901" t="str">
        <f>IF(ISNUMBER(FIND("arbeid",Methode_Keuze)),"",IF(ISNUMBER(FIND("arbeid",Methode_Keuze)),"",IF(Tb_Activiteiten[[#This Row],[Arbeidskosten op basis van IKS]]=1,Tb_Activiteiten[[#Headers],[Arbeidskosten op basis van IKS]],"")))</f>
        <v/>
      </c>
      <c r="AI901" t="str">
        <f>IF(ISNUMBER(FIND("overige",Methode_Keuze)),"",IF(Tb_Activiteiten[[#This Row],[Kosten derden exclusief btw]]=1,Tb_Activiteiten[[#Headers],[Kosten derden exclusief btw]],""))</f>
        <v/>
      </c>
      <c r="AJ901" t="str">
        <f>IF(ISNUMBER(FIND("overige",Methode_Keuze)),"",IF(Tb_Activiteiten[[#This Row],[Niet verrekenbare btw]]=1,Tb_Activiteiten[[#Headers],[Niet verrekenbare btw]],""))</f>
        <v/>
      </c>
      <c r="AK901" t="str">
        <f>IF(ISNUMBER(FIND("overige",Methode_Keuze)),"",IF(Tb_Activiteiten[[#This Row],[Grondkosten]]=1,Tb_Activiteiten[[#Headers],[Grondkosten]],""))</f>
        <v/>
      </c>
      <c r="AL901" t="str">
        <f>IF(ISNUMBER(FIND("overige",Methode_Keuze)),"",IF(Tb_Activiteiten[[#This Row],[Bijdrage in natura (overige)]]=1,Tb_Activiteiten[[#Headers],[Bijdrage in natura (overige)]],""))</f>
        <v/>
      </c>
      <c r="AM901" t="str">
        <f>IF(ISNUMBER(FIND("overige",Methode_Keuze)),"",IF(Tb_Activiteiten[[#This Row],[Bijdrage in natura (vrijwilligers)]]=1,Tb_Activiteiten[[#Headers],[Bijdrage in natura (vrijwilligers)]],""))</f>
        <v/>
      </c>
      <c r="AN901" t="str">
        <f>IF(ISNUMBER(FIND("overige",Methode_Keuze)),"",IF(Tb_Activiteiten[[#This Row],[Afschrijvingskosten]]=1,Tb_Activiteiten[[#Headers],[Afschrijvingskosten]],""))</f>
        <v/>
      </c>
    </row>
    <row r="902" spans="1:40" x14ac:dyDescent="0.25">
      <c r="A902" s="342"/>
      <c r="F902" s="81"/>
      <c r="G902" s="81"/>
      <c r="L902" s="71"/>
      <c r="N902" t="str">
        <f>IFERROR(IF(VLOOKUP(Tb_Activiteiten[[#This Row],[Openstelling]],Tb_Openstelling[],2,0)=1,1,""),"")</f>
        <v/>
      </c>
      <c r="AA902" t="str">
        <f>IF(ISNUMBER(FIND("arbeid",Methode_Keuze)),"",IF(ISNUMBER(FIND("arbeid",Methode_Keuze)),"",IF(Tb_Activiteiten[[#This Row],[Loonkosten]]=1,Tb_Activiteiten[[#Headers],[Loonkosten]],"")))</f>
        <v/>
      </c>
      <c r="AB902" t="str">
        <f>IF(ISNUMBER(FIND("arbeid",Methode_Keuze)),"",IF(ISNUMBER(FIND("arbeid",Methode_Keuze)),"",IF(Tb_Activiteiten[[#This Row],[Eigen arbeid]]=1,Tb_Activiteiten[[#Headers],[Eigen arbeid]],"")))</f>
        <v/>
      </c>
      <c r="AC902" t="str">
        <f>IF(ISNUMBER(FIND("arbeid",Methode_Keuze)),"",IF(ISNUMBER(FIND("arbeid",Methode_Keuze)),"",IF(Tb_Activiteiten[[#This Row],[Projectmedewerker]]=1,Tb_Activiteiten[[#Headers],[Projectmedewerker]],"")))</f>
        <v/>
      </c>
      <c r="AD902" t="str">
        <f>IF(ISNUMBER(FIND("arbeid",Methode_Keuze)),"",IF(ISNUMBER(FIND("arbeid",Methode_Keuze)),"",IF(Tb_Activiteiten[[#This Row],[Landbouwer]]=1,Tb_Activiteiten[[#Headers],[Landbouwer]],"")))</f>
        <v/>
      </c>
      <c r="AE902" t="str">
        <f>IF(ISNUMBER(FIND("arbeid",Methode_Keuze)),"",IF(ISNUMBER(FIND("arbeid",Methode_Keuze)),"",IF(Tb_Activiteiten[[#This Row],[Adviseur]]=1,Tb_Activiteiten[[#Headers],[Adviseur]],"")))</f>
        <v/>
      </c>
      <c r="AF902" t="str">
        <f>IF(ISNUMBER(FIND("arbeid",Methode_Keuze)),"",IF(ISNUMBER(FIND("arbeid",Methode_Keuze)),"",IF(Tb_Activiteiten[[#This Row],[Projectleider/Expert]]=1,Tb_Activiteiten[[#Headers],[Projectleider/Expert]],"")))</f>
        <v/>
      </c>
      <c r="AG902" t="str">
        <f>IF(ISNUMBER(FIND("arbeid",Methode_Keuze)),"",IF(ISNUMBER(FIND("arbeid",Methode_Keuze)),"",IF(Tb_Activiteiten[[#This Row],[Arbeidskosten]]=1,Tb_Activiteiten[[#Headers],[Arbeidskosten]],"")))</f>
        <v/>
      </c>
      <c r="AH902" t="str">
        <f>IF(ISNUMBER(FIND("arbeid",Methode_Keuze)),"",IF(ISNUMBER(FIND("arbeid",Methode_Keuze)),"",IF(Tb_Activiteiten[[#This Row],[Arbeidskosten op basis van IKS]]=1,Tb_Activiteiten[[#Headers],[Arbeidskosten op basis van IKS]],"")))</f>
        <v/>
      </c>
      <c r="AI902" t="str">
        <f>IF(ISNUMBER(FIND("overige",Methode_Keuze)),"",IF(Tb_Activiteiten[[#This Row],[Kosten derden exclusief btw]]=1,Tb_Activiteiten[[#Headers],[Kosten derden exclusief btw]],""))</f>
        <v/>
      </c>
      <c r="AJ902" t="str">
        <f>IF(ISNUMBER(FIND("overige",Methode_Keuze)),"",IF(Tb_Activiteiten[[#This Row],[Niet verrekenbare btw]]=1,Tb_Activiteiten[[#Headers],[Niet verrekenbare btw]],""))</f>
        <v/>
      </c>
      <c r="AK902" t="str">
        <f>IF(ISNUMBER(FIND("overige",Methode_Keuze)),"",IF(Tb_Activiteiten[[#This Row],[Grondkosten]]=1,Tb_Activiteiten[[#Headers],[Grondkosten]],""))</f>
        <v/>
      </c>
      <c r="AL902" t="str">
        <f>IF(ISNUMBER(FIND("overige",Methode_Keuze)),"",IF(Tb_Activiteiten[[#This Row],[Bijdrage in natura (overige)]]=1,Tb_Activiteiten[[#Headers],[Bijdrage in natura (overige)]],""))</f>
        <v/>
      </c>
      <c r="AM902" t="str">
        <f>IF(ISNUMBER(FIND("overige",Methode_Keuze)),"",IF(Tb_Activiteiten[[#This Row],[Bijdrage in natura (vrijwilligers)]]=1,Tb_Activiteiten[[#Headers],[Bijdrage in natura (vrijwilligers)]],""))</f>
        <v/>
      </c>
      <c r="AN902" t="str">
        <f>IF(ISNUMBER(FIND("overige",Methode_Keuze)),"",IF(Tb_Activiteiten[[#This Row],[Afschrijvingskosten]]=1,Tb_Activiteiten[[#Headers],[Afschrijvingskosten]],""))</f>
        <v/>
      </c>
    </row>
    <row r="903" spans="1:40" x14ac:dyDescent="0.25">
      <c r="A903" s="342"/>
      <c r="F903" s="81"/>
      <c r="G903" s="81"/>
      <c r="L903" s="71"/>
      <c r="N903" t="str">
        <f>IFERROR(IF(VLOOKUP(Tb_Activiteiten[[#This Row],[Openstelling]],Tb_Openstelling[],2,0)=1,1,""),"")</f>
        <v/>
      </c>
      <c r="AA903" t="str">
        <f>IF(ISNUMBER(FIND("arbeid",Methode_Keuze)),"",IF(ISNUMBER(FIND("arbeid",Methode_Keuze)),"",IF(Tb_Activiteiten[[#This Row],[Loonkosten]]=1,Tb_Activiteiten[[#Headers],[Loonkosten]],"")))</f>
        <v/>
      </c>
      <c r="AB903" t="str">
        <f>IF(ISNUMBER(FIND("arbeid",Methode_Keuze)),"",IF(ISNUMBER(FIND("arbeid",Methode_Keuze)),"",IF(Tb_Activiteiten[[#This Row],[Eigen arbeid]]=1,Tb_Activiteiten[[#Headers],[Eigen arbeid]],"")))</f>
        <v/>
      </c>
      <c r="AC903" t="str">
        <f>IF(ISNUMBER(FIND("arbeid",Methode_Keuze)),"",IF(ISNUMBER(FIND("arbeid",Methode_Keuze)),"",IF(Tb_Activiteiten[[#This Row],[Projectmedewerker]]=1,Tb_Activiteiten[[#Headers],[Projectmedewerker]],"")))</f>
        <v/>
      </c>
      <c r="AD903" t="str">
        <f>IF(ISNUMBER(FIND("arbeid",Methode_Keuze)),"",IF(ISNUMBER(FIND("arbeid",Methode_Keuze)),"",IF(Tb_Activiteiten[[#This Row],[Landbouwer]]=1,Tb_Activiteiten[[#Headers],[Landbouwer]],"")))</f>
        <v/>
      </c>
      <c r="AE903" t="str">
        <f>IF(ISNUMBER(FIND("arbeid",Methode_Keuze)),"",IF(ISNUMBER(FIND("arbeid",Methode_Keuze)),"",IF(Tb_Activiteiten[[#This Row],[Adviseur]]=1,Tb_Activiteiten[[#Headers],[Adviseur]],"")))</f>
        <v/>
      </c>
      <c r="AF903" t="str">
        <f>IF(ISNUMBER(FIND("arbeid",Methode_Keuze)),"",IF(ISNUMBER(FIND("arbeid",Methode_Keuze)),"",IF(Tb_Activiteiten[[#This Row],[Projectleider/Expert]]=1,Tb_Activiteiten[[#Headers],[Projectleider/Expert]],"")))</f>
        <v/>
      </c>
      <c r="AG903" t="str">
        <f>IF(ISNUMBER(FIND("arbeid",Methode_Keuze)),"",IF(ISNUMBER(FIND("arbeid",Methode_Keuze)),"",IF(Tb_Activiteiten[[#This Row],[Arbeidskosten]]=1,Tb_Activiteiten[[#Headers],[Arbeidskosten]],"")))</f>
        <v/>
      </c>
      <c r="AH903" t="str">
        <f>IF(ISNUMBER(FIND("arbeid",Methode_Keuze)),"",IF(ISNUMBER(FIND("arbeid",Methode_Keuze)),"",IF(Tb_Activiteiten[[#This Row],[Arbeidskosten op basis van IKS]]=1,Tb_Activiteiten[[#Headers],[Arbeidskosten op basis van IKS]],"")))</f>
        <v/>
      </c>
      <c r="AI903" t="str">
        <f>IF(ISNUMBER(FIND("overige",Methode_Keuze)),"",IF(Tb_Activiteiten[[#This Row],[Kosten derden exclusief btw]]=1,Tb_Activiteiten[[#Headers],[Kosten derden exclusief btw]],""))</f>
        <v/>
      </c>
      <c r="AJ903" t="str">
        <f>IF(ISNUMBER(FIND("overige",Methode_Keuze)),"",IF(Tb_Activiteiten[[#This Row],[Niet verrekenbare btw]]=1,Tb_Activiteiten[[#Headers],[Niet verrekenbare btw]],""))</f>
        <v/>
      </c>
      <c r="AK903" t="str">
        <f>IF(ISNUMBER(FIND("overige",Methode_Keuze)),"",IF(Tb_Activiteiten[[#This Row],[Grondkosten]]=1,Tb_Activiteiten[[#Headers],[Grondkosten]],""))</f>
        <v/>
      </c>
      <c r="AL903" t="str">
        <f>IF(ISNUMBER(FIND("overige",Methode_Keuze)),"",IF(Tb_Activiteiten[[#This Row],[Bijdrage in natura (overige)]]=1,Tb_Activiteiten[[#Headers],[Bijdrage in natura (overige)]],""))</f>
        <v/>
      </c>
      <c r="AM903" t="str">
        <f>IF(ISNUMBER(FIND("overige",Methode_Keuze)),"",IF(Tb_Activiteiten[[#This Row],[Bijdrage in natura (vrijwilligers)]]=1,Tb_Activiteiten[[#Headers],[Bijdrage in natura (vrijwilligers)]],""))</f>
        <v/>
      </c>
      <c r="AN903" t="str">
        <f>IF(ISNUMBER(FIND("overige",Methode_Keuze)),"",IF(Tb_Activiteiten[[#This Row],[Afschrijvingskosten]]=1,Tb_Activiteiten[[#Headers],[Afschrijvingskosten]],""))</f>
        <v/>
      </c>
    </row>
    <row r="904" spans="1:40" x14ac:dyDescent="0.25">
      <c r="A904" s="342"/>
      <c r="F904" s="81"/>
      <c r="G904" s="81"/>
      <c r="L904" s="71"/>
      <c r="N904" t="str">
        <f>IFERROR(IF(VLOOKUP(Tb_Activiteiten[[#This Row],[Openstelling]],Tb_Openstelling[],2,0)=1,1,""),"")</f>
        <v/>
      </c>
      <c r="AA904" t="str">
        <f>IF(ISNUMBER(FIND("arbeid",Methode_Keuze)),"",IF(ISNUMBER(FIND("arbeid",Methode_Keuze)),"",IF(Tb_Activiteiten[[#This Row],[Loonkosten]]=1,Tb_Activiteiten[[#Headers],[Loonkosten]],"")))</f>
        <v/>
      </c>
      <c r="AB904" t="str">
        <f>IF(ISNUMBER(FIND("arbeid",Methode_Keuze)),"",IF(ISNUMBER(FIND("arbeid",Methode_Keuze)),"",IF(Tb_Activiteiten[[#This Row],[Eigen arbeid]]=1,Tb_Activiteiten[[#Headers],[Eigen arbeid]],"")))</f>
        <v/>
      </c>
      <c r="AC904" t="str">
        <f>IF(ISNUMBER(FIND("arbeid",Methode_Keuze)),"",IF(ISNUMBER(FIND("arbeid",Methode_Keuze)),"",IF(Tb_Activiteiten[[#This Row],[Projectmedewerker]]=1,Tb_Activiteiten[[#Headers],[Projectmedewerker]],"")))</f>
        <v/>
      </c>
      <c r="AD904" t="str">
        <f>IF(ISNUMBER(FIND("arbeid",Methode_Keuze)),"",IF(ISNUMBER(FIND("arbeid",Methode_Keuze)),"",IF(Tb_Activiteiten[[#This Row],[Landbouwer]]=1,Tb_Activiteiten[[#Headers],[Landbouwer]],"")))</f>
        <v/>
      </c>
      <c r="AE904" t="str">
        <f>IF(ISNUMBER(FIND("arbeid",Methode_Keuze)),"",IF(ISNUMBER(FIND("arbeid",Methode_Keuze)),"",IF(Tb_Activiteiten[[#This Row],[Adviseur]]=1,Tb_Activiteiten[[#Headers],[Adviseur]],"")))</f>
        <v/>
      </c>
      <c r="AF904" t="str">
        <f>IF(ISNUMBER(FIND("arbeid",Methode_Keuze)),"",IF(ISNUMBER(FIND("arbeid",Methode_Keuze)),"",IF(Tb_Activiteiten[[#This Row],[Projectleider/Expert]]=1,Tb_Activiteiten[[#Headers],[Projectleider/Expert]],"")))</f>
        <v/>
      </c>
      <c r="AG904" t="str">
        <f>IF(ISNUMBER(FIND("arbeid",Methode_Keuze)),"",IF(ISNUMBER(FIND("arbeid",Methode_Keuze)),"",IF(Tb_Activiteiten[[#This Row],[Arbeidskosten]]=1,Tb_Activiteiten[[#Headers],[Arbeidskosten]],"")))</f>
        <v/>
      </c>
      <c r="AH904" t="str">
        <f>IF(ISNUMBER(FIND("arbeid",Methode_Keuze)),"",IF(ISNUMBER(FIND("arbeid",Methode_Keuze)),"",IF(Tb_Activiteiten[[#This Row],[Arbeidskosten op basis van IKS]]=1,Tb_Activiteiten[[#Headers],[Arbeidskosten op basis van IKS]],"")))</f>
        <v/>
      </c>
      <c r="AI904" t="str">
        <f>IF(ISNUMBER(FIND("overige",Methode_Keuze)),"",IF(Tb_Activiteiten[[#This Row],[Kosten derden exclusief btw]]=1,Tb_Activiteiten[[#Headers],[Kosten derden exclusief btw]],""))</f>
        <v/>
      </c>
      <c r="AJ904" t="str">
        <f>IF(ISNUMBER(FIND("overige",Methode_Keuze)),"",IF(Tb_Activiteiten[[#This Row],[Niet verrekenbare btw]]=1,Tb_Activiteiten[[#Headers],[Niet verrekenbare btw]],""))</f>
        <v/>
      </c>
      <c r="AK904" t="str">
        <f>IF(ISNUMBER(FIND("overige",Methode_Keuze)),"",IF(Tb_Activiteiten[[#This Row],[Grondkosten]]=1,Tb_Activiteiten[[#Headers],[Grondkosten]],""))</f>
        <v/>
      </c>
      <c r="AL904" t="str">
        <f>IF(ISNUMBER(FIND("overige",Methode_Keuze)),"",IF(Tb_Activiteiten[[#This Row],[Bijdrage in natura (overige)]]=1,Tb_Activiteiten[[#Headers],[Bijdrage in natura (overige)]],""))</f>
        <v/>
      </c>
      <c r="AM904" t="str">
        <f>IF(ISNUMBER(FIND("overige",Methode_Keuze)),"",IF(Tb_Activiteiten[[#This Row],[Bijdrage in natura (vrijwilligers)]]=1,Tb_Activiteiten[[#Headers],[Bijdrage in natura (vrijwilligers)]],""))</f>
        <v/>
      </c>
      <c r="AN904" t="str">
        <f>IF(ISNUMBER(FIND("overige",Methode_Keuze)),"",IF(Tb_Activiteiten[[#This Row],[Afschrijvingskosten]]=1,Tb_Activiteiten[[#Headers],[Afschrijvingskosten]],""))</f>
        <v/>
      </c>
    </row>
    <row r="905" spans="1:40" x14ac:dyDescent="0.25">
      <c r="A905" s="342"/>
      <c r="F905" s="81"/>
      <c r="G905" s="81"/>
      <c r="L905" s="71"/>
      <c r="N905" t="str">
        <f>IFERROR(IF(VLOOKUP(Tb_Activiteiten[[#This Row],[Openstelling]],Tb_Openstelling[],2,0)=1,1,""),"")</f>
        <v/>
      </c>
      <c r="AA905" t="str">
        <f>IF(ISNUMBER(FIND("arbeid",Methode_Keuze)),"",IF(ISNUMBER(FIND("arbeid",Methode_Keuze)),"",IF(Tb_Activiteiten[[#This Row],[Loonkosten]]=1,Tb_Activiteiten[[#Headers],[Loonkosten]],"")))</f>
        <v/>
      </c>
      <c r="AB905" t="str">
        <f>IF(ISNUMBER(FIND("arbeid",Methode_Keuze)),"",IF(ISNUMBER(FIND("arbeid",Methode_Keuze)),"",IF(Tb_Activiteiten[[#This Row],[Eigen arbeid]]=1,Tb_Activiteiten[[#Headers],[Eigen arbeid]],"")))</f>
        <v/>
      </c>
      <c r="AC905" t="str">
        <f>IF(ISNUMBER(FIND("arbeid",Methode_Keuze)),"",IF(ISNUMBER(FIND("arbeid",Methode_Keuze)),"",IF(Tb_Activiteiten[[#This Row],[Projectmedewerker]]=1,Tb_Activiteiten[[#Headers],[Projectmedewerker]],"")))</f>
        <v/>
      </c>
      <c r="AD905" t="str">
        <f>IF(ISNUMBER(FIND("arbeid",Methode_Keuze)),"",IF(ISNUMBER(FIND("arbeid",Methode_Keuze)),"",IF(Tb_Activiteiten[[#This Row],[Landbouwer]]=1,Tb_Activiteiten[[#Headers],[Landbouwer]],"")))</f>
        <v/>
      </c>
      <c r="AE905" t="str">
        <f>IF(ISNUMBER(FIND("arbeid",Methode_Keuze)),"",IF(ISNUMBER(FIND("arbeid",Methode_Keuze)),"",IF(Tb_Activiteiten[[#This Row],[Adviseur]]=1,Tb_Activiteiten[[#Headers],[Adviseur]],"")))</f>
        <v/>
      </c>
      <c r="AF905" t="str">
        <f>IF(ISNUMBER(FIND("arbeid",Methode_Keuze)),"",IF(ISNUMBER(FIND("arbeid",Methode_Keuze)),"",IF(Tb_Activiteiten[[#This Row],[Projectleider/Expert]]=1,Tb_Activiteiten[[#Headers],[Projectleider/Expert]],"")))</f>
        <v/>
      </c>
      <c r="AG905" t="str">
        <f>IF(ISNUMBER(FIND("arbeid",Methode_Keuze)),"",IF(ISNUMBER(FIND("arbeid",Methode_Keuze)),"",IF(Tb_Activiteiten[[#This Row],[Arbeidskosten]]=1,Tb_Activiteiten[[#Headers],[Arbeidskosten]],"")))</f>
        <v/>
      </c>
      <c r="AH905" t="str">
        <f>IF(ISNUMBER(FIND("arbeid",Methode_Keuze)),"",IF(ISNUMBER(FIND("arbeid",Methode_Keuze)),"",IF(Tb_Activiteiten[[#This Row],[Arbeidskosten op basis van IKS]]=1,Tb_Activiteiten[[#Headers],[Arbeidskosten op basis van IKS]],"")))</f>
        <v/>
      </c>
      <c r="AI905" t="str">
        <f>IF(ISNUMBER(FIND("overige",Methode_Keuze)),"",IF(Tb_Activiteiten[[#This Row],[Kosten derden exclusief btw]]=1,Tb_Activiteiten[[#Headers],[Kosten derden exclusief btw]],""))</f>
        <v/>
      </c>
      <c r="AJ905" t="str">
        <f>IF(ISNUMBER(FIND("overige",Methode_Keuze)),"",IF(Tb_Activiteiten[[#This Row],[Niet verrekenbare btw]]=1,Tb_Activiteiten[[#Headers],[Niet verrekenbare btw]],""))</f>
        <v/>
      </c>
      <c r="AK905" t="str">
        <f>IF(ISNUMBER(FIND("overige",Methode_Keuze)),"",IF(Tb_Activiteiten[[#This Row],[Grondkosten]]=1,Tb_Activiteiten[[#Headers],[Grondkosten]],""))</f>
        <v/>
      </c>
      <c r="AL905" t="str">
        <f>IF(ISNUMBER(FIND("overige",Methode_Keuze)),"",IF(Tb_Activiteiten[[#This Row],[Bijdrage in natura (overige)]]=1,Tb_Activiteiten[[#Headers],[Bijdrage in natura (overige)]],""))</f>
        <v/>
      </c>
      <c r="AM905" t="str">
        <f>IF(ISNUMBER(FIND("overige",Methode_Keuze)),"",IF(Tb_Activiteiten[[#This Row],[Bijdrage in natura (vrijwilligers)]]=1,Tb_Activiteiten[[#Headers],[Bijdrage in natura (vrijwilligers)]],""))</f>
        <v/>
      </c>
      <c r="AN905" t="str">
        <f>IF(ISNUMBER(FIND("overige",Methode_Keuze)),"",IF(Tb_Activiteiten[[#This Row],[Afschrijvingskosten]]=1,Tb_Activiteiten[[#Headers],[Afschrijvingskosten]],""))</f>
        <v/>
      </c>
    </row>
    <row r="906" spans="1:40" x14ac:dyDescent="0.25">
      <c r="A906" s="342"/>
      <c r="F906" s="81"/>
      <c r="G906" s="81"/>
      <c r="L906" s="71"/>
      <c r="N906" t="str">
        <f>IFERROR(IF(VLOOKUP(Tb_Activiteiten[[#This Row],[Openstelling]],Tb_Openstelling[],2,0)=1,1,""),"")</f>
        <v/>
      </c>
      <c r="AA906" t="str">
        <f>IF(ISNUMBER(FIND("arbeid",Methode_Keuze)),"",IF(ISNUMBER(FIND("arbeid",Methode_Keuze)),"",IF(Tb_Activiteiten[[#This Row],[Loonkosten]]=1,Tb_Activiteiten[[#Headers],[Loonkosten]],"")))</f>
        <v/>
      </c>
      <c r="AB906" t="str">
        <f>IF(ISNUMBER(FIND("arbeid",Methode_Keuze)),"",IF(ISNUMBER(FIND("arbeid",Methode_Keuze)),"",IF(Tb_Activiteiten[[#This Row],[Eigen arbeid]]=1,Tb_Activiteiten[[#Headers],[Eigen arbeid]],"")))</f>
        <v/>
      </c>
      <c r="AC906" t="str">
        <f>IF(ISNUMBER(FIND("arbeid",Methode_Keuze)),"",IF(ISNUMBER(FIND("arbeid",Methode_Keuze)),"",IF(Tb_Activiteiten[[#This Row],[Projectmedewerker]]=1,Tb_Activiteiten[[#Headers],[Projectmedewerker]],"")))</f>
        <v/>
      </c>
      <c r="AD906" t="str">
        <f>IF(ISNUMBER(FIND("arbeid",Methode_Keuze)),"",IF(ISNUMBER(FIND("arbeid",Methode_Keuze)),"",IF(Tb_Activiteiten[[#This Row],[Landbouwer]]=1,Tb_Activiteiten[[#Headers],[Landbouwer]],"")))</f>
        <v/>
      </c>
      <c r="AE906" t="str">
        <f>IF(ISNUMBER(FIND("arbeid",Methode_Keuze)),"",IF(ISNUMBER(FIND("arbeid",Methode_Keuze)),"",IF(Tb_Activiteiten[[#This Row],[Adviseur]]=1,Tb_Activiteiten[[#Headers],[Adviseur]],"")))</f>
        <v/>
      </c>
      <c r="AF906" t="str">
        <f>IF(ISNUMBER(FIND("arbeid",Methode_Keuze)),"",IF(ISNUMBER(FIND("arbeid",Methode_Keuze)),"",IF(Tb_Activiteiten[[#This Row],[Projectleider/Expert]]=1,Tb_Activiteiten[[#Headers],[Projectleider/Expert]],"")))</f>
        <v/>
      </c>
      <c r="AG906" t="str">
        <f>IF(ISNUMBER(FIND("arbeid",Methode_Keuze)),"",IF(ISNUMBER(FIND("arbeid",Methode_Keuze)),"",IF(Tb_Activiteiten[[#This Row],[Arbeidskosten]]=1,Tb_Activiteiten[[#Headers],[Arbeidskosten]],"")))</f>
        <v/>
      </c>
      <c r="AH906" t="str">
        <f>IF(ISNUMBER(FIND("arbeid",Methode_Keuze)),"",IF(ISNUMBER(FIND("arbeid",Methode_Keuze)),"",IF(Tb_Activiteiten[[#This Row],[Arbeidskosten op basis van IKS]]=1,Tb_Activiteiten[[#Headers],[Arbeidskosten op basis van IKS]],"")))</f>
        <v/>
      </c>
      <c r="AI906" t="str">
        <f>IF(ISNUMBER(FIND("overige",Methode_Keuze)),"",IF(Tb_Activiteiten[[#This Row],[Kosten derden exclusief btw]]=1,Tb_Activiteiten[[#Headers],[Kosten derden exclusief btw]],""))</f>
        <v/>
      </c>
      <c r="AJ906" t="str">
        <f>IF(ISNUMBER(FIND("overige",Methode_Keuze)),"",IF(Tb_Activiteiten[[#This Row],[Niet verrekenbare btw]]=1,Tb_Activiteiten[[#Headers],[Niet verrekenbare btw]],""))</f>
        <v/>
      </c>
      <c r="AK906" t="str">
        <f>IF(ISNUMBER(FIND("overige",Methode_Keuze)),"",IF(Tb_Activiteiten[[#This Row],[Grondkosten]]=1,Tb_Activiteiten[[#Headers],[Grondkosten]],""))</f>
        <v/>
      </c>
      <c r="AL906" t="str">
        <f>IF(ISNUMBER(FIND("overige",Methode_Keuze)),"",IF(Tb_Activiteiten[[#This Row],[Bijdrage in natura (overige)]]=1,Tb_Activiteiten[[#Headers],[Bijdrage in natura (overige)]],""))</f>
        <v/>
      </c>
      <c r="AM906" t="str">
        <f>IF(ISNUMBER(FIND("overige",Methode_Keuze)),"",IF(Tb_Activiteiten[[#This Row],[Bijdrage in natura (vrijwilligers)]]=1,Tb_Activiteiten[[#Headers],[Bijdrage in natura (vrijwilligers)]],""))</f>
        <v/>
      </c>
      <c r="AN906" t="str">
        <f>IF(ISNUMBER(FIND("overige",Methode_Keuze)),"",IF(Tb_Activiteiten[[#This Row],[Afschrijvingskosten]]=1,Tb_Activiteiten[[#Headers],[Afschrijvingskosten]],""))</f>
        <v/>
      </c>
    </row>
    <row r="907" spans="1:40" x14ac:dyDescent="0.25">
      <c r="A907" s="342"/>
      <c r="F907" s="81"/>
      <c r="G907" s="81"/>
      <c r="L907" s="71"/>
      <c r="N907" t="str">
        <f>IFERROR(IF(VLOOKUP(Tb_Activiteiten[[#This Row],[Openstelling]],Tb_Openstelling[],2,0)=1,1,""),"")</f>
        <v/>
      </c>
      <c r="AA907" t="str">
        <f>IF(ISNUMBER(FIND("arbeid",Methode_Keuze)),"",IF(ISNUMBER(FIND("arbeid",Methode_Keuze)),"",IF(Tb_Activiteiten[[#This Row],[Loonkosten]]=1,Tb_Activiteiten[[#Headers],[Loonkosten]],"")))</f>
        <v/>
      </c>
      <c r="AB907" t="str">
        <f>IF(ISNUMBER(FIND("arbeid",Methode_Keuze)),"",IF(ISNUMBER(FIND("arbeid",Methode_Keuze)),"",IF(Tb_Activiteiten[[#This Row],[Eigen arbeid]]=1,Tb_Activiteiten[[#Headers],[Eigen arbeid]],"")))</f>
        <v/>
      </c>
      <c r="AC907" t="str">
        <f>IF(ISNUMBER(FIND("arbeid",Methode_Keuze)),"",IF(ISNUMBER(FIND("arbeid",Methode_Keuze)),"",IF(Tb_Activiteiten[[#This Row],[Projectmedewerker]]=1,Tb_Activiteiten[[#Headers],[Projectmedewerker]],"")))</f>
        <v/>
      </c>
      <c r="AD907" t="str">
        <f>IF(ISNUMBER(FIND("arbeid",Methode_Keuze)),"",IF(ISNUMBER(FIND("arbeid",Methode_Keuze)),"",IF(Tb_Activiteiten[[#This Row],[Landbouwer]]=1,Tb_Activiteiten[[#Headers],[Landbouwer]],"")))</f>
        <v/>
      </c>
      <c r="AE907" t="str">
        <f>IF(ISNUMBER(FIND("arbeid",Methode_Keuze)),"",IF(ISNUMBER(FIND("arbeid",Methode_Keuze)),"",IF(Tb_Activiteiten[[#This Row],[Adviseur]]=1,Tb_Activiteiten[[#Headers],[Adviseur]],"")))</f>
        <v/>
      </c>
      <c r="AF907" t="str">
        <f>IF(ISNUMBER(FIND("arbeid",Methode_Keuze)),"",IF(ISNUMBER(FIND("arbeid",Methode_Keuze)),"",IF(Tb_Activiteiten[[#This Row],[Projectleider/Expert]]=1,Tb_Activiteiten[[#Headers],[Projectleider/Expert]],"")))</f>
        <v/>
      </c>
      <c r="AG907" t="str">
        <f>IF(ISNUMBER(FIND("arbeid",Methode_Keuze)),"",IF(ISNUMBER(FIND("arbeid",Methode_Keuze)),"",IF(Tb_Activiteiten[[#This Row],[Arbeidskosten]]=1,Tb_Activiteiten[[#Headers],[Arbeidskosten]],"")))</f>
        <v/>
      </c>
      <c r="AH907" t="str">
        <f>IF(ISNUMBER(FIND("arbeid",Methode_Keuze)),"",IF(ISNUMBER(FIND("arbeid",Methode_Keuze)),"",IF(Tb_Activiteiten[[#This Row],[Arbeidskosten op basis van IKS]]=1,Tb_Activiteiten[[#Headers],[Arbeidskosten op basis van IKS]],"")))</f>
        <v/>
      </c>
      <c r="AI907" t="str">
        <f>IF(ISNUMBER(FIND("overige",Methode_Keuze)),"",IF(Tb_Activiteiten[[#This Row],[Kosten derden exclusief btw]]=1,Tb_Activiteiten[[#Headers],[Kosten derden exclusief btw]],""))</f>
        <v/>
      </c>
      <c r="AJ907" t="str">
        <f>IF(ISNUMBER(FIND("overige",Methode_Keuze)),"",IF(Tb_Activiteiten[[#This Row],[Niet verrekenbare btw]]=1,Tb_Activiteiten[[#Headers],[Niet verrekenbare btw]],""))</f>
        <v/>
      </c>
      <c r="AK907" t="str">
        <f>IF(ISNUMBER(FIND("overige",Methode_Keuze)),"",IF(Tb_Activiteiten[[#This Row],[Grondkosten]]=1,Tb_Activiteiten[[#Headers],[Grondkosten]],""))</f>
        <v/>
      </c>
      <c r="AL907" t="str">
        <f>IF(ISNUMBER(FIND("overige",Methode_Keuze)),"",IF(Tb_Activiteiten[[#This Row],[Bijdrage in natura (overige)]]=1,Tb_Activiteiten[[#Headers],[Bijdrage in natura (overige)]],""))</f>
        <v/>
      </c>
      <c r="AM907" t="str">
        <f>IF(ISNUMBER(FIND("overige",Methode_Keuze)),"",IF(Tb_Activiteiten[[#This Row],[Bijdrage in natura (vrijwilligers)]]=1,Tb_Activiteiten[[#Headers],[Bijdrage in natura (vrijwilligers)]],""))</f>
        <v/>
      </c>
      <c r="AN907" t="str">
        <f>IF(ISNUMBER(FIND("overige",Methode_Keuze)),"",IF(Tb_Activiteiten[[#This Row],[Afschrijvingskosten]]=1,Tb_Activiteiten[[#Headers],[Afschrijvingskosten]],""))</f>
        <v/>
      </c>
    </row>
    <row r="908" spans="1:40" x14ac:dyDescent="0.25">
      <c r="A908" s="342"/>
      <c r="F908" s="81"/>
      <c r="G908" s="81"/>
      <c r="L908" s="71"/>
      <c r="N908" t="str">
        <f>IFERROR(IF(VLOOKUP(Tb_Activiteiten[[#This Row],[Openstelling]],Tb_Openstelling[],2,0)=1,1,""),"")</f>
        <v/>
      </c>
      <c r="AA908" t="str">
        <f>IF(ISNUMBER(FIND("arbeid",Methode_Keuze)),"",IF(ISNUMBER(FIND("arbeid",Methode_Keuze)),"",IF(Tb_Activiteiten[[#This Row],[Loonkosten]]=1,Tb_Activiteiten[[#Headers],[Loonkosten]],"")))</f>
        <v/>
      </c>
      <c r="AB908" t="str">
        <f>IF(ISNUMBER(FIND("arbeid",Methode_Keuze)),"",IF(ISNUMBER(FIND("arbeid",Methode_Keuze)),"",IF(Tb_Activiteiten[[#This Row],[Eigen arbeid]]=1,Tb_Activiteiten[[#Headers],[Eigen arbeid]],"")))</f>
        <v/>
      </c>
      <c r="AC908" t="str">
        <f>IF(ISNUMBER(FIND("arbeid",Methode_Keuze)),"",IF(ISNUMBER(FIND("arbeid",Methode_Keuze)),"",IF(Tb_Activiteiten[[#This Row],[Projectmedewerker]]=1,Tb_Activiteiten[[#Headers],[Projectmedewerker]],"")))</f>
        <v/>
      </c>
      <c r="AD908" t="str">
        <f>IF(ISNUMBER(FIND("arbeid",Methode_Keuze)),"",IF(ISNUMBER(FIND("arbeid",Methode_Keuze)),"",IF(Tb_Activiteiten[[#This Row],[Landbouwer]]=1,Tb_Activiteiten[[#Headers],[Landbouwer]],"")))</f>
        <v/>
      </c>
      <c r="AE908" t="str">
        <f>IF(ISNUMBER(FIND("arbeid",Methode_Keuze)),"",IF(ISNUMBER(FIND("arbeid",Methode_Keuze)),"",IF(Tb_Activiteiten[[#This Row],[Adviseur]]=1,Tb_Activiteiten[[#Headers],[Adviseur]],"")))</f>
        <v/>
      </c>
      <c r="AF908" t="str">
        <f>IF(ISNUMBER(FIND("arbeid",Methode_Keuze)),"",IF(ISNUMBER(FIND("arbeid",Methode_Keuze)),"",IF(Tb_Activiteiten[[#This Row],[Projectleider/Expert]]=1,Tb_Activiteiten[[#Headers],[Projectleider/Expert]],"")))</f>
        <v/>
      </c>
      <c r="AG908" t="str">
        <f>IF(ISNUMBER(FIND("arbeid",Methode_Keuze)),"",IF(ISNUMBER(FIND("arbeid",Methode_Keuze)),"",IF(Tb_Activiteiten[[#This Row],[Arbeidskosten]]=1,Tb_Activiteiten[[#Headers],[Arbeidskosten]],"")))</f>
        <v/>
      </c>
      <c r="AH908" t="str">
        <f>IF(ISNUMBER(FIND("arbeid",Methode_Keuze)),"",IF(ISNUMBER(FIND("arbeid",Methode_Keuze)),"",IF(Tb_Activiteiten[[#This Row],[Arbeidskosten op basis van IKS]]=1,Tb_Activiteiten[[#Headers],[Arbeidskosten op basis van IKS]],"")))</f>
        <v/>
      </c>
      <c r="AI908" t="str">
        <f>IF(ISNUMBER(FIND("overige",Methode_Keuze)),"",IF(Tb_Activiteiten[[#This Row],[Kosten derden exclusief btw]]=1,Tb_Activiteiten[[#Headers],[Kosten derden exclusief btw]],""))</f>
        <v/>
      </c>
      <c r="AJ908" t="str">
        <f>IF(ISNUMBER(FIND("overige",Methode_Keuze)),"",IF(Tb_Activiteiten[[#This Row],[Niet verrekenbare btw]]=1,Tb_Activiteiten[[#Headers],[Niet verrekenbare btw]],""))</f>
        <v/>
      </c>
      <c r="AK908" t="str">
        <f>IF(ISNUMBER(FIND("overige",Methode_Keuze)),"",IF(Tb_Activiteiten[[#This Row],[Grondkosten]]=1,Tb_Activiteiten[[#Headers],[Grondkosten]],""))</f>
        <v/>
      </c>
      <c r="AL908" t="str">
        <f>IF(ISNUMBER(FIND("overige",Methode_Keuze)),"",IF(Tb_Activiteiten[[#This Row],[Bijdrage in natura (overige)]]=1,Tb_Activiteiten[[#Headers],[Bijdrage in natura (overige)]],""))</f>
        <v/>
      </c>
      <c r="AM908" t="str">
        <f>IF(ISNUMBER(FIND("overige",Methode_Keuze)),"",IF(Tb_Activiteiten[[#This Row],[Bijdrage in natura (vrijwilligers)]]=1,Tb_Activiteiten[[#Headers],[Bijdrage in natura (vrijwilligers)]],""))</f>
        <v/>
      </c>
      <c r="AN908" t="str">
        <f>IF(ISNUMBER(FIND("overige",Methode_Keuze)),"",IF(Tb_Activiteiten[[#This Row],[Afschrijvingskosten]]=1,Tb_Activiteiten[[#Headers],[Afschrijvingskosten]],""))</f>
        <v/>
      </c>
    </row>
    <row r="909" spans="1:40" x14ac:dyDescent="0.25">
      <c r="A909" s="342"/>
      <c r="F909" s="81"/>
      <c r="G909" s="81"/>
      <c r="L909" s="71"/>
      <c r="N909" t="str">
        <f>IFERROR(IF(VLOOKUP(Tb_Activiteiten[[#This Row],[Openstelling]],Tb_Openstelling[],2,0)=1,1,""),"")</f>
        <v/>
      </c>
      <c r="AA909" t="str">
        <f>IF(ISNUMBER(FIND("arbeid",Methode_Keuze)),"",IF(ISNUMBER(FIND("arbeid",Methode_Keuze)),"",IF(Tb_Activiteiten[[#This Row],[Loonkosten]]=1,Tb_Activiteiten[[#Headers],[Loonkosten]],"")))</f>
        <v/>
      </c>
      <c r="AB909" t="str">
        <f>IF(ISNUMBER(FIND("arbeid",Methode_Keuze)),"",IF(ISNUMBER(FIND("arbeid",Methode_Keuze)),"",IF(Tb_Activiteiten[[#This Row],[Eigen arbeid]]=1,Tb_Activiteiten[[#Headers],[Eigen arbeid]],"")))</f>
        <v/>
      </c>
      <c r="AC909" t="str">
        <f>IF(ISNUMBER(FIND("arbeid",Methode_Keuze)),"",IF(ISNUMBER(FIND("arbeid",Methode_Keuze)),"",IF(Tb_Activiteiten[[#This Row],[Projectmedewerker]]=1,Tb_Activiteiten[[#Headers],[Projectmedewerker]],"")))</f>
        <v/>
      </c>
      <c r="AD909" t="str">
        <f>IF(ISNUMBER(FIND("arbeid",Methode_Keuze)),"",IF(ISNUMBER(FIND("arbeid",Methode_Keuze)),"",IF(Tb_Activiteiten[[#This Row],[Landbouwer]]=1,Tb_Activiteiten[[#Headers],[Landbouwer]],"")))</f>
        <v/>
      </c>
      <c r="AE909" t="str">
        <f>IF(ISNUMBER(FIND("arbeid",Methode_Keuze)),"",IF(ISNUMBER(FIND("arbeid",Methode_Keuze)),"",IF(Tb_Activiteiten[[#This Row],[Adviseur]]=1,Tb_Activiteiten[[#Headers],[Adviseur]],"")))</f>
        <v/>
      </c>
      <c r="AF909" t="str">
        <f>IF(ISNUMBER(FIND("arbeid",Methode_Keuze)),"",IF(ISNUMBER(FIND("arbeid",Methode_Keuze)),"",IF(Tb_Activiteiten[[#This Row],[Projectleider/Expert]]=1,Tb_Activiteiten[[#Headers],[Projectleider/Expert]],"")))</f>
        <v/>
      </c>
      <c r="AG909" t="str">
        <f>IF(ISNUMBER(FIND("arbeid",Methode_Keuze)),"",IF(ISNUMBER(FIND("arbeid",Methode_Keuze)),"",IF(Tb_Activiteiten[[#This Row],[Arbeidskosten]]=1,Tb_Activiteiten[[#Headers],[Arbeidskosten]],"")))</f>
        <v/>
      </c>
      <c r="AH909" t="str">
        <f>IF(ISNUMBER(FIND("arbeid",Methode_Keuze)),"",IF(ISNUMBER(FIND("arbeid",Methode_Keuze)),"",IF(Tb_Activiteiten[[#This Row],[Arbeidskosten op basis van IKS]]=1,Tb_Activiteiten[[#Headers],[Arbeidskosten op basis van IKS]],"")))</f>
        <v/>
      </c>
      <c r="AI909" t="str">
        <f>IF(ISNUMBER(FIND("overige",Methode_Keuze)),"",IF(Tb_Activiteiten[[#This Row],[Kosten derden exclusief btw]]=1,Tb_Activiteiten[[#Headers],[Kosten derden exclusief btw]],""))</f>
        <v/>
      </c>
      <c r="AJ909" t="str">
        <f>IF(ISNUMBER(FIND("overige",Methode_Keuze)),"",IF(Tb_Activiteiten[[#This Row],[Niet verrekenbare btw]]=1,Tb_Activiteiten[[#Headers],[Niet verrekenbare btw]],""))</f>
        <v/>
      </c>
      <c r="AK909" t="str">
        <f>IF(ISNUMBER(FIND("overige",Methode_Keuze)),"",IF(Tb_Activiteiten[[#This Row],[Grondkosten]]=1,Tb_Activiteiten[[#Headers],[Grondkosten]],""))</f>
        <v/>
      </c>
      <c r="AL909" t="str">
        <f>IF(ISNUMBER(FIND("overige",Methode_Keuze)),"",IF(Tb_Activiteiten[[#This Row],[Bijdrage in natura (overige)]]=1,Tb_Activiteiten[[#Headers],[Bijdrage in natura (overige)]],""))</f>
        <v/>
      </c>
      <c r="AM909" t="str">
        <f>IF(ISNUMBER(FIND("overige",Methode_Keuze)),"",IF(Tb_Activiteiten[[#This Row],[Bijdrage in natura (vrijwilligers)]]=1,Tb_Activiteiten[[#Headers],[Bijdrage in natura (vrijwilligers)]],""))</f>
        <v/>
      </c>
      <c r="AN909" t="str">
        <f>IF(ISNUMBER(FIND("overige",Methode_Keuze)),"",IF(Tb_Activiteiten[[#This Row],[Afschrijvingskosten]]=1,Tb_Activiteiten[[#Headers],[Afschrijvingskosten]],""))</f>
        <v/>
      </c>
    </row>
    <row r="910" spans="1:40" x14ac:dyDescent="0.25">
      <c r="A910" s="342"/>
      <c r="F910" s="81"/>
      <c r="G910" s="81"/>
      <c r="L910" s="71"/>
      <c r="N910" t="str">
        <f>IFERROR(IF(VLOOKUP(Tb_Activiteiten[[#This Row],[Openstelling]],Tb_Openstelling[],2,0)=1,1,""),"")</f>
        <v/>
      </c>
      <c r="AA910" t="str">
        <f>IF(ISNUMBER(FIND("arbeid",Methode_Keuze)),"",IF(ISNUMBER(FIND("arbeid",Methode_Keuze)),"",IF(Tb_Activiteiten[[#This Row],[Loonkosten]]=1,Tb_Activiteiten[[#Headers],[Loonkosten]],"")))</f>
        <v/>
      </c>
      <c r="AB910" t="str">
        <f>IF(ISNUMBER(FIND("arbeid",Methode_Keuze)),"",IF(ISNUMBER(FIND("arbeid",Methode_Keuze)),"",IF(Tb_Activiteiten[[#This Row],[Eigen arbeid]]=1,Tb_Activiteiten[[#Headers],[Eigen arbeid]],"")))</f>
        <v/>
      </c>
      <c r="AC910" t="str">
        <f>IF(ISNUMBER(FIND("arbeid",Methode_Keuze)),"",IF(ISNUMBER(FIND("arbeid",Methode_Keuze)),"",IF(Tb_Activiteiten[[#This Row],[Projectmedewerker]]=1,Tb_Activiteiten[[#Headers],[Projectmedewerker]],"")))</f>
        <v/>
      </c>
      <c r="AD910" t="str">
        <f>IF(ISNUMBER(FIND("arbeid",Methode_Keuze)),"",IF(ISNUMBER(FIND("arbeid",Methode_Keuze)),"",IF(Tb_Activiteiten[[#This Row],[Landbouwer]]=1,Tb_Activiteiten[[#Headers],[Landbouwer]],"")))</f>
        <v/>
      </c>
      <c r="AE910" t="str">
        <f>IF(ISNUMBER(FIND("arbeid",Methode_Keuze)),"",IF(ISNUMBER(FIND("arbeid",Methode_Keuze)),"",IF(Tb_Activiteiten[[#This Row],[Adviseur]]=1,Tb_Activiteiten[[#Headers],[Adviseur]],"")))</f>
        <v/>
      </c>
      <c r="AF910" t="str">
        <f>IF(ISNUMBER(FIND("arbeid",Methode_Keuze)),"",IF(ISNUMBER(FIND("arbeid",Methode_Keuze)),"",IF(Tb_Activiteiten[[#This Row],[Projectleider/Expert]]=1,Tb_Activiteiten[[#Headers],[Projectleider/Expert]],"")))</f>
        <v/>
      </c>
      <c r="AG910" t="str">
        <f>IF(ISNUMBER(FIND("arbeid",Methode_Keuze)),"",IF(ISNUMBER(FIND("arbeid",Methode_Keuze)),"",IF(Tb_Activiteiten[[#This Row],[Arbeidskosten]]=1,Tb_Activiteiten[[#Headers],[Arbeidskosten]],"")))</f>
        <v/>
      </c>
      <c r="AH910" t="str">
        <f>IF(ISNUMBER(FIND("arbeid",Methode_Keuze)),"",IF(ISNUMBER(FIND("arbeid",Methode_Keuze)),"",IF(Tb_Activiteiten[[#This Row],[Arbeidskosten op basis van IKS]]=1,Tb_Activiteiten[[#Headers],[Arbeidskosten op basis van IKS]],"")))</f>
        <v/>
      </c>
      <c r="AI910" t="str">
        <f>IF(ISNUMBER(FIND("overige",Methode_Keuze)),"",IF(Tb_Activiteiten[[#This Row],[Kosten derden exclusief btw]]=1,Tb_Activiteiten[[#Headers],[Kosten derden exclusief btw]],""))</f>
        <v/>
      </c>
      <c r="AJ910" t="str">
        <f>IF(ISNUMBER(FIND("overige",Methode_Keuze)),"",IF(Tb_Activiteiten[[#This Row],[Niet verrekenbare btw]]=1,Tb_Activiteiten[[#Headers],[Niet verrekenbare btw]],""))</f>
        <v/>
      </c>
      <c r="AK910" t="str">
        <f>IF(ISNUMBER(FIND("overige",Methode_Keuze)),"",IF(Tb_Activiteiten[[#This Row],[Grondkosten]]=1,Tb_Activiteiten[[#Headers],[Grondkosten]],""))</f>
        <v/>
      </c>
      <c r="AL910" t="str">
        <f>IF(ISNUMBER(FIND("overige",Methode_Keuze)),"",IF(Tb_Activiteiten[[#This Row],[Bijdrage in natura (overige)]]=1,Tb_Activiteiten[[#Headers],[Bijdrage in natura (overige)]],""))</f>
        <v/>
      </c>
      <c r="AM910" t="str">
        <f>IF(ISNUMBER(FIND("overige",Methode_Keuze)),"",IF(Tb_Activiteiten[[#This Row],[Bijdrage in natura (vrijwilligers)]]=1,Tb_Activiteiten[[#Headers],[Bijdrage in natura (vrijwilligers)]],""))</f>
        <v/>
      </c>
      <c r="AN910" t="str">
        <f>IF(ISNUMBER(FIND("overige",Methode_Keuze)),"",IF(Tb_Activiteiten[[#This Row],[Afschrijvingskosten]]=1,Tb_Activiteiten[[#Headers],[Afschrijvingskosten]],""))</f>
        <v/>
      </c>
    </row>
    <row r="911" spans="1:40" x14ac:dyDescent="0.25">
      <c r="A911" s="342"/>
      <c r="F911" s="81"/>
      <c r="G911" s="81"/>
      <c r="L911" s="71"/>
      <c r="N911" t="str">
        <f>IFERROR(IF(VLOOKUP(Tb_Activiteiten[[#This Row],[Openstelling]],Tb_Openstelling[],2,0)=1,1,""),"")</f>
        <v/>
      </c>
      <c r="AA911" t="str">
        <f>IF(ISNUMBER(FIND("arbeid",Methode_Keuze)),"",IF(ISNUMBER(FIND("arbeid",Methode_Keuze)),"",IF(Tb_Activiteiten[[#This Row],[Loonkosten]]=1,Tb_Activiteiten[[#Headers],[Loonkosten]],"")))</f>
        <v/>
      </c>
      <c r="AB911" t="str">
        <f>IF(ISNUMBER(FIND("arbeid",Methode_Keuze)),"",IF(ISNUMBER(FIND("arbeid",Methode_Keuze)),"",IF(Tb_Activiteiten[[#This Row],[Eigen arbeid]]=1,Tb_Activiteiten[[#Headers],[Eigen arbeid]],"")))</f>
        <v/>
      </c>
      <c r="AC911" t="str">
        <f>IF(ISNUMBER(FIND("arbeid",Methode_Keuze)),"",IF(ISNUMBER(FIND("arbeid",Methode_Keuze)),"",IF(Tb_Activiteiten[[#This Row],[Projectmedewerker]]=1,Tb_Activiteiten[[#Headers],[Projectmedewerker]],"")))</f>
        <v/>
      </c>
      <c r="AD911" t="str">
        <f>IF(ISNUMBER(FIND("arbeid",Methode_Keuze)),"",IF(ISNUMBER(FIND("arbeid",Methode_Keuze)),"",IF(Tb_Activiteiten[[#This Row],[Landbouwer]]=1,Tb_Activiteiten[[#Headers],[Landbouwer]],"")))</f>
        <v/>
      </c>
      <c r="AE911" t="str">
        <f>IF(ISNUMBER(FIND("arbeid",Methode_Keuze)),"",IF(ISNUMBER(FIND("arbeid",Methode_Keuze)),"",IF(Tb_Activiteiten[[#This Row],[Adviseur]]=1,Tb_Activiteiten[[#Headers],[Adviseur]],"")))</f>
        <v/>
      </c>
      <c r="AF911" t="str">
        <f>IF(ISNUMBER(FIND("arbeid",Methode_Keuze)),"",IF(ISNUMBER(FIND("arbeid",Methode_Keuze)),"",IF(Tb_Activiteiten[[#This Row],[Projectleider/Expert]]=1,Tb_Activiteiten[[#Headers],[Projectleider/Expert]],"")))</f>
        <v/>
      </c>
      <c r="AG911" t="str">
        <f>IF(ISNUMBER(FIND("arbeid",Methode_Keuze)),"",IF(ISNUMBER(FIND("arbeid",Methode_Keuze)),"",IF(Tb_Activiteiten[[#This Row],[Arbeidskosten]]=1,Tb_Activiteiten[[#Headers],[Arbeidskosten]],"")))</f>
        <v/>
      </c>
      <c r="AH911" t="str">
        <f>IF(ISNUMBER(FIND("arbeid",Methode_Keuze)),"",IF(ISNUMBER(FIND("arbeid",Methode_Keuze)),"",IF(Tb_Activiteiten[[#This Row],[Arbeidskosten op basis van IKS]]=1,Tb_Activiteiten[[#Headers],[Arbeidskosten op basis van IKS]],"")))</f>
        <v/>
      </c>
      <c r="AI911" t="str">
        <f>IF(ISNUMBER(FIND("overige",Methode_Keuze)),"",IF(Tb_Activiteiten[[#This Row],[Kosten derden exclusief btw]]=1,Tb_Activiteiten[[#Headers],[Kosten derden exclusief btw]],""))</f>
        <v/>
      </c>
      <c r="AJ911" t="str">
        <f>IF(ISNUMBER(FIND("overige",Methode_Keuze)),"",IF(Tb_Activiteiten[[#This Row],[Niet verrekenbare btw]]=1,Tb_Activiteiten[[#Headers],[Niet verrekenbare btw]],""))</f>
        <v/>
      </c>
      <c r="AK911" t="str">
        <f>IF(ISNUMBER(FIND("overige",Methode_Keuze)),"",IF(Tb_Activiteiten[[#This Row],[Grondkosten]]=1,Tb_Activiteiten[[#Headers],[Grondkosten]],""))</f>
        <v/>
      </c>
      <c r="AL911" t="str">
        <f>IF(ISNUMBER(FIND("overige",Methode_Keuze)),"",IF(Tb_Activiteiten[[#This Row],[Bijdrage in natura (overige)]]=1,Tb_Activiteiten[[#Headers],[Bijdrage in natura (overige)]],""))</f>
        <v/>
      </c>
      <c r="AM911" t="str">
        <f>IF(ISNUMBER(FIND("overige",Methode_Keuze)),"",IF(Tb_Activiteiten[[#This Row],[Bijdrage in natura (vrijwilligers)]]=1,Tb_Activiteiten[[#Headers],[Bijdrage in natura (vrijwilligers)]],""))</f>
        <v/>
      </c>
      <c r="AN911" t="str">
        <f>IF(ISNUMBER(FIND("overige",Methode_Keuze)),"",IF(Tb_Activiteiten[[#This Row],[Afschrijvingskosten]]=1,Tb_Activiteiten[[#Headers],[Afschrijvingskosten]],""))</f>
        <v/>
      </c>
    </row>
    <row r="912" spans="1:40" x14ac:dyDescent="0.25">
      <c r="A912" s="342"/>
      <c r="F912" s="81"/>
      <c r="G912" s="81"/>
      <c r="L912" s="71"/>
      <c r="N912" t="str">
        <f>IFERROR(IF(VLOOKUP(Tb_Activiteiten[[#This Row],[Openstelling]],Tb_Openstelling[],2,0)=1,1,""),"")</f>
        <v/>
      </c>
      <c r="AA912" t="str">
        <f>IF(ISNUMBER(FIND("arbeid",Methode_Keuze)),"",IF(ISNUMBER(FIND("arbeid",Methode_Keuze)),"",IF(Tb_Activiteiten[[#This Row],[Loonkosten]]=1,Tb_Activiteiten[[#Headers],[Loonkosten]],"")))</f>
        <v/>
      </c>
      <c r="AB912" t="str">
        <f>IF(ISNUMBER(FIND("arbeid",Methode_Keuze)),"",IF(ISNUMBER(FIND("arbeid",Methode_Keuze)),"",IF(Tb_Activiteiten[[#This Row],[Eigen arbeid]]=1,Tb_Activiteiten[[#Headers],[Eigen arbeid]],"")))</f>
        <v/>
      </c>
      <c r="AC912" t="str">
        <f>IF(ISNUMBER(FIND("arbeid",Methode_Keuze)),"",IF(ISNUMBER(FIND("arbeid",Methode_Keuze)),"",IF(Tb_Activiteiten[[#This Row],[Projectmedewerker]]=1,Tb_Activiteiten[[#Headers],[Projectmedewerker]],"")))</f>
        <v/>
      </c>
      <c r="AD912" t="str">
        <f>IF(ISNUMBER(FIND("arbeid",Methode_Keuze)),"",IF(ISNUMBER(FIND("arbeid",Methode_Keuze)),"",IF(Tb_Activiteiten[[#This Row],[Landbouwer]]=1,Tb_Activiteiten[[#Headers],[Landbouwer]],"")))</f>
        <v/>
      </c>
      <c r="AE912" t="str">
        <f>IF(ISNUMBER(FIND("arbeid",Methode_Keuze)),"",IF(ISNUMBER(FIND("arbeid",Methode_Keuze)),"",IF(Tb_Activiteiten[[#This Row],[Adviseur]]=1,Tb_Activiteiten[[#Headers],[Adviseur]],"")))</f>
        <v/>
      </c>
      <c r="AF912" t="str">
        <f>IF(ISNUMBER(FIND("arbeid",Methode_Keuze)),"",IF(ISNUMBER(FIND("arbeid",Methode_Keuze)),"",IF(Tb_Activiteiten[[#This Row],[Projectleider/Expert]]=1,Tb_Activiteiten[[#Headers],[Projectleider/Expert]],"")))</f>
        <v/>
      </c>
      <c r="AG912" t="str">
        <f>IF(ISNUMBER(FIND("arbeid",Methode_Keuze)),"",IF(ISNUMBER(FIND("arbeid",Methode_Keuze)),"",IF(Tb_Activiteiten[[#This Row],[Arbeidskosten]]=1,Tb_Activiteiten[[#Headers],[Arbeidskosten]],"")))</f>
        <v/>
      </c>
      <c r="AH912" t="str">
        <f>IF(ISNUMBER(FIND("arbeid",Methode_Keuze)),"",IF(ISNUMBER(FIND("arbeid",Methode_Keuze)),"",IF(Tb_Activiteiten[[#This Row],[Arbeidskosten op basis van IKS]]=1,Tb_Activiteiten[[#Headers],[Arbeidskosten op basis van IKS]],"")))</f>
        <v/>
      </c>
      <c r="AI912" t="str">
        <f>IF(ISNUMBER(FIND("overige",Methode_Keuze)),"",IF(Tb_Activiteiten[[#This Row],[Kosten derden exclusief btw]]=1,Tb_Activiteiten[[#Headers],[Kosten derden exclusief btw]],""))</f>
        <v/>
      </c>
      <c r="AJ912" t="str">
        <f>IF(ISNUMBER(FIND("overige",Methode_Keuze)),"",IF(Tb_Activiteiten[[#This Row],[Niet verrekenbare btw]]=1,Tb_Activiteiten[[#Headers],[Niet verrekenbare btw]],""))</f>
        <v/>
      </c>
      <c r="AK912" t="str">
        <f>IF(ISNUMBER(FIND("overige",Methode_Keuze)),"",IF(Tb_Activiteiten[[#This Row],[Grondkosten]]=1,Tb_Activiteiten[[#Headers],[Grondkosten]],""))</f>
        <v/>
      </c>
      <c r="AL912" t="str">
        <f>IF(ISNUMBER(FIND("overige",Methode_Keuze)),"",IF(Tb_Activiteiten[[#This Row],[Bijdrage in natura (overige)]]=1,Tb_Activiteiten[[#Headers],[Bijdrage in natura (overige)]],""))</f>
        <v/>
      </c>
      <c r="AM912" t="str">
        <f>IF(ISNUMBER(FIND("overige",Methode_Keuze)),"",IF(Tb_Activiteiten[[#This Row],[Bijdrage in natura (vrijwilligers)]]=1,Tb_Activiteiten[[#Headers],[Bijdrage in natura (vrijwilligers)]],""))</f>
        <v/>
      </c>
      <c r="AN912" t="str">
        <f>IF(ISNUMBER(FIND("overige",Methode_Keuze)),"",IF(Tb_Activiteiten[[#This Row],[Afschrijvingskosten]]=1,Tb_Activiteiten[[#Headers],[Afschrijvingskosten]],""))</f>
        <v/>
      </c>
    </row>
    <row r="913" spans="1:40" x14ac:dyDescent="0.25">
      <c r="A913" s="342"/>
      <c r="F913" s="81"/>
      <c r="G913" s="81"/>
      <c r="L913" s="71"/>
      <c r="N913" t="str">
        <f>IFERROR(IF(VLOOKUP(Tb_Activiteiten[[#This Row],[Openstelling]],Tb_Openstelling[],2,0)=1,1,""),"")</f>
        <v/>
      </c>
      <c r="AA913" t="str">
        <f>IF(ISNUMBER(FIND("arbeid",Methode_Keuze)),"",IF(ISNUMBER(FIND("arbeid",Methode_Keuze)),"",IF(Tb_Activiteiten[[#This Row],[Loonkosten]]=1,Tb_Activiteiten[[#Headers],[Loonkosten]],"")))</f>
        <v/>
      </c>
      <c r="AB913" t="str">
        <f>IF(ISNUMBER(FIND("arbeid",Methode_Keuze)),"",IF(ISNUMBER(FIND("arbeid",Methode_Keuze)),"",IF(Tb_Activiteiten[[#This Row],[Eigen arbeid]]=1,Tb_Activiteiten[[#Headers],[Eigen arbeid]],"")))</f>
        <v/>
      </c>
      <c r="AC913" t="str">
        <f>IF(ISNUMBER(FIND("arbeid",Methode_Keuze)),"",IF(ISNUMBER(FIND("arbeid",Methode_Keuze)),"",IF(Tb_Activiteiten[[#This Row],[Projectmedewerker]]=1,Tb_Activiteiten[[#Headers],[Projectmedewerker]],"")))</f>
        <v/>
      </c>
      <c r="AD913" t="str">
        <f>IF(ISNUMBER(FIND("arbeid",Methode_Keuze)),"",IF(ISNUMBER(FIND("arbeid",Methode_Keuze)),"",IF(Tb_Activiteiten[[#This Row],[Landbouwer]]=1,Tb_Activiteiten[[#Headers],[Landbouwer]],"")))</f>
        <v/>
      </c>
      <c r="AE913" t="str">
        <f>IF(ISNUMBER(FIND("arbeid",Methode_Keuze)),"",IF(ISNUMBER(FIND("arbeid",Methode_Keuze)),"",IF(Tb_Activiteiten[[#This Row],[Adviseur]]=1,Tb_Activiteiten[[#Headers],[Adviseur]],"")))</f>
        <v/>
      </c>
      <c r="AF913" t="str">
        <f>IF(ISNUMBER(FIND("arbeid",Methode_Keuze)),"",IF(ISNUMBER(FIND("arbeid",Methode_Keuze)),"",IF(Tb_Activiteiten[[#This Row],[Projectleider/Expert]]=1,Tb_Activiteiten[[#Headers],[Projectleider/Expert]],"")))</f>
        <v/>
      </c>
      <c r="AG913" t="str">
        <f>IF(ISNUMBER(FIND("arbeid",Methode_Keuze)),"",IF(ISNUMBER(FIND("arbeid",Methode_Keuze)),"",IF(Tb_Activiteiten[[#This Row],[Arbeidskosten]]=1,Tb_Activiteiten[[#Headers],[Arbeidskosten]],"")))</f>
        <v/>
      </c>
      <c r="AH913" t="str">
        <f>IF(ISNUMBER(FIND("arbeid",Methode_Keuze)),"",IF(ISNUMBER(FIND("arbeid",Methode_Keuze)),"",IF(Tb_Activiteiten[[#This Row],[Arbeidskosten op basis van IKS]]=1,Tb_Activiteiten[[#Headers],[Arbeidskosten op basis van IKS]],"")))</f>
        <v/>
      </c>
      <c r="AI913" t="str">
        <f>IF(ISNUMBER(FIND("overige",Methode_Keuze)),"",IF(Tb_Activiteiten[[#This Row],[Kosten derden exclusief btw]]=1,Tb_Activiteiten[[#Headers],[Kosten derden exclusief btw]],""))</f>
        <v/>
      </c>
      <c r="AJ913" t="str">
        <f>IF(ISNUMBER(FIND("overige",Methode_Keuze)),"",IF(Tb_Activiteiten[[#This Row],[Niet verrekenbare btw]]=1,Tb_Activiteiten[[#Headers],[Niet verrekenbare btw]],""))</f>
        <v/>
      </c>
      <c r="AK913" t="str">
        <f>IF(ISNUMBER(FIND("overige",Methode_Keuze)),"",IF(Tb_Activiteiten[[#This Row],[Grondkosten]]=1,Tb_Activiteiten[[#Headers],[Grondkosten]],""))</f>
        <v/>
      </c>
      <c r="AL913" t="str">
        <f>IF(ISNUMBER(FIND("overige",Methode_Keuze)),"",IF(Tb_Activiteiten[[#This Row],[Bijdrage in natura (overige)]]=1,Tb_Activiteiten[[#Headers],[Bijdrage in natura (overige)]],""))</f>
        <v/>
      </c>
      <c r="AM913" t="str">
        <f>IF(ISNUMBER(FIND("overige",Methode_Keuze)),"",IF(Tb_Activiteiten[[#This Row],[Bijdrage in natura (vrijwilligers)]]=1,Tb_Activiteiten[[#Headers],[Bijdrage in natura (vrijwilligers)]],""))</f>
        <v/>
      </c>
      <c r="AN913" t="str">
        <f>IF(ISNUMBER(FIND("overige",Methode_Keuze)),"",IF(Tb_Activiteiten[[#This Row],[Afschrijvingskosten]]=1,Tb_Activiteiten[[#Headers],[Afschrijvingskosten]],""))</f>
        <v/>
      </c>
    </row>
    <row r="914" spans="1:40" x14ac:dyDescent="0.25">
      <c r="A914" s="342"/>
      <c r="F914" s="81"/>
      <c r="G914" s="81"/>
      <c r="L914" s="71"/>
      <c r="N914" t="str">
        <f>IFERROR(IF(VLOOKUP(Tb_Activiteiten[[#This Row],[Openstelling]],Tb_Openstelling[],2,0)=1,1,""),"")</f>
        <v/>
      </c>
      <c r="AA914" t="str">
        <f>IF(ISNUMBER(FIND("arbeid",Methode_Keuze)),"",IF(ISNUMBER(FIND("arbeid",Methode_Keuze)),"",IF(Tb_Activiteiten[[#This Row],[Loonkosten]]=1,Tb_Activiteiten[[#Headers],[Loonkosten]],"")))</f>
        <v/>
      </c>
      <c r="AB914" t="str">
        <f>IF(ISNUMBER(FIND("arbeid",Methode_Keuze)),"",IF(ISNUMBER(FIND("arbeid",Methode_Keuze)),"",IF(Tb_Activiteiten[[#This Row],[Eigen arbeid]]=1,Tb_Activiteiten[[#Headers],[Eigen arbeid]],"")))</f>
        <v/>
      </c>
      <c r="AC914" t="str">
        <f>IF(ISNUMBER(FIND("arbeid",Methode_Keuze)),"",IF(ISNUMBER(FIND("arbeid",Methode_Keuze)),"",IF(Tb_Activiteiten[[#This Row],[Projectmedewerker]]=1,Tb_Activiteiten[[#Headers],[Projectmedewerker]],"")))</f>
        <v/>
      </c>
      <c r="AD914" t="str">
        <f>IF(ISNUMBER(FIND("arbeid",Methode_Keuze)),"",IF(ISNUMBER(FIND("arbeid",Methode_Keuze)),"",IF(Tb_Activiteiten[[#This Row],[Landbouwer]]=1,Tb_Activiteiten[[#Headers],[Landbouwer]],"")))</f>
        <v/>
      </c>
      <c r="AE914" t="str">
        <f>IF(ISNUMBER(FIND("arbeid",Methode_Keuze)),"",IF(ISNUMBER(FIND("arbeid",Methode_Keuze)),"",IF(Tb_Activiteiten[[#This Row],[Adviseur]]=1,Tb_Activiteiten[[#Headers],[Adviseur]],"")))</f>
        <v/>
      </c>
      <c r="AF914" t="str">
        <f>IF(ISNUMBER(FIND("arbeid",Methode_Keuze)),"",IF(ISNUMBER(FIND("arbeid",Methode_Keuze)),"",IF(Tb_Activiteiten[[#This Row],[Projectleider/Expert]]=1,Tb_Activiteiten[[#Headers],[Projectleider/Expert]],"")))</f>
        <v/>
      </c>
      <c r="AG914" t="str">
        <f>IF(ISNUMBER(FIND("arbeid",Methode_Keuze)),"",IF(ISNUMBER(FIND("arbeid",Methode_Keuze)),"",IF(Tb_Activiteiten[[#This Row],[Arbeidskosten]]=1,Tb_Activiteiten[[#Headers],[Arbeidskosten]],"")))</f>
        <v/>
      </c>
      <c r="AH914" t="str">
        <f>IF(ISNUMBER(FIND("arbeid",Methode_Keuze)),"",IF(ISNUMBER(FIND("arbeid",Methode_Keuze)),"",IF(Tb_Activiteiten[[#This Row],[Arbeidskosten op basis van IKS]]=1,Tb_Activiteiten[[#Headers],[Arbeidskosten op basis van IKS]],"")))</f>
        <v/>
      </c>
      <c r="AI914" t="str">
        <f>IF(ISNUMBER(FIND("overige",Methode_Keuze)),"",IF(Tb_Activiteiten[[#This Row],[Kosten derden exclusief btw]]=1,Tb_Activiteiten[[#Headers],[Kosten derden exclusief btw]],""))</f>
        <v/>
      </c>
      <c r="AJ914" t="str">
        <f>IF(ISNUMBER(FIND("overige",Methode_Keuze)),"",IF(Tb_Activiteiten[[#This Row],[Niet verrekenbare btw]]=1,Tb_Activiteiten[[#Headers],[Niet verrekenbare btw]],""))</f>
        <v/>
      </c>
      <c r="AK914" t="str">
        <f>IF(ISNUMBER(FIND("overige",Methode_Keuze)),"",IF(Tb_Activiteiten[[#This Row],[Grondkosten]]=1,Tb_Activiteiten[[#Headers],[Grondkosten]],""))</f>
        <v/>
      </c>
      <c r="AL914" t="str">
        <f>IF(ISNUMBER(FIND("overige",Methode_Keuze)),"",IF(Tb_Activiteiten[[#This Row],[Bijdrage in natura (overige)]]=1,Tb_Activiteiten[[#Headers],[Bijdrage in natura (overige)]],""))</f>
        <v/>
      </c>
      <c r="AM914" t="str">
        <f>IF(ISNUMBER(FIND("overige",Methode_Keuze)),"",IF(Tb_Activiteiten[[#This Row],[Bijdrage in natura (vrijwilligers)]]=1,Tb_Activiteiten[[#Headers],[Bijdrage in natura (vrijwilligers)]],""))</f>
        <v/>
      </c>
      <c r="AN914" t="str">
        <f>IF(ISNUMBER(FIND("overige",Methode_Keuze)),"",IF(Tb_Activiteiten[[#This Row],[Afschrijvingskosten]]=1,Tb_Activiteiten[[#Headers],[Afschrijvingskosten]],""))</f>
        <v/>
      </c>
    </row>
    <row r="915" spans="1:40" x14ac:dyDescent="0.25">
      <c r="A915" s="342"/>
      <c r="F915" s="81"/>
      <c r="G915" s="81"/>
      <c r="L915" s="71"/>
      <c r="N915" t="str">
        <f>IFERROR(IF(VLOOKUP(Tb_Activiteiten[[#This Row],[Openstelling]],Tb_Openstelling[],2,0)=1,1,""),"")</f>
        <v/>
      </c>
      <c r="AA915" t="str">
        <f>IF(ISNUMBER(FIND("arbeid",Methode_Keuze)),"",IF(ISNUMBER(FIND("arbeid",Methode_Keuze)),"",IF(Tb_Activiteiten[[#This Row],[Loonkosten]]=1,Tb_Activiteiten[[#Headers],[Loonkosten]],"")))</f>
        <v/>
      </c>
      <c r="AB915" t="str">
        <f>IF(ISNUMBER(FIND("arbeid",Methode_Keuze)),"",IF(ISNUMBER(FIND("arbeid",Methode_Keuze)),"",IF(Tb_Activiteiten[[#This Row],[Eigen arbeid]]=1,Tb_Activiteiten[[#Headers],[Eigen arbeid]],"")))</f>
        <v/>
      </c>
      <c r="AC915" t="str">
        <f>IF(ISNUMBER(FIND("arbeid",Methode_Keuze)),"",IF(ISNUMBER(FIND("arbeid",Methode_Keuze)),"",IF(Tb_Activiteiten[[#This Row],[Projectmedewerker]]=1,Tb_Activiteiten[[#Headers],[Projectmedewerker]],"")))</f>
        <v/>
      </c>
      <c r="AD915" t="str">
        <f>IF(ISNUMBER(FIND("arbeid",Methode_Keuze)),"",IF(ISNUMBER(FIND("arbeid",Methode_Keuze)),"",IF(Tb_Activiteiten[[#This Row],[Landbouwer]]=1,Tb_Activiteiten[[#Headers],[Landbouwer]],"")))</f>
        <v/>
      </c>
      <c r="AE915" t="str">
        <f>IF(ISNUMBER(FIND("arbeid",Methode_Keuze)),"",IF(ISNUMBER(FIND("arbeid",Methode_Keuze)),"",IF(Tb_Activiteiten[[#This Row],[Adviseur]]=1,Tb_Activiteiten[[#Headers],[Adviseur]],"")))</f>
        <v/>
      </c>
      <c r="AF915" t="str">
        <f>IF(ISNUMBER(FIND("arbeid",Methode_Keuze)),"",IF(ISNUMBER(FIND("arbeid",Methode_Keuze)),"",IF(Tb_Activiteiten[[#This Row],[Projectleider/Expert]]=1,Tb_Activiteiten[[#Headers],[Projectleider/Expert]],"")))</f>
        <v/>
      </c>
      <c r="AG915" t="str">
        <f>IF(ISNUMBER(FIND("arbeid",Methode_Keuze)),"",IF(ISNUMBER(FIND("arbeid",Methode_Keuze)),"",IF(Tb_Activiteiten[[#This Row],[Arbeidskosten]]=1,Tb_Activiteiten[[#Headers],[Arbeidskosten]],"")))</f>
        <v/>
      </c>
      <c r="AH915" t="str">
        <f>IF(ISNUMBER(FIND("arbeid",Methode_Keuze)),"",IF(ISNUMBER(FIND("arbeid",Methode_Keuze)),"",IF(Tb_Activiteiten[[#This Row],[Arbeidskosten op basis van IKS]]=1,Tb_Activiteiten[[#Headers],[Arbeidskosten op basis van IKS]],"")))</f>
        <v/>
      </c>
      <c r="AI915" t="str">
        <f>IF(ISNUMBER(FIND("overige",Methode_Keuze)),"",IF(Tb_Activiteiten[[#This Row],[Kosten derden exclusief btw]]=1,Tb_Activiteiten[[#Headers],[Kosten derden exclusief btw]],""))</f>
        <v/>
      </c>
      <c r="AJ915" t="str">
        <f>IF(ISNUMBER(FIND("overige",Methode_Keuze)),"",IF(Tb_Activiteiten[[#This Row],[Niet verrekenbare btw]]=1,Tb_Activiteiten[[#Headers],[Niet verrekenbare btw]],""))</f>
        <v/>
      </c>
      <c r="AK915" t="str">
        <f>IF(ISNUMBER(FIND("overige",Methode_Keuze)),"",IF(Tb_Activiteiten[[#This Row],[Grondkosten]]=1,Tb_Activiteiten[[#Headers],[Grondkosten]],""))</f>
        <v/>
      </c>
      <c r="AL915" t="str">
        <f>IF(ISNUMBER(FIND("overige",Methode_Keuze)),"",IF(Tb_Activiteiten[[#This Row],[Bijdrage in natura (overige)]]=1,Tb_Activiteiten[[#Headers],[Bijdrage in natura (overige)]],""))</f>
        <v/>
      </c>
      <c r="AM915" t="str">
        <f>IF(ISNUMBER(FIND("overige",Methode_Keuze)),"",IF(Tb_Activiteiten[[#This Row],[Bijdrage in natura (vrijwilligers)]]=1,Tb_Activiteiten[[#Headers],[Bijdrage in natura (vrijwilligers)]],""))</f>
        <v/>
      </c>
      <c r="AN915" t="str">
        <f>IF(ISNUMBER(FIND("overige",Methode_Keuze)),"",IF(Tb_Activiteiten[[#This Row],[Afschrijvingskosten]]=1,Tb_Activiteiten[[#Headers],[Afschrijvingskosten]],""))</f>
        <v/>
      </c>
    </row>
    <row r="916" spans="1:40" x14ac:dyDescent="0.25">
      <c r="A916" s="342"/>
      <c r="F916" s="81"/>
      <c r="G916" s="81"/>
      <c r="L916" s="71"/>
      <c r="N916" t="str">
        <f>IFERROR(IF(VLOOKUP(Tb_Activiteiten[[#This Row],[Openstelling]],Tb_Openstelling[],2,0)=1,1,""),"")</f>
        <v/>
      </c>
      <c r="AA916" t="str">
        <f>IF(ISNUMBER(FIND("arbeid",Methode_Keuze)),"",IF(ISNUMBER(FIND("arbeid",Methode_Keuze)),"",IF(Tb_Activiteiten[[#This Row],[Loonkosten]]=1,Tb_Activiteiten[[#Headers],[Loonkosten]],"")))</f>
        <v/>
      </c>
      <c r="AB916" t="str">
        <f>IF(ISNUMBER(FIND("arbeid",Methode_Keuze)),"",IF(ISNUMBER(FIND("arbeid",Methode_Keuze)),"",IF(Tb_Activiteiten[[#This Row],[Eigen arbeid]]=1,Tb_Activiteiten[[#Headers],[Eigen arbeid]],"")))</f>
        <v/>
      </c>
      <c r="AC916" t="str">
        <f>IF(ISNUMBER(FIND("arbeid",Methode_Keuze)),"",IF(ISNUMBER(FIND("arbeid",Methode_Keuze)),"",IF(Tb_Activiteiten[[#This Row],[Projectmedewerker]]=1,Tb_Activiteiten[[#Headers],[Projectmedewerker]],"")))</f>
        <v/>
      </c>
      <c r="AD916" t="str">
        <f>IF(ISNUMBER(FIND("arbeid",Methode_Keuze)),"",IF(ISNUMBER(FIND("arbeid",Methode_Keuze)),"",IF(Tb_Activiteiten[[#This Row],[Landbouwer]]=1,Tb_Activiteiten[[#Headers],[Landbouwer]],"")))</f>
        <v/>
      </c>
      <c r="AE916" t="str">
        <f>IF(ISNUMBER(FIND("arbeid",Methode_Keuze)),"",IF(ISNUMBER(FIND("arbeid",Methode_Keuze)),"",IF(Tb_Activiteiten[[#This Row],[Adviseur]]=1,Tb_Activiteiten[[#Headers],[Adviseur]],"")))</f>
        <v/>
      </c>
      <c r="AF916" t="str">
        <f>IF(ISNUMBER(FIND("arbeid",Methode_Keuze)),"",IF(ISNUMBER(FIND("arbeid",Methode_Keuze)),"",IF(Tb_Activiteiten[[#This Row],[Projectleider/Expert]]=1,Tb_Activiteiten[[#Headers],[Projectleider/Expert]],"")))</f>
        <v/>
      </c>
      <c r="AG916" t="str">
        <f>IF(ISNUMBER(FIND("arbeid",Methode_Keuze)),"",IF(ISNUMBER(FIND("arbeid",Methode_Keuze)),"",IF(Tb_Activiteiten[[#This Row],[Arbeidskosten]]=1,Tb_Activiteiten[[#Headers],[Arbeidskosten]],"")))</f>
        <v/>
      </c>
      <c r="AH916" t="str">
        <f>IF(ISNUMBER(FIND("arbeid",Methode_Keuze)),"",IF(ISNUMBER(FIND("arbeid",Methode_Keuze)),"",IF(Tb_Activiteiten[[#This Row],[Arbeidskosten op basis van IKS]]=1,Tb_Activiteiten[[#Headers],[Arbeidskosten op basis van IKS]],"")))</f>
        <v/>
      </c>
      <c r="AI916" t="str">
        <f>IF(ISNUMBER(FIND("overige",Methode_Keuze)),"",IF(Tb_Activiteiten[[#This Row],[Kosten derden exclusief btw]]=1,Tb_Activiteiten[[#Headers],[Kosten derden exclusief btw]],""))</f>
        <v/>
      </c>
      <c r="AJ916" t="str">
        <f>IF(ISNUMBER(FIND("overige",Methode_Keuze)),"",IF(Tb_Activiteiten[[#This Row],[Niet verrekenbare btw]]=1,Tb_Activiteiten[[#Headers],[Niet verrekenbare btw]],""))</f>
        <v/>
      </c>
      <c r="AK916" t="str">
        <f>IF(ISNUMBER(FIND("overige",Methode_Keuze)),"",IF(Tb_Activiteiten[[#This Row],[Grondkosten]]=1,Tb_Activiteiten[[#Headers],[Grondkosten]],""))</f>
        <v/>
      </c>
      <c r="AL916" t="str">
        <f>IF(ISNUMBER(FIND("overige",Methode_Keuze)),"",IF(Tb_Activiteiten[[#This Row],[Bijdrage in natura (overige)]]=1,Tb_Activiteiten[[#Headers],[Bijdrage in natura (overige)]],""))</f>
        <v/>
      </c>
      <c r="AM916" t="str">
        <f>IF(ISNUMBER(FIND("overige",Methode_Keuze)),"",IF(Tb_Activiteiten[[#This Row],[Bijdrage in natura (vrijwilligers)]]=1,Tb_Activiteiten[[#Headers],[Bijdrage in natura (vrijwilligers)]],""))</f>
        <v/>
      </c>
      <c r="AN916" t="str">
        <f>IF(ISNUMBER(FIND("overige",Methode_Keuze)),"",IF(Tb_Activiteiten[[#This Row],[Afschrijvingskosten]]=1,Tb_Activiteiten[[#Headers],[Afschrijvingskosten]],""))</f>
        <v/>
      </c>
    </row>
    <row r="917" spans="1:40" x14ac:dyDescent="0.25">
      <c r="A917" s="342"/>
      <c r="F917" s="81"/>
      <c r="G917" s="81"/>
      <c r="L917" s="71"/>
      <c r="N917" t="str">
        <f>IFERROR(IF(VLOOKUP(Tb_Activiteiten[[#This Row],[Openstelling]],Tb_Openstelling[],2,0)=1,1,""),"")</f>
        <v/>
      </c>
      <c r="AA917" t="str">
        <f>IF(ISNUMBER(FIND("arbeid",Methode_Keuze)),"",IF(ISNUMBER(FIND("arbeid",Methode_Keuze)),"",IF(Tb_Activiteiten[[#This Row],[Loonkosten]]=1,Tb_Activiteiten[[#Headers],[Loonkosten]],"")))</f>
        <v/>
      </c>
      <c r="AB917" t="str">
        <f>IF(ISNUMBER(FIND("arbeid",Methode_Keuze)),"",IF(ISNUMBER(FIND("arbeid",Methode_Keuze)),"",IF(Tb_Activiteiten[[#This Row],[Eigen arbeid]]=1,Tb_Activiteiten[[#Headers],[Eigen arbeid]],"")))</f>
        <v/>
      </c>
      <c r="AC917" t="str">
        <f>IF(ISNUMBER(FIND("arbeid",Methode_Keuze)),"",IF(ISNUMBER(FIND("arbeid",Methode_Keuze)),"",IF(Tb_Activiteiten[[#This Row],[Projectmedewerker]]=1,Tb_Activiteiten[[#Headers],[Projectmedewerker]],"")))</f>
        <v/>
      </c>
      <c r="AD917" t="str">
        <f>IF(ISNUMBER(FIND("arbeid",Methode_Keuze)),"",IF(ISNUMBER(FIND("arbeid",Methode_Keuze)),"",IF(Tb_Activiteiten[[#This Row],[Landbouwer]]=1,Tb_Activiteiten[[#Headers],[Landbouwer]],"")))</f>
        <v/>
      </c>
      <c r="AE917" t="str">
        <f>IF(ISNUMBER(FIND("arbeid",Methode_Keuze)),"",IF(ISNUMBER(FIND("arbeid",Methode_Keuze)),"",IF(Tb_Activiteiten[[#This Row],[Adviseur]]=1,Tb_Activiteiten[[#Headers],[Adviseur]],"")))</f>
        <v/>
      </c>
      <c r="AF917" t="str">
        <f>IF(ISNUMBER(FIND("arbeid",Methode_Keuze)),"",IF(ISNUMBER(FIND("arbeid",Methode_Keuze)),"",IF(Tb_Activiteiten[[#This Row],[Projectleider/Expert]]=1,Tb_Activiteiten[[#Headers],[Projectleider/Expert]],"")))</f>
        <v/>
      </c>
      <c r="AG917" t="str">
        <f>IF(ISNUMBER(FIND("arbeid",Methode_Keuze)),"",IF(ISNUMBER(FIND("arbeid",Methode_Keuze)),"",IF(Tb_Activiteiten[[#This Row],[Arbeidskosten]]=1,Tb_Activiteiten[[#Headers],[Arbeidskosten]],"")))</f>
        <v/>
      </c>
      <c r="AH917" t="str">
        <f>IF(ISNUMBER(FIND("arbeid",Methode_Keuze)),"",IF(ISNUMBER(FIND("arbeid",Methode_Keuze)),"",IF(Tb_Activiteiten[[#This Row],[Arbeidskosten op basis van IKS]]=1,Tb_Activiteiten[[#Headers],[Arbeidskosten op basis van IKS]],"")))</f>
        <v/>
      </c>
      <c r="AI917" t="str">
        <f>IF(ISNUMBER(FIND("overige",Methode_Keuze)),"",IF(Tb_Activiteiten[[#This Row],[Kosten derden exclusief btw]]=1,Tb_Activiteiten[[#Headers],[Kosten derden exclusief btw]],""))</f>
        <v/>
      </c>
      <c r="AJ917" t="str">
        <f>IF(ISNUMBER(FIND("overige",Methode_Keuze)),"",IF(Tb_Activiteiten[[#This Row],[Niet verrekenbare btw]]=1,Tb_Activiteiten[[#Headers],[Niet verrekenbare btw]],""))</f>
        <v/>
      </c>
      <c r="AK917" t="str">
        <f>IF(ISNUMBER(FIND("overige",Methode_Keuze)),"",IF(Tb_Activiteiten[[#This Row],[Grondkosten]]=1,Tb_Activiteiten[[#Headers],[Grondkosten]],""))</f>
        <v/>
      </c>
      <c r="AL917" t="str">
        <f>IF(ISNUMBER(FIND("overige",Methode_Keuze)),"",IF(Tb_Activiteiten[[#This Row],[Bijdrage in natura (overige)]]=1,Tb_Activiteiten[[#Headers],[Bijdrage in natura (overige)]],""))</f>
        <v/>
      </c>
      <c r="AM917" t="str">
        <f>IF(ISNUMBER(FIND("overige",Methode_Keuze)),"",IF(Tb_Activiteiten[[#This Row],[Bijdrage in natura (vrijwilligers)]]=1,Tb_Activiteiten[[#Headers],[Bijdrage in natura (vrijwilligers)]],""))</f>
        <v/>
      </c>
      <c r="AN917" t="str">
        <f>IF(ISNUMBER(FIND("overige",Methode_Keuze)),"",IF(Tb_Activiteiten[[#This Row],[Afschrijvingskosten]]=1,Tb_Activiteiten[[#Headers],[Afschrijvingskosten]],""))</f>
        <v/>
      </c>
    </row>
    <row r="918" spans="1:40" x14ac:dyDescent="0.25">
      <c r="A918" s="342"/>
      <c r="F918" s="81"/>
      <c r="G918" s="81"/>
      <c r="L918" s="71"/>
      <c r="N918" t="str">
        <f>IFERROR(IF(VLOOKUP(Tb_Activiteiten[[#This Row],[Openstelling]],Tb_Openstelling[],2,0)=1,1,""),"")</f>
        <v/>
      </c>
      <c r="AA918" t="str">
        <f>IF(ISNUMBER(FIND("arbeid",Methode_Keuze)),"",IF(ISNUMBER(FIND("arbeid",Methode_Keuze)),"",IF(Tb_Activiteiten[[#This Row],[Loonkosten]]=1,Tb_Activiteiten[[#Headers],[Loonkosten]],"")))</f>
        <v/>
      </c>
      <c r="AB918" t="str">
        <f>IF(ISNUMBER(FIND("arbeid",Methode_Keuze)),"",IF(ISNUMBER(FIND("arbeid",Methode_Keuze)),"",IF(Tb_Activiteiten[[#This Row],[Eigen arbeid]]=1,Tb_Activiteiten[[#Headers],[Eigen arbeid]],"")))</f>
        <v/>
      </c>
      <c r="AC918" t="str">
        <f>IF(ISNUMBER(FIND("arbeid",Methode_Keuze)),"",IF(ISNUMBER(FIND("arbeid",Methode_Keuze)),"",IF(Tb_Activiteiten[[#This Row],[Projectmedewerker]]=1,Tb_Activiteiten[[#Headers],[Projectmedewerker]],"")))</f>
        <v/>
      </c>
      <c r="AD918" t="str">
        <f>IF(ISNUMBER(FIND("arbeid",Methode_Keuze)),"",IF(ISNUMBER(FIND("arbeid",Methode_Keuze)),"",IF(Tb_Activiteiten[[#This Row],[Landbouwer]]=1,Tb_Activiteiten[[#Headers],[Landbouwer]],"")))</f>
        <v/>
      </c>
      <c r="AE918" t="str">
        <f>IF(ISNUMBER(FIND("arbeid",Methode_Keuze)),"",IF(ISNUMBER(FIND("arbeid",Methode_Keuze)),"",IF(Tb_Activiteiten[[#This Row],[Adviseur]]=1,Tb_Activiteiten[[#Headers],[Adviseur]],"")))</f>
        <v/>
      </c>
      <c r="AF918" t="str">
        <f>IF(ISNUMBER(FIND("arbeid",Methode_Keuze)),"",IF(ISNUMBER(FIND("arbeid",Methode_Keuze)),"",IF(Tb_Activiteiten[[#This Row],[Projectleider/Expert]]=1,Tb_Activiteiten[[#Headers],[Projectleider/Expert]],"")))</f>
        <v/>
      </c>
      <c r="AG918" t="str">
        <f>IF(ISNUMBER(FIND("arbeid",Methode_Keuze)),"",IF(ISNUMBER(FIND("arbeid",Methode_Keuze)),"",IF(Tb_Activiteiten[[#This Row],[Arbeidskosten]]=1,Tb_Activiteiten[[#Headers],[Arbeidskosten]],"")))</f>
        <v/>
      </c>
      <c r="AH918" t="str">
        <f>IF(ISNUMBER(FIND("arbeid",Methode_Keuze)),"",IF(ISNUMBER(FIND("arbeid",Methode_Keuze)),"",IF(Tb_Activiteiten[[#This Row],[Arbeidskosten op basis van IKS]]=1,Tb_Activiteiten[[#Headers],[Arbeidskosten op basis van IKS]],"")))</f>
        <v/>
      </c>
      <c r="AI918" t="str">
        <f>IF(ISNUMBER(FIND("overige",Methode_Keuze)),"",IF(Tb_Activiteiten[[#This Row],[Kosten derden exclusief btw]]=1,Tb_Activiteiten[[#Headers],[Kosten derden exclusief btw]],""))</f>
        <v/>
      </c>
      <c r="AJ918" t="str">
        <f>IF(ISNUMBER(FIND("overige",Methode_Keuze)),"",IF(Tb_Activiteiten[[#This Row],[Niet verrekenbare btw]]=1,Tb_Activiteiten[[#Headers],[Niet verrekenbare btw]],""))</f>
        <v/>
      </c>
      <c r="AK918" t="str">
        <f>IF(ISNUMBER(FIND("overige",Methode_Keuze)),"",IF(Tb_Activiteiten[[#This Row],[Grondkosten]]=1,Tb_Activiteiten[[#Headers],[Grondkosten]],""))</f>
        <v/>
      </c>
      <c r="AL918" t="str">
        <f>IF(ISNUMBER(FIND("overige",Methode_Keuze)),"",IF(Tb_Activiteiten[[#This Row],[Bijdrage in natura (overige)]]=1,Tb_Activiteiten[[#Headers],[Bijdrage in natura (overige)]],""))</f>
        <v/>
      </c>
      <c r="AM918" t="str">
        <f>IF(ISNUMBER(FIND("overige",Methode_Keuze)),"",IF(Tb_Activiteiten[[#This Row],[Bijdrage in natura (vrijwilligers)]]=1,Tb_Activiteiten[[#Headers],[Bijdrage in natura (vrijwilligers)]],""))</f>
        <v/>
      </c>
      <c r="AN918" t="str">
        <f>IF(ISNUMBER(FIND("overige",Methode_Keuze)),"",IF(Tb_Activiteiten[[#This Row],[Afschrijvingskosten]]=1,Tb_Activiteiten[[#Headers],[Afschrijvingskosten]],""))</f>
        <v/>
      </c>
    </row>
    <row r="919" spans="1:40" x14ac:dyDescent="0.25">
      <c r="A919" s="342"/>
      <c r="F919" s="81"/>
      <c r="G919" s="81"/>
      <c r="L919" s="71"/>
      <c r="N919" t="str">
        <f>IFERROR(IF(VLOOKUP(Tb_Activiteiten[[#This Row],[Openstelling]],Tb_Openstelling[],2,0)=1,1,""),"")</f>
        <v/>
      </c>
      <c r="AA919" t="str">
        <f>IF(ISNUMBER(FIND("arbeid",Methode_Keuze)),"",IF(ISNUMBER(FIND("arbeid",Methode_Keuze)),"",IF(Tb_Activiteiten[[#This Row],[Loonkosten]]=1,Tb_Activiteiten[[#Headers],[Loonkosten]],"")))</f>
        <v/>
      </c>
      <c r="AB919" t="str">
        <f>IF(ISNUMBER(FIND("arbeid",Methode_Keuze)),"",IF(ISNUMBER(FIND("arbeid",Methode_Keuze)),"",IF(Tb_Activiteiten[[#This Row],[Eigen arbeid]]=1,Tb_Activiteiten[[#Headers],[Eigen arbeid]],"")))</f>
        <v/>
      </c>
      <c r="AC919" t="str">
        <f>IF(ISNUMBER(FIND("arbeid",Methode_Keuze)),"",IF(ISNUMBER(FIND("arbeid",Methode_Keuze)),"",IF(Tb_Activiteiten[[#This Row],[Projectmedewerker]]=1,Tb_Activiteiten[[#Headers],[Projectmedewerker]],"")))</f>
        <v/>
      </c>
      <c r="AD919" t="str">
        <f>IF(ISNUMBER(FIND("arbeid",Methode_Keuze)),"",IF(ISNUMBER(FIND("arbeid",Methode_Keuze)),"",IF(Tb_Activiteiten[[#This Row],[Landbouwer]]=1,Tb_Activiteiten[[#Headers],[Landbouwer]],"")))</f>
        <v/>
      </c>
      <c r="AE919" t="str">
        <f>IF(ISNUMBER(FIND("arbeid",Methode_Keuze)),"",IF(ISNUMBER(FIND("arbeid",Methode_Keuze)),"",IF(Tb_Activiteiten[[#This Row],[Adviseur]]=1,Tb_Activiteiten[[#Headers],[Adviseur]],"")))</f>
        <v/>
      </c>
      <c r="AF919" t="str">
        <f>IF(ISNUMBER(FIND("arbeid",Methode_Keuze)),"",IF(ISNUMBER(FIND("arbeid",Methode_Keuze)),"",IF(Tb_Activiteiten[[#This Row],[Projectleider/Expert]]=1,Tb_Activiteiten[[#Headers],[Projectleider/Expert]],"")))</f>
        <v/>
      </c>
      <c r="AG919" t="str">
        <f>IF(ISNUMBER(FIND("arbeid",Methode_Keuze)),"",IF(ISNUMBER(FIND("arbeid",Methode_Keuze)),"",IF(Tb_Activiteiten[[#This Row],[Arbeidskosten]]=1,Tb_Activiteiten[[#Headers],[Arbeidskosten]],"")))</f>
        <v/>
      </c>
      <c r="AH919" t="str">
        <f>IF(ISNUMBER(FIND("arbeid",Methode_Keuze)),"",IF(ISNUMBER(FIND("arbeid",Methode_Keuze)),"",IF(Tb_Activiteiten[[#This Row],[Arbeidskosten op basis van IKS]]=1,Tb_Activiteiten[[#Headers],[Arbeidskosten op basis van IKS]],"")))</f>
        <v/>
      </c>
      <c r="AI919" t="str">
        <f>IF(ISNUMBER(FIND("overige",Methode_Keuze)),"",IF(Tb_Activiteiten[[#This Row],[Kosten derden exclusief btw]]=1,Tb_Activiteiten[[#Headers],[Kosten derden exclusief btw]],""))</f>
        <v/>
      </c>
      <c r="AJ919" t="str">
        <f>IF(ISNUMBER(FIND("overige",Methode_Keuze)),"",IF(Tb_Activiteiten[[#This Row],[Niet verrekenbare btw]]=1,Tb_Activiteiten[[#Headers],[Niet verrekenbare btw]],""))</f>
        <v/>
      </c>
      <c r="AK919" t="str">
        <f>IF(ISNUMBER(FIND("overige",Methode_Keuze)),"",IF(Tb_Activiteiten[[#This Row],[Grondkosten]]=1,Tb_Activiteiten[[#Headers],[Grondkosten]],""))</f>
        <v/>
      </c>
      <c r="AL919" t="str">
        <f>IF(ISNUMBER(FIND("overige",Methode_Keuze)),"",IF(Tb_Activiteiten[[#This Row],[Bijdrage in natura (overige)]]=1,Tb_Activiteiten[[#Headers],[Bijdrage in natura (overige)]],""))</f>
        <v/>
      </c>
      <c r="AM919" t="str">
        <f>IF(ISNUMBER(FIND("overige",Methode_Keuze)),"",IF(Tb_Activiteiten[[#This Row],[Bijdrage in natura (vrijwilligers)]]=1,Tb_Activiteiten[[#Headers],[Bijdrage in natura (vrijwilligers)]],""))</f>
        <v/>
      </c>
      <c r="AN919" t="str">
        <f>IF(ISNUMBER(FIND("overige",Methode_Keuze)),"",IF(Tb_Activiteiten[[#This Row],[Afschrijvingskosten]]=1,Tb_Activiteiten[[#Headers],[Afschrijvingskosten]],""))</f>
        <v/>
      </c>
    </row>
    <row r="920" spans="1:40" x14ac:dyDescent="0.25">
      <c r="A920" s="342"/>
      <c r="F920" s="81"/>
      <c r="G920" s="81"/>
      <c r="L920" s="71"/>
      <c r="N920" t="str">
        <f>IFERROR(IF(VLOOKUP(Tb_Activiteiten[[#This Row],[Openstelling]],Tb_Openstelling[],2,0)=1,1,""),"")</f>
        <v/>
      </c>
      <c r="AA920" t="str">
        <f>IF(ISNUMBER(FIND("arbeid",Methode_Keuze)),"",IF(ISNUMBER(FIND("arbeid",Methode_Keuze)),"",IF(Tb_Activiteiten[[#This Row],[Loonkosten]]=1,Tb_Activiteiten[[#Headers],[Loonkosten]],"")))</f>
        <v/>
      </c>
      <c r="AB920" t="str">
        <f>IF(ISNUMBER(FIND("arbeid",Methode_Keuze)),"",IF(ISNUMBER(FIND("arbeid",Methode_Keuze)),"",IF(Tb_Activiteiten[[#This Row],[Eigen arbeid]]=1,Tb_Activiteiten[[#Headers],[Eigen arbeid]],"")))</f>
        <v/>
      </c>
      <c r="AC920" t="str">
        <f>IF(ISNUMBER(FIND("arbeid",Methode_Keuze)),"",IF(ISNUMBER(FIND("arbeid",Methode_Keuze)),"",IF(Tb_Activiteiten[[#This Row],[Projectmedewerker]]=1,Tb_Activiteiten[[#Headers],[Projectmedewerker]],"")))</f>
        <v/>
      </c>
      <c r="AD920" t="str">
        <f>IF(ISNUMBER(FIND("arbeid",Methode_Keuze)),"",IF(ISNUMBER(FIND("arbeid",Methode_Keuze)),"",IF(Tb_Activiteiten[[#This Row],[Landbouwer]]=1,Tb_Activiteiten[[#Headers],[Landbouwer]],"")))</f>
        <v/>
      </c>
      <c r="AE920" t="str">
        <f>IF(ISNUMBER(FIND("arbeid",Methode_Keuze)),"",IF(ISNUMBER(FIND("arbeid",Methode_Keuze)),"",IF(Tb_Activiteiten[[#This Row],[Adviseur]]=1,Tb_Activiteiten[[#Headers],[Adviseur]],"")))</f>
        <v/>
      </c>
      <c r="AF920" t="str">
        <f>IF(ISNUMBER(FIND("arbeid",Methode_Keuze)),"",IF(ISNUMBER(FIND("arbeid",Methode_Keuze)),"",IF(Tb_Activiteiten[[#This Row],[Projectleider/Expert]]=1,Tb_Activiteiten[[#Headers],[Projectleider/Expert]],"")))</f>
        <v/>
      </c>
      <c r="AG920" t="str">
        <f>IF(ISNUMBER(FIND("arbeid",Methode_Keuze)),"",IF(ISNUMBER(FIND("arbeid",Methode_Keuze)),"",IF(Tb_Activiteiten[[#This Row],[Arbeidskosten]]=1,Tb_Activiteiten[[#Headers],[Arbeidskosten]],"")))</f>
        <v/>
      </c>
      <c r="AH920" t="str">
        <f>IF(ISNUMBER(FIND("arbeid",Methode_Keuze)),"",IF(ISNUMBER(FIND("arbeid",Methode_Keuze)),"",IF(Tb_Activiteiten[[#This Row],[Arbeidskosten op basis van IKS]]=1,Tb_Activiteiten[[#Headers],[Arbeidskosten op basis van IKS]],"")))</f>
        <v/>
      </c>
      <c r="AI920" t="str">
        <f>IF(ISNUMBER(FIND("overige",Methode_Keuze)),"",IF(Tb_Activiteiten[[#This Row],[Kosten derden exclusief btw]]=1,Tb_Activiteiten[[#Headers],[Kosten derden exclusief btw]],""))</f>
        <v/>
      </c>
      <c r="AJ920" t="str">
        <f>IF(ISNUMBER(FIND("overige",Methode_Keuze)),"",IF(Tb_Activiteiten[[#This Row],[Niet verrekenbare btw]]=1,Tb_Activiteiten[[#Headers],[Niet verrekenbare btw]],""))</f>
        <v/>
      </c>
      <c r="AK920" t="str">
        <f>IF(ISNUMBER(FIND("overige",Methode_Keuze)),"",IF(Tb_Activiteiten[[#This Row],[Grondkosten]]=1,Tb_Activiteiten[[#Headers],[Grondkosten]],""))</f>
        <v/>
      </c>
      <c r="AL920" t="str">
        <f>IF(ISNUMBER(FIND("overige",Methode_Keuze)),"",IF(Tb_Activiteiten[[#This Row],[Bijdrage in natura (overige)]]=1,Tb_Activiteiten[[#Headers],[Bijdrage in natura (overige)]],""))</f>
        <v/>
      </c>
      <c r="AM920" t="str">
        <f>IF(ISNUMBER(FIND("overige",Methode_Keuze)),"",IF(Tb_Activiteiten[[#This Row],[Bijdrage in natura (vrijwilligers)]]=1,Tb_Activiteiten[[#Headers],[Bijdrage in natura (vrijwilligers)]],""))</f>
        <v/>
      </c>
      <c r="AN920" t="str">
        <f>IF(ISNUMBER(FIND("overige",Methode_Keuze)),"",IF(Tb_Activiteiten[[#This Row],[Afschrijvingskosten]]=1,Tb_Activiteiten[[#Headers],[Afschrijvingskosten]],""))</f>
        <v/>
      </c>
    </row>
    <row r="921" spans="1:40" x14ac:dyDescent="0.25">
      <c r="A921" s="342"/>
      <c r="F921" s="81"/>
      <c r="G921" s="81"/>
      <c r="L921" s="71"/>
      <c r="N921" t="str">
        <f>IFERROR(IF(VLOOKUP(Tb_Activiteiten[[#This Row],[Openstelling]],Tb_Openstelling[],2,0)=1,1,""),"")</f>
        <v/>
      </c>
      <c r="AA921" t="str">
        <f>IF(ISNUMBER(FIND("arbeid",Methode_Keuze)),"",IF(ISNUMBER(FIND("arbeid",Methode_Keuze)),"",IF(Tb_Activiteiten[[#This Row],[Loonkosten]]=1,Tb_Activiteiten[[#Headers],[Loonkosten]],"")))</f>
        <v/>
      </c>
      <c r="AB921" t="str">
        <f>IF(ISNUMBER(FIND("arbeid",Methode_Keuze)),"",IF(ISNUMBER(FIND("arbeid",Methode_Keuze)),"",IF(Tb_Activiteiten[[#This Row],[Eigen arbeid]]=1,Tb_Activiteiten[[#Headers],[Eigen arbeid]],"")))</f>
        <v/>
      </c>
      <c r="AC921" t="str">
        <f>IF(ISNUMBER(FIND("arbeid",Methode_Keuze)),"",IF(ISNUMBER(FIND("arbeid",Methode_Keuze)),"",IF(Tb_Activiteiten[[#This Row],[Projectmedewerker]]=1,Tb_Activiteiten[[#Headers],[Projectmedewerker]],"")))</f>
        <v/>
      </c>
      <c r="AD921" t="str">
        <f>IF(ISNUMBER(FIND("arbeid",Methode_Keuze)),"",IF(ISNUMBER(FIND("arbeid",Methode_Keuze)),"",IF(Tb_Activiteiten[[#This Row],[Landbouwer]]=1,Tb_Activiteiten[[#Headers],[Landbouwer]],"")))</f>
        <v/>
      </c>
      <c r="AE921" t="str">
        <f>IF(ISNUMBER(FIND("arbeid",Methode_Keuze)),"",IF(ISNUMBER(FIND("arbeid",Methode_Keuze)),"",IF(Tb_Activiteiten[[#This Row],[Adviseur]]=1,Tb_Activiteiten[[#Headers],[Adviseur]],"")))</f>
        <v/>
      </c>
      <c r="AF921" t="str">
        <f>IF(ISNUMBER(FIND("arbeid",Methode_Keuze)),"",IF(ISNUMBER(FIND("arbeid",Methode_Keuze)),"",IF(Tb_Activiteiten[[#This Row],[Projectleider/Expert]]=1,Tb_Activiteiten[[#Headers],[Projectleider/Expert]],"")))</f>
        <v/>
      </c>
      <c r="AG921" t="str">
        <f>IF(ISNUMBER(FIND("arbeid",Methode_Keuze)),"",IF(ISNUMBER(FIND("arbeid",Methode_Keuze)),"",IF(Tb_Activiteiten[[#This Row],[Arbeidskosten]]=1,Tb_Activiteiten[[#Headers],[Arbeidskosten]],"")))</f>
        <v/>
      </c>
      <c r="AH921" t="str">
        <f>IF(ISNUMBER(FIND("arbeid",Methode_Keuze)),"",IF(ISNUMBER(FIND("arbeid",Methode_Keuze)),"",IF(Tb_Activiteiten[[#This Row],[Arbeidskosten op basis van IKS]]=1,Tb_Activiteiten[[#Headers],[Arbeidskosten op basis van IKS]],"")))</f>
        <v/>
      </c>
      <c r="AI921" t="str">
        <f>IF(ISNUMBER(FIND("overige",Methode_Keuze)),"",IF(Tb_Activiteiten[[#This Row],[Kosten derden exclusief btw]]=1,Tb_Activiteiten[[#Headers],[Kosten derden exclusief btw]],""))</f>
        <v/>
      </c>
      <c r="AJ921" t="str">
        <f>IF(ISNUMBER(FIND("overige",Methode_Keuze)),"",IF(Tb_Activiteiten[[#This Row],[Niet verrekenbare btw]]=1,Tb_Activiteiten[[#Headers],[Niet verrekenbare btw]],""))</f>
        <v/>
      </c>
      <c r="AK921" t="str">
        <f>IF(ISNUMBER(FIND("overige",Methode_Keuze)),"",IF(Tb_Activiteiten[[#This Row],[Grondkosten]]=1,Tb_Activiteiten[[#Headers],[Grondkosten]],""))</f>
        <v/>
      </c>
      <c r="AL921" t="str">
        <f>IF(ISNUMBER(FIND("overige",Methode_Keuze)),"",IF(Tb_Activiteiten[[#This Row],[Bijdrage in natura (overige)]]=1,Tb_Activiteiten[[#Headers],[Bijdrage in natura (overige)]],""))</f>
        <v/>
      </c>
      <c r="AM921" t="str">
        <f>IF(ISNUMBER(FIND("overige",Methode_Keuze)),"",IF(Tb_Activiteiten[[#This Row],[Bijdrage in natura (vrijwilligers)]]=1,Tb_Activiteiten[[#Headers],[Bijdrage in natura (vrijwilligers)]],""))</f>
        <v/>
      </c>
      <c r="AN921" t="str">
        <f>IF(ISNUMBER(FIND("overige",Methode_Keuze)),"",IF(Tb_Activiteiten[[#This Row],[Afschrijvingskosten]]=1,Tb_Activiteiten[[#Headers],[Afschrijvingskosten]],""))</f>
        <v/>
      </c>
    </row>
    <row r="922" spans="1:40" x14ac:dyDescent="0.25">
      <c r="A922" s="342"/>
      <c r="F922" s="81"/>
      <c r="G922" s="81"/>
      <c r="L922" s="71"/>
      <c r="N922" t="str">
        <f>IFERROR(IF(VLOOKUP(Tb_Activiteiten[[#This Row],[Openstelling]],Tb_Openstelling[],2,0)=1,1,""),"")</f>
        <v/>
      </c>
      <c r="AA922" t="str">
        <f>IF(ISNUMBER(FIND("arbeid",Methode_Keuze)),"",IF(ISNUMBER(FIND("arbeid",Methode_Keuze)),"",IF(Tb_Activiteiten[[#This Row],[Loonkosten]]=1,Tb_Activiteiten[[#Headers],[Loonkosten]],"")))</f>
        <v/>
      </c>
      <c r="AB922" t="str">
        <f>IF(ISNUMBER(FIND("arbeid",Methode_Keuze)),"",IF(ISNUMBER(FIND("arbeid",Methode_Keuze)),"",IF(Tb_Activiteiten[[#This Row],[Eigen arbeid]]=1,Tb_Activiteiten[[#Headers],[Eigen arbeid]],"")))</f>
        <v/>
      </c>
      <c r="AC922" t="str">
        <f>IF(ISNUMBER(FIND("arbeid",Methode_Keuze)),"",IF(ISNUMBER(FIND("arbeid",Methode_Keuze)),"",IF(Tb_Activiteiten[[#This Row],[Projectmedewerker]]=1,Tb_Activiteiten[[#Headers],[Projectmedewerker]],"")))</f>
        <v/>
      </c>
      <c r="AD922" t="str">
        <f>IF(ISNUMBER(FIND("arbeid",Methode_Keuze)),"",IF(ISNUMBER(FIND("arbeid",Methode_Keuze)),"",IF(Tb_Activiteiten[[#This Row],[Landbouwer]]=1,Tb_Activiteiten[[#Headers],[Landbouwer]],"")))</f>
        <v/>
      </c>
      <c r="AE922" t="str">
        <f>IF(ISNUMBER(FIND("arbeid",Methode_Keuze)),"",IF(ISNUMBER(FIND("arbeid",Methode_Keuze)),"",IF(Tb_Activiteiten[[#This Row],[Adviseur]]=1,Tb_Activiteiten[[#Headers],[Adviseur]],"")))</f>
        <v/>
      </c>
      <c r="AF922" t="str">
        <f>IF(ISNUMBER(FIND("arbeid",Methode_Keuze)),"",IF(ISNUMBER(FIND("arbeid",Methode_Keuze)),"",IF(Tb_Activiteiten[[#This Row],[Projectleider/Expert]]=1,Tb_Activiteiten[[#Headers],[Projectleider/Expert]],"")))</f>
        <v/>
      </c>
      <c r="AG922" t="str">
        <f>IF(ISNUMBER(FIND("arbeid",Methode_Keuze)),"",IF(ISNUMBER(FIND("arbeid",Methode_Keuze)),"",IF(Tb_Activiteiten[[#This Row],[Arbeidskosten]]=1,Tb_Activiteiten[[#Headers],[Arbeidskosten]],"")))</f>
        <v/>
      </c>
      <c r="AH922" t="str">
        <f>IF(ISNUMBER(FIND("arbeid",Methode_Keuze)),"",IF(ISNUMBER(FIND("arbeid",Methode_Keuze)),"",IF(Tb_Activiteiten[[#This Row],[Arbeidskosten op basis van IKS]]=1,Tb_Activiteiten[[#Headers],[Arbeidskosten op basis van IKS]],"")))</f>
        <v/>
      </c>
      <c r="AI922" t="str">
        <f>IF(ISNUMBER(FIND("overige",Methode_Keuze)),"",IF(Tb_Activiteiten[[#This Row],[Kosten derden exclusief btw]]=1,Tb_Activiteiten[[#Headers],[Kosten derden exclusief btw]],""))</f>
        <v/>
      </c>
      <c r="AJ922" t="str">
        <f>IF(ISNUMBER(FIND("overige",Methode_Keuze)),"",IF(Tb_Activiteiten[[#This Row],[Niet verrekenbare btw]]=1,Tb_Activiteiten[[#Headers],[Niet verrekenbare btw]],""))</f>
        <v/>
      </c>
      <c r="AK922" t="str">
        <f>IF(ISNUMBER(FIND("overige",Methode_Keuze)),"",IF(Tb_Activiteiten[[#This Row],[Grondkosten]]=1,Tb_Activiteiten[[#Headers],[Grondkosten]],""))</f>
        <v/>
      </c>
      <c r="AL922" t="str">
        <f>IF(ISNUMBER(FIND("overige",Methode_Keuze)),"",IF(Tb_Activiteiten[[#This Row],[Bijdrage in natura (overige)]]=1,Tb_Activiteiten[[#Headers],[Bijdrage in natura (overige)]],""))</f>
        <v/>
      </c>
      <c r="AM922" t="str">
        <f>IF(ISNUMBER(FIND("overige",Methode_Keuze)),"",IF(Tb_Activiteiten[[#This Row],[Bijdrage in natura (vrijwilligers)]]=1,Tb_Activiteiten[[#Headers],[Bijdrage in natura (vrijwilligers)]],""))</f>
        <v/>
      </c>
      <c r="AN922" t="str">
        <f>IF(ISNUMBER(FIND("overige",Methode_Keuze)),"",IF(Tb_Activiteiten[[#This Row],[Afschrijvingskosten]]=1,Tb_Activiteiten[[#Headers],[Afschrijvingskosten]],""))</f>
        <v/>
      </c>
    </row>
    <row r="923" spans="1:40" x14ac:dyDescent="0.25">
      <c r="A923" s="342"/>
      <c r="F923" s="81"/>
      <c r="G923" s="81"/>
      <c r="L923" s="71"/>
      <c r="N923" t="str">
        <f>IFERROR(IF(VLOOKUP(Tb_Activiteiten[[#This Row],[Openstelling]],Tb_Openstelling[],2,0)=1,1,""),"")</f>
        <v/>
      </c>
      <c r="AA923" t="str">
        <f>IF(ISNUMBER(FIND("arbeid",Methode_Keuze)),"",IF(ISNUMBER(FIND("arbeid",Methode_Keuze)),"",IF(Tb_Activiteiten[[#This Row],[Loonkosten]]=1,Tb_Activiteiten[[#Headers],[Loonkosten]],"")))</f>
        <v/>
      </c>
      <c r="AB923" t="str">
        <f>IF(ISNUMBER(FIND("arbeid",Methode_Keuze)),"",IF(ISNUMBER(FIND("arbeid",Methode_Keuze)),"",IF(Tb_Activiteiten[[#This Row],[Eigen arbeid]]=1,Tb_Activiteiten[[#Headers],[Eigen arbeid]],"")))</f>
        <v/>
      </c>
      <c r="AC923" t="str">
        <f>IF(ISNUMBER(FIND("arbeid",Methode_Keuze)),"",IF(ISNUMBER(FIND("arbeid",Methode_Keuze)),"",IF(Tb_Activiteiten[[#This Row],[Projectmedewerker]]=1,Tb_Activiteiten[[#Headers],[Projectmedewerker]],"")))</f>
        <v/>
      </c>
      <c r="AD923" t="str">
        <f>IF(ISNUMBER(FIND("arbeid",Methode_Keuze)),"",IF(ISNUMBER(FIND("arbeid",Methode_Keuze)),"",IF(Tb_Activiteiten[[#This Row],[Landbouwer]]=1,Tb_Activiteiten[[#Headers],[Landbouwer]],"")))</f>
        <v/>
      </c>
      <c r="AE923" t="str">
        <f>IF(ISNUMBER(FIND("arbeid",Methode_Keuze)),"",IF(ISNUMBER(FIND("arbeid",Methode_Keuze)),"",IF(Tb_Activiteiten[[#This Row],[Adviseur]]=1,Tb_Activiteiten[[#Headers],[Adviseur]],"")))</f>
        <v/>
      </c>
      <c r="AF923" t="str">
        <f>IF(ISNUMBER(FIND("arbeid",Methode_Keuze)),"",IF(ISNUMBER(FIND("arbeid",Methode_Keuze)),"",IF(Tb_Activiteiten[[#This Row],[Projectleider/Expert]]=1,Tb_Activiteiten[[#Headers],[Projectleider/Expert]],"")))</f>
        <v/>
      </c>
      <c r="AG923" t="str">
        <f>IF(ISNUMBER(FIND("arbeid",Methode_Keuze)),"",IF(ISNUMBER(FIND("arbeid",Methode_Keuze)),"",IF(Tb_Activiteiten[[#This Row],[Arbeidskosten]]=1,Tb_Activiteiten[[#Headers],[Arbeidskosten]],"")))</f>
        <v/>
      </c>
      <c r="AH923" t="str">
        <f>IF(ISNUMBER(FIND("arbeid",Methode_Keuze)),"",IF(ISNUMBER(FIND("arbeid",Methode_Keuze)),"",IF(Tb_Activiteiten[[#This Row],[Arbeidskosten op basis van IKS]]=1,Tb_Activiteiten[[#Headers],[Arbeidskosten op basis van IKS]],"")))</f>
        <v/>
      </c>
      <c r="AI923" t="str">
        <f>IF(ISNUMBER(FIND("overige",Methode_Keuze)),"",IF(Tb_Activiteiten[[#This Row],[Kosten derden exclusief btw]]=1,Tb_Activiteiten[[#Headers],[Kosten derden exclusief btw]],""))</f>
        <v/>
      </c>
      <c r="AJ923" t="str">
        <f>IF(ISNUMBER(FIND("overige",Methode_Keuze)),"",IF(Tb_Activiteiten[[#This Row],[Niet verrekenbare btw]]=1,Tb_Activiteiten[[#Headers],[Niet verrekenbare btw]],""))</f>
        <v/>
      </c>
      <c r="AK923" t="str">
        <f>IF(ISNUMBER(FIND("overige",Methode_Keuze)),"",IF(Tb_Activiteiten[[#This Row],[Grondkosten]]=1,Tb_Activiteiten[[#Headers],[Grondkosten]],""))</f>
        <v/>
      </c>
      <c r="AL923" t="str">
        <f>IF(ISNUMBER(FIND("overige",Methode_Keuze)),"",IF(Tb_Activiteiten[[#This Row],[Bijdrage in natura (overige)]]=1,Tb_Activiteiten[[#Headers],[Bijdrage in natura (overige)]],""))</f>
        <v/>
      </c>
      <c r="AM923" t="str">
        <f>IF(ISNUMBER(FIND("overige",Methode_Keuze)),"",IF(Tb_Activiteiten[[#This Row],[Bijdrage in natura (vrijwilligers)]]=1,Tb_Activiteiten[[#Headers],[Bijdrage in natura (vrijwilligers)]],""))</f>
        <v/>
      </c>
      <c r="AN923" t="str">
        <f>IF(ISNUMBER(FIND("overige",Methode_Keuze)),"",IF(Tb_Activiteiten[[#This Row],[Afschrijvingskosten]]=1,Tb_Activiteiten[[#Headers],[Afschrijvingskosten]],""))</f>
        <v/>
      </c>
    </row>
    <row r="924" spans="1:40" x14ac:dyDescent="0.25">
      <c r="A924" s="342"/>
      <c r="F924" s="81"/>
      <c r="G924" s="81"/>
      <c r="L924" s="71"/>
      <c r="N924" t="str">
        <f>IFERROR(IF(VLOOKUP(Tb_Activiteiten[[#This Row],[Openstelling]],Tb_Openstelling[],2,0)=1,1,""),"")</f>
        <v/>
      </c>
      <c r="AA924" t="str">
        <f>IF(ISNUMBER(FIND("arbeid",Methode_Keuze)),"",IF(ISNUMBER(FIND("arbeid",Methode_Keuze)),"",IF(Tb_Activiteiten[[#This Row],[Loonkosten]]=1,Tb_Activiteiten[[#Headers],[Loonkosten]],"")))</f>
        <v/>
      </c>
      <c r="AB924" t="str">
        <f>IF(ISNUMBER(FIND("arbeid",Methode_Keuze)),"",IF(ISNUMBER(FIND("arbeid",Methode_Keuze)),"",IF(Tb_Activiteiten[[#This Row],[Eigen arbeid]]=1,Tb_Activiteiten[[#Headers],[Eigen arbeid]],"")))</f>
        <v/>
      </c>
      <c r="AC924" t="str">
        <f>IF(ISNUMBER(FIND("arbeid",Methode_Keuze)),"",IF(ISNUMBER(FIND("arbeid",Methode_Keuze)),"",IF(Tb_Activiteiten[[#This Row],[Projectmedewerker]]=1,Tb_Activiteiten[[#Headers],[Projectmedewerker]],"")))</f>
        <v/>
      </c>
      <c r="AD924" t="str">
        <f>IF(ISNUMBER(FIND("arbeid",Methode_Keuze)),"",IF(ISNUMBER(FIND("arbeid",Methode_Keuze)),"",IF(Tb_Activiteiten[[#This Row],[Landbouwer]]=1,Tb_Activiteiten[[#Headers],[Landbouwer]],"")))</f>
        <v/>
      </c>
      <c r="AE924" t="str">
        <f>IF(ISNUMBER(FIND("arbeid",Methode_Keuze)),"",IF(ISNUMBER(FIND("arbeid",Methode_Keuze)),"",IF(Tb_Activiteiten[[#This Row],[Adviseur]]=1,Tb_Activiteiten[[#Headers],[Adviseur]],"")))</f>
        <v/>
      </c>
      <c r="AF924" t="str">
        <f>IF(ISNUMBER(FIND("arbeid",Methode_Keuze)),"",IF(ISNUMBER(FIND("arbeid",Methode_Keuze)),"",IF(Tb_Activiteiten[[#This Row],[Projectleider/Expert]]=1,Tb_Activiteiten[[#Headers],[Projectleider/Expert]],"")))</f>
        <v/>
      </c>
      <c r="AG924" t="str">
        <f>IF(ISNUMBER(FIND("arbeid",Methode_Keuze)),"",IF(ISNUMBER(FIND("arbeid",Methode_Keuze)),"",IF(Tb_Activiteiten[[#This Row],[Arbeidskosten]]=1,Tb_Activiteiten[[#Headers],[Arbeidskosten]],"")))</f>
        <v/>
      </c>
      <c r="AH924" t="str">
        <f>IF(ISNUMBER(FIND("arbeid",Methode_Keuze)),"",IF(ISNUMBER(FIND("arbeid",Methode_Keuze)),"",IF(Tb_Activiteiten[[#This Row],[Arbeidskosten op basis van IKS]]=1,Tb_Activiteiten[[#Headers],[Arbeidskosten op basis van IKS]],"")))</f>
        <v/>
      </c>
      <c r="AI924" t="str">
        <f>IF(ISNUMBER(FIND("overige",Methode_Keuze)),"",IF(Tb_Activiteiten[[#This Row],[Kosten derden exclusief btw]]=1,Tb_Activiteiten[[#Headers],[Kosten derden exclusief btw]],""))</f>
        <v/>
      </c>
      <c r="AJ924" t="str">
        <f>IF(ISNUMBER(FIND("overige",Methode_Keuze)),"",IF(Tb_Activiteiten[[#This Row],[Niet verrekenbare btw]]=1,Tb_Activiteiten[[#Headers],[Niet verrekenbare btw]],""))</f>
        <v/>
      </c>
      <c r="AK924" t="str">
        <f>IF(ISNUMBER(FIND("overige",Methode_Keuze)),"",IF(Tb_Activiteiten[[#This Row],[Grondkosten]]=1,Tb_Activiteiten[[#Headers],[Grondkosten]],""))</f>
        <v/>
      </c>
      <c r="AL924" t="str">
        <f>IF(ISNUMBER(FIND("overige",Methode_Keuze)),"",IF(Tb_Activiteiten[[#This Row],[Bijdrage in natura (overige)]]=1,Tb_Activiteiten[[#Headers],[Bijdrage in natura (overige)]],""))</f>
        <v/>
      </c>
      <c r="AM924" t="str">
        <f>IF(ISNUMBER(FIND("overige",Methode_Keuze)),"",IF(Tb_Activiteiten[[#This Row],[Bijdrage in natura (vrijwilligers)]]=1,Tb_Activiteiten[[#Headers],[Bijdrage in natura (vrijwilligers)]],""))</f>
        <v/>
      </c>
      <c r="AN924" t="str">
        <f>IF(ISNUMBER(FIND("overige",Methode_Keuze)),"",IF(Tb_Activiteiten[[#This Row],[Afschrijvingskosten]]=1,Tb_Activiteiten[[#Headers],[Afschrijvingskosten]],""))</f>
        <v/>
      </c>
    </row>
    <row r="925" spans="1:40" x14ac:dyDescent="0.25">
      <c r="A925" s="342"/>
      <c r="F925" s="81"/>
      <c r="G925" s="81"/>
      <c r="L925" s="71"/>
      <c r="N925" t="str">
        <f>IFERROR(IF(VLOOKUP(Tb_Activiteiten[[#This Row],[Openstelling]],Tb_Openstelling[],2,0)=1,1,""),"")</f>
        <v/>
      </c>
      <c r="AA925" t="str">
        <f>IF(ISNUMBER(FIND("arbeid",Methode_Keuze)),"",IF(ISNUMBER(FIND("arbeid",Methode_Keuze)),"",IF(Tb_Activiteiten[[#This Row],[Loonkosten]]=1,Tb_Activiteiten[[#Headers],[Loonkosten]],"")))</f>
        <v/>
      </c>
      <c r="AB925" t="str">
        <f>IF(ISNUMBER(FIND("arbeid",Methode_Keuze)),"",IF(ISNUMBER(FIND("arbeid",Methode_Keuze)),"",IF(Tb_Activiteiten[[#This Row],[Eigen arbeid]]=1,Tb_Activiteiten[[#Headers],[Eigen arbeid]],"")))</f>
        <v/>
      </c>
      <c r="AC925" t="str">
        <f>IF(ISNUMBER(FIND("arbeid",Methode_Keuze)),"",IF(ISNUMBER(FIND("arbeid",Methode_Keuze)),"",IF(Tb_Activiteiten[[#This Row],[Projectmedewerker]]=1,Tb_Activiteiten[[#Headers],[Projectmedewerker]],"")))</f>
        <v/>
      </c>
      <c r="AD925" t="str">
        <f>IF(ISNUMBER(FIND("arbeid",Methode_Keuze)),"",IF(ISNUMBER(FIND("arbeid",Methode_Keuze)),"",IF(Tb_Activiteiten[[#This Row],[Landbouwer]]=1,Tb_Activiteiten[[#Headers],[Landbouwer]],"")))</f>
        <v/>
      </c>
      <c r="AE925" t="str">
        <f>IF(ISNUMBER(FIND("arbeid",Methode_Keuze)),"",IF(ISNUMBER(FIND("arbeid",Methode_Keuze)),"",IF(Tb_Activiteiten[[#This Row],[Adviseur]]=1,Tb_Activiteiten[[#Headers],[Adviseur]],"")))</f>
        <v/>
      </c>
      <c r="AF925" t="str">
        <f>IF(ISNUMBER(FIND("arbeid",Methode_Keuze)),"",IF(ISNUMBER(FIND("arbeid",Methode_Keuze)),"",IF(Tb_Activiteiten[[#This Row],[Projectleider/Expert]]=1,Tb_Activiteiten[[#Headers],[Projectleider/Expert]],"")))</f>
        <v/>
      </c>
      <c r="AG925" t="str">
        <f>IF(ISNUMBER(FIND("arbeid",Methode_Keuze)),"",IF(ISNUMBER(FIND("arbeid",Methode_Keuze)),"",IF(Tb_Activiteiten[[#This Row],[Arbeidskosten]]=1,Tb_Activiteiten[[#Headers],[Arbeidskosten]],"")))</f>
        <v/>
      </c>
      <c r="AH925" t="str">
        <f>IF(ISNUMBER(FIND("arbeid",Methode_Keuze)),"",IF(ISNUMBER(FIND("arbeid",Methode_Keuze)),"",IF(Tb_Activiteiten[[#This Row],[Arbeidskosten op basis van IKS]]=1,Tb_Activiteiten[[#Headers],[Arbeidskosten op basis van IKS]],"")))</f>
        <v/>
      </c>
      <c r="AI925" t="str">
        <f>IF(ISNUMBER(FIND("overige",Methode_Keuze)),"",IF(Tb_Activiteiten[[#This Row],[Kosten derden exclusief btw]]=1,Tb_Activiteiten[[#Headers],[Kosten derden exclusief btw]],""))</f>
        <v/>
      </c>
      <c r="AJ925" t="str">
        <f>IF(ISNUMBER(FIND("overige",Methode_Keuze)),"",IF(Tb_Activiteiten[[#This Row],[Niet verrekenbare btw]]=1,Tb_Activiteiten[[#Headers],[Niet verrekenbare btw]],""))</f>
        <v/>
      </c>
      <c r="AK925" t="str">
        <f>IF(ISNUMBER(FIND("overige",Methode_Keuze)),"",IF(Tb_Activiteiten[[#This Row],[Grondkosten]]=1,Tb_Activiteiten[[#Headers],[Grondkosten]],""))</f>
        <v/>
      </c>
      <c r="AL925" t="str">
        <f>IF(ISNUMBER(FIND("overige",Methode_Keuze)),"",IF(Tb_Activiteiten[[#This Row],[Bijdrage in natura (overige)]]=1,Tb_Activiteiten[[#Headers],[Bijdrage in natura (overige)]],""))</f>
        <v/>
      </c>
      <c r="AM925" t="str">
        <f>IF(ISNUMBER(FIND("overige",Methode_Keuze)),"",IF(Tb_Activiteiten[[#This Row],[Bijdrage in natura (vrijwilligers)]]=1,Tb_Activiteiten[[#Headers],[Bijdrage in natura (vrijwilligers)]],""))</f>
        <v/>
      </c>
      <c r="AN925" t="str">
        <f>IF(ISNUMBER(FIND("overige",Methode_Keuze)),"",IF(Tb_Activiteiten[[#This Row],[Afschrijvingskosten]]=1,Tb_Activiteiten[[#Headers],[Afschrijvingskosten]],""))</f>
        <v/>
      </c>
    </row>
    <row r="926" spans="1:40" x14ac:dyDescent="0.25">
      <c r="A926" s="342"/>
      <c r="F926" s="81"/>
      <c r="G926" s="81"/>
      <c r="L926" s="71"/>
      <c r="N926" t="str">
        <f>IFERROR(IF(VLOOKUP(Tb_Activiteiten[[#This Row],[Openstelling]],Tb_Openstelling[],2,0)=1,1,""),"")</f>
        <v/>
      </c>
      <c r="AA926" t="str">
        <f>IF(ISNUMBER(FIND("arbeid",Methode_Keuze)),"",IF(ISNUMBER(FIND("arbeid",Methode_Keuze)),"",IF(Tb_Activiteiten[[#This Row],[Loonkosten]]=1,Tb_Activiteiten[[#Headers],[Loonkosten]],"")))</f>
        <v/>
      </c>
      <c r="AB926" t="str">
        <f>IF(ISNUMBER(FIND("arbeid",Methode_Keuze)),"",IF(ISNUMBER(FIND("arbeid",Methode_Keuze)),"",IF(Tb_Activiteiten[[#This Row],[Eigen arbeid]]=1,Tb_Activiteiten[[#Headers],[Eigen arbeid]],"")))</f>
        <v/>
      </c>
      <c r="AC926" t="str">
        <f>IF(ISNUMBER(FIND("arbeid",Methode_Keuze)),"",IF(ISNUMBER(FIND("arbeid",Methode_Keuze)),"",IF(Tb_Activiteiten[[#This Row],[Projectmedewerker]]=1,Tb_Activiteiten[[#Headers],[Projectmedewerker]],"")))</f>
        <v/>
      </c>
      <c r="AD926" t="str">
        <f>IF(ISNUMBER(FIND("arbeid",Methode_Keuze)),"",IF(ISNUMBER(FIND("arbeid",Methode_Keuze)),"",IF(Tb_Activiteiten[[#This Row],[Landbouwer]]=1,Tb_Activiteiten[[#Headers],[Landbouwer]],"")))</f>
        <v/>
      </c>
      <c r="AE926" t="str">
        <f>IF(ISNUMBER(FIND("arbeid",Methode_Keuze)),"",IF(ISNUMBER(FIND("arbeid",Methode_Keuze)),"",IF(Tb_Activiteiten[[#This Row],[Adviseur]]=1,Tb_Activiteiten[[#Headers],[Adviseur]],"")))</f>
        <v/>
      </c>
      <c r="AF926" t="str">
        <f>IF(ISNUMBER(FIND("arbeid",Methode_Keuze)),"",IF(ISNUMBER(FIND("arbeid",Methode_Keuze)),"",IF(Tb_Activiteiten[[#This Row],[Projectleider/Expert]]=1,Tb_Activiteiten[[#Headers],[Projectleider/Expert]],"")))</f>
        <v/>
      </c>
      <c r="AG926" t="str">
        <f>IF(ISNUMBER(FIND("arbeid",Methode_Keuze)),"",IF(ISNUMBER(FIND("arbeid",Methode_Keuze)),"",IF(Tb_Activiteiten[[#This Row],[Arbeidskosten]]=1,Tb_Activiteiten[[#Headers],[Arbeidskosten]],"")))</f>
        <v/>
      </c>
      <c r="AH926" t="str">
        <f>IF(ISNUMBER(FIND("arbeid",Methode_Keuze)),"",IF(ISNUMBER(FIND("arbeid",Methode_Keuze)),"",IF(Tb_Activiteiten[[#This Row],[Arbeidskosten op basis van IKS]]=1,Tb_Activiteiten[[#Headers],[Arbeidskosten op basis van IKS]],"")))</f>
        <v/>
      </c>
      <c r="AI926" t="str">
        <f>IF(ISNUMBER(FIND("overige",Methode_Keuze)),"",IF(Tb_Activiteiten[[#This Row],[Kosten derden exclusief btw]]=1,Tb_Activiteiten[[#Headers],[Kosten derden exclusief btw]],""))</f>
        <v/>
      </c>
      <c r="AJ926" t="str">
        <f>IF(ISNUMBER(FIND("overige",Methode_Keuze)),"",IF(Tb_Activiteiten[[#This Row],[Niet verrekenbare btw]]=1,Tb_Activiteiten[[#Headers],[Niet verrekenbare btw]],""))</f>
        <v/>
      </c>
      <c r="AK926" t="str">
        <f>IF(ISNUMBER(FIND("overige",Methode_Keuze)),"",IF(Tb_Activiteiten[[#This Row],[Grondkosten]]=1,Tb_Activiteiten[[#Headers],[Grondkosten]],""))</f>
        <v/>
      </c>
      <c r="AL926" t="str">
        <f>IF(ISNUMBER(FIND("overige",Methode_Keuze)),"",IF(Tb_Activiteiten[[#This Row],[Bijdrage in natura (overige)]]=1,Tb_Activiteiten[[#Headers],[Bijdrage in natura (overige)]],""))</f>
        <v/>
      </c>
      <c r="AM926" t="str">
        <f>IF(ISNUMBER(FIND("overige",Methode_Keuze)),"",IF(Tb_Activiteiten[[#This Row],[Bijdrage in natura (vrijwilligers)]]=1,Tb_Activiteiten[[#Headers],[Bijdrage in natura (vrijwilligers)]],""))</f>
        <v/>
      </c>
      <c r="AN926" t="str">
        <f>IF(ISNUMBER(FIND("overige",Methode_Keuze)),"",IF(Tb_Activiteiten[[#This Row],[Afschrijvingskosten]]=1,Tb_Activiteiten[[#Headers],[Afschrijvingskosten]],""))</f>
        <v/>
      </c>
    </row>
    <row r="927" spans="1:40" x14ac:dyDescent="0.25">
      <c r="A927" s="342"/>
      <c r="F927" s="81"/>
      <c r="G927" s="81"/>
      <c r="L927" s="71"/>
      <c r="N927" t="str">
        <f>IFERROR(IF(VLOOKUP(Tb_Activiteiten[[#This Row],[Openstelling]],Tb_Openstelling[],2,0)=1,1,""),"")</f>
        <v/>
      </c>
      <c r="AA927" t="str">
        <f>IF(ISNUMBER(FIND("arbeid",Methode_Keuze)),"",IF(ISNUMBER(FIND("arbeid",Methode_Keuze)),"",IF(Tb_Activiteiten[[#This Row],[Loonkosten]]=1,Tb_Activiteiten[[#Headers],[Loonkosten]],"")))</f>
        <v/>
      </c>
      <c r="AB927" t="str">
        <f>IF(ISNUMBER(FIND("arbeid",Methode_Keuze)),"",IF(ISNUMBER(FIND("arbeid",Methode_Keuze)),"",IF(Tb_Activiteiten[[#This Row],[Eigen arbeid]]=1,Tb_Activiteiten[[#Headers],[Eigen arbeid]],"")))</f>
        <v/>
      </c>
      <c r="AC927" t="str">
        <f>IF(ISNUMBER(FIND("arbeid",Methode_Keuze)),"",IF(ISNUMBER(FIND("arbeid",Methode_Keuze)),"",IF(Tb_Activiteiten[[#This Row],[Projectmedewerker]]=1,Tb_Activiteiten[[#Headers],[Projectmedewerker]],"")))</f>
        <v/>
      </c>
      <c r="AD927" t="str">
        <f>IF(ISNUMBER(FIND("arbeid",Methode_Keuze)),"",IF(ISNUMBER(FIND("arbeid",Methode_Keuze)),"",IF(Tb_Activiteiten[[#This Row],[Landbouwer]]=1,Tb_Activiteiten[[#Headers],[Landbouwer]],"")))</f>
        <v/>
      </c>
      <c r="AE927" t="str">
        <f>IF(ISNUMBER(FIND("arbeid",Methode_Keuze)),"",IF(ISNUMBER(FIND("arbeid",Methode_Keuze)),"",IF(Tb_Activiteiten[[#This Row],[Adviseur]]=1,Tb_Activiteiten[[#Headers],[Adviseur]],"")))</f>
        <v/>
      </c>
      <c r="AF927" t="str">
        <f>IF(ISNUMBER(FIND("arbeid",Methode_Keuze)),"",IF(ISNUMBER(FIND("arbeid",Methode_Keuze)),"",IF(Tb_Activiteiten[[#This Row],[Projectleider/Expert]]=1,Tb_Activiteiten[[#Headers],[Projectleider/Expert]],"")))</f>
        <v/>
      </c>
      <c r="AG927" t="str">
        <f>IF(ISNUMBER(FIND("arbeid",Methode_Keuze)),"",IF(ISNUMBER(FIND("arbeid",Methode_Keuze)),"",IF(Tb_Activiteiten[[#This Row],[Arbeidskosten]]=1,Tb_Activiteiten[[#Headers],[Arbeidskosten]],"")))</f>
        <v/>
      </c>
      <c r="AH927" t="str">
        <f>IF(ISNUMBER(FIND("arbeid",Methode_Keuze)),"",IF(ISNUMBER(FIND("arbeid",Methode_Keuze)),"",IF(Tb_Activiteiten[[#This Row],[Arbeidskosten op basis van IKS]]=1,Tb_Activiteiten[[#Headers],[Arbeidskosten op basis van IKS]],"")))</f>
        <v/>
      </c>
      <c r="AI927" t="str">
        <f>IF(ISNUMBER(FIND("overige",Methode_Keuze)),"",IF(Tb_Activiteiten[[#This Row],[Kosten derden exclusief btw]]=1,Tb_Activiteiten[[#Headers],[Kosten derden exclusief btw]],""))</f>
        <v/>
      </c>
      <c r="AJ927" t="str">
        <f>IF(ISNUMBER(FIND("overige",Methode_Keuze)),"",IF(Tb_Activiteiten[[#This Row],[Niet verrekenbare btw]]=1,Tb_Activiteiten[[#Headers],[Niet verrekenbare btw]],""))</f>
        <v/>
      </c>
      <c r="AK927" t="str">
        <f>IF(ISNUMBER(FIND("overige",Methode_Keuze)),"",IF(Tb_Activiteiten[[#This Row],[Grondkosten]]=1,Tb_Activiteiten[[#Headers],[Grondkosten]],""))</f>
        <v/>
      </c>
      <c r="AL927" t="str">
        <f>IF(ISNUMBER(FIND("overige",Methode_Keuze)),"",IF(Tb_Activiteiten[[#This Row],[Bijdrage in natura (overige)]]=1,Tb_Activiteiten[[#Headers],[Bijdrage in natura (overige)]],""))</f>
        <v/>
      </c>
      <c r="AM927" t="str">
        <f>IF(ISNUMBER(FIND("overige",Methode_Keuze)),"",IF(Tb_Activiteiten[[#This Row],[Bijdrage in natura (vrijwilligers)]]=1,Tb_Activiteiten[[#Headers],[Bijdrage in natura (vrijwilligers)]],""))</f>
        <v/>
      </c>
      <c r="AN927" t="str">
        <f>IF(ISNUMBER(FIND("overige",Methode_Keuze)),"",IF(Tb_Activiteiten[[#This Row],[Afschrijvingskosten]]=1,Tb_Activiteiten[[#Headers],[Afschrijvingskosten]],""))</f>
        <v/>
      </c>
    </row>
    <row r="928" spans="1:40" x14ac:dyDescent="0.25">
      <c r="A928" s="342"/>
      <c r="F928" s="81"/>
      <c r="G928" s="81"/>
      <c r="L928" s="71"/>
      <c r="N928" t="str">
        <f>IFERROR(IF(VLOOKUP(Tb_Activiteiten[[#This Row],[Openstelling]],Tb_Openstelling[],2,0)=1,1,""),"")</f>
        <v/>
      </c>
      <c r="AA928" t="str">
        <f>IF(ISNUMBER(FIND("arbeid",Methode_Keuze)),"",IF(ISNUMBER(FIND("arbeid",Methode_Keuze)),"",IF(Tb_Activiteiten[[#This Row],[Loonkosten]]=1,Tb_Activiteiten[[#Headers],[Loonkosten]],"")))</f>
        <v/>
      </c>
      <c r="AB928" t="str">
        <f>IF(ISNUMBER(FIND("arbeid",Methode_Keuze)),"",IF(ISNUMBER(FIND("arbeid",Methode_Keuze)),"",IF(Tb_Activiteiten[[#This Row],[Eigen arbeid]]=1,Tb_Activiteiten[[#Headers],[Eigen arbeid]],"")))</f>
        <v/>
      </c>
      <c r="AC928" t="str">
        <f>IF(ISNUMBER(FIND("arbeid",Methode_Keuze)),"",IF(ISNUMBER(FIND("arbeid",Methode_Keuze)),"",IF(Tb_Activiteiten[[#This Row],[Projectmedewerker]]=1,Tb_Activiteiten[[#Headers],[Projectmedewerker]],"")))</f>
        <v/>
      </c>
      <c r="AD928" t="str">
        <f>IF(ISNUMBER(FIND("arbeid",Methode_Keuze)),"",IF(ISNUMBER(FIND("arbeid",Methode_Keuze)),"",IF(Tb_Activiteiten[[#This Row],[Landbouwer]]=1,Tb_Activiteiten[[#Headers],[Landbouwer]],"")))</f>
        <v/>
      </c>
      <c r="AE928" t="str">
        <f>IF(ISNUMBER(FIND("arbeid",Methode_Keuze)),"",IF(ISNUMBER(FIND("arbeid",Methode_Keuze)),"",IF(Tb_Activiteiten[[#This Row],[Adviseur]]=1,Tb_Activiteiten[[#Headers],[Adviseur]],"")))</f>
        <v/>
      </c>
      <c r="AF928" t="str">
        <f>IF(ISNUMBER(FIND("arbeid",Methode_Keuze)),"",IF(ISNUMBER(FIND("arbeid",Methode_Keuze)),"",IF(Tb_Activiteiten[[#This Row],[Projectleider/Expert]]=1,Tb_Activiteiten[[#Headers],[Projectleider/Expert]],"")))</f>
        <v/>
      </c>
      <c r="AG928" t="str">
        <f>IF(ISNUMBER(FIND("arbeid",Methode_Keuze)),"",IF(ISNUMBER(FIND("arbeid",Methode_Keuze)),"",IF(Tb_Activiteiten[[#This Row],[Arbeidskosten]]=1,Tb_Activiteiten[[#Headers],[Arbeidskosten]],"")))</f>
        <v/>
      </c>
      <c r="AH928" t="str">
        <f>IF(ISNUMBER(FIND("arbeid",Methode_Keuze)),"",IF(ISNUMBER(FIND("arbeid",Methode_Keuze)),"",IF(Tb_Activiteiten[[#This Row],[Arbeidskosten op basis van IKS]]=1,Tb_Activiteiten[[#Headers],[Arbeidskosten op basis van IKS]],"")))</f>
        <v/>
      </c>
      <c r="AI928" t="str">
        <f>IF(ISNUMBER(FIND("overige",Methode_Keuze)),"",IF(Tb_Activiteiten[[#This Row],[Kosten derden exclusief btw]]=1,Tb_Activiteiten[[#Headers],[Kosten derden exclusief btw]],""))</f>
        <v/>
      </c>
      <c r="AJ928" t="str">
        <f>IF(ISNUMBER(FIND("overige",Methode_Keuze)),"",IF(Tb_Activiteiten[[#This Row],[Niet verrekenbare btw]]=1,Tb_Activiteiten[[#Headers],[Niet verrekenbare btw]],""))</f>
        <v/>
      </c>
      <c r="AK928" t="str">
        <f>IF(ISNUMBER(FIND("overige",Methode_Keuze)),"",IF(Tb_Activiteiten[[#This Row],[Grondkosten]]=1,Tb_Activiteiten[[#Headers],[Grondkosten]],""))</f>
        <v/>
      </c>
      <c r="AL928" t="str">
        <f>IF(ISNUMBER(FIND("overige",Methode_Keuze)),"",IF(Tb_Activiteiten[[#This Row],[Bijdrage in natura (overige)]]=1,Tb_Activiteiten[[#Headers],[Bijdrage in natura (overige)]],""))</f>
        <v/>
      </c>
      <c r="AM928" t="str">
        <f>IF(ISNUMBER(FIND("overige",Methode_Keuze)),"",IF(Tb_Activiteiten[[#This Row],[Bijdrage in natura (vrijwilligers)]]=1,Tb_Activiteiten[[#Headers],[Bijdrage in natura (vrijwilligers)]],""))</f>
        <v/>
      </c>
      <c r="AN928" t="str">
        <f>IF(ISNUMBER(FIND("overige",Methode_Keuze)),"",IF(Tb_Activiteiten[[#This Row],[Afschrijvingskosten]]=1,Tb_Activiteiten[[#Headers],[Afschrijvingskosten]],""))</f>
        <v/>
      </c>
    </row>
    <row r="929" spans="1:40" x14ac:dyDescent="0.25">
      <c r="A929" s="342"/>
      <c r="F929" s="81"/>
      <c r="G929" s="81"/>
      <c r="L929" s="71"/>
      <c r="N929" t="str">
        <f>IFERROR(IF(VLOOKUP(Tb_Activiteiten[[#This Row],[Openstelling]],Tb_Openstelling[],2,0)=1,1,""),"")</f>
        <v/>
      </c>
      <c r="AA929" t="str">
        <f>IF(ISNUMBER(FIND("arbeid",Methode_Keuze)),"",IF(ISNUMBER(FIND("arbeid",Methode_Keuze)),"",IF(Tb_Activiteiten[[#This Row],[Loonkosten]]=1,Tb_Activiteiten[[#Headers],[Loonkosten]],"")))</f>
        <v/>
      </c>
      <c r="AB929" t="str">
        <f>IF(ISNUMBER(FIND("arbeid",Methode_Keuze)),"",IF(ISNUMBER(FIND("arbeid",Methode_Keuze)),"",IF(Tb_Activiteiten[[#This Row],[Eigen arbeid]]=1,Tb_Activiteiten[[#Headers],[Eigen arbeid]],"")))</f>
        <v/>
      </c>
      <c r="AC929" t="str">
        <f>IF(ISNUMBER(FIND("arbeid",Methode_Keuze)),"",IF(ISNUMBER(FIND("arbeid",Methode_Keuze)),"",IF(Tb_Activiteiten[[#This Row],[Projectmedewerker]]=1,Tb_Activiteiten[[#Headers],[Projectmedewerker]],"")))</f>
        <v/>
      </c>
      <c r="AD929" t="str">
        <f>IF(ISNUMBER(FIND("arbeid",Methode_Keuze)),"",IF(ISNUMBER(FIND("arbeid",Methode_Keuze)),"",IF(Tb_Activiteiten[[#This Row],[Landbouwer]]=1,Tb_Activiteiten[[#Headers],[Landbouwer]],"")))</f>
        <v/>
      </c>
      <c r="AE929" t="str">
        <f>IF(ISNUMBER(FIND("arbeid",Methode_Keuze)),"",IF(ISNUMBER(FIND("arbeid",Methode_Keuze)),"",IF(Tb_Activiteiten[[#This Row],[Adviseur]]=1,Tb_Activiteiten[[#Headers],[Adviseur]],"")))</f>
        <v/>
      </c>
      <c r="AF929" t="str">
        <f>IF(ISNUMBER(FIND("arbeid",Methode_Keuze)),"",IF(ISNUMBER(FIND("arbeid",Methode_Keuze)),"",IF(Tb_Activiteiten[[#This Row],[Projectleider/Expert]]=1,Tb_Activiteiten[[#Headers],[Projectleider/Expert]],"")))</f>
        <v/>
      </c>
      <c r="AG929" t="str">
        <f>IF(ISNUMBER(FIND("arbeid",Methode_Keuze)),"",IF(ISNUMBER(FIND("arbeid",Methode_Keuze)),"",IF(Tb_Activiteiten[[#This Row],[Arbeidskosten]]=1,Tb_Activiteiten[[#Headers],[Arbeidskosten]],"")))</f>
        <v/>
      </c>
      <c r="AH929" t="str">
        <f>IF(ISNUMBER(FIND("arbeid",Methode_Keuze)),"",IF(ISNUMBER(FIND("arbeid",Methode_Keuze)),"",IF(Tb_Activiteiten[[#This Row],[Arbeidskosten op basis van IKS]]=1,Tb_Activiteiten[[#Headers],[Arbeidskosten op basis van IKS]],"")))</f>
        <v/>
      </c>
      <c r="AI929" t="str">
        <f>IF(ISNUMBER(FIND("overige",Methode_Keuze)),"",IF(Tb_Activiteiten[[#This Row],[Kosten derden exclusief btw]]=1,Tb_Activiteiten[[#Headers],[Kosten derden exclusief btw]],""))</f>
        <v/>
      </c>
      <c r="AJ929" t="str">
        <f>IF(ISNUMBER(FIND("overige",Methode_Keuze)),"",IF(Tb_Activiteiten[[#This Row],[Niet verrekenbare btw]]=1,Tb_Activiteiten[[#Headers],[Niet verrekenbare btw]],""))</f>
        <v/>
      </c>
      <c r="AK929" t="str">
        <f>IF(ISNUMBER(FIND("overige",Methode_Keuze)),"",IF(Tb_Activiteiten[[#This Row],[Grondkosten]]=1,Tb_Activiteiten[[#Headers],[Grondkosten]],""))</f>
        <v/>
      </c>
      <c r="AL929" t="str">
        <f>IF(ISNUMBER(FIND("overige",Methode_Keuze)),"",IF(Tb_Activiteiten[[#This Row],[Bijdrage in natura (overige)]]=1,Tb_Activiteiten[[#Headers],[Bijdrage in natura (overige)]],""))</f>
        <v/>
      </c>
      <c r="AM929" t="str">
        <f>IF(ISNUMBER(FIND("overige",Methode_Keuze)),"",IF(Tb_Activiteiten[[#This Row],[Bijdrage in natura (vrijwilligers)]]=1,Tb_Activiteiten[[#Headers],[Bijdrage in natura (vrijwilligers)]],""))</f>
        <v/>
      </c>
      <c r="AN929" t="str">
        <f>IF(ISNUMBER(FIND("overige",Methode_Keuze)),"",IF(Tb_Activiteiten[[#This Row],[Afschrijvingskosten]]=1,Tb_Activiteiten[[#Headers],[Afschrijvingskosten]],""))</f>
        <v/>
      </c>
    </row>
    <row r="930" spans="1:40" x14ac:dyDescent="0.25">
      <c r="A930" s="342"/>
      <c r="F930" s="81"/>
      <c r="G930" s="81"/>
      <c r="L930" s="71"/>
      <c r="N930" t="str">
        <f>IFERROR(IF(VLOOKUP(Tb_Activiteiten[[#This Row],[Openstelling]],Tb_Openstelling[],2,0)=1,1,""),"")</f>
        <v/>
      </c>
      <c r="AA930" t="str">
        <f>IF(ISNUMBER(FIND("arbeid",Methode_Keuze)),"",IF(ISNUMBER(FIND("arbeid",Methode_Keuze)),"",IF(Tb_Activiteiten[[#This Row],[Loonkosten]]=1,Tb_Activiteiten[[#Headers],[Loonkosten]],"")))</f>
        <v/>
      </c>
      <c r="AB930" t="str">
        <f>IF(ISNUMBER(FIND("arbeid",Methode_Keuze)),"",IF(ISNUMBER(FIND("arbeid",Methode_Keuze)),"",IF(Tb_Activiteiten[[#This Row],[Eigen arbeid]]=1,Tb_Activiteiten[[#Headers],[Eigen arbeid]],"")))</f>
        <v/>
      </c>
      <c r="AC930" t="str">
        <f>IF(ISNUMBER(FIND("arbeid",Methode_Keuze)),"",IF(ISNUMBER(FIND("arbeid",Methode_Keuze)),"",IF(Tb_Activiteiten[[#This Row],[Projectmedewerker]]=1,Tb_Activiteiten[[#Headers],[Projectmedewerker]],"")))</f>
        <v/>
      </c>
      <c r="AD930" t="str">
        <f>IF(ISNUMBER(FIND("arbeid",Methode_Keuze)),"",IF(ISNUMBER(FIND("arbeid",Methode_Keuze)),"",IF(Tb_Activiteiten[[#This Row],[Landbouwer]]=1,Tb_Activiteiten[[#Headers],[Landbouwer]],"")))</f>
        <v/>
      </c>
      <c r="AE930" t="str">
        <f>IF(ISNUMBER(FIND("arbeid",Methode_Keuze)),"",IF(ISNUMBER(FIND("arbeid",Methode_Keuze)),"",IF(Tb_Activiteiten[[#This Row],[Adviseur]]=1,Tb_Activiteiten[[#Headers],[Adviseur]],"")))</f>
        <v/>
      </c>
      <c r="AF930" t="str">
        <f>IF(ISNUMBER(FIND("arbeid",Methode_Keuze)),"",IF(ISNUMBER(FIND("arbeid",Methode_Keuze)),"",IF(Tb_Activiteiten[[#This Row],[Projectleider/Expert]]=1,Tb_Activiteiten[[#Headers],[Projectleider/Expert]],"")))</f>
        <v/>
      </c>
      <c r="AG930" t="str">
        <f>IF(ISNUMBER(FIND("arbeid",Methode_Keuze)),"",IF(ISNUMBER(FIND("arbeid",Methode_Keuze)),"",IF(Tb_Activiteiten[[#This Row],[Arbeidskosten]]=1,Tb_Activiteiten[[#Headers],[Arbeidskosten]],"")))</f>
        <v/>
      </c>
      <c r="AH930" t="str">
        <f>IF(ISNUMBER(FIND("arbeid",Methode_Keuze)),"",IF(ISNUMBER(FIND("arbeid",Methode_Keuze)),"",IF(Tb_Activiteiten[[#This Row],[Arbeidskosten op basis van IKS]]=1,Tb_Activiteiten[[#Headers],[Arbeidskosten op basis van IKS]],"")))</f>
        <v/>
      </c>
      <c r="AI930" t="str">
        <f>IF(ISNUMBER(FIND("overige",Methode_Keuze)),"",IF(Tb_Activiteiten[[#This Row],[Kosten derden exclusief btw]]=1,Tb_Activiteiten[[#Headers],[Kosten derden exclusief btw]],""))</f>
        <v/>
      </c>
      <c r="AJ930" t="str">
        <f>IF(ISNUMBER(FIND("overige",Methode_Keuze)),"",IF(Tb_Activiteiten[[#This Row],[Niet verrekenbare btw]]=1,Tb_Activiteiten[[#Headers],[Niet verrekenbare btw]],""))</f>
        <v/>
      </c>
      <c r="AK930" t="str">
        <f>IF(ISNUMBER(FIND("overige",Methode_Keuze)),"",IF(Tb_Activiteiten[[#This Row],[Grondkosten]]=1,Tb_Activiteiten[[#Headers],[Grondkosten]],""))</f>
        <v/>
      </c>
      <c r="AL930" t="str">
        <f>IF(ISNUMBER(FIND("overige",Methode_Keuze)),"",IF(Tb_Activiteiten[[#This Row],[Bijdrage in natura (overige)]]=1,Tb_Activiteiten[[#Headers],[Bijdrage in natura (overige)]],""))</f>
        <v/>
      </c>
      <c r="AM930" t="str">
        <f>IF(ISNUMBER(FIND("overige",Methode_Keuze)),"",IF(Tb_Activiteiten[[#This Row],[Bijdrage in natura (vrijwilligers)]]=1,Tb_Activiteiten[[#Headers],[Bijdrage in natura (vrijwilligers)]],""))</f>
        <v/>
      </c>
      <c r="AN930" t="str">
        <f>IF(ISNUMBER(FIND("overige",Methode_Keuze)),"",IF(Tb_Activiteiten[[#This Row],[Afschrijvingskosten]]=1,Tb_Activiteiten[[#Headers],[Afschrijvingskosten]],""))</f>
        <v/>
      </c>
    </row>
    <row r="931" spans="1:40" x14ac:dyDescent="0.25">
      <c r="A931" s="342"/>
      <c r="F931" s="81"/>
      <c r="G931" s="81"/>
      <c r="L931" s="71"/>
      <c r="N931" t="str">
        <f>IFERROR(IF(VLOOKUP(Tb_Activiteiten[[#This Row],[Openstelling]],Tb_Openstelling[],2,0)=1,1,""),"")</f>
        <v/>
      </c>
      <c r="AA931" t="str">
        <f>IF(ISNUMBER(FIND("arbeid",Methode_Keuze)),"",IF(ISNUMBER(FIND("arbeid",Methode_Keuze)),"",IF(Tb_Activiteiten[[#This Row],[Loonkosten]]=1,Tb_Activiteiten[[#Headers],[Loonkosten]],"")))</f>
        <v/>
      </c>
      <c r="AB931" t="str">
        <f>IF(ISNUMBER(FIND("arbeid",Methode_Keuze)),"",IF(ISNUMBER(FIND("arbeid",Methode_Keuze)),"",IF(Tb_Activiteiten[[#This Row],[Eigen arbeid]]=1,Tb_Activiteiten[[#Headers],[Eigen arbeid]],"")))</f>
        <v/>
      </c>
      <c r="AC931" t="str">
        <f>IF(ISNUMBER(FIND("arbeid",Methode_Keuze)),"",IF(ISNUMBER(FIND("arbeid",Methode_Keuze)),"",IF(Tb_Activiteiten[[#This Row],[Projectmedewerker]]=1,Tb_Activiteiten[[#Headers],[Projectmedewerker]],"")))</f>
        <v/>
      </c>
      <c r="AD931" t="str">
        <f>IF(ISNUMBER(FIND("arbeid",Methode_Keuze)),"",IF(ISNUMBER(FIND("arbeid",Methode_Keuze)),"",IF(Tb_Activiteiten[[#This Row],[Landbouwer]]=1,Tb_Activiteiten[[#Headers],[Landbouwer]],"")))</f>
        <v/>
      </c>
      <c r="AE931" t="str">
        <f>IF(ISNUMBER(FIND("arbeid",Methode_Keuze)),"",IF(ISNUMBER(FIND("arbeid",Methode_Keuze)),"",IF(Tb_Activiteiten[[#This Row],[Adviseur]]=1,Tb_Activiteiten[[#Headers],[Adviseur]],"")))</f>
        <v/>
      </c>
      <c r="AF931" t="str">
        <f>IF(ISNUMBER(FIND("arbeid",Methode_Keuze)),"",IF(ISNUMBER(FIND("arbeid",Methode_Keuze)),"",IF(Tb_Activiteiten[[#This Row],[Projectleider/Expert]]=1,Tb_Activiteiten[[#Headers],[Projectleider/Expert]],"")))</f>
        <v/>
      </c>
      <c r="AG931" t="str">
        <f>IF(ISNUMBER(FIND("arbeid",Methode_Keuze)),"",IF(ISNUMBER(FIND("arbeid",Methode_Keuze)),"",IF(Tb_Activiteiten[[#This Row],[Arbeidskosten]]=1,Tb_Activiteiten[[#Headers],[Arbeidskosten]],"")))</f>
        <v/>
      </c>
      <c r="AH931" t="str">
        <f>IF(ISNUMBER(FIND("arbeid",Methode_Keuze)),"",IF(ISNUMBER(FIND("arbeid",Methode_Keuze)),"",IF(Tb_Activiteiten[[#This Row],[Arbeidskosten op basis van IKS]]=1,Tb_Activiteiten[[#Headers],[Arbeidskosten op basis van IKS]],"")))</f>
        <v/>
      </c>
      <c r="AI931" t="str">
        <f>IF(ISNUMBER(FIND("overige",Methode_Keuze)),"",IF(Tb_Activiteiten[[#This Row],[Kosten derden exclusief btw]]=1,Tb_Activiteiten[[#Headers],[Kosten derden exclusief btw]],""))</f>
        <v/>
      </c>
      <c r="AJ931" t="str">
        <f>IF(ISNUMBER(FIND("overige",Methode_Keuze)),"",IF(Tb_Activiteiten[[#This Row],[Niet verrekenbare btw]]=1,Tb_Activiteiten[[#Headers],[Niet verrekenbare btw]],""))</f>
        <v/>
      </c>
      <c r="AK931" t="str">
        <f>IF(ISNUMBER(FIND("overige",Methode_Keuze)),"",IF(Tb_Activiteiten[[#This Row],[Grondkosten]]=1,Tb_Activiteiten[[#Headers],[Grondkosten]],""))</f>
        <v/>
      </c>
      <c r="AL931" t="str">
        <f>IF(ISNUMBER(FIND("overige",Methode_Keuze)),"",IF(Tb_Activiteiten[[#This Row],[Bijdrage in natura (overige)]]=1,Tb_Activiteiten[[#Headers],[Bijdrage in natura (overige)]],""))</f>
        <v/>
      </c>
      <c r="AM931" t="str">
        <f>IF(ISNUMBER(FIND("overige",Methode_Keuze)),"",IF(Tb_Activiteiten[[#This Row],[Bijdrage in natura (vrijwilligers)]]=1,Tb_Activiteiten[[#Headers],[Bijdrage in natura (vrijwilligers)]],""))</f>
        <v/>
      </c>
      <c r="AN931" t="str">
        <f>IF(ISNUMBER(FIND("overige",Methode_Keuze)),"",IF(Tb_Activiteiten[[#This Row],[Afschrijvingskosten]]=1,Tb_Activiteiten[[#Headers],[Afschrijvingskosten]],""))</f>
        <v/>
      </c>
    </row>
    <row r="932" spans="1:40" x14ac:dyDescent="0.25">
      <c r="A932" s="342"/>
      <c r="F932" s="81"/>
      <c r="G932" s="81"/>
      <c r="L932" s="71"/>
      <c r="N932" t="str">
        <f>IFERROR(IF(VLOOKUP(Tb_Activiteiten[[#This Row],[Openstelling]],Tb_Openstelling[],2,0)=1,1,""),"")</f>
        <v/>
      </c>
      <c r="AA932" t="str">
        <f>IF(ISNUMBER(FIND("arbeid",Methode_Keuze)),"",IF(ISNUMBER(FIND("arbeid",Methode_Keuze)),"",IF(Tb_Activiteiten[[#This Row],[Loonkosten]]=1,Tb_Activiteiten[[#Headers],[Loonkosten]],"")))</f>
        <v/>
      </c>
      <c r="AB932" t="str">
        <f>IF(ISNUMBER(FIND("arbeid",Methode_Keuze)),"",IF(ISNUMBER(FIND("arbeid",Methode_Keuze)),"",IF(Tb_Activiteiten[[#This Row],[Eigen arbeid]]=1,Tb_Activiteiten[[#Headers],[Eigen arbeid]],"")))</f>
        <v/>
      </c>
      <c r="AC932" t="str">
        <f>IF(ISNUMBER(FIND("arbeid",Methode_Keuze)),"",IF(ISNUMBER(FIND("arbeid",Methode_Keuze)),"",IF(Tb_Activiteiten[[#This Row],[Projectmedewerker]]=1,Tb_Activiteiten[[#Headers],[Projectmedewerker]],"")))</f>
        <v/>
      </c>
      <c r="AD932" t="str">
        <f>IF(ISNUMBER(FIND("arbeid",Methode_Keuze)),"",IF(ISNUMBER(FIND("arbeid",Methode_Keuze)),"",IF(Tb_Activiteiten[[#This Row],[Landbouwer]]=1,Tb_Activiteiten[[#Headers],[Landbouwer]],"")))</f>
        <v/>
      </c>
      <c r="AE932" t="str">
        <f>IF(ISNUMBER(FIND("arbeid",Methode_Keuze)),"",IF(ISNUMBER(FIND("arbeid",Methode_Keuze)),"",IF(Tb_Activiteiten[[#This Row],[Adviseur]]=1,Tb_Activiteiten[[#Headers],[Adviseur]],"")))</f>
        <v/>
      </c>
      <c r="AF932" t="str">
        <f>IF(ISNUMBER(FIND("arbeid",Methode_Keuze)),"",IF(ISNUMBER(FIND("arbeid",Methode_Keuze)),"",IF(Tb_Activiteiten[[#This Row],[Projectleider/Expert]]=1,Tb_Activiteiten[[#Headers],[Projectleider/Expert]],"")))</f>
        <v/>
      </c>
      <c r="AG932" t="str">
        <f>IF(ISNUMBER(FIND("arbeid",Methode_Keuze)),"",IF(ISNUMBER(FIND("arbeid",Methode_Keuze)),"",IF(Tb_Activiteiten[[#This Row],[Arbeidskosten]]=1,Tb_Activiteiten[[#Headers],[Arbeidskosten]],"")))</f>
        <v/>
      </c>
      <c r="AH932" t="str">
        <f>IF(ISNUMBER(FIND("arbeid",Methode_Keuze)),"",IF(ISNUMBER(FIND("arbeid",Methode_Keuze)),"",IF(Tb_Activiteiten[[#This Row],[Arbeidskosten op basis van IKS]]=1,Tb_Activiteiten[[#Headers],[Arbeidskosten op basis van IKS]],"")))</f>
        <v/>
      </c>
      <c r="AI932" t="str">
        <f>IF(ISNUMBER(FIND("overige",Methode_Keuze)),"",IF(Tb_Activiteiten[[#This Row],[Kosten derden exclusief btw]]=1,Tb_Activiteiten[[#Headers],[Kosten derden exclusief btw]],""))</f>
        <v/>
      </c>
      <c r="AJ932" t="str">
        <f>IF(ISNUMBER(FIND("overige",Methode_Keuze)),"",IF(Tb_Activiteiten[[#This Row],[Niet verrekenbare btw]]=1,Tb_Activiteiten[[#Headers],[Niet verrekenbare btw]],""))</f>
        <v/>
      </c>
      <c r="AK932" t="str">
        <f>IF(ISNUMBER(FIND("overige",Methode_Keuze)),"",IF(Tb_Activiteiten[[#This Row],[Grondkosten]]=1,Tb_Activiteiten[[#Headers],[Grondkosten]],""))</f>
        <v/>
      </c>
      <c r="AL932" t="str">
        <f>IF(ISNUMBER(FIND("overige",Methode_Keuze)),"",IF(Tb_Activiteiten[[#This Row],[Bijdrage in natura (overige)]]=1,Tb_Activiteiten[[#Headers],[Bijdrage in natura (overige)]],""))</f>
        <v/>
      </c>
      <c r="AM932" t="str">
        <f>IF(ISNUMBER(FIND("overige",Methode_Keuze)),"",IF(Tb_Activiteiten[[#This Row],[Bijdrage in natura (vrijwilligers)]]=1,Tb_Activiteiten[[#Headers],[Bijdrage in natura (vrijwilligers)]],""))</f>
        <v/>
      </c>
      <c r="AN932" t="str">
        <f>IF(ISNUMBER(FIND("overige",Methode_Keuze)),"",IF(Tb_Activiteiten[[#This Row],[Afschrijvingskosten]]=1,Tb_Activiteiten[[#Headers],[Afschrijvingskosten]],""))</f>
        <v/>
      </c>
    </row>
    <row r="933" spans="1:40" x14ac:dyDescent="0.25">
      <c r="A933" s="342"/>
      <c r="F933" s="81"/>
      <c r="G933" s="81"/>
      <c r="L933" s="71"/>
      <c r="N933" t="str">
        <f>IFERROR(IF(VLOOKUP(Tb_Activiteiten[[#This Row],[Openstelling]],Tb_Openstelling[],2,0)=1,1,""),"")</f>
        <v/>
      </c>
      <c r="AA933" t="str">
        <f>IF(ISNUMBER(FIND("arbeid",Methode_Keuze)),"",IF(ISNUMBER(FIND("arbeid",Methode_Keuze)),"",IF(Tb_Activiteiten[[#This Row],[Loonkosten]]=1,Tb_Activiteiten[[#Headers],[Loonkosten]],"")))</f>
        <v/>
      </c>
      <c r="AB933" t="str">
        <f>IF(ISNUMBER(FIND("arbeid",Methode_Keuze)),"",IF(ISNUMBER(FIND("arbeid",Methode_Keuze)),"",IF(Tb_Activiteiten[[#This Row],[Eigen arbeid]]=1,Tb_Activiteiten[[#Headers],[Eigen arbeid]],"")))</f>
        <v/>
      </c>
      <c r="AC933" t="str">
        <f>IF(ISNUMBER(FIND("arbeid",Methode_Keuze)),"",IF(ISNUMBER(FIND("arbeid",Methode_Keuze)),"",IF(Tb_Activiteiten[[#This Row],[Projectmedewerker]]=1,Tb_Activiteiten[[#Headers],[Projectmedewerker]],"")))</f>
        <v/>
      </c>
      <c r="AD933" t="str">
        <f>IF(ISNUMBER(FIND("arbeid",Methode_Keuze)),"",IF(ISNUMBER(FIND("arbeid",Methode_Keuze)),"",IF(Tb_Activiteiten[[#This Row],[Landbouwer]]=1,Tb_Activiteiten[[#Headers],[Landbouwer]],"")))</f>
        <v/>
      </c>
      <c r="AE933" t="str">
        <f>IF(ISNUMBER(FIND("arbeid",Methode_Keuze)),"",IF(ISNUMBER(FIND("arbeid",Methode_Keuze)),"",IF(Tb_Activiteiten[[#This Row],[Adviseur]]=1,Tb_Activiteiten[[#Headers],[Adviseur]],"")))</f>
        <v/>
      </c>
      <c r="AF933" t="str">
        <f>IF(ISNUMBER(FIND("arbeid",Methode_Keuze)),"",IF(ISNUMBER(FIND("arbeid",Methode_Keuze)),"",IF(Tb_Activiteiten[[#This Row],[Projectleider/Expert]]=1,Tb_Activiteiten[[#Headers],[Projectleider/Expert]],"")))</f>
        <v/>
      </c>
      <c r="AG933" t="str">
        <f>IF(ISNUMBER(FIND("arbeid",Methode_Keuze)),"",IF(ISNUMBER(FIND("arbeid",Methode_Keuze)),"",IF(Tb_Activiteiten[[#This Row],[Arbeidskosten]]=1,Tb_Activiteiten[[#Headers],[Arbeidskosten]],"")))</f>
        <v/>
      </c>
      <c r="AH933" t="str">
        <f>IF(ISNUMBER(FIND("arbeid",Methode_Keuze)),"",IF(ISNUMBER(FIND("arbeid",Methode_Keuze)),"",IF(Tb_Activiteiten[[#This Row],[Arbeidskosten op basis van IKS]]=1,Tb_Activiteiten[[#Headers],[Arbeidskosten op basis van IKS]],"")))</f>
        <v/>
      </c>
      <c r="AI933" t="str">
        <f>IF(ISNUMBER(FIND("overige",Methode_Keuze)),"",IF(Tb_Activiteiten[[#This Row],[Kosten derden exclusief btw]]=1,Tb_Activiteiten[[#Headers],[Kosten derden exclusief btw]],""))</f>
        <v/>
      </c>
      <c r="AJ933" t="str">
        <f>IF(ISNUMBER(FIND("overige",Methode_Keuze)),"",IF(Tb_Activiteiten[[#This Row],[Niet verrekenbare btw]]=1,Tb_Activiteiten[[#Headers],[Niet verrekenbare btw]],""))</f>
        <v/>
      </c>
      <c r="AK933" t="str">
        <f>IF(ISNUMBER(FIND("overige",Methode_Keuze)),"",IF(Tb_Activiteiten[[#This Row],[Grondkosten]]=1,Tb_Activiteiten[[#Headers],[Grondkosten]],""))</f>
        <v/>
      </c>
      <c r="AL933" t="str">
        <f>IF(ISNUMBER(FIND("overige",Methode_Keuze)),"",IF(Tb_Activiteiten[[#This Row],[Bijdrage in natura (overige)]]=1,Tb_Activiteiten[[#Headers],[Bijdrage in natura (overige)]],""))</f>
        <v/>
      </c>
      <c r="AM933" t="str">
        <f>IF(ISNUMBER(FIND("overige",Methode_Keuze)),"",IF(Tb_Activiteiten[[#This Row],[Bijdrage in natura (vrijwilligers)]]=1,Tb_Activiteiten[[#Headers],[Bijdrage in natura (vrijwilligers)]],""))</f>
        <v/>
      </c>
      <c r="AN933" t="str">
        <f>IF(ISNUMBER(FIND("overige",Methode_Keuze)),"",IF(Tb_Activiteiten[[#This Row],[Afschrijvingskosten]]=1,Tb_Activiteiten[[#Headers],[Afschrijvingskosten]],""))</f>
        <v/>
      </c>
    </row>
    <row r="934" spans="1:40" x14ac:dyDescent="0.25">
      <c r="A934" s="342"/>
      <c r="F934" s="81"/>
      <c r="G934" s="81"/>
      <c r="L934" s="71"/>
      <c r="N934" t="str">
        <f>IFERROR(IF(VLOOKUP(Tb_Activiteiten[[#This Row],[Openstelling]],Tb_Openstelling[],2,0)=1,1,""),"")</f>
        <v/>
      </c>
      <c r="AA934" t="str">
        <f>IF(ISNUMBER(FIND("arbeid",Methode_Keuze)),"",IF(ISNUMBER(FIND("arbeid",Methode_Keuze)),"",IF(Tb_Activiteiten[[#This Row],[Loonkosten]]=1,Tb_Activiteiten[[#Headers],[Loonkosten]],"")))</f>
        <v/>
      </c>
      <c r="AB934" t="str">
        <f>IF(ISNUMBER(FIND("arbeid",Methode_Keuze)),"",IF(ISNUMBER(FIND("arbeid",Methode_Keuze)),"",IF(Tb_Activiteiten[[#This Row],[Eigen arbeid]]=1,Tb_Activiteiten[[#Headers],[Eigen arbeid]],"")))</f>
        <v/>
      </c>
      <c r="AC934" t="str">
        <f>IF(ISNUMBER(FIND("arbeid",Methode_Keuze)),"",IF(ISNUMBER(FIND("arbeid",Methode_Keuze)),"",IF(Tb_Activiteiten[[#This Row],[Projectmedewerker]]=1,Tb_Activiteiten[[#Headers],[Projectmedewerker]],"")))</f>
        <v/>
      </c>
      <c r="AD934" t="str">
        <f>IF(ISNUMBER(FIND("arbeid",Methode_Keuze)),"",IF(ISNUMBER(FIND("arbeid",Methode_Keuze)),"",IF(Tb_Activiteiten[[#This Row],[Landbouwer]]=1,Tb_Activiteiten[[#Headers],[Landbouwer]],"")))</f>
        <v/>
      </c>
      <c r="AE934" t="str">
        <f>IF(ISNUMBER(FIND("arbeid",Methode_Keuze)),"",IF(ISNUMBER(FIND("arbeid",Methode_Keuze)),"",IF(Tb_Activiteiten[[#This Row],[Adviseur]]=1,Tb_Activiteiten[[#Headers],[Adviseur]],"")))</f>
        <v/>
      </c>
      <c r="AF934" t="str">
        <f>IF(ISNUMBER(FIND("arbeid",Methode_Keuze)),"",IF(ISNUMBER(FIND("arbeid",Methode_Keuze)),"",IF(Tb_Activiteiten[[#This Row],[Projectleider/Expert]]=1,Tb_Activiteiten[[#Headers],[Projectleider/Expert]],"")))</f>
        <v/>
      </c>
      <c r="AG934" t="str">
        <f>IF(ISNUMBER(FIND("arbeid",Methode_Keuze)),"",IF(ISNUMBER(FIND("arbeid",Methode_Keuze)),"",IF(Tb_Activiteiten[[#This Row],[Arbeidskosten]]=1,Tb_Activiteiten[[#Headers],[Arbeidskosten]],"")))</f>
        <v/>
      </c>
      <c r="AH934" t="str">
        <f>IF(ISNUMBER(FIND("arbeid",Methode_Keuze)),"",IF(ISNUMBER(FIND("arbeid",Methode_Keuze)),"",IF(Tb_Activiteiten[[#This Row],[Arbeidskosten op basis van IKS]]=1,Tb_Activiteiten[[#Headers],[Arbeidskosten op basis van IKS]],"")))</f>
        <v/>
      </c>
      <c r="AI934" t="str">
        <f>IF(ISNUMBER(FIND("overige",Methode_Keuze)),"",IF(Tb_Activiteiten[[#This Row],[Kosten derden exclusief btw]]=1,Tb_Activiteiten[[#Headers],[Kosten derden exclusief btw]],""))</f>
        <v/>
      </c>
      <c r="AJ934" t="str">
        <f>IF(ISNUMBER(FIND("overige",Methode_Keuze)),"",IF(Tb_Activiteiten[[#This Row],[Niet verrekenbare btw]]=1,Tb_Activiteiten[[#Headers],[Niet verrekenbare btw]],""))</f>
        <v/>
      </c>
      <c r="AK934" t="str">
        <f>IF(ISNUMBER(FIND("overige",Methode_Keuze)),"",IF(Tb_Activiteiten[[#This Row],[Grondkosten]]=1,Tb_Activiteiten[[#Headers],[Grondkosten]],""))</f>
        <v/>
      </c>
      <c r="AL934" t="str">
        <f>IF(ISNUMBER(FIND("overige",Methode_Keuze)),"",IF(Tb_Activiteiten[[#This Row],[Bijdrage in natura (overige)]]=1,Tb_Activiteiten[[#Headers],[Bijdrage in natura (overige)]],""))</f>
        <v/>
      </c>
      <c r="AM934" t="str">
        <f>IF(ISNUMBER(FIND("overige",Methode_Keuze)),"",IF(Tb_Activiteiten[[#This Row],[Bijdrage in natura (vrijwilligers)]]=1,Tb_Activiteiten[[#Headers],[Bijdrage in natura (vrijwilligers)]],""))</f>
        <v/>
      </c>
      <c r="AN934" t="str">
        <f>IF(ISNUMBER(FIND("overige",Methode_Keuze)),"",IF(Tb_Activiteiten[[#This Row],[Afschrijvingskosten]]=1,Tb_Activiteiten[[#Headers],[Afschrijvingskosten]],""))</f>
        <v/>
      </c>
    </row>
    <row r="935" spans="1:40" x14ac:dyDescent="0.25">
      <c r="A935" s="342"/>
      <c r="F935" s="81"/>
      <c r="G935" s="81"/>
      <c r="L935" s="71"/>
      <c r="N935" t="str">
        <f>IFERROR(IF(VLOOKUP(Tb_Activiteiten[[#This Row],[Openstelling]],Tb_Openstelling[],2,0)=1,1,""),"")</f>
        <v/>
      </c>
      <c r="AA935" t="str">
        <f>IF(ISNUMBER(FIND("arbeid",Methode_Keuze)),"",IF(ISNUMBER(FIND("arbeid",Methode_Keuze)),"",IF(Tb_Activiteiten[[#This Row],[Loonkosten]]=1,Tb_Activiteiten[[#Headers],[Loonkosten]],"")))</f>
        <v/>
      </c>
      <c r="AB935" t="str">
        <f>IF(ISNUMBER(FIND("arbeid",Methode_Keuze)),"",IF(ISNUMBER(FIND("arbeid",Methode_Keuze)),"",IF(Tb_Activiteiten[[#This Row],[Eigen arbeid]]=1,Tb_Activiteiten[[#Headers],[Eigen arbeid]],"")))</f>
        <v/>
      </c>
      <c r="AC935" t="str">
        <f>IF(ISNUMBER(FIND("arbeid",Methode_Keuze)),"",IF(ISNUMBER(FIND("arbeid",Methode_Keuze)),"",IF(Tb_Activiteiten[[#This Row],[Projectmedewerker]]=1,Tb_Activiteiten[[#Headers],[Projectmedewerker]],"")))</f>
        <v/>
      </c>
      <c r="AD935" t="str">
        <f>IF(ISNUMBER(FIND("arbeid",Methode_Keuze)),"",IF(ISNUMBER(FIND("arbeid",Methode_Keuze)),"",IF(Tb_Activiteiten[[#This Row],[Landbouwer]]=1,Tb_Activiteiten[[#Headers],[Landbouwer]],"")))</f>
        <v/>
      </c>
      <c r="AE935" t="str">
        <f>IF(ISNUMBER(FIND("arbeid",Methode_Keuze)),"",IF(ISNUMBER(FIND("arbeid",Methode_Keuze)),"",IF(Tb_Activiteiten[[#This Row],[Adviseur]]=1,Tb_Activiteiten[[#Headers],[Adviseur]],"")))</f>
        <v/>
      </c>
      <c r="AF935" t="str">
        <f>IF(ISNUMBER(FIND("arbeid",Methode_Keuze)),"",IF(ISNUMBER(FIND("arbeid",Methode_Keuze)),"",IF(Tb_Activiteiten[[#This Row],[Projectleider/Expert]]=1,Tb_Activiteiten[[#Headers],[Projectleider/Expert]],"")))</f>
        <v/>
      </c>
      <c r="AG935" t="str">
        <f>IF(ISNUMBER(FIND("arbeid",Methode_Keuze)),"",IF(ISNUMBER(FIND("arbeid",Methode_Keuze)),"",IF(Tb_Activiteiten[[#This Row],[Arbeidskosten]]=1,Tb_Activiteiten[[#Headers],[Arbeidskosten]],"")))</f>
        <v/>
      </c>
      <c r="AH935" t="str">
        <f>IF(ISNUMBER(FIND("arbeid",Methode_Keuze)),"",IF(ISNUMBER(FIND("arbeid",Methode_Keuze)),"",IF(Tb_Activiteiten[[#This Row],[Arbeidskosten op basis van IKS]]=1,Tb_Activiteiten[[#Headers],[Arbeidskosten op basis van IKS]],"")))</f>
        <v/>
      </c>
      <c r="AI935" t="str">
        <f>IF(ISNUMBER(FIND("overige",Methode_Keuze)),"",IF(Tb_Activiteiten[[#This Row],[Kosten derden exclusief btw]]=1,Tb_Activiteiten[[#Headers],[Kosten derden exclusief btw]],""))</f>
        <v/>
      </c>
      <c r="AJ935" t="str">
        <f>IF(ISNUMBER(FIND("overige",Methode_Keuze)),"",IF(Tb_Activiteiten[[#This Row],[Niet verrekenbare btw]]=1,Tb_Activiteiten[[#Headers],[Niet verrekenbare btw]],""))</f>
        <v/>
      </c>
      <c r="AK935" t="str">
        <f>IF(ISNUMBER(FIND("overige",Methode_Keuze)),"",IF(Tb_Activiteiten[[#This Row],[Grondkosten]]=1,Tb_Activiteiten[[#Headers],[Grondkosten]],""))</f>
        <v/>
      </c>
      <c r="AL935" t="str">
        <f>IF(ISNUMBER(FIND("overige",Methode_Keuze)),"",IF(Tb_Activiteiten[[#This Row],[Bijdrage in natura (overige)]]=1,Tb_Activiteiten[[#Headers],[Bijdrage in natura (overige)]],""))</f>
        <v/>
      </c>
      <c r="AM935" t="str">
        <f>IF(ISNUMBER(FIND("overige",Methode_Keuze)),"",IF(Tb_Activiteiten[[#This Row],[Bijdrage in natura (vrijwilligers)]]=1,Tb_Activiteiten[[#Headers],[Bijdrage in natura (vrijwilligers)]],""))</f>
        <v/>
      </c>
      <c r="AN935" t="str">
        <f>IF(ISNUMBER(FIND("overige",Methode_Keuze)),"",IF(Tb_Activiteiten[[#This Row],[Afschrijvingskosten]]=1,Tb_Activiteiten[[#Headers],[Afschrijvingskosten]],""))</f>
        <v/>
      </c>
    </row>
    <row r="936" spans="1:40" x14ac:dyDescent="0.25">
      <c r="A936" s="342"/>
      <c r="F936" s="81"/>
      <c r="G936" s="81"/>
      <c r="L936" s="71"/>
      <c r="N936" t="str">
        <f>IFERROR(IF(VLOOKUP(Tb_Activiteiten[[#This Row],[Openstelling]],Tb_Openstelling[],2,0)=1,1,""),"")</f>
        <v/>
      </c>
      <c r="AA936" t="str">
        <f>IF(ISNUMBER(FIND("arbeid",Methode_Keuze)),"",IF(ISNUMBER(FIND("arbeid",Methode_Keuze)),"",IF(Tb_Activiteiten[[#This Row],[Loonkosten]]=1,Tb_Activiteiten[[#Headers],[Loonkosten]],"")))</f>
        <v/>
      </c>
      <c r="AB936" t="str">
        <f>IF(ISNUMBER(FIND("arbeid",Methode_Keuze)),"",IF(ISNUMBER(FIND("arbeid",Methode_Keuze)),"",IF(Tb_Activiteiten[[#This Row],[Eigen arbeid]]=1,Tb_Activiteiten[[#Headers],[Eigen arbeid]],"")))</f>
        <v/>
      </c>
      <c r="AC936" t="str">
        <f>IF(ISNUMBER(FIND("arbeid",Methode_Keuze)),"",IF(ISNUMBER(FIND("arbeid",Methode_Keuze)),"",IF(Tb_Activiteiten[[#This Row],[Projectmedewerker]]=1,Tb_Activiteiten[[#Headers],[Projectmedewerker]],"")))</f>
        <v/>
      </c>
      <c r="AD936" t="str">
        <f>IF(ISNUMBER(FIND("arbeid",Methode_Keuze)),"",IF(ISNUMBER(FIND("arbeid",Methode_Keuze)),"",IF(Tb_Activiteiten[[#This Row],[Landbouwer]]=1,Tb_Activiteiten[[#Headers],[Landbouwer]],"")))</f>
        <v/>
      </c>
      <c r="AE936" t="str">
        <f>IF(ISNUMBER(FIND("arbeid",Methode_Keuze)),"",IF(ISNUMBER(FIND("arbeid",Methode_Keuze)),"",IF(Tb_Activiteiten[[#This Row],[Adviseur]]=1,Tb_Activiteiten[[#Headers],[Adviseur]],"")))</f>
        <v/>
      </c>
      <c r="AF936" t="str">
        <f>IF(ISNUMBER(FIND("arbeid",Methode_Keuze)),"",IF(ISNUMBER(FIND("arbeid",Methode_Keuze)),"",IF(Tb_Activiteiten[[#This Row],[Projectleider/Expert]]=1,Tb_Activiteiten[[#Headers],[Projectleider/Expert]],"")))</f>
        <v/>
      </c>
      <c r="AG936" t="str">
        <f>IF(ISNUMBER(FIND("arbeid",Methode_Keuze)),"",IF(ISNUMBER(FIND("arbeid",Methode_Keuze)),"",IF(Tb_Activiteiten[[#This Row],[Arbeidskosten]]=1,Tb_Activiteiten[[#Headers],[Arbeidskosten]],"")))</f>
        <v/>
      </c>
      <c r="AH936" t="str">
        <f>IF(ISNUMBER(FIND("arbeid",Methode_Keuze)),"",IF(ISNUMBER(FIND("arbeid",Methode_Keuze)),"",IF(Tb_Activiteiten[[#This Row],[Arbeidskosten op basis van IKS]]=1,Tb_Activiteiten[[#Headers],[Arbeidskosten op basis van IKS]],"")))</f>
        <v/>
      </c>
      <c r="AI936" t="str">
        <f>IF(ISNUMBER(FIND("overige",Methode_Keuze)),"",IF(Tb_Activiteiten[[#This Row],[Kosten derden exclusief btw]]=1,Tb_Activiteiten[[#Headers],[Kosten derden exclusief btw]],""))</f>
        <v/>
      </c>
      <c r="AJ936" t="str">
        <f>IF(ISNUMBER(FIND("overige",Methode_Keuze)),"",IF(Tb_Activiteiten[[#This Row],[Niet verrekenbare btw]]=1,Tb_Activiteiten[[#Headers],[Niet verrekenbare btw]],""))</f>
        <v/>
      </c>
      <c r="AK936" t="str">
        <f>IF(ISNUMBER(FIND("overige",Methode_Keuze)),"",IF(Tb_Activiteiten[[#This Row],[Grondkosten]]=1,Tb_Activiteiten[[#Headers],[Grondkosten]],""))</f>
        <v/>
      </c>
      <c r="AL936" t="str">
        <f>IF(ISNUMBER(FIND("overige",Methode_Keuze)),"",IF(Tb_Activiteiten[[#This Row],[Bijdrage in natura (overige)]]=1,Tb_Activiteiten[[#Headers],[Bijdrage in natura (overige)]],""))</f>
        <v/>
      </c>
      <c r="AM936" t="str">
        <f>IF(ISNUMBER(FIND("overige",Methode_Keuze)),"",IF(Tb_Activiteiten[[#This Row],[Bijdrage in natura (vrijwilligers)]]=1,Tb_Activiteiten[[#Headers],[Bijdrage in natura (vrijwilligers)]],""))</f>
        <v/>
      </c>
      <c r="AN936" t="str">
        <f>IF(ISNUMBER(FIND("overige",Methode_Keuze)),"",IF(Tb_Activiteiten[[#This Row],[Afschrijvingskosten]]=1,Tb_Activiteiten[[#Headers],[Afschrijvingskosten]],""))</f>
        <v/>
      </c>
    </row>
    <row r="937" spans="1:40" x14ac:dyDescent="0.25">
      <c r="A937" s="342"/>
      <c r="F937" s="81"/>
      <c r="G937" s="81"/>
      <c r="L937" s="71"/>
      <c r="N937" t="str">
        <f>IFERROR(IF(VLOOKUP(Tb_Activiteiten[[#This Row],[Openstelling]],Tb_Openstelling[],2,0)=1,1,""),"")</f>
        <v/>
      </c>
      <c r="AA937" t="str">
        <f>IF(ISNUMBER(FIND("arbeid",Methode_Keuze)),"",IF(ISNUMBER(FIND("arbeid",Methode_Keuze)),"",IF(Tb_Activiteiten[[#This Row],[Loonkosten]]=1,Tb_Activiteiten[[#Headers],[Loonkosten]],"")))</f>
        <v/>
      </c>
      <c r="AB937" t="str">
        <f>IF(ISNUMBER(FIND("arbeid",Methode_Keuze)),"",IF(ISNUMBER(FIND("arbeid",Methode_Keuze)),"",IF(Tb_Activiteiten[[#This Row],[Eigen arbeid]]=1,Tb_Activiteiten[[#Headers],[Eigen arbeid]],"")))</f>
        <v/>
      </c>
      <c r="AC937" t="str">
        <f>IF(ISNUMBER(FIND("arbeid",Methode_Keuze)),"",IF(ISNUMBER(FIND("arbeid",Methode_Keuze)),"",IF(Tb_Activiteiten[[#This Row],[Projectmedewerker]]=1,Tb_Activiteiten[[#Headers],[Projectmedewerker]],"")))</f>
        <v/>
      </c>
      <c r="AD937" t="str">
        <f>IF(ISNUMBER(FIND("arbeid",Methode_Keuze)),"",IF(ISNUMBER(FIND("arbeid",Methode_Keuze)),"",IF(Tb_Activiteiten[[#This Row],[Landbouwer]]=1,Tb_Activiteiten[[#Headers],[Landbouwer]],"")))</f>
        <v/>
      </c>
      <c r="AE937" t="str">
        <f>IF(ISNUMBER(FIND("arbeid",Methode_Keuze)),"",IF(ISNUMBER(FIND("arbeid",Methode_Keuze)),"",IF(Tb_Activiteiten[[#This Row],[Adviseur]]=1,Tb_Activiteiten[[#Headers],[Adviseur]],"")))</f>
        <v/>
      </c>
      <c r="AF937" t="str">
        <f>IF(ISNUMBER(FIND("arbeid",Methode_Keuze)),"",IF(ISNUMBER(FIND("arbeid",Methode_Keuze)),"",IF(Tb_Activiteiten[[#This Row],[Projectleider/Expert]]=1,Tb_Activiteiten[[#Headers],[Projectleider/Expert]],"")))</f>
        <v/>
      </c>
      <c r="AG937" t="str">
        <f>IF(ISNUMBER(FIND("arbeid",Methode_Keuze)),"",IF(ISNUMBER(FIND("arbeid",Methode_Keuze)),"",IF(Tb_Activiteiten[[#This Row],[Arbeidskosten]]=1,Tb_Activiteiten[[#Headers],[Arbeidskosten]],"")))</f>
        <v/>
      </c>
      <c r="AH937" t="str">
        <f>IF(ISNUMBER(FIND("arbeid",Methode_Keuze)),"",IF(ISNUMBER(FIND("arbeid",Methode_Keuze)),"",IF(Tb_Activiteiten[[#This Row],[Arbeidskosten op basis van IKS]]=1,Tb_Activiteiten[[#Headers],[Arbeidskosten op basis van IKS]],"")))</f>
        <v/>
      </c>
      <c r="AI937" t="str">
        <f>IF(ISNUMBER(FIND("overige",Methode_Keuze)),"",IF(Tb_Activiteiten[[#This Row],[Kosten derden exclusief btw]]=1,Tb_Activiteiten[[#Headers],[Kosten derden exclusief btw]],""))</f>
        <v/>
      </c>
      <c r="AJ937" t="str">
        <f>IF(ISNUMBER(FIND("overige",Methode_Keuze)),"",IF(Tb_Activiteiten[[#This Row],[Niet verrekenbare btw]]=1,Tb_Activiteiten[[#Headers],[Niet verrekenbare btw]],""))</f>
        <v/>
      </c>
      <c r="AK937" t="str">
        <f>IF(ISNUMBER(FIND("overige",Methode_Keuze)),"",IF(Tb_Activiteiten[[#This Row],[Grondkosten]]=1,Tb_Activiteiten[[#Headers],[Grondkosten]],""))</f>
        <v/>
      </c>
      <c r="AL937" t="str">
        <f>IF(ISNUMBER(FIND("overige",Methode_Keuze)),"",IF(Tb_Activiteiten[[#This Row],[Bijdrage in natura (overige)]]=1,Tb_Activiteiten[[#Headers],[Bijdrage in natura (overige)]],""))</f>
        <v/>
      </c>
      <c r="AM937" t="str">
        <f>IF(ISNUMBER(FIND("overige",Methode_Keuze)),"",IF(Tb_Activiteiten[[#This Row],[Bijdrage in natura (vrijwilligers)]]=1,Tb_Activiteiten[[#Headers],[Bijdrage in natura (vrijwilligers)]],""))</f>
        <v/>
      </c>
      <c r="AN937" t="str">
        <f>IF(ISNUMBER(FIND("overige",Methode_Keuze)),"",IF(Tb_Activiteiten[[#This Row],[Afschrijvingskosten]]=1,Tb_Activiteiten[[#Headers],[Afschrijvingskosten]],""))</f>
        <v/>
      </c>
    </row>
    <row r="938" spans="1:40" x14ac:dyDescent="0.25">
      <c r="A938" s="342"/>
      <c r="F938" s="81"/>
      <c r="G938" s="81"/>
      <c r="L938" s="71"/>
      <c r="N938" t="str">
        <f>IFERROR(IF(VLOOKUP(Tb_Activiteiten[[#This Row],[Openstelling]],Tb_Openstelling[],2,0)=1,1,""),"")</f>
        <v/>
      </c>
      <c r="AA938" t="str">
        <f>IF(ISNUMBER(FIND("arbeid",Methode_Keuze)),"",IF(ISNUMBER(FIND("arbeid",Methode_Keuze)),"",IF(Tb_Activiteiten[[#This Row],[Loonkosten]]=1,Tb_Activiteiten[[#Headers],[Loonkosten]],"")))</f>
        <v/>
      </c>
      <c r="AB938" t="str">
        <f>IF(ISNUMBER(FIND("arbeid",Methode_Keuze)),"",IF(ISNUMBER(FIND("arbeid",Methode_Keuze)),"",IF(Tb_Activiteiten[[#This Row],[Eigen arbeid]]=1,Tb_Activiteiten[[#Headers],[Eigen arbeid]],"")))</f>
        <v/>
      </c>
      <c r="AC938" t="str">
        <f>IF(ISNUMBER(FIND("arbeid",Methode_Keuze)),"",IF(ISNUMBER(FIND("arbeid",Methode_Keuze)),"",IF(Tb_Activiteiten[[#This Row],[Projectmedewerker]]=1,Tb_Activiteiten[[#Headers],[Projectmedewerker]],"")))</f>
        <v/>
      </c>
      <c r="AD938" t="str">
        <f>IF(ISNUMBER(FIND("arbeid",Methode_Keuze)),"",IF(ISNUMBER(FIND("arbeid",Methode_Keuze)),"",IF(Tb_Activiteiten[[#This Row],[Landbouwer]]=1,Tb_Activiteiten[[#Headers],[Landbouwer]],"")))</f>
        <v/>
      </c>
      <c r="AE938" t="str">
        <f>IF(ISNUMBER(FIND("arbeid",Methode_Keuze)),"",IF(ISNUMBER(FIND("arbeid",Methode_Keuze)),"",IF(Tb_Activiteiten[[#This Row],[Adviseur]]=1,Tb_Activiteiten[[#Headers],[Adviseur]],"")))</f>
        <v/>
      </c>
      <c r="AF938" t="str">
        <f>IF(ISNUMBER(FIND("arbeid",Methode_Keuze)),"",IF(ISNUMBER(FIND("arbeid",Methode_Keuze)),"",IF(Tb_Activiteiten[[#This Row],[Projectleider/Expert]]=1,Tb_Activiteiten[[#Headers],[Projectleider/Expert]],"")))</f>
        <v/>
      </c>
      <c r="AG938" t="str">
        <f>IF(ISNUMBER(FIND("arbeid",Methode_Keuze)),"",IF(ISNUMBER(FIND("arbeid",Methode_Keuze)),"",IF(Tb_Activiteiten[[#This Row],[Arbeidskosten]]=1,Tb_Activiteiten[[#Headers],[Arbeidskosten]],"")))</f>
        <v/>
      </c>
      <c r="AH938" t="str">
        <f>IF(ISNUMBER(FIND("arbeid",Methode_Keuze)),"",IF(ISNUMBER(FIND("arbeid",Methode_Keuze)),"",IF(Tb_Activiteiten[[#This Row],[Arbeidskosten op basis van IKS]]=1,Tb_Activiteiten[[#Headers],[Arbeidskosten op basis van IKS]],"")))</f>
        <v/>
      </c>
      <c r="AI938" t="str">
        <f>IF(ISNUMBER(FIND("overige",Methode_Keuze)),"",IF(Tb_Activiteiten[[#This Row],[Kosten derden exclusief btw]]=1,Tb_Activiteiten[[#Headers],[Kosten derden exclusief btw]],""))</f>
        <v/>
      </c>
      <c r="AJ938" t="str">
        <f>IF(ISNUMBER(FIND("overige",Methode_Keuze)),"",IF(Tb_Activiteiten[[#This Row],[Niet verrekenbare btw]]=1,Tb_Activiteiten[[#Headers],[Niet verrekenbare btw]],""))</f>
        <v/>
      </c>
      <c r="AK938" t="str">
        <f>IF(ISNUMBER(FIND("overige",Methode_Keuze)),"",IF(Tb_Activiteiten[[#This Row],[Grondkosten]]=1,Tb_Activiteiten[[#Headers],[Grondkosten]],""))</f>
        <v/>
      </c>
      <c r="AL938" t="str">
        <f>IF(ISNUMBER(FIND("overige",Methode_Keuze)),"",IF(Tb_Activiteiten[[#This Row],[Bijdrage in natura (overige)]]=1,Tb_Activiteiten[[#Headers],[Bijdrage in natura (overige)]],""))</f>
        <v/>
      </c>
      <c r="AM938" t="str">
        <f>IF(ISNUMBER(FIND("overige",Methode_Keuze)),"",IF(Tb_Activiteiten[[#This Row],[Bijdrage in natura (vrijwilligers)]]=1,Tb_Activiteiten[[#Headers],[Bijdrage in natura (vrijwilligers)]],""))</f>
        <v/>
      </c>
      <c r="AN938" t="str">
        <f>IF(ISNUMBER(FIND("overige",Methode_Keuze)),"",IF(Tb_Activiteiten[[#This Row],[Afschrijvingskosten]]=1,Tb_Activiteiten[[#Headers],[Afschrijvingskosten]],""))</f>
        <v/>
      </c>
    </row>
    <row r="939" spans="1:40" x14ac:dyDescent="0.25">
      <c r="A939" s="342"/>
      <c r="F939" s="81"/>
      <c r="G939" s="81"/>
      <c r="L939" s="71"/>
      <c r="N939" t="str">
        <f>IFERROR(IF(VLOOKUP(Tb_Activiteiten[[#This Row],[Openstelling]],Tb_Openstelling[],2,0)=1,1,""),"")</f>
        <v/>
      </c>
      <c r="AA939" t="str">
        <f>IF(ISNUMBER(FIND("arbeid",Methode_Keuze)),"",IF(ISNUMBER(FIND("arbeid",Methode_Keuze)),"",IF(Tb_Activiteiten[[#This Row],[Loonkosten]]=1,Tb_Activiteiten[[#Headers],[Loonkosten]],"")))</f>
        <v/>
      </c>
      <c r="AB939" t="str">
        <f>IF(ISNUMBER(FIND("arbeid",Methode_Keuze)),"",IF(ISNUMBER(FIND("arbeid",Methode_Keuze)),"",IF(Tb_Activiteiten[[#This Row],[Eigen arbeid]]=1,Tb_Activiteiten[[#Headers],[Eigen arbeid]],"")))</f>
        <v/>
      </c>
      <c r="AC939" t="str">
        <f>IF(ISNUMBER(FIND("arbeid",Methode_Keuze)),"",IF(ISNUMBER(FIND("arbeid",Methode_Keuze)),"",IF(Tb_Activiteiten[[#This Row],[Projectmedewerker]]=1,Tb_Activiteiten[[#Headers],[Projectmedewerker]],"")))</f>
        <v/>
      </c>
      <c r="AD939" t="str">
        <f>IF(ISNUMBER(FIND("arbeid",Methode_Keuze)),"",IF(ISNUMBER(FIND("arbeid",Methode_Keuze)),"",IF(Tb_Activiteiten[[#This Row],[Landbouwer]]=1,Tb_Activiteiten[[#Headers],[Landbouwer]],"")))</f>
        <v/>
      </c>
      <c r="AE939" t="str">
        <f>IF(ISNUMBER(FIND("arbeid",Methode_Keuze)),"",IF(ISNUMBER(FIND("arbeid",Methode_Keuze)),"",IF(Tb_Activiteiten[[#This Row],[Adviseur]]=1,Tb_Activiteiten[[#Headers],[Adviseur]],"")))</f>
        <v/>
      </c>
      <c r="AF939" t="str">
        <f>IF(ISNUMBER(FIND("arbeid",Methode_Keuze)),"",IF(ISNUMBER(FIND("arbeid",Methode_Keuze)),"",IF(Tb_Activiteiten[[#This Row],[Projectleider/Expert]]=1,Tb_Activiteiten[[#Headers],[Projectleider/Expert]],"")))</f>
        <v/>
      </c>
      <c r="AG939" t="str">
        <f>IF(ISNUMBER(FIND("arbeid",Methode_Keuze)),"",IF(ISNUMBER(FIND("arbeid",Methode_Keuze)),"",IF(Tb_Activiteiten[[#This Row],[Arbeidskosten]]=1,Tb_Activiteiten[[#Headers],[Arbeidskosten]],"")))</f>
        <v/>
      </c>
      <c r="AH939" t="str">
        <f>IF(ISNUMBER(FIND("arbeid",Methode_Keuze)),"",IF(ISNUMBER(FIND("arbeid",Methode_Keuze)),"",IF(Tb_Activiteiten[[#This Row],[Arbeidskosten op basis van IKS]]=1,Tb_Activiteiten[[#Headers],[Arbeidskosten op basis van IKS]],"")))</f>
        <v/>
      </c>
      <c r="AI939" t="str">
        <f>IF(ISNUMBER(FIND("overige",Methode_Keuze)),"",IF(Tb_Activiteiten[[#This Row],[Kosten derden exclusief btw]]=1,Tb_Activiteiten[[#Headers],[Kosten derden exclusief btw]],""))</f>
        <v/>
      </c>
      <c r="AJ939" t="str">
        <f>IF(ISNUMBER(FIND("overige",Methode_Keuze)),"",IF(Tb_Activiteiten[[#This Row],[Niet verrekenbare btw]]=1,Tb_Activiteiten[[#Headers],[Niet verrekenbare btw]],""))</f>
        <v/>
      </c>
      <c r="AK939" t="str">
        <f>IF(ISNUMBER(FIND("overige",Methode_Keuze)),"",IF(Tb_Activiteiten[[#This Row],[Grondkosten]]=1,Tb_Activiteiten[[#Headers],[Grondkosten]],""))</f>
        <v/>
      </c>
      <c r="AL939" t="str">
        <f>IF(ISNUMBER(FIND("overige",Methode_Keuze)),"",IF(Tb_Activiteiten[[#This Row],[Bijdrage in natura (overige)]]=1,Tb_Activiteiten[[#Headers],[Bijdrage in natura (overige)]],""))</f>
        <v/>
      </c>
      <c r="AM939" t="str">
        <f>IF(ISNUMBER(FIND("overige",Methode_Keuze)),"",IF(Tb_Activiteiten[[#This Row],[Bijdrage in natura (vrijwilligers)]]=1,Tb_Activiteiten[[#Headers],[Bijdrage in natura (vrijwilligers)]],""))</f>
        <v/>
      </c>
      <c r="AN939" t="str">
        <f>IF(ISNUMBER(FIND("overige",Methode_Keuze)),"",IF(Tb_Activiteiten[[#This Row],[Afschrijvingskosten]]=1,Tb_Activiteiten[[#Headers],[Afschrijvingskosten]],""))</f>
        <v/>
      </c>
    </row>
    <row r="940" spans="1:40" x14ac:dyDescent="0.25">
      <c r="A940" s="342"/>
      <c r="F940" s="81"/>
      <c r="G940" s="81"/>
      <c r="L940" s="71"/>
      <c r="N940" t="str">
        <f>IFERROR(IF(VLOOKUP(Tb_Activiteiten[[#This Row],[Openstelling]],Tb_Openstelling[],2,0)=1,1,""),"")</f>
        <v/>
      </c>
      <c r="AA940" t="str">
        <f>IF(ISNUMBER(FIND("arbeid",Methode_Keuze)),"",IF(ISNUMBER(FIND("arbeid",Methode_Keuze)),"",IF(Tb_Activiteiten[[#This Row],[Loonkosten]]=1,Tb_Activiteiten[[#Headers],[Loonkosten]],"")))</f>
        <v/>
      </c>
      <c r="AB940" t="str">
        <f>IF(ISNUMBER(FIND("arbeid",Methode_Keuze)),"",IF(ISNUMBER(FIND("arbeid",Methode_Keuze)),"",IF(Tb_Activiteiten[[#This Row],[Eigen arbeid]]=1,Tb_Activiteiten[[#Headers],[Eigen arbeid]],"")))</f>
        <v/>
      </c>
      <c r="AC940" t="str">
        <f>IF(ISNUMBER(FIND("arbeid",Methode_Keuze)),"",IF(ISNUMBER(FIND("arbeid",Methode_Keuze)),"",IF(Tb_Activiteiten[[#This Row],[Projectmedewerker]]=1,Tb_Activiteiten[[#Headers],[Projectmedewerker]],"")))</f>
        <v/>
      </c>
      <c r="AD940" t="str">
        <f>IF(ISNUMBER(FIND("arbeid",Methode_Keuze)),"",IF(ISNUMBER(FIND("arbeid",Methode_Keuze)),"",IF(Tb_Activiteiten[[#This Row],[Landbouwer]]=1,Tb_Activiteiten[[#Headers],[Landbouwer]],"")))</f>
        <v/>
      </c>
      <c r="AE940" t="str">
        <f>IF(ISNUMBER(FIND("arbeid",Methode_Keuze)),"",IF(ISNUMBER(FIND("arbeid",Methode_Keuze)),"",IF(Tb_Activiteiten[[#This Row],[Adviseur]]=1,Tb_Activiteiten[[#Headers],[Adviseur]],"")))</f>
        <v/>
      </c>
      <c r="AF940" t="str">
        <f>IF(ISNUMBER(FIND("arbeid",Methode_Keuze)),"",IF(ISNUMBER(FIND("arbeid",Methode_Keuze)),"",IF(Tb_Activiteiten[[#This Row],[Projectleider/Expert]]=1,Tb_Activiteiten[[#Headers],[Projectleider/Expert]],"")))</f>
        <v/>
      </c>
      <c r="AG940" t="str">
        <f>IF(ISNUMBER(FIND("arbeid",Methode_Keuze)),"",IF(ISNUMBER(FIND("arbeid",Methode_Keuze)),"",IF(Tb_Activiteiten[[#This Row],[Arbeidskosten]]=1,Tb_Activiteiten[[#Headers],[Arbeidskosten]],"")))</f>
        <v/>
      </c>
      <c r="AH940" t="str">
        <f>IF(ISNUMBER(FIND("arbeid",Methode_Keuze)),"",IF(ISNUMBER(FIND("arbeid",Methode_Keuze)),"",IF(Tb_Activiteiten[[#This Row],[Arbeidskosten op basis van IKS]]=1,Tb_Activiteiten[[#Headers],[Arbeidskosten op basis van IKS]],"")))</f>
        <v/>
      </c>
      <c r="AI940" t="str">
        <f>IF(ISNUMBER(FIND("overige",Methode_Keuze)),"",IF(Tb_Activiteiten[[#This Row],[Kosten derden exclusief btw]]=1,Tb_Activiteiten[[#Headers],[Kosten derden exclusief btw]],""))</f>
        <v/>
      </c>
      <c r="AJ940" t="str">
        <f>IF(ISNUMBER(FIND("overige",Methode_Keuze)),"",IF(Tb_Activiteiten[[#This Row],[Niet verrekenbare btw]]=1,Tb_Activiteiten[[#Headers],[Niet verrekenbare btw]],""))</f>
        <v/>
      </c>
      <c r="AK940" t="str">
        <f>IF(ISNUMBER(FIND("overige",Methode_Keuze)),"",IF(Tb_Activiteiten[[#This Row],[Grondkosten]]=1,Tb_Activiteiten[[#Headers],[Grondkosten]],""))</f>
        <v/>
      </c>
      <c r="AL940" t="str">
        <f>IF(ISNUMBER(FIND("overige",Methode_Keuze)),"",IF(Tb_Activiteiten[[#This Row],[Bijdrage in natura (overige)]]=1,Tb_Activiteiten[[#Headers],[Bijdrage in natura (overige)]],""))</f>
        <v/>
      </c>
      <c r="AM940" t="str">
        <f>IF(ISNUMBER(FIND("overige",Methode_Keuze)),"",IF(Tb_Activiteiten[[#This Row],[Bijdrage in natura (vrijwilligers)]]=1,Tb_Activiteiten[[#Headers],[Bijdrage in natura (vrijwilligers)]],""))</f>
        <v/>
      </c>
      <c r="AN940" t="str">
        <f>IF(ISNUMBER(FIND("overige",Methode_Keuze)),"",IF(Tb_Activiteiten[[#This Row],[Afschrijvingskosten]]=1,Tb_Activiteiten[[#Headers],[Afschrijvingskosten]],""))</f>
        <v/>
      </c>
    </row>
    <row r="941" spans="1:40" x14ac:dyDescent="0.25">
      <c r="A941" s="342"/>
      <c r="F941" s="81"/>
      <c r="G941" s="81"/>
      <c r="L941" s="71"/>
      <c r="N941" t="str">
        <f>IFERROR(IF(VLOOKUP(Tb_Activiteiten[[#This Row],[Openstelling]],Tb_Openstelling[],2,0)=1,1,""),"")</f>
        <v/>
      </c>
      <c r="AA941" t="str">
        <f>IF(ISNUMBER(FIND("arbeid",Methode_Keuze)),"",IF(ISNUMBER(FIND("arbeid",Methode_Keuze)),"",IF(Tb_Activiteiten[[#This Row],[Loonkosten]]=1,Tb_Activiteiten[[#Headers],[Loonkosten]],"")))</f>
        <v/>
      </c>
      <c r="AB941" t="str">
        <f>IF(ISNUMBER(FIND("arbeid",Methode_Keuze)),"",IF(ISNUMBER(FIND("arbeid",Methode_Keuze)),"",IF(Tb_Activiteiten[[#This Row],[Eigen arbeid]]=1,Tb_Activiteiten[[#Headers],[Eigen arbeid]],"")))</f>
        <v/>
      </c>
      <c r="AC941" t="str">
        <f>IF(ISNUMBER(FIND("arbeid",Methode_Keuze)),"",IF(ISNUMBER(FIND("arbeid",Methode_Keuze)),"",IF(Tb_Activiteiten[[#This Row],[Projectmedewerker]]=1,Tb_Activiteiten[[#Headers],[Projectmedewerker]],"")))</f>
        <v/>
      </c>
      <c r="AD941" t="str">
        <f>IF(ISNUMBER(FIND("arbeid",Methode_Keuze)),"",IF(ISNUMBER(FIND("arbeid",Methode_Keuze)),"",IF(Tb_Activiteiten[[#This Row],[Landbouwer]]=1,Tb_Activiteiten[[#Headers],[Landbouwer]],"")))</f>
        <v/>
      </c>
      <c r="AE941" t="str">
        <f>IF(ISNUMBER(FIND("arbeid",Methode_Keuze)),"",IF(ISNUMBER(FIND("arbeid",Methode_Keuze)),"",IF(Tb_Activiteiten[[#This Row],[Adviseur]]=1,Tb_Activiteiten[[#Headers],[Adviseur]],"")))</f>
        <v/>
      </c>
      <c r="AF941" t="str">
        <f>IF(ISNUMBER(FIND("arbeid",Methode_Keuze)),"",IF(ISNUMBER(FIND("arbeid",Methode_Keuze)),"",IF(Tb_Activiteiten[[#This Row],[Projectleider/Expert]]=1,Tb_Activiteiten[[#Headers],[Projectleider/Expert]],"")))</f>
        <v/>
      </c>
      <c r="AG941" t="str">
        <f>IF(ISNUMBER(FIND("arbeid",Methode_Keuze)),"",IF(ISNUMBER(FIND("arbeid",Methode_Keuze)),"",IF(Tb_Activiteiten[[#This Row],[Arbeidskosten]]=1,Tb_Activiteiten[[#Headers],[Arbeidskosten]],"")))</f>
        <v/>
      </c>
      <c r="AH941" t="str">
        <f>IF(ISNUMBER(FIND("arbeid",Methode_Keuze)),"",IF(ISNUMBER(FIND("arbeid",Methode_Keuze)),"",IF(Tb_Activiteiten[[#This Row],[Arbeidskosten op basis van IKS]]=1,Tb_Activiteiten[[#Headers],[Arbeidskosten op basis van IKS]],"")))</f>
        <v/>
      </c>
      <c r="AI941" t="str">
        <f>IF(ISNUMBER(FIND("overige",Methode_Keuze)),"",IF(Tb_Activiteiten[[#This Row],[Kosten derden exclusief btw]]=1,Tb_Activiteiten[[#Headers],[Kosten derden exclusief btw]],""))</f>
        <v/>
      </c>
      <c r="AJ941" t="str">
        <f>IF(ISNUMBER(FIND("overige",Methode_Keuze)),"",IF(Tb_Activiteiten[[#This Row],[Niet verrekenbare btw]]=1,Tb_Activiteiten[[#Headers],[Niet verrekenbare btw]],""))</f>
        <v/>
      </c>
      <c r="AK941" t="str">
        <f>IF(ISNUMBER(FIND("overige",Methode_Keuze)),"",IF(Tb_Activiteiten[[#This Row],[Grondkosten]]=1,Tb_Activiteiten[[#Headers],[Grondkosten]],""))</f>
        <v/>
      </c>
      <c r="AL941" t="str">
        <f>IF(ISNUMBER(FIND("overige",Methode_Keuze)),"",IF(Tb_Activiteiten[[#This Row],[Bijdrage in natura (overige)]]=1,Tb_Activiteiten[[#Headers],[Bijdrage in natura (overige)]],""))</f>
        <v/>
      </c>
      <c r="AM941" t="str">
        <f>IF(ISNUMBER(FIND("overige",Methode_Keuze)),"",IF(Tb_Activiteiten[[#This Row],[Bijdrage in natura (vrijwilligers)]]=1,Tb_Activiteiten[[#Headers],[Bijdrage in natura (vrijwilligers)]],""))</f>
        <v/>
      </c>
      <c r="AN941" t="str">
        <f>IF(ISNUMBER(FIND("overige",Methode_Keuze)),"",IF(Tb_Activiteiten[[#This Row],[Afschrijvingskosten]]=1,Tb_Activiteiten[[#Headers],[Afschrijvingskosten]],""))</f>
        <v/>
      </c>
    </row>
    <row r="942" spans="1:40" x14ac:dyDescent="0.25">
      <c r="A942" s="342"/>
      <c r="F942" s="81"/>
      <c r="G942" s="81"/>
      <c r="L942" s="71"/>
      <c r="N942" t="str">
        <f>IFERROR(IF(VLOOKUP(Tb_Activiteiten[[#This Row],[Openstelling]],Tb_Openstelling[],2,0)=1,1,""),"")</f>
        <v/>
      </c>
      <c r="AA942" t="str">
        <f>IF(ISNUMBER(FIND("arbeid",Methode_Keuze)),"",IF(ISNUMBER(FIND("arbeid",Methode_Keuze)),"",IF(Tb_Activiteiten[[#This Row],[Loonkosten]]=1,Tb_Activiteiten[[#Headers],[Loonkosten]],"")))</f>
        <v/>
      </c>
      <c r="AB942" t="str">
        <f>IF(ISNUMBER(FIND("arbeid",Methode_Keuze)),"",IF(ISNUMBER(FIND("arbeid",Methode_Keuze)),"",IF(Tb_Activiteiten[[#This Row],[Eigen arbeid]]=1,Tb_Activiteiten[[#Headers],[Eigen arbeid]],"")))</f>
        <v/>
      </c>
      <c r="AC942" t="str">
        <f>IF(ISNUMBER(FIND("arbeid",Methode_Keuze)),"",IF(ISNUMBER(FIND("arbeid",Methode_Keuze)),"",IF(Tb_Activiteiten[[#This Row],[Projectmedewerker]]=1,Tb_Activiteiten[[#Headers],[Projectmedewerker]],"")))</f>
        <v/>
      </c>
      <c r="AD942" t="str">
        <f>IF(ISNUMBER(FIND("arbeid",Methode_Keuze)),"",IF(ISNUMBER(FIND("arbeid",Methode_Keuze)),"",IF(Tb_Activiteiten[[#This Row],[Landbouwer]]=1,Tb_Activiteiten[[#Headers],[Landbouwer]],"")))</f>
        <v/>
      </c>
      <c r="AE942" t="str">
        <f>IF(ISNUMBER(FIND("arbeid",Methode_Keuze)),"",IF(ISNUMBER(FIND("arbeid",Methode_Keuze)),"",IF(Tb_Activiteiten[[#This Row],[Adviseur]]=1,Tb_Activiteiten[[#Headers],[Adviseur]],"")))</f>
        <v/>
      </c>
      <c r="AF942" t="str">
        <f>IF(ISNUMBER(FIND("arbeid",Methode_Keuze)),"",IF(ISNUMBER(FIND("arbeid",Methode_Keuze)),"",IF(Tb_Activiteiten[[#This Row],[Projectleider/Expert]]=1,Tb_Activiteiten[[#Headers],[Projectleider/Expert]],"")))</f>
        <v/>
      </c>
      <c r="AG942" t="str">
        <f>IF(ISNUMBER(FIND("arbeid",Methode_Keuze)),"",IF(ISNUMBER(FIND("arbeid",Methode_Keuze)),"",IF(Tb_Activiteiten[[#This Row],[Arbeidskosten]]=1,Tb_Activiteiten[[#Headers],[Arbeidskosten]],"")))</f>
        <v/>
      </c>
      <c r="AH942" t="str">
        <f>IF(ISNUMBER(FIND("arbeid",Methode_Keuze)),"",IF(ISNUMBER(FIND("arbeid",Methode_Keuze)),"",IF(Tb_Activiteiten[[#This Row],[Arbeidskosten op basis van IKS]]=1,Tb_Activiteiten[[#Headers],[Arbeidskosten op basis van IKS]],"")))</f>
        <v/>
      </c>
      <c r="AI942" t="str">
        <f>IF(ISNUMBER(FIND("overige",Methode_Keuze)),"",IF(Tb_Activiteiten[[#This Row],[Kosten derden exclusief btw]]=1,Tb_Activiteiten[[#Headers],[Kosten derden exclusief btw]],""))</f>
        <v/>
      </c>
      <c r="AJ942" t="str">
        <f>IF(ISNUMBER(FIND("overige",Methode_Keuze)),"",IF(Tb_Activiteiten[[#This Row],[Niet verrekenbare btw]]=1,Tb_Activiteiten[[#Headers],[Niet verrekenbare btw]],""))</f>
        <v/>
      </c>
      <c r="AK942" t="str">
        <f>IF(ISNUMBER(FIND("overige",Methode_Keuze)),"",IF(Tb_Activiteiten[[#This Row],[Grondkosten]]=1,Tb_Activiteiten[[#Headers],[Grondkosten]],""))</f>
        <v/>
      </c>
      <c r="AL942" t="str">
        <f>IF(ISNUMBER(FIND("overige",Methode_Keuze)),"",IF(Tb_Activiteiten[[#This Row],[Bijdrage in natura (overige)]]=1,Tb_Activiteiten[[#Headers],[Bijdrage in natura (overige)]],""))</f>
        <v/>
      </c>
      <c r="AM942" t="str">
        <f>IF(ISNUMBER(FIND("overige",Methode_Keuze)),"",IF(Tb_Activiteiten[[#This Row],[Bijdrage in natura (vrijwilligers)]]=1,Tb_Activiteiten[[#Headers],[Bijdrage in natura (vrijwilligers)]],""))</f>
        <v/>
      </c>
      <c r="AN942" t="str">
        <f>IF(ISNUMBER(FIND("overige",Methode_Keuze)),"",IF(Tb_Activiteiten[[#This Row],[Afschrijvingskosten]]=1,Tb_Activiteiten[[#Headers],[Afschrijvingskosten]],""))</f>
        <v/>
      </c>
    </row>
    <row r="943" spans="1:40" x14ac:dyDescent="0.25">
      <c r="A943" s="342"/>
      <c r="F943" s="81"/>
      <c r="G943" s="81"/>
      <c r="L943" s="71"/>
      <c r="N943" t="str">
        <f>IFERROR(IF(VLOOKUP(Tb_Activiteiten[[#This Row],[Openstelling]],Tb_Openstelling[],2,0)=1,1,""),"")</f>
        <v/>
      </c>
      <c r="AA943" t="str">
        <f>IF(ISNUMBER(FIND("arbeid",Methode_Keuze)),"",IF(ISNUMBER(FIND("arbeid",Methode_Keuze)),"",IF(Tb_Activiteiten[[#This Row],[Loonkosten]]=1,Tb_Activiteiten[[#Headers],[Loonkosten]],"")))</f>
        <v/>
      </c>
      <c r="AB943" t="str">
        <f>IF(ISNUMBER(FIND("arbeid",Methode_Keuze)),"",IF(ISNUMBER(FIND("arbeid",Methode_Keuze)),"",IF(Tb_Activiteiten[[#This Row],[Eigen arbeid]]=1,Tb_Activiteiten[[#Headers],[Eigen arbeid]],"")))</f>
        <v/>
      </c>
      <c r="AC943" t="str">
        <f>IF(ISNUMBER(FIND("arbeid",Methode_Keuze)),"",IF(ISNUMBER(FIND("arbeid",Methode_Keuze)),"",IF(Tb_Activiteiten[[#This Row],[Projectmedewerker]]=1,Tb_Activiteiten[[#Headers],[Projectmedewerker]],"")))</f>
        <v/>
      </c>
      <c r="AD943" t="str">
        <f>IF(ISNUMBER(FIND("arbeid",Methode_Keuze)),"",IF(ISNUMBER(FIND("arbeid",Methode_Keuze)),"",IF(Tb_Activiteiten[[#This Row],[Landbouwer]]=1,Tb_Activiteiten[[#Headers],[Landbouwer]],"")))</f>
        <v/>
      </c>
      <c r="AE943" t="str">
        <f>IF(ISNUMBER(FIND("arbeid",Methode_Keuze)),"",IF(ISNUMBER(FIND("arbeid",Methode_Keuze)),"",IF(Tb_Activiteiten[[#This Row],[Adviseur]]=1,Tb_Activiteiten[[#Headers],[Adviseur]],"")))</f>
        <v/>
      </c>
      <c r="AF943" t="str">
        <f>IF(ISNUMBER(FIND("arbeid",Methode_Keuze)),"",IF(ISNUMBER(FIND("arbeid",Methode_Keuze)),"",IF(Tb_Activiteiten[[#This Row],[Projectleider/Expert]]=1,Tb_Activiteiten[[#Headers],[Projectleider/Expert]],"")))</f>
        <v/>
      </c>
      <c r="AG943" t="str">
        <f>IF(ISNUMBER(FIND("arbeid",Methode_Keuze)),"",IF(ISNUMBER(FIND("arbeid",Methode_Keuze)),"",IF(Tb_Activiteiten[[#This Row],[Arbeidskosten]]=1,Tb_Activiteiten[[#Headers],[Arbeidskosten]],"")))</f>
        <v/>
      </c>
      <c r="AH943" t="str">
        <f>IF(ISNUMBER(FIND("arbeid",Methode_Keuze)),"",IF(ISNUMBER(FIND("arbeid",Methode_Keuze)),"",IF(Tb_Activiteiten[[#This Row],[Arbeidskosten op basis van IKS]]=1,Tb_Activiteiten[[#Headers],[Arbeidskosten op basis van IKS]],"")))</f>
        <v/>
      </c>
      <c r="AI943" t="str">
        <f>IF(ISNUMBER(FIND("overige",Methode_Keuze)),"",IF(Tb_Activiteiten[[#This Row],[Kosten derden exclusief btw]]=1,Tb_Activiteiten[[#Headers],[Kosten derden exclusief btw]],""))</f>
        <v/>
      </c>
      <c r="AJ943" t="str">
        <f>IF(ISNUMBER(FIND("overige",Methode_Keuze)),"",IF(Tb_Activiteiten[[#This Row],[Niet verrekenbare btw]]=1,Tb_Activiteiten[[#Headers],[Niet verrekenbare btw]],""))</f>
        <v/>
      </c>
      <c r="AK943" t="str">
        <f>IF(ISNUMBER(FIND("overige",Methode_Keuze)),"",IF(Tb_Activiteiten[[#This Row],[Grondkosten]]=1,Tb_Activiteiten[[#Headers],[Grondkosten]],""))</f>
        <v/>
      </c>
      <c r="AL943" t="str">
        <f>IF(ISNUMBER(FIND("overige",Methode_Keuze)),"",IF(Tb_Activiteiten[[#This Row],[Bijdrage in natura (overige)]]=1,Tb_Activiteiten[[#Headers],[Bijdrage in natura (overige)]],""))</f>
        <v/>
      </c>
      <c r="AM943" t="str">
        <f>IF(ISNUMBER(FIND("overige",Methode_Keuze)),"",IF(Tb_Activiteiten[[#This Row],[Bijdrage in natura (vrijwilligers)]]=1,Tb_Activiteiten[[#Headers],[Bijdrage in natura (vrijwilligers)]],""))</f>
        <v/>
      </c>
      <c r="AN943" t="str">
        <f>IF(ISNUMBER(FIND("overige",Methode_Keuze)),"",IF(Tb_Activiteiten[[#This Row],[Afschrijvingskosten]]=1,Tb_Activiteiten[[#Headers],[Afschrijvingskosten]],""))</f>
        <v/>
      </c>
    </row>
    <row r="944" spans="1:40" x14ac:dyDescent="0.25">
      <c r="A944" s="342"/>
      <c r="F944" s="81"/>
      <c r="G944" s="81"/>
      <c r="L944" s="71"/>
      <c r="N944" t="str">
        <f>IFERROR(IF(VLOOKUP(Tb_Activiteiten[[#This Row],[Openstelling]],Tb_Openstelling[],2,0)=1,1,""),"")</f>
        <v/>
      </c>
      <c r="AA944" t="str">
        <f>IF(ISNUMBER(FIND("arbeid",Methode_Keuze)),"",IF(ISNUMBER(FIND("arbeid",Methode_Keuze)),"",IF(Tb_Activiteiten[[#This Row],[Loonkosten]]=1,Tb_Activiteiten[[#Headers],[Loonkosten]],"")))</f>
        <v/>
      </c>
      <c r="AB944" t="str">
        <f>IF(ISNUMBER(FIND("arbeid",Methode_Keuze)),"",IF(ISNUMBER(FIND("arbeid",Methode_Keuze)),"",IF(Tb_Activiteiten[[#This Row],[Eigen arbeid]]=1,Tb_Activiteiten[[#Headers],[Eigen arbeid]],"")))</f>
        <v/>
      </c>
      <c r="AC944" t="str">
        <f>IF(ISNUMBER(FIND("arbeid",Methode_Keuze)),"",IF(ISNUMBER(FIND("arbeid",Methode_Keuze)),"",IF(Tb_Activiteiten[[#This Row],[Projectmedewerker]]=1,Tb_Activiteiten[[#Headers],[Projectmedewerker]],"")))</f>
        <v/>
      </c>
      <c r="AD944" t="str">
        <f>IF(ISNUMBER(FIND("arbeid",Methode_Keuze)),"",IF(ISNUMBER(FIND("arbeid",Methode_Keuze)),"",IF(Tb_Activiteiten[[#This Row],[Landbouwer]]=1,Tb_Activiteiten[[#Headers],[Landbouwer]],"")))</f>
        <v/>
      </c>
      <c r="AE944" t="str">
        <f>IF(ISNUMBER(FIND("arbeid",Methode_Keuze)),"",IF(ISNUMBER(FIND("arbeid",Methode_Keuze)),"",IF(Tb_Activiteiten[[#This Row],[Adviseur]]=1,Tb_Activiteiten[[#Headers],[Adviseur]],"")))</f>
        <v/>
      </c>
      <c r="AF944" t="str">
        <f>IF(ISNUMBER(FIND("arbeid",Methode_Keuze)),"",IF(ISNUMBER(FIND("arbeid",Methode_Keuze)),"",IF(Tb_Activiteiten[[#This Row],[Projectleider/Expert]]=1,Tb_Activiteiten[[#Headers],[Projectleider/Expert]],"")))</f>
        <v/>
      </c>
      <c r="AG944" t="str">
        <f>IF(ISNUMBER(FIND("arbeid",Methode_Keuze)),"",IF(ISNUMBER(FIND("arbeid",Methode_Keuze)),"",IF(Tb_Activiteiten[[#This Row],[Arbeidskosten]]=1,Tb_Activiteiten[[#Headers],[Arbeidskosten]],"")))</f>
        <v/>
      </c>
      <c r="AH944" t="str">
        <f>IF(ISNUMBER(FIND("arbeid",Methode_Keuze)),"",IF(ISNUMBER(FIND("arbeid",Methode_Keuze)),"",IF(Tb_Activiteiten[[#This Row],[Arbeidskosten op basis van IKS]]=1,Tb_Activiteiten[[#Headers],[Arbeidskosten op basis van IKS]],"")))</f>
        <v/>
      </c>
      <c r="AI944" t="str">
        <f>IF(ISNUMBER(FIND("overige",Methode_Keuze)),"",IF(Tb_Activiteiten[[#This Row],[Kosten derden exclusief btw]]=1,Tb_Activiteiten[[#Headers],[Kosten derden exclusief btw]],""))</f>
        <v/>
      </c>
      <c r="AJ944" t="str">
        <f>IF(ISNUMBER(FIND("overige",Methode_Keuze)),"",IF(Tb_Activiteiten[[#This Row],[Niet verrekenbare btw]]=1,Tb_Activiteiten[[#Headers],[Niet verrekenbare btw]],""))</f>
        <v/>
      </c>
      <c r="AK944" t="str">
        <f>IF(ISNUMBER(FIND("overige",Methode_Keuze)),"",IF(Tb_Activiteiten[[#This Row],[Grondkosten]]=1,Tb_Activiteiten[[#Headers],[Grondkosten]],""))</f>
        <v/>
      </c>
      <c r="AL944" t="str">
        <f>IF(ISNUMBER(FIND("overige",Methode_Keuze)),"",IF(Tb_Activiteiten[[#This Row],[Bijdrage in natura (overige)]]=1,Tb_Activiteiten[[#Headers],[Bijdrage in natura (overige)]],""))</f>
        <v/>
      </c>
      <c r="AM944" t="str">
        <f>IF(ISNUMBER(FIND("overige",Methode_Keuze)),"",IF(Tb_Activiteiten[[#This Row],[Bijdrage in natura (vrijwilligers)]]=1,Tb_Activiteiten[[#Headers],[Bijdrage in natura (vrijwilligers)]],""))</f>
        <v/>
      </c>
      <c r="AN944" t="str">
        <f>IF(ISNUMBER(FIND("overige",Methode_Keuze)),"",IF(Tb_Activiteiten[[#This Row],[Afschrijvingskosten]]=1,Tb_Activiteiten[[#Headers],[Afschrijvingskosten]],""))</f>
        <v/>
      </c>
    </row>
    <row r="945" spans="1:40" x14ac:dyDescent="0.25">
      <c r="A945" s="342"/>
      <c r="F945" s="81"/>
      <c r="G945" s="81"/>
      <c r="L945" s="71"/>
      <c r="N945" t="str">
        <f>IFERROR(IF(VLOOKUP(Tb_Activiteiten[[#This Row],[Openstelling]],Tb_Openstelling[],2,0)=1,1,""),"")</f>
        <v/>
      </c>
      <c r="AA945" t="str">
        <f>IF(ISNUMBER(FIND("arbeid",Methode_Keuze)),"",IF(ISNUMBER(FIND("arbeid",Methode_Keuze)),"",IF(Tb_Activiteiten[[#This Row],[Loonkosten]]=1,Tb_Activiteiten[[#Headers],[Loonkosten]],"")))</f>
        <v/>
      </c>
      <c r="AB945" t="str">
        <f>IF(ISNUMBER(FIND("arbeid",Methode_Keuze)),"",IF(ISNUMBER(FIND("arbeid",Methode_Keuze)),"",IF(Tb_Activiteiten[[#This Row],[Eigen arbeid]]=1,Tb_Activiteiten[[#Headers],[Eigen arbeid]],"")))</f>
        <v/>
      </c>
      <c r="AC945" t="str">
        <f>IF(ISNUMBER(FIND("arbeid",Methode_Keuze)),"",IF(ISNUMBER(FIND("arbeid",Methode_Keuze)),"",IF(Tb_Activiteiten[[#This Row],[Projectmedewerker]]=1,Tb_Activiteiten[[#Headers],[Projectmedewerker]],"")))</f>
        <v/>
      </c>
      <c r="AD945" t="str">
        <f>IF(ISNUMBER(FIND("arbeid",Methode_Keuze)),"",IF(ISNUMBER(FIND("arbeid",Methode_Keuze)),"",IF(Tb_Activiteiten[[#This Row],[Landbouwer]]=1,Tb_Activiteiten[[#Headers],[Landbouwer]],"")))</f>
        <v/>
      </c>
      <c r="AE945" t="str">
        <f>IF(ISNUMBER(FIND("arbeid",Methode_Keuze)),"",IF(ISNUMBER(FIND("arbeid",Methode_Keuze)),"",IF(Tb_Activiteiten[[#This Row],[Adviseur]]=1,Tb_Activiteiten[[#Headers],[Adviseur]],"")))</f>
        <v/>
      </c>
      <c r="AF945" t="str">
        <f>IF(ISNUMBER(FIND("arbeid",Methode_Keuze)),"",IF(ISNUMBER(FIND("arbeid",Methode_Keuze)),"",IF(Tb_Activiteiten[[#This Row],[Projectleider/Expert]]=1,Tb_Activiteiten[[#Headers],[Projectleider/Expert]],"")))</f>
        <v/>
      </c>
      <c r="AG945" t="str">
        <f>IF(ISNUMBER(FIND("arbeid",Methode_Keuze)),"",IF(ISNUMBER(FIND("arbeid",Methode_Keuze)),"",IF(Tb_Activiteiten[[#This Row],[Arbeidskosten]]=1,Tb_Activiteiten[[#Headers],[Arbeidskosten]],"")))</f>
        <v/>
      </c>
      <c r="AH945" t="str">
        <f>IF(ISNUMBER(FIND("arbeid",Methode_Keuze)),"",IF(ISNUMBER(FIND("arbeid",Methode_Keuze)),"",IF(Tb_Activiteiten[[#This Row],[Arbeidskosten op basis van IKS]]=1,Tb_Activiteiten[[#Headers],[Arbeidskosten op basis van IKS]],"")))</f>
        <v/>
      </c>
      <c r="AI945" t="str">
        <f>IF(ISNUMBER(FIND("overige",Methode_Keuze)),"",IF(Tb_Activiteiten[[#This Row],[Kosten derden exclusief btw]]=1,Tb_Activiteiten[[#Headers],[Kosten derden exclusief btw]],""))</f>
        <v/>
      </c>
      <c r="AJ945" t="str">
        <f>IF(ISNUMBER(FIND("overige",Methode_Keuze)),"",IF(Tb_Activiteiten[[#This Row],[Niet verrekenbare btw]]=1,Tb_Activiteiten[[#Headers],[Niet verrekenbare btw]],""))</f>
        <v/>
      </c>
      <c r="AK945" t="str">
        <f>IF(ISNUMBER(FIND("overige",Methode_Keuze)),"",IF(Tb_Activiteiten[[#This Row],[Grondkosten]]=1,Tb_Activiteiten[[#Headers],[Grondkosten]],""))</f>
        <v/>
      </c>
      <c r="AL945" t="str">
        <f>IF(ISNUMBER(FIND("overige",Methode_Keuze)),"",IF(Tb_Activiteiten[[#This Row],[Bijdrage in natura (overige)]]=1,Tb_Activiteiten[[#Headers],[Bijdrage in natura (overige)]],""))</f>
        <v/>
      </c>
      <c r="AM945" t="str">
        <f>IF(ISNUMBER(FIND("overige",Methode_Keuze)),"",IF(Tb_Activiteiten[[#This Row],[Bijdrage in natura (vrijwilligers)]]=1,Tb_Activiteiten[[#Headers],[Bijdrage in natura (vrijwilligers)]],""))</f>
        <v/>
      </c>
      <c r="AN945" t="str">
        <f>IF(ISNUMBER(FIND("overige",Methode_Keuze)),"",IF(Tb_Activiteiten[[#This Row],[Afschrijvingskosten]]=1,Tb_Activiteiten[[#Headers],[Afschrijvingskosten]],""))</f>
        <v/>
      </c>
    </row>
    <row r="946" spans="1:40" x14ac:dyDescent="0.25">
      <c r="A946" s="342"/>
      <c r="F946" s="81"/>
      <c r="G946" s="81"/>
      <c r="L946" s="71"/>
      <c r="N946" t="str">
        <f>IFERROR(IF(VLOOKUP(Tb_Activiteiten[[#This Row],[Openstelling]],Tb_Openstelling[],2,0)=1,1,""),"")</f>
        <v/>
      </c>
      <c r="AA946" t="str">
        <f>IF(ISNUMBER(FIND("arbeid",Methode_Keuze)),"",IF(ISNUMBER(FIND("arbeid",Methode_Keuze)),"",IF(Tb_Activiteiten[[#This Row],[Loonkosten]]=1,Tb_Activiteiten[[#Headers],[Loonkosten]],"")))</f>
        <v/>
      </c>
      <c r="AB946" t="str">
        <f>IF(ISNUMBER(FIND("arbeid",Methode_Keuze)),"",IF(ISNUMBER(FIND("arbeid",Methode_Keuze)),"",IF(Tb_Activiteiten[[#This Row],[Eigen arbeid]]=1,Tb_Activiteiten[[#Headers],[Eigen arbeid]],"")))</f>
        <v/>
      </c>
      <c r="AC946" t="str">
        <f>IF(ISNUMBER(FIND("arbeid",Methode_Keuze)),"",IF(ISNUMBER(FIND("arbeid",Methode_Keuze)),"",IF(Tb_Activiteiten[[#This Row],[Projectmedewerker]]=1,Tb_Activiteiten[[#Headers],[Projectmedewerker]],"")))</f>
        <v/>
      </c>
      <c r="AD946" t="str">
        <f>IF(ISNUMBER(FIND("arbeid",Methode_Keuze)),"",IF(ISNUMBER(FIND("arbeid",Methode_Keuze)),"",IF(Tb_Activiteiten[[#This Row],[Landbouwer]]=1,Tb_Activiteiten[[#Headers],[Landbouwer]],"")))</f>
        <v/>
      </c>
      <c r="AE946" t="str">
        <f>IF(ISNUMBER(FIND("arbeid",Methode_Keuze)),"",IF(ISNUMBER(FIND("arbeid",Methode_Keuze)),"",IF(Tb_Activiteiten[[#This Row],[Adviseur]]=1,Tb_Activiteiten[[#Headers],[Adviseur]],"")))</f>
        <v/>
      </c>
      <c r="AF946" t="str">
        <f>IF(ISNUMBER(FIND("arbeid",Methode_Keuze)),"",IF(ISNUMBER(FIND("arbeid",Methode_Keuze)),"",IF(Tb_Activiteiten[[#This Row],[Projectleider/Expert]]=1,Tb_Activiteiten[[#Headers],[Projectleider/Expert]],"")))</f>
        <v/>
      </c>
      <c r="AG946" t="str">
        <f>IF(ISNUMBER(FIND("arbeid",Methode_Keuze)),"",IF(ISNUMBER(FIND("arbeid",Methode_Keuze)),"",IF(Tb_Activiteiten[[#This Row],[Arbeidskosten]]=1,Tb_Activiteiten[[#Headers],[Arbeidskosten]],"")))</f>
        <v/>
      </c>
      <c r="AH946" t="str">
        <f>IF(ISNUMBER(FIND("arbeid",Methode_Keuze)),"",IF(ISNUMBER(FIND("arbeid",Methode_Keuze)),"",IF(Tb_Activiteiten[[#This Row],[Arbeidskosten op basis van IKS]]=1,Tb_Activiteiten[[#Headers],[Arbeidskosten op basis van IKS]],"")))</f>
        <v/>
      </c>
      <c r="AI946" t="str">
        <f>IF(ISNUMBER(FIND("overige",Methode_Keuze)),"",IF(Tb_Activiteiten[[#This Row],[Kosten derden exclusief btw]]=1,Tb_Activiteiten[[#Headers],[Kosten derden exclusief btw]],""))</f>
        <v/>
      </c>
      <c r="AJ946" t="str">
        <f>IF(ISNUMBER(FIND("overige",Methode_Keuze)),"",IF(Tb_Activiteiten[[#This Row],[Niet verrekenbare btw]]=1,Tb_Activiteiten[[#Headers],[Niet verrekenbare btw]],""))</f>
        <v/>
      </c>
      <c r="AK946" t="str">
        <f>IF(ISNUMBER(FIND("overige",Methode_Keuze)),"",IF(Tb_Activiteiten[[#This Row],[Grondkosten]]=1,Tb_Activiteiten[[#Headers],[Grondkosten]],""))</f>
        <v/>
      </c>
      <c r="AL946" t="str">
        <f>IF(ISNUMBER(FIND("overige",Methode_Keuze)),"",IF(Tb_Activiteiten[[#This Row],[Bijdrage in natura (overige)]]=1,Tb_Activiteiten[[#Headers],[Bijdrage in natura (overige)]],""))</f>
        <v/>
      </c>
      <c r="AM946" t="str">
        <f>IF(ISNUMBER(FIND("overige",Methode_Keuze)),"",IF(Tb_Activiteiten[[#This Row],[Bijdrage in natura (vrijwilligers)]]=1,Tb_Activiteiten[[#Headers],[Bijdrage in natura (vrijwilligers)]],""))</f>
        <v/>
      </c>
      <c r="AN946" t="str">
        <f>IF(ISNUMBER(FIND("overige",Methode_Keuze)),"",IF(Tb_Activiteiten[[#This Row],[Afschrijvingskosten]]=1,Tb_Activiteiten[[#Headers],[Afschrijvingskosten]],""))</f>
        <v/>
      </c>
    </row>
    <row r="947" spans="1:40" x14ac:dyDescent="0.25">
      <c r="A947" s="342"/>
      <c r="F947" s="81"/>
      <c r="G947" s="81"/>
      <c r="L947" s="71"/>
      <c r="N947" t="str">
        <f>IFERROR(IF(VLOOKUP(Tb_Activiteiten[[#This Row],[Openstelling]],Tb_Openstelling[],2,0)=1,1,""),"")</f>
        <v/>
      </c>
      <c r="AA947" t="str">
        <f>IF(ISNUMBER(FIND("arbeid",Methode_Keuze)),"",IF(ISNUMBER(FIND("arbeid",Methode_Keuze)),"",IF(Tb_Activiteiten[[#This Row],[Loonkosten]]=1,Tb_Activiteiten[[#Headers],[Loonkosten]],"")))</f>
        <v/>
      </c>
      <c r="AB947" t="str">
        <f>IF(ISNUMBER(FIND("arbeid",Methode_Keuze)),"",IF(ISNUMBER(FIND("arbeid",Methode_Keuze)),"",IF(Tb_Activiteiten[[#This Row],[Eigen arbeid]]=1,Tb_Activiteiten[[#Headers],[Eigen arbeid]],"")))</f>
        <v/>
      </c>
      <c r="AC947" t="str">
        <f>IF(ISNUMBER(FIND("arbeid",Methode_Keuze)),"",IF(ISNUMBER(FIND("arbeid",Methode_Keuze)),"",IF(Tb_Activiteiten[[#This Row],[Projectmedewerker]]=1,Tb_Activiteiten[[#Headers],[Projectmedewerker]],"")))</f>
        <v/>
      </c>
      <c r="AD947" t="str">
        <f>IF(ISNUMBER(FIND("arbeid",Methode_Keuze)),"",IF(ISNUMBER(FIND("arbeid",Methode_Keuze)),"",IF(Tb_Activiteiten[[#This Row],[Landbouwer]]=1,Tb_Activiteiten[[#Headers],[Landbouwer]],"")))</f>
        <v/>
      </c>
      <c r="AE947" t="str">
        <f>IF(ISNUMBER(FIND("arbeid",Methode_Keuze)),"",IF(ISNUMBER(FIND("arbeid",Methode_Keuze)),"",IF(Tb_Activiteiten[[#This Row],[Adviseur]]=1,Tb_Activiteiten[[#Headers],[Adviseur]],"")))</f>
        <v/>
      </c>
      <c r="AF947" t="str">
        <f>IF(ISNUMBER(FIND("arbeid",Methode_Keuze)),"",IF(ISNUMBER(FIND("arbeid",Methode_Keuze)),"",IF(Tb_Activiteiten[[#This Row],[Projectleider/Expert]]=1,Tb_Activiteiten[[#Headers],[Projectleider/Expert]],"")))</f>
        <v/>
      </c>
      <c r="AG947" t="str">
        <f>IF(ISNUMBER(FIND("arbeid",Methode_Keuze)),"",IF(ISNUMBER(FIND("arbeid",Methode_Keuze)),"",IF(Tb_Activiteiten[[#This Row],[Arbeidskosten]]=1,Tb_Activiteiten[[#Headers],[Arbeidskosten]],"")))</f>
        <v/>
      </c>
      <c r="AH947" t="str">
        <f>IF(ISNUMBER(FIND("arbeid",Methode_Keuze)),"",IF(ISNUMBER(FIND("arbeid",Methode_Keuze)),"",IF(Tb_Activiteiten[[#This Row],[Arbeidskosten op basis van IKS]]=1,Tb_Activiteiten[[#Headers],[Arbeidskosten op basis van IKS]],"")))</f>
        <v/>
      </c>
      <c r="AI947" t="str">
        <f>IF(ISNUMBER(FIND("overige",Methode_Keuze)),"",IF(Tb_Activiteiten[[#This Row],[Kosten derden exclusief btw]]=1,Tb_Activiteiten[[#Headers],[Kosten derden exclusief btw]],""))</f>
        <v/>
      </c>
      <c r="AJ947" t="str">
        <f>IF(ISNUMBER(FIND("overige",Methode_Keuze)),"",IF(Tb_Activiteiten[[#This Row],[Niet verrekenbare btw]]=1,Tb_Activiteiten[[#Headers],[Niet verrekenbare btw]],""))</f>
        <v/>
      </c>
      <c r="AK947" t="str">
        <f>IF(ISNUMBER(FIND("overige",Methode_Keuze)),"",IF(Tb_Activiteiten[[#This Row],[Grondkosten]]=1,Tb_Activiteiten[[#Headers],[Grondkosten]],""))</f>
        <v/>
      </c>
      <c r="AL947" t="str">
        <f>IF(ISNUMBER(FIND("overige",Methode_Keuze)),"",IF(Tb_Activiteiten[[#This Row],[Bijdrage in natura (overige)]]=1,Tb_Activiteiten[[#Headers],[Bijdrage in natura (overige)]],""))</f>
        <v/>
      </c>
      <c r="AM947" t="str">
        <f>IF(ISNUMBER(FIND("overige",Methode_Keuze)),"",IF(Tb_Activiteiten[[#This Row],[Bijdrage in natura (vrijwilligers)]]=1,Tb_Activiteiten[[#Headers],[Bijdrage in natura (vrijwilligers)]],""))</f>
        <v/>
      </c>
      <c r="AN947" t="str">
        <f>IF(ISNUMBER(FIND("overige",Methode_Keuze)),"",IF(Tb_Activiteiten[[#This Row],[Afschrijvingskosten]]=1,Tb_Activiteiten[[#Headers],[Afschrijvingskosten]],""))</f>
        <v/>
      </c>
    </row>
    <row r="948" spans="1:40" x14ac:dyDescent="0.25">
      <c r="A948" s="342"/>
      <c r="F948" s="81"/>
      <c r="G948" s="81"/>
      <c r="L948" s="71"/>
      <c r="N948" t="str">
        <f>IFERROR(IF(VLOOKUP(Tb_Activiteiten[[#This Row],[Openstelling]],Tb_Openstelling[],2,0)=1,1,""),"")</f>
        <v/>
      </c>
      <c r="AA948" t="str">
        <f>IF(ISNUMBER(FIND("arbeid",Methode_Keuze)),"",IF(ISNUMBER(FIND("arbeid",Methode_Keuze)),"",IF(Tb_Activiteiten[[#This Row],[Loonkosten]]=1,Tb_Activiteiten[[#Headers],[Loonkosten]],"")))</f>
        <v/>
      </c>
      <c r="AB948" t="str">
        <f>IF(ISNUMBER(FIND("arbeid",Methode_Keuze)),"",IF(ISNUMBER(FIND("arbeid",Methode_Keuze)),"",IF(Tb_Activiteiten[[#This Row],[Eigen arbeid]]=1,Tb_Activiteiten[[#Headers],[Eigen arbeid]],"")))</f>
        <v/>
      </c>
      <c r="AC948" t="str">
        <f>IF(ISNUMBER(FIND("arbeid",Methode_Keuze)),"",IF(ISNUMBER(FIND("arbeid",Methode_Keuze)),"",IF(Tb_Activiteiten[[#This Row],[Projectmedewerker]]=1,Tb_Activiteiten[[#Headers],[Projectmedewerker]],"")))</f>
        <v/>
      </c>
      <c r="AD948" t="str">
        <f>IF(ISNUMBER(FIND("arbeid",Methode_Keuze)),"",IF(ISNUMBER(FIND("arbeid",Methode_Keuze)),"",IF(Tb_Activiteiten[[#This Row],[Landbouwer]]=1,Tb_Activiteiten[[#Headers],[Landbouwer]],"")))</f>
        <v/>
      </c>
      <c r="AE948" t="str">
        <f>IF(ISNUMBER(FIND("arbeid",Methode_Keuze)),"",IF(ISNUMBER(FIND("arbeid",Methode_Keuze)),"",IF(Tb_Activiteiten[[#This Row],[Adviseur]]=1,Tb_Activiteiten[[#Headers],[Adviseur]],"")))</f>
        <v/>
      </c>
      <c r="AF948" t="str">
        <f>IF(ISNUMBER(FIND("arbeid",Methode_Keuze)),"",IF(ISNUMBER(FIND("arbeid",Methode_Keuze)),"",IF(Tb_Activiteiten[[#This Row],[Projectleider/Expert]]=1,Tb_Activiteiten[[#Headers],[Projectleider/Expert]],"")))</f>
        <v/>
      </c>
      <c r="AG948" t="str">
        <f>IF(ISNUMBER(FIND("arbeid",Methode_Keuze)),"",IF(ISNUMBER(FIND("arbeid",Methode_Keuze)),"",IF(Tb_Activiteiten[[#This Row],[Arbeidskosten]]=1,Tb_Activiteiten[[#Headers],[Arbeidskosten]],"")))</f>
        <v/>
      </c>
      <c r="AH948" t="str">
        <f>IF(ISNUMBER(FIND("arbeid",Methode_Keuze)),"",IF(ISNUMBER(FIND("arbeid",Methode_Keuze)),"",IF(Tb_Activiteiten[[#This Row],[Arbeidskosten op basis van IKS]]=1,Tb_Activiteiten[[#Headers],[Arbeidskosten op basis van IKS]],"")))</f>
        <v/>
      </c>
      <c r="AI948" t="str">
        <f>IF(ISNUMBER(FIND("overige",Methode_Keuze)),"",IF(Tb_Activiteiten[[#This Row],[Kosten derden exclusief btw]]=1,Tb_Activiteiten[[#Headers],[Kosten derden exclusief btw]],""))</f>
        <v/>
      </c>
      <c r="AJ948" t="str">
        <f>IF(ISNUMBER(FIND("overige",Methode_Keuze)),"",IF(Tb_Activiteiten[[#This Row],[Niet verrekenbare btw]]=1,Tb_Activiteiten[[#Headers],[Niet verrekenbare btw]],""))</f>
        <v/>
      </c>
      <c r="AK948" t="str">
        <f>IF(ISNUMBER(FIND("overige",Methode_Keuze)),"",IF(Tb_Activiteiten[[#This Row],[Grondkosten]]=1,Tb_Activiteiten[[#Headers],[Grondkosten]],""))</f>
        <v/>
      </c>
      <c r="AL948" t="str">
        <f>IF(ISNUMBER(FIND("overige",Methode_Keuze)),"",IF(Tb_Activiteiten[[#This Row],[Bijdrage in natura (overige)]]=1,Tb_Activiteiten[[#Headers],[Bijdrage in natura (overige)]],""))</f>
        <v/>
      </c>
      <c r="AM948" t="str">
        <f>IF(ISNUMBER(FIND("overige",Methode_Keuze)),"",IF(Tb_Activiteiten[[#This Row],[Bijdrage in natura (vrijwilligers)]]=1,Tb_Activiteiten[[#Headers],[Bijdrage in natura (vrijwilligers)]],""))</f>
        <v/>
      </c>
      <c r="AN948" t="str">
        <f>IF(ISNUMBER(FIND("overige",Methode_Keuze)),"",IF(Tb_Activiteiten[[#This Row],[Afschrijvingskosten]]=1,Tb_Activiteiten[[#Headers],[Afschrijvingskosten]],""))</f>
        <v/>
      </c>
    </row>
    <row r="949" spans="1:40" x14ac:dyDescent="0.25">
      <c r="A949" s="342"/>
      <c r="F949" s="81"/>
      <c r="G949" s="81"/>
      <c r="L949" s="71"/>
      <c r="N949" t="str">
        <f>IFERROR(IF(VLOOKUP(Tb_Activiteiten[[#This Row],[Openstelling]],Tb_Openstelling[],2,0)=1,1,""),"")</f>
        <v/>
      </c>
      <c r="AA949" t="str">
        <f>IF(ISNUMBER(FIND("arbeid",Methode_Keuze)),"",IF(ISNUMBER(FIND("arbeid",Methode_Keuze)),"",IF(Tb_Activiteiten[[#This Row],[Loonkosten]]=1,Tb_Activiteiten[[#Headers],[Loonkosten]],"")))</f>
        <v/>
      </c>
      <c r="AB949" t="str">
        <f>IF(ISNUMBER(FIND("arbeid",Methode_Keuze)),"",IF(ISNUMBER(FIND("arbeid",Methode_Keuze)),"",IF(Tb_Activiteiten[[#This Row],[Eigen arbeid]]=1,Tb_Activiteiten[[#Headers],[Eigen arbeid]],"")))</f>
        <v/>
      </c>
      <c r="AC949" t="str">
        <f>IF(ISNUMBER(FIND("arbeid",Methode_Keuze)),"",IF(ISNUMBER(FIND("arbeid",Methode_Keuze)),"",IF(Tb_Activiteiten[[#This Row],[Projectmedewerker]]=1,Tb_Activiteiten[[#Headers],[Projectmedewerker]],"")))</f>
        <v/>
      </c>
      <c r="AD949" t="str">
        <f>IF(ISNUMBER(FIND("arbeid",Methode_Keuze)),"",IF(ISNUMBER(FIND("arbeid",Methode_Keuze)),"",IF(Tb_Activiteiten[[#This Row],[Landbouwer]]=1,Tb_Activiteiten[[#Headers],[Landbouwer]],"")))</f>
        <v/>
      </c>
      <c r="AE949" t="str">
        <f>IF(ISNUMBER(FIND("arbeid",Methode_Keuze)),"",IF(ISNUMBER(FIND("arbeid",Methode_Keuze)),"",IF(Tb_Activiteiten[[#This Row],[Adviseur]]=1,Tb_Activiteiten[[#Headers],[Adviseur]],"")))</f>
        <v/>
      </c>
      <c r="AF949" t="str">
        <f>IF(ISNUMBER(FIND("arbeid",Methode_Keuze)),"",IF(ISNUMBER(FIND("arbeid",Methode_Keuze)),"",IF(Tb_Activiteiten[[#This Row],[Projectleider/Expert]]=1,Tb_Activiteiten[[#Headers],[Projectleider/Expert]],"")))</f>
        <v/>
      </c>
      <c r="AG949" t="str">
        <f>IF(ISNUMBER(FIND("arbeid",Methode_Keuze)),"",IF(ISNUMBER(FIND("arbeid",Methode_Keuze)),"",IF(Tb_Activiteiten[[#This Row],[Arbeidskosten]]=1,Tb_Activiteiten[[#Headers],[Arbeidskosten]],"")))</f>
        <v/>
      </c>
      <c r="AH949" t="str">
        <f>IF(ISNUMBER(FIND("arbeid",Methode_Keuze)),"",IF(ISNUMBER(FIND("arbeid",Methode_Keuze)),"",IF(Tb_Activiteiten[[#This Row],[Arbeidskosten op basis van IKS]]=1,Tb_Activiteiten[[#Headers],[Arbeidskosten op basis van IKS]],"")))</f>
        <v/>
      </c>
      <c r="AI949" t="str">
        <f>IF(ISNUMBER(FIND("overige",Methode_Keuze)),"",IF(Tb_Activiteiten[[#This Row],[Kosten derden exclusief btw]]=1,Tb_Activiteiten[[#Headers],[Kosten derden exclusief btw]],""))</f>
        <v/>
      </c>
      <c r="AJ949" t="str">
        <f>IF(ISNUMBER(FIND("overige",Methode_Keuze)),"",IF(Tb_Activiteiten[[#This Row],[Niet verrekenbare btw]]=1,Tb_Activiteiten[[#Headers],[Niet verrekenbare btw]],""))</f>
        <v/>
      </c>
      <c r="AK949" t="str">
        <f>IF(ISNUMBER(FIND("overige",Methode_Keuze)),"",IF(Tb_Activiteiten[[#This Row],[Grondkosten]]=1,Tb_Activiteiten[[#Headers],[Grondkosten]],""))</f>
        <v/>
      </c>
      <c r="AL949" t="str">
        <f>IF(ISNUMBER(FIND("overige",Methode_Keuze)),"",IF(Tb_Activiteiten[[#This Row],[Bijdrage in natura (overige)]]=1,Tb_Activiteiten[[#Headers],[Bijdrage in natura (overige)]],""))</f>
        <v/>
      </c>
      <c r="AM949" t="str">
        <f>IF(ISNUMBER(FIND("overige",Methode_Keuze)),"",IF(Tb_Activiteiten[[#This Row],[Bijdrage in natura (vrijwilligers)]]=1,Tb_Activiteiten[[#Headers],[Bijdrage in natura (vrijwilligers)]],""))</f>
        <v/>
      </c>
      <c r="AN949" t="str">
        <f>IF(ISNUMBER(FIND("overige",Methode_Keuze)),"",IF(Tb_Activiteiten[[#This Row],[Afschrijvingskosten]]=1,Tb_Activiteiten[[#Headers],[Afschrijvingskosten]],""))</f>
        <v/>
      </c>
    </row>
    <row r="950" spans="1:40" x14ac:dyDescent="0.25">
      <c r="A950" s="342"/>
      <c r="F950" s="81"/>
      <c r="G950" s="81"/>
      <c r="L950" s="71"/>
      <c r="N950" t="str">
        <f>IFERROR(IF(VLOOKUP(Tb_Activiteiten[[#This Row],[Openstelling]],Tb_Openstelling[],2,0)=1,1,""),"")</f>
        <v/>
      </c>
      <c r="AA950" t="str">
        <f>IF(ISNUMBER(FIND("arbeid",Methode_Keuze)),"",IF(ISNUMBER(FIND("arbeid",Methode_Keuze)),"",IF(Tb_Activiteiten[[#This Row],[Loonkosten]]=1,Tb_Activiteiten[[#Headers],[Loonkosten]],"")))</f>
        <v/>
      </c>
      <c r="AB950" t="str">
        <f>IF(ISNUMBER(FIND("arbeid",Methode_Keuze)),"",IF(ISNUMBER(FIND("arbeid",Methode_Keuze)),"",IF(Tb_Activiteiten[[#This Row],[Eigen arbeid]]=1,Tb_Activiteiten[[#Headers],[Eigen arbeid]],"")))</f>
        <v/>
      </c>
      <c r="AC950" t="str">
        <f>IF(ISNUMBER(FIND("arbeid",Methode_Keuze)),"",IF(ISNUMBER(FIND("arbeid",Methode_Keuze)),"",IF(Tb_Activiteiten[[#This Row],[Projectmedewerker]]=1,Tb_Activiteiten[[#Headers],[Projectmedewerker]],"")))</f>
        <v/>
      </c>
      <c r="AD950" t="str">
        <f>IF(ISNUMBER(FIND("arbeid",Methode_Keuze)),"",IF(ISNUMBER(FIND("arbeid",Methode_Keuze)),"",IF(Tb_Activiteiten[[#This Row],[Landbouwer]]=1,Tb_Activiteiten[[#Headers],[Landbouwer]],"")))</f>
        <v/>
      </c>
      <c r="AE950" t="str">
        <f>IF(ISNUMBER(FIND("arbeid",Methode_Keuze)),"",IF(ISNUMBER(FIND("arbeid",Methode_Keuze)),"",IF(Tb_Activiteiten[[#This Row],[Adviseur]]=1,Tb_Activiteiten[[#Headers],[Adviseur]],"")))</f>
        <v/>
      </c>
      <c r="AF950" t="str">
        <f>IF(ISNUMBER(FIND("arbeid",Methode_Keuze)),"",IF(ISNUMBER(FIND("arbeid",Methode_Keuze)),"",IF(Tb_Activiteiten[[#This Row],[Projectleider/Expert]]=1,Tb_Activiteiten[[#Headers],[Projectleider/Expert]],"")))</f>
        <v/>
      </c>
      <c r="AG950" t="str">
        <f>IF(ISNUMBER(FIND("arbeid",Methode_Keuze)),"",IF(ISNUMBER(FIND("arbeid",Methode_Keuze)),"",IF(Tb_Activiteiten[[#This Row],[Arbeidskosten]]=1,Tb_Activiteiten[[#Headers],[Arbeidskosten]],"")))</f>
        <v/>
      </c>
      <c r="AH950" t="str">
        <f>IF(ISNUMBER(FIND("arbeid",Methode_Keuze)),"",IF(ISNUMBER(FIND("arbeid",Methode_Keuze)),"",IF(Tb_Activiteiten[[#This Row],[Arbeidskosten op basis van IKS]]=1,Tb_Activiteiten[[#Headers],[Arbeidskosten op basis van IKS]],"")))</f>
        <v/>
      </c>
      <c r="AI950" t="str">
        <f>IF(ISNUMBER(FIND("overige",Methode_Keuze)),"",IF(Tb_Activiteiten[[#This Row],[Kosten derden exclusief btw]]=1,Tb_Activiteiten[[#Headers],[Kosten derden exclusief btw]],""))</f>
        <v/>
      </c>
      <c r="AJ950" t="str">
        <f>IF(ISNUMBER(FIND("overige",Methode_Keuze)),"",IF(Tb_Activiteiten[[#This Row],[Niet verrekenbare btw]]=1,Tb_Activiteiten[[#Headers],[Niet verrekenbare btw]],""))</f>
        <v/>
      </c>
      <c r="AK950" t="str">
        <f>IF(ISNUMBER(FIND("overige",Methode_Keuze)),"",IF(Tb_Activiteiten[[#This Row],[Grondkosten]]=1,Tb_Activiteiten[[#Headers],[Grondkosten]],""))</f>
        <v/>
      </c>
      <c r="AL950" t="str">
        <f>IF(ISNUMBER(FIND("overige",Methode_Keuze)),"",IF(Tb_Activiteiten[[#This Row],[Bijdrage in natura (overige)]]=1,Tb_Activiteiten[[#Headers],[Bijdrage in natura (overige)]],""))</f>
        <v/>
      </c>
      <c r="AM950" t="str">
        <f>IF(ISNUMBER(FIND("overige",Methode_Keuze)),"",IF(Tb_Activiteiten[[#This Row],[Bijdrage in natura (vrijwilligers)]]=1,Tb_Activiteiten[[#Headers],[Bijdrage in natura (vrijwilligers)]],""))</f>
        <v/>
      </c>
      <c r="AN950" t="str">
        <f>IF(ISNUMBER(FIND("overige",Methode_Keuze)),"",IF(Tb_Activiteiten[[#This Row],[Afschrijvingskosten]]=1,Tb_Activiteiten[[#Headers],[Afschrijvingskosten]],""))</f>
        <v/>
      </c>
    </row>
    <row r="951" spans="1:40" x14ac:dyDescent="0.25">
      <c r="A951" s="342"/>
      <c r="F951" s="81"/>
      <c r="G951" s="81"/>
      <c r="L951" s="71"/>
      <c r="N951" t="str">
        <f>IFERROR(IF(VLOOKUP(Tb_Activiteiten[[#This Row],[Openstelling]],Tb_Openstelling[],2,0)=1,1,""),"")</f>
        <v/>
      </c>
      <c r="AA951" t="str">
        <f>IF(ISNUMBER(FIND("arbeid",Methode_Keuze)),"",IF(ISNUMBER(FIND("arbeid",Methode_Keuze)),"",IF(Tb_Activiteiten[[#This Row],[Loonkosten]]=1,Tb_Activiteiten[[#Headers],[Loonkosten]],"")))</f>
        <v/>
      </c>
      <c r="AB951" t="str">
        <f>IF(ISNUMBER(FIND("arbeid",Methode_Keuze)),"",IF(ISNUMBER(FIND("arbeid",Methode_Keuze)),"",IF(Tb_Activiteiten[[#This Row],[Eigen arbeid]]=1,Tb_Activiteiten[[#Headers],[Eigen arbeid]],"")))</f>
        <v/>
      </c>
      <c r="AC951" t="str">
        <f>IF(ISNUMBER(FIND("arbeid",Methode_Keuze)),"",IF(ISNUMBER(FIND("arbeid",Methode_Keuze)),"",IF(Tb_Activiteiten[[#This Row],[Projectmedewerker]]=1,Tb_Activiteiten[[#Headers],[Projectmedewerker]],"")))</f>
        <v/>
      </c>
      <c r="AD951" t="str">
        <f>IF(ISNUMBER(FIND("arbeid",Methode_Keuze)),"",IF(ISNUMBER(FIND("arbeid",Methode_Keuze)),"",IF(Tb_Activiteiten[[#This Row],[Landbouwer]]=1,Tb_Activiteiten[[#Headers],[Landbouwer]],"")))</f>
        <v/>
      </c>
      <c r="AE951" t="str">
        <f>IF(ISNUMBER(FIND("arbeid",Methode_Keuze)),"",IF(ISNUMBER(FIND("arbeid",Methode_Keuze)),"",IF(Tb_Activiteiten[[#This Row],[Adviseur]]=1,Tb_Activiteiten[[#Headers],[Adviseur]],"")))</f>
        <v/>
      </c>
      <c r="AF951" t="str">
        <f>IF(ISNUMBER(FIND("arbeid",Methode_Keuze)),"",IF(ISNUMBER(FIND("arbeid",Methode_Keuze)),"",IF(Tb_Activiteiten[[#This Row],[Projectleider/Expert]]=1,Tb_Activiteiten[[#Headers],[Projectleider/Expert]],"")))</f>
        <v/>
      </c>
      <c r="AG951" t="str">
        <f>IF(ISNUMBER(FIND("arbeid",Methode_Keuze)),"",IF(ISNUMBER(FIND("arbeid",Methode_Keuze)),"",IF(Tb_Activiteiten[[#This Row],[Arbeidskosten]]=1,Tb_Activiteiten[[#Headers],[Arbeidskosten]],"")))</f>
        <v/>
      </c>
      <c r="AH951" t="str">
        <f>IF(ISNUMBER(FIND("arbeid",Methode_Keuze)),"",IF(ISNUMBER(FIND("arbeid",Methode_Keuze)),"",IF(Tb_Activiteiten[[#This Row],[Arbeidskosten op basis van IKS]]=1,Tb_Activiteiten[[#Headers],[Arbeidskosten op basis van IKS]],"")))</f>
        <v/>
      </c>
      <c r="AI951" t="str">
        <f>IF(ISNUMBER(FIND("overige",Methode_Keuze)),"",IF(Tb_Activiteiten[[#This Row],[Kosten derden exclusief btw]]=1,Tb_Activiteiten[[#Headers],[Kosten derden exclusief btw]],""))</f>
        <v/>
      </c>
      <c r="AJ951" t="str">
        <f>IF(ISNUMBER(FIND("overige",Methode_Keuze)),"",IF(Tb_Activiteiten[[#This Row],[Niet verrekenbare btw]]=1,Tb_Activiteiten[[#Headers],[Niet verrekenbare btw]],""))</f>
        <v/>
      </c>
      <c r="AK951" t="str">
        <f>IF(ISNUMBER(FIND("overige",Methode_Keuze)),"",IF(Tb_Activiteiten[[#This Row],[Grondkosten]]=1,Tb_Activiteiten[[#Headers],[Grondkosten]],""))</f>
        <v/>
      </c>
      <c r="AL951" t="str">
        <f>IF(ISNUMBER(FIND("overige",Methode_Keuze)),"",IF(Tb_Activiteiten[[#This Row],[Bijdrage in natura (overige)]]=1,Tb_Activiteiten[[#Headers],[Bijdrage in natura (overige)]],""))</f>
        <v/>
      </c>
      <c r="AM951" t="str">
        <f>IF(ISNUMBER(FIND("overige",Methode_Keuze)),"",IF(Tb_Activiteiten[[#This Row],[Bijdrage in natura (vrijwilligers)]]=1,Tb_Activiteiten[[#Headers],[Bijdrage in natura (vrijwilligers)]],""))</f>
        <v/>
      </c>
      <c r="AN951" t="str">
        <f>IF(ISNUMBER(FIND("overige",Methode_Keuze)),"",IF(Tb_Activiteiten[[#This Row],[Afschrijvingskosten]]=1,Tb_Activiteiten[[#Headers],[Afschrijvingskosten]],""))</f>
        <v/>
      </c>
    </row>
    <row r="952" spans="1:40" x14ac:dyDescent="0.25">
      <c r="A952" s="342"/>
      <c r="F952" s="81"/>
      <c r="G952" s="81"/>
      <c r="L952" s="71"/>
      <c r="N952" t="str">
        <f>IFERROR(IF(VLOOKUP(Tb_Activiteiten[[#This Row],[Openstelling]],Tb_Openstelling[],2,0)=1,1,""),"")</f>
        <v/>
      </c>
      <c r="AA952" t="str">
        <f>IF(ISNUMBER(FIND("arbeid",Methode_Keuze)),"",IF(ISNUMBER(FIND("arbeid",Methode_Keuze)),"",IF(Tb_Activiteiten[[#This Row],[Loonkosten]]=1,Tb_Activiteiten[[#Headers],[Loonkosten]],"")))</f>
        <v/>
      </c>
      <c r="AB952" t="str">
        <f>IF(ISNUMBER(FIND("arbeid",Methode_Keuze)),"",IF(ISNUMBER(FIND("arbeid",Methode_Keuze)),"",IF(Tb_Activiteiten[[#This Row],[Eigen arbeid]]=1,Tb_Activiteiten[[#Headers],[Eigen arbeid]],"")))</f>
        <v/>
      </c>
      <c r="AC952" t="str">
        <f>IF(ISNUMBER(FIND("arbeid",Methode_Keuze)),"",IF(ISNUMBER(FIND("arbeid",Methode_Keuze)),"",IF(Tb_Activiteiten[[#This Row],[Projectmedewerker]]=1,Tb_Activiteiten[[#Headers],[Projectmedewerker]],"")))</f>
        <v/>
      </c>
      <c r="AD952" t="str">
        <f>IF(ISNUMBER(FIND("arbeid",Methode_Keuze)),"",IF(ISNUMBER(FIND("arbeid",Methode_Keuze)),"",IF(Tb_Activiteiten[[#This Row],[Landbouwer]]=1,Tb_Activiteiten[[#Headers],[Landbouwer]],"")))</f>
        <v/>
      </c>
      <c r="AE952" t="str">
        <f>IF(ISNUMBER(FIND("arbeid",Methode_Keuze)),"",IF(ISNUMBER(FIND("arbeid",Methode_Keuze)),"",IF(Tb_Activiteiten[[#This Row],[Adviseur]]=1,Tb_Activiteiten[[#Headers],[Adviseur]],"")))</f>
        <v/>
      </c>
      <c r="AF952" t="str">
        <f>IF(ISNUMBER(FIND("arbeid",Methode_Keuze)),"",IF(ISNUMBER(FIND("arbeid",Methode_Keuze)),"",IF(Tb_Activiteiten[[#This Row],[Projectleider/Expert]]=1,Tb_Activiteiten[[#Headers],[Projectleider/Expert]],"")))</f>
        <v/>
      </c>
      <c r="AG952" t="str">
        <f>IF(ISNUMBER(FIND("arbeid",Methode_Keuze)),"",IF(ISNUMBER(FIND("arbeid",Methode_Keuze)),"",IF(Tb_Activiteiten[[#This Row],[Arbeidskosten]]=1,Tb_Activiteiten[[#Headers],[Arbeidskosten]],"")))</f>
        <v/>
      </c>
      <c r="AH952" t="str">
        <f>IF(ISNUMBER(FIND("arbeid",Methode_Keuze)),"",IF(ISNUMBER(FIND("arbeid",Methode_Keuze)),"",IF(Tb_Activiteiten[[#This Row],[Arbeidskosten op basis van IKS]]=1,Tb_Activiteiten[[#Headers],[Arbeidskosten op basis van IKS]],"")))</f>
        <v/>
      </c>
      <c r="AI952" t="str">
        <f>IF(ISNUMBER(FIND("overige",Methode_Keuze)),"",IF(Tb_Activiteiten[[#This Row],[Kosten derden exclusief btw]]=1,Tb_Activiteiten[[#Headers],[Kosten derden exclusief btw]],""))</f>
        <v/>
      </c>
      <c r="AJ952" t="str">
        <f>IF(ISNUMBER(FIND("overige",Methode_Keuze)),"",IF(Tb_Activiteiten[[#This Row],[Niet verrekenbare btw]]=1,Tb_Activiteiten[[#Headers],[Niet verrekenbare btw]],""))</f>
        <v/>
      </c>
      <c r="AK952" t="str">
        <f>IF(ISNUMBER(FIND("overige",Methode_Keuze)),"",IF(Tb_Activiteiten[[#This Row],[Grondkosten]]=1,Tb_Activiteiten[[#Headers],[Grondkosten]],""))</f>
        <v/>
      </c>
      <c r="AL952" t="str">
        <f>IF(ISNUMBER(FIND("overige",Methode_Keuze)),"",IF(Tb_Activiteiten[[#This Row],[Bijdrage in natura (overige)]]=1,Tb_Activiteiten[[#Headers],[Bijdrage in natura (overige)]],""))</f>
        <v/>
      </c>
      <c r="AM952" t="str">
        <f>IF(ISNUMBER(FIND("overige",Methode_Keuze)),"",IF(Tb_Activiteiten[[#This Row],[Bijdrage in natura (vrijwilligers)]]=1,Tb_Activiteiten[[#Headers],[Bijdrage in natura (vrijwilligers)]],""))</f>
        <v/>
      </c>
      <c r="AN952" t="str">
        <f>IF(ISNUMBER(FIND("overige",Methode_Keuze)),"",IF(Tb_Activiteiten[[#This Row],[Afschrijvingskosten]]=1,Tb_Activiteiten[[#Headers],[Afschrijvingskosten]],""))</f>
        <v/>
      </c>
    </row>
    <row r="953" spans="1:40" x14ac:dyDescent="0.25">
      <c r="A953" s="342"/>
      <c r="F953" s="81"/>
      <c r="G953" s="81"/>
      <c r="L953" s="71"/>
      <c r="N953" t="str">
        <f>IFERROR(IF(VLOOKUP(Tb_Activiteiten[[#This Row],[Openstelling]],Tb_Openstelling[],2,0)=1,1,""),"")</f>
        <v/>
      </c>
      <c r="AA953" t="str">
        <f>IF(ISNUMBER(FIND("arbeid",Methode_Keuze)),"",IF(ISNUMBER(FIND("arbeid",Methode_Keuze)),"",IF(Tb_Activiteiten[[#This Row],[Loonkosten]]=1,Tb_Activiteiten[[#Headers],[Loonkosten]],"")))</f>
        <v/>
      </c>
      <c r="AB953" t="str">
        <f>IF(ISNUMBER(FIND("arbeid",Methode_Keuze)),"",IF(ISNUMBER(FIND("arbeid",Methode_Keuze)),"",IF(Tb_Activiteiten[[#This Row],[Eigen arbeid]]=1,Tb_Activiteiten[[#Headers],[Eigen arbeid]],"")))</f>
        <v/>
      </c>
      <c r="AC953" t="str">
        <f>IF(ISNUMBER(FIND("arbeid",Methode_Keuze)),"",IF(ISNUMBER(FIND("arbeid",Methode_Keuze)),"",IF(Tb_Activiteiten[[#This Row],[Projectmedewerker]]=1,Tb_Activiteiten[[#Headers],[Projectmedewerker]],"")))</f>
        <v/>
      </c>
      <c r="AD953" t="str">
        <f>IF(ISNUMBER(FIND("arbeid",Methode_Keuze)),"",IF(ISNUMBER(FIND("arbeid",Methode_Keuze)),"",IF(Tb_Activiteiten[[#This Row],[Landbouwer]]=1,Tb_Activiteiten[[#Headers],[Landbouwer]],"")))</f>
        <v/>
      </c>
      <c r="AE953" t="str">
        <f>IF(ISNUMBER(FIND("arbeid",Methode_Keuze)),"",IF(ISNUMBER(FIND("arbeid",Methode_Keuze)),"",IF(Tb_Activiteiten[[#This Row],[Adviseur]]=1,Tb_Activiteiten[[#Headers],[Adviseur]],"")))</f>
        <v/>
      </c>
      <c r="AF953" t="str">
        <f>IF(ISNUMBER(FIND("arbeid",Methode_Keuze)),"",IF(ISNUMBER(FIND("arbeid",Methode_Keuze)),"",IF(Tb_Activiteiten[[#This Row],[Projectleider/Expert]]=1,Tb_Activiteiten[[#Headers],[Projectleider/Expert]],"")))</f>
        <v/>
      </c>
      <c r="AG953" t="str">
        <f>IF(ISNUMBER(FIND("arbeid",Methode_Keuze)),"",IF(ISNUMBER(FIND("arbeid",Methode_Keuze)),"",IF(Tb_Activiteiten[[#This Row],[Arbeidskosten]]=1,Tb_Activiteiten[[#Headers],[Arbeidskosten]],"")))</f>
        <v/>
      </c>
      <c r="AH953" t="str">
        <f>IF(ISNUMBER(FIND("arbeid",Methode_Keuze)),"",IF(ISNUMBER(FIND("arbeid",Methode_Keuze)),"",IF(Tb_Activiteiten[[#This Row],[Arbeidskosten op basis van IKS]]=1,Tb_Activiteiten[[#Headers],[Arbeidskosten op basis van IKS]],"")))</f>
        <v/>
      </c>
      <c r="AI953" t="str">
        <f>IF(ISNUMBER(FIND("overige",Methode_Keuze)),"",IF(Tb_Activiteiten[[#This Row],[Kosten derden exclusief btw]]=1,Tb_Activiteiten[[#Headers],[Kosten derden exclusief btw]],""))</f>
        <v/>
      </c>
      <c r="AJ953" t="str">
        <f>IF(ISNUMBER(FIND("overige",Methode_Keuze)),"",IF(Tb_Activiteiten[[#This Row],[Niet verrekenbare btw]]=1,Tb_Activiteiten[[#Headers],[Niet verrekenbare btw]],""))</f>
        <v/>
      </c>
      <c r="AK953" t="str">
        <f>IF(ISNUMBER(FIND("overige",Methode_Keuze)),"",IF(Tb_Activiteiten[[#This Row],[Grondkosten]]=1,Tb_Activiteiten[[#Headers],[Grondkosten]],""))</f>
        <v/>
      </c>
      <c r="AL953" t="str">
        <f>IF(ISNUMBER(FIND("overige",Methode_Keuze)),"",IF(Tb_Activiteiten[[#This Row],[Bijdrage in natura (overige)]]=1,Tb_Activiteiten[[#Headers],[Bijdrage in natura (overige)]],""))</f>
        <v/>
      </c>
      <c r="AM953" t="str">
        <f>IF(ISNUMBER(FIND("overige",Methode_Keuze)),"",IF(Tb_Activiteiten[[#This Row],[Bijdrage in natura (vrijwilligers)]]=1,Tb_Activiteiten[[#Headers],[Bijdrage in natura (vrijwilligers)]],""))</f>
        <v/>
      </c>
      <c r="AN953" t="str">
        <f>IF(ISNUMBER(FIND("overige",Methode_Keuze)),"",IF(Tb_Activiteiten[[#This Row],[Afschrijvingskosten]]=1,Tb_Activiteiten[[#Headers],[Afschrijvingskosten]],""))</f>
        <v/>
      </c>
    </row>
    <row r="954" spans="1:40" x14ac:dyDescent="0.25">
      <c r="A954" s="342"/>
      <c r="F954" s="81"/>
      <c r="G954" s="81"/>
      <c r="L954" s="71"/>
      <c r="N954" t="str">
        <f>IFERROR(IF(VLOOKUP(Tb_Activiteiten[[#This Row],[Openstelling]],Tb_Openstelling[],2,0)=1,1,""),"")</f>
        <v/>
      </c>
      <c r="AA954" t="str">
        <f>IF(ISNUMBER(FIND("arbeid",Methode_Keuze)),"",IF(ISNUMBER(FIND("arbeid",Methode_Keuze)),"",IF(Tb_Activiteiten[[#This Row],[Loonkosten]]=1,Tb_Activiteiten[[#Headers],[Loonkosten]],"")))</f>
        <v/>
      </c>
      <c r="AB954" t="str">
        <f>IF(ISNUMBER(FIND("arbeid",Methode_Keuze)),"",IF(ISNUMBER(FIND("arbeid",Methode_Keuze)),"",IF(Tb_Activiteiten[[#This Row],[Eigen arbeid]]=1,Tb_Activiteiten[[#Headers],[Eigen arbeid]],"")))</f>
        <v/>
      </c>
      <c r="AC954" t="str">
        <f>IF(ISNUMBER(FIND("arbeid",Methode_Keuze)),"",IF(ISNUMBER(FIND("arbeid",Methode_Keuze)),"",IF(Tb_Activiteiten[[#This Row],[Projectmedewerker]]=1,Tb_Activiteiten[[#Headers],[Projectmedewerker]],"")))</f>
        <v/>
      </c>
      <c r="AD954" t="str">
        <f>IF(ISNUMBER(FIND("arbeid",Methode_Keuze)),"",IF(ISNUMBER(FIND("arbeid",Methode_Keuze)),"",IF(Tb_Activiteiten[[#This Row],[Landbouwer]]=1,Tb_Activiteiten[[#Headers],[Landbouwer]],"")))</f>
        <v/>
      </c>
      <c r="AE954" t="str">
        <f>IF(ISNUMBER(FIND("arbeid",Methode_Keuze)),"",IF(ISNUMBER(FIND("arbeid",Methode_Keuze)),"",IF(Tb_Activiteiten[[#This Row],[Adviseur]]=1,Tb_Activiteiten[[#Headers],[Adviseur]],"")))</f>
        <v/>
      </c>
      <c r="AF954" t="str">
        <f>IF(ISNUMBER(FIND("arbeid",Methode_Keuze)),"",IF(ISNUMBER(FIND("arbeid",Methode_Keuze)),"",IF(Tb_Activiteiten[[#This Row],[Projectleider/Expert]]=1,Tb_Activiteiten[[#Headers],[Projectleider/Expert]],"")))</f>
        <v/>
      </c>
      <c r="AG954" t="str">
        <f>IF(ISNUMBER(FIND("arbeid",Methode_Keuze)),"",IF(ISNUMBER(FIND("arbeid",Methode_Keuze)),"",IF(Tb_Activiteiten[[#This Row],[Arbeidskosten]]=1,Tb_Activiteiten[[#Headers],[Arbeidskosten]],"")))</f>
        <v/>
      </c>
      <c r="AH954" t="str">
        <f>IF(ISNUMBER(FIND("arbeid",Methode_Keuze)),"",IF(ISNUMBER(FIND("arbeid",Methode_Keuze)),"",IF(Tb_Activiteiten[[#This Row],[Arbeidskosten op basis van IKS]]=1,Tb_Activiteiten[[#Headers],[Arbeidskosten op basis van IKS]],"")))</f>
        <v/>
      </c>
      <c r="AI954" t="str">
        <f>IF(ISNUMBER(FIND("overige",Methode_Keuze)),"",IF(Tb_Activiteiten[[#This Row],[Kosten derden exclusief btw]]=1,Tb_Activiteiten[[#Headers],[Kosten derden exclusief btw]],""))</f>
        <v/>
      </c>
      <c r="AJ954" t="str">
        <f>IF(ISNUMBER(FIND("overige",Methode_Keuze)),"",IF(Tb_Activiteiten[[#This Row],[Niet verrekenbare btw]]=1,Tb_Activiteiten[[#Headers],[Niet verrekenbare btw]],""))</f>
        <v/>
      </c>
      <c r="AK954" t="str">
        <f>IF(ISNUMBER(FIND("overige",Methode_Keuze)),"",IF(Tb_Activiteiten[[#This Row],[Grondkosten]]=1,Tb_Activiteiten[[#Headers],[Grondkosten]],""))</f>
        <v/>
      </c>
      <c r="AL954" t="str">
        <f>IF(ISNUMBER(FIND("overige",Methode_Keuze)),"",IF(Tb_Activiteiten[[#This Row],[Bijdrage in natura (overige)]]=1,Tb_Activiteiten[[#Headers],[Bijdrage in natura (overige)]],""))</f>
        <v/>
      </c>
      <c r="AM954" t="str">
        <f>IF(ISNUMBER(FIND("overige",Methode_Keuze)),"",IF(Tb_Activiteiten[[#This Row],[Bijdrage in natura (vrijwilligers)]]=1,Tb_Activiteiten[[#Headers],[Bijdrage in natura (vrijwilligers)]],""))</f>
        <v/>
      </c>
      <c r="AN954" t="str">
        <f>IF(ISNUMBER(FIND("overige",Methode_Keuze)),"",IF(Tb_Activiteiten[[#This Row],[Afschrijvingskosten]]=1,Tb_Activiteiten[[#Headers],[Afschrijvingskosten]],""))</f>
        <v/>
      </c>
    </row>
    <row r="955" spans="1:40" x14ac:dyDescent="0.25">
      <c r="A955" s="342"/>
      <c r="F955" s="81"/>
      <c r="G955" s="81"/>
      <c r="L955" s="71"/>
      <c r="N955" t="str">
        <f>IFERROR(IF(VLOOKUP(Tb_Activiteiten[[#This Row],[Openstelling]],Tb_Openstelling[],2,0)=1,1,""),"")</f>
        <v/>
      </c>
      <c r="AA955" t="str">
        <f>IF(ISNUMBER(FIND("arbeid",Methode_Keuze)),"",IF(ISNUMBER(FIND("arbeid",Methode_Keuze)),"",IF(Tb_Activiteiten[[#This Row],[Loonkosten]]=1,Tb_Activiteiten[[#Headers],[Loonkosten]],"")))</f>
        <v/>
      </c>
      <c r="AB955" t="str">
        <f>IF(ISNUMBER(FIND("arbeid",Methode_Keuze)),"",IF(ISNUMBER(FIND("arbeid",Methode_Keuze)),"",IF(Tb_Activiteiten[[#This Row],[Eigen arbeid]]=1,Tb_Activiteiten[[#Headers],[Eigen arbeid]],"")))</f>
        <v/>
      </c>
      <c r="AC955" t="str">
        <f>IF(ISNUMBER(FIND("arbeid",Methode_Keuze)),"",IF(ISNUMBER(FIND("arbeid",Methode_Keuze)),"",IF(Tb_Activiteiten[[#This Row],[Projectmedewerker]]=1,Tb_Activiteiten[[#Headers],[Projectmedewerker]],"")))</f>
        <v/>
      </c>
      <c r="AD955" t="str">
        <f>IF(ISNUMBER(FIND("arbeid",Methode_Keuze)),"",IF(ISNUMBER(FIND("arbeid",Methode_Keuze)),"",IF(Tb_Activiteiten[[#This Row],[Landbouwer]]=1,Tb_Activiteiten[[#Headers],[Landbouwer]],"")))</f>
        <v/>
      </c>
      <c r="AE955" t="str">
        <f>IF(ISNUMBER(FIND("arbeid",Methode_Keuze)),"",IF(ISNUMBER(FIND("arbeid",Methode_Keuze)),"",IF(Tb_Activiteiten[[#This Row],[Adviseur]]=1,Tb_Activiteiten[[#Headers],[Adviseur]],"")))</f>
        <v/>
      </c>
      <c r="AF955" t="str">
        <f>IF(ISNUMBER(FIND("arbeid",Methode_Keuze)),"",IF(ISNUMBER(FIND("arbeid",Methode_Keuze)),"",IF(Tb_Activiteiten[[#This Row],[Projectleider/Expert]]=1,Tb_Activiteiten[[#Headers],[Projectleider/Expert]],"")))</f>
        <v/>
      </c>
      <c r="AG955" t="str">
        <f>IF(ISNUMBER(FIND("arbeid",Methode_Keuze)),"",IF(ISNUMBER(FIND("arbeid",Methode_Keuze)),"",IF(Tb_Activiteiten[[#This Row],[Arbeidskosten]]=1,Tb_Activiteiten[[#Headers],[Arbeidskosten]],"")))</f>
        <v/>
      </c>
      <c r="AH955" t="str">
        <f>IF(ISNUMBER(FIND("arbeid",Methode_Keuze)),"",IF(ISNUMBER(FIND("arbeid",Methode_Keuze)),"",IF(Tb_Activiteiten[[#This Row],[Arbeidskosten op basis van IKS]]=1,Tb_Activiteiten[[#Headers],[Arbeidskosten op basis van IKS]],"")))</f>
        <v/>
      </c>
      <c r="AI955" t="str">
        <f>IF(ISNUMBER(FIND("overige",Methode_Keuze)),"",IF(Tb_Activiteiten[[#This Row],[Kosten derden exclusief btw]]=1,Tb_Activiteiten[[#Headers],[Kosten derden exclusief btw]],""))</f>
        <v/>
      </c>
      <c r="AJ955" t="str">
        <f>IF(ISNUMBER(FIND("overige",Methode_Keuze)),"",IF(Tb_Activiteiten[[#This Row],[Niet verrekenbare btw]]=1,Tb_Activiteiten[[#Headers],[Niet verrekenbare btw]],""))</f>
        <v/>
      </c>
      <c r="AK955" t="str">
        <f>IF(ISNUMBER(FIND("overige",Methode_Keuze)),"",IF(Tb_Activiteiten[[#This Row],[Grondkosten]]=1,Tb_Activiteiten[[#Headers],[Grondkosten]],""))</f>
        <v/>
      </c>
      <c r="AL955" t="str">
        <f>IF(ISNUMBER(FIND("overige",Methode_Keuze)),"",IF(Tb_Activiteiten[[#This Row],[Bijdrage in natura (overige)]]=1,Tb_Activiteiten[[#Headers],[Bijdrage in natura (overige)]],""))</f>
        <v/>
      </c>
      <c r="AM955" t="str">
        <f>IF(ISNUMBER(FIND("overige",Methode_Keuze)),"",IF(Tb_Activiteiten[[#This Row],[Bijdrage in natura (vrijwilligers)]]=1,Tb_Activiteiten[[#Headers],[Bijdrage in natura (vrijwilligers)]],""))</f>
        <v/>
      </c>
      <c r="AN955" t="str">
        <f>IF(ISNUMBER(FIND("overige",Methode_Keuze)),"",IF(Tb_Activiteiten[[#This Row],[Afschrijvingskosten]]=1,Tb_Activiteiten[[#Headers],[Afschrijvingskosten]],""))</f>
        <v/>
      </c>
    </row>
    <row r="956" spans="1:40" x14ac:dyDescent="0.25">
      <c r="A956" s="342"/>
      <c r="F956" s="81"/>
      <c r="G956" s="81"/>
      <c r="L956" s="71"/>
      <c r="N956" t="str">
        <f>IFERROR(IF(VLOOKUP(Tb_Activiteiten[[#This Row],[Openstelling]],Tb_Openstelling[],2,0)=1,1,""),"")</f>
        <v/>
      </c>
      <c r="AA956" t="str">
        <f>IF(ISNUMBER(FIND("arbeid",Methode_Keuze)),"",IF(ISNUMBER(FIND("arbeid",Methode_Keuze)),"",IF(Tb_Activiteiten[[#This Row],[Loonkosten]]=1,Tb_Activiteiten[[#Headers],[Loonkosten]],"")))</f>
        <v/>
      </c>
      <c r="AB956" t="str">
        <f>IF(ISNUMBER(FIND("arbeid",Methode_Keuze)),"",IF(ISNUMBER(FIND("arbeid",Methode_Keuze)),"",IF(Tb_Activiteiten[[#This Row],[Eigen arbeid]]=1,Tb_Activiteiten[[#Headers],[Eigen arbeid]],"")))</f>
        <v/>
      </c>
      <c r="AC956" t="str">
        <f>IF(ISNUMBER(FIND("arbeid",Methode_Keuze)),"",IF(ISNUMBER(FIND("arbeid",Methode_Keuze)),"",IF(Tb_Activiteiten[[#This Row],[Projectmedewerker]]=1,Tb_Activiteiten[[#Headers],[Projectmedewerker]],"")))</f>
        <v/>
      </c>
      <c r="AD956" t="str">
        <f>IF(ISNUMBER(FIND("arbeid",Methode_Keuze)),"",IF(ISNUMBER(FIND("arbeid",Methode_Keuze)),"",IF(Tb_Activiteiten[[#This Row],[Landbouwer]]=1,Tb_Activiteiten[[#Headers],[Landbouwer]],"")))</f>
        <v/>
      </c>
      <c r="AE956" t="str">
        <f>IF(ISNUMBER(FIND("arbeid",Methode_Keuze)),"",IF(ISNUMBER(FIND("arbeid",Methode_Keuze)),"",IF(Tb_Activiteiten[[#This Row],[Adviseur]]=1,Tb_Activiteiten[[#Headers],[Adviseur]],"")))</f>
        <v/>
      </c>
      <c r="AF956" t="str">
        <f>IF(ISNUMBER(FIND("arbeid",Methode_Keuze)),"",IF(ISNUMBER(FIND("arbeid",Methode_Keuze)),"",IF(Tb_Activiteiten[[#This Row],[Projectleider/Expert]]=1,Tb_Activiteiten[[#Headers],[Projectleider/Expert]],"")))</f>
        <v/>
      </c>
      <c r="AG956" t="str">
        <f>IF(ISNUMBER(FIND("arbeid",Methode_Keuze)),"",IF(ISNUMBER(FIND("arbeid",Methode_Keuze)),"",IF(Tb_Activiteiten[[#This Row],[Arbeidskosten]]=1,Tb_Activiteiten[[#Headers],[Arbeidskosten]],"")))</f>
        <v/>
      </c>
      <c r="AH956" t="str">
        <f>IF(ISNUMBER(FIND("arbeid",Methode_Keuze)),"",IF(ISNUMBER(FIND("arbeid",Methode_Keuze)),"",IF(Tb_Activiteiten[[#This Row],[Arbeidskosten op basis van IKS]]=1,Tb_Activiteiten[[#Headers],[Arbeidskosten op basis van IKS]],"")))</f>
        <v/>
      </c>
      <c r="AI956" t="str">
        <f>IF(ISNUMBER(FIND("overige",Methode_Keuze)),"",IF(Tb_Activiteiten[[#This Row],[Kosten derden exclusief btw]]=1,Tb_Activiteiten[[#Headers],[Kosten derden exclusief btw]],""))</f>
        <v/>
      </c>
      <c r="AJ956" t="str">
        <f>IF(ISNUMBER(FIND("overige",Methode_Keuze)),"",IF(Tb_Activiteiten[[#This Row],[Niet verrekenbare btw]]=1,Tb_Activiteiten[[#Headers],[Niet verrekenbare btw]],""))</f>
        <v/>
      </c>
      <c r="AK956" t="str">
        <f>IF(ISNUMBER(FIND("overige",Methode_Keuze)),"",IF(Tb_Activiteiten[[#This Row],[Grondkosten]]=1,Tb_Activiteiten[[#Headers],[Grondkosten]],""))</f>
        <v/>
      </c>
      <c r="AL956" t="str">
        <f>IF(ISNUMBER(FIND("overige",Methode_Keuze)),"",IF(Tb_Activiteiten[[#This Row],[Bijdrage in natura (overige)]]=1,Tb_Activiteiten[[#Headers],[Bijdrage in natura (overige)]],""))</f>
        <v/>
      </c>
      <c r="AM956" t="str">
        <f>IF(ISNUMBER(FIND("overige",Methode_Keuze)),"",IF(Tb_Activiteiten[[#This Row],[Bijdrage in natura (vrijwilligers)]]=1,Tb_Activiteiten[[#Headers],[Bijdrage in natura (vrijwilligers)]],""))</f>
        <v/>
      </c>
      <c r="AN956" t="str">
        <f>IF(ISNUMBER(FIND("overige",Methode_Keuze)),"",IF(Tb_Activiteiten[[#This Row],[Afschrijvingskosten]]=1,Tb_Activiteiten[[#Headers],[Afschrijvingskosten]],""))</f>
        <v/>
      </c>
    </row>
    <row r="957" spans="1:40" x14ac:dyDescent="0.25">
      <c r="A957" s="342"/>
      <c r="F957" s="81"/>
      <c r="G957" s="81"/>
      <c r="L957" s="71"/>
      <c r="N957" t="str">
        <f>IFERROR(IF(VLOOKUP(Tb_Activiteiten[[#This Row],[Openstelling]],Tb_Openstelling[],2,0)=1,1,""),"")</f>
        <v/>
      </c>
      <c r="AA957" t="str">
        <f>IF(ISNUMBER(FIND("arbeid",Methode_Keuze)),"",IF(ISNUMBER(FIND("arbeid",Methode_Keuze)),"",IF(Tb_Activiteiten[[#This Row],[Loonkosten]]=1,Tb_Activiteiten[[#Headers],[Loonkosten]],"")))</f>
        <v/>
      </c>
      <c r="AB957" t="str">
        <f>IF(ISNUMBER(FIND("arbeid",Methode_Keuze)),"",IF(ISNUMBER(FIND("arbeid",Methode_Keuze)),"",IF(Tb_Activiteiten[[#This Row],[Eigen arbeid]]=1,Tb_Activiteiten[[#Headers],[Eigen arbeid]],"")))</f>
        <v/>
      </c>
      <c r="AC957" t="str">
        <f>IF(ISNUMBER(FIND("arbeid",Methode_Keuze)),"",IF(ISNUMBER(FIND("arbeid",Methode_Keuze)),"",IF(Tb_Activiteiten[[#This Row],[Projectmedewerker]]=1,Tb_Activiteiten[[#Headers],[Projectmedewerker]],"")))</f>
        <v/>
      </c>
      <c r="AD957" t="str">
        <f>IF(ISNUMBER(FIND("arbeid",Methode_Keuze)),"",IF(ISNUMBER(FIND("arbeid",Methode_Keuze)),"",IF(Tb_Activiteiten[[#This Row],[Landbouwer]]=1,Tb_Activiteiten[[#Headers],[Landbouwer]],"")))</f>
        <v/>
      </c>
      <c r="AE957" t="str">
        <f>IF(ISNUMBER(FIND("arbeid",Methode_Keuze)),"",IF(ISNUMBER(FIND("arbeid",Methode_Keuze)),"",IF(Tb_Activiteiten[[#This Row],[Adviseur]]=1,Tb_Activiteiten[[#Headers],[Adviseur]],"")))</f>
        <v/>
      </c>
      <c r="AF957" t="str">
        <f>IF(ISNUMBER(FIND("arbeid",Methode_Keuze)),"",IF(ISNUMBER(FIND("arbeid",Methode_Keuze)),"",IF(Tb_Activiteiten[[#This Row],[Projectleider/Expert]]=1,Tb_Activiteiten[[#Headers],[Projectleider/Expert]],"")))</f>
        <v/>
      </c>
      <c r="AG957" t="str">
        <f>IF(ISNUMBER(FIND("arbeid",Methode_Keuze)),"",IF(ISNUMBER(FIND("arbeid",Methode_Keuze)),"",IF(Tb_Activiteiten[[#This Row],[Arbeidskosten]]=1,Tb_Activiteiten[[#Headers],[Arbeidskosten]],"")))</f>
        <v/>
      </c>
      <c r="AH957" t="str">
        <f>IF(ISNUMBER(FIND("arbeid",Methode_Keuze)),"",IF(ISNUMBER(FIND("arbeid",Methode_Keuze)),"",IF(Tb_Activiteiten[[#This Row],[Arbeidskosten op basis van IKS]]=1,Tb_Activiteiten[[#Headers],[Arbeidskosten op basis van IKS]],"")))</f>
        <v/>
      </c>
      <c r="AI957" t="str">
        <f>IF(ISNUMBER(FIND("overige",Methode_Keuze)),"",IF(Tb_Activiteiten[[#This Row],[Kosten derden exclusief btw]]=1,Tb_Activiteiten[[#Headers],[Kosten derden exclusief btw]],""))</f>
        <v/>
      </c>
      <c r="AJ957" t="str">
        <f>IF(ISNUMBER(FIND("overige",Methode_Keuze)),"",IF(Tb_Activiteiten[[#This Row],[Niet verrekenbare btw]]=1,Tb_Activiteiten[[#Headers],[Niet verrekenbare btw]],""))</f>
        <v/>
      </c>
      <c r="AK957" t="str">
        <f>IF(ISNUMBER(FIND("overige",Methode_Keuze)),"",IF(Tb_Activiteiten[[#This Row],[Grondkosten]]=1,Tb_Activiteiten[[#Headers],[Grondkosten]],""))</f>
        <v/>
      </c>
      <c r="AL957" t="str">
        <f>IF(ISNUMBER(FIND("overige",Methode_Keuze)),"",IF(Tb_Activiteiten[[#This Row],[Bijdrage in natura (overige)]]=1,Tb_Activiteiten[[#Headers],[Bijdrage in natura (overige)]],""))</f>
        <v/>
      </c>
      <c r="AM957" t="str">
        <f>IF(ISNUMBER(FIND("overige",Methode_Keuze)),"",IF(Tb_Activiteiten[[#This Row],[Bijdrage in natura (vrijwilligers)]]=1,Tb_Activiteiten[[#Headers],[Bijdrage in natura (vrijwilligers)]],""))</f>
        <v/>
      </c>
      <c r="AN957" t="str">
        <f>IF(ISNUMBER(FIND("overige",Methode_Keuze)),"",IF(Tb_Activiteiten[[#This Row],[Afschrijvingskosten]]=1,Tb_Activiteiten[[#Headers],[Afschrijvingskosten]],""))</f>
        <v/>
      </c>
    </row>
    <row r="958" spans="1:40" x14ac:dyDescent="0.25">
      <c r="A958" s="342"/>
      <c r="F958" s="81"/>
      <c r="G958" s="81"/>
      <c r="L958" s="71"/>
      <c r="N958" t="str">
        <f>IFERROR(IF(VLOOKUP(Tb_Activiteiten[[#This Row],[Openstelling]],Tb_Openstelling[],2,0)=1,1,""),"")</f>
        <v/>
      </c>
      <c r="AA958" t="str">
        <f>IF(ISNUMBER(FIND("arbeid",Methode_Keuze)),"",IF(ISNUMBER(FIND("arbeid",Methode_Keuze)),"",IF(Tb_Activiteiten[[#This Row],[Loonkosten]]=1,Tb_Activiteiten[[#Headers],[Loonkosten]],"")))</f>
        <v/>
      </c>
      <c r="AB958" t="str">
        <f>IF(ISNUMBER(FIND("arbeid",Methode_Keuze)),"",IF(ISNUMBER(FIND("arbeid",Methode_Keuze)),"",IF(Tb_Activiteiten[[#This Row],[Eigen arbeid]]=1,Tb_Activiteiten[[#Headers],[Eigen arbeid]],"")))</f>
        <v/>
      </c>
      <c r="AC958" t="str">
        <f>IF(ISNUMBER(FIND("arbeid",Methode_Keuze)),"",IF(ISNUMBER(FIND("arbeid",Methode_Keuze)),"",IF(Tb_Activiteiten[[#This Row],[Projectmedewerker]]=1,Tb_Activiteiten[[#Headers],[Projectmedewerker]],"")))</f>
        <v/>
      </c>
      <c r="AD958" t="str">
        <f>IF(ISNUMBER(FIND("arbeid",Methode_Keuze)),"",IF(ISNUMBER(FIND("arbeid",Methode_Keuze)),"",IF(Tb_Activiteiten[[#This Row],[Landbouwer]]=1,Tb_Activiteiten[[#Headers],[Landbouwer]],"")))</f>
        <v/>
      </c>
      <c r="AE958" t="str">
        <f>IF(ISNUMBER(FIND("arbeid",Methode_Keuze)),"",IF(ISNUMBER(FIND("arbeid",Methode_Keuze)),"",IF(Tb_Activiteiten[[#This Row],[Adviseur]]=1,Tb_Activiteiten[[#Headers],[Adviseur]],"")))</f>
        <v/>
      </c>
      <c r="AF958" t="str">
        <f>IF(ISNUMBER(FIND("arbeid",Methode_Keuze)),"",IF(ISNUMBER(FIND("arbeid",Methode_Keuze)),"",IF(Tb_Activiteiten[[#This Row],[Projectleider/Expert]]=1,Tb_Activiteiten[[#Headers],[Projectleider/Expert]],"")))</f>
        <v/>
      </c>
      <c r="AG958" t="str">
        <f>IF(ISNUMBER(FIND("arbeid",Methode_Keuze)),"",IF(ISNUMBER(FIND("arbeid",Methode_Keuze)),"",IF(Tb_Activiteiten[[#This Row],[Arbeidskosten]]=1,Tb_Activiteiten[[#Headers],[Arbeidskosten]],"")))</f>
        <v/>
      </c>
      <c r="AH958" t="str">
        <f>IF(ISNUMBER(FIND("arbeid",Methode_Keuze)),"",IF(ISNUMBER(FIND("arbeid",Methode_Keuze)),"",IF(Tb_Activiteiten[[#This Row],[Arbeidskosten op basis van IKS]]=1,Tb_Activiteiten[[#Headers],[Arbeidskosten op basis van IKS]],"")))</f>
        <v/>
      </c>
      <c r="AI958" t="str">
        <f>IF(ISNUMBER(FIND("overige",Methode_Keuze)),"",IF(Tb_Activiteiten[[#This Row],[Kosten derden exclusief btw]]=1,Tb_Activiteiten[[#Headers],[Kosten derden exclusief btw]],""))</f>
        <v/>
      </c>
      <c r="AJ958" t="str">
        <f>IF(ISNUMBER(FIND("overige",Methode_Keuze)),"",IF(Tb_Activiteiten[[#This Row],[Niet verrekenbare btw]]=1,Tb_Activiteiten[[#Headers],[Niet verrekenbare btw]],""))</f>
        <v/>
      </c>
      <c r="AK958" t="str">
        <f>IF(ISNUMBER(FIND("overige",Methode_Keuze)),"",IF(Tb_Activiteiten[[#This Row],[Grondkosten]]=1,Tb_Activiteiten[[#Headers],[Grondkosten]],""))</f>
        <v/>
      </c>
      <c r="AL958" t="str">
        <f>IF(ISNUMBER(FIND("overige",Methode_Keuze)),"",IF(Tb_Activiteiten[[#This Row],[Bijdrage in natura (overige)]]=1,Tb_Activiteiten[[#Headers],[Bijdrage in natura (overige)]],""))</f>
        <v/>
      </c>
      <c r="AM958" t="str">
        <f>IF(ISNUMBER(FIND("overige",Methode_Keuze)),"",IF(Tb_Activiteiten[[#This Row],[Bijdrage in natura (vrijwilligers)]]=1,Tb_Activiteiten[[#Headers],[Bijdrage in natura (vrijwilligers)]],""))</f>
        <v/>
      </c>
      <c r="AN958" t="str">
        <f>IF(ISNUMBER(FIND("overige",Methode_Keuze)),"",IF(Tb_Activiteiten[[#This Row],[Afschrijvingskosten]]=1,Tb_Activiteiten[[#Headers],[Afschrijvingskosten]],""))</f>
        <v/>
      </c>
    </row>
    <row r="959" spans="1:40" x14ac:dyDescent="0.25">
      <c r="A959" s="342"/>
      <c r="F959" s="81"/>
      <c r="G959" s="81"/>
      <c r="L959" s="71"/>
      <c r="N959" t="str">
        <f>IFERROR(IF(VLOOKUP(Tb_Activiteiten[[#This Row],[Openstelling]],Tb_Openstelling[],2,0)=1,1,""),"")</f>
        <v/>
      </c>
      <c r="AA959" t="str">
        <f>IF(ISNUMBER(FIND("arbeid",Methode_Keuze)),"",IF(ISNUMBER(FIND("arbeid",Methode_Keuze)),"",IF(Tb_Activiteiten[[#This Row],[Loonkosten]]=1,Tb_Activiteiten[[#Headers],[Loonkosten]],"")))</f>
        <v/>
      </c>
      <c r="AB959" t="str">
        <f>IF(ISNUMBER(FIND("arbeid",Methode_Keuze)),"",IF(ISNUMBER(FIND("arbeid",Methode_Keuze)),"",IF(Tb_Activiteiten[[#This Row],[Eigen arbeid]]=1,Tb_Activiteiten[[#Headers],[Eigen arbeid]],"")))</f>
        <v/>
      </c>
      <c r="AC959" t="str">
        <f>IF(ISNUMBER(FIND("arbeid",Methode_Keuze)),"",IF(ISNUMBER(FIND("arbeid",Methode_Keuze)),"",IF(Tb_Activiteiten[[#This Row],[Projectmedewerker]]=1,Tb_Activiteiten[[#Headers],[Projectmedewerker]],"")))</f>
        <v/>
      </c>
      <c r="AD959" t="str">
        <f>IF(ISNUMBER(FIND("arbeid",Methode_Keuze)),"",IF(ISNUMBER(FIND("arbeid",Methode_Keuze)),"",IF(Tb_Activiteiten[[#This Row],[Landbouwer]]=1,Tb_Activiteiten[[#Headers],[Landbouwer]],"")))</f>
        <v/>
      </c>
      <c r="AE959" t="str">
        <f>IF(ISNUMBER(FIND("arbeid",Methode_Keuze)),"",IF(ISNUMBER(FIND("arbeid",Methode_Keuze)),"",IF(Tb_Activiteiten[[#This Row],[Adviseur]]=1,Tb_Activiteiten[[#Headers],[Adviseur]],"")))</f>
        <v/>
      </c>
      <c r="AF959" t="str">
        <f>IF(ISNUMBER(FIND("arbeid",Methode_Keuze)),"",IF(ISNUMBER(FIND("arbeid",Methode_Keuze)),"",IF(Tb_Activiteiten[[#This Row],[Projectleider/Expert]]=1,Tb_Activiteiten[[#Headers],[Projectleider/Expert]],"")))</f>
        <v/>
      </c>
      <c r="AG959" t="str">
        <f>IF(ISNUMBER(FIND("arbeid",Methode_Keuze)),"",IF(ISNUMBER(FIND("arbeid",Methode_Keuze)),"",IF(Tb_Activiteiten[[#This Row],[Arbeidskosten]]=1,Tb_Activiteiten[[#Headers],[Arbeidskosten]],"")))</f>
        <v/>
      </c>
      <c r="AH959" t="str">
        <f>IF(ISNUMBER(FIND("arbeid",Methode_Keuze)),"",IF(ISNUMBER(FIND("arbeid",Methode_Keuze)),"",IF(Tb_Activiteiten[[#This Row],[Arbeidskosten op basis van IKS]]=1,Tb_Activiteiten[[#Headers],[Arbeidskosten op basis van IKS]],"")))</f>
        <v/>
      </c>
      <c r="AI959" t="str">
        <f>IF(ISNUMBER(FIND("overige",Methode_Keuze)),"",IF(Tb_Activiteiten[[#This Row],[Kosten derden exclusief btw]]=1,Tb_Activiteiten[[#Headers],[Kosten derden exclusief btw]],""))</f>
        <v/>
      </c>
      <c r="AJ959" t="str">
        <f>IF(ISNUMBER(FIND("overige",Methode_Keuze)),"",IF(Tb_Activiteiten[[#This Row],[Niet verrekenbare btw]]=1,Tb_Activiteiten[[#Headers],[Niet verrekenbare btw]],""))</f>
        <v/>
      </c>
      <c r="AK959" t="str">
        <f>IF(ISNUMBER(FIND("overige",Methode_Keuze)),"",IF(Tb_Activiteiten[[#This Row],[Grondkosten]]=1,Tb_Activiteiten[[#Headers],[Grondkosten]],""))</f>
        <v/>
      </c>
      <c r="AL959" t="str">
        <f>IF(ISNUMBER(FIND("overige",Methode_Keuze)),"",IF(Tb_Activiteiten[[#This Row],[Bijdrage in natura (overige)]]=1,Tb_Activiteiten[[#Headers],[Bijdrage in natura (overige)]],""))</f>
        <v/>
      </c>
      <c r="AM959" t="str">
        <f>IF(ISNUMBER(FIND("overige",Methode_Keuze)),"",IF(Tb_Activiteiten[[#This Row],[Bijdrage in natura (vrijwilligers)]]=1,Tb_Activiteiten[[#Headers],[Bijdrage in natura (vrijwilligers)]],""))</f>
        <v/>
      </c>
      <c r="AN959" t="str">
        <f>IF(ISNUMBER(FIND("overige",Methode_Keuze)),"",IF(Tb_Activiteiten[[#This Row],[Afschrijvingskosten]]=1,Tb_Activiteiten[[#Headers],[Afschrijvingskosten]],""))</f>
        <v/>
      </c>
    </row>
    <row r="960" spans="1:40" x14ac:dyDescent="0.25">
      <c r="A960" s="342"/>
      <c r="F960" s="81"/>
      <c r="G960" s="81"/>
      <c r="L960" s="71"/>
      <c r="N960" t="str">
        <f>IFERROR(IF(VLOOKUP(Tb_Activiteiten[[#This Row],[Openstelling]],Tb_Openstelling[],2,0)=1,1,""),"")</f>
        <v/>
      </c>
      <c r="AA960" t="str">
        <f>IF(ISNUMBER(FIND("arbeid",Methode_Keuze)),"",IF(ISNUMBER(FIND("arbeid",Methode_Keuze)),"",IF(Tb_Activiteiten[[#This Row],[Loonkosten]]=1,Tb_Activiteiten[[#Headers],[Loonkosten]],"")))</f>
        <v/>
      </c>
      <c r="AB960" t="str">
        <f>IF(ISNUMBER(FIND("arbeid",Methode_Keuze)),"",IF(ISNUMBER(FIND("arbeid",Methode_Keuze)),"",IF(Tb_Activiteiten[[#This Row],[Eigen arbeid]]=1,Tb_Activiteiten[[#Headers],[Eigen arbeid]],"")))</f>
        <v/>
      </c>
      <c r="AC960" t="str">
        <f>IF(ISNUMBER(FIND("arbeid",Methode_Keuze)),"",IF(ISNUMBER(FIND("arbeid",Methode_Keuze)),"",IF(Tb_Activiteiten[[#This Row],[Projectmedewerker]]=1,Tb_Activiteiten[[#Headers],[Projectmedewerker]],"")))</f>
        <v/>
      </c>
      <c r="AD960" t="str">
        <f>IF(ISNUMBER(FIND("arbeid",Methode_Keuze)),"",IF(ISNUMBER(FIND("arbeid",Methode_Keuze)),"",IF(Tb_Activiteiten[[#This Row],[Landbouwer]]=1,Tb_Activiteiten[[#Headers],[Landbouwer]],"")))</f>
        <v/>
      </c>
      <c r="AE960" t="str">
        <f>IF(ISNUMBER(FIND("arbeid",Methode_Keuze)),"",IF(ISNUMBER(FIND("arbeid",Methode_Keuze)),"",IF(Tb_Activiteiten[[#This Row],[Adviseur]]=1,Tb_Activiteiten[[#Headers],[Adviseur]],"")))</f>
        <v/>
      </c>
      <c r="AF960" t="str">
        <f>IF(ISNUMBER(FIND("arbeid",Methode_Keuze)),"",IF(ISNUMBER(FIND("arbeid",Methode_Keuze)),"",IF(Tb_Activiteiten[[#This Row],[Projectleider/Expert]]=1,Tb_Activiteiten[[#Headers],[Projectleider/Expert]],"")))</f>
        <v/>
      </c>
      <c r="AG960" t="str">
        <f>IF(ISNUMBER(FIND("arbeid",Methode_Keuze)),"",IF(ISNUMBER(FIND("arbeid",Methode_Keuze)),"",IF(Tb_Activiteiten[[#This Row],[Arbeidskosten]]=1,Tb_Activiteiten[[#Headers],[Arbeidskosten]],"")))</f>
        <v/>
      </c>
      <c r="AH960" t="str">
        <f>IF(ISNUMBER(FIND("arbeid",Methode_Keuze)),"",IF(ISNUMBER(FIND("arbeid",Methode_Keuze)),"",IF(Tb_Activiteiten[[#This Row],[Arbeidskosten op basis van IKS]]=1,Tb_Activiteiten[[#Headers],[Arbeidskosten op basis van IKS]],"")))</f>
        <v/>
      </c>
      <c r="AI960" t="str">
        <f>IF(ISNUMBER(FIND("overige",Methode_Keuze)),"",IF(Tb_Activiteiten[[#This Row],[Kosten derden exclusief btw]]=1,Tb_Activiteiten[[#Headers],[Kosten derden exclusief btw]],""))</f>
        <v/>
      </c>
      <c r="AJ960" t="str">
        <f>IF(ISNUMBER(FIND("overige",Methode_Keuze)),"",IF(Tb_Activiteiten[[#This Row],[Niet verrekenbare btw]]=1,Tb_Activiteiten[[#Headers],[Niet verrekenbare btw]],""))</f>
        <v/>
      </c>
      <c r="AK960" t="str">
        <f>IF(ISNUMBER(FIND("overige",Methode_Keuze)),"",IF(Tb_Activiteiten[[#This Row],[Grondkosten]]=1,Tb_Activiteiten[[#Headers],[Grondkosten]],""))</f>
        <v/>
      </c>
      <c r="AL960" t="str">
        <f>IF(ISNUMBER(FIND("overige",Methode_Keuze)),"",IF(Tb_Activiteiten[[#This Row],[Bijdrage in natura (overige)]]=1,Tb_Activiteiten[[#Headers],[Bijdrage in natura (overige)]],""))</f>
        <v/>
      </c>
      <c r="AM960" t="str">
        <f>IF(ISNUMBER(FIND("overige",Methode_Keuze)),"",IF(Tb_Activiteiten[[#This Row],[Bijdrage in natura (vrijwilligers)]]=1,Tb_Activiteiten[[#Headers],[Bijdrage in natura (vrijwilligers)]],""))</f>
        <v/>
      </c>
      <c r="AN960" t="str">
        <f>IF(ISNUMBER(FIND("overige",Methode_Keuze)),"",IF(Tb_Activiteiten[[#This Row],[Afschrijvingskosten]]=1,Tb_Activiteiten[[#Headers],[Afschrijvingskosten]],""))</f>
        <v/>
      </c>
    </row>
    <row r="961" spans="1:40" x14ac:dyDescent="0.25">
      <c r="A961" s="342"/>
      <c r="F961" s="81"/>
      <c r="G961" s="81"/>
      <c r="L961" s="71"/>
      <c r="N961" t="str">
        <f>IFERROR(IF(VLOOKUP(Tb_Activiteiten[[#This Row],[Openstelling]],Tb_Openstelling[],2,0)=1,1,""),"")</f>
        <v/>
      </c>
      <c r="AA961" t="str">
        <f>IF(ISNUMBER(FIND("arbeid",Methode_Keuze)),"",IF(ISNUMBER(FIND("arbeid",Methode_Keuze)),"",IF(Tb_Activiteiten[[#This Row],[Loonkosten]]=1,Tb_Activiteiten[[#Headers],[Loonkosten]],"")))</f>
        <v/>
      </c>
      <c r="AB961" t="str">
        <f>IF(ISNUMBER(FIND("arbeid",Methode_Keuze)),"",IF(ISNUMBER(FIND("arbeid",Methode_Keuze)),"",IF(Tb_Activiteiten[[#This Row],[Eigen arbeid]]=1,Tb_Activiteiten[[#Headers],[Eigen arbeid]],"")))</f>
        <v/>
      </c>
      <c r="AC961" t="str">
        <f>IF(ISNUMBER(FIND("arbeid",Methode_Keuze)),"",IF(ISNUMBER(FIND("arbeid",Methode_Keuze)),"",IF(Tb_Activiteiten[[#This Row],[Projectmedewerker]]=1,Tb_Activiteiten[[#Headers],[Projectmedewerker]],"")))</f>
        <v/>
      </c>
      <c r="AD961" t="str">
        <f>IF(ISNUMBER(FIND("arbeid",Methode_Keuze)),"",IF(ISNUMBER(FIND("arbeid",Methode_Keuze)),"",IF(Tb_Activiteiten[[#This Row],[Landbouwer]]=1,Tb_Activiteiten[[#Headers],[Landbouwer]],"")))</f>
        <v/>
      </c>
      <c r="AE961" t="str">
        <f>IF(ISNUMBER(FIND("arbeid",Methode_Keuze)),"",IF(ISNUMBER(FIND("arbeid",Methode_Keuze)),"",IF(Tb_Activiteiten[[#This Row],[Adviseur]]=1,Tb_Activiteiten[[#Headers],[Adviseur]],"")))</f>
        <v/>
      </c>
      <c r="AF961" t="str">
        <f>IF(ISNUMBER(FIND("arbeid",Methode_Keuze)),"",IF(ISNUMBER(FIND("arbeid",Methode_Keuze)),"",IF(Tb_Activiteiten[[#This Row],[Projectleider/Expert]]=1,Tb_Activiteiten[[#Headers],[Projectleider/Expert]],"")))</f>
        <v/>
      </c>
      <c r="AG961" t="str">
        <f>IF(ISNUMBER(FIND("arbeid",Methode_Keuze)),"",IF(ISNUMBER(FIND("arbeid",Methode_Keuze)),"",IF(Tb_Activiteiten[[#This Row],[Arbeidskosten]]=1,Tb_Activiteiten[[#Headers],[Arbeidskosten]],"")))</f>
        <v/>
      </c>
      <c r="AH961" t="str">
        <f>IF(ISNUMBER(FIND("arbeid",Methode_Keuze)),"",IF(ISNUMBER(FIND("arbeid",Methode_Keuze)),"",IF(Tb_Activiteiten[[#This Row],[Arbeidskosten op basis van IKS]]=1,Tb_Activiteiten[[#Headers],[Arbeidskosten op basis van IKS]],"")))</f>
        <v/>
      </c>
      <c r="AI961" t="str">
        <f>IF(ISNUMBER(FIND("overige",Methode_Keuze)),"",IF(Tb_Activiteiten[[#This Row],[Kosten derden exclusief btw]]=1,Tb_Activiteiten[[#Headers],[Kosten derden exclusief btw]],""))</f>
        <v/>
      </c>
      <c r="AJ961" t="str">
        <f>IF(ISNUMBER(FIND("overige",Methode_Keuze)),"",IF(Tb_Activiteiten[[#This Row],[Niet verrekenbare btw]]=1,Tb_Activiteiten[[#Headers],[Niet verrekenbare btw]],""))</f>
        <v/>
      </c>
      <c r="AK961" t="str">
        <f>IF(ISNUMBER(FIND("overige",Methode_Keuze)),"",IF(Tb_Activiteiten[[#This Row],[Grondkosten]]=1,Tb_Activiteiten[[#Headers],[Grondkosten]],""))</f>
        <v/>
      </c>
      <c r="AL961" t="str">
        <f>IF(ISNUMBER(FIND("overige",Methode_Keuze)),"",IF(Tb_Activiteiten[[#This Row],[Bijdrage in natura (overige)]]=1,Tb_Activiteiten[[#Headers],[Bijdrage in natura (overige)]],""))</f>
        <v/>
      </c>
      <c r="AM961" t="str">
        <f>IF(ISNUMBER(FIND("overige",Methode_Keuze)),"",IF(Tb_Activiteiten[[#This Row],[Bijdrage in natura (vrijwilligers)]]=1,Tb_Activiteiten[[#Headers],[Bijdrage in natura (vrijwilligers)]],""))</f>
        <v/>
      </c>
      <c r="AN961" t="str">
        <f>IF(ISNUMBER(FIND("overige",Methode_Keuze)),"",IF(Tb_Activiteiten[[#This Row],[Afschrijvingskosten]]=1,Tb_Activiteiten[[#Headers],[Afschrijvingskosten]],""))</f>
        <v/>
      </c>
    </row>
    <row r="962" spans="1:40" x14ac:dyDescent="0.25">
      <c r="A962" s="342"/>
      <c r="F962" s="81"/>
      <c r="G962" s="81"/>
      <c r="L962" s="71"/>
      <c r="N962" t="str">
        <f>IFERROR(IF(VLOOKUP(Tb_Activiteiten[[#This Row],[Openstelling]],Tb_Openstelling[],2,0)=1,1,""),"")</f>
        <v/>
      </c>
      <c r="AA962" t="str">
        <f>IF(ISNUMBER(FIND("arbeid",Methode_Keuze)),"",IF(ISNUMBER(FIND("arbeid",Methode_Keuze)),"",IF(Tb_Activiteiten[[#This Row],[Loonkosten]]=1,Tb_Activiteiten[[#Headers],[Loonkosten]],"")))</f>
        <v/>
      </c>
      <c r="AB962" t="str">
        <f>IF(ISNUMBER(FIND("arbeid",Methode_Keuze)),"",IF(ISNUMBER(FIND("arbeid",Methode_Keuze)),"",IF(Tb_Activiteiten[[#This Row],[Eigen arbeid]]=1,Tb_Activiteiten[[#Headers],[Eigen arbeid]],"")))</f>
        <v/>
      </c>
      <c r="AC962" t="str">
        <f>IF(ISNUMBER(FIND("arbeid",Methode_Keuze)),"",IF(ISNUMBER(FIND("arbeid",Methode_Keuze)),"",IF(Tb_Activiteiten[[#This Row],[Projectmedewerker]]=1,Tb_Activiteiten[[#Headers],[Projectmedewerker]],"")))</f>
        <v/>
      </c>
      <c r="AD962" t="str">
        <f>IF(ISNUMBER(FIND("arbeid",Methode_Keuze)),"",IF(ISNUMBER(FIND("arbeid",Methode_Keuze)),"",IF(Tb_Activiteiten[[#This Row],[Landbouwer]]=1,Tb_Activiteiten[[#Headers],[Landbouwer]],"")))</f>
        <v/>
      </c>
      <c r="AE962" t="str">
        <f>IF(ISNUMBER(FIND("arbeid",Methode_Keuze)),"",IF(ISNUMBER(FIND("arbeid",Methode_Keuze)),"",IF(Tb_Activiteiten[[#This Row],[Adviseur]]=1,Tb_Activiteiten[[#Headers],[Adviseur]],"")))</f>
        <v/>
      </c>
      <c r="AF962" t="str">
        <f>IF(ISNUMBER(FIND("arbeid",Methode_Keuze)),"",IF(ISNUMBER(FIND("arbeid",Methode_Keuze)),"",IF(Tb_Activiteiten[[#This Row],[Projectleider/Expert]]=1,Tb_Activiteiten[[#Headers],[Projectleider/Expert]],"")))</f>
        <v/>
      </c>
      <c r="AG962" t="str">
        <f>IF(ISNUMBER(FIND("arbeid",Methode_Keuze)),"",IF(ISNUMBER(FIND("arbeid",Methode_Keuze)),"",IF(Tb_Activiteiten[[#This Row],[Arbeidskosten]]=1,Tb_Activiteiten[[#Headers],[Arbeidskosten]],"")))</f>
        <v/>
      </c>
      <c r="AH962" t="str">
        <f>IF(ISNUMBER(FIND("arbeid",Methode_Keuze)),"",IF(ISNUMBER(FIND("arbeid",Methode_Keuze)),"",IF(Tb_Activiteiten[[#This Row],[Arbeidskosten op basis van IKS]]=1,Tb_Activiteiten[[#Headers],[Arbeidskosten op basis van IKS]],"")))</f>
        <v/>
      </c>
      <c r="AI962" t="str">
        <f>IF(ISNUMBER(FIND("overige",Methode_Keuze)),"",IF(Tb_Activiteiten[[#This Row],[Kosten derden exclusief btw]]=1,Tb_Activiteiten[[#Headers],[Kosten derden exclusief btw]],""))</f>
        <v/>
      </c>
      <c r="AJ962" t="str">
        <f>IF(ISNUMBER(FIND("overige",Methode_Keuze)),"",IF(Tb_Activiteiten[[#This Row],[Niet verrekenbare btw]]=1,Tb_Activiteiten[[#Headers],[Niet verrekenbare btw]],""))</f>
        <v/>
      </c>
      <c r="AK962" t="str">
        <f>IF(ISNUMBER(FIND("overige",Methode_Keuze)),"",IF(Tb_Activiteiten[[#This Row],[Grondkosten]]=1,Tb_Activiteiten[[#Headers],[Grondkosten]],""))</f>
        <v/>
      </c>
      <c r="AL962" t="str">
        <f>IF(ISNUMBER(FIND("overige",Methode_Keuze)),"",IF(Tb_Activiteiten[[#This Row],[Bijdrage in natura (overige)]]=1,Tb_Activiteiten[[#Headers],[Bijdrage in natura (overige)]],""))</f>
        <v/>
      </c>
      <c r="AM962" t="str">
        <f>IF(ISNUMBER(FIND("overige",Methode_Keuze)),"",IF(Tb_Activiteiten[[#This Row],[Bijdrage in natura (vrijwilligers)]]=1,Tb_Activiteiten[[#Headers],[Bijdrage in natura (vrijwilligers)]],""))</f>
        <v/>
      </c>
      <c r="AN962" t="str">
        <f>IF(ISNUMBER(FIND("overige",Methode_Keuze)),"",IF(Tb_Activiteiten[[#This Row],[Afschrijvingskosten]]=1,Tb_Activiteiten[[#Headers],[Afschrijvingskosten]],""))</f>
        <v/>
      </c>
    </row>
    <row r="963" spans="1:40" x14ac:dyDescent="0.25">
      <c r="A963" s="342"/>
      <c r="F963" s="81"/>
      <c r="G963" s="81"/>
      <c r="L963" s="71"/>
      <c r="N963" t="str">
        <f>IFERROR(IF(VLOOKUP(Tb_Activiteiten[[#This Row],[Openstelling]],Tb_Openstelling[],2,0)=1,1,""),"")</f>
        <v/>
      </c>
      <c r="AA963" t="str">
        <f>IF(ISNUMBER(FIND("arbeid",Methode_Keuze)),"",IF(ISNUMBER(FIND("arbeid",Methode_Keuze)),"",IF(Tb_Activiteiten[[#This Row],[Loonkosten]]=1,Tb_Activiteiten[[#Headers],[Loonkosten]],"")))</f>
        <v/>
      </c>
      <c r="AB963" t="str">
        <f>IF(ISNUMBER(FIND("arbeid",Methode_Keuze)),"",IF(ISNUMBER(FIND("arbeid",Methode_Keuze)),"",IF(Tb_Activiteiten[[#This Row],[Eigen arbeid]]=1,Tb_Activiteiten[[#Headers],[Eigen arbeid]],"")))</f>
        <v/>
      </c>
      <c r="AC963" t="str">
        <f>IF(ISNUMBER(FIND("arbeid",Methode_Keuze)),"",IF(ISNUMBER(FIND("arbeid",Methode_Keuze)),"",IF(Tb_Activiteiten[[#This Row],[Projectmedewerker]]=1,Tb_Activiteiten[[#Headers],[Projectmedewerker]],"")))</f>
        <v/>
      </c>
      <c r="AD963" t="str">
        <f>IF(ISNUMBER(FIND("arbeid",Methode_Keuze)),"",IF(ISNUMBER(FIND("arbeid",Methode_Keuze)),"",IF(Tb_Activiteiten[[#This Row],[Landbouwer]]=1,Tb_Activiteiten[[#Headers],[Landbouwer]],"")))</f>
        <v/>
      </c>
      <c r="AE963" t="str">
        <f>IF(ISNUMBER(FIND("arbeid",Methode_Keuze)),"",IF(ISNUMBER(FIND("arbeid",Methode_Keuze)),"",IF(Tb_Activiteiten[[#This Row],[Adviseur]]=1,Tb_Activiteiten[[#Headers],[Adviseur]],"")))</f>
        <v/>
      </c>
      <c r="AF963" t="str">
        <f>IF(ISNUMBER(FIND("arbeid",Methode_Keuze)),"",IF(ISNUMBER(FIND("arbeid",Methode_Keuze)),"",IF(Tb_Activiteiten[[#This Row],[Projectleider/Expert]]=1,Tb_Activiteiten[[#Headers],[Projectleider/Expert]],"")))</f>
        <v/>
      </c>
      <c r="AG963" t="str">
        <f>IF(ISNUMBER(FIND("arbeid",Methode_Keuze)),"",IF(ISNUMBER(FIND("arbeid",Methode_Keuze)),"",IF(Tb_Activiteiten[[#This Row],[Arbeidskosten]]=1,Tb_Activiteiten[[#Headers],[Arbeidskosten]],"")))</f>
        <v/>
      </c>
      <c r="AH963" t="str">
        <f>IF(ISNUMBER(FIND("arbeid",Methode_Keuze)),"",IF(ISNUMBER(FIND("arbeid",Methode_Keuze)),"",IF(Tb_Activiteiten[[#This Row],[Arbeidskosten op basis van IKS]]=1,Tb_Activiteiten[[#Headers],[Arbeidskosten op basis van IKS]],"")))</f>
        <v/>
      </c>
      <c r="AI963" t="str">
        <f>IF(ISNUMBER(FIND("overige",Methode_Keuze)),"",IF(Tb_Activiteiten[[#This Row],[Kosten derden exclusief btw]]=1,Tb_Activiteiten[[#Headers],[Kosten derden exclusief btw]],""))</f>
        <v/>
      </c>
      <c r="AJ963" t="str">
        <f>IF(ISNUMBER(FIND("overige",Methode_Keuze)),"",IF(Tb_Activiteiten[[#This Row],[Niet verrekenbare btw]]=1,Tb_Activiteiten[[#Headers],[Niet verrekenbare btw]],""))</f>
        <v/>
      </c>
      <c r="AK963" t="str">
        <f>IF(ISNUMBER(FIND("overige",Methode_Keuze)),"",IF(Tb_Activiteiten[[#This Row],[Grondkosten]]=1,Tb_Activiteiten[[#Headers],[Grondkosten]],""))</f>
        <v/>
      </c>
      <c r="AL963" t="str">
        <f>IF(ISNUMBER(FIND("overige",Methode_Keuze)),"",IF(Tb_Activiteiten[[#This Row],[Bijdrage in natura (overige)]]=1,Tb_Activiteiten[[#Headers],[Bijdrage in natura (overige)]],""))</f>
        <v/>
      </c>
      <c r="AM963" t="str">
        <f>IF(ISNUMBER(FIND("overige",Methode_Keuze)),"",IF(Tb_Activiteiten[[#This Row],[Bijdrage in natura (vrijwilligers)]]=1,Tb_Activiteiten[[#Headers],[Bijdrage in natura (vrijwilligers)]],""))</f>
        <v/>
      </c>
      <c r="AN963" t="str">
        <f>IF(ISNUMBER(FIND("overige",Methode_Keuze)),"",IF(Tb_Activiteiten[[#This Row],[Afschrijvingskosten]]=1,Tb_Activiteiten[[#Headers],[Afschrijvingskosten]],""))</f>
        <v/>
      </c>
    </row>
    <row r="964" spans="1:40" x14ac:dyDescent="0.25">
      <c r="A964" s="342"/>
      <c r="F964" s="81"/>
      <c r="G964" s="81"/>
      <c r="L964" s="71"/>
      <c r="N964" t="str">
        <f>IFERROR(IF(VLOOKUP(Tb_Activiteiten[[#This Row],[Openstelling]],Tb_Openstelling[],2,0)=1,1,""),"")</f>
        <v/>
      </c>
      <c r="AA964" t="str">
        <f>IF(ISNUMBER(FIND("arbeid",Methode_Keuze)),"",IF(ISNUMBER(FIND("arbeid",Methode_Keuze)),"",IF(Tb_Activiteiten[[#This Row],[Loonkosten]]=1,Tb_Activiteiten[[#Headers],[Loonkosten]],"")))</f>
        <v/>
      </c>
      <c r="AB964" t="str">
        <f>IF(ISNUMBER(FIND("arbeid",Methode_Keuze)),"",IF(ISNUMBER(FIND("arbeid",Methode_Keuze)),"",IF(Tb_Activiteiten[[#This Row],[Eigen arbeid]]=1,Tb_Activiteiten[[#Headers],[Eigen arbeid]],"")))</f>
        <v/>
      </c>
      <c r="AC964" t="str">
        <f>IF(ISNUMBER(FIND("arbeid",Methode_Keuze)),"",IF(ISNUMBER(FIND("arbeid",Methode_Keuze)),"",IF(Tb_Activiteiten[[#This Row],[Projectmedewerker]]=1,Tb_Activiteiten[[#Headers],[Projectmedewerker]],"")))</f>
        <v/>
      </c>
      <c r="AD964" t="str">
        <f>IF(ISNUMBER(FIND("arbeid",Methode_Keuze)),"",IF(ISNUMBER(FIND("arbeid",Methode_Keuze)),"",IF(Tb_Activiteiten[[#This Row],[Landbouwer]]=1,Tb_Activiteiten[[#Headers],[Landbouwer]],"")))</f>
        <v/>
      </c>
      <c r="AE964" t="str">
        <f>IF(ISNUMBER(FIND("arbeid",Methode_Keuze)),"",IF(ISNUMBER(FIND("arbeid",Methode_Keuze)),"",IF(Tb_Activiteiten[[#This Row],[Adviseur]]=1,Tb_Activiteiten[[#Headers],[Adviseur]],"")))</f>
        <v/>
      </c>
      <c r="AF964" t="str">
        <f>IF(ISNUMBER(FIND("arbeid",Methode_Keuze)),"",IF(ISNUMBER(FIND("arbeid",Methode_Keuze)),"",IF(Tb_Activiteiten[[#This Row],[Projectleider/Expert]]=1,Tb_Activiteiten[[#Headers],[Projectleider/Expert]],"")))</f>
        <v/>
      </c>
      <c r="AG964" t="str">
        <f>IF(ISNUMBER(FIND("arbeid",Methode_Keuze)),"",IF(ISNUMBER(FIND("arbeid",Methode_Keuze)),"",IF(Tb_Activiteiten[[#This Row],[Arbeidskosten]]=1,Tb_Activiteiten[[#Headers],[Arbeidskosten]],"")))</f>
        <v/>
      </c>
      <c r="AH964" t="str">
        <f>IF(ISNUMBER(FIND("arbeid",Methode_Keuze)),"",IF(ISNUMBER(FIND("arbeid",Methode_Keuze)),"",IF(Tb_Activiteiten[[#This Row],[Arbeidskosten op basis van IKS]]=1,Tb_Activiteiten[[#Headers],[Arbeidskosten op basis van IKS]],"")))</f>
        <v/>
      </c>
      <c r="AI964" t="str">
        <f>IF(ISNUMBER(FIND("overige",Methode_Keuze)),"",IF(Tb_Activiteiten[[#This Row],[Kosten derden exclusief btw]]=1,Tb_Activiteiten[[#Headers],[Kosten derden exclusief btw]],""))</f>
        <v/>
      </c>
      <c r="AJ964" t="str">
        <f>IF(ISNUMBER(FIND("overige",Methode_Keuze)),"",IF(Tb_Activiteiten[[#This Row],[Niet verrekenbare btw]]=1,Tb_Activiteiten[[#Headers],[Niet verrekenbare btw]],""))</f>
        <v/>
      </c>
      <c r="AK964" t="str">
        <f>IF(ISNUMBER(FIND("overige",Methode_Keuze)),"",IF(Tb_Activiteiten[[#This Row],[Grondkosten]]=1,Tb_Activiteiten[[#Headers],[Grondkosten]],""))</f>
        <v/>
      </c>
      <c r="AL964" t="str">
        <f>IF(ISNUMBER(FIND("overige",Methode_Keuze)),"",IF(Tb_Activiteiten[[#This Row],[Bijdrage in natura (overige)]]=1,Tb_Activiteiten[[#Headers],[Bijdrage in natura (overige)]],""))</f>
        <v/>
      </c>
      <c r="AM964" t="str">
        <f>IF(ISNUMBER(FIND("overige",Methode_Keuze)),"",IF(Tb_Activiteiten[[#This Row],[Bijdrage in natura (vrijwilligers)]]=1,Tb_Activiteiten[[#Headers],[Bijdrage in natura (vrijwilligers)]],""))</f>
        <v/>
      </c>
      <c r="AN964" t="str">
        <f>IF(ISNUMBER(FIND("overige",Methode_Keuze)),"",IF(Tb_Activiteiten[[#This Row],[Afschrijvingskosten]]=1,Tb_Activiteiten[[#Headers],[Afschrijvingskosten]],""))</f>
        <v/>
      </c>
    </row>
    <row r="965" spans="1:40" x14ac:dyDescent="0.25">
      <c r="A965" s="342"/>
      <c r="F965" s="81"/>
      <c r="G965" s="81"/>
      <c r="L965" s="71"/>
      <c r="N965" t="str">
        <f>IFERROR(IF(VLOOKUP(Tb_Activiteiten[[#This Row],[Openstelling]],Tb_Openstelling[],2,0)=1,1,""),"")</f>
        <v/>
      </c>
      <c r="AA965" t="str">
        <f>IF(ISNUMBER(FIND("arbeid",Methode_Keuze)),"",IF(ISNUMBER(FIND("arbeid",Methode_Keuze)),"",IF(Tb_Activiteiten[[#This Row],[Loonkosten]]=1,Tb_Activiteiten[[#Headers],[Loonkosten]],"")))</f>
        <v/>
      </c>
      <c r="AB965" t="str">
        <f>IF(ISNUMBER(FIND("arbeid",Methode_Keuze)),"",IF(ISNUMBER(FIND("arbeid",Methode_Keuze)),"",IF(Tb_Activiteiten[[#This Row],[Eigen arbeid]]=1,Tb_Activiteiten[[#Headers],[Eigen arbeid]],"")))</f>
        <v/>
      </c>
      <c r="AC965" t="str">
        <f>IF(ISNUMBER(FIND("arbeid",Methode_Keuze)),"",IF(ISNUMBER(FIND("arbeid",Methode_Keuze)),"",IF(Tb_Activiteiten[[#This Row],[Projectmedewerker]]=1,Tb_Activiteiten[[#Headers],[Projectmedewerker]],"")))</f>
        <v/>
      </c>
      <c r="AD965" t="str">
        <f>IF(ISNUMBER(FIND("arbeid",Methode_Keuze)),"",IF(ISNUMBER(FIND("arbeid",Methode_Keuze)),"",IF(Tb_Activiteiten[[#This Row],[Landbouwer]]=1,Tb_Activiteiten[[#Headers],[Landbouwer]],"")))</f>
        <v/>
      </c>
      <c r="AE965" t="str">
        <f>IF(ISNUMBER(FIND("arbeid",Methode_Keuze)),"",IF(ISNUMBER(FIND("arbeid",Methode_Keuze)),"",IF(Tb_Activiteiten[[#This Row],[Adviseur]]=1,Tb_Activiteiten[[#Headers],[Adviseur]],"")))</f>
        <v/>
      </c>
      <c r="AF965" t="str">
        <f>IF(ISNUMBER(FIND("arbeid",Methode_Keuze)),"",IF(ISNUMBER(FIND("arbeid",Methode_Keuze)),"",IF(Tb_Activiteiten[[#This Row],[Projectleider/Expert]]=1,Tb_Activiteiten[[#Headers],[Projectleider/Expert]],"")))</f>
        <v/>
      </c>
      <c r="AG965" t="str">
        <f>IF(ISNUMBER(FIND("arbeid",Methode_Keuze)),"",IF(ISNUMBER(FIND("arbeid",Methode_Keuze)),"",IF(Tb_Activiteiten[[#This Row],[Arbeidskosten]]=1,Tb_Activiteiten[[#Headers],[Arbeidskosten]],"")))</f>
        <v/>
      </c>
      <c r="AH965" t="str">
        <f>IF(ISNUMBER(FIND("arbeid",Methode_Keuze)),"",IF(ISNUMBER(FIND("arbeid",Methode_Keuze)),"",IF(Tb_Activiteiten[[#This Row],[Arbeidskosten op basis van IKS]]=1,Tb_Activiteiten[[#Headers],[Arbeidskosten op basis van IKS]],"")))</f>
        <v/>
      </c>
      <c r="AI965" t="str">
        <f>IF(ISNUMBER(FIND("overige",Methode_Keuze)),"",IF(Tb_Activiteiten[[#This Row],[Kosten derden exclusief btw]]=1,Tb_Activiteiten[[#Headers],[Kosten derden exclusief btw]],""))</f>
        <v/>
      </c>
      <c r="AJ965" t="str">
        <f>IF(ISNUMBER(FIND("overige",Methode_Keuze)),"",IF(Tb_Activiteiten[[#This Row],[Niet verrekenbare btw]]=1,Tb_Activiteiten[[#Headers],[Niet verrekenbare btw]],""))</f>
        <v/>
      </c>
      <c r="AK965" t="str">
        <f>IF(ISNUMBER(FIND("overige",Methode_Keuze)),"",IF(Tb_Activiteiten[[#This Row],[Grondkosten]]=1,Tb_Activiteiten[[#Headers],[Grondkosten]],""))</f>
        <v/>
      </c>
      <c r="AL965" t="str">
        <f>IF(ISNUMBER(FIND("overige",Methode_Keuze)),"",IF(Tb_Activiteiten[[#This Row],[Bijdrage in natura (overige)]]=1,Tb_Activiteiten[[#Headers],[Bijdrage in natura (overige)]],""))</f>
        <v/>
      </c>
      <c r="AM965" t="str">
        <f>IF(ISNUMBER(FIND("overige",Methode_Keuze)),"",IF(Tb_Activiteiten[[#This Row],[Bijdrage in natura (vrijwilligers)]]=1,Tb_Activiteiten[[#Headers],[Bijdrage in natura (vrijwilligers)]],""))</f>
        <v/>
      </c>
      <c r="AN965" t="str">
        <f>IF(ISNUMBER(FIND("overige",Methode_Keuze)),"",IF(Tb_Activiteiten[[#This Row],[Afschrijvingskosten]]=1,Tb_Activiteiten[[#Headers],[Afschrijvingskosten]],""))</f>
        <v/>
      </c>
    </row>
    <row r="966" spans="1:40" x14ac:dyDescent="0.25">
      <c r="A966" s="342"/>
      <c r="F966" s="81"/>
      <c r="G966" s="81"/>
      <c r="L966" s="71"/>
      <c r="N966" t="str">
        <f>IFERROR(IF(VLOOKUP(Tb_Activiteiten[[#This Row],[Openstelling]],Tb_Openstelling[],2,0)=1,1,""),"")</f>
        <v/>
      </c>
      <c r="AA966" t="str">
        <f>IF(ISNUMBER(FIND("arbeid",Methode_Keuze)),"",IF(ISNUMBER(FIND("arbeid",Methode_Keuze)),"",IF(Tb_Activiteiten[[#This Row],[Loonkosten]]=1,Tb_Activiteiten[[#Headers],[Loonkosten]],"")))</f>
        <v/>
      </c>
      <c r="AB966" t="str">
        <f>IF(ISNUMBER(FIND("arbeid",Methode_Keuze)),"",IF(ISNUMBER(FIND("arbeid",Methode_Keuze)),"",IF(Tb_Activiteiten[[#This Row],[Eigen arbeid]]=1,Tb_Activiteiten[[#Headers],[Eigen arbeid]],"")))</f>
        <v/>
      </c>
      <c r="AC966" t="str">
        <f>IF(ISNUMBER(FIND("arbeid",Methode_Keuze)),"",IF(ISNUMBER(FIND("arbeid",Methode_Keuze)),"",IF(Tb_Activiteiten[[#This Row],[Projectmedewerker]]=1,Tb_Activiteiten[[#Headers],[Projectmedewerker]],"")))</f>
        <v/>
      </c>
      <c r="AD966" t="str">
        <f>IF(ISNUMBER(FIND("arbeid",Methode_Keuze)),"",IF(ISNUMBER(FIND("arbeid",Methode_Keuze)),"",IF(Tb_Activiteiten[[#This Row],[Landbouwer]]=1,Tb_Activiteiten[[#Headers],[Landbouwer]],"")))</f>
        <v/>
      </c>
      <c r="AE966" t="str">
        <f>IF(ISNUMBER(FIND("arbeid",Methode_Keuze)),"",IF(ISNUMBER(FIND("arbeid",Methode_Keuze)),"",IF(Tb_Activiteiten[[#This Row],[Adviseur]]=1,Tb_Activiteiten[[#Headers],[Adviseur]],"")))</f>
        <v/>
      </c>
      <c r="AF966" t="str">
        <f>IF(ISNUMBER(FIND("arbeid",Methode_Keuze)),"",IF(ISNUMBER(FIND("arbeid",Methode_Keuze)),"",IF(Tb_Activiteiten[[#This Row],[Projectleider/Expert]]=1,Tb_Activiteiten[[#Headers],[Projectleider/Expert]],"")))</f>
        <v/>
      </c>
      <c r="AG966" t="str">
        <f>IF(ISNUMBER(FIND("arbeid",Methode_Keuze)),"",IF(ISNUMBER(FIND("arbeid",Methode_Keuze)),"",IF(Tb_Activiteiten[[#This Row],[Arbeidskosten]]=1,Tb_Activiteiten[[#Headers],[Arbeidskosten]],"")))</f>
        <v/>
      </c>
      <c r="AH966" t="str">
        <f>IF(ISNUMBER(FIND("arbeid",Methode_Keuze)),"",IF(ISNUMBER(FIND("arbeid",Methode_Keuze)),"",IF(Tb_Activiteiten[[#This Row],[Arbeidskosten op basis van IKS]]=1,Tb_Activiteiten[[#Headers],[Arbeidskosten op basis van IKS]],"")))</f>
        <v/>
      </c>
      <c r="AI966" t="str">
        <f>IF(ISNUMBER(FIND("overige",Methode_Keuze)),"",IF(Tb_Activiteiten[[#This Row],[Kosten derden exclusief btw]]=1,Tb_Activiteiten[[#Headers],[Kosten derden exclusief btw]],""))</f>
        <v/>
      </c>
      <c r="AJ966" t="str">
        <f>IF(ISNUMBER(FIND("overige",Methode_Keuze)),"",IF(Tb_Activiteiten[[#This Row],[Niet verrekenbare btw]]=1,Tb_Activiteiten[[#Headers],[Niet verrekenbare btw]],""))</f>
        <v/>
      </c>
      <c r="AK966" t="str">
        <f>IF(ISNUMBER(FIND("overige",Methode_Keuze)),"",IF(Tb_Activiteiten[[#This Row],[Grondkosten]]=1,Tb_Activiteiten[[#Headers],[Grondkosten]],""))</f>
        <v/>
      </c>
      <c r="AL966" t="str">
        <f>IF(ISNUMBER(FIND("overige",Methode_Keuze)),"",IF(Tb_Activiteiten[[#This Row],[Bijdrage in natura (overige)]]=1,Tb_Activiteiten[[#Headers],[Bijdrage in natura (overige)]],""))</f>
        <v/>
      </c>
      <c r="AM966" t="str">
        <f>IF(ISNUMBER(FIND("overige",Methode_Keuze)),"",IF(Tb_Activiteiten[[#This Row],[Bijdrage in natura (vrijwilligers)]]=1,Tb_Activiteiten[[#Headers],[Bijdrage in natura (vrijwilligers)]],""))</f>
        <v/>
      </c>
      <c r="AN966" t="str">
        <f>IF(ISNUMBER(FIND("overige",Methode_Keuze)),"",IF(Tb_Activiteiten[[#This Row],[Afschrijvingskosten]]=1,Tb_Activiteiten[[#Headers],[Afschrijvingskosten]],""))</f>
        <v/>
      </c>
    </row>
    <row r="967" spans="1:40" x14ac:dyDescent="0.25">
      <c r="A967" s="342"/>
      <c r="F967" s="81"/>
      <c r="G967" s="81"/>
      <c r="L967" s="71"/>
      <c r="N967" t="str">
        <f>IFERROR(IF(VLOOKUP(Tb_Activiteiten[[#This Row],[Openstelling]],Tb_Openstelling[],2,0)=1,1,""),"")</f>
        <v/>
      </c>
      <c r="AA967" t="str">
        <f>IF(ISNUMBER(FIND("arbeid",Methode_Keuze)),"",IF(ISNUMBER(FIND("arbeid",Methode_Keuze)),"",IF(Tb_Activiteiten[[#This Row],[Loonkosten]]=1,Tb_Activiteiten[[#Headers],[Loonkosten]],"")))</f>
        <v/>
      </c>
      <c r="AB967" t="str">
        <f>IF(ISNUMBER(FIND("arbeid",Methode_Keuze)),"",IF(ISNUMBER(FIND("arbeid",Methode_Keuze)),"",IF(Tb_Activiteiten[[#This Row],[Eigen arbeid]]=1,Tb_Activiteiten[[#Headers],[Eigen arbeid]],"")))</f>
        <v/>
      </c>
      <c r="AC967" t="str">
        <f>IF(ISNUMBER(FIND("arbeid",Methode_Keuze)),"",IF(ISNUMBER(FIND("arbeid",Methode_Keuze)),"",IF(Tb_Activiteiten[[#This Row],[Projectmedewerker]]=1,Tb_Activiteiten[[#Headers],[Projectmedewerker]],"")))</f>
        <v/>
      </c>
      <c r="AD967" t="str">
        <f>IF(ISNUMBER(FIND("arbeid",Methode_Keuze)),"",IF(ISNUMBER(FIND("arbeid",Methode_Keuze)),"",IF(Tb_Activiteiten[[#This Row],[Landbouwer]]=1,Tb_Activiteiten[[#Headers],[Landbouwer]],"")))</f>
        <v/>
      </c>
      <c r="AE967" t="str">
        <f>IF(ISNUMBER(FIND("arbeid",Methode_Keuze)),"",IF(ISNUMBER(FIND("arbeid",Methode_Keuze)),"",IF(Tb_Activiteiten[[#This Row],[Adviseur]]=1,Tb_Activiteiten[[#Headers],[Adviseur]],"")))</f>
        <v/>
      </c>
      <c r="AF967" t="str">
        <f>IF(ISNUMBER(FIND("arbeid",Methode_Keuze)),"",IF(ISNUMBER(FIND("arbeid",Methode_Keuze)),"",IF(Tb_Activiteiten[[#This Row],[Projectleider/Expert]]=1,Tb_Activiteiten[[#Headers],[Projectleider/Expert]],"")))</f>
        <v/>
      </c>
      <c r="AG967" t="str">
        <f>IF(ISNUMBER(FIND("arbeid",Methode_Keuze)),"",IF(ISNUMBER(FIND("arbeid",Methode_Keuze)),"",IF(Tb_Activiteiten[[#This Row],[Arbeidskosten]]=1,Tb_Activiteiten[[#Headers],[Arbeidskosten]],"")))</f>
        <v/>
      </c>
      <c r="AH967" t="str">
        <f>IF(ISNUMBER(FIND("arbeid",Methode_Keuze)),"",IF(ISNUMBER(FIND("arbeid",Methode_Keuze)),"",IF(Tb_Activiteiten[[#This Row],[Arbeidskosten op basis van IKS]]=1,Tb_Activiteiten[[#Headers],[Arbeidskosten op basis van IKS]],"")))</f>
        <v/>
      </c>
      <c r="AI967" t="str">
        <f>IF(ISNUMBER(FIND("overige",Methode_Keuze)),"",IF(Tb_Activiteiten[[#This Row],[Kosten derden exclusief btw]]=1,Tb_Activiteiten[[#Headers],[Kosten derden exclusief btw]],""))</f>
        <v/>
      </c>
      <c r="AJ967" t="str">
        <f>IF(ISNUMBER(FIND("overige",Methode_Keuze)),"",IF(Tb_Activiteiten[[#This Row],[Niet verrekenbare btw]]=1,Tb_Activiteiten[[#Headers],[Niet verrekenbare btw]],""))</f>
        <v/>
      </c>
      <c r="AK967" t="str">
        <f>IF(ISNUMBER(FIND("overige",Methode_Keuze)),"",IF(Tb_Activiteiten[[#This Row],[Grondkosten]]=1,Tb_Activiteiten[[#Headers],[Grondkosten]],""))</f>
        <v/>
      </c>
      <c r="AL967" t="str">
        <f>IF(ISNUMBER(FIND("overige",Methode_Keuze)),"",IF(Tb_Activiteiten[[#This Row],[Bijdrage in natura (overige)]]=1,Tb_Activiteiten[[#Headers],[Bijdrage in natura (overige)]],""))</f>
        <v/>
      </c>
      <c r="AM967" t="str">
        <f>IF(ISNUMBER(FIND("overige",Methode_Keuze)),"",IF(Tb_Activiteiten[[#This Row],[Bijdrage in natura (vrijwilligers)]]=1,Tb_Activiteiten[[#Headers],[Bijdrage in natura (vrijwilligers)]],""))</f>
        <v/>
      </c>
      <c r="AN967" t="str">
        <f>IF(ISNUMBER(FIND("overige",Methode_Keuze)),"",IF(Tb_Activiteiten[[#This Row],[Afschrijvingskosten]]=1,Tb_Activiteiten[[#Headers],[Afschrijvingskosten]],""))</f>
        <v/>
      </c>
    </row>
    <row r="968" spans="1:40" x14ac:dyDescent="0.25">
      <c r="A968" s="342"/>
      <c r="F968" s="81"/>
      <c r="G968" s="81"/>
      <c r="L968" s="71"/>
      <c r="N968" t="str">
        <f>IFERROR(IF(VLOOKUP(Tb_Activiteiten[[#This Row],[Openstelling]],Tb_Openstelling[],2,0)=1,1,""),"")</f>
        <v/>
      </c>
      <c r="AA968" t="str">
        <f>IF(ISNUMBER(FIND("arbeid",Methode_Keuze)),"",IF(ISNUMBER(FIND("arbeid",Methode_Keuze)),"",IF(Tb_Activiteiten[[#This Row],[Loonkosten]]=1,Tb_Activiteiten[[#Headers],[Loonkosten]],"")))</f>
        <v/>
      </c>
      <c r="AB968" t="str">
        <f>IF(ISNUMBER(FIND("arbeid",Methode_Keuze)),"",IF(ISNUMBER(FIND("arbeid",Methode_Keuze)),"",IF(Tb_Activiteiten[[#This Row],[Eigen arbeid]]=1,Tb_Activiteiten[[#Headers],[Eigen arbeid]],"")))</f>
        <v/>
      </c>
      <c r="AC968" t="str">
        <f>IF(ISNUMBER(FIND("arbeid",Methode_Keuze)),"",IF(ISNUMBER(FIND("arbeid",Methode_Keuze)),"",IF(Tb_Activiteiten[[#This Row],[Projectmedewerker]]=1,Tb_Activiteiten[[#Headers],[Projectmedewerker]],"")))</f>
        <v/>
      </c>
      <c r="AD968" t="str">
        <f>IF(ISNUMBER(FIND("arbeid",Methode_Keuze)),"",IF(ISNUMBER(FIND("arbeid",Methode_Keuze)),"",IF(Tb_Activiteiten[[#This Row],[Landbouwer]]=1,Tb_Activiteiten[[#Headers],[Landbouwer]],"")))</f>
        <v/>
      </c>
      <c r="AE968" t="str">
        <f>IF(ISNUMBER(FIND("arbeid",Methode_Keuze)),"",IF(ISNUMBER(FIND("arbeid",Methode_Keuze)),"",IF(Tb_Activiteiten[[#This Row],[Adviseur]]=1,Tb_Activiteiten[[#Headers],[Adviseur]],"")))</f>
        <v/>
      </c>
      <c r="AF968" t="str">
        <f>IF(ISNUMBER(FIND("arbeid",Methode_Keuze)),"",IF(ISNUMBER(FIND("arbeid",Methode_Keuze)),"",IF(Tb_Activiteiten[[#This Row],[Projectleider/Expert]]=1,Tb_Activiteiten[[#Headers],[Projectleider/Expert]],"")))</f>
        <v/>
      </c>
      <c r="AG968" t="str">
        <f>IF(ISNUMBER(FIND("arbeid",Methode_Keuze)),"",IF(ISNUMBER(FIND("arbeid",Methode_Keuze)),"",IF(Tb_Activiteiten[[#This Row],[Arbeidskosten]]=1,Tb_Activiteiten[[#Headers],[Arbeidskosten]],"")))</f>
        <v/>
      </c>
      <c r="AH968" t="str">
        <f>IF(ISNUMBER(FIND("arbeid",Methode_Keuze)),"",IF(ISNUMBER(FIND("arbeid",Methode_Keuze)),"",IF(Tb_Activiteiten[[#This Row],[Arbeidskosten op basis van IKS]]=1,Tb_Activiteiten[[#Headers],[Arbeidskosten op basis van IKS]],"")))</f>
        <v/>
      </c>
      <c r="AI968" t="str">
        <f>IF(ISNUMBER(FIND("overige",Methode_Keuze)),"",IF(Tb_Activiteiten[[#This Row],[Kosten derden exclusief btw]]=1,Tb_Activiteiten[[#Headers],[Kosten derden exclusief btw]],""))</f>
        <v/>
      </c>
      <c r="AJ968" t="str">
        <f>IF(ISNUMBER(FIND("overige",Methode_Keuze)),"",IF(Tb_Activiteiten[[#This Row],[Niet verrekenbare btw]]=1,Tb_Activiteiten[[#Headers],[Niet verrekenbare btw]],""))</f>
        <v/>
      </c>
      <c r="AK968" t="str">
        <f>IF(ISNUMBER(FIND("overige",Methode_Keuze)),"",IF(Tb_Activiteiten[[#This Row],[Grondkosten]]=1,Tb_Activiteiten[[#Headers],[Grondkosten]],""))</f>
        <v/>
      </c>
      <c r="AL968" t="str">
        <f>IF(ISNUMBER(FIND("overige",Methode_Keuze)),"",IF(Tb_Activiteiten[[#This Row],[Bijdrage in natura (overige)]]=1,Tb_Activiteiten[[#Headers],[Bijdrage in natura (overige)]],""))</f>
        <v/>
      </c>
      <c r="AM968" t="str">
        <f>IF(ISNUMBER(FIND("overige",Methode_Keuze)),"",IF(Tb_Activiteiten[[#This Row],[Bijdrage in natura (vrijwilligers)]]=1,Tb_Activiteiten[[#Headers],[Bijdrage in natura (vrijwilligers)]],""))</f>
        <v/>
      </c>
      <c r="AN968" t="str">
        <f>IF(ISNUMBER(FIND("overige",Methode_Keuze)),"",IF(Tb_Activiteiten[[#This Row],[Afschrijvingskosten]]=1,Tb_Activiteiten[[#Headers],[Afschrijvingskosten]],""))</f>
        <v/>
      </c>
    </row>
    <row r="969" spans="1:40" x14ac:dyDescent="0.25">
      <c r="A969" s="342"/>
      <c r="F969" s="81"/>
      <c r="G969" s="81"/>
      <c r="L969" s="71"/>
      <c r="N969" t="str">
        <f>IFERROR(IF(VLOOKUP(Tb_Activiteiten[[#This Row],[Openstelling]],Tb_Openstelling[],2,0)=1,1,""),"")</f>
        <v/>
      </c>
      <c r="AA969" t="str">
        <f>IF(ISNUMBER(FIND("arbeid",Methode_Keuze)),"",IF(ISNUMBER(FIND("arbeid",Methode_Keuze)),"",IF(Tb_Activiteiten[[#This Row],[Loonkosten]]=1,Tb_Activiteiten[[#Headers],[Loonkosten]],"")))</f>
        <v/>
      </c>
      <c r="AB969" t="str">
        <f>IF(ISNUMBER(FIND("arbeid",Methode_Keuze)),"",IF(ISNUMBER(FIND("arbeid",Methode_Keuze)),"",IF(Tb_Activiteiten[[#This Row],[Eigen arbeid]]=1,Tb_Activiteiten[[#Headers],[Eigen arbeid]],"")))</f>
        <v/>
      </c>
      <c r="AC969" t="str">
        <f>IF(ISNUMBER(FIND("arbeid",Methode_Keuze)),"",IF(ISNUMBER(FIND("arbeid",Methode_Keuze)),"",IF(Tb_Activiteiten[[#This Row],[Projectmedewerker]]=1,Tb_Activiteiten[[#Headers],[Projectmedewerker]],"")))</f>
        <v/>
      </c>
      <c r="AD969" t="str">
        <f>IF(ISNUMBER(FIND("arbeid",Methode_Keuze)),"",IF(ISNUMBER(FIND("arbeid",Methode_Keuze)),"",IF(Tb_Activiteiten[[#This Row],[Landbouwer]]=1,Tb_Activiteiten[[#Headers],[Landbouwer]],"")))</f>
        <v/>
      </c>
      <c r="AE969" t="str">
        <f>IF(ISNUMBER(FIND("arbeid",Methode_Keuze)),"",IF(ISNUMBER(FIND("arbeid",Methode_Keuze)),"",IF(Tb_Activiteiten[[#This Row],[Adviseur]]=1,Tb_Activiteiten[[#Headers],[Adviseur]],"")))</f>
        <v/>
      </c>
      <c r="AF969" t="str">
        <f>IF(ISNUMBER(FIND("arbeid",Methode_Keuze)),"",IF(ISNUMBER(FIND("arbeid",Methode_Keuze)),"",IF(Tb_Activiteiten[[#This Row],[Projectleider/Expert]]=1,Tb_Activiteiten[[#Headers],[Projectleider/Expert]],"")))</f>
        <v/>
      </c>
      <c r="AG969" t="str">
        <f>IF(ISNUMBER(FIND("arbeid",Methode_Keuze)),"",IF(ISNUMBER(FIND("arbeid",Methode_Keuze)),"",IF(Tb_Activiteiten[[#This Row],[Arbeidskosten]]=1,Tb_Activiteiten[[#Headers],[Arbeidskosten]],"")))</f>
        <v/>
      </c>
      <c r="AH969" t="str">
        <f>IF(ISNUMBER(FIND("arbeid",Methode_Keuze)),"",IF(ISNUMBER(FIND("arbeid",Methode_Keuze)),"",IF(Tb_Activiteiten[[#This Row],[Arbeidskosten op basis van IKS]]=1,Tb_Activiteiten[[#Headers],[Arbeidskosten op basis van IKS]],"")))</f>
        <v/>
      </c>
      <c r="AI969" t="str">
        <f>IF(ISNUMBER(FIND("overige",Methode_Keuze)),"",IF(Tb_Activiteiten[[#This Row],[Kosten derden exclusief btw]]=1,Tb_Activiteiten[[#Headers],[Kosten derden exclusief btw]],""))</f>
        <v/>
      </c>
      <c r="AJ969" t="str">
        <f>IF(ISNUMBER(FIND("overige",Methode_Keuze)),"",IF(Tb_Activiteiten[[#This Row],[Niet verrekenbare btw]]=1,Tb_Activiteiten[[#Headers],[Niet verrekenbare btw]],""))</f>
        <v/>
      </c>
      <c r="AK969" t="str">
        <f>IF(ISNUMBER(FIND("overige",Methode_Keuze)),"",IF(Tb_Activiteiten[[#This Row],[Grondkosten]]=1,Tb_Activiteiten[[#Headers],[Grondkosten]],""))</f>
        <v/>
      </c>
      <c r="AL969" t="str">
        <f>IF(ISNUMBER(FIND("overige",Methode_Keuze)),"",IF(Tb_Activiteiten[[#This Row],[Bijdrage in natura (overige)]]=1,Tb_Activiteiten[[#Headers],[Bijdrage in natura (overige)]],""))</f>
        <v/>
      </c>
      <c r="AM969" t="str">
        <f>IF(ISNUMBER(FIND("overige",Methode_Keuze)),"",IF(Tb_Activiteiten[[#This Row],[Bijdrage in natura (vrijwilligers)]]=1,Tb_Activiteiten[[#Headers],[Bijdrage in natura (vrijwilligers)]],""))</f>
        <v/>
      </c>
      <c r="AN969" t="str">
        <f>IF(ISNUMBER(FIND("overige",Methode_Keuze)),"",IF(Tb_Activiteiten[[#This Row],[Afschrijvingskosten]]=1,Tb_Activiteiten[[#Headers],[Afschrijvingskosten]],""))</f>
        <v/>
      </c>
    </row>
    <row r="970" spans="1:40" x14ac:dyDescent="0.25">
      <c r="A970" s="342"/>
      <c r="F970" s="81"/>
      <c r="G970" s="81"/>
      <c r="L970" s="71"/>
      <c r="N970" t="str">
        <f>IFERROR(IF(VLOOKUP(Tb_Activiteiten[[#This Row],[Openstelling]],Tb_Openstelling[],2,0)=1,1,""),"")</f>
        <v/>
      </c>
      <c r="AA970" t="str">
        <f>IF(ISNUMBER(FIND("arbeid",Methode_Keuze)),"",IF(ISNUMBER(FIND("arbeid",Methode_Keuze)),"",IF(Tb_Activiteiten[[#This Row],[Loonkosten]]=1,Tb_Activiteiten[[#Headers],[Loonkosten]],"")))</f>
        <v/>
      </c>
      <c r="AB970" t="str">
        <f>IF(ISNUMBER(FIND("arbeid",Methode_Keuze)),"",IF(ISNUMBER(FIND("arbeid",Methode_Keuze)),"",IF(Tb_Activiteiten[[#This Row],[Eigen arbeid]]=1,Tb_Activiteiten[[#Headers],[Eigen arbeid]],"")))</f>
        <v/>
      </c>
      <c r="AC970" t="str">
        <f>IF(ISNUMBER(FIND("arbeid",Methode_Keuze)),"",IF(ISNUMBER(FIND("arbeid",Methode_Keuze)),"",IF(Tb_Activiteiten[[#This Row],[Projectmedewerker]]=1,Tb_Activiteiten[[#Headers],[Projectmedewerker]],"")))</f>
        <v/>
      </c>
      <c r="AD970" t="str">
        <f>IF(ISNUMBER(FIND("arbeid",Methode_Keuze)),"",IF(ISNUMBER(FIND("arbeid",Methode_Keuze)),"",IF(Tb_Activiteiten[[#This Row],[Landbouwer]]=1,Tb_Activiteiten[[#Headers],[Landbouwer]],"")))</f>
        <v/>
      </c>
      <c r="AE970" t="str">
        <f>IF(ISNUMBER(FIND("arbeid",Methode_Keuze)),"",IF(ISNUMBER(FIND("arbeid",Methode_Keuze)),"",IF(Tb_Activiteiten[[#This Row],[Adviseur]]=1,Tb_Activiteiten[[#Headers],[Adviseur]],"")))</f>
        <v/>
      </c>
      <c r="AF970" t="str">
        <f>IF(ISNUMBER(FIND("arbeid",Methode_Keuze)),"",IF(ISNUMBER(FIND("arbeid",Methode_Keuze)),"",IF(Tb_Activiteiten[[#This Row],[Projectleider/Expert]]=1,Tb_Activiteiten[[#Headers],[Projectleider/Expert]],"")))</f>
        <v/>
      </c>
      <c r="AG970" t="str">
        <f>IF(ISNUMBER(FIND("arbeid",Methode_Keuze)),"",IF(ISNUMBER(FIND("arbeid",Methode_Keuze)),"",IF(Tb_Activiteiten[[#This Row],[Arbeidskosten]]=1,Tb_Activiteiten[[#Headers],[Arbeidskosten]],"")))</f>
        <v/>
      </c>
      <c r="AH970" t="str">
        <f>IF(ISNUMBER(FIND("arbeid",Methode_Keuze)),"",IF(ISNUMBER(FIND("arbeid",Methode_Keuze)),"",IF(Tb_Activiteiten[[#This Row],[Arbeidskosten op basis van IKS]]=1,Tb_Activiteiten[[#Headers],[Arbeidskosten op basis van IKS]],"")))</f>
        <v/>
      </c>
      <c r="AI970" t="str">
        <f>IF(ISNUMBER(FIND("overige",Methode_Keuze)),"",IF(Tb_Activiteiten[[#This Row],[Kosten derden exclusief btw]]=1,Tb_Activiteiten[[#Headers],[Kosten derden exclusief btw]],""))</f>
        <v/>
      </c>
      <c r="AJ970" t="str">
        <f>IF(ISNUMBER(FIND("overige",Methode_Keuze)),"",IF(Tb_Activiteiten[[#This Row],[Niet verrekenbare btw]]=1,Tb_Activiteiten[[#Headers],[Niet verrekenbare btw]],""))</f>
        <v/>
      </c>
      <c r="AK970" t="str">
        <f>IF(ISNUMBER(FIND("overige",Methode_Keuze)),"",IF(Tb_Activiteiten[[#This Row],[Grondkosten]]=1,Tb_Activiteiten[[#Headers],[Grondkosten]],""))</f>
        <v/>
      </c>
      <c r="AL970" t="str">
        <f>IF(ISNUMBER(FIND("overige",Methode_Keuze)),"",IF(Tb_Activiteiten[[#This Row],[Bijdrage in natura (overige)]]=1,Tb_Activiteiten[[#Headers],[Bijdrage in natura (overige)]],""))</f>
        <v/>
      </c>
      <c r="AM970" t="str">
        <f>IF(ISNUMBER(FIND("overige",Methode_Keuze)),"",IF(Tb_Activiteiten[[#This Row],[Bijdrage in natura (vrijwilligers)]]=1,Tb_Activiteiten[[#Headers],[Bijdrage in natura (vrijwilligers)]],""))</f>
        <v/>
      </c>
      <c r="AN970" t="str">
        <f>IF(ISNUMBER(FIND("overige",Methode_Keuze)),"",IF(Tb_Activiteiten[[#This Row],[Afschrijvingskosten]]=1,Tb_Activiteiten[[#Headers],[Afschrijvingskosten]],""))</f>
        <v/>
      </c>
    </row>
    <row r="971" spans="1:40" x14ac:dyDescent="0.25">
      <c r="A971" s="342"/>
      <c r="F971" s="81"/>
      <c r="G971" s="81"/>
      <c r="L971" s="71"/>
      <c r="N971" t="str">
        <f>IFERROR(IF(VLOOKUP(Tb_Activiteiten[[#This Row],[Openstelling]],Tb_Openstelling[],2,0)=1,1,""),"")</f>
        <v/>
      </c>
      <c r="AA971" t="str">
        <f>IF(ISNUMBER(FIND("arbeid",Methode_Keuze)),"",IF(ISNUMBER(FIND("arbeid",Methode_Keuze)),"",IF(Tb_Activiteiten[[#This Row],[Loonkosten]]=1,Tb_Activiteiten[[#Headers],[Loonkosten]],"")))</f>
        <v/>
      </c>
      <c r="AB971" t="str">
        <f>IF(ISNUMBER(FIND("arbeid",Methode_Keuze)),"",IF(ISNUMBER(FIND("arbeid",Methode_Keuze)),"",IF(Tb_Activiteiten[[#This Row],[Eigen arbeid]]=1,Tb_Activiteiten[[#Headers],[Eigen arbeid]],"")))</f>
        <v/>
      </c>
      <c r="AC971" t="str">
        <f>IF(ISNUMBER(FIND("arbeid",Methode_Keuze)),"",IF(ISNUMBER(FIND("arbeid",Methode_Keuze)),"",IF(Tb_Activiteiten[[#This Row],[Projectmedewerker]]=1,Tb_Activiteiten[[#Headers],[Projectmedewerker]],"")))</f>
        <v/>
      </c>
      <c r="AD971" t="str">
        <f>IF(ISNUMBER(FIND("arbeid",Methode_Keuze)),"",IF(ISNUMBER(FIND("arbeid",Methode_Keuze)),"",IF(Tb_Activiteiten[[#This Row],[Landbouwer]]=1,Tb_Activiteiten[[#Headers],[Landbouwer]],"")))</f>
        <v/>
      </c>
      <c r="AE971" t="str">
        <f>IF(ISNUMBER(FIND("arbeid",Methode_Keuze)),"",IF(ISNUMBER(FIND("arbeid",Methode_Keuze)),"",IF(Tb_Activiteiten[[#This Row],[Adviseur]]=1,Tb_Activiteiten[[#Headers],[Adviseur]],"")))</f>
        <v/>
      </c>
      <c r="AF971" t="str">
        <f>IF(ISNUMBER(FIND("arbeid",Methode_Keuze)),"",IF(ISNUMBER(FIND("arbeid",Methode_Keuze)),"",IF(Tb_Activiteiten[[#This Row],[Projectleider/Expert]]=1,Tb_Activiteiten[[#Headers],[Projectleider/Expert]],"")))</f>
        <v/>
      </c>
      <c r="AG971" t="str">
        <f>IF(ISNUMBER(FIND("arbeid",Methode_Keuze)),"",IF(ISNUMBER(FIND("arbeid",Methode_Keuze)),"",IF(Tb_Activiteiten[[#This Row],[Arbeidskosten]]=1,Tb_Activiteiten[[#Headers],[Arbeidskosten]],"")))</f>
        <v/>
      </c>
      <c r="AH971" t="str">
        <f>IF(ISNUMBER(FIND("arbeid",Methode_Keuze)),"",IF(ISNUMBER(FIND("arbeid",Methode_Keuze)),"",IF(Tb_Activiteiten[[#This Row],[Arbeidskosten op basis van IKS]]=1,Tb_Activiteiten[[#Headers],[Arbeidskosten op basis van IKS]],"")))</f>
        <v/>
      </c>
      <c r="AI971" t="str">
        <f>IF(ISNUMBER(FIND("overige",Methode_Keuze)),"",IF(Tb_Activiteiten[[#This Row],[Kosten derden exclusief btw]]=1,Tb_Activiteiten[[#Headers],[Kosten derden exclusief btw]],""))</f>
        <v/>
      </c>
      <c r="AJ971" t="str">
        <f>IF(ISNUMBER(FIND("overige",Methode_Keuze)),"",IF(Tb_Activiteiten[[#This Row],[Niet verrekenbare btw]]=1,Tb_Activiteiten[[#Headers],[Niet verrekenbare btw]],""))</f>
        <v/>
      </c>
      <c r="AK971" t="str">
        <f>IF(ISNUMBER(FIND("overige",Methode_Keuze)),"",IF(Tb_Activiteiten[[#This Row],[Grondkosten]]=1,Tb_Activiteiten[[#Headers],[Grondkosten]],""))</f>
        <v/>
      </c>
      <c r="AL971" t="str">
        <f>IF(ISNUMBER(FIND("overige",Methode_Keuze)),"",IF(Tb_Activiteiten[[#This Row],[Bijdrage in natura (overige)]]=1,Tb_Activiteiten[[#Headers],[Bijdrage in natura (overige)]],""))</f>
        <v/>
      </c>
      <c r="AM971" t="str">
        <f>IF(ISNUMBER(FIND("overige",Methode_Keuze)),"",IF(Tb_Activiteiten[[#This Row],[Bijdrage in natura (vrijwilligers)]]=1,Tb_Activiteiten[[#Headers],[Bijdrage in natura (vrijwilligers)]],""))</f>
        <v/>
      </c>
      <c r="AN971" t="str">
        <f>IF(ISNUMBER(FIND("overige",Methode_Keuze)),"",IF(Tb_Activiteiten[[#This Row],[Afschrijvingskosten]]=1,Tb_Activiteiten[[#Headers],[Afschrijvingskosten]],""))</f>
        <v/>
      </c>
    </row>
    <row r="972" spans="1:40" x14ac:dyDescent="0.25">
      <c r="A972" s="342"/>
      <c r="F972" s="81"/>
      <c r="G972" s="81"/>
      <c r="L972" s="71"/>
      <c r="N972" t="str">
        <f>IFERROR(IF(VLOOKUP(Tb_Activiteiten[[#This Row],[Openstelling]],Tb_Openstelling[],2,0)=1,1,""),"")</f>
        <v/>
      </c>
      <c r="AA972" t="str">
        <f>IF(ISNUMBER(FIND("arbeid",Methode_Keuze)),"",IF(ISNUMBER(FIND("arbeid",Methode_Keuze)),"",IF(Tb_Activiteiten[[#This Row],[Loonkosten]]=1,Tb_Activiteiten[[#Headers],[Loonkosten]],"")))</f>
        <v/>
      </c>
      <c r="AB972" t="str">
        <f>IF(ISNUMBER(FIND("arbeid",Methode_Keuze)),"",IF(ISNUMBER(FIND("arbeid",Methode_Keuze)),"",IF(Tb_Activiteiten[[#This Row],[Eigen arbeid]]=1,Tb_Activiteiten[[#Headers],[Eigen arbeid]],"")))</f>
        <v/>
      </c>
      <c r="AC972" t="str">
        <f>IF(ISNUMBER(FIND("arbeid",Methode_Keuze)),"",IF(ISNUMBER(FIND("arbeid",Methode_Keuze)),"",IF(Tb_Activiteiten[[#This Row],[Projectmedewerker]]=1,Tb_Activiteiten[[#Headers],[Projectmedewerker]],"")))</f>
        <v/>
      </c>
      <c r="AD972" t="str">
        <f>IF(ISNUMBER(FIND("arbeid",Methode_Keuze)),"",IF(ISNUMBER(FIND("arbeid",Methode_Keuze)),"",IF(Tb_Activiteiten[[#This Row],[Landbouwer]]=1,Tb_Activiteiten[[#Headers],[Landbouwer]],"")))</f>
        <v/>
      </c>
      <c r="AE972" t="str">
        <f>IF(ISNUMBER(FIND("arbeid",Methode_Keuze)),"",IF(ISNUMBER(FIND("arbeid",Methode_Keuze)),"",IF(Tb_Activiteiten[[#This Row],[Adviseur]]=1,Tb_Activiteiten[[#Headers],[Adviseur]],"")))</f>
        <v/>
      </c>
      <c r="AF972" t="str">
        <f>IF(ISNUMBER(FIND("arbeid",Methode_Keuze)),"",IF(ISNUMBER(FIND("arbeid",Methode_Keuze)),"",IF(Tb_Activiteiten[[#This Row],[Projectleider/Expert]]=1,Tb_Activiteiten[[#Headers],[Projectleider/Expert]],"")))</f>
        <v/>
      </c>
      <c r="AG972" t="str">
        <f>IF(ISNUMBER(FIND("arbeid",Methode_Keuze)),"",IF(ISNUMBER(FIND("arbeid",Methode_Keuze)),"",IF(Tb_Activiteiten[[#This Row],[Arbeidskosten]]=1,Tb_Activiteiten[[#Headers],[Arbeidskosten]],"")))</f>
        <v/>
      </c>
      <c r="AH972" t="str">
        <f>IF(ISNUMBER(FIND("arbeid",Methode_Keuze)),"",IF(ISNUMBER(FIND("arbeid",Methode_Keuze)),"",IF(Tb_Activiteiten[[#This Row],[Arbeidskosten op basis van IKS]]=1,Tb_Activiteiten[[#Headers],[Arbeidskosten op basis van IKS]],"")))</f>
        <v/>
      </c>
      <c r="AI972" t="str">
        <f>IF(ISNUMBER(FIND("overige",Methode_Keuze)),"",IF(Tb_Activiteiten[[#This Row],[Kosten derden exclusief btw]]=1,Tb_Activiteiten[[#Headers],[Kosten derden exclusief btw]],""))</f>
        <v/>
      </c>
      <c r="AJ972" t="str">
        <f>IF(ISNUMBER(FIND("overige",Methode_Keuze)),"",IF(Tb_Activiteiten[[#This Row],[Niet verrekenbare btw]]=1,Tb_Activiteiten[[#Headers],[Niet verrekenbare btw]],""))</f>
        <v/>
      </c>
      <c r="AK972" t="str">
        <f>IF(ISNUMBER(FIND("overige",Methode_Keuze)),"",IF(Tb_Activiteiten[[#This Row],[Grondkosten]]=1,Tb_Activiteiten[[#Headers],[Grondkosten]],""))</f>
        <v/>
      </c>
      <c r="AL972" t="str">
        <f>IF(ISNUMBER(FIND("overige",Methode_Keuze)),"",IF(Tb_Activiteiten[[#This Row],[Bijdrage in natura (overige)]]=1,Tb_Activiteiten[[#Headers],[Bijdrage in natura (overige)]],""))</f>
        <v/>
      </c>
      <c r="AM972" t="str">
        <f>IF(ISNUMBER(FIND("overige",Methode_Keuze)),"",IF(Tb_Activiteiten[[#This Row],[Bijdrage in natura (vrijwilligers)]]=1,Tb_Activiteiten[[#Headers],[Bijdrage in natura (vrijwilligers)]],""))</f>
        <v/>
      </c>
      <c r="AN972" t="str">
        <f>IF(ISNUMBER(FIND("overige",Methode_Keuze)),"",IF(Tb_Activiteiten[[#This Row],[Afschrijvingskosten]]=1,Tb_Activiteiten[[#Headers],[Afschrijvingskosten]],""))</f>
        <v/>
      </c>
    </row>
    <row r="973" spans="1:40" x14ac:dyDescent="0.25">
      <c r="A973" s="342"/>
      <c r="F973" s="81"/>
      <c r="G973" s="81"/>
      <c r="L973" s="71"/>
      <c r="N973" t="str">
        <f>IFERROR(IF(VLOOKUP(Tb_Activiteiten[[#This Row],[Openstelling]],Tb_Openstelling[],2,0)=1,1,""),"")</f>
        <v/>
      </c>
      <c r="AA973" t="str">
        <f>IF(ISNUMBER(FIND("arbeid",Methode_Keuze)),"",IF(ISNUMBER(FIND("arbeid",Methode_Keuze)),"",IF(Tb_Activiteiten[[#This Row],[Loonkosten]]=1,Tb_Activiteiten[[#Headers],[Loonkosten]],"")))</f>
        <v/>
      </c>
      <c r="AB973" t="str">
        <f>IF(ISNUMBER(FIND("arbeid",Methode_Keuze)),"",IF(ISNUMBER(FIND("arbeid",Methode_Keuze)),"",IF(Tb_Activiteiten[[#This Row],[Eigen arbeid]]=1,Tb_Activiteiten[[#Headers],[Eigen arbeid]],"")))</f>
        <v/>
      </c>
      <c r="AC973" t="str">
        <f>IF(ISNUMBER(FIND("arbeid",Methode_Keuze)),"",IF(ISNUMBER(FIND("arbeid",Methode_Keuze)),"",IF(Tb_Activiteiten[[#This Row],[Projectmedewerker]]=1,Tb_Activiteiten[[#Headers],[Projectmedewerker]],"")))</f>
        <v/>
      </c>
      <c r="AD973" t="str">
        <f>IF(ISNUMBER(FIND("arbeid",Methode_Keuze)),"",IF(ISNUMBER(FIND("arbeid",Methode_Keuze)),"",IF(Tb_Activiteiten[[#This Row],[Landbouwer]]=1,Tb_Activiteiten[[#Headers],[Landbouwer]],"")))</f>
        <v/>
      </c>
      <c r="AE973" t="str">
        <f>IF(ISNUMBER(FIND("arbeid",Methode_Keuze)),"",IF(ISNUMBER(FIND("arbeid",Methode_Keuze)),"",IF(Tb_Activiteiten[[#This Row],[Adviseur]]=1,Tb_Activiteiten[[#Headers],[Adviseur]],"")))</f>
        <v/>
      </c>
      <c r="AF973" t="str">
        <f>IF(ISNUMBER(FIND("arbeid",Methode_Keuze)),"",IF(ISNUMBER(FIND("arbeid",Methode_Keuze)),"",IF(Tb_Activiteiten[[#This Row],[Projectleider/Expert]]=1,Tb_Activiteiten[[#Headers],[Projectleider/Expert]],"")))</f>
        <v/>
      </c>
      <c r="AG973" t="str">
        <f>IF(ISNUMBER(FIND("arbeid",Methode_Keuze)),"",IF(ISNUMBER(FIND("arbeid",Methode_Keuze)),"",IF(Tb_Activiteiten[[#This Row],[Arbeidskosten]]=1,Tb_Activiteiten[[#Headers],[Arbeidskosten]],"")))</f>
        <v/>
      </c>
      <c r="AH973" t="str">
        <f>IF(ISNUMBER(FIND("arbeid",Methode_Keuze)),"",IF(ISNUMBER(FIND("arbeid",Methode_Keuze)),"",IF(Tb_Activiteiten[[#This Row],[Arbeidskosten op basis van IKS]]=1,Tb_Activiteiten[[#Headers],[Arbeidskosten op basis van IKS]],"")))</f>
        <v/>
      </c>
      <c r="AI973" t="str">
        <f>IF(ISNUMBER(FIND("overige",Methode_Keuze)),"",IF(Tb_Activiteiten[[#This Row],[Kosten derden exclusief btw]]=1,Tb_Activiteiten[[#Headers],[Kosten derden exclusief btw]],""))</f>
        <v/>
      </c>
      <c r="AJ973" t="str">
        <f>IF(ISNUMBER(FIND("overige",Methode_Keuze)),"",IF(Tb_Activiteiten[[#This Row],[Niet verrekenbare btw]]=1,Tb_Activiteiten[[#Headers],[Niet verrekenbare btw]],""))</f>
        <v/>
      </c>
      <c r="AK973" t="str">
        <f>IF(ISNUMBER(FIND("overige",Methode_Keuze)),"",IF(Tb_Activiteiten[[#This Row],[Grondkosten]]=1,Tb_Activiteiten[[#Headers],[Grondkosten]],""))</f>
        <v/>
      </c>
      <c r="AL973" t="str">
        <f>IF(ISNUMBER(FIND("overige",Methode_Keuze)),"",IF(Tb_Activiteiten[[#This Row],[Bijdrage in natura (overige)]]=1,Tb_Activiteiten[[#Headers],[Bijdrage in natura (overige)]],""))</f>
        <v/>
      </c>
      <c r="AM973" t="str">
        <f>IF(ISNUMBER(FIND("overige",Methode_Keuze)),"",IF(Tb_Activiteiten[[#This Row],[Bijdrage in natura (vrijwilligers)]]=1,Tb_Activiteiten[[#Headers],[Bijdrage in natura (vrijwilligers)]],""))</f>
        <v/>
      </c>
      <c r="AN973" t="str">
        <f>IF(ISNUMBER(FIND("overige",Methode_Keuze)),"",IF(Tb_Activiteiten[[#This Row],[Afschrijvingskosten]]=1,Tb_Activiteiten[[#Headers],[Afschrijvingskosten]],""))</f>
        <v/>
      </c>
    </row>
    <row r="974" spans="1:40" x14ac:dyDescent="0.25">
      <c r="A974" s="342"/>
      <c r="F974" s="81"/>
      <c r="G974" s="81"/>
      <c r="L974" s="71"/>
      <c r="N974" t="str">
        <f>IFERROR(IF(VLOOKUP(Tb_Activiteiten[[#This Row],[Openstelling]],Tb_Openstelling[],2,0)=1,1,""),"")</f>
        <v/>
      </c>
      <c r="AA974" t="str">
        <f>IF(ISNUMBER(FIND("arbeid",Methode_Keuze)),"",IF(ISNUMBER(FIND("arbeid",Methode_Keuze)),"",IF(Tb_Activiteiten[[#This Row],[Loonkosten]]=1,Tb_Activiteiten[[#Headers],[Loonkosten]],"")))</f>
        <v/>
      </c>
      <c r="AB974" t="str">
        <f>IF(ISNUMBER(FIND("arbeid",Methode_Keuze)),"",IF(ISNUMBER(FIND("arbeid",Methode_Keuze)),"",IF(Tb_Activiteiten[[#This Row],[Eigen arbeid]]=1,Tb_Activiteiten[[#Headers],[Eigen arbeid]],"")))</f>
        <v/>
      </c>
      <c r="AC974" t="str">
        <f>IF(ISNUMBER(FIND("arbeid",Methode_Keuze)),"",IF(ISNUMBER(FIND("arbeid",Methode_Keuze)),"",IF(Tb_Activiteiten[[#This Row],[Projectmedewerker]]=1,Tb_Activiteiten[[#Headers],[Projectmedewerker]],"")))</f>
        <v/>
      </c>
      <c r="AD974" t="str">
        <f>IF(ISNUMBER(FIND("arbeid",Methode_Keuze)),"",IF(ISNUMBER(FIND("arbeid",Methode_Keuze)),"",IF(Tb_Activiteiten[[#This Row],[Landbouwer]]=1,Tb_Activiteiten[[#Headers],[Landbouwer]],"")))</f>
        <v/>
      </c>
      <c r="AE974" t="str">
        <f>IF(ISNUMBER(FIND("arbeid",Methode_Keuze)),"",IF(ISNUMBER(FIND("arbeid",Methode_Keuze)),"",IF(Tb_Activiteiten[[#This Row],[Adviseur]]=1,Tb_Activiteiten[[#Headers],[Adviseur]],"")))</f>
        <v/>
      </c>
      <c r="AF974" t="str">
        <f>IF(ISNUMBER(FIND("arbeid",Methode_Keuze)),"",IF(ISNUMBER(FIND("arbeid",Methode_Keuze)),"",IF(Tb_Activiteiten[[#This Row],[Projectleider/Expert]]=1,Tb_Activiteiten[[#Headers],[Projectleider/Expert]],"")))</f>
        <v/>
      </c>
      <c r="AG974" t="str">
        <f>IF(ISNUMBER(FIND("arbeid",Methode_Keuze)),"",IF(ISNUMBER(FIND("arbeid",Methode_Keuze)),"",IF(Tb_Activiteiten[[#This Row],[Arbeidskosten]]=1,Tb_Activiteiten[[#Headers],[Arbeidskosten]],"")))</f>
        <v/>
      </c>
      <c r="AH974" t="str">
        <f>IF(ISNUMBER(FIND("arbeid",Methode_Keuze)),"",IF(ISNUMBER(FIND("arbeid",Methode_Keuze)),"",IF(Tb_Activiteiten[[#This Row],[Arbeidskosten op basis van IKS]]=1,Tb_Activiteiten[[#Headers],[Arbeidskosten op basis van IKS]],"")))</f>
        <v/>
      </c>
      <c r="AI974" t="str">
        <f>IF(ISNUMBER(FIND("overige",Methode_Keuze)),"",IF(Tb_Activiteiten[[#This Row],[Kosten derden exclusief btw]]=1,Tb_Activiteiten[[#Headers],[Kosten derden exclusief btw]],""))</f>
        <v/>
      </c>
      <c r="AJ974" t="str">
        <f>IF(ISNUMBER(FIND("overige",Methode_Keuze)),"",IF(Tb_Activiteiten[[#This Row],[Niet verrekenbare btw]]=1,Tb_Activiteiten[[#Headers],[Niet verrekenbare btw]],""))</f>
        <v/>
      </c>
      <c r="AK974" t="str">
        <f>IF(ISNUMBER(FIND("overige",Methode_Keuze)),"",IF(Tb_Activiteiten[[#This Row],[Grondkosten]]=1,Tb_Activiteiten[[#Headers],[Grondkosten]],""))</f>
        <v/>
      </c>
      <c r="AL974" t="str">
        <f>IF(ISNUMBER(FIND("overige",Methode_Keuze)),"",IF(Tb_Activiteiten[[#This Row],[Bijdrage in natura (overige)]]=1,Tb_Activiteiten[[#Headers],[Bijdrage in natura (overige)]],""))</f>
        <v/>
      </c>
      <c r="AM974" t="str">
        <f>IF(ISNUMBER(FIND("overige",Methode_Keuze)),"",IF(Tb_Activiteiten[[#This Row],[Bijdrage in natura (vrijwilligers)]]=1,Tb_Activiteiten[[#Headers],[Bijdrage in natura (vrijwilligers)]],""))</f>
        <v/>
      </c>
      <c r="AN974" t="str">
        <f>IF(ISNUMBER(FIND("overige",Methode_Keuze)),"",IF(Tb_Activiteiten[[#This Row],[Afschrijvingskosten]]=1,Tb_Activiteiten[[#Headers],[Afschrijvingskosten]],""))</f>
        <v/>
      </c>
    </row>
    <row r="975" spans="1:40" x14ac:dyDescent="0.25">
      <c r="A975" s="342"/>
      <c r="F975" s="81"/>
      <c r="G975" s="81"/>
      <c r="L975" s="71"/>
      <c r="N975" t="str">
        <f>IFERROR(IF(VLOOKUP(Tb_Activiteiten[[#This Row],[Openstelling]],Tb_Openstelling[],2,0)=1,1,""),"")</f>
        <v/>
      </c>
      <c r="AA975" t="str">
        <f>IF(ISNUMBER(FIND("arbeid",Methode_Keuze)),"",IF(ISNUMBER(FIND("arbeid",Methode_Keuze)),"",IF(Tb_Activiteiten[[#This Row],[Loonkosten]]=1,Tb_Activiteiten[[#Headers],[Loonkosten]],"")))</f>
        <v/>
      </c>
      <c r="AB975" t="str">
        <f>IF(ISNUMBER(FIND("arbeid",Methode_Keuze)),"",IF(ISNUMBER(FIND("arbeid",Methode_Keuze)),"",IF(Tb_Activiteiten[[#This Row],[Eigen arbeid]]=1,Tb_Activiteiten[[#Headers],[Eigen arbeid]],"")))</f>
        <v/>
      </c>
      <c r="AC975" t="str">
        <f>IF(ISNUMBER(FIND("arbeid",Methode_Keuze)),"",IF(ISNUMBER(FIND("arbeid",Methode_Keuze)),"",IF(Tb_Activiteiten[[#This Row],[Projectmedewerker]]=1,Tb_Activiteiten[[#Headers],[Projectmedewerker]],"")))</f>
        <v/>
      </c>
      <c r="AD975" t="str">
        <f>IF(ISNUMBER(FIND("arbeid",Methode_Keuze)),"",IF(ISNUMBER(FIND("arbeid",Methode_Keuze)),"",IF(Tb_Activiteiten[[#This Row],[Landbouwer]]=1,Tb_Activiteiten[[#Headers],[Landbouwer]],"")))</f>
        <v/>
      </c>
      <c r="AE975" t="str">
        <f>IF(ISNUMBER(FIND("arbeid",Methode_Keuze)),"",IF(ISNUMBER(FIND("arbeid",Methode_Keuze)),"",IF(Tb_Activiteiten[[#This Row],[Adviseur]]=1,Tb_Activiteiten[[#Headers],[Adviseur]],"")))</f>
        <v/>
      </c>
      <c r="AF975" t="str">
        <f>IF(ISNUMBER(FIND("arbeid",Methode_Keuze)),"",IF(ISNUMBER(FIND("arbeid",Methode_Keuze)),"",IF(Tb_Activiteiten[[#This Row],[Projectleider/Expert]]=1,Tb_Activiteiten[[#Headers],[Projectleider/Expert]],"")))</f>
        <v/>
      </c>
      <c r="AG975" t="str">
        <f>IF(ISNUMBER(FIND("arbeid",Methode_Keuze)),"",IF(ISNUMBER(FIND("arbeid",Methode_Keuze)),"",IF(Tb_Activiteiten[[#This Row],[Arbeidskosten]]=1,Tb_Activiteiten[[#Headers],[Arbeidskosten]],"")))</f>
        <v/>
      </c>
      <c r="AH975" t="str">
        <f>IF(ISNUMBER(FIND("arbeid",Methode_Keuze)),"",IF(ISNUMBER(FIND("arbeid",Methode_Keuze)),"",IF(Tb_Activiteiten[[#This Row],[Arbeidskosten op basis van IKS]]=1,Tb_Activiteiten[[#Headers],[Arbeidskosten op basis van IKS]],"")))</f>
        <v/>
      </c>
      <c r="AI975" t="str">
        <f>IF(ISNUMBER(FIND("overige",Methode_Keuze)),"",IF(Tb_Activiteiten[[#This Row],[Kosten derden exclusief btw]]=1,Tb_Activiteiten[[#Headers],[Kosten derden exclusief btw]],""))</f>
        <v/>
      </c>
      <c r="AJ975" t="str">
        <f>IF(ISNUMBER(FIND("overige",Methode_Keuze)),"",IF(Tb_Activiteiten[[#This Row],[Niet verrekenbare btw]]=1,Tb_Activiteiten[[#Headers],[Niet verrekenbare btw]],""))</f>
        <v/>
      </c>
      <c r="AK975" t="str">
        <f>IF(ISNUMBER(FIND("overige",Methode_Keuze)),"",IF(Tb_Activiteiten[[#This Row],[Grondkosten]]=1,Tb_Activiteiten[[#Headers],[Grondkosten]],""))</f>
        <v/>
      </c>
      <c r="AL975" t="str">
        <f>IF(ISNUMBER(FIND("overige",Methode_Keuze)),"",IF(Tb_Activiteiten[[#This Row],[Bijdrage in natura (overige)]]=1,Tb_Activiteiten[[#Headers],[Bijdrage in natura (overige)]],""))</f>
        <v/>
      </c>
      <c r="AM975" t="str">
        <f>IF(ISNUMBER(FIND("overige",Methode_Keuze)),"",IF(Tb_Activiteiten[[#This Row],[Bijdrage in natura (vrijwilligers)]]=1,Tb_Activiteiten[[#Headers],[Bijdrage in natura (vrijwilligers)]],""))</f>
        <v/>
      </c>
      <c r="AN975" t="str">
        <f>IF(ISNUMBER(FIND("overige",Methode_Keuze)),"",IF(Tb_Activiteiten[[#This Row],[Afschrijvingskosten]]=1,Tb_Activiteiten[[#Headers],[Afschrijvingskosten]],""))</f>
        <v/>
      </c>
    </row>
    <row r="976" spans="1:40" x14ac:dyDescent="0.25">
      <c r="A976" s="342"/>
      <c r="F976" s="81"/>
      <c r="G976" s="81"/>
      <c r="L976" s="71"/>
      <c r="N976" t="str">
        <f>IFERROR(IF(VLOOKUP(Tb_Activiteiten[[#This Row],[Openstelling]],Tb_Openstelling[],2,0)=1,1,""),"")</f>
        <v/>
      </c>
      <c r="AA976" t="str">
        <f>IF(ISNUMBER(FIND("arbeid",Methode_Keuze)),"",IF(ISNUMBER(FIND("arbeid",Methode_Keuze)),"",IF(Tb_Activiteiten[[#This Row],[Loonkosten]]=1,Tb_Activiteiten[[#Headers],[Loonkosten]],"")))</f>
        <v/>
      </c>
      <c r="AB976" t="str">
        <f>IF(ISNUMBER(FIND("arbeid",Methode_Keuze)),"",IF(ISNUMBER(FIND("arbeid",Methode_Keuze)),"",IF(Tb_Activiteiten[[#This Row],[Eigen arbeid]]=1,Tb_Activiteiten[[#Headers],[Eigen arbeid]],"")))</f>
        <v/>
      </c>
      <c r="AC976" t="str">
        <f>IF(ISNUMBER(FIND("arbeid",Methode_Keuze)),"",IF(ISNUMBER(FIND("arbeid",Methode_Keuze)),"",IF(Tb_Activiteiten[[#This Row],[Projectmedewerker]]=1,Tb_Activiteiten[[#Headers],[Projectmedewerker]],"")))</f>
        <v/>
      </c>
      <c r="AD976" t="str">
        <f>IF(ISNUMBER(FIND("arbeid",Methode_Keuze)),"",IF(ISNUMBER(FIND("arbeid",Methode_Keuze)),"",IF(Tb_Activiteiten[[#This Row],[Landbouwer]]=1,Tb_Activiteiten[[#Headers],[Landbouwer]],"")))</f>
        <v/>
      </c>
      <c r="AE976" t="str">
        <f>IF(ISNUMBER(FIND("arbeid",Methode_Keuze)),"",IF(ISNUMBER(FIND("arbeid",Methode_Keuze)),"",IF(Tb_Activiteiten[[#This Row],[Adviseur]]=1,Tb_Activiteiten[[#Headers],[Adviseur]],"")))</f>
        <v/>
      </c>
      <c r="AF976" t="str">
        <f>IF(ISNUMBER(FIND("arbeid",Methode_Keuze)),"",IF(ISNUMBER(FIND("arbeid",Methode_Keuze)),"",IF(Tb_Activiteiten[[#This Row],[Projectleider/Expert]]=1,Tb_Activiteiten[[#Headers],[Projectleider/Expert]],"")))</f>
        <v/>
      </c>
      <c r="AG976" t="str">
        <f>IF(ISNUMBER(FIND("arbeid",Methode_Keuze)),"",IF(ISNUMBER(FIND("arbeid",Methode_Keuze)),"",IF(Tb_Activiteiten[[#This Row],[Arbeidskosten]]=1,Tb_Activiteiten[[#Headers],[Arbeidskosten]],"")))</f>
        <v/>
      </c>
      <c r="AH976" t="str">
        <f>IF(ISNUMBER(FIND("arbeid",Methode_Keuze)),"",IF(ISNUMBER(FIND("arbeid",Methode_Keuze)),"",IF(Tb_Activiteiten[[#This Row],[Arbeidskosten op basis van IKS]]=1,Tb_Activiteiten[[#Headers],[Arbeidskosten op basis van IKS]],"")))</f>
        <v/>
      </c>
      <c r="AI976" t="str">
        <f>IF(ISNUMBER(FIND("overige",Methode_Keuze)),"",IF(Tb_Activiteiten[[#This Row],[Kosten derden exclusief btw]]=1,Tb_Activiteiten[[#Headers],[Kosten derden exclusief btw]],""))</f>
        <v/>
      </c>
      <c r="AJ976" t="str">
        <f>IF(ISNUMBER(FIND("overige",Methode_Keuze)),"",IF(Tb_Activiteiten[[#This Row],[Niet verrekenbare btw]]=1,Tb_Activiteiten[[#Headers],[Niet verrekenbare btw]],""))</f>
        <v/>
      </c>
      <c r="AK976" t="str">
        <f>IF(ISNUMBER(FIND("overige",Methode_Keuze)),"",IF(Tb_Activiteiten[[#This Row],[Grondkosten]]=1,Tb_Activiteiten[[#Headers],[Grondkosten]],""))</f>
        <v/>
      </c>
      <c r="AL976" t="str">
        <f>IF(ISNUMBER(FIND("overige",Methode_Keuze)),"",IF(Tb_Activiteiten[[#This Row],[Bijdrage in natura (overige)]]=1,Tb_Activiteiten[[#Headers],[Bijdrage in natura (overige)]],""))</f>
        <v/>
      </c>
      <c r="AM976" t="str">
        <f>IF(ISNUMBER(FIND("overige",Methode_Keuze)),"",IF(Tb_Activiteiten[[#This Row],[Bijdrage in natura (vrijwilligers)]]=1,Tb_Activiteiten[[#Headers],[Bijdrage in natura (vrijwilligers)]],""))</f>
        <v/>
      </c>
      <c r="AN976" t="str">
        <f>IF(ISNUMBER(FIND("overige",Methode_Keuze)),"",IF(Tb_Activiteiten[[#This Row],[Afschrijvingskosten]]=1,Tb_Activiteiten[[#Headers],[Afschrijvingskosten]],""))</f>
        <v/>
      </c>
    </row>
    <row r="977" spans="1:40" x14ac:dyDescent="0.25">
      <c r="A977" s="342"/>
      <c r="F977" s="81"/>
      <c r="G977" s="81"/>
      <c r="L977" s="71"/>
      <c r="N977" t="str">
        <f>IFERROR(IF(VLOOKUP(Tb_Activiteiten[[#This Row],[Openstelling]],Tb_Openstelling[],2,0)=1,1,""),"")</f>
        <v/>
      </c>
      <c r="AA977" t="str">
        <f>IF(ISNUMBER(FIND("arbeid",Methode_Keuze)),"",IF(ISNUMBER(FIND("arbeid",Methode_Keuze)),"",IF(Tb_Activiteiten[[#This Row],[Loonkosten]]=1,Tb_Activiteiten[[#Headers],[Loonkosten]],"")))</f>
        <v/>
      </c>
      <c r="AB977" t="str">
        <f>IF(ISNUMBER(FIND("arbeid",Methode_Keuze)),"",IF(ISNUMBER(FIND("arbeid",Methode_Keuze)),"",IF(Tb_Activiteiten[[#This Row],[Eigen arbeid]]=1,Tb_Activiteiten[[#Headers],[Eigen arbeid]],"")))</f>
        <v/>
      </c>
      <c r="AC977" t="str">
        <f>IF(ISNUMBER(FIND("arbeid",Methode_Keuze)),"",IF(ISNUMBER(FIND("arbeid",Methode_Keuze)),"",IF(Tb_Activiteiten[[#This Row],[Projectmedewerker]]=1,Tb_Activiteiten[[#Headers],[Projectmedewerker]],"")))</f>
        <v/>
      </c>
      <c r="AD977" t="str">
        <f>IF(ISNUMBER(FIND("arbeid",Methode_Keuze)),"",IF(ISNUMBER(FIND("arbeid",Methode_Keuze)),"",IF(Tb_Activiteiten[[#This Row],[Landbouwer]]=1,Tb_Activiteiten[[#Headers],[Landbouwer]],"")))</f>
        <v/>
      </c>
      <c r="AE977" t="str">
        <f>IF(ISNUMBER(FIND("arbeid",Methode_Keuze)),"",IF(ISNUMBER(FIND("arbeid",Methode_Keuze)),"",IF(Tb_Activiteiten[[#This Row],[Adviseur]]=1,Tb_Activiteiten[[#Headers],[Adviseur]],"")))</f>
        <v/>
      </c>
      <c r="AF977" t="str">
        <f>IF(ISNUMBER(FIND("arbeid",Methode_Keuze)),"",IF(ISNUMBER(FIND("arbeid",Methode_Keuze)),"",IF(Tb_Activiteiten[[#This Row],[Projectleider/Expert]]=1,Tb_Activiteiten[[#Headers],[Projectleider/Expert]],"")))</f>
        <v/>
      </c>
      <c r="AG977" t="str">
        <f>IF(ISNUMBER(FIND("arbeid",Methode_Keuze)),"",IF(ISNUMBER(FIND("arbeid",Methode_Keuze)),"",IF(Tb_Activiteiten[[#This Row],[Arbeidskosten]]=1,Tb_Activiteiten[[#Headers],[Arbeidskosten]],"")))</f>
        <v/>
      </c>
      <c r="AH977" t="str">
        <f>IF(ISNUMBER(FIND("arbeid",Methode_Keuze)),"",IF(ISNUMBER(FIND("arbeid",Methode_Keuze)),"",IF(Tb_Activiteiten[[#This Row],[Arbeidskosten op basis van IKS]]=1,Tb_Activiteiten[[#Headers],[Arbeidskosten op basis van IKS]],"")))</f>
        <v/>
      </c>
      <c r="AI977" t="str">
        <f>IF(ISNUMBER(FIND("overige",Methode_Keuze)),"",IF(Tb_Activiteiten[[#This Row],[Kosten derden exclusief btw]]=1,Tb_Activiteiten[[#Headers],[Kosten derden exclusief btw]],""))</f>
        <v/>
      </c>
      <c r="AJ977" t="str">
        <f>IF(ISNUMBER(FIND("overige",Methode_Keuze)),"",IF(Tb_Activiteiten[[#This Row],[Niet verrekenbare btw]]=1,Tb_Activiteiten[[#Headers],[Niet verrekenbare btw]],""))</f>
        <v/>
      </c>
      <c r="AK977" t="str">
        <f>IF(ISNUMBER(FIND("overige",Methode_Keuze)),"",IF(Tb_Activiteiten[[#This Row],[Grondkosten]]=1,Tb_Activiteiten[[#Headers],[Grondkosten]],""))</f>
        <v/>
      </c>
      <c r="AL977" t="str">
        <f>IF(ISNUMBER(FIND("overige",Methode_Keuze)),"",IF(Tb_Activiteiten[[#This Row],[Bijdrage in natura (overige)]]=1,Tb_Activiteiten[[#Headers],[Bijdrage in natura (overige)]],""))</f>
        <v/>
      </c>
      <c r="AM977" t="str">
        <f>IF(ISNUMBER(FIND("overige",Methode_Keuze)),"",IF(Tb_Activiteiten[[#This Row],[Bijdrage in natura (vrijwilligers)]]=1,Tb_Activiteiten[[#Headers],[Bijdrage in natura (vrijwilligers)]],""))</f>
        <v/>
      </c>
      <c r="AN977" t="str">
        <f>IF(ISNUMBER(FIND("overige",Methode_Keuze)),"",IF(Tb_Activiteiten[[#This Row],[Afschrijvingskosten]]=1,Tb_Activiteiten[[#Headers],[Afschrijvingskosten]],""))</f>
        <v/>
      </c>
    </row>
    <row r="978" spans="1:40" x14ac:dyDescent="0.25">
      <c r="A978" s="342"/>
      <c r="F978" s="81"/>
      <c r="G978" s="81"/>
      <c r="L978" s="71"/>
      <c r="N978" t="str">
        <f>IFERROR(IF(VLOOKUP(Tb_Activiteiten[[#This Row],[Openstelling]],Tb_Openstelling[],2,0)=1,1,""),"")</f>
        <v/>
      </c>
      <c r="AA978" t="str">
        <f>IF(ISNUMBER(FIND("arbeid",Methode_Keuze)),"",IF(ISNUMBER(FIND("arbeid",Methode_Keuze)),"",IF(Tb_Activiteiten[[#This Row],[Loonkosten]]=1,Tb_Activiteiten[[#Headers],[Loonkosten]],"")))</f>
        <v/>
      </c>
      <c r="AB978" t="str">
        <f>IF(ISNUMBER(FIND("arbeid",Methode_Keuze)),"",IF(ISNUMBER(FIND("arbeid",Methode_Keuze)),"",IF(Tb_Activiteiten[[#This Row],[Eigen arbeid]]=1,Tb_Activiteiten[[#Headers],[Eigen arbeid]],"")))</f>
        <v/>
      </c>
      <c r="AC978" t="str">
        <f>IF(ISNUMBER(FIND("arbeid",Methode_Keuze)),"",IF(ISNUMBER(FIND("arbeid",Methode_Keuze)),"",IF(Tb_Activiteiten[[#This Row],[Projectmedewerker]]=1,Tb_Activiteiten[[#Headers],[Projectmedewerker]],"")))</f>
        <v/>
      </c>
      <c r="AD978" t="str">
        <f>IF(ISNUMBER(FIND("arbeid",Methode_Keuze)),"",IF(ISNUMBER(FIND("arbeid",Methode_Keuze)),"",IF(Tb_Activiteiten[[#This Row],[Landbouwer]]=1,Tb_Activiteiten[[#Headers],[Landbouwer]],"")))</f>
        <v/>
      </c>
      <c r="AE978" t="str">
        <f>IF(ISNUMBER(FIND("arbeid",Methode_Keuze)),"",IF(ISNUMBER(FIND("arbeid",Methode_Keuze)),"",IF(Tb_Activiteiten[[#This Row],[Adviseur]]=1,Tb_Activiteiten[[#Headers],[Adviseur]],"")))</f>
        <v/>
      </c>
      <c r="AF978" t="str">
        <f>IF(ISNUMBER(FIND("arbeid",Methode_Keuze)),"",IF(ISNUMBER(FIND("arbeid",Methode_Keuze)),"",IF(Tb_Activiteiten[[#This Row],[Projectleider/Expert]]=1,Tb_Activiteiten[[#Headers],[Projectleider/Expert]],"")))</f>
        <v/>
      </c>
      <c r="AG978" t="str">
        <f>IF(ISNUMBER(FIND("arbeid",Methode_Keuze)),"",IF(ISNUMBER(FIND("arbeid",Methode_Keuze)),"",IF(Tb_Activiteiten[[#This Row],[Arbeidskosten]]=1,Tb_Activiteiten[[#Headers],[Arbeidskosten]],"")))</f>
        <v/>
      </c>
      <c r="AH978" t="str">
        <f>IF(ISNUMBER(FIND("arbeid",Methode_Keuze)),"",IF(ISNUMBER(FIND("arbeid",Methode_Keuze)),"",IF(Tb_Activiteiten[[#This Row],[Arbeidskosten op basis van IKS]]=1,Tb_Activiteiten[[#Headers],[Arbeidskosten op basis van IKS]],"")))</f>
        <v/>
      </c>
      <c r="AI978" t="str">
        <f>IF(ISNUMBER(FIND("overige",Methode_Keuze)),"",IF(Tb_Activiteiten[[#This Row],[Kosten derden exclusief btw]]=1,Tb_Activiteiten[[#Headers],[Kosten derden exclusief btw]],""))</f>
        <v/>
      </c>
      <c r="AJ978" t="str">
        <f>IF(ISNUMBER(FIND("overige",Methode_Keuze)),"",IF(Tb_Activiteiten[[#This Row],[Niet verrekenbare btw]]=1,Tb_Activiteiten[[#Headers],[Niet verrekenbare btw]],""))</f>
        <v/>
      </c>
      <c r="AK978" t="str">
        <f>IF(ISNUMBER(FIND("overige",Methode_Keuze)),"",IF(Tb_Activiteiten[[#This Row],[Grondkosten]]=1,Tb_Activiteiten[[#Headers],[Grondkosten]],""))</f>
        <v/>
      </c>
      <c r="AL978" t="str">
        <f>IF(ISNUMBER(FIND("overige",Methode_Keuze)),"",IF(Tb_Activiteiten[[#This Row],[Bijdrage in natura (overige)]]=1,Tb_Activiteiten[[#Headers],[Bijdrage in natura (overige)]],""))</f>
        <v/>
      </c>
      <c r="AM978" t="str">
        <f>IF(ISNUMBER(FIND("overige",Methode_Keuze)),"",IF(Tb_Activiteiten[[#This Row],[Bijdrage in natura (vrijwilligers)]]=1,Tb_Activiteiten[[#Headers],[Bijdrage in natura (vrijwilligers)]],""))</f>
        <v/>
      </c>
      <c r="AN978" t="str">
        <f>IF(ISNUMBER(FIND("overige",Methode_Keuze)),"",IF(Tb_Activiteiten[[#This Row],[Afschrijvingskosten]]=1,Tb_Activiteiten[[#Headers],[Afschrijvingskosten]],""))</f>
        <v/>
      </c>
    </row>
    <row r="979" spans="1:40" x14ac:dyDescent="0.25">
      <c r="A979" s="342"/>
      <c r="F979" s="81"/>
      <c r="G979" s="81"/>
      <c r="L979" s="71"/>
      <c r="N979" t="str">
        <f>IFERROR(IF(VLOOKUP(Tb_Activiteiten[[#This Row],[Openstelling]],Tb_Openstelling[],2,0)=1,1,""),"")</f>
        <v/>
      </c>
      <c r="AA979" t="str">
        <f>IF(ISNUMBER(FIND("arbeid",Methode_Keuze)),"",IF(ISNUMBER(FIND("arbeid",Methode_Keuze)),"",IF(Tb_Activiteiten[[#This Row],[Loonkosten]]=1,Tb_Activiteiten[[#Headers],[Loonkosten]],"")))</f>
        <v/>
      </c>
      <c r="AB979" t="str">
        <f>IF(ISNUMBER(FIND("arbeid",Methode_Keuze)),"",IF(ISNUMBER(FIND("arbeid",Methode_Keuze)),"",IF(Tb_Activiteiten[[#This Row],[Eigen arbeid]]=1,Tb_Activiteiten[[#Headers],[Eigen arbeid]],"")))</f>
        <v/>
      </c>
      <c r="AC979" t="str">
        <f>IF(ISNUMBER(FIND("arbeid",Methode_Keuze)),"",IF(ISNUMBER(FIND("arbeid",Methode_Keuze)),"",IF(Tb_Activiteiten[[#This Row],[Projectmedewerker]]=1,Tb_Activiteiten[[#Headers],[Projectmedewerker]],"")))</f>
        <v/>
      </c>
      <c r="AD979" t="str">
        <f>IF(ISNUMBER(FIND("arbeid",Methode_Keuze)),"",IF(ISNUMBER(FIND("arbeid",Methode_Keuze)),"",IF(Tb_Activiteiten[[#This Row],[Landbouwer]]=1,Tb_Activiteiten[[#Headers],[Landbouwer]],"")))</f>
        <v/>
      </c>
      <c r="AE979" t="str">
        <f>IF(ISNUMBER(FIND("arbeid",Methode_Keuze)),"",IF(ISNUMBER(FIND("arbeid",Methode_Keuze)),"",IF(Tb_Activiteiten[[#This Row],[Adviseur]]=1,Tb_Activiteiten[[#Headers],[Adviseur]],"")))</f>
        <v/>
      </c>
      <c r="AF979" t="str">
        <f>IF(ISNUMBER(FIND("arbeid",Methode_Keuze)),"",IF(ISNUMBER(FIND("arbeid",Methode_Keuze)),"",IF(Tb_Activiteiten[[#This Row],[Projectleider/Expert]]=1,Tb_Activiteiten[[#Headers],[Projectleider/Expert]],"")))</f>
        <v/>
      </c>
      <c r="AG979" t="str">
        <f>IF(ISNUMBER(FIND("arbeid",Methode_Keuze)),"",IF(ISNUMBER(FIND("arbeid",Methode_Keuze)),"",IF(Tb_Activiteiten[[#This Row],[Arbeidskosten]]=1,Tb_Activiteiten[[#Headers],[Arbeidskosten]],"")))</f>
        <v/>
      </c>
      <c r="AH979" t="str">
        <f>IF(ISNUMBER(FIND("arbeid",Methode_Keuze)),"",IF(ISNUMBER(FIND("arbeid",Methode_Keuze)),"",IF(Tb_Activiteiten[[#This Row],[Arbeidskosten op basis van IKS]]=1,Tb_Activiteiten[[#Headers],[Arbeidskosten op basis van IKS]],"")))</f>
        <v/>
      </c>
      <c r="AI979" t="str">
        <f>IF(ISNUMBER(FIND("overige",Methode_Keuze)),"",IF(Tb_Activiteiten[[#This Row],[Kosten derden exclusief btw]]=1,Tb_Activiteiten[[#Headers],[Kosten derden exclusief btw]],""))</f>
        <v/>
      </c>
      <c r="AJ979" t="str">
        <f>IF(ISNUMBER(FIND("overige",Methode_Keuze)),"",IF(Tb_Activiteiten[[#This Row],[Niet verrekenbare btw]]=1,Tb_Activiteiten[[#Headers],[Niet verrekenbare btw]],""))</f>
        <v/>
      </c>
      <c r="AK979" t="str">
        <f>IF(ISNUMBER(FIND("overige",Methode_Keuze)),"",IF(Tb_Activiteiten[[#This Row],[Grondkosten]]=1,Tb_Activiteiten[[#Headers],[Grondkosten]],""))</f>
        <v/>
      </c>
      <c r="AL979" t="str">
        <f>IF(ISNUMBER(FIND("overige",Methode_Keuze)),"",IF(Tb_Activiteiten[[#This Row],[Bijdrage in natura (overige)]]=1,Tb_Activiteiten[[#Headers],[Bijdrage in natura (overige)]],""))</f>
        <v/>
      </c>
      <c r="AM979" t="str">
        <f>IF(ISNUMBER(FIND("overige",Methode_Keuze)),"",IF(Tb_Activiteiten[[#This Row],[Bijdrage in natura (vrijwilligers)]]=1,Tb_Activiteiten[[#Headers],[Bijdrage in natura (vrijwilligers)]],""))</f>
        <v/>
      </c>
      <c r="AN979" t="str">
        <f>IF(ISNUMBER(FIND("overige",Methode_Keuze)),"",IF(Tb_Activiteiten[[#This Row],[Afschrijvingskosten]]=1,Tb_Activiteiten[[#Headers],[Afschrijvingskosten]],""))</f>
        <v/>
      </c>
    </row>
    <row r="980" spans="1:40" x14ac:dyDescent="0.25">
      <c r="A980" s="342"/>
      <c r="F980" s="81"/>
      <c r="G980" s="81"/>
      <c r="L980" s="71"/>
      <c r="N980" t="str">
        <f>IFERROR(IF(VLOOKUP(Tb_Activiteiten[[#This Row],[Openstelling]],Tb_Openstelling[],2,0)=1,1,""),"")</f>
        <v/>
      </c>
      <c r="AA980" t="str">
        <f>IF(ISNUMBER(FIND("arbeid",Methode_Keuze)),"",IF(ISNUMBER(FIND("arbeid",Methode_Keuze)),"",IF(Tb_Activiteiten[[#This Row],[Loonkosten]]=1,Tb_Activiteiten[[#Headers],[Loonkosten]],"")))</f>
        <v/>
      </c>
      <c r="AB980" t="str">
        <f>IF(ISNUMBER(FIND("arbeid",Methode_Keuze)),"",IF(ISNUMBER(FIND("arbeid",Methode_Keuze)),"",IF(Tb_Activiteiten[[#This Row],[Eigen arbeid]]=1,Tb_Activiteiten[[#Headers],[Eigen arbeid]],"")))</f>
        <v/>
      </c>
      <c r="AC980" t="str">
        <f>IF(ISNUMBER(FIND("arbeid",Methode_Keuze)),"",IF(ISNUMBER(FIND("arbeid",Methode_Keuze)),"",IF(Tb_Activiteiten[[#This Row],[Projectmedewerker]]=1,Tb_Activiteiten[[#Headers],[Projectmedewerker]],"")))</f>
        <v/>
      </c>
      <c r="AD980" t="str">
        <f>IF(ISNUMBER(FIND("arbeid",Methode_Keuze)),"",IF(ISNUMBER(FIND("arbeid",Methode_Keuze)),"",IF(Tb_Activiteiten[[#This Row],[Landbouwer]]=1,Tb_Activiteiten[[#Headers],[Landbouwer]],"")))</f>
        <v/>
      </c>
      <c r="AE980" t="str">
        <f>IF(ISNUMBER(FIND("arbeid",Methode_Keuze)),"",IF(ISNUMBER(FIND("arbeid",Methode_Keuze)),"",IF(Tb_Activiteiten[[#This Row],[Adviseur]]=1,Tb_Activiteiten[[#Headers],[Adviseur]],"")))</f>
        <v/>
      </c>
      <c r="AF980" t="str">
        <f>IF(ISNUMBER(FIND("arbeid",Methode_Keuze)),"",IF(ISNUMBER(FIND("arbeid",Methode_Keuze)),"",IF(Tb_Activiteiten[[#This Row],[Projectleider/Expert]]=1,Tb_Activiteiten[[#Headers],[Projectleider/Expert]],"")))</f>
        <v/>
      </c>
      <c r="AG980" t="str">
        <f>IF(ISNUMBER(FIND("arbeid",Methode_Keuze)),"",IF(ISNUMBER(FIND("arbeid",Methode_Keuze)),"",IF(Tb_Activiteiten[[#This Row],[Arbeidskosten]]=1,Tb_Activiteiten[[#Headers],[Arbeidskosten]],"")))</f>
        <v/>
      </c>
      <c r="AH980" t="str">
        <f>IF(ISNUMBER(FIND("arbeid",Methode_Keuze)),"",IF(ISNUMBER(FIND("arbeid",Methode_Keuze)),"",IF(Tb_Activiteiten[[#This Row],[Arbeidskosten op basis van IKS]]=1,Tb_Activiteiten[[#Headers],[Arbeidskosten op basis van IKS]],"")))</f>
        <v/>
      </c>
      <c r="AI980" t="str">
        <f>IF(ISNUMBER(FIND("overige",Methode_Keuze)),"",IF(Tb_Activiteiten[[#This Row],[Kosten derden exclusief btw]]=1,Tb_Activiteiten[[#Headers],[Kosten derden exclusief btw]],""))</f>
        <v/>
      </c>
      <c r="AJ980" t="str">
        <f>IF(ISNUMBER(FIND("overige",Methode_Keuze)),"",IF(Tb_Activiteiten[[#This Row],[Niet verrekenbare btw]]=1,Tb_Activiteiten[[#Headers],[Niet verrekenbare btw]],""))</f>
        <v/>
      </c>
      <c r="AK980" t="str">
        <f>IF(ISNUMBER(FIND("overige",Methode_Keuze)),"",IF(Tb_Activiteiten[[#This Row],[Grondkosten]]=1,Tb_Activiteiten[[#Headers],[Grondkosten]],""))</f>
        <v/>
      </c>
      <c r="AL980" t="str">
        <f>IF(ISNUMBER(FIND("overige",Methode_Keuze)),"",IF(Tb_Activiteiten[[#This Row],[Bijdrage in natura (overige)]]=1,Tb_Activiteiten[[#Headers],[Bijdrage in natura (overige)]],""))</f>
        <v/>
      </c>
      <c r="AM980" t="str">
        <f>IF(ISNUMBER(FIND("overige",Methode_Keuze)),"",IF(Tb_Activiteiten[[#This Row],[Bijdrage in natura (vrijwilligers)]]=1,Tb_Activiteiten[[#Headers],[Bijdrage in natura (vrijwilligers)]],""))</f>
        <v/>
      </c>
      <c r="AN980" t="str">
        <f>IF(ISNUMBER(FIND("overige",Methode_Keuze)),"",IF(Tb_Activiteiten[[#This Row],[Afschrijvingskosten]]=1,Tb_Activiteiten[[#Headers],[Afschrijvingskosten]],""))</f>
        <v/>
      </c>
    </row>
    <row r="981" spans="1:40" x14ac:dyDescent="0.25">
      <c r="A981" s="342"/>
      <c r="F981" s="81"/>
      <c r="G981" s="81"/>
      <c r="L981" s="71"/>
      <c r="N981" t="str">
        <f>IFERROR(IF(VLOOKUP(Tb_Activiteiten[[#This Row],[Openstelling]],Tb_Openstelling[],2,0)=1,1,""),"")</f>
        <v/>
      </c>
      <c r="AA981" t="str">
        <f>IF(ISNUMBER(FIND("arbeid",Methode_Keuze)),"",IF(ISNUMBER(FIND("arbeid",Methode_Keuze)),"",IF(Tb_Activiteiten[[#This Row],[Loonkosten]]=1,Tb_Activiteiten[[#Headers],[Loonkosten]],"")))</f>
        <v/>
      </c>
      <c r="AB981" t="str">
        <f>IF(ISNUMBER(FIND("arbeid",Methode_Keuze)),"",IF(ISNUMBER(FIND("arbeid",Methode_Keuze)),"",IF(Tb_Activiteiten[[#This Row],[Eigen arbeid]]=1,Tb_Activiteiten[[#Headers],[Eigen arbeid]],"")))</f>
        <v/>
      </c>
      <c r="AC981" t="str">
        <f>IF(ISNUMBER(FIND("arbeid",Methode_Keuze)),"",IF(ISNUMBER(FIND("arbeid",Methode_Keuze)),"",IF(Tb_Activiteiten[[#This Row],[Projectmedewerker]]=1,Tb_Activiteiten[[#Headers],[Projectmedewerker]],"")))</f>
        <v/>
      </c>
      <c r="AD981" t="str">
        <f>IF(ISNUMBER(FIND("arbeid",Methode_Keuze)),"",IF(ISNUMBER(FIND("arbeid",Methode_Keuze)),"",IF(Tb_Activiteiten[[#This Row],[Landbouwer]]=1,Tb_Activiteiten[[#Headers],[Landbouwer]],"")))</f>
        <v/>
      </c>
      <c r="AE981" t="str">
        <f>IF(ISNUMBER(FIND("arbeid",Methode_Keuze)),"",IF(ISNUMBER(FIND("arbeid",Methode_Keuze)),"",IF(Tb_Activiteiten[[#This Row],[Adviseur]]=1,Tb_Activiteiten[[#Headers],[Adviseur]],"")))</f>
        <v/>
      </c>
      <c r="AF981" t="str">
        <f>IF(ISNUMBER(FIND("arbeid",Methode_Keuze)),"",IF(ISNUMBER(FIND("arbeid",Methode_Keuze)),"",IF(Tb_Activiteiten[[#This Row],[Projectleider/Expert]]=1,Tb_Activiteiten[[#Headers],[Projectleider/Expert]],"")))</f>
        <v/>
      </c>
      <c r="AG981" t="str">
        <f>IF(ISNUMBER(FIND("arbeid",Methode_Keuze)),"",IF(ISNUMBER(FIND("arbeid",Methode_Keuze)),"",IF(Tb_Activiteiten[[#This Row],[Arbeidskosten]]=1,Tb_Activiteiten[[#Headers],[Arbeidskosten]],"")))</f>
        <v/>
      </c>
      <c r="AH981" t="str">
        <f>IF(ISNUMBER(FIND("arbeid",Methode_Keuze)),"",IF(ISNUMBER(FIND("arbeid",Methode_Keuze)),"",IF(Tb_Activiteiten[[#This Row],[Arbeidskosten op basis van IKS]]=1,Tb_Activiteiten[[#Headers],[Arbeidskosten op basis van IKS]],"")))</f>
        <v/>
      </c>
      <c r="AI981" t="str">
        <f>IF(ISNUMBER(FIND("overige",Methode_Keuze)),"",IF(Tb_Activiteiten[[#This Row],[Kosten derden exclusief btw]]=1,Tb_Activiteiten[[#Headers],[Kosten derden exclusief btw]],""))</f>
        <v/>
      </c>
      <c r="AJ981" t="str">
        <f>IF(ISNUMBER(FIND("overige",Methode_Keuze)),"",IF(Tb_Activiteiten[[#This Row],[Niet verrekenbare btw]]=1,Tb_Activiteiten[[#Headers],[Niet verrekenbare btw]],""))</f>
        <v/>
      </c>
      <c r="AK981" t="str">
        <f>IF(ISNUMBER(FIND("overige",Methode_Keuze)),"",IF(Tb_Activiteiten[[#This Row],[Grondkosten]]=1,Tb_Activiteiten[[#Headers],[Grondkosten]],""))</f>
        <v/>
      </c>
      <c r="AL981" t="str">
        <f>IF(ISNUMBER(FIND("overige",Methode_Keuze)),"",IF(Tb_Activiteiten[[#This Row],[Bijdrage in natura (overige)]]=1,Tb_Activiteiten[[#Headers],[Bijdrage in natura (overige)]],""))</f>
        <v/>
      </c>
      <c r="AM981" t="str">
        <f>IF(ISNUMBER(FIND("overige",Methode_Keuze)),"",IF(Tb_Activiteiten[[#This Row],[Bijdrage in natura (vrijwilligers)]]=1,Tb_Activiteiten[[#Headers],[Bijdrage in natura (vrijwilligers)]],""))</f>
        <v/>
      </c>
      <c r="AN981" t="str">
        <f>IF(ISNUMBER(FIND("overige",Methode_Keuze)),"",IF(Tb_Activiteiten[[#This Row],[Afschrijvingskosten]]=1,Tb_Activiteiten[[#Headers],[Afschrijvingskosten]],""))</f>
        <v/>
      </c>
    </row>
    <row r="982" spans="1:40" x14ac:dyDescent="0.25">
      <c r="A982" s="342"/>
      <c r="F982" s="81"/>
      <c r="G982" s="81"/>
      <c r="L982" s="71"/>
      <c r="N982" t="str">
        <f>IFERROR(IF(VLOOKUP(Tb_Activiteiten[[#This Row],[Openstelling]],Tb_Openstelling[],2,0)=1,1,""),"")</f>
        <v/>
      </c>
      <c r="AA982" t="str">
        <f>IF(ISNUMBER(FIND("arbeid",Methode_Keuze)),"",IF(ISNUMBER(FIND("arbeid",Methode_Keuze)),"",IF(Tb_Activiteiten[[#This Row],[Loonkosten]]=1,Tb_Activiteiten[[#Headers],[Loonkosten]],"")))</f>
        <v/>
      </c>
      <c r="AB982" t="str">
        <f>IF(ISNUMBER(FIND("arbeid",Methode_Keuze)),"",IF(ISNUMBER(FIND("arbeid",Methode_Keuze)),"",IF(Tb_Activiteiten[[#This Row],[Eigen arbeid]]=1,Tb_Activiteiten[[#Headers],[Eigen arbeid]],"")))</f>
        <v/>
      </c>
      <c r="AC982" t="str">
        <f>IF(ISNUMBER(FIND("arbeid",Methode_Keuze)),"",IF(ISNUMBER(FIND("arbeid",Methode_Keuze)),"",IF(Tb_Activiteiten[[#This Row],[Projectmedewerker]]=1,Tb_Activiteiten[[#Headers],[Projectmedewerker]],"")))</f>
        <v/>
      </c>
      <c r="AD982" t="str">
        <f>IF(ISNUMBER(FIND("arbeid",Methode_Keuze)),"",IF(ISNUMBER(FIND("arbeid",Methode_Keuze)),"",IF(Tb_Activiteiten[[#This Row],[Landbouwer]]=1,Tb_Activiteiten[[#Headers],[Landbouwer]],"")))</f>
        <v/>
      </c>
      <c r="AE982" t="str">
        <f>IF(ISNUMBER(FIND("arbeid",Methode_Keuze)),"",IF(ISNUMBER(FIND("arbeid",Methode_Keuze)),"",IF(Tb_Activiteiten[[#This Row],[Adviseur]]=1,Tb_Activiteiten[[#Headers],[Adviseur]],"")))</f>
        <v/>
      </c>
      <c r="AF982" t="str">
        <f>IF(ISNUMBER(FIND("arbeid",Methode_Keuze)),"",IF(ISNUMBER(FIND("arbeid",Methode_Keuze)),"",IF(Tb_Activiteiten[[#This Row],[Projectleider/Expert]]=1,Tb_Activiteiten[[#Headers],[Projectleider/Expert]],"")))</f>
        <v/>
      </c>
      <c r="AG982" t="str">
        <f>IF(ISNUMBER(FIND("arbeid",Methode_Keuze)),"",IF(ISNUMBER(FIND("arbeid",Methode_Keuze)),"",IF(Tb_Activiteiten[[#This Row],[Arbeidskosten]]=1,Tb_Activiteiten[[#Headers],[Arbeidskosten]],"")))</f>
        <v/>
      </c>
      <c r="AH982" t="str">
        <f>IF(ISNUMBER(FIND("arbeid",Methode_Keuze)),"",IF(ISNUMBER(FIND("arbeid",Methode_Keuze)),"",IF(Tb_Activiteiten[[#This Row],[Arbeidskosten op basis van IKS]]=1,Tb_Activiteiten[[#Headers],[Arbeidskosten op basis van IKS]],"")))</f>
        <v/>
      </c>
      <c r="AI982" t="str">
        <f>IF(ISNUMBER(FIND("overige",Methode_Keuze)),"",IF(Tb_Activiteiten[[#This Row],[Kosten derden exclusief btw]]=1,Tb_Activiteiten[[#Headers],[Kosten derden exclusief btw]],""))</f>
        <v/>
      </c>
      <c r="AJ982" t="str">
        <f>IF(ISNUMBER(FIND("overige",Methode_Keuze)),"",IF(Tb_Activiteiten[[#This Row],[Niet verrekenbare btw]]=1,Tb_Activiteiten[[#Headers],[Niet verrekenbare btw]],""))</f>
        <v/>
      </c>
      <c r="AK982" t="str">
        <f>IF(ISNUMBER(FIND("overige",Methode_Keuze)),"",IF(Tb_Activiteiten[[#This Row],[Grondkosten]]=1,Tb_Activiteiten[[#Headers],[Grondkosten]],""))</f>
        <v/>
      </c>
      <c r="AL982" t="str">
        <f>IF(ISNUMBER(FIND("overige",Methode_Keuze)),"",IF(Tb_Activiteiten[[#This Row],[Bijdrage in natura (overige)]]=1,Tb_Activiteiten[[#Headers],[Bijdrage in natura (overige)]],""))</f>
        <v/>
      </c>
      <c r="AM982" t="str">
        <f>IF(ISNUMBER(FIND("overige",Methode_Keuze)),"",IF(Tb_Activiteiten[[#This Row],[Bijdrage in natura (vrijwilligers)]]=1,Tb_Activiteiten[[#Headers],[Bijdrage in natura (vrijwilligers)]],""))</f>
        <v/>
      </c>
      <c r="AN982" t="str">
        <f>IF(ISNUMBER(FIND("overige",Methode_Keuze)),"",IF(Tb_Activiteiten[[#This Row],[Afschrijvingskosten]]=1,Tb_Activiteiten[[#Headers],[Afschrijvingskosten]],""))</f>
        <v/>
      </c>
    </row>
    <row r="983" spans="1:40" x14ac:dyDescent="0.25">
      <c r="A983" s="342"/>
      <c r="F983" s="81"/>
      <c r="G983" s="81"/>
      <c r="L983" s="71"/>
      <c r="N983" t="str">
        <f>IFERROR(IF(VLOOKUP(Tb_Activiteiten[[#This Row],[Openstelling]],Tb_Openstelling[],2,0)=1,1,""),"")</f>
        <v/>
      </c>
      <c r="AA983" t="str">
        <f>IF(ISNUMBER(FIND("arbeid",Methode_Keuze)),"",IF(ISNUMBER(FIND("arbeid",Methode_Keuze)),"",IF(Tb_Activiteiten[[#This Row],[Loonkosten]]=1,Tb_Activiteiten[[#Headers],[Loonkosten]],"")))</f>
        <v/>
      </c>
      <c r="AB983" t="str">
        <f>IF(ISNUMBER(FIND("arbeid",Methode_Keuze)),"",IF(ISNUMBER(FIND("arbeid",Methode_Keuze)),"",IF(Tb_Activiteiten[[#This Row],[Eigen arbeid]]=1,Tb_Activiteiten[[#Headers],[Eigen arbeid]],"")))</f>
        <v/>
      </c>
      <c r="AC983" t="str">
        <f>IF(ISNUMBER(FIND("arbeid",Methode_Keuze)),"",IF(ISNUMBER(FIND("arbeid",Methode_Keuze)),"",IF(Tb_Activiteiten[[#This Row],[Projectmedewerker]]=1,Tb_Activiteiten[[#Headers],[Projectmedewerker]],"")))</f>
        <v/>
      </c>
      <c r="AD983" t="str">
        <f>IF(ISNUMBER(FIND("arbeid",Methode_Keuze)),"",IF(ISNUMBER(FIND("arbeid",Methode_Keuze)),"",IF(Tb_Activiteiten[[#This Row],[Landbouwer]]=1,Tb_Activiteiten[[#Headers],[Landbouwer]],"")))</f>
        <v/>
      </c>
      <c r="AE983" t="str">
        <f>IF(ISNUMBER(FIND("arbeid",Methode_Keuze)),"",IF(ISNUMBER(FIND("arbeid",Methode_Keuze)),"",IF(Tb_Activiteiten[[#This Row],[Adviseur]]=1,Tb_Activiteiten[[#Headers],[Adviseur]],"")))</f>
        <v/>
      </c>
      <c r="AF983" t="str">
        <f>IF(ISNUMBER(FIND("arbeid",Methode_Keuze)),"",IF(ISNUMBER(FIND("arbeid",Methode_Keuze)),"",IF(Tb_Activiteiten[[#This Row],[Projectleider/Expert]]=1,Tb_Activiteiten[[#Headers],[Projectleider/Expert]],"")))</f>
        <v/>
      </c>
      <c r="AG983" t="str">
        <f>IF(ISNUMBER(FIND("arbeid",Methode_Keuze)),"",IF(ISNUMBER(FIND("arbeid",Methode_Keuze)),"",IF(Tb_Activiteiten[[#This Row],[Arbeidskosten]]=1,Tb_Activiteiten[[#Headers],[Arbeidskosten]],"")))</f>
        <v/>
      </c>
      <c r="AH983" t="str">
        <f>IF(ISNUMBER(FIND("arbeid",Methode_Keuze)),"",IF(ISNUMBER(FIND("arbeid",Methode_Keuze)),"",IF(Tb_Activiteiten[[#This Row],[Arbeidskosten op basis van IKS]]=1,Tb_Activiteiten[[#Headers],[Arbeidskosten op basis van IKS]],"")))</f>
        <v/>
      </c>
      <c r="AI983" t="str">
        <f>IF(ISNUMBER(FIND("overige",Methode_Keuze)),"",IF(Tb_Activiteiten[[#This Row],[Kosten derden exclusief btw]]=1,Tb_Activiteiten[[#Headers],[Kosten derden exclusief btw]],""))</f>
        <v/>
      </c>
      <c r="AJ983" t="str">
        <f>IF(ISNUMBER(FIND("overige",Methode_Keuze)),"",IF(Tb_Activiteiten[[#This Row],[Niet verrekenbare btw]]=1,Tb_Activiteiten[[#Headers],[Niet verrekenbare btw]],""))</f>
        <v/>
      </c>
      <c r="AK983" t="str">
        <f>IF(ISNUMBER(FIND("overige",Methode_Keuze)),"",IF(Tb_Activiteiten[[#This Row],[Grondkosten]]=1,Tb_Activiteiten[[#Headers],[Grondkosten]],""))</f>
        <v/>
      </c>
      <c r="AL983" t="str">
        <f>IF(ISNUMBER(FIND("overige",Methode_Keuze)),"",IF(Tb_Activiteiten[[#This Row],[Bijdrage in natura (overige)]]=1,Tb_Activiteiten[[#Headers],[Bijdrage in natura (overige)]],""))</f>
        <v/>
      </c>
      <c r="AM983" t="str">
        <f>IF(ISNUMBER(FIND("overige",Methode_Keuze)),"",IF(Tb_Activiteiten[[#This Row],[Bijdrage in natura (vrijwilligers)]]=1,Tb_Activiteiten[[#Headers],[Bijdrage in natura (vrijwilligers)]],""))</f>
        <v/>
      </c>
      <c r="AN983" t="str">
        <f>IF(ISNUMBER(FIND("overige",Methode_Keuze)),"",IF(Tb_Activiteiten[[#This Row],[Afschrijvingskosten]]=1,Tb_Activiteiten[[#Headers],[Afschrijvingskosten]],""))</f>
        <v/>
      </c>
    </row>
    <row r="984" spans="1:40" x14ac:dyDescent="0.25">
      <c r="A984" s="342"/>
      <c r="F984" s="81"/>
      <c r="G984" s="81"/>
      <c r="L984" s="71"/>
      <c r="N984" t="str">
        <f>IFERROR(IF(VLOOKUP(Tb_Activiteiten[[#This Row],[Openstelling]],Tb_Openstelling[],2,0)=1,1,""),"")</f>
        <v/>
      </c>
      <c r="AA984" t="str">
        <f>IF(ISNUMBER(FIND("arbeid",Methode_Keuze)),"",IF(ISNUMBER(FIND("arbeid",Methode_Keuze)),"",IF(Tb_Activiteiten[[#This Row],[Loonkosten]]=1,Tb_Activiteiten[[#Headers],[Loonkosten]],"")))</f>
        <v/>
      </c>
      <c r="AB984" t="str">
        <f>IF(ISNUMBER(FIND("arbeid",Methode_Keuze)),"",IF(ISNUMBER(FIND("arbeid",Methode_Keuze)),"",IF(Tb_Activiteiten[[#This Row],[Eigen arbeid]]=1,Tb_Activiteiten[[#Headers],[Eigen arbeid]],"")))</f>
        <v/>
      </c>
      <c r="AC984" t="str">
        <f>IF(ISNUMBER(FIND("arbeid",Methode_Keuze)),"",IF(ISNUMBER(FIND("arbeid",Methode_Keuze)),"",IF(Tb_Activiteiten[[#This Row],[Projectmedewerker]]=1,Tb_Activiteiten[[#Headers],[Projectmedewerker]],"")))</f>
        <v/>
      </c>
      <c r="AD984" t="str">
        <f>IF(ISNUMBER(FIND("arbeid",Methode_Keuze)),"",IF(ISNUMBER(FIND("arbeid",Methode_Keuze)),"",IF(Tb_Activiteiten[[#This Row],[Landbouwer]]=1,Tb_Activiteiten[[#Headers],[Landbouwer]],"")))</f>
        <v/>
      </c>
      <c r="AE984" t="str">
        <f>IF(ISNUMBER(FIND("arbeid",Methode_Keuze)),"",IF(ISNUMBER(FIND("arbeid",Methode_Keuze)),"",IF(Tb_Activiteiten[[#This Row],[Adviseur]]=1,Tb_Activiteiten[[#Headers],[Adviseur]],"")))</f>
        <v/>
      </c>
      <c r="AF984" t="str">
        <f>IF(ISNUMBER(FIND("arbeid",Methode_Keuze)),"",IF(ISNUMBER(FIND("arbeid",Methode_Keuze)),"",IF(Tb_Activiteiten[[#This Row],[Projectleider/Expert]]=1,Tb_Activiteiten[[#Headers],[Projectleider/Expert]],"")))</f>
        <v/>
      </c>
      <c r="AG984" t="str">
        <f>IF(ISNUMBER(FIND("arbeid",Methode_Keuze)),"",IF(ISNUMBER(FIND("arbeid",Methode_Keuze)),"",IF(Tb_Activiteiten[[#This Row],[Arbeidskosten]]=1,Tb_Activiteiten[[#Headers],[Arbeidskosten]],"")))</f>
        <v/>
      </c>
      <c r="AH984" t="str">
        <f>IF(ISNUMBER(FIND("arbeid",Methode_Keuze)),"",IF(ISNUMBER(FIND("arbeid",Methode_Keuze)),"",IF(Tb_Activiteiten[[#This Row],[Arbeidskosten op basis van IKS]]=1,Tb_Activiteiten[[#Headers],[Arbeidskosten op basis van IKS]],"")))</f>
        <v/>
      </c>
      <c r="AI984" t="str">
        <f>IF(ISNUMBER(FIND("overige",Methode_Keuze)),"",IF(Tb_Activiteiten[[#This Row],[Kosten derden exclusief btw]]=1,Tb_Activiteiten[[#Headers],[Kosten derden exclusief btw]],""))</f>
        <v/>
      </c>
      <c r="AJ984" t="str">
        <f>IF(ISNUMBER(FIND("overige",Methode_Keuze)),"",IF(Tb_Activiteiten[[#This Row],[Niet verrekenbare btw]]=1,Tb_Activiteiten[[#Headers],[Niet verrekenbare btw]],""))</f>
        <v/>
      </c>
      <c r="AK984" t="str">
        <f>IF(ISNUMBER(FIND("overige",Methode_Keuze)),"",IF(Tb_Activiteiten[[#This Row],[Grondkosten]]=1,Tb_Activiteiten[[#Headers],[Grondkosten]],""))</f>
        <v/>
      </c>
      <c r="AL984" t="str">
        <f>IF(ISNUMBER(FIND("overige",Methode_Keuze)),"",IF(Tb_Activiteiten[[#This Row],[Bijdrage in natura (overige)]]=1,Tb_Activiteiten[[#Headers],[Bijdrage in natura (overige)]],""))</f>
        <v/>
      </c>
      <c r="AM984" t="str">
        <f>IF(ISNUMBER(FIND("overige",Methode_Keuze)),"",IF(Tb_Activiteiten[[#This Row],[Bijdrage in natura (vrijwilligers)]]=1,Tb_Activiteiten[[#Headers],[Bijdrage in natura (vrijwilligers)]],""))</f>
        <v/>
      </c>
      <c r="AN984" t="str">
        <f>IF(ISNUMBER(FIND("overige",Methode_Keuze)),"",IF(Tb_Activiteiten[[#This Row],[Afschrijvingskosten]]=1,Tb_Activiteiten[[#Headers],[Afschrijvingskosten]],""))</f>
        <v/>
      </c>
    </row>
    <row r="985" spans="1:40" x14ac:dyDescent="0.25">
      <c r="A985" s="342"/>
      <c r="F985" s="81"/>
      <c r="G985" s="81"/>
      <c r="L985" s="71"/>
      <c r="N985" t="str">
        <f>IFERROR(IF(VLOOKUP(Tb_Activiteiten[[#This Row],[Openstelling]],Tb_Openstelling[],2,0)=1,1,""),"")</f>
        <v/>
      </c>
      <c r="AA985" t="str">
        <f>IF(ISNUMBER(FIND("arbeid",Methode_Keuze)),"",IF(ISNUMBER(FIND("arbeid",Methode_Keuze)),"",IF(Tb_Activiteiten[[#This Row],[Loonkosten]]=1,Tb_Activiteiten[[#Headers],[Loonkosten]],"")))</f>
        <v/>
      </c>
      <c r="AB985" t="str">
        <f>IF(ISNUMBER(FIND("arbeid",Methode_Keuze)),"",IF(ISNUMBER(FIND("arbeid",Methode_Keuze)),"",IF(Tb_Activiteiten[[#This Row],[Eigen arbeid]]=1,Tb_Activiteiten[[#Headers],[Eigen arbeid]],"")))</f>
        <v/>
      </c>
      <c r="AC985" t="str">
        <f>IF(ISNUMBER(FIND("arbeid",Methode_Keuze)),"",IF(ISNUMBER(FIND("arbeid",Methode_Keuze)),"",IF(Tb_Activiteiten[[#This Row],[Projectmedewerker]]=1,Tb_Activiteiten[[#Headers],[Projectmedewerker]],"")))</f>
        <v/>
      </c>
      <c r="AD985" t="str">
        <f>IF(ISNUMBER(FIND("arbeid",Methode_Keuze)),"",IF(ISNUMBER(FIND("arbeid",Methode_Keuze)),"",IF(Tb_Activiteiten[[#This Row],[Landbouwer]]=1,Tb_Activiteiten[[#Headers],[Landbouwer]],"")))</f>
        <v/>
      </c>
      <c r="AE985" t="str">
        <f>IF(ISNUMBER(FIND("arbeid",Methode_Keuze)),"",IF(ISNUMBER(FIND("arbeid",Methode_Keuze)),"",IF(Tb_Activiteiten[[#This Row],[Adviseur]]=1,Tb_Activiteiten[[#Headers],[Adviseur]],"")))</f>
        <v/>
      </c>
      <c r="AF985" t="str">
        <f>IF(ISNUMBER(FIND("arbeid",Methode_Keuze)),"",IF(ISNUMBER(FIND("arbeid",Methode_Keuze)),"",IF(Tb_Activiteiten[[#This Row],[Projectleider/Expert]]=1,Tb_Activiteiten[[#Headers],[Projectleider/Expert]],"")))</f>
        <v/>
      </c>
      <c r="AG985" t="str">
        <f>IF(ISNUMBER(FIND("arbeid",Methode_Keuze)),"",IF(ISNUMBER(FIND("arbeid",Methode_Keuze)),"",IF(Tb_Activiteiten[[#This Row],[Arbeidskosten]]=1,Tb_Activiteiten[[#Headers],[Arbeidskosten]],"")))</f>
        <v/>
      </c>
      <c r="AH985" t="str">
        <f>IF(ISNUMBER(FIND("arbeid",Methode_Keuze)),"",IF(ISNUMBER(FIND("arbeid",Methode_Keuze)),"",IF(Tb_Activiteiten[[#This Row],[Arbeidskosten op basis van IKS]]=1,Tb_Activiteiten[[#Headers],[Arbeidskosten op basis van IKS]],"")))</f>
        <v/>
      </c>
      <c r="AI985" t="str">
        <f>IF(ISNUMBER(FIND("overige",Methode_Keuze)),"",IF(Tb_Activiteiten[[#This Row],[Kosten derden exclusief btw]]=1,Tb_Activiteiten[[#Headers],[Kosten derden exclusief btw]],""))</f>
        <v/>
      </c>
      <c r="AJ985" t="str">
        <f>IF(ISNUMBER(FIND("overige",Methode_Keuze)),"",IF(Tb_Activiteiten[[#This Row],[Niet verrekenbare btw]]=1,Tb_Activiteiten[[#Headers],[Niet verrekenbare btw]],""))</f>
        <v/>
      </c>
      <c r="AK985" t="str">
        <f>IF(ISNUMBER(FIND("overige",Methode_Keuze)),"",IF(Tb_Activiteiten[[#This Row],[Grondkosten]]=1,Tb_Activiteiten[[#Headers],[Grondkosten]],""))</f>
        <v/>
      </c>
      <c r="AL985" t="str">
        <f>IF(ISNUMBER(FIND("overige",Methode_Keuze)),"",IF(Tb_Activiteiten[[#This Row],[Bijdrage in natura (overige)]]=1,Tb_Activiteiten[[#Headers],[Bijdrage in natura (overige)]],""))</f>
        <v/>
      </c>
      <c r="AM985" t="str">
        <f>IF(ISNUMBER(FIND("overige",Methode_Keuze)),"",IF(Tb_Activiteiten[[#This Row],[Bijdrage in natura (vrijwilligers)]]=1,Tb_Activiteiten[[#Headers],[Bijdrage in natura (vrijwilligers)]],""))</f>
        <v/>
      </c>
      <c r="AN985" t="str">
        <f>IF(ISNUMBER(FIND("overige",Methode_Keuze)),"",IF(Tb_Activiteiten[[#This Row],[Afschrijvingskosten]]=1,Tb_Activiteiten[[#Headers],[Afschrijvingskosten]],""))</f>
        <v/>
      </c>
    </row>
    <row r="986" spans="1:40" x14ac:dyDescent="0.25">
      <c r="A986" s="342"/>
      <c r="F986" s="81"/>
      <c r="G986" s="81"/>
      <c r="L986" s="71"/>
      <c r="N986" t="str">
        <f>IFERROR(IF(VLOOKUP(Tb_Activiteiten[[#This Row],[Openstelling]],Tb_Openstelling[],2,0)=1,1,""),"")</f>
        <v/>
      </c>
      <c r="AA986" t="str">
        <f>IF(ISNUMBER(FIND("arbeid",Methode_Keuze)),"",IF(ISNUMBER(FIND("arbeid",Methode_Keuze)),"",IF(Tb_Activiteiten[[#This Row],[Loonkosten]]=1,Tb_Activiteiten[[#Headers],[Loonkosten]],"")))</f>
        <v/>
      </c>
      <c r="AB986" t="str">
        <f>IF(ISNUMBER(FIND("arbeid",Methode_Keuze)),"",IF(ISNUMBER(FIND("arbeid",Methode_Keuze)),"",IF(Tb_Activiteiten[[#This Row],[Eigen arbeid]]=1,Tb_Activiteiten[[#Headers],[Eigen arbeid]],"")))</f>
        <v/>
      </c>
      <c r="AC986" t="str">
        <f>IF(ISNUMBER(FIND("arbeid",Methode_Keuze)),"",IF(ISNUMBER(FIND("arbeid",Methode_Keuze)),"",IF(Tb_Activiteiten[[#This Row],[Projectmedewerker]]=1,Tb_Activiteiten[[#Headers],[Projectmedewerker]],"")))</f>
        <v/>
      </c>
      <c r="AD986" t="str">
        <f>IF(ISNUMBER(FIND("arbeid",Methode_Keuze)),"",IF(ISNUMBER(FIND("arbeid",Methode_Keuze)),"",IF(Tb_Activiteiten[[#This Row],[Landbouwer]]=1,Tb_Activiteiten[[#Headers],[Landbouwer]],"")))</f>
        <v/>
      </c>
      <c r="AE986" t="str">
        <f>IF(ISNUMBER(FIND("arbeid",Methode_Keuze)),"",IF(ISNUMBER(FIND("arbeid",Methode_Keuze)),"",IF(Tb_Activiteiten[[#This Row],[Adviseur]]=1,Tb_Activiteiten[[#Headers],[Adviseur]],"")))</f>
        <v/>
      </c>
      <c r="AF986" t="str">
        <f>IF(ISNUMBER(FIND("arbeid",Methode_Keuze)),"",IF(ISNUMBER(FIND("arbeid",Methode_Keuze)),"",IF(Tb_Activiteiten[[#This Row],[Projectleider/Expert]]=1,Tb_Activiteiten[[#Headers],[Projectleider/Expert]],"")))</f>
        <v/>
      </c>
      <c r="AG986" t="str">
        <f>IF(ISNUMBER(FIND("arbeid",Methode_Keuze)),"",IF(ISNUMBER(FIND("arbeid",Methode_Keuze)),"",IF(Tb_Activiteiten[[#This Row],[Arbeidskosten]]=1,Tb_Activiteiten[[#Headers],[Arbeidskosten]],"")))</f>
        <v/>
      </c>
      <c r="AH986" t="str">
        <f>IF(ISNUMBER(FIND("arbeid",Methode_Keuze)),"",IF(ISNUMBER(FIND("arbeid",Methode_Keuze)),"",IF(Tb_Activiteiten[[#This Row],[Arbeidskosten op basis van IKS]]=1,Tb_Activiteiten[[#Headers],[Arbeidskosten op basis van IKS]],"")))</f>
        <v/>
      </c>
      <c r="AI986" t="str">
        <f>IF(ISNUMBER(FIND("overige",Methode_Keuze)),"",IF(Tb_Activiteiten[[#This Row],[Kosten derden exclusief btw]]=1,Tb_Activiteiten[[#Headers],[Kosten derden exclusief btw]],""))</f>
        <v/>
      </c>
      <c r="AJ986" t="str">
        <f>IF(ISNUMBER(FIND("overige",Methode_Keuze)),"",IF(Tb_Activiteiten[[#This Row],[Niet verrekenbare btw]]=1,Tb_Activiteiten[[#Headers],[Niet verrekenbare btw]],""))</f>
        <v/>
      </c>
      <c r="AK986" t="str">
        <f>IF(ISNUMBER(FIND("overige",Methode_Keuze)),"",IF(Tb_Activiteiten[[#This Row],[Grondkosten]]=1,Tb_Activiteiten[[#Headers],[Grondkosten]],""))</f>
        <v/>
      </c>
      <c r="AL986" t="str">
        <f>IF(ISNUMBER(FIND("overige",Methode_Keuze)),"",IF(Tb_Activiteiten[[#This Row],[Bijdrage in natura (overige)]]=1,Tb_Activiteiten[[#Headers],[Bijdrage in natura (overige)]],""))</f>
        <v/>
      </c>
      <c r="AM986" t="str">
        <f>IF(ISNUMBER(FIND("overige",Methode_Keuze)),"",IF(Tb_Activiteiten[[#This Row],[Bijdrage in natura (vrijwilligers)]]=1,Tb_Activiteiten[[#Headers],[Bijdrage in natura (vrijwilligers)]],""))</f>
        <v/>
      </c>
      <c r="AN986" t="str">
        <f>IF(ISNUMBER(FIND("overige",Methode_Keuze)),"",IF(Tb_Activiteiten[[#This Row],[Afschrijvingskosten]]=1,Tb_Activiteiten[[#Headers],[Afschrijvingskosten]],""))</f>
        <v/>
      </c>
    </row>
    <row r="987" spans="1:40" x14ac:dyDescent="0.25">
      <c r="A987" s="342"/>
      <c r="F987" s="81"/>
      <c r="G987" s="81"/>
      <c r="L987" s="71"/>
      <c r="N987" t="str">
        <f>IFERROR(IF(VLOOKUP(Tb_Activiteiten[[#This Row],[Openstelling]],Tb_Openstelling[],2,0)=1,1,""),"")</f>
        <v/>
      </c>
      <c r="AA987" t="str">
        <f>IF(ISNUMBER(FIND("arbeid",Methode_Keuze)),"",IF(ISNUMBER(FIND("arbeid",Methode_Keuze)),"",IF(Tb_Activiteiten[[#This Row],[Loonkosten]]=1,Tb_Activiteiten[[#Headers],[Loonkosten]],"")))</f>
        <v/>
      </c>
      <c r="AB987" t="str">
        <f>IF(ISNUMBER(FIND("arbeid",Methode_Keuze)),"",IF(ISNUMBER(FIND("arbeid",Methode_Keuze)),"",IF(Tb_Activiteiten[[#This Row],[Eigen arbeid]]=1,Tb_Activiteiten[[#Headers],[Eigen arbeid]],"")))</f>
        <v/>
      </c>
      <c r="AC987" t="str">
        <f>IF(ISNUMBER(FIND("arbeid",Methode_Keuze)),"",IF(ISNUMBER(FIND("arbeid",Methode_Keuze)),"",IF(Tb_Activiteiten[[#This Row],[Projectmedewerker]]=1,Tb_Activiteiten[[#Headers],[Projectmedewerker]],"")))</f>
        <v/>
      </c>
      <c r="AD987" t="str">
        <f>IF(ISNUMBER(FIND("arbeid",Methode_Keuze)),"",IF(ISNUMBER(FIND("arbeid",Methode_Keuze)),"",IF(Tb_Activiteiten[[#This Row],[Landbouwer]]=1,Tb_Activiteiten[[#Headers],[Landbouwer]],"")))</f>
        <v/>
      </c>
      <c r="AE987" t="str">
        <f>IF(ISNUMBER(FIND("arbeid",Methode_Keuze)),"",IF(ISNUMBER(FIND("arbeid",Methode_Keuze)),"",IF(Tb_Activiteiten[[#This Row],[Adviseur]]=1,Tb_Activiteiten[[#Headers],[Adviseur]],"")))</f>
        <v/>
      </c>
      <c r="AF987" t="str">
        <f>IF(ISNUMBER(FIND("arbeid",Methode_Keuze)),"",IF(ISNUMBER(FIND("arbeid",Methode_Keuze)),"",IF(Tb_Activiteiten[[#This Row],[Projectleider/Expert]]=1,Tb_Activiteiten[[#Headers],[Projectleider/Expert]],"")))</f>
        <v/>
      </c>
      <c r="AG987" t="str">
        <f>IF(ISNUMBER(FIND("arbeid",Methode_Keuze)),"",IF(ISNUMBER(FIND("arbeid",Methode_Keuze)),"",IF(Tb_Activiteiten[[#This Row],[Arbeidskosten]]=1,Tb_Activiteiten[[#Headers],[Arbeidskosten]],"")))</f>
        <v/>
      </c>
      <c r="AH987" t="str">
        <f>IF(ISNUMBER(FIND("arbeid",Methode_Keuze)),"",IF(ISNUMBER(FIND("arbeid",Methode_Keuze)),"",IF(Tb_Activiteiten[[#This Row],[Arbeidskosten op basis van IKS]]=1,Tb_Activiteiten[[#Headers],[Arbeidskosten op basis van IKS]],"")))</f>
        <v/>
      </c>
      <c r="AI987" t="str">
        <f>IF(ISNUMBER(FIND("overige",Methode_Keuze)),"",IF(Tb_Activiteiten[[#This Row],[Kosten derden exclusief btw]]=1,Tb_Activiteiten[[#Headers],[Kosten derden exclusief btw]],""))</f>
        <v/>
      </c>
      <c r="AJ987" t="str">
        <f>IF(ISNUMBER(FIND("overige",Methode_Keuze)),"",IF(Tb_Activiteiten[[#This Row],[Niet verrekenbare btw]]=1,Tb_Activiteiten[[#Headers],[Niet verrekenbare btw]],""))</f>
        <v/>
      </c>
      <c r="AK987" t="str">
        <f>IF(ISNUMBER(FIND("overige",Methode_Keuze)),"",IF(Tb_Activiteiten[[#This Row],[Grondkosten]]=1,Tb_Activiteiten[[#Headers],[Grondkosten]],""))</f>
        <v/>
      </c>
      <c r="AL987" t="str">
        <f>IF(ISNUMBER(FIND("overige",Methode_Keuze)),"",IF(Tb_Activiteiten[[#This Row],[Bijdrage in natura (overige)]]=1,Tb_Activiteiten[[#Headers],[Bijdrage in natura (overige)]],""))</f>
        <v/>
      </c>
      <c r="AM987" t="str">
        <f>IF(ISNUMBER(FIND("overige",Methode_Keuze)),"",IF(Tb_Activiteiten[[#This Row],[Bijdrage in natura (vrijwilligers)]]=1,Tb_Activiteiten[[#Headers],[Bijdrage in natura (vrijwilligers)]],""))</f>
        <v/>
      </c>
      <c r="AN987" t="str">
        <f>IF(ISNUMBER(FIND("overige",Methode_Keuze)),"",IF(Tb_Activiteiten[[#This Row],[Afschrijvingskosten]]=1,Tb_Activiteiten[[#Headers],[Afschrijvingskosten]],""))</f>
        <v/>
      </c>
    </row>
    <row r="988" spans="1:40" x14ac:dyDescent="0.25">
      <c r="A988" s="342"/>
      <c r="F988" s="81"/>
      <c r="G988" s="81"/>
      <c r="L988" s="71"/>
      <c r="N988" t="str">
        <f>IFERROR(IF(VLOOKUP(Tb_Activiteiten[[#This Row],[Openstelling]],Tb_Openstelling[],2,0)=1,1,""),"")</f>
        <v/>
      </c>
      <c r="AA988" t="str">
        <f>IF(ISNUMBER(FIND("arbeid",Methode_Keuze)),"",IF(ISNUMBER(FIND("arbeid",Methode_Keuze)),"",IF(Tb_Activiteiten[[#This Row],[Loonkosten]]=1,Tb_Activiteiten[[#Headers],[Loonkosten]],"")))</f>
        <v/>
      </c>
      <c r="AB988" t="str">
        <f>IF(ISNUMBER(FIND("arbeid",Methode_Keuze)),"",IF(ISNUMBER(FIND("arbeid",Methode_Keuze)),"",IF(Tb_Activiteiten[[#This Row],[Eigen arbeid]]=1,Tb_Activiteiten[[#Headers],[Eigen arbeid]],"")))</f>
        <v/>
      </c>
      <c r="AC988" t="str">
        <f>IF(ISNUMBER(FIND("arbeid",Methode_Keuze)),"",IF(ISNUMBER(FIND("arbeid",Methode_Keuze)),"",IF(Tb_Activiteiten[[#This Row],[Projectmedewerker]]=1,Tb_Activiteiten[[#Headers],[Projectmedewerker]],"")))</f>
        <v/>
      </c>
      <c r="AD988" t="str">
        <f>IF(ISNUMBER(FIND("arbeid",Methode_Keuze)),"",IF(ISNUMBER(FIND("arbeid",Methode_Keuze)),"",IF(Tb_Activiteiten[[#This Row],[Landbouwer]]=1,Tb_Activiteiten[[#Headers],[Landbouwer]],"")))</f>
        <v/>
      </c>
      <c r="AE988" t="str">
        <f>IF(ISNUMBER(FIND("arbeid",Methode_Keuze)),"",IF(ISNUMBER(FIND("arbeid",Methode_Keuze)),"",IF(Tb_Activiteiten[[#This Row],[Adviseur]]=1,Tb_Activiteiten[[#Headers],[Adviseur]],"")))</f>
        <v/>
      </c>
      <c r="AF988" t="str">
        <f>IF(ISNUMBER(FIND("arbeid",Methode_Keuze)),"",IF(ISNUMBER(FIND("arbeid",Methode_Keuze)),"",IF(Tb_Activiteiten[[#This Row],[Projectleider/Expert]]=1,Tb_Activiteiten[[#Headers],[Projectleider/Expert]],"")))</f>
        <v/>
      </c>
      <c r="AG988" t="str">
        <f>IF(ISNUMBER(FIND("arbeid",Methode_Keuze)),"",IF(ISNUMBER(FIND("arbeid",Methode_Keuze)),"",IF(Tb_Activiteiten[[#This Row],[Arbeidskosten]]=1,Tb_Activiteiten[[#Headers],[Arbeidskosten]],"")))</f>
        <v/>
      </c>
      <c r="AH988" t="str">
        <f>IF(ISNUMBER(FIND("arbeid",Methode_Keuze)),"",IF(ISNUMBER(FIND("arbeid",Methode_Keuze)),"",IF(Tb_Activiteiten[[#This Row],[Arbeidskosten op basis van IKS]]=1,Tb_Activiteiten[[#Headers],[Arbeidskosten op basis van IKS]],"")))</f>
        <v/>
      </c>
      <c r="AI988" t="str">
        <f>IF(ISNUMBER(FIND("overige",Methode_Keuze)),"",IF(Tb_Activiteiten[[#This Row],[Kosten derden exclusief btw]]=1,Tb_Activiteiten[[#Headers],[Kosten derden exclusief btw]],""))</f>
        <v/>
      </c>
      <c r="AJ988" t="str">
        <f>IF(ISNUMBER(FIND("overige",Methode_Keuze)),"",IF(Tb_Activiteiten[[#This Row],[Niet verrekenbare btw]]=1,Tb_Activiteiten[[#Headers],[Niet verrekenbare btw]],""))</f>
        <v/>
      </c>
      <c r="AK988" t="str">
        <f>IF(ISNUMBER(FIND("overige",Methode_Keuze)),"",IF(Tb_Activiteiten[[#This Row],[Grondkosten]]=1,Tb_Activiteiten[[#Headers],[Grondkosten]],""))</f>
        <v/>
      </c>
      <c r="AL988" t="str">
        <f>IF(ISNUMBER(FIND("overige",Methode_Keuze)),"",IF(Tb_Activiteiten[[#This Row],[Bijdrage in natura (overige)]]=1,Tb_Activiteiten[[#Headers],[Bijdrage in natura (overige)]],""))</f>
        <v/>
      </c>
      <c r="AM988" t="str">
        <f>IF(ISNUMBER(FIND("overige",Methode_Keuze)),"",IF(Tb_Activiteiten[[#This Row],[Bijdrage in natura (vrijwilligers)]]=1,Tb_Activiteiten[[#Headers],[Bijdrage in natura (vrijwilligers)]],""))</f>
        <v/>
      </c>
      <c r="AN988" t="str">
        <f>IF(ISNUMBER(FIND("overige",Methode_Keuze)),"",IF(Tb_Activiteiten[[#This Row],[Afschrijvingskosten]]=1,Tb_Activiteiten[[#Headers],[Afschrijvingskosten]],""))</f>
        <v/>
      </c>
    </row>
    <row r="989" spans="1:40" x14ac:dyDescent="0.25">
      <c r="A989" s="342"/>
      <c r="F989" s="81"/>
      <c r="G989" s="81"/>
      <c r="L989" s="71"/>
      <c r="N989" t="str">
        <f>IFERROR(IF(VLOOKUP(Tb_Activiteiten[[#This Row],[Openstelling]],Tb_Openstelling[],2,0)=1,1,""),"")</f>
        <v/>
      </c>
      <c r="AA989" t="str">
        <f>IF(ISNUMBER(FIND("arbeid",Methode_Keuze)),"",IF(ISNUMBER(FIND("arbeid",Methode_Keuze)),"",IF(Tb_Activiteiten[[#This Row],[Loonkosten]]=1,Tb_Activiteiten[[#Headers],[Loonkosten]],"")))</f>
        <v/>
      </c>
      <c r="AB989" t="str">
        <f>IF(ISNUMBER(FIND("arbeid",Methode_Keuze)),"",IF(ISNUMBER(FIND("arbeid",Methode_Keuze)),"",IF(Tb_Activiteiten[[#This Row],[Eigen arbeid]]=1,Tb_Activiteiten[[#Headers],[Eigen arbeid]],"")))</f>
        <v/>
      </c>
      <c r="AC989" t="str">
        <f>IF(ISNUMBER(FIND("arbeid",Methode_Keuze)),"",IF(ISNUMBER(FIND("arbeid",Methode_Keuze)),"",IF(Tb_Activiteiten[[#This Row],[Projectmedewerker]]=1,Tb_Activiteiten[[#Headers],[Projectmedewerker]],"")))</f>
        <v/>
      </c>
      <c r="AD989" t="str">
        <f>IF(ISNUMBER(FIND("arbeid",Methode_Keuze)),"",IF(ISNUMBER(FIND("arbeid",Methode_Keuze)),"",IF(Tb_Activiteiten[[#This Row],[Landbouwer]]=1,Tb_Activiteiten[[#Headers],[Landbouwer]],"")))</f>
        <v/>
      </c>
      <c r="AE989" t="str">
        <f>IF(ISNUMBER(FIND("arbeid",Methode_Keuze)),"",IF(ISNUMBER(FIND("arbeid",Methode_Keuze)),"",IF(Tb_Activiteiten[[#This Row],[Adviseur]]=1,Tb_Activiteiten[[#Headers],[Adviseur]],"")))</f>
        <v/>
      </c>
      <c r="AF989" t="str">
        <f>IF(ISNUMBER(FIND("arbeid",Methode_Keuze)),"",IF(ISNUMBER(FIND("arbeid",Methode_Keuze)),"",IF(Tb_Activiteiten[[#This Row],[Projectleider/Expert]]=1,Tb_Activiteiten[[#Headers],[Projectleider/Expert]],"")))</f>
        <v/>
      </c>
      <c r="AG989" t="str">
        <f>IF(ISNUMBER(FIND("arbeid",Methode_Keuze)),"",IF(ISNUMBER(FIND("arbeid",Methode_Keuze)),"",IF(Tb_Activiteiten[[#This Row],[Arbeidskosten]]=1,Tb_Activiteiten[[#Headers],[Arbeidskosten]],"")))</f>
        <v/>
      </c>
      <c r="AH989" t="str">
        <f>IF(ISNUMBER(FIND("arbeid",Methode_Keuze)),"",IF(ISNUMBER(FIND("arbeid",Methode_Keuze)),"",IF(Tb_Activiteiten[[#This Row],[Arbeidskosten op basis van IKS]]=1,Tb_Activiteiten[[#Headers],[Arbeidskosten op basis van IKS]],"")))</f>
        <v/>
      </c>
      <c r="AI989" t="str">
        <f>IF(ISNUMBER(FIND("overige",Methode_Keuze)),"",IF(Tb_Activiteiten[[#This Row],[Kosten derden exclusief btw]]=1,Tb_Activiteiten[[#Headers],[Kosten derden exclusief btw]],""))</f>
        <v/>
      </c>
      <c r="AJ989" t="str">
        <f>IF(ISNUMBER(FIND("overige",Methode_Keuze)),"",IF(Tb_Activiteiten[[#This Row],[Niet verrekenbare btw]]=1,Tb_Activiteiten[[#Headers],[Niet verrekenbare btw]],""))</f>
        <v/>
      </c>
      <c r="AK989" t="str">
        <f>IF(ISNUMBER(FIND("overige",Methode_Keuze)),"",IF(Tb_Activiteiten[[#This Row],[Grondkosten]]=1,Tb_Activiteiten[[#Headers],[Grondkosten]],""))</f>
        <v/>
      </c>
      <c r="AL989" t="str">
        <f>IF(ISNUMBER(FIND("overige",Methode_Keuze)),"",IF(Tb_Activiteiten[[#This Row],[Bijdrage in natura (overige)]]=1,Tb_Activiteiten[[#Headers],[Bijdrage in natura (overige)]],""))</f>
        <v/>
      </c>
      <c r="AM989" t="str">
        <f>IF(ISNUMBER(FIND("overige",Methode_Keuze)),"",IF(Tb_Activiteiten[[#This Row],[Bijdrage in natura (vrijwilligers)]]=1,Tb_Activiteiten[[#Headers],[Bijdrage in natura (vrijwilligers)]],""))</f>
        <v/>
      </c>
      <c r="AN989" t="str">
        <f>IF(ISNUMBER(FIND("overige",Methode_Keuze)),"",IF(Tb_Activiteiten[[#This Row],[Afschrijvingskosten]]=1,Tb_Activiteiten[[#Headers],[Afschrijvingskosten]],""))</f>
        <v/>
      </c>
    </row>
    <row r="990" spans="1:40" x14ac:dyDescent="0.25">
      <c r="A990" s="342"/>
      <c r="F990" s="81"/>
      <c r="G990" s="81"/>
      <c r="L990" s="71"/>
      <c r="N990" t="str">
        <f>IFERROR(IF(VLOOKUP(Tb_Activiteiten[[#This Row],[Openstelling]],Tb_Openstelling[],2,0)=1,1,""),"")</f>
        <v/>
      </c>
      <c r="AA990" t="str">
        <f>IF(ISNUMBER(FIND("arbeid",Methode_Keuze)),"",IF(ISNUMBER(FIND("arbeid",Methode_Keuze)),"",IF(Tb_Activiteiten[[#This Row],[Loonkosten]]=1,Tb_Activiteiten[[#Headers],[Loonkosten]],"")))</f>
        <v/>
      </c>
      <c r="AB990" t="str">
        <f>IF(ISNUMBER(FIND("arbeid",Methode_Keuze)),"",IF(ISNUMBER(FIND("arbeid",Methode_Keuze)),"",IF(Tb_Activiteiten[[#This Row],[Eigen arbeid]]=1,Tb_Activiteiten[[#Headers],[Eigen arbeid]],"")))</f>
        <v/>
      </c>
      <c r="AC990" t="str">
        <f>IF(ISNUMBER(FIND("arbeid",Methode_Keuze)),"",IF(ISNUMBER(FIND("arbeid",Methode_Keuze)),"",IF(Tb_Activiteiten[[#This Row],[Projectmedewerker]]=1,Tb_Activiteiten[[#Headers],[Projectmedewerker]],"")))</f>
        <v/>
      </c>
      <c r="AD990" t="str">
        <f>IF(ISNUMBER(FIND("arbeid",Methode_Keuze)),"",IF(ISNUMBER(FIND("arbeid",Methode_Keuze)),"",IF(Tb_Activiteiten[[#This Row],[Landbouwer]]=1,Tb_Activiteiten[[#Headers],[Landbouwer]],"")))</f>
        <v/>
      </c>
      <c r="AE990" t="str">
        <f>IF(ISNUMBER(FIND("arbeid",Methode_Keuze)),"",IF(ISNUMBER(FIND("arbeid",Methode_Keuze)),"",IF(Tb_Activiteiten[[#This Row],[Adviseur]]=1,Tb_Activiteiten[[#Headers],[Adviseur]],"")))</f>
        <v/>
      </c>
      <c r="AF990" t="str">
        <f>IF(ISNUMBER(FIND("arbeid",Methode_Keuze)),"",IF(ISNUMBER(FIND("arbeid",Methode_Keuze)),"",IF(Tb_Activiteiten[[#This Row],[Projectleider/Expert]]=1,Tb_Activiteiten[[#Headers],[Projectleider/Expert]],"")))</f>
        <v/>
      </c>
      <c r="AG990" t="str">
        <f>IF(ISNUMBER(FIND("arbeid",Methode_Keuze)),"",IF(ISNUMBER(FIND("arbeid",Methode_Keuze)),"",IF(Tb_Activiteiten[[#This Row],[Arbeidskosten]]=1,Tb_Activiteiten[[#Headers],[Arbeidskosten]],"")))</f>
        <v/>
      </c>
      <c r="AH990" t="str">
        <f>IF(ISNUMBER(FIND("arbeid",Methode_Keuze)),"",IF(ISNUMBER(FIND("arbeid",Methode_Keuze)),"",IF(Tb_Activiteiten[[#This Row],[Arbeidskosten op basis van IKS]]=1,Tb_Activiteiten[[#Headers],[Arbeidskosten op basis van IKS]],"")))</f>
        <v/>
      </c>
      <c r="AI990" t="str">
        <f>IF(ISNUMBER(FIND("overige",Methode_Keuze)),"",IF(Tb_Activiteiten[[#This Row],[Kosten derden exclusief btw]]=1,Tb_Activiteiten[[#Headers],[Kosten derden exclusief btw]],""))</f>
        <v/>
      </c>
      <c r="AJ990" t="str">
        <f>IF(ISNUMBER(FIND("overige",Methode_Keuze)),"",IF(Tb_Activiteiten[[#This Row],[Niet verrekenbare btw]]=1,Tb_Activiteiten[[#Headers],[Niet verrekenbare btw]],""))</f>
        <v/>
      </c>
      <c r="AK990" t="str">
        <f>IF(ISNUMBER(FIND("overige",Methode_Keuze)),"",IF(Tb_Activiteiten[[#This Row],[Grondkosten]]=1,Tb_Activiteiten[[#Headers],[Grondkosten]],""))</f>
        <v/>
      </c>
      <c r="AL990" t="str">
        <f>IF(ISNUMBER(FIND("overige",Methode_Keuze)),"",IF(Tb_Activiteiten[[#This Row],[Bijdrage in natura (overige)]]=1,Tb_Activiteiten[[#Headers],[Bijdrage in natura (overige)]],""))</f>
        <v/>
      </c>
      <c r="AM990" t="str">
        <f>IF(ISNUMBER(FIND("overige",Methode_Keuze)),"",IF(Tb_Activiteiten[[#This Row],[Bijdrage in natura (vrijwilligers)]]=1,Tb_Activiteiten[[#Headers],[Bijdrage in natura (vrijwilligers)]],""))</f>
        <v/>
      </c>
      <c r="AN990" t="str">
        <f>IF(ISNUMBER(FIND("overige",Methode_Keuze)),"",IF(Tb_Activiteiten[[#This Row],[Afschrijvingskosten]]=1,Tb_Activiteiten[[#Headers],[Afschrijvingskosten]],""))</f>
        <v/>
      </c>
    </row>
    <row r="991" spans="1:40" x14ac:dyDescent="0.25">
      <c r="A991" s="342"/>
      <c r="F991" s="81"/>
      <c r="G991" s="81"/>
      <c r="L991" s="71"/>
      <c r="N991" t="str">
        <f>IFERROR(IF(VLOOKUP(Tb_Activiteiten[[#This Row],[Openstelling]],Tb_Openstelling[],2,0)=1,1,""),"")</f>
        <v/>
      </c>
      <c r="AA991" t="str">
        <f>IF(ISNUMBER(FIND("arbeid",Methode_Keuze)),"",IF(ISNUMBER(FIND("arbeid",Methode_Keuze)),"",IF(Tb_Activiteiten[[#This Row],[Loonkosten]]=1,Tb_Activiteiten[[#Headers],[Loonkosten]],"")))</f>
        <v/>
      </c>
      <c r="AB991" t="str">
        <f>IF(ISNUMBER(FIND("arbeid",Methode_Keuze)),"",IF(ISNUMBER(FIND("arbeid",Methode_Keuze)),"",IF(Tb_Activiteiten[[#This Row],[Eigen arbeid]]=1,Tb_Activiteiten[[#Headers],[Eigen arbeid]],"")))</f>
        <v/>
      </c>
      <c r="AC991" t="str">
        <f>IF(ISNUMBER(FIND("arbeid",Methode_Keuze)),"",IF(ISNUMBER(FIND("arbeid",Methode_Keuze)),"",IF(Tb_Activiteiten[[#This Row],[Projectmedewerker]]=1,Tb_Activiteiten[[#Headers],[Projectmedewerker]],"")))</f>
        <v/>
      </c>
      <c r="AD991" t="str">
        <f>IF(ISNUMBER(FIND("arbeid",Methode_Keuze)),"",IF(ISNUMBER(FIND("arbeid",Methode_Keuze)),"",IF(Tb_Activiteiten[[#This Row],[Landbouwer]]=1,Tb_Activiteiten[[#Headers],[Landbouwer]],"")))</f>
        <v/>
      </c>
      <c r="AE991" t="str">
        <f>IF(ISNUMBER(FIND("arbeid",Methode_Keuze)),"",IF(ISNUMBER(FIND("arbeid",Methode_Keuze)),"",IF(Tb_Activiteiten[[#This Row],[Adviseur]]=1,Tb_Activiteiten[[#Headers],[Adviseur]],"")))</f>
        <v/>
      </c>
      <c r="AF991" t="str">
        <f>IF(ISNUMBER(FIND("arbeid",Methode_Keuze)),"",IF(ISNUMBER(FIND("arbeid",Methode_Keuze)),"",IF(Tb_Activiteiten[[#This Row],[Projectleider/Expert]]=1,Tb_Activiteiten[[#Headers],[Projectleider/Expert]],"")))</f>
        <v/>
      </c>
      <c r="AG991" t="str">
        <f>IF(ISNUMBER(FIND("arbeid",Methode_Keuze)),"",IF(ISNUMBER(FIND("arbeid",Methode_Keuze)),"",IF(Tb_Activiteiten[[#This Row],[Arbeidskosten]]=1,Tb_Activiteiten[[#Headers],[Arbeidskosten]],"")))</f>
        <v/>
      </c>
      <c r="AH991" t="str">
        <f>IF(ISNUMBER(FIND("arbeid",Methode_Keuze)),"",IF(ISNUMBER(FIND("arbeid",Methode_Keuze)),"",IF(Tb_Activiteiten[[#This Row],[Arbeidskosten op basis van IKS]]=1,Tb_Activiteiten[[#Headers],[Arbeidskosten op basis van IKS]],"")))</f>
        <v/>
      </c>
      <c r="AI991" t="str">
        <f>IF(ISNUMBER(FIND("overige",Methode_Keuze)),"",IF(Tb_Activiteiten[[#This Row],[Kosten derden exclusief btw]]=1,Tb_Activiteiten[[#Headers],[Kosten derden exclusief btw]],""))</f>
        <v/>
      </c>
      <c r="AJ991" t="str">
        <f>IF(ISNUMBER(FIND("overige",Methode_Keuze)),"",IF(Tb_Activiteiten[[#This Row],[Niet verrekenbare btw]]=1,Tb_Activiteiten[[#Headers],[Niet verrekenbare btw]],""))</f>
        <v/>
      </c>
      <c r="AK991" t="str">
        <f>IF(ISNUMBER(FIND("overige",Methode_Keuze)),"",IF(Tb_Activiteiten[[#This Row],[Grondkosten]]=1,Tb_Activiteiten[[#Headers],[Grondkosten]],""))</f>
        <v/>
      </c>
      <c r="AL991" t="str">
        <f>IF(ISNUMBER(FIND("overige",Methode_Keuze)),"",IF(Tb_Activiteiten[[#This Row],[Bijdrage in natura (overige)]]=1,Tb_Activiteiten[[#Headers],[Bijdrage in natura (overige)]],""))</f>
        <v/>
      </c>
      <c r="AM991" t="str">
        <f>IF(ISNUMBER(FIND("overige",Methode_Keuze)),"",IF(Tb_Activiteiten[[#This Row],[Bijdrage in natura (vrijwilligers)]]=1,Tb_Activiteiten[[#Headers],[Bijdrage in natura (vrijwilligers)]],""))</f>
        <v/>
      </c>
      <c r="AN991" t="str">
        <f>IF(ISNUMBER(FIND("overige",Methode_Keuze)),"",IF(Tb_Activiteiten[[#This Row],[Afschrijvingskosten]]=1,Tb_Activiteiten[[#Headers],[Afschrijvingskosten]],""))</f>
        <v/>
      </c>
    </row>
    <row r="992" spans="1:40" x14ac:dyDescent="0.25">
      <c r="A992" s="342"/>
      <c r="F992" s="81"/>
      <c r="G992" s="81"/>
      <c r="L992" s="71"/>
      <c r="N992" t="str">
        <f>IFERROR(IF(VLOOKUP(Tb_Activiteiten[[#This Row],[Openstelling]],Tb_Openstelling[],2,0)=1,1,""),"")</f>
        <v/>
      </c>
      <c r="AA992" t="str">
        <f>IF(ISNUMBER(FIND("arbeid",Methode_Keuze)),"",IF(ISNUMBER(FIND("arbeid",Methode_Keuze)),"",IF(Tb_Activiteiten[[#This Row],[Loonkosten]]=1,Tb_Activiteiten[[#Headers],[Loonkosten]],"")))</f>
        <v/>
      </c>
      <c r="AB992" t="str">
        <f>IF(ISNUMBER(FIND("arbeid",Methode_Keuze)),"",IF(ISNUMBER(FIND("arbeid",Methode_Keuze)),"",IF(Tb_Activiteiten[[#This Row],[Eigen arbeid]]=1,Tb_Activiteiten[[#Headers],[Eigen arbeid]],"")))</f>
        <v/>
      </c>
      <c r="AC992" t="str">
        <f>IF(ISNUMBER(FIND("arbeid",Methode_Keuze)),"",IF(ISNUMBER(FIND("arbeid",Methode_Keuze)),"",IF(Tb_Activiteiten[[#This Row],[Projectmedewerker]]=1,Tb_Activiteiten[[#Headers],[Projectmedewerker]],"")))</f>
        <v/>
      </c>
      <c r="AD992" t="str">
        <f>IF(ISNUMBER(FIND("arbeid",Methode_Keuze)),"",IF(ISNUMBER(FIND("arbeid",Methode_Keuze)),"",IF(Tb_Activiteiten[[#This Row],[Landbouwer]]=1,Tb_Activiteiten[[#Headers],[Landbouwer]],"")))</f>
        <v/>
      </c>
      <c r="AE992" t="str">
        <f>IF(ISNUMBER(FIND("arbeid",Methode_Keuze)),"",IF(ISNUMBER(FIND("arbeid",Methode_Keuze)),"",IF(Tb_Activiteiten[[#This Row],[Adviseur]]=1,Tb_Activiteiten[[#Headers],[Adviseur]],"")))</f>
        <v/>
      </c>
      <c r="AF992" t="str">
        <f>IF(ISNUMBER(FIND("arbeid",Methode_Keuze)),"",IF(ISNUMBER(FIND("arbeid",Methode_Keuze)),"",IF(Tb_Activiteiten[[#This Row],[Projectleider/Expert]]=1,Tb_Activiteiten[[#Headers],[Projectleider/Expert]],"")))</f>
        <v/>
      </c>
      <c r="AG992" t="str">
        <f>IF(ISNUMBER(FIND("arbeid",Methode_Keuze)),"",IF(ISNUMBER(FIND("arbeid",Methode_Keuze)),"",IF(Tb_Activiteiten[[#This Row],[Arbeidskosten]]=1,Tb_Activiteiten[[#Headers],[Arbeidskosten]],"")))</f>
        <v/>
      </c>
      <c r="AH992" t="str">
        <f>IF(ISNUMBER(FIND("arbeid",Methode_Keuze)),"",IF(ISNUMBER(FIND("arbeid",Methode_Keuze)),"",IF(Tb_Activiteiten[[#This Row],[Arbeidskosten op basis van IKS]]=1,Tb_Activiteiten[[#Headers],[Arbeidskosten op basis van IKS]],"")))</f>
        <v/>
      </c>
      <c r="AI992" t="str">
        <f>IF(ISNUMBER(FIND("overige",Methode_Keuze)),"",IF(Tb_Activiteiten[[#This Row],[Kosten derden exclusief btw]]=1,Tb_Activiteiten[[#Headers],[Kosten derden exclusief btw]],""))</f>
        <v/>
      </c>
      <c r="AJ992" t="str">
        <f>IF(ISNUMBER(FIND("overige",Methode_Keuze)),"",IF(Tb_Activiteiten[[#This Row],[Niet verrekenbare btw]]=1,Tb_Activiteiten[[#Headers],[Niet verrekenbare btw]],""))</f>
        <v/>
      </c>
      <c r="AK992" t="str">
        <f>IF(ISNUMBER(FIND("overige",Methode_Keuze)),"",IF(Tb_Activiteiten[[#This Row],[Grondkosten]]=1,Tb_Activiteiten[[#Headers],[Grondkosten]],""))</f>
        <v/>
      </c>
      <c r="AL992" t="str">
        <f>IF(ISNUMBER(FIND("overige",Methode_Keuze)),"",IF(Tb_Activiteiten[[#This Row],[Bijdrage in natura (overige)]]=1,Tb_Activiteiten[[#Headers],[Bijdrage in natura (overige)]],""))</f>
        <v/>
      </c>
      <c r="AM992" t="str">
        <f>IF(ISNUMBER(FIND("overige",Methode_Keuze)),"",IF(Tb_Activiteiten[[#This Row],[Bijdrage in natura (vrijwilligers)]]=1,Tb_Activiteiten[[#Headers],[Bijdrage in natura (vrijwilligers)]],""))</f>
        <v/>
      </c>
      <c r="AN992" t="str">
        <f>IF(ISNUMBER(FIND("overige",Methode_Keuze)),"",IF(Tb_Activiteiten[[#This Row],[Afschrijvingskosten]]=1,Tb_Activiteiten[[#Headers],[Afschrijvingskosten]],""))</f>
        <v/>
      </c>
    </row>
    <row r="993" spans="1:40" x14ac:dyDescent="0.25">
      <c r="A993" s="342"/>
      <c r="F993" s="81"/>
      <c r="G993" s="81"/>
      <c r="L993" s="71"/>
      <c r="N993" t="str">
        <f>IFERROR(IF(VLOOKUP(Tb_Activiteiten[[#This Row],[Openstelling]],Tb_Openstelling[],2,0)=1,1,""),"")</f>
        <v/>
      </c>
      <c r="AA993" t="str">
        <f>IF(ISNUMBER(FIND("arbeid",Methode_Keuze)),"",IF(ISNUMBER(FIND("arbeid",Methode_Keuze)),"",IF(Tb_Activiteiten[[#This Row],[Loonkosten]]=1,Tb_Activiteiten[[#Headers],[Loonkosten]],"")))</f>
        <v/>
      </c>
      <c r="AB993" t="str">
        <f>IF(ISNUMBER(FIND("arbeid",Methode_Keuze)),"",IF(ISNUMBER(FIND("arbeid",Methode_Keuze)),"",IF(Tb_Activiteiten[[#This Row],[Eigen arbeid]]=1,Tb_Activiteiten[[#Headers],[Eigen arbeid]],"")))</f>
        <v/>
      </c>
      <c r="AC993" t="str">
        <f>IF(ISNUMBER(FIND("arbeid",Methode_Keuze)),"",IF(ISNUMBER(FIND("arbeid",Methode_Keuze)),"",IF(Tb_Activiteiten[[#This Row],[Projectmedewerker]]=1,Tb_Activiteiten[[#Headers],[Projectmedewerker]],"")))</f>
        <v/>
      </c>
      <c r="AD993" t="str">
        <f>IF(ISNUMBER(FIND("arbeid",Methode_Keuze)),"",IF(ISNUMBER(FIND("arbeid",Methode_Keuze)),"",IF(Tb_Activiteiten[[#This Row],[Landbouwer]]=1,Tb_Activiteiten[[#Headers],[Landbouwer]],"")))</f>
        <v/>
      </c>
      <c r="AE993" t="str">
        <f>IF(ISNUMBER(FIND("arbeid",Methode_Keuze)),"",IF(ISNUMBER(FIND("arbeid",Methode_Keuze)),"",IF(Tb_Activiteiten[[#This Row],[Adviseur]]=1,Tb_Activiteiten[[#Headers],[Adviseur]],"")))</f>
        <v/>
      </c>
      <c r="AF993" t="str">
        <f>IF(ISNUMBER(FIND("arbeid",Methode_Keuze)),"",IF(ISNUMBER(FIND("arbeid",Methode_Keuze)),"",IF(Tb_Activiteiten[[#This Row],[Projectleider/Expert]]=1,Tb_Activiteiten[[#Headers],[Projectleider/Expert]],"")))</f>
        <v/>
      </c>
      <c r="AG993" t="str">
        <f>IF(ISNUMBER(FIND("arbeid",Methode_Keuze)),"",IF(ISNUMBER(FIND("arbeid",Methode_Keuze)),"",IF(Tb_Activiteiten[[#This Row],[Arbeidskosten]]=1,Tb_Activiteiten[[#Headers],[Arbeidskosten]],"")))</f>
        <v/>
      </c>
      <c r="AH993" t="str">
        <f>IF(ISNUMBER(FIND("arbeid",Methode_Keuze)),"",IF(ISNUMBER(FIND("arbeid",Methode_Keuze)),"",IF(Tb_Activiteiten[[#This Row],[Arbeidskosten op basis van IKS]]=1,Tb_Activiteiten[[#Headers],[Arbeidskosten op basis van IKS]],"")))</f>
        <v/>
      </c>
      <c r="AI993" t="str">
        <f>IF(ISNUMBER(FIND("overige",Methode_Keuze)),"",IF(Tb_Activiteiten[[#This Row],[Kosten derden exclusief btw]]=1,Tb_Activiteiten[[#Headers],[Kosten derden exclusief btw]],""))</f>
        <v/>
      </c>
      <c r="AJ993" t="str">
        <f>IF(ISNUMBER(FIND("overige",Methode_Keuze)),"",IF(Tb_Activiteiten[[#This Row],[Niet verrekenbare btw]]=1,Tb_Activiteiten[[#Headers],[Niet verrekenbare btw]],""))</f>
        <v/>
      </c>
      <c r="AK993" t="str">
        <f>IF(ISNUMBER(FIND("overige",Methode_Keuze)),"",IF(Tb_Activiteiten[[#This Row],[Grondkosten]]=1,Tb_Activiteiten[[#Headers],[Grondkosten]],""))</f>
        <v/>
      </c>
      <c r="AL993" t="str">
        <f>IF(ISNUMBER(FIND("overige",Methode_Keuze)),"",IF(Tb_Activiteiten[[#This Row],[Bijdrage in natura (overige)]]=1,Tb_Activiteiten[[#Headers],[Bijdrage in natura (overige)]],""))</f>
        <v/>
      </c>
      <c r="AM993" t="str">
        <f>IF(ISNUMBER(FIND("overige",Methode_Keuze)),"",IF(Tb_Activiteiten[[#This Row],[Bijdrage in natura (vrijwilligers)]]=1,Tb_Activiteiten[[#Headers],[Bijdrage in natura (vrijwilligers)]],""))</f>
        <v/>
      </c>
      <c r="AN993" t="str">
        <f>IF(ISNUMBER(FIND("overige",Methode_Keuze)),"",IF(Tb_Activiteiten[[#This Row],[Afschrijvingskosten]]=1,Tb_Activiteiten[[#Headers],[Afschrijvingskosten]],""))</f>
        <v/>
      </c>
    </row>
    <row r="994" spans="1:40" x14ac:dyDescent="0.25">
      <c r="A994" s="342"/>
      <c r="F994" s="81"/>
      <c r="G994" s="81"/>
      <c r="L994" s="71"/>
      <c r="N994" t="str">
        <f>IFERROR(IF(VLOOKUP(Tb_Activiteiten[[#This Row],[Openstelling]],Tb_Openstelling[],2,0)=1,1,""),"")</f>
        <v/>
      </c>
      <c r="AA994" t="str">
        <f>IF(ISNUMBER(FIND("arbeid",Methode_Keuze)),"",IF(ISNUMBER(FIND("arbeid",Methode_Keuze)),"",IF(Tb_Activiteiten[[#This Row],[Loonkosten]]=1,Tb_Activiteiten[[#Headers],[Loonkosten]],"")))</f>
        <v/>
      </c>
      <c r="AB994" t="str">
        <f>IF(ISNUMBER(FIND("arbeid",Methode_Keuze)),"",IF(ISNUMBER(FIND("arbeid",Methode_Keuze)),"",IF(Tb_Activiteiten[[#This Row],[Eigen arbeid]]=1,Tb_Activiteiten[[#Headers],[Eigen arbeid]],"")))</f>
        <v/>
      </c>
      <c r="AC994" t="str">
        <f>IF(ISNUMBER(FIND("arbeid",Methode_Keuze)),"",IF(ISNUMBER(FIND("arbeid",Methode_Keuze)),"",IF(Tb_Activiteiten[[#This Row],[Projectmedewerker]]=1,Tb_Activiteiten[[#Headers],[Projectmedewerker]],"")))</f>
        <v/>
      </c>
      <c r="AD994" t="str">
        <f>IF(ISNUMBER(FIND("arbeid",Methode_Keuze)),"",IF(ISNUMBER(FIND("arbeid",Methode_Keuze)),"",IF(Tb_Activiteiten[[#This Row],[Landbouwer]]=1,Tb_Activiteiten[[#Headers],[Landbouwer]],"")))</f>
        <v/>
      </c>
      <c r="AE994" t="str">
        <f>IF(ISNUMBER(FIND("arbeid",Methode_Keuze)),"",IF(ISNUMBER(FIND("arbeid",Methode_Keuze)),"",IF(Tb_Activiteiten[[#This Row],[Adviseur]]=1,Tb_Activiteiten[[#Headers],[Adviseur]],"")))</f>
        <v/>
      </c>
      <c r="AF994" t="str">
        <f>IF(ISNUMBER(FIND("arbeid",Methode_Keuze)),"",IF(ISNUMBER(FIND("arbeid",Methode_Keuze)),"",IF(Tb_Activiteiten[[#This Row],[Projectleider/Expert]]=1,Tb_Activiteiten[[#Headers],[Projectleider/Expert]],"")))</f>
        <v/>
      </c>
      <c r="AG994" t="str">
        <f>IF(ISNUMBER(FIND("arbeid",Methode_Keuze)),"",IF(ISNUMBER(FIND("arbeid",Methode_Keuze)),"",IF(Tb_Activiteiten[[#This Row],[Arbeidskosten]]=1,Tb_Activiteiten[[#Headers],[Arbeidskosten]],"")))</f>
        <v/>
      </c>
      <c r="AH994" t="str">
        <f>IF(ISNUMBER(FIND("arbeid",Methode_Keuze)),"",IF(ISNUMBER(FIND("arbeid",Methode_Keuze)),"",IF(Tb_Activiteiten[[#This Row],[Arbeidskosten op basis van IKS]]=1,Tb_Activiteiten[[#Headers],[Arbeidskosten op basis van IKS]],"")))</f>
        <v/>
      </c>
      <c r="AI994" t="str">
        <f>IF(ISNUMBER(FIND("overige",Methode_Keuze)),"",IF(Tb_Activiteiten[[#This Row],[Kosten derden exclusief btw]]=1,Tb_Activiteiten[[#Headers],[Kosten derden exclusief btw]],""))</f>
        <v/>
      </c>
      <c r="AJ994" t="str">
        <f>IF(ISNUMBER(FIND("overige",Methode_Keuze)),"",IF(Tb_Activiteiten[[#This Row],[Niet verrekenbare btw]]=1,Tb_Activiteiten[[#Headers],[Niet verrekenbare btw]],""))</f>
        <v/>
      </c>
      <c r="AK994" t="str">
        <f>IF(ISNUMBER(FIND("overige",Methode_Keuze)),"",IF(Tb_Activiteiten[[#This Row],[Grondkosten]]=1,Tb_Activiteiten[[#Headers],[Grondkosten]],""))</f>
        <v/>
      </c>
      <c r="AL994" t="str">
        <f>IF(ISNUMBER(FIND("overige",Methode_Keuze)),"",IF(Tb_Activiteiten[[#This Row],[Bijdrage in natura (overige)]]=1,Tb_Activiteiten[[#Headers],[Bijdrage in natura (overige)]],""))</f>
        <v/>
      </c>
      <c r="AM994" t="str">
        <f>IF(ISNUMBER(FIND("overige",Methode_Keuze)),"",IF(Tb_Activiteiten[[#This Row],[Bijdrage in natura (vrijwilligers)]]=1,Tb_Activiteiten[[#Headers],[Bijdrage in natura (vrijwilligers)]],""))</f>
        <v/>
      </c>
      <c r="AN994" t="str">
        <f>IF(ISNUMBER(FIND("overige",Methode_Keuze)),"",IF(Tb_Activiteiten[[#This Row],[Afschrijvingskosten]]=1,Tb_Activiteiten[[#Headers],[Afschrijvingskosten]],""))</f>
        <v/>
      </c>
    </row>
    <row r="995" spans="1:40" x14ac:dyDescent="0.25">
      <c r="A995" s="342"/>
      <c r="F995" s="81"/>
      <c r="G995" s="81"/>
      <c r="L995" s="71"/>
      <c r="N995" t="str">
        <f>IFERROR(IF(VLOOKUP(Tb_Activiteiten[[#This Row],[Openstelling]],Tb_Openstelling[],2,0)=1,1,""),"")</f>
        <v/>
      </c>
      <c r="AA995" t="str">
        <f>IF(ISNUMBER(FIND("arbeid",Methode_Keuze)),"",IF(ISNUMBER(FIND("arbeid",Methode_Keuze)),"",IF(Tb_Activiteiten[[#This Row],[Loonkosten]]=1,Tb_Activiteiten[[#Headers],[Loonkosten]],"")))</f>
        <v/>
      </c>
      <c r="AB995" t="str">
        <f>IF(ISNUMBER(FIND("arbeid",Methode_Keuze)),"",IF(ISNUMBER(FIND("arbeid",Methode_Keuze)),"",IF(Tb_Activiteiten[[#This Row],[Eigen arbeid]]=1,Tb_Activiteiten[[#Headers],[Eigen arbeid]],"")))</f>
        <v/>
      </c>
      <c r="AC995" t="str">
        <f>IF(ISNUMBER(FIND("arbeid",Methode_Keuze)),"",IF(ISNUMBER(FIND("arbeid",Methode_Keuze)),"",IF(Tb_Activiteiten[[#This Row],[Projectmedewerker]]=1,Tb_Activiteiten[[#Headers],[Projectmedewerker]],"")))</f>
        <v/>
      </c>
      <c r="AD995" t="str">
        <f>IF(ISNUMBER(FIND("arbeid",Methode_Keuze)),"",IF(ISNUMBER(FIND("arbeid",Methode_Keuze)),"",IF(Tb_Activiteiten[[#This Row],[Landbouwer]]=1,Tb_Activiteiten[[#Headers],[Landbouwer]],"")))</f>
        <v/>
      </c>
      <c r="AE995" t="str">
        <f>IF(ISNUMBER(FIND("arbeid",Methode_Keuze)),"",IF(ISNUMBER(FIND("arbeid",Methode_Keuze)),"",IF(Tb_Activiteiten[[#This Row],[Adviseur]]=1,Tb_Activiteiten[[#Headers],[Adviseur]],"")))</f>
        <v/>
      </c>
      <c r="AF995" t="str">
        <f>IF(ISNUMBER(FIND("arbeid",Methode_Keuze)),"",IF(ISNUMBER(FIND("arbeid",Methode_Keuze)),"",IF(Tb_Activiteiten[[#This Row],[Projectleider/Expert]]=1,Tb_Activiteiten[[#Headers],[Projectleider/Expert]],"")))</f>
        <v/>
      </c>
      <c r="AG995" t="str">
        <f>IF(ISNUMBER(FIND("arbeid",Methode_Keuze)),"",IF(ISNUMBER(FIND("arbeid",Methode_Keuze)),"",IF(Tb_Activiteiten[[#This Row],[Arbeidskosten]]=1,Tb_Activiteiten[[#Headers],[Arbeidskosten]],"")))</f>
        <v/>
      </c>
      <c r="AH995" t="str">
        <f>IF(ISNUMBER(FIND("arbeid",Methode_Keuze)),"",IF(ISNUMBER(FIND("arbeid",Methode_Keuze)),"",IF(Tb_Activiteiten[[#This Row],[Arbeidskosten op basis van IKS]]=1,Tb_Activiteiten[[#Headers],[Arbeidskosten op basis van IKS]],"")))</f>
        <v/>
      </c>
      <c r="AI995" t="str">
        <f>IF(ISNUMBER(FIND("overige",Methode_Keuze)),"",IF(Tb_Activiteiten[[#This Row],[Kosten derden exclusief btw]]=1,Tb_Activiteiten[[#Headers],[Kosten derden exclusief btw]],""))</f>
        <v/>
      </c>
      <c r="AJ995" t="str">
        <f>IF(ISNUMBER(FIND("overige",Methode_Keuze)),"",IF(Tb_Activiteiten[[#This Row],[Niet verrekenbare btw]]=1,Tb_Activiteiten[[#Headers],[Niet verrekenbare btw]],""))</f>
        <v/>
      </c>
      <c r="AK995" t="str">
        <f>IF(ISNUMBER(FIND("overige",Methode_Keuze)),"",IF(Tb_Activiteiten[[#This Row],[Grondkosten]]=1,Tb_Activiteiten[[#Headers],[Grondkosten]],""))</f>
        <v/>
      </c>
      <c r="AL995" t="str">
        <f>IF(ISNUMBER(FIND("overige",Methode_Keuze)),"",IF(Tb_Activiteiten[[#This Row],[Bijdrage in natura (overige)]]=1,Tb_Activiteiten[[#Headers],[Bijdrage in natura (overige)]],""))</f>
        <v/>
      </c>
      <c r="AM995" t="str">
        <f>IF(ISNUMBER(FIND("overige",Methode_Keuze)),"",IF(Tb_Activiteiten[[#This Row],[Bijdrage in natura (vrijwilligers)]]=1,Tb_Activiteiten[[#Headers],[Bijdrage in natura (vrijwilligers)]],""))</f>
        <v/>
      </c>
      <c r="AN995" t="str">
        <f>IF(ISNUMBER(FIND("overige",Methode_Keuze)),"",IF(Tb_Activiteiten[[#This Row],[Afschrijvingskosten]]=1,Tb_Activiteiten[[#Headers],[Afschrijvingskosten]],""))</f>
        <v/>
      </c>
    </row>
    <row r="996" spans="1:40" x14ac:dyDescent="0.25">
      <c r="A996" s="342"/>
      <c r="F996" s="81"/>
      <c r="G996" s="81"/>
      <c r="L996" s="71"/>
      <c r="N996" t="str">
        <f>IFERROR(IF(VLOOKUP(Tb_Activiteiten[[#This Row],[Openstelling]],Tb_Openstelling[],2,0)=1,1,""),"")</f>
        <v/>
      </c>
      <c r="AA996" t="str">
        <f>IF(ISNUMBER(FIND("arbeid",Methode_Keuze)),"",IF(ISNUMBER(FIND("arbeid",Methode_Keuze)),"",IF(Tb_Activiteiten[[#This Row],[Loonkosten]]=1,Tb_Activiteiten[[#Headers],[Loonkosten]],"")))</f>
        <v/>
      </c>
      <c r="AB996" t="str">
        <f>IF(ISNUMBER(FIND("arbeid",Methode_Keuze)),"",IF(ISNUMBER(FIND("arbeid",Methode_Keuze)),"",IF(Tb_Activiteiten[[#This Row],[Eigen arbeid]]=1,Tb_Activiteiten[[#Headers],[Eigen arbeid]],"")))</f>
        <v/>
      </c>
      <c r="AC996" t="str">
        <f>IF(ISNUMBER(FIND("arbeid",Methode_Keuze)),"",IF(ISNUMBER(FIND("arbeid",Methode_Keuze)),"",IF(Tb_Activiteiten[[#This Row],[Projectmedewerker]]=1,Tb_Activiteiten[[#Headers],[Projectmedewerker]],"")))</f>
        <v/>
      </c>
      <c r="AD996" t="str">
        <f>IF(ISNUMBER(FIND("arbeid",Methode_Keuze)),"",IF(ISNUMBER(FIND("arbeid",Methode_Keuze)),"",IF(Tb_Activiteiten[[#This Row],[Landbouwer]]=1,Tb_Activiteiten[[#Headers],[Landbouwer]],"")))</f>
        <v/>
      </c>
      <c r="AE996" t="str">
        <f>IF(ISNUMBER(FIND("arbeid",Methode_Keuze)),"",IF(ISNUMBER(FIND("arbeid",Methode_Keuze)),"",IF(Tb_Activiteiten[[#This Row],[Adviseur]]=1,Tb_Activiteiten[[#Headers],[Adviseur]],"")))</f>
        <v/>
      </c>
      <c r="AF996" t="str">
        <f>IF(ISNUMBER(FIND("arbeid",Methode_Keuze)),"",IF(ISNUMBER(FIND("arbeid",Methode_Keuze)),"",IF(Tb_Activiteiten[[#This Row],[Projectleider/Expert]]=1,Tb_Activiteiten[[#Headers],[Projectleider/Expert]],"")))</f>
        <v/>
      </c>
      <c r="AG996" t="str">
        <f>IF(ISNUMBER(FIND("arbeid",Methode_Keuze)),"",IF(ISNUMBER(FIND("arbeid",Methode_Keuze)),"",IF(Tb_Activiteiten[[#This Row],[Arbeidskosten]]=1,Tb_Activiteiten[[#Headers],[Arbeidskosten]],"")))</f>
        <v/>
      </c>
      <c r="AH996" t="str">
        <f>IF(ISNUMBER(FIND("arbeid",Methode_Keuze)),"",IF(ISNUMBER(FIND("arbeid",Methode_Keuze)),"",IF(Tb_Activiteiten[[#This Row],[Arbeidskosten op basis van IKS]]=1,Tb_Activiteiten[[#Headers],[Arbeidskosten op basis van IKS]],"")))</f>
        <v/>
      </c>
      <c r="AI996" t="str">
        <f>IF(ISNUMBER(FIND("overige",Methode_Keuze)),"",IF(Tb_Activiteiten[[#This Row],[Kosten derden exclusief btw]]=1,Tb_Activiteiten[[#Headers],[Kosten derden exclusief btw]],""))</f>
        <v/>
      </c>
      <c r="AJ996" t="str">
        <f>IF(ISNUMBER(FIND("overige",Methode_Keuze)),"",IF(Tb_Activiteiten[[#This Row],[Niet verrekenbare btw]]=1,Tb_Activiteiten[[#Headers],[Niet verrekenbare btw]],""))</f>
        <v/>
      </c>
      <c r="AK996" t="str">
        <f>IF(ISNUMBER(FIND("overige",Methode_Keuze)),"",IF(Tb_Activiteiten[[#This Row],[Grondkosten]]=1,Tb_Activiteiten[[#Headers],[Grondkosten]],""))</f>
        <v/>
      </c>
      <c r="AL996" t="str">
        <f>IF(ISNUMBER(FIND("overige",Methode_Keuze)),"",IF(Tb_Activiteiten[[#This Row],[Bijdrage in natura (overige)]]=1,Tb_Activiteiten[[#Headers],[Bijdrage in natura (overige)]],""))</f>
        <v/>
      </c>
      <c r="AM996" t="str">
        <f>IF(ISNUMBER(FIND("overige",Methode_Keuze)),"",IF(Tb_Activiteiten[[#This Row],[Bijdrage in natura (vrijwilligers)]]=1,Tb_Activiteiten[[#Headers],[Bijdrage in natura (vrijwilligers)]],""))</f>
        <v/>
      </c>
      <c r="AN996" t="str">
        <f>IF(ISNUMBER(FIND("overige",Methode_Keuze)),"",IF(Tb_Activiteiten[[#This Row],[Afschrijvingskosten]]=1,Tb_Activiteiten[[#Headers],[Afschrijvingskosten]],""))</f>
        <v/>
      </c>
    </row>
    <row r="997" spans="1:40" x14ac:dyDescent="0.25">
      <c r="A997" s="342"/>
      <c r="F997" s="81"/>
      <c r="G997" s="81"/>
      <c r="L997" s="71"/>
      <c r="N997" t="str">
        <f>IFERROR(IF(VLOOKUP(Tb_Activiteiten[[#This Row],[Openstelling]],Tb_Openstelling[],2,0)=1,1,""),"")</f>
        <v/>
      </c>
      <c r="AA997" t="str">
        <f>IF(ISNUMBER(FIND("arbeid",Methode_Keuze)),"",IF(ISNUMBER(FIND("arbeid",Methode_Keuze)),"",IF(Tb_Activiteiten[[#This Row],[Loonkosten]]=1,Tb_Activiteiten[[#Headers],[Loonkosten]],"")))</f>
        <v/>
      </c>
      <c r="AB997" t="str">
        <f>IF(ISNUMBER(FIND("arbeid",Methode_Keuze)),"",IF(ISNUMBER(FIND("arbeid",Methode_Keuze)),"",IF(Tb_Activiteiten[[#This Row],[Eigen arbeid]]=1,Tb_Activiteiten[[#Headers],[Eigen arbeid]],"")))</f>
        <v/>
      </c>
      <c r="AC997" t="str">
        <f>IF(ISNUMBER(FIND("arbeid",Methode_Keuze)),"",IF(ISNUMBER(FIND("arbeid",Methode_Keuze)),"",IF(Tb_Activiteiten[[#This Row],[Projectmedewerker]]=1,Tb_Activiteiten[[#Headers],[Projectmedewerker]],"")))</f>
        <v/>
      </c>
      <c r="AD997" t="str">
        <f>IF(ISNUMBER(FIND("arbeid",Methode_Keuze)),"",IF(ISNUMBER(FIND("arbeid",Methode_Keuze)),"",IF(Tb_Activiteiten[[#This Row],[Landbouwer]]=1,Tb_Activiteiten[[#Headers],[Landbouwer]],"")))</f>
        <v/>
      </c>
      <c r="AE997" t="str">
        <f>IF(ISNUMBER(FIND("arbeid",Methode_Keuze)),"",IF(ISNUMBER(FIND("arbeid",Methode_Keuze)),"",IF(Tb_Activiteiten[[#This Row],[Adviseur]]=1,Tb_Activiteiten[[#Headers],[Adviseur]],"")))</f>
        <v/>
      </c>
      <c r="AF997" t="str">
        <f>IF(ISNUMBER(FIND("arbeid",Methode_Keuze)),"",IF(ISNUMBER(FIND("arbeid",Methode_Keuze)),"",IF(Tb_Activiteiten[[#This Row],[Projectleider/Expert]]=1,Tb_Activiteiten[[#Headers],[Projectleider/Expert]],"")))</f>
        <v/>
      </c>
      <c r="AG997" t="str">
        <f>IF(ISNUMBER(FIND("arbeid",Methode_Keuze)),"",IF(ISNUMBER(FIND("arbeid",Methode_Keuze)),"",IF(Tb_Activiteiten[[#This Row],[Arbeidskosten]]=1,Tb_Activiteiten[[#Headers],[Arbeidskosten]],"")))</f>
        <v/>
      </c>
      <c r="AH997" t="str">
        <f>IF(ISNUMBER(FIND("arbeid",Methode_Keuze)),"",IF(ISNUMBER(FIND("arbeid",Methode_Keuze)),"",IF(Tb_Activiteiten[[#This Row],[Arbeidskosten op basis van IKS]]=1,Tb_Activiteiten[[#Headers],[Arbeidskosten op basis van IKS]],"")))</f>
        <v/>
      </c>
      <c r="AI997" t="str">
        <f>IF(ISNUMBER(FIND("overige",Methode_Keuze)),"",IF(Tb_Activiteiten[[#This Row],[Kosten derden exclusief btw]]=1,Tb_Activiteiten[[#Headers],[Kosten derden exclusief btw]],""))</f>
        <v/>
      </c>
      <c r="AJ997" t="str">
        <f>IF(ISNUMBER(FIND("overige",Methode_Keuze)),"",IF(Tb_Activiteiten[[#This Row],[Niet verrekenbare btw]]=1,Tb_Activiteiten[[#Headers],[Niet verrekenbare btw]],""))</f>
        <v/>
      </c>
      <c r="AK997" t="str">
        <f>IF(ISNUMBER(FIND("overige",Methode_Keuze)),"",IF(Tb_Activiteiten[[#This Row],[Grondkosten]]=1,Tb_Activiteiten[[#Headers],[Grondkosten]],""))</f>
        <v/>
      </c>
      <c r="AL997" t="str">
        <f>IF(ISNUMBER(FIND("overige",Methode_Keuze)),"",IF(Tb_Activiteiten[[#This Row],[Bijdrage in natura (overige)]]=1,Tb_Activiteiten[[#Headers],[Bijdrage in natura (overige)]],""))</f>
        <v/>
      </c>
      <c r="AM997" t="str">
        <f>IF(ISNUMBER(FIND("overige",Methode_Keuze)),"",IF(Tb_Activiteiten[[#This Row],[Bijdrage in natura (vrijwilligers)]]=1,Tb_Activiteiten[[#Headers],[Bijdrage in natura (vrijwilligers)]],""))</f>
        <v/>
      </c>
      <c r="AN997" t="str">
        <f>IF(ISNUMBER(FIND("overige",Methode_Keuze)),"",IF(Tb_Activiteiten[[#This Row],[Afschrijvingskosten]]=1,Tb_Activiteiten[[#Headers],[Afschrijvingskosten]],""))</f>
        <v/>
      </c>
    </row>
    <row r="998" spans="1:40" x14ac:dyDescent="0.25">
      <c r="A998" s="342"/>
      <c r="F998" s="81"/>
      <c r="G998" s="81"/>
      <c r="L998" s="71"/>
      <c r="N998" t="str">
        <f>IFERROR(IF(VLOOKUP(Tb_Activiteiten[[#This Row],[Openstelling]],Tb_Openstelling[],2,0)=1,1,""),"")</f>
        <v/>
      </c>
      <c r="AA998" t="str">
        <f>IF(ISNUMBER(FIND("arbeid",Methode_Keuze)),"",IF(ISNUMBER(FIND("arbeid",Methode_Keuze)),"",IF(Tb_Activiteiten[[#This Row],[Loonkosten]]=1,Tb_Activiteiten[[#Headers],[Loonkosten]],"")))</f>
        <v/>
      </c>
      <c r="AB998" t="str">
        <f>IF(ISNUMBER(FIND("arbeid",Methode_Keuze)),"",IF(ISNUMBER(FIND("arbeid",Methode_Keuze)),"",IF(Tb_Activiteiten[[#This Row],[Eigen arbeid]]=1,Tb_Activiteiten[[#Headers],[Eigen arbeid]],"")))</f>
        <v/>
      </c>
      <c r="AC998" t="str">
        <f>IF(ISNUMBER(FIND("arbeid",Methode_Keuze)),"",IF(ISNUMBER(FIND("arbeid",Methode_Keuze)),"",IF(Tb_Activiteiten[[#This Row],[Projectmedewerker]]=1,Tb_Activiteiten[[#Headers],[Projectmedewerker]],"")))</f>
        <v/>
      </c>
      <c r="AD998" t="str">
        <f>IF(ISNUMBER(FIND("arbeid",Methode_Keuze)),"",IF(ISNUMBER(FIND("arbeid",Methode_Keuze)),"",IF(Tb_Activiteiten[[#This Row],[Landbouwer]]=1,Tb_Activiteiten[[#Headers],[Landbouwer]],"")))</f>
        <v/>
      </c>
      <c r="AE998" t="str">
        <f>IF(ISNUMBER(FIND("arbeid",Methode_Keuze)),"",IF(ISNUMBER(FIND("arbeid",Methode_Keuze)),"",IF(Tb_Activiteiten[[#This Row],[Adviseur]]=1,Tb_Activiteiten[[#Headers],[Adviseur]],"")))</f>
        <v/>
      </c>
      <c r="AF998" t="str">
        <f>IF(ISNUMBER(FIND("arbeid",Methode_Keuze)),"",IF(ISNUMBER(FIND("arbeid",Methode_Keuze)),"",IF(Tb_Activiteiten[[#This Row],[Projectleider/Expert]]=1,Tb_Activiteiten[[#Headers],[Projectleider/Expert]],"")))</f>
        <v/>
      </c>
      <c r="AG998" t="str">
        <f>IF(ISNUMBER(FIND("arbeid",Methode_Keuze)),"",IF(ISNUMBER(FIND("arbeid",Methode_Keuze)),"",IF(Tb_Activiteiten[[#This Row],[Arbeidskosten]]=1,Tb_Activiteiten[[#Headers],[Arbeidskosten]],"")))</f>
        <v/>
      </c>
      <c r="AH998" t="str">
        <f>IF(ISNUMBER(FIND("arbeid",Methode_Keuze)),"",IF(ISNUMBER(FIND("arbeid",Methode_Keuze)),"",IF(Tb_Activiteiten[[#This Row],[Arbeidskosten op basis van IKS]]=1,Tb_Activiteiten[[#Headers],[Arbeidskosten op basis van IKS]],"")))</f>
        <v/>
      </c>
      <c r="AI998" t="str">
        <f>IF(ISNUMBER(FIND("overige",Methode_Keuze)),"",IF(Tb_Activiteiten[[#This Row],[Kosten derden exclusief btw]]=1,Tb_Activiteiten[[#Headers],[Kosten derden exclusief btw]],""))</f>
        <v/>
      </c>
      <c r="AJ998" t="str">
        <f>IF(ISNUMBER(FIND("overige",Methode_Keuze)),"",IF(Tb_Activiteiten[[#This Row],[Niet verrekenbare btw]]=1,Tb_Activiteiten[[#Headers],[Niet verrekenbare btw]],""))</f>
        <v/>
      </c>
      <c r="AK998" t="str">
        <f>IF(ISNUMBER(FIND("overige",Methode_Keuze)),"",IF(Tb_Activiteiten[[#This Row],[Grondkosten]]=1,Tb_Activiteiten[[#Headers],[Grondkosten]],""))</f>
        <v/>
      </c>
      <c r="AL998" t="str">
        <f>IF(ISNUMBER(FIND("overige",Methode_Keuze)),"",IF(Tb_Activiteiten[[#This Row],[Bijdrage in natura (overige)]]=1,Tb_Activiteiten[[#Headers],[Bijdrage in natura (overige)]],""))</f>
        <v/>
      </c>
      <c r="AM998" t="str">
        <f>IF(ISNUMBER(FIND("overige",Methode_Keuze)),"",IF(Tb_Activiteiten[[#This Row],[Bijdrage in natura (vrijwilligers)]]=1,Tb_Activiteiten[[#Headers],[Bijdrage in natura (vrijwilligers)]],""))</f>
        <v/>
      </c>
      <c r="AN998" t="str">
        <f>IF(ISNUMBER(FIND("overige",Methode_Keuze)),"",IF(Tb_Activiteiten[[#This Row],[Afschrijvingskosten]]=1,Tb_Activiteiten[[#Headers],[Afschrijvingskosten]],""))</f>
        <v/>
      </c>
    </row>
    <row r="999" spans="1:40" x14ac:dyDescent="0.25">
      <c r="A999" s="342"/>
      <c r="F999" s="81"/>
      <c r="G999" s="81"/>
      <c r="L999" s="71"/>
      <c r="N999" t="str">
        <f>IFERROR(IF(VLOOKUP(Tb_Activiteiten[[#This Row],[Openstelling]],Tb_Openstelling[],2,0)=1,1,""),"")</f>
        <v/>
      </c>
      <c r="AA999" t="str">
        <f>IF(ISNUMBER(FIND("arbeid",Methode_Keuze)),"",IF(ISNUMBER(FIND("arbeid",Methode_Keuze)),"",IF(Tb_Activiteiten[[#This Row],[Loonkosten]]=1,Tb_Activiteiten[[#Headers],[Loonkosten]],"")))</f>
        <v/>
      </c>
      <c r="AB999" t="str">
        <f>IF(ISNUMBER(FIND("arbeid",Methode_Keuze)),"",IF(ISNUMBER(FIND("arbeid",Methode_Keuze)),"",IF(Tb_Activiteiten[[#This Row],[Eigen arbeid]]=1,Tb_Activiteiten[[#Headers],[Eigen arbeid]],"")))</f>
        <v/>
      </c>
      <c r="AC999" t="str">
        <f>IF(ISNUMBER(FIND("arbeid",Methode_Keuze)),"",IF(ISNUMBER(FIND("arbeid",Methode_Keuze)),"",IF(Tb_Activiteiten[[#This Row],[Projectmedewerker]]=1,Tb_Activiteiten[[#Headers],[Projectmedewerker]],"")))</f>
        <v/>
      </c>
      <c r="AD999" t="str">
        <f>IF(ISNUMBER(FIND("arbeid",Methode_Keuze)),"",IF(ISNUMBER(FIND("arbeid",Methode_Keuze)),"",IF(Tb_Activiteiten[[#This Row],[Landbouwer]]=1,Tb_Activiteiten[[#Headers],[Landbouwer]],"")))</f>
        <v/>
      </c>
      <c r="AE999" t="str">
        <f>IF(ISNUMBER(FIND("arbeid",Methode_Keuze)),"",IF(ISNUMBER(FIND("arbeid",Methode_Keuze)),"",IF(Tb_Activiteiten[[#This Row],[Adviseur]]=1,Tb_Activiteiten[[#Headers],[Adviseur]],"")))</f>
        <v/>
      </c>
      <c r="AF999" t="str">
        <f>IF(ISNUMBER(FIND("arbeid",Methode_Keuze)),"",IF(ISNUMBER(FIND("arbeid",Methode_Keuze)),"",IF(Tb_Activiteiten[[#This Row],[Projectleider/Expert]]=1,Tb_Activiteiten[[#Headers],[Projectleider/Expert]],"")))</f>
        <v/>
      </c>
      <c r="AG999" t="str">
        <f>IF(ISNUMBER(FIND("arbeid",Methode_Keuze)),"",IF(ISNUMBER(FIND("arbeid",Methode_Keuze)),"",IF(Tb_Activiteiten[[#This Row],[Arbeidskosten]]=1,Tb_Activiteiten[[#Headers],[Arbeidskosten]],"")))</f>
        <v/>
      </c>
      <c r="AH999" t="str">
        <f>IF(ISNUMBER(FIND("arbeid",Methode_Keuze)),"",IF(ISNUMBER(FIND("arbeid",Methode_Keuze)),"",IF(Tb_Activiteiten[[#This Row],[Arbeidskosten op basis van IKS]]=1,Tb_Activiteiten[[#Headers],[Arbeidskosten op basis van IKS]],"")))</f>
        <v/>
      </c>
      <c r="AI999" t="str">
        <f>IF(ISNUMBER(FIND("overige",Methode_Keuze)),"",IF(Tb_Activiteiten[[#This Row],[Kosten derden exclusief btw]]=1,Tb_Activiteiten[[#Headers],[Kosten derden exclusief btw]],""))</f>
        <v/>
      </c>
      <c r="AJ999" t="str">
        <f>IF(ISNUMBER(FIND("overige",Methode_Keuze)),"",IF(Tb_Activiteiten[[#This Row],[Niet verrekenbare btw]]=1,Tb_Activiteiten[[#Headers],[Niet verrekenbare btw]],""))</f>
        <v/>
      </c>
      <c r="AK999" t="str">
        <f>IF(ISNUMBER(FIND("overige",Methode_Keuze)),"",IF(Tb_Activiteiten[[#This Row],[Grondkosten]]=1,Tb_Activiteiten[[#Headers],[Grondkosten]],""))</f>
        <v/>
      </c>
      <c r="AL999" t="str">
        <f>IF(ISNUMBER(FIND("overige",Methode_Keuze)),"",IF(Tb_Activiteiten[[#This Row],[Bijdrage in natura (overige)]]=1,Tb_Activiteiten[[#Headers],[Bijdrage in natura (overige)]],""))</f>
        <v/>
      </c>
      <c r="AM999" t="str">
        <f>IF(ISNUMBER(FIND("overige",Methode_Keuze)),"",IF(Tb_Activiteiten[[#This Row],[Bijdrage in natura (vrijwilligers)]]=1,Tb_Activiteiten[[#Headers],[Bijdrage in natura (vrijwilligers)]],""))</f>
        <v/>
      </c>
      <c r="AN999" t="str">
        <f>IF(ISNUMBER(FIND("overige",Methode_Keuze)),"",IF(Tb_Activiteiten[[#This Row],[Afschrijvingskosten]]=1,Tb_Activiteiten[[#Headers],[Afschrijvingskosten]],""))</f>
        <v/>
      </c>
    </row>
    <row r="1000" spans="1:40" x14ac:dyDescent="0.25">
      <c r="A1000" s="342"/>
      <c r="F1000" s="81"/>
      <c r="G1000" s="81"/>
      <c r="L1000" s="71"/>
      <c r="N1000" t="str">
        <f>IFERROR(IF(VLOOKUP(Tb_Activiteiten[[#This Row],[Openstelling]],Tb_Openstelling[],2,0)=1,1,""),"")</f>
        <v/>
      </c>
      <c r="AA1000" t="str">
        <f>IF(ISNUMBER(FIND("arbeid",Methode_Keuze)),"",IF(ISNUMBER(FIND("arbeid",Methode_Keuze)),"",IF(Tb_Activiteiten[[#This Row],[Loonkosten]]=1,Tb_Activiteiten[[#Headers],[Loonkosten]],"")))</f>
        <v/>
      </c>
      <c r="AB1000" t="str">
        <f>IF(ISNUMBER(FIND("arbeid",Methode_Keuze)),"",IF(ISNUMBER(FIND("arbeid",Methode_Keuze)),"",IF(Tb_Activiteiten[[#This Row],[Eigen arbeid]]=1,Tb_Activiteiten[[#Headers],[Eigen arbeid]],"")))</f>
        <v/>
      </c>
      <c r="AC1000" t="str">
        <f>IF(ISNUMBER(FIND("arbeid",Methode_Keuze)),"",IF(ISNUMBER(FIND("arbeid",Methode_Keuze)),"",IF(Tb_Activiteiten[[#This Row],[Projectmedewerker]]=1,Tb_Activiteiten[[#Headers],[Projectmedewerker]],"")))</f>
        <v/>
      </c>
      <c r="AD1000" t="str">
        <f>IF(ISNUMBER(FIND("arbeid",Methode_Keuze)),"",IF(ISNUMBER(FIND("arbeid",Methode_Keuze)),"",IF(Tb_Activiteiten[[#This Row],[Landbouwer]]=1,Tb_Activiteiten[[#Headers],[Landbouwer]],"")))</f>
        <v/>
      </c>
      <c r="AE1000" t="str">
        <f>IF(ISNUMBER(FIND("arbeid",Methode_Keuze)),"",IF(ISNUMBER(FIND("arbeid",Methode_Keuze)),"",IF(Tb_Activiteiten[[#This Row],[Adviseur]]=1,Tb_Activiteiten[[#Headers],[Adviseur]],"")))</f>
        <v/>
      </c>
      <c r="AF1000" t="str">
        <f>IF(ISNUMBER(FIND("arbeid",Methode_Keuze)),"",IF(ISNUMBER(FIND("arbeid",Methode_Keuze)),"",IF(Tb_Activiteiten[[#This Row],[Projectleider/Expert]]=1,Tb_Activiteiten[[#Headers],[Projectleider/Expert]],"")))</f>
        <v/>
      </c>
      <c r="AG1000" t="str">
        <f>IF(ISNUMBER(FIND("arbeid",Methode_Keuze)),"",IF(ISNUMBER(FIND("arbeid",Methode_Keuze)),"",IF(Tb_Activiteiten[[#This Row],[Arbeidskosten]]=1,Tb_Activiteiten[[#Headers],[Arbeidskosten]],"")))</f>
        <v/>
      </c>
      <c r="AH1000" t="str">
        <f>IF(ISNUMBER(FIND("arbeid",Methode_Keuze)),"",IF(ISNUMBER(FIND("arbeid",Methode_Keuze)),"",IF(Tb_Activiteiten[[#This Row],[Arbeidskosten op basis van IKS]]=1,Tb_Activiteiten[[#Headers],[Arbeidskosten op basis van IKS]],"")))</f>
        <v/>
      </c>
      <c r="AI1000" t="str">
        <f>IF(ISNUMBER(FIND("overige",Methode_Keuze)),"",IF(Tb_Activiteiten[[#This Row],[Kosten derden exclusief btw]]=1,Tb_Activiteiten[[#Headers],[Kosten derden exclusief btw]],""))</f>
        <v/>
      </c>
      <c r="AJ1000" t="str">
        <f>IF(ISNUMBER(FIND("overige",Methode_Keuze)),"",IF(Tb_Activiteiten[[#This Row],[Niet verrekenbare btw]]=1,Tb_Activiteiten[[#Headers],[Niet verrekenbare btw]],""))</f>
        <v/>
      </c>
      <c r="AK1000" t="str">
        <f>IF(ISNUMBER(FIND("overige",Methode_Keuze)),"",IF(Tb_Activiteiten[[#This Row],[Grondkosten]]=1,Tb_Activiteiten[[#Headers],[Grondkosten]],""))</f>
        <v/>
      </c>
      <c r="AL1000" t="str">
        <f>IF(ISNUMBER(FIND("overige",Methode_Keuze)),"",IF(Tb_Activiteiten[[#This Row],[Bijdrage in natura (overige)]]=1,Tb_Activiteiten[[#Headers],[Bijdrage in natura (overige)]],""))</f>
        <v/>
      </c>
      <c r="AM1000" t="str">
        <f>IF(ISNUMBER(FIND("overige",Methode_Keuze)),"",IF(Tb_Activiteiten[[#This Row],[Bijdrage in natura (vrijwilligers)]]=1,Tb_Activiteiten[[#Headers],[Bijdrage in natura (vrijwilligers)]],""))</f>
        <v/>
      </c>
      <c r="AN1000" t="str">
        <f>IF(ISNUMBER(FIND("overige",Methode_Keuze)),"",IF(Tb_Activiteiten[[#This Row],[Afschrijvingskosten]]=1,Tb_Activiteiten[[#Headers],[Afschrijvingskosten]],""))</f>
        <v/>
      </c>
    </row>
    <row r="1001" spans="1:40" x14ac:dyDescent="0.25">
      <c r="A1001" s="192"/>
      <c r="B1001" s="192"/>
      <c r="C1001" s="192"/>
      <c r="D1001" s="192"/>
      <c r="E1001" s="192"/>
      <c r="F1001" s="192"/>
      <c r="G1001" s="192"/>
      <c r="L1001" s="71"/>
      <c r="N1001" t="str">
        <f>IFERROR(IF(VLOOKUP(Tb_Activiteiten[[#This Row],[Openstelling]],Tb_Openstelling[],2,0)=1,1,""),"")</f>
        <v/>
      </c>
      <c r="AA1001" t="str">
        <f>IF(ISNUMBER(FIND("arbeid",Methode_Keuze)),"",IF(ISNUMBER(FIND("arbeid",Methode_Keuze)),"",IF(Tb_Activiteiten[[#This Row],[Loonkosten]]=1,Tb_Activiteiten[[#Headers],[Loonkosten]],"")))</f>
        <v/>
      </c>
      <c r="AB1001" t="str">
        <f>IF(ISNUMBER(FIND("arbeid",Methode_Keuze)),"",IF(ISNUMBER(FIND("arbeid",Methode_Keuze)),"",IF(Tb_Activiteiten[[#This Row],[Eigen arbeid]]=1,Tb_Activiteiten[[#Headers],[Eigen arbeid]],"")))</f>
        <v/>
      </c>
      <c r="AC1001" t="str">
        <f>IF(ISNUMBER(FIND("arbeid",Methode_Keuze)),"",IF(ISNUMBER(FIND("arbeid",Methode_Keuze)),"",IF(Tb_Activiteiten[[#This Row],[Projectmedewerker]]=1,Tb_Activiteiten[[#Headers],[Projectmedewerker]],"")))</f>
        <v/>
      </c>
      <c r="AD1001" t="str">
        <f>IF(ISNUMBER(FIND("arbeid",Methode_Keuze)),"",IF(ISNUMBER(FIND("arbeid",Methode_Keuze)),"",IF(Tb_Activiteiten[[#This Row],[Landbouwer]]=1,Tb_Activiteiten[[#Headers],[Landbouwer]],"")))</f>
        <v/>
      </c>
      <c r="AE1001" t="str">
        <f>IF(ISNUMBER(FIND("arbeid",Methode_Keuze)),"",IF(ISNUMBER(FIND("arbeid",Methode_Keuze)),"",IF(Tb_Activiteiten[[#This Row],[Adviseur]]=1,Tb_Activiteiten[[#Headers],[Adviseur]],"")))</f>
        <v/>
      </c>
      <c r="AF1001" t="str">
        <f>IF(ISNUMBER(FIND("arbeid",Methode_Keuze)),"",IF(ISNUMBER(FIND("arbeid",Methode_Keuze)),"",IF(Tb_Activiteiten[[#This Row],[Projectleider/Expert]]=1,Tb_Activiteiten[[#Headers],[Projectleider/Expert]],"")))</f>
        <v/>
      </c>
      <c r="AG1001" t="str">
        <f>IF(ISNUMBER(FIND("arbeid",Methode_Keuze)),"",IF(ISNUMBER(FIND("arbeid",Methode_Keuze)),"",IF(Tb_Activiteiten[[#This Row],[Arbeidskosten]]=1,Tb_Activiteiten[[#Headers],[Arbeidskosten]],"")))</f>
        <v/>
      </c>
      <c r="AH1001" t="str">
        <f>IF(ISNUMBER(FIND("arbeid",Methode_Keuze)),"",IF(ISNUMBER(FIND("arbeid",Methode_Keuze)),"",IF(Tb_Activiteiten[[#This Row],[Arbeidskosten op basis van IKS]]=1,Tb_Activiteiten[[#Headers],[Arbeidskosten op basis van IKS]],"")))</f>
        <v/>
      </c>
      <c r="AI1001" t="str">
        <f>IF(ISNUMBER(FIND("overige",Methode_Keuze)),"",IF(Tb_Activiteiten[[#This Row],[Kosten derden exclusief btw]]=1,Tb_Activiteiten[[#Headers],[Kosten derden exclusief btw]],""))</f>
        <v/>
      </c>
      <c r="AJ1001" t="str">
        <f>IF(ISNUMBER(FIND("overige",Methode_Keuze)),"",IF(Tb_Activiteiten[[#This Row],[Niet verrekenbare btw]]=1,Tb_Activiteiten[[#Headers],[Niet verrekenbare btw]],""))</f>
        <v/>
      </c>
      <c r="AK1001" t="str">
        <f>IF(ISNUMBER(FIND("overige",Methode_Keuze)),"",IF(Tb_Activiteiten[[#This Row],[Grondkosten]]=1,Tb_Activiteiten[[#Headers],[Grondkosten]],""))</f>
        <v/>
      </c>
      <c r="AL1001" t="str">
        <f>IF(ISNUMBER(FIND("overige",Methode_Keuze)),"",IF(Tb_Activiteiten[[#This Row],[Bijdrage in natura (overige)]]=1,Tb_Activiteiten[[#Headers],[Bijdrage in natura (overige)]],""))</f>
        <v/>
      </c>
      <c r="AM1001" t="str">
        <f>IF(ISNUMBER(FIND("overige",Methode_Keuze)),"",IF(Tb_Activiteiten[[#This Row],[Bijdrage in natura (vrijwilligers)]]=1,Tb_Activiteiten[[#Headers],[Bijdrage in natura (vrijwilligers)]],""))</f>
        <v/>
      </c>
      <c r="AN1001" t="str">
        <f>IF(ISNUMBER(FIND("overige",Methode_Keuze)),"",IF(Tb_Activiteiten[[#This Row],[Afschrijvingskosten]]=1,Tb_Activiteiten[[#Headers],[Afschrijvingskosten]],""))</f>
        <v/>
      </c>
    </row>
    <row r="1002" spans="1:40" x14ac:dyDescent="0.25">
      <c r="A1002" s="192"/>
      <c r="B1002" s="192"/>
      <c r="C1002" s="192"/>
      <c r="D1002" s="192"/>
      <c r="E1002" s="192"/>
      <c r="F1002" s="192"/>
      <c r="G1002" s="192"/>
      <c r="L1002" s="71"/>
      <c r="N1002" t="str">
        <f>IFERROR(IF(VLOOKUP(Tb_Activiteiten[[#This Row],[Openstelling]],Tb_Openstelling[],2,0)=1,1,""),"")</f>
        <v/>
      </c>
      <c r="AA1002" t="str">
        <f>IF(ISNUMBER(FIND("arbeid",Methode_Keuze)),"",IF(ISNUMBER(FIND("arbeid",Methode_Keuze)),"",IF(Tb_Activiteiten[[#This Row],[Loonkosten]]=1,Tb_Activiteiten[[#Headers],[Loonkosten]],"")))</f>
        <v/>
      </c>
      <c r="AB1002" t="str">
        <f>IF(ISNUMBER(FIND("arbeid",Methode_Keuze)),"",IF(ISNUMBER(FIND("arbeid",Methode_Keuze)),"",IF(Tb_Activiteiten[[#This Row],[Eigen arbeid]]=1,Tb_Activiteiten[[#Headers],[Eigen arbeid]],"")))</f>
        <v/>
      </c>
      <c r="AC1002" t="str">
        <f>IF(ISNUMBER(FIND("arbeid",Methode_Keuze)),"",IF(ISNUMBER(FIND("arbeid",Methode_Keuze)),"",IF(Tb_Activiteiten[[#This Row],[Projectmedewerker]]=1,Tb_Activiteiten[[#Headers],[Projectmedewerker]],"")))</f>
        <v/>
      </c>
      <c r="AD1002" t="str">
        <f>IF(ISNUMBER(FIND("arbeid",Methode_Keuze)),"",IF(ISNUMBER(FIND("arbeid",Methode_Keuze)),"",IF(Tb_Activiteiten[[#This Row],[Landbouwer]]=1,Tb_Activiteiten[[#Headers],[Landbouwer]],"")))</f>
        <v/>
      </c>
      <c r="AE1002" t="str">
        <f>IF(ISNUMBER(FIND("arbeid",Methode_Keuze)),"",IF(ISNUMBER(FIND("arbeid",Methode_Keuze)),"",IF(Tb_Activiteiten[[#This Row],[Adviseur]]=1,Tb_Activiteiten[[#Headers],[Adviseur]],"")))</f>
        <v/>
      </c>
      <c r="AF1002" t="str">
        <f>IF(ISNUMBER(FIND("arbeid",Methode_Keuze)),"",IF(ISNUMBER(FIND("arbeid",Methode_Keuze)),"",IF(Tb_Activiteiten[[#This Row],[Projectleider/Expert]]=1,Tb_Activiteiten[[#Headers],[Projectleider/Expert]],"")))</f>
        <v/>
      </c>
      <c r="AG1002" t="str">
        <f>IF(ISNUMBER(FIND("arbeid",Methode_Keuze)),"",IF(ISNUMBER(FIND("arbeid",Methode_Keuze)),"",IF(Tb_Activiteiten[[#This Row],[Arbeidskosten]]=1,Tb_Activiteiten[[#Headers],[Arbeidskosten]],"")))</f>
        <v/>
      </c>
      <c r="AH1002" t="str">
        <f>IF(ISNUMBER(FIND("arbeid",Methode_Keuze)),"",IF(ISNUMBER(FIND("arbeid",Methode_Keuze)),"",IF(Tb_Activiteiten[[#This Row],[Arbeidskosten op basis van IKS]]=1,Tb_Activiteiten[[#Headers],[Arbeidskosten op basis van IKS]],"")))</f>
        <v/>
      </c>
      <c r="AI1002" t="str">
        <f>IF(ISNUMBER(FIND("overige",Methode_Keuze)),"",IF(Tb_Activiteiten[[#This Row],[Kosten derden exclusief btw]]=1,Tb_Activiteiten[[#Headers],[Kosten derden exclusief btw]],""))</f>
        <v/>
      </c>
      <c r="AJ1002" t="str">
        <f>IF(ISNUMBER(FIND("overige",Methode_Keuze)),"",IF(Tb_Activiteiten[[#This Row],[Niet verrekenbare btw]]=1,Tb_Activiteiten[[#Headers],[Niet verrekenbare btw]],""))</f>
        <v/>
      </c>
      <c r="AK1002" t="str">
        <f>IF(ISNUMBER(FIND("overige",Methode_Keuze)),"",IF(Tb_Activiteiten[[#This Row],[Grondkosten]]=1,Tb_Activiteiten[[#Headers],[Grondkosten]],""))</f>
        <v/>
      </c>
      <c r="AL1002" t="str">
        <f>IF(ISNUMBER(FIND("overige",Methode_Keuze)),"",IF(Tb_Activiteiten[[#This Row],[Bijdrage in natura (overige)]]=1,Tb_Activiteiten[[#Headers],[Bijdrage in natura (overige)]],""))</f>
        <v/>
      </c>
      <c r="AM1002" t="str">
        <f>IF(ISNUMBER(FIND("overige",Methode_Keuze)),"",IF(Tb_Activiteiten[[#This Row],[Bijdrage in natura (vrijwilligers)]]=1,Tb_Activiteiten[[#Headers],[Bijdrage in natura (vrijwilligers)]],""))</f>
        <v/>
      </c>
      <c r="AN1002" t="str">
        <f>IF(ISNUMBER(FIND("overige",Methode_Keuze)),"",IF(Tb_Activiteiten[[#This Row],[Afschrijvingskosten]]=1,Tb_Activiteiten[[#Headers],[Afschrijvingskosten]],""))</f>
        <v/>
      </c>
    </row>
    <row r="1003" spans="1:40" x14ac:dyDescent="0.25">
      <c r="A1003" s="192"/>
      <c r="B1003" s="192"/>
      <c r="C1003" s="192"/>
      <c r="D1003" s="192"/>
      <c r="E1003" s="192"/>
      <c r="F1003" s="192"/>
      <c r="G1003" s="192"/>
      <c r="L1003" s="71"/>
      <c r="N1003" t="str">
        <f>IFERROR(IF(VLOOKUP(Tb_Activiteiten[[#This Row],[Openstelling]],Tb_Openstelling[],2,0)=1,1,""),"")</f>
        <v/>
      </c>
      <c r="AA1003" t="str">
        <f>IF(ISNUMBER(FIND("arbeid",Methode_Keuze)),"",IF(ISNUMBER(FIND("arbeid",Methode_Keuze)),"",IF(Tb_Activiteiten[[#This Row],[Loonkosten]]=1,Tb_Activiteiten[[#Headers],[Loonkosten]],"")))</f>
        <v/>
      </c>
      <c r="AB1003" t="str">
        <f>IF(ISNUMBER(FIND("arbeid",Methode_Keuze)),"",IF(ISNUMBER(FIND("arbeid",Methode_Keuze)),"",IF(Tb_Activiteiten[[#This Row],[Eigen arbeid]]=1,Tb_Activiteiten[[#Headers],[Eigen arbeid]],"")))</f>
        <v/>
      </c>
      <c r="AC1003" t="str">
        <f>IF(ISNUMBER(FIND("arbeid",Methode_Keuze)),"",IF(ISNUMBER(FIND("arbeid",Methode_Keuze)),"",IF(Tb_Activiteiten[[#This Row],[Projectmedewerker]]=1,Tb_Activiteiten[[#Headers],[Projectmedewerker]],"")))</f>
        <v/>
      </c>
      <c r="AD1003" t="str">
        <f>IF(ISNUMBER(FIND("arbeid",Methode_Keuze)),"",IF(ISNUMBER(FIND("arbeid",Methode_Keuze)),"",IF(Tb_Activiteiten[[#This Row],[Landbouwer]]=1,Tb_Activiteiten[[#Headers],[Landbouwer]],"")))</f>
        <v/>
      </c>
      <c r="AE1003" t="str">
        <f>IF(ISNUMBER(FIND("arbeid",Methode_Keuze)),"",IF(ISNUMBER(FIND("arbeid",Methode_Keuze)),"",IF(Tb_Activiteiten[[#This Row],[Adviseur]]=1,Tb_Activiteiten[[#Headers],[Adviseur]],"")))</f>
        <v/>
      </c>
      <c r="AF1003" t="str">
        <f>IF(ISNUMBER(FIND("arbeid",Methode_Keuze)),"",IF(ISNUMBER(FIND("arbeid",Methode_Keuze)),"",IF(Tb_Activiteiten[[#This Row],[Projectleider/Expert]]=1,Tb_Activiteiten[[#Headers],[Projectleider/Expert]],"")))</f>
        <v/>
      </c>
      <c r="AG1003" t="str">
        <f>IF(ISNUMBER(FIND("arbeid",Methode_Keuze)),"",IF(ISNUMBER(FIND("arbeid",Methode_Keuze)),"",IF(Tb_Activiteiten[[#This Row],[Arbeidskosten]]=1,Tb_Activiteiten[[#Headers],[Arbeidskosten]],"")))</f>
        <v/>
      </c>
      <c r="AH1003" t="str">
        <f>IF(ISNUMBER(FIND("arbeid",Methode_Keuze)),"",IF(ISNUMBER(FIND("arbeid",Methode_Keuze)),"",IF(Tb_Activiteiten[[#This Row],[Arbeidskosten op basis van IKS]]=1,Tb_Activiteiten[[#Headers],[Arbeidskosten op basis van IKS]],"")))</f>
        <v/>
      </c>
      <c r="AI1003" t="str">
        <f>IF(ISNUMBER(FIND("overige",Methode_Keuze)),"",IF(Tb_Activiteiten[[#This Row],[Kosten derden exclusief btw]]=1,Tb_Activiteiten[[#Headers],[Kosten derden exclusief btw]],""))</f>
        <v/>
      </c>
      <c r="AJ1003" t="str">
        <f>IF(ISNUMBER(FIND("overige",Methode_Keuze)),"",IF(Tb_Activiteiten[[#This Row],[Niet verrekenbare btw]]=1,Tb_Activiteiten[[#Headers],[Niet verrekenbare btw]],""))</f>
        <v/>
      </c>
      <c r="AK1003" t="str">
        <f>IF(ISNUMBER(FIND("overige",Methode_Keuze)),"",IF(Tb_Activiteiten[[#This Row],[Grondkosten]]=1,Tb_Activiteiten[[#Headers],[Grondkosten]],""))</f>
        <v/>
      </c>
      <c r="AL1003" t="str">
        <f>IF(ISNUMBER(FIND("overige",Methode_Keuze)),"",IF(Tb_Activiteiten[[#This Row],[Bijdrage in natura (overige)]]=1,Tb_Activiteiten[[#Headers],[Bijdrage in natura (overige)]],""))</f>
        <v/>
      </c>
      <c r="AM1003" t="str">
        <f>IF(ISNUMBER(FIND("overige",Methode_Keuze)),"",IF(Tb_Activiteiten[[#This Row],[Bijdrage in natura (vrijwilligers)]]=1,Tb_Activiteiten[[#Headers],[Bijdrage in natura (vrijwilligers)]],""))</f>
        <v/>
      </c>
      <c r="AN1003" t="str">
        <f>IF(ISNUMBER(FIND("overige",Methode_Keuze)),"",IF(Tb_Activiteiten[[#This Row],[Afschrijvingskosten]]=1,Tb_Activiteiten[[#Headers],[Afschrijvingskosten]],""))</f>
        <v/>
      </c>
    </row>
    <row r="1004" spans="1:40" x14ac:dyDescent="0.25">
      <c r="A1004" s="192"/>
      <c r="B1004" s="192"/>
      <c r="C1004" s="192"/>
      <c r="D1004" s="192"/>
      <c r="E1004" s="192"/>
      <c r="F1004" s="192"/>
      <c r="G1004" s="192"/>
      <c r="L1004" s="71"/>
      <c r="N1004" t="str">
        <f>IFERROR(IF(VLOOKUP(Tb_Activiteiten[[#This Row],[Openstelling]],Tb_Openstelling[],2,0)=1,1,""),"")</f>
        <v/>
      </c>
      <c r="AA1004" t="str">
        <f>IF(ISNUMBER(FIND("arbeid",Methode_Keuze)),"",IF(ISNUMBER(FIND("arbeid",Methode_Keuze)),"",IF(Tb_Activiteiten[[#This Row],[Loonkosten]]=1,Tb_Activiteiten[[#Headers],[Loonkosten]],"")))</f>
        <v/>
      </c>
      <c r="AB1004" t="str">
        <f>IF(ISNUMBER(FIND("arbeid",Methode_Keuze)),"",IF(ISNUMBER(FIND("arbeid",Methode_Keuze)),"",IF(Tb_Activiteiten[[#This Row],[Eigen arbeid]]=1,Tb_Activiteiten[[#Headers],[Eigen arbeid]],"")))</f>
        <v/>
      </c>
      <c r="AC1004" t="str">
        <f>IF(ISNUMBER(FIND("arbeid",Methode_Keuze)),"",IF(ISNUMBER(FIND("arbeid",Methode_Keuze)),"",IF(Tb_Activiteiten[[#This Row],[Projectmedewerker]]=1,Tb_Activiteiten[[#Headers],[Projectmedewerker]],"")))</f>
        <v/>
      </c>
      <c r="AD1004" t="str">
        <f>IF(ISNUMBER(FIND("arbeid",Methode_Keuze)),"",IF(ISNUMBER(FIND("arbeid",Methode_Keuze)),"",IF(Tb_Activiteiten[[#This Row],[Landbouwer]]=1,Tb_Activiteiten[[#Headers],[Landbouwer]],"")))</f>
        <v/>
      </c>
      <c r="AE1004" t="str">
        <f>IF(ISNUMBER(FIND("arbeid",Methode_Keuze)),"",IF(ISNUMBER(FIND("arbeid",Methode_Keuze)),"",IF(Tb_Activiteiten[[#This Row],[Adviseur]]=1,Tb_Activiteiten[[#Headers],[Adviseur]],"")))</f>
        <v/>
      </c>
      <c r="AF1004" t="str">
        <f>IF(ISNUMBER(FIND("arbeid",Methode_Keuze)),"",IF(ISNUMBER(FIND("arbeid",Methode_Keuze)),"",IF(Tb_Activiteiten[[#This Row],[Projectleider/Expert]]=1,Tb_Activiteiten[[#Headers],[Projectleider/Expert]],"")))</f>
        <v/>
      </c>
      <c r="AG1004" t="str">
        <f>IF(ISNUMBER(FIND("arbeid",Methode_Keuze)),"",IF(ISNUMBER(FIND("arbeid",Methode_Keuze)),"",IF(Tb_Activiteiten[[#This Row],[Arbeidskosten]]=1,Tb_Activiteiten[[#Headers],[Arbeidskosten]],"")))</f>
        <v/>
      </c>
      <c r="AH1004" t="str">
        <f>IF(ISNUMBER(FIND("arbeid",Methode_Keuze)),"",IF(ISNUMBER(FIND("arbeid",Methode_Keuze)),"",IF(Tb_Activiteiten[[#This Row],[Arbeidskosten op basis van IKS]]=1,Tb_Activiteiten[[#Headers],[Arbeidskosten op basis van IKS]],"")))</f>
        <v/>
      </c>
      <c r="AI1004" t="str">
        <f>IF(ISNUMBER(FIND("overige",Methode_Keuze)),"",IF(Tb_Activiteiten[[#This Row],[Kosten derden exclusief btw]]=1,Tb_Activiteiten[[#Headers],[Kosten derden exclusief btw]],""))</f>
        <v/>
      </c>
      <c r="AJ1004" t="str">
        <f>IF(ISNUMBER(FIND("overige",Methode_Keuze)),"",IF(Tb_Activiteiten[[#This Row],[Niet verrekenbare btw]]=1,Tb_Activiteiten[[#Headers],[Niet verrekenbare btw]],""))</f>
        <v/>
      </c>
      <c r="AK1004" t="str">
        <f>IF(ISNUMBER(FIND("overige",Methode_Keuze)),"",IF(Tb_Activiteiten[[#This Row],[Grondkosten]]=1,Tb_Activiteiten[[#Headers],[Grondkosten]],""))</f>
        <v/>
      </c>
      <c r="AL1004" t="str">
        <f>IF(ISNUMBER(FIND("overige",Methode_Keuze)),"",IF(Tb_Activiteiten[[#This Row],[Bijdrage in natura (overige)]]=1,Tb_Activiteiten[[#Headers],[Bijdrage in natura (overige)]],""))</f>
        <v/>
      </c>
      <c r="AM1004" t="str">
        <f>IF(ISNUMBER(FIND("overige",Methode_Keuze)),"",IF(Tb_Activiteiten[[#This Row],[Bijdrage in natura (vrijwilligers)]]=1,Tb_Activiteiten[[#Headers],[Bijdrage in natura (vrijwilligers)]],""))</f>
        <v/>
      </c>
      <c r="AN1004" t="str">
        <f>IF(ISNUMBER(FIND("overige",Methode_Keuze)),"",IF(Tb_Activiteiten[[#This Row],[Afschrijvingskosten]]=1,Tb_Activiteiten[[#Headers],[Afschrijvingskosten]],""))</f>
        <v/>
      </c>
    </row>
    <row r="1005" spans="1:40" x14ac:dyDescent="0.25">
      <c r="A1005" s="192"/>
      <c r="B1005" s="192"/>
      <c r="C1005" s="192"/>
      <c r="D1005" s="192"/>
      <c r="E1005" s="192"/>
      <c r="F1005" s="192"/>
      <c r="G1005" s="192"/>
      <c r="L1005" s="71"/>
      <c r="N1005" t="str">
        <f>IFERROR(IF(VLOOKUP(Tb_Activiteiten[[#This Row],[Openstelling]],Tb_Openstelling[],2,0)=1,1,""),"")</f>
        <v/>
      </c>
      <c r="AA1005" t="str">
        <f>IF(ISNUMBER(FIND("arbeid",Methode_Keuze)),"",IF(ISNUMBER(FIND("arbeid",Methode_Keuze)),"",IF(Tb_Activiteiten[[#This Row],[Loonkosten]]=1,Tb_Activiteiten[[#Headers],[Loonkosten]],"")))</f>
        <v/>
      </c>
      <c r="AB1005" t="str">
        <f>IF(ISNUMBER(FIND("arbeid",Methode_Keuze)),"",IF(ISNUMBER(FIND("arbeid",Methode_Keuze)),"",IF(Tb_Activiteiten[[#This Row],[Eigen arbeid]]=1,Tb_Activiteiten[[#Headers],[Eigen arbeid]],"")))</f>
        <v/>
      </c>
      <c r="AC1005" t="str">
        <f>IF(ISNUMBER(FIND("arbeid",Methode_Keuze)),"",IF(ISNUMBER(FIND("arbeid",Methode_Keuze)),"",IF(Tb_Activiteiten[[#This Row],[Projectmedewerker]]=1,Tb_Activiteiten[[#Headers],[Projectmedewerker]],"")))</f>
        <v/>
      </c>
      <c r="AD1005" t="str">
        <f>IF(ISNUMBER(FIND("arbeid",Methode_Keuze)),"",IF(ISNUMBER(FIND("arbeid",Methode_Keuze)),"",IF(Tb_Activiteiten[[#This Row],[Landbouwer]]=1,Tb_Activiteiten[[#Headers],[Landbouwer]],"")))</f>
        <v/>
      </c>
      <c r="AE1005" t="str">
        <f>IF(ISNUMBER(FIND("arbeid",Methode_Keuze)),"",IF(ISNUMBER(FIND("arbeid",Methode_Keuze)),"",IF(Tb_Activiteiten[[#This Row],[Adviseur]]=1,Tb_Activiteiten[[#Headers],[Adviseur]],"")))</f>
        <v/>
      </c>
      <c r="AF1005" t="str">
        <f>IF(ISNUMBER(FIND("arbeid",Methode_Keuze)),"",IF(ISNUMBER(FIND("arbeid",Methode_Keuze)),"",IF(Tb_Activiteiten[[#This Row],[Projectleider/Expert]]=1,Tb_Activiteiten[[#Headers],[Projectleider/Expert]],"")))</f>
        <v/>
      </c>
      <c r="AG1005" t="str">
        <f>IF(ISNUMBER(FIND("arbeid",Methode_Keuze)),"",IF(ISNUMBER(FIND("arbeid",Methode_Keuze)),"",IF(Tb_Activiteiten[[#This Row],[Arbeidskosten]]=1,Tb_Activiteiten[[#Headers],[Arbeidskosten]],"")))</f>
        <v/>
      </c>
      <c r="AH1005" t="str">
        <f>IF(ISNUMBER(FIND("arbeid",Methode_Keuze)),"",IF(ISNUMBER(FIND("arbeid",Methode_Keuze)),"",IF(Tb_Activiteiten[[#This Row],[Arbeidskosten op basis van IKS]]=1,Tb_Activiteiten[[#Headers],[Arbeidskosten op basis van IKS]],"")))</f>
        <v/>
      </c>
      <c r="AI1005" t="str">
        <f>IF(ISNUMBER(FIND("overige",Methode_Keuze)),"",IF(Tb_Activiteiten[[#This Row],[Kosten derden exclusief btw]]=1,Tb_Activiteiten[[#Headers],[Kosten derden exclusief btw]],""))</f>
        <v/>
      </c>
      <c r="AJ1005" t="str">
        <f>IF(ISNUMBER(FIND("overige",Methode_Keuze)),"",IF(Tb_Activiteiten[[#This Row],[Niet verrekenbare btw]]=1,Tb_Activiteiten[[#Headers],[Niet verrekenbare btw]],""))</f>
        <v/>
      </c>
      <c r="AK1005" t="str">
        <f>IF(ISNUMBER(FIND("overige",Methode_Keuze)),"",IF(Tb_Activiteiten[[#This Row],[Grondkosten]]=1,Tb_Activiteiten[[#Headers],[Grondkosten]],""))</f>
        <v/>
      </c>
      <c r="AL1005" t="str">
        <f>IF(ISNUMBER(FIND("overige",Methode_Keuze)),"",IF(Tb_Activiteiten[[#This Row],[Bijdrage in natura (overige)]]=1,Tb_Activiteiten[[#Headers],[Bijdrage in natura (overige)]],""))</f>
        <v/>
      </c>
      <c r="AM1005" t="str">
        <f>IF(ISNUMBER(FIND("overige",Methode_Keuze)),"",IF(Tb_Activiteiten[[#This Row],[Bijdrage in natura (vrijwilligers)]]=1,Tb_Activiteiten[[#Headers],[Bijdrage in natura (vrijwilligers)]],""))</f>
        <v/>
      </c>
      <c r="AN1005" t="str">
        <f>IF(ISNUMBER(FIND("overige",Methode_Keuze)),"",IF(Tb_Activiteiten[[#This Row],[Afschrijvingskosten]]=1,Tb_Activiteiten[[#Headers],[Afschrijvingskosten]],""))</f>
        <v/>
      </c>
    </row>
    <row r="1006" spans="1:40" x14ac:dyDescent="0.25">
      <c r="A1006" s="192"/>
      <c r="B1006" s="192"/>
      <c r="C1006" s="192"/>
      <c r="D1006" s="192"/>
      <c r="E1006" s="192"/>
      <c r="F1006" s="192"/>
      <c r="G1006" s="192"/>
      <c r="L1006" s="71"/>
      <c r="N1006" t="str">
        <f>IFERROR(IF(VLOOKUP(Tb_Activiteiten[[#This Row],[Openstelling]],Tb_Openstelling[],2,0)=1,1,""),"")</f>
        <v/>
      </c>
      <c r="AA1006" t="str">
        <f>IF(ISNUMBER(FIND("arbeid",Methode_Keuze)),"",IF(ISNUMBER(FIND("arbeid",Methode_Keuze)),"",IF(Tb_Activiteiten[[#This Row],[Loonkosten]]=1,Tb_Activiteiten[[#Headers],[Loonkosten]],"")))</f>
        <v/>
      </c>
      <c r="AB1006" t="str">
        <f>IF(ISNUMBER(FIND("arbeid",Methode_Keuze)),"",IF(ISNUMBER(FIND("arbeid",Methode_Keuze)),"",IF(Tb_Activiteiten[[#This Row],[Eigen arbeid]]=1,Tb_Activiteiten[[#Headers],[Eigen arbeid]],"")))</f>
        <v/>
      </c>
      <c r="AC1006" t="str">
        <f>IF(ISNUMBER(FIND("arbeid",Methode_Keuze)),"",IF(ISNUMBER(FIND("arbeid",Methode_Keuze)),"",IF(Tb_Activiteiten[[#This Row],[Projectmedewerker]]=1,Tb_Activiteiten[[#Headers],[Projectmedewerker]],"")))</f>
        <v/>
      </c>
      <c r="AD1006" t="str">
        <f>IF(ISNUMBER(FIND("arbeid",Methode_Keuze)),"",IF(ISNUMBER(FIND("arbeid",Methode_Keuze)),"",IF(Tb_Activiteiten[[#This Row],[Landbouwer]]=1,Tb_Activiteiten[[#Headers],[Landbouwer]],"")))</f>
        <v/>
      </c>
      <c r="AE1006" t="str">
        <f>IF(ISNUMBER(FIND("arbeid",Methode_Keuze)),"",IF(ISNUMBER(FIND("arbeid",Methode_Keuze)),"",IF(Tb_Activiteiten[[#This Row],[Adviseur]]=1,Tb_Activiteiten[[#Headers],[Adviseur]],"")))</f>
        <v/>
      </c>
      <c r="AF1006" t="str">
        <f>IF(ISNUMBER(FIND("arbeid",Methode_Keuze)),"",IF(ISNUMBER(FIND("arbeid",Methode_Keuze)),"",IF(Tb_Activiteiten[[#This Row],[Projectleider/Expert]]=1,Tb_Activiteiten[[#Headers],[Projectleider/Expert]],"")))</f>
        <v/>
      </c>
      <c r="AG1006" t="str">
        <f>IF(ISNUMBER(FIND("arbeid",Methode_Keuze)),"",IF(ISNUMBER(FIND("arbeid",Methode_Keuze)),"",IF(Tb_Activiteiten[[#This Row],[Arbeidskosten]]=1,Tb_Activiteiten[[#Headers],[Arbeidskosten]],"")))</f>
        <v/>
      </c>
      <c r="AH1006" t="str">
        <f>IF(ISNUMBER(FIND("arbeid",Methode_Keuze)),"",IF(ISNUMBER(FIND("arbeid",Methode_Keuze)),"",IF(Tb_Activiteiten[[#This Row],[Arbeidskosten op basis van IKS]]=1,Tb_Activiteiten[[#Headers],[Arbeidskosten op basis van IKS]],"")))</f>
        <v/>
      </c>
      <c r="AI1006" t="str">
        <f>IF(ISNUMBER(FIND("overige",Methode_Keuze)),"",IF(Tb_Activiteiten[[#This Row],[Kosten derden exclusief btw]]=1,Tb_Activiteiten[[#Headers],[Kosten derden exclusief btw]],""))</f>
        <v/>
      </c>
      <c r="AJ1006" t="str">
        <f>IF(ISNUMBER(FIND("overige",Methode_Keuze)),"",IF(Tb_Activiteiten[[#This Row],[Niet verrekenbare btw]]=1,Tb_Activiteiten[[#Headers],[Niet verrekenbare btw]],""))</f>
        <v/>
      </c>
      <c r="AK1006" t="str">
        <f>IF(ISNUMBER(FIND("overige",Methode_Keuze)),"",IF(Tb_Activiteiten[[#This Row],[Grondkosten]]=1,Tb_Activiteiten[[#Headers],[Grondkosten]],""))</f>
        <v/>
      </c>
      <c r="AL1006" t="str">
        <f>IF(ISNUMBER(FIND("overige",Methode_Keuze)),"",IF(Tb_Activiteiten[[#This Row],[Bijdrage in natura (overige)]]=1,Tb_Activiteiten[[#Headers],[Bijdrage in natura (overige)]],""))</f>
        <v/>
      </c>
      <c r="AM1006" t="str">
        <f>IF(ISNUMBER(FIND("overige",Methode_Keuze)),"",IF(Tb_Activiteiten[[#This Row],[Bijdrage in natura (vrijwilligers)]]=1,Tb_Activiteiten[[#Headers],[Bijdrage in natura (vrijwilligers)]],""))</f>
        <v/>
      </c>
      <c r="AN1006" t="str">
        <f>IF(ISNUMBER(FIND("overige",Methode_Keuze)),"",IF(Tb_Activiteiten[[#This Row],[Afschrijvingskosten]]=1,Tb_Activiteiten[[#Headers],[Afschrijvingskosten]],""))</f>
        <v/>
      </c>
    </row>
    <row r="1007" spans="1:40" x14ac:dyDescent="0.25">
      <c r="A1007" s="192"/>
      <c r="B1007" s="192"/>
      <c r="C1007" s="192"/>
      <c r="D1007" s="192"/>
      <c r="E1007" s="192"/>
      <c r="F1007" s="192"/>
      <c r="G1007" s="192"/>
      <c r="L1007" s="71"/>
      <c r="N1007" t="str">
        <f>IFERROR(IF(VLOOKUP(Tb_Activiteiten[[#This Row],[Openstelling]],Tb_Openstelling[],2,0)=1,1,""),"")</f>
        <v/>
      </c>
      <c r="AA1007" t="str">
        <f>IF(ISNUMBER(FIND("arbeid",Methode_Keuze)),"",IF(ISNUMBER(FIND("arbeid",Methode_Keuze)),"",IF(Tb_Activiteiten[[#This Row],[Loonkosten]]=1,Tb_Activiteiten[[#Headers],[Loonkosten]],"")))</f>
        <v/>
      </c>
      <c r="AB1007" t="str">
        <f>IF(ISNUMBER(FIND("arbeid",Methode_Keuze)),"",IF(ISNUMBER(FIND("arbeid",Methode_Keuze)),"",IF(Tb_Activiteiten[[#This Row],[Eigen arbeid]]=1,Tb_Activiteiten[[#Headers],[Eigen arbeid]],"")))</f>
        <v/>
      </c>
      <c r="AC1007" t="str">
        <f>IF(ISNUMBER(FIND("arbeid",Methode_Keuze)),"",IF(ISNUMBER(FIND("arbeid",Methode_Keuze)),"",IF(Tb_Activiteiten[[#This Row],[Projectmedewerker]]=1,Tb_Activiteiten[[#Headers],[Projectmedewerker]],"")))</f>
        <v/>
      </c>
      <c r="AD1007" t="str">
        <f>IF(ISNUMBER(FIND("arbeid",Methode_Keuze)),"",IF(ISNUMBER(FIND("arbeid",Methode_Keuze)),"",IF(Tb_Activiteiten[[#This Row],[Landbouwer]]=1,Tb_Activiteiten[[#Headers],[Landbouwer]],"")))</f>
        <v/>
      </c>
      <c r="AE1007" t="str">
        <f>IF(ISNUMBER(FIND("arbeid",Methode_Keuze)),"",IF(ISNUMBER(FIND("arbeid",Methode_Keuze)),"",IF(Tb_Activiteiten[[#This Row],[Adviseur]]=1,Tb_Activiteiten[[#Headers],[Adviseur]],"")))</f>
        <v/>
      </c>
      <c r="AF1007" t="str">
        <f>IF(ISNUMBER(FIND("arbeid",Methode_Keuze)),"",IF(ISNUMBER(FIND("arbeid",Methode_Keuze)),"",IF(Tb_Activiteiten[[#This Row],[Projectleider/Expert]]=1,Tb_Activiteiten[[#Headers],[Projectleider/Expert]],"")))</f>
        <v/>
      </c>
      <c r="AG1007" t="str">
        <f>IF(ISNUMBER(FIND("arbeid",Methode_Keuze)),"",IF(ISNUMBER(FIND("arbeid",Methode_Keuze)),"",IF(Tb_Activiteiten[[#This Row],[Arbeidskosten]]=1,Tb_Activiteiten[[#Headers],[Arbeidskosten]],"")))</f>
        <v/>
      </c>
      <c r="AH1007" t="str">
        <f>IF(ISNUMBER(FIND("arbeid",Methode_Keuze)),"",IF(ISNUMBER(FIND("arbeid",Methode_Keuze)),"",IF(Tb_Activiteiten[[#This Row],[Arbeidskosten op basis van IKS]]=1,Tb_Activiteiten[[#Headers],[Arbeidskosten op basis van IKS]],"")))</f>
        <v/>
      </c>
      <c r="AI1007" t="str">
        <f>IF(ISNUMBER(FIND("overige",Methode_Keuze)),"",IF(Tb_Activiteiten[[#This Row],[Kosten derden exclusief btw]]=1,Tb_Activiteiten[[#Headers],[Kosten derden exclusief btw]],""))</f>
        <v/>
      </c>
      <c r="AJ1007" t="str">
        <f>IF(ISNUMBER(FIND("overige",Methode_Keuze)),"",IF(Tb_Activiteiten[[#This Row],[Niet verrekenbare btw]]=1,Tb_Activiteiten[[#Headers],[Niet verrekenbare btw]],""))</f>
        <v/>
      </c>
      <c r="AK1007" t="str">
        <f>IF(ISNUMBER(FIND("overige",Methode_Keuze)),"",IF(Tb_Activiteiten[[#This Row],[Grondkosten]]=1,Tb_Activiteiten[[#Headers],[Grondkosten]],""))</f>
        <v/>
      </c>
      <c r="AL1007" t="str">
        <f>IF(ISNUMBER(FIND("overige",Methode_Keuze)),"",IF(Tb_Activiteiten[[#This Row],[Bijdrage in natura (overige)]]=1,Tb_Activiteiten[[#Headers],[Bijdrage in natura (overige)]],""))</f>
        <v/>
      </c>
      <c r="AM1007" t="str">
        <f>IF(ISNUMBER(FIND("overige",Methode_Keuze)),"",IF(Tb_Activiteiten[[#This Row],[Bijdrage in natura (vrijwilligers)]]=1,Tb_Activiteiten[[#Headers],[Bijdrage in natura (vrijwilligers)]],""))</f>
        <v/>
      </c>
      <c r="AN1007" t="str">
        <f>IF(ISNUMBER(FIND("overige",Methode_Keuze)),"",IF(Tb_Activiteiten[[#This Row],[Afschrijvingskosten]]=1,Tb_Activiteiten[[#Headers],[Afschrijvingskosten]],""))</f>
        <v/>
      </c>
    </row>
    <row r="1008" spans="1:40" x14ac:dyDescent="0.25">
      <c r="A1008" s="192"/>
      <c r="B1008" s="192"/>
      <c r="C1008" s="192"/>
      <c r="D1008" s="192"/>
      <c r="E1008" s="192"/>
      <c r="F1008" s="192"/>
      <c r="G1008" s="192"/>
      <c r="L1008" s="71"/>
      <c r="N1008" t="str">
        <f>IFERROR(IF(VLOOKUP(Tb_Activiteiten[[#This Row],[Openstelling]],Tb_Openstelling[],2,0)=1,1,""),"")</f>
        <v/>
      </c>
      <c r="AA1008" t="str">
        <f>IF(ISNUMBER(FIND("arbeid",Methode_Keuze)),"",IF(ISNUMBER(FIND("arbeid",Methode_Keuze)),"",IF(Tb_Activiteiten[[#This Row],[Loonkosten]]=1,Tb_Activiteiten[[#Headers],[Loonkosten]],"")))</f>
        <v/>
      </c>
      <c r="AB1008" t="str">
        <f>IF(ISNUMBER(FIND("arbeid",Methode_Keuze)),"",IF(ISNUMBER(FIND("arbeid",Methode_Keuze)),"",IF(Tb_Activiteiten[[#This Row],[Eigen arbeid]]=1,Tb_Activiteiten[[#Headers],[Eigen arbeid]],"")))</f>
        <v/>
      </c>
      <c r="AC1008" t="str">
        <f>IF(ISNUMBER(FIND("arbeid",Methode_Keuze)),"",IF(ISNUMBER(FIND("arbeid",Methode_Keuze)),"",IF(Tb_Activiteiten[[#This Row],[Projectmedewerker]]=1,Tb_Activiteiten[[#Headers],[Projectmedewerker]],"")))</f>
        <v/>
      </c>
      <c r="AD1008" t="str">
        <f>IF(ISNUMBER(FIND("arbeid",Methode_Keuze)),"",IF(ISNUMBER(FIND("arbeid",Methode_Keuze)),"",IF(Tb_Activiteiten[[#This Row],[Landbouwer]]=1,Tb_Activiteiten[[#Headers],[Landbouwer]],"")))</f>
        <v/>
      </c>
      <c r="AE1008" t="str">
        <f>IF(ISNUMBER(FIND("arbeid",Methode_Keuze)),"",IF(ISNUMBER(FIND("arbeid",Methode_Keuze)),"",IF(Tb_Activiteiten[[#This Row],[Adviseur]]=1,Tb_Activiteiten[[#Headers],[Adviseur]],"")))</f>
        <v/>
      </c>
      <c r="AF1008" t="str">
        <f>IF(ISNUMBER(FIND("arbeid",Methode_Keuze)),"",IF(ISNUMBER(FIND("arbeid",Methode_Keuze)),"",IF(Tb_Activiteiten[[#This Row],[Projectleider/Expert]]=1,Tb_Activiteiten[[#Headers],[Projectleider/Expert]],"")))</f>
        <v/>
      </c>
      <c r="AG1008" t="str">
        <f>IF(ISNUMBER(FIND("arbeid",Methode_Keuze)),"",IF(ISNUMBER(FIND("arbeid",Methode_Keuze)),"",IF(Tb_Activiteiten[[#This Row],[Arbeidskosten]]=1,Tb_Activiteiten[[#Headers],[Arbeidskosten]],"")))</f>
        <v/>
      </c>
      <c r="AH1008" t="str">
        <f>IF(ISNUMBER(FIND("arbeid",Methode_Keuze)),"",IF(ISNUMBER(FIND("arbeid",Methode_Keuze)),"",IF(Tb_Activiteiten[[#This Row],[Arbeidskosten op basis van IKS]]=1,Tb_Activiteiten[[#Headers],[Arbeidskosten op basis van IKS]],"")))</f>
        <v/>
      </c>
      <c r="AI1008" t="str">
        <f>IF(ISNUMBER(FIND("overige",Methode_Keuze)),"",IF(Tb_Activiteiten[[#This Row],[Kosten derden exclusief btw]]=1,Tb_Activiteiten[[#Headers],[Kosten derden exclusief btw]],""))</f>
        <v/>
      </c>
      <c r="AJ1008" t="str">
        <f>IF(ISNUMBER(FIND("overige",Methode_Keuze)),"",IF(Tb_Activiteiten[[#This Row],[Niet verrekenbare btw]]=1,Tb_Activiteiten[[#Headers],[Niet verrekenbare btw]],""))</f>
        <v/>
      </c>
      <c r="AK1008" t="str">
        <f>IF(ISNUMBER(FIND("overige",Methode_Keuze)),"",IF(Tb_Activiteiten[[#This Row],[Grondkosten]]=1,Tb_Activiteiten[[#Headers],[Grondkosten]],""))</f>
        <v/>
      </c>
      <c r="AL1008" t="str">
        <f>IF(ISNUMBER(FIND("overige",Methode_Keuze)),"",IF(Tb_Activiteiten[[#This Row],[Bijdrage in natura (overige)]]=1,Tb_Activiteiten[[#Headers],[Bijdrage in natura (overige)]],""))</f>
        <v/>
      </c>
      <c r="AM1008" t="str">
        <f>IF(ISNUMBER(FIND("overige",Methode_Keuze)),"",IF(Tb_Activiteiten[[#This Row],[Bijdrage in natura (vrijwilligers)]]=1,Tb_Activiteiten[[#Headers],[Bijdrage in natura (vrijwilligers)]],""))</f>
        <v/>
      </c>
      <c r="AN1008" t="str">
        <f>IF(ISNUMBER(FIND("overige",Methode_Keuze)),"",IF(Tb_Activiteiten[[#This Row],[Afschrijvingskosten]]=1,Tb_Activiteiten[[#Headers],[Afschrijvingskosten]],""))</f>
        <v/>
      </c>
    </row>
    <row r="1009" spans="1:40" x14ac:dyDescent="0.25">
      <c r="A1009" s="192"/>
      <c r="B1009" s="192"/>
      <c r="C1009" s="192"/>
      <c r="D1009" s="192"/>
      <c r="E1009" s="192"/>
      <c r="F1009" s="192"/>
      <c r="G1009" s="192"/>
      <c r="L1009" s="71"/>
      <c r="N1009" t="str">
        <f>IFERROR(IF(VLOOKUP(Tb_Activiteiten[[#This Row],[Openstelling]],Tb_Openstelling[],2,0)=1,1,""),"")</f>
        <v/>
      </c>
      <c r="AA1009" t="str">
        <f>IF(ISNUMBER(FIND("arbeid",Methode_Keuze)),"",IF(ISNUMBER(FIND("arbeid",Methode_Keuze)),"",IF(Tb_Activiteiten[[#This Row],[Loonkosten]]=1,Tb_Activiteiten[[#Headers],[Loonkosten]],"")))</f>
        <v/>
      </c>
      <c r="AB1009" t="str">
        <f>IF(ISNUMBER(FIND("arbeid",Methode_Keuze)),"",IF(ISNUMBER(FIND("arbeid",Methode_Keuze)),"",IF(Tb_Activiteiten[[#This Row],[Eigen arbeid]]=1,Tb_Activiteiten[[#Headers],[Eigen arbeid]],"")))</f>
        <v/>
      </c>
      <c r="AC1009" t="str">
        <f>IF(ISNUMBER(FIND("arbeid",Methode_Keuze)),"",IF(ISNUMBER(FIND("arbeid",Methode_Keuze)),"",IF(Tb_Activiteiten[[#This Row],[Projectmedewerker]]=1,Tb_Activiteiten[[#Headers],[Projectmedewerker]],"")))</f>
        <v/>
      </c>
      <c r="AD1009" t="str">
        <f>IF(ISNUMBER(FIND("arbeid",Methode_Keuze)),"",IF(ISNUMBER(FIND("arbeid",Methode_Keuze)),"",IF(Tb_Activiteiten[[#This Row],[Landbouwer]]=1,Tb_Activiteiten[[#Headers],[Landbouwer]],"")))</f>
        <v/>
      </c>
      <c r="AE1009" t="str">
        <f>IF(ISNUMBER(FIND("arbeid",Methode_Keuze)),"",IF(ISNUMBER(FIND("arbeid",Methode_Keuze)),"",IF(Tb_Activiteiten[[#This Row],[Adviseur]]=1,Tb_Activiteiten[[#Headers],[Adviseur]],"")))</f>
        <v/>
      </c>
      <c r="AF1009" t="str">
        <f>IF(ISNUMBER(FIND("arbeid",Methode_Keuze)),"",IF(ISNUMBER(FIND("arbeid",Methode_Keuze)),"",IF(Tb_Activiteiten[[#This Row],[Projectleider/Expert]]=1,Tb_Activiteiten[[#Headers],[Projectleider/Expert]],"")))</f>
        <v/>
      </c>
      <c r="AG1009" t="str">
        <f>IF(ISNUMBER(FIND("arbeid",Methode_Keuze)),"",IF(ISNUMBER(FIND("arbeid",Methode_Keuze)),"",IF(Tb_Activiteiten[[#This Row],[Arbeidskosten]]=1,Tb_Activiteiten[[#Headers],[Arbeidskosten]],"")))</f>
        <v/>
      </c>
      <c r="AH1009" t="str">
        <f>IF(ISNUMBER(FIND("arbeid",Methode_Keuze)),"",IF(ISNUMBER(FIND("arbeid",Methode_Keuze)),"",IF(Tb_Activiteiten[[#This Row],[Arbeidskosten op basis van IKS]]=1,Tb_Activiteiten[[#Headers],[Arbeidskosten op basis van IKS]],"")))</f>
        <v/>
      </c>
      <c r="AI1009" t="str">
        <f>IF(ISNUMBER(FIND("overige",Methode_Keuze)),"",IF(Tb_Activiteiten[[#This Row],[Kosten derden exclusief btw]]=1,Tb_Activiteiten[[#Headers],[Kosten derden exclusief btw]],""))</f>
        <v/>
      </c>
      <c r="AJ1009" t="str">
        <f>IF(ISNUMBER(FIND("overige",Methode_Keuze)),"",IF(Tb_Activiteiten[[#This Row],[Niet verrekenbare btw]]=1,Tb_Activiteiten[[#Headers],[Niet verrekenbare btw]],""))</f>
        <v/>
      </c>
      <c r="AK1009" t="str">
        <f>IF(ISNUMBER(FIND("overige",Methode_Keuze)),"",IF(Tb_Activiteiten[[#This Row],[Grondkosten]]=1,Tb_Activiteiten[[#Headers],[Grondkosten]],""))</f>
        <v/>
      </c>
      <c r="AL1009" t="str">
        <f>IF(ISNUMBER(FIND("overige",Methode_Keuze)),"",IF(Tb_Activiteiten[[#This Row],[Bijdrage in natura (overige)]]=1,Tb_Activiteiten[[#Headers],[Bijdrage in natura (overige)]],""))</f>
        <v/>
      </c>
      <c r="AM1009" t="str">
        <f>IF(ISNUMBER(FIND("overige",Methode_Keuze)),"",IF(Tb_Activiteiten[[#This Row],[Bijdrage in natura (vrijwilligers)]]=1,Tb_Activiteiten[[#Headers],[Bijdrage in natura (vrijwilligers)]],""))</f>
        <v/>
      </c>
      <c r="AN1009" t="str">
        <f>IF(ISNUMBER(FIND("overige",Methode_Keuze)),"",IF(Tb_Activiteiten[[#This Row],[Afschrijvingskosten]]=1,Tb_Activiteiten[[#Headers],[Afschrijvingskosten]],""))</f>
        <v/>
      </c>
    </row>
    <row r="1010" spans="1:40" x14ac:dyDescent="0.25">
      <c r="A1010" s="192"/>
      <c r="B1010" s="192"/>
      <c r="C1010" s="192"/>
      <c r="D1010" s="192"/>
      <c r="E1010" s="192"/>
      <c r="F1010" s="192"/>
      <c r="G1010" s="192"/>
      <c r="L1010" s="71"/>
      <c r="N1010" t="str">
        <f>IFERROR(IF(VLOOKUP(Tb_Activiteiten[[#This Row],[Openstelling]],Tb_Openstelling[],2,0)=1,1,""),"")</f>
        <v/>
      </c>
      <c r="AA1010" t="str">
        <f>IF(ISNUMBER(FIND("arbeid",Methode_Keuze)),"",IF(ISNUMBER(FIND("arbeid",Methode_Keuze)),"",IF(Tb_Activiteiten[[#This Row],[Loonkosten]]=1,Tb_Activiteiten[[#Headers],[Loonkosten]],"")))</f>
        <v/>
      </c>
      <c r="AB1010" t="str">
        <f>IF(ISNUMBER(FIND("arbeid",Methode_Keuze)),"",IF(ISNUMBER(FIND("arbeid",Methode_Keuze)),"",IF(Tb_Activiteiten[[#This Row],[Eigen arbeid]]=1,Tb_Activiteiten[[#Headers],[Eigen arbeid]],"")))</f>
        <v/>
      </c>
      <c r="AC1010" t="str">
        <f>IF(ISNUMBER(FIND("arbeid",Methode_Keuze)),"",IF(ISNUMBER(FIND("arbeid",Methode_Keuze)),"",IF(Tb_Activiteiten[[#This Row],[Projectmedewerker]]=1,Tb_Activiteiten[[#Headers],[Projectmedewerker]],"")))</f>
        <v/>
      </c>
      <c r="AD1010" t="str">
        <f>IF(ISNUMBER(FIND("arbeid",Methode_Keuze)),"",IF(ISNUMBER(FIND("arbeid",Methode_Keuze)),"",IF(Tb_Activiteiten[[#This Row],[Landbouwer]]=1,Tb_Activiteiten[[#Headers],[Landbouwer]],"")))</f>
        <v/>
      </c>
      <c r="AE1010" t="str">
        <f>IF(ISNUMBER(FIND("arbeid",Methode_Keuze)),"",IF(ISNUMBER(FIND("arbeid",Methode_Keuze)),"",IF(Tb_Activiteiten[[#This Row],[Adviseur]]=1,Tb_Activiteiten[[#Headers],[Adviseur]],"")))</f>
        <v/>
      </c>
      <c r="AF1010" t="str">
        <f>IF(ISNUMBER(FIND("arbeid",Methode_Keuze)),"",IF(ISNUMBER(FIND("arbeid",Methode_Keuze)),"",IF(Tb_Activiteiten[[#This Row],[Projectleider/Expert]]=1,Tb_Activiteiten[[#Headers],[Projectleider/Expert]],"")))</f>
        <v/>
      </c>
      <c r="AG1010" t="str">
        <f>IF(ISNUMBER(FIND("arbeid",Methode_Keuze)),"",IF(ISNUMBER(FIND("arbeid",Methode_Keuze)),"",IF(Tb_Activiteiten[[#This Row],[Arbeidskosten]]=1,Tb_Activiteiten[[#Headers],[Arbeidskosten]],"")))</f>
        <v/>
      </c>
      <c r="AH1010" t="str">
        <f>IF(ISNUMBER(FIND("arbeid",Methode_Keuze)),"",IF(ISNUMBER(FIND("arbeid",Methode_Keuze)),"",IF(Tb_Activiteiten[[#This Row],[Arbeidskosten op basis van IKS]]=1,Tb_Activiteiten[[#Headers],[Arbeidskosten op basis van IKS]],"")))</f>
        <v/>
      </c>
      <c r="AI1010" t="str">
        <f>IF(ISNUMBER(FIND("overige",Methode_Keuze)),"",IF(Tb_Activiteiten[[#This Row],[Kosten derden exclusief btw]]=1,Tb_Activiteiten[[#Headers],[Kosten derden exclusief btw]],""))</f>
        <v/>
      </c>
      <c r="AJ1010" t="str">
        <f>IF(ISNUMBER(FIND("overige",Methode_Keuze)),"",IF(Tb_Activiteiten[[#This Row],[Niet verrekenbare btw]]=1,Tb_Activiteiten[[#Headers],[Niet verrekenbare btw]],""))</f>
        <v/>
      </c>
      <c r="AK1010" t="str">
        <f>IF(ISNUMBER(FIND("overige",Methode_Keuze)),"",IF(Tb_Activiteiten[[#This Row],[Grondkosten]]=1,Tb_Activiteiten[[#Headers],[Grondkosten]],""))</f>
        <v/>
      </c>
      <c r="AL1010" t="str">
        <f>IF(ISNUMBER(FIND("overige",Methode_Keuze)),"",IF(Tb_Activiteiten[[#This Row],[Bijdrage in natura (overige)]]=1,Tb_Activiteiten[[#Headers],[Bijdrage in natura (overige)]],""))</f>
        <v/>
      </c>
      <c r="AM1010" t="str">
        <f>IF(ISNUMBER(FIND("overige",Methode_Keuze)),"",IF(Tb_Activiteiten[[#This Row],[Bijdrage in natura (vrijwilligers)]]=1,Tb_Activiteiten[[#Headers],[Bijdrage in natura (vrijwilligers)]],""))</f>
        <v/>
      </c>
      <c r="AN1010" t="str">
        <f>IF(ISNUMBER(FIND("overige",Methode_Keuze)),"",IF(Tb_Activiteiten[[#This Row],[Afschrijvingskosten]]=1,Tb_Activiteiten[[#Headers],[Afschrijvingskosten]],""))</f>
        <v/>
      </c>
    </row>
    <row r="1011" spans="1:40" x14ac:dyDescent="0.25">
      <c r="A1011" s="192"/>
      <c r="B1011" s="192"/>
      <c r="C1011" s="192"/>
      <c r="D1011" s="192"/>
      <c r="E1011" s="192"/>
      <c r="F1011" s="192"/>
      <c r="G1011" s="192"/>
      <c r="L1011" s="71"/>
      <c r="N1011" t="str">
        <f>IFERROR(IF(VLOOKUP(Tb_Activiteiten[[#This Row],[Openstelling]],Tb_Openstelling[],2,0)=1,1,""),"")</f>
        <v/>
      </c>
      <c r="AA1011" t="str">
        <f>IF(ISNUMBER(FIND("arbeid",Methode_Keuze)),"",IF(ISNUMBER(FIND("arbeid",Methode_Keuze)),"",IF(Tb_Activiteiten[[#This Row],[Loonkosten]]=1,Tb_Activiteiten[[#Headers],[Loonkosten]],"")))</f>
        <v/>
      </c>
      <c r="AB1011" t="str">
        <f>IF(ISNUMBER(FIND("arbeid",Methode_Keuze)),"",IF(ISNUMBER(FIND("arbeid",Methode_Keuze)),"",IF(Tb_Activiteiten[[#This Row],[Eigen arbeid]]=1,Tb_Activiteiten[[#Headers],[Eigen arbeid]],"")))</f>
        <v/>
      </c>
      <c r="AC1011" t="str">
        <f>IF(ISNUMBER(FIND("arbeid",Methode_Keuze)),"",IF(ISNUMBER(FIND("arbeid",Methode_Keuze)),"",IF(Tb_Activiteiten[[#This Row],[Projectmedewerker]]=1,Tb_Activiteiten[[#Headers],[Projectmedewerker]],"")))</f>
        <v/>
      </c>
      <c r="AD1011" t="str">
        <f>IF(ISNUMBER(FIND("arbeid",Methode_Keuze)),"",IF(ISNUMBER(FIND("arbeid",Methode_Keuze)),"",IF(Tb_Activiteiten[[#This Row],[Landbouwer]]=1,Tb_Activiteiten[[#Headers],[Landbouwer]],"")))</f>
        <v/>
      </c>
      <c r="AE1011" t="str">
        <f>IF(ISNUMBER(FIND("arbeid",Methode_Keuze)),"",IF(ISNUMBER(FIND("arbeid",Methode_Keuze)),"",IF(Tb_Activiteiten[[#This Row],[Adviseur]]=1,Tb_Activiteiten[[#Headers],[Adviseur]],"")))</f>
        <v/>
      </c>
      <c r="AF1011" t="str">
        <f>IF(ISNUMBER(FIND("arbeid",Methode_Keuze)),"",IF(ISNUMBER(FIND("arbeid",Methode_Keuze)),"",IF(Tb_Activiteiten[[#This Row],[Projectleider/Expert]]=1,Tb_Activiteiten[[#Headers],[Projectleider/Expert]],"")))</f>
        <v/>
      </c>
      <c r="AG1011" t="str">
        <f>IF(ISNUMBER(FIND("arbeid",Methode_Keuze)),"",IF(ISNUMBER(FIND("arbeid",Methode_Keuze)),"",IF(Tb_Activiteiten[[#This Row],[Arbeidskosten]]=1,Tb_Activiteiten[[#Headers],[Arbeidskosten]],"")))</f>
        <v/>
      </c>
      <c r="AH1011" t="str">
        <f>IF(ISNUMBER(FIND("arbeid",Methode_Keuze)),"",IF(ISNUMBER(FIND("arbeid",Methode_Keuze)),"",IF(Tb_Activiteiten[[#This Row],[Arbeidskosten op basis van IKS]]=1,Tb_Activiteiten[[#Headers],[Arbeidskosten op basis van IKS]],"")))</f>
        <v/>
      </c>
      <c r="AI1011" t="str">
        <f>IF(ISNUMBER(FIND("overige",Methode_Keuze)),"",IF(Tb_Activiteiten[[#This Row],[Kosten derden exclusief btw]]=1,Tb_Activiteiten[[#Headers],[Kosten derden exclusief btw]],""))</f>
        <v/>
      </c>
      <c r="AJ1011" t="str">
        <f>IF(ISNUMBER(FIND("overige",Methode_Keuze)),"",IF(Tb_Activiteiten[[#This Row],[Niet verrekenbare btw]]=1,Tb_Activiteiten[[#Headers],[Niet verrekenbare btw]],""))</f>
        <v/>
      </c>
      <c r="AK1011" t="str">
        <f>IF(ISNUMBER(FIND("overige",Methode_Keuze)),"",IF(Tb_Activiteiten[[#This Row],[Grondkosten]]=1,Tb_Activiteiten[[#Headers],[Grondkosten]],""))</f>
        <v/>
      </c>
      <c r="AL1011" t="str">
        <f>IF(ISNUMBER(FIND("overige",Methode_Keuze)),"",IF(Tb_Activiteiten[[#This Row],[Bijdrage in natura (overige)]]=1,Tb_Activiteiten[[#Headers],[Bijdrage in natura (overige)]],""))</f>
        <v/>
      </c>
      <c r="AM1011" t="str">
        <f>IF(ISNUMBER(FIND("overige",Methode_Keuze)),"",IF(Tb_Activiteiten[[#This Row],[Bijdrage in natura (vrijwilligers)]]=1,Tb_Activiteiten[[#Headers],[Bijdrage in natura (vrijwilligers)]],""))</f>
        <v/>
      </c>
      <c r="AN1011" t="str">
        <f>IF(ISNUMBER(FIND("overige",Methode_Keuze)),"",IF(Tb_Activiteiten[[#This Row],[Afschrijvingskosten]]=1,Tb_Activiteiten[[#Headers],[Afschrijvingskosten]],""))</f>
        <v/>
      </c>
    </row>
    <row r="1012" spans="1:40" x14ac:dyDescent="0.25">
      <c r="A1012" s="192"/>
      <c r="B1012" s="192"/>
      <c r="C1012" s="192"/>
      <c r="D1012" s="192"/>
      <c r="E1012" s="192"/>
      <c r="F1012" s="192"/>
      <c r="G1012" s="192"/>
      <c r="L1012" s="71"/>
      <c r="N1012" t="str">
        <f>IFERROR(IF(VLOOKUP(Tb_Activiteiten[[#This Row],[Openstelling]],Tb_Openstelling[],2,0)=1,1,""),"")</f>
        <v/>
      </c>
      <c r="AA1012" t="str">
        <f>IF(ISNUMBER(FIND("arbeid",Methode_Keuze)),"",IF(ISNUMBER(FIND("arbeid",Methode_Keuze)),"",IF(Tb_Activiteiten[[#This Row],[Loonkosten]]=1,Tb_Activiteiten[[#Headers],[Loonkosten]],"")))</f>
        <v/>
      </c>
      <c r="AB1012" t="str">
        <f>IF(ISNUMBER(FIND("arbeid",Methode_Keuze)),"",IF(ISNUMBER(FIND("arbeid",Methode_Keuze)),"",IF(Tb_Activiteiten[[#This Row],[Eigen arbeid]]=1,Tb_Activiteiten[[#Headers],[Eigen arbeid]],"")))</f>
        <v/>
      </c>
      <c r="AC1012" t="str">
        <f>IF(ISNUMBER(FIND("arbeid",Methode_Keuze)),"",IF(ISNUMBER(FIND("arbeid",Methode_Keuze)),"",IF(Tb_Activiteiten[[#This Row],[Projectmedewerker]]=1,Tb_Activiteiten[[#Headers],[Projectmedewerker]],"")))</f>
        <v/>
      </c>
      <c r="AD1012" t="str">
        <f>IF(ISNUMBER(FIND("arbeid",Methode_Keuze)),"",IF(ISNUMBER(FIND("arbeid",Methode_Keuze)),"",IF(Tb_Activiteiten[[#This Row],[Landbouwer]]=1,Tb_Activiteiten[[#Headers],[Landbouwer]],"")))</f>
        <v/>
      </c>
      <c r="AE1012" t="str">
        <f>IF(ISNUMBER(FIND("arbeid",Methode_Keuze)),"",IF(ISNUMBER(FIND("arbeid",Methode_Keuze)),"",IF(Tb_Activiteiten[[#This Row],[Adviseur]]=1,Tb_Activiteiten[[#Headers],[Adviseur]],"")))</f>
        <v/>
      </c>
      <c r="AF1012" t="str">
        <f>IF(ISNUMBER(FIND("arbeid",Methode_Keuze)),"",IF(ISNUMBER(FIND("arbeid",Methode_Keuze)),"",IF(Tb_Activiteiten[[#This Row],[Projectleider/Expert]]=1,Tb_Activiteiten[[#Headers],[Projectleider/Expert]],"")))</f>
        <v/>
      </c>
      <c r="AG1012" t="str">
        <f>IF(ISNUMBER(FIND("arbeid",Methode_Keuze)),"",IF(ISNUMBER(FIND("arbeid",Methode_Keuze)),"",IF(Tb_Activiteiten[[#This Row],[Arbeidskosten]]=1,Tb_Activiteiten[[#Headers],[Arbeidskosten]],"")))</f>
        <v/>
      </c>
      <c r="AH1012" t="str">
        <f>IF(ISNUMBER(FIND("arbeid",Methode_Keuze)),"",IF(ISNUMBER(FIND("arbeid",Methode_Keuze)),"",IF(Tb_Activiteiten[[#This Row],[Arbeidskosten op basis van IKS]]=1,Tb_Activiteiten[[#Headers],[Arbeidskosten op basis van IKS]],"")))</f>
        <v/>
      </c>
      <c r="AI1012" t="str">
        <f>IF(ISNUMBER(FIND("overige",Methode_Keuze)),"",IF(Tb_Activiteiten[[#This Row],[Kosten derden exclusief btw]]=1,Tb_Activiteiten[[#Headers],[Kosten derden exclusief btw]],""))</f>
        <v/>
      </c>
      <c r="AJ1012" t="str">
        <f>IF(ISNUMBER(FIND("overige",Methode_Keuze)),"",IF(Tb_Activiteiten[[#This Row],[Niet verrekenbare btw]]=1,Tb_Activiteiten[[#Headers],[Niet verrekenbare btw]],""))</f>
        <v/>
      </c>
      <c r="AK1012" t="str">
        <f>IF(ISNUMBER(FIND("overige",Methode_Keuze)),"",IF(Tb_Activiteiten[[#This Row],[Grondkosten]]=1,Tb_Activiteiten[[#Headers],[Grondkosten]],""))</f>
        <v/>
      </c>
      <c r="AL1012" t="str">
        <f>IF(ISNUMBER(FIND("overige",Methode_Keuze)),"",IF(Tb_Activiteiten[[#This Row],[Bijdrage in natura (overige)]]=1,Tb_Activiteiten[[#Headers],[Bijdrage in natura (overige)]],""))</f>
        <v/>
      </c>
      <c r="AM1012" t="str">
        <f>IF(ISNUMBER(FIND("overige",Methode_Keuze)),"",IF(Tb_Activiteiten[[#This Row],[Bijdrage in natura (vrijwilligers)]]=1,Tb_Activiteiten[[#Headers],[Bijdrage in natura (vrijwilligers)]],""))</f>
        <v/>
      </c>
      <c r="AN1012" t="str">
        <f>IF(ISNUMBER(FIND("overige",Methode_Keuze)),"",IF(Tb_Activiteiten[[#This Row],[Afschrijvingskosten]]=1,Tb_Activiteiten[[#Headers],[Afschrijvingskosten]],""))</f>
        <v/>
      </c>
    </row>
    <row r="1013" spans="1:40" x14ac:dyDescent="0.25">
      <c r="A1013" s="192"/>
      <c r="B1013" s="192"/>
      <c r="C1013" s="192"/>
      <c r="D1013" s="192"/>
      <c r="E1013" s="192"/>
      <c r="F1013" s="192"/>
      <c r="G1013" s="192"/>
      <c r="L1013" s="71"/>
      <c r="N1013" t="str">
        <f>IFERROR(IF(VLOOKUP(Tb_Activiteiten[[#This Row],[Openstelling]],Tb_Openstelling[],2,0)=1,1,""),"")</f>
        <v/>
      </c>
      <c r="AA1013" t="str">
        <f>IF(ISNUMBER(FIND("arbeid",Methode_Keuze)),"",IF(ISNUMBER(FIND("arbeid",Methode_Keuze)),"",IF(Tb_Activiteiten[[#This Row],[Loonkosten]]=1,Tb_Activiteiten[[#Headers],[Loonkosten]],"")))</f>
        <v/>
      </c>
      <c r="AB1013" t="str">
        <f>IF(ISNUMBER(FIND("arbeid",Methode_Keuze)),"",IF(ISNUMBER(FIND("arbeid",Methode_Keuze)),"",IF(Tb_Activiteiten[[#This Row],[Eigen arbeid]]=1,Tb_Activiteiten[[#Headers],[Eigen arbeid]],"")))</f>
        <v/>
      </c>
      <c r="AC1013" t="str">
        <f>IF(ISNUMBER(FIND("arbeid",Methode_Keuze)),"",IF(ISNUMBER(FIND("arbeid",Methode_Keuze)),"",IF(Tb_Activiteiten[[#This Row],[Projectmedewerker]]=1,Tb_Activiteiten[[#Headers],[Projectmedewerker]],"")))</f>
        <v/>
      </c>
      <c r="AD1013" t="str">
        <f>IF(ISNUMBER(FIND("arbeid",Methode_Keuze)),"",IF(ISNUMBER(FIND("arbeid",Methode_Keuze)),"",IF(Tb_Activiteiten[[#This Row],[Landbouwer]]=1,Tb_Activiteiten[[#Headers],[Landbouwer]],"")))</f>
        <v/>
      </c>
      <c r="AE1013" t="str">
        <f>IF(ISNUMBER(FIND("arbeid",Methode_Keuze)),"",IF(ISNUMBER(FIND("arbeid",Methode_Keuze)),"",IF(Tb_Activiteiten[[#This Row],[Adviseur]]=1,Tb_Activiteiten[[#Headers],[Adviseur]],"")))</f>
        <v/>
      </c>
      <c r="AF1013" t="str">
        <f>IF(ISNUMBER(FIND("arbeid",Methode_Keuze)),"",IF(ISNUMBER(FIND("arbeid",Methode_Keuze)),"",IF(Tb_Activiteiten[[#This Row],[Projectleider/Expert]]=1,Tb_Activiteiten[[#Headers],[Projectleider/Expert]],"")))</f>
        <v/>
      </c>
      <c r="AG1013" t="str">
        <f>IF(ISNUMBER(FIND("arbeid",Methode_Keuze)),"",IF(ISNUMBER(FIND("arbeid",Methode_Keuze)),"",IF(Tb_Activiteiten[[#This Row],[Arbeidskosten]]=1,Tb_Activiteiten[[#Headers],[Arbeidskosten]],"")))</f>
        <v/>
      </c>
      <c r="AH1013" t="str">
        <f>IF(ISNUMBER(FIND("arbeid",Methode_Keuze)),"",IF(ISNUMBER(FIND("arbeid",Methode_Keuze)),"",IF(Tb_Activiteiten[[#This Row],[Arbeidskosten op basis van IKS]]=1,Tb_Activiteiten[[#Headers],[Arbeidskosten op basis van IKS]],"")))</f>
        <v/>
      </c>
      <c r="AI1013" t="str">
        <f>IF(ISNUMBER(FIND("overige",Methode_Keuze)),"",IF(Tb_Activiteiten[[#This Row],[Kosten derden exclusief btw]]=1,Tb_Activiteiten[[#Headers],[Kosten derden exclusief btw]],""))</f>
        <v/>
      </c>
      <c r="AJ1013" t="str">
        <f>IF(ISNUMBER(FIND("overige",Methode_Keuze)),"",IF(Tb_Activiteiten[[#This Row],[Niet verrekenbare btw]]=1,Tb_Activiteiten[[#Headers],[Niet verrekenbare btw]],""))</f>
        <v/>
      </c>
      <c r="AK1013" t="str">
        <f>IF(ISNUMBER(FIND("overige",Methode_Keuze)),"",IF(Tb_Activiteiten[[#This Row],[Grondkosten]]=1,Tb_Activiteiten[[#Headers],[Grondkosten]],""))</f>
        <v/>
      </c>
      <c r="AL1013" t="str">
        <f>IF(ISNUMBER(FIND("overige",Methode_Keuze)),"",IF(Tb_Activiteiten[[#This Row],[Bijdrage in natura (overige)]]=1,Tb_Activiteiten[[#Headers],[Bijdrage in natura (overige)]],""))</f>
        <v/>
      </c>
      <c r="AM1013" t="str">
        <f>IF(ISNUMBER(FIND("overige",Methode_Keuze)),"",IF(Tb_Activiteiten[[#This Row],[Bijdrage in natura (vrijwilligers)]]=1,Tb_Activiteiten[[#Headers],[Bijdrage in natura (vrijwilligers)]],""))</f>
        <v/>
      </c>
      <c r="AN1013" t="str">
        <f>IF(ISNUMBER(FIND("overige",Methode_Keuze)),"",IF(Tb_Activiteiten[[#This Row],[Afschrijvingskosten]]=1,Tb_Activiteiten[[#Headers],[Afschrijvingskosten]],""))</f>
        <v/>
      </c>
    </row>
    <row r="1014" spans="1:40" x14ac:dyDescent="0.25">
      <c r="A1014" s="192"/>
      <c r="B1014" s="192"/>
      <c r="C1014" s="192"/>
      <c r="D1014" s="192"/>
      <c r="E1014" s="192"/>
      <c r="F1014" s="192"/>
      <c r="G1014" s="192"/>
      <c r="L1014" s="71"/>
      <c r="N1014" t="str">
        <f>IFERROR(IF(VLOOKUP(Tb_Activiteiten[[#This Row],[Openstelling]],Tb_Openstelling[],2,0)=1,1,""),"")</f>
        <v/>
      </c>
      <c r="AA1014" t="str">
        <f>IF(ISNUMBER(FIND("arbeid",Methode_Keuze)),"",IF(ISNUMBER(FIND("arbeid",Methode_Keuze)),"",IF(Tb_Activiteiten[[#This Row],[Loonkosten]]=1,Tb_Activiteiten[[#Headers],[Loonkosten]],"")))</f>
        <v/>
      </c>
      <c r="AB1014" t="str">
        <f>IF(ISNUMBER(FIND("arbeid",Methode_Keuze)),"",IF(ISNUMBER(FIND("arbeid",Methode_Keuze)),"",IF(Tb_Activiteiten[[#This Row],[Eigen arbeid]]=1,Tb_Activiteiten[[#Headers],[Eigen arbeid]],"")))</f>
        <v/>
      </c>
      <c r="AC1014" t="str">
        <f>IF(ISNUMBER(FIND("arbeid",Methode_Keuze)),"",IF(ISNUMBER(FIND("arbeid",Methode_Keuze)),"",IF(Tb_Activiteiten[[#This Row],[Projectmedewerker]]=1,Tb_Activiteiten[[#Headers],[Projectmedewerker]],"")))</f>
        <v/>
      </c>
      <c r="AD1014" t="str">
        <f>IF(ISNUMBER(FIND("arbeid",Methode_Keuze)),"",IF(ISNUMBER(FIND("arbeid",Methode_Keuze)),"",IF(Tb_Activiteiten[[#This Row],[Landbouwer]]=1,Tb_Activiteiten[[#Headers],[Landbouwer]],"")))</f>
        <v/>
      </c>
      <c r="AE1014" t="str">
        <f>IF(ISNUMBER(FIND("arbeid",Methode_Keuze)),"",IF(ISNUMBER(FIND("arbeid",Methode_Keuze)),"",IF(Tb_Activiteiten[[#This Row],[Adviseur]]=1,Tb_Activiteiten[[#Headers],[Adviseur]],"")))</f>
        <v/>
      </c>
      <c r="AF1014" t="str">
        <f>IF(ISNUMBER(FIND("arbeid",Methode_Keuze)),"",IF(ISNUMBER(FIND("arbeid",Methode_Keuze)),"",IF(Tb_Activiteiten[[#This Row],[Projectleider/Expert]]=1,Tb_Activiteiten[[#Headers],[Projectleider/Expert]],"")))</f>
        <v/>
      </c>
      <c r="AG1014" t="str">
        <f>IF(ISNUMBER(FIND("arbeid",Methode_Keuze)),"",IF(ISNUMBER(FIND("arbeid",Methode_Keuze)),"",IF(Tb_Activiteiten[[#This Row],[Arbeidskosten]]=1,Tb_Activiteiten[[#Headers],[Arbeidskosten]],"")))</f>
        <v/>
      </c>
      <c r="AH1014" t="str">
        <f>IF(ISNUMBER(FIND("arbeid",Methode_Keuze)),"",IF(ISNUMBER(FIND("arbeid",Methode_Keuze)),"",IF(Tb_Activiteiten[[#This Row],[Arbeidskosten op basis van IKS]]=1,Tb_Activiteiten[[#Headers],[Arbeidskosten op basis van IKS]],"")))</f>
        <v/>
      </c>
      <c r="AI1014" t="str">
        <f>IF(ISNUMBER(FIND("overige",Methode_Keuze)),"",IF(Tb_Activiteiten[[#This Row],[Kosten derden exclusief btw]]=1,Tb_Activiteiten[[#Headers],[Kosten derden exclusief btw]],""))</f>
        <v/>
      </c>
      <c r="AJ1014" t="str">
        <f>IF(ISNUMBER(FIND("overige",Methode_Keuze)),"",IF(Tb_Activiteiten[[#This Row],[Niet verrekenbare btw]]=1,Tb_Activiteiten[[#Headers],[Niet verrekenbare btw]],""))</f>
        <v/>
      </c>
      <c r="AK1014" t="str">
        <f>IF(ISNUMBER(FIND("overige",Methode_Keuze)),"",IF(Tb_Activiteiten[[#This Row],[Grondkosten]]=1,Tb_Activiteiten[[#Headers],[Grondkosten]],""))</f>
        <v/>
      </c>
      <c r="AL1014" t="str">
        <f>IF(ISNUMBER(FIND("overige",Methode_Keuze)),"",IF(Tb_Activiteiten[[#This Row],[Bijdrage in natura (overige)]]=1,Tb_Activiteiten[[#Headers],[Bijdrage in natura (overige)]],""))</f>
        <v/>
      </c>
      <c r="AM1014" t="str">
        <f>IF(ISNUMBER(FIND("overige",Methode_Keuze)),"",IF(Tb_Activiteiten[[#This Row],[Bijdrage in natura (vrijwilligers)]]=1,Tb_Activiteiten[[#Headers],[Bijdrage in natura (vrijwilligers)]],""))</f>
        <v/>
      </c>
      <c r="AN1014" t="str">
        <f>IF(ISNUMBER(FIND("overige",Methode_Keuze)),"",IF(Tb_Activiteiten[[#This Row],[Afschrijvingskosten]]=1,Tb_Activiteiten[[#Headers],[Afschrijvingskosten]],""))</f>
        <v/>
      </c>
    </row>
    <row r="1015" spans="1:40" x14ac:dyDescent="0.25">
      <c r="A1015" s="192"/>
      <c r="B1015" s="192"/>
      <c r="C1015" s="192"/>
      <c r="D1015" s="192"/>
      <c r="E1015" s="192"/>
      <c r="F1015" s="192"/>
      <c r="G1015" s="192"/>
      <c r="L1015" s="71"/>
      <c r="N1015" t="str">
        <f>IFERROR(IF(VLOOKUP(Tb_Activiteiten[[#This Row],[Openstelling]],Tb_Openstelling[],2,0)=1,1,""),"")</f>
        <v/>
      </c>
      <c r="AA1015" t="str">
        <f>IF(ISNUMBER(FIND("arbeid",Methode_Keuze)),"",IF(ISNUMBER(FIND("arbeid",Methode_Keuze)),"",IF(Tb_Activiteiten[[#This Row],[Loonkosten]]=1,Tb_Activiteiten[[#Headers],[Loonkosten]],"")))</f>
        <v/>
      </c>
      <c r="AB1015" t="str">
        <f>IF(ISNUMBER(FIND("arbeid",Methode_Keuze)),"",IF(ISNUMBER(FIND("arbeid",Methode_Keuze)),"",IF(Tb_Activiteiten[[#This Row],[Eigen arbeid]]=1,Tb_Activiteiten[[#Headers],[Eigen arbeid]],"")))</f>
        <v/>
      </c>
      <c r="AC1015" t="str">
        <f>IF(ISNUMBER(FIND("arbeid",Methode_Keuze)),"",IF(ISNUMBER(FIND("arbeid",Methode_Keuze)),"",IF(Tb_Activiteiten[[#This Row],[Projectmedewerker]]=1,Tb_Activiteiten[[#Headers],[Projectmedewerker]],"")))</f>
        <v/>
      </c>
      <c r="AD1015" t="str">
        <f>IF(ISNUMBER(FIND("arbeid",Methode_Keuze)),"",IF(ISNUMBER(FIND("arbeid",Methode_Keuze)),"",IF(Tb_Activiteiten[[#This Row],[Landbouwer]]=1,Tb_Activiteiten[[#Headers],[Landbouwer]],"")))</f>
        <v/>
      </c>
      <c r="AE1015" t="str">
        <f>IF(ISNUMBER(FIND("arbeid",Methode_Keuze)),"",IF(ISNUMBER(FIND("arbeid",Methode_Keuze)),"",IF(Tb_Activiteiten[[#This Row],[Adviseur]]=1,Tb_Activiteiten[[#Headers],[Adviseur]],"")))</f>
        <v/>
      </c>
      <c r="AF1015" t="str">
        <f>IF(ISNUMBER(FIND("arbeid",Methode_Keuze)),"",IF(ISNUMBER(FIND("arbeid",Methode_Keuze)),"",IF(Tb_Activiteiten[[#This Row],[Projectleider/Expert]]=1,Tb_Activiteiten[[#Headers],[Projectleider/Expert]],"")))</f>
        <v/>
      </c>
      <c r="AG1015" t="str">
        <f>IF(ISNUMBER(FIND("arbeid",Methode_Keuze)),"",IF(ISNUMBER(FIND("arbeid",Methode_Keuze)),"",IF(Tb_Activiteiten[[#This Row],[Arbeidskosten]]=1,Tb_Activiteiten[[#Headers],[Arbeidskosten]],"")))</f>
        <v/>
      </c>
      <c r="AH1015" t="str">
        <f>IF(ISNUMBER(FIND("arbeid",Methode_Keuze)),"",IF(ISNUMBER(FIND("arbeid",Methode_Keuze)),"",IF(Tb_Activiteiten[[#This Row],[Arbeidskosten op basis van IKS]]=1,Tb_Activiteiten[[#Headers],[Arbeidskosten op basis van IKS]],"")))</f>
        <v/>
      </c>
      <c r="AI1015" t="str">
        <f>IF(ISNUMBER(FIND("overige",Methode_Keuze)),"",IF(Tb_Activiteiten[[#This Row],[Kosten derden exclusief btw]]=1,Tb_Activiteiten[[#Headers],[Kosten derden exclusief btw]],""))</f>
        <v/>
      </c>
      <c r="AJ1015" t="str">
        <f>IF(ISNUMBER(FIND("overige",Methode_Keuze)),"",IF(Tb_Activiteiten[[#This Row],[Niet verrekenbare btw]]=1,Tb_Activiteiten[[#Headers],[Niet verrekenbare btw]],""))</f>
        <v/>
      </c>
      <c r="AK1015" t="str">
        <f>IF(ISNUMBER(FIND("overige",Methode_Keuze)),"",IF(Tb_Activiteiten[[#This Row],[Grondkosten]]=1,Tb_Activiteiten[[#Headers],[Grondkosten]],""))</f>
        <v/>
      </c>
      <c r="AL1015" t="str">
        <f>IF(ISNUMBER(FIND("overige",Methode_Keuze)),"",IF(Tb_Activiteiten[[#This Row],[Bijdrage in natura (overige)]]=1,Tb_Activiteiten[[#Headers],[Bijdrage in natura (overige)]],""))</f>
        <v/>
      </c>
      <c r="AM1015" t="str">
        <f>IF(ISNUMBER(FIND("overige",Methode_Keuze)),"",IF(Tb_Activiteiten[[#This Row],[Bijdrage in natura (vrijwilligers)]]=1,Tb_Activiteiten[[#Headers],[Bijdrage in natura (vrijwilligers)]],""))</f>
        <v/>
      </c>
      <c r="AN1015" t="str">
        <f>IF(ISNUMBER(FIND("overige",Methode_Keuze)),"",IF(Tb_Activiteiten[[#This Row],[Afschrijvingskosten]]=1,Tb_Activiteiten[[#Headers],[Afschrijvingskosten]],""))</f>
        <v/>
      </c>
    </row>
    <row r="1016" spans="1:40" x14ac:dyDescent="0.25">
      <c r="A1016" s="192"/>
      <c r="B1016" s="192"/>
      <c r="C1016" s="192"/>
      <c r="D1016" s="192"/>
      <c r="E1016" s="192"/>
      <c r="F1016" s="192"/>
      <c r="G1016" s="192"/>
      <c r="L1016" s="71"/>
      <c r="N1016" t="str">
        <f>IFERROR(IF(VLOOKUP(Tb_Activiteiten[[#This Row],[Openstelling]],Tb_Openstelling[],2,0)=1,1,""),"")</f>
        <v/>
      </c>
      <c r="AA1016" t="str">
        <f>IF(ISNUMBER(FIND("arbeid",Methode_Keuze)),"",IF(ISNUMBER(FIND("arbeid",Methode_Keuze)),"",IF(Tb_Activiteiten[[#This Row],[Loonkosten]]=1,Tb_Activiteiten[[#Headers],[Loonkosten]],"")))</f>
        <v/>
      </c>
      <c r="AB1016" t="str">
        <f>IF(ISNUMBER(FIND("arbeid",Methode_Keuze)),"",IF(ISNUMBER(FIND("arbeid",Methode_Keuze)),"",IF(Tb_Activiteiten[[#This Row],[Eigen arbeid]]=1,Tb_Activiteiten[[#Headers],[Eigen arbeid]],"")))</f>
        <v/>
      </c>
      <c r="AC1016" t="str">
        <f>IF(ISNUMBER(FIND("arbeid",Methode_Keuze)),"",IF(ISNUMBER(FIND("arbeid",Methode_Keuze)),"",IF(Tb_Activiteiten[[#This Row],[Projectmedewerker]]=1,Tb_Activiteiten[[#Headers],[Projectmedewerker]],"")))</f>
        <v/>
      </c>
      <c r="AD1016" t="str">
        <f>IF(ISNUMBER(FIND("arbeid",Methode_Keuze)),"",IF(ISNUMBER(FIND("arbeid",Methode_Keuze)),"",IF(Tb_Activiteiten[[#This Row],[Landbouwer]]=1,Tb_Activiteiten[[#Headers],[Landbouwer]],"")))</f>
        <v/>
      </c>
      <c r="AE1016" t="str">
        <f>IF(ISNUMBER(FIND("arbeid",Methode_Keuze)),"",IF(ISNUMBER(FIND("arbeid",Methode_Keuze)),"",IF(Tb_Activiteiten[[#This Row],[Adviseur]]=1,Tb_Activiteiten[[#Headers],[Adviseur]],"")))</f>
        <v/>
      </c>
      <c r="AF1016" t="str">
        <f>IF(ISNUMBER(FIND("arbeid",Methode_Keuze)),"",IF(ISNUMBER(FIND("arbeid",Methode_Keuze)),"",IF(Tb_Activiteiten[[#This Row],[Projectleider/Expert]]=1,Tb_Activiteiten[[#Headers],[Projectleider/Expert]],"")))</f>
        <v/>
      </c>
      <c r="AG1016" t="str">
        <f>IF(ISNUMBER(FIND("arbeid",Methode_Keuze)),"",IF(ISNUMBER(FIND("arbeid",Methode_Keuze)),"",IF(Tb_Activiteiten[[#This Row],[Arbeidskosten]]=1,Tb_Activiteiten[[#Headers],[Arbeidskosten]],"")))</f>
        <v/>
      </c>
      <c r="AH1016" t="str">
        <f>IF(ISNUMBER(FIND("arbeid",Methode_Keuze)),"",IF(ISNUMBER(FIND("arbeid",Methode_Keuze)),"",IF(Tb_Activiteiten[[#This Row],[Arbeidskosten op basis van IKS]]=1,Tb_Activiteiten[[#Headers],[Arbeidskosten op basis van IKS]],"")))</f>
        <v/>
      </c>
      <c r="AI1016" t="str">
        <f>IF(ISNUMBER(FIND("overige",Methode_Keuze)),"",IF(Tb_Activiteiten[[#This Row],[Kosten derden exclusief btw]]=1,Tb_Activiteiten[[#Headers],[Kosten derden exclusief btw]],""))</f>
        <v/>
      </c>
      <c r="AJ1016" t="str">
        <f>IF(ISNUMBER(FIND("overige",Methode_Keuze)),"",IF(Tb_Activiteiten[[#This Row],[Niet verrekenbare btw]]=1,Tb_Activiteiten[[#Headers],[Niet verrekenbare btw]],""))</f>
        <v/>
      </c>
      <c r="AK1016" t="str">
        <f>IF(ISNUMBER(FIND("overige",Methode_Keuze)),"",IF(Tb_Activiteiten[[#This Row],[Grondkosten]]=1,Tb_Activiteiten[[#Headers],[Grondkosten]],""))</f>
        <v/>
      </c>
      <c r="AL1016" t="str">
        <f>IF(ISNUMBER(FIND("overige",Methode_Keuze)),"",IF(Tb_Activiteiten[[#This Row],[Bijdrage in natura (overige)]]=1,Tb_Activiteiten[[#Headers],[Bijdrage in natura (overige)]],""))</f>
        <v/>
      </c>
      <c r="AM1016" t="str">
        <f>IF(ISNUMBER(FIND("overige",Methode_Keuze)),"",IF(Tb_Activiteiten[[#This Row],[Bijdrage in natura (vrijwilligers)]]=1,Tb_Activiteiten[[#Headers],[Bijdrage in natura (vrijwilligers)]],""))</f>
        <v/>
      </c>
      <c r="AN1016" t="str">
        <f>IF(ISNUMBER(FIND("overige",Methode_Keuze)),"",IF(Tb_Activiteiten[[#This Row],[Afschrijvingskosten]]=1,Tb_Activiteiten[[#Headers],[Afschrijvingskosten]],""))</f>
        <v/>
      </c>
    </row>
    <row r="1017" spans="1:40" x14ac:dyDescent="0.25">
      <c r="A1017" s="192"/>
      <c r="B1017" s="192"/>
      <c r="C1017" s="192"/>
      <c r="D1017" s="192"/>
      <c r="E1017" s="192"/>
      <c r="F1017" s="192"/>
      <c r="G1017" s="192"/>
      <c r="L1017" s="71"/>
      <c r="N1017" t="str">
        <f>IFERROR(IF(VLOOKUP(Tb_Activiteiten[[#This Row],[Openstelling]],Tb_Openstelling[],2,0)=1,1,""),"")</f>
        <v/>
      </c>
      <c r="AA1017" t="str">
        <f>IF(ISNUMBER(FIND("arbeid",Methode_Keuze)),"",IF(ISNUMBER(FIND("arbeid",Methode_Keuze)),"",IF(Tb_Activiteiten[[#This Row],[Loonkosten]]=1,Tb_Activiteiten[[#Headers],[Loonkosten]],"")))</f>
        <v/>
      </c>
      <c r="AB1017" t="str">
        <f>IF(ISNUMBER(FIND("arbeid",Methode_Keuze)),"",IF(ISNUMBER(FIND("arbeid",Methode_Keuze)),"",IF(Tb_Activiteiten[[#This Row],[Eigen arbeid]]=1,Tb_Activiteiten[[#Headers],[Eigen arbeid]],"")))</f>
        <v/>
      </c>
      <c r="AC1017" t="str">
        <f>IF(ISNUMBER(FIND("arbeid",Methode_Keuze)),"",IF(ISNUMBER(FIND("arbeid",Methode_Keuze)),"",IF(Tb_Activiteiten[[#This Row],[Projectmedewerker]]=1,Tb_Activiteiten[[#Headers],[Projectmedewerker]],"")))</f>
        <v/>
      </c>
      <c r="AD1017" t="str">
        <f>IF(ISNUMBER(FIND("arbeid",Methode_Keuze)),"",IF(ISNUMBER(FIND("arbeid",Methode_Keuze)),"",IF(Tb_Activiteiten[[#This Row],[Landbouwer]]=1,Tb_Activiteiten[[#Headers],[Landbouwer]],"")))</f>
        <v/>
      </c>
      <c r="AE1017" t="str">
        <f>IF(ISNUMBER(FIND("arbeid",Methode_Keuze)),"",IF(ISNUMBER(FIND("arbeid",Methode_Keuze)),"",IF(Tb_Activiteiten[[#This Row],[Adviseur]]=1,Tb_Activiteiten[[#Headers],[Adviseur]],"")))</f>
        <v/>
      </c>
      <c r="AF1017" t="str">
        <f>IF(ISNUMBER(FIND("arbeid",Methode_Keuze)),"",IF(ISNUMBER(FIND("arbeid",Methode_Keuze)),"",IF(Tb_Activiteiten[[#This Row],[Projectleider/Expert]]=1,Tb_Activiteiten[[#Headers],[Projectleider/Expert]],"")))</f>
        <v/>
      </c>
      <c r="AG1017" t="str">
        <f>IF(ISNUMBER(FIND("arbeid",Methode_Keuze)),"",IF(ISNUMBER(FIND("arbeid",Methode_Keuze)),"",IF(Tb_Activiteiten[[#This Row],[Arbeidskosten]]=1,Tb_Activiteiten[[#Headers],[Arbeidskosten]],"")))</f>
        <v/>
      </c>
      <c r="AH1017" t="str">
        <f>IF(ISNUMBER(FIND("arbeid",Methode_Keuze)),"",IF(ISNUMBER(FIND("arbeid",Methode_Keuze)),"",IF(Tb_Activiteiten[[#This Row],[Arbeidskosten op basis van IKS]]=1,Tb_Activiteiten[[#Headers],[Arbeidskosten op basis van IKS]],"")))</f>
        <v/>
      </c>
      <c r="AI1017" t="str">
        <f>IF(ISNUMBER(FIND("overige",Methode_Keuze)),"",IF(Tb_Activiteiten[[#This Row],[Kosten derden exclusief btw]]=1,Tb_Activiteiten[[#Headers],[Kosten derden exclusief btw]],""))</f>
        <v/>
      </c>
      <c r="AJ1017" t="str">
        <f>IF(ISNUMBER(FIND("overige",Methode_Keuze)),"",IF(Tb_Activiteiten[[#This Row],[Niet verrekenbare btw]]=1,Tb_Activiteiten[[#Headers],[Niet verrekenbare btw]],""))</f>
        <v/>
      </c>
      <c r="AK1017" t="str">
        <f>IF(ISNUMBER(FIND("overige",Methode_Keuze)),"",IF(Tb_Activiteiten[[#This Row],[Grondkosten]]=1,Tb_Activiteiten[[#Headers],[Grondkosten]],""))</f>
        <v/>
      </c>
      <c r="AL1017" t="str">
        <f>IF(ISNUMBER(FIND("overige",Methode_Keuze)),"",IF(Tb_Activiteiten[[#This Row],[Bijdrage in natura (overige)]]=1,Tb_Activiteiten[[#Headers],[Bijdrage in natura (overige)]],""))</f>
        <v/>
      </c>
      <c r="AM1017" t="str">
        <f>IF(ISNUMBER(FIND("overige",Methode_Keuze)),"",IF(Tb_Activiteiten[[#This Row],[Bijdrage in natura (vrijwilligers)]]=1,Tb_Activiteiten[[#Headers],[Bijdrage in natura (vrijwilligers)]],""))</f>
        <v/>
      </c>
      <c r="AN1017" t="str">
        <f>IF(ISNUMBER(FIND("overige",Methode_Keuze)),"",IF(Tb_Activiteiten[[#This Row],[Afschrijvingskosten]]=1,Tb_Activiteiten[[#Headers],[Afschrijvingskosten]],""))</f>
        <v/>
      </c>
    </row>
    <row r="1018" spans="1:40" x14ac:dyDescent="0.25">
      <c r="A1018" s="192"/>
      <c r="B1018" s="192"/>
      <c r="C1018" s="192"/>
      <c r="D1018" s="192"/>
      <c r="E1018" s="192"/>
      <c r="F1018" s="192"/>
      <c r="G1018" s="192"/>
      <c r="L1018" s="71"/>
      <c r="N1018" t="str">
        <f>IFERROR(IF(VLOOKUP(Tb_Activiteiten[[#This Row],[Openstelling]],Tb_Openstelling[],2,0)=1,1,""),"")</f>
        <v/>
      </c>
      <c r="AA1018" t="str">
        <f>IF(ISNUMBER(FIND("arbeid",Methode_Keuze)),"",IF(ISNUMBER(FIND("arbeid",Methode_Keuze)),"",IF(Tb_Activiteiten[[#This Row],[Loonkosten]]=1,Tb_Activiteiten[[#Headers],[Loonkosten]],"")))</f>
        <v/>
      </c>
      <c r="AB1018" t="str">
        <f>IF(ISNUMBER(FIND("arbeid",Methode_Keuze)),"",IF(ISNUMBER(FIND("arbeid",Methode_Keuze)),"",IF(Tb_Activiteiten[[#This Row],[Eigen arbeid]]=1,Tb_Activiteiten[[#Headers],[Eigen arbeid]],"")))</f>
        <v/>
      </c>
      <c r="AC1018" t="str">
        <f>IF(ISNUMBER(FIND("arbeid",Methode_Keuze)),"",IF(ISNUMBER(FIND("arbeid",Methode_Keuze)),"",IF(Tb_Activiteiten[[#This Row],[Projectmedewerker]]=1,Tb_Activiteiten[[#Headers],[Projectmedewerker]],"")))</f>
        <v/>
      </c>
      <c r="AD1018" t="str">
        <f>IF(ISNUMBER(FIND("arbeid",Methode_Keuze)),"",IF(ISNUMBER(FIND("arbeid",Methode_Keuze)),"",IF(Tb_Activiteiten[[#This Row],[Landbouwer]]=1,Tb_Activiteiten[[#Headers],[Landbouwer]],"")))</f>
        <v/>
      </c>
      <c r="AE1018" t="str">
        <f>IF(ISNUMBER(FIND("arbeid",Methode_Keuze)),"",IF(ISNUMBER(FIND("arbeid",Methode_Keuze)),"",IF(Tb_Activiteiten[[#This Row],[Adviseur]]=1,Tb_Activiteiten[[#Headers],[Adviseur]],"")))</f>
        <v/>
      </c>
      <c r="AF1018" t="str">
        <f>IF(ISNUMBER(FIND("arbeid",Methode_Keuze)),"",IF(ISNUMBER(FIND("arbeid",Methode_Keuze)),"",IF(Tb_Activiteiten[[#This Row],[Projectleider/Expert]]=1,Tb_Activiteiten[[#Headers],[Projectleider/Expert]],"")))</f>
        <v/>
      </c>
      <c r="AG1018" t="str">
        <f>IF(ISNUMBER(FIND("arbeid",Methode_Keuze)),"",IF(ISNUMBER(FIND("arbeid",Methode_Keuze)),"",IF(Tb_Activiteiten[[#This Row],[Arbeidskosten]]=1,Tb_Activiteiten[[#Headers],[Arbeidskosten]],"")))</f>
        <v/>
      </c>
      <c r="AH1018" t="str">
        <f>IF(ISNUMBER(FIND("arbeid",Methode_Keuze)),"",IF(ISNUMBER(FIND("arbeid",Methode_Keuze)),"",IF(Tb_Activiteiten[[#This Row],[Arbeidskosten op basis van IKS]]=1,Tb_Activiteiten[[#Headers],[Arbeidskosten op basis van IKS]],"")))</f>
        <v/>
      </c>
      <c r="AI1018" t="str">
        <f>IF(ISNUMBER(FIND("overige",Methode_Keuze)),"",IF(Tb_Activiteiten[[#This Row],[Kosten derden exclusief btw]]=1,Tb_Activiteiten[[#Headers],[Kosten derden exclusief btw]],""))</f>
        <v/>
      </c>
      <c r="AJ1018" t="str">
        <f>IF(ISNUMBER(FIND("overige",Methode_Keuze)),"",IF(Tb_Activiteiten[[#This Row],[Niet verrekenbare btw]]=1,Tb_Activiteiten[[#Headers],[Niet verrekenbare btw]],""))</f>
        <v/>
      </c>
      <c r="AK1018" t="str">
        <f>IF(ISNUMBER(FIND("overige",Methode_Keuze)),"",IF(Tb_Activiteiten[[#This Row],[Grondkosten]]=1,Tb_Activiteiten[[#Headers],[Grondkosten]],""))</f>
        <v/>
      </c>
      <c r="AL1018" t="str">
        <f>IF(ISNUMBER(FIND("overige",Methode_Keuze)),"",IF(Tb_Activiteiten[[#This Row],[Bijdrage in natura (overige)]]=1,Tb_Activiteiten[[#Headers],[Bijdrage in natura (overige)]],""))</f>
        <v/>
      </c>
      <c r="AM1018" t="str">
        <f>IF(ISNUMBER(FIND("overige",Methode_Keuze)),"",IF(Tb_Activiteiten[[#This Row],[Bijdrage in natura (vrijwilligers)]]=1,Tb_Activiteiten[[#Headers],[Bijdrage in natura (vrijwilligers)]],""))</f>
        <v/>
      </c>
      <c r="AN1018" t="str">
        <f>IF(ISNUMBER(FIND("overige",Methode_Keuze)),"",IF(Tb_Activiteiten[[#This Row],[Afschrijvingskosten]]=1,Tb_Activiteiten[[#Headers],[Afschrijvingskosten]],""))</f>
        <v/>
      </c>
    </row>
    <row r="1019" spans="1:40" x14ac:dyDescent="0.25">
      <c r="A1019" s="192"/>
      <c r="B1019" s="192"/>
      <c r="C1019" s="192"/>
      <c r="D1019" s="192"/>
      <c r="E1019" s="192"/>
      <c r="F1019" s="192"/>
      <c r="G1019" s="192"/>
      <c r="L1019" s="71"/>
      <c r="N1019" t="str">
        <f>IFERROR(IF(VLOOKUP(Tb_Activiteiten[[#This Row],[Openstelling]],Tb_Openstelling[],2,0)=1,1,""),"")</f>
        <v/>
      </c>
      <c r="AA1019" t="str">
        <f>IF(ISNUMBER(FIND("arbeid",Methode_Keuze)),"",IF(ISNUMBER(FIND("arbeid",Methode_Keuze)),"",IF(Tb_Activiteiten[[#This Row],[Loonkosten]]=1,Tb_Activiteiten[[#Headers],[Loonkosten]],"")))</f>
        <v/>
      </c>
      <c r="AB1019" t="str">
        <f>IF(ISNUMBER(FIND("arbeid",Methode_Keuze)),"",IF(ISNUMBER(FIND("arbeid",Methode_Keuze)),"",IF(Tb_Activiteiten[[#This Row],[Eigen arbeid]]=1,Tb_Activiteiten[[#Headers],[Eigen arbeid]],"")))</f>
        <v/>
      </c>
      <c r="AC1019" t="str">
        <f>IF(ISNUMBER(FIND("arbeid",Methode_Keuze)),"",IF(ISNUMBER(FIND("arbeid",Methode_Keuze)),"",IF(Tb_Activiteiten[[#This Row],[Projectmedewerker]]=1,Tb_Activiteiten[[#Headers],[Projectmedewerker]],"")))</f>
        <v/>
      </c>
      <c r="AD1019" t="str">
        <f>IF(ISNUMBER(FIND("arbeid",Methode_Keuze)),"",IF(ISNUMBER(FIND("arbeid",Methode_Keuze)),"",IF(Tb_Activiteiten[[#This Row],[Landbouwer]]=1,Tb_Activiteiten[[#Headers],[Landbouwer]],"")))</f>
        <v/>
      </c>
      <c r="AE1019" t="str">
        <f>IF(ISNUMBER(FIND("arbeid",Methode_Keuze)),"",IF(ISNUMBER(FIND("arbeid",Methode_Keuze)),"",IF(Tb_Activiteiten[[#This Row],[Adviseur]]=1,Tb_Activiteiten[[#Headers],[Adviseur]],"")))</f>
        <v/>
      </c>
      <c r="AF1019" t="str">
        <f>IF(ISNUMBER(FIND("arbeid",Methode_Keuze)),"",IF(ISNUMBER(FIND("arbeid",Methode_Keuze)),"",IF(Tb_Activiteiten[[#This Row],[Projectleider/Expert]]=1,Tb_Activiteiten[[#Headers],[Projectleider/Expert]],"")))</f>
        <v/>
      </c>
      <c r="AG1019" t="str">
        <f>IF(ISNUMBER(FIND("arbeid",Methode_Keuze)),"",IF(ISNUMBER(FIND("arbeid",Methode_Keuze)),"",IF(Tb_Activiteiten[[#This Row],[Arbeidskosten]]=1,Tb_Activiteiten[[#Headers],[Arbeidskosten]],"")))</f>
        <v/>
      </c>
      <c r="AH1019" t="str">
        <f>IF(ISNUMBER(FIND("arbeid",Methode_Keuze)),"",IF(ISNUMBER(FIND("arbeid",Methode_Keuze)),"",IF(Tb_Activiteiten[[#This Row],[Arbeidskosten op basis van IKS]]=1,Tb_Activiteiten[[#Headers],[Arbeidskosten op basis van IKS]],"")))</f>
        <v/>
      </c>
      <c r="AI1019" t="str">
        <f>IF(ISNUMBER(FIND("overige",Methode_Keuze)),"",IF(Tb_Activiteiten[[#This Row],[Kosten derden exclusief btw]]=1,Tb_Activiteiten[[#Headers],[Kosten derden exclusief btw]],""))</f>
        <v/>
      </c>
      <c r="AJ1019" t="str">
        <f>IF(ISNUMBER(FIND("overige",Methode_Keuze)),"",IF(Tb_Activiteiten[[#This Row],[Niet verrekenbare btw]]=1,Tb_Activiteiten[[#Headers],[Niet verrekenbare btw]],""))</f>
        <v/>
      </c>
      <c r="AK1019" t="str">
        <f>IF(ISNUMBER(FIND("overige",Methode_Keuze)),"",IF(Tb_Activiteiten[[#This Row],[Grondkosten]]=1,Tb_Activiteiten[[#Headers],[Grondkosten]],""))</f>
        <v/>
      </c>
      <c r="AL1019" t="str">
        <f>IF(ISNUMBER(FIND("overige",Methode_Keuze)),"",IF(Tb_Activiteiten[[#This Row],[Bijdrage in natura (overige)]]=1,Tb_Activiteiten[[#Headers],[Bijdrage in natura (overige)]],""))</f>
        <v/>
      </c>
      <c r="AM1019" t="str">
        <f>IF(ISNUMBER(FIND("overige",Methode_Keuze)),"",IF(Tb_Activiteiten[[#This Row],[Bijdrage in natura (vrijwilligers)]]=1,Tb_Activiteiten[[#Headers],[Bijdrage in natura (vrijwilligers)]],""))</f>
        <v/>
      </c>
      <c r="AN1019" t="str">
        <f>IF(ISNUMBER(FIND("overige",Methode_Keuze)),"",IF(Tb_Activiteiten[[#This Row],[Afschrijvingskosten]]=1,Tb_Activiteiten[[#Headers],[Afschrijvingskosten]],""))</f>
        <v/>
      </c>
    </row>
    <row r="1020" spans="1:40" x14ac:dyDescent="0.25">
      <c r="A1020" s="192"/>
      <c r="B1020" s="192"/>
      <c r="C1020" s="192"/>
      <c r="D1020" s="192"/>
      <c r="E1020" s="192"/>
      <c r="F1020" s="192"/>
      <c r="G1020" s="192"/>
      <c r="L1020" s="71"/>
      <c r="N1020" t="str">
        <f>IFERROR(IF(VLOOKUP(Tb_Activiteiten[[#This Row],[Openstelling]],Tb_Openstelling[],2,0)=1,1,""),"")</f>
        <v/>
      </c>
      <c r="AA1020" t="str">
        <f>IF(ISNUMBER(FIND("arbeid",Methode_Keuze)),"",IF(ISNUMBER(FIND("arbeid",Methode_Keuze)),"",IF(Tb_Activiteiten[[#This Row],[Loonkosten]]=1,Tb_Activiteiten[[#Headers],[Loonkosten]],"")))</f>
        <v/>
      </c>
      <c r="AB1020" t="str">
        <f>IF(ISNUMBER(FIND("arbeid",Methode_Keuze)),"",IF(ISNUMBER(FIND("arbeid",Methode_Keuze)),"",IF(Tb_Activiteiten[[#This Row],[Eigen arbeid]]=1,Tb_Activiteiten[[#Headers],[Eigen arbeid]],"")))</f>
        <v/>
      </c>
      <c r="AC1020" t="str">
        <f>IF(ISNUMBER(FIND("arbeid",Methode_Keuze)),"",IF(ISNUMBER(FIND("arbeid",Methode_Keuze)),"",IF(Tb_Activiteiten[[#This Row],[Projectmedewerker]]=1,Tb_Activiteiten[[#Headers],[Projectmedewerker]],"")))</f>
        <v/>
      </c>
      <c r="AD1020" t="str">
        <f>IF(ISNUMBER(FIND("arbeid",Methode_Keuze)),"",IF(ISNUMBER(FIND("arbeid",Methode_Keuze)),"",IF(Tb_Activiteiten[[#This Row],[Landbouwer]]=1,Tb_Activiteiten[[#Headers],[Landbouwer]],"")))</f>
        <v/>
      </c>
      <c r="AE1020" t="str">
        <f>IF(ISNUMBER(FIND("arbeid",Methode_Keuze)),"",IF(ISNUMBER(FIND("arbeid",Methode_Keuze)),"",IF(Tb_Activiteiten[[#This Row],[Adviseur]]=1,Tb_Activiteiten[[#Headers],[Adviseur]],"")))</f>
        <v/>
      </c>
      <c r="AF1020" t="str">
        <f>IF(ISNUMBER(FIND("arbeid",Methode_Keuze)),"",IF(ISNUMBER(FIND("arbeid",Methode_Keuze)),"",IF(Tb_Activiteiten[[#This Row],[Projectleider/Expert]]=1,Tb_Activiteiten[[#Headers],[Projectleider/Expert]],"")))</f>
        <v/>
      </c>
      <c r="AG1020" t="str">
        <f>IF(ISNUMBER(FIND("arbeid",Methode_Keuze)),"",IF(ISNUMBER(FIND("arbeid",Methode_Keuze)),"",IF(Tb_Activiteiten[[#This Row],[Arbeidskosten]]=1,Tb_Activiteiten[[#Headers],[Arbeidskosten]],"")))</f>
        <v/>
      </c>
      <c r="AH1020" t="str">
        <f>IF(ISNUMBER(FIND("arbeid",Methode_Keuze)),"",IF(ISNUMBER(FIND("arbeid",Methode_Keuze)),"",IF(Tb_Activiteiten[[#This Row],[Arbeidskosten op basis van IKS]]=1,Tb_Activiteiten[[#Headers],[Arbeidskosten op basis van IKS]],"")))</f>
        <v/>
      </c>
      <c r="AI1020" t="str">
        <f>IF(ISNUMBER(FIND("overige",Methode_Keuze)),"",IF(Tb_Activiteiten[[#This Row],[Kosten derden exclusief btw]]=1,Tb_Activiteiten[[#Headers],[Kosten derden exclusief btw]],""))</f>
        <v/>
      </c>
      <c r="AJ1020" t="str">
        <f>IF(ISNUMBER(FIND("overige",Methode_Keuze)),"",IF(Tb_Activiteiten[[#This Row],[Niet verrekenbare btw]]=1,Tb_Activiteiten[[#Headers],[Niet verrekenbare btw]],""))</f>
        <v/>
      </c>
      <c r="AK1020" t="str">
        <f>IF(ISNUMBER(FIND("overige",Methode_Keuze)),"",IF(Tb_Activiteiten[[#This Row],[Grondkosten]]=1,Tb_Activiteiten[[#Headers],[Grondkosten]],""))</f>
        <v/>
      </c>
      <c r="AL1020" t="str">
        <f>IF(ISNUMBER(FIND("overige",Methode_Keuze)),"",IF(Tb_Activiteiten[[#This Row],[Bijdrage in natura (overige)]]=1,Tb_Activiteiten[[#Headers],[Bijdrage in natura (overige)]],""))</f>
        <v/>
      </c>
      <c r="AM1020" t="str">
        <f>IF(ISNUMBER(FIND("overige",Methode_Keuze)),"",IF(Tb_Activiteiten[[#This Row],[Bijdrage in natura (vrijwilligers)]]=1,Tb_Activiteiten[[#Headers],[Bijdrage in natura (vrijwilligers)]],""))</f>
        <v/>
      </c>
      <c r="AN1020" t="str">
        <f>IF(ISNUMBER(FIND("overige",Methode_Keuze)),"",IF(Tb_Activiteiten[[#This Row],[Afschrijvingskosten]]=1,Tb_Activiteiten[[#Headers],[Afschrijvingskosten]],""))</f>
        <v/>
      </c>
    </row>
    <row r="1021" spans="1:40" x14ac:dyDescent="0.25">
      <c r="A1021" s="192"/>
      <c r="B1021" s="192"/>
      <c r="C1021" s="192"/>
      <c r="D1021" s="192"/>
      <c r="E1021" s="192"/>
      <c r="F1021" s="192"/>
      <c r="G1021" s="192"/>
      <c r="L1021" s="71"/>
      <c r="N1021" t="str">
        <f>IFERROR(IF(VLOOKUP(Tb_Activiteiten[[#This Row],[Openstelling]],Tb_Openstelling[],2,0)=1,1,""),"")</f>
        <v/>
      </c>
      <c r="AA1021" t="str">
        <f>IF(ISNUMBER(FIND("arbeid",Methode_Keuze)),"",IF(ISNUMBER(FIND("arbeid",Methode_Keuze)),"",IF(Tb_Activiteiten[[#This Row],[Loonkosten]]=1,Tb_Activiteiten[[#Headers],[Loonkosten]],"")))</f>
        <v/>
      </c>
      <c r="AB1021" t="str">
        <f>IF(ISNUMBER(FIND("arbeid",Methode_Keuze)),"",IF(ISNUMBER(FIND("arbeid",Methode_Keuze)),"",IF(Tb_Activiteiten[[#This Row],[Eigen arbeid]]=1,Tb_Activiteiten[[#Headers],[Eigen arbeid]],"")))</f>
        <v/>
      </c>
      <c r="AC1021" t="str">
        <f>IF(ISNUMBER(FIND("arbeid",Methode_Keuze)),"",IF(ISNUMBER(FIND("arbeid",Methode_Keuze)),"",IF(Tb_Activiteiten[[#This Row],[Projectmedewerker]]=1,Tb_Activiteiten[[#Headers],[Projectmedewerker]],"")))</f>
        <v/>
      </c>
      <c r="AD1021" t="str">
        <f>IF(ISNUMBER(FIND("arbeid",Methode_Keuze)),"",IF(ISNUMBER(FIND("arbeid",Methode_Keuze)),"",IF(Tb_Activiteiten[[#This Row],[Landbouwer]]=1,Tb_Activiteiten[[#Headers],[Landbouwer]],"")))</f>
        <v/>
      </c>
      <c r="AE1021" t="str">
        <f>IF(ISNUMBER(FIND("arbeid",Methode_Keuze)),"",IF(ISNUMBER(FIND("arbeid",Methode_Keuze)),"",IF(Tb_Activiteiten[[#This Row],[Adviseur]]=1,Tb_Activiteiten[[#Headers],[Adviseur]],"")))</f>
        <v/>
      </c>
      <c r="AF1021" t="str">
        <f>IF(ISNUMBER(FIND("arbeid",Methode_Keuze)),"",IF(ISNUMBER(FIND("arbeid",Methode_Keuze)),"",IF(Tb_Activiteiten[[#This Row],[Projectleider/Expert]]=1,Tb_Activiteiten[[#Headers],[Projectleider/Expert]],"")))</f>
        <v/>
      </c>
      <c r="AG1021" t="str">
        <f>IF(ISNUMBER(FIND("arbeid",Methode_Keuze)),"",IF(ISNUMBER(FIND("arbeid",Methode_Keuze)),"",IF(Tb_Activiteiten[[#This Row],[Arbeidskosten]]=1,Tb_Activiteiten[[#Headers],[Arbeidskosten]],"")))</f>
        <v/>
      </c>
      <c r="AH1021" t="str">
        <f>IF(ISNUMBER(FIND("arbeid",Methode_Keuze)),"",IF(ISNUMBER(FIND("arbeid",Methode_Keuze)),"",IF(Tb_Activiteiten[[#This Row],[Arbeidskosten op basis van IKS]]=1,Tb_Activiteiten[[#Headers],[Arbeidskosten op basis van IKS]],"")))</f>
        <v/>
      </c>
      <c r="AI1021" t="str">
        <f>IF(ISNUMBER(FIND("overige",Methode_Keuze)),"",IF(Tb_Activiteiten[[#This Row],[Kosten derden exclusief btw]]=1,Tb_Activiteiten[[#Headers],[Kosten derden exclusief btw]],""))</f>
        <v/>
      </c>
      <c r="AJ1021" t="str">
        <f>IF(ISNUMBER(FIND("overige",Methode_Keuze)),"",IF(Tb_Activiteiten[[#This Row],[Niet verrekenbare btw]]=1,Tb_Activiteiten[[#Headers],[Niet verrekenbare btw]],""))</f>
        <v/>
      </c>
      <c r="AK1021" t="str">
        <f>IF(ISNUMBER(FIND("overige",Methode_Keuze)),"",IF(Tb_Activiteiten[[#This Row],[Grondkosten]]=1,Tb_Activiteiten[[#Headers],[Grondkosten]],""))</f>
        <v/>
      </c>
      <c r="AL1021" t="str">
        <f>IF(ISNUMBER(FIND("overige",Methode_Keuze)),"",IF(Tb_Activiteiten[[#This Row],[Bijdrage in natura (overige)]]=1,Tb_Activiteiten[[#Headers],[Bijdrage in natura (overige)]],""))</f>
        <v/>
      </c>
      <c r="AM1021" t="str">
        <f>IF(ISNUMBER(FIND("overige",Methode_Keuze)),"",IF(Tb_Activiteiten[[#This Row],[Bijdrage in natura (vrijwilligers)]]=1,Tb_Activiteiten[[#Headers],[Bijdrage in natura (vrijwilligers)]],""))</f>
        <v/>
      </c>
      <c r="AN1021" t="str">
        <f>IF(ISNUMBER(FIND("overige",Methode_Keuze)),"",IF(Tb_Activiteiten[[#This Row],[Afschrijvingskosten]]=1,Tb_Activiteiten[[#Headers],[Afschrijvingskosten]],""))</f>
        <v/>
      </c>
    </row>
    <row r="1022" spans="1:40" x14ac:dyDescent="0.25">
      <c r="A1022" s="192"/>
      <c r="B1022" s="192"/>
      <c r="C1022" s="192"/>
      <c r="D1022" s="192"/>
      <c r="E1022" s="192"/>
      <c r="F1022" s="192"/>
      <c r="G1022" s="192"/>
      <c r="L1022" s="71"/>
      <c r="N1022" t="str">
        <f>IFERROR(IF(VLOOKUP(Tb_Activiteiten[[#This Row],[Openstelling]],Tb_Openstelling[],2,0)=1,1,""),"")</f>
        <v/>
      </c>
      <c r="AA1022" t="str">
        <f>IF(ISNUMBER(FIND("arbeid",Methode_Keuze)),"",IF(ISNUMBER(FIND("arbeid",Methode_Keuze)),"",IF(Tb_Activiteiten[[#This Row],[Loonkosten]]=1,Tb_Activiteiten[[#Headers],[Loonkosten]],"")))</f>
        <v/>
      </c>
      <c r="AB1022" t="str">
        <f>IF(ISNUMBER(FIND("arbeid",Methode_Keuze)),"",IF(ISNUMBER(FIND("arbeid",Methode_Keuze)),"",IF(Tb_Activiteiten[[#This Row],[Eigen arbeid]]=1,Tb_Activiteiten[[#Headers],[Eigen arbeid]],"")))</f>
        <v/>
      </c>
      <c r="AC1022" t="str">
        <f>IF(ISNUMBER(FIND("arbeid",Methode_Keuze)),"",IF(ISNUMBER(FIND("arbeid",Methode_Keuze)),"",IF(Tb_Activiteiten[[#This Row],[Projectmedewerker]]=1,Tb_Activiteiten[[#Headers],[Projectmedewerker]],"")))</f>
        <v/>
      </c>
      <c r="AD1022" t="str">
        <f>IF(ISNUMBER(FIND("arbeid",Methode_Keuze)),"",IF(ISNUMBER(FIND("arbeid",Methode_Keuze)),"",IF(Tb_Activiteiten[[#This Row],[Landbouwer]]=1,Tb_Activiteiten[[#Headers],[Landbouwer]],"")))</f>
        <v/>
      </c>
      <c r="AE1022" t="str">
        <f>IF(ISNUMBER(FIND("arbeid",Methode_Keuze)),"",IF(ISNUMBER(FIND("arbeid",Methode_Keuze)),"",IF(Tb_Activiteiten[[#This Row],[Adviseur]]=1,Tb_Activiteiten[[#Headers],[Adviseur]],"")))</f>
        <v/>
      </c>
      <c r="AF1022" t="str">
        <f>IF(ISNUMBER(FIND("arbeid",Methode_Keuze)),"",IF(ISNUMBER(FIND("arbeid",Methode_Keuze)),"",IF(Tb_Activiteiten[[#This Row],[Projectleider/Expert]]=1,Tb_Activiteiten[[#Headers],[Projectleider/Expert]],"")))</f>
        <v/>
      </c>
      <c r="AG1022" t="str">
        <f>IF(ISNUMBER(FIND("arbeid",Methode_Keuze)),"",IF(ISNUMBER(FIND("arbeid",Methode_Keuze)),"",IF(Tb_Activiteiten[[#This Row],[Arbeidskosten]]=1,Tb_Activiteiten[[#Headers],[Arbeidskosten]],"")))</f>
        <v/>
      </c>
      <c r="AH1022" t="str">
        <f>IF(ISNUMBER(FIND("arbeid",Methode_Keuze)),"",IF(ISNUMBER(FIND("arbeid",Methode_Keuze)),"",IF(Tb_Activiteiten[[#This Row],[Arbeidskosten op basis van IKS]]=1,Tb_Activiteiten[[#Headers],[Arbeidskosten op basis van IKS]],"")))</f>
        <v/>
      </c>
      <c r="AI1022" t="str">
        <f>IF(ISNUMBER(FIND("overige",Methode_Keuze)),"",IF(Tb_Activiteiten[[#This Row],[Kosten derden exclusief btw]]=1,Tb_Activiteiten[[#Headers],[Kosten derden exclusief btw]],""))</f>
        <v/>
      </c>
      <c r="AJ1022" t="str">
        <f>IF(ISNUMBER(FIND("overige",Methode_Keuze)),"",IF(Tb_Activiteiten[[#This Row],[Niet verrekenbare btw]]=1,Tb_Activiteiten[[#Headers],[Niet verrekenbare btw]],""))</f>
        <v/>
      </c>
      <c r="AK1022" t="str">
        <f>IF(ISNUMBER(FIND("overige",Methode_Keuze)),"",IF(Tb_Activiteiten[[#This Row],[Grondkosten]]=1,Tb_Activiteiten[[#Headers],[Grondkosten]],""))</f>
        <v/>
      </c>
      <c r="AL1022" t="str">
        <f>IF(ISNUMBER(FIND("overige",Methode_Keuze)),"",IF(Tb_Activiteiten[[#This Row],[Bijdrage in natura (overige)]]=1,Tb_Activiteiten[[#Headers],[Bijdrage in natura (overige)]],""))</f>
        <v/>
      </c>
      <c r="AM1022" t="str">
        <f>IF(ISNUMBER(FIND("overige",Methode_Keuze)),"",IF(Tb_Activiteiten[[#This Row],[Bijdrage in natura (vrijwilligers)]]=1,Tb_Activiteiten[[#Headers],[Bijdrage in natura (vrijwilligers)]],""))</f>
        <v/>
      </c>
      <c r="AN1022" t="str">
        <f>IF(ISNUMBER(FIND("overige",Methode_Keuze)),"",IF(Tb_Activiteiten[[#This Row],[Afschrijvingskosten]]=1,Tb_Activiteiten[[#Headers],[Afschrijvingskosten]],""))</f>
        <v/>
      </c>
    </row>
    <row r="1023" spans="1:40" x14ac:dyDescent="0.25">
      <c r="A1023" s="192"/>
      <c r="B1023" s="192"/>
      <c r="C1023" s="192"/>
      <c r="D1023" s="192"/>
      <c r="E1023" s="192"/>
      <c r="F1023" s="192"/>
      <c r="G1023" s="192"/>
      <c r="L1023" s="71"/>
      <c r="N1023" t="str">
        <f>IFERROR(IF(VLOOKUP(Tb_Activiteiten[[#This Row],[Openstelling]],Tb_Openstelling[],2,0)=1,1,""),"")</f>
        <v/>
      </c>
      <c r="AA1023" t="str">
        <f>IF(ISNUMBER(FIND("arbeid",Methode_Keuze)),"",IF(ISNUMBER(FIND("arbeid",Methode_Keuze)),"",IF(Tb_Activiteiten[[#This Row],[Loonkosten]]=1,Tb_Activiteiten[[#Headers],[Loonkosten]],"")))</f>
        <v/>
      </c>
      <c r="AB1023" t="str">
        <f>IF(ISNUMBER(FIND("arbeid",Methode_Keuze)),"",IF(ISNUMBER(FIND("arbeid",Methode_Keuze)),"",IF(Tb_Activiteiten[[#This Row],[Eigen arbeid]]=1,Tb_Activiteiten[[#Headers],[Eigen arbeid]],"")))</f>
        <v/>
      </c>
      <c r="AC1023" t="str">
        <f>IF(ISNUMBER(FIND("arbeid",Methode_Keuze)),"",IF(ISNUMBER(FIND("arbeid",Methode_Keuze)),"",IF(Tb_Activiteiten[[#This Row],[Projectmedewerker]]=1,Tb_Activiteiten[[#Headers],[Projectmedewerker]],"")))</f>
        <v/>
      </c>
      <c r="AD1023" t="str">
        <f>IF(ISNUMBER(FIND("arbeid",Methode_Keuze)),"",IF(ISNUMBER(FIND("arbeid",Methode_Keuze)),"",IF(Tb_Activiteiten[[#This Row],[Landbouwer]]=1,Tb_Activiteiten[[#Headers],[Landbouwer]],"")))</f>
        <v/>
      </c>
      <c r="AE1023" t="str">
        <f>IF(ISNUMBER(FIND("arbeid",Methode_Keuze)),"",IF(ISNUMBER(FIND("arbeid",Methode_Keuze)),"",IF(Tb_Activiteiten[[#This Row],[Adviseur]]=1,Tb_Activiteiten[[#Headers],[Adviseur]],"")))</f>
        <v/>
      </c>
      <c r="AF1023" t="str">
        <f>IF(ISNUMBER(FIND("arbeid",Methode_Keuze)),"",IF(ISNUMBER(FIND("arbeid",Methode_Keuze)),"",IF(Tb_Activiteiten[[#This Row],[Projectleider/Expert]]=1,Tb_Activiteiten[[#Headers],[Projectleider/Expert]],"")))</f>
        <v/>
      </c>
      <c r="AG1023" t="str">
        <f>IF(ISNUMBER(FIND("arbeid",Methode_Keuze)),"",IF(ISNUMBER(FIND("arbeid",Methode_Keuze)),"",IF(Tb_Activiteiten[[#This Row],[Arbeidskosten]]=1,Tb_Activiteiten[[#Headers],[Arbeidskosten]],"")))</f>
        <v/>
      </c>
      <c r="AH1023" t="str">
        <f>IF(ISNUMBER(FIND("arbeid",Methode_Keuze)),"",IF(ISNUMBER(FIND("arbeid",Methode_Keuze)),"",IF(Tb_Activiteiten[[#This Row],[Arbeidskosten op basis van IKS]]=1,Tb_Activiteiten[[#Headers],[Arbeidskosten op basis van IKS]],"")))</f>
        <v/>
      </c>
      <c r="AI1023" t="str">
        <f>IF(ISNUMBER(FIND("overige",Methode_Keuze)),"",IF(Tb_Activiteiten[[#This Row],[Kosten derden exclusief btw]]=1,Tb_Activiteiten[[#Headers],[Kosten derden exclusief btw]],""))</f>
        <v/>
      </c>
      <c r="AJ1023" t="str">
        <f>IF(ISNUMBER(FIND("overige",Methode_Keuze)),"",IF(Tb_Activiteiten[[#This Row],[Niet verrekenbare btw]]=1,Tb_Activiteiten[[#Headers],[Niet verrekenbare btw]],""))</f>
        <v/>
      </c>
      <c r="AK1023" t="str">
        <f>IF(ISNUMBER(FIND("overige",Methode_Keuze)),"",IF(Tb_Activiteiten[[#This Row],[Grondkosten]]=1,Tb_Activiteiten[[#Headers],[Grondkosten]],""))</f>
        <v/>
      </c>
      <c r="AL1023" t="str">
        <f>IF(ISNUMBER(FIND("overige",Methode_Keuze)),"",IF(Tb_Activiteiten[[#This Row],[Bijdrage in natura (overige)]]=1,Tb_Activiteiten[[#Headers],[Bijdrage in natura (overige)]],""))</f>
        <v/>
      </c>
      <c r="AM1023" t="str">
        <f>IF(ISNUMBER(FIND("overige",Methode_Keuze)),"",IF(Tb_Activiteiten[[#This Row],[Bijdrage in natura (vrijwilligers)]]=1,Tb_Activiteiten[[#Headers],[Bijdrage in natura (vrijwilligers)]],""))</f>
        <v/>
      </c>
      <c r="AN1023" t="str">
        <f>IF(ISNUMBER(FIND("overige",Methode_Keuze)),"",IF(Tb_Activiteiten[[#This Row],[Afschrijvingskosten]]=1,Tb_Activiteiten[[#Headers],[Afschrijvingskosten]],""))</f>
        <v/>
      </c>
    </row>
    <row r="1024" spans="1:40" x14ac:dyDescent="0.25">
      <c r="A1024" s="192"/>
      <c r="B1024" s="192"/>
      <c r="C1024" s="192"/>
      <c r="D1024" s="192"/>
      <c r="E1024" s="192"/>
      <c r="F1024" s="192"/>
      <c r="G1024" s="192"/>
      <c r="L1024" s="71"/>
      <c r="N1024" t="str">
        <f>IFERROR(IF(VLOOKUP(Tb_Activiteiten[[#This Row],[Openstelling]],Tb_Openstelling[],2,0)=1,1,""),"")</f>
        <v/>
      </c>
      <c r="AA1024" t="str">
        <f>IF(ISNUMBER(FIND("arbeid",Methode_Keuze)),"",IF(ISNUMBER(FIND("arbeid",Methode_Keuze)),"",IF(Tb_Activiteiten[[#This Row],[Loonkosten]]=1,Tb_Activiteiten[[#Headers],[Loonkosten]],"")))</f>
        <v/>
      </c>
      <c r="AB1024" t="str">
        <f>IF(ISNUMBER(FIND("arbeid",Methode_Keuze)),"",IF(ISNUMBER(FIND("arbeid",Methode_Keuze)),"",IF(Tb_Activiteiten[[#This Row],[Eigen arbeid]]=1,Tb_Activiteiten[[#Headers],[Eigen arbeid]],"")))</f>
        <v/>
      </c>
      <c r="AC1024" t="str">
        <f>IF(ISNUMBER(FIND("arbeid",Methode_Keuze)),"",IF(ISNUMBER(FIND("arbeid",Methode_Keuze)),"",IF(Tb_Activiteiten[[#This Row],[Projectmedewerker]]=1,Tb_Activiteiten[[#Headers],[Projectmedewerker]],"")))</f>
        <v/>
      </c>
      <c r="AD1024" t="str">
        <f>IF(ISNUMBER(FIND("arbeid",Methode_Keuze)),"",IF(ISNUMBER(FIND("arbeid",Methode_Keuze)),"",IF(Tb_Activiteiten[[#This Row],[Landbouwer]]=1,Tb_Activiteiten[[#Headers],[Landbouwer]],"")))</f>
        <v/>
      </c>
      <c r="AE1024" t="str">
        <f>IF(ISNUMBER(FIND("arbeid",Methode_Keuze)),"",IF(ISNUMBER(FIND("arbeid",Methode_Keuze)),"",IF(Tb_Activiteiten[[#This Row],[Adviseur]]=1,Tb_Activiteiten[[#Headers],[Adviseur]],"")))</f>
        <v/>
      </c>
      <c r="AF1024" t="str">
        <f>IF(ISNUMBER(FIND("arbeid",Methode_Keuze)),"",IF(ISNUMBER(FIND("arbeid",Methode_Keuze)),"",IF(Tb_Activiteiten[[#This Row],[Projectleider/Expert]]=1,Tb_Activiteiten[[#Headers],[Projectleider/Expert]],"")))</f>
        <v/>
      </c>
      <c r="AG1024" t="str">
        <f>IF(ISNUMBER(FIND("arbeid",Methode_Keuze)),"",IF(ISNUMBER(FIND("arbeid",Methode_Keuze)),"",IF(Tb_Activiteiten[[#This Row],[Arbeidskosten]]=1,Tb_Activiteiten[[#Headers],[Arbeidskosten]],"")))</f>
        <v/>
      </c>
      <c r="AH1024" t="str">
        <f>IF(ISNUMBER(FIND("arbeid",Methode_Keuze)),"",IF(ISNUMBER(FIND("arbeid",Methode_Keuze)),"",IF(Tb_Activiteiten[[#This Row],[Arbeidskosten op basis van IKS]]=1,Tb_Activiteiten[[#Headers],[Arbeidskosten op basis van IKS]],"")))</f>
        <v/>
      </c>
      <c r="AI1024" t="str">
        <f>IF(ISNUMBER(FIND("overige",Methode_Keuze)),"",IF(Tb_Activiteiten[[#This Row],[Kosten derden exclusief btw]]=1,Tb_Activiteiten[[#Headers],[Kosten derden exclusief btw]],""))</f>
        <v/>
      </c>
      <c r="AJ1024" t="str">
        <f>IF(ISNUMBER(FIND("overige",Methode_Keuze)),"",IF(Tb_Activiteiten[[#This Row],[Niet verrekenbare btw]]=1,Tb_Activiteiten[[#Headers],[Niet verrekenbare btw]],""))</f>
        <v/>
      </c>
      <c r="AK1024" t="str">
        <f>IF(ISNUMBER(FIND("overige",Methode_Keuze)),"",IF(Tb_Activiteiten[[#This Row],[Grondkosten]]=1,Tb_Activiteiten[[#Headers],[Grondkosten]],""))</f>
        <v/>
      </c>
      <c r="AL1024" t="str">
        <f>IF(ISNUMBER(FIND("overige",Methode_Keuze)),"",IF(Tb_Activiteiten[[#This Row],[Bijdrage in natura (overige)]]=1,Tb_Activiteiten[[#Headers],[Bijdrage in natura (overige)]],""))</f>
        <v/>
      </c>
      <c r="AM1024" t="str">
        <f>IF(ISNUMBER(FIND("overige",Methode_Keuze)),"",IF(Tb_Activiteiten[[#This Row],[Bijdrage in natura (vrijwilligers)]]=1,Tb_Activiteiten[[#Headers],[Bijdrage in natura (vrijwilligers)]],""))</f>
        <v/>
      </c>
      <c r="AN1024" t="str">
        <f>IF(ISNUMBER(FIND("overige",Methode_Keuze)),"",IF(Tb_Activiteiten[[#This Row],[Afschrijvingskosten]]=1,Tb_Activiteiten[[#Headers],[Afschrijvingskosten]],""))</f>
        <v/>
      </c>
    </row>
    <row r="1025" spans="1:40" x14ac:dyDescent="0.25">
      <c r="A1025" s="192"/>
      <c r="B1025" s="192"/>
      <c r="C1025" s="192"/>
      <c r="D1025" s="192"/>
      <c r="E1025" s="192"/>
      <c r="F1025" s="192"/>
      <c r="G1025" s="192"/>
      <c r="L1025" s="71"/>
      <c r="N1025" t="str">
        <f>IFERROR(IF(VLOOKUP(Tb_Activiteiten[[#This Row],[Openstelling]],Tb_Openstelling[],2,0)=1,1,""),"")</f>
        <v/>
      </c>
      <c r="AA1025" t="str">
        <f>IF(ISNUMBER(FIND("arbeid",Methode_Keuze)),"",IF(ISNUMBER(FIND("arbeid",Methode_Keuze)),"",IF(Tb_Activiteiten[[#This Row],[Loonkosten]]=1,Tb_Activiteiten[[#Headers],[Loonkosten]],"")))</f>
        <v/>
      </c>
      <c r="AB1025" t="str">
        <f>IF(ISNUMBER(FIND("arbeid",Methode_Keuze)),"",IF(ISNUMBER(FIND("arbeid",Methode_Keuze)),"",IF(Tb_Activiteiten[[#This Row],[Eigen arbeid]]=1,Tb_Activiteiten[[#Headers],[Eigen arbeid]],"")))</f>
        <v/>
      </c>
      <c r="AC1025" t="str">
        <f>IF(ISNUMBER(FIND("arbeid",Methode_Keuze)),"",IF(ISNUMBER(FIND("arbeid",Methode_Keuze)),"",IF(Tb_Activiteiten[[#This Row],[Projectmedewerker]]=1,Tb_Activiteiten[[#Headers],[Projectmedewerker]],"")))</f>
        <v/>
      </c>
      <c r="AD1025" t="str">
        <f>IF(ISNUMBER(FIND("arbeid",Methode_Keuze)),"",IF(ISNUMBER(FIND("arbeid",Methode_Keuze)),"",IF(Tb_Activiteiten[[#This Row],[Landbouwer]]=1,Tb_Activiteiten[[#Headers],[Landbouwer]],"")))</f>
        <v/>
      </c>
      <c r="AE1025" t="str">
        <f>IF(ISNUMBER(FIND("arbeid",Methode_Keuze)),"",IF(ISNUMBER(FIND("arbeid",Methode_Keuze)),"",IF(Tb_Activiteiten[[#This Row],[Adviseur]]=1,Tb_Activiteiten[[#Headers],[Adviseur]],"")))</f>
        <v/>
      </c>
      <c r="AF1025" t="str">
        <f>IF(ISNUMBER(FIND("arbeid",Methode_Keuze)),"",IF(ISNUMBER(FIND("arbeid",Methode_Keuze)),"",IF(Tb_Activiteiten[[#This Row],[Projectleider/Expert]]=1,Tb_Activiteiten[[#Headers],[Projectleider/Expert]],"")))</f>
        <v/>
      </c>
      <c r="AG1025" t="str">
        <f>IF(ISNUMBER(FIND("arbeid",Methode_Keuze)),"",IF(ISNUMBER(FIND("arbeid",Methode_Keuze)),"",IF(Tb_Activiteiten[[#This Row],[Arbeidskosten]]=1,Tb_Activiteiten[[#Headers],[Arbeidskosten]],"")))</f>
        <v/>
      </c>
      <c r="AH1025" t="str">
        <f>IF(ISNUMBER(FIND("arbeid",Methode_Keuze)),"",IF(ISNUMBER(FIND("arbeid",Methode_Keuze)),"",IF(Tb_Activiteiten[[#This Row],[Arbeidskosten op basis van IKS]]=1,Tb_Activiteiten[[#Headers],[Arbeidskosten op basis van IKS]],"")))</f>
        <v/>
      </c>
      <c r="AI1025" t="str">
        <f>IF(ISNUMBER(FIND("overige",Methode_Keuze)),"",IF(Tb_Activiteiten[[#This Row],[Kosten derden exclusief btw]]=1,Tb_Activiteiten[[#Headers],[Kosten derden exclusief btw]],""))</f>
        <v/>
      </c>
      <c r="AJ1025" t="str">
        <f>IF(ISNUMBER(FIND("overige",Methode_Keuze)),"",IF(Tb_Activiteiten[[#This Row],[Niet verrekenbare btw]]=1,Tb_Activiteiten[[#Headers],[Niet verrekenbare btw]],""))</f>
        <v/>
      </c>
      <c r="AK1025" t="str">
        <f>IF(ISNUMBER(FIND("overige",Methode_Keuze)),"",IF(Tb_Activiteiten[[#This Row],[Grondkosten]]=1,Tb_Activiteiten[[#Headers],[Grondkosten]],""))</f>
        <v/>
      </c>
      <c r="AL1025" t="str">
        <f>IF(ISNUMBER(FIND("overige",Methode_Keuze)),"",IF(Tb_Activiteiten[[#This Row],[Bijdrage in natura (overige)]]=1,Tb_Activiteiten[[#Headers],[Bijdrage in natura (overige)]],""))</f>
        <v/>
      </c>
      <c r="AM1025" t="str">
        <f>IF(ISNUMBER(FIND("overige",Methode_Keuze)),"",IF(Tb_Activiteiten[[#This Row],[Bijdrage in natura (vrijwilligers)]]=1,Tb_Activiteiten[[#Headers],[Bijdrage in natura (vrijwilligers)]],""))</f>
        <v/>
      </c>
      <c r="AN1025" t="str">
        <f>IF(ISNUMBER(FIND("overige",Methode_Keuze)),"",IF(Tb_Activiteiten[[#This Row],[Afschrijvingskosten]]=1,Tb_Activiteiten[[#Headers],[Afschrijvingskosten]],""))</f>
        <v/>
      </c>
    </row>
    <row r="1026" spans="1:40" x14ac:dyDescent="0.25">
      <c r="A1026" s="192"/>
      <c r="B1026" s="192"/>
      <c r="C1026" s="192"/>
      <c r="D1026" s="192"/>
      <c r="E1026" s="192"/>
      <c r="F1026" s="192"/>
      <c r="G1026" s="192"/>
      <c r="L1026" s="71"/>
      <c r="N1026" t="str">
        <f>IFERROR(IF(VLOOKUP(Tb_Activiteiten[[#This Row],[Openstelling]],Tb_Openstelling[],2,0)=1,1,""),"")</f>
        <v/>
      </c>
      <c r="AA1026" t="str">
        <f>IF(ISNUMBER(FIND("arbeid",Methode_Keuze)),"",IF(ISNUMBER(FIND("arbeid",Methode_Keuze)),"",IF(Tb_Activiteiten[[#This Row],[Loonkosten]]=1,Tb_Activiteiten[[#Headers],[Loonkosten]],"")))</f>
        <v/>
      </c>
      <c r="AB1026" t="str">
        <f>IF(ISNUMBER(FIND("arbeid",Methode_Keuze)),"",IF(ISNUMBER(FIND("arbeid",Methode_Keuze)),"",IF(Tb_Activiteiten[[#This Row],[Eigen arbeid]]=1,Tb_Activiteiten[[#Headers],[Eigen arbeid]],"")))</f>
        <v/>
      </c>
      <c r="AC1026" t="str">
        <f>IF(ISNUMBER(FIND("arbeid",Methode_Keuze)),"",IF(ISNUMBER(FIND("arbeid",Methode_Keuze)),"",IF(Tb_Activiteiten[[#This Row],[Projectmedewerker]]=1,Tb_Activiteiten[[#Headers],[Projectmedewerker]],"")))</f>
        <v/>
      </c>
      <c r="AD1026" t="str">
        <f>IF(ISNUMBER(FIND("arbeid",Methode_Keuze)),"",IF(ISNUMBER(FIND("arbeid",Methode_Keuze)),"",IF(Tb_Activiteiten[[#This Row],[Landbouwer]]=1,Tb_Activiteiten[[#Headers],[Landbouwer]],"")))</f>
        <v/>
      </c>
      <c r="AE1026" t="str">
        <f>IF(ISNUMBER(FIND("arbeid",Methode_Keuze)),"",IF(ISNUMBER(FIND("arbeid",Methode_Keuze)),"",IF(Tb_Activiteiten[[#This Row],[Adviseur]]=1,Tb_Activiteiten[[#Headers],[Adviseur]],"")))</f>
        <v/>
      </c>
      <c r="AF1026" t="str">
        <f>IF(ISNUMBER(FIND("arbeid",Methode_Keuze)),"",IF(ISNUMBER(FIND("arbeid",Methode_Keuze)),"",IF(Tb_Activiteiten[[#This Row],[Projectleider/Expert]]=1,Tb_Activiteiten[[#Headers],[Projectleider/Expert]],"")))</f>
        <v/>
      </c>
      <c r="AG1026" t="str">
        <f>IF(ISNUMBER(FIND("arbeid",Methode_Keuze)),"",IF(ISNUMBER(FIND("arbeid",Methode_Keuze)),"",IF(Tb_Activiteiten[[#This Row],[Arbeidskosten]]=1,Tb_Activiteiten[[#Headers],[Arbeidskosten]],"")))</f>
        <v/>
      </c>
      <c r="AH1026" t="str">
        <f>IF(ISNUMBER(FIND("arbeid",Methode_Keuze)),"",IF(ISNUMBER(FIND("arbeid",Methode_Keuze)),"",IF(Tb_Activiteiten[[#This Row],[Arbeidskosten op basis van IKS]]=1,Tb_Activiteiten[[#Headers],[Arbeidskosten op basis van IKS]],"")))</f>
        <v/>
      </c>
      <c r="AI1026" t="str">
        <f>IF(ISNUMBER(FIND("overige",Methode_Keuze)),"",IF(Tb_Activiteiten[[#This Row],[Kosten derden exclusief btw]]=1,Tb_Activiteiten[[#Headers],[Kosten derden exclusief btw]],""))</f>
        <v/>
      </c>
      <c r="AJ1026" t="str">
        <f>IF(ISNUMBER(FIND("overige",Methode_Keuze)),"",IF(Tb_Activiteiten[[#This Row],[Niet verrekenbare btw]]=1,Tb_Activiteiten[[#Headers],[Niet verrekenbare btw]],""))</f>
        <v/>
      </c>
      <c r="AK1026" t="str">
        <f>IF(ISNUMBER(FIND("overige",Methode_Keuze)),"",IF(Tb_Activiteiten[[#This Row],[Grondkosten]]=1,Tb_Activiteiten[[#Headers],[Grondkosten]],""))</f>
        <v/>
      </c>
      <c r="AL1026" t="str">
        <f>IF(ISNUMBER(FIND("overige",Methode_Keuze)),"",IF(Tb_Activiteiten[[#This Row],[Bijdrage in natura (overige)]]=1,Tb_Activiteiten[[#Headers],[Bijdrage in natura (overige)]],""))</f>
        <v/>
      </c>
      <c r="AM1026" t="str">
        <f>IF(ISNUMBER(FIND("overige",Methode_Keuze)),"",IF(Tb_Activiteiten[[#This Row],[Bijdrage in natura (vrijwilligers)]]=1,Tb_Activiteiten[[#Headers],[Bijdrage in natura (vrijwilligers)]],""))</f>
        <v/>
      </c>
      <c r="AN1026" t="str">
        <f>IF(ISNUMBER(FIND("overige",Methode_Keuze)),"",IF(Tb_Activiteiten[[#This Row],[Afschrijvingskosten]]=1,Tb_Activiteiten[[#Headers],[Afschrijvingskosten]],""))</f>
        <v/>
      </c>
    </row>
    <row r="1027" spans="1:40" x14ac:dyDescent="0.25">
      <c r="A1027" s="192"/>
      <c r="B1027" s="192"/>
      <c r="C1027" s="192"/>
      <c r="D1027" s="192"/>
      <c r="E1027" s="192"/>
      <c r="F1027" s="192"/>
      <c r="G1027" s="192"/>
      <c r="L1027" s="71"/>
      <c r="N1027" t="str">
        <f>IFERROR(IF(VLOOKUP(Tb_Activiteiten[[#This Row],[Openstelling]],Tb_Openstelling[],2,0)=1,1,""),"")</f>
        <v/>
      </c>
      <c r="AA1027" t="str">
        <f>IF(ISNUMBER(FIND("arbeid",Methode_Keuze)),"",IF(ISNUMBER(FIND("arbeid",Methode_Keuze)),"",IF(Tb_Activiteiten[[#This Row],[Loonkosten]]=1,Tb_Activiteiten[[#Headers],[Loonkosten]],"")))</f>
        <v/>
      </c>
      <c r="AB1027" t="str">
        <f>IF(ISNUMBER(FIND("arbeid",Methode_Keuze)),"",IF(ISNUMBER(FIND("arbeid",Methode_Keuze)),"",IF(Tb_Activiteiten[[#This Row],[Eigen arbeid]]=1,Tb_Activiteiten[[#Headers],[Eigen arbeid]],"")))</f>
        <v/>
      </c>
      <c r="AC1027" t="str">
        <f>IF(ISNUMBER(FIND("arbeid",Methode_Keuze)),"",IF(ISNUMBER(FIND("arbeid",Methode_Keuze)),"",IF(Tb_Activiteiten[[#This Row],[Projectmedewerker]]=1,Tb_Activiteiten[[#Headers],[Projectmedewerker]],"")))</f>
        <v/>
      </c>
      <c r="AD1027" t="str">
        <f>IF(ISNUMBER(FIND("arbeid",Methode_Keuze)),"",IF(ISNUMBER(FIND("arbeid",Methode_Keuze)),"",IF(Tb_Activiteiten[[#This Row],[Landbouwer]]=1,Tb_Activiteiten[[#Headers],[Landbouwer]],"")))</f>
        <v/>
      </c>
      <c r="AE1027" t="str">
        <f>IF(ISNUMBER(FIND("arbeid",Methode_Keuze)),"",IF(ISNUMBER(FIND("arbeid",Methode_Keuze)),"",IF(Tb_Activiteiten[[#This Row],[Adviseur]]=1,Tb_Activiteiten[[#Headers],[Adviseur]],"")))</f>
        <v/>
      </c>
      <c r="AF1027" t="str">
        <f>IF(ISNUMBER(FIND("arbeid",Methode_Keuze)),"",IF(ISNUMBER(FIND("arbeid",Methode_Keuze)),"",IF(Tb_Activiteiten[[#This Row],[Projectleider/Expert]]=1,Tb_Activiteiten[[#Headers],[Projectleider/Expert]],"")))</f>
        <v/>
      </c>
      <c r="AG1027" t="str">
        <f>IF(ISNUMBER(FIND("arbeid",Methode_Keuze)),"",IF(ISNUMBER(FIND("arbeid",Methode_Keuze)),"",IF(Tb_Activiteiten[[#This Row],[Arbeidskosten]]=1,Tb_Activiteiten[[#Headers],[Arbeidskosten]],"")))</f>
        <v/>
      </c>
      <c r="AH1027" t="str">
        <f>IF(ISNUMBER(FIND("arbeid",Methode_Keuze)),"",IF(ISNUMBER(FIND("arbeid",Methode_Keuze)),"",IF(Tb_Activiteiten[[#This Row],[Arbeidskosten op basis van IKS]]=1,Tb_Activiteiten[[#Headers],[Arbeidskosten op basis van IKS]],"")))</f>
        <v/>
      </c>
      <c r="AI1027" t="str">
        <f>IF(ISNUMBER(FIND("overige",Methode_Keuze)),"",IF(Tb_Activiteiten[[#This Row],[Kosten derden exclusief btw]]=1,Tb_Activiteiten[[#Headers],[Kosten derden exclusief btw]],""))</f>
        <v/>
      </c>
      <c r="AJ1027" t="str">
        <f>IF(ISNUMBER(FIND("overige",Methode_Keuze)),"",IF(Tb_Activiteiten[[#This Row],[Niet verrekenbare btw]]=1,Tb_Activiteiten[[#Headers],[Niet verrekenbare btw]],""))</f>
        <v/>
      </c>
      <c r="AK1027" t="str">
        <f>IF(ISNUMBER(FIND("overige",Methode_Keuze)),"",IF(Tb_Activiteiten[[#This Row],[Grondkosten]]=1,Tb_Activiteiten[[#Headers],[Grondkosten]],""))</f>
        <v/>
      </c>
      <c r="AL1027" t="str">
        <f>IF(ISNUMBER(FIND("overige",Methode_Keuze)),"",IF(Tb_Activiteiten[[#This Row],[Bijdrage in natura (overige)]]=1,Tb_Activiteiten[[#Headers],[Bijdrage in natura (overige)]],""))</f>
        <v/>
      </c>
      <c r="AM1027" t="str">
        <f>IF(ISNUMBER(FIND("overige",Methode_Keuze)),"",IF(Tb_Activiteiten[[#This Row],[Bijdrage in natura (vrijwilligers)]]=1,Tb_Activiteiten[[#Headers],[Bijdrage in natura (vrijwilligers)]],""))</f>
        <v/>
      </c>
      <c r="AN1027" t="str">
        <f>IF(ISNUMBER(FIND("overige",Methode_Keuze)),"",IF(Tb_Activiteiten[[#This Row],[Afschrijvingskosten]]=1,Tb_Activiteiten[[#Headers],[Afschrijvingskosten]],""))</f>
        <v/>
      </c>
    </row>
    <row r="1028" spans="1:40" x14ac:dyDescent="0.25">
      <c r="A1028" s="192"/>
      <c r="B1028" s="192"/>
      <c r="C1028" s="192"/>
      <c r="D1028" s="192"/>
      <c r="E1028" s="192"/>
      <c r="F1028" s="192"/>
      <c r="G1028" s="192"/>
      <c r="L1028" s="71"/>
      <c r="N1028" t="str">
        <f>IFERROR(IF(VLOOKUP(Tb_Activiteiten[[#This Row],[Openstelling]],Tb_Openstelling[],2,0)=1,1,""),"")</f>
        <v/>
      </c>
      <c r="AA1028" t="str">
        <f>IF(ISNUMBER(FIND("arbeid",Methode_Keuze)),"",IF(ISNUMBER(FIND("arbeid",Methode_Keuze)),"",IF(Tb_Activiteiten[[#This Row],[Loonkosten]]=1,Tb_Activiteiten[[#Headers],[Loonkosten]],"")))</f>
        <v/>
      </c>
      <c r="AB1028" t="str">
        <f>IF(ISNUMBER(FIND("arbeid",Methode_Keuze)),"",IF(ISNUMBER(FIND("arbeid",Methode_Keuze)),"",IF(Tb_Activiteiten[[#This Row],[Eigen arbeid]]=1,Tb_Activiteiten[[#Headers],[Eigen arbeid]],"")))</f>
        <v/>
      </c>
      <c r="AC1028" t="str">
        <f>IF(ISNUMBER(FIND("arbeid",Methode_Keuze)),"",IF(ISNUMBER(FIND("arbeid",Methode_Keuze)),"",IF(Tb_Activiteiten[[#This Row],[Projectmedewerker]]=1,Tb_Activiteiten[[#Headers],[Projectmedewerker]],"")))</f>
        <v/>
      </c>
      <c r="AD1028" t="str">
        <f>IF(ISNUMBER(FIND("arbeid",Methode_Keuze)),"",IF(ISNUMBER(FIND("arbeid",Methode_Keuze)),"",IF(Tb_Activiteiten[[#This Row],[Landbouwer]]=1,Tb_Activiteiten[[#Headers],[Landbouwer]],"")))</f>
        <v/>
      </c>
      <c r="AE1028" t="str">
        <f>IF(ISNUMBER(FIND("arbeid",Methode_Keuze)),"",IF(ISNUMBER(FIND("arbeid",Methode_Keuze)),"",IF(Tb_Activiteiten[[#This Row],[Adviseur]]=1,Tb_Activiteiten[[#Headers],[Adviseur]],"")))</f>
        <v/>
      </c>
      <c r="AF1028" t="str">
        <f>IF(ISNUMBER(FIND("arbeid",Methode_Keuze)),"",IF(ISNUMBER(FIND("arbeid",Methode_Keuze)),"",IF(Tb_Activiteiten[[#This Row],[Projectleider/Expert]]=1,Tb_Activiteiten[[#Headers],[Projectleider/Expert]],"")))</f>
        <v/>
      </c>
      <c r="AG1028" t="str">
        <f>IF(ISNUMBER(FIND("arbeid",Methode_Keuze)),"",IF(ISNUMBER(FIND("arbeid",Methode_Keuze)),"",IF(Tb_Activiteiten[[#This Row],[Arbeidskosten]]=1,Tb_Activiteiten[[#Headers],[Arbeidskosten]],"")))</f>
        <v/>
      </c>
      <c r="AH1028" t="str">
        <f>IF(ISNUMBER(FIND("arbeid",Methode_Keuze)),"",IF(ISNUMBER(FIND("arbeid",Methode_Keuze)),"",IF(Tb_Activiteiten[[#This Row],[Arbeidskosten op basis van IKS]]=1,Tb_Activiteiten[[#Headers],[Arbeidskosten op basis van IKS]],"")))</f>
        <v/>
      </c>
      <c r="AI1028" t="str">
        <f>IF(ISNUMBER(FIND("overige",Methode_Keuze)),"",IF(Tb_Activiteiten[[#This Row],[Kosten derden exclusief btw]]=1,Tb_Activiteiten[[#Headers],[Kosten derden exclusief btw]],""))</f>
        <v/>
      </c>
      <c r="AJ1028" t="str">
        <f>IF(ISNUMBER(FIND("overige",Methode_Keuze)),"",IF(Tb_Activiteiten[[#This Row],[Niet verrekenbare btw]]=1,Tb_Activiteiten[[#Headers],[Niet verrekenbare btw]],""))</f>
        <v/>
      </c>
      <c r="AK1028" t="str">
        <f>IF(ISNUMBER(FIND("overige",Methode_Keuze)),"",IF(Tb_Activiteiten[[#This Row],[Grondkosten]]=1,Tb_Activiteiten[[#Headers],[Grondkosten]],""))</f>
        <v/>
      </c>
      <c r="AL1028" t="str">
        <f>IF(ISNUMBER(FIND("overige",Methode_Keuze)),"",IF(Tb_Activiteiten[[#This Row],[Bijdrage in natura (overige)]]=1,Tb_Activiteiten[[#Headers],[Bijdrage in natura (overige)]],""))</f>
        <v/>
      </c>
      <c r="AM1028" t="str">
        <f>IF(ISNUMBER(FIND("overige",Methode_Keuze)),"",IF(Tb_Activiteiten[[#This Row],[Bijdrage in natura (vrijwilligers)]]=1,Tb_Activiteiten[[#Headers],[Bijdrage in natura (vrijwilligers)]],""))</f>
        <v/>
      </c>
      <c r="AN1028" t="str">
        <f>IF(ISNUMBER(FIND("overige",Methode_Keuze)),"",IF(Tb_Activiteiten[[#This Row],[Afschrijvingskosten]]=1,Tb_Activiteiten[[#Headers],[Afschrijvingskosten]],""))</f>
        <v/>
      </c>
    </row>
    <row r="1029" spans="1:40" x14ac:dyDescent="0.25">
      <c r="A1029" s="192"/>
      <c r="B1029" s="192"/>
      <c r="C1029" s="192"/>
      <c r="D1029" s="192"/>
      <c r="E1029" s="192"/>
      <c r="F1029" s="192"/>
      <c r="G1029" s="192"/>
      <c r="L1029" s="71"/>
      <c r="N1029" t="str">
        <f>IFERROR(IF(VLOOKUP(Tb_Activiteiten[[#This Row],[Openstelling]],Tb_Openstelling[],2,0)=1,1,""),"")</f>
        <v/>
      </c>
      <c r="AA1029" t="str">
        <f>IF(ISNUMBER(FIND("arbeid",Methode_Keuze)),"",IF(ISNUMBER(FIND("arbeid",Methode_Keuze)),"",IF(Tb_Activiteiten[[#This Row],[Loonkosten]]=1,Tb_Activiteiten[[#Headers],[Loonkosten]],"")))</f>
        <v/>
      </c>
      <c r="AB1029" t="str">
        <f>IF(ISNUMBER(FIND("arbeid",Methode_Keuze)),"",IF(ISNUMBER(FIND("arbeid",Methode_Keuze)),"",IF(Tb_Activiteiten[[#This Row],[Eigen arbeid]]=1,Tb_Activiteiten[[#Headers],[Eigen arbeid]],"")))</f>
        <v/>
      </c>
      <c r="AC1029" t="str">
        <f>IF(ISNUMBER(FIND("arbeid",Methode_Keuze)),"",IF(ISNUMBER(FIND("arbeid",Methode_Keuze)),"",IF(Tb_Activiteiten[[#This Row],[Projectmedewerker]]=1,Tb_Activiteiten[[#Headers],[Projectmedewerker]],"")))</f>
        <v/>
      </c>
      <c r="AD1029" t="str">
        <f>IF(ISNUMBER(FIND("arbeid",Methode_Keuze)),"",IF(ISNUMBER(FIND("arbeid",Methode_Keuze)),"",IF(Tb_Activiteiten[[#This Row],[Landbouwer]]=1,Tb_Activiteiten[[#Headers],[Landbouwer]],"")))</f>
        <v/>
      </c>
      <c r="AE1029" t="str">
        <f>IF(ISNUMBER(FIND("arbeid",Methode_Keuze)),"",IF(ISNUMBER(FIND("arbeid",Methode_Keuze)),"",IF(Tb_Activiteiten[[#This Row],[Adviseur]]=1,Tb_Activiteiten[[#Headers],[Adviseur]],"")))</f>
        <v/>
      </c>
      <c r="AF1029" t="str">
        <f>IF(ISNUMBER(FIND("arbeid",Methode_Keuze)),"",IF(ISNUMBER(FIND("arbeid",Methode_Keuze)),"",IF(Tb_Activiteiten[[#This Row],[Projectleider/Expert]]=1,Tb_Activiteiten[[#Headers],[Projectleider/Expert]],"")))</f>
        <v/>
      </c>
      <c r="AG1029" t="str">
        <f>IF(ISNUMBER(FIND("arbeid",Methode_Keuze)),"",IF(ISNUMBER(FIND("arbeid",Methode_Keuze)),"",IF(Tb_Activiteiten[[#This Row],[Arbeidskosten]]=1,Tb_Activiteiten[[#Headers],[Arbeidskosten]],"")))</f>
        <v/>
      </c>
      <c r="AH1029" t="str">
        <f>IF(ISNUMBER(FIND("arbeid",Methode_Keuze)),"",IF(ISNUMBER(FIND("arbeid",Methode_Keuze)),"",IF(Tb_Activiteiten[[#This Row],[Arbeidskosten op basis van IKS]]=1,Tb_Activiteiten[[#Headers],[Arbeidskosten op basis van IKS]],"")))</f>
        <v/>
      </c>
      <c r="AI1029" t="str">
        <f>IF(ISNUMBER(FIND("overige",Methode_Keuze)),"",IF(Tb_Activiteiten[[#This Row],[Kosten derden exclusief btw]]=1,Tb_Activiteiten[[#Headers],[Kosten derden exclusief btw]],""))</f>
        <v/>
      </c>
      <c r="AJ1029" t="str">
        <f>IF(ISNUMBER(FIND("overige",Methode_Keuze)),"",IF(Tb_Activiteiten[[#This Row],[Niet verrekenbare btw]]=1,Tb_Activiteiten[[#Headers],[Niet verrekenbare btw]],""))</f>
        <v/>
      </c>
      <c r="AK1029" t="str">
        <f>IF(ISNUMBER(FIND("overige",Methode_Keuze)),"",IF(Tb_Activiteiten[[#This Row],[Grondkosten]]=1,Tb_Activiteiten[[#Headers],[Grondkosten]],""))</f>
        <v/>
      </c>
      <c r="AL1029" t="str">
        <f>IF(ISNUMBER(FIND("overige",Methode_Keuze)),"",IF(Tb_Activiteiten[[#This Row],[Bijdrage in natura (overige)]]=1,Tb_Activiteiten[[#Headers],[Bijdrage in natura (overige)]],""))</f>
        <v/>
      </c>
      <c r="AM1029" t="str">
        <f>IF(ISNUMBER(FIND("overige",Methode_Keuze)),"",IF(Tb_Activiteiten[[#This Row],[Bijdrage in natura (vrijwilligers)]]=1,Tb_Activiteiten[[#Headers],[Bijdrage in natura (vrijwilligers)]],""))</f>
        <v/>
      </c>
      <c r="AN1029" t="str">
        <f>IF(ISNUMBER(FIND("overige",Methode_Keuze)),"",IF(Tb_Activiteiten[[#This Row],[Afschrijvingskosten]]=1,Tb_Activiteiten[[#Headers],[Afschrijvingskosten]],""))</f>
        <v/>
      </c>
    </row>
    <row r="1030" spans="1:40" x14ac:dyDescent="0.25">
      <c r="A1030" s="192"/>
      <c r="B1030" s="192"/>
      <c r="C1030" s="192"/>
      <c r="D1030" s="192"/>
      <c r="E1030" s="192"/>
      <c r="F1030" s="192"/>
      <c r="G1030" s="192"/>
      <c r="L1030" s="71"/>
      <c r="N1030" t="str">
        <f>IFERROR(IF(VLOOKUP(Tb_Activiteiten[[#This Row],[Openstelling]],Tb_Openstelling[],2,0)=1,1,""),"")</f>
        <v/>
      </c>
      <c r="AA1030" t="str">
        <f>IF(ISNUMBER(FIND("arbeid",Methode_Keuze)),"",IF(ISNUMBER(FIND("arbeid",Methode_Keuze)),"",IF(Tb_Activiteiten[[#This Row],[Loonkosten]]=1,Tb_Activiteiten[[#Headers],[Loonkosten]],"")))</f>
        <v/>
      </c>
      <c r="AB1030" t="str">
        <f>IF(ISNUMBER(FIND("arbeid",Methode_Keuze)),"",IF(ISNUMBER(FIND("arbeid",Methode_Keuze)),"",IF(Tb_Activiteiten[[#This Row],[Eigen arbeid]]=1,Tb_Activiteiten[[#Headers],[Eigen arbeid]],"")))</f>
        <v/>
      </c>
      <c r="AC1030" t="str">
        <f>IF(ISNUMBER(FIND("arbeid",Methode_Keuze)),"",IF(ISNUMBER(FIND("arbeid",Methode_Keuze)),"",IF(Tb_Activiteiten[[#This Row],[Projectmedewerker]]=1,Tb_Activiteiten[[#Headers],[Projectmedewerker]],"")))</f>
        <v/>
      </c>
      <c r="AD1030" t="str">
        <f>IF(ISNUMBER(FIND("arbeid",Methode_Keuze)),"",IF(ISNUMBER(FIND("arbeid",Methode_Keuze)),"",IF(Tb_Activiteiten[[#This Row],[Landbouwer]]=1,Tb_Activiteiten[[#Headers],[Landbouwer]],"")))</f>
        <v/>
      </c>
      <c r="AE1030" t="str">
        <f>IF(ISNUMBER(FIND("arbeid",Methode_Keuze)),"",IF(ISNUMBER(FIND("arbeid",Methode_Keuze)),"",IF(Tb_Activiteiten[[#This Row],[Adviseur]]=1,Tb_Activiteiten[[#Headers],[Adviseur]],"")))</f>
        <v/>
      </c>
      <c r="AF1030" t="str">
        <f>IF(ISNUMBER(FIND("arbeid",Methode_Keuze)),"",IF(ISNUMBER(FIND("arbeid",Methode_Keuze)),"",IF(Tb_Activiteiten[[#This Row],[Projectleider/Expert]]=1,Tb_Activiteiten[[#Headers],[Projectleider/Expert]],"")))</f>
        <v/>
      </c>
      <c r="AG1030" t="str">
        <f>IF(ISNUMBER(FIND("arbeid",Methode_Keuze)),"",IF(ISNUMBER(FIND("arbeid",Methode_Keuze)),"",IF(Tb_Activiteiten[[#This Row],[Arbeidskosten]]=1,Tb_Activiteiten[[#Headers],[Arbeidskosten]],"")))</f>
        <v/>
      </c>
      <c r="AH1030" t="str">
        <f>IF(ISNUMBER(FIND("arbeid",Methode_Keuze)),"",IF(ISNUMBER(FIND("arbeid",Methode_Keuze)),"",IF(Tb_Activiteiten[[#This Row],[Arbeidskosten op basis van IKS]]=1,Tb_Activiteiten[[#Headers],[Arbeidskosten op basis van IKS]],"")))</f>
        <v/>
      </c>
      <c r="AI1030" t="str">
        <f>IF(ISNUMBER(FIND("overige",Methode_Keuze)),"",IF(Tb_Activiteiten[[#This Row],[Kosten derden exclusief btw]]=1,Tb_Activiteiten[[#Headers],[Kosten derden exclusief btw]],""))</f>
        <v/>
      </c>
      <c r="AJ1030" t="str">
        <f>IF(ISNUMBER(FIND("overige",Methode_Keuze)),"",IF(Tb_Activiteiten[[#This Row],[Niet verrekenbare btw]]=1,Tb_Activiteiten[[#Headers],[Niet verrekenbare btw]],""))</f>
        <v/>
      </c>
      <c r="AK1030" t="str">
        <f>IF(ISNUMBER(FIND("overige",Methode_Keuze)),"",IF(Tb_Activiteiten[[#This Row],[Grondkosten]]=1,Tb_Activiteiten[[#Headers],[Grondkosten]],""))</f>
        <v/>
      </c>
      <c r="AL1030" t="str">
        <f>IF(ISNUMBER(FIND("overige",Methode_Keuze)),"",IF(Tb_Activiteiten[[#This Row],[Bijdrage in natura (overige)]]=1,Tb_Activiteiten[[#Headers],[Bijdrage in natura (overige)]],""))</f>
        <v/>
      </c>
      <c r="AM1030" t="str">
        <f>IF(ISNUMBER(FIND("overige",Methode_Keuze)),"",IF(Tb_Activiteiten[[#This Row],[Bijdrage in natura (vrijwilligers)]]=1,Tb_Activiteiten[[#Headers],[Bijdrage in natura (vrijwilligers)]],""))</f>
        <v/>
      </c>
      <c r="AN1030" t="str">
        <f>IF(ISNUMBER(FIND("overige",Methode_Keuze)),"",IF(Tb_Activiteiten[[#This Row],[Afschrijvingskosten]]=1,Tb_Activiteiten[[#Headers],[Afschrijvingskosten]],""))</f>
        <v/>
      </c>
    </row>
    <row r="1031" spans="1:40" x14ac:dyDescent="0.25">
      <c r="A1031" s="192"/>
      <c r="B1031" s="192"/>
      <c r="C1031" s="192"/>
      <c r="D1031" s="192"/>
      <c r="E1031" s="192"/>
      <c r="F1031" s="192"/>
      <c r="G1031" s="192"/>
      <c r="L1031" s="71"/>
      <c r="N1031" t="str">
        <f>IFERROR(IF(VLOOKUP(Tb_Activiteiten[[#This Row],[Openstelling]],Tb_Openstelling[],2,0)=1,1,""),"")</f>
        <v/>
      </c>
      <c r="AA1031" t="str">
        <f>IF(ISNUMBER(FIND("arbeid",Methode_Keuze)),"",IF(ISNUMBER(FIND("arbeid",Methode_Keuze)),"",IF(Tb_Activiteiten[[#This Row],[Loonkosten]]=1,Tb_Activiteiten[[#Headers],[Loonkosten]],"")))</f>
        <v/>
      </c>
      <c r="AB1031" t="str">
        <f>IF(ISNUMBER(FIND("arbeid",Methode_Keuze)),"",IF(ISNUMBER(FIND("arbeid",Methode_Keuze)),"",IF(Tb_Activiteiten[[#This Row],[Eigen arbeid]]=1,Tb_Activiteiten[[#Headers],[Eigen arbeid]],"")))</f>
        <v/>
      </c>
      <c r="AC1031" t="str">
        <f>IF(ISNUMBER(FIND("arbeid",Methode_Keuze)),"",IF(ISNUMBER(FIND("arbeid",Methode_Keuze)),"",IF(Tb_Activiteiten[[#This Row],[Projectmedewerker]]=1,Tb_Activiteiten[[#Headers],[Projectmedewerker]],"")))</f>
        <v/>
      </c>
      <c r="AD1031" t="str">
        <f>IF(ISNUMBER(FIND("arbeid",Methode_Keuze)),"",IF(ISNUMBER(FIND("arbeid",Methode_Keuze)),"",IF(Tb_Activiteiten[[#This Row],[Landbouwer]]=1,Tb_Activiteiten[[#Headers],[Landbouwer]],"")))</f>
        <v/>
      </c>
      <c r="AE1031" t="str">
        <f>IF(ISNUMBER(FIND("arbeid",Methode_Keuze)),"",IF(ISNUMBER(FIND("arbeid",Methode_Keuze)),"",IF(Tb_Activiteiten[[#This Row],[Adviseur]]=1,Tb_Activiteiten[[#Headers],[Adviseur]],"")))</f>
        <v/>
      </c>
      <c r="AF1031" t="str">
        <f>IF(ISNUMBER(FIND("arbeid",Methode_Keuze)),"",IF(ISNUMBER(FIND("arbeid",Methode_Keuze)),"",IF(Tb_Activiteiten[[#This Row],[Projectleider/Expert]]=1,Tb_Activiteiten[[#Headers],[Projectleider/Expert]],"")))</f>
        <v/>
      </c>
      <c r="AG1031" t="str">
        <f>IF(ISNUMBER(FIND("arbeid",Methode_Keuze)),"",IF(ISNUMBER(FIND("arbeid",Methode_Keuze)),"",IF(Tb_Activiteiten[[#This Row],[Arbeidskosten]]=1,Tb_Activiteiten[[#Headers],[Arbeidskosten]],"")))</f>
        <v/>
      </c>
      <c r="AH1031" t="str">
        <f>IF(ISNUMBER(FIND("arbeid",Methode_Keuze)),"",IF(ISNUMBER(FIND("arbeid",Methode_Keuze)),"",IF(Tb_Activiteiten[[#This Row],[Arbeidskosten op basis van IKS]]=1,Tb_Activiteiten[[#Headers],[Arbeidskosten op basis van IKS]],"")))</f>
        <v/>
      </c>
      <c r="AI1031" t="str">
        <f>IF(ISNUMBER(FIND("overige",Methode_Keuze)),"",IF(Tb_Activiteiten[[#This Row],[Kosten derden exclusief btw]]=1,Tb_Activiteiten[[#Headers],[Kosten derden exclusief btw]],""))</f>
        <v/>
      </c>
      <c r="AJ1031" t="str">
        <f>IF(ISNUMBER(FIND("overige",Methode_Keuze)),"",IF(Tb_Activiteiten[[#This Row],[Niet verrekenbare btw]]=1,Tb_Activiteiten[[#Headers],[Niet verrekenbare btw]],""))</f>
        <v/>
      </c>
      <c r="AK1031" t="str">
        <f>IF(ISNUMBER(FIND("overige",Methode_Keuze)),"",IF(Tb_Activiteiten[[#This Row],[Grondkosten]]=1,Tb_Activiteiten[[#Headers],[Grondkosten]],""))</f>
        <v/>
      </c>
      <c r="AL1031" t="str">
        <f>IF(ISNUMBER(FIND("overige",Methode_Keuze)),"",IF(Tb_Activiteiten[[#This Row],[Bijdrage in natura (overige)]]=1,Tb_Activiteiten[[#Headers],[Bijdrage in natura (overige)]],""))</f>
        <v/>
      </c>
      <c r="AM1031" t="str">
        <f>IF(ISNUMBER(FIND("overige",Methode_Keuze)),"",IF(Tb_Activiteiten[[#This Row],[Bijdrage in natura (vrijwilligers)]]=1,Tb_Activiteiten[[#Headers],[Bijdrage in natura (vrijwilligers)]],""))</f>
        <v/>
      </c>
      <c r="AN1031" t="str">
        <f>IF(ISNUMBER(FIND("overige",Methode_Keuze)),"",IF(Tb_Activiteiten[[#This Row],[Afschrijvingskosten]]=1,Tb_Activiteiten[[#Headers],[Afschrijvingskosten]],""))</f>
        <v/>
      </c>
    </row>
    <row r="1032" spans="1:40" x14ac:dyDescent="0.25">
      <c r="A1032" s="192"/>
      <c r="B1032" s="192"/>
      <c r="C1032" s="192"/>
      <c r="D1032" s="192"/>
      <c r="E1032" s="192"/>
      <c r="F1032" s="192"/>
      <c r="G1032" s="192"/>
      <c r="L1032" s="71"/>
      <c r="N1032" t="str">
        <f>IFERROR(IF(VLOOKUP(Tb_Activiteiten[[#This Row],[Openstelling]],Tb_Openstelling[],2,0)=1,1,""),"")</f>
        <v/>
      </c>
      <c r="AA1032" t="str">
        <f>IF(ISNUMBER(FIND("arbeid",Methode_Keuze)),"",IF(ISNUMBER(FIND("arbeid",Methode_Keuze)),"",IF(Tb_Activiteiten[[#This Row],[Loonkosten]]=1,Tb_Activiteiten[[#Headers],[Loonkosten]],"")))</f>
        <v/>
      </c>
      <c r="AB1032" t="str">
        <f>IF(ISNUMBER(FIND("arbeid",Methode_Keuze)),"",IF(ISNUMBER(FIND("arbeid",Methode_Keuze)),"",IF(Tb_Activiteiten[[#This Row],[Eigen arbeid]]=1,Tb_Activiteiten[[#Headers],[Eigen arbeid]],"")))</f>
        <v/>
      </c>
      <c r="AC1032" t="str">
        <f>IF(ISNUMBER(FIND("arbeid",Methode_Keuze)),"",IF(ISNUMBER(FIND("arbeid",Methode_Keuze)),"",IF(Tb_Activiteiten[[#This Row],[Projectmedewerker]]=1,Tb_Activiteiten[[#Headers],[Projectmedewerker]],"")))</f>
        <v/>
      </c>
      <c r="AD1032" t="str">
        <f>IF(ISNUMBER(FIND("arbeid",Methode_Keuze)),"",IF(ISNUMBER(FIND("arbeid",Methode_Keuze)),"",IF(Tb_Activiteiten[[#This Row],[Landbouwer]]=1,Tb_Activiteiten[[#Headers],[Landbouwer]],"")))</f>
        <v/>
      </c>
      <c r="AE1032" t="str">
        <f>IF(ISNUMBER(FIND("arbeid",Methode_Keuze)),"",IF(ISNUMBER(FIND("arbeid",Methode_Keuze)),"",IF(Tb_Activiteiten[[#This Row],[Adviseur]]=1,Tb_Activiteiten[[#Headers],[Adviseur]],"")))</f>
        <v/>
      </c>
      <c r="AF1032" t="str">
        <f>IF(ISNUMBER(FIND("arbeid",Methode_Keuze)),"",IF(ISNUMBER(FIND("arbeid",Methode_Keuze)),"",IF(Tb_Activiteiten[[#This Row],[Projectleider/Expert]]=1,Tb_Activiteiten[[#Headers],[Projectleider/Expert]],"")))</f>
        <v/>
      </c>
      <c r="AG1032" t="str">
        <f>IF(ISNUMBER(FIND("arbeid",Methode_Keuze)),"",IF(ISNUMBER(FIND("arbeid",Methode_Keuze)),"",IF(Tb_Activiteiten[[#This Row],[Arbeidskosten]]=1,Tb_Activiteiten[[#Headers],[Arbeidskosten]],"")))</f>
        <v/>
      </c>
      <c r="AH1032" t="str">
        <f>IF(ISNUMBER(FIND("arbeid",Methode_Keuze)),"",IF(ISNUMBER(FIND("arbeid",Methode_Keuze)),"",IF(Tb_Activiteiten[[#This Row],[Arbeidskosten op basis van IKS]]=1,Tb_Activiteiten[[#Headers],[Arbeidskosten op basis van IKS]],"")))</f>
        <v/>
      </c>
      <c r="AI1032" t="str">
        <f>IF(ISNUMBER(FIND("overige",Methode_Keuze)),"",IF(Tb_Activiteiten[[#This Row],[Kosten derden exclusief btw]]=1,Tb_Activiteiten[[#Headers],[Kosten derden exclusief btw]],""))</f>
        <v/>
      </c>
      <c r="AJ1032" t="str">
        <f>IF(ISNUMBER(FIND("overige",Methode_Keuze)),"",IF(Tb_Activiteiten[[#This Row],[Niet verrekenbare btw]]=1,Tb_Activiteiten[[#Headers],[Niet verrekenbare btw]],""))</f>
        <v/>
      </c>
      <c r="AK1032" t="str">
        <f>IF(ISNUMBER(FIND("overige",Methode_Keuze)),"",IF(Tb_Activiteiten[[#This Row],[Grondkosten]]=1,Tb_Activiteiten[[#Headers],[Grondkosten]],""))</f>
        <v/>
      </c>
      <c r="AL1032" t="str">
        <f>IF(ISNUMBER(FIND("overige",Methode_Keuze)),"",IF(Tb_Activiteiten[[#This Row],[Bijdrage in natura (overige)]]=1,Tb_Activiteiten[[#Headers],[Bijdrage in natura (overige)]],""))</f>
        <v/>
      </c>
      <c r="AM1032" t="str">
        <f>IF(ISNUMBER(FIND("overige",Methode_Keuze)),"",IF(Tb_Activiteiten[[#This Row],[Bijdrage in natura (vrijwilligers)]]=1,Tb_Activiteiten[[#Headers],[Bijdrage in natura (vrijwilligers)]],""))</f>
        <v/>
      </c>
      <c r="AN1032" t="str">
        <f>IF(ISNUMBER(FIND("overige",Methode_Keuze)),"",IF(Tb_Activiteiten[[#This Row],[Afschrijvingskosten]]=1,Tb_Activiteiten[[#Headers],[Afschrijvingskosten]],""))</f>
        <v/>
      </c>
    </row>
    <row r="1033" spans="1:40" x14ac:dyDescent="0.25">
      <c r="A1033" s="192"/>
      <c r="B1033" s="192"/>
      <c r="C1033" s="192"/>
      <c r="D1033" s="192"/>
      <c r="E1033" s="192"/>
      <c r="F1033" s="192"/>
      <c r="G1033" s="192"/>
      <c r="L1033" s="71"/>
      <c r="N1033" t="str">
        <f>IFERROR(IF(VLOOKUP(Tb_Activiteiten[[#This Row],[Openstelling]],Tb_Openstelling[],2,0)=1,1,""),"")</f>
        <v/>
      </c>
      <c r="AA1033" t="str">
        <f>IF(ISNUMBER(FIND("arbeid",Methode_Keuze)),"",IF(ISNUMBER(FIND("arbeid",Methode_Keuze)),"",IF(Tb_Activiteiten[[#This Row],[Loonkosten]]=1,Tb_Activiteiten[[#Headers],[Loonkosten]],"")))</f>
        <v/>
      </c>
      <c r="AB1033" t="str">
        <f>IF(ISNUMBER(FIND("arbeid",Methode_Keuze)),"",IF(ISNUMBER(FIND("arbeid",Methode_Keuze)),"",IF(Tb_Activiteiten[[#This Row],[Eigen arbeid]]=1,Tb_Activiteiten[[#Headers],[Eigen arbeid]],"")))</f>
        <v/>
      </c>
      <c r="AC1033" t="str">
        <f>IF(ISNUMBER(FIND("arbeid",Methode_Keuze)),"",IF(ISNUMBER(FIND("arbeid",Methode_Keuze)),"",IF(Tb_Activiteiten[[#This Row],[Projectmedewerker]]=1,Tb_Activiteiten[[#Headers],[Projectmedewerker]],"")))</f>
        <v/>
      </c>
      <c r="AD1033" t="str">
        <f>IF(ISNUMBER(FIND("arbeid",Methode_Keuze)),"",IF(ISNUMBER(FIND("arbeid",Methode_Keuze)),"",IF(Tb_Activiteiten[[#This Row],[Landbouwer]]=1,Tb_Activiteiten[[#Headers],[Landbouwer]],"")))</f>
        <v/>
      </c>
      <c r="AE1033" t="str">
        <f>IF(ISNUMBER(FIND("arbeid",Methode_Keuze)),"",IF(ISNUMBER(FIND("arbeid",Methode_Keuze)),"",IF(Tb_Activiteiten[[#This Row],[Adviseur]]=1,Tb_Activiteiten[[#Headers],[Adviseur]],"")))</f>
        <v/>
      </c>
      <c r="AF1033" t="str">
        <f>IF(ISNUMBER(FIND("arbeid",Methode_Keuze)),"",IF(ISNUMBER(FIND("arbeid",Methode_Keuze)),"",IF(Tb_Activiteiten[[#This Row],[Projectleider/Expert]]=1,Tb_Activiteiten[[#Headers],[Projectleider/Expert]],"")))</f>
        <v/>
      </c>
      <c r="AG1033" t="str">
        <f>IF(ISNUMBER(FIND("arbeid",Methode_Keuze)),"",IF(ISNUMBER(FIND("arbeid",Methode_Keuze)),"",IF(Tb_Activiteiten[[#This Row],[Arbeidskosten]]=1,Tb_Activiteiten[[#Headers],[Arbeidskosten]],"")))</f>
        <v/>
      </c>
      <c r="AH1033" t="str">
        <f>IF(ISNUMBER(FIND("arbeid",Methode_Keuze)),"",IF(ISNUMBER(FIND("arbeid",Methode_Keuze)),"",IF(Tb_Activiteiten[[#This Row],[Arbeidskosten op basis van IKS]]=1,Tb_Activiteiten[[#Headers],[Arbeidskosten op basis van IKS]],"")))</f>
        <v/>
      </c>
      <c r="AI1033" t="str">
        <f>IF(ISNUMBER(FIND("overige",Methode_Keuze)),"",IF(Tb_Activiteiten[[#This Row],[Kosten derden exclusief btw]]=1,Tb_Activiteiten[[#Headers],[Kosten derden exclusief btw]],""))</f>
        <v/>
      </c>
      <c r="AJ1033" t="str">
        <f>IF(ISNUMBER(FIND("overige",Methode_Keuze)),"",IF(Tb_Activiteiten[[#This Row],[Niet verrekenbare btw]]=1,Tb_Activiteiten[[#Headers],[Niet verrekenbare btw]],""))</f>
        <v/>
      </c>
      <c r="AK1033" t="str">
        <f>IF(ISNUMBER(FIND("overige",Methode_Keuze)),"",IF(Tb_Activiteiten[[#This Row],[Grondkosten]]=1,Tb_Activiteiten[[#Headers],[Grondkosten]],""))</f>
        <v/>
      </c>
      <c r="AL1033" t="str">
        <f>IF(ISNUMBER(FIND("overige",Methode_Keuze)),"",IF(Tb_Activiteiten[[#This Row],[Bijdrage in natura (overige)]]=1,Tb_Activiteiten[[#Headers],[Bijdrage in natura (overige)]],""))</f>
        <v/>
      </c>
      <c r="AM1033" t="str">
        <f>IF(ISNUMBER(FIND("overige",Methode_Keuze)),"",IF(Tb_Activiteiten[[#This Row],[Bijdrage in natura (vrijwilligers)]]=1,Tb_Activiteiten[[#Headers],[Bijdrage in natura (vrijwilligers)]],""))</f>
        <v/>
      </c>
      <c r="AN1033" t="str">
        <f>IF(ISNUMBER(FIND("overige",Methode_Keuze)),"",IF(Tb_Activiteiten[[#This Row],[Afschrijvingskosten]]=1,Tb_Activiteiten[[#Headers],[Afschrijvingskosten]],""))</f>
        <v/>
      </c>
    </row>
    <row r="1034" spans="1:40" x14ac:dyDescent="0.25">
      <c r="A1034" s="192"/>
      <c r="B1034" s="192"/>
      <c r="C1034" s="192"/>
      <c r="D1034" s="192"/>
      <c r="E1034" s="192"/>
      <c r="F1034" s="192"/>
      <c r="G1034" s="192"/>
      <c r="L1034" s="71"/>
      <c r="N1034" t="str">
        <f>IFERROR(IF(VLOOKUP(Tb_Activiteiten[[#This Row],[Openstelling]],Tb_Openstelling[],2,0)=1,1,""),"")</f>
        <v/>
      </c>
      <c r="AA1034" t="str">
        <f>IF(ISNUMBER(FIND("arbeid",Methode_Keuze)),"",IF(ISNUMBER(FIND("arbeid",Methode_Keuze)),"",IF(Tb_Activiteiten[[#This Row],[Loonkosten]]=1,Tb_Activiteiten[[#Headers],[Loonkosten]],"")))</f>
        <v/>
      </c>
      <c r="AB1034" t="str">
        <f>IF(ISNUMBER(FIND("arbeid",Methode_Keuze)),"",IF(ISNUMBER(FIND("arbeid",Methode_Keuze)),"",IF(Tb_Activiteiten[[#This Row],[Eigen arbeid]]=1,Tb_Activiteiten[[#Headers],[Eigen arbeid]],"")))</f>
        <v/>
      </c>
      <c r="AC1034" t="str">
        <f>IF(ISNUMBER(FIND("arbeid",Methode_Keuze)),"",IF(ISNUMBER(FIND("arbeid",Methode_Keuze)),"",IF(Tb_Activiteiten[[#This Row],[Projectmedewerker]]=1,Tb_Activiteiten[[#Headers],[Projectmedewerker]],"")))</f>
        <v/>
      </c>
      <c r="AD1034" t="str">
        <f>IF(ISNUMBER(FIND("arbeid",Methode_Keuze)),"",IF(ISNUMBER(FIND("arbeid",Methode_Keuze)),"",IF(Tb_Activiteiten[[#This Row],[Landbouwer]]=1,Tb_Activiteiten[[#Headers],[Landbouwer]],"")))</f>
        <v/>
      </c>
      <c r="AE1034" t="str">
        <f>IF(ISNUMBER(FIND("arbeid",Methode_Keuze)),"",IF(ISNUMBER(FIND("arbeid",Methode_Keuze)),"",IF(Tb_Activiteiten[[#This Row],[Adviseur]]=1,Tb_Activiteiten[[#Headers],[Adviseur]],"")))</f>
        <v/>
      </c>
      <c r="AF1034" t="str">
        <f>IF(ISNUMBER(FIND("arbeid",Methode_Keuze)),"",IF(ISNUMBER(FIND("arbeid",Methode_Keuze)),"",IF(Tb_Activiteiten[[#This Row],[Projectleider/Expert]]=1,Tb_Activiteiten[[#Headers],[Projectleider/Expert]],"")))</f>
        <v/>
      </c>
      <c r="AG1034" t="str">
        <f>IF(ISNUMBER(FIND("arbeid",Methode_Keuze)),"",IF(ISNUMBER(FIND("arbeid",Methode_Keuze)),"",IF(Tb_Activiteiten[[#This Row],[Arbeidskosten]]=1,Tb_Activiteiten[[#Headers],[Arbeidskosten]],"")))</f>
        <v/>
      </c>
      <c r="AH1034" t="str">
        <f>IF(ISNUMBER(FIND("arbeid",Methode_Keuze)),"",IF(ISNUMBER(FIND("arbeid",Methode_Keuze)),"",IF(Tb_Activiteiten[[#This Row],[Arbeidskosten op basis van IKS]]=1,Tb_Activiteiten[[#Headers],[Arbeidskosten op basis van IKS]],"")))</f>
        <v/>
      </c>
      <c r="AI1034" t="str">
        <f>IF(ISNUMBER(FIND("overige",Methode_Keuze)),"",IF(Tb_Activiteiten[[#This Row],[Kosten derden exclusief btw]]=1,Tb_Activiteiten[[#Headers],[Kosten derden exclusief btw]],""))</f>
        <v/>
      </c>
      <c r="AJ1034" t="str">
        <f>IF(ISNUMBER(FIND("overige",Methode_Keuze)),"",IF(Tb_Activiteiten[[#This Row],[Niet verrekenbare btw]]=1,Tb_Activiteiten[[#Headers],[Niet verrekenbare btw]],""))</f>
        <v/>
      </c>
      <c r="AK1034" t="str">
        <f>IF(ISNUMBER(FIND("overige",Methode_Keuze)),"",IF(Tb_Activiteiten[[#This Row],[Grondkosten]]=1,Tb_Activiteiten[[#Headers],[Grondkosten]],""))</f>
        <v/>
      </c>
      <c r="AL1034" t="str">
        <f>IF(ISNUMBER(FIND("overige",Methode_Keuze)),"",IF(Tb_Activiteiten[[#This Row],[Bijdrage in natura (overige)]]=1,Tb_Activiteiten[[#Headers],[Bijdrage in natura (overige)]],""))</f>
        <v/>
      </c>
      <c r="AM1034" t="str">
        <f>IF(ISNUMBER(FIND("overige",Methode_Keuze)),"",IF(Tb_Activiteiten[[#This Row],[Bijdrage in natura (vrijwilligers)]]=1,Tb_Activiteiten[[#Headers],[Bijdrage in natura (vrijwilligers)]],""))</f>
        <v/>
      </c>
      <c r="AN1034" t="str">
        <f>IF(ISNUMBER(FIND("overige",Methode_Keuze)),"",IF(Tb_Activiteiten[[#This Row],[Afschrijvingskosten]]=1,Tb_Activiteiten[[#Headers],[Afschrijvingskosten]],""))</f>
        <v/>
      </c>
    </row>
    <row r="1035" spans="1:40" x14ac:dyDescent="0.25">
      <c r="A1035" s="192"/>
      <c r="B1035" s="192"/>
      <c r="C1035" s="192"/>
      <c r="D1035" s="192"/>
      <c r="E1035" s="192"/>
      <c r="F1035" s="192"/>
      <c r="G1035" s="192"/>
      <c r="L1035" s="71"/>
      <c r="N1035" t="str">
        <f>IFERROR(IF(VLOOKUP(Tb_Activiteiten[[#This Row],[Openstelling]],Tb_Openstelling[],2,0)=1,1,""),"")</f>
        <v/>
      </c>
      <c r="AA1035" t="str">
        <f>IF(ISNUMBER(FIND("arbeid",Methode_Keuze)),"",IF(ISNUMBER(FIND("arbeid",Methode_Keuze)),"",IF(Tb_Activiteiten[[#This Row],[Loonkosten]]=1,Tb_Activiteiten[[#Headers],[Loonkosten]],"")))</f>
        <v/>
      </c>
      <c r="AB1035" t="str">
        <f>IF(ISNUMBER(FIND("arbeid",Methode_Keuze)),"",IF(ISNUMBER(FIND("arbeid",Methode_Keuze)),"",IF(Tb_Activiteiten[[#This Row],[Eigen arbeid]]=1,Tb_Activiteiten[[#Headers],[Eigen arbeid]],"")))</f>
        <v/>
      </c>
      <c r="AC1035" t="str">
        <f>IF(ISNUMBER(FIND("arbeid",Methode_Keuze)),"",IF(ISNUMBER(FIND("arbeid",Methode_Keuze)),"",IF(Tb_Activiteiten[[#This Row],[Projectmedewerker]]=1,Tb_Activiteiten[[#Headers],[Projectmedewerker]],"")))</f>
        <v/>
      </c>
      <c r="AD1035" t="str">
        <f>IF(ISNUMBER(FIND("arbeid",Methode_Keuze)),"",IF(ISNUMBER(FIND("arbeid",Methode_Keuze)),"",IF(Tb_Activiteiten[[#This Row],[Landbouwer]]=1,Tb_Activiteiten[[#Headers],[Landbouwer]],"")))</f>
        <v/>
      </c>
      <c r="AE1035" t="str">
        <f>IF(ISNUMBER(FIND("arbeid",Methode_Keuze)),"",IF(ISNUMBER(FIND("arbeid",Methode_Keuze)),"",IF(Tb_Activiteiten[[#This Row],[Adviseur]]=1,Tb_Activiteiten[[#Headers],[Adviseur]],"")))</f>
        <v/>
      </c>
      <c r="AF1035" t="str">
        <f>IF(ISNUMBER(FIND("arbeid",Methode_Keuze)),"",IF(ISNUMBER(FIND("arbeid",Methode_Keuze)),"",IF(Tb_Activiteiten[[#This Row],[Projectleider/Expert]]=1,Tb_Activiteiten[[#Headers],[Projectleider/Expert]],"")))</f>
        <v/>
      </c>
      <c r="AG1035" t="str">
        <f>IF(ISNUMBER(FIND("arbeid",Methode_Keuze)),"",IF(ISNUMBER(FIND("arbeid",Methode_Keuze)),"",IF(Tb_Activiteiten[[#This Row],[Arbeidskosten]]=1,Tb_Activiteiten[[#Headers],[Arbeidskosten]],"")))</f>
        <v/>
      </c>
      <c r="AH1035" t="str">
        <f>IF(ISNUMBER(FIND("arbeid",Methode_Keuze)),"",IF(ISNUMBER(FIND("arbeid",Methode_Keuze)),"",IF(Tb_Activiteiten[[#This Row],[Arbeidskosten op basis van IKS]]=1,Tb_Activiteiten[[#Headers],[Arbeidskosten op basis van IKS]],"")))</f>
        <v/>
      </c>
      <c r="AI1035" t="str">
        <f>IF(ISNUMBER(FIND("overige",Methode_Keuze)),"",IF(Tb_Activiteiten[[#This Row],[Kosten derden exclusief btw]]=1,Tb_Activiteiten[[#Headers],[Kosten derden exclusief btw]],""))</f>
        <v/>
      </c>
      <c r="AJ1035" t="str">
        <f>IF(ISNUMBER(FIND("overige",Methode_Keuze)),"",IF(Tb_Activiteiten[[#This Row],[Niet verrekenbare btw]]=1,Tb_Activiteiten[[#Headers],[Niet verrekenbare btw]],""))</f>
        <v/>
      </c>
      <c r="AK1035" t="str">
        <f>IF(ISNUMBER(FIND("overige",Methode_Keuze)),"",IF(Tb_Activiteiten[[#This Row],[Grondkosten]]=1,Tb_Activiteiten[[#Headers],[Grondkosten]],""))</f>
        <v/>
      </c>
      <c r="AL1035" t="str">
        <f>IF(ISNUMBER(FIND("overige",Methode_Keuze)),"",IF(Tb_Activiteiten[[#This Row],[Bijdrage in natura (overige)]]=1,Tb_Activiteiten[[#Headers],[Bijdrage in natura (overige)]],""))</f>
        <v/>
      </c>
      <c r="AM1035" t="str">
        <f>IF(ISNUMBER(FIND("overige",Methode_Keuze)),"",IF(Tb_Activiteiten[[#This Row],[Bijdrage in natura (vrijwilligers)]]=1,Tb_Activiteiten[[#Headers],[Bijdrage in natura (vrijwilligers)]],""))</f>
        <v/>
      </c>
      <c r="AN1035" t="str">
        <f>IF(ISNUMBER(FIND("overige",Methode_Keuze)),"",IF(Tb_Activiteiten[[#This Row],[Afschrijvingskosten]]=1,Tb_Activiteiten[[#Headers],[Afschrijvingskosten]],""))</f>
        <v/>
      </c>
    </row>
    <row r="1036" spans="1:40" x14ac:dyDescent="0.25">
      <c r="A1036" s="192"/>
      <c r="B1036" s="192"/>
      <c r="C1036" s="192"/>
      <c r="D1036" s="192"/>
      <c r="E1036" s="192"/>
      <c r="F1036" s="192"/>
      <c r="G1036" s="192"/>
      <c r="L1036" s="71"/>
      <c r="N1036" t="str">
        <f>IFERROR(IF(VLOOKUP(Tb_Activiteiten[[#This Row],[Openstelling]],Tb_Openstelling[],2,0)=1,1,""),"")</f>
        <v/>
      </c>
      <c r="AA1036" t="str">
        <f>IF(ISNUMBER(FIND("arbeid",Methode_Keuze)),"",IF(ISNUMBER(FIND("arbeid",Methode_Keuze)),"",IF(Tb_Activiteiten[[#This Row],[Loonkosten]]=1,Tb_Activiteiten[[#Headers],[Loonkosten]],"")))</f>
        <v/>
      </c>
      <c r="AB1036" t="str">
        <f>IF(ISNUMBER(FIND("arbeid",Methode_Keuze)),"",IF(ISNUMBER(FIND("arbeid",Methode_Keuze)),"",IF(Tb_Activiteiten[[#This Row],[Eigen arbeid]]=1,Tb_Activiteiten[[#Headers],[Eigen arbeid]],"")))</f>
        <v/>
      </c>
      <c r="AC1036" t="str">
        <f>IF(ISNUMBER(FIND("arbeid",Methode_Keuze)),"",IF(ISNUMBER(FIND("arbeid",Methode_Keuze)),"",IF(Tb_Activiteiten[[#This Row],[Projectmedewerker]]=1,Tb_Activiteiten[[#Headers],[Projectmedewerker]],"")))</f>
        <v/>
      </c>
      <c r="AD1036" t="str">
        <f>IF(ISNUMBER(FIND("arbeid",Methode_Keuze)),"",IF(ISNUMBER(FIND("arbeid",Methode_Keuze)),"",IF(Tb_Activiteiten[[#This Row],[Landbouwer]]=1,Tb_Activiteiten[[#Headers],[Landbouwer]],"")))</f>
        <v/>
      </c>
      <c r="AE1036" t="str">
        <f>IF(ISNUMBER(FIND("arbeid",Methode_Keuze)),"",IF(ISNUMBER(FIND("arbeid",Methode_Keuze)),"",IF(Tb_Activiteiten[[#This Row],[Adviseur]]=1,Tb_Activiteiten[[#Headers],[Adviseur]],"")))</f>
        <v/>
      </c>
      <c r="AF1036" t="str">
        <f>IF(ISNUMBER(FIND("arbeid",Methode_Keuze)),"",IF(ISNUMBER(FIND("arbeid",Methode_Keuze)),"",IF(Tb_Activiteiten[[#This Row],[Projectleider/Expert]]=1,Tb_Activiteiten[[#Headers],[Projectleider/Expert]],"")))</f>
        <v/>
      </c>
      <c r="AG1036" t="str">
        <f>IF(ISNUMBER(FIND("arbeid",Methode_Keuze)),"",IF(ISNUMBER(FIND("arbeid",Methode_Keuze)),"",IF(Tb_Activiteiten[[#This Row],[Arbeidskosten]]=1,Tb_Activiteiten[[#Headers],[Arbeidskosten]],"")))</f>
        <v/>
      </c>
      <c r="AH1036" t="str">
        <f>IF(ISNUMBER(FIND("arbeid",Methode_Keuze)),"",IF(ISNUMBER(FIND("arbeid",Methode_Keuze)),"",IF(Tb_Activiteiten[[#This Row],[Arbeidskosten op basis van IKS]]=1,Tb_Activiteiten[[#Headers],[Arbeidskosten op basis van IKS]],"")))</f>
        <v/>
      </c>
      <c r="AI1036" t="str">
        <f>IF(ISNUMBER(FIND("overige",Methode_Keuze)),"",IF(Tb_Activiteiten[[#This Row],[Kosten derden exclusief btw]]=1,Tb_Activiteiten[[#Headers],[Kosten derden exclusief btw]],""))</f>
        <v/>
      </c>
      <c r="AJ1036" t="str">
        <f>IF(ISNUMBER(FIND("overige",Methode_Keuze)),"",IF(Tb_Activiteiten[[#This Row],[Niet verrekenbare btw]]=1,Tb_Activiteiten[[#Headers],[Niet verrekenbare btw]],""))</f>
        <v/>
      </c>
      <c r="AK1036" t="str">
        <f>IF(ISNUMBER(FIND("overige",Methode_Keuze)),"",IF(Tb_Activiteiten[[#This Row],[Grondkosten]]=1,Tb_Activiteiten[[#Headers],[Grondkosten]],""))</f>
        <v/>
      </c>
      <c r="AL1036" t="str">
        <f>IF(ISNUMBER(FIND("overige",Methode_Keuze)),"",IF(Tb_Activiteiten[[#This Row],[Bijdrage in natura (overige)]]=1,Tb_Activiteiten[[#Headers],[Bijdrage in natura (overige)]],""))</f>
        <v/>
      </c>
      <c r="AM1036" t="str">
        <f>IF(ISNUMBER(FIND("overige",Methode_Keuze)),"",IF(Tb_Activiteiten[[#This Row],[Bijdrage in natura (vrijwilligers)]]=1,Tb_Activiteiten[[#Headers],[Bijdrage in natura (vrijwilligers)]],""))</f>
        <v/>
      </c>
      <c r="AN1036" t="str">
        <f>IF(ISNUMBER(FIND("overige",Methode_Keuze)),"",IF(Tb_Activiteiten[[#This Row],[Afschrijvingskosten]]=1,Tb_Activiteiten[[#Headers],[Afschrijvingskosten]],""))</f>
        <v/>
      </c>
    </row>
    <row r="1037" spans="1:40" x14ac:dyDescent="0.25">
      <c r="A1037" s="192"/>
      <c r="B1037" s="192"/>
      <c r="C1037" s="192"/>
      <c r="D1037" s="192"/>
      <c r="E1037" s="192"/>
      <c r="F1037" s="192"/>
      <c r="G1037" s="192"/>
      <c r="L1037" s="71"/>
      <c r="N1037" t="str">
        <f>IFERROR(IF(VLOOKUP(Tb_Activiteiten[[#This Row],[Openstelling]],Tb_Openstelling[],2,0)=1,1,""),"")</f>
        <v/>
      </c>
      <c r="AA1037" t="str">
        <f>IF(ISNUMBER(FIND("arbeid",Methode_Keuze)),"",IF(ISNUMBER(FIND("arbeid",Methode_Keuze)),"",IF(Tb_Activiteiten[[#This Row],[Loonkosten]]=1,Tb_Activiteiten[[#Headers],[Loonkosten]],"")))</f>
        <v/>
      </c>
      <c r="AB1037" t="str">
        <f>IF(ISNUMBER(FIND("arbeid",Methode_Keuze)),"",IF(ISNUMBER(FIND("arbeid",Methode_Keuze)),"",IF(Tb_Activiteiten[[#This Row],[Eigen arbeid]]=1,Tb_Activiteiten[[#Headers],[Eigen arbeid]],"")))</f>
        <v/>
      </c>
      <c r="AC1037" t="str">
        <f>IF(ISNUMBER(FIND("arbeid",Methode_Keuze)),"",IF(ISNUMBER(FIND("arbeid",Methode_Keuze)),"",IF(Tb_Activiteiten[[#This Row],[Projectmedewerker]]=1,Tb_Activiteiten[[#Headers],[Projectmedewerker]],"")))</f>
        <v/>
      </c>
      <c r="AD1037" t="str">
        <f>IF(ISNUMBER(FIND("arbeid",Methode_Keuze)),"",IF(ISNUMBER(FIND("arbeid",Methode_Keuze)),"",IF(Tb_Activiteiten[[#This Row],[Landbouwer]]=1,Tb_Activiteiten[[#Headers],[Landbouwer]],"")))</f>
        <v/>
      </c>
      <c r="AE1037" t="str">
        <f>IF(ISNUMBER(FIND("arbeid",Methode_Keuze)),"",IF(ISNUMBER(FIND("arbeid",Methode_Keuze)),"",IF(Tb_Activiteiten[[#This Row],[Adviseur]]=1,Tb_Activiteiten[[#Headers],[Adviseur]],"")))</f>
        <v/>
      </c>
      <c r="AF1037" t="str">
        <f>IF(ISNUMBER(FIND("arbeid",Methode_Keuze)),"",IF(ISNUMBER(FIND("arbeid",Methode_Keuze)),"",IF(Tb_Activiteiten[[#This Row],[Projectleider/Expert]]=1,Tb_Activiteiten[[#Headers],[Projectleider/Expert]],"")))</f>
        <v/>
      </c>
      <c r="AG1037" t="str">
        <f>IF(ISNUMBER(FIND("arbeid",Methode_Keuze)),"",IF(ISNUMBER(FIND("arbeid",Methode_Keuze)),"",IF(Tb_Activiteiten[[#This Row],[Arbeidskosten]]=1,Tb_Activiteiten[[#Headers],[Arbeidskosten]],"")))</f>
        <v/>
      </c>
      <c r="AH1037" t="str">
        <f>IF(ISNUMBER(FIND("arbeid",Methode_Keuze)),"",IF(ISNUMBER(FIND("arbeid",Methode_Keuze)),"",IF(Tb_Activiteiten[[#This Row],[Arbeidskosten op basis van IKS]]=1,Tb_Activiteiten[[#Headers],[Arbeidskosten op basis van IKS]],"")))</f>
        <v/>
      </c>
      <c r="AI1037" t="str">
        <f>IF(ISNUMBER(FIND("overige",Methode_Keuze)),"",IF(Tb_Activiteiten[[#This Row],[Kosten derden exclusief btw]]=1,Tb_Activiteiten[[#Headers],[Kosten derden exclusief btw]],""))</f>
        <v/>
      </c>
      <c r="AJ1037" t="str">
        <f>IF(ISNUMBER(FIND("overige",Methode_Keuze)),"",IF(Tb_Activiteiten[[#This Row],[Niet verrekenbare btw]]=1,Tb_Activiteiten[[#Headers],[Niet verrekenbare btw]],""))</f>
        <v/>
      </c>
      <c r="AK1037" t="str">
        <f>IF(ISNUMBER(FIND("overige",Methode_Keuze)),"",IF(Tb_Activiteiten[[#This Row],[Grondkosten]]=1,Tb_Activiteiten[[#Headers],[Grondkosten]],""))</f>
        <v/>
      </c>
      <c r="AL1037" t="str">
        <f>IF(ISNUMBER(FIND("overige",Methode_Keuze)),"",IF(Tb_Activiteiten[[#This Row],[Bijdrage in natura (overige)]]=1,Tb_Activiteiten[[#Headers],[Bijdrage in natura (overige)]],""))</f>
        <v/>
      </c>
      <c r="AM1037" t="str">
        <f>IF(ISNUMBER(FIND("overige",Methode_Keuze)),"",IF(Tb_Activiteiten[[#This Row],[Bijdrage in natura (vrijwilligers)]]=1,Tb_Activiteiten[[#Headers],[Bijdrage in natura (vrijwilligers)]],""))</f>
        <v/>
      </c>
      <c r="AN1037" t="str">
        <f>IF(ISNUMBER(FIND("overige",Methode_Keuze)),"",IF(Tb_Activiteiten[[#This Row],[Afschrijvingskosten]]=1,Tb_Activiteiten[[#Headers],[Afschrijvingskosten]],""))</f>
        <v/>
      </c>
    </row>
    <row r="1038" spans="1:40" x14ac:dyDescent="0.25">
      <c r="A1038" s="192"/>
      <c r="B1038" s="192"/>
      <c r="C1038" s="192"/>
      <c r="D1038" s="192"/>
      <c r="E1038" s="192"/>
      <c r="F1038" s="192"/>
      <c r="G1038" s="192"/>
      <c r="L1038" s="71"/>
      <c r="N1038" t="str">
        <f>IFERROR(IF(VLOOKUP(Tb_Activiteiten[[#This Row],[Openstelling]],Tb_Openstelling[],2,0)=1,1,""),"")</f>
        <v/>
      </c>
      <c r="AA1038" t="str">
        <f>IF(ISNUMBER(FIND("arbeid",Methode_Keuze)),"",IF(ISNUMBER(FIND("arbeid",Methode_Keuze)),"",IF(Tb_Activiteiten[[#This Row],[Loonkosten]]=1,Tb_Activiteiten[[#Headers],[Loonkosten]],"")))</f>
        <v/>
      </c>
      <c r="AB1038" t="str">
        <f>IF(ISNUMBER(FIND("arbeid",Methode_Keuze)),"",IF(ISNUMBER(FIND("arbeid",Methode_Keuze)),"",IF(Tb_Activiteiten[[#This Row],[Eigen arbeid]]=1,Tb_Activiteiten[[#Headers],[Eigen arbeid]],"")))</f>
        <v/>
      </c>
      <c r="AC1038" t="str">
        <f>IF(ISNUMBER(FIND("arbeid",Methode_Keuze)),"",IF(ISNUMBER(FIND("arbeid",Methode_Keuze)),"",IF(Tb_Activiteiten[[#This Row],[Projectmedewerker]]=1,Tb_Activiteiten[[#Headers],[Projectmedewerker]],"")))</f>
        <v/>
      </c>
      <c r="AD1038" t="str">
        <f>IF(ISNUMBER(FIND("arbeid",Methode_Keuze)),"",IF(ISNUMBER(FIND("arbeid",Methode_Keuze)),"",IF(Tb_Activiteiten[[#This Row],[Landbouwer]]=1,Tb_Activiteiten[[#Headers],[Landbouwer]],"")))</f>
        <v/>
      </c>
      <c r="AE1038" t="str">
        <f>IF(ISNUMBER(FIND("arbeid",Methode_Keuze)),"",IF(ISNUMBER(FIND("arbeid",Methode_Keuze)),"",IF(Tb_Activiteiten[[#This Row],[Adviseur]]=1,Tb_Activiteiten[[#Headers],[Adviseur]],"")))</f>
        <v/>
      </c>
      <c r="AF1038" t="str">
        <f>IF(ISNUMBER(FIND("arbeid",Methode_Keuze)),"",IF(ISNUMBER(FIND("arbeid",Methode_Keuze)),"",IF(Tb_Activiteiten[[#This Row],[Projectleider/Expert]]=1,Tb_Activiteiten[[#Headers],[Projectleider/Expert]],"")))</f>
        <v/>
      </c>
      <c r="AG1038" t="str">
        <f>IF(ISNUMBER(FIND("arbeid",Methode_Keuze)),"",IF(ISNUMBER(FIND("arbeid",Methode_Keuze)),"",IF(Tb_Activiteiten[[#This Row],[Arbeidskosten]]=1,Tb_Activiteiten[[#Headers],[Arbeidskosten]],"")))</f>
        <v/>
      </c>
      <c r="AH1038" t="str">
        <f>IF(ISNUMBER(FIND("arbeid",Methode_Keuze)),"",IF(ISNUMBER(FIND("arbeid",Methode_Keuze)),"",IF(Tb_Activiteiten[[#This Row],[Arbeidskosten op basis van IKS]]=1,Tb_Activiteiten[[#Headers],[Arbeidskosten op basis van IKS]],"")))</f>
        <v/>
      </c>
      <c r="AI1038" t="str">
        <f>IF(ISNUMBER(FIND("overige",Methode_Keuze)),"",IF(Tb_Activiteiten[[#This Row],[Kosten derden exclusief btw]]=1,Tb_Activiteiten[[#Headers],[Kosten derden exclusief btw]],""))</f>
        <v/>
      </c>
      <c r="AJ1038" t="str">
        <f>IF(ISNUMBER(FIND("overige",Methode_Keuze)),"",IF(Tb_Activiteiten[[#This Row],[Niet verrekenbare btw]]=1,Tb_Activiteiten[[#Headers],[Niet verrekenbare btw]],""))</f>
        <v/>
      </c>
      <c r="AK1038" t="str">
        <f>IF(ISNUMBER(FIND("overige",Methode_Keuze)),"",IF(Tb_Activiteiten[[#This Row],[Grondkosten]]=1,Tb_Activiteiten[[#Headers],[Grondkosten]],""))</f>
        <v/>
      </c>
      <c r="AL1038" t="str">
        <f>IF(ISNUMBER(FIND("overige",Methode_Keuze)),"",IF(Tb_Activiteiten[[#This Row],[Bijdrage in natura (overige)]]=1,Tb_Activiteiten[[#Headers],[Bijdrage in natura (overige)]],""))</f>
        <v/>
      </c>
      <c r="AM1038" t="str">
        <f>IF(ISNUMBER(FIND("overige",Methode_Keuze)),"",IF(Tb_Activiteiten[[#This Row],[Bijdrage in natura (vrijwilligers)]]=1,Tb_Activiteiten[[#Headers],[Bijdrage in natura (vrijwilligers)]],""))</f>
        <v/>
      </c>
      <c r="AN1038" t="str">
        <f>IF(ISNUMBER(FIND("overige",Methode_Keuze)),"",IF(Tb_Activiteiten[[#This Row],[Afschrijvingskosten]]=1,Tb_Activiteiten[[#Headers],[Afschrijvingskosten]],""))</f>
        <v/>
      </c>
    </row>
    <row r="1039" spans="1:40" x14ac:dyDescent="0.25">
      <c r="A1039" s="192"/>
      <c r="B1039" s="192"/>
      <c r="C1039" s="192"/>
      <c r="D1039" s="192"/>
      <c r="E1039" s="192"/>
      <c r="F1039" s="192"/>
      <c r="G1039" s="192"/>
      <c r="L1039" s="71"/>
      <c r="N1039" t="str">
        <f>IFERROR(IF(VLOOKUP(Tb_Activiteiten[[#This Row],[Openstelling]],Tb_Openstelling[],2,0)=1,1,""),"")</f>
        <v/>
      </c>
      <c r="AA1039" t="str">
        <f>IF(ISNUMBER(FIND("arbeid",Methode_Keuze)),"",IF(ISNUMBER(FIND("arbeid",Methode_Keuze)),"",IF(Tb_Activiteiten[[#This Row],[Loonkosten]]=1,Tb_Activiteiten[[#Headers],[Loonkosten]],"")))</f>
        <v/>
      </c>
      <c r="AB1039" t="str">
        <f>IF(ISNUMBER(FIND("arbeid",Methode_Keuze)),"",IF(ISNUMBER(FIND("arbeid",Methode_Keuze)),"",IF(Tb_Activiteiten[[#This Row],[Eigen arbeid]]=1,Tb_Activiteiten[[#Headers],[Eigen arbeid]],"")))</f>
        <v/>
      </c>
      <c r="AC1039" t="str">
        <f>IF(ISNUMBER(FIND("arbeid",Methode_Keuze)),"",IF(ISNUMBER(FIND("arbeid",Methode_Keuze)),"",IF(Tb_Activiteiten[[#This Row],[Projectmedewerker]]=1,Tb_Activiteiten[[#Headers],[Projectmedewerker]],"")))</f>
        <v/>
      </c>
      <c r="AD1039" t="str">
        <f>IF(ISNUMBER(FIND("arbeid",Methode_Keuze)),"",IF(ISNUMBER(FIND("arbeid",Methode_Keuze)),"",IF(Tb_Activiteiten[[#This Row],[Landbouwer]]=1,Tb_Activiteiten[[#Headers],[Landbouwer]],"")))</f>
        <v/>
      </c>
      <c r="AE1039" t="str">
        <f>IF(ISNUMBER(FIND("arbeid",Methode_Keuze)),"",IF(ISNUMBER(FIND("arbeid",Methode_Keuze)),"",IF(Tb_Activiteiten[[#This Row],[Adviseur]]=1,Tb_Activiteiten[[#Headers],[Adviseur]],"")))</f>
        <v/>
      </c>
      <c r="AF1039" t="str">
        <f>IF(ISNUMBER(FIND("arbeid",Methode_Keuze)),"",IF(ISNUMBER(FIND("arbeid",Methode_Keuze)),"",IF(Tb_Activiteiten[[#This Row],[Projectleider/Expert]]=1,Tb_Activiteiten[[#Headers],[Projectleider/Expert]],"")))</f>
        <v/>
      </c>
      <c r="AG1039" t="str">
        <f>IF(ISNUMBER(FIND("arbeid",Methode_Keuze)),"",IF(ISNUMBER(FIND("arbeid",Methode_Keuze)),"",IF(Tb_Activiteiten[[#This Row],[Arbeidskosten]]=1,Tb_Activiteiten[[#Headers],[Arbeidskosten]],"")))</f>
        <v/>
      </c>
      <c r="AH1039" t="str">
        <f>IF(ISNUMBER(FIND("arbeid",Methode_Keuze)),"",IF(ISNUMBER(FIND("arbeid",Methode_Keuze)),"",IF(Tb_Activiteiten[[#This Row],[Arbeidskosten op basis van IKS]]=1,Tb_Activiteiten[[#Headers],[Arbeidskosten op basis van IKS]],"")))</f>
        <v/>
      </c>
      <c r="AI1039" t="str">
        <f>IF(ISNUMBER(FIND("overige",Methode_Keuze)),"",IF(Tb_Activiteiten[[#This Row],[Kosten derden exclusief btw]]=1,Tb_Activiteiten[[#Headers],[Kosten derden exclusief btw]],""))</f>
        <v/>
      </c>
      <c r="AJ1039" t="str">
        <f>IF(ISNUMBER(FIND("overige",Methode_Keuze)),"",IF(Tb_Activiteiten[[#This Row],[Niet verrekenbare btw]]=1,Tb_Activiteiten[[#Headers],[Niet verrekenbare btw]],""))</f>
        <v/>
      </c>
      <c r="AK1039" t="str">
        <f>IF(ISNUMBER(FIND("overige",Methode_Keuze)),"",IF(Tb_Activiteiten[[#This Row],[Grondkosten]]=1,Tb_Activiteiten[[#Headers],[Grondkosten]],""))</f>
        <v/>
      </c>
      <c r="AL1039" t="str">
        <f>IF(ISNUMBER(FIND("overige",Methode_Keuze)),"",IF(Tb_Activiteiten[[#This Row],[Bijdrage in natura (overige)]]=1,Tb_Activiteiten[[#Headers],[Bijdrage in natura (overige)]],""))</f>
        <v/>
      </c>
      <c r="AM1039" t="str">
        <f>IF(ISNUMBER(FIND("overige",Methode_Keuze)),"",IF(Tb_Activiteiten[[#This Row],[Bijdrage in natura (vrijwilligers)]]=1,Tb_Activiteiten[[#Headers],[Bijdrage in natura (vrijwilligers)]],""))</f>
        <v/>
      </c>
      <c r="AN1039" t="str">
        <f>IF(ISNUMBER(FIND("overige",Methode_Keuze)),"",IF(Tb_Activiteiten[[#This Row],[Afschrijvingskosten]]=1,Tb_Activiteiten[[#Headers],[Afschrijvingskosten]],""))</f>
        <v/>
      </c>
    </row>
    <row r="1040" spans="1:40" x14ac:dyDescent="0.25">
      <c r="A1040" s="192"/>
      <c r="B1040" s="192"/>
      <c r="C1040" s="192"/>
      <c r="D1040" s="192"/>
      <c r="E1040" s="192"/>
      <c r="F1040" s="192"/>
      <c r="G1040" s="192"/>
      <c r="L1040" s="71"/>
      <c r="N1040" t="str">
        <f>IFERROR(IF(VLOOKUP(Tb_Activiteiten[[#This Row],[Openstelling]],Tb_Openstelling[],2,0)=1,1,""),"")</f>
        <v/>
      </c>
      <c r="AA1040" t="str">
        <f>IF(ISNUMBER(FIND("arbeid",Methode_Keuze)),"",IF(ISNUMBER(FIND("arbeid",Methode_Keuze)),"",IF(Tb_Activiteiten[[#This Row],[Loonkosten]]=1,Tb_Activiteiten[[#Headers],[Loonkosten]],"")))</f>
        <v/>
      </c>
      <c r="AB1040" t="str">
        <f>IF(ISNUMBER(FIND("arbeid",Methode_Keuze)),"",IF(ISNUMBER(FIND("arbeid",Methode_Keuze)),"",IF(Tb_Activiteiten[[#This Row],[Eigen arbeid]]=1,Tb_Activiteiten[[#Headers],[Eigen arbeid]],"")))</f>
        <v/>
      </c>
      <c r="AC1040" t="str">
        <f>IF(ISNUMBER(FIND("arbeid",Methode_Keuze)),"",IF(ISNUMBER(FIND("arbeid",Methode_Keuze)),"",IF(Tb_Activiteiten[[#This Row],[Projectmedewerker]]=1,Tb_Activiteiten[[#Headers],[Projectmedewerker]],"")))</f>
        <v/>
      </c>
      <c r="AD1040" t="str">
        <f>IF(ISNUMBER(FIND("arbeid",Methode_Keuze)),"",IF(ISNUMBER(FIND("arbeid",Methode_Keuze)),"",IF(Tb_Activiteiten[[#This Row],[Landbouwer]]=1,Tb_Activiteiten[[#Headers],[Landbouwer]],"")))</f>
        <v/>
      </c>
      <c r="AE1040" t="str">
        <f>IF(ISNUMBER(FIND("arbeid",Methode_Keuze)),"",IF(ISNUMBER(FIND("arbeid",Methode_Keuze)),"",IF(Tb_Activiteiten[[#This Row],[Adviseur]]=1,Tb_Activiteiten[[#Headers],[Adviseur]],"")))</f>
        <v/>
      </c>
      <c r="AF1040" t="str">
        <f>IF(ISNUMBER(FIND("arbeid",Methode_Keuze)),"",IF(ISNUMBER(FIND("arbeid",Methode_Keuze)),"",IF(Tb_Activiteiten[[#This Row],[Projectleider/Expert]]=1,Tb_Activiteiten[[#Headers],[Projectleider/Expert]],"")))</f>
        <v/>
      </c>
      <c r="AG1040" t="str">
        <f>IF(ISNUMBER(FIND("arbeid",Methode_Keuze)),"",IF(ISNUMBER(FIND("arbeid",Methode_Keuze)),"",IF(Tb_Activiteiten[[#This Row],[Arbeidskosten]]=1,Tb_Activiteiten[[#Headers],[Arbeidskosten]],"")))</f>
        <v/>
      </c>
      <c r="AH1040" t="str">
        <f>IF(ISNUMBER(FIND("arbeid",Methode_Keuze)),"",IF(ISNUMBER(FIND("arbeid",Methode_Keuze)),"",IF(Tb_Activiteiten[[#This Row],[Arbeidskosten op basis van IKS]]=1,Tb_Activiteiten[[#Headers],[Arbeidskosten op basis van IKS]],"")))</f>
        <v/>
      </c>
      <c r="AI1040" t="str">
        <f>IF(ISNUMBER(FIND("overige",Methode_Keuze)),"",IF(Tb_Activiteiten[[#This Row],[Kosten derden exclusief btw]]=1,Tb_Activiteiten[[#Headers],[Kosten derden exclusief btw]],""))</f>
        <v/>
      </c>
      <c r="AJ1040" t="str">
        <f>IF(ISNUMBER(FIND("overige",Methode_Keuze)),"",IF(Tb_Activiteiten[[#This Row],[Niet verrekenbare btw]]=1,Tb_Activiteiten[[#Headers],[Niet verrekenbare btw]],""))</f>
        <v/>
      </c>
      <c r="AK1040" t="str">
        <f>IF(ISNUMBER(FIND("overige",Methode_Keuze)),"",IF(Tb_Activiteiten[[#This Row],[Grondkosten]]=1,Tb_Activiteiten[[#Headers],[Grondkosten]],""))</f>
        <v/>
      </c>
      <c r="AL1040" t="str">
        <f>IF(ISNUMBER(FIND("overige",Methode_Keuze)),"",IF(Tb_Activiteiten[[#This Row],[Bijdrage in natura (overige)]]=1,Tb_Activiteiten[[#Headers],[Bijdrage in natura (overige)]],""))</f>
        <v/>
      </c>
      <c r="AM1040" t="str">
        <f>IF(ISNUMBER(FIND("overige",Methode_Keuze)),"",IF(Tb_Activiteiten[[#This Row],[Bijdrage in natura (vrijwilligers)]]=1,Tb_Activiteiten[[#Headers],[Bijdrage in natura (vrijwilligers)]],""))</f>
        <v/>
      </c>
      <c r="AN1040" t="str">
        <f>IF(ISNUMBER(FIND("overige",Methode_Keuze)),"",IF(Tb_Activiteiten[[#This Row],[Afschrijvingskosten]]=1,Tb_Activiteiten[[#Headers],[Afschrijvingskosten]],""))</f>
        <v/>
      </c>
    </row>
    <row r="1041" spans="1:40" x14ac:dyDescent="0.25">
      <c r="A1041" s="192"/>
      <c r="B1041" s="192"/>
      <c r="C1041" s="192"/>
      <c r="D1041" s="192"/>
      <c r="E1041" s="192"/>
      <c r="F1041" s="192"/>
      <c r="G1041" s="192"/>
      <c r="L1041" s="71"/>
      <c r="N1041" t="str">
        <f>IFERROR(IF(VLOOKUP(Tb_Activiteiten[[#This Row],[Openstelling]],Tb_Openstelling[],2,0)=1,1,""),"")</f>
        <v/>
      </c>
      <c r="AA1041" t="str">
        <f>IF(ISNUMBER(FIND("arbeid",Methode_Keuze)),"",IF(ISNUMBER(FIND("arbeid",Methode_Keuze)),"",IF(Tb_Activiteiten[[#This Row],[Loonkosten]]=1,Tb_Activiteiten[[#Headers],[Loonkosten]],"")))</f>
        <v/>
      </c>
      <c r="AB1041" t="str">
        <f>IF(ISNUMBER(FIND("arbeid",Methode_Keuze)),"",IF(ISNUMBER(FIND("arbeid",Methode_Keuze)),"",IF(Tb_Activiteiten[[#This Row],[Eigen arbeid]]=1,Tb_Activiteiten[[#Headers],[Eigen arbeid]],"")))</f>
        <v/>
      </c>
      <c r="AC1041" t="str">
        <f>IF(ISNUMBER(FIND("arbeid",Methode_Keuze)),"",IF(ISNUMBER(FIND("arbeid",Methode_Keuze)),"",IF(Tb_Activiteiten[[#This Row],[Projectmedewerker]]=1,Tb_Activiteiten[[#Headers],[Projectmedewerker]],"")))</f>
        <v/>
      </c>
      <c r="AD1041" t="str">
        <f>IF(ISNUMBER(FIND("arbeid",Methode_Keuze)),"",IF(ISNUMBER(FIND("arbeid",Methode_Keuze)),"",IF(Tb_Activiteiten[[#This Row],[Landbouwer]]=1,Tb_Activiteiten[[#Headers],[Landbouwer]],"")))</f>
        <v/>
      </c>
      <c r="AE1041" t="str">
        <f>IF(ISNUMBER(FIND("arbeid",Methode_Keuze)),"",IF(ISNUMBER(FIND("arbeid",Methode_Keuze)),"",IF(Tb_Activiteiten[[#This Row],[Adviseur]]=1,Tb_Activiteiten[[#Headers],[Adviseur]],"")))</f>
        <v/>
      </c>
      <c r="AF1041" t="str">
        <f>IF(ISNUMBER(FIND("arbeid",Methode_Keuze)),"",IF(ISNUMBER(FIND("arbeid",Methode_Keuze)),"",IF(Tb_Activiteiten[[#This Row],[Projectleider/Expert]]=1,Tb_Activiteiten[[#Headers],[Projectleider/Expert]],"")))</f>
        <v/>
      </c>
      <c r="AG1041" t="str">
        <f>IF(ISNUMBER(FIND("arbeid",Methode_Keuze)),"",IF(ISNUMBER(FIND("arbeid",Methode_Keuze)),"",IF(Tb_Activiteiten[[#This Row],[Arbeidskosten]]=1,Tb_Activiteiten[[#Headers],[Arbeidskosten]],"")))</f>
        <v/>
      </c>
      <c r="AH1041" t="str">
        <f>IF(ISNUMBER(FIND("arbeid",Methode_Keuze)),"",IF(ISNUMBER(FIND("arbeid",Methode_Keuze)),"",IF(Tb_Activiteiten[[#This Row],[Arbeidskosten op basis van IKS]]=1,Tb_Activiteiten[[#Headers],[Arbeidskosten op basis van IKS]],"")))</f>
        <v/>
      </c>
      <c r="AI1041" t="str">
        <f>IF(ISNUMBER(FIND("overige",Methode_Keuze)),"",IF(Tb_Activiteiten[[#This Row],[Kosten derden exclusief btw]]=1,Tb_Activiteiten[[#Headers],[Kosten derden exclusief btw]],""))</f>
        <v/>
      </c>
      <c r="AJ1041" t="str">
        <f>IF(ISNUMBER(FIND("overige",Methode_Keuze)),"",IF(Tb_Activiteiten[[#This Row],[Niet verrekenbare btw]]=1,Tb_Activiteiten[[#Headers],[Niet verrekenbare btw]],""))</f>
        <v/>
      </c>
      <c r="AK1041" t="str">
        <f>IF(ISNUMBER(FIND("overige",Methode_Keuze)),"",IF(Tb_Activiteiten[[#This Row],[Grondkosten]]=1,Tb_Activiteiten[[#Headers],[Grondkosten]],""))</f>
        <v/>
      </c>
      <c r="AL1041" t="str">
        <f>IF(ISNUMBER(FIND("overige",Methode_Keuze)),"",IF(Tb_Activiteiten[[#This Row],[Bijdrage in natura (overige)]]=1,Tb_Activiteiten[[#Headers],[Bijdrage in natura (overige)]],""))</f>
        <v/>
      </c>
      <c r="AM1041" t="str">
        <f>IF(ISNUMBER(FIND("overige",Methode_Keuze)),"",IF(Tb_Activiteiten[[#This Row],[Bijdrage in natura (vrijwilligers)]]=1,Tb_Activiteiten[[#Headers],[Bijdrage in natura (vrijwilligers)]],""))</f>
        <v/>
      </c>
      <c r="AN1041" t="str">
        <f>IF(ISNUMBER(FIND("overige",Methode_Keuze)),"",IF(Tb_Activiteiten[[#This Row],[Afschrijvingskosten]]=1,Tb_Activiteiten[[#Headers],[Afschrijvingskosten]],""))</f>
        <v/>
      </c>
    </row>
    <row r="1042" spans="1:40" x14ac:dyDescent="0.25">
      <c r="A1042" s="192"/>
      <c r="B1042" s="192"/>
      <c r="C1042" s="192"/>
      <c r="D1042" s="192"/>
      <c r="E1042" s="192"/>
      <c r="F1042" s="192"/>
      <c r="G1042" s="192"/>
      <c r="L1042" s="71"/>
      <c r="N1042" t="str">
        <f>IFERROR(IF(VLOOKUP(Tb_Activiteiten[[#This Row],[Openstelling]],Tb_Openstelling[],2,0)=1,1,""),"")</f>
        <v/>
      </c>
      <c r="AA1042" t="str">
        <f>IF(ISNUMBER(FIND("arbeid",Methode_Keuze)),"",IF(ISNUMBER(FIND("arbeid",Methode_Keuze)),"",IF(Tb_Activiteiten[[#This Row],[Loonkosten]]=1,Tb_Activiteiten[[#Headers],[Loonkosten]],"")))</f>
        <v/>
      </c>
      <c r="AB1042" t="str">
        <f>IF(ISNUMBER(FIND("arbeid",Methode_Keuze)),"",IF(ISNUMBER(FIND("arbeid",Methode_Keuze)),"",IF(Tb_Activiteiten[[#This Row],[Eigen arbeid]]=1,Tb_Activiteiten[[#Headers],[Eigen arbeid]],"")))</f>
        <v/>
      </c>
      <c r="AC1042" t="str">
        <f>IF(ISNUMBER(FIND("arbeid",Methode_Keuze)),"",IF(ISNUMBER(FIND("arbeid",Methode_Keuze)),"",IF(Tb_Activiteiten[[#This Row],[Projectmedewerker]]=1,Tb_Activiteiten[[#Headers],[Projectmedewerker]],"")))</f>
        <v/>
      </c>
      <c r="AD1042" t="str">
        <f>IF(ISNUMBER(FIND("arbeid",Methode_Keuze)),"",IF(ISNUMBER(FIND("arbeid",Methode_Keuze)),"",IF(Tb_Activiteiten[[#This Row],[Landbouwer]]=1,Tb_Activiteiten[[#Headers],[Landbouwer]],"")))</f>
        <v/>
      </c>
      <c r="AE1042" t="str">
        <f>IF(ISNUMBER(FIND("arbeid",Methode_Keuze)),"",IF(ISNUMBER(FIND("arbeid",Methode_Keuze)),"",IF(Tb_Activiteiten[[#This Row],[Adviseur]]=1,Tb_Activiteiten[[#Headers],[Adviseur]],"")))</f>
        <v/>
      </c>
      <c r="AF1042" t="str">
        <f>IF(ISNUMBER(FIND("arbeid",Methode_Keuze)),"",IF(ISNUMBER(FIND("arbeid",Methode_Keuze)),"",IF(Tb_Activiteiten[[#This Row],[Projectleider/Expert]]=1,Tb_Activiteiten[[#Headers],[Projectleider/Expert]],"")))</f>
        <v/>
      </c>
      <c r="AG1042" t="str">
        <f>IF(ISNUMBER(FIND("arbeid",Methode_Keuze)),"",IF(ISNUMBER(FIND("arbeid",Methode_Keuze)),"",IF(Tb_Activiteiten[[#This Row],[Arbeidskosten]]=1,Tb_Activiteiten[[#Headers],[Arbeidskosten]],"")))</f>
        <v/>
      </c>
      <c r="AH1042" t="str">
        <f>IF(ISNUMBER(FIND("arbeid",Methode_Keuze)),"",IF(ISNUMBER(FIND("arbeid",Methode_Keuze)),"",IF(Tb_Activiteiten[[#This Row],[Arbeidskosten op basis van IKS]]=1,Tb_Activiteiten[[#Headers],[Arbeidskosten op basis van IKS]],"")))</f>
        <v/>
      </c>
      <c r="AI1042" t="str">
        <f>IF(ISNUMBER(FIND("overige",Methode_Keuze)),"",IF(Tb_Activiteiten[[#This Row],[Kosten derden exclusief btw]]=1,Tb_Activiteiten[[#Headers],[Kosten derden exclusief btw]],""))</f>
        <v/>
      </c>
      <c r="AJ1042" t="str">
        <f>IF(ISNUMBER(FIND("overige",Methode_Keuze)),"",IF(Tb_Activiteiten[[#This Row],[Niet verrekenbare btw]]=1,Tb_Activiteiten[[#Headers],[Niet verrekenbare btw]],""))</f>
        <v/>
      </c>
      <c r="AK1042" t="str">
        <f>IF(ISNUMBER(FIND("overige",Methode_Keuze)),"",IF(Tb_Activiteiten[[#This Row],[Grondkosten]]=1,Tb_Activiteiten[[#Headers],[Grondkosten]],""))</f>
        <v/>
      </c>
      <c r="AL1042" t="str">
        <f>IF(ISNUMBER(FIND("overige",Methode_Keuze)),"",IF(Tb_Activiteiten[[#This Row],[Bijdrage in natura (overige)]]=1,Tb_Activiteiten[[#Headers],[Bijdrage in natura (overige)]],""))</f>
        <v/>
      </c>
      <c r="AM1042" t="str">
        <f>IF(ISNUMBER(FIND("overige",Methode_Keuze)),"",IF(Tb_Activiteiten[[#This Row],[Bijdrage in natura (vrijwilligers)]]=1,Tb_Activiteiten[[#Headers],[Bijdrage in natura (vrijwilligers)]],""))</f>
        <v/>
      </c>
      <c r="AN1042" t="str">
        <f>IF(ISNUMBER(FIND("overige",Methode_Keuze)),"",IF(Tb_Activiteiten[[#This Row],[Afschrijvingskosten]]=1,Tb_Activiteiten[[#Headers],[Afschrijvingskosten]],""))</f>
        <v/>
      </c>
    </row>
    <row r="1043" spans="1:40" x14ac:dyDescent="0.25">
      <c r="A1043" s="192"/>
      <c r="B1043" s="192"/>
      <c r="C1043" s="192"/>
      <c r="D1043" s="192"/>
      <c r="E1043" s="192"/>
      <c r="F1043" s="192"/>
      <c r="G1043" s="192"/>
      <c r="L1043" s="71"/>
      <c r="N1043" t="str">
        <f>IFERROR(IF(VLOOKUP(Tb_Activiteiten[[#This Row],[Openstelling]],Tb_Openstelling[],2,0)=1,1,""),"")</f>
        <v/>
      </c>
      <c r="AA1043" t="str">
        <f>IF(ISNUMBER(FIND("arbeid",Methode_Keuze)),"",IF(ISNUMBER(FIND("arbeid",Methode_Keuze)),"",IF(Tb_Activiteiten[[#This Row],[Loonkosten]]=1,Tb_Activiteiten[[#Headers],[Loonkosten]],"")))</f>
        <v/>
      </c>
      <c r="AB1043" t="str">
        <f>IF(ISNUMBER(FIND("arbeid",Methode_Keuze)),"",IF(ISNUMBER(FIND("arbeid",Methode_Keuze)),"",IF(Tb_Activiteiten[[#This Row],[Eigen arbeid]]=1,Tb_Activiteiten[[#Headers],[Eigen arbeid]],"")))</f>
        <v/>
      </c>
      <c r="AC1043" t="str">
        <f>IF(ISNUMBER(FIND("arbeid",Methode_Keuze)),"",IF(ISNUMBER(FIND("arbeid",Methode_Keuze)),"",IF(Tb_Activiteiten[[#This Row],[Projectmedewerker]]=1,Tb_Activiteiten[[#Headers],[Projectmedewerker]],"")))</f>
        <v/>
      </c>
      <c r="AD1043" t="str">
        <f>IF(ISNUMBER(FIND("arbeid",Methode_Keuze)),"",IF(ISNUMBER(FIND("arbeid",Methode_Keuze)),"",IF(Tb_Activiteiten[[#This Row],[Landbouwer]]=1,Tb_Activiteiten[[#Headers],[Landbouwer]],"")))</f>
        <v/>
      </c>
      <c r="AE1043" t="str">
        <f>IF(ISNUMBER(FIND("arbeid",Methode_Keuze)),"",IF(ISNUMBER(FIND("arbeid",Methode_Keuze)),"",IF(Tb_Activiteiten[[#This Row],[Adviseur]]=1,Tb_Activiteiten[[#Headers],[Adviseur]],"")))</f>
        <v/>
      </c>
      <c r="AF1043" t="str">
        <f>IF(ISNUMBER(FIND("arbeid",Methode_Keuze)),"",IF(ISNUMBER(FIND("arbeid",Methode_Keuze)),"",IF(Tb_Activiteiten[[#This Row],[Projectleider/Expert]]=1,Tb_Activiteiten[[#Headers],[Projectleider/Expert]],"")))</f>
        <v/>
      </c>
      <c r="AG1043" t="str">
        <f>IF(ISNUMBER(FIND("arbeid",Methode_Keuze)),"",IF(ISNUMBER(FIND("arbeid",Methode_Keuze)),"",IF(Tb_Activiteiten[[#This Row],[Arbeidskosten]]=1,Tb_Activiteiten[[#Headers],[Arbeidskosten]],"")))</f>
        <v/>
      </c>
      <c r="AH1043" t="str">
        <f>IF(ISNUMBER(FIND("arbeid",Methode_Keuze)),"",IF(ISNUMBER(FIND("arbeid",Methode_Keuze)),"",IF(Tb_Activiteiten[[#This Row],[Arbeidskosten op basis van IKS]]=1,Tb_Activiteiten[[#Headers],[Arbeidskosten op basis van IKS]],"")))</f>
        <v/>
      </c>
      <c r="AI1043" t="str">
        <f>IF(ISNUMBER(FIND("overige",Methode_Keuze)),"",IF(Tb_Activiteiten[[#This Row],[Kosten derden exclusief btw]]=1,Tb_Activiteiten[[#Headers],[Kosten derden exclusief btw]],""))</f>
        <v/>
      </c>
      <c r="AJ1043" t="str">
        <f>IF(ISNUMBER(FIND("overige",Methode_Keuze)),"",IF(Tb_Activiteiten[[#This Row],[Niet verrekenbare btw]]=1,Tb_Activiteiten[[#Headers],[Niet verrekenbare btw]],""))</f>
        <v/>
      </c>
      <c r="AK1043" t="str">
        <f>IF(ISNUMBER(FIND("overige",Methode_Keuze)),"",IF(Tb_Activiteiten[[#This Row],[Grondkosten]]=1,Tb_Activiteiten[[#Headers],[Grondkosten]],""))</f>
        <v/>
      </c>
      <c r="AL1043" t="str">
        <f>IF(ISNUMBER(FIND("overige",Methode_Keuze)),"",IF(Tb_Activiteiten[[#This Row],[Bijdrage in natura (overige)]]=1,Tb_Activiteiten[[#Headers],[Bijdrage in natura (overige)]],""))</f>
        <v/>
      </c>
      <c r="AM1043" t="str">
        <f>IF(ISNUMBER(FIND("overige",Methode_Keuze)),"",IF(Tb_Activiteiten[[#This Row],[Bijdrage in natura (vrijwilligers)]]=1,Tb_Activiteiten[[#Headers],[Bijdrage in natura (vrijwilligers)]],""))</f>
        <v/>
      </c>
      <c r="AN1043" t="str">
        <f>IF(ISNUMBER(FIND("overige",Methode_Keuze)),"",IF(Tb_Activiteiten[[#This Row],[Afschrijvingskosten]]=1,Tb_Activiteiten[[#Headers],[Afschrijvingskosten]],""))</f>
        <v/>
      </c>
    </row>
    <row r="1044" spans="1:40" x14ac:dyDescent="0.25">
      <c r="A1044" s="192"/>
      <c r="B1044" s="192"/>
      <c r="C1044" s="192"/>
      <c r="D1044" s="192"/>
      <c r="E1044" s="192"/>
      <c r="F1044" s="192"/>
      <c r="G1044" s="192"/>
      <c r="L1044" s="71"/>
      <c r="N1044" t="str">
        <f>IFERROR(IF(VLOOKUP(Tb_Activiteiten[[#This Row],[Openstelling]],Tb_Openstelling[],2,0)=1,1,""),"")</f>
        <v/>
      </c>
      <c r="AA1044" t="str">
        <f>IF(ISNUMBER(FIND("arbeid",Methode_Keuze)),"",IF(ISNUMBER(FIND("arbeid",Methode_Keuze)),"",IF(Tb_Activiteiten[[#This Row],[Loonkosten]]=1,Tb_Activiteiten[[#Headers],[Loonkosten]],"")))</f>
        <v/>
      </c>
      <c r="AB1044" t="str">
        <f>IF(ISNUMBER(FIND("arbeid",Methode_Keuze)),"",IF(ISNUMBER(FIND("arbeid",Methode_Keuze)),"",IF(Tb_Activiteiten[[#This Row],[Eigen arbeid]]=1,Tb_Activiteiten[[#Headers],[Eigen arbeid]],"")))</f>
        <v/>
      </c>
      <c r="AC1044" t="str">
        <f>IF(ISNUMBER(FIND("arbeid",Methode_Keuze)),"",IF(ISNUMBER(FIND("arbeid",Methode_Keuze)),"",IF(Tb_Activiteiten[[#This Row],[Projectmedewerker]]=1,Tb_Activiteiten[[#Headers],[Projectmedewerker]],"")))</f>
        <v/>
      </c>
      <c r="AD1044" t="str">
        <f>IF(ISNUMBER(FIND("arbeid",Methode_Keuze)),"",IF(ISNUMBER(FIND("arbeid",Methode_Keuze)),"",IF(Tb_Activiteiten[[#This Row],[Landbouwer]]=1,Tb_Activiteiten[[#Headers],[Landbouwer]],"")))</f>
        <v/>
      </c>
      <c r="AE1044" t="str">
        <f>IF(ISNUMBER(FIND("arbeid",Methode_Keuze)),"",IF(ISNUMBER(FIND("arbeid",Methode_Keuze)),"",IF(Tb_Activiteiten[[#This Row],[Adviseur]]=1,Tb_Activiteiten[[#Headers],[Adviseur]],"")))</f>
        <v/>
      </c>
      <c r="AF1044" t="str">
        <f>IF(ISNUMBER(FIND("arbeid",Methode_Keuze)),"",IF(ISNUMBER(FIND("arbeid",Methode_Keuze)),"",IF(Tb_Activiteiten[[#This Row],[Projectleider/Expert]]=1,Tb_Activiteiten[[#Headers],[Projectleider/Expert]],"")))</f>
        <v/>
      </c>
      <c r="AG1044" t="str">
        <f>IF(ISNUMBER(FIND("arbeid",Methode_Keuze)),"",IF(ISNUMBER(FIND("arbeid",Methode_Keuze)),"",IF(Tb_Activiteiten[[#This Row],[Arbeidskosten]]=1,Tb_Activiteiten[[#Headers],[Arbeidskosten]],"")))</f>
        <v/>
      </c>
      <c r="AH1044" t="str">
        <f>IF(ISNUMBER(FIND("arbeid",Methode_Keuze)),"",IF(ISNUMBER(FIND("arbeid",Methode_Keuze)),"",IF(Tb_Activiteiten[[#This Row],[Arbeidskosten op basis van IKS]]=1,Tb_Activiteiten[[#Headers],[Arbeidskosten op basis van IKS]],"")))</f>
        <v/>
      </c>
      <c r="AI1044" t="str">
        <f>IF(ISNUMBER(FIND("overige",Methode_Keuze)),"",IF(Tb_Activiteiten[[#This Row],[Kosten derden exclusief btw]]=1,Tb_Activiteiten[[#Headers],[Kosten derden exclusief btw]],""))</f>
        <v/>
      </c>
      <c r="AJ1044" t="str">
        <f>IF(ISNUMBER(FIND("overige",Methode_Keuze)),"",IF(Tb_Activiteiten[[#This Row],[Niet verrekenbare btw]]=1,Tb_Activiteiten[[#Headers],[Niet verrekenbare btw]],""))</f>
        <v/>
      </c>
      <c r="AK1044" t="str">
        <f>IF(ISNUMBER(FIND("overige",Methode_Keuze)),"",IF(Tb_Activiteiten[[#This Row],[Grondkosten]]=1,Tb_Activiteiten[[#Headers],[Grondkosten]],""))</f>
        <v/>
      </c>
      <c r="AL1044" t="str">
        <f>IF(ISNUMBER(FIND("overige",Methode_Keuze)),"",IF(Tb_Activiteiten[[#This Row],[Bijdrage in natura (overige)]]=1,Tb_Activiteiten[[#Headers],[Bijdrage in natura (overige)]],""))</f>
        <v/>
      </c>
      <c r="AM1044" t="str">
        <f>IF(ISNUMBER(FIND("overige",Methode_Keuze)),"",IF(Tb_Activiteiten[[#This Row],[Bijdrage in natura (vrijwilligers)]]=1,Tb_Activiteiten[[#Headers],[Bijdrage in natura (vrijwilligers)]],""))</f>
        <v/>
      </c>
      <c r="AN1044" t="str">
        <f>IF(ISNUMBER(FIND("overige",Methode_Keuze)),"",IF(Tb_Activiteiten[[#This Row],[Afschrijvingskosten]]=1,Tb_Activiteiten[[#Headers],[Afschrijvingskosten]],""))</f>
        <v/>
      </c>
    </row>
    <row r="1045" spans="1:40" x14ac:dyDescent="0.25">
      <c r="A1045" s="192"/>
      <c r="B1045" s="192"/>
      <c r="C1045" s="192"/>
      <c r="D1045" s="192"/>
      <c r="E1045" s="192"/>
      <c r="F1045" s="192"/>
      <c r="G1045" s="192"/>
      <c r="L1045" s="71"/>
      <c r="N1045" t="str">
        <f>IFERROR(IF(VLOOKUP(Tb_Activiteiten[[#This Row],[Openstelling]],Tb_Openstelling[],2,0)=1,1,""),"")</f>
        <v/>
      </c>
      <c r="AA1045" t="str">
        <f>IF(ISNUMBER(FIND("arbeid",Methode_Keuze)),"",IF(ISNUMBER(FIND("arbeid",Methode_Keuze)),"",IF(Tb_Activiteiten[[#This Row],[Loonkosten]]=1,Tb_Activiteiten[[#Headers],[Loonkosten]],"")))</f>
        <v/>
      </c>
      <c r="AB1045" t="str">
        <f>IF(ISNUMBER(FIND("arbeid",Methode_Keuze)),"",IF(ISNUMBER(FIND("arbeid",Methode_Keuze)),"",IF(Tb_Activiteiten[[#This Row],[Eigen arbeid]]=1,Tb_Activiteiten[[#Headers],[Eigen arbeid]],"")))</f>
        <v/>
      </c>
      <c r="AC1045" t="str">
        <f>IF(ISNUMBER(FIND("arbeid",Methode_Keuze)),"",IF(ISNUMBER(FIND("arbeid",Methode_Keuze)),"",IF(Tb_Activiteiten[[#This Row],[Projectmedewerker]]=1,Tb_Activiteiten[[#Headers],[Projectmedewerker]],"")))</f>
        <v/>
      </c>
      <c r="AD1045" t="str">
        <f>IF(ISNUMBER(FIND("arbeid",Methode_Keuze)),"",IF(ISNUMBER(FIND("arbeid",Methode_Keuze)),"",IF(Tb_Activiteiten[[#This Row],[Landbouwer]]=1,Tb_Activiteiten[[#Headers],[Landbouwer]],"")))</f>
        <v/>
      </c>
      <c r="AE1045" t="str">
        <f>IF(ISNUMBER(FIND("arbeid",Methode_Keuze)),"",IF(ISNUMBER(FIND("arbeid",Methode_Keuze)),"",IF(Tb_Activiteiten[[#This Row],[Adviseur]]=1,Tb_Activiteiten[[#Headers],[Adviseur]],"")))</f>
        <v/>
      </c>
      <c r="AF1045" t="str">
        <f>IF(ISNUMBER(FIND("arbeid",Methode_Keuze)),"",IF(ISNUMBER(FIND("arbeid",Methode_Keuze)),"",IF(Tb_Activiteiten[[#This Row],[Projectleider/Expert]]=1,Tb_Activiteiten[[#Headers],[Projectleider/Expert]],"")))</f>
        <v/>
      </c>
      <c r="AG1045" t="str">
        <f>IF(ISNUMBER(FIND("arbeid",Methode_Keuze)),"",IF(ISNUMBER(FIND("arbeid",Methode_Keuze)),"",IF(Tb_Activiteiten[[#This Row],[Arbeidskosten]]=1,Tb_Activiteiten[[#Headers],[Arbeidskosten]],"")))</f>
        <v/>
      </c>
      <c r="AH1045" t="str">
        <f>IF(ISNUMBER(FIND("arbeid",Methode_Keuze)),"",IF(ISNUMBER(FIND("arbeid",Methode_Keuze)),"",IF(Tb_Activiteiten[[#This Row],[Arbeidskosten op basis van IKS]]=1,Tb_Activiteiten[[#Headers],[Arbeidskosten op basis van IKS]],"")))</f>
        <v/>
      </c>
      <c r="AI1045" t="str">
        <f>IF(ISNUMBER(FIND("overige",Methode_Keuze)),"",IF(Tb_Activiteiten[[#This Row],[Kosten derden exclusief btw]]=1,Tb_Activiteiten[[#Headers],[Kosten derden exclusief btw]],""))</f>
        <v/>
      </c>
      <c r="AJ1045" t="str">
        <f>IF(ISNUMBER(FIND("overige",Methode_Keuze)),"",IF(Tb_Activiteiten[[#This Row],[Niet verrekenbare btw]]=1,Tb_Activiteiten[[#Headers],[Niet verrekenbare btw]],""))</f>
        <v/>
      </c>
      <c r="AK1045" t="str">
        <f>IF(ISNUMBER(FIND("overige",Methode_Keuze)),"",IF(Tb_Activiteiten[[#This Row],[Grondkosten]]=1,Tb_Activiteiten[[#Headers],[Grondkosten]],""))</f>
        <v/>
      </c>
      <c r="AL1045" t="str">
        <f>IF(ISNUMBER(FIND("overige",Methode_Keuze)),"",IF(Tb_Activiteiten[[#This Row],[Bijdrage in natura (overige)]]=1,Tb_Activiteiten[[#Headers],[Bijdrage in natura (overige)]],""))</f>
        <v/>
      </c>
      <c r="AM1045" t="str">
        <f>IF(ISNUMBER(FIND("overige",Methode_Keuze)),"",IF(Tb_Activiteiten[[#This Row],[Bijdrage in natura (vrijwilligers)]]=1,Tb_Activiteiten[[#Headers],[Bijdrage in natura (vrijwilligers)]],""))</f>
        <v/>
      </c>
      <c r="AN1045" t="str">
        <f>IF(ISNUMBER(FIND("overige",Methode_Keuze)),"",IF(Tb_Activiteiten[[#This Row],[Afschrijvingskosten]]=1,Tb_Activiteiten[[#Headers],[Afschrijvingskosten]],""))</f>
        <v/>
      </c>
    </row>
    <row r="1046" spans="1:40" x14ac:dyDescent="0.25">
      <c r="A1046" s="192"/>
      <c r="B1046" s="192"/>
      <c r="C1046" s="192"/>
      <c r="D1046" s="192"/>
      <c r="E1046" s="192"/>
      <c r="F1046" s="192"/>
      <c r="G1046" s="192"/>
      <c r="L1046" s="71"/>
      <c r="N1046" t="str">
        <f>IFERROR(IF(VLOOKUP(Tb_Activiteiten[[#This Row],[Openstelling]],Tb_Openstelling[],2,0)=1,1,""),"")</f>
        <v/>
      </c>
      <c r="AA1046" t="str">
        <f>IF(ISNUMBER(FIND("arbeid",Methode_Keuze)),"",IF(ISNUMBER(FIND("arbeid",Methode_Keuze)),"",IF(Tb_Activiteiten[[#This Row],[Loonkosten]]=1,Tb_Activiteiten[[#Headers],[Loonkosten]],"")))</f>
        <v/>
      </c>
      <c r="AB1046" t="str">
        <f>IF(ISNUMBER(FIND("arbeid",Methode_Keuze)),"",IF(ISNUMBER(FIND("arbeid",Methode_Keuze)),"",IF(Tb_Activiteiten[[#This Row],[Eigen arbeid]]=1,Tb_Activiteiten[[#Headers],[Eigen arbeid]],"")))</f>
        <v/>
      </c>
      <c r="AC1046" t="str">
        <f>IF(ISNUMBER(FIND("arbeid",Methode_Keuze)),"",IF(ISNUMBER(FIND("arbeid",Methode_Keuze)),"",IF(Tb_Activiteiten[[#This Row],[Projectmedewerker]]=1,Tb_Activiteiten[[#Headers],[Projectmedewerker]],"")))</f>
        <v/>
      </c>
      <c r="AD1046" t="str">
        <f>IF(ISNUMBER(FIND("arbeid",Methode_Keuze)),"",IF(ISNUMBER(FIND("arbeid",Methode_Keuze)),"",IF(Tb_Activiteiten[[#This Row],[Landbouwer]]=1,Tb_Activiteiten[[#Headers],[Landbouwer]],"")))</f>
        <v/>
      </c>
      <c r="AE1046" t="str">
        <f>IF(ISNUMBER(FIND("arbeid",Methode_Keuze)),"",IF(ISNUMBER(FIND("arbeid",Methode_Keuze)),"",IF(Tb_Activiteiten[[#This Row],[Adviseur]]=1,Tb_Activiteiten[[#Headers],[Adviseur]],"")))</f>
        <v/>
      </c>
      <c r="AF1046" t="str">
        <f>IF(ISNUMBER(FIND("arbeid",Methode_Keuze)),"",IF(ISNUMBER(FIND("arbeid",Methode_Keuze)),"",IF(Tb_Activiteiten[[#This Row],[Projectleider/Expert]]=1,Tb_Activiteiten[[#Headers],[Projectleider/Expert]],"")))</f>
        <v/>
      </c>
      <c r="AG1046" t="str">
        <f>IF(ISNUMBER(FIND("arbeid",Methode_Keuze)),"",IF(ISNUMBER(FIND("arbeid",Methode_Keuze)),"",IF(Tb_Activiteiten[[#This Row],[Arbeidskosten]]=1,Tb_Activiteiten[[#Headers],[Arbeidskosten]],"")))</f>
        <v/>
      </c>
      <c r="AH1046" t="str">
        <f>IF(ISNUMBER(FIND("arbeid",Methode_Keuze)),"",IF(ISNUMBER(FIND("arbeid",Methode_Keuze)),"",IF(Tb_Activiteiten[[#This Row],[Arbeidskosten op basis van IKS]]=1,Tb_Activiteiten[[#Headers],[Arbeidskosten op basis van IKS]],"")))</f>
        <v/>
      </c>
      <c r="AI1046" t="str">
        <f>IF(ISNUMBER(FIND("overige",Methode_Keuze)),"",IF(Tb_Activiteiten[[#This Row],[Kosten derden exclusief btw]]=1,Tb_Activiteiten[[#Headers],[Kosten derden exclusief btw]],""))</f>
        <v/>
      </c>
      <c r="AJ1046" t="str">
        <f>IF(ISNUMBER(FIND("overige",Methode_Keuze)),"",IF(Tb_Activiteiten[[#This Row],[Niet verrekenbare btw]]=1,Tb_Activiteiten[[#Headers],[Niet verrekenbare btw]],""))</f>
        <v/>
      </c>
      <c r="AK1046" t="str">
        <f>IF(ISNUMBER(FIND("overige",Methode_Keuze)),"",IF(Tb_Activiteiten[[#This Row],[Grondkosten]]=1,Tb_Activiteiten[[#Headers],[Grondkosten]],""))</f>
        <v/>
      </c>
      <c r="AL1046" t="str">
        <f>IF(ISNUMBER(FIND("overige",Methode_Keuze)),"",IF(Tb_Activiteiten[[#This Row],[Bijdrage in natura (overige)]]=1,Tb_Activiteiten[[#Headers],[Bijdrage in natura (overige)]],""))</f>
        <v/>
      </c>
      <c r="AM1046" t="str">
        <f>IF(ISNUMBER(FIND("overige",Methode_Keuze)),"",IF(Tb_Activiteiten[[#This Row],[Bijdrage in natura (vrijwilligers)]]=1,Tb_Activiteiten[[#Headers],[Bijdrage in natura (vrijwilligers)]],""))</f>
        <v/>
      </c>
      <c r="AN1046" t="str">
        <f>IF(ISNUMBER(FIND("overige",Methode_Keuze)),"",IF(Tb_Activiteiten[[#This Row],[Afschrijvingskosten]]=1,Tb_Activiteiten[[#Headers],[Afschrijvingskosten]],""))</f>
        <v/>
      </c>
    </row>
    <row r="1047" spans="1:40" x14ac:dyDescent="0.25">
      <c r="A1047" s="192"/>
      <c r="B1047" s="192"/>
      <c r="C1047" s="192"/>
      <c r="D1047" s="192"/>
      <c r="E1047" s="192"/>
      <c r="F1047" s="192"/>
      <c r="G1047" s="192"/>
      <c r="L1047" s="71"/>
      <c r="N1047" t="str">
        <f>IFERROR(IF(VLOOKUP(Tb_Activiteiten[[#This Row],[Openstelling]],Tb_Openstelling[],2,0)=1,1,""),"")</f>
        <v/>
      </c>
      <c r="AA1047" t="str">
        <f>IF(ISNUMBER(FIND("arbeid",Methode_Keuze)),"",IF(ISNUMBER(FIND("arbeid",Methode_Keuze)),"",IF(Tb_Activiteiten[[#This Row],[Loonkosten]]=1,Tb_Activiteiten[[#Headers],[Loonkosten]],"")))</f>
        <v/>
      </c>
      <c r="AB1047" t="str">
        <f>IF(ISNUMBER(FIND("arbeid",Methode_Keuze)),"",IF(ISNUMBER(FIND("arbeid",Methode_Keuze)),"",IF(Tb_Activiteiten[[#This Row],[Eigen arbeid]]=1,Tb_Activiteiten[[#Headers],[Eigen arbeid]],"")))</f>
        <v/>
      </c>
      <c r="AC1047" t="str">
        <f>IF(ISNUMBER(FIND("arbeid",Methode_Keuze)),"",IF(ISNUMBER(FIND("arbeid",Methode_Keuze)),"",IF(Tb_Activiteiten[[#This Row],[Projectmedewerker]]=1,Tb_Activiteiten[[#Headers],[Projectmedewerker]],"")))</f>
        <v/>
      </c>
      <c r="AD1047" t="str">
        <f>IF(ISNUMBER(FIND("arbeid",Methode_Keuze)),"",IF(ISNUMBER(FIND("arbeid",Methode_Keuze)),"",IF(Tb_Activiteiten[[#This Row],[Landbouwer]]=1,Tb_Activiteiten[[#Headers],[Landbouwer]],"")))</f>
        <v/>
      </c>
      <c r="AE1047" t="str">
        <f>IF(ISNUMBER(FIND("arbeid",Methode_Keuze)),"",IF(ISNUMBER(FIND("arbeid",Methode_Keuze)),"",IF(Tb_Activiteiten[[#This Row],[Adviseur]]=1,Tb_Activiteiten[[#Headers],[Adviseur]],"")))</f>
        <v/>
      </c>
      <c r="AF1047" t="str">
        <f>IF(ISNUMBER(FIND("arbeid",Methode_Keuze)),"",IF(ISNUMBER(FIND("arbeid",Methode_Keuze)),"",IF(Tb_Activiteiten[[#This Row],[Projectleider/Expert]]=1,Tb_Activiteiten[[#Headers],[Projectleider/Expert]],"")))</f>
        <v/>
      </c>
      <c r="AG1047" t="str">
        <f>IF(ISNUMBER(FIND("arbeid",Methode_Keuze)),"",IF(ISNUMBER(FIND("arbeid",Methode_Keuze)),"",IF(Tb_Activiteiten[[#This Row],[Arbeidskosten]]=1,Tb_Activiteiten[[#Headers],[Arbeidskosten]],"")))</f>
        <v/>
      </c>
      <c r="AH1047" t="str">
        <f>IF(ISNUMBER(FIND("arbeid",Methode_Keuze)),"",IF(ISNUMBER(FIND("arbeid",Methode_Keuze)),"",IF(Tb_Activiteiten[[#This Row],[Arbeidskosten op basis van IKS]]=1,Tb_Activiteiten[[#Headers],[Arbeidskosten op basis van IKS]],"")))</f>
        <v/>
      </c>
      <c r="AI1047" t="str">
        <f>IF(ISNUMBER(FIND("overige",Methode_Keuze)),"",IF(Tb_Activiteiten[[#This Row],[Kosten derden exclusief btw]]=1,Tb_Activiteiten[[#Headers],[Kosten derden exclusief btw]],""))</f>
        <v/>
      </c>
      <c r="AJ1047" t="str">
        <f>IF(ISNUMBER(FIND("overige",Methode_Keuze)),"",IF(Tb_Activiteiten[[#This Row],[Niet verrekenbare btw]]=1,Tb_Activiteiten[[#Headers],[Niet verrekenbare btw]],""))</f>
        <v/>
      </c>
      <c r="AK1047" t="str">
        <f>IF(ISNUMBER(FIND("overige",Methode_Keuze)),"",IF(Tb_Activiteiten[[#This Row],[Grondkosten]]=1,Tb_Activiteiten[[#Headers],[Grondkosten]],""))</f>
        <v/>
      </c>
      <c r="AL1047" t="str">
        <f>IF(ISNUMBER(FIND("overige",Methode_Keuze)),"",IF(Tb_Activiteiten[[#This Row],[Bijdrage in natura (overige)]]=1,Tb_Activiteiten[[#Headers],[Bijdrage in natura (overige)]],""))</f>
        <v/>
      </c>
      <c r="AM1047" t="str">
        <f>IF(ISNUMBER(FIND("overige",Methode_Keuze)),"",IF(Tb_Activiteiten[[#This Row],[Bijdrage in natura (vrijwilligers)]]=1,Tb_Activiteiten[[#Headers],[Bijdrage in natura (vrijwilligers)]],""))</f>
        <v/>
      </c>
      <c r="AN1047" t="str">
        <f>IF(ISNUMBER(FIND("overige",Methode_Keuze)),"",IF(Tb_Activiteiten[[#This Row],[Afschrijvingskosten]]=1,Tb_Activiteiten[[#Headers],[Afschrijvingskosten]],""))</f>
        <v/>
      </c>
    </row>
    <row r="1048" spans="1:40" x14ac:dyDescent="0.25">
      <c r="A1048" s="192"/>
      <c r="B1048" s="192"/>
      <c r="C1048" s="192"/>
      <c r="D1048" s="192"/>
      <c r="E1048" s="192"/>
      <c r="F1048" s="192"/>
      <c r="G1048" s="192"/>
      <c r="L1048" s="71"/>
      <c r="N1048" t="str">
        <f>IFERROR(IF(VLOOKUP(Tb_Activiteiten[[#This Row],[Openstelling]],Tb_Openstelling[],2,0)=1,1,""),"")</f>
        <v/>
      </c>
      <c r="AA1048" t="str">
        <f>IF(ISNUMBER(FIND("arbeid",Methode_Keuze)),"",IF(ISNUMBER(FIND("arbeid",Methode_Keuze)),"",IF(Tb_Activiteiten[[#This Row],[Loonkosten]]=1,Tb_Activiteiten[[#Headers],[Loonkosten]],"")))</f>
        <v/>
      </c>
      <c r="AB1048" t="str">
        <f>IF(ISNUMBER(FIND("arbeid",Methode_Keuze)),"",IF(ISNUMBER(FIND("arbeid",Methode_Keuze)),"",IF(Tb_Activiteiten[[#This Row],[Eigen arbeid]]=1,Tb_Activiteiten[[#Headers],[Eigen arbeid]],"")))</f>
        <v/>
      </c>
      <c r="AC1048" t="str">
        <f>IF(ISNUMBER(FIND("arbeid",Methode_Keuze)),"",IF(ISNUMBER(FIND("arbeid",Methode_Keuze)),"",IF(Tb_Activiteiten[[#This Row],[Projectmedewerker]]=1,Tb_Activiteiten[[#Headers],[Projectmedewerker]],"")))</f>
        <v/>
      </c>
      <c r="AD1048" t="str">
        <f>IF(ISNUMBER(FIND("arbeid",Methode_Keuze)),"",IF(ISNUMBER(FIND("arbeid",Methode_Keuze)),"",IF(Tb_Activiteiten[[#This Row],[Landbouwer]]=1,Tb_Activiteiten[[#Headers],[Landbouwer]],"")))</f>
        <v/>
      </c>
      <c r="AE1048" t="str">
        <f>IF(ISNUMBER(FIND("arbeid",Methode_Keuze)),"",IF(ISNUMBER(FIND("arbeid",Methode_Keuze)),"",IF(Tb_Activiteiten[[#This Row],[Adviseur]]=1,Tb_Activiteiten[[#Headers],[Adviseur]],"")))</f>
        <v/>
      </c>
      <c r="AF1048" t="str">
        <f>IF(ISNUMBER(FIND("arbeid",Methode_Keuze)),"",IF(ISNUMBER(FIND("arbeid",Methode_Keuze)),"",IF(Tb_Activiteiten[[#This Row],[Projectleider/Expert]]=1,Tb_Activiteiten[[#Headers],[Projectleider/Expert]],"")))</f>
        <v/>
      </c>
      <c r="AG1048" t="str">
        <f>IF(ISNUMBER(FIND("arbeid",Methode_Keuze)),"",IF(ISNUMBER(FIND("arbeid",Methode_Keuze)),"",IF(Tb_Activiteiten[[#This Row],[Arbeidskosten]]=1,Tb_Activiteiten[[#Headers],[Arbeidskosten]],"")))</f>
        <v/>
      </c>
      <c r="AH1048" t="str">
        <f>IF(ISNUMBER(FIND("arbeid",Methode_Keuze)),"",IF(ISNUMBER(FIND("arbeid",Methode_Keuze)),"",IF(Tb_Activiteiten[[#This Row],[Arbeidskosten op basis van IKS]]=1,Tb_Activiteiten[[#Headers],[Arbeidskosten op basis van IKS]],"")))</f>
        <v/>
      </c>
      <c r="AI1048" t="str">
        <f>IF(ISNUMBER(FIND("overige",Methode_Keuze)),"",IF(Tb_Activiteiten[[#This Row],[Kosten derden exclusief btw]]=1,Tb_Activiteiten[[#Headers],[Kosten derden exclusief btw]],""))</f>
        <v/>
      </c>
      <c r="AJ1048" t="str">
        <f>IF(ISNUMBER(FIND("overige",Methode_Keuze)),"",IF(Tb_Activiteiten[[#This Row],[Niet verrekenbare btw]]=1,Tb_Activiteiten[[#Headers],[Niet verrekenbare btw]],""))</f>
        <v/>
      </c>
      <c r="AK1048" t="str">
        <f>IF(ISNUMBER(FIND("overige",Methode_Keuze)),"",IF(Tb_Activiteiten[[#This Row],[Grondkosten]]=1,Tb_Activiteiten[[#Headers],[Grondkosten]],""))</f>
        <v/>
      </c>
      <c r="AL1048" t="str">
        <f>IF(ISNUMBER(FIND("overige",Methode_Keuze)),"",IF(Tb_Activiteiten[[#This Row],[Bijdrage in natura (overige)]]=1,Tb_Activiteiten[[#Headers],[Bijdrage in natura (overige)]],""))</f>
        <v/>
      </c>
      <c r="AM1048" t="str">
        <f>IF(ISNUMBER(FIND("overige",Methode_Keuze)),"",IF(Tb_Activiteiten[[#This Row],[Bijdrage in natura (vrijwilligers)]]=1,Tb_Activiteiten[[#Headers],[Bijdrage in natura (vrijwilligers)]],""))</f>
        <v/>
      </c>
      <c r="AN1048" t="str">
        <f>IF(ISNUMBER(FIND("overige",Methode_Keuze)),"",IF(Tb_Activiteiten[[#This Row],[Afschrijvingskosten]]=1,Tb_Activiteiten[[#Headers],[Afschrijvingskosten]],""))</f>
        <v/>
      </c>
    </row>
    <row r="1049" spans="1:40" x14ac:dyDescent="0.25">
      <c r="A1049" s="192"/>
      <c r="B1049" s="192"/>
      <c r="C1049" s="192"/>
      <c r="D1049" s="192"/>
      <c r="E1049" s="192"/>
      <c r="F1049" s="192"/>
      <c r="G1049" s="192"/>
      <c r="L1049" s="71"/>
      <c r="N1049" t="str">
        <f>IFERROR(IF(VLOOKUP(Tb_Activiteiten[[#This Row],[Openstelling]],Tb_Openstelling[],2,0)=1,1,""),"")</f>
        <v/>
      </c>
      <c r="AA1049" t="str">
        <f>IF(ISNUMBER(FIND("arbeid",Methode_Keuze)),"",IF(ISNUMBER(FIND("arbeid",Methode_Keuze)),"",IF(Tb_Activiteiten[[#This Row],[Loonkosten]]=1,Tb_Activiteiten[[#Headers],[Loonkosten]],"")))</f>
        <v/>
      </c>
      <c r="AB1049" t="str">
        <f>IF(ISNUMBER(FIND("arbeid",Methode_Keuze)),"",IF(ISNUMBER(FIND("arbeid",Methode_Keuze)),"",IF(Tb_Activiteiten[[#This Row],[Eigen arbeid]]=1,Tb_Activiteiten[[#Headers],[Eigen arbeid]],"")))</f>
        <v/>
      </c>
      <c r="AC1049" t="str">
        <f>IF(ISNUMBER(FIND("arbeid",Methode_Keuze)),"",IF(ISNUMBER(FIND("arbeid",Methode_Keuze)),"",IF(Tb_Activiteiten[[#This Row],[Projectmedewerker]]=1,Tb_Activiteiten[[#Headers],[Projectmedewerker]],"")))</f>
        <v/>
      </c>
      <c r="AD1049" t="str">
        <f>IF(ISNUMBER(FIND("arbeid",Methode_Keuze)),"",IF(ISNUMBER(FIND("arbeid",Methode_Keuze)),"",IF(Tb_Activiteiten[[#This Row],[Landbouwer]]=1,Tb_Activiteiten[[#Headers],[Landbouwer]],"")))</f>
        <v/>
      </c>
      <c r="AE1049" t="str">
        <f>IF(ISNUMBER(FIND("arbeid",Methode_Keuze)),"",IF(ISNUMBER(FIND("arbeid",Methode_Keuze)),"",IF(Tb_Activiteiten[[#This Row],[Adviseur]]=1,Tb_Activiteiten[[#Headers],[Adviseur]],"")))</f>
        <v/>
      </c>
      <c r="AF1049" t="str">
        <f>IF(ISNUMBER(FIND("arbeid",Methode_Keuze)),"",IF(ISNUMBER(FIND("arbeid",Methode_Keuze)),"",IF(Tb_Activiteiten[[#This Row],[Projectleider/Expert]]=1,Tb_Activiteiten[[#Headers],[Projectleider/Expert]],"")))</f>
        <v/>
      </c>
      <c r="AG1049" t="str">
        <f>IF(ISNUMBER(FIND("arbeid",Methode_Keuze)),"",IF(ISNUMBER(FIND("arbeid",Methode_Keuze)),"",IF(Tb_Activiteiten[[#This Row],[Arbeidskosten]]=1,Tb_Activiteiten[[#Headers],[Arbeidskosten]],"")))</f>
        <v/>
      </c>
      <c r="AH1049" t="str">
        <f>IF(ISNUMBER(FIND("arbeid",Methode_Keuze)),"",IF(ISNUMBER(FIND("arbeid",Methode_Keuze)),"",IF(Tb_Activiteiten[[#This Row],[Arbeidskosten op basis van IKS]]=1,Tb_Activiteiten[[#Headers],[Arbeidskosten op basis van IKS]],"")))</f>
        <v/>
      </c>
      <c r="AI1049" t="str">
        <f>IF(ISNUMBER(FIND("overige",Methode_Keuze)),"",IF(Tb_Activiteiten[[#This Row],[Kosten derden exclusief btw]]=1,Tb_Activiteiten[[#Headers],[Kosten derden exclusief btw]],""))</f>
        <v/>
      </c>
      <c r="AJ1049" t="str">
        <f>IF(ISNUMBER(FIND("overige",Methode_Keuze)),"",IF(Tb_Activiteiten[[#This Row],[Niet verrekenbare btw]]=1,Tb_Activiteiten[[#Headers],[Niet verrekenbare btw]],""))</f>
        <v/>
      </c>
      <c r="AK1049" t="str">
        <f>IF(ISNUMBER(FIND("overige",Methode_Keuze)),"",IF(Tb_Activiteiten[[#This Row],[Grondkosten]]=1,Tb_Activiteiten[[#Headers],[Grondkosten]],""))</f>
        <v/>
      </c>
      <c r="AL1049" t="str">
        <f>IF(ISNUMBER(FIND("overige",Methode_Keuze)),"",IF(Tb_Activiteiten[[#This Row],[Bijdrage in natura (overige)]]=1,Tb_Activiteiten[[#Headers],[Bijdrage in natura (overige)]],""))</f>
        <v/>
      </c>
      <c r="AM1049" t="str">
        <f>IF(ISNUMBER(FIND("overige",Methode_Keuze)),"",IF(Tb_Activiteiten[[#This Row],[Bijdrage in natura (vrijwilligers)]]=1,Tb_Activiteiten[[#Headers],[Bijdrage in natura (vrijwilligers)]],""))</f>
        <v/>
      </c>
      <c r="AN1049" t="str">
        <f>IF(ISNUMBER(FIND("overige",Methode_Keuze)),"",IF(Tb_Activiteiten[[#This Row],[Afschrijvingskosten]]=1,Tb_Activiteiten[[#Headers],[Afschrijvingskosten]],""))</f>
        <v/>
      </c>
    </row>
    <row r="1050" spans="1:40" x14ac:dyDescent="0.25">
      <c r="A1050" s="192"/>
      <c r="B1050" s="192"/>
      <c r="C1050" s="192"/>
      <c r="D1050" s="192"/>
      <c r="E1050" s="192"/>
      <c r="F1050" s="192"/>
      <c r="G1050" s="192"/>
      <c r="L1050" s="71"/>
      <c r="N1050" t="str">
        <f>IFERROR(IF(VLOOKUP(Tb_Activiteiten[[#This Row],[Openstelling]],Tb_Openstelling[],2,0)=1,1,""),"")</f>
        <v/>
      </c>
      <c r="AA1050" t="str">
        <f>IF(ISNUMBER(FIND("arbeid",Methode_Keuze)),"",IF(ISNUMBER(FIND("arbeid",Methode_Keuze)),"",IF(Tb_Activiteiten[[#This Row],[Loonkosten]]=1,Tb_Activiteiten[[#Headers],[Loonkosten]],"")))</f>
        <v/>
      </c>
      <c r="AB1050" t="str">
        <f>IF(ISNUMBER(FIND("arbeid",Methode_Keuze)),"",IF(ISNUMBER(FIND("arbeid",Methode_Keuze)),"",IF(Tb_Activiteiten[[#This Row],[Eigen arbeid]]=1,Tb_Activiteiten[[#Headers],[Eigen arbeid]],"")))</f>
        <v/>
      </c>
      <c r="AC1050" t="str">
        <f>IF(ISNUMBER(FIND("arbeid",Methode_Keuze)),"",IF(ISNUMBER(FIND("arbeid",Methode_Keuze)),"",IF(Tb_Activiteiten[[#This Row],[Projectmedewerker]]=1,Tb_Activiteiten[[#Headers],[Projectmedewerker]],"")))</f>
        <v/>
      </c>
      <c r="AD1050" t="str">
        <f>IF(ISNUMBER(FIND("arbeid",Methode_Keuze)),"",IF(ISNUMBER(FIND("arbeid",Methode_Keuze)),"",IF(Tb_Activiteiten[[#This Row],[Landbouwer]]=1,Tb_Activiteiten[[#Headers],[Landbouwer]],"")))</f>
        <v/>
      </c>
      <c r="AE1050" t="str">
        <f>IF(ISNUMBER(FIND("arbeid",Methode_Keuze)),"",IF(ISNUMBER(FIND("arbeid",Methode_Keuze)),"",IF(Tb_Activiteiten[[#This Row],[Adviseur]]=1,Tb_Activiteiten[[#Headers],[Adviseur]],"")))</f>
        <v/>
      </c>
      <c r="AF1050" t="str">
        <f>IF(ISNUMBER(FIND("arbeid",Methode_Keuze)),"",IF(ISNUMBER(FIND("arbeid",Methode_Keuze)),"",IF(Tb_Activiteiten[[#This Row],[Projectleider/Expert]]=1,Tb_Activiteiten[[#Headers],[Projectleider/Expert]],"")))</f>
        <v/>
      </c>
      <c r="AG1050" t="str">
        <f>IF(ISNUMBER(FIND("arbeid",Methode_Keuze)),"",IF(ISNUMBER(FIND("arbeid",Methode_Keuze)),"",IF(Tb_Activiteiten[[#This Row],[Arbeidskosten]]=1,Tb_Activiteiten[[#Headers],[Arbeidskosten]],"")))</f>
        <v/>
      </c>
      <c r="AH1050" t="str">
        <f>IF(ISNUMBER(FIND("arbeid",Methode_Keuze)),"",IF(ISNUMBER(FIND("arbeid",Methode_Keuze)),"",IF(Tb_Activiteiten[[#This Row],[Arbeidskosten op basis van IKS]]=1,Tb_Activiteiten[[#Headers],[Arbeidskosten op basis van IKS]],"")))</f>
        <v/>
      </c>
      <c r="AI1050" t="str">
        <f>IF(ISNUMBER(FIND("overige",Methode_Keuze)),"",IF(Tb_Activiteiten[[#This Row],[Kosten derden exclusief btw]]=1,Tb_Activiteiten[[#Headers],[Kosten derden exclusief btw]],""))</f>
        <v/>
      </c>
      <c r="AJ1050" t="str">
        <f>IF(ISNUMBER(FIND("overige",Methode_Keuze)),"",IF(Tb_Activiteiten[[#This Row],[Niet verrekenbare btw]]=1,Tb_Activiteiten[[#Headers],[Niet verrekenbare btw]],""))</f>
        <v/>
      </c>
      <c r="AK1050" t="str">
        <f>IF(ISNUMBER(FIND("overige",Methode_Keuze)),"",IF(Tb_Activiteiten[[#This Row],[Grondkosten]]=1,Tb_Activiteiten[[#Headers],[Grondkosten]],""))</f>
        <v/>
      </c>
      <c r="AL1050" t="str">
        <f>IF(ISNUMBER(FIND("overige",Methode_Keuze)),"",IF(Tb_Activiteiten[[#This Row],[Bijdrage in natura (overige)]]=1,Tb_Activiteiten[[#Headers],[Bijdrage in natura (overige)]],""))</f>
        <v/>
      </c>
      <c r="AM1050" t="str">
        <f>IF(ISNUMBER(FIND("overige",Methode_Keuze)),"",IF(Tb_Activiteiten[[#This Row],[Bijdrage in natura (vrijwilligers)]]=1,Tb_Activiteiten[[#Headers],[Bijdrage in natura (vrijwilligers)]],""))</f>
        <v/>
      </c>
      <c r="AN1050" t="str">
        <f>IF(ISNUMBER(FIND("overige",Methode_Keuze)),"",IF(Tb_Activiteiten[[#This Row],[Afschrijvingskosten]]=1,Tb_Activiteiten[[#Headers],[Afschrijvingskosten]],""))</f>
        <v/>
      </c>
    </row>
    <row r="1051" spans="1:40" x14ac:dyDescent="0.25">
      <c r="A1051" s="192"/>
      <c r="B1051" s="192"/>
      <c r="C1051" s="192"/>
      <c r="D1051" s="192"/>
      <c r="E1051" s="192"/>
      <c r="F1051" s="192"/>
      <c r="G1051" s="192"/>
      <c r="L1051" s="71"/>
      <c r="N1051" t="str">
        <f>IFERROR(IF(VLOOKUP(Tb_Activiteiten[[#This Row],[Openstelling]],Tb_Openstelling[],2,0)=1,1,""),"")</f>
        <v/>
      </c>
      <c r="AA1051" t="str">
        <f>IF(ISNUMBER(FIND("arbeid",Methode_Keuze)),"",IF(ISNUMBER(FIND("arbeid",Methode_Keuze)),"",IF(Tb_Activiteiten[[#This Row],[Loonkosten]]=1,Tb_Activiteiten[[#Headers],[Loonkosten]],"")))</f>
        <v/>
      </c>
      <c r="AB1051" t="str">
        <f>IF(ISNUMBER(FIND("arbeid",Methode_Keuze)),"",IF(ISNUMBER(FIND("arbeid",Methode_Keuze)),"",IF(Tb_Activiteiten[[#This Row],[Eigen arbeid]]=1,Tb_Activiteiten[[#Headers],[Eigen arbeid]],"")))</f>
        <v/>
      </c>
      <c r="AC1051" t="str">
        <f>IF(ISNUMBER(FIND("arbeid",Methode_Keuze)),"",IF(ISNUMBER(FIND("arbeid",Methode_Keuze)),"",IF(Tb_Activiteiten[[#This Row],[Projectmedewerker]]=1,Tb_Activiteiten[[#Headers],[Projectmedewerker]],"")))</f>
        <v/>
      </c>
      <c r="AD1051" t="str">
        <f>IF(ISNUMBER(FIND("arbeid",Methode_Keuze)),"",IF(ISNUMBER(FIND("arbeid",Methode_Keuze)),"",IF(Tb_Activiteiten[[#This Row],[Landbouwer]]=1,Tb_Activiteiten[[#Headers],[Landbouwer]],"")))</f>
        <v/>
      </c>
      <c r="AE1051" t="str">
        <f>IF(ISNUMBER(FIND("arbeid",Methode_Keuze)),"",IF(ISNUMBER(FIND("arbeid",Methode_Keuze)),"",IF(Tb_Activiteiten[[#This Row],[Adviseur]]=1,Tb_Activiteiten[[#Headers],[Adviseur]],"")))</f>
        <v/>
      </c>
      <c r="AF1051" t="str">
        <f>IF(ISNUMBER(FIND("arbeid",Methode_Keuze)),"",IF(ISNUMBER(FIND("arbeid",Methode_Keuze)),"",IF(Tb_Activiteiten[[#This Row],[Projectleider/Expert]]=1,Tb_Activiteiten[[#Headers],[Projectleider/Expert]],"")))</f>
        <v/>
      </c>
      <c r="AG1051" t="str">
        <f>IF(ISNUMBER(FIND("arbeid",Methode_Keuze)),"",IF(ISNUMBER(FIND("arbeid",Methode_Keuze)),"",IF(Tb_Activiteiten[[#This Row],[Arbeidskosten]]=1,Tb_Activiteiten[[#Headers],[Arbeidskosten]],"")))</f>
        <v/>
      </c>
      <c r="AH1051" t="str">
        <f>IF(ISNUMBER(FIND("arbeid",Methode_Keuze)),"",IF(ISNUMBER(FIND("arbeid",Methode_Keuze)),"",IF(Tb_Activiteiten[[#This Row],[Arbeidskosten op basis van IKS]]=1,Tb_Activiteiten[[#Headers],[Arbeidskosten op basis van IKS]],"")))</f>
        <v/>
      </c>
      <c r="AI1051" t="str">
        <f>IF(ISNUMBER(FIND("overige",Methode_Keuze)),"",IF(Tb_Activiteiten[[#This Row],[Kosten derden exclusief btw]]=1,Tb_Activiteiten[[#Headers],[Kosten derden exclusief btw]],""))</f>
        <v/>
      </c>
      <c r="AJ1051" t="str">
        <f>IF(ISNUMBER(FIND("overige",Methode_Keuze)),"",IF(Tb_Activiteiten[[#This Row],[Niet verrekenbare btw]]=1,Tb_Activiteiten[[#Headers],[Niet verrekenbare btw]],""))</f>
        <v/>
      </c>
      <c r="AK1051" t="str">
        <f>IF(ISNUMBER(FIND("overige",Methode_Keuze)),"",IF(Tb_Activiteiten[[#This Row],[Grondkosten]]=1,Tb_Activiteiten[[#Headers],[Grondkosten]],""))</f>
        <v/>
      </c>
      <c r="AL1051" t="str">
        <f>IF(ISNUMBER(FIND("overige",Methode_Keuze)),"",IF(Tb_Activiteiten[[#This Row],[Bijdrage in natura (overige)]]=1,Tb_Activiteiten[[#Headers],[Bijdrage in natura (overige)]],""))</f>
        <v/>
      </c>
      <c r="AM1051" t="str">
        <f>IF(ISNUMBER(FIND("overige",Methode_Keuze)),"",IF(Tb_Activiteiten[[#This Row],[Bijdrage in natura (vrijwilligers)]]=1,Tb_Activiteiten[[#Headers],[Bijdrage in natura (vrijwilligers)]],""))</f>
        <v/>
      </c>
      <c r="AN1051" t="str">
        <f>IF(ISNUMBER(FIND("overige",Methode_Keuze)),"",IF(Tb_Activiteiten[[#This Row],[Afschrijvingskosten]]=1,Tb_Activiteiten[[#Headers],[Afschrijvingskosten]],""))</f>
        <v/>
      </c>
    </row>
    <row r="1052" spans="1:40" x14ac:dyDescent="0.25">
      <c r="A1052" s="192"/>
      <c r="B1052" s="192"/>
      <c r="C1052" s="192"/>
      <c r="D1052" s="192"/>
      <c r="E1052" s="192"/>
      <c r="F1052" s="192"/>
      <c r="G1052" s="192"/>
      <c r="L1052" s="71"/>
      <c r="N1052" t="str">
        <f>IFERROR(IF(VLOOKUP(Tb_Activiteiten[[#This Row],[Openstelling]],Tb_Openstelling[],2,0)=1,1,""),"")</f>
        <v/>
      </c>
      <c r="AA1052" t="str">
        <f>IF(ISNUMBER(FIND("arbeid",Methode_Keuze)),"",IF(ISNUMBER(FIND("arbeid",Methode_Keuze)),"",IF(Tb_Activiteiten[[#This Row],[Loonkosten]]=1,Tb_Activiteiten[[#Headers],[Loonkosten]],"")))</f>
        <v/>
      </c>
      <c r="AB1052" t="str">
        <f>IF(ISNUMBER(FIND("arbeid",Methode_Keuze)),"",IF(ISNUMBER(FIND("arbeid",Methode_Keuze)),"",IF(Tb_Activiteiten[[#This Row],[Eigen arbeid]]=1,Tb_Activiteiten[[#Headers],[Eigen arbeid]],"")))</f>
        <v/>
      </c>
      <c r="AC1052" t="str">
        <f>IF(ISNUMBER(FIND("arbeid",Methode_Keuze)),"",IF(ISNUMBER(FIND("arbeid",Methode_Keuze)),"",IF(Tb_Activiteiten[[#This Row],[Projectmedewerker]]=1,Tb_Activiteiten[[#Headers],[Projectmedewerker]],"")))</f>
        <v/>
      </c>
      <c r="AD1052" t="str">
        <f>IF(ISNUMBER(FIND("arbeid",Methode_Keuze)),"",IF(ISNUMBER(FIND("arbeid",Methode_Keuze)),"",IF(Tb_Activiteiten[[#This Row],[Landbouwer]]=1,Tb_Activiteiten[[#Headers],[Landbouwer]],"")))</f>
        <v/>
      </c>
      <c r="AE1052" t="str">
        <f>IF(ISNUMBER(FIND("arbeid",Methode_Keuze)),"",IF(ISNUMBER(FIND("arbeid",Methode_Keuze)),"",IF(Tb_Activiteiten[[#This Row],[Adviseur]]=1,Tb_Activiteiten[[#Headers],[Adviseur]],"")))</f>
        <v/>
      </c>
      <c r="AF1052" t="str">
        <f>IF(ISNUMBER(FIND("arbeid",Methode_Keuze)),"",IF(ISNUMBER(FIND("arbeid",Methode_Keuze)),"",IF(Tb_Activiteiten[[#This Row],[Projectleider/Expert]]=1,Tb_Activiteiten[[#Headers],[Projectleider/Expert]],"")))</f>
        <v/>
      </c>
      <c r="AG1052" t="str">
        <f>IF(ISNUMBER(FIND("arbeid",Methode_Keuze)),"",IF(ISNUMBER(FIND("arbeid",Methode_Keuze)),"",IF(Tb_Activiteiten[[#This Row],[Arbeidskosten]]=1,Tb_Activiteiten[[#Headers],[Arbeidskosten]],"")))</f>
        <v/>
      </c>
      <c r="AH1052" t="str">
        <f>IF(ISNUMBER(FIND("arbeid",Methode_Keuze)),"",IF(ISNUMBER(FIND("arbeid",Methode_Keuze)),"",IF(Tb_Activiteiten[[#This Row],[Arbeidskosten op basis van IKS]]=1,Tb_Activiteiten[[#Headers],[Arbeidskosten op basis van IKS]],"")))</f>
        <v/>
      </c>
      <c r="AI1052" t="str">
        <f>IF(ISNUMBER(FIND("overige",Methode_Keuze)),"",IF(Tb_Activiteiten[[#This Row],[Kosten derden exclusief btw]]=1,Tb_Activiteiten[[#Headers],[Kosten derden exclusief btw]],""))</f>
        <v/>
      </c>
      <c r="AJ1052" t="str">
        <f>IF(ISNUMBER(FIND("overige",Methode_Keuze)),"",IF(Tb_Activiteiten[[#This Row],[Niet verrekenbare btw]]=1,Tb_Activiteiten[[#Headers],[Niet verrekenbare btw]],""))</f>
        <v/>
      </c>
      <c r="AK1052" t="str">
        <f>IF(ISNUMBER(FIND("overige",Methode_Keuze)),"",IF(Tb_Activiteiten[[#This Row],[Grondkosten]]=1,Tb_Activiteiten[[#Headers],[Grondkosten]],""))</f>
        <v/>
      </c>
      <c r="AL1052" t="str">
        <f>IF(ISNUMBER(FIND("overige",Methode_Keuze)),"",IF(Tb_Activiteiten[[#This Row],[Bijdrage in natura (overige)]]=1,Tb_Activiteiten[[#Headers],[Bijdrage in natura (overige)]],""))</f>
        <v/>
      </c>
      <c r="AM1052" t="str">
        <f>IF(ISNUMBER(FIND("overige",Methode_Keuze)),"",IF(Tb_Activiteiten[[#This Row],[Bijdrage in natura (vrijwilligers)]]=1,Tb_Activiteiten[[#Headers],[Bijdrage in natura (vrijwilligers)]],""))</f>
        <v/>
      </c>
      <c r="AN1052" t="str">
        <f>IF(ISNUMBER(FIND("overige",Methode_Keuze)),"",IF(Tb_Activiteiten[[#This Row],[Afschrijvingskosten]]=1,Tb_Activiteiten[[#Headers],[Afschrijvingskosten]],""))</f>
        <v/>
      </c>
    </row>
    <row r="1053" spans="1:40" x14ac:dyDescent="0.25">
      <c r="A1053" s="192"/>
      <c r="B1053" s="192"/>
      <c r="C1053" s="192"/>
      <c r="D1053" s="192"/>
      <c r="E1053" s="192"/>
      <c r="F1053" s="192"/>
      <c r="G1053" s="192"/>
      <c r="L1053" s="71"/>
      <c r="N1053" t="str">
        <f>IFERROR(IF(VLOOKUP(Tb_Activiteiten[[#This Row],[Openstelling]],Tb_Openstelling[],2,0)=1,1,""),"")</f>
        <v/>
      </c>
      <c r="AA1053" t="str">
        <f>IF(ISNUMBER(FIND("arbeid",Methode_Keuze)),"",IF(ISNUMBER(FIND("arbeid",Methode_Keuze)),"",IF(Tb_Activiteiten[[#This Row],[Loonkosten]]=1,Tb_Activiteiten[[#Headers],[Loonkosten]],"")))</f>
        <v/>
      </c>
      <c r="AB1053" t="str">
        <f>IF(ISNUMBER(FIND("arbeid",Methode_Keuze)),"",IF(ISNUMBER(FIND("arbeid",Methode_Keuze)),"",IF(Tb_Activiteiten[[#This Row],[Eigen arbeid]]=1,Tb_Activiteiten[[#Headers],[Eigen arbeid]],"")))</f>
        <v/>
      </c>
      <c r="AC1053" t="str">
        <f>IF(ISNUMBER(FIND("arbeid",Methode_Keuze)),"",IF(ISNUMBER(FIND("arbeid",Methode_Keuze)),"",IF(Tb_Activiteiten[[#This Row],[Projectmedewerker]]=1,Tb_Activiteiten[[#Headers],[Projectmedewerker]],"")))</f>
        <v/>
      </c>
      <c r="AD1053" t="str">
        <f>IF(ISNUMBER(FIND("arbeid",Methode_Keuze)),"",IF(ISNUMBER(FIND("arbeid",Methode_Keuze)),"",IF(Tb_Activiteiten[[#This Row],[Landbouwer]]=1,Tb_Activiteiten[[#Headers],[Landbouwer]],"")))</f>
        <v/>
      </c>
      <c r="AE1053" t="str">
        <f>IF(ISNUMBER(FIND("arbeid",Methode_Keuze)),"",IF(ISNUMBER(FIND("arbeid",Methode_Keuze)),"",IF(Tb_Activiteiten[[#This Row],[Adviseur]]=1,Tb_Activiteiten[[#Headers],[Adviseur]],"")))</f>
        <v/>
      </c>
      <c r="AF1053" t="str">
        <f>IF(ISNUMBER(FIND("arbeid",Methode_Keuze)),"",IF(ISNUMBER(FIND("arbeid",Methode_Keuze)),"",IF(Tb_Activiteiten[[#This Row],[Projectleider/Expert]]=1,Tb_Activiteiten[[#Headers],[Projectleider/Expert]],"")))</f>
        <v/>
      </c>
      <c r="AG1053" t="str">
        <f>IF(ISNUMBER(FIND("arbeid",Methode_Keuze)),"",IF(ISNUMBER(FIND("arbeid",Methode_Keuze)),"",IF(Tb_Activiteiten[[#This Row],[Arbeidskosten]]=1,Tb_Activiteiten[[#Headers],[Arbeidskosten]],"")))</f>
        <v/>
      </c>
      <c r="AH1053" t="str">
        <f>IF(ISNUMBER(FIND("arbeid",Methode_Keuze)),"",IF(ISNUMBER(FIND("arbeid",Methode_Keuze)),"",IF(Tb_Activiteiten[[#This Row],[Arbeidskosten op basis van IKS]]=1,Tb_Activiteiten[[#Headers],[Arbeidskosten op basis van IKS]],"")))</f>
        <v/>
      </c>
      <c r="AI1053" t="str">
        <f>IF(ISNUMBER(FIND("overige",Methode_Keuze)),"",IF(Tb_Activiteiten[[#This Row],[Kosten derden exclusief btw]]=1,Tb_Activiteiten[[#Headers],[Kosten derden exclusief btw]],""))</f>
        <v/>
      </c>
      <c r="AJ1053" t="str">
        <f>IF(ISNUMBER(FIND("overige",Methode_Keuze)),"",IF(Tb_Activiteiten[[#This Row],[Niet verrekenbare btw]]=1,Tb_Activiteiten[[#Headers],[Niet verrekenbare btw]],""))</f>
        <v/>
      </c>
      <c r="AK1053" t="str">
        <f>IF(ISNUMBER(FIND("overige",Methode_Keuze)),"",IF(Tb_Activiteiten[[#This Row],[Grondkosten]]=1,Tb_Activiteiten[[#Headers],[Grondkosten]],""))</f>
        <v/>
      </c>
      <c r="AL1053" t="str">
        <f>IF(ISNUMBER(FIND("overige",Methode_Keuze)),"",IF(Tb_Activiteiten[[#This Row],[Bijdrage in natura (overige)]]=1,Tb_Activiteiten[[#Headers],[Bijdrage in natura (overige)]],""))</f>
        <v/>
      </c>
      <c r="AM1053" t="str">
        <f>IF(ISNUMBER(FIND("overige",Methode_Keuze)),"",IF(Tb_Activiteiten[[#This Row],[Bijdrage in natura (vrijwilligers)]]=1,Tb_Activiteiten[[#Headers],[Bijdrage in natura (vrijwilligers)]],""))</f>
        <v/>
      </c>
      <c r="AN1053" t="str">
        <f>IF(ISNUMBER(FIND("overige",Methode_Keuze)),"",IF(Tb_Activiteiten[[#This Row],[Afschrijvingskosten]]=1,Tb_Activiteiten[[#Headers],[Afschrijvingskosten]],""))</f>
        <v/>
      </c>
    </row>
    <row r="1054" spans="1:40" x14ac:dyDescent="0.25">
      <c r="A1054" s="192"/>
      <c r="B1054" s="192"/>
      <c r="C1054" s="192"/>
      <c r="D1054" s="192"/>
      <c r="E1054" s="192"/>
      <c r="F1054" s="192"/>
      <c r="G1054" s="192"/>
      <c r="L1054" s="71"/>
      <c r="N1054" t="str">
        <f>IFERROR(IF(VLOOKUP(Tb_Activiteiten[[#This Row],[Openstelling]],Tb_Openstelling[],2,0)=1,1,""),"")</f>
        <v/>
      </c>
      <c r="AA1054" t="str">
        <f>IF(ISNUMBER(FIND("arbeid",Methode_Keuze)),"",IF(ISNUMBER(FIND("arbeid",Methode_Keuze)),"",IF(Tb_Activiteiten[[#This Row],[Loonkosten]]=1,Tb_Activiteiten[[#Headers],[Loonkosten]],"")))</f>
        <v/>
      </c>
      <c r="AB1054" t="str">
        <f>IF(ISNUMBER(FIND("arbeid",Methode_Keuze)),"",IF(ISNUMBER(FIND("arbeid",Methode_Keuze)),"",IF(Tb_Activiteiten[[#This Row],[Eigen arbeid]]=1,Tb_Activiteiten[[#Headers],[Eigen arbeid]],"")))</f>
        <v/>
      </c>
      <c r="AC1054" t="str">
        <f>IF(ISNUMBER(FIND("arbeid",Methode_Keuze)),"",IF(ISNUMBER(FIND("arbeid",Methode_Keuze)),"",IF(Tb_Activiteiten[[#This Row],[Projectmedewerker]]=1,Tb_Activiteiten[[#Headers],[Projectmedewerker]],"")))</f>
        <v/>
      </c>
      <c r="AD1054" t="str">
        <f>IF(ISNUMBER(FIND("arbeid",Methode_Keuze)),"",IF(ISNUMBER(FIND("arbeid",Methode_Keuze)),"",IF(Tb_Activiteiten[[#This Row],[Landbouwer]]=1,Tb_Activiteiten[[#Headers],[Landbouwer]],"")))</f>
        <v/>
      </c>
      <c r="AE1054" t="str">
        <f>IF(ISNUMBER(FIND("arbeid",Methode_Keuze)),"",IF(ISNUMBER(FIND("arbeid",Methode_Keuze)),"",IF(Tb_Activiteiten[[#This Row],[Adviseur]]=1,Tb_Activiteiten[[#Headers],[Adviseur]],"")))</f>
        <v/>
      </c>
      <c r="AF1054" t="str">
        <f>IF(ISNUMBER(FIND("arbeid",Methode_Keuze)),"",IF(ISNUMBER(FIND("arbeid",Methode_Keuze)),"",IF(Tb_Activiteiten[[#This Row],[Projectleider/Expert]]=1,Tb_Activiteiten[[#Headers],[Projectleider/Expert]],"")))</f>
        <v/>
      </c>
      <c r="AG1054" t="str">
        <f>IF(ISNUMBER(FIND("arbeid",Methode_Keuze)),"",IF(ISNUMBER(FIND("arbeid",Methode_Keuze)),"",IF(Tb_Activiteiten[[#This Row],[Arbeidskosten]]=1,Tb_Activiteiten[[#Headers],[Arbeidskosten]],"")))</f>
        <v/>
      </c>
      <c r="AH1054" t="str">
        <f>IF(ISNUMBER(FIND("arbeid",Methode_Keuze)),"",IF(ISNUMBER(FIND("arbeid",Methode_Keuze)),"",IF(Tb_Activiteiten[[#This Row],[Arbeidskosten op basis van IKS]]=1,Tb_Activiteiten[[#Headers],[Arbeidskosten op basis van IKS]],"")))</f>
        <v/>
      </c>
      <c r="AI1054" t="str">
        <f>IF(ISNUMBER(FIND("overige",Methode_Keuze)),"",IF(Tb_Activiteiten[[#This Row],[Kosten derden exclusief btw]]=1,Tb_Activiteiten[[#Headers],[Kosten derden exclusief btw]],""))</f>
        <v/>
      </c>
      <c r="AJ1054" t="str">
        <f>IF(ISNUMBER(FIND("overige",Methode_Keuze)),"",IF(Tb_Activiteiten[[#This Row],[Niet verrekenbare btw]]=1,Tb_Activiteiten[[#Headers],[Niet verrekenbare btw]],""))</f>
        <v/>
      </c>
      <c r="AK1054" t="str">
        <f>IF(ISNUMBER(FIND("overige",Methode_Keuze)),"",IF(Tb_Activiteiten[[#This Row],[Grondkosten]]=1,Tb_Activiteiten[[#Headers],[Grondkosten]],""))</f>
        <v/>
      </c>
      <c r="AL1054" t="str">
        <f>IF(ISNUMBER(FIND("overige",Methode_Keuze)),"",IF(Tb_Activiteiten[[#This Row],[Bijdrage in natura (overige)]]=1,Tb_Activiteiten[[#Headers],[Bijdrage in natura (overige)]],""))</f>
        <v/>
      </c>
      <c r="AM1054" t="str">
        <f>IF(ISNUMBER(FIND("overige",Methode_Keuze)),"",IF(Tb_Activiteiten[[#This Row],[Bijdrage in natura (vrijwilligers)]]=1,Tb_Activiteiten[[#Headers],[Bijdrage in natura (vrijwilligers)]],""))</f>
        <v/>
      </c>
      <c r="AN1054" t="str">
        <f>IF(ISNUMBER(FIND("overige",Methode_Keuze)),"",IF(Tb_Activiteiten[[#This Row],[Afschrijvingskosten]]=1,Tb_Activiteiten[[#Headers],[Afschrijvingskosten]],""))</f>
        <v/>
      </c>
    </row>
    <row r="1055" spans="1:40" x14ac:dyDescent="0.25">
      <c r="A1055" s="192"/>
      <c r="B1055" s="192"/>
      <c r="C1055" s="192"/>
      <c r="D1055" s="192"/>
      <c r="E1055" s="192"/>
      <c r="F1055" s="192"/>
      <c r="G1055" s="192"/>
      <c r="L1055" s="71"/>
      <c r="N1055" t="str">
        <f>IFERROR(IF(VLOOKUP(Tb_Activiteiten[[#This Row],[Openstelling]],Tb_Openstelling[],2,0)=1,1,""),"")</f>
        <v/>
      </c>
      <c r="AA1055" t="str">
        <f>IF(ISNUMBER(FIND("arbeid",Methode_Keuze)),"",IF(ISNUMBER(FIND("arbeid",Methode_Keuze)),"",IF(Tb_Activiteiten[[#This Row],[Loonkosten]]=1,Tb_Activiteiten[[#Headers],[Loonkosten]],"")))</f>
        <v/>
      </c>
      <c r="AB1055" t="str">
        <f>IF(ISNUMBER(FIND("arbeid",Methode_Keuze)),"",IF(ISNUMBER(FIND("arbeid",Methode_Keuze)),"",IF(Tb_Activiteiten[[#This Row],[Eigen arbeid]]=1,Tb_Activiteiten[[#Headers],[Eigen arbeid]],"")))</f>
        <v/>
      </c>
      <c r="AC1055" t="str">
        <f>IF(ISNUMBER(FIND("arbeid",Methode_Keuze)),"",IF(ISNUMBER(FIND("arbeid",Methode_Keuze)),"",IF(Tb_Activiteiten[[#This Row],[Projectmedewerker]]=1,Tb_Activiteiten[[#Headers],[Projectmedewerker]],"")))</f>
        <v/>
      </c>
      <c r="AD1055" t="str">
        <f>IF(ISNUMBER(FIND("arbeid",Methode_Keuze)),"",IF(ISNUMBER(FIND("arbeid",Methode_Keuze)),"",IF(Tb_Activiteiten[[#This Row],[Landbouwer]]=1,Tb_Activiteiten[[#Headers],[Landbouwer]],"")))</f>
        <v/>
      </c>
      <c r="AE1055" t="str">
        <f>IF(ISNUMBER(FIND("arbeid",Methode_Keuze)),"",IF(ISNUMBER(FIND("arbeid",Methode_Keuze)),"",IF(Tb_Activiteiten[[#This Row],[Adviseur]]=1,Tb_Activiteiten[[#Headers],[Adviseur]],"")))</f>
        <v/>
      </c>
      <c r="AF1055" t="str">
        <f>IF(ISNUMBER(FIND("arbeid",Methode_Keuze)),"",IF(ISNUMBER(FIND("arbeid",Methode_Keuze)),"",IF(Tb_Activiteiten[[#This Row],[Projectleider/Expert]]=1,Tb_Activiteiten[[#Headers],[Projectleider/Expert]],"")))</f>
        <v/>
      </c>
      <c r="AG1055" t="str">
        <f>IF(ISNUMBER(FIND("arbeid",Methode_Keuze)),"",IF(ISNUMBER(FIND("arbeid",Methode_Keuze)),"",IF(Tb_Activiteiten[[#This Row],[Arbeidskosten]]=1,Tb_Activiteiten[[#Headers],[Arbeidskosten]],"")))</f>
        <v/>
      </c>
      <c r="AH1055" t="str">
        <f>IF(ISNUMBER(FIND("arbeid",Methode_Keuze)),"",IF(ISNUMBER(FIND("arbeid",Methode_Keuze)),"",IF(Tb_Activiteiten[[#This Row],[Arbeidskosten op basis van IKS]]=1,Tb_Activiteiten[[#Headers],[Arbeidskosten op basis van IKS]],"")))</f>
        <v/>
      </c>
      <c r="AI1055" t="str">
        <f>IF(ISNUMBER(FIND("overige",Methode_Keuze)),"",IF(Tb_Activiteiten[[#This Row],[Kosten derden exclusief btw]]=1,Tb_Activiteiten[[#Headers],[Kosten derden exclusief btw]],""))</f>
        <v/>
      </c>
      <c r="AJ1055" t="str">
        <f>IF(ISNUMBER(FIND("overige",Methode_Keuze)),"",IF(Tb_Activiteiten[[#This Row],[Niet verrekenbare btw]]=1,Tb_Activiteiten[[#Headers],[Niet verrekenbare btw]],""))</f>
        <v/>
      </c>
      <c r="AK1055" t="str">
        <f>IF(ISNUMBER(FIND("overige",Methode_Keuze)),"",IF(Tb_Activiteiten[[#This Row],[Grondkosten]]=1,Tb_Activiteiten[[#Headers],[Grondkosten]],""))</f>
        <v/>
      </c>
      <c r="AL1055" t="str">
        <f>IF(ISNUMBER(FIND("overige",Methode_Keuze)),"",IF(Tb_Activiteiten[[#This Row],[Bijdrage in natura (overige)]]=1,Tb_Activiteiten[[#Headers],[Bijdrage in natura (overige)]],""))</f>
        <v/>
      </c>
      <c r="AM1055" t="str">
        <f>IF(ISNUMBER(FIND("overige",Methode_Keuze)),"",IF(Tb_Activiteiten[[#This Row],[Bijdrage in natura (vrijwilligers)]]=1,Tb_Activiteiten[[#Headers],[Bijdrage in natura (vrijwilligers)]],""))</f>
        <v/>
      </c>
      <c r="AN1055" t="str">
        <f>IF(ISNUMBER(FIND("overige",Methode_Keuze)),"",IF(Tb_Activiteiten[[#This Row],[Afschrijvingskosten]]=1,Tb_Activiteiten[[#Headers],[Afschrijvingskosten]],""))</f>
        <v/>
      </c>
    </row>
    <row r="1056" spans="1:40" x14ac:dyDescent="0.25">
      <c r="A1056" s="192"/>
      <c r="B1056" s="192"/>
      <c r="C1056" s="192"/>
      <c r="D1056" s="192"/>
      <c r="E1056" s="192"/>
      <c r="F1056" s="192"/>
      <c r="G1056" s="192"/>
      <c r="L1056" s="71"/>
      <c r="N1056" t="str">
        <f>IFERROR(IF(VLOOKUP(Tb_Activiteiten[[#This Row],[Openstelling]],Tb_Openstelling[],2,0)=1,1,""),"")</f>
        <v/>
      </c>
      <c r="AA1056" t="str">
        <f>IF(ISNUMBER(FIND("arbeid",Methode_Keuze)),"",IF(ISNUMBER(FIND("arbeid",Methode_Keuze)),"",IF(Tb_Activiteiten[[#This Row],[Loonkosten]]=1,Tb_Activiteiten[[#Headers],[Loonkosten]],"")))</f>
        <v/>
      </c>
      <c r="AB1056" t="str">
        <f>IF(ISNUMBER(FIND("arbeid",Methode_Keuze)),"",IF(ISNUMBER(FIND("arbeid",Methode_Keuze)),"",IF(Tb_Activiteiten[[#This Row],[Eigen arbeid]]=1,Tb_Activiteiten[[#Headers],[Eigen arbeid]],"")))</f>
        <v/>
      </c>
      <c r="AC1056" t="str">
        <f>IF(ISNUMBER(FIND("arbeid",Methode_Keuze)),"",IF(ISNUMBER(FIND("arbeid",Methode_Keuze)),"",IF(Tb_Activiteiten[[#This Row],[Projectmedewerker]]=1,Tb_Activiteiten[[#Headers],[Projectmedewerker]],"")))</f>
        <v/>
      </c>
      <c r="AD1056" t="str">
        <f>IF(ISNUMBER(FIND("arbeid",Methode_Keuze)),"",IF(ISNUMBER(FIND("arbeid",Methode_Keuze)),"",IF(Tb_Activiteiten[[#This Row],[Landbouwer]]=1,Tb_Activiteiten[[#Headers],[Landbouwer]],"")))</f>
        <v/>
      </c>
      <c r="AE1056" t="str">
        <f>IF(ISNUMBER(FIND("arbeid",Methode_Keuze)),"",IF(ISNUMBER(FIND("arbeid",Methode_Keuze)),"",IF(Tb_Activiteiten[[#This Row],[Adviseur]]=1,Tb_Activiteiten[[#Headers],[Adviseur]],"")))</f>
        <v/>
      </c>
      <c r="AF1056" t="str">
        <f>IF(ISNUMBER(FIND("arbeid",Methode_Keuze)),"",IF(ISNUMBER(FIND("arbeid",Methode_Keuze)),"",IF(Tb_Activiteiten[[#This Row],[Projectleider/Expert]]=1,Tb_Activiteiten[[#Headers],[Projectleider/Expert]],"")))</f>
        <v/>
      </c>
      <c r="AG1056" t="str">
        <f>IF(ISNUMBER(FIND("arbeid",Methode_Keuze)),"",IF(ISNUMBER(FIND("arbeid",Methode_Keuze)),"",IF(Tb_Activiteiten[[#This Row],[Arbeidskosten]]=1,Tb_Activiteiten[[#Headers],[Arbeidskosten]],"")))</f>
        <v/>
      </c>
      <c r="AH1056" t="str">
        <f>IF(ISNUMBER(FIND("arbeid",Methode_Keuze)),"",IF(ISNUMBER(FIND("arbeid",Methode_Keuze)),"",IF(Tb_Activiteiten[[#This Row],[Arbeidskosten op basis van IKS]]=1,Tb_Activiteiten[[#Headers],[Arbeidskosten op basis van IKS]],"")))</f>
        <v/>
      </c>
      <c r="AI1056" t="str">
        <f>IF(ISNUMBER(FIND("overige",Methode_Keuze)),"",IF(Tb_Activiteiten[[#This Row],[Kosten derden exclusief btw]]=1,Tb_Activiteiten[[#Headers],[Kosten derden exclusief btw]],""))</f>
        <v/>
      </c>
      <c r="AJ1056" t="str">
        <f>IF(ISNUMBER(FIND("overige",Methode_Keuze)),"",IF(Tb_Activiteiten[[#This Row],[Niet verrekenbare btw]]=1,Tb_Activiteiten[[#Headers],[Niet verrekenbare btw]],""))</f>
        <v/>
      </c>
      <c r="AK1056" t="str">
        <f>IF(ISNUMBER(FIND("overige",Methode_Keuze)),"",IF(Tb_Activiteiten[[#This Row],[Grondkosten]]=1,Tb_Activiteiten[[#Headers],[Grondkosten]],""))</f>
        <v/>
      </c>
      <c r="AL1056" t="str">
        <f>IF(ISNUMBER(FIND("overige",Methode_Keuze)),"",IF(Tb_Activiteiten[[#This Row],[Bijdrage in natura (overige)]]=1,Tb_Activiteiten[[#Headers],[Bijdrage in natura (overige)]],""))</f>
        <v/>
      </c>
      <c r="AM1056" t="str">
        <f>IF(ISNUMBER(FIND("overige",Methode_Keuze)),"",IF(Tb_Activiteiten[[#This Row],[Bijdrage in natura (vrijwilligers)]]=1,Tb_Activiteiten[[#Headers],[Bijdrage in natura (vrijwilligers)]],""))</f>
        <v/>
      </c>
      <c r="AN1056" t="str">
        <f>IF(ISNUMBER(FIND("overige",Methode_Keuze)),"",IF(Tb_Activiteiten[[#This Row],[Afschrijvingskosten]]=1,Tb_Activiteiten[[#Headers],[Afschrijvingskosten]],""))</f>
        <v/>
      </c>
    </row>
    <row r="1057" spans="1:40" x14ac:dyDescent="0.25">
      <c r="A1057" s="192"/>
      <c r="B1057" s="192"/>
      <c r="C1057" s="192"/>
      <c r="D1057" s="192"/>
      <c r="E1057" s="192"/>
      <c r="F1057" s="192"/>
      <c r="G1057" s="192"/>
      <c r="L1057" s="71"/>
      <c r="N1057" t="str">
        <f>IFERROR(IF(VLOOKUP(Tb_Activiteiten[[#This Row],[Openstelling]],Tb_Openstelling[],2,0)=1,1,""),"")</f>
        <v/>
      </c>
      <c r="AA1057" t="str">
        <f>IF(ISNUMBER(FIND("arbeid",Methode_Keuze)),"",IF(ISNUMBER(FIND("arbeid",Methode_Keuze)),"",IF(Tb_Activiteiten[[#This Row],[Loonkosten]]=1,Tb_Activiteiten[[#Headers],[Loonkosten]],"")))</f>
        <v/>
      </c>
      <c r="AB1057" t="str">
        <f>IF(ISNUMBER(FIND("arbeid",Methode_Keuze)),"",IF(ISNUMBER(FIND("arbeid",Methode_Keuze)),"",IF(Tb_Activiteiten[[#This Row],[Eigen arbeid]]=1,Tb_Activiteiten[[#Headers],[Eigen arbeid]],"")))</f>
        <v/>
      </c>
      <c r="AC1057" t="str">
        <f>IF(ISNUMBER(FIND("arbeid",Methode_Keuze)),"",IF(ISNUMBER(FIND("arbeid",Methode_Keuze)),"",IF(Tb_Activiteiten[[#This Row],[Projectmedewerker]]=1,Tb_Activiteiten[[#Headers],[Projectmedewerker]],"")))</f>
        <v/>
      </c>
      <c r="AD1057" t="str">
        <f>IF(ISNUMBER(FIND("arbeid",Methode_Keuze)),"",IF(ISNUMBER(FIND("arbeid",Methode_Keuze)),"",IF(Tb_Activiteiten[[#This Row],[Landbouwer]]=1,Tb_Activiteiten[[#Headers],[Landbouwer]],"")))</f>
        <v/>
      </c>
      <c r="AE1057" t="str">
        <f>IF(ISNUMBER(FIND("arbeid",Methode_Keuze)),"",IF(ISNUMBER(FIND("arbeid",Methode_Keuze)),"",IF(Tb_Activiteiten[[#This Row],[Adviseur]]=1,Tb_Activiteiten[[#Headers],[Adviseur]],"")))</f>
        <v/>
      </c>
      <c r="AF1057" t="str">
        <f>IF(ISNUMBER(FIND("arbeid",Methode_Keuze)),"",IF(ISNUMBER(FIND("arbeid",Methode_Keuze)),"",IF(Tb_Activiteiten[[#This Row],[Projectleider/Expert]]=1,Tb_Activiteiten[[#Headers],[Projectleider/Expert]],"")))</f>
        <v/>
      </c>
      <c r="AG1057" t="str">
        <f>IF(ISNUMBER(FIND("arbeid",Methode_Keuze)),"",IF(ISNUMBER(FIND("arbeid",Methode_Keuze)),"",IF(Tb_Activiteiten[[#This Row],[Arbeidskosten]]=1,Tb_Activiteiten[[#Headers],[Arbeidskosten]],"")))</f>
        <v/>
      </c>
      <c r="AH1057" t="str">
        <f>IF(ISNUMBER(FIND("arbeid",Methode_Keuze)),"",IF(ISNUMBER(FIND("arbeid",Methode_Keuze)),"",IF(Tb_Activiteiten[[#This Row],[Arbeidskosten op basis van IKS]]=1,Tb_Activiteiten[[#Headers],[Arbeidskosten op basis van IKS]],"")))</f>
        <v/>
      </c>
      <c r="AI1057" t="str">
        <f>IF(ISNUMBER(FIND("overige",Methode_Keuze)),"",IF(Tb_Activiteiten[[#This Row],[Kosten derden exclusief btw]]=1,Tb_Activiteiten[[#Headers],[Kosten derden exclusief btw]],""))</f>
        <v/>
      </c>
      <c r="AJ1057" t="str">
        <f>IF(ISNUMBER(FIND("overige",Methode_Keuze)),"",IF(Tb_Activiteiten[[#This Row],[Niet verrekenbare btw]]=1,Tb_Activiteiten[[#Headers],[Niet verrekenbare btw]],""))</f>
        <v/>
      </c>
      <c r="AK1057" t="str">
        <f>IF(ISNUMBER(FIND("overige",Methode_Keuze)),"",IF(Tb_Activiteiten[[#This Row],[Grondkosten]]=1,Tb_Activiteiten[[#Headers],[Grondkosten]],""))</f>
        <v/>
      </c>
      <c r="AL1057" t="str">
        <f>IF(ISNUMBER(FIND("overige",Methode_Keuze)),"",IF(Tb_Activiteiten[[#This Row],[Bijdrage in natura (overige)]]=1,Tb_Activiteiten[[#Headers],[Bijdrage in natura (overige)]],""))</f>
        <v/>
      </c>
      <c r="AM1057" t="str">
        <f>IF(ISNUMBER(FIND("overige",Methode_Keuze)),"",IF(Tb_Activiteiten[[#This Row],[Bijdrage in natura (vrijwilligers)]]=1,Tb_Activiteiten[[#Headers],[Bijdrage in natura (vrijwilligers)]],""))</f>
        <v/>
      </c>
      <c r="AN1057" t="str">
        <f>IF(ISNUMBER(FIND("overige",Methode_Keuze)),"",IF(Tb_Activiteiten[[#This Row],[Afschrijvingskosten]]=1,Tb_Activiteiten[[#Headers],[Afschrijvingskosten]],""))</f>
        <v/>
      </c>
    </row>
    <row r="1058" spans="1:40" x14ac:dyDescent="0.25">
      <c r="A1058" s="192"/>
      <c r="B1058" s="192"/>
      <c r="C1058" s="192"/>
      <c r="D1058" s="192"/>
      <c r="E1058" s="192"/>
      <c r="F1058" s="192"/>
      <c r="G1058" s="192"/>
      <c r="L1058" s="71"/>
      <c r="N1058" t="str">
        <f>IFERROR(IF(VLOOKUP(Tb_Activiteiten[[#This Row],[Openstelling]],Tb_Openstelling[],2,0)=1,1,""),"")</f>
        <v/>
      </c>
      <c r="AA1058" t="str">
        <f>IF(ISNUMBER(FIND("arbeid",Methode_Keuze)),"",IF(ISNUMBER(FIND("arbeid",Methode_Keuze)),"",IF(Tb_Activiteiten[[#This Row],[Loonkosten]]=1,Tb_Activiteiten[[#Headers],[Loonkosten]],"")))</f>
        <v/>
      </c>
      <c r="AB1058" t="str">
        <f>IF(ISNUMBER(FIND("arbeid",Methode_Keuze)),"",IF(ISNUMBER(FIND("arbeid",Methode_Keuze)),"",IF(Tb_Activiteiten[[#This Row],[Eigen arbeid]]=1,Tb_Activiteiten[[#Headers],[Eigen arbeid]],"")))</f>
        <v/>
      </c>
      <c r="AC1058" t="str">
        <f>IF(ISNUMBER(FIND("arbeid",Methode_Keuze)),"",IF(ISNUMBER(FIND("arbeid",Methode_Keuze)),"",IF(Tb_Activiteiten[[#This Row],[Projectmedewerker]]=1,Tb_Activiteiten[[#Headers],[Projectmedewerker]],"")))</f>
        <v/>
      </c>
      <c r="AD1058" t="str">
        <f>IF(ISNUMBER(FIND("arbeid",Methode_Keuze)),"",IF(ISNUMBER(FIND("arbeid",Methode_Keuze)),"",IF(Tb_Activiteiten[[#This Row],[Landbouwer]]=1,Tb_Activiteiten[[#Headers],[Landbouwer]],"")))</f>
        <v/>
      </c>
      <c r="AE1058" t="str">
        <f>IF(ISNUMBER(FIND("arbeid",Methode_Keuze)),"",IF(ISNUMBER(FIND("arbeid",Methode_Keuze)),"",IF(Tb_Activiteiten[[#This Row],[Adviseur]]=1,Tb_Activiteiten[[#Headers],[Adviseur]],"")))</f>
        <v/>
      </c>
      <c r="AF1058" t="str">
        <f>IF(ISNUMBER(FIND("arbeid",Methode_Keuze)),"",IF(ISNUMBER(FIND("arbeid",Methode_Keuze)),"",IF(Tb_Activiteiten[[#This Row],[Projectleider/Expert]]=1,Tb_Activiteiten[[#Headers],[Projectleider/Expert]],"")))</f>
        <v/>
      </c>
      <c r="AG1058" t="str">
        <f>IF(ISNUMBER(FIND("arbeid",Methode_Keuze)),"",IF(ISNUMBER(FIND("arbeid",Methode_Keuze)),"",IF(Tb_Activiteiten[[#This Row],[Arbeidskosten]]=1,Tb_Activiteiten[[#Headers],[Arbeidskosten]],"")))</f>
        <v/>
      </c>
      <c r="AH1058" t="str">
        <f>IF(ISNUMBER(FIND("arbeid",Methode_Keuze)),"",IF(ISNUMBER(FIND("arbeid",Methode_Keuze)),"",IF(Tb_Activiteiten[[#This Row],[Arbeidskosten op basis van IKS]]=1,Tb_Activiteiten[[#Headers],[Arbeidskosten op basis van IKS]],"")))</f>
        <v/>
      </c>
      <c r="AI1058" t="str">
        <f>IF(ISNUMBER(FIND("overige",Methode_Keuze)),"",IF(Tb_Activiteiten[[#This Row],[Kosten derden exclusief btw]]=1,Tb_Activiteiten[[#Headers],[Kosten derden exclusief btw]],""))</f>
        <v/>
      </c>
      <c r="AJ1058" t="str">
        <f>IF(ISNUMBER(FIND("overige",Methode_Keuze)),"",IF(Tb_Activiteiten[[#This Row],[Niet verrekenbare btw]]=1,Tb_Activiteiten[[#Headers],[Niet verrekenbare btw]],""))</f>
        <v/>
      </c>
      <c r="AK1058" t="str">
        <f>IF(ISNUMBER(FIND("overige",Methode_Keuze)),"",IF(Tb_Activiteiten[[#This Row],[Grondkosten]]=1,Tb_Activiteiten[[#Headers],[Grondkosten]],""))</f>
        <v/>
      </c>
      <c r="AL1058" t="str">
        <f>IF(ISNUMBER(FIND("overige",Methode_Keuze)),"",IF(Tb_Activiteiten[[#This Row],[Bijdrage in natura (overige)]]=1,Tb_Activiteiten[[#Headers],[Bijdrage in natura (overige)]],""))</f>
        <v/>
      </c>
      <c r="AM1058" t="str">
        <f>IF(ISNUMBER(FIND("overige",Methode_Keuze)),"",IF(Tb_Activiteiten[[#This Row],[Bijdrage in natura (vrijwilligers)]]=1,Tb_Activiteiten[[#Headers],[Bijdrage in natura (vrijwilligers)]],""))</f>
        <v/>
      </c>
      <c r="AN1058" t="str">
        <f>IF(ISNUMBER(FIND("overige",Methode_Keuze)),"",IF(Tb_Activiteiten[[#This Row],[Afschrijvingskosten]]=1,Tb_Activiteiten[[#Headers],[Afschrijvingskosten]],""))</f>
        <v/>
      </c>
    </row>
    <row r="1059" spans="1:40" x14ac:dyDescent="0.25">
      <c r="A1059" s="192"/>
      <c r="B1059" s="192"/>
      <c r="C1059" s="192"/>
      <c r="D1059" s="192"/>
      <c r="E1059" s="192"/>
      <c r="F1059" s="192"/>
      <c r="G1059" s="192"/>
      <c r="L1059" s="71"/>
      <c r="N1059" t="str">
        <f>IFERROR(IF(VLOOKUP(Tb_Activiteiten[[#This Row],[Openstelling]],Tb_Openstelling[],2,0)=1,1,""),"")</f>
        <v/>
      </c>
      <c r="AA1059" t="str">
        <f>IF(ISNUMBER(FIND("arbeid",Methode_Keuze)),"",IF(ISNUMBER(FIND("arbeid",Methode_Keuze)),"",IF(Tb_Activiteiten[[#This Row],[Loonkosten]]=1,Tb_Activiteiten[[#Headers],[Loonkosten]],"")))</f>
        <v/>
      </c>
      <c r="AB1059" t="str">
        <f>IF(ISNUMBER(FIND("arbeid",Methode_Keuze)),"",IF(ISNUMBER(FIND("arbeid",Methode_Keuze)),"",IF(Tb_Activiteiten[[#This Row],[Eigen arbeid]]=1,Tb_Activiteiten[[#Headers],[Eigen arbeid]],"")))</f>
        <v/>
      </c>
      <c r="AC1059" t="str">
        <f>IF(ISNUMBER(FIND("arbeid",Methode_Keuze)),"",IF(ISNUMBER(FIND("arbeid",Methode_Keuze)),"",IF(Tb_Activiteiten[[#This Row],[Projectmedewerker]]=1,Tb_Activiteiten[[#Headers],[Projectmedewerker]],"")))</f>
        <v/>
      </c>
      <c r="AD1059" t="str">
        <f>IF(ISNUMBER(FIND("arbeid",Methode_Keuze)),"",IF(ISNUMBER(FIND("arbeid",Methode_Keuze)),"",IF(Tb_Activiteiten[[#This Row],[Landbouwer]]=1,Tb_Activiteiten[[#Headers],[Landbouwer]],"")))</f>
        <v/>
      </c>
      <c r="AE1059" t="str">
        <f>IF(ISNUMBER(FIND("arbeid",Methode_Keuze)),"",IF(ISNUMBER(FIND("arbeid",Methode_Keuze)),"",IF(Tb_Activiteiten[[#This Row],[Adviseur]]=1,Tb_Activiteiten[[#Headers],[Adviseur]],"")))</f>
        <v/>
      </c>
      <c r="AF1059" t="str">
        <f>IF(ISNUMBER(FIND("arbeid",Methode_Keuze)),"",IF(ISNUMBER(FIND("arbeid",Methode_Keuze)),"",IF(Tb_Activiteiten[[#This Row],[Projectleider/Expert]]=1,Tb_Activiteiten[[#Headers],[Projectleider/Expert]],"")))</f>
        <v/>
      </c>
      <c r="AG1059" t="str">
        <f>IF(ISNUMBER(FIND("arbeid",Methode_Keuze)),"",IF(ISNUMBER(FIND("arbeid",Methode_Keuze)),"",IF(Tb_Activiteiten[[#This Row],[Arbeidskosten]]=1,Tb_Activiteiten[[#Headers],[Arbeidskosten]],"")))</f>
        <v/>
      </c>
      <c r="AH1059" t="str">
        <f>IF(ISNUMBER(FIND("arbeid",Methode_Keuze)),"",IF(ISNUMBER(FIND("arbeid",Methode_Keuze)),"",IF(Tb_Activiteiten[[#This Row],[Arbeidskosten op basis van IKS]]=1,Tb_Activiteiten[[#Headers],[Arbeidskosten op basis van IKS]],"")))</f>
        <v/>
      </c>
      <c r="AI1059" t="str">
        <f>IF(ISNUMBER(FIND("overige",Methode_Keuze)),"",IF(Tb_Activiteiten[[#This Row],[Kosten derden exclusief btw]]=1,Tb_Activiteiten[[#Headers],[Kosten derden exclusief btw]],""))</f>
        <v/>
      </c>
      <c r="AJ1059" t="str">
        <f>IF(ISNUMBER(FIND("overige",Methode_Keuze)),"",IF(Tb_Activiteiten[[#This Row],[Niet verrekenbare btw]]=1,Tb_Activiteiten[[#Headers],[Niet verrekenbare btw]],""))</f>
        <v/>
      </c>
      <c r="AK1059" t="str">
        <f>IF(ISNUMBER(FIND("overige",Methode_Keuze)),"",IF(Tb_Activiteiten[[#This Row],[Grondkosten]]=1,Tb_Activiteiten[[#Headers],[Grondkosten]],""))</f>
        <v/>
      </c>
      <c r="AL1059" t="str">
        <f>IF(ISNUMBER(FIND("overige",Methode_Keuze)),"",IF(Tb_Activiteiten[[#This Row],[Bijdrage in natura (overige)]]=1,Tb_Activiteiten[[#Headers],[Bijdrage in natura (overige)]],""))</f>
        <v/>
      </c>
      <c r="AM1059" t="str">
        <f>IF(ISNUMBER(FIND("overige",Methode_Keuze)),"",IF(Tb_Activiteiten[[#This Row],[Bijdrage in natura (vrijwilligers)]]=1,Tb_Activiteiten[[#Headers],[Bijdrage in natura (vrijwilligers)]],""))</f>
        <v/>
      </c>
      <c r="AN1059" t="str">
        <f>IF(ISNUMBER(FIND("overige",Methode_Keuze)),"",IF(Tb_Activiteiten[[#This Row],[Afschrijvingskosten]]=1,Tb_Activiteiten[[#Headers],[Afschrijvingskosten]],""))</f>
        <v/>
      </c>
    </row>
    <row r="1060" spans="1:40" x14ac:dyDescent="0.25">
      <c r="A1060" s="192"/>
      <c r="B1060" s="192"/>
      <c r="C1060" s="192"/>
      <c r="D1060" s="192"/>
      <c r="E1060" s="192"/>
      <c r="F1060" s="192"/>
      <c r="G1060" s="192"/>
      <c r="L1060" s="71"/>
      <c r="N1060" t="str">
        <f>IFERROR(IF(VLOOKUP(Tb_Activiteiten[[#This Row],[Openstelling]],Tb_Openstelling[],2,0)=1,1,""),"")</f>
        <v/>
      </c>
      <c r="AA1060" t="str">
        <f>IF(ISNUMBER(FIND("arbeid",Methode_Keuze)),"",IF(ISNUMBER(FIND("arbeid",Methode_Keuze)),"",IF(Tb_Activiteiten[[#This Row],[Loonkosten]]=1,Tb_Activiteiten[[#Headers],[Loonkosten]],"")))</f>
        <v/>
      </c>
      <c r="AB1060" t="str">
        <f>IF(ISNUMBER(FIND("arbeid",Methode_Keuze)),"",IF(ISNUMBER(FIND("arbeid",Methode_Keuze)),"",IF(Tb_Activiteiten[[#This Row],[Eigen arbeid]]=1,Tb_Activiteiten[[#Headers],[Eigen arbeid]],"")))</f>
        <v/>
      </c>
      <c r="AC1060" t="str">
        <f>IF(ISNUMBER(FIND("arbeid",Methode_Keuze)),"",IF(ISNUMBER(FIND("arbeid",Methode_Keuze)),"",IF(Tb_Activiteiten[[#This Row],[Projectmedewerker]]=1,Tb_Activiteiten[[#Headers],[Projectmedewerker]],"")))</f>
        <v/>
      </c>
      <c r="AD1060" t="str">
        <f>IF(ISNUMBER(FIND("arbeid",Methode_Keuze)),"",IF(ISNUMBER(FIND("arbeid",Methode_Keuze)),"",IF(Tb_Activiteiten[[#This Row],[Landbouwer]]=1,Tb_Activiteiten[[#Headers],[Landbouwer]],"")))</f>
        <v/>
      </c>
      <c r="AE1060" t="str">
        <f>IF(ISNUMBER(FIND("arbeid",Methode_Keuze)),"",IF(ISNUMBER(FIND("arbeid",Methode_Keuze)),"",IF(Tb_Activiteiten[[#This Row],[Adviseur]]=1,Tb_Activiteiten[[#Headers],[Adviseur]],"")))</f>
        <v/>
      </c>
      <c r="AF1060" t="str">
        <f>IF(ISNUMBER(FIND("arbeid",Methode_Keuze)),"",IF(ISNUMBER(FIND("arbeid",Methode_Keuze)),"",IF(Tb_Activiteiten[[#This Row],[Projectleider/Expert]]=1,Tb_Activiteiten[[#Headers],[Projectleider/Expert]],"")))</f>
        <v/>
      </c>
      <c r="AG1060" t="str">
        <f>IF(ISNUMBER(FIND("arbeid",Methode_Keuze)),"",IF(ISNUMBER(FIND("arbeid",Methode_Keuze)),"",IF(Tb_Activiteiten[[#This Row],[Arbeidskosten]]=1,Tb_Activiteiten[[#Headers],[Arbeidskosten]],"")))</f>
        <v/>
      </c>
      <c r="AH1060" t="str">
        <f>IF(ISNUMBER(FIND("arbeid",Methode_Keuze)),"",IF(ISNUMBER(FIND("arbeid",Methode_Keuze)),"",IF(Tb_Activiteiten[[#This Row],[Arbeidskosten op basis van IKS]]=1,Tb_Activiteiten[[#Headers],[Arbeidskosten op basis van IKS]],"")))</f>
        <v/>
      </c>
      <c r="AI1060" t="str">
        <f>IF(ISNUMBER(FIND("overige",Methode_Keuze)),"",IF(Tb_Activiteiten[[#This Row],[Kosten derden exclusief btw]]=1,Tb_Activiteiten[[#Headers],[Kosten derden exclusief btw]],""))</f>
        <v/>
      </c>
      <c r="AJ1060" t="str">
        <f>IF(ISNUMBER(FIND("overige",Methode_Keuze)),"",IF(Tb_Activiteiten[[#This Row],[Niet verrekenbare btw]]=1,Tb_Activiteiten[[#Headers],[Niet verrekenbare btw]],""))</f>
        <v/>
      </c>
      <c r="AK1060" t="str">
        <f>IF(ISNUMBER(FIND("overige",Methode_Keuze)),"",IF(Tb_Activiteiten[[#This Row],[Grondkosten]]=1,Tb_Activiteiten[[#Headers],[Grondkosten]],""))</f>
        <v/>
      </c>
      <c r="AL1060" t="str">
        <f>IF(ISNUMBER(FIND("overige",Methode_Keuze)),"",IF(Tb_Activiteiten[[#This Row],[Bijdrage in natura (overige)]]=1,Tb_Activiteiten[[#Headers],[Bijdrage in natura (overige)]],""))</f>
        <v/>
      </c>
      <c r="AM1060" t="str">
        <f>IF(ISNUMBER(FIND("overige",Methode_Keuze)),"",IF(Tb_Activiteiten[[#This Row],[Bijdrage in natura (vrijwilligers)]]=1,Tb_Activiteiten[[#Headers],[Bijdrage in natura (vrijwilligers)]],""))</f>
        <v/>
      </c>
      <c r="AN1060" t="str">
        <f>IF(ISNUMBER(FIND("overige",Methode_Keuze)),"",IF(Tb_Activiteiten[[#This Row],[Afschrijvingskosten]]=1,Tb_Activiteiten[[#Headers],[Afschrijvingskosten]],""))</f>
        <v/>
      </c>
    </row>
    <row r="1061" spans="1:40" x14ac:dyDescent="0.25">
      <c r="A1061" s="192"/>
      <c r="B1061" s="192"/>
      <c r="C1061" s="192"/>
      <c r="D1061" s="192"/>
      <c r="E1061" s="192"/>
      <c r="F1061" s="192"/>
      <c r="G1061" s="192"/>
      <c r="L1061" s="71"/>
      <c r="N1061" t="str">
        <f>IFERROR(IF(VLOOKUP(Tb_Activiteiten[[#This Row],[Openstelling]],Tb_Openstelling[],2,0)=1,1,""),"")</f>
        <v/>
      </c>
      <c r="AA1061" t="str">
        <f>IF(ISNUMBER(FIND("arbeid",Methode_Keuze)),"",IF(ISNUMBER(FIND("arbeid",Methode_Keuze)),"",IF(Tb_Activiteiten[[#This Row],[Loonkosten]]=1,Tb_Activiteiten[[#Headers],[Loonkosten]],"")))</f>
        <v/>
      </c>
      <c r="AB1061" t="str">
        <f>IF(ISNUMBER(FIND("arbeid",Methode_Keuze)),"",IF(ISNUMBER(FIND("arbeid",Methode_Keuze)),"",IF(Tb_Activiteiten[[#This Row],[Eigen arbeid]]=1,Tb_Activiteiten[[#Headers],[Eigen arbeid]],"")))</f>
        <v/>
      </c>
      <c r="AC1061" t="str">
        <f>IF(ISNUMBER(FIND("arbeid",Methode_Keuze)),"",IF(ISNUMBER(FIND("arbeid",Methode_Keuze)),"",IF(Tb_Activiteiten[[#This Row],[Projectmedewerker]]=1,Tb_Activiteiten[[#Headers],[Projectmedewerker]],"")))</f>
        <v/>
      </c>
      <c r="AD1061" t="str">
        <f>IF(ISNUMBER(FIND("arbeid",Methode_Keuze)),"",IF(ISNUMBER(FIND("arbeid",Methode_Keuze)),"",IF(Tb_Activiteiten[[#This Row],[Landbouwer]]=1,Tb_Activiteiten[[#Headers],[Landbouwer]],"")))</f>
        <v/>
      </c>
      <c r="AE1061" t="str">
        <f>IF(ISNUMBER(FIND("arbeid",Methode_Keuze)),"",IF(ISNUMBER(FIND("arbeid",Methode_Keuze)),"",IF(Tb_Activiteiten[[#This Row],[Adviseur]]=1,Tb_Activiteiten[[#Headers],[Adviseur]],"")))</f>
        <v/>
      </c>
      <c r="AF1061" t="str">
        <f>IF(ISNUMBER(FIND("arbeid",Methode_Keuze)),"",IF(ISNUMBER(FIND("arbeid",Methode_Keuze)),"",IF(Tb_Activiteiten[[#This Row],[Projectleider/Expert]]=1,Tb_Activiteiten[[#Headers],[Projectleider/Expert]],"")))</f>
        <v/>
      </c>
      <c r="AG1061" t="str">
        <f>IF(ISNUMBER(FIND("arbeid",Methode_Keuze)),"",IF(ISNUMBER(FIND("arbeid",Methode_Keuze)),"",IF(Tb_Activiteiten[[#This Row],[Arbeidskosten]]=1,Tb_Activiteiten[[#Headers],[Arbeidskosten]],"")))</f>
        <v/>
      </c>
      <c r="AH1061" t="str">
        <f>IF(ISNUMBER(FIND("arbeid",Methode_Keuze)),"",IF(ISNUMBER(FIND("arbeid",Methode_Keuze)),"",IF(Tb_Activiteiten[[#This Row],[Arbeidskosten op basis van IKS]]=1,Tb_Activiteiten[[#Headers],[Arbeidskosten op basis van IKS]],"")))</f>
        <v/>
      </c>
      <c r="AI1061" t="str">
        <f>IF(ISNUMBER(FIND("overige",Methode_Keuze)),"",IF(Tb_Activiteiten[[#This Row],[Kosten derden exclusief btw]]=1,Tb_Activiteiten[[#Headers],[Kosten derden exclusief btw]],""))</f>
        <v/>
      </c>
      <c r="AJ1061" t="str">
        <f>IF(ISNUMBER(FIND("overige",Methode_Keuze)),"",IF(Tb_Activiteiten[[#This Row],[Niet verrekenbare btw]]=1,Tb_Activiteiten[[#Headers],[Niet verrekenbare btw]],""))</f>
        <v/>
      </c>
      <c r="AK1061" t="str">
        <f>IF(ISNUMBER(FIND("overige",Methode_Keuze)),"",IF(Tb_Activiteiten[[#This Row],[Grondkosten]]=1,Tb_Activiteiten[[#Headers],[Grondkosten]],""))</f>
        <v/>
      </c>
      <c r="AL1061" t="str">
        <f>IF(ISNUMBER(FIND("overige",Methode_Keuze)),"",IF(Tb_Activiteiten[[#This Row],[Bijdrage in natura (overige)]]=1,Tb_Activiteiten[[#Headers],[Bijdrage in natura (overige)]],""))</f>
        <v/>
      </c>
      <c r="AM1061" t="str">
        <f>IF(ISNUMBER(FIND("overige",Methode_Keuze)),"",IF(Tb_Activiteiten[[#This Row],[Bijdrage in natura (vrijwilligers)]]=1,Tb_Activiteiten[[#Headers],[Bijdrage in natura (vrijwilligers)]],""))</f>
        <v/>
      </c>
      <c r="AN1061" t="str">
        <f>IF(ISNUMBER(FIND("overige",Methode_Keuze)),"",IF(Tb_Activiteiten[[#This Row],[Afschrijvingskosten]]=1,Tb_Activiteiten[[#Headers],[Afschrijvingskosten]],""))</f>
        <v/>
      </c>
    </row>
    <row r="1062" spans="1:40" x14ac:dyDescent="0.25">
      <c r="A1062" s="192"/>
      <c r="B1062" s="192"/>
      <c r="C1062" s="192"/>
      <c r="D1062" s="192"/>
      <c r="E1062" s="192"/>
      <c r="F1062" s="192"/>
      <c r="G1062" s="192"/>
      <c r="L1062" s="71"/>
      <c r="N1062" t="str">
        <f>IFERROR(IF(VLOOKUP(Tb_Activiteiten[[#This Row],[Openstelling]],Tb_Openstelling[],2,0)=1,1,""),"")</f>
        <v/>
      </c>
      <c r="AA1062" t="str">
        <f>IF(ISNUMBER(FIND("arbeid",Methode_Keuze)),"",IF(ISNUMBER(FIND("arbeid",Methode_Keuze)),"",IF(Tb_Activiteiten[[#This Row],[Loonkosten]]=1,Tb_Activiteiten[[#Headers],[Loonkosten]],"")))</f>
        <v/>
      </c>
      <c r="AB1062" t="str">
        <f>IF(ISNUMBER(FIND("arbeid",Methode_Keuze)),"",IF(ISNUMBER(FIND("arbeid",Methode_Keuze)),"",IF(Tb_Activiteiten[[#This Row],[Eigen arbeid]]=1,Tb_Activiteiten[[#Headers],[Eigen arbeid]],"")))</f>
        <v/>
      </c>
      <c r="AC1062" t="str">
        <f>IF(ISNUMBER(FIND("arbeid",Methode_Keuze)),"",IF(ISNUMBER(FIND("arbeid",Methode_Keuze)),"",IF(Tb_Activiteiten[[#This Row],[Projectmedewerker]]=1,Tb_Activiteiten[[#Headers],[Projectmedewerker]],"")))</f>
        <v/>
      </c>
      <c r="AD1062" t="str">
        <f>IF(ISNUMBER(FIND("arbeid",Methode_Keuze)),"",IF(ISNUMBER(FIND("arbeid",Methode_Keuze)),"",IF(Tb_Activiteiten[[#This Row],[Landbouwer]]=1,Tb_Activiteiten[[#Headers],[Landbouwer]],"")))</f>
        <v/>
      </c>
      <c r="AE1062" t="str">
        <f>IF(ISNUMBER(FIND("arbeid",Methode_Keuze)),"",IF(ISNUMBER(FIND("arbeid",Methode_Keuze)),"",IF(Tb_Activiteiten[[#This Row],[Adviseur]]=1,Tb_Activiteiten[[#Headers],[Adviseur]],"")))</f>
        <v/>
      </c>
      <c r="AF1062" t="str">
        <f>IF(ISNUMBER(FIND("arbeid",Methode_Keuze)),"",IF(ISNUMBER(FIND("arbeid",Methode_Keuze)),"",IF(Tb_Activiteiten[[#This Row],[Projectleider/Expert]]=1,Tb_Activiteiten[[#Headers],[Projectleider/Expert]],"")))</f>
        <v/>
      </c>
      <c r="AG1062" t="str">
        <f>IF(ISNUMBER(FIND("arbeid",Methode_Keuze)),"",IF(ISNUMBER(FIND("arbeid",Methode_Keuze)),"",IF(Tb_Activiteiten[[#This Row],[Arbeidskosten]]=1,Tb_Activiteiten[[#Headers],[Arbeidskosten]],"")))</f>
        <v/>
      </c>
      <c r="AH1062" t="str">
        <f>IF(ISNUMBER(FIND("arbeid",Methode_Keuze)),"",IF(ISNUMBER(FIND("arbeid",Methode_Keuze)),"",IF(Tb_Activiteiten[[#This Row],[Arbeidskosten op basis van IKS]]=1,Tb_Activiteiten[[#Headers],[Arbeidskosten op basis van IKS]],"")))</f>
        <v/>
      </c>
      <c r="AI1062" t="str">
        <f>IF(ISNUMBER(FIND("overige",Methode_Keuze)),"",IF(Tb_Activiteiten[[#This Row],[Kosten derden exclusief btw]]=1,Tb_Activiteiten[[#Headers],[Kosten derden exclusief btw]],""))</f>
        <v/>
      </c>
      <c r="AJ1062" t="str">
        <f>IF(ISNUMBER(FIND("overige",Methode_Keuze)),"",IF(Tb_Activiteiten[[#This Row],[Niet verrekenbare btw]]=1,Tb_Activiteiten[[#Headers],[Niet verrekenbare btw]],""))</f>
        <v/>
      </c>
      <c r="AK1062" t="str">
        <f>IF(ISNUMBER(FIND("overige",Methode_Keuze)),"",IF(Tb_Activiteiten[[#This Row],[Grondkosten]]=1,Tb_Activiteiten[[#Headers],[Grondkosten]],""))</f>
        <v/>
      </c>
      <c r="AL1062" t="str">
        <f>IF(ISNUMBER(FIND("overige",Methode_Keuze)),"",IF(Tb_Activiteiten[[#This Row],[Bijdrage in natura (overige)]]=1,Tb_Activiteiten[[#Headers],[Bijdrage in natura (overige)]],""))</f>
        <v/>
      </c>
      <c r="AM1062" t="str">
        <f>IF(ISNUMBER(FIND("overige",Methode_Keuze)),"",IF(Tb_Activiteiten[[#This Row],[Bijdrage in natura (vrijwilligers)]]=1,Tb_Activiteiten[[#Headers],[Bijdrage in natura (vrijwilligers)]],""))</f>
        <v/>
      </c>
      <c r="AN1062" t="str">
        <f>IF(ISNUMBER(FIND("overige",Methode_Keuze)),"",IF(Tb_Activiteiten[[#This Row],[Afschrijvingskosten]]=1,Tb_Activiteiten[[#Headers],[Afschrijvingskosten]],""))</f>
        <v/>
      </c>
    </row>
    <row r="1063" spans="1:40" x14ac:dyDescent="0.25">
      <c r="A1063" s="192"/>
      <c r="B1063" s="192"/>
      <c r="C1063" s="192"/>
      <c r="D1063" s="192"/>
      <c r="E1063" s="192"/>
      <c r="F1063" s="192"/>
      <c r="G1063" s="192"/>
      <c r="L1063" s="71"/>
      <c r="N1063" t="str">
        <f>IFERROR(IF(VLOOKUP(Tb_Activiteiten[[#This Row],[Openstelling]],Tb_Openstelling[],2,0)=1,1,""),"")</f>
        <v/>
      </c>
      <c r="AA1063" t="str">
        <f>IF(ISNUMBER(FIND("arbeid",Methode_Keuze)),"",IF(ISNUMBER(FIND("arbeid",Methode_Keuze)),"",IF(Tb_Activiteiten[[#This Row],[Loonkosten]]=1,Tb_Activiteiten[[#Headers],[Loonkosten]],"")))</f>
        <v/>
      </c>
      <c r="AB1063" t="str">
        <f>IF(ISNUMBER(FIND("arbeid",Methode_Keuze)),"",IF(ISNUMBER(FIND("arbeid",Methode_Keuze)),"",IF(Tb_Activiteiten[[#This Row],[Eigen arbeid]]=1,Tb_Activiteiten[[#Headers],[Eigen arbeid]],"")))</f>
        <v/>
      </c>
      <c r="AC1063" t="str">
        <f>IF(ISNUMBER(FIND("arbeid",Methode_Keuze)),"",IF(ISNUMBER(FIND("arbeid",Methode_Keuze)),"",IF(Tb_Activiteiten[[#This Row],[Projectmedewerker]]=1,Tb_Activiteiten[[#Headers],[Projectmedewerker]],"")))</f>
        <v/>
      </c>
      <c r="AD1063" t="str">
        <f>IF(ISNUMBER(FIND("arbeid",Methode_Keuze)),"",IF(ISNUMBER(FIND("arbeid",Methode_Keuze)),"",IF(Tb_Activiteiten[[#This Row],[Landbouwer]]=1,Tb_Activiteiten[[#Headers],[Landbouwer]],"")))</f>
        <v/>
      </c>
      <c r="AE1063" t="str">
        <f>IF(ISNUMBER(FIND("arbeid",Methode_Keuze)),"",IF(ISNUMBER(FIND("arbeid",Methode_Keuze)),"",IF(Tb_Activiteiten[[#This Row],[Adviseur]]=1,Tb_Activiteiten[[#Headers],[Adviseur]],"")))</f>
        <v/>
      </c>
      <c r="AF1063" t="str">
        <f>IF(ISNUMBER(FIND("arbeid",Methode_Keuze)),"",IF(ISNUMBER(FIND("arbeid",Methode_Keuze)),"",IF(Tb_Activiteiten[[#This Row],[Projectleider/Expert]]=1,Tb_Activiteiten[[#Headers],[Projectleider/Expert]],"")))</f>
        <v/>
      </c>
      <c r="AG1063" t="str">
        <f>IF(ISNUMBER(FIND("arbeid",Methode_Keuze)),"",IF(ISNUMBER(FIND("arbeid",Methode_Keuze)),"",IF(Tb_Activiteiten[[#This Row],[Arbeidskosten]]=1,Tb_Activiteiten[[#Headers],[Arbeidskosten]],"")))</f>
        <v/>
      </c>
      <c r="AH1063" t="str">
        <f>IF(ISNUMBER(FIND("arbeid",Methode_Keuze)),"",IF(ISNUMBER(FIND("arbeid",Methode_Keuze)),"",IF(Tb_Activiteiten[[#This Row],[Arbeidskosten op basis van IKS]]=1,Tb_Activiteiten[[#Headers],[Arbeidskosten op basis van IKS]],"")))</f>
        <v/>
      </c>
      <c r="AI1063" t="str">
        <f>IF(ISNUMBER(FIND("overige",Methode_Keuze)),"",IF(Tb_Activiteiten[[#This Row],[Kosten derden exclusief btw]]=1,Tb_Activiteiten[[#Headers],[Kosten derden exclusief btw]],""))</f>
        <v/>
      </c>
      <c r="AJ1063" t="str">
        <f>IF(ISNUMBER(FIND("overige",Methode_Keuze)),"",IF(Tb_Activiteiten[[#This Row],[Niet verrekenbare btw]]=1,Tb_Activiteiten[[#Headers],[Niet verrekenbare btw]],""))</f>
        <v/>
      </c>
      <c r="AK1063" t="str">
        <f>IF(ISNUMBER(FIND("overige",Methode_Keuze)),"",IF(Tb_Activiteiten[[#This Row],[Grondkosten]]=1,Tb_Activiteiten[[#Headers],[Grondkosten]],""))</f>
        <v/>
      </c>
      <c r="AL1063" t="str">
        <f>IF(ISNUMBER(FIND("overige",Methode_Keuze)),"",IF(Tb_Activiteiten[[#This Row],[Bijdrage in natura (overige)]]=1,Tb_Activiteiten[[#Headers],[Bijdrage in natura (overige)]],""))</f>
        <v/>
      </c>
      <c r="AM1063" t="str">
        <f>IF(ISNUMBER(FIND("overige",Methode_Keuze)),"",IF(Tb_Activiteiten[[#This Row],[Bijdrage in natura (vrijwilligers)]]=1,Tb_Activiteiten[[#Headers],[Bijdrage in natura (vrijwilligers)]],""))</f>
        <v/>
      </c>
      <c r="AN1063" t="str">
        <f>IF(ISNUMBER(FIND("overige",Methode_Keuze)),"",IF(Tb_Activiteiten[[#This Row],[Afschrijvingskosten]]=1,Tb_Activiteiten[[#Headers],[Afschrijvingskosten]],""))</f>
        <v/>
      </c>
    </row>
    <row r="1064" spans="1:40" x14ac:dyDescent="0.25">
      <c r="A1064" s="192"/>
      <c r="B1064" s="192"/>
      <c r="C1064" s="192"/>
      <c r="D1064" s="192"/>
      <c r="E1064" s="192"/>
      <c r="F1064" s="192"/>
      <c r="G1064" s="192"/>
      <c r="L1064" s="71"/>
      <c r="N1064" t="str">
        <f>IFERROR(IF(VLOOKUP(Tb_Activiteiten[[#This Row],[Openstelling]],Tb_Openstelling[],2,0)=1,1,""),"")</f>
        <v/>
      </c>
      <c r="AA1064" t="str">
        <f>IF(ISNUMBER(FIND("arbeid",Methode_Keuze)),"",IF(ISNUMBER(FIND("arbeid",Methode_Keuze)),"",IF(Tb_Activiteiten[[#This Row],[Loonkosten]]=1,Tb_Activiteiten[[#Headers],[Loonkosten]],"")))</f>
        <v/>
      </c>
      <c r="AB1064" t="str">
        <f>IF(ISNUMBER(FIND("arbeid",Methode_Keuze)),"",IF(ISNUMBER(FIND("arbeid",Methode_Keuze)),"",IF(Tb_Activiteiten[[#This Row],[Eigen arbeid]]=1,Tb_Activiteiten[[#Headers],[Eigen arbeid]],"")))</f>
        <v/>
      </c>
      <c r="AC1064" t="str">
        <f>IF(ISNUMBER(FIND("arbeid",Methode_Keuze)),"",IF(ISNUMBER(FIND("arbeid",Methode_Keuze)),"",IF(Tb_Activiteiten[[#This Row],[Projectmedewerker]]=1,Tb_Activiteiten[[#Headers],[Projectmedewerker]],"")))</f>
        <v/>
      </c>
      <c r="AD1064" t="str">
        <f>IF(ISNUMBER(FIND("arbeid",Methode_Keuze)),"",IF(ISNUMBER(FIND("arbeid",Methode_Keuze)),"",IF(Tb_Activiteiten[[#This Row],[Landbouwer]]=1,Tb_Activiteiten[[#Headers],[Landbouwer]],"")))</f>
        <v/>
      </c>
      <c r="AE1064" t="str">
        <f>IF(ISNUMBER(FIND("arbeid",Methode_Keuze)),"",IF(ISNUMBER(FIND("arbeid",Methode_Keuze)),"",IF(Tb_Activiteiten[[#This Row],[Adviseur]]=1,Tb_Activiteiten[[#Headers],[Adviseur]],"")))</f>
        <v/>
      </c>
      <c r="AF1064" t="str">
        <f>IF(ISNUMBER(FIND("arbeid",Methode_Keuze)),"",IF(ISNUMBER(FIND("arbeid",Methode_Keuze)),"",IF(Tb_Activiteiten[[#This Row],[Projectleider/Expert]]=1,Tb_Activiteiten[[#Headers],[Projectleider/Expert]],"")))</f>
        <v/>
      </c>
      <c r="AG1064" t="str">
        <f>IF(ISNUMBER(FIND("arbeid",Methode_Keuze)),"",IF(ISNUMBER(FIND("arbeid",Methode_Keuze)),"",IF(Tb_Activiteiten[[#This Row],[Arbeidskosten]]=1,Tb_Activiteiten[[#Headers],[Arbeidskosten]],"")))</f>
        <v/>
      </c>
      <c r="AH1064" t="str">
        <f>IF(ISNUMBER(FIND("arbeid",Methode_Keuze)),"",IF(ISNUMBER(FIND("arbeid",Methode_Keuze)),"",IF(Tb_Activiteiten[[#This Row],[Arbeidskosten op basis van IKS]]=1,Tb_Activiteiten[[#Headers],[Arbeidskosten op basis van IKS]],"")))</f>
        <v/>
      </c>
      <c r="AI1064" t="str">
        <f>IF(ISNUMBER(FIND("overige",Methode_Keuze)),"",IF(Tb_Activiteiten[[#This Row],[Kosten derden exclusief btw]]=1,Tb_Activiteiten[[#Headers],[Kosten derden exclusief btw]],""))</f>
        <v/>
      </c>
      <c r="AJ1064" t="str">
        <f>IF(ISNUMBER(FIND("overige",Methode_Keuze)),"",IF(Tb_Activiteiten[[#This Row],[Niet verrekenbare btw]]=1,Tb_Activiteiten[[#Headers],[Niet verrekenbare btw]],""))</f>
        <v/>
      </c>
      <c r="AK1064" t="str">
        <f>IF(ISNUMBER(FIND("overige",Methode_Keuze)),"",IF(Tb_Activiteiten[[#This Row],[Grondkosten]]=1,Tb_Activiteiten[[#Headers],[Grondkosten]],""))</f>
        <v/>
      </c>
      <c r="AL1064" t="str">
        <f>IF(ISNUMBER(FIND("overige",Methode_Keuze)),"",IF(Tb_Activiteiten[[#This Row],[Bijdrage in natura (overige)]]=1,Tb_Activiteiten[[#Headers],[Bijdrage in natura (overige)]],""))</f>
        <v/>
      </c>
      <c r="AM1064" t="str">
        <f>IF(ISNUMBER(FIND("overige",Methode_Keuze)),"",IF(Tb_Activiteiten[[#This Row],[Bijdrage in natura (vrijwilligers)]]=1,Tb_Activiteiten[[#Headers],[Bijdrage in natura (vrijwilligers)]],""))</f>
        <v/>
      </c>
      <c r="AN1064" t="str">
        <f>IF(ISNUMBER(FIND("overige",Methode_Keuze)),"",IF(Tb_Activiteiten[[#This Row],[Afschrijvingskosten]]=1,Tb_Activiteiten[[#Headers],[Afschrijvingskosten]],""))</f>
        <v/>
      </c>
    </row>
    <row r="1065" spans="1:40" x14ac:dyDescent="0.25">
      <c r="A1065" s="192"/>
      <c r="B1065" s="192"/>
      <c r="C1065" s="192"/>
      <c r="D1065" s="192"/>
      <c r="E1065" s="192"/>
      <c r="F1065" s="192"/>
      <c r="G1065" s="192"/>
      <c r="L1065" s="71"/>
      <c r="N1065" t="str">
        <f>IFERROR(IF(VLOOKUP(Tb_Activiteiten[[#This Row],[Openstelling]],Tb_Openstelling[],2,0)=1,1,""),"")</f>
        <v/>
      </c>
      <c r="AA1065" t="str">
        <f>IF(ISNUMBER(FIND("arbeid",Methode_Keuze)),"",IF(ISNUMBER(FIND("arbeid",Methode_Keuze)),"",IF(Tb_Activiteiten[[#This Row],[Loonkosten]]=1,Tb_Activiteiten[[#Headers],[Loonkosten]],"")))</f>
        <v/>
      </c>
      <c r="AB1065" t="str">
        <f>IF(ISNUMBER(FIND("arbeid",Methode_Keuze)),"",IF(ISNUMBER(FIND("arbeid",Methode_Keuze)),"",IF(Tb_Activiteiten[[#This Row],[Eigen arbeid]]=1,Tb_Activiteiten[[#Headers],[Eigen arbeid]],"")))</f>
        <v/>
      </c>
      <c r="AC1065" t="str">
        <f>IF(ISNUMBER(FIND("arbeid",Methode_Keuze)),"",IF(ISNUMBER(FIND("arbeid",Methode_Keuze)),"",IF(Tb_Activiteiten[[#This Row],[Projectmedewerker]]=1,Tb_Activiteiten[[#Headers],[Projectmedewerker]],"")))</f>
        <v/>
      </c>
      <c r="AD1065" t="str">
        <f>IF(ISNUMBER(FIND("arbeid",Methode_Keuze)),"",IF(ISNUMBER(FIND("arbeid",Methode_Keuze)),"",IF(Tb_Activiteiten[[#This Row],[Landbouwer]]=1,Tb_Activiteiten[[#Headers],[Landbouwer]],"")))</f>
        <v/>
      </c>
      <c r="AE1065" t="str">
        <f>IF(ISNUMBER(FIND("arbeid",Methode_Keuze)),"",IF(ISNUMBER(FIND("arbeid",Methode_Keuze)),"",IF(Tb_Activiteiten[[#This Row],[Adviseur]]=1,Tb_Activiteiten[[#Headers],[Adviseur]],"")))</f>
        <v/>
      </c>
      <c r="AF1065" t="str">
        <f>IF(ISNUMBER(FIND("arbeid",Methode_Keuze)),"",IF(ISNUMBER(FIND("arbeid",Methode_Keuze)),"",IF(Tb_Activiteiten[[#This Row],[Projectleider/Expert]]=1,Tb_Activiteiten[[#Headers],[Projectleider/Expert]],"")))</f>
        <v/>
      </c>
      <c r="AG1065" t="str">
        <f>IF(ISNUMBER(FIND("arbeid",Methode_Keuze)),"",IF(ISNUMBER(FIND("arbeid",Methode_Keuze)),"",IF(Tb_Activiteiten[[#This Row],[Arbeidskosten]]=1,Tb_Activiteiten[[#Headers],[Arbeidskosten]],"")))</f>
        <v/>
      </c>
      <c r="AH1065" t="str">
        <f>IF(ISNUMBER(FIND("arbeid",Methode_Keuze)),"",IF(ISNUMBER(FIND("arbeid",Methode_Keuze)),"",IF(Tb_Activiteiten[[#This Row],[Arbeidskosten op basis van IKS]]=1,Tb_Activiteiten[[#Headers],[Arbeidskosten op basis van IKS]],"")))</f>
        <v/>
      </c>
      <c r="AI1065" t="str">
        <f>IF(ISNUMBER(FIND("overige",Methode_Keuze)),"",IF(Tb_Activiteiten[[#This Row],[Kosten derden exclusief btw]]=1,Tb_Activiteiten[[#Headers],[Kosten derden exclusief btw]],""))</f>
        <v/>
      </c>
      <c r="AJ1065" t="str">
        <f>IF(ISNUMBER(FIND("overige",Methode_Keuze)),"",IF(Tb_Activiteiten[[#This Row],[Niet verrekenbare btw]]=1,Tb_Activiteiten[[#Headers],[Niet verrekenbare btw]],""))</f>
        <v/>
      </c>
      <c r="AK1065" t="str">
        <f>IF(ISNUMBER(FIND("overige",Methode_Keuze)),"",IF(Tb_Activiteiten[[#This Row],[Grondkosten]]=1,Tb_Activiteiten[[#Headers],[Grondkosten]],""))</f>
        <v/>
      </c>
      <c r="AL1065" t="str">
        <f>IF(ISNUMBER(FIND("overige",Methode_Keuze)),"",IF(Tb_Activiteiten[[#This Row],[Bijdrage in natura (overige)]]=1,Tb_Activiteiten[[#Headers],[Bijdrage in natura (overige)]],""))</f>
        <v/>
      </c>
      <c r="AM1065" t="str">
        <f>IF(ISNUMBER(FIND("overige",Methode_Keuze)),"",IF(Tb_Activiteiten[[#This Row],[Bijdrage in natura (vrijwilligers)]]=1,Tb_Activiteiten[[#Headers],[Bijdrage in natura (vrijwilligers)]],""))</f>
        <v/>
      </c>
      <c r="AN1065" t="str">
        <f>IF(ISNUMBER(FIND("overige",Methode_Keuze)),"",IF(Tb_Activiteiten[[#This Row],[Afschrijvingskosten]]=1,Tb_Activiteiten[[#Headers],[Afschrijvingskosten]],""))</f>
        <v/>
      </c>
    </row>
    <row r="1066" spans="1:40" x14ac:dyDescent="0.25">
      <c r="A1066" s="192"/>
      <c r="B1066" s="192"/>
      <c r="C1066" s="192"/>
      <c r="D1066" s="192"/>
      <c r="E1066" s="192"/>
      <c r="F1066" s="192"/>
      <c r="G1066" s="192"/>
      <c r="L1066" s="71"/>
      <c r="N1066" t="str">
        <f>IFERROR(IF(VLOOKUP(Tb_Activiteiten[[#This Row],[Openstelling]],Tb_Openstelling[],2,0)=1,1,""),"")</f>
        <v/>
      </c>
      <c r="AA1066" t="str">
        <f>IF(ISNUMBER(FIND("arbeid",Methode_Keuze)),"",IF(ISNUMBER(FIND("arbeid",Methode_Keuze)),"",IF(Tb_Activiteiten[[#This Row],[Loonkosten]]=1,Tb_Activiteiten[[#Headers],[Loonkosten]],"")))</f>
        <v/>
      </c>
      <c r="AB1066" t="str">
        <f>IF(ISNUMBER(FIND("arbeid",Methode_Keuze)),"",IF(ISNUMBER(FIND("arbeid",Methode_Keuze)),"",IF(Tb_Activiteiten[[#This Row],[Eigen arbeid]]=1,Tb_Activiteiten[[#Headers],[Eigen arbeid]],"")))</f>
        <v/>
      </c>
      <c r="AC1066" t="str">
        <f>IF(ISNUMBER(FIND("arbeid",Methode_Keuze)),"",IF(ISNUMBER(FIND("arbeid",Methode_Keuze)),"",IF(Tb_Activiteiten[[#This Row],[Projectmedewerker]]=1,Tb_Activiteiten[[#Headers],[Projectmedewerker]],"")))</f>
        <v/>
      </c>
      <c r="AD1066" t="str">
        <f>IF(ISNUMBER(FIND("arbeid",Methode_Keuze)),"",IF(ISNUMBER(FIND("arbeid",Methode_Keuze)),"",IF(Tb_Activiteiten[[#This Row],[Landbouwer]]=1,Tb_Activiteiten[[#Headers],[Landbouwer]],"")))</f>
        <v/>
      </c>
      <c r="AE1066" t="str">
        <f>IF(ISNUMBER(FIND("arbeid",Methode_Keuze)),"",IF(ISNUMBER(FIND("arbeid",Methode_Keuze)),"",IF(Tb_Activiteiten[[#This Row],[Adviseur]]=1,Tb_Activiteiten[[#Headers],[Adviseur]],"")))</f>
        <v/>
      </c>
      <c r="AF1066" t="str">
        <f>IF(ISNUMBER(FIND("arbeid",Methode_Keuze)),"",IF(ISNUMBER(FIND("arbeid",Methode_Keuze)),"",IF(Tb_Activiteiten[[#This Row],[Projectleider/Expert]]=1,Tb_Activiteiten[[#Headers],[Projectleider/Expert]],"")))</f>
        <v/>
      </c>
      <c r="AG1066" t="str">
        <f>IF(ISNUMBER(FIND("arbeid",Methode_Keuze)),"",IF(ISNUMBER(FIND("arbeid",Methode_Keuze)),"",IF(Tb_Activiteiten[[#This Row],[Arbeidskosten]]=1,Tb_Activiteiten[[#Headers],[Arbeidskosten]],"")))</f>
        <v/>
      </c>
      <c r="AH1066" t="str">
        <f>IF(ISNUMBER(FIND("arbeid",Methode_Keuze)),"",IF(ISNUMBER(FIND("arbeid",Methode_Keuze)),"",IF(Tb_Activiteiten[[#This Row],[Arbeidskosten op basis van IKS]]=1,Tb_Activiteiten[[#Headers],[Arbeidskosten op basis van IKS]],"")))</f>
        <v/>
      </c>
      <c r="AI1066" t="str">
        <f>IF(ISNUMBER(FIND("overige",Methode_Keuze)),"",IF(Tb_Activiteiten[[#This Row],[Kosten derden exclusief btw]]=1,Tb_Activiteiten[[#Headers],[Kosten derden exclusief btw]],""))</f>
        <v/>
      </c>
      <c r="AJ1066" t="str">
        <f>IF(ISNUMBER(FIND("overige",Methode_Keuze)),"",IF(Tb_Activiteiten[[#This Row],[Niet verrekenbare btw]]=1,Tb_Activiteiten[[#Headers],[Niet verrekenbare btw]],""))</f>
        <v/>
      </c>
      <c r="AK1066" t="str">
        <f>IF(ISNUMBER(FIND("overige",Methode_Keuze)),"",IF(Tb_Activiteiten[[#This Row],[Grondkosten]]=1,Tb_Activiteiten[[#Headers],[Grondkosten]],""))</f>
        <v/>
      </c>
      <c r="AL1066" t="str">
        <f>IF(ISNUMBER(FIND("overige",Methode_Keuze)),"",IF(Tb_Activiteiten[[#This Row],[Bijdrage in natura (overige)]]=1,Tb_Activiteiten[[#Headers],[Bijdrage in natura (overige)]],""))</f>
        <v/>
      </c>
      <c r="AM1066" t="str">
        <f>IF(ISNUMBER(FIND("overige",Methode_Keuze)),"",IF(Tb_Activiteiten[[#This Row],[Bijdrage in natura (vrijwilligers)]]=1,Tb_Activiteiten[[#Headers],[Bijdrage in natura (vrijwilligers)]],""))</f>
        <v/>
      </c>
      <c r="AN1066" t="str">
        <f>IF(ISNUMBER(FIND("overige",Methode_Keuze)),"",IF(Tb_Activiteiten[[#This Row],[Afschrijvingskosten]]=1,Tb_Activiteiten[[#Headers],[Afschrijvingskosten]],""))</f>
        <v/>
      </c>
    </row>
    <row r="1067" spans="1:40" x14ac:dyDescent="0.25">
      <c r="A1067" s="192"/>
      <c r="B1067" s="192"/>
      <c r="C1067" s="192"/>
      <c r="D1067" s="192"/>
      <c r="E1067" s="192"/>
      <c r="F1067" s="192"/>
      <c r="G1067" s="192"/>
      <c r="L1067" s="71"/>
      <c r="N1067" t="str">
        <f>IFERROR(IF(VLOOKUP(Tb_Activiteiten[[#This Row],[Openstelling]],Tb_Openstelling[],2,0)=1,1,""),"")</f>
        <v/>
      </c>
      <c r="AA1067" t="str">
        <f>IF(ISNUMBER(FIND("arbeid",Methode_Keuze)),"",IF(ISNUMBER(FIND("arbeid",Methode_Keuze)),"",IF(Tb_Activiteiten[[#This Row],[Loonkosten]]=1,Tb_Activiteiten[[#Headers],[Loonkosten]],"")))</f>
        <v/>
      </c>
      <c r="AB1067" t="str">
        <f>IF(ISNUMBER(FIND("arbeid",Methode_Keuze)),"",IF(ISNUMBER(FIND("arbeid",Methode_Keuze)),"",IF(Tb_Activiteiten[[#This Row],[Eigen arbeid]]=1,Tb_Activiteiten[[#Headers],[Eigen arbeid]],"")))</f>
        <v/>
      </c>
      <c r="AC1067" t="str">
        <f>IF(ISNUMBER(FIND("arbeid",Methode_Keuze)),"",IF(ISNUMBER(FIND("arbeid",Methode_Keuze)),"",IF(Tb_Activiteiten[[#This Row],[Projectmedewerker]]=1,Tb_Activiteiten[[#Headers],[Projectmedewerker]],"")))</f>
        <v/>
      </c>
      <c r="AD1067" t="str">
        <f>IF(ISNUMBER(FIND("arbeid",Methode_Keuze)),"",IF(ISNUMBER(FIND("arbeid",Methode_Keuze)),"",IF(Tb_Activiteiten[[#This Row],[Landbouwer]]=1,Tb_Activiteiten[[#Headers],[Landbouwer]],"")))</f>
        <v/>
      </c>
      <c r="AE1067" t="str">
        <f>IF(ISNUMBER(FIND("arbeid",Methode_Keuze)),"",IF(ISNUMBER(FIND("arbeid",Methode_Keuze)),"",IF(Tb_Activiteiten[[#This Row],[Adviseur]]=1,Tb_Activiteiten[[#Headers],[Adviseur]],"")))</f>
        <v/>
      </c>
      <c r="AF1067" t="str">
        <f>IF(ISNUMBER(FIND("arbeid",Methode_Keuze)),"",IF(ISNUMBER(FIND("arbeid",Methode_Keuze)),"",IF(Tb_Activiteiten[[#This Row],[Projectleider/Expert]]=1,Tb_Activiteiten[[#Headers],[Projectleider/Expert]],"")))</f>
        <v/>
      </c>
      <c r="AG1067" t="str">
        <f>IF(ISNUMBER(FIND("arbeid",Methode_Keuze)),"",IF(ISNUMBER(FIND("arbeid",Methode_Keuze)),"",IF(Tb_Activiteiten[[#This Row],[Arbeidskosten]]=1,Tb_Activiteiten[[#Headers],[Arbeidskosten]],"")))</f>
        <v/>
      </c>
      <c r="AH1067" t="str">
        <f>IF(ISNUMBER(FIND("arbeid",Methode_Keuze)),"",IF(ISNUMBER(FIND("arbeid",Methode_Keuze)),"",IF(Tb_Activiteiten[[#This Row],[Arbeidskosten op basis van IKS]]=1,Tb_Activiteiten[[#Headers],[Arbeidskosten op basis van IKS]],"")))</f>
        <v/>
      </c>
      <c r="AI1067" t="str">
        <f>IF(ISNUMBER(FIND("overige",Methode_Keuze)),"",IF(Tb_Activiteiten[[#This Row],[Kosten derden exclusief btw]]=1,Tb_Activiteiten[[#Headers],[Kosten derden exclusief btw]],""))</f>
        <v/>
      </c>
      <c r="AJ1067" t="str">
        <f>IF(ISNUMBER(FIND("overige",Methode_Keuze)),"",IF(Tb_Activiteiten[[#This Row],[Niet verrekenbare btw]]=1,Tb_Activiteiten[[#Headers],[Niet verrekenbare btw]],""))</f>
        <v/>
      </c>
      <c r="AK1067" t="str">
        <f>IF(ISNUMBER(FIND("overige",Methode_Keuze)),"",IF(Tb_Activiteiten[[#This Row],[Grondkosten]]=1,Tb_Activiteiten[[#Headers],[Grondkosten]],""))</f>
        <v/>
      </c>
      <c r="AL1067" t="str">
        <f>IF(ISNUMBER(FIND("overige",Methode_Keuze)),"",IF(Tb_Activiteiten[[#This Row],[Bijdrage in natura (overige)]]=1,Tb_Activiteiten[[#Headers],[Bijdrage in natura (overige)]],""))</f>
        <v/>
      </c>
      <c r="AM1067" t="str">
        <f>IF(ISNUMBER(FIND("overige",Methode_Keuze)),"",IF(Tb_Activiteiten[[#This Row],[Bijdrage in natura (vrijwilligers)]]=1,Tb_Activiteiten[[#Headers],[Bijdrage in natura (vrijwilligers)]],""))</f>
        <v/>
      </c>
      <c r="AN1067" t="str">
        <f>IF(ISNUMBER(FIND("overige",Methode_Keuze)),"",IF(Tb_Activiteiten[[#This Row],[Afschrijvingskosten]]=1,Tb_Activiteiten[[#Headers],[Afschrijvingskosten]],""))</f>
        <v/>
      </c>
    </row>
    <row r="1068" spans="1:40" x14ac:dyDescent="0.25">
      <c r="A1068" s="192"/>
      <c r="B1068" s="192"/>
      <c r="C1068" s="192"/>
      <c r="D1068" s="192"/>
      <c r="E1068" s="192"/>
      <c r="F1068" s="192"/>
      <c r="G1068" s="192"/>
      <c r="L1068" s="71"/>
      <c r="N1068" t="str">
        <f>IFERROR(IF(VLOOKUP(Tb_Activiteiten[[#This Row],[Openstelling]],Tb_Openstelling[],2,0)=1,1,""),"")</f>
        <v/>
      </c>
      <c r="AA1068" t="str">
        <f>IF(ISNUMBER(FIND("arbeid",Methode_Keuze)),"",IF(ISNUMBER(FIND("arbeid",Methode_Keuze)),"",IF(Tb_Activiteiten[[#This Row],[Loonkosten]]=1,Tb_Activiteiten[[#Headers],[Loonkosten]],"")))</f>
        <v/>
      </c>
      <c r="AB1068" t="str">
        <f>IF(ISNUMBER(FIND("arbeid",Methode_Keuze)),"",IF(ISNUMBER(FIND("arbeid",Methode_Keuze)),"",IF(Tb_Activiteiten[[#This Row],[Eigen arbeid]]=1,Tb_Activiteiten[[#Headers],[Eigen arbeid]],"")))</f>
        <v/>
      </c>
      <c r="AC1068" t="str">
        <f>IF(ISNUMBER(FIND("arbeid",Methode_Keuze)),"",IF(ISNUMBER(FIND("arbeid",Methode_Keuze)),"",IF(Tb_Activiteiten[[#This Row],[Projectmedewerker]]=1,Tb_Activiteiten[[#Headers],[Projectmedewerker]],"")))</f>
        <v/>
      </c>
      <c r="AD1068" t="str">
        <f>IF(ISNUMBER(FIND("arbeid",Methode_Keuze)),"",IF(ISNUMBER(FIND("arbeid",Methode_Keuze)),"",IF(Tb_Activiteiten[[#This Row],[Landbouwer]]=1,Tb_Activiteiten[[#Headers],[Landbouwer]],"")))</f>
        <v/>
      </c>
      <c r="AE1068" t="str">
        <f>IF(ISNUMBER(FIND("arbeid",Methode_Keuze)),"",IF(ISNUMBER(FIND("arbeid",Methode_Keuze)),"",IF(Tb_Activiteiten[[#This Row],[Adviseur]]=1,Tb_Activiteiten[[#Headers],[Adviseur]],"")))</f>
        <v/>
      </c>
      <c r="AF1068" t="str">
        <f>IF(ISNUMBER(FIND("arbeid",Methode_Keuze)),"",IF(ISNUMBER(FIND("arbeid",Methode_Keuze)),"",IF(Tb_Activiteiten[[#This Row],[Projectleider/Expert]]=1,Tb_Activiteiten[[#Headers],[Projectleider/Expert]],"")))</f>
        <v/>
      </c>
      <c r="AG1068" t="str">
        <f>IF(ISNUMBER(FIND("arbeid",Methode_Keuze)),"",IF(ISNUMBER(FIND("arbeid",Methode_Keuze)),"",IF(Tb_Activiteiten[[#This Row],[Arbeidskosten]]=1,Tb_Activiteiten[[#Headers],[Arbeidskosten]],"")))</f>
        <v/>
      </c>
      <c r="AH1068" t="str">
        <f>IF(ISNUMBER(FIND("arbeid",Methode_Keuze)),"",IF(ISNUMBER(FIND("arbeid",Methode_Keuze)),"",IF(Tb_Activiteiten[[#This Row],[Arbeidskosten op basis van IKS]]=1,Tb_Activiteiten[[#Headers],[Arbeidskosten op basis van IKS]],"")))</f>
        <v/>
      </c>
      <c r="AI1068" t="str">
        <f>IF(ISNUMBER(FIND("overige",Methode_Keuze)),"",IF(Tb_Activiteiten[[#This Row],[Kosten derden exclusief btw]]=1,Tb_Activiteiten[[#Headers],[Kosten derden exclusief btw]],""))</f>
        <v/>
      </c>
      <c r="AJ1068" t="str">
        <f>IF(ISNUMBER(FIND("overige",Methode_Keuze)),"",IF(Tb_Activiteiten[[#This Row],[Niet verrekenbare btw]]=1,Tb_Activiteiten[[#Headers],[Niet verrekenbare btw]],""))</f>
        <v/>
      </c>
      <c r="AK1068" t="str">
        <f>IF(ISNUMBER(FIND("overige",Methode_Keuze)),"",IF(Tb_Activiteiten[[#This Row],[Grondkosten]]=1,Tb_Activiteiten[[#Headers],[Grondkosten]],""))</f>
        <v/>
      </c>
      <c r="AL1068" t="str">
        <f>IF(ISNUMBER(FIND("overige",Methode_Keuze)),"",IF(Tb_Activiteiten[[#This Row],[Bijdrage in natura (overige)]]=1,Tb_Activiteiten[[#Headers],[Bijdrage in natura (overige)]],""))</f>
        <v/>
      </c>
      <c r="AM1068" t="str">
        <f>IF(ISNUMBER(FIND("overige",Methode_Keuze)),"",IF(Tb_Activiteiten[[#This Row],[Bijdrage in natura (vrijwilligers)]]=1,Tb_Activiteiten[[#Headers],[Bijdrage in natura (vrijwilligers)]],""))</f>
        <v/>
      </c>
      <c r="AN1068" t="str">
        <f>IF(ISNUMBER(FIND("overige",Methode_Keuze)),"",IF(Tb_Activiteiten[[#This Row],[Afschrijvingskosten]]=1,Tb_Activiteiten[[#Headers],[Afschrijvingskosten]],""))</f>
        <v/>
      </c>
    </row>
    <row r="1069" spans="1:40" x14ac:dyDescent="0.25">
      <c r="A1069" s="192"/>
      <c r="B1069" s="192"/>
      <c r="C1069" s="192"/>
      <c r="D1069" s="192"/>
      <c r="E1069" s="192"/>
      <c r="F1069" s="192"/>
      <c r="G1069" s="192"/>
      <c r="L1069" s="71"/>
      <c r="N1069" t="str">
        <f>IFERROR(IF(VLOOKUP(Tb_Activiteiten[[#This Row],[Openstelling]],Tb_Openstelling[],2,0)=1,1,""),"")</f>
        <v/>
      </c>
      <c r="AA1069" t="str">
        <f>IF(ISNUMBER(FIND("arbeid",Methode_Keuze)),"",IF(ISNUMBER(FIND("arbeid",Methode_Keuze)),"",IF(Tb_Activiteiten[[#This Row],[Loonkosten]]=1,Tb_Activiteiten[[#Headers],[Loonkosten]],"")))</f>
        <v/>
      </c>
      <c r="AB1069" t="str">
        <f>IF(ISNUMBER(FIND("arbeid",Methode_Keuze)),"",IF(ISNUMBER(FIND("arbeid",Methode_Keuze)),"",IF(Tb_Activiteiten[[#This Row],[Eigen arbeid]]=1,Tb_Activiteiten[[#Headers],[Eigen arbeid]],"")))</f>
        <v/>
      </c>
      <c r="AC1069" t="str">
        <f>IF(ISNUMBER(FIND("arbeid",Methode_Keuze)),"",IF(ISNUMBER(FIND("arbeid",Methode_Keuze)),"",IF(Tb_Activiteiten[[#This Row],[Projectmedewerker]]=1,Tb_Activiteiten[[#Headers],[Projectmedewerker]],"")))</f>
        <v/>
      </c>
      <c r="AD1069" t="str">
        <f>IF(ISNUMBER(FIND("arbeid",Methode_Keuze)),"",IF(ISNUMBER(FIND("arbeid",Methode_Keuze)),"",IF(Tb_Activiteiten[[#This Row],[Landbouwer]]=1,Tb_Activiteiten[[#Headers],[Landbouwer]],"")))</f>
        <v/>
      </c>
      <c r="AE1069" t="str">
        <f>IF(ISNUMBER(FIND("arbeid",Methode_Keuze)),"",IF(ISNUMBER(FIND("arbeid",Methode_Keuze)),"",IF(Tb_Activiteiten[[#This Row],[Adviseur]]=1,Tb_Activiteiten[[#Headers],[Adviseur]],"")))</f>
        <v/>
      </c>
      <c r="AF1069" t="str">
        <f>IF(ISNUMBER(FIND("arbeid",Methode_Keuze)),"",IF(ISNUMBER(FIND("arbeid",Methode_Keuze)),"",IF(Tb_Activiteiten[[#This Row],[Projectleider/Expert]]=1,Tb_Activiteiten[[#Headers],[Projectleider/Expert]],"")))</f>
        <v/>
      </c>
      <c r="AG1069" t="str">
        <f>IF(ISNUMBER(FIND("arbeid",Methode_Keuze)),"",IF(ISNUMBER(FIND("arbeid",Methode_Keuze)),"",IF(Tb_Activiteiten[[#This Row],[Arbeidskosten]]=1,Tb_Activiteiten[[#Headers],[Arbeidskosten]],"")))</f>
        <v/>
      </c>
      <c r="AH1069" t="str">
        <f>IF(ISNUMBER(FIND("arbeid",Methode_Keuze)),"",IF(ISNUMBER(FIND("arbeid",Methode_Keuze)),"",IF(Tb_Activiteiten[[#This Row],[Arbeidskosten op basis van IKS]]=1,Tb_Activiteiten[[#Headers],[Arbeidskosten op basis van IKS]],"")))</f>
        <v/>
      </c>
      <c r="AI1069" t="str">
        <f>IF(ISNUMBER(FIND("overige",Methode_Keuze)),"",IF(Tb_Activiteiten[[#This Row],[Kosten derden exclusief btw]]=1,Tb_Activiteiten[[#Headers],[Kosten derden exclusief btw]],""))</f>
        <v/>
      </c>
      <c r="AJ1069" t="str">
        <f>IF(ISNUMBER(FIND("overige",Methode_Keuze)),"",IF(Tb_Activiteiten[[#This Row],[Niet verrekenbare btw]]=1,Tb_Activiteiten[[#Headers],[Niet verrekenbare btw]],""))</f>
        <v/>
      </c>
      <c r="AK1069" t="str">
        <f>IF(ISNUMBER(FIND("overige",Methode_Keuze)),"",IF(Tb_Activiteiten[[#This Row],[Grondkosten]]=1,Tb_Activiteiten[[#Headers],[Grondkosten]],""))</f>
        <v/>
      </c>
      <c r="AL1069" t="str">
        <f>IF(ISNUMBER(FIND("overige",Methode_Keuze)),"",IF(Tb_Activiteiten[[#This Row],[Bijdrage in natura (overige)]]=1,Tb_Activiteiten[[#Headers],[Bijdrage in natura (overige)]],""))</f>
        <v/>
      </c>
      <c r="AM1069" t="str">
        <f>IF(ISNUMBER(FIND("overige",Methode_Keuze)),"",IF(Tb_Activiteiten[[#This Row],[Bijdrage in natura (vrijwilligers)]]=1,Tb_Activiteiten[[#Headers],[Bijdrage in natura (vrijwilligers)]],""))</f>
        <v/>
      </c>
      <c r="AN1069" t="str">
        <f>IF(ISNUMBER(FIND("overige",Methode_Keuze)),"",IF(Tb_Activiteiten[[#This Row],[Afschrijvingskosten]]=1,Tb_Activiteiten[[#Headers],[Afschrijvingskosten]],""))</f>
        <v/>
      </c>
    </row>
    <row r="1070" spans="1:40" x14ac:dyDescent="0.25">
      <c r="A1070" s="192"/>
      <c r="B1070" s="192"/>
      <c r="C1070" s="192"/>
      <c r="D1070" s="192"/>
      <c r="E1070" s="192"/>
      <c r="F1070" s="192"/>
      <c r="G1070" s="192"/>
      <c r="L1070" s="71"/>
      <c r="N1070" t="str">
        <f>IFERROR(IF(VLOOKUP(Tb_Activiteiten[[#This Row],[Openstelling]],Tb_Openstelling[],2,0)=1,1,""),"")</f>
        <v/>
      </c>
      <c r="AA1070" t="str">
        <f>IF(ISNUMBER(FIND("arbeid",Methode_Keuze)),"",IF(ISNUMBER(FIND("arbeid",Methode_Keuze)),"",IF(Tb_Activiteiten[[#This Row],[Loonkosten]]=1,Tb_Activiteiten[[#Headers],[Loonkosten]],"")))</f>
        <v/>
      </c>
      <c r="AB1070" t="str">
        <f>IF(ISNUMBER(FIND("arbeid",Methode_Keuze)),"",IF(ISNUMBER(FIND("arbeid",Methode_Keuze)),"",IF(Tb_Activiteiten[[#This Row],[Eigen arbeid]]=1,Tb_Activiteiten[[#Headers],[Eigen arbeid]],"")))</f>
        <v/>
      </c>
      <c r="AC1070" t="str">
        <f>IF(ISNUMBER(FIND("arbeid",Methode_Keuze)),"",IF(ISNUMBER(FIND("arbeid",Methode_Keuze)),"",IF(Tb_Activiteiten[[#This Row],[Projectmedewerker]]=1,Tb_Activiteiten[[#Headers],[Projectmedewerker]],"")))</f>
        <v/>
      </c>
      <c r="AD1070" t="str">
        <f>IF(ISNUMBER(FIND("arbeid",Methode_Keuze)),"",IF(ISNUMBER(FIND("arbeid",Methode_Keuze)),"",IF(Tb_Activiteiten[[#This Row],[Landbouwer]]=1,Tb_Activiteiten[[#Headers],[Landbouwer]],"")))</f>
        <v/>
      </c>
      <c r="AE1070" t="str">
        <f>IF(ISNUMBER(FIND("arbeid",Methode_Keuze)),"",IF(ISNUMBER(FIND("arbeid",Methode_Keuze)),"",IF(Tb_Activiteiten[[#This Row],[Adviseur]]=1,Tb_Activiteiten[[#Headers],[Adviseur]],"")))</f>
        <v/>
      </c>
      <c r="AF1070" t="str">
        <f>IF(ISNUMBER(FIND("arbeid",Methode_Keuze)),"",IF(ISNUMBER(FIND("arbeid",Methode_Keuze)),"",IF(Tb_Activiteiten[[#This Row],[Projectleider/Expert]]=1,Tb_Activiteiten[[#Headers],[Projectleider/Expert]],"")))</f>
        <v/>
      </c>
      <c r="AG1070" t="str">
        <f>IF(ISNUMBER(FIND("arbeid",Methode_Keuze)),"",IF(ISNUMBER(FIND("arbeid",Methode_Keuze)),"",IF(Tb_Activiteiten[[#This Row],[Arbeidskosten]]=1,Tb_Activiteiten[[#Headers],[Arbeidskosten]],"")))</f>
        <v/>
      </c>
      <c r="AH1070" t="str">
        <f>IF(ISNUMBER(FIND("arbeid",Methode_Keuze)),"",IF(ISNUMBER(FIND("arbeid",Methode_Keuze)),"",IF(Tb_Activiteiten[[#This Row],[Arbeidskosten op basis van IKS]]=1,Tb_Activiteiten[[#Headers],[Arbeidskosten op basis van IKS]],"")))</f>
        <v/>
      </c>
      <c r="AI1070" t="str">
        <f>IF(ISNUMBER(FIND("overige",Methode_Keuze)),"",IF(Tb_Activiteiten[[#This Row],[Kosten derden exclusief btw]]=1,Tb_Activiteiten[[#Headers],[Kosten derden exclusief btw]],""))</f>
        <v/>
      </c>
      <c r="AJ1070" t="str">
        <f>IF(ISNUMBER(FIND("overige",Methode_Keuze)),"",IF(Tb_Activiteiten[[#This Row],[Niet verrekenbare btw]]=1,Tb_Activiteiten[[#Headers],[Niet verrekenbare btw]],""))</f>
        <v/>
      </c>
      <c r="AK1070" t="str">
        <f>IF(ISNUMBER(FIND("overige",Methode_Keuze)),"",IF(Tb_Activiteiten[[#This Row],[Grondkosten]]=1,Tb_Activiteiten[[#Headers],[Grondkosten]],""))</f>
        <v/>
      </c>
      <c r="AL1070" t="str">
        <f>IF(ISNUMBER(FIND("overige",Methode_Keuze)),"",IF(Tb_Activiteiten[[#This Row],[Bijdrage in natura (overige)]]=1,Tb_Activiteiten[[#Headers],[Bijdrage in natura (overige)]],""))</f>
        <v/>
      </c>
      <c r="AM1070" t="str">
        <f>IF(ISNUMBER(FIND("overige",Methode_Keuze)),"",IF(Tb_Activiteiten[[#This Row],[Bijdrage in natura (vrijwilligers)]]=1,Tb_Activiteiten[[#Headers],[Bijdrage in natura (vrijwilligers)]],""))</f>
        <v/>
      </c>
      <c r="AN1070" t="str">
        <f>IF(ISNUMBER(FIND("overige",Methode_Keuze)),"",IF(Tb_Activiteiten[[#This Row],[Afschrijvingskosten]]=1,Tb_Activiteiten[[#Headers],[Afschrijvingskosten]],""))</f>
        <v/>
      </c>
    </row>
    <row r="1071" spans="1:40" x14ac:dyDescent="0.25">
      <c r="A1071" s="192"/>
      <c r="B1071" s="192"/>
      <c r="C1071" s="192"/>
      <c r="D1071" s="192"/>
      <c r="E1071" s="192"/>
      <c r="F1071" s="192"/>
      <c r="G1071" s="192"/>
      <c r="L1071" s="71"/>
      <c r="N1071" t="str">
        <f>IFERROR(IF(VLOOKUP(Tb_Activiteiten[[#This Row],[Openstelling]],Tb_Openstelling[],2,0)=1,1,""),"")</f>
        <v/>
      </c>
      <c r="AA1071" t="str">
        <f>IF(ISNUMBER(FIND("arbeid",Methode_Keuze)),"",IF(ISNUMBER(FIND("arbeid",Methode_Keuze)),"",IF(Tb_Activiteiten[[#This Row],[Loonkosten]]=1,Tb_Activiteiten[[#Headers],[Loonkosten]],"")))</f>
        <v/>
      </c>
      <c r="AB1071" t="str">
        <f>IF(ISNUMBER(FIND("arbeid",Methode_Keuze)),"",IF(ISNUMBER(FIND("arbeid",Methode_Keuze)),"",IF(Tb_Activiteiten[[#This Row],[Eigen arbeid]]=1,Tb_Activiteiten[[#Headers],[Eigen arbeid]],"")))</f>
        <v/>
      </c>
      <c r="AC1071" t="str">
        <f>IF(ISNUMBER(FIND("arbeid",Methode_Keuze)),"",IF(ISNUMBER(FIND("arbeid",Methode_Keuze)),"",IF(Tb_Activiteiten[[#This Row],[Projectmedewerker]]=1,Tb_Activiteiten[[#Headers],[Projectmedewerker]],"")))</f>
        <v/>
      </c>
      <c r="AD1071" t="str">
        <f>IF(ISNUMBER(FIND("arbeid",Methode_Keuze)),"",IF(ISNUMBER(FIND("arbeid",Methode_Keuze)),"",IF(Tb_Activiteiten[[#This Row],[Landbouwer]]=1,Tb_Activiteiten[[#Headers],[Landbouwer]],"")))</f>
        <v/>
      </c>
      <c r="AE1071" t="str">
        <f>IF(ISNUMBER(FIND("arbeid",Methode_Keuze)),"",IF(ISNUMBER(FIND("arbeid",Methode_Keuze)),"",IF(Tb_Activiteiten[[#This Row],[Adviseur]]=1,Tb_Activiteiten[[#Headers],[Adviseur]],"")))</f>
        <v/>
      </c>
      <c r="AF1071" t="str">
        <f>IF(ISNUMBER(FIND("arbeid",Methode_Keuze)),"",IF(ISNUMBER(FIND("arbeid",Methode_Keuze)),"",IF(Tb_Activiteiten[[#This Row],[Projectleider/Expert]]=1,Tb_Activiteiten[[#Headers],[Projectleider/Expert]],"")))</f>
        <v/>
      </c>
      <c r="AG1071" t="str">
        <f>IF(ISNUMBER(FIND("arbeid",Methode_Keuze)),"",IF(ISNUMBER(FIND("arbeid",Methode_Keuze)),"",IF(Tb_Activiteiten[[#This Row],[Arbeidskosten]]=1,Tb_Activiteiten[[#Headers],[Arbeidskosten]],"")))</f>
        <v/>
      </c>
      <c r="AH1071" t="str">
        <f>IF(ISNUMBER(FIND("arbeid",Methode_Keuze)),"",IF(ISNUMBER(FIND("arbeid",Methode_Keuze)),"",IF(Tb_Activiteiten[[#This Row],[Arbeidskosten op basis van IKS]]=1,Tb_Activiteiten[[#Headers],[Arbeidskosten op basis van IKS]],"")))</f>
        <v/>
      </c>
      <c r="AI1071" t="str">
        <f>IF(ISNUMBER(FIND("overige",Methode_Keuze)),"",IF(Tb_Activiteiten[[#This Row],[Kosten derden exclusief btw]]=1,Tb_Activiteiten[[#Headers],[Kosten derden exclusief btw]],""))</f>
        <v/>
      </c>
      <c r="AJ1071" t="str">
        <f>IF(ISNUMBER(FIND("overige",Methode_Keuze)),"",IF(Tb_Activiteiten[[#This Row],[Niet verrekenbare btw]]=1,Tb_Activiteiten[[#Headers],[Niet verrekenbare btw]],""))</f>
        <v/>
      </c>
      <c r="AK1071" t="str">
        <f>IF(ISNUMBER(FIND("overige",Methode_Keuze)),"",IF(Tb_Activiteiten[[#This Row],[Grondkosten]]=1,Tb_Activiteiten[[#Headers],[Grondkosten]],""))</f>
        <v/>
      </c>
      <c r="AL1071" t="str">
        <f>IF(ISNUMBER(FIND("overige",Methode_Keuze)),"",IF(Tb_Activiteiten[[#This Row],[Bijdrage in natura (overige)]]=1,Tb_Activiteiten[[#Headers],[Bijdrage in natura (overige)]],""))</f>
        <v/>
      </c>
      <c r="AM1071" t="str">
        <f>IF(ISNUMBER(FIND("overige",Methode_Keuze)),"",IF(Tb_Activiteiten[[#This Row],[Bijdrage in natura (vrijwilligers)]]=1,Tb_Activiteiten[[#Headers],[Bijdrage in natura (vrijwilligers)]],""))</f>
        <v/>
      </c>
      <c r="AN1071" t="str">
        <f>IF(ISNUMBER(FIND("overige",Methode_Keuze)),"",IF(Tb_Activiteiten[[#This Row],[Afschrijvingskosten]]=1,Tb_Activiteiten[[#Headers],[Afschrijvingskosten]],""))</f>
        <v/>
      </c>
    </row>
    <row r="1072" spans="1:40" x14ac:dyDescent="0.25">
      <c r="A1072" s="192"/>
      <c r="B1072" s="192"/>
      <c r="C1072" s="192"/>
      <c r="D1072" s="192"/>
      <c r="E1072" s="192"/>
      <c r="F1072" s="192"/>
      <c r="G1072" s="192"/>
      <c r="L1072" s="71"/>
      <c r="N1072" t="str">
        <f>IFERROR(IF(VLOOKUP(Tb_Activiteiten[[#This Row],[Openstelling]],Tb_Openstelling[],2,0)=1,1,""),"")</f>
        <v/>
      </c>
      <c r="AA1072" t="str">
        <f>IF(ISNUMBER(FIND("arbeid",Methode_Keuze)),"",IF(ISNUMBER(FIND("arbeid",Methode_Keuze)),"",IF(Tb_Activiteiten[[#This Row],[Loonkosten]]=1,Tb_Activiteiten[[#Headers],[Loonkosten]],"")))</f>
        <v/>
      </c>
      <c r="AB1072" t="str">
        <f>IF(ISNUMBER(FIND("arbeid",Methode_Keuze)),"",IF(ISNUMBER(FIND("arbeid",Methode_Keuze)),"",IF(Tb_Activiteiten[[#This Row],[Eigen arbeid]]=1,Tb_Activiteiten[[#Headers],[Eigen arbeid]],"")))</f>
        <v/>
      </c>
      <c r="AC1072" t="str">
        <f>IF(ISNUMBER(FIND("arbeid",Methode_Keuze)),"",IF(ISNUMBER(FIND("arbeid",Methode_Keuze)),"",IF(Tb_Activiteiten[[#This Row],[Projectmedewerker]]=1,Tb_Activiteiten[[#Headers],[Projectmedewerker]],"")))</f>
        <v/>
      </c>
      <c r="AD1072" t="str">
        <f>IF(ISNUMBER(FIND("arbeid",Methode_Keuze)),"",IF(ISNUMBER(FIND("arbeid",Methode_Keuze)),"",IF(Tb_Activiteiten[[#This Row],[Landbouwer]]=1,Tb_Activiteiten[[#Headers],[Landbouwer]],"")))</f>
        <v/>
      </c>
      <c r="AE1072" t="str">
        <f>IF(ISNUMBER(FIND("arbeid",Methode_Keuze)),"",IF(ISNUMBER(FIND("arbeid",Methode_Keuze)),"",IF(Tb_Activiteiten[[#This Row],[Adviseur]]=1,Tb_Activiteiten[[#Headers],[Adviseur]],"")))</f>
        <v/>
      </c>
      <c r="AF1072" t="str">
        <f>IF(ISNUMBER(FIND("arbeid",Methode_Keuze)),"",IF(ISNUMBER(FIND("arbeid",Methode_Keuze)),"",IF(Tb_Activiteiten[[#This Row],[Projectleider/Expert]]=1,Tb_Activiteiten[[#Headers],[Projectleider/Expert]],"")))</f>
        <v/>
      </c>
      <c r="AG1072" t="str">
        <f>IF(ISNUMBER(FIND("arbeid",Methode_Keuze)),"",IF(ISNUMBER(FIND("arbeid",Methode_Keuze)),"",IF(Tb_Activiteiten[[#This Row],[Arbeidskosten]]=1,Tb_Activiteiten[[#Headers],[Arbeidskosten]],"")))</f>
        <v/>
      </c>
      <c r="AH1072" t="str">
        <f>IF(ISNUMBER(FIND("arbeid",Methode_Keuze)),"",IF(ISNUMBER(FIND("arbeid",Methode_Keuze)),"",IF(Tb_Activiteiten[[#This Row],[Arbeidskosten op basis van IKS]]=1,Tb_Activiteiten[[#Headers],[Arbeidskosten op basis van IKS]],"")))</f>
        <v/>
      </c>
      <c r="AI1072" t="str">
        <f>IF(ISNUMBER(FIND("overige",Methode_Keuze)),"",IF(Tb_Activiteiten[[#This Row],[Kosten derden exclusief btw]]=1,Tb_Activiteiten[[#Headers],[Kosten derden exclusief btw]],""))</f>
        <v/>
      </c>
      <c r="AJ1072" t="str">
        <f>IF(ISNUMBER(FIND("overige",Methode_Keuze)),"",IF(Tb_Activiteiten[[#This Row],[Niet verrekenbare btw]]=1,Tb_Activiteiten[[#Headers],[Niet verrekenbare btw]],""))</f>
        <v/>
      </c>
      <c r="AK1072" t="str">
        <f>IF(ISNUMBER(FIND("overige",Methode_Keuze)),"",IF(Tb_Activiteiten[[#This Row],[Grondkosten]]=1,Tb_Activiteiten[[#Headers],[Grondkosten]],""))</f>
        <v/>
      </c>
      <c r="AL1072" t="str">
        <f>IF(ISNUMBER(FIND("overige",Methode_Keuze)),"",IF(Tb_Activiteiten[[#This Row],[Bijdrage in natura (overige)]]=1,Tb_Activiteiten[[#Headers],[Bijdrage in natura (overige)]],""))</f>
        <v/>
      </c>
      <c r="AM1072" t="str">
        <f>IF(ISNUMBER(FIND("overige",Methode_Keuze)),"",IF(Tb_Activiteiten[[#This Row],[Bijdrage in natura (vrijwilligers)]]=1,Tb_Activiteiten[[#Headers],[Bijdrage in natura (vrijwilligers)]],""))</f>
        <v/>
      </c>
      <c r="AN1072" t="str">
        <f>IF(ISNUMBER(FIND("overige",Methode_Keuze)),"",IF(Tb_Activiteiten[[#This Row],[Afschrijvingskosten]]=1,Tb_Activiteiten[[#Headers],[Afschrijvingskosten]],""))</f>
        <v/>
      </c>
    </row>
    <row r="1073" spans="1:40" x14ac:dyDescent="0.25">
      <c r="A1073" s="192"/>
      <c r="B1073" s="192"/>
      <c r="C1073" s="192"/>
      <c r="D1073" s="192"/>
      <c r="E1073" s="192"/>
      <c r="F1073" s="192"/>
      <c r="G1073" s="192"/>
      <c r="L1073" s="71"/>
      <c r="N1073" t="str">
        <f>IFERROR(IF(VLOOKUP(Tb_Activiteiten[[#This Row],[Openstelling]],Tb_Openstelling[],2,0)=1,1,""),"")</f>
        <v/>
      </c>
      <c r="AA1073" t="str">
        <f>IF(ISNUMBER(FIND("arbeid",Methode_Keuze)),"",IF(ISNUMBER(FIND("arbeid",Methode_Keuze)),"",IF(Tb_Activiteiten[[#This Row],[Loonkosten]]=1,Tb_Activiteiten[[#Headers],[Loonkosten]],"")))</f>
        <v/>
      </c>
      <c r="AB1073" t="str">
        <f>IF(ISNUMBER(FIND("arbeid",Methode_Keuze)),"",IF(ISNUMBER(FIND("arbeid",Methode_Keuze)),"",IF(Tb_Activiteiten[[#This Row],[Eigen arbeid]]=1,Tb_Activiteiten[[#Headers],[Eigen arbeid]],"")))</f>
        <v/>
      </c>
      <c r="AC1073" t="str">
        <f>IF(ISNUMBER(FIND("arbeid",Methode_Keuze)),"",IF(ISNUMBER(FIND("arbeid",Methode_Keuze)),"",IF(Tb_Activiteiten[[#This Row],[Projectmedewerker]]=1,Tb_Activiteiten[[#Headers],[Projectmedewerker]],"")))</f>
        <v/>
      </c>
      <c r="AD1073" t="str">
        <f>IF(ISNUMBER(FIND("arbeid",Methode_Keuze)),"",IF(ISNUMBER(FIND("arbeid",Methode_Keuze)),"",IF(Tb_Activiteiten[[#This Row],[Landbouwer]]=1,Tb_Activiteiten[[#Headers],[Landbouwer]],"")))</f>
        <v/>
      </c>
      <c r="AE1073" t="str">
        <f>IF(ISNUMBER(FIND("arbeid",Methode_Keuze)),"",IF(ISNUMBER(FIND("arbeid",Methode_Keuze)),"",IF(Tb_Activiteiten[[#This Row],[Adviseur]]=1,Tb_Activiteiten[[#Headers],[Adviseur]],"")))</f>
        <v/>
      </c>
      <c r="AF1073" t="str">
        <f>IF(ISNUMBER(FIND("arbeid",Methode_Keuze)),"",IF(ISNUMBER(FIND("arbeid",Methode_Keuze)),"",IF(Tb_Activiteiten[[#This Row],[Projectleider/Expert]]=1,Tb_Activiteiten[[#Headers],[Projectleider/Expert]],"")))</f>
        <v/>
      </c>
      <c r="AG1073" t="str">
        <f>IF(ISNUMBER(FIND("arbeid",Methode_Keuze)),"",IF(ISNUMBER(FIND("arbeid",Methode_Keuze)),"",IF(Tb_Activiteiten[[#This Row],[Arbeidskosten]]=1,Tb_Activiteiten[[#Headers],[Arbeidskosten]],"")))</f>
        <v/>
      </c>
      <c r="AH1073" t="str">
        <f>IF(ISNUMBER(FIND("arbeid",Methode_Keuze)),"",IF(ISNUMBER(FIND("arbeid",Methode_Keuze)),"",IF(Tb_Activiteiten[[#This Row],[Arbeidskosten op basis van IKS]]=1,Tb_Activiteiten[[#Headers],[Arbeidskosten op basis van IKS]],"")))</f>
        <v/>
      </c>
      <c r="AI1073" t="str">
        <f>IF(ISNUMBER(FIND("overige",Methode_Keuze)),"",IF(Tb_Activiteiten[[#This Row],[Kosten derden exclusief btw]]=1,Tb_Activiteiten[[#Headers],[Kosten derden exclusief btw]],""))</f>
        <v/>
      </c>
      <c r="AJ1073" t="str">
        <f>IF(ISNUMBER(FIND("overige",Methode_Keuze)),"",IF(Tb_Activiteiten[[#This Row],[Niet verrekenbare btw]]=1,Tb_Activiteiten[[#Headers],[Niet verrekenbare btw]],""))</f>
        <v/>
      </c>
      <c r="AK1073" t="str">
        <f>IF(ISNUMBER(FIND("overige",Methode_Keuze)),"",IF(Tb_Activiteiten[[#This Row],[Grondkosten]]=1,Tb_Activiteiten[[#Headers],[Grondkosten]],""))</f>
        <v/>
      </c>
      <c r="AL1073" t="str">
        <f>IF(ISNUMBER(FIND("overige",Methode_Keuze)),"",IF(Tb_Activiteiten[[#This Row],[Bijdrage in natura (overige)]]=1,Tb_Activiteiten[[#Headers],[Bijdrage in natura (overige)]],""))</f>
        <v/>
      </c>
      <c r="AM1073" t="str">
        <f>IF(ISNUMBER(FIND("overige",Methode_Keuze)),"",IF(Tb_Activiteiten[[#This Row],[Bijdrage in natura (vrijwilligers)]]=1,Tb_Activiteiten[[#Headers],[Bijdrage in natura (vrijwilligers)]],""))</f>
        <v/>
      </c>
      <c r="AN1073" t="str">
        <f>IF(ISNUMBER(FIND("overige",Methode_Keuze)),"",IF(Tb_Activiteiten[[#This Row],[Afschrijvingskosten]]=1,Tb_Activiteiten[[#Headers],[Afschrijvingskosten]],""))</f>
        <v/>
      </c>
    </row>
    <row r="1074" spans="1:40" x14ac:dyDescent="0.25">
      <c r="A1074" s="192"/>
      <c r="B1074" s="192"/>
      <c r="C1074" s="192"/>
      <c r="D1074" s="192"/>
      <c r="E1074" s="192"/>
      <c r="F1074" s="192"/>
      <c r="G1074" s="192"/>
      <c r="L1074" s="71"/>
      <c r="N1074" t="str">
        <f>IFERROR(IF(VLOOKUP(Tb_Activiteiten[[#This Row],[Openstelling]],Tb_Openstelling[],2,0)=1,1,""),"")</f>
        <v/>
      </c>
      <c r="AA1074" t="str">
        <f>IF(ISNUMBER(FIND("arbeid",Methode_Keuze)),"",IF(ISNUMBER(FIND("arbeid",Methode_Keuze)),"",IF(Tb_Activiteiten[[#This Row],[Loonkosten]]=1,Tb_Activiteiten[[#Headers],[Loonkosten]],"")))</f>
        <v/>
      </c>
      <c r="AB1074" t="str">
        <f>IF(ISNUMBER(FIND("arbeid",Methode_Keuze)),"",IF(ISNUMBER(FIND("arbeid",Methode_Keuze)),"",IF(Tb_Activiteiten[[#This Row],[Eigen arbeid]]=1,Tb_Activiteiten[[#Headers],[Eigen arbeid]],"")))</f>
        <v/>
      </c>
      <c r="AC1074" t="str">
        <f>IF(ISNUMBER(FIND("arbeid",Methode_Keuze)),"",IF(ISNUMBER(FIND("arbeid",Methode_Keuze)),"",IF(Tb_Activiteiten[[#This Row],[Projectmedewerker]]=1,Tb_Activiteiten[[#Headers],[Projectmedewerker]],"")))</f>
        <v/>
      </c>
      <c r="AD1074" t="str">
        <f>IF(ISNUMBER(FIND("arbeid",Methode_Keuze)),"",IF(ISNUMBER(FIND("arbeid",Methode_Keuze)),"",IF(Tb_Activiteiten[[#This Row],[Landbouwer]]=1,Tb_Activiteiten[[#Headers],[Landbouwer]],"")))</f>
        <v/>
      </c>
      <c r="AE1074" t="str">
        <f>IF(ISNUMBER(FIND("arbeid",Methode_Keuze)),"",IF(ISNUMBER(FIND("arbeid",Methode_Keuze)),"",IF(Tb_Activiteiten[[#This Row],[Adviseur]]=1,Tb_Activiteiten[[#Headers],[Adviseur]],"")))</f>
        <v/>
      </c>
      <c r="AF1074" t="str">
        <f>IF(ISNUMBER(FIND("arbeid",Methode_Keuze)),"",IF(ISNUMBER(FIND("arbeid",Methode_Keuze)),"",IF(Tb_Activiteiten[[#This Row],[Projectleider/Expert]]=1,Tb_Activiteiten[[#Headers],[Projectleider/Expert]],"")))</f>
        <v/>
      </c>
      <c r="AG1074" t="str">
        <f>IF(ISNUMBER(FIND("arbeid",Methode_Keuze)),"",IF(ISNUMBER(FIND("arbeid",Methode_Keuze)),"",IF(Tb_Activiteiten[[#This Row],[Arbeidskosten]]=1,Tb_Activiteiten[[#Headers],[Arbeidskosten]],"")))</f>
        <v/>
      </c>
      <c r="AH1074" t="str">
        <f>IF(ISNUMBER(FIND("arbeid",Methode_Keuze)),"",IF(ISNUMBER(FIND("arbeid",Methode_Keuze)),"",IF(Tb_Activiteiten[[#This Row],[Arbeidskosten op basis van IKS]]=1,Tb_Activiteiten[[#Headers],[Arbeidskosten op basis van IKS]],"")))</f>
        <v/>
      </c>
      <c r="AI1074" t="str">
        <f>IF(ISNUMBER(FIND("overige",Methode_Keuze)),"",IF(Tb_Activiteiten[[#This Row],[Kosten derden exclusief btw]]=1,Tb_Activiteiten[[#Headers],[Kosten derden exclusief btw]],""))</f>
        <v/>
      </c>
      <c r="AJ1074" t="str">
        <f>IF(ISNUMBER(FIND("overige",Methode_Keuze)),"",IF(Tb_Activiteiten[[#This Row],[Niet verrekenbare btw]]=1,Tb_Activiteiten[[#Headers],[Niet verrekenbare btw]],""))</f>
        <v/>
      </c>
      <c r="AK1074" t="str">
        <f>IF(ISNUMBER(FIND("overige",Methode_Keuze)),"",IF(Tb_Activiteiten[[#This Row],[Grondkosten]]=1,Tb_Activiteiten[[#Headers],[Grondkosten]],""))</f>
        <v/>
      </c>
      <c r="AL1074" t="str">
        <f>IF(ISNUMBER(FIND("overige",Methode_Keuze)),"",IF(Tb_Activiteiten[[#This Row],[Bijdrage in natura (overige)]]=1,Tb_Activiteiten[[#Headers],[Bijdrage in natura (overige)]],""))</f>
        <v/>
      </c>
      <c r="AM1074" t="str">
        <f>IF(ISNUMBER(FIND("overige",Methode_Keuze)),"",IF(Tb_Activiteiten[[#This Row],[Bijdrage in natura (vrijwilligers)]]=1,Tb_Activiteiten[[#Headers],[Bijdrage in natura (vrijwilligers)]],""))</f>
        <v/>
      </c>
      <c r="AN1074" t="str">
        <f>IF(ISNUMBER(FIND("overige",Methode_Keuze)),"",IF(Tb_Activiteiten[[#This Row],[Afschrijvingskosten]]=1,Tb_Activiteiten[[#Headers],[Afschrijvingskosten]],""))</f>
        <v/>
      </c>
    </row>
    <row r="1075" spans="1:40" x14ac:dyDescent="0.25">
      <c r="A1075" s="192"/>
      <c r="B1075" s="192"/>
      <c r="C1075" s="192"/>
      <c r="D1075" s="192"/>
      <c r="E1075" s="192"/>
      <c r="F1075" s="192"/>
      <c r="G1075" s="192"/>
      <c r="L1075" s="71"/>
      <c r="N1075" t="str">
        <f>IFERROR(IF(VLOOKUP(Tb_Activiteiten[[#This Row],[Openstelling]],Tb_Openstelling[],2,0)=1,1,""),"")</f>
        <v/>
      </c>
      <c r="AA1075" t="str">
        <f>IF(ISNUMBER(FIND("arbeid",Methode_Keuze)),"",IF(ISNUMBER(FIND("arbeid",Methode_Keuze)),"",IF(Tb_Activiteiten[[#This Row],[Loonkosten]]=1,Tb_Activiteiten[[#Headers],[Loonkosten]],"")))</f>
        <v/>
      </c>
      <c r="AB1075" t="str">
        <f>IF(ISNUMBER(FIND("arbeid",Methode_Keuze)),"",IF(ISNUMBER(FIND("arbeid",Methode_Keuze)),"",IF(Tb_Activiteiten[[#This Row],[Eigen arbeid]]=1,Tb_Activiteiten[[#Headers],[Eigen arbeid]],"")))</f>
        <v/>
      </c>
      <c r="AC1075" t="str">
        <f>IF(ISNUMBER(FIND("arbeid",Methode_Keuze)),"",IF(ISNUMBER(FIND("arbeid",Methode_Keuze)),"",IF(Tb_Activiteiten[[#This Row],[Projectmedewerker]]=1,Tb_Activiteiten[[#Headers],[Projectmedewerker]],"")))</f>
        <v/>
      </c>
      <c r="AD1075" t="str">
        <f>IF(ISNUMBER(FIND("arbeid",Methode_Keuze)),"",IF(ISNUMBER(FIND("arbeid",Methode_Keuze)),"",IF(Tb_Activiteiten[[#This Row],[Landbouwer]]=1,Tb_Activiteiten[[#Headers],[Landbouwer]],"")))</f>
        <v/>
      </c>
      <c r="AE1075" t="str">
        <f>IF(ISNUMBER(FIND("arbeid",Methode_Keuze)),"",IF(ISNUMBER(FIND("arbeid",Methode_Keuze)),"",IF(Tb_Activiteiten[[#This Row],[Adviseur]]=1,Tb_Activiteiten[[#Headers],[Adviseur]],"")))</f>
        <v/>
      </c>
      <c r="AF1075" t="str">
        <f>IF(ISNUMBER(FIND("arbeid",Methode_Keuze)),"",IF(ISNUMBER(FIND("arbeid",Methode_Keuze)),"",IF(Tb_Activiteiten[[#This Row],[Projectleider/Expert]]=1,Tb_Activiteiten[[#Headers],[Projectleider/Expert]],"")))</f>
        <v/>
      </c>
      <c r="AG1075" t="str">
        <f>IF(ISNUMBER(FIND("arbeid",Methode_Keuze)),"",IF(ISNUMBER(FIND("arbeid",Methode_Keuze)),"",IF(Tb_Activiteiten[[#This Row],[Arbeidskosten]]=1,Tb_Activiteiten[[#Headers],[Arbeidskosten]],"")))</f>
        <v/>
      </c>
      <c r="AH1075" t="str">
        <f>IF(ISNUMBER(FIND("arbeid",Methode_Keuze)),"",IF(ISNUMBER(FIND("arbeid",Methode_Keuze)),"",IF(Tb_Activiteiten[[#This Row],[Arbeidskosten op basis van IKS]]=1,Tb_Activiteiten[[#Headers],[Arbeidskosten op basis van IKS]],"")))</f>
        <v/>
      </c>
      <c r="AI1075" t="str">
        <f>IF(ISNUMBER(FIND("overige",Methode_Keuze)),"",IF(Tb_Activiteiten[[#This Row],[Kosten derden exclusief btw]]=1,Tb_Activiteiten[[#Headers],[Kosten derden exclusief btw]],""))</f>
        <v/>
      </c>
      <c r="AJ1075" t="str">
        <f>IF(ISNUMBER(FIND("overige",Methode_Keuze)),"",IF(Tb_Activiteiten[[#This Row],[Niet verrekenbare btw]]=1,Tb_Activiteiten[[#Headers],[Niet verrekenbare btw]],""))</f>
        <v/>
      </c>
      <c r="AK1075" t="str">
        <f>IF(ISNUMBER(FIND("overige",Methode_Keuze)),"",IF(Tb_Activiteiten[[#This Row],[Grondkosten]]=1,Tb_Activiteiten[[#Headers],[Grondkosten]],""))</f>
        <v/>
      </c>
      <c r="AL1075" t="str">
        <f>IF(ISNUMBER(FIND("overige",Methode_Keuze)),"",IF(Tb_Activiteiten[[#This Row],[Bijdrage in natura (overige)]]=1,Tb_Activiteiten[[#Headers],[Bijdrage in natura (overige)]],""))</f>
        <v/>
      </c>
      <c r="AM1075" t="str">
        <f>IF(ISNUMBER(FIND("overige",Methode_Keuze)),"",IF(Tb_Activiteiten[[#This Row],[Bijdrage in natura (vrijwilligers)]]=1,Tb_Activiteiten[[#Headers],[Bijdrage in natura (vrijwilligers)]],""))</f>
        <v/>
      </c>
      <c r="AN1075" t="str">
        <f>IF(ISNUMBER(FIND("overige",Methode_Keuze)),"",IF(Tb_Activiteiten[[#This Row],[Afschrijvingskosten]]=1,Tb_Activiteiten[[#Headers],[Afschrijvingskosten]],""))</f>
        <v/>
      </c>
    </row>
    <row r="1076" spans="1:40" x14ac:dyDescent="0.25">
      <c r="A1076" s="192"/>
      <c r="B1076" s="192"/>
      <c r="C1076" s="192"/>
      <c r="D1076" s="192"/>
      <c r="E1076" s="192"/>
      <c r="F1076" s="192"/>
      <c r="G1076" s="192"/>
      <c r="L1076" s="71"/>
      <c r="N1076" t="str">
        <f>IFERROR(IF(VLOOKUP(Tb_Activiteiten[[#This Row],[Openstelling]],Tb_Openstelling[],2,0)=1,1,""),"")</f>
        <v/>
      </c>
      <c r="AA1076" t="str">
        <f>IF(ISNUMBER(FIND("arbeid",Methode_Keuze)),"",IF(ISNUMBER(FIND("arbeid",Methode_Keuze)),"",IF(Tb_Activiteiten[[#This Row],[Loonkosten]]=1,Tb_Activiteiten[[#Headers],[Loonkosten]],"")))</f>
        <v/>
      </c>
      <c r="AB1076" t="str">
        <f>IF(ISNUMBER(FIND("arbeid",Methode_Keuze)),"",IF(ISNUMBER(FIND("arbeid",Methode_Keuze)),"",IF(Tb_Activiteiten[[#This Row],[Eigen arbeid]]=1,Tb_Activiteiten[[#Headers],[Eigen arbeid]],"")))</f>
        <v/>
      </c>
      <c r="AC1076" t="str">
        <f>IF(ISNUMBER(FIND("arbeid",Methode_Keuze)),"",IF(ISNUMBER(FIND("arbeid",Methode_Keuze)),"",IF(Tb_Activiteiten[[#This Row],[Projectmedewerker]]=1,Tb_Activiteiten[[#Headers],[Projectmedewerker]],"")))</f>
        <v/>
      </c>
      <c r="AD1076" t="str">
        <f>IF(ISNUMBER(FIND("arbeid",Methode_Keuze)),"",IF(ISNUMBER(FIND("arbeid",Methode_Keuze)),"",IF(Tb_Activiteiten[[#This Row],[Landbouwer]]=1,Tb_Activiteiten[[#Headers],[Landbouwer]],"")))</f>
        <v/>
      </c>
      <c r="AE1076" t="str">
        <f>IF(ISNUMBER(FIND("arbeid",Methode_Keuze)),"",IF(ISNUMBER(FIND("arbeid",Methode_Keuze)),"",IF(Tb_Activiteiten[[#This Row],[Adviseur]]=1,Tb_Activiteiten[[#Headers],[Adviseur]],"")))</f>
        <v/>
      </c>
      <c r="AF1076" t="str">
        <f>IF(ISNUMBER(FIND("arbeid",Methode_Keuze)),"",IF(ISNUMBER(FIND("arbeid",Methode_Keuze)),"",IF(Tb_Activiteiten[[#This Row],[Projectleider/Expert]]=1,Tb_Activiteiten[[#Headers],[Projectleider/Expert]],"")))</f>
        <v/>
      </c>
      <c r="AG1076" t="str">
        <f>IF(ISNUMBER(FIND("arbeid",Methode_Keuze)),"",IF(ISNUMBER(FIND("arbeid",Methode_Keuze)),"",IF(Tb_Activiteiten[[#This Row],[Arbeidskosten]]=1,Tb_Activiteiten[[#Headers],[Arbeidskosten]],"")))</f>
        <v/>
      </c>
      <c r="AH1076" t="str">
        <f>IF(ISNUMBER(FIND("arbeid",Methode_Keuze)),"",IF(ISNUMBER(FIND("arbeid",Methode_Keuze)),"",IF(Tb_Activiteiten[[#This Row],[Arbeidskosten op basis van IKS]]=1,Tb_Activiteiten[[#Headers],[Arbeidskosten op basis van IKS]],"")))</f>
        <v/>
      </c>
      <c r="AI1076" t="str">
        <f>IF(ISNUMBER(FIND("overige",Methode_Keuze)),"",IF(Tb_Activiteiten[[#This Row],[Kosten derden exclusief btw]]=1,Tb_Activiteiten[[#Headers],[Kosten derden exclusief btw]],""))</f>
        <v/>
      </c>
      <c r="AJ1076" t="str">
        <f>IF(ISNUMBER(FIND("overige",Methode_Keuze)),"",IF(Tb_Activiteiten[[#This Row],[Niet verrekenbare btw]]=1,Tb_Activiteiten[[#Headers],[Niet verrekenbare btw]],""))</f>
        <v/>
      </c>
      <c r="AK1076" t="str">
        <f>IF(ISNUMBER(FIND("overige",Methode_Keuze)),"",IF(Tb_Activiteiten[[#This Row],[Grondkosten]]=1,Tb_Activiteiten[[#Headers],[Grondkosten]],""))</f>
        <v/>
      </c>
      <c r="AL1076" t="str">
        <f>IF(ISNUMBER(FIND("overige",Methode_Keuze)),"",IF(Tb_Activiteiten[[#This Row],[Bijdrage in natura (overige)]]=1,Tb_Activiteiten[[#Headers],[Bijdrage in natura (overige)]],""))</f>
        <v/>
      </c>
      <c r="AM1076" t="str">
        <f>IF(ISNUMBER(FIND("overige",Methode_Keuze)),"",IF(Tb_Activiteiten[[#This Row],[Bijdrage in natura (vrijwilligers)]]=1,Tb_Activiteiten[[#Headers],[Bijdrage in natura (vrijwilligers)]],""))</f>
        <v/>
      </c>
      <c r="AN1076" t="str">
        <f>IF(ISNUMBER(FIND("overige",Methode_Keuze)),"",IF(Tb_Activiteiten[[#This Row],[Afschrijvingskosten]]=1,Tb_Activiteiten[[#Headers],[Afschrijvingskosten]],""))</f>
        <v/>
      </c>
    </row>
    <row r="1077" spans="1:40" x14ac:dyDescent="0.25">
      <c r="A1077" s="192"/>
      <c r="B1077" s="192"/>
      <c r="C1077" s="192"/>
      <c r="D1077" s="192"/>
      <c r="E1077" s="192"/>
      <c r="F1077" s="192"/>
      <c r="G1077" s="192"/>
      <c r="L1077" s="71"/>
      <c r="N1077" t="str">
        <f>IFERROR(IF(VLOOKUP(Tb_Activiteiten[[#This Row],[Openstelling]],Tb_Openstelling[],2,0)=1,1,""),"")</f>
        <v/>
      </c>
      <c r="AA1077" t="str">
        <f>IF(ISNUMBER(FIND("arbeid",Methode_Keuze)),"",IF(ISNUMBER(FIND("arbeid",Methode_Keuze)),"",IF(Tb_Activiteiten[[#This Row],[Loonkosten]]=1,Tb_Activiteiten[[#Headers],[Loonkosten]],"")))</f>
        <v/>
      </c>
      <c r="AB1077" t="str">
        <f>IF(ISNUMBER(FIND("arbeid",Methode_Keuze)),"",IF(ISNUMBER(FIND("arbeid",Methode_Keuze)),"",IF(Tb_Activiteiten[[#This Row],[Eigen arbeid]]=1,Tb_Activiteiten[[#Headers],[Eigen arbeid]],"")))</f>
        <v/>
      </c>
      <c r="AC1077" t="str">
        <f>IF(ISNUMBER(FIND("arbeid",Methode_Keuze)),"",IF(ISNUMBER(FIND("arbeid",Methode_Keuze)),"",IF(Tb_Activiteiten[[#This Row],[Projectmedewerker]]=1,Tb_Activiteiten[[#Headers],[Projectmedewerker]],"")))</f>
        <v/>
      </c>
      <c r="AD1077" t="str">
        <f>IF(ISNUMBER(FIND("arbeid",Methode_Keuze)),"",IF(ISNUMBER(FIND("arbeid",Methode_Keuze)),"",IF(Tb_Activiteiten[[#This Row],[Landbouwer]]=1,Tb_Activiteiten[[#Headers],[Landbouwer]],"")))</f>
        <v/>
      </c>
      <c r="AE1077" t="str">
        <f>IF(ISNUMBER(FIND("arbeid",Methode_Keuze)),"",IF(ISNUMBER(FIND("arbeid",Methode_Keuze)),"",IF(Tb_Activiteiten[[#This Row],[Adviseur]]=1,Tb_Activiteiten[[#Headers],[Adviseur]],"")))</f>
        <v/>
      </c>
      <c r="AF1077" t="str">
        <f>IF(ISNUMBER(FIND("arbeid",Methode_Keuze)),"",IF(ISNUMBER(FIND("arbeid",Methode_Keuze)),"",IF(Tb_Activiteiten[[#This Row],[Projectleider/Expert]]=1,Tb_Activiteiten[[#Headers],[Projectleider/Expert]],"")))</f>
        <v/>
      </c>
      <c r="AG1077" t="str">
        <f>IF(ISNUMBER(FIND("arbeid",Methode_Keuze)),"",IF(ISNUMBER(FIND("arbeid",Methode_Keuze)),"",IF(Tb_Activiteiten[[#This Row],[Arbeidskosten]]=1,Tb_Activiteiten[[#Headers],[Arbeidskosten]],"")))</f>
        <v/>
      </c>
      <c r="AH1077" t="str">
        <f>IF(ISNUMBER(FIND("arbeid",Methode_Keuze)),"",IF(ISNUMBER(FIND("arbeid",Methode_Keuze)),"",IF(Tb_Activiteiten[[#This Row],[Arbeidskosten op basis van IKS]]=1,Tb_Activiteiten[[#Headers],[Arbeidskosten op basis van IKS]],"")))</f>
        <v/>
      </c>
      <c r="AI1077" t="str">
        <f>IF(ISNUMBER(FIND("overige",Methode_Keuze)),"",IF(Tb_Activiteiten[[#This Row],[Kosten derden exclusief btw]]=1,Tb_Activiteiten[[#Headers],[Kosten derden exclusief btw]],""))</f>
        <v/>
      </c>
      <c r="AJ1077" t="str">
        <f>IF(ISNUMBER(FIND("overige",Methode_Keuze)),"",IF(Tb_Activiteiten[[#This Row],[Niet verrekenbare btw]]=1,Tb_Activiteiten[[#Headers],[Niet verrekenbare btw]],""))</f>
        <v/>
      </c>
      <c r="AK1077" t="str">
        <f>IF(ISNUMBER(FIND("overige",Methode_Keuze)),"",IF(Tb_Activiteiten[[#This Row],[Grondkosten]]=1,Tb_Activiteiten[[#Headers],[Grondkosten]],""))</f>
        <v/>
      </c>
      <c r="AL1077" t="str">
        <f>IF(ISNUMBER(FIND("overige",Methode_Keuze)),"",IF(Tb_Activiteiten[[#This Row],[Bijdrage in natura (overige)]]=1,Tb_Activiteiten[[#Headers],[Bijdrage in natura (overige)]],""))</f>
        <v/>
      </c>
      <c r="AM1077" t="str">
        <f>IF(ISNUMBER(FIND("overige",Methode_Keuze)),"",IF(Tb_Activiteiten[[#This Row],[Bijdrage in natura (vrijwilligers)]]=1,Tb_Activiteiten[[#Headers],[Bijdrage in natura (vrijwilligers)]],""))</f>
        <v/>
      </c>
      <c r="AN1077" t="str">
        <f>IF(ISNUMBER(FIND("overige",Methode_Keuze)),"",IF(Tb_Activiteiten[[#This Row],[Afschrijvingskosten]]=1,Tb_Activiteiten[[#Headers],[Afschrijvingskosten]],""))</f>
        <v/>
      </c>
    </row>
    <row r="1078" spans="1:40" x14ac:dyDescent="0.25">
      <c r="A1078" s="192"/>
      <c r="B1078" s="192"/>
      <c r="C1078" s="192"/>
      <c r="D1078" s="192"/>
      <c r="E1078" s="192"/>
      <c r="F1078" s="192"/>
      <c r="G1078" s="192"/>
      <c r="L1078" s="71"/>
      <c r="N1078" t="str">
        <f>IFERROR(IF(VLOOKUP(Tb_Activiteiten[[#This Row],[Openstelling]],Tb_Openstelling[],2,0)=1,1,""),"")</f>
        <v/>
      </c>
      <c r="AA1078" t="str">
        <f>IF(ISNUMBER(FIND("arbeid",Methode_Keuze)),"",IF(ISNUMBER(FIND("arbeid",Methode_Keuze)),"",IF(Tb_Activiteiten[[#This Row],[Loonkosten]]=1,Tb_Activiteiten[[#Headers],[Loonkosten]],"")))</f>
        <v/>
      </c>
      <c r="AB1078" t="str">
        <f>IF(ISNUMBER(FIND("arbeid",Methode_Keuze)),"",IF(ISNUMBER(FIND("arbeid",Methode_Keuze)),"",IF(Tb_Activiteiten[[#This Row],[Eigen arbeid]]=1,Tb_Activiteiten[[#Headers],[Eigen arbeid]],"")))</f>
        <v/>
      </c>
      <c r="AC1078" t="str">
        <f>IF(ISNUMBER(FIND("arbeid",Methode_Keuze)),"",IF(ISNUMBER(FIND("arbeid",Methode_Keuze)),"",IF(Tb_Activiteiten[[#This Row],[Projectmedewerker]]=1,Tb_Activiteiten[[#Headers],[Projectmedewerker]],"")))</f>
        <v/>
      </c>
      <c r="AD1078" t="str">
        <f>IF(ISNUMBER(FIND("arbeid",Methode_Keuze)),"",IF(ISNUMBER(FIND("arbeid",Methode_Keuze)),"",IF(Tb_Activiteiten[[#This Row],[Landbouwer]]=1,Tb_Activiteiten[[#Headers],[Landbouwer]],"")))</f>
        <v/>
      </c>
      <c r="AE1078" t="str">
        <f>IF(ISNUMBER(FIND("arbeid",Methode_Keuze)),"",IF(ISNUMBER(FIND("arbeid",Methode_Keuze)),"",IF(Tb_Activiteiten[[#This Row],[Adviseur]]=1,Tb_Activiteiten[[#Headers],[Adviseur]],"")))</f>
        <v/>
      </c>
      <c r="AF1078" t="str">
        <f>IF(ISNUMBER(FIND("arbeid",Methode_Keuze)),"",IF(ISNUMBER(FIND("arbeid",Methode_Keuze)),"",IF(Tb_Activiteiten[[#This Row],[Projectleider/Expert]]=1,Tb_Activiteiten[[#Headers],[Projectleider/Expert]],"")))</f>
        <v/>
      </c>
      <c r="AG1078" t="str">
        <f>IF(ISNUMBER(FIND("arbeid",Methode_Keuze)),"",IF(ISNUMBER(FIND("arbeid",Methode_Keuze)),"",IF(Tb_Activiteiten[[#This Row],[Arbeidskosten]]=1,Tb_Activiteiten[[#Headers],[Arbeidskosten]],"")))</f>
        <v/>
      </c>
      <c r="AH1078" t="str">
        <f>IF(ISNUMBER(FIND("arbeid",Methode_Keuze)),"",IF(ISNUMBER(FIND("arbeid",Methode_Keuze)),"",IF(Tb_Activiteiten[[#This Row],[Arbeidskosten op basis van IKS]]=1,Tb_Activiteiten[[#Headers],[Arbeidskosten op basis van IKS]],"")))</f>
        <v/>
      </c>
      <c r="AI1078" t="str">
        <f>IF(ISNUMBER(FIND("overige",Methode_Keuze)),"",IF(Tb_Activiteiten[[#This Row],[Kosten derden exclusief btw]]=1,Tb_Activiteiten[[#Headers],[Kosten derden exclusief btw]],""))</f>
        <v/>
      </c>
      <c r="AJ1078" t="str">
        <f>IF(ISNUMBER(FIND("overige",Methode_Keuze)),"",IF(Tb_Activiteiten[[#This Row],[Niet verrekenbare btw]]=1,Tb_Activiteiten[[#Headers],[Niet verrekenbare btw]],""))</f>
        <v/>
      </c>
      <c r="AK1078" t="str">
        <f>IF(ISNUMBER(FIND("overige",Methode_Keuze)),"",IF(Tb_Activiteiten[[#This Row],[Grondkosten]]=1,Tb_Activiteiten[[#Headers],[Grondkosten]],""))</f>
        <v/>
      </c>
      <c r="AL1078" t="str">
        <f>IF(ISNUMBER(FIND("overige",Methode_Keuze)),"",IF(Tb_Activiteiten[[#This Row],[Bijdrage in natura (overige)]]=1,Tb_Activiteiten[[#Headers],[Bijdrage in natura (overige)]],""))</f>
        <v/>
      </c>
      <c r="AM1078" t="str">
        <f>IF(ISNUMBER(FIND("overige",Methode_Keuze)),"",IF(Tb_Activiteiten[[#This Row],[Bijdrage in natura (vrijwilligers)]]=1,Tb_Activiteiten[[#Headers],[Bijdrage in natura (vrijwilligers)]],""))</f>
        <v/>
      </c>
      <c r="AN1078" t="str">
        <f>IF(ISNUMBER(FIND("overige",Methode_Keuze)),"",IF(Tb_Activiteiten[[#This Row],[Afschrijvingskosten]]=1,Tb_Activiteiten[[#Headers],[Afschrijvingskosten]],""))</f>
        <v/>
      </c>
    </row>
    <row r="1079" spans="1:40" x14ac:dyDescent="0.25">
      <c r="A1079" s="192"/>
      <c r="B1079" s="192"/>
      <c r="C1079" s="192"/>
      <c r="D1079" s="192"/>
      <c r="E1079" s="192"/>
      <c r="F1079" s="192"/>
      <c r="G1079" s="192"/>
      <c r="L1079" s="71"/>
      <c r="N1079" t="str">
        <f>IFERROR(IF(VLOOKUP(Tb_Activiteiten[[#This Row],[Openstelling]],Tb_Openstelling[],2,0)=1,1,""),"")</f>
        <v/>
      </c>
      <c r="AA1079" t="str">
        <f>IF(ISNUMBER(FIND("arbeid",Methode_Keuze)),"",IF(ISNUMBER(FIND("arbeid",Methode_Keuze)),"",IF(Tb_Activiteiten[[#This Row],[Loonkosten]]=1,Tb_Activiteiten[[#Headers],[Loonkosten]],"")))</f>
        <v/>
      </c>
      <c r="AB1079" t="str">
        <f>IF(ISNUMBER(FIND("arbeid",Methode_Keuze)),"",IF(ISNUMBER(FIND("arbeid",Methode_Keuze)),"",IF(Tb_Activiteiten[[#This Row],[Eigen arbeid]]=1,Tb_Activiteiten[[#Headers],[Eigen arbeid]],"")))</f>
        <v/>
      </c>
      <c r="AC1079" t="str">
        <f>IF(ISNUMBER(FIND("arbeid",Methode_Keuze)),"",IF(ISNUMBER(FIND("arbeid",Methode_Keuze)),"",IF(Tb_Activiteiten[[#This Row],[Projectmedewerker]]=1,Tb_Activiteiten[[#Headers],[Projectmedewerker]],"")))</f>
        <v/>
      </c>
      <c r="AD1079" t="str">
        <f>IF(ISNUMBER(FIND("arbeid",Methode_Keuze)),"",IF(ISNUMBER(FIND("arbeid",Methode_Keuze)),"",IF(Tb_Activiteiten[[#This Row],[Landbouwer]]=1,Tb_Activiteiten[[#Headers],[Landbouwer]],"")))</f>
        <v/>
      </c>
      <c r="AE1079" t="str">
        <f>IF(ISNUMBER(FIND("arbeid",Methode_Keuze)),"",IF(ISNUMBER(FIND("arbeid",Methode_Keuze)),"",IF(Tb_Activiteiten[[#This Row],[Adviseur]]=1,Tb_Activiteiten[[#Headers],[Adviseur]],"")))</f>
        <v/>
      </c>
      <c r="AF1079" t="str">
        <f>IF(ISNUMBER(FIND("arbeid",Methode_Keuze)),"",IF(ISNUMBER(FIND("arbeid",Methode_Keuze)),"",IF(Tb_Activiteiten[[#This Row],[Projectleider/Expert]]=1,Tb_Activiteiten[[#Headers],[Projectleider/Expert]],"")))</f>
        <v/>
      </c>
      <c r="AG1079" t="str">
        <f>IF(ISNUMBER(FIND("arbeid",Methode_Keuze)),"",IF(ISNUMBER(FIND("arbeid",Methode_Keuze)),"",IF(Tb_Activiteiten[[#This Row],[Arbeidskosten]]=1,Tb_Activiteiten[[#Headers],[Arbeidskosten]],"")))</f>
        <v/>
      </c>
      <c r="AH1079" t="str">
        <f>IF(ISNUMBER(FIND("arbeid",Methode_Keuze)),"",IF(ISNUMBER(FIND("arbeid",Methode_Keuze)),"",IF(Tb_Activiteiten[[#This Row],[Arbeidskosten op basis van IKS]]=1,Tb_Activiteiten[[#Headers],[Arbeidskosten op basis van IKS]],"")))</f>
        <v/>
      </c>
      <c r="AI1079" t="str">
        <f>IF(ISNUMBER(FIND("overige",Methode_Keuze)),"",IF(Tb_Activiteiten[[#This Row],[Kosten derden exclusief btw]]=1,Tb_Activiteiten[[#Headers],[Kosten derden exclusief btw]],""))</f>
        <v/>
      </c>
      <c r="AJ1079" t="str">
        <f>IF(ISNUMBER(FIND("overige",Methode_Keuze)),"",IF(Tb_Activiteiten[[#This Row],[Niet verrekenbare btw]]=1,Tb_Activiteiten[[#Headers],[Niet verrekenbare btw]],""))</f>
        <v/>
      </c>
      <c r="AK1079" t="str">
        <f>IF(ISNUMBER(FIND("overige",Methode_Keuze)),"",IF(Tb_Activiteiten[[#This Row],[Grondkosten]]=1,Tb_Activiteiten[[#Headers],[Grondkosten]],""))</f>
        <v/>
      </c>
      <c r="AL1079" t="str">
        <f>IF(ISNUMBER(FIND("overige",Methode_Keuze)),"",IF(Tb_Activiteiten[[#This Row],[Bijdrage in natura (overige)]]=1,Tb_Activiteiten[[#Headers],[Bijdrage in natura (overige)]],""))</f>
        <v/>
      </c>
      <c r="AM1079" t="str">
        <f>IF(ISNUMBER(FIND("overige",Methode_Keuze)),"",IF(Tb_Activiteiten[[#This Row],[Bijdrage in natura (vrijwilligers)]]=1,Tb_Activiteiten[[#Headers],[Bijdrage in natura (vrijwilligers)]],""))</f>
        <v/>
      </c>
      <c r="AN1079" t="str">
        <f>IF(ISNUMBER(FIND("overige",Methode_Keuze)),"",IF(Tb_Activiteiten[[#This Row],[Afschrijvingskosten]]=1,Tb_Activiteiten[[#Headers],[Afschrijvingskosten]],""))</f>
        <v/>
      </c>
    </row>
    <row r="1080" spans="1:40" x14ac:dyDescent="0.25">
      <c r="A1080" s="192"/>
      <c r="B1080" s="192"/>
      <c r="C1080" s="192"/>
      <c r="D1080" s="192"/>
      <c r="E1080" s="192"/>
      <c r="F1080" s="192"/>
      <c r="G1080" s="192"/>
      <c r="L1080" s="71"/>
      <c r="N1080" t="str">
        <f>IFERROR(IF(VLOOKUP(Tb_Activiteiten[[#This Row],[Openstelling]],Tb_Openstelling[],2,0)=1,1,""),"")</f>
        <v/>
      </c>
      <c r="AA1080" t="str">
        <f>IF(ISNUMBER(FIND("arbeid",Methode_Keuze)),"",IF(ISNUMBER(FIND("arbeid",Methode_Keuze)),"",IF(Tb_Activiteiten[[#This Row],[Loonkosten]]=1,Tb_Activiteiten[[#Headers],[Loonkosten]],"")))</f>
        <v/>
      </c>
      <c r="AB1080" t="str">
        <f>IF(ISNUMBER(FIND("arbeid",Methode_Keuze)),"",IF(ISNUMBER(FIND("arbeid",Methode_Keuze)),"",IF(Tb_Activiteiten[[#This Row],[Eigen arbeid]]=1,Tb_Activiteiten[[#Headers],[Eigen arbeid]],"")))</f>
        <v/>
      </c>
      <c r="AC1080" t="str">
        <f>IF(ISNUMBER(FIND("arbeid",Methode_Keuze)),"",IF(ISNUMBER(FIND("arbeid",Methode_Keuze)),"",IF(Tb_Activiteiten[[#This Row],[Projectmedewerker]]=1,Tb_Activiteiten[[#Headers],[Projectmedewerker]],"")))</f>
        <v/>
      </c>
      <c r="AD1080" t="str">
        <f>IF(ISNUMBER(FIND("arbeid",Methode_Keuze)),"",IF(ISNUMBER(FIND("arbeid",Methode_Keuze)),"",IF(Tb_Activiteiten[[#This Row],[Landbouwer]]=1,Tb_Activiteiten[[#Headers],[Landbouwer]],"")))</f>
        <v/>
      </c>
      <c r="AE1080" t="str">
        <f>IF(ISNUMBER(FIND("arbeid",Methode_Keuze)),"",IF(ISNUMBER(FIND("arbeid",Methode_Keuze)),"",IF(Tb_Activiteiten[[#This Row],[Adviseur]]=1,Tb_Activiteiten[[#Headers],[Adviseur]],"")))</f>
        <v/>
      </c>
      <c r="AF1080" t="str">
        <f>IF(ISNUMBER(FIND("arbeid",Methode_Keuze)),"",IF(ISNUMBER(FIND("arbeid",Methode_Keuze)),"",IF(Tb_Activiteiten[[#This Row],[Projectleider/Expert]]=1,Tb_Activiteiten[[#Headers],[Projectleider/Expert]],"")))</f>
        <v/>
      </c>
      <c r="AG1080" t="str">
        <f>IF(ISNUMBER(FIND("arbeid",Methode_Keuze)),"",IF(ISNUMBER(FIND("arbeid",Methode_Keuze)),"",IF(Tb_Activiteiten[[#This Row],[Arbeidskosten]]=1,Tb_Activiteiten[[#Headers],[Arbeidskosten]],"")))</f>
        <v/>
      </c>
      <c r="AH1080" t="str">
        <f>IF(ISNUMBER(FIND("arbeid",Methode_Keuze)),"",IF(ISNUMBER(FIND("arbeid",Methode_Keuze)),"",IF(Tb_Activiteiten[[#This Row],[Arbeidskosten op basis van IKS]]=1,Tb_Activiteiten[[#Headers],[Arbeidskosten op basis van IKS]],"")))</f>
        <v/>
      </c>
      <c r="AI1080" t="str">
        <f>IF(ISNUMBER(FIND("overige",Methode_Keuze)),"",IF(Tb_Activiteiten[[#This Row],[Kosten derden exclusief btw]]=1,Tb_Activiteiten[[#Headers],[Kosten derden exclusief btw]],""))</f>
        <v/>
      </c>
      <c r="AJ1080" t="str">
        <f>IF(ISNUMBER(FIND("overige",Methode_Keuze)),"",IF(Tb_Activiteiten[[#This Row],[Niet verrekenbare btw]]=1,Tb_Activiteiten[[#Headers],[Niet verrekenbare btw]],""))</f>
        <v/>
      </c>
      <c r="AK1080" t="str">
        <f>IF(ISNUMBER(FIND("overige",Methode_Keuze)),"",IF(Tb_Activiteiten[[#This Row],[Grondkosten]]=1,Tb_Activiteiten[[#Headers],[Grondkosten]],""))</f>
        <v/>
      </c>
      <c r="AL1080" t="str">
        <f>IF(ISNUMBER(FIND("overige",Methode_Keuze)),"",IF(Tb_Activiteiten[[#This Row],[Bijdrage in natura (overige)]]=1,Tb_Activiteiten[[#Headers],[Bijdrage in natura (overige)]],""))</f>
        <v/>
      </c>
      <c r="AM1080" t="str">
        <f>IF(ISNUMBER(FIND("overige",Methode_Keuze)),"",IF(Tb_Activiteiten[[#This Row],[Bijdrage in natura (vrijwilligers)]]=1,Tb_Activiteiten[[#Headers],[Bijdrage in natura (vrijwilligers)]],""))</f>
        <v/>
      </c>
      <c r="AN1080" t="str">
        <f>IF(ISNUMBER(FIND("overige",Methode_Keuze)),"",IF(Tb_Activiteiten[[#This Row],[Afschrijvingskosten]]=1,Tb_Activiteiten[[#Headers],[Afschrijvingskosten]],""))</f>
        <v/>
      </c>
    </row>
    <row r="1081" spans="1:40" x14ac:dyDescent="0.25">
      <c r="A1081" s="192"/>
      <c r="B1081" s="192"/>
      <c r="C1081" s="192"/>
      <c r="D1081" s="192"/>
      <c r="E1081" s="192"/>
      <c r="F1081" s="192"/>
      <c r="G1081" s="192"/>
      <c r="L1081" s="71"/>
      <c r="N1081" t="str">
        <f>IFERROR(IF(VLOOKUP(Tb_Activiteiten[[#This Row],[Openstelling]],Tb_Openstelling[],2,0)=1,1,""),"")</f>
        <v/>
      </c>
      <c r="AA1081" t="str">
        <f>IF(ISNUMBER(FIND("arbeid",Methode_Keuze)),"",IF(ISNUMBER(FIND("arbeid",Methode_Keuze)),"",IF(Tb_Activiteiten[[#This Row],[Loonkosten]]=1,Tb_Activiteiten[[#Headers],[Loonkosten]],"")))</f>
        <v/>
      </c>
      <c r="AB1081" t="str">
        <f>IF(ISNUMBER(FIND("arbeid",Methode_Keuze)),"",IF(ISNUMBER(FIND("arbeid",Methode_Keuze)),"",IF(Tb_Activiteiten[[#This Row],[Eigen arbeid]]=1,Tb_Activiteiten[[#Headers],[Eigen arbeid]],"")))</f>
        <v/>
      </c>
      <c r="AC1081" t="str">
        <f>IF(ISNUMBER(FIND("arbeid",Methode_Keuze)),"",IF(ISNUMBER(FIND("arbeid",Methode_Keuze)),"",IF(Tb_Activiteiten[[#This Row],[Projectmedewerker]]=1,Tb_Activiteiten[[#Headers],[Projectmedewerker]],"")))</f>
        <v/>
      </c>
      <c r="AD1081" t="str">
        <f>IF(ISNUMBER(FIND("arbeid",Methode_Keuze)),"",IF(ISNUMBER(FIND("arbeid",Methode_Keuze)),"",IF(Tb_Activiteiten[[#This Row],[Landbouwer]]=1,Tb_Activiteiten[[#Headers],[Landbouwer]],"")))</f>
        <v/>
      </c>
      <c r="AE1081" t="str">
        <f>IF(ISNUMBER(FIND("arbeid",Methode_Keuze)),"",IF(ISNUMBER(FIND("arbeid",Methode_Keuze)),"",IF(Tb_Activiteiten[[#This Row],[Adviseur]]=1,Tb_Activiteiten[[#Headers],[Adviseur]],"")))</f>
        <v/>
      </c>
      <c r="AF1081" t="str">
        <f>IF(ISNUMBER(FIND("arbeid",Methode_Keuze)),"",IF(ISNUMBER(FIND("arbeid",Methode_Keuze)),"",IF(Tb_Activiteiten[[#This Row],[Projectleider/Expert]]=1,Tb_Activiteiten[[#Headers],[Projectleider/Expert]],"")))</f>
        <v/>
      </c>
      <c r="AG1081" t="str">
        <f>IF(ISNUMBER(FIND("arbeid",Methode_Keuze)),"",IF(ISNUMBER(FIND("arbeid",Methode_Keuze)),"",IF(Tb_Activiteiten[[#This Row],[Arbeidskosten]]=1,Tb_Activiteiten[[#Headers],[Arbeidskosten]],"")))</f>
        <v/>
      </c>
      <c r="AH1081" t="str">
        <f>IF(ISNUMBER(FIND("arbeid",Methode_Keuze)),"",IF(ISNUMBER(FIND("arbeid",Methode_Keuze)),"",IF(Tb_Activiteiten[[#This Row],[Arbeidskosten op basis van IKS]]=1,Tb_Activiteiten[[#Headers],[Arbeidskosten op basis van IKS]],"")))</f>
        <v/>
      </c>
      <c r="AI1081" t="str">
        <f>IF(ISNUMBER(FIND("overige",Methode_Keuze)),"",IF(Tb_Activiteiten[[#This Row],[Kosten derden exclusief btw]]=1,Tb_Activiteiten[[#Headers],[Kosten derden exclusief btw]],""))</f>
        <v/>
      </c>
      <c r="AJ1081" t="str">
        <f>IF(ISNUMBER(FIND("overige",Methode_Keuze)),"",IF(Tb_Activiteiten[[#This Row],[Niet verrekenbare btw]]=1,Tb_Activiteiten[[#Headers],[Niet verrekenbare btw]],""))</f>
        <v/>
      </c>
      <c r="AK1081" t="str">
        <f>IF(ISNUMBER(FIND("overige",Methode_Keuze)),"",IF(Tb_Activiteiten[[#This Row],[Grondkosten]]=1,Tb_Activiteiten[[#Headers],[Grondkosten]],""))</f>
        <v/>
      </c>
      <c r="AL1081" t="str">
        <f>IF(ISNUMBER(FIND("overige",Methode_Keuze)),"",IF(Tb_Activiteiten[[#This Row],[Bijdrage in natura (overige)]]=1,Tb_Activiteiten[[#Headers],[Bijdrage in natura (overige)]],""))</f>
        <v/>
      </c>
      <c r="AM1081" t="str">
        <f>IF(ISNUMBER(FIND("overige",Methode_Keuze)),"",IF(Tb_Activiteiten[[#This Row],[Bijdrage in natura (vrijwilligers)]]=1,Tb_Activiteiten[[#Headers],[Bijdrage in natura (vrijwilligers)]],""))</f>
        <v/>
      </c>
      <c r="AN1081" t="str">
        <f>IF(ISNUMBER(FIND("overige",Methode_Keuze)),"",IF(Tb_Activiteiten[[#This Row],[Afschrijvingskosten]]=1,Tb_Activiteiten[[#Headers],[Afschrijvingskosten]],""))</f>
        <v/>
      </c>
    </row>
    <row r="1082" spans="1:40" x14ac:dyDescent="0.25">
      <c r="A1082" s="192"/>
      <c r="B1082" s="192"/>
      <c r="C1082" s="192"/>
      <c r="D1082" s="192"/>
      <c r="E1082" s="192"/>
      <c r="F1082" s="192"/>
      <c r="G1082" s="192"/>
      <c r="L1082" s="71"/>
      <c r="N1082" t="str">
        <f>IFERROR(IF(VLOOKUP(Tb_Activiteiten[[#This Row],[Openstelling]],Tb_Openstelling[],2,0)=1,1,""),"")</f>
        <v/>
      </c>
      <c r="AA1082" t="str">
        <f>IF(ISNUMBER(FIND("arbeid",Methode_Keuze)),"",IF(ISNUMBER(FIND("arbeid",Methode_Keuze)),"",IF(Tb_Activiteiten[[#This Row],[Loonkosten]]=1,Tb_Activiteiten[[#Headers],[Loonkosten]],"")))</f>
        <v/>
      </c>
      <c r="AB1082" t="str">
        <f>IF(ISNUMBER(FIND("arbeid",Methode_Keuze)),"",IF(ISNUMBER(FIND("arbeid",Methode_Keuze)),"",IF(Tb_Activiteiten[[#This Row],[Eigen arbeid]]=1,Tb_Activiteiten[[#Headers],[Eigen arbeid]],"")))</f>
        <v/>
      </c>
      <c r="AC1082" t="str">
        <f>IF(ISNUMBER(FIND("arbeid",Methode_Keuze)),"",IF(ISNUMBER(FIND("arbeid",Methode_Keuze)),"",IF(Tb_Activiteiten[[#This Row],[Projectmedewerker]]=1,Tb_Activiteiten[[#Headers],[Projectmedewerker]],"")))</f>
        <v/>
      </c>
      <c r="AD1082" t="str">
        <f>IF(ISNUMBER(FIND("arbeid",Methode_Keuze)),"",IF(ISNUMBER(FIND("arbeid",Methode_Keuze)),"",IF(Tb_Activiteiten[[#This Row],[Landbouwer]]=1,Tb_Activiteiten[[#Headers],[Landbouwer]],"")))</f>
        <v/>
      </c>
      <c r="AE1082" t="str">
        <f>IF(ISNUMBER(FIND("arbeid",Methode_Keuze)),"",IF(ISNUMBER(FIND("arbeid",Methode_Keuze)),"",IF(Tb_Activiteiten[[#This Row],[Adviseur]]=1,Tb_Activiteiten[[#Headers],[Adviseur]],"")))</f>
        <v/>
      </c>
      <c r="AF1082" t="str">
        <f>IF(ISNUMBER(FIND("arbeid",Methode_Keuze)),"",IF(ISNUMBER(FIND("arbeid",Methode_Keuze)),"",IF(Tb_Activiteiten[[#This Row],[Projectleider/Expert]]=1,Tb_Activiteiten[[#Headers],[Projectleider/Expert]],"")))</f>
        <v/>
      </c>
      <c r="AG1082" t="str">
        <f>IF(ISNUMBER(FIND("arbeid",Methode_Keuze)),"",IF(ISNUMBER(FIND("arbeid",Methode_Keuze)),"",IF(Tb_Activiteiten[[#This Row],[Arbeidskosten]]=1,Tb_Activiteiten[[#Headers],[Arbeidskosten]],"")))</f>
        <v/>
      </c>
      <c r="AH1082" t="str">
        <f>IF(ISNUMBER(FIND("arbeid",Methode_Keuze)),"",IF(ISNUMBER(FIND("arbeid",Methode_Keuze)),"",IF(Tb_Activiteiten[[#This Row],[Arbeidskosten op basis van IKS]]=1,Tb_Activiteiten[[#Headers],[Arbeidskosten op basis van IKS]],"")))</f>
        <v/>
      </c>
      <c r="AI1082" t="str">
        <f>IF(ISNUMBER(FIND("overige",Methode_Keuze)),"",IF(Tb_Activiteiten[[#This Row],[Kosten derden exclusief btw]]=1,Tb_Activiteiten[[#Headers],[Kosten derden exclusief btw]],""))</f>
        <v/>
      </c>
      <c r="AJ1082" t="str">
        <f>IF(ISNUMBER(FIND("overige",Methode_Keuze)),"",IF(Tb_Activiteiten[[#This Row],[Niet verrekenbare btw]]=1,Tb_Activiteiten[[#Headers],[Niet verrekenbare btw]],""))</f>
        <v/>
      </c>
      <c r="AK1082" t="str">
        <f>IF(ISNUMBER(FIND("overige",Methode_Keuze)),"",IF(Tb_Activiteiten[[#This Row],[Grondkosten]]=1,Tb_Activiteiten[[#Headers],[Grondkosten]],""))</f>
        <v/>
      </c>
      <c r="AL1082" t="str">
        <f>IF(ISNUMBER(FIND("overige",Methode_Keuze)),"",IF(Tb_Activiteiten[[#This Row],[Bijdrage in natura (overige)]]=1,Tb_Activiteiten[[#Headers],[Bijdrage in natura (overige)]],""))</f>
        <v/>
      </c>
      <c r="AM1082" t="str">
        <f>IF(ISNUMBER(FIND("overige",Methode_Keuze)),"",IF(Tb_Activiteiten[[#This Row],[Bijdrage in natura (vrijwilligers)]]=1,Tb_Activiteiten[[#Headers],[Bijdrage in natura (vrijwilligers)]],""))</f>
        <v/>
      </c>
      <c r="AN1082" t="str">
        <f>IF(ISNUMBER(FIND("overige",Methode_Keuze)),"",IF(Tb_Activiteiten[[#This Row],[Afschrijvingskosten]]=1,Tb_Activiteiten[[#Headers],[Afschrijvingskosten]],""))</f>
        <v/>
      </c>
    </row>
    <row r="1083" spans="1:40" x14ac:dyDescent="0.25">
      <c r="A1083" s="192"/>
      <c r="B1083" s="192"/>
      <c r="C1083" s="192"/>
      <c r="D1083" s="192"/>
      <c r="E1083" s="192"/>
      <c r="F1083" s="192"/>
      <c r="G1083" s="192"/>
      <c r="L1083" s="71"/>
      <c r="N1083" t="str">
        <f>IFERROR(IF(VLOOKUP(Tb_Activiteiten[[#This Row],[Openstelling]],Tb_Openstelling[],2,0)=1,1,""),"")</f>
        <v/>
      </c>
      <c r="AA1083" t="str">
        <f>IF(ISNUMBER(FIND("arbeid",Methode_Keuze)),"",IF(ISNUMBER(FIND("arbeid",Methode_Keuze)),"",IF(Tb_Activiteiten[[#This Row],[Loonkosten]]=1,Tb_Activiteiten[[#Headers],[Loonkosten]],"")))</f>
        <v/>
      </c>
      <c r="AB1083" t="str">
        <f>IF(ISNUMBER(FIND("arbeid",Methode_Keuze)),"",IF(ISNUMBER(FIND("arbeid",Methode_Keuze)),"",IF(Tb_Activiteiten[[#This Row],[Eigen arbeid]]=1,Tb_Activiteiten[[#Headers],[Eigen arbeid]],"")))</f>
        <v/>
      </c>
      <c r="AC1083" t="str">
        <f>IF(ISNUMBER(FIND("arbeid",Methode_Keuze)),"",IF(ISNUMBER(FIND("arbeid",Methode_Keuze)),"",IF(Tb_Activiteiten[[#This Row],[Projectmedewerker]]=1,Tb_Activiteiten[[#Headers],[Projectmedewerker]],"")))</f>
        <v/>
      </c>
      <c r="AD1083" t="str">
        <f>IF(ISNUMBER(FIND("arbeid",Methode_Keuze)),"",IF(ISNUMBER(FIND("arbeid",Methode_Keuze)),"",IF(Tb_Activiteiten[[#This Row],[Landbouwer]]=1,Tb_Activiteiten[[#Headers],[Landbouwer]],"")))</f>
        <v/>
      </c>
      <c r="AE1083" t="str">
        <f>IF(ISNUMBER(FIND("arbeid",Methode_Keuze)),"",IF(ISNUMBER(FIND("arbeid",Methode_Keuze)),"",IF(Tb_Activiteiten[[#This Row],[Adviseur]]=1,Tb_Activiteiten[[#Headers],[Adviseur]],"")))</f>
        <v/>
      </c>
      <c r="AF1083" t="str">
        <f>IF(ISNUMBER(FIND("arbeid",Methode_Keuze)),"",IF(ISNUMBER(FIND("arbeid",Methode_Keuze)),"",IF(Tb_Activiteiten[[#This Row],[Projectleider/Expert]]=1,Tb_Activiteiten[[#Headers],[Projectleider/Expert]],"")))</f>
        <v/>
      </c>
      <c r="AG1083" t="str">
        <f>IF(ISNUMBER(FIND("arbeid",Methode_Keuze)),"",IF(ISNUMBER(FIND("arbeid",Methode_Keuze)),"",IF(Tb_Activiteiten[[#This Row],[Arbeidskosten]]=1,Tb_Activiteiten[[#Headers],[Arbeidskosten]],"")))</f>
        <v/>
      </c>
      <c r="AH1083" t="str">
        <f>IF(ISNUMBER(FIND("arbeid",Methode_Keuze)),"",IF(ISNUMBER(FIND("arbeid",Methode_Keuze)),"",IF(Tb_Activiteiten[[#This Row],[Arbeidskosten op basis van IKS]]=1,Tb_Activiteiten[[#Headers],[Arbeidskosten op basis van IKS]],"")))</f>
        <v/>
      </c>
      <c r="AI1083" t="str">
        <f>IF(ISNUMBER(FIND("overige",Methode_Keuze)),"",IF(Tb_Activiteiten[[#This Row],[Kosten derden exclusief btw]]=1,Tb_Activiteiten[[#Headers],[Kosten derden exclusief btw]],""))</f>
        <v/>
      </c>
      <c r="AJ1083" t="str">
        <f>IF(ISNUMBER(FIND("overige",Methode_Keuze)),"",IF(Tb_Activiteiten[[#This Row],[Niet verrekenbare btw]]=1,Tb_Activiteiten[[#Headers],[Niet verrekenbare btw]],""))</f>
        <v/>
      </c>
      <c r="AK1083" t="str">
        <f>IF(ISNUMBER(FIND("overige",Methode_Keuze)),"",IF(Tb_Activiteiten[[#This Row],[Grondkosten]]=1,Tb_Activiteiten[[#Headers],[Grondkosten]],""))</f>
        <v/>
      </c>
      <c r="AL1083" t="str">
        <f>IF(ISNUMBER(FIND("overige",Methode_Keuze)),"",IF(Tb_Activiteiten[[#This Row],[Bijdrage in natura (overige)]]=1,Tb_Activiteiten[[#Headers],[Bijdrage in natura (overige)]],""))</f>
        <v/>
      </c>
      <c r="AM1083" t="str">
        <f>IF(ISNUMBER(FIND("overige",Methode_Keuze)),"",IF(Tb_Activiteiten[[#This Row],[Bijdrage in natura (vrijwilligers)]]=1,Tb_Activiteiten[[#Headers],[Bijdrage in natura (vrijwilligers)]],""))</f>
        <v/>
      </c>
      <c r="AN1083" t="str">
        <f>IF(ISNUMBER(FIND("overige",Methode_Keuze)),"",IF(Tb_Activiteiten[[#This Row],[Afschrijvingskosten]]=1,Tb_Activiteiten[[#Headers],[Afschrijvingskosten]],""))</f>
        <v/>
      </c>
    </row>
    <row r="1084" spans="1:40" x14ac:dyDescent="0.25">
      <c r="A1084" s="192"/>
      <c r="B1084" s="192"/>
      <c r="C1084" s="192"/>
      <c r="D1084" s="192"/>
      <c r="E1084" s="192"/>
      <c r="F1084" s="192"/>
      <c r="G1084" s="192"/>
      <c r="L1084" s="71"/>
      <c r="N1084" t="str">
        <f>IFERROR(IF(VLOOKUP(Tb_Activiteiten[[#This Row],[Openstelling]],Tb_Openstelling[],2,0)=1,1,""),"")</f>
        <v/>
      </c>
      <c r="AA1084" t="str">
        <f>IF(ISNUMBER(FIND("arbeid",Methode_Keuze)),"",IF(ISNUMBER(FIND("arbeid",Methode_Keuze)),"",IF(Tb_Activiteiten[[#This Row],[Loonkosten]]=1,Tb_Activiteiten[[#Headers],[Loonkosten]],"")))</f>
        <v/>
      </c>
      <c r="AB1084" t="str">
        <f>IF(ISNUMBER(FIND("arbeid",Methode_Keuze)),"",IF(ISNUMBER(FIND("arbeid",Methode_Keuze)),"",IF(Tb_Activiteiten[[#This Row],[Eigen arbeid]]=1,Tb_Activiteiten[[#Headers],[Eigen arbeid]],"")))</f>
        <v/>
      </c>
      <c r="AC1084" t="str">
        <f>IF(ISNUMBER(FIND("arbeid",Methode_Keuze)),"",IF(ISNUMBER(FIND("arbeid",Methode_Keuze)),"",IF(Tb_Activiteiten[[#This Row],[Projectmedewerker]]=1,Tb_Activiteiten[[#Headers],[Projectmedewerker]],"")))</f>
        <v/>
      </c>
      <c r="AD1084" t="str">
        <f>IF(ISNUMBER(FIND("arbeid",Methode_Keuze)),"",IF(ISNUMBER(FIND("arbeid",Methode_Keuze)),"",IF(Tb_Activiteiten[[#This Row],[Landbouwer]]=1,Tb_Activiteiten[[#Headers],[Landbouwer]],"")))</f>
        <v/>
      </c>
      <c r="AE1084" t="str">
        <f>IF(ISNUMBER(FIND("arbeid",Methode_Keuze)),"",IF(ISNUMBER(FIND("arbeid",Methode_Keuze)),"",IF(Tb_Activiteiten[[#This Row],[Adviseur]]=1,Tb_Activiteiten[[#Headers],[Adviseur]],"")))</f>
        <v/>
      </c>
      <c r="AF1084" t="str">
        <f>IF(ISNUMBER(FIND("arbeid",Methode_Keuze)),"",IF(ISNUMBER(FIND("arbeid",Methode_Keuze)),"",IF(Tb_Activiteiten[[#This Row],[Projectleider/Expert]]=1,Tb_Activiteiten[[#Headers],[Projectleider/Expert]],"")))</f>
        <v/>
      </c>
      <c r="AG1084" t="str">
        <f>IF(ISNUMBER(FIND("arbeid",Methode_Keuze)),"",IF(ISNUMBER(FIND("arbeid",Methode_Keuze)),"",IF(Tb_Activiteiten[[#This Row],[Arbeidskosten]]=1,Tb_Activiteiten[[#Headers],[Arbeidskosten]],"")))</f>
        <v/>
      </c>
      <c r="AH1084" t="str">
        <f>IF(ISNUMBER(FIND("arbeid",Methode_Keuze)),"",IF(ISNUMBER(FIND("arbeid",Methode_Keuze)),"",IF(Tb_Activiteiten[[#This Row],[Arbeidskosten op basis van IKS]]=1,Tb_Activiteiten[[#Headers],[Arbeidskosten op basis van IKS]],"")))</f>
        <v/>
      </c>
      <c r="AI1084" t="str">
        <f>IF(ISNUMBER(FIND("overige",Methode_Keuze)),"",IF(Tb_Activiteiten[[#This Row],[Kosten derden exclusief btw]]=1,Tb_Activiteiten[[#Headers],[Kosten derden exclusief btw]],""))</f>
        <v/>
      </c>
      <c r="AJ1084" t="str">
        <f>IF(ISNUMBER(FIND("overige",Methode_Keuze)),"",IF(Tb_Activiteiten[[#This Row],[Niet verrekenbare btw]]=1,Tb_Activiteiten[[#Headers],[Niet verrekenbare btw]],""))</f>
        <v/>
      </c>
      <c r="AK1084" t="str">
        <f>IF(ISNUMBER(FIND("overige",Methode_Keuze)),"",IF(Tb_Activiteiten[[#This Row],[Grondkosten]]=1,Tb_Activiteiten[[#Headers],[Grondkosten]],""))</f>
        <v/>
      </c>
      <c r="AL1084" t="str">
        <f>IF(ISNUMBER(FIND("overige",Methode_Keuze)),"",IF(Tb_Activiteiten[[#This Row],[Bijdrage in natura (overige)]]=1,Tb_Activiteiten[[#Headers],[Bijdrage in natura (overige)]],""))</f>
        <v/>
      </c>
      <c r="AM1084" t="str">
        <f>IF(ISNUMBER(FIND("overige",Methode_Keuze)),"",IF(Tb_Activiteiten[[#This Row],[Bijdrage in natura (vrijwilligers)]]=1,Tb_Activiteiten[[#Headers],[Bijdrage in natura (vrijwilligers)]],""))</f>
        <v/>
      </c>
      <c r="AN1084" t="str">
        <f>IF(ISNUMBER(FIND("overige",Methode_Keuze)),"",IF(Tb_Activiteiten[[#This Row],[Afschrijvingskosten]]=1,Tb_Activiteiten[[#Headers],[Afschrijvingskosten]],""))</f>
        <v/>
      </c>
    </row>
    <row r="1085" spans="1:40" x14ac:dyDescent="0.25">
      <c r="A1085" s="192"/>
      <c r="B1085" s="192"/>
      <c r="C1085" s="192"/>
      <c r="D1085" s="192"/>
      <c r="E1085" s="192"/>
      <c r="F1085" s="192"/>
      <c r="G1085" s="192"/>
      <c r="L1085" s="71"/>
      <c r="N1085" t="str">
        <f>IFERROR(IF(VLOOKUP(Tb_Activiteiten[[#This Row],[Openstelling]],Tb_Openstelling[],2,0)=1,1,""),"")</f>
        <v/>
      </c>
      <c r="AA1085" t="str">
        <f>IF(ISNUMBER(FIND("arbeid",Methode_Keuze)),"",IF(ISNUMBER(FIND("arbeid",Methode_Keuze)),"",IF(Tb_Activiteiten[[#This Row],[Loonkosten]]=1,Tb_Activiteiten[[#Headers],[Loonkosten]],"")))</f>
        <v/>
      </c>
      <c r="AB1085" t="str">
        <f>IF(ISNUMBER(FIND("arbeid",Methode_Keuze)),"",IF(ISNUMBER(FIND("arbeid",Methode_Keuze)),"",IF(Tb_Activiteiten[[#This Row],[Eigen arbeid]]=1,Tb_Activiteiten[[#Headers],[Eigen arbeid]],"")))</f>
        <v/>
      </c>
      <c r="AC1085" t="str">
        <f>IF(ISNUMBER(FIND("arbeid",Methode_Keuze)),"",IF(ISNUMBER(FIND("arbeid",Methode_Keuze)),"",IF(Tb_Activiteiten[[#This Row],[Projectmedewerker]]=1,Tb_Activiteiten[[#Headers],[Projectmedewerker]],"")))</f>
        <v/>
      </c>
      <c r="AD1085" t="str">
        <f>IF(ISNUMBER(FIND("arbeid",Methode_Keuze)),"",IF(ISNUMBER(FIND("arbeid",Methode_Keuze)),"",IF(Tb_Activiteiten[[#This Row],[Landbouwer]]=1,Tb_Activiteiten[[#Headers],[Landbouwer]],"")))</f>
        <v/>
      </c>
      <c r="AE1085" t="str">
        <f>IF(ISNUMBER(FIND("arbeid",Methode_Keuze)),"",IF(ISNUMBER(FIND("arbeid",Methode_Keuze)),"",IF(Tb_Activiteiten[[#This Row],[Adviseur]]=1,Tb_Activiteiten[[#Headers],[Adviseur]],"")))</f>
        <v/>
      </c>
      <c r="AF1085" t="str">
        <f>IF(ISNUMBER(FIND("arbeid",Methode_Keuze)),"",IF(ISNUMBER(FIND("arbeid",Methode_Keuze)),"",IF(Tb_Activiteiten[[#This Row],[Projectleider/Expert]]=1,Tb_Activiteiten[[#Headers],[Projectleider/Expert]],"")))</f>
        <v/>
      </c>
      <c r="AG1085" t="str">
        <f>IF(ISNUMBER(FIND("arbeid",Methode_Keuze)),"",IF(ISNUMBER(FIND("arbeid",Methode_Keuze)),"",IF(Tb_Activiteiten[[#This Row],[Arbeidskosten]]=1,Tb_Activiteiten[[#Headers],[Arbeidskosten]],"")))</f>
        <v/>
      </c>
      <c r="AH1085" t="str">
        <f>IF(ISNUMBER(FIND("arbeid",Methode_Keuze)),"",IF(ISNUMBER(FIND("arbeid",Methode_Keuze)),"",IF(Tb_Activiteiten[[#This Row],[Arbeidskosten op basis van IKS]]=1,Tb_Activiteiten[[#Headers],[Arbeidskosten op basis van IKS]],"")))</f>
        <v/>
      </c>
      <c r="AI1085" t="str">
        <f>IF(ISNUMBER(FIND("overige",Methode_Keuze)),"",IF(Tb_Activiteiten[[#This Row],[Kosten derden exclusief btw]]=1,Tb_Activiteiten[[#Headers],[Kosten derden exclusief btw]],""))</f>
        <v/>
      </c>
      <c r="AJ1085" t="str">
        <f>IF(ISNUMBER(FIND("overige",Methode_Keuze)),"",IF(Tb_Activiteiten[[#This Row],[Niet verrekenbare btw]]=1,Tb_Activiteiten[[#Headers],[Niet verrekenbare btw]],""))</f>
        <v/>
      </c>
      <c r="AK1085" t="str">
        <f>IF(ISNUMBER(FIND("overige",Methode_Keuze)),"",IF(Tb_Activiteiten[[#This Row],[Grondkosten]]=1,Tb_Activiteiten[[#Headers],[Grondkosten]],""))</f>
        <v/>
      </c>
      <c r="AL1085" t="str">
        <f>IF(ISNUMBER(FIND("overige",Methode_Keuze)),"",IF(Tb_Activiteiten[[#This Row],[Bijdrage in natura (overige)]]=1,Tb_Activiteiten[[#Headers],[Bijdrage in natura (overige)]],""))</f>
        <v/>
      </c>
      <c r="AM1085" t="str">
        <f>IF(ISNUMBER(FIND("overige",Methode_Keuze)),"",IF(Tb_Activiteiten[[#This Row],[Bijdrage in natura (vrijwilligers)]]=1,Tb_Activiteiten[[#Headers],[Bijdrage in natura (vrijwilligers)]],""))</f>
        <v/>
      </c>
      <c r="AN1085" t="str">
        <f>IF(ISNUMBER(FIND("overige",Methode_Keuze)),"",IF(Tb_Activiteiten[[#This Row],[Afschrijvingskosten]]=1,Tb_Activiteiten[[#Headers],[Afschrijvingskosten]],""))</f>
        <v/>
      </c>
    </row>
    <row r="1086" spans="1:40" x14ac:dyDescent="0.25">
      <c r="A1086" s="192"/>
      <c r="B1086" s="192"/>
      <c r="C1086" s="192"/>
      <c r="D1086" s="192"/>
      <c r="E1086" s="192"/>
      <c r="F1086" s="192"/>
      <c r="G1086" s="192"/>
      <c r="L1086" s="71"/>
      <c r="N1086" t="str">
        <f>IFERROR(IF(VLOOKUP(Tb_Activiteiten[[#This Row],[Openstelling]],Tb_Openstelling[],2,0)=1,1,""),"")</f>
        <v/>
      </c>
      <c r="AA1086" t="str">
        <f>IF(ISNUMBER(FIND("arbeid",Methode_Keuze)),"",IF(ISNUMBER(FIND("arbeid",Methode_Keuze)),"",IF(Tb_Activiteiten[[#This Row],[Loonkosten]]=1,Tb_Activiteiten[[#Headers],[Loonkosten]],"")))</f>
        <v/>
      </c>
      <c r="AB1086" t="str">
        <f>IF(ISNUMBER(FIND("arbeid",Methode_Keuze)),"",IF(ISNUMBER(FIND("arbeid",Methode_Keuze)),"",IF(Tb_Activiteiten[[#This Row],[Eigen arbeid]]=1,Tb_Activiteiten[[#Headers],[Eigen arbeid]],"")))</f>
        <v/>
      </c>
      <c r="AC1086" t="str">
        <f>IF(ISNUMBER(FIND("arbeid",Methode_Keuze)),"",IF(ISNUMBER(FIND("arbeid",Methode_Keuze)),"",IF(Tb_Activiteiten[[#This Row],[Projectmedewerker]]=1,Tb_Activiteiten[[#Headers],[Projectmedewerker]],"")))</f>
        <v/>
      </c>
      <c r="AD1086" t="str">
        <f>IF(ISNUMBER(FIND("arbeid",Methode_Keuze)),"",IF(ISNUMBER(FIND("arbeid",Methode_Keuze)),"",IF(Tb_Activiteiten[[#This Row],[Landbouwer]]=1,Tb_Activiteiten[[#Headers],[Landbouwer]],"")))</f>
        <v/>
      </c>
      <c r="AE1086" t="str">
        <f>IF(ISNUMBER(FIND("arbeid",Methode_Keuze)),"",IF(ISNUMBER(FIND("arbeid",Methode_Keuze)),"",IF(Tb_Activiteiten[[#This Row],[Adviseur]]=1,Tb_Activiteiten[[#Headers],[Adviseur]],"")))</f>
        <v/>
      </c>
      <c r="AF1086" t="str">
        <f>IF(ISNUMBER(FIND("arbeid",Methode_Keuze)),"",IF(ISNUMBER(FIND("arbeid",Methode_Keuze)),"",IF(Tb_Activiteiten[[#This Row],[Projectleider/Expert]]=1,Tb_Activiteiten[[#Headers],[Projectleider/Expert]],"")))</f>
        <v/>
      </c>
      <c r="AG1086" t="str">
        <f>IF(ISNUMBER(FIND("arbeid",Methode_Keuze)),"",IF(ISNUMBER(FIND("arbeid",Methode_Keuze)),"",IF(Tb_Activiteiten[[#This Row],[Arbeidskosten]]=1,Tb_Activiteiten[[#Headers],[Arbeidskosten]],"")))</f>
        <v/>
      </c>
      <c r="AH1086" t="str">
        <f>IF(ISNUMBER(FIND("arbeid",Methode_Keuze)),"",IF(ISNUMBER(FIND("arbeid",Methode_Keuze)),"",IF(Tb_Activiteiten[[#This Row],[Arbeidskosten op basis van IKS]]=1,Tb_Activiteiten[[#Headers],[Arbeidskosten op basis van IKS]],"")))</f>
        <v/>
      </c>
      <c r="AI1086" t="str">
        <f>IF(ISNUMBER(FIND("overige",Methode_Keuze)),"",IF(Tb_Activiteiten[[#This Row],[Kosten derden exclusief btw]]=1,Tb_Activiteiten[[#Headers],[Kosten derden exclusief btw]],""))</f>
        <v/>
      </c>
      <c r="AJ1086" t="str">
        <f>IF(ISNUMBER(FIND("overige",Methode_Keuze)),"",IF(Tb_Activiteiten[[#This Row],[Niet verrekenbare btw]]=1,Tb_Activiteiten[[#Headers],[Niet verrekenbare btw]],""))</f>
        <v/>
      </c>
      <c r="AK1086" t="str">
        <f>IF(ISNUMBER(FIND("overige",Methode_Keuze)),"",IF(Tb_Activiteiten[[#This Row],[Grondkosten]]=1,Tb_Activiteiten[[#Headers],[Grondkosten]],""))</f>
        <v/>
      </c>
      <c r="AL1086" t="str">
        <f>IF(ISNUMBER(FIND("overige",Methode_Keuze)),"",IF(Tb_Activiteiten[[#This Row],[Bijdrage in natura (overige)]]=1,Tb_Activiteiten[[#Headers],[Bijdrage in natura (overige)]],""))</f>
        <v/>
      </c>
      <c r="AM1086" t="str">
        <f>IF(ISNUMBER(FIND("overige",Methode_Keuze)),"",IF(Tb_Activiteiten[[#This Row],[Bijdrage in natura (vrijwilligers)]]=1,Tb_Activiteiten[[#Headers],[Bijdrage in natura (vrijwilligers)]],""))</f>
        <v/>
      </c>
      <c r="AN1086" t="str">
        <f>IF(ISNUMBER(FIND("overige",Methode_Keuze)),"",IF(Tb_Activiteiten[[#This Row],[Afschrijvingskosten]]=1,Tb_Activiteiten[[#Headers],[Afschrijvingskosten]],""))</f>
        <v/>
      </c>
    </row>
    <row r="1087" spans="1:40" x14ac:dyDescent="0.25">
      <c r="A1087" s="192"/>
      <c r="B1087" s="192"/>
      <c r="C1087" s="192"/>
      <c r="D1087" s="192"/>
      <c r="E1087" s="192"/>
      <c r="F1087" s="192"/>
      <c r="G1087" s="192"/>
      <c r="L1087" s="71"/>
      <c r="N1087" t="str">
        <f>IFERROR(IF(VLOOKUP(Tb_Activiteiten[[#This Row],[Openstelling]],Tb_Openstelling[],2,0)=1,1,""),"")</f>
        <v/>
      </c>
      <c r="AA1087" t="str">
        <f>IF(ISNUMBER(FIND("arbeid",Methode_Keuze)),"",IF(ISNUMBER(FIND("arbeid",Methode_Keuze)),"",IF(Tb_Activiteiten[[#This Row],[Loonkosten]]=1,Tb_Activiteiten[[#Headers],[Loonkosten]],"")))</f>
        <v/>
      </c>
      <c r="AB1087" t="str">
        <f>IF(ISNUMBER(FIND("arbeid",Methode_Keuze)),"",IF(ISNUMBER(FIND("arbeid",Methode_Keuze)),"",IF(Tb_Activiteiten[[#This Row],[Eigen arbeid]]=1,Tb_Activiteiten[[#Headers],[Eigen arbeid]],"")))</f>
        <v/>
      </c>
      <c r="AC1087" t="str">
        <f>IF(ISNUMBER(FIND("arbeid",Methode_Keuze)),"",IF(ISNUMBER(FIND("arbeid",Methode_Keuze)),"",IF(Tb_Activiteiten[[#This Row],[Projectmedewerker]]=1,Tb_Activiteiten[[#Headers],[Projectmedewerker]],"")))</f>
        <v/>
      </c>
      <c r="AD1087" t="str">
        <f>IF(ISNUMBER(FIND("arbeid",Methode_Keuze)),"",IF(ISNUMBER(FIND("arbeid",Methode_Keuze)),"",IF(Tb_Activiteiten[[#This Row],[Landbouwer]]=1,Tb_Activiteiten[[#Headers],[Landbouwer]],"")))</f>
        <v/>
      </c>
      <c r="AE1087" t="str">
        <f>IF(ISNUMBER(FIND("arbeid",Methode_Keuze)),"",IF(ISNUMBER(FIND("arbeid",Methode_Keuze)),"",IF(Tb_Activiteiten[[#This Row],[Adviseur]]=1,Tb_Activiteiten[[#Headers],[Adviseur]],"")))</f>
        <v/>
      </c>
      <c r="AF1087" t="str">
        <f>IF(ISNUMBER(FIND("arbeid",Methode_Keuze)),"",IF(ISNUMBER(FIND("arbeid",Methode_Keuze)),"",IF(Tb_Activiteiten[[#This Row],[Projectleider/Expert]]=1,Tb_Activiteiten[[#Headers],[Projectleider/Expert]],"")))</f>
        <v/>
      </c>
      <c r="AG1087" t="str">
        <f>IF(ISNUMBER(FIND("arbeid",Methode_Keuze)),"",IF(ISNUMBER(FIND("arbeid",Methode_Keuze)),"",IF(Tb_Activiteiten[[#This Row],[Arbeidskosten]]=1,Tb_Activiteiten[[#Headers],[Arbeidskosten]],"")))</f>
        <v/>
      </c>
      <c r="AH1087" t="str">
        <f>IF(ISNUMBER(FIND("arbeid",Methode_Keuze)),"",IF(ISNUMBER(FIND("arbeid",Methode_Keuze)),"",IF(Tb_Activiteiten[[#This Row],[Arbeidskosten op basis van IKS]]=1,Tb_Activiteiten[[#Headers],[Arbeidskosten op basis van IKS]],"")))</f>
        <v/>
      </c>
      <c r="AI1087" t="str">
        <f>IF(ISNUMBER(FIND("overige",Methode_Keuze)),"",IF(Tb_Activiteiten[[#This Row],[Kosten derden exclusief btw]]=1,Tb_Activiteiten[[#Headers],[Kosten derden exclusief btw]],""))</f>
        <v/>
      </c>
      <c r="AJ1087" t="str">
        <f>IF(ISNUMBER(FIND("overige",Methode_Keuze)),"",IF(Tb_Activiteiten[[#This Row],[Niet verrekenbare btw]]=1,Tb_Activiteiten[[#Headers],[Niet verrekenbare btw]],""))</f>
        <v/>
      </c>
      <c r="AK1087" t="str">
        <f>IF(ISNUMBER(FIND("overige",Methode_Keuze)),"",IF(Tb_Activiteiten[[#This Row],[Grondkosten]]=1,Tb_Activiteiten[[#Headers],[Grondkosten]],""))</f>
        <v/>
      </c>
      <c r="AL1087" t="str">
        <f>IF(ISNUMBER(FIND("overige",Methode_Keuze)),"",IF(Tb_Activiteiten[[#This Row],[Bijdrage in natura (overige)]]=1,Tb_Activiteiten[[#Headers],[Bijdrage in natura (overige)]],""))</f>
        <v/>
      </c>
      <c r="AM1087" t="str">
        <f>IF(ISNUMBER(FIND("overige",Methode_Keuze)),"",IF(Tb_Activiteiten[[#This Row],[Bijdrage in natura (vrijwilligers)]]=1,Tb_Activiteiten[[#Headers],[Bijdrage in natura (vrijwilligers)]],""))</f>
        <v/>
      </c>
      <c r="AN1087" t="str">
        <f>IF(ISNUMBER(FIND("overige",Methode_Keuze)),"",IF(Tb_Activiteiten[[#This Row],[Afschrijvingskosten]]=1,Tb_Activiteiten[[#Headers],[Afschrijvingskosten]],""))</f>
        <v/>
      </c>
    </row>
    <row r="1088" spans="1:40" x14ac:dyDescent="0.25">
      <c r="A1088" s="192"/>
      <c r="B1088" s="192"/>
      <c r="C1088" s="192"/>
      <c r="D1088" s="192"/>
      <c r="E1088" s="192"/>
      <c r="F1088" s="192"/>
      <c r="G1088" s="192"/>
      <c r="L1088" s="71"/>
      <c r="N1088" t="str">
        <f>IFERROR(IF(VLOOKUP(Tb_Activiteiten[[#This Row],[Openstelling]],Tb_Openstelling[],2,0)=1,1,""),"")</f>
        <v/>
      </c>
      <c r="AA1088" t="str">
        <f>IF(ISNUMBER(FIND("arbeid",Methode_Keuze)),"",IF(ISNUMBER(FIND("arbeid",Methode_Keuze)),"",IF(Tb_Activiteiten[[#This Row],[Loonkosten]]=1,Tb_Activiteiten[[#Headers],[Loonkosten]],"")))</f>
        <v/>
      </c>
      <c r="AB1088" t="str">
        <f>IF(ISNUMBER(FIND("arbeid",Methode_Keuze)),"",IF(ISNUMBER(FIND("arbeid",Methode_Keuze)),"",IF(Tb_Activiteiten[[#This Row],[Eigen arbeid]]=1,Tb_Activiteiten[[#Headers],[Eigen arbeid]],"")))</f>
        <v/>
      </c>
      <c r="AC1088" t="str">
        <f>IF(ISNUMBER(FIND("arbeid",Methode_Keuze)),"",IF(ISNUMBER(FIND("arbeid",Methode_Keuze)),"",IF(Tb_Activiteiten[[#This Row],[Projectmedewerker]]=1,Tb_Activiteiten[[#Headers],[Projectmedewerker]],"")))</f>
        <v/>
      </c>
      <c r="AD1088" t="str">
        <f>IF(ISNUMBER(FIND("arbeid",Methode_Keuze)),"",IF(ISNUMBER(FIND("arbeid",Methode_Keuze)),"",IF(Tb_Activiteiten[[#This Row],[Landbouwer]]=1,Tb_Activiteiten[[#Headers],[Landbouwer]],"")))</f>
        <v/>
      </c>
      <c r="AE1088" t="str">
        <f>IF(ISNUMBER(FIND("arbeid",Methode_Keuze)),"",IF(ISNUMBER(FIND("arbeid",Methode_Keuze)),"",IF(Tb_Activiteiten[[#This Row],[Adviseur]]=1,Tb_Activiteiten[[#Headers],[Adviseur]],"")))</f>
        <v/>
      </c>
      <c r="AF1088" t="str">
        <f>IF(ISNUMBER(FIND("arbeid",Methode_Keuze)),"",IF(ISNUMBER(FIND("arbeid",Methode_Keuze)),"",IF(Tb_Activiteiten[[#This Row],[Projectleider/Expert]]=1,Tb_Activiteiten[[#Headers],[Projectleider/Expert]],"")))</f>
        <v/>
      </c>
      <c r="AG1088" t="str">
        <f>IF(ISNUMBER(FIND("arbeid",Methode_Keuze)),"",IF(ISNUMBER(FIND("arbeid",Methode_Keuze)),"",IF(Tb_Activiteiten[[#This Row],[Arbeidskosten]]=1,Tb_Activiteiten[[#Headers],[Arbeidskosten]],"")))</f>
        <v/>
      </c>
      <c r="AH1088" t="str">
        <f>IF(ISNUMBER(FIND("arbeid",Methode_Keuze)),"",IF(ISNUMBER(FIND("arbeid",Methode_Keuze)),"",IF(Tb_Activiteiten[[#This Row],[Arbeidskosten op basis van IKS]]=1,Tb_Activiteiten[[#Headers],[Arbeidskosten op basis van IKS]],"")))</f>
        <v/>
      </c>
      <c r="AI1088" t="str">
        <f>IF(ISNUMBER(FIND("overige",Methode_Keuze)),"",IF(Tb_Activiteiten[[#This Row],[Kosten derden exclusief btw]]=1,Tb_Activiteiten[[#Headers],[Kosten derden exclusief btw]],""))</f>
        <v/>
      </c>
      <c r="AJ1088" t="str">
        <f>IF(ISNUMBER(FIND("overige",Methode_Keuze)),"",IF(Tb_Activiteiten[[#This Row],[Niet verrekenbare btw]]=1,Tb_Activiteiten[[#Headers],[Niet verrekenbare btw]],""))</f>
        <v/>
      </c>
      <c r="AK1088" t="str">
        <f>IF(ISNUMBER(FIND("overige",Methode_Keuze)),"",IF(Tb_Activiteiten[[#This Row],[Grondkosten]]=1,Tb_Activiteiten[[#Headers],[Grondkosten]],""))</f>
        <v/>
      </c>
      <c r="AL1088" t="str">
        <f>IF(ISNUMBER(FIND("overige",Methode_Keuze)),"",IF(Tb_Activiteiten[[#This Row],[Bijdrage in natura (overige)]]=1,Tb_Activiteiten[[#Headers],[Bijdrage in natura (overige)]],""))</f>
        <v/>
      </c>
      <c r="AM1088" t="str">
        <f>IF(ISNUMBER(FIND("overige",Methode_Keuze)),"",IF(Tb_Activiteiten[[#This Row],[Bijdrage in natura (vrijwilligers)]]=1,Tb_Activiteiten[[#Headers],[Bijdrage in natura (vrijwilligers)]],""))</f>
        <v/>
      </c>
      <c r="AN1088" t="str">
        <f>IF(ISNUMBER(FIND("overige",Methode_Keuze)),"",IF(Tb_Activiteiten[[#This Row],[Afschrijvingskosten]]=1,Tb_Activiteiten[[#Headers],[Afschrijvingskosten]],""))</f>
        <v/>
      </c>
    </row>
    <row r="1089" spans="1:40" x14ac:dyDescent="0.25">
      <c r="A1089" s="192"/>
      <c r="B1089" s="192"/>
      <c r="C1089" s="192"/>
      <c r="D1089" s="192"/>
      <c r="E1089" s="192"/>
      <c r="F1089" s="192"/>
      <c r="G1089" s="192"/>
      <c r="L1089" s="71"/>
      <c r="N1089" t="str">
        <f>IFERROR(IF(VLOOKUP(Tb_Activiteiten[[#This Row],[Openstelling]],Tb_Openstelling[],2,0)=1,1,""),"")</f>
        <v/>
      </c>
      <c r="AA1089" t="str">
        <f>IF(ISNUMBER(FIND("arbeid",Methode_Keuze)),"",IF(ISNUMBER(FIND("arbeid",Methode_Keuze)),"",IF(Tb_Activiteiten[[#This Row],[Loonkosten]]=1,Tb_Activiteiten[[#Headers],[Loonkosten]],"")))</f>
        <v/>
      </c>
      <c r="AB1089" t="str">
        <f>IF(ISNUMBER(FIND("arbeid",Methode_Keuze)),"",IF(ISNUMBER(FIND("arbeid",Methode_Keuze)),"",IF(Tb_Activiteiten[[#This Row],[Eigen arbeid]]=1,Tb_Activiteiten[[#Headers],[Eigen arbeid]],"")))</f>
        <v/>
      </c>
      <c r="AC1089" t="str">
        <f>IF(ISNUMBER(FIND("arbeid",Methode_Keuze)),"",IF(ISNUMBER(FIND("arbeid",Methode_Keuze)),"",IF(Tb_Activiteiten[[#This Row],[Projectmedewerker]]=1,Tb_Activiteiten[[#Headers],[Projectmedewerker]],"")))</f>
        <v/>
      </c>
      <c r="AD1089" t="str">
        <f>IF(ISNUMBER(FIND("arbeid",Methode_Keuze)),"",IF(ISNUMBER(FIND("arbeid",Methode_Keuze)),"",IF(Tb_Activiteiten[[#This Row],[Landbouwer]]=1,Tb_Activiteiten[[#Headers],[Landbouwer]],"")))</f>
        <v/>
      </c>
      <c r="AE1089" t="str">
        <f>IF(ISNUMBER(FIND("arbeid",Methode_Keuze)),"",IF(ISNUMBER(FIND("arbeid",Methode_Keuze)),"",IF(Tb_Activiteiten[[#This Row],[Adviseur]]=1,Tb_Activiteiten[[#Headers],[Adviseur]],"")))</f>
        <v/>
      </c>
      <c r="AF1089" t="str">
        <f>IF(ISNUMBER(FIND("arbeid",Methode_Keuze)),"",IF(ISNUMBER(FIND("arbeid",Methode_Keuze)),"",IF(Tb_Activiteiten[[#This Row],[Projectleider/Expert]]=1,Tb_Activiteiten[[#Headers],[Projectleider/Expert]],"")))</f>
        <v/>
      </c>
      <c r="AG1089" t="str">
        <f>IF(ISNUMBER(FIND("arbeid",Methode_Keuze)),"",IF(ISNUMBER(FIND("arbeid",Methode_Keuze)),"",IF(Tb_Activiteiten[[#This Row],[Arbeidskosten]]=1,Tb_Activiteiten[[#Headers],[Arbeidskosten]],"")))</f>
        <v/>
      </c>
      <c r="AH1089" t="str">
        <f>IF(ISNUMBER(FIND("arbeid",Methode_Keuze)),"",IF(ISNUMBER(FIND("arbeid",Methode_Keuze)),"",IF(Tb_Activiteiten[[#This Row],[Arbeidskosten op basis van IKS]]=1,Tb_Activiteiten[[#Headers],[Arbeidskosten op basis van IKS]],"")))</f>
        <v/>
      </c>
      <c r="AI1089" t="str">
        <f>IF(ISNUMBER(FIND("overige",Methode_Keuze)),"",IF(Tb_Activiteiten[[#This Row],[Kosten derden exclusief btw]]=1,Tb_Activiteiten[[#Headers],[Kosten derden exclusief btw]],""))</f>
        <v/>
      </c>
      <c r="AJ1089" t="str">
        <f>IF(ISNUMBER(FIND("overige",Methode_Keuze)),"",IF(Tb_Activiteiten[[#This Row],[Niet verrekenbare btw]]=1,Tb_Activiteiten[[#Headers],[Niet verrekenbare btw]],""))</f>
        <v/>
      </c>
      <c r="AK1089" t="str">
        <f>IF(ISNUMBER(FIND("overige",Methode_Keuze)),"",IF(Tb_Activiteiten[[#This Row],[Grondkosten]]=1,Tb_Activiteiten[[#Headers],[Grondkosten]],""))</f>
        <v/>
      </c>
      <c r="AL1089" t="str">
        <f>IF(ISNUMBER(FIND("overige",Methode_Keuze)),"",IF(Tb_Activiteiten[[#This Row],[Bijdrage in natura (overige)]]=1,Tb_Activiteiten[[#Headers],[Bijdrage in natura (overige)]],""))</f>
        <v/>
      </c>
      <c r="AM1089" t="str">
        <f>IF(ISNUMBER(FIND("overige",Methode_Keuze)),"",IF(Tb_Activiteiten[[#This Row],[Bijdrage in natura (vrijwilligers)]]=1,Tb_Activiteiten[[#Headers],[Bijdrage in natura (vrijwilligers)]],""))</f>
        <v/>
      </c>
      <c r="AN1089" t="str">
        <f>IF(ISNUMBER(FIND("overige",Methode_Keuze)),"",IF(Tb_Activiteiten[[#This Row],[Afschrijvingskosten]]=1,Tb_Activiteiten[[#Headers],[Afschrijvingskosten]],""))</f>
        <v/>
      </c>
    </row>
    <row r="1090" spans="1:40" x14ac:dyDescent="0.25">
      <c r="A1090" s="192"/>
      <c r="B1090" s="192"/>
      <c r="C1090" s="192"/>
      <c r="D1090" s="192"/>
      <c r="E1090" s="192"/>
      <c r="F1090" s="192"/>
      <c r="G1090" s="192"/>
      <c r="L1090" s="71"/>
      <c r="N1090" t="str">
        <f>IFERROR(IF(VLOOKUP(Tb_Activiteiten[[#This Row],[Openstelling]],Tb_Openstelling[],2,0)=1,1,""),"")</f>
        <v/>
      </c>
      <c r="AA1090" t="str">
        <f>IF(ISNUMBER(FIND("arbeid",Methode_Keuze)),"",IF(ISNUMBER(FIND("arbeid",Methode_Keuze)),"",IF(Tb_Activiteiten[[#This Row],[Loonkosten]]=1,Tb_Activiteiten[[#Headers],[Loonkosten]],"")))</f>
        <v/>
      </c>
      <c r="AB1090" t="str">
        <f>IF(ISNUMBER(FIND("arbeid",Methode_Keuze)),"",IF(ISNUMBER(FIND("arbeid",Methode_Keuze)),"",IF(Tb_Activiteiten[[#This Row],[Eigen arbeid]]=1,Tb_Activiteiten[[#Headers],[Eigen arbeid]],"")))</f>
        <v/>
      </c>
      <c r="AC1090" t="str">
        <f>IF(ISNUMBER(FIND("arbeid",Methode_Keuze)),"",IF(ISNUMBER(FIND("arbeid",Methode_Keuze)),"",IF(Tb_Activiteiten[[#This Row],[Projectmedewerker]]=1,Tb_Activiteiten[[#Headers],[Projectmedewerker]],"")))</f>
        <v/>
      </c>
      <c r="AD1090" t="str">
        <f>IF(ISNUMBER(FIND("arbeid",Methode_Keuze)),"",IF(ISNUMBER(FIND("arbeid",Methode_Keuze)),"",IF(Tb_Activiteiten[[#This Row],[Landbouwer]]=1,Tb_Activiteiten[[#Headers],[Landbouwer]],"")))</f>
        <v/>
      </c>
      <c r="AE1090" t="str">
        <f>IF(ISNUMBER(FIND("arbeid",Methode_Keuze)),"",IF(ISNUMBER(FIND("arbeid",Methode_Keuze)),"",IF(Tb_Activiteiten[[#This Row],[Adviseur]]=1,Tb_Activiteiten[[#Headers],[Adviseur]],"")))</f>
        <v/>
      </c>
      <c r="AF1090" t="str">
        <f>IF(ISNUMBER(FIND("arbeid",Methode_Keuze)),"",IF(ISNUMBER(FIND("arbeid",Methode_Keuze)),"",IF(Tb_Activiteiten[[#This Row],[Projectleider/Expert]]=1,Tb_Activiteiten[[#Headers],[Projectleider/Expert]],"")))</f>
        <v/>
      </c>
      <c r="AG1090" t="str">
        <f>IF(ISNUMBER(FIND("arbeid",Methode_Keuze)),"",IF(ISNUMBER(FIND("arbeid",Methode_Keuze)),"",IF(Tb_Activiteiten[[#This Row],[Arbeidskosten]]=1,Tb_Activiteiten[[#Headers],[Arbeidskosten]],"")))</f>
        <v/>
      </c>
      <c r="AH1090" t="str">
        <f>IF(ISNUMBER(FIND("arbeid",Methode_Keuze)),"",IF(ISNUMBER(FIND("arbeid",Methode_Keuze)),"",IF(Tb_Activiteiten[[#This Row],[Arbeidskosten op basis van IKS]]=1,Tb_Activiteiten[[#Headers],[Arbeidskosten op basis van IKS]],"")))</f>
        <v/>
      </c>
      <c r="AI1090" t="str">
        <f>IF(ISNUMBER(FIND("overige",Methode_Keuze)),"",IF(Tb_Activiteiten[[#This Row],[Kosten derden exclusief btw]]=1,Tb_Activiteiten[[#Headers],[Kosten derden exclusief btw]],""))</f>
        <v/>
      </c>
      <c r="AJ1090" t="str">
        <f>IF(ISNUMBER(FIND("overige",Methode_Keuze)),"",IF(Tb_Activiteiten[[#This Row],[Niet verrekenbare btw]]=1,Tb_Activiteiten[[#Headers],[Niet verrekenbare btw]],""))</f>
        <v/>
      </c>
      <c r="AK1090" t="str">
        <f>IF(ISNUMBER(FIND("overige",Methode_Keuze)),"",IF(Tb_Activiteiten[[#This Row],[Grondkosten]]=1,Tb_Activiteiten[[#Headers],[Grondkosten]],""))</f>
        <v/>
      </c>
      <c r="AL1090" t="str">
        <f>IF(ISNUMBER(FIND("overige",Methode_Keuze)),"",IF(Tb_Activiteiten[[#This Row],[Bijdrage in natura (overige)]]=1,Tb_Activiteiten[[#Headers],[Bijdrage in natura (overige)]],""))</f>
        <v/>
      </c>
      <c r="AM1090" t="str">
        <f>IF(ISNUMBER(FIND("overige",Methode_Keuze)),"",IF(Tb_Activiteiten[[#This Row],[Bijdrage in natura (vrijwilligers)]]=1,Tb_Activiteiten[[#Headers],[Bijdrage in natura (vrijwilligers)]],""))</f>
        <v/>
      </c>
      <c r="AN1090" t="str">
        <f>IF(ISNUMBER(FIND("overige",Methode_Keuze)),"",IF(Tb_Activiteiten[[#This Row],[Afschrijvingskosten]]=1,Tb_Activiteiten[[#Headers],[Afschrijvingskosten]],""))</f>
        <v/>
      </c>
    </row>
    <row r="1091" spans="1:40" x14ac:dyDescent="0.25">
      <c r="A1091" s="192"/>
      <c r="B1091" s="192"/>
      <c r="C1091" s="192"/>
      <c r="D1091" s="192"/>
      <c r="E1091" s="192"/>
      <c r="F1091" s="192"/>
      <c r="G1091" s="192"/>
      <c r="L1091" s="71"/>
      <c r="N1091" t="str">
        <f>IFERROR(IF(VLOOKUP(Tb_Activiteiten[[#This Row],[Openstelling]],Tb_Openstelling[],2,0)=1,1,""),"")</f>
        <v/>
      </c>
      <c r="AA1091" t="str">
        <f>IF(ISNUMBER(FIND("arbeid",Methode_Keuze)),"",IF(ISNUMBER(FIND("arbeid",Methode_Keuze)),"",IF(Tb_Activiteiten[[#This Row],[Loonkosten]]=1,Tb_Activiteiten[[#Headers],[Loonkosten]],"")))</f>
        <v/>
      </c>
      <c r="AB1091" t="str">
        <f>IF(ISNUMBER(FIND("arbeid",Methode_Keuze)),"",IF(ISNUMBER(FIND("arbeid",Methode_Keuze)),"",IF(Tb_Activiteiten[[#This Row],[Eigen arbeid]]=1,Tb_Activiteiten[[#Headers],[Eigen arbeid]],"")))</f>
        <v/>
      </c>
      <c r="AC1091" t="str">
        <f>IF(ISNUMBER(FIND("arbeid",Methode_Keuze)),"",IF(ISNUMBER(FIND("arbeid",Methode_Keuze)),"",IF(Tb_Activiteiten[[#This Row],[Projectmedewerker]]=1,Tb_Activiteiten[[#Headers],[Projectmedewerker]],"")))</f>
        <v/>
      </c>
      <c r="AD1091" t="str">
        <f>IF(ISNUMBER(FIND("arbeid",Methode_Keuze)),"",IF(ISNUMBER(FIND("arbeid",Methode_Keuze)),"",IF(Tb_Activiteiten[[#This Row],[Landbouwer]]=1,Tb_Activiteiten[[#Headers],[Landbouwer]],"")))</f>
        <v/>
      </c>
      <c r="AE1091" t="str">
        <f>IF(ISNUMBER(FIND("arbeid",Methode_Keuze)),"",IF(ISNUMBER(FIND("arbeid",Methode_Keuze)),"",IF(Tb_Activiteiten[[#This Row],[Adviseur]]=1,Tb_Activiteiten[[#Headers],[Adviseur]],"")))</f>
        <v/>
      </c>
      <c r="AF1091" t="str">
        <f>IF(ISNUMBER(FIND("arbeid",Methode_Keuze)),"",IF(ISNUMBER(FIND("arbeid",Methode_Keuze)),"",IF(Tb_Activiteiten[[#This Row],[Projectleider/Expert]]=1,Tb_Activiteiten[[#Headers],[Projectleider/Expert]],"")))</f>
        <v/>
      </c>
      <c r="AG1091" t="str">
        <f>IF(ISNUMBER(FIND("arbeid",Methode_Keuze)),"",IF(ISNUMBER(FIND("arbeid",Methode_Keuze)),"",IF(Tb_Activiteiten[[#This Row],[Arbeidskosten]]=1,Tb_Activiteiten[[#Headers],[Arbeidskosten]],"")))</f>
        <v/>
      </c>
      <c r="AH1091" t="str">
        <f>IF(ISNUMBER(FIND("arbeid",Methode_Keuze)),"",IF(ISNUMBER(FIND("arbeid",Methode_Keuze)),"",IF(Tb_Activiteiten[[#This Row],[Arbeidskosten op basis van IKS]]=1,Tb_Activiteiten[[#Headers],[Arbeidskosten op basis van IKS]],"")))</f>
        <v/>
      </c>
      <c r="AI1091" t="str">
        <f>IF(ISNUMBER(FIND("overige",Methode_Keuze)),"",IF(Tb_Activiteiten[[#This Row],[Kosten derden exclusief btw]]=1,Tb_Activiteiten[[#Headers],[Kosten derden exclusief btw]],""))</f>
        <v/>
      </c>
      <c r="AJ1091" t="str">
        <f>IF(ISNUMBER(FIND("overige",Methode_Keuze)),"",IF(Tb_Activiteiten[[#This Row],[Niet verrekenbare btw]]=1,Tb_Activiteiten[[#Headers],[Niet verrekenbare btw]],""))</f>
        <v/>
      </c>
      <c r="AK1091" t="str">
        <f>IF(ISNUMBER(FIND("overige",Methode_Keuze)),"",IF(Tb_Activiteiten[[#This Row],[Grondkosten]]=1,Tb_Activiteiten[[#Headers],[Grondkosten]],""))</f>
        <v/>
      </c>
      <c r="AL1091" t="str">
        <f>IF(ISNUMBER(FIND("overige",Methode_Keuze)),"",IF(Tb_Activiteiten[[#This Row],[Bijdrage in natura (overige)]]=1,Tb_Activiteiten[[#Headers],[Bijdrage in natura (overige)]],""))</f>
        <v/>
      </c>
      <c r="AM1091" t="str">
        <f>IF(ISNUMBER(FIND("overige",Methode_Keuze)),"",IF(Tb_Activiteiten[[#This Row],[Bijdrage in natura (vrijwilligers)]]=1,Tb_Activiteiten[[#Headers],[Bijdrage in natura (vrijwilligers)]],""))</f>
        <v/>
      </c>
      <c r="AN1091" t="str">
        <f>IF(ISNUMBER(FIND("overige",Methode_Keuze)),"",IF(Tb_Activiteiten[[#This Row],[Afschrijvingskosten]]=1,Tb_Activiteiten[[#Headers],[Afschrijvingskosten]],""))</f>
        <v/>
      </c>
    </row>
    <row r="1092" spans="1:40" x14ac:dyDescent="0.25">
      <c r="A1092" s="192"/>
      <c r="B1092" s="192"/>
      <c r="C1092" s="192"/>
      <c r="D1092" s="192"/>
      <c r="E1092" s="192"/>
      <c r="F1092" s="192"/>
      <c r="G1092" s="192"/>
      <c r="L1092" s="71"/>
      <c r="N1092" t="str">
        <f>IFERROR(IF(VLOOKUP(Tb_Activiteiten[[#This Row],[Openstelling]],Tb_Openstelling[],2,0)=1,1,""),"")</f>
        <v/>
      </c>
      <c r="AA1092" t="str">
        <f>IF(ISNUMBER(FIND("arbeid",Methode_Keuze)),"",IF(ISNUMBER(FIND("arbeid",Methode_Keuze)),"",IF(Tb_Activiteiten[[#This Row],[Loonkosten]]=1,Tb_Activiteiten[[#Headers],[Loonkosten]],"")))</f>
        <v/>
      </c>
      <c r="AB1092" t="str">
        <f>IF(ISNUMBER(FIND("arbeid",Methode_Keuze)),"",IF(ISNUMBER(FIND("arbeid",Methode_Keuze)),"",IF(Tb_Activiteiten[[#This Row],[Eigen arbeid]]=1,Tb_Activiteiten[[#Headers],[Eigen arbeid]],"")))</f>
        <v/>
      </c>
      <c r="AC1092" t="str">
        <f>IF(ISNUMBER(FIND("arbeid",Methode_Keuze)),"",IF(ISNUMBER(FIND("arbeid",Methode_Keuze)),"",IF(Tb_Activiteiten[[#This Row],[Projectmedewerker]]=1,Tb_Activiteiten[[#Headers],[Projectmedewerker]],"")))</f>
        <v/>
      </c>
      <c r="AD1092" t="str">
        <f>IF(ISNUMBER(FIND("arbeid",Methode_Keuze)),"",IF(ISNUMBER(FIND("arbeid",Methode_Keuze)),"",IF(Tb_Activiteiten[[#This Row],[Landbouwer]]=1,Tb_Activiteiten[[#Headers],[Landbouwer]],"")))</f>
        <v/>
      </c>
      <c r="AE1092" t="str">
        <f>IF(ISNUMBER(FIND("arbeid",Methode_Keuze)),"",IF(ISNUMBER(FIND("arbeid",Methode_Keuze)),"",IF(Tb_Activiteiten[[#This Row],[Adviseur]]=1,Tb_Activiteiten[[#Headers],[Adviseur]],"")))</f>
        <v/>
      </c>
      <c r="AF1092" t="str">
        <f>IF(ISNUMBER(FIND("arbeid",Methode_Keuze)),"",IF(ISNUMBER(FIND("arbeid",Methode_Keuze)),"",IF(Tb_Activiteiten[[#This Row],[Projectleider/Expert]]=1,Tb_Activiteiten[[#Headers],[Projectleider/Expert]],"")))</f>
        <v/>
      </c>
      <c r="AG1092" t="str">
        <f>IF(ISNUMBER(FIND("arbeid",Methode_Keuze)),"",IF(ISNUMBER(FIND("arbeid",Methode_Keuze)),"",IF(Tb_Activiteiten[[#This Row],[Arbeidskosten]]=1,Tb_Activiteiten[[#Headers],[Arbeidskosten]],"")))</f>
        <v/>
      </c>
      <c r="AH1092" t="str">
        <f>IF(ISNUMBER(FIND("arbeid",Methode_Keuze)),"",IF(ISNUMBER(FIND("arbeid",Methode_Keuze)),"",IF(Tb_Activiteiten[[#This Row],[Arbeidskosten op basis van IKS]]=1,Tb_Activiteiten[[#Headers],[Arbeidskosten op basis van IKS]],"")))</f>
        <v/>
      </c>
      <c r="AI1092" t="str">
        <f>IF(ISNUMBER(FIND("overige",Methode_Keuze)),"",IF(Tb_Activiteiten[[#This Row],[Kosten derden exclusief btw]]=1,Tb_Activiteiten[[#Headers],[Kosten derden exclusief btw]],""))</f>
        <v/>
      </c>
      <c r="AJ1092" t="str">
        <f>IF(ISNUMBER(FIND("overige",Methode_Keuze)),"",IF(Tb_Activiteiten[[#This Row],[Niet verrekenbare btw]]=1,Tb_Activiteiten[[#Headers],[Niet verrekenbare btw]],""))</f>
        <v/>
      </c>
      <c r="AK1092" t="str">
        <f>IF(ISNUMBER(FIND("overige",Methode_Keuze)),"",IF(Tb_Activiteiten[[#This Row],[Grondkosten]]=1,Tb_Activiteiten[[#Headers],[Grondkosten]],""))</f>
        <v/>
      </c>
      <c r="AL1092" t="str">
        <f>IF(ISNUMBER(FIND("overige",Methode_Keuze)),"",IF(Tb_Activiteiten[[#This Row],[Bijdrage in natura (overige)]]=1,Tb_Activiteiten[[#Headers],[Bijdrage in natura (overige)]],""))</f>
        <v/>
      </c>
      <c r="AM1092" t="str">
        <f>IF(ISNUMBER(FIND("overige",Methode_Keuze)),"",IF(Tb_Activiteiten[[#This Row],[Bijdrage in natura (vrijwilligers)]]=1,Tb_Activiteiten[[#Headers],[Bijdrage in natura (vrijwilligers)]],""))</f>
        <v/>
      </c>
      <c r="AN1092" t="str">
        <f>IF(ISNUMBER(FIND("overige",Methode_Keuze)),"",IF(Tb_Activiteiten[[#This Row],[Afschrijvingskosten]]=1,Tb_Activiteiten[[#Headers],[Afschrijvingskosten]],""))</f>
        <v/>
      </c>
    </row>
    <row r="1093" spans="1:40" x14ac:dyDescent="0.25">
      <c r="A1093" s="192"/>
      <c r="B1093" s="192"/>
      <c r="C1093" s="192"/>
      <c r="D1093" s="192"/>
      <c r="E1093" s="192"/>
      <c r="F1093" s="192"/>
      <c r="G1093" s="192"/>
      <c r="L1093" s="71"/>
      <c r="N1093" t="str">
        <f>IFERROR(IF(VLOOKUP(Tb_Activiteiten[[#This Row],[Openstelling]],Tb_Openstelling[],2,0)=1,1,""),"")</f>
        <v/>
      </c>
      <c r="AA1093" t="str">
        <f>IF(ISNUMBER(FIND("arbeid",Methode_Keuze)),"",IF(ISNUMBER(FIND("arbeid",Methode_Keuze)),"",IF(Tb_Activiteiten[[#This Row],[Loonkosten]]=1,Tb_Activiteiten[[#Headers],[Loonkosten]],"")))</f>
        <v/>
      </c>
      <c r="AB1093" t="str">
        <f>IF(ISNUMBER(FIND("arbeid",Methode_Keuze)),"",IF(ISNUMBER(FIND("arbeid",Methode_Keuze)),"",IF(Tb_Activiteiten[[#This Row],[Eigen arbeid]]=1,Tb_Activiteiten[[#Headers],[Eigen arbeid]],"")))</f>
        <v/>
      </c>
      <c r="AC1093" t="str">
        <f>IF(ISNUMBER(FIND("arbeid",Methode_Keuze)),"",IF(ISNUMBER(FIND("arbeid",Methode_Keuze)),"",IF(Tb_Activiteiten[[#This Row],[Projectmedewerker]]=1,Tb_Activiteiten[[#Headers],[Projectmedewerker]],"")))</f>
        <v/>
      </c>
      <c r="AD1093" t="str">
        <f>IF(ISNUMBER(FIND("arbeid",Methode_Keuze)),"",IF(ISNUMBER(FIND("arbeid",Methode_Keuze)),"",IF(Tb_Activiteiten[[#This Row],[Landbouwer]]=1,Tb_Activiteiten[[#Headers],[Landbouwer]],"")))</f>
        <v/>
      </c>
      <c r="AE1093" t="str">
        <f>IF(ISNUMBER(FIND("arbeid",Methode_Keuze)),"",IF(ISNUMBER(FIND("arbeid",Methode_Keuze)),"",IF(Tb_Activiteiten[[#This Row],[Adviseur]]=1,Tb_Activiteiten[[#Headers],[Adviseur]],"")))</f>
        <v/>
      </c>
      <c r="AF1093" t="str">
        <f>IF(ISNUMBER(FIND("arbeid",Methode_Keuze)),"",IF(ISNUMBER(FIND("arbeid",Methode_Keuze)),"",IF(Tb_Activiteiten[[#This Row],[Projectleider/Expert]]=1,Tb_Activiteiten[[#Headers],[Projectleider/Expert]],"")))</f>
        <v/>
      </c>
      <c r="AG1093" t="str">
        <f>IF(ISNUMBER(FIND("arbeid",Methode_Keuze)),"",IF(ISNUMBER(FIND("arbeid",Methode_Keuze)),"",IF(Tb_Activiteiten[[#This Row],[Arbeidskosten]]=1,Tb_Activiteiten[[#Headers],[Arbeidskosten]],"")))</f>
        <v/>
      </c>
      <c r="AH1093" t="str">
        <f>IF(ISNUMBER(FIND("arbeid",Methode_Keuze)),"",IF(ISNUMBER(FIND("arbeid",Methode_Keuze)),"",IF(Tb_Activiteiten[[#This Row],[Arbeidskosten op basis van IKS]]=1,Tb_Activiteiten[[#Headers],[Arbeidskosten op basis van IKS]],"")))</f>
        <v/>
      </c>
      <c r="AI1093" t="str">
        <f>IF(ISNUMBER(FIND("overige",Methode_Keuze)),"",IF(Tb_Activiteiten[[#This Row],[Kosten derden exclusief btw]]=1,Tb_Activiteiten[[#Headers],[Kosten derden exclusief btw]],""))</f>
        <v/>
      </c>
      <c r="AJ1093" t="str">
        <f>IF(ISNUMBER(FIND("overige",Methode_Keuze)),"",IF(Tb_Activiteiten[[#This Row],[Niet verrekenbare btw]]=1,Tb_Activiteiten[[#Headers],[Niet verrekenbare btw]],""))</f>
        <v/>
      </c>
      <c r="AK1093" t="str">
        <f>IF(ISNUMBER(FIND("overige",Methode_Keuze)),"",IF(Tb_Activiteiten[[#This Row],[Grondkosten]]=1,Tb_Activiteiten[[#Headers],[Grondkosten]],""))</f>
        <v/>
      </c>
      <c r="AL1093" t="str">
        <f>IF(ISNUMBER(FIND("overige",Methode_Keuze)),"",IF(Tb_Activiteiten[[#This Row],[Bijdrage in natura (overige)]]=1,Tb_Activiteiten[[#Headers],[Bijdrage in natura (overige)]],""))</f>
        <v/>
      </c>
      <c r="AM1093" t="str">
        <f>IF(ISNUMBER(FIND("overige",Methode_Keuze)),"",IF(Tb_Activiteiten[[#This Row],[Bijdrage in natura (vrijwilligers)]]=1,Tb_Activiteiten[[#Headers],[Bijdrage in natura (vrijwilligers)]],""))</f>
        <v/>
      </c>
      <c r="AN1093" t="str">
        <f>IF(ISNUMBER(FIND("overige",Methode_Keuze)),"",IF(Tb_Activiteiten[[#This Row],[Afschrijvingskosten]]=1,Tb_Activiteiten[[#Headers],[Afschrijvingskosten]],""))</f>
        <v/>
      </c>
    </row>
    <row r="1094" spans="1:40" x14ac:dyDescent="0.25">
      <c r="A1094" s="192"/>
      <c r="B1094" s="192"/>
      <c r="C1094" s="192"/>
      <c r="D1094" s="192"/>
      <c r="E1094" s="192"/>
      <c r="F1094" s="192"/>
      <c r="G1094" s="192"/>
      <c r="L1094" s="71"/>
      <c r="N1094" t="str">
        <f>IFERROR(IF(VLOOKUP(Tb_Activiteiten[[#This Row],[Openstelling]],Tb_Openstelling[],2,0)=1,1,""),"")</f>
        <v/>
      </c>
      <c r="AA1094" t="str">
        <f>IF(ISNUMBER(FIND("arbeid",Methode_Keuze)),"",IF(ISNUMBER(FIND("arbeid",Methode_Keuze)),"",IF(Tb_Activiteiten[[#This Row],[Loonkosten]]=1,Tb_Activiteiten[[#Headers],[Loonkosten]],"")))</f>
        <v/>
      </c>
      <c r="AB1094" t="str">
        <f>IF(ISNUMBER(FIND("arbeid",Methode_Keuze)),"",IF(ISNUMBER(FIND("arbeid",Methode_Keuze)),"",IF(Tb_Activiteiten[[#This Row],[Eigen arbeid]]=1,Tb_Activiteiten[[#Headers],[Eigen arbeid]],"")))</f>
        <v/>
      </c>
      <c r="AC1094" t="str">
        <f>IF(ISNUMBER(FIND("arbeid",Methode_Keuze)),"",IF(ISNUMBER(FIND("arbeid",Methode_Keuze)),"",IF(Tb_Activiteiten[[#This Row],[Projectmedewerker]]=1,Tb_Activiteiten[[#Headers],[Projectmedewerker]],"")))</f>
        <v/>
      </c>
      <c r="AD1094" t="str">
        <f>IF(ISNUMBER(FIND("arbeid",Methode_Keuze)),"",IF(ISNUMBER(FIND("arbeid",Methode_Keuze)),"",IF(Tb_Activiteiten[[#This Row],[Landbouwer]]=1,Tb_Activiteiten[[#Headers],[Landbouwer]],"")))</f>
        <v/>
      </c>
      <c r="AE1094" t="str">
        <f>IF(ISNUMBER(FIND("arbeid",Methode_Keuze)),"",IF(ISNUMBER(FIND("arbeid",Methode_Keuze)),"",IF(Tb_Activiteiten[[#This Row],[Adviseur]]=1,Tb_Activiteiten[[#Headers],[Adviseur]],"")))</f>
        <v/>
      </c>
      <c r="AF1094" t="str">
        <f>IF(ISNUMBER(FIND("arbeid",Methode_Keuze)),"",IF(ISNUMBER(FIND("arbeid",Methode_Keuze)),"",IF(Tb_Activiteiten[[#This Row],[Projectleider/Expert]]=1,Tb_Activiteiten[[#Headers],[Projectleider/Expert]],"")))</f>
        <v/>
      </c>
      <c r="AG1094" t="str">
        <f>IF(ISNUMBER(FIND("arbeid",Methode_Keuze)),"",IF(ISNUMBER(FIND("arbeid",Methode_Keuze)),"",IF(Tb_Activiteiten[[#This Row],[Arbeidskosten]]=1,Tb_Activiteiten[[#Headers],[Arbeidskosten]],"")))</f>
        <v/>
      </c>
      <c r="AH1094" t="str">
        <f>IF(ISNUMBER(FIND("arbeid",Methode_Keuze)),"",IF(ISNUMBER(FIND("arbeid",Methode_Keuze)),"",IF(Tb_Activiteiten[[#This Row],[Arbeidskosten op basis van IKS]]=1,Tb_Activiteiten[[#Headers],[Arbeidskosten op basis van IKS]],"")))</f>
        <v/>
      </c>
      <c r="AI1094" t="str">
        <f>IF(ISNUMBER(FIND("overige",Methode_Keuze)),"",IF(Tb_Activiteiten[[#This Row],[Kosten derden exclusief btw]]=1,Tb_Activiteiten[[#Headers],[Kosten derden exclusief btw]],""))</f>
        <v/>
      </c>
      <c r="AJ1094" t="str">
        <f>IF(ISNUMBER(FIND("overige",Methode_Keuze)),"",IF(Tb_Activiteiten[[#This Row],[Niet verrekenbare btw]]=1,Tb_Activiteiten[[#Headers],[Niet verrekenbare btw]],""))</f>
        <v/>
      </c>
      <c r="AK1094" t="str">
        <f>IF(ISNUMBER(FIND("overige",Methode_Keuze)),"",IF(Tb_Activiteiten[[#This Row],[Grondkosten]]=1,Tb_Activiteiten[[#Headers],[Grondkosten]],""))</f>
        <v/>
      </c>
      <c r="AL1094" t="str">
        <f>IF(ISNUMBER(FIND("overige",Methode_Keuze)),"",IF(Tb_Activiteiten[[#This Row],[Bijdrage in natura (overige)]]=1,Tb_Activiteiten[[#Headers],[Bijdrage in natura (overige)]],""))</f>
        <v/>
      </c>
      <c r="AM1094" t="str">
        <f>IF(ISNUMBER(FIND("overige",Methode_Keuze)),"",IF(Tb_Activiteiten[[#This Row],[Bijdrage in natura (vrijwilligers)]]=1,Tb_Activiteiten[[#Headers],[Bijdrage in natura (vrijwilligers)]],""))</f>
        <v/>
      </c>
      <c r="AN1094" t="str">
        <f>IF(ISNUMBER(FIND("overige",Methode_Keuze)),"",IF(Tb_Activiteiten[[#This Row],[Afschrijvingskosten]]=1,Tb_Activiteiten[[#Headers],[Afschrijvingskosten]],""))</f>
        <v/>
      </c>
    </row>
    <row r="1095" spans="1:40" x14ac:dyDescent="0.25">
      <c r="A1095" s="192"/>
      <c r="B1095" s="192"/>
      <c r="C1095" s="192"/>
      <c r="D1095" s="192"/>
      <c r="E1095" s="192"/>
      <c r="F1095" s="192"/>
      <c r="G1095" s="192"/>
      <c r="L1095" s="71"/>
      <c r="N1095" t="str">
        <f>IFERROR(IF(VLOOKUP(Tb_Activiteiten[[#This Row],[Openstelling]],Tb_Openstelling[],2,0)=1,1,""),"")</f>
        <v/>
      </c>
      <c r="AA1095" t="str">
        <f>IF(ISNUMBER(FIND("arbeid",Methode_Keuze)),"",IF(ISNUMBER(FIND("arbeid",Methode_Keuze)),"",IF(Tb_Activiteiten[[#This Row],[Loonkosten]]=1,Tb_Activiteiten[[#Headers],[Loonkosten]],"")))</f>
        <v/>
      </c>
      <c r="AB1095" t="str">
        <f>IF(ISNUMBER(FIND("arbeid",Methode_Keuze)),"",IF(ISNUMBER(FIND("arbeid",Methode_Keuze)),"",IF(Tb_Activiteiten[[#This Row],[Eigen arbeid]]=1,Tb_Activiteiten[[#Headers],[Eigen arbeid]],"")))</f>
        <v/>
      </c>
      <c r="AC1095" t="str">
        <f>IF(ISNUMBER(FIND("arbeid",Methode_Keuze)),"",IF(ISNUMBER(FIND("arbeid",Methode_Keuze)),"",IF(Tb_Activiteiten[[#This Row],[Projectmedewerker]]=1,Tb_Activiteiten[[#Headers],[Projectmedewerker]],"")))</f>
        <v/>
      </c>
      <c r="AD1095" t="str">
        <f>IF(ISNUMBER(FIND("arbeid",Methode_Keuze)),"",IF(ISNUMBER(FIND("arbeid",Methode_Keuze)),"",IF(Tb_Activiteiten[[#This Row],[Landbouwer]]=1,Tb_Activiteiten[[#Headers],[Landbouwer]],"")))</f>
        <v/>
      </c>
      <c r="AE1095" t="str">
        <f>IF(ISNUMBER(FIND("arbeid",Methode_Keuze)),"",IF(ISNUMBER(FIND("arbeid",Methode_Keuze)),"",IF(Tb_Activiteiten[[#This Row],[Adviseur]]=1,Tb_Activiteiten[[#Headers],[Adviseur]],"")))</f>
        <v/>
      </c>
      <c r="AF1095" t="str">
        <f>IF(ISNUMBER(FIND("arbeid",Methode_Keuze)),"",IF(ISNUMBER(FIND("arbeid",Methode_Keuze)),"",IF(Tb_Activiteiten[[#This Row],[Projectleider/Expert]]=1,Tb_Activiteiten[[#Headers],[Projectleider/Expert]],"")))</f>
        <v/>
      </c>
      <c r="AG1095" t="str">
        <f>IF(ISNUMBER(FIND("arbeid",Methode_Keuze)),"",IF(ISNUMBER(FIND("arbeid",Methode_Keuze)),"",IF(Tb_Activiteiten[[#This Row],[Arbeidskosten]]=1,Tb_Activiteiten[[#Headers],[Arbeidskosten]],"")))</f>
        <v/>
      </c>
      <c r="AH1095" t="str">
        <f>IF(ISNUMBER(FIND("arbeid",Methode_Keuze)),"",IF(ISNUMBER(FIND("arbeid",Methode_Keuze)),"",IF(Tb_Activiteiten[[#This Row],[Arbeidskosten op basis van IKS]]=1,Tb_Activiteiten[[#Headers],[Arbeidskosten op basis van IKS]],"")))</f>
        <v/>
      </c>
      <c r="AI1095" t="str">
        <f>IF(ISNUMBER(FIND("overige",Methode_Keuze)),"",IF(Tb_Activiteiten[[#This Row],[Kosten derden exclusief btw]]=1,Tb_Activiteiten[[#Headers],[Kosten derden exclusief btw]],""))</f>
        <v/>
      </c>
      <c r="AJ1095" t="str">
        <f>IF(ISNUMBER(FIND("overige",Methode_Keuze)),"",IF(Tb_Activiteiten[[#This Row],[Niet verrekenbare btw]]=1,Tb_Activiteiten[[#Headers],[Niet verrekenbare btw]],""))</f>
        <v/>
      </c>
      <c r="AK1095" t="str">
        <f>IF(ISNUMBER(FIND("overige",Methode_Keuze)),"",IF(Tb_Activiteiten[[#This Row],[Grondkosten]]=1,Tb_Activiteiten[[#Headers],[Grondkosten]],""))</f>
        <v/>
      </c>
      <c r="AL1095" t="str">
        <f>IF(ISNUMBER(FIND("overige",Methode_Keuze)),"",IF(Tb_Activiteiten[[#This Row],[Bijdrage in natura (overige)]]=1,Tb_Activiteiten[[#Headers],[Bijdrage in natura (overige)]],""))</f>
        <v/>
      </c>
      <c r="AM1095" t="str">
        <f>IF(ISNUMBER(FIND("overige",Methode_Keuze)),"",IF(Tb_Activiteiten[[#This Row],[Bijdrage in natura (vrijwilligers)]]=1,Tb_Activiteiten[[#Headers],[Bijdrage in natura (vrijwilligers)]],""))</f>
        <v/>
      </c>
      <c r="AN1095" t="str">
        <f>IF(ISNUMBER(FIND("overige",Methode_Keuze)),"",IF(Tb_Activiteiten[[#This Row],[Afschrijvingskosten]]=1,Tb_Activiteiten[[#Headers],[Afschrijvingskosten]],""))</f>
        <v/>
      </c>
    </row>
    <row r="1096" spans="1:40" x14ac:dyDescent="0.25">
      <c r="A1096" s="192"/>
      <c r="B1096" s="192"/>
      <c r="C1096" s="192"/>
      <c r="D1096" s="192"/>
      <c r="E1096" s="192"/>
      <c r="F1096" s="192"/>
      <c r="G1096" s="192"/>
      <c r="L1096" s="71"/>
      <c r="N1096" t="str">
        <f>IFERROR(IF(VLOOKUP(Tb_Activiteiten[[#This Row],[Openstelling]],Tb_Openstelling[],2,0)=1,1,""),"")</f>
        <v/>
      </c>
      <c r="AA1096" t="str">
        <f>IF(ISNUMBER(FIND("arbeid",Methode_Keuze)),"",IF(ISNUMBER(FIND("arbeid",Methode_Keuze)),"",IF(Tb_Activiteiten[[#This Row],[Loonkosten]]=1,Tb_Activiteiten[[#Headers],[Loonkosten]],"")))</f>
        <v/>
      </c>
      <c r="AB1096" t="str">
        <f>IF(ISNUMBER(FIND("arbeid",Methode_Keuze)),"",IF(ISNUMBER(FIND("arbeid",Methode_Keuze)),"",IF(Tb_Activiteiten[[#This Row],[Eigen arbeid]]=1,Tb_Activiteiten[[#Headers],[Eigen arbeid]],"")))</f>
        <v/>
      </c>
      <c r="AC1096" t="str">
        <f>IF(ISNUMBER(FIND("arbeid",Methode_Keuze)),"",IF(ISNUMBER(FIND("arbeid",Methode_Keuze)),"",IF(Tb_Activiteiten[[#This Row],[Projectmedewerker]]=1,Tb_Activiteiten[[#Headers],[Projectmedewerker]],"")))</f>
        <v/>
      </c>
      <c r="AD1096" t="str">
        <f>IF(ISNUMBER(FIND("arbeid",Methode_Keuze)),"",IF(ISNUMBER(FIND("arbeid",Methode_Keuze)),"",IF(Tb_Activiteiten[[#This Row],[Landbouwer]]=1,Tb_Activiteiten[[#Headers],[Landbouwer]],"")))</f>
        <v/>
      </c>
      <c r="AE1096" t="str">
        <f>IF(ISNUMBER(FIND("arbeid",Methode_Keuze)),"",IF(ISNUMBER(FIND("arbeid",Methode_Keuze)),"",IF(Tb_Activiteiten[[#This Row],[Adviseur]]=1,Tb_Activiteiten[[#Headers],[Adviseur]],"")))</f>
        <v/>
      </c>
      <c r="AF1096" t="str">
        <f>IF(ISNUMBER(FIND("arbeid",Methode_Keuze)),"",IF(ISNUMBER(FIND("arbeid",Methode_Keuze)),"",IF(Tb_Activiteiten[[#This Row],[Projectleider/Expert]]=1,Tb_Activiteiten[[#Headers],[Projectleider/Expert]],"")))</f>
        <v/>
      </c>
      <c r="AG1096" t="str">
        <f>IF(ISNUMBER(FIND("arbeid",Methode_Keuze)),"",IF(ISNUMBER(FIND("arbeid",Methode_Keuze)),"",IF(Tb_Activiteiten[[#This Row],[Arbeidskosten]]=1,Tb_Activiteiten[[#Headers],[Arbeidskosten]],"")))</f>
        <v/>
      </c>
      <c r="AH1096" t="str">
        <f>IF(ISNUMBER(FIND("arbeid",Methode_Keuze)),"",IF(ISNUMBER(FIND("arbeid",Methode_Keuze)),"",IF(Tb_Activiteiten[[#This Row],[Arbeidskosten op basis van IKS]]=1,Tb_Activiteiten[[#Headers],[Arbeidskosten op basis van IKS]],"")))</f>
        <v/>
      </c>
      <c r="AI1096" t="str">
        <f>IF(ISNUMBER(FIND("overige",Methode_Keuze)),"",IF(Tb_Activiteiten[[#This Row],[Kosten derden exclusief btw]]=1,Tb_Activiteiten[[#Headers],[Kosten derden exclusief btw]],""))</f>
        <v/>
      </c>
      <c r="AJ1096" t="str">
        <f>IF(ISNUMBER(FIND("overige",Methode_Keuze)),"",IF(Tb_Activiteiten[[#This Row],[Niet verrekenbare btw]]=1,Tb_Activiteiten[[#Headers],[Niet verrekenbare btw]],""))</f>
        <v/>
      </c>
      <c r="AK1096" t="str">
        <f>IF(ISNUMBER(FIND("overige",Methode_Keuze)),"",IF(Tb_Activiteiten[[#This Row],[Grondkosten]]=1,Tb_Activiteiten[[#Headers],[Grondkosten]],""))</f>
        <v/>
      </c>
      <c r="AL1096" t="str">
        <f>IF(ISNUMBER(FIND("overige",Methode_Keuze)),"",IF(Tb_Activiteiten[[#This Row],[Bijdrage in natura (overige)]]=1,Tb_Activiteiten[[#Headers],[Bijdrage in natura (overige)]],""))</f>
        <v/>
      </c>
      <c r="AM1096" t="str">
        <f>IF(ISNUMBER(FIND("overige",Methode_Keuze)),"",IF(Tb_Activiteiten[[#This Row],[Bijdrage in natura (vrijwilligers)]]=1,Tb_Activiteiten[[#Headers],[Bijdrage in natura (vrijwilligers)]],""))</f>
        <v/>
      </c>
      <c r="AN1096" t="str">
        <f>IF(ISNUMBER(FIND("overige",Methode_Keuze)),"",IF(Tb_Activiteiten[[#This Row],[Afschrijvingskosten]]=1,Tb_Activiteiten[[#Headers],[Afschrijvingskosten]],""))</f>
        <v/>
      </c>
    </row>
    <row r="1097" spans="1:40" x14ac:dyDescent="0.25">
      <c r="A1097" s="192"/>
      <c r="B1097" s="192"/>
      <c r="C1097" s="192"/>
      <c r="D1097" s="192"/>
      <c r="E1097" s="192"/>
      <c r="F1097" s="192"/>
      <c r="G1097" s="192"/>
      <c r="L1097" s="71"/>
      <c r="N1097" t="str">
        <f>IFERROR(IF(VLOOKUP(Tb_Activiteiten[[#This Row],[Openstelling]],Tb_Openstelling[],2,0)=1,1,""),"")</f>
        <v/>
      </c>
      <c r="AA1097" t="str">
        <f>IF(ISNUMBER(FIND("arbeid",Methode_Keuze)),"",IF(ISNUMBER(FIND("arbeid",Methode_Keuze)),"",IF(Tb_Activiteiten[[#This Row],[Loonkosten]]=1,Tb_Activiteiten[[#Headers],[Loonkosten]],"")))</f>
        <v/>
      </c>
      <c r="AB1097" t="str">
        <f>IF(ISNUMBER(FIND("arbeid",Methode_Keuze)),"",IF(ISNUMBER(FIND("arbeid",Methode_Keuze)),"",IF(Tb_Activiteiten[[#This Row],[Eigen arbeid]]=1,Tb_Activiteiten[[#Headers],[Eigen arbeid]],"")))</f>
        <v/>
      </c>
      <c r="AC1097" t="str">
        <f>IF(ISNUMBER(FIND("arbeid",Methode_Keuze)),"",IF(ISNUMBER(FIND("arbeid",Methode_Keuze)),"",IF(Tb_Activiteiten[[#This Row],[Projectmedewerker]]=1,Tb_Activiteiten[[#Headers],[Projectmedewerker]],"")))</f>
        <v/>
      </c>
      <c r="AD1097" t="str">
        <f>IF(ISNUMBER(FIND("arbeid",Methode_Keuze)),"",IF(ISNUMBER(FIND("arbeid",Methode_Keuze)),"",IF(Tb_Activiteiten[[#This Row],[Landbouwer]]=1,Tb_Activiteiten[[#Headers],[Landbouwer]],"")))</f>
        <v/>
      </c>
      <c r="AE1097" t="str">
        <f>IF(ISNUMBER(FIND("arbeid",Methode_Keuze)),"",IF(ISNUMBER(FIND("arbeid",Methode_Keuze)),"",IF(Tb_Activiteiten[[#This Row],[Adviseur]]=1,Tb_Activiteiten[[#Headers],[Adviseur]],"")))</f>
        <v/>
      </c>
      <c r="AF1097" t="str">
        <f>IF(ISNUMBER(FIND("arbeid",Methode_Keuze)),"",IF(ISNUMBER(FIND("arbeid",Methode_Keuze)),"",IF(Tb_Activiteiten[[#This Row],[Projectleider/Expert]]=1,Tb_Activiteiten[[#Headers],[Projectleider/Expert]],"")))</f>
        <v/>
      </c>
      <c r="AG1097" t="str">
        <f>IF(ISNUMBER(FIND("arbeid",Methode_Keuze)),"",IF(ISNUMBER(FIND("arbeid",Methode_Keuze)),"",IF(Tb_Activiteiten[[#This Row],[Arbeidskosten]]=1,Tb_Activiteiten[[#Headers],[Arbeidskosten]],"")))</f>
        <v/>
      </c>
      <c r="AH1097" t="str">
        <f>IF(ISNUMBER(FIND("arbeid",Methode_Keuze)),"",IF(ISNUMBER(FIND("arbeid",Methode_Keuze)),"",IF(Tb_Activiteiten[[#This Row],[Arbeidskosten op basis van IKS]]=1,Tb_Activiteiten[[#Headers],[Arbeidskosten op basis van IKS]],"")))</f>
        <v/>
      </c>
      <c r="AI1097" t="str">
        <f>IF(ISNUMBER(FIND("overige",Methode_Keuze)),"",IF(Tb_Activiteiten[[#This Row],[Kosten derden exclusief btw]]=1,Tb_Activiteiten[[#Headers],[Kosten derden exclusief btw]],""))</f>
        <v/>
      </c>
      <c r="AJ1097" t="str">
        <f>IF(ISNUMBER(FIND("overige",Methode_Keuze)),"",IF(Tb_Activiteiten[[#This Row],[Niet verrekenbare btw]]=1,Tb_Activiteiten[[#Headers],[Niet verrekenbare btw]],""))</f>
        <v/>
      </c>
      <c r="AK1097" t="str">
        <f>IF(ISNUMBER(FIND("overige",Methode_Keuze)),"",IF(Tb_Activiteiten[[#This Row],[Grondkosten]]=1,Tb_Activiteiten[[#Headers],[Grondkosten]],""))</f>
        <v/>
      </c>
      <c r="AL1097" t="str">
        <f>IF(ISNUMBER(FIND("overige",Methode_Keuze)),"",IF(Tb_Activiteiten[[#This Row],[Bijdrage in natura (overige)]]=1,Tb_Activiteiten[[#Headers],[Bijdrage in natura (overige)]],""))</f>
        <v/>
      </c>
      <c r="AM1097" t="str">
        <f>IF(ISNUMBER(FIND("overige",Methode_Keuze)),"",IF(Tb_Activiteiten[[#This Row],[Bijdrage in natura (vrijwilligers)]]=1,Tb_Activiteiten[[#Headers],[Bijdrage in natura (vrijwilligers)]],""))</f>
        <v/>
      </c>
      <c r="AN1097" t="str">
        <f>IF(ISNUMBER(FIND("overige",Methode_Keuze)),"",IF(Tb_Activiteiten[[#This Row],[Afschrijvingskosten]]=1,Tb_Activiteiten[[#Headers],[Afschrijvingskosten]],""))</f>
        <v/>
      </c>
    </row>
    <row r="1098" spans="1:40" x14ac:dyDescent="0.25">
      <c r="A1098" s="192"/>
      <c r="B1098" s="192"/>
      <c r="C1098" s="192"/>
      <c r="D1098" s="192"/>
      <c r="E1098" s="192"/>
      <c r="F1098" s="192"/>
      <c r="G1098" s="192"/>
      <c r="L1098" s="71"/>
      <c r="N1098" t="str">
        <f>IFERROR(IF(VLOOKUP(Tb_Activiteiten[[#This Row],[Openstelling]],Tb_Openstelling[],2,0)=1,1,""),"")</f>
        <v/>
      </c>
      <c r="AA1098" t="str">
        <f>IF(ISNUMBER(FIND("arbeid",Methode_Keuze)),"",IF(ISNUMBER(FIND("arbeid",Methode_Keuze)),"",IF(Tb_Activiteiten[[#This Row],[Loonkosten]]=1,Tb_Activiteiten[[#Headers],[Loonkosten]],"")))</f>
        <v/>
      </c>
      <c r="AB1098" t="str">
        <f>IF(ISNUMBER(FIND("arbeid",Methode_Keuze)),"",IF(ISNUMBER(FIND("arbeid",Methode_Keuze)),"",IF(Tb_Activiteiten[[#This Row],[Eigen arbeid]]=1,Tb_Activiteiten[[#Headers],[Eigen arbeid]],"")))</f>
        <v/>
      </c>
      <c r="AC1098" t="str">
        <f>IF(ISNUMBER(FIND("arbeid",Methode_Keuze)),"",IF(ISNUMBER(FIND("arbeid",Methode_Keuze)),"",IF(Tb_Activiteiten[[#This Row],[Projectmedewerker]]=1,Tb_Activiteiten[[#Headers],[Projectmedewerker]],"")))</f>
        <v/>
      </c>
      <c r="AD1098" t="str">
        <f>IF(ISNUMBER(FIND("arbeid",Methode_Keuze)),"",IF(ISNUMBER(FIND("arbeid",Methode_Keuze)),"",IF(Tb_Activiteiten[[#This Row],[Landbouwer]]=1,Tb_Activiteiten[[#Headers],[Landbouwer]],"")))</f>
        <v/>
      </c>
      <c r="AE1098" t="str">
        <f>IF(ISNUMBER(FIND("arbeid",Methode_Keuze)),"",IF(ISNUMBER(FIND("arbeid",Methode_Keuze)),"",IF(Tb_Activiteiten[[#This Row],[Adviseur]]=1,Tb_Activiteiten[[#Headers],[Adviseur]],"")))</f>
        <v/>
      </c>
      <c r="AF1098" t="str">
        <f>IF(ISNUMBER(FIND("arbeid",Methode_Keuze)),"",IF(ISNUMBER(FIND("arbeid",Methode_Keuze)),"",IF(Tb_Activiteiten[[#This Row],[Projectleider/Expert]]=1,Tb_Activiteiten[[#Headers],[Projectleider/Expert]],"")))</f>
        <v/>
      </c>
      <c r="AG1098" t="str">
        <f>IF(ISNUMBER(FIND("arbeid",Methode_Keuze)),"",IF(ISNUMBER(FIND("arbeid",Methode_Keuze)),"",IF(Tb_Activiteiten[[#This Row],[Arbeidskosten]]=1,Tb_Activiteiten[[#Headers],[Arbeidskosten]],"")))</f>
        <v/>
      </c>
      <c r="AH1098" t="str">
        <f>IF(ISNUMBER(FIND("arbeid",Methode_Keuze)),"",IF(ISNUMBER(FIND("arbeid",Methode_Keuze)),"",IF(Tb_Activiteiten[[#This Row],[Arbeidskosten op basis van IKS]]=1,Tb_Activiteiten[[#Headers],[Arbeidskosten op basis van IKS]],"")))</f>
        <v/>
      </c>
      <c r="AI1098" t="str">
        <f>IF(ISNUMBER(FIND("overige",Methode_Keuze)),"",IF(Tb_Activiteiten[[#This Row],[Kosten derden exclusief btw]]=1,Tb_Activiteiten[[#Headers],[Kosten derden exclusief btw]],""))</f>
        <v/>
      </c>
      <c r="AJ1098" t="str">
        <f>IF(ISNUMBER(FIND("overige",Methode_Keuze)),"",IF(Tb_Activiteiten[[#This Row],[Niet verrekenbare btw]]=1,Tb_Activiteiten[[#Headers],[Niet verrekenbare btw]],""))</f>
        <v/>
      </c>
      <c r="AK1098" t="str">
        <f>IF(ISNUMBER(FIND("overige",Methode_Keuze)),"",IF(Tb_Activiteiten[[#This Row],[Grondkosten]]=1,Tb_Activiteiten[[#Headers],[Grondkosten]],""))</f>
        <v/>
      </c>
      <c r="AL1098" t="str">
        <f>IF(ISNUMBER(FIND("overige",Methode_Keuze)),"",IF(Tb_Activiteiten[[#This Row],[Bijdrage in natura (overige)]]=1,Tb_Activiteiten[[#Headers],[Bijdrage in natura (overige)]],""))</f>
        <v/>
      </c>
      <c r="AM1098" t="str">
        <f>IF(ISNUMBER(FIND("overige",Methode_Keuze)),"",IF(Tb_Activiteiten[[#This Row],[Bijdrage in natura (vrijwilligers)]]=1,Tb_Activiteiten[[#Headers],[Bijdrage in natura (vrijwilligers)]],""))</f>
        <v/>
      </c>
      <c r="AN1098" t="str">
        <f>IF(ISNUMBER(FIND("overige",Methode_Keuze)),"",IF(Tb_Activiteiten[[#This Row],[Afschrijvingskosten]]=1,Tb_Activiteiten[[#Headers],[Afschrijvingskosten]],""))</f>
        <v/>
      </c>
    </row>
    <row r="1099" spans="1:40" x14ac:dyDescent="0.25">
      <c r="A1099" s="192"/>
      <c r="B1099" s="192"/>
      <c r="C1099" s="192"/>
      <c r="D1099" s="192"/>
      <c r="E1099" s="192"/>
      <c r="F1099" s="192"/>
      <c r="G1099" s="192"/>
      <c r="L1099" s="71"/>
      <c r="N1099" t="str">
        <f>IFERROR(IF(VLOOKUP(Tb_Activiteiten[[#This Row],[Openstelling]],Tb_Openstelling[],2,0)=1,1,""),"")</f>
        <v/>
      </c>
      <c r="AA1099" t="str">
        <f>IF(ISNUMBER(FIND("arbeid",Methode_Keuze)),"",IF(ISNUMBER(FIND("arbeid",Methode_Keuze)),"",IF(Tb_Activiteiten[[#This Row],[Loonkosten]]=1,Tb_Activiteiten[[#Headers],[Loonkosten]],"")))</f>
        <v/>
      </c>
      <c r="AB1099" t="str">
        <f>IF(ISNUMBER(FIND("arbeid",Methode_Keuze)),"",IF(ISNUMBER(FIND("arbeid",Methode_Keuze)),"",IF(Tb_Activiteiten[[#This Row],[Eigen arbeid]]=1,Tb_Activiteiten[[#Headers],[Eigen arbeid]],"")))</f>
        <v/>
      </c>
      <c r="AC1099" t="str">
        <f>IF(ISNUMBER(FIND("arbeid",Methode_Keuze)),"",IF(ISNUMBER(FIND("arbeid",Methode_Keuze)),"",IF(Tb_Activiteiten[[#This Row],[Projectmedewerker]]=1,Tb_Activiteiten[[#Headers],[Projectmedewerker]],"")))</f>
        <v/>
      </c>
      <c r="AD1099" t="str">
        <f>IF(ISNUMBER(FIND("arbeid",Methode_Keuze)),"",IF(ISNUMBER(FIND("arbeid",Methode_Keuze)),"",IF(Tb_Activiteiten[[#This Row],[Landbouwer]]=1,Tb_Activiteiten[[#Headers],[Landbouwer]],"")))</f>
        <v/>
      </c>
      <c r="AE1099" t="str">
        <f>IF(ISNUMBER(FIND("arbeid",Methode_Keuze)),"",IF(ISNUMBER(FIND("arbeid",Methode_Keuze)),"",IF(Tb_Activiteiten[[#This Row],[Adviseur]]=1,Tb_Activiteiten[[#Headers],[Adviseur]],"")))</f>
        <v/>
      </c>
      <c r="AF1099" t="str">
        <f>IF(ISNUMBER(FIND("arbeid",Methode_Keuze)),"",IF(ISNUMBER(FIND("arbeid",Methode_Keuze)),"",IF(Tb_Activiteiten[[#This Row],[Projectleider/Expert]]=1,Tb_Activiteiten[[#Headers],[Projectleider/Expert]],"")))</f>
        <v/>
      </c>
      <c r="AG1099" t="str">
        <f>IF(ISNUMBER(FIND("arbeid",Methode_Keuze)),"",IF(ISNUMBER(FIND("arbeid",Methode_Keuze)),"",IF(Tb_Activiteiten[[#This Row],[Arbeidskosten]]=1,Tb_Activiteiten[[#Headers],[Arbeidskosten]],"")))</f>
        <v/>
      </c>
      <c r="AH1099" t="str">
        <f>IF(ISNUMBER(FIND("arbeid",Methode_Keuze)),"",IF(ISNUMBER(FIND("arbeid",Methode_Keuze)),"",IF(Tb_Activiteiten[[#This Row],[Arbeidskosten op basis van IKS]]=1,Tb_Activiteiten[[#Headers],[Arbeidskosten op basis van IKS]],"")))</f>
        <v/>
      </c>
      <c r="AI1099" t="str">
        <f>IF(ISNUMBER(FIND("overige",Methode_Keuze)),"",IF(Tb_Activiteiten[[#This Row],[Kosten derden exclusief btw]]=1,Tb_Activiteiten[[#Headers],[Kosten derden exclusief btw]],""))</f>
        <v/>
      </c>
      <c r="AJ1099" t="str">
        <f>IF(ISNUMBER(FIND("overige",Methode_Keuze)),"",IF(Tb_Activiteiten[[#This Row],[Niet verrekenbare btw]]=1,Tb_Activiteiten[[#Headers],[Niet verrekenbare btw]],""))</f>
        <v/>
      </c>
      <c r="AK1099" t="str">
        <f>IF(ISNUMBER(FIND("overige",Methode_Keuze)),"",IF(Tb_Activiteiten[[#This Row],[Grondkosten]]=1,Tb_Activiteiten[[#Headers],[Grondkosten]],""))</f>
        <v/>
      </c>
      <c r="AL1099" t="str">
        <f>IF(ISNUMBER(FIND("overige",Methode_Keuze)),"",IF(Tb_Activiteiten[[#This Row],[Bijdrage in natura (overige)]]=1,Tb_Activiteiten[[#Headers],[Bijdrage in natura (overige)]],""))</f>
        <v/>
      </c>
      <c r="AM1099" t="str">
        <f>IF(ISNUMBER(FIND("overige",Methode_Keuze)),"",IF(Tb_Activiteiten[[#This Row],[Bijdrage in natura (vrijwilligers)]]=1,Tb_Activiteiten[[#Headers],[Bijdrage in natura (vrijwilligers)]],""))</f>
        <v/>
      </c>
      <c r="AN1099" t="str">
        <f>IF(ISNUMBER(FIND("overige",Methode_Keuze)),"",IF(Tb_Activiteiten[[#This Row],[Afschrijvingskosten]]=1,Tb_Activiteiten[[#Headers],[Afschrijvingskosten]],""))</f>
        <v/>
      </c>
    </row>
    <row r="1100" spans="1:40" x14ac:dyDescent="0.25">
      <c r="A1100" s="192"/>
      <c r="B1100" s="192"/>
      <c r="C1100" s="192"/>
      <c r="D1100" s="192"/>
      <c r="E1100" s="192"/>
      <c r="F1100" s="192"/>
      <c r="G1100" s="192"/>
      <c r="L1100" s="71"/>
      <c r="N1100" t="str">
        <f>IFERROR(IF(VLOOKUP(Tb_Activiteiten[[#This Row],[Openstelling]],Tb_Openstelling[],2,0)=1,1,""),"")</f>
        <v/>
      </c>
      <c r="AA1100" t="str">
        <f>IF(ISNUMBER(FIND("arbeid",Methode_Keuze)),"",IF(ISNUMBER(FIND("arbeid",Methode_Keuze)),"",IF(Tb_Activiteiten[[#This Row],[Loonkosten]]=1,Tb_Activiteiten[[#Headers],[Loonkosten]],"")))</f>
        <v/>
      </c>
      <c r="AB1100" t="str">
        <f>IF(ISNUMBER(FIND("arbeid",Methode_Keuze)),"",IF(ISNUMBER(FIND("arbeid",Methode_Keuze)),"",IF(Tb_Activiteiten[[#This Row],[Eigen arbeid]]=1,Tb_Activiteiten[[#Headers],[Eigen arbeid]],"")))</f>
        <v/>
      </c>
      <c r="AC1100" t="str">
        <f>IF(ISNUMBER(FIND("arbeid",Methode_Keuze)),"",IF(ISNUMBER(FIND("arbeid",Methode_Keuze)),"",IF(Tb_Activiteiten[[#This Row],[Projectmedewerker]]=1,Tb_Activiteiten[[#Headers],[Projectmedewerker]],"")))</f>
        <v/>
      </c>
      <c r="AD1100" t="str">
        <f>IF(ISNUMBER(FIND("arbeid",Methode_Keuze)),"",IF(ISNUMBER(FIND("arbeid",Methode_Keuze)),"",IF(Tb_Activiteiten[[#This Row],[Landbouwer]]=1,Tb_Activiteiten[[#Headers],[Landbouwer]],"")))</f>
        <v/>
      </c>
      <c r="AE1100" t="str">
        <f>IF(ISNUMBER(FIND("arbeid",Methode_Keuze)),"",IF(ISNUMBER(FIND("arbeid",Methode_Keuze)),"",IF(Tb_Activiteiten[[#This Row],[Adviseur]]=1,Tb_Activiteiten[[#Headers],[Adviseur]],"")))</f>
        <v/>
      </c>
      <c r="AF1100" t="str">
        <f>IF(ISNUMBER(FIND("arbeid",Methode_Keuze)),"",IF(ISNUMBER(FIND("arbeid",Methode_Keuze)),"",IF(Tb_Activiteiten[[#This Row],[Projectleider/Expert]]=1,Tb_Activiteiten[[#Headers],[Projectleider/Expert]],"")))</f>
        <v/>
      </c>
      <c r="AG1100" t="str">
        <f>IF(ISNUMBER(FIND("arbeid",Methode_Keuze)),"",IF(ISNUMBER(FIND("arbeid",Methode_Keuze)),"",IF(Tb_Activiteiten[[#This Row],[Arbeidskosten]]=1,Tb_Activiteiten[[#Headers],[Arbeidskosten]],"")))</f>
        <v/>
      </c>
      <c r="AH1100" t="str">
        <f>IF(ISNUMBER(FIND("arbeid",Methode_Keuze)),"",IF(ISNUMBER(FIND("arbeid",Methode_Keuze)),"",IF(Tb_Activiteiten[[#This Row],[Arbeidskosten op basis van IKS]]=1,Tb_Activiteiten[[#Headers],[Arbeidskosten op basis van IKS]],"")))</f>
        <v/>
      </c>
      <c r="AI1100" t="str">
        <f>IF(ISNUMBER(FIND("overige",Methode_Keuze)),"",IF(Tb_Activiteiten[[#This Row],[Kosten derden exclusief btw]]=1,Tb_Activiteiten[[#Headers],[Kosten derden exclusief btw]],""))</f>
        <v/>
      </c>
      <c r="AJ1100" t="str">
        <f>IF(ISNUMBER(FIND("overige",Methode_Keuze)),"",IF(Tb_Activiteiten[[#This Row],[Niet verrekenbare btw]]=1,Tb_Activiteiten[[#Headers],[Niet verrekenbare btw]],""))</f>
        <v/>
      </c>
      <c r="AK1100" t="str">
        <f>IF(ISNUMBER(FIND("overige",Methode_Keuze)),"",IF(Tb_Activiteiten[[#This Row],[Grondkosten]]=1,Tb_Activiteiten[[#Headers],[Grondkosten]],""))</f>
        <v/>
      </c>
      <c r="AL1100" t="str">
        <f>IF(ISNUMBER(FIND("overige",Methode_Keuze)),"",IF(Tb_Activiteiten[[#This Row],[Bijdrage in natura (overige)]]=1,Tb_Activiteiten[[#Headers],[Bijdrage in natura (overige)]],""))</f>
        <v/>
      </c>
      <c r="AM1100" t="str">
        <f>IF(ISNUMBER(FIND("overige",Methode_Keuze)),"",IF(Tb_Activiteiten[[#This Row],[Bijdrage in natura (vrijwilligers)]]=1,Tb_Activiteiten[[#Headers],[Bijdrage in natura (vrijwilligers)]],""))</f>
        <v/>
      </c>
      <c r="AN1100" t="str">
        <f>IF(ISNUMBER(FIND("overige",Methode_Keuze)),"",IF(Tb_Activiteiten[[#This Row],[Afschrijvingskosten]]=1,Tb_Activiteiten[[#Headers],[Afschrijvingskosten]],""))</f>
        <v/>
      </c>
    </row>
    <row r="1101" spans="1:40" x14ac:dyDescent="0.25">
      <c r="A1101" s="192"/>
      <c r="B1101" s="192"/>
      <c r="C1101" s="192"/>
      <c r="D1101" s="192"/>
      <c r="E1101" s="192"/>
      <c r="F1101" s="192"/>
      <c r="G1101" s="192"/>
      <c r="L1101" s="71"/>
      <c r="N1101" t="str">
        <f>IFERROR(IF(VLOOKUP(Tb_Activiteiten[[#This Row],[Openstelling]],Tb_Openstelling[],2,0)=1,1,""),"")</f>
        <v/>
      </c>
      <c r="AA1101" t="str">
        <f>IF(ISNUMBER(FIND("arbeid",Methode_Keuze)),"",IF(ISNUMBER(FIND("arbeid",Methode_Keuze)),"",IF(Tb_Activiteiten[[#This Row],[Loonkosten]]=1,Tb_Activiteiten[[#Headers],[Loonkosten]],"")))</f>
        <v/>
      </c>
      <c r="AB1101" t="str">
        <f>IF(ISNUMBER(FIND("arbeid",Methode_Keuze)),"",IF(ISNUMBER(FIND("arbeid",Methode_Keuze)),"",IF(Tb_Activiteiten[[#This Row],[Eigen arbeid]]=1,Tb_Activiteiten[[#Headers],[Eigen arbeid]],"")))</f>
        <v/>
      </c>
      <c r="AC1101" t="str">
        <f>IF(ISNUMBER(FIND("arbeid",Methode_Keuze)),"",IF(ISNUMBER(FIND("arbeid",Methode_Keuze)),"",IF(Tb_Activiteiten[[#This Row],[Projectmedewerker]]=1,Tb_Activiteiten[[#Headers],[Projectmedewerker]],"")))</f>
        <v/>
      </c>
      <c r="AD1101" t="str">
        <f>IF(ISNUMBER(FIND("arbeid",Methode_Keuze)),"",IF(ISNUMBER(FIND("arbeid",Methode_Keuze)),"",IF(Tb_Activiteiten[[#This Row],[Landbouwer]]=1,Tb_Activiteiten[[#Headers],[Landbouwer]],"")))</f>
        <v/>
      </c>
      <c r="AE1101" t="str">
        <f>IF(ISNUMBER(FIND("arbeid",Methode_Keuze)),"",IF(ISNUMBER(FIND("arbeid",Methode_Keuze)),"",IF(Tb_Activiteiten[[#This Row],[Adviseur]]=1,Tb_Activiteiten[[#Headers],[Adviseur]],"")))</f>
        <v/>
      </c>
      <c r="AF1101" t="str">
        <f>IF(ISNUMBER(FIND("arbeid",Methode_Keuze)),"",IF(ISNUMBER(FIND("arbeid",Methode_Keuze)),"",IF(Tb_Activiteiten[[#This Row],[Projectleider/Expert]]=1,Tb_Activiteiten[[#Headers],[Projectleider/Expert]],"")))</f>
        <v/>
      </c>
      <c r="AG1101" t="str">
        <f>IF(ISNUMBER(FIND("arbeid",Methode_Keuze)),"",IF(ISNUMBER(FIND("arbeid",Methode_Keuze)),"",IF(Tb_Activiteiten[[#This Row],[Arbeidskosten]]=1,Tb_Activiteiten[[#Headers],[Arbeidskosten]],"")))</f>
        <v/>
      </c>
      <c r="AH1101" t="str">
        <f>IF(ISNUMBER(FIND("arbeid",Methode_Keuze)),"",IF(ISNUMBER(FIND("arbeid",Methode_Keuze)),"",IF(Tb_Activiteiten[[#This Row],[Arbeidskosten op basis van IKS]]=1,Tb_Activiteiten[[#Headers],[Arbeidskosten op basis van IKS]],"")))</f>
        <v/>
      </c>
      <c r="AI1101" t="str">
        <f>IF(ISNUMBER(FIND("overige",Methode_Keuze)),"",IF(Tb_Activiteiten[[#This Row],[Kosten derden exclusief btw]]=1,Tb_Activiteiten[[#Headers],[Kosten derden exclusief btw]],""))</f>
        <v/>
      </c>
      <c r="AJ1101" t="str">
        <f>IF(ISNUMBER(FIND("overige",Methode_Keuze)),"",IF(Tb_Activiteiten[[#This Row],[Niet verrekenbare btw]]=1,Tb_Activiteiten[[#Headers],[Niet verrekenbare btw]],""))</f>
        <v/>
      </c>
      <c r="AK1101" t="str">
        <f>IF(ISNUMBER(FIND("overige",Methode_Keuze)),"",IF(Tb_Activiteiten[[#This Row],[Grondkosten]]=1,Tb_Activiteiten[[#Headers],[Grondkosten]],""))</f>
        <v/>
      </c>
      <c r="AL1101" t="str">
        <f>IF(ISNUMBER(FIND("overige",Methode_Keuze)),"",IF(Tb_Activiteiten[[#This Row],[Bijdrage in natura (overige)]]=1,Tb_Activiteiten[[#Headers],[Bijdrage in natura (overige)]],""))</f>
        <v/>
      </c>
      <c r="AM1101" t="str">
        <f>IF(ISNUMBER(FIND("overige",Methode_Keuze)),"",IF(Tb_Activiteiten[[#This Row],[Bijdrage in natura (vrijwilligers)]]=1,Tb_Activiteiten[[#Headers],[Bijdrage in natura (vrijwilligers)]],""))</f>
        <v/>
      </c>
      <c r="AN1101" t="str">
        <f>IF(ISNUMBER(FIND("overige",Methode_Keuze)),"",IF(Tb_Activiteiten[[#This Row],[Afschrijvingskosten]]=1,Tb_Activiteiten[[#Headers],[Afschrijvingskosten]],""))</f>
        <v/>
      </c>
    </row>
    <row r="1102" spans="1:40" x14ac:dyDescent="0.25">
      <c r="A1102" s="192"/>
      <c r="B1102" s="192"/>
      <c r="C1102" s="192"/>
      <c r="D1102" s="192"/>
      <c r="E1102" s="192"/>
      <c r="F1102" s="192"/>
      <c r="G1102" s="192"/>
      <c r="L1102" s="71"/>
      <c r="N1102" t="str">
        <f>IFERROR(IF(VLOOKUP(Tb_Activiteiten[[#This Row],[Openstelling]],Tb_Openstelling[],2,0)=1,1,""),"")</f>
        <v/>
      </c>
      <c r="AA1102" t="str">
        <f>IF(ISNUMBER(FIND("arbeid",Methode_Keuze)),"",IF(ISNUMBER(FIND("arbeid",Methode_Keuze)),"",IF(Tb_Activiteiten[[#This Row],[Loonkosten]]=1,Tb_Activiteiten[[#Headers],[Loonkosten]],"")))</f>
        <v/>
      </c>
      <c r="AB1102" t="str">
        <f>IF(ISNUMBER(FIND("arbeid",Methode_Keuze)),"",IF(ISNUMBER(FIND("arbeid",Methode_Keuze)),"",IF(Tb_Activiteiten[[#This Row],[Eigen arbeid]]=1,Tb_Activiteiten[[#Headers],[Eigen arbeid]],"")))</f>
        <v/>
      </c>
      <c r="AC1102" t="str">
        <f>IF(ISNUMBER(FIND("arbeid",Methode_Keuze)),"",IF(ISNUMBER(FIND("arbeid",Methode_Keuze)),"",IF(Tb_Activiteiten[[#This Row],[Projectmedewerker]]=1,Tb_Activiteiten[[#Headers],[Projectmedewerker]],"")))</f>
        <v/>
      </c>
      <c r="AD1102" t="str">
        <f>IF(ISNUMBER(FIND("arbeid",Methode_Keuze)),"",IF(ISNUMBER(FIND("arbeid",Methode_Keuze)),"",IF(Tb_Activiteiten[[#This Row],[Landbouwer]]=1,Tb_Activiteiten[[#Headers],[Landbouwer]],"")))</f>
        <v/>
      </c>
      <c r="AE1102" t="str">
        <f>IF(ISNUMBER(FIND("arbeid",Methode_Keuze)),"",IF(ISNUMBER(FIND("arbeid",Methode_Keuze)),"",IF(Tb_Activiteiten[[#This Row],[Adviseur]]=1,Tb_Activiteiten[[#Headers],[Adviseur]],"")))</f>
        <v/>
      </c>
      <c r="AF1102" t="str">
        <f>IF(ISNUMBER(FIND("arbeid",Methode_Keuze)),"",IF(ISNUMBER(FIND("arbeid",Methode_Keuze)),"",IF(Tb_Activiteiten[[#This Row],[Projectleider/Expert]]=1,Tb_Activiteiten[[#Headers],[Projectleider/Expert]],"")))</f>
        <v/>
      </c>
      <c r="AG1102" t="str">
        <f>IF(ISNUMBER(FIND("arbeid",Methode_Keuze)),"",IF(ISNUMBER(FIND("arbeid",Methode_Keuze)),"",IF(Tb_Activiteiten[[#This Row],[Arbeidskosten]]=1,Tb_Activiteiten[[#Headers],[Arbeidskosten]],"")))</f>
        <v/>
      </c>
      <c r="AH1102" t="str">
        <f>IF(ISNUMBER(FIND("arbeid",Methode_Keuze)),"",IF(ISNUMBER(FIND("arbeid",Methode_Keuze)),"",IF(Tb_Activiteiten[[#This Row],[Arbeidskosten op basis van IKS]]=1,Tb_Activiteiten[[#Headers],[Arbeidskosten op basis van IKS]],"")))</f>
        <v/>
      </c>
      <c r="AI1102" t="str">
        <f>IF(ISNUMBER(FIND("overige",Methode_Keuze)),"",IF(Tb_Activiteiten[[#This Row],[Kosten derden exclusief btw]]=1,Tb_Activiteiten[[#Headers],[Kosten derden exclusief btw]],""))</f>
        <v/>
      </c>
      <c r="AJ1102" t="str">
        <f>IF(ISNUMBER(FIND("overige",Methode_Keuze)),"",IF(Tb_Activiteiten[[#This Row],[Niet verrekenbare btw]]=1,Tb_Activiteiten[[#Headers],[Niet verrekenbare btw]],""))</f>
        <v/>
      </c>
      <c r="AK1102" t="str">
        <f>IF(ISNUMBER(FIND("overige",Methode_Keuze)),"",IF(Tb_Activiteiten[[#This Row],[Grondkosten]]=1,Tb_Activiteiten[[#Headers],[Grondkosten]],""))</f>
        <v/>
      </c>
      <c r="AL1102" t="str">
        <f>IF(ISNUMBER(FIND("overige",Methode_Keuze)),"",IF(Tb_Activiteiten[[#This Row],[Bijdrage in natura (overige)]]=1,Tb_Activiteiten[[#Headers],[Bijdrage in natura (overige)]],""))</f>
        <v/>
      </c>
      <c r="AM1102" t="str">
        <f>IF(ISNUMBER(FIND("overige",Methode_Keuze)),"",IF(Tb_Activiteiten[[#This Row],[Bijdrage in natura (vrijwilligers)]]=1,Tb_Activiteiten[[#Headers],[Bijdrage in natura (vrijwilligers)]],""))</f>
        <v/>
      </c>
      <c r="AN1102" t="str">
        <f>IF(ISNUMBER(FIND("overige",Methode_Keuze)),"",IF(Tb_Activiteiten[[#This Row],[Afschrijvingskosten]]=1,Tb_Activiteiten[[#Headers],[Afschrijvingskosten]],""))</f>
        <v/>
      </c>
    </row>
    <row r="1103" spans="1:40" x14ac:dyDescent="0.25">
      <c r="A1103" s="192"/>
      <c r="B1103" s="192"/>
      <c r="C1103" s="192"/>
      <c r="D1103" s="192"/>
      <c r="E1103" s="192"/>
      <c r="F1103" s="192"/>
      <c r="G1103" s="192"/>
      <c r="L1103" s="71"/>
      <c r="N1103" t="str">
        <f>IFERROR(IF(VLOOKUP(Tb_Activiteiten[[#This Row],[Openstelling]],Tb_Openstelling[],2,0)=1,1,""),"")</f>
        <v/>
      </c>
      <c r="AA1103" t="str">
        <f>IF(ISNUMBER(FIND("arbeid",Methode_Keuze)),"",IF(ISNUMBER(FIND("arbeid",Methode_Keuze)),"",IF(Tb_Activiteiten[[#This Row],[Loonkosten]]=1,Tb_Activiteiten[[#Headers],[Loonkosten]],"")))</f>
        <v/>
      </c>
      <c r="AB1103" t="str">
        <f>IF(ISNUMBER(FIND("arbeid",Methode_Keuze)),"",IF(ISNUMBER(FIND("arbeid",Methode_Keuze)),"",IF(Tb_Activiteiten[[#This Row],[Eigen arbeid]]=1,Tb_Activiteiten[[#Headers],[Eigen arbeid]],"")))</f>
        <v/>
      </c>
      <c r="AC1103" t="str">
        <f>IF(ISNUMBER(FIND("arbeid",Methode_Keuze)),"",IF(ISNUMBER(FIND("arbeid",Methode_Keuze)),"",IF(Tb_Activiteiten[[#This Row],[Projectmedewerker]]=1,Tb_Activiteiten[[#Headers],[Projectmedewerker]],"")))</f>
        <v/>
      </c>
      <c r="AD1103" t="str">
        <f>IF(ISNUMBER(FIND("arbeid",Methode_Keuze)),"",IF(ISNUMBER(FIND("arbeid",Methode_Keuze)),"",IF(Tb_Activiteiten[[#This Row],[Landbouwer]]=1,Tb_Activiteiten[[#Headers],[Landbouwer]],"")))</f>
        <v/>
      </c>
      <c r="AE1103" t="str">
        <f>IF(ISNUMBER(FIND("arbeid",Methode_Keuze)),"",IF(ISNUMBER(FIND("arbeid",Methode_Keuze)),"",IF(Tb_Activiteiten[[#This Row],[Adviseur]]=1,Tb_Activiteiten[[#Headers],[Adviseur]],"")))</f>
        <v/>
      </c>
      <c r="AF1103" t="str">
        <f>IF(ISNUMBER(FIND("arbeid",Methode_Keuze)),"",IF(ISNUMBER(FIND("arbeid",Methode_Keuze)),"",IF(Tb_Activiteiten[[#This Row],[Projectleider/Expert]]=1,Tb_Activiteiten[[#Headers],[Projectleider/Expert]],"")))</f>
        <v/>
      </c>
      <c r="AG1103" t="str">
        <f>IF(ISNUMBER(FIND("arbeid",Methode_Keuze)),"",IF(ISNUMBER(FIND("arbeid",Methode_Keuze)),"",IF(Tb_Activiteiten[[#This Row],[Arbeidskosten]]=1,Tb_Activiteiten[[#Headers],[Arbeidskosten]],"")))</f>
        <v/>
      </c>
      <c r="AH1103" t="str">
        <f>IF(ISNUMBER(FIND("arbeid",Methode_Keuze)),"",IF(ISNUMBER(FIND("arbeid",Methode_Keuze)),"",IF(Tb_Activiteiten[[#This Row],[Arbeidskosten op basis van IKS]]=1,Tb_Activiteiten[[#Headers],[Arbeidskosten op basis van IKS]],"")))</f>
        <v/>
      </c>
      <c r="AI1103" t="str">
        <f>IF(ISNUMBER(FIND("overige",Methode_Keuze)),"",IF(Tb_Activiteiten[[#This Row],[Kosten derden exclusief btw]]=1,Tb_Activiteiten[[#Headers],[Kosten derden exclusief btw]],""))</f>
        <v/>
      </c>
      <c r="AJ1103" t="str">
        <f>IF(ISNUMBER(FIND("overige",Methode_Keuze)),"",IF(Tb_Activiteiten[[#This Row],[Niet verrekenbare btw]]=1,Tb_Activiteiten[[#Headers],[Niet verrekenbare btw]],""))</f>
        <v/>
      </c>
      <c r="AK1103" t="str">
        <f>IF(ISNUMBER(FIND("overige",Methode_Keuze)),"",IF(Tb_Activiteiten[[#This Row],[Grondkosten]]=1,Tb_Activiteiten[[#Headers],[Grondkosten]],""))</f>
        <v/>
      </c>
      <c r="AL1103" t="str">
        <f>IF(ISNUMBER(FIND("overige",Methode_Keuze)),"",IF(Tb_Activiteiten[[#This Row],[Bijdrage in natura (overige)]]=1,Tb_Activiteiten[[#Headers],[Bijdrage in natura (overige)]],""))</f>
        <v/>
      </c>
      <c r="AM1103" t="str">
        <f>IF(ISNUMBER(FIND("overige",Methode_Keuze)),"",IF(Tb_Activiteiten[[#This Row],[Bijdrage in natura (vrijwilligers)]]=1,Tb_Activiteiten[[#Headers],[Bijdrage in natura (vrijwilligers)]],""))</f>
        <v/>
      </c>
      <c r="AN1103" t="str">
        <f>IF(ISNUMBER(FIND("overige",Methode_Keuze)),"",IF(Tb_Activiteiten[[#This Row],[Afschrijvingskosten]]=1,Tb_Activiteiten[[#Headers],[Afschrijvingskosten]],""))</f>
        <v/>
      </c>
    </row>
    <row r="1104" spans="1:40" x14ac:dyDescent="0.25">
      <c r="A1104" s="192"/>
      <c r="B1104" s="192"/>
      <c r="C1104" s="192"/>
      <c r="D1104" s="192"/>
      <c r="E1104" s="192"/>
      <c r="F1104" s="192"/>
      <c r="G1104" s="192"/>
      <c r="L1104" s="71"/>
      <c r="N1104" t="str">
        <f>IFERROR(IF(VLOOKUP(Tb_Activiteiten[[#This Row],[Openstelling]],Tb_Openstelling[],2,0)=1,1,""),"")</f>
        <v/>
      </c>
      <c r="AA1104" t="str">
        <f>IF(ISNUMBER(FIND("arbeid",Methode_Keuze)),"",IF(ISNUMBER(FIND("arbeid",Methode_Keuze)),"",IF(Tb_Activiteiten[[#This Row],[Loonkosten]]=1,Tb_Activiteiten[[#Headers],[Loonkosten]],"")))</f>
        <v/>
      </c>
      <c r="AB1104" t="str">
        <f>IF(ISNUMBER(FIND("arbeid",Methode_Keuze)),"",IF(ISNUMBER(FIND("arbeid",Methode_Keuze)),"",IF(Tb_Activiteiten[[#This Row],[Eigen arbeid]]=1,Tb_Activiteiten[[#Headers],[Eigen arbeid]],"")))</f>
        <v/>
      </c>
      <c r="AC1104" t="str">
        <f>IF(ISNUMBER(FIND("arbeid",Methode_Keuze)),"",IF(ISNUMBER(FIND("arbeid",Methode_Keuze)),"",IF(Tb_Activiteiten[[#This Row],[Projectmedewerker]]=1,Tb_Activiteiten[[#Headers],[Projectmedewerker]],"")))</f>
        <v/>
      </c>
      <c r="AD1104" t="str">
        <f>IF(ISNUMBER(FIND("arbeid",Methode_Keuze)),"",IF(ISNUMBER(FIND("arbeid",Methode_Keuze)),"",IF(Tb_Activiteiten[[#This Row],[Landbouwer]]=1,Tb_Activiteiten[[#Headers],[Landbouwer]],"")))</f>
        <v/>
      </c>
      <c r="AE1104" t="str">
        <f>IF(ISNUMBER(FIND("arbeid",Methode_Keuze)),"",IF(ISNUMBER(FIND("arbeid",Methode_Keuze)),"",IF(Tb_Activiteiten[[#This Row],[Adviseur]]=1,Tb_Activiteiten[[#Headers],[Adviseur]],"")))</f>
        <v/>
      </c>
      <c r="AF1104" t="str">
        <f>IF(ISNUMBER(FIND("arbeid",Methode_Keuze)),"",IF(ISNUMBER(FIND("arbeid",Methode_Keuze)),"",IF(Tb_Activiteiten[[#This Row],[Projectleider/Expert]]=1,Tb_Activiteiten[[#Headers],[Projectleider/Expert]],"")))</f>
        <v/>
      </c>
      <c r="AG1104" t="str">
        <f>IF(ISNUMBER(FIND("arbeid",Methode_Keuze)),"",IF(ISNUMBER(FIND("arbeid",Methode_Keuze)),"",IF(Tb_Activiteiten[[#This Row],[Arbeidskosten]]=1,Tb_Activiteiten[[#Headers],[Arbeidskosten]],"")))</f>
        <v/>
      </c>
      <c r="AH1104" t="str">
        <f>IF(ISNUMBER(FIND("arbeid",Methode_Keuze)),"",IF(ISNUMBER(FIND("arbeid",Methode_Keuze)),"",IF(Tb_Activiteiten[[#This Row],[Arbeidskosten op basis van IKS]]=1,Tb_Activiteiten[[#Headers],[Arbeidskosten op basis van IKS]],"")))</f>
        <v/>
      </c>
      <c r="AI1104" t="str">
        <f>IF(ISNUMBER(FIND("overige",Methode_Keuze)),"",IF(Tb_Activiteiten[[#This Row],[Kosten derden exclusief btw]]=1,Tb_Activiteiten[[#Headers],[Kosten derden exclusief btw]],""))</f>
        <v/>
      </c>
      <c r="AJ1104" t="str">
        <f>IF(ISNUMBER(FIND("overige",Methode_Keuze)),"",IF(Tb_Activiteiten[[#This Row],[Niet verrekenbare btw]]=1,Tb_Activiteiten[[#Headers],[Niet verrekenbare btw]],""))</f>
        <v/>
      </c>
      <c r="AK1104" t="str">
        <f>IF(ISNUMBER(FIND("overige",Methode_Keuze)),"",IF(Tb_Activiteiten[[#This Row],[Grondkosten]]=1,Tb_Activiteiten[[#Headers],[Grondkosten]],""))</f>
        <v/>
      </c>
      <c r="AL1104" t="str">
        <f>IF(ISNUMBER(FIND("overige",Methode_Keuze)),"",IF(Tb_Activiteiten[[#This Row],[Bijdrage in natura (overige)]]=1,Tb_Activiteiten[[#Headers],[Bijdrage in natura (overige)]],""))</f>
        <v/>
      </c>
      <c r="AM1104" t="str">
        <f>IF(ISNUMBER(FIND("overige",Methode_Keuze)),"",IF(Tb_Activiteiten[[#This Row],[Bijdrage in natura (vrijwilligers)]]=1,Tb_Activiteiten[[#Headers],[Bijdrage in natura (vrijwilligers)]],""))</f>
        <v/>
      </c>
      <c r="AN1104" t="str">
        <f>IF(ISNUMBER(FIND("overige",Methode_Keuze)),"",IF(Tb_Activiteiten[[#This Row],[Afschrijvingskosten]]=1,Tb_Activiteiten[[#Headers],[Afschrijvingskosten]],""))</f>
        <v/>
      </c>
    </row>
    <row r="1105" spans="1:40" x14ac:dyDescent="0.25">
      <c r="A1105" s="192"/>
      <c r="B1105" s="192"/>
      <c r="C1105" s="192"/>
      <c r="D1105" s="192"/>
      <c r="E1105" s="192"/>
      <c r="F1105" s="192"/>
      <c r="G1105" s="192"/>
      <c r="L1105" s="71"/>
      <c r="N1105" t="str">
        <f>IFERROR(IF(VLOOKUP(Tb_Activiteiten[[#This Row],[Openstelling]],Tb_Openstelling[],2,0)=1,1,""),"")</f>
        <v/>
      </c>
      <c r="AA1105" t="str">
        <f>IF(ISNUMBER(FIND("arbeid",Methode_Keuze)),"",IF(ISNUMBER(FIND("arbeid",Methode_Keuze)),"",IF(Tb_Activiteiten[[#This Row],[Loonkosten]]=1,Tb_Activiteiten[[#Headers],[Loonkosten]],"")))</f>
        <v/>
      </c>
      <c r="AB1105" t="str">
        <f>IF(ISNUMBER(FIND("arbeid",Methode_Keuze)),"",IF(ISNUMBER(FIND("arbeid",Methode_Keuze)),"",IF(Tb_Activiteiten[[#This Row],[Eigen arbeid]]=1,Tb_Activiteiten[[#Headers],[Eigen arbeid]],"")))</f>
        <v/>
      </c>
      <c r="AC1105" t="str">
        <f>IF(ISNUMBER(FIND("arbeid",Methode_Keuze)),"",IF(ISNUMBER(FIND("arbeid",Methode_Keuze)),"",IF(Tb_Activiteiten[[#This Row],[Projectmedewerker]]=1,Tb_Activiteiten[[#Headers],[Projectmedewerker]],"")))</f>
        <v/>
      </c>
      <c r="AD1105" t="str">
        <f>IF(ISNUMBER(FIND("arbeid",Methode_Keuze)),"",IF(ISNUMBER(FIND("arbeid",Methode_Keuze)),"",IF(Tb_Activiteiten[[#This Row],[Landbouwer]]=1,Tb_Activiteiten[[#Headers],[Landbouwer]],"")))</f>
        <v/>
      </c>
      <c r="AE1105" t="str">
        <f>IF(ISNUMBER(FIND("arbeid",Methode_Keuze)),"",IF(ISNUMBER(FIND("arbeid",Methode_Keuze)),"",IF(Tb_Activiteiten[[#This Row],[Adviseur]]=1,Tb_Activiteiten[[#Headers],[Adviseur]],"")))</f>
        <v/>
      </c>
      <c r="AF1105" t="str">
        <f>IF(ISNUMBER(FIND("arbeid",Methode_Keuze)),"",IF(ISNUMBER(FIND("arbeid",Methode_Keuze)),"",IF(Tb_Activiteiten[[#This Row],[Projectleider/Expert]]=1,Tb_Activiteiten[[#Headers],[Projectleider/Expert]],"")))</f>
        <v/>
      </c>
      <c r="AG1105" t="str">
        <f>IF(ISNUMBER(FIND("arbeid",Methode_Keuze)),"",IF(ISNUMBER(FIND("arbeid",Methode_Keuze)),"",IF(Tb_Activiteiten[[#This Row],[Arbeidskosten]]=1,Tb_Activiteiten[[#Headers],[Arbeidskosten]],"")))</f>
        <v/>
      </c>
      <c r="AH1105" t="str">
        <f>IF(ISNUMBER(FIND("arbeid",Methode_Keuze)),"",IF(ISNUMBER(FIND("arbeid",Methode_Keuze)),"",IF(Tb_Activiteiten[[#This Row],[Arbeidskosten op basis van IKS]]=1,Tb_Activiteiten[[#Headers],[Arbeidskosten op basis van IKS]],"")))</f>
        <v/>
      </c>
      <c r="AI1105" t="str">
        <f>IF(ISNUMBER(FIND("overige",Methode_Keuze)),"",IF(Tb_Activiteiten[[#This Row],[Kosten derden exclusief btw]]=1,Tb_Activiteiten[[#Headers],[Kosten derden exclusief btw]],""))</f>
        <v/>
      </c>
      <c r="AJ1105" t="str">
        <f>IF(ISNUMBER(FIND("overige",Methode_Keuze)),"",IF(Tb_Activiteiten[[#This Row],[Niet verrekenbare btw]]=1,Tb_Activiteiten[[#Headers],[Niet verrekenbare btw]],""))</f>
        <v/>
      </c>
      <c r="AK1105" t="str">
        <f>IF(ISNUMBER(FIND("overige",Methode_Keuze)),"",IF(Tb_Activiteiten[[#This Row],[Grondkosten]]=1,Tb_Activiteiten[[#Headers],[Grondkosten]],""))</f>
        <v/>
      </c>
      <c r="AL1105" t="str">
        <f>IF(ISNUMBER(FIND("overige",Methode_Keuze)),"",IF(Tb_Activiteiten[[#This Row],[Bijdrage in natura (overige)]]=1,Tb_Activiteiten[[#Headers],[Bijdrage in natura (overige)]],""))</f>
        <v/>
      </c>
      <c r="AM1105" t="str">
        <f>IF(ISNUMBER(FIND("overige",Methode_Keuze)),"",IF(Tb_Activiteiten[[#This Row],[Bijdrage in natura (vrijwilligers)]]=1,Tb_Activiteiten[[#Headers],[Bijdrage in natura (vrijwilligers)]],""))</f>
        <v/>
      </c>
      <c r="AN1105" t="str">
        <f>IF(ISNUMBER(FIND("overige",Methode_Keuze)),"",IF(Tb_Activiteiten[[#This Row],[Afschrijvingskosten]]=1,Tb_Activiteiten[[#Headers],[Afschrijvingskosten]],""))</f>
        <v/>
      </c>
    </row>
    <row r="1106" spans="1:40" x14ac:dyDescent="0.25">
      <c r="A1106" s="192"/>
      <c r="B1106" s="192"/>
      <c r="C1106" s="192"/>
      <c r="D1106" s="192"/>
      <c r="E1106" s="192"/>
      <c r="F1106" s="192"/>
      <c r="G1106" s="192"/>
      <c r="L1106" s="71"/>
      <c r="N1106" t="str">
        <f>IFERROR(IF(VLOOKUP(Tb_Activiteiten[[#This Row],[Openstelling]],Tb_Openstelling[],2,0)=1,1,""),"")</f>
        <v/>
      </c>
      <c r="AA1106" t="str">
        <f>IF(ISNUMBER(FIND("arbeid",Methode_Keuze)),"",IF(ISNUMBER(FIND("arbeid",Methode_Keuze)),"",IF(Tb_Activiteiten[[#This Row],[Loonkosten]]=1,Tb_Activiteiten[[#Headers],[Loonkosten]],"")))</f>
        <v/>
      </c>
      <c r="AB1106" t="str">
        <f>IF(ISNUMBER(FIND("arbeid",Methode_Keuze)),"",IF(ISNUMBER(FIND("arbeid",Methode_Keuze)),"",IF(Tb_Activiteiten[[#This Row],[Eigen arbeid]]=1,Tb_Activiteiten[[#Headers],[Eigen arbeid]],"")))</f>
        <v/>
      </c>
      <c r="AC1106" t="str">
        <f>IF(ISNUMBER(FIND("arbeid",Methode_Keuze)),"",IF(ISNUMBER(FIND("arbeid",Methode_Keuze)),"",IF(Tb_Activiteiten[[#This Row],[Projectmedewerker]]=1,Tb_Activiteiten[[#Headers],[Projectmedewerker]],"")))</f>
        <v/>
      </c>
      <c r="AD1106" t="str">
        <f>IF(ISNUMBER(FIND("arbeid",Methode_Keuze)),"",IF(ISNUMBER(FIND("arbeid",Methode_Keuze)),"",IF(Tb_Activiteiten[[#This Row],[Landbouwer]]=1,Tb_Activiteiten[[#Headers],[Landbouwer]],"")))</f>
        <v/>
      </c>
      <c r="AE1106" t="str">
        <f>IF(ISNUMBER(FIND("arbeid",Methode_Keuze)),"",IF(ISNUMBER(FIND("arbeid",Methode_Keuze)),"",IF(Tb_Activiteiten[[#This Row],[Adviseur]]=1,Tb_Activiteiten[[#Headers],[Adviseur]],"")))</f>
        <v/>
      </c>
      <c r="AF1106" t="str">
        <f>IF(ISNUMBER(FIND("arbeid",Methode_Keuze)),"",IF(ISNUMBER(FIND("arbeid",Methode_Keuze)),"",IF(Tb_Activiteiten[[#This Row],[Projectleider/Expert]]=1,Tb_Activiteiten[[#Headers],[Projectleider/Expert]],"")))</f>
        <v/>
      </c>
      <c r="AG1106" t="str">
        <f>IF(ISNUMBER(FIND("arbeid",Methode_Keuze)),"",IF(ISNUMBER(FIND("arbeid",Methode_Keuze)),"",IF(Tb_Activiteiten[[#This Row],[Arbeidskosten]]=1,Tb_Activiteiten[[#Headers],[Arbeidskosten]],"")))</f>
        <v/>
      </c>
      <c r="AH1106" t="str">
        <f>IF(ISNUMBER(FIND("arbeid",Methode_Keuze)),"",IF(ISNUMBER(FIND("arbeid",Methode_Keuze)),"",IF(Tb_Activiteiten[[#This Row],[Arbeidskosten op basis van IKS]]=1,Tb_Activiteiten[[#Headers],[Arbeidskosten op basis van IKS]],"")))</f>
        <v/>
      </c>
      <c r="AI1106" t="str">
        <f>IF(ISNUMBER(FIND("overige",Methode_Keuze)),"",IF(Tb_Activiteiten[[#This Row],[Kosten derden exclusief btw]]=1,Tb_Activiteiten[[#Headers],[Kosten derden exclusief btw]],""))</f>
        <v/>
      </c>
      <c r="AJ1106" t="str">
        <f>IF(ISNUMBER(FIND("overige",Methode_Keuze)),"",IF(Tb_Activiteiten[[#This Row],[Niet verrekenbare btw]]=1,Tb_Activiteiten[[#Headers],[Niet verrekenbare btw]],""))</f>
        <v/>
      </c>
      <c r="AK1106" t="str">
        <f>IF(ISNUMBER(FIND("overige",Methode_Keuze)),"",IF(Tb_Activiteiten[[#This Row],[Grondkosten]]=1,Tb_Activiteiten[[#Headers],[Grondkosten]],""))</f>
        <v/>
      </c>
      <c r="AL1106" t="str">
        <f>IF(ISNUMBER(FIND("overige",Methode_Keuze)),"",IF(Tb_Activiteiten[[#This Row],[Bijdrage in natura (overige)]]=1,Tb_Activiteiten[[#Headers],[Bijdrage in natura (overige)]],""))</f>
        <v/>
      </c>
      <c r="AM1106" t="str">
        <f>IF(ISNUMBER(FIND("overige",Methode_Keuze)),"",IF(Tb_Activiteiten[[#This Row],[Bijdrage in natura (vrijwilligers)]]=1,Tb_Activiteiten[[#Headers],[Bijdrage in natura (vrijwilligers)]],""))</f>
        <v/>
      </c>
      <c r="AN1106" t="str">
        <f>IF(ISNUMBER(FIND("overige",Methode_Keuze)),"",IF(Tb_Activiteiten[[#This Row],[Afschrijvingskosten]]=1,Tb_Activiteiten[[#Headers],[Afschrijvingskosten]],""))</f>
        <v/>
      </c>
    </row>
    <row r="1107" spans="1:40" x14ac:dyDescent="0.25">
      <c r="A1107" s="192"/>
      <c r="B1107" s="192"/>
      <c r="C1107" s="192"/>
      <c r="D1107" s="192"/>
      <c r="E1107" s="192"/>
      <c r="F1107" s="192"/>
      <c r="G1107" s="192"/>
      <c r="L1107" s="71"/>
      <c r="N1107" t="str">
        <f>IFERROR(IF(VLOOKUP(Tb_Activiteiten[[#This Row],[Openstelling]],Tb_Openstelling[],2,0)=1,1,""),"")</f>
        <v/>
      </c>
      <c r="AA1107" t="str">
        <f>IF(ISNUMBER(FIND("arbeid",Methode_Keuze)),"",IF(ISNUMBER(FIND("arbeid",Methode_Keuze)),"",IF(Tb_Activiteiten[[#This Row],[Loonkosten]]=1,Tb_Activiteiten[[#Headers],[Loonkosten]],"")))</f>
        <v/>
      </c>
      <c r="AB1107" t="str">
        <f>IF(ISNUMBER(FIND("arbeid",Methode_Keuze)),"",IF(ISNUMBER(FIND("arbeid",Methode_Keuze)),"",IF(Tb_Activiteiten[[#This Row],[Eigen arbeid]]=1,Tb_Activiteiten[[#Headers],[Eigen arbeid]],"")))</f>
        <v/>
      </c>
      <c r="AC1107" t="str">
        <f>IF(ISNUMBER(FIND("arbeid",Methode_Keuze)),"",IF(ISNUMBER(FIND("arbeid",Methode_Keuze)),"",IF(Tb_Activiteiten[[#This Row],[Projectmedewerker]]=1,Tb_Activiteiten[[#Headers],[Projectmedewerker]],"")))</f>
        <v/>
      </c>
      <c r="AD1107" t="str">
        <f>IF(ISNUMBER(FIND("arbeid",Methode_Keuze)),"",IF(ISNUMBER(FIND("arbeid",Methode_Keuze)),"",IF(Tb_Activiteiten[[#This Row],[Landbouwer]]=1,Tb_Activiteiten[[#Headers],[Landbouwer]],"")))</f>
        <v/>
      </c>
      <c r="AE1107" t="str">
        <f>IF(ISNUMBER(FIND("arbeid",Methode_Keuze)),"",IF(ISNUMBER(FIND("arbeid",Methode_Keuze)),"",IF(Tb_Activiteiten[[#This Row],[Adviseur]]=1,Tb_Activiteiten[[#Headers],[Adviseur]],"")))</f>
        <v/>
      </c>
      <c r="AF1107" t="str">
        <f>IF(ISNUMBER(FIND("arbeid",Methode_Keuze)),"",IF(ISNUMBER(FIND("arbeid",Methode_Keuze)),"",IF(Tb_Activiteiten[[#This Row],[Projectleider/Expert]]=1,Tb_Activiteiten[[#Headers],[Projectleider/Expert]],"")))</f>
        <v/>
      </c>
      <c r="AG1107" t="str">
        <f>IF(ISNUMBER(FIND("arbeid",Methode_Keuze)),"",IF(ISNUMBER(FIND("arbeid",Methode_Keuze)),"",IF(Tb_Activiteiten[[#This Row],[Arbeidskosten]]=1,Tb_Activiteiten[[#Headers],[Arbeidskosten]],"")))</f>
        <v/>
      </c>
      <c r="AH1107" t="str">
        <f>IF(ISNUMBER(FIND("arbeid",Methode_Keuze)),"",IF(ISNUMBER(FIND("arbeid",Methode_Keuze)),"",IF(Tb_Activiteiten[[#This Row],[Arbeidskosten op basis van IKS]]=1,Tb_Activiteiten[[#Headers],[Arbeidskosten op basis van IKS]],"")))</f>
        <v/>
      </c>
      <c r="AI1107" t="str">
        <f>IF(ISNUMBER(FIND("overige",Methode_Keuze)),"",IF(Tb_Activiteiten[[#This Row],[Kosten derden exclusief btw]]=1,Tb_Activiteiten[[#Headers],[Kosten derden exclusief btw]],""))</f>
        <v/>
      </c>
      <c r="AJ1107" t="str">
        <f>IF(ISNUMBER(FIND("overige",Methode_Keuze)),"",IF(Tb_Activiteiten[[#This Row],[Niet verrekenbare btw]]=1,Tb_Activiteiten[[#Headers],[Niet verrekenbare btw]],""))</f>
        <v/>
      </c>
      <c r="AK1107" t="str">
        <f>IF(ISNUMBER(FIND("overige",Methode_Keuze)),"",IF(Tb_Activiteiten[[#This Row],[Grondkosten]]=1,Tb_Activiteiten[[#Headers],[Grondkosten]],""))</f>
        <v/>
      </c>
      <c r="AL1107" t="str">
        <f>IF(ISNUMBER(FIND("overige",Methode_Keuze)),"",IF(Tb_Activiteiten[[#This Row],[Bijdrage in natura (overige)]]=1,Tb_Activiteiten[[#Headers],[Bijdrage in natura (overige)]],""))</f>
        <v/>
      </c>
      <c r="AM1107" t="str">
        <f>IF(ISNUMBER(FIND("overige",Methode_Keuze)),"",IF(Tb_Activiteiten[[#This Row],[Bijdrage in natura (vrijwilligers)]]=1,Tb_Activiteiten[[#Headers],[Bijdrage in natura (vrijwilligers)]],""))</f>
        <v/>
      </c>
      <c r="AN1107" t="str">
        <f>IF(ISNUMBER(FIND("overige",Methode_Keuze)),"",IF(Tb_Activiteiten[[#This Row],[Afschrijvingskosten]]=1,Tb_Activiteiten[[#Headers],[Afschrijvingskosten]],""))</f>
        <v/>
      </c>
    </row>
    <row r="1108" spans="1:40" x14ac:dyDescent="0.25">
      <c r="A1108" s="192"/>
      <c r="B1108" s="192"/>
      <c r="C1108" s="192"/>
      <c r="D1108" s="192"/>
      <c r="E1108" s="192"/>
      <c r="F1108" s="192"/>
      <c r="G1108" s="192"/>
      <c r="L1108" s="71"/>
      <c r="N1108" t="str">
        <f>IFERROR(IF(VLOOKUP(Tb_Activiteiten[[#This Row],[Openstelling]],Tb_Openstelling[],2,0)=1,1,""),"")</f>
        <v/>
      </c>
      <c r="AA1108" t="str">
        <f>IF(ISNUMBER(FIND("arbeid",Methode_Keuze)),"",IF(ISNUMBER(FIND("arbeid",Methode_Keuze)),"",IF(Tb_Activiteiten[[#This Row],[Loonkosten]]=1,Tb_Activiteiten[[#Headers],[Loonkosten]],"")))</f>
        <v/>
      </c>
      <c r="AB1108" t="str">
        <f>IF(ISNUMBER(FIND("arbeid",Methode_Keuze)),"",IF(ISNUMBER(FIND("arbeid",Methode_Keuze)),"",IF(Tb_Activiteiten[[#This Row],[Eigen arbeid]]=1,Tb_Activiteiten[[#Headers],[Eigen arbeid]],"")))</f>
        <v/>
      </c>
      <c r="AC1108" t="str">
        <f>IF(ISNUMBER(FIND("arbeid",Methode_Keuze)),"",IF(ISNUMBER(FIND("arbeid",Methode_Keuze)),"",IF(Tb_Activiteiten[[#This Row],[Projectmedewerker]]=1,Tb_Activiteiten[[#Headers],[Projectmedewerker]],"")))</f>
        <v/>
      </c>
      <c r="AD1108" t="str">
        <f>IF(ISNUMBER(FIND("arbeid",Methode_Keuze)),"",IF(ISNUMBER(FIND("arbeid",Methode_Keuze)),"",IF(Tb_Activiteiten[[#This Row],[Landbouwer]]=1,Tb_Activiteiten[[#Headers],[Landbouwer]],"")))</f>
        <v/>
      </c>
      <c r="AE1108" t="str">
        <f>IF(ISNUMBER(FIND("arbeid",Methode_Keuze)),"",IF(ISNUMBER(FIND("arbeid",Methode_Keuze)),"",IF(Tb_Activiteiten[[#This Row],[Adviseur]]=1,Tb_Activiteiten[[#Headers],[Adviseur]],"")))</f>
        <v/>
      </c>
      <c r="AF1108" t="str">
        <f>IF(ISNUMBER(FIND("arbeid",Methode_Keuze)),"",IF(ISNUMBER(FIND("arbeid",Methode_Keuze)),"",IF(Tb_Activiteiten[[#This Row],[Projectleider/Expert]]=1,Tb_Activiteiten[[#Headers],[Projectleider/Expert]],"")))</f>
        <v/>
      </c>
      <c r="AG1108" t="str">
        <f>IF(ISNUMBER(FIND("arbeid",Methode_Keuze)),"",IF(ISNUMBER(FIND("arbeid",Methode_Keuze)),"",IF(Tb_Activiteiten[[#This Row],[Arbeidskosten]]=1,Tb_Activiteiten[[#Headers],[Arbeidskosten]],"")))</f>
        <v/>
      </c>
      <c r="AH1108" t="str">
        <f>IF(ISNUMBER(FIND("arbeid",Methode_Keuze)),"",IF(ISNUMBER(FIND("arbeid",Methode_Keuze)),"",IF(Tb_Activiteiten[[#This Row],[Arbeidskosten op basis van IKS]]=1,Tb_Activiteiten[[#Headers],[Arbeidskosten op basis van IKS]],"")))</f>
        <v/>
      </c>
      <c r="AI1108" t="str">
        <f>IF(ISNUMBER(FIND("overige",Methode_Keuze)),"",IF(Tb_Activiteiten[[#This Row],[Kosten derden exclusief btw]]=1,Tb_Activiteiten[[#Headers],[Kosten derden exclusief btw]],""))</f>
        <v/>
      </c>
      <c r="AJ1108" t="str">
        <f>IF(ISNUMBER(FIND("overige",Methode_Keuze)),"",IF(Tb_Activiteiten[[#This Row],[Niet verrekenbare btw]]=1,Tb_Activiteiten[[#Headers],[Niet verrekenbare btw]],""))</f>
        <v/>
      </c>
      <c r="AK1108" t="str">
        <f>IF(ISNUMBER(FIND("overige",Methode_Keuze)),"",IF(Tb_Activiteiten[[#This Row],[Grondkosten]]=1,Tb_Activiteiten[[#Headers],[Grondkosten]],""))</f>
        <v/>
      </c>
      <c r="AL1108" t="str">
        <f>IF(ISNUMBER(FIND("overige",Methode_Keuze)),"",IF(Tb_Activiteiten[[#This Row],[Bijdrage in natura (overige)]]=1,Tb_Activiteiten[[#Headers],[Bijdrage in natura (overige)]],""))</f>
        <v/>
      </c>
      <c r="AM1108" t="str">
        <f>IF(ISNUMBER(FIND("overige",Methode_Keuze)),"",IF(Tb_Activiteiten[[#This Row],[Bijdrage in natura (vrijwilligers)]]=1,Tb_Activiteiten[[#Headers],[Bijdrage in natura (vrijwilligers)]],""))</f>
        <v/>
      </c>
      <c r="AN1108" t="str">
        <f>IF(ISNUMBER(FIND("overige",Methode_Keuze)),"",IF(Tb_Activiteiten[[#This Row],[Afschrijvingskosten]]=1,Tb_Activiteiten[[#Headers],[Afschrijvingskosten]],""))</f>
        <v/>
      </c>
    </row>
    <row r="1109" spans="1:40" x14ac:dyDescent="0.25">
      <c r="A1109" s="192"/>
      <c r="B1109" s="192"/>
      <c r="C1109" s="192"/>
      <c r="D1109" s="192"/>
      <c r="E1109" s="192"/>
      <c r="F1109" s="192"/>
      <c r="G1109" s="192"/>
      <c r="L1109" s="71"/>
      <c r="N1109" t="str">
        <f>IFERROR(IF(VLOOKUP(Tb_Activiteiten[[#This Row],[Openstelling]],Tb_Openstelling[],2,0)=1,1,""),"")</f>
        <v/>
      </c>
      <c r="AA1109" t="str">
        <f>IF(ISNUMBER(FIND("arbeid",Methode_Keuze)),"",IF(ISNUMBER(FIND("arbeid",Methode_Keuze)),"",IF(Tb_Activiteiten[[#This Row],[Loonkosten]]=1,Tb_Activiteiten[[#Headers],[Loonkosten]],"")))</f>
        <v/>
      </c>
      <c r="AB1109" t="str">
        <f>IF(ISNUMBER(FIND("arbeid",Methode_Keuze)),"",IF(ISNUMBER(FIND("arbeid",Methode_Keuze)),"",IF(Tb_Activiteiten[[#This Row],[Eigen arbeid]]=1,Tb_Activiteiten[[#Headers],[Eigen arbeid]],"")))</f>
        <v/>
      </c>
      <c r="AC1109" t="str">
        <f>IF(ISNUMBER(FIND("arbeid",Methode_Keuze)),"",IF(ISNUMBER(FIND("arbeid",Methode_Keuze)),"",IF(Tb_Activiteiten[[#This Row],[Projectmedewerker]]=1,Tb_Activiteiten[[#Headers],[Projectmedewerker]],"")))</f>
        <v/>
      </c>
      <c r="AD1109" t="str">
        <f>IF(ISNUMBER(FIND("arbeid",Methode_Keuze)),"",IF(ISNUMBER(FIND("arbeid",Methode_Keuze)),"",IF(Tb_Activiteiten[[#This Row],[Landbouwer]]=1,Tb_Activiteiten[[#Headers],[Landbouwer]],"")))</f>
        <v/>
      </c>
      <c r="AE1109" t="str">
        <f>IF(ISNUMBER(FIND("arbeid",Methode_Keuze)),"",IF(ISNUMBER(FIND("arbeid",Methode_Keuze)),"",IF(Tb_Activiteiten[[#This Row],[Adviseur]]=1,Tb_Activiteiten[[#Headers],[Adviseur]],"")))</f>
        <v/>
      </c>
      <c r="AF1109" t="str">
        <f>IF(ISNUMBER(FIND("arbeid",Methode_Keuze)),"",IF(ISNUMBER(FIND("arbeid",Methode_Keuze)),"",IF(Tb_Activiteiten[[#This Row],[Projectleider/Expert]]=1,Tb_Activiteiten[[#Headers],[Projectleider/Expert]],"")))</f>
        <v/>
      </c>
      <c r="AG1109" t="str">
        <f>IF(ISNUMBER(FIND("arbeid",Methode_Keuze)),"",IF(ISNUMBER(FIND("arbeid",Methode_Keuze)),"",IF(Tb_Activiteiten[[#This Row],[Arbeidskosten]]=1,Tb_Activiteiten[[#Headers],[Arbeidskosten]],"")))</f>
        <v/>
      </c>
      <c r="AH1109" t="str">
        <f>IF(ISNUMBER(FIND("arbeid",Methode_Keuze)),"",IF(ISNUMBER(FIND("arbeid",Methode_Keuze)),"",IF(Tb_Activiteiten[[#This Row],[Arbeidskosten op basis van IKS]]=1,Tb_Activiteiten[[#Headers],[Arbeidskosten op basis van IKS]],"")))</f>
        <v/>
      </c>
      <c r="AI1109" t="str">
        <f>IF(ISNUMBER(FIND("overige",Methode_Keuze)),"",IF(Tb_Activiteiten[[#This Row],[Kosten derden exclusief btw]]=1,Tb_Activiteiten[[#Headers],[Kosten derden exclusief btw]],""))</f>
        <v/>
      </c>
      <c r="AJ1109" t="str">
        <f>IF(ISNUMBER(FIND("overige",Methode_Keuze)),"",IF(Tb_Activiteiten[[#This Row],[Niet verrekenbare btw]]=1,Tb_Activiteiten[[#Headers],[Niet verrekenbare btw]],""))</f>
        <v/>
      </c>
      <c r="AK1109" t="str">
        <f>IF(ISNUMBER(FIND("overige",Methode_Keuze)),"",IF(Tb_Activiteiten[[#This Row],[Grondkosten]]=1,Tb_Activiteiten[[#Headers],[Grondkosten]],""))</f>
        <v/>
      </c>
      <c r="AL1109" t="str">
        <f>IF(ISNUMBER(FIND("overige",Methode_Keuze)),"",IF(Tb_Activiteiten[[#This Row],[Bijdrage in natura (overige)]]=1,Tb_Activiteiten[[#Headers],[Bijdrage in natura (overige)]],""))</f>
        <v/>
      </c>
      <c r="AM1109" t="str">
        <f>IF(ISNUMBER(FIND("overige",Methode_Keuze)),"",IF(Tb_Activiteiten[[#This Row],[Bijdrage in natura (vrijwilligers)]]=1,Tb_Activiteiten[[#Headers],[Bijdrage in natura (vrijwilligers)]],""))</f>
        <v/>
      </c>
      <c r="AN1109" t="str">
        <f>IF(ISNUMBER(FIND("overige",Methode_Keuze)),"",IF(Tb_Activiteiten[[#This Row],[Afschrijvingskosten]]=1,Tb_Activiteiten[[#Headers],[Afschrijvingskosten]],""))</f>
        <v/>
      </c>
    </row>
    <row r="1110" spans="1:40" x14ac:dyDescent="0.25">
      <c r="A1110" s="192"/>
      <c r="B1110" s="192"/>
      <c r="C1110" s="192"/>
      <c r="D1110" s="192"/>
      <c r="E1110" s="192"/>
      <c r="F1110" s="192"/>
      <c r="G1110" s="192"/>
      <c r="L1110" s="71"/>
      <c r="N1110" t="str">
        <f>IFERROR(IF(VLOOKUP(Tb_Activiteiten[[#This Row],[Openstelling]],Tb_Openstelling[],2,0)=1,1,""),"")</f>
        <v/>
      </c>
      <c r="AA1110" t="str">
        <f>IF(ISNUMBER(FIND("arbeid",Methode_Keuze)),"",IF(ISNUMBER(FIND("arbeid",Methode_Keuze)),"",IF(Tb_Activiteiten[[#This Row],[Loonkosten]]=1,Tb_Activiteiten[[#Headers],[Loonkosten]],"")))</f>
        <v/>
      </c>
      <c r="AB1110" t="str">
        <f>IF(ISNUMBER(FIND("arbeid",Methode_Keuze)),"",IF(ISNUMBER(FIND("arbeid",Methode_Keuze)),"",IF(Tb_Activiteiten[[#This Row],[Eigen arbeid]]=1,Tb_Activiteiten[[#Headers],[Eigen arbeid]],"")))</f>
        <v/>
      </c>
      <c r="AC1110" t="str">
        <f>IF(ISNUMBER(FIND("arbeid",Methode_Keuze)),"",IF(ISNUMBER(FIND("arbeid",Methode_Keuze)),"",IF(Tb_Activiteiten[[#This Row],[Projectmedewerker]]=1,Tb_Activiteiten[[#Headers],[Projectmedewerker]],"")))</f>
        <v/>
      </c>
      <c r="AD1110" t="str">
        <f>IF(ISNUMBER(FIND("arbeid",Methode_Keuze)),"",IF(ISNUMBER(FIND("arbeid",Methode_Keuze)),"",IF(Tb_Activiteiten[[#This Row],[Landbouwer]]=1,Tb_Activiteiten[[#Headers],[Landbouwer]],"")))</f>
        <v/>
      </c>
      <c r="AE1110" t="str">
        <f>IF(ISNUMBER(FIND("arbeid",Methode_Keuze)),"",IF(ISNUMBER(FIND("arbeid",Methode_Keuze)),"",IF(Tb_Activiteiten[[#This Row],[Adviseur]]=1,Tb_Activiteiten[[#Headers],[Adviseur]],"")))</f>
        <v/>
      </c>
      <c r="AF1110" t="str">
        <f>IF(ISNUMBER(FIND("arbeid",Methode_Keuze)),"",IF(ISNUMBER(FIND("arbeid",Methode_Keuze)),"",IF(Tb_Activiteiten[[#This Row],[Projectleider/Expert]]=1,Tb_Activiteiten[[#Headers],[Projectleider/Expert]],"")))</f>
        <v/>
      </c>
      <c r="AG1110" t="str">
        <f>IF(ISNUMBER(FIND("arbeid",Methode_Keuze)),"",IF(ISNUMBER(FIND("arbeid",Methode_Keuze)),"",IF(Tb_Activiteiten[[#This Row],[Arbeidskosten]]=1,Tb_Activiteiten[[#Headers],[Arbeidskosten]],"")))</f>
        <v/>
      </c>
      <c r="AH1110" t="str">
        <f>IF(ISNUMBER(FIND("arbeid",Methode_Keuze)),"",IF(ISNUMBER(FIND("arbeid",Methode_Keuze)),"",IF(Tb_Activiteiten[[#This Row],[Arbeidskosten op basis van IKS]]=1,Tb_Activiteiten[[#Headers],[Arbeidskosten op basis van IKS]],"")))</f>
        <v/>
      </c>
      <c r="AI1110" t="str">
        <f>IF(ISNUMBER(FIND("overige",Methode_Keuze)),"",IF(Tb_Activiteiten[[#This Row],[Kosten derden exclusief btw]]=1,Tb_Activiteiten[[#Headers],[Kosten derden exclusief btw]],""))</f>
        <v/>
      </c>
      <c r="AJ1110" t="str">
        <f>IF(ISNUMBER(FIND("overige",Methode_Keuze)),"",IF(Tb_Activiteiten[[#This Row],[Niet verrekenbare btw]]=1,Tb_Activiteiten[[#Headers],[Niet verrekenbare btw]],""))</f>
        <v/>
      </c>
      <c r="AK1110" t="str">
        <f>IF(ISNUMBER(FIND("overige",Methode_Keuze)),"",IF(Tb_Activiteiten[[#This Row],[Grondkosten]]=1,Tb_Activiteiten[[#Headers],[Grondkosten]],""))</f>
        <v/>
      </c>
      <c r="AL1110" t="str">
        <f>IF(ISNUMBER(FIND("overige",Methode_Keuze)),"",IF(Tb_Activiteiten[[#This Row],[Bijdrage in natura (overige)]]=1,Tb_Activiteiten[[#Headers],[Bijdrage in natura (overige)]],""))</f>
        <v/>
      </c>
      <c r="AM1110" t="str">
        <f>IF(ISNUMBER(FIND("overige",Methode_Keuze)),"",IF(Tb_Activiteiten[[#This Row],[Bijdrage in natura (vrijwilligers)]]=1,Tb_Activiteiten[[#Headers],[Bijdrage in natura (vrijwilligers)]],""))</f>
        <v/>
      </c>
      <c r="AN1110" t="str">
        <f>IF(ISNUMBER(FIND("overige",Methode_Keuze)),"",IF(Tb_Activiteiten[[#This Row],[Afschrijvingskosten]]=1,Tb_Activiteiten[[#Headers],[Afschrijvingskosten]],""))</f>
        <v/>
      </c>
    </row>
    <row r="1111" spans="1:40" x14ac:dyDescent="0.25">
      <c r="A1111" s="192"/>
      <c r="B1111" s="192"/>
      <c r="C1111" s="192"/>
      <c r="D1111" s="192"/>
      <c r="E1111" s="192"/>
      <c r="F1111" s="192"/>
      <c r="G1111" s="192"/>
      <c r="L1111" s="71"/>
      <c r="N1111" t="str">
        <f>IFERROR(IF(VLOOKUP(Tb_Activiteiten[[#This Row],[Openstelling]],Tb_Openstelling[],2,0)=1,1,""),"")</f>
        <v/>
      </c>
      <c r="AA1111" t="str">
        <f>IF(ISNUMBER(FIND("arbeid",Methode_Keuze)),"",IF(ISNUMBER(FIND("arbeid",Methode_Keuze)),"",IF(Tb_Activiteiten[[#This Row],[Loonkosten]]=1,Tb_Activiteiten[[#Headers],[Loonkosten]],"")))</f>
        <v/>
      </c>
      <c r="AB1111" t="str">
        <f>IF(ISNUMBER(FIND("arbeid",Methode_Keuze)),"",IF(ISNUMBER(FIND("arbeid",Methode_Keuze)),"",IF(Tb_Activiteiten[[#This Row],[Eigen arbeid]]=1,Tb_Activiteiten[[#Headers],[Eigen arbeid]],"")))</f>
        <v/>
      </c>
      <c r="AC1111" t="str">
        <f>IF(ISNUMBER(FIND("arbeid",Methode_Keuze)),"",IF(ISNUMBER(FIND("arbeid",Methode_Keuze)),"",IF(Tb_Activiteiten[[#This Row],[Projectmedewerker]]=1,Tb_Activiteiten[[#Headers],[Projectmedewerker]],"")))</f>
        <v/>
      </c>
      <c r="AD1111" t="str">
        <f>IF(ISNUMBER(FIND("arbeid",Methode_Keuze)),"",IF(ISNUMBER(FIND("arbeid",Methode_Keuze)),"",IF(Tb_Activiteiten[[#This Row],[Landbouwer]]=1,Tb_Activiteiten[[#Headers],[Landbouwer]],"")))</f>
        <v/>
      </c>
      <c r="AE1111" t="str">
        <f>IF(ISNUMBER(FIND("arbeid",Methode_Keuze)),"",IF(ISNUMBER(FIND("arbeid",Methode_Keuze)),"",IF(Tb_Activiteiten[[#This Row],[Adviseur]]=1,Tb_Activiteiten[[#Headers],[Adviseur]],"")))</f>
        <v/>
      </c>
      <c r="AF1111" t="str">
        <f>IF(ISNUMBER(FIND("arbeid",Methode_Keuze)),"",IF(ISNUMBER(FIND("arbeid",Methode_Keuze)),"",IF(Tb_Activiteiten[[#This Row],[Projectleider/Expert]]=1,Tb_Activiteiten[[#Headers],[Projectleider/Expert]],"")))</f>
        <v/>
      </c>
      <c r="AG1111" t="str">
        <f>IF(ISNUMBER(FIND("arbeid",Methode_Keuze)),"",IF(ISNUMBER(FIND("arbeid",Methode_Keuze)),"",IF(Tb_Activiteiten[[#This Row],[Arbeidskosten]]=1,Tb_Activiteiten[[#Headers],[Arbeidskosten]],"")))</f>
        <v/>
      </c>
      <c r="AH1111" t="str">
        <f>IF(ISNUMBER(FIND("arbeid",Methode_Keuze)),"",IF(ISNUMBER(FIND("arbeid",Methode_Keuze)),"",IF(Tb_Activiteiten[[#This Row],[Arbeidskosten op basis van IKS]]=1,Tb_Activiteiten[[#Headers],[Arbeidskosten op basis van IKS]],"")))</f>
        <v/>
      </c>
      <c r="AI1111" t="str">
        <f>IF(ISNUMBER(FIND("overige",Methode_Keuze)),"",IF(Tb_Activiteiten[[#This Row],[Kosten derden exclusief btw]]=1,Tb_Activiteiten[[#Headers],[Kosten derden exclusief btw]],""))</f>
        <v/>
      </c>
      <c r="AJ1111" t="str">
        <f>IF(ISNUMBER(FIND("overige",Methode_Keuze)),"",IF(Tb_Activiteiten[[#This Row],[Niet verrekenbare btw]]=1,Tb_Activiteiten[[#Headers],[Niet verrekenbare btw]],""))</f>
        <v/>
      </c>
      <c r="AK1111" t="str">
        <f>IF(ISNUMBER(FIND("overige",Methode_Keuze)),"",IF(Tb_Activiteiten[[#This Row],[Grondkosten]]=1,Tb_Activiteiten[[#Headers],[Grondkosten]],""))</f>
        <v/>
      </c>
      <c r="AL1111" t="str">
        <f>IF(ISNUMBER(FIND("overige",Methode_Keuze)),"",IF(Tb_Activiteiten[[#This Row],[Bijdrage in natura (overige)]]=1,Tb_Activiteiten[[#Headers],[Bijdrage in natura (overige)]],""))</f>
        <v/>
      </c>
      <c r="AM1111" t="str">
        <f>IF(ISNUMBER(FIND("overige",Methode_Keuze)),"",IF(Tb_Activiteiten[[#This Row],[Bijdrage in natura (vrijwilligers)]]=1,Tb_Activiteiten[[#Headers],[Bijdrage in natura (vrijwilligers)]],""))</f>
        <v/>
      </c>
      <c r="AN1111" t="str">
        <f>IF(ISNUMBER(FIND("overige",Methode_Keuze)),"",IF(Tb_Activiteiten[[#This Row],[Afschrijvingskosten]]=1,Tb_Activiteiten[[#Headers],[Afschrijvingskosten]],""))</f>
        <v/>
      </c>
    </row>
    <row r="1112" spans="1:40" x14ac:dyDescent="0.25">
      <c r="A1112" s="192"/>
      <c r="B1112" s="192"/>
      <c r="C1112" s="192"/>
      <c r="D1112" s="192"/>
      <c r="E1112" s="192"/>
      <c r="F1112" s="192"/>
      <c r="G1112" s="192"/>
      <c r="L1112" s="71"/>
      <c r="N1112" t="str">
        <f>IFERROR(IF(VLOOKUP(Tb_Activiteiten[[#This Row],[Openstelling]],Tb_Openstelling[],2,0)=1,1,""),"")</f>
        <v/>
      </c>
      <c r="AA1112" t="str">
        <f>IF(ISNUMBER(FIND("arbeid",Methode_Keuze)),"",IF(ISNUMBER(FIND("arbeid",Methode_Keuze)),"",IF(Tb_Activiteiten[[#This Row],[Loonkosten]]=1,Tb_Activiteiten[[#Headers],[Loonkosten]],"")))</f>
        <v/>
      </c>
      <c r="AB1112" t="str">
        <f>IF(ISNUMBER(FIND("arbeid",Methode_Keuze)),"",IF(ISNUMBER(FIND("arbeid",Methode_Keuze)),"",IF(Tb_Activiteiten[[#This Row],[Eigen arbeid]]=1,Tb_Activiteiten[[#Headers],[Eigen arbeid]],"")))</f>
        <v/>
      </c>
      <c r="AC1112" t="str">
        <f>IF(ISNUMBER(FIND("arbeid",Methode_Keuze)),"",IF(ISNUMBER(FIND("arbeid",Methode_Keuze)),"",IF(Tb_Activiteiten[[#This Row],[Projectmedewerker]]=1,Tb_Activiteiten[[#Headers],[Projectmedewerker]],"")))</f>
        <v/>
      </c>
      <c r="AD1112" t="str">
        <f>IF(ISNUMBER(FIND("arbeid",Methode_Keuze)),"",IF(ISNUMBER(FIND("arbeid",Methode_Keuze)),"",IF(Tb_Activiteiten[[#This Row],[Landbouwer]]=1,Tb_Activiteiten[[#Headers],[Landbouwer]],"")))</f>
        <v/>
      </c>
      <c r="AE1112" t="str">
        <f>IF(ISNUMBER(FIND("arbeid",Methode_Keuze)),"",IF(ISNUMBER(FIND("arbeid",Methode_Keuze)),"",IF(Tb_Activiteiten[[#This Row],[Adviseur]]=1,Tb_Activiteiten[[#Headers],[Adviseur]],"")))</f>
        <v/>
      </c>
      <c r="AF1112" t="str">
        <f>IF(ISNUMBER(FIND("arbeid",Methode_Keuze)),"",IF(ISNUMBER(FIND("arbeid",Methode_Keuze)),"",IF(Tb_Activiteiten[[#This Row],[Projectleider/Expert]]=1,Tb_Activiteiten[[#Headers],[Projectleider/Expert]],"")))</f>
        <v/>
      </c>
      <c r="AG1112" t="str">
        <f>IF(ISNUMBER(FIND("arbeid",Methode_Keuze)),"",IF(ISNUMBER(FIND("arbeid",Methode_Keuze)),"",IF(Tb_Activiteiten[[#This Row],[Arbeidskosten]]=1,Tb_Activiteiten[[#Headers],[Arbeidskosten]],"")))</f>
        <v/>
      </c>
      <c r="AH1112" t="str">
        <f>IF(ISNUMBER(FIND("arbeid",Methode_Keuze)),"",IF(ISNUMBER(FIND("arbeid",Methode_Keuze)),"",IF(Tb_Activiteiten[[#This Row],[Arbeidskosten op basis van IKS]]=1,Tb_Activiteiten[[#Headers],[Arbeidskosten op basis van IKS]],"")))</f>
        <v/>
      </c>
      <c r="AI1112" t="str">
        <f>IF(ISNUMBER(FIND("overige",Methode_Keuze)),"",IF(Tb_Activiteiten[[#This Row],[Kosten derden exclusief btw]]=1,Tb_Activiteiten[[#Headers],[Kosten derden exclusief btw]],""))</f>
        <v/>
      </c>
      <c r="AJ1112" t="str">
        <f>IF(ISNUMBER(FIND("overige",Methode_Keuze)),"",IF(Tb_Activiteiten[[#This Row],[Niet verrekenbare btw]]=1,Tb_Activiteiten[[#Headers],[Niet verrekenbare btw]],""))</f>
        <v/>
      </c>
      <c r="AK1112" t="str">
        <f>IF(ISNUMBER(FIND("overige",Methode_Keuze)),"",IF(Tb_Activiteiten[[#This Row],[Grondkosten]]=1,Tb_Activiteiten[[#Headers],[Grondkosten]],""))</f>
        <v/>
      </c>
      <c r="AL1112" t="str">
        <f>IF(ISNUMBER(FIND("overige",Methode_Keuze)),"",IF(Tb_Activiteiten[[#This Row],[Bijdrage in natura (overige)]]=1,Tb_Activiteiten[[#Headers],[Bijdrage in natura (overige)]],""))</f>
        <v/>
      </c>
      <c r="AM1112" t="str">
        <f>IF(ISNUMBER(FIND("overige",Methode_Keuze)),"",IF(Tb_Activiteiten[[#This Row],[Bijdrage in natura (vrijwilligers)]]=1,Tb_Activiteiten[[#Headers],[Bijdrage in natura (vrijwilligers)]],""))</f>
        <v/>
      </c>
      <c r="AN1112" t="str">
        <f>IF(ISNUMBER(FIND("overige",Methode_Keuze)),"",IF(Tb_Activiteiten[[#This Row],[Afschrijvingskosten]]=1,Tb_Activiteiten[[#Headers],[Afschrijvingskosten]],""))</f>
        <v/>
      </c>
    </row>
    <row r="1113" spans="1:40" x14ac:dyDescent="0.25">
      <c r="A1113" s="192"/>
      <c r="B1113" s="192"/>
      <c r="C1113" s="192"/>
      <c r="D1113" s="192"/>
      <c r="E1113" s="192"/>
      <c r="F1113" s="192"/>
      <c r="G1113" s="192"/>
      <c r="L1113" s="71"/>
      <c r="N1113" t="str">
        <f>IFERROR(IF(VLOOKUP(Tb_Activiteiten[[#This Row],[Openstelling]],Tb_Openstelling[],2,0)=1,1,""),"")</f>
        <v/>
      </c>
      <c r="AA1113" t="str">
        <f>IF(ISNUMBER(FIND("arbeid",Methode_Keuze)),"",IF(ISNUMBER(FIND("arbeid",Methode_Keuze)),"",IF(Tb_Activiteiten[[#This Row],[Loonkosten]]=1,Tb_Activiteiten[[#Headers],[Loonkosten]],"")))</f>
        <v/>
      </c>
      <c r="AB1113" t="str">
        <f>IF(ISNUMBER(FIND("arbeid",Methode_Keuze)),"",IF(ISNUMBER(FIND("arbeid",Methode_Keuze)),"",IF(Tb_Activiteiten[[#This Row],[Eigen arbeid]]=1,Tb_Activiteiten[[#Headers],[Eigen arbeid]],"")))</f>
        <v/>
      </c>
      <c r="AC1113" t="str">
        <f>IF(ISNUMBER(FIND("arbeid",Methode_Keuze)),"",IF(ISNUMBER(FIND("arbeid",Methode_Keuze)),"",IF(Tb_Activiteiten[[#This Row],[Projectmedewerker]]=1,Tb_Activiteiten[[#Headers],[Projectmedewerker]],"")))</f>
        <v/>
      </c>
      <c r="AD1113" t="str">
        <f>IF(ISNUMBER(FIND("arbeid",Methode_Keuze)),"",IF(ISNUMBER(FIND("arbeid",Methode_Keuze)),"",IF(Tb_Activiteiten[[#This Row],[Landbouwer]]=1,Tb_Activiteiten[[#Headers],[Landbouwer]],"")))</f>
        <v/>
      </c>
      <c r="AE1113" t="str">
        <f>IF(ISNUMBER(FIND("arbeid",Methode_Keuze)),"",IF(ISNUMBER(FIND("arbeid",Methode_Keuze)),"",IF(Tb_Activiteiten[[#This Row],[Adviseur]]=1,Tb_Activiteiten[[#Headers],[Adviseur]],"")))</f>
        <v/>
      </c>
      <c r="AF1113" t="str">
        <f>IF(ISNUMBER(FIND("arbeid",Methode_Keuze)),"",IF(ISNUMBER(FIND("arbeid",Methode_Keuze)),"",IF(Tb_Activiteiten[[#This Row],[Projectleider/Expert]]=1,Tb_Activiteiten[[#Headers],[Projectleider/Expert]],"")))</f>
        <v/>
      </c>
      <c r="AG1113" t="str">
        <f>IF(ISNUMBER(FIND("arbeid",Methode_Keuze)),"",IF(ISNUMBER(FIND("arbeid",Methode_Keuze)),"",IF(Tb_Activiteiten[[#This Row],[Arbeidskosten]]=1,Tb_Activiteiten[[#Headers],[Arbeidskosten]],"")))</f>
        <v/>
      </c>
      <c r="AH1113" t="str">
        <f>IF(ISNUMBER(FIND("arbeid",Methode_Keuze)),"",IF(ISNUMBER(FIND("arbeid",Methode_Keuze)),"",IF(Tb_Activiteiten[[#This Row],[Arbeidskosten op basis van IKS]]=1,Tb_Activiteiten[[#Headers],[Arbeidskosten op basis van IKS]],"")))</f>
        <v/>
      </c>
      <c r="AI1113" t="str">
        <f>IF(ISNUMBER(FIND("overige",Methode_Keuze)),"",IF(Tb_Activiteiten[[#This Row],[Kosten derden exclusief btw]]=1,Tb_Activiteiten[[#Headers],[Kosten derden exclusief btw]],""))</f>
        <v/>
      </c>
      <c r="AJ1113" t="str">
        <f>IF(ISNUMBER(FIND("overige",Methode_Keuze)),"",IF(Tb_Activiteiten[[#This Row],[Niet verrekenbare btw]]=1,Tb_Activiteiten[[#Headers],[Niet verrekenbare btw]],""))</f>
        <v/>
      </c>
      <c r="AK1113" t="str">
        <f>IF(ISNUMBER(FIND("overige",Methode_Keuze)),"",IF(Tb_Activiteiten[[#This Row],[Grondkosten]]=1,Tb_Activiteiten[[#Headers],[Grondkosten]],""))</f>
        <v/>
      </c>
      <c r="AL1113" t="str">
        <f>IF(ISNUMBER(FIND("overige",Methode_Keuze)),"",IF(Tb_Activiteiten[[#This Row],[Bijdrage in natura (overige)]]=1,Tb_Activiteiten[[#Headers],[Bijdrage in natura (overige)]],""))</f>
        <v/>
      </c>
      <c r="AM1113" t="str">
        <f>IF(ISNUMBER(FIND("overige",Methode_Keuze)),"",IF(Tb_Activiteiten[[#This Row],[Bijdrage in natura (vrijwilligers)]]=1,Tb_Activiteiten[[#Headers],[Bijdrage in natura (vrijwilligers)]],""))</f>
        <v/>
      </c>
      <c r="AN1113" t="str">
        <f>IF(ISNUMBER(FIND("overige",Methode_Keuze)),"",IF(Tb_Activiteiten[[#This Row],[Afschrijvingskosten]]=1,Tb_Activiteiten[[#Headers],[Afschrijvingskosten]],""))</f>
        <v/>
      </c>
    </row>
    <row r="1114" spans="1:40" x14ac:dyDescent="0.25">
      <c r="A1114" s="192"/>
      <c r="B1114" s="192"/>
      <c r="C1114" s="192"/>
      <c r="D1114" s="192"/>
      <c r="E1114" s="192"/>
      <c r="F1114" s="192"/>
      <c r="G1114" s="192"/>
      <c r="L1114" s="71"/>
      <c r="N1114" t="str">
        <f>IFERROR(IF(VLOOKUP(Tb_Activiteiten[[#This Row],[Openstelling]],Tb_Openstelling[],2,0)=1,1,""),"")</f>
        <v/>
      </c>
      <c r="AA1114" t="str">
        <f>IF(ISNUMBER(FIND("arbeid",Methode_Keuze)),"",IF(ISNUMBER(FIND("arbeid",Methode_Keuze)),"",IF(Tb_Activiteiten[[#This Row],[Loonkosten]]=1,Tb_Activiteiten[[#Headers],[Loonkosten]],"")))</f>
        <v/>
      </c>
      <c r="AB1114" t="str">
        <f>IF(ISNUMBER(FIND("arbeid",Methode_Keuze)),"",IF(ISNUMBER(FIND("arbeid",Methode_Keuze)),"",IF(Tb_Activiteiten[[#This Row],[Eigen arbeid]]=1,Tb_Activiteiten[[#Headers],[Eigen arbeid]],"")))</f>
        <v/>
      </c>
      <c r="AC1114" t="str">
        <f>IF(ISNUMBER(FIND("arbeid",Methode_Keuze)),"",IF(ISNUMBER(FIND("arbeid",Methode_Keuze)),"",IF(Tb_Activiteiten[[#This Row],[Projectmedewerker]]=1,Tb_Activiteiten[[#Headers],[Projectmedewerker]],"")))</f>
        <v/>
      </c>
      <c r="AD1114" t="str">
        <f>IF(ISNUMBER(FIND("arbeid",Methode_Keuze)),"",IF(ISNUMBER(FIND("arbeid",Methode_Keuze)),"",IF(Tb_Activiteiten[[#This Row],[Landbouwer]]=1,Tb_Activiteiten[[#Headers],[Landbouwer]],"")))</f>
        <v/>
      </c>
      <c r="AE1114" t="str">
        <f>IF(ISNUMBER(FIND("arbeid",Methode_Keuze)),"",IF(ISNUMBER(FIND("arbeid",Methode_Keuze)),"",IF(Tb_Activiteiten[[#This Row],[Adviseur]]=1,Tb_Activiteiten[[#Headers],[Adviseur]],"")))</f>
        <v/>
      </c>
      <c r="AF1114" t="str">
        <f>IF(ISNUMBER(FIND("arbeid",Methode_Keuze)),"",IF(ISNUMBER(FIND("arbeid",Methode_Keuze)),"",IF(Tb_Activiteiten[[#This Row],[Projectleider/Expert]]=1,Tb_Activiteiten[[#Headers],[Projectleider/Expert]],"")))</f>
        <v/>
      </c>
      <c r="AG1114" t="str">
        <f>IF(ISNUMBER(FIND("arbeid",Methode_Keuze)),"",IF(ISNUMBER(FIND("arbeid",Methode_Keuze)),"",IF(Tb_Activiteiten[[#This Row],[Arbeidskosten]]=1,Tb_Activiteiten[[#Headers],[Arbeidskosten]],"")))</f>
        <v/>
      </c>
      <c r="AH1114" t="str">
        <f>IF(ISNUMBER(FIND("arbeid",Methode_Keuze)),"",IF(ISNUMBER(FIND("arbeid",Methode_Keuze)),"",IF(Tb_Activiteiten[[#This Row],[Arbeidskosten op basis van IKS]]=1,Tb_Activiteiten[[#Headers],[Arbeidskosten op basis van IKS]],"")))</f>
        <v/>
      </c>
      <c r="AI1114" t="str">
        <f>IF(ISNUMBER(FIND("overige",Methode_Keuze)),"",IF(Tb_Activiteiten[[#This Row],[Kosten derden exclusief btw]]=1,Tb_Activiteiten[[#Headers],[Kosten derden exclusief btw]],""))</f>
        <v/>
      </c>
      <c r="AJ1114" t="str">
        <f>IF(ISNUMBER(FIND("overige",Methode_Keuze)),"",IF(Tb_Activiteiten[[#This Row],[Niet verrekenbare btw]]=1,Tb_Activiteiten[[#Headers],[Niet verrekenbare btw]],""))</f>
        <v/>
      </c>
      <c r="AK1114" t="str">
        <f>IF(ISNUMBER(FIND("overige",Methode_Keuze)),"",IF(Tb_Activiteiten[[#This Row],[Grondkosten]]=1,Tb_Activiteiten[[#Headers],[Grondkosten]],""))</f>
        <v/>
      </c>
      <c r="AL1114" t="str">
        <f>IF(ISNUMBER(FIND("overige",Methode_Keuze)),"",IF(Tb_Activiteiten[[#This Row],[Bijdrage in natura (overige)]]=1,Tb_Activiteiten[[#Headers],[Bijdrage in natura (overige)]],""))</f>
        <v/>
      </c>
      <c r="AM1114" t="str">
        <f>IF(ISNUMBER(FIND("overige",Methode_Keuze)),"",IF(Tb_Activiteiten[[#This Row],[Bijdrage in natura (vrijwilligers)]]=1,Tb_Activiteiten[[#Headers],[Bijdrage in natura (vrijwilligers)]],""))</f>
        <v/>
      </c>
      <c r="AN1114" t="str">
        <f>IF(ISNUMBER(FIND("overige",Methode_Keuze)),"",IF(Tb_Activiteiten[[#This Row],[Afschrijvingskosten]]=1,Tb_Activiteiten[[#Headers],[Afschrijvingskosten]],""))</f>
        <v/>
      </c>
    </row>
    <row r="1115" spans="1:40" x14ac:dyDescent="0.25">
      <c r="A1115" s="192"/>
      <c r="B1115" s="192"/>
      <c r="C1115" s="192"/>
      <c r="D1115" s="192"/>
      <c r="E1115" s="192"/>
      <c r="F1115" s="192"/>
      <c r="G1115" s="192"/>
      <c r="L1115" s="71"/>
      <c r="N1115" t="str">
        <f>IFERROR(IF(VLOOKUP(Tb_Activiteiten[[#This Row],[Openstelling]],Tb_Openstelling[],2,0)=1,1,""),"")</f>
        <v/>
      </c>
      <c r="AA1115" t="str">
        <f>IF(ISNUMBER(FIND("arbeid",Methode_Keuze)),"",IF(ISNUMBER(FIND("arbeid",Methode_Keuze)),"",IF(Tb_Activiteiten[[#This Row],[Loonkosten]]=1,Tb_Activiteiten[[#Headers],[Loonkosten]],"")))</f>
        <v/>
      </c>
      <c r="AB1115" t="str">
        <f>IF(ISNUMBER(FIND("arbeid",Methode_Keuze)),"",IF(ISNUMBER(FIND("arbeid",Methode_Keuze)),"",IF(Tb_Activiteiten[[#This Row],[Eigen arbeid]]=1,Tb_Activiteiten[[#Headers],[Eigen arbeid]],"")))</f>
        <v/>
      </c>
      <c r="AC1115" t="str">
        <f>IF(ISNUMBER(FIND("arbeid",Methode_Keuze)),"",IF(ISNUMBER(FIND("arbeid",Methode_Keuze)),"",IF(Tb_Activiteiten[[#This Row],[Projectmedewerker]]=1,Tb_Activiteiten[[#Headers],[Projectmedewerker]],"")))</f>
        <v/>
      </c>
      <c r="AD1115" t="str">
        <f>IF(ISNUMBER(FIND("arbeid",Methode_Keuze)),"",IF(ISNUMBER(FIND("arbeid",Methode_Keuze)),"",IF(Tb_Activiteiten[[#This Row],[Landbouwer]]=1,Tb_Activiteiten[[#Headers],[Landbouwer]],"")))</f>
        <v/>
      </c>
      <c r="AE1115" t="str">
        <f>IF(ISNUMBER(FIND("arbeid",Methode_Keuze)),"",IF(ISNUMBER(FIND("arbeid",Methode_Keuze)),"",IF(Tb_Activiteiten[[#This Row],[Adviseur]]=1,Tb_Activiteiten[[#Headers],[Adviseur]],"")))</f>
        <v/>
      </c>
      <c r="AF1115" t="str">
        <f>IF(ISNUMBER(FIND("arbeid",Methode_Keuze)),"",IF(ISNUMBER(FIND("arbeid",Methode_Keuze)),"",IF(Tb_Activiteiten[[#This Row],[Projectleider/Expert]]=1,Tb_Activiteiten[[#Headers],[Projectleider/Expert]],"")))</f>
        <v/>
      </c>
      <c r="AG1115" t="str">
        <f>IF(ISNUMBER(FIND("arbeid",Methode_Keuze)),"",IF(ISNUMBER(FIND("arbeid",Methode_Keuze)),"",IF(Tb_Activiteiten[[#This Row],[Arbeidskosten]]=1,Tb_Activiteiten[[#Headers],[Arbeidskosten]],"")))</f>
        <v/>
      </c>
      <c r="AH1115" t="str">
        <f>IF(ISNUMBER(FIND("arbeid",Methode_Keuze)),"",IF(ISNUMBER(FIND("arbeid",Methode_Keuze)),"",IF(Tb_Activiteiten[[#This Row],[Arbeidskosten op basis van IKS]]=1,Tb_Activiteiten[[#Headers],[Arbeidskosten op basis van IKS]],"")))</f>
        <v/>
      </c>
      <c r="AI1115" t="str">
        <f>IF(ISNUMBER(FIND("overige",Methode_Keuze)),"",IF(Tb_Activiteiten[[#This Row],[Kosten derden exclusief btw]]=1,Tb_Activiteiten[[#Headers],[Kosten derden exclusief btw]],""))</f>
        <v/>
      </c>
      <c r="AJ1115" t="str">
        <f>IF(ISNUMBER(FIND("overige",Methode_Keuze)),"",IF(Tb_Activiteiten[[#This Row],[Niet verrekenbare btw]]=1,Tb_Activiteiten[[#Headers],[Niet verrekenbare btw]],""))</f>
        <v/>
      </c>
      <c r="AK1115" t="str">
        <f>IF(ISNUMBER(FIND("overige",Methode_Keuze)),"",IF(Tb_Activiteiten[[#This Row],[Grondkosten]]=1,Tb_Activiteiten[[#Headers],[Grondkosten]],""))</f>
        <v/>
      </c>
      <c r="AL1115" t="str">
        <f>IF(ISNUMBER(FIND("overige",Methode_Keuze)),"",IF(Tb_Activiteiten[[#This Row],[Bijdrage in natura (overige)]]=1,Tb_Activiteiten[[#Headers],[Bijdrage in natura (overige)]],""))</f>
        <v/>
      </c>
      <c r="AM1115" t="str">
        <f>IF(ISNUMBER(FIND("overige",Methode_Keuze)),"",IF(Tb_Activiteiten[[#This Row],[Bijdrage in natura (vrijwilligers)]]=1,Tb_Activiteiten[[#Headers],[Bijdrage in natura (vrijwilligers)]],""))</f>
        <v/>
      </c>
      <c r="AN1115" t="str">
        <f>IF(ISNUMBER(FIND("overige",Methode_Keuze)),"",IF(Tb_Activiteiten[[#This Row],[Afschrijvingskosten]]=1,Tb_Activiteiten[[#Headers],[Afschrijvingskosten]],""))</f>
        <v/>
      </c>
    </row>
    <row r="1116" spans="1:40" x14ac:dyDescent="0.25">
      <c r="A1116" s="192"/>
      <c r="B1116" s="192"/>
      <c r="C1116" s="192"/>
      <c r="D1116" s="192"/>
      <c r="E1116" s="192"/>
      <c r="F1116" s="192"/>
      <c r="G1116" s="192"/>
      <c r="L1116" s="71"/>
      <c r="N1116" t="str">
        <f>IFERROR(IF(VLOOKUP(Tb_Activiteiten[[#This Row],[Openstelling]],Tb_Openstelling[],2,0)=1,1,""),"")</f>
        <v/>
      </c>
      <c r="AA1116" t="str">
        <f>IF(ISNUMBER(FIND("arbeid",Methode_Keuze)),"",IF(ISNUMBER(FIND("arbeid",Methode_Keuze)),"",IF(Tb_Activiteiten[[#This Row],[Loonkosten]]=1,Tb_Activiteiten[[#Headers],[Loonkosten]],"")))</f>
        <v/>
      </c>
      <c r="AB1116" t="str">
        <f>IF(ISNUMBER(FIND("arbeid",Methode_Keuze)),"",IF(ISNUMBER(FIND("arbeid",Methode_Keuze)),"",IF(Tb_Activiteiten[[#This Row],[Eigen arbeid]]=1,Tb_Activiteiten[[#Headers],[Eigen arbeid]],"")))</f>
        <v/>
      </c>
      <c r="AC1116" t="str">
        <f>IF(ISNUMBER(FIND("arbeid",Methode_Keuze)),"",IF(ISNUMBER(FIND("arbeid",Methode_Keuze)),"",IF(Tb_Activiteiten[[#This Row],[Projectmedewerker]]=1,Tb_Activiteiten[[#Headers],[Projectmedewerker]],"")))</f>
        <v/>
      </c>
      <c r="AD1116" t="str">
        <f>IF(ISNUMBER(FIND("arbeid",Methode_Keuze)),"",IF(ISNUMBER(FIND("arbeid",Methode_Keuze)),"",IF(Tb_Activiteiten[[#This Row],[Landbouwer]]=1,Tb_Activiteiten[[#Headers],[Landbouwer]],"")))</f>
        <v/>
      </c>
      <c r="AE1116" t="str">
        <f>IF(ISNUMBER(FIND("arbeid",Methode_Keuze)),"",IF(ISNUMBER(FIND("arbeid",Methode_Keuze)),"",IF(Tb_Activiteiten[[#This Row],[Adviseur]]=1,Tb_Activiteiten[[#Headers],[Adviseur]],"")))</f>
        <v/>
      </c>
      <c r="AF1116" t="str">
        <f>IF(ISNUMBER(FIND("arbeid",Methode_Keuze)),"",IF(ISNUMBER(FIND("arbeid",Methode_Keuze)),"",IF(Tb_Activiteiten[[#This Row],[Projectleider/Expert]]=1,Tb_Activiteiten[[#Headers],[Projectleider/Expert]],"")))</f>
        <v/>
      </c>
      <c r="AG1116" t="str">
        <f>IF(ISNUMBER(FIND("arbeid",Methode_Keuze)),"",IF(ISNUMBER(FIND("arbeid",Methode_Keuze)),"",IF(Tb_Activiteiten[[#This Row],[Arbeidskosten]]=1,Tb_Activiteiten[[#Headers],[Arbeidskosten]],"")))</f>
        <v/>
      </c>
      <c r="AH1116" t="str">
        <f>IF(ISNUMBER(FIND("arbeid",Methode_Keuze)),"",IF(ISNUMBER(FIND("arbeid",Methode_Keuze)),"",IF(Tb_Activiteiten[[#This Row],[Arbeidskosten op basis van IKS]]=1,Tb_Activiteiten[[#Headers],[Arbeidskosten op basis van IKS]],"")))</f>
        <v/>
      </c>
      <c r="AI1116" t="str">
        <f>IF(ISNUMBER(FIND("overige",Methode_Keuze)),"",IF(Tb_Activiteiten[[#This Row],[Kosten derden exclusief btw]]=1,Tb_Activiteiten[[#Headers],[Kosten derden exclusief btw]],""))</f>
        <v/>
      </c>
      <c r="AJ1116" t="str">
        <f>IF(ISNUMBER(FIND("overige",Methode_Keuze)),"",IF(Tb_Activiteiten[[#This Row],[Niet verrekenbare btw]]=1,Tb_Activiteiten[[#Headers],[Niet verrekenbare btw]],""))</f>
        <v/>
      </c>
      <c r="AK1116" t="str">
        <f>IF(ISNUMBER(FIND("overige",Methode_Keuze)),"",IF(Tb_Activiteiten[[#This Row],[Grondkosten]]=1,Tb_Activiteiten[[#Headers],[Grondkosten]],""))</f>
        <v/>
      </c>
      <c r="AL1116" t="str">
        <f>IF(ISNUMBER(FIND("overige",Methode_Keuze)),"",IF(Tb_Activiteiten[[#This Row],[Bijdrage in natura (overige)]]=1,Tb_Activiteiten[[#Headers],[Bijdrage in natura (overige)]],""))</f>
        <v/>
      </c>
      <c r="AM1116" t="str">
        <f>IF(ISNUMBER(FIND("overige",Methode_Keuze)),"",IF(Tb_Activiteiten[[#This Row],[Bijdrage in natura (vrijwilligers)]]=1,Tb_Activiteiten[[#Headers],[Bijdrage in natura (vrijwilligers)]],""))</f>
        <v/>
      </c>
      <c r="AN1116" t="str">
        <f>IF(ISNUMBER(FIND("overige",Methode_Keuze)),"",IF(Tb_Activiteiten[[#This Row],[Afschrijvingskosten]]=1,Tb_Activiteiten[[#Headers],[Afschrijvingskosten]],""))</f>
        <v/>
      </c>
    </row>
    <row r="1117" spans="1:40" x14ac:dyDescent="0.25">
      <c r="A1117" s="192"/>
      <c r="B1117" s="192"/>
      <c r="C1117" s="192"/>
      <c r="D1117" s="192"/>
      <c r="E1117" s="192"/>
      <c r="F1117" s="192"/>
      <c r="G1117" s="192"/>
      <c r="L1117" s="71"/>
      <c r="N1117" t="str">
        <f>IFERROR(IF(VLOOKUP(Tb_Activiteiten[[#This Row],[Openstelling]],Tb_Openstelling[],2,0)=1,1,""),"")</f>
        <v/>
      </c>
      <c r="AA1117" t="str">
        <f>IF(ISNUMBER(FIND("arbeid",Methode_Keuze)),"",IF(ISNUMBER(FIND("arbeid",Methode_Keuze)),"",IF(Tb_Activiteiten[[#This Row],[Loonkosten]]=1,Tb_Activiteiten[[#Headers],[Loonkosten]],"")))</f>
        <v/>
      </c>
      <c r="AB1117" t="str">
        <f>IF(ISNUMBER(FIND("arbeid",Methode_Keuze)),"",IF(ISNUMBER(FIND("arbeid",Methode_Keuze)),"",IF(Tb_Activiteiten[[#This Row],[Eigen arbeid]]=1,Tb_Activiteiten[[#Headers],[Eigen arbeid]],"")))</f>
        <v/>
      </c>
      <c r="AC1117" t="str">
        <f>IF(ISNUMBER(FIND("arbeid",Methode_Keuze)),"",IF(ISNUMBER(FIND("arbeid",Methode_Keuze)),"",IF(Tb_Activiteiten[[#This Row],[Projectmedewerker]]=1,Tb_Activiteiten[[#Headers],[Projectmedewerker]],"")))</f>
        <v/>
      </c>
      <c r="AD1117" t="str">
        <f>IF(ISNUMBER(FIND("arbeid",Methode_Keuze)),"",IF(ISNUMBER(FIND("arbeid",Methode_Keuze)),"",IF(Tb_Activiteiten[[#This Row],[Landbouwer]]=1,Tb_Activiteiten[[#Headers],[Landbouwer]],"")))</f>
        <v/>
      </c>
      <c r="AE1117" t="str">
        <f>IF(ISNUMBER(FIND("arbeid",Methode_Keuze)),"",IF(ISNUMBER(FIND("arbeid",Methode_Keuze)),"",IF(Tb_Activiteiten[[#This Row],[Adviseur]]=1,Tb_Activiteiten[[#Headers],[Adviseur]],"")))</f>
        <v/>
      </c>
      <c r="AF1117" t="str">
        <f>IF(ISNUMBER(FIND("arbeid",Methode_Keuze)),"",IF(ISNUMBER(FIND("arbeid",Methode_Keuze)),"",IF(Tb_Activiteiten[[#This Row],[Projectleider/Expert]]=1,Tb_Activiteiten[[#Headers],[Projectleider/Expert]],"")))</f>
        <v/>
      </c>
      <c r="AG1117" t="str">
        <f>IF(ISNUMBER(FIND("arbeid",Methode_Keuze)),"",IF(ISNUMBER(FIND("arbeid",Methode_Keuze)),"",IF(Tb_Activiteiten[[#This Row],[Arbeidskosten]]=1,Tb_Activiteiten[[#Headers],[Arbeidskosten]],"")))</f>
        <v/>
      </c>
      <c r="AH1117" t="str">
        <f>IF(ISNUMBER(FIND("arbeid",Methode_Keuze)),"",IF(ISNUMBER(FIND("arbeid",Methode_Keuze)),"",IF(Tb_Activiteiten[[#This Row],[Arbeidskosten op basis van IKS]]=1,Tb_Activiteiten[[#Headers],[Arbeidskosten op basis van IKS]],"")))</f>
        <v/>
      </c>
      <c r="AI1117" t="str">
        <f>IF(ISNUMBER(FIND("overige",Methode_Keuze)),"",IF(Tb_Activiteiten[[#This Row],[Kosten derden exclusief btw]]=1,Tb_Activiteiten[[#Headers],[Kosten derden exclusief btw]],""))</f>
        <v/>
      </c>
      <c r="AJ1117" t="str">
        <f>IF(ISNUMBER(FIND("overige",Methode_Keuze)),"",IF(Tb_Activiteiten[[#This Row],[Niet verrekenbare btw]]=1,Tb_Activiteiten[[#Headers],[Niet verrekenbare btw]],""))</f>
        <v/>
      </c>
      <c r="AK1117" t="str">
        <f>IF(ISNUMBER(FIND("overige",Methode_Keuze)),"",IF(Tb_Activiteiten[[#This Row],[Grondkosten]]=1,Tb_Activiteiten[[#Headers],[Grondkosten]],""))</f>
        <v/>
      </c>
      <c r="AL1117" t="str">
        <f>IF(ISNUMBER(FIND("overige",Methode_Keuze)),"",IF(Tb_Activiteiten[[#This Row],[Bijdrage in natura (overige)]]=1,Tb_Activiteiten[[#Headers],[Bijdrage in natura (overige)]],""))</f>
        <v/>
      </c>
      <c r="AM1117" t="str">
        <f>IF(ISNUMBER(FIND("overige",Methode_Keuze)),"",IF(Tb_Activiteiten[[#This Row],[Bijdrage in natura (vrijwilligers)]]=1,Tb_Activiteiten[[#Headers],[Bijdrage in natura (vrijwilligers)]],""))</f>
        <v/>
      </c>
      <c r="AN1117" t="str">
        <f>IF(ISNUMBER(FIND("overige",Methode_Keuze)),"",IF(Tb_Activiteiten[[#This Row],[Afschrijvingskosten]]=1,Tb_Activiteiten[[#Headers],[Afschrijvingskosten]],""))</f>
        <v/>
      </c>
    </row>
    <row r="1118" spans="1:40" x14ac:dyDescent="0.25">
      <c r="A1118" s="192"/>
      <c r="B1118" s="192"/>
      <c r="C1118" s="192"/>
      <c r="D1118" s="192"/>
      <c r="E1118" s="192"/>
      <c r="F1118" s="192"/>
      <c r="G1118" s="192"/>
      <c r="L1118" s="71"/>
      <c r="N1118" t="str">
        <f>IFERROR(IF(VLOOKUP(Tb_Activiteiten[[#This Row],[Openstelling]],Tb_Openstelling[],2,0)=1,1,""),"")</f>
        <v/>
      </c>
      <c r="AA1118" t="str">
        <f>IF(ISNUMBER(FIND("arbeid",Methode_Keuze)),"",IF(ISNUMBER(FIND("arbeid",Methode_Keuze)),"",IF(Tb_Activiteiten[[#This Row],[Loonkosten]]=1,Tb_Activiteiten[[#Headers],[Loonkosten]],"")))</f>
        <v/>
      </c>
      <c r="AB1118" t="str">
        <f>IF(ISNUMBER(FIND("arbeid",Methode_Keuze)),"",IF(ISNUMBER(FIND("arbeid",Methode_Keuze)),"",IF(Tb_Activiteiten[[#This Row],[Eigen arbeid]]=1,Tb_Activiteiten[[#Headers],[Eigen arbeid]],"")))</f>
        <v/>
      </c>
      <c r="AC1118" t="str">
        <f>IF(ISNUMBER(FIND("arbeid",Methode_Keuze)),"",IF(ISNUMBER(FIND("arbeid",Methode_Keuze)),"",IF(Tb_Activiteiten[[#This Row],[Projectmedewerker]]=1,Tb_Activiteiten[[#Headers],[Projectmedewerker]],"")))</f>
        <v/>
      </c>
      <c r="AD1118" t="str">
        <f>IF(ISNUMBER(FIND("arbeid",Methode_Keuze)),"",IF(ISNUMBER(FIND("arbeid",Methode_Keuze)),"",IF(Tb_Activiteiten[[#This Row],[Landbouwer]]=1,Tb_Activiteiten[[#Headers],[Landbouwer]],"")))</f>
        <v/>
      </c>
      <c r="AE1118" t="str">
        <f>IF(ISNUMBER(FIND("arbeid",Methode_Keuze)),"",IF(ISNUMBER(FIND("arbeid",Methode_Keuze)),"",IF(Tb_Activiteiten[[#This Row],[Adviseur]]=1,Tb_Activiteiten[[#Headers],[Adviseur]],"")))</f>
        <v/>
      </c>
      <c r="AF1118" t="str">
        <f>IF(ISNUMBER(FIND("arbeid",Methode_Keuze)),"",IF(ISNUMBER(FIND("arbeid",Methode_Keuze)),"",IF(Tb_Activiteiten[[#This Row],[Projectleider/Expert]]=1,Tb_Activiteiten[[#Headers],[Projectleider/Expert]],"")))</f>
        <v/>
      </c>
      <c r="AG1118" t="str">
        <f>IF(ISNUMBER(FIND("arbeid",Methode_Keuze)),"",IF(ISNUMBER(FIND("arbeid",Methode_Keuze)),"",IF(Tb_Activiteiten[[#This Row],[Arbeidskosten]]=1,Tb_Activiteiten[[#Headers],[Arbeidskosten]],"")))</f>
        <v/>
      </c>
      <c r="AH1118" t="str">
        <f>IF(ISNUMBER(FIND("arbeid",Methode_Keuze)),"",IF(ISNUMBER(FIND("arbeid",Methode_Keuze)),"",IF(Tb_Activiteiten[[#This Row],[Arbeidskosten op basis van IKS]]=1,Tb_Activiteiten[[#Headers],[Arbeidskosten op basis van IKS]],"")))</f>
        <v/>
      </c>
      <c r="AI1118" t="str">
        <f>IF(ISNUMBER(FIND("overige",Methode_Keuze)),"",IF(Tb_Activiteiten[[#This Row],[Kosten derden exclusief btw]]=1,Tb_Activiteiten[[#Headers],[Kosten derden exclusief btw]],""))</f>
        <v/>
      </c>
      <c r="AJ1118" t="str">
        <f>IF(ISNUMBER(FIND("overige",Methode_Keuze)),"",IF(Tb_Activiteiten[[#This Row],[Niet verrekenbare btw]]=1,Tb_Activiteiten[[#Headers],[Niet verrekenbare btw]],""))</f>
        <v/>
      </c>
      <c r="AK1118" t="str">
        <f>IF(ISNUMBER(FIND("overige",Methode_Keuze)),"",IF(Tb_Activiteiten[[#This Row],[Grondkosten]]=1,Tb_Activiteiten[[#Headers],[Grondkosten]],""))</f>
        <v/>
      </c>
      <c r="AL1118" t="str">
        <f>IF(ISNUMBER(FIND("overige",Methode_Keuze)),"",IF(Tb_Activiteiten[[#This Row],[Bijdrage in natura (overige)]]=1,Tb_Activiteiten[[#Headers],[Bijdrage in natura (overige)]],""))</f>
        <v/>
      </c>
      <c r="AM1118" t="str">
        <f>IF(ISNUMBER(FIND("overige",Methode_Keuze)),"",IF(Tb_Activiteiten[[#This Row],[Bijdrage in natura (vrijwilligers)]]=1,Tb_Activiteiten[[#Headers],[Bijdrage in natura (vrijwilligers)]],""))</f>
        <v/>
      </c>
      <c r="AN1118" t="str">
        <f>IF(ISNUMBER(FIND("overige",Methode_Keuze)),"",IF(Tb_Activiteiten[[#This Row],[Afschrijvingskosten]]=1,Tb_Activiteiten[[#Headers],[Afschrijvingskosten]],""))</f>
        <v/>
      </c>
    </row>
    <row r="1119" spans="1:40" x14ac:dyDescent="0.25">
      <c r="A1119" s="192"/>
      <c r="B1119" s="192"/>
      <c r="C1119" s="192"/>
      <c r="D1119" s="192"/>
      <c r="E1119" s="192"/>
      <c r="F1119" s="192"/>
      <c r="G1119" s="192"/>
      <c r="L1119" s="71"/>
      <c r="N1119" t="str">
        <f>IFERROR(IF(VLOOKUP(Tb_Activiteiten[[#This Row],[Openstelling]],Tb_Openstelling[],2,0)=1,1,""),"")</f>
        <v/>
      </c>
      <c r="AA1119" t="str">
        <f>IF(ISNUMBER(FIND("arbeid",Methode_Keuze)),"",IF(ISNUMBER(FIND("arbeid",Methode_Keuze)),"",IF(Tb_Activiteiten[[#This Row],[Loonkosten]]=1,Tb_Activiteiten[[#Headers],[Loonkosten]],"")))</f>
        <v/>
      </c>
      <c r="AB1119" t="str">
        <f>IF(ISNUMBER(FIND("arbeid",Methode_Keuze)),"",IF(ISNUMBER(FIND("arbeid",Methode_Keuze)),"",IF(Tb_Activiteiten[[#This Row],[Eigen arbeid]]=1,Tb_Activiteiten[[#Headers],[Eigen arbeid]],"")))</f>
        <v/>
      </c>
      <c r="AC1119" t="str">
        <f>IF(ISNUMBER(FIND("arbeid",Methode_Keuze)),"",IF(ISNUMBER(FIND("arbeid",Methode_Keuze)),"",IF(Tb_Activiteiten[[#This Row],[Projectmedewerker]]=1,Tb_Activiteiten[[#Headers],[Projectmedewerker]],"")))</f>
        <v/>
      </c>
      <c r="AD1119" t="str">
        <f>IF(ISNUMBER(FIND("arbeid",Methode_Keuze)),"",IF(ISNUMBER(FIND("arbeid",Methode_Keuze)),"",IF(Tb_Activiteiten[[#This Row],[Landbouwer]]=1,Tb_Activiteiten[[#Headers],[Landbouwer]],"")))</f>
        <v/>
      </c>
      <c r="AE1119" t="str">
        <f>IF(ISNUMBER(FIND("arbeid",Methode_Keuze)),"",IF(ISNUMBER(FIND("arbeid",Methode_Keuze)),"",IF(Tb_Activiteiten[[#This Row],[Adviseur]]=1,Tb_Activiteiten[[#Headers],[Adviseur]],"")))</f>
        <v/>
      </c>
      <c r="AF1119" t="str">
        <f>IF(ISNUMBER(FIND("arbeid",Methode_Keuze)),"",IF(ISNUMBER(FIND("arbeid",Methode_Keuze)),"",IF(Tb_Activiteiten[[#This Row],[Projectleider/Expert]]=1,Tb_Activiteiten[[#Headers],[Projectleider/Expert]],"")))</f>
        <v/>
      </c>
      <c r="AG1119" t="str">
        <f>IF(ISNUMBER(FIND("arbeid",Methode_Keuze)),"",IF(ISNUMBER(FIND("arbeid",Methode_Keuze)),"",IF(Tb_Activiteiten[[#This Row],[Arbeidskosten]]=1,Tb_Activiteiten[[#Headers],[Arbeidskosten]],"")))</f>
        <v/>
      </c>
      <c r="AH1119" t="str">
        <f>IF(ISNUMBER(FIND("arbeid",Methode_Keuze)),"",IF(ISNUMBER(FIND("arbeid",Methode_Keuze)),"",IF(Tb_Activiteiten[[#This Row],[Arbeidskosten op basis van IKS]]=1,Tb_Activiteiten[[#Headers],[Arbeidskosten op basis van IKS]],"")))</f>
        <v/>
      </c>
      <c r="AI1119" t="str">
        <f>IF(ISNUMBER(FIND("overige",Methode_Keuze)),"",IF(Tb_Activiteiten[[#This Row],[Kosten derden exclusief btw]]=1,Tb_Activiteiten[[#Headers],[Kosten derden exclusief btw]],""))</f>
        <v/>
      </c>
      <c r="AJ1119" t="str">
        <f>IF(ISNUMBER(FIND("overige",Methode_Keuze)),"",IF(Tb_Activiteiten[[#This Row],[Niet verrekenbare btw]]=1,Tb_Activiteiten[[#Headers],[Niet verrekenbare btw]],""))</f>
        <v/>
      </c>
      <c r="AK1119" t="str">
        <f>IF(ISNUMBER(FIND("overige",Methode_Keuze)),"",IF(Tb_Activiteiten[[#This Row],[Grondkosten]]=1,Tb_Activiteiten[[#Headers],[Grondkosten]],""))</f>
        <v/>
      </c>
      <c r="AL1119" t="str">
        <f>IF(ISNUMBER(FIND("overige",Methode_Keuze)),"",IF(Tb_Activiteiten[[#This Row],[Bijdrage in natura (overige)]]=1,Tb_Activiteiten[[#Headers],[Bijdrage in natura (overige)]],""))</f>
        <v/>
      </c>
      <c r="AM1119" t="str">
        <f>IF(ISNUMBER(FIND("overige",Methode_Keuze)),"",IF(Tb_Activiteiten[[#This Row],[Bijdrage in natura (vrijwilligers)]]=1,Tb_Activiteiten[[#Headers],[Bijdrage in natura (vrijwilligers)]],""))</f>
        <v/>
      </c>
      <c r="AN1119" t="str">
        <f>IF(ISNUMBER(FIND("overige",Methode_Keuze)),"",IF(Tb_Activiteiten[[#This Row],[Afschrijvingskosten]]=1,Tb_Activiteiten[[#Headers],[Afschrijvingskosten]],""))</f>
        <v/>
      </c>
    </row>
    <row r="1120" spans="1:40" x14ac:dyDescent="0.25">
      <c r="A1120" s="192"/>
      <c r="B1120" s="192"/>
      <c r="C1120" s="192"/>
      <c r="D1120" s="192"/>
      <c r="E1120" s="192"/>
      <c r="F1120" s="192"/>
      <c r="G1120" s="192"/>
      <c r="L1120" s="71"/>
      <c r="N1120" t="str">
        <f>IFERROR(IF(VLOOKUP(Tb_Activiteiten[[#This Row],[Openstelling]],Tb_Openstelling[],2,0)=1,1,""),"")</f>
        <v/>
      </c>
      <c r="AA1120" t="str">
        <f>IF(ISNUMBER(FIND("arbeid",Methode_Keuze)),"",IF(ISNUMBER(FIND("arbeid",Methode_Keuze)),"",IF(Tb_Activiteiten[[#This Row],[Loonkosten]]=1,Tb_Activiteiten[[#Headers],[Loonkosten]],"")))</f>
        <v/>
      </c>
      <c r="AB1120" t="str">
        <f>IF(ISNUMBER(FIND("arbeid",Methode_Keuze)),"",IF(ISNUMBER(FIND("arbeid",Methode_Keuze)),"",IF(Tb_Activiteiten[[#This Row],[Eigen arbeid]]=1,Tb_Activiteiten[[#Headers],[Eigen arbeid]],"")))</f>
        <v/>
      </c>
      <c r="AC1120" t="str">
        <f>IF(ISNUMBER(FIND("arbeid",Methode_Keuze)),"",IF(ISNUMBER(FIND("arbeid",Methode_Keuze)),"",IF(Tb_Activiteiten[[#This Row],[Projectmedewerker]]=1,Tb_Activiteiten[[#Headers],[Projectmedewerker]],"")))</f>
        <v/>
      </c>
      <c r="AD1120" t="str">
        <f>IF(ISNUMBER(FIND("arbeid",Methode_Keuze)),"",IF(ISNUMBER(FIND("arbeid",Methode_Keuze)),"",IF(Tb_Activiteiten[[#This Row],[Landbouwer]]=1,Tb_Activiteiten[[#Headers],[Landbouwer]],"")))</f>
        <v/>
      </c>
      <c r="AE1120" t="str">
        <f>IF(ISNUMBER(FIND("arbeid",Methode_Keuze)),"",IF(ISNUMBER(FIND("arbeid",Methode_Keuze)),"",IF(Tb_Activiteiten[[#This Row],[Adviseur]]=1,Tb_Activiteiten[[#Headers],[Adviseur]],"")))</f>
        <v/>
      </c>
      <c r="AF1120" t="str">
        <f>IF(ISNUMBER(FIND("arbeid",Methode_Keuze)),"",IF(ISNUMBER(FIND("arbeid",Methode_Keuze)),"",IF(Tb_Activiteiten[[#This Row],[Projectleider/Expert]]=1,Tb_Activiteiten[[#Headers],[Projectleider/Expert]],"")))</f>
        <v/>
      </c>
      <c r="AG1120" t="str">
        <f>IF(ISNUMBER(FIND("arbeid",Methode_Keuze)),"",IF(ISNUMBER(FIND("arbeid",Methode_Keuze)),"",IF(Tb_Activiteiten[[#This Row],[Arbeidskosten]]=1,Tb_Activiteiten[[#Headers],[Arbeidskosten]],"")))</f>
        <v/>
      </c>
      <c r="AH1120" t="str">
        <f>IF(ISNUMBER(FIND("arbeid",Methode_Keuze)),"",IF(ISNUMBER(FIND("arbeid",Methode_Keuze)),"",IF(Tb_Activiteiten[[#This Row],[Arbeidskosten op basis van IKS]]=1,Tb_Activiteiten[[#Headers],[Arbeidskosten op basis van IKS]],"")))</f>
        <v/>
      </c>
      <c r="AI1120" t="str">
        <f>IF(ISNUMBER(FIND("overige",Methode_Keuze)),"",IF(Tb_Activiteiten[[#This Row],[Kosten derden exclusief btw]]=1,Tb_Activiteiten[[#Headers],[Kosten derden exclusief btw]],""))</f>
        <v/>
      </c>
      <c r="AJ1120" t="str">
        <f>IF(ISNUMBER(FIND("overige",Methode_Keuze)),"",IF(Tb_Activiteiten[[#This Row],[Niet verrekenbare btw]]=1,Tb_Activiteiten[[#Headers],[Niet verrekenbare btw]],""))</f>
        <v/>
      </c>
      <c r="AK1120" t="str">
        <f>IF(ISNUMBER(FIND("overige",Methode_Keuze)),"",IF(Tb_Activiteiten[[#This Row],[Grondkosten]]=1,Tb_Activiteiten[[#Headers],[Grondkosten]],""))</f>
        <v/>
      </c>
      <c r="AL1120" t="str">
        <f>IF(ISNUMBER(FIND("overige",Methode_Keuze)),"",IF(Tb_Activiteiten[[#This Row],[Bijdrage in natura (overige)]]=1,Tb_Activiteiten[[#Headers],[Bijdrage in natura (overige)]],""))</f>
        <v/>
      </c>
      <c r="AM1120" t="str">
        <f>IF(ISNUMBER(FIND("overige",Methode_Keuze)),"",IF(Tb_Activiteiten[[#This Row],[Bijdrage in natura (vrijwilligers)]]=1,Tb_Activiteiten[[#Headers],[Bijdrage in natura (vrijwilligers)]],""))</f>
        <v/>
      </c>
      <c r="AN1120" t="str">
        <f>IF(ISNUMBER(FIND("overige",Methode_Keuze)),"",IF(Tb_Activiteiten[[#This Row],[Afschrijvingskosten]]=1,Tb_Activiteiten[[#Headers],[Afschrijvingskosten]],""))</f>
        <v/>
      </c>
    </row>
    <row r="1121" spans="1:40" x14ac:dyDescent="0.25">
      <c r="A1121" s="192"/>
      <c r="B1121" s="192"/>
      <c r="C1121" s="192"/>
      <c r="D1121" s="192"/>
      <c r="E1121" s="192"/>
      <c r="F1121" s="192"/>
      <c r="G1121" s="192"/>
      <c r="L1121" s="71"/>
      <c r="N1121" t="str">
        <f>IFERROR(IF(VLOOKUP(Tb_Activiteiten[[#This Row],[Openstelling]],Tb_Openstelling[],2,0)=1,1,""),"")</f>
        <v/>
      </c>
      <c r="AA1121" t="str">
        <f>IF(ISNUMBER(FIND("arbeid",Methode_Keuze)),"",IF(ISNUMBER(FIND("arbeid",Methode_Keuze)),"",IF(Tb_Activiteiten[[#This Row],[Loonkosten]]=1,Tb_Activiteiten[[#Headers],[Loonkosten]],"")))</f>
        <v/>
      </c>
      <c r="AB1121" t="str">
        <f>IF(ISNUMBER(FIND("arbeid",Methode_Keuze)),"",IF(ISNUMBER(FIND("arbeid",Methode_Keuze)),"",IF(Tb_Activiteiten[[#This Row],[Eigen arbeid]]=1,Tb_Activiteiten[[#Headers],[Eigen arbeid]],"")))</f>
        <v/>
      </c>
      <c r="AC1121" t="str">
        <f>IF(ISNUMBER(FIND("arbeid",Methode_Keuze)),"",IF(ISNUMBER(FIND("arbeid",Methode_Keuze)),"",IF(Tb_Activiteiten[[#This Row],[Projectmedewerker]]=1,Tb_Activiteiten[[#Headers],[Projectmedewerker]],"")))</f>
        <v/>
      </c>
      <c r="AD1121" t="str">
        <f>IF(ISNUMBER(FIND("arbeid",Methode_Keuze)),"",IF(ISNUMBER(FIND("arbeid",Methode_Keuze)),"",IF(Tb_Activiteiten[[#This Row],[Landbouwer]]=1,Tb_Activiteiten[[#Headers],[Landbouwer]],"")))</f>
        <v/>
      </c>
      <c r="AE1121" t="str">
        <f>IF(ISNUMBER(FIND("arbeid",Methode_Keuze)),"",IF(ISNUMBER(FIND("arbeid",Methode_Keuze)),"",IF(Tb_Activiteiten[[#This Row],[Adviseur]]=1,Tb_Activiteiten[[#Headers],[Adviseur]],"")))</f>
        <v/>
      </c>
      <c r="AF1121" t="str">
        <f>IF(ISNUMBER(FIND("arbeid",Methode_Keuze)),"",IF(ISNUMBER(FIND("arbeid",Methode_Keuze)),"",IF(Tb_Activiteiten[[#This Row],[Projectleider/Expert]]=1,Tb_Activiteiten[[#Headers],[Projectleider/Expert]],"")))</f>
        <v/>
      </c>
      <c r="AG1121" t="str">
        <f>IF(ISNUMBER(FIND("arbeid",Methode_Keuze)),"",IF(ISNUMBER(FIND("arbeid",Methode_Keuze)),"",IF(Tb_Activiteiten[[#This Row],[Arbeidskosten]]=1,Tb_Activiteiten[[#Headers],[Arbeidskosten]],"")))</f>
        <v/>
      </c>
      <c r="AH1121" t="str">
        <f>IF(ISNUMBER(FIND("arbeid",Methode_Keuze)),"",IF(ISNUMBER(FIND("arbeid",Methode_Keuze)),"",IF(Tb_Activiteiten[[#This Row],[Arbeidskosten op basis van IKS]]=1,Tb_Activiteiten[[#Headers],[Arbeidskosten op basis van IKS]],"")))</f>
        <v/>
      </c>
      <c r="AI1121" t="str">
        <f>IF(ISNUMBER(FIND("overige",Methode_Keuze)),"",IF(Tb_Activiteiten[[#This Row],[Kosten derden exclusief btw]]=1,Tb_Activiteiten[[#Headers],[Kosten derden exclusief btw]],""))</f>
        <v/>
      </c>
      <c r="AJ1121" t="str">
        <f>IF(ISNUMBER(FIND("overige",Methode_Keuze)),"",IF(Tb_Activiteiten[[#This Row],[Niet verrekenbare btw]]=1,Tb_Activiteiten[[#Headers],[Niet verrekenbare btw]],""))</f>
        <v/>
      </c>
      <c r="AK1121" t="str">
        <f>IF(ISNUMBER(FIND("overige",Methode_Keuze)),"",IF(Tb_Activiteiten[[#This Row],[Grondkosten]]=1,Tb_Activiteiten[[#Headers],[Grondkosten]],""))</f>
        <v/>
      </c>
      <c r="AL1121" t="str">
        <f>IF(ISNUMBER(FIND("overige",Methode_Keuze)),"",IF(Tb_Activiteiten[[#This Row],[Bijdrage in natura (overige)]]=1,Tb_Activiteiten[[#Headers],[Bijdrage in natura (overige)]],""))</f>
        <v/>
      </c>
      <c r="AM1121" t="str">
        <f>IF(ISNUMBER(FIND("overige",Methode_Keuze)),"",IF(Tb_Activiteiten[[#This Row],[Bijdrage in natura (vrijwilligers)]]=1,Tb_Activiteiten[[#Headers],[Bijdrage in natura (vrijwilligers)]],""))</f>
        <v/>
      </c>
      <c r="AN1121" t="str">
        <f>IF(ISNUMBER(FIND("overige",Methode_Keuze)),"",IF(Tb_Activiteiten[[#This Row],[Afschrijvingskosten]]=1,Tb_Activiteiten[[#Headers],[Afschrijvingskosten]],""))</f>
        <v/>
      </c>
    </row>
    <row r="1122" spans="1:40" x14ac:dyDescent="0.25">
      <c r="A1122" s="192"/>
      <c r="B1122" s="192"/>
      <c r="C1122" s="192"/>
      <c r="D1122" s="192"/>
      <c r="E1122" s="192"/>
      <c r="F1122" s="192"/>
      <c r="G1122" s="192"/>
      <c r="L1122" s="71"/>
      <c r="N1122" t="str">
        <f>IFERROR(IF(VLOOKUP(Tb_Activiteiten[[#This Row],[Openstelling]],Tb_Openstelling[],2,0)=1,1,""),"")</f>
        <v/>
      </c>
      <c r="AA1122" t="str">
        <f>IF(ISNUMBER(FIND("arbeid",Methode_Keuze)),"",IF(ISNUMBER(FIND("arbeid",Methode_Keuze)),"",IF(Tb_Activiteiten[[#This Row],[Loonkosten]]=1,Tb_Activiteiten[[#Headers],[Loonkosten]],"")))</f>
        <v/>
      </c>
      <c r="AB1122" t="str">
        <f>IF(ISNUMBER(FIND("arbeid",Methode_Keuze)),"",IF(ISNUMBER(FIND("arbeid",Methode_Keuze)),"",IF(Tb_Activiteiten[[#This Row],[Eigen arbeid]]=1,Tb_Activiteiten[[#Headers],[Eigen arbeid]],"")))</f>
        <v/>
      </c>
      <c r="AC1122" t="str">
        <f>IF(ISNUMBER(FIND("arbeid",Methode_Keuze)),"",IF(ISNUMBER(FIND("arbeid",Methode_Keuze)),"",IF(Tb_Activiteiten[[#This Row],[Projectmedewerker]]=1,Tb_Activiteiten[[#Headers],[Projectmedewerker]],"")))</f>
        <v/>
      </c>
      <c r="AD1122" t="str">
        <f>IF(ISNUMBER(FIND("arbeid",Methode_Keuze)),"",IF(ISNUMBER(FIND("arbeid",Methode_Keuze)),"",IF(Tb_Activiteiten[[#This Row],[Landbouwer]]=1,Tb_Activiteiten[[#Headers],[Landbouwer]],"")))</f>
        <v/>
      </c>
      <c r="AE1122" t="str">
        <f>IF(ISNUMBER(FIND("arbeid",Methode_Keuze)),"",IF(ISNUMBER(FIND("arbeid",Methode_Keuze)),"",IF(Tb_Activiteiten[[#This Row],[Adviseur]]=1,Tb_Activiteiten[[#Headers],[Adviseur]],"")))</f>
        <v/>
      </c>
      <c r="AF1122" t="str">
        <f>IF(ISNUMBER(FIND("arbeid",Methode_Keuze)),"",IF(ISNUMBER(FIND("arbeid",Methode_Keuze)),"",IF(Tb_Activiteiten[[#This Row],[Projectleider/Expert]]=1,Tb_Activiteiten[[#Headers],[Projectleider/Expert]],"")))</f>
        <v/>
      </c>
      <c r="AG1122" t="str">
        <f>IF(ISNUMBER(FIND("arbeid",Methode_Keuze)),"",IF(ISNUMBER(FIND("arbeid",Methode_Keuze)),"",IF(Tb_Activiteiten[[#This Row],[Arbeidskosten]]=1,Tb_Activiteiten[[#Headers],[Arbeidskosten]],"")))</f>
        <v/>
      </c>
      <c r="AH1122" t="str">
        <f>IF(ISNUMBER(FIND("arbeid",Methode_Keuze)),"",IF(ISNUMBER(FIND("arbeid",Methode_Keuze)),"",IF(Tb_Activiteiten[[#This Row],[Arbeidskosten op basis van IKS]]=1,Tb_Activiteiten[[#Headers],[Arbeidskosten op basis van IKS]],"")))</f>
        <v/>
      </c>
      <c r="AI1122" t="str">
        <f>IF(ISNUMBER(FIND("overige",Methode_Keuze)),"",IF(Tb_Activiteiten[[#This Row],[Kosten derden exclusief btw]]=1,Tb_Activiteiten[[#Headers],[Kosten derden exclusief btw]],""))</f>
        <v/>
      </c>
      <c r="AJ1122" t="str">
        <f>IF(ISNUMBER(FIND("overige",Methode_Keuze)),"",IF(Tb_Activiteiten[[#This Row],[Niet verrekenbare btw]]=1,Tb_Activiteiten[[#Headers],[Niet verrekenbare btw]],""))</f>
        <v/>
      </c>
      <c r="AK1122" t="str">
        <f>IF(ISNUMBER(FIND("overige",Methode_Keuze)),"",IF(Tb_Activiteiten[[#This Row],[Grondkosten]]=1,Tb_Activiteiten[[#Headers],[Grondkosten]],""))</f>
        <v/>
      </c>
      <c r="AL1122" t="str">
        <f>IF(ISNUMBER(FIND("overige",Methode_Keuze)),"",IF(Tb_Activiteiten[[#This Row],[Bijdrage in natura (overige)]]=1,Tb_Activiteiten[[#Headers],[Bijdrage in natura (overige)]],""))</f>
        <v/>
      </c>
      <c r="AM1122" t="str">
        <f>IF(ISNUMBER(FIND("overige",Methode_Keuze)),"",IF(Tb_Activiteiten[[#This Row],[Bijdrage in natura (vrijwilligers)]]=1,Tb_Activiteiten[[#Headers],[Bijdrage in natura (vrijwilligers)]],""))</f>
        <v/>
      </c>
      <c r="AN1122" t="str">
        <f>IF(ISNUMBER(FIND("overige",Methode_Keuze)),"",IF(Tb_Activiteiten[[#This Row],[Afschrijvingskosten]]=1,Tb_Activiteiten[[#Headers],[Afschrijvingskosten]],""))</f>
        <v/>
      </c>
    </row>
    <row r="1123" spans="1:40" x14ac:dyDescent="0.25">
      <c r="A1123" s="192"/>
      <c r="B1123" s="192"/>
      <c r="C1123" s="192"/>
      <c r="D1123" s="192"/>
      <c r="E1123" s="192"/>
      <c r="F1123" s="192"/>
      <c r="G1123" s="192"/>
      <c r="L1123" s="71"/>
      <c r="N1123" t="str">
        <f>IFERROR(IF(VLOOKUP(Tb_Activiteiten[[#This Row],[Openstelling]],Tb_Openstelling[],2,0)=1,1,""),"")</f>
        <v/>
      </c>
      <c r="AA1123" t="str">
        <f>IF(ISNUMBER(FIND("arbeid",Methode_Keuze)),"",IF(ISNUMBER(FIND("arbeid",Methode_Keuze)),"",IF(Tb_Activiteiten[[#This Row],[Loonkosten]]=1,Tb_Activiteiten[[#Headers],[Loonkosten]],"")))</f>
        <v/>
      </c>
      <c r="AB1123" t="str">
        <f>IF(ISNUMBER(FIND("arbeid",Methode_Keuze)),"",IF(ISNUMBER(FIND("arbeid",Methode_Keuze)),"",IF(Tb_Activiteiten[[#This Row],[Eigen arbeid]]=1,Tb_Activiteiten[[#Headers],[Eigen arbeid]],"")))</f>
        <v/>
      </c>
      <c r="AC1123" t="str">
        <f>IF(ISNUMBER(FIND("arbeid",Methode_Keuze)),"",IF(ISNUMBER(FIND("arbeid",Methode_Keuze)),"",IF(Tb_Activiteiten[[#This Row],[Projectmedewerker]]=1,Tb_Activiteiten[[#Headers],[Projectmedewerker]],"")))</f>
        <v/>
      </c>
      <c r="AD1123" t="str">
        <f>IF(ISNUMBER(FIND("arbeid",Methode_Keuze)),"",IF(ISNUMBER(FIND("arbeid",Methode_Keuze)),"",IF(Tb_Activiteiten[[#This Row],[Landbouwer]]=1,Tb_Activiteiten[[#Headers],[Landbouwer]],"")))</f>
        <v/>
      </c>
      <c r="AE1123" t="str">
        <f>IF(ISNUMBER(FIND("arbeid",Methode_Keuze)),"",IF(ISNUMBER(FIND("arbeid",Methode_Keuze)),"",IF(Tb_Activiteiten[[#This Row],[Adviseur]]=1,Tb_Activiteiten[[#Headers],[Adviseur]],"")))</f>
        <v/>
      </c>
      <c r="AF1123" t="str">
        <f>IF(ISNUMBER(FIND("arbeid",Methode_Keuze)),"",IF(ISNUMBER(FIND("arbeid",Methode_Keuze)),"",IF(Tb_Activiteiten[[#This Row],[Projectleider/Expert]]=1,Tb_Activiteiten[[#Headers],[Projectleider/Expert]],"")))</f>
        <v/>
      </c>
      <c r="AG1123" t="str">
        <f>IF(ISNUMBER(FIND("arbeid",Methode_Keuze)),"",IF(ISNUMBER(FIND("arbeid",Methode_Keuze)),"",IF(Tb_Activiteiten[[#This Row],[Arbeidskosten]]=1,Tb_Activiteiten[[#Headers],[Arbeidskosten]],"")))</f>
        <v/>
      </c>
      <c r="AH1123" t="str">
        <f>IF(ISNUMBER(FIND("arbeid",Methode_Keuze)),"",IF(ISNUMBER(FIND("arbeid",Methode_Keuze)),"",IF(Tb_Activiteiten[[#This Row],[Arbeidskosten op basis van IKS]]=1,Tb_Activiteiten[[#Headers],[Arbeidskosten op basis van IKS]],"")))</f>
        <v/>
      </c>
      <c r="AI1123" t="str">
        <f>IF(ISNUMBER(FIND("overige",Methode_Keuze)),"",IF(Tb_Activiteiten[[#This Row],[Kosten derden exclusief btw]]=1,Tb_Activiteiten[[#Headers],[Kosten derden exclusief btw]],""))</f>
        <v/>
      </c>
      <c r="AJ1123" t="str">
        <f>IF(ISNUMBER(FIND("overige",Methode_Keuze)),"",IF(Tb_Activiteiten[[#This Row],[Niet verrekenbare btw]]=1,Tb_Activiteiten[[#Headers],[Niet verrekenbare btw]],""))</f>
        <v/>
      </c>
      <c r="AK1123" t="str">
        <f>IF(ISNUMBER(FIND("overige",Methode_Keuze)),"",IF(Tb_Activiteiten[[#This Row],[Grondkosten]]=1,Tb_Activiteiten[[#Headers],[Grondkosten]],""))</f>
        <v/>
      </c>
      <c r="AL1123" t="str">
        <f>IF(ISNUMBER(FIND("overige",Methode_Keuze)),"",IF(Tb_Activiteiten[[#This Row],[Bijdrage in natura (overige)]]=1,Tb_Activiteiten[[#Headers],[Bijdrage in natura (overige)]],""))</f>
        <v/>
      </c>
      <c r="AM1123" t="str">
        <f>IF(ISNUMBER(FIND("overige",Methode_Keuze)),"",IF(Tb_Activiteiten[[#This Row],[Bijdrage in natura (vrijwilligers)]]=1,Tb_Activiteiten[[#Headers],[Bijdrage in natura (vrijwilligers)]],""))</f>
        <v/>
      </c>
      <c r="AN1123" t="str">
        <f>IF(ISNUMBER(FIND("overige",Methode_Keuze)),"",IF(Tb_Activiteiten[[#This Row],[Afschrijvingskosten]]=1,Tb_Activiteiten[[#Headers],[Afschrijvingskosten]],""))</f>
        <v/>
      </c>
    </row>
    <row r="1124" spans="1:40" x14ac:dyDescent="0.25">
      <c r="A1124" s="192"/>
      <c r="B1124" s="192"/>
      <c r="C1124" s="192"/>
      <c r="D1124" s="192"/>
      <c r="E1124" s="192"/>
      <c r="F1124" s="192"/>
      <c r="G1124" s="192"/>
      <c r="L1124" s="71"/>
      <c r="N1124" t="str">
        <f>IFERROR(IF(VLOOKUP(Tb_Activiteiten[[#This Row],[Openstelling]],Tb_Openstelling[],2,0)=1,1,""),"")</f>
        <v/>
      </c>
      <c r="AA1124" t="str">
        <f>IF(ISNUMBER(FIND("arbeid",Methode_Keuze)),"",IF(ISNUMBER(FIND("arbeid",Methode_Keuze)),"",IF(Tb_Activiteiten[[#This Row],[Loonkosten]]=1,Tb_Activiteiten[[#Headers],[Loonkosten]],"")))</f>
        <v/>
      </c>
      <c r="AB1124" t="str">
        <f>IF(ISNUMBER(FIND("arbeid",Methode_Keuze)),"",IF(ISNUMBER(FIND("arbeid",Methode_Keuze)),"",IF(Tb_Activiteiten[[#This Row],[Eigen arbeid]]=1,Tb_Activiteiten[[#Headers],[Eigen arbeid]],"")))</f>
        <v/>
      </c>
      <c r="AC1124" t="str">
        <f>IF(ISNUMBER(FIND("arbeid",Methode_Keuze)),"",IF(ISNUMBER(FIND("arbeid",Methode_Keuze)),"",IF(Tb_Activiteiten[[#This Row],[Projectmedewerker]]=1,Tb_Activiteiten[[#Headers],[Projectmedewerker]],"")))</f>
        <v/>
      </c>
      <c r="AD1124" t="str">
        <f>IF(ISNUMBER(FIND("arbeid",Methode_Keuze)),"",IF(ISNUMBER(FIND("arbeid",Methode_Keuze)),"",IF(Tb_Activiteiten[[#This Row],[Landbouwer]]=1,Tb_Activiteiten[[#Headers],[Landbouwer]],"")))</f>
        <v/>
      </c>
      <c r="AE1124" t="str">
        <f>IF(ISNUMBER(FIND("arbeid",Methode_Keuze)),"",IF(ISNUMBER(FIND("arbeid",Methode_Keuze)),"",IF(Tb_Activiteiten[[#This Row],[Adviseur]]=1,Tb_Activiteiten[[#Headers],[Adviseur]],"")))</f>
        <v/>
      </c>
      <c r="AF1124" t="str">
        <f>IF(ISNUMBER(FIND("arbeid",Methode_Keuze)),"",IF(ISNUMBER(FIND("arbeid",Methode_Keuze)),"",IF(Tb_Activiteiten[[#This Row],[Projectleider/Expert]]=1,Tb_Activiteiten[[#Headers],[Projectleider/Expert]],"")))</f>
        <v/>
      </c>
      <c r="AG1124" t="str">
        <f>IF(ISNUMBER(FIND("arbeid",Methode_Keuze)),"",IF(ISNUMBER(FIND("arbeid",Methode_Keuze)),"",IF(Tb_Activiteiten[[#This Row],[Arbeidskosten]]=1,Tb_Activiteiten[[#Headers],[Arbeidskosten]],"")))</f>
        <v/>
      </c>
      <c r="AH1124" t="str">
        <f>IF(ISNUMBER(FIND("arbeid",Methode_Keuze)),"",IF(ISNUMBER(FIND("arbeid",Methode_Keuze)),"",IF(Tb_Activiteiten[[#This Row],[Arbeidskosten op basis van IKS]]=1,Tb_Activiteiten[[#Headers],[Arbeidskosten op basis van IKS]],"")))</f>
        <v/>
      </c>
      <c r="AI1124" t="str">
        <f>IF(ISNUMBER(FIND("overige",Methode_Keuze)),"",IF(Tb_Activiteiten[[#This Row],[Kosten derden exclusief btw]]=1,Tb_Activiteiten[[#Headers],[Kosten derden exclusief btw]],""))</f>
        <v/>
      </c>
      <c r="AJ1124" t="str">
        <f>IF(ISNUMBER(FIND("overige",Methode_Keuze)),"",IF(Tb_Activiteiten[[#This Row],[Niet verrekenbare btw]]=1,Tb_Activiteiten[[#Headers],[Niet verrekenbare btw]],""))</f>
        <v/>
      </c>
      <c r="AK1124" t="str">
        <f>IF(ISNUMBER(FIND("overige",Methode_Keuze)),"",IF(Tb_Activiteiten[[#This Row],[Grondkosten]]=1,Tb_Activiteiten[[#Headers],[Grondkosten]],""))</f>
        <v/>
      </c>
      <c r="AL1124" t="str">
        <f>IF(ISNUMBER(FIND("overige",Methode_Keuze)),"",IF(Tb_Activiteiten[[#This Row],[Bijdrage in natura (overige)]]=1,Tb_Activiteiten[[#Headers],[Bijdrage in natura (overige)]],""))</f>
        <v/>
      </c>
      <c r="AM1124" t="str">
        <f>IF(ISNUMBER(FIND("overige",Methode_Keuze)),"",IF(Tb_Activiteiten[[#This Row],[Bijdrage in natura (vrijwilligers)]]=1,Tb_Activiteiten[[#Headers],[Bijdrage in natura (vrijwilligers)]],""))</f>
        <v/>
      </c>
      <c r="AN1124" t="str">
        <f>IF(ISNUMBER(FIND("overige",Methode_Keuze)),"",IF(Tb_Activiteiten[[#This Row],[Afschrijvingskosten]]=1,Tb_Activiteiten[[#Headers],[Afschrijvingskosten]],""))</f>
        <v/>
      </c>
    </row>
    <row r="1125" spans="1:40" x14ac:dyDescent="0.25">
      <c r="A1125" s="192"/>
      <c r="B1125" s="192"/>
      <c r="C1125" s="192"/>
      <c r="D1125" s="192"/>
      <c r="E1125" s="192"/>
      <c r="F1125" s="192"/>
      <c r="G1125" s="192"/>
      <c r="L1125" s="71"/>
      <c r="N1125" t="str">
        <f>IFERROR(IF(VLOOKUP(Tb_Activiteiten[[#This Row],[Openstelling]],Tb_Openstelling[],2,0)=1,1,""),"")</f>
        <v/>
      </c>
      <c r="AA1125" t="str">
        <f>IF(ISNUMBER(FIND("arbeid",Methode_Keuze)),"",IF(ISNUMBER(FIND("arbeid",Methode_Keuze)),"",IF(Tb_Activiteiten[[#This Row],[Loonkosten]]=1,Tb_Activiteiten[[#Headers],[Loonkosten]],"")))</f>
        <v/>
      </c>
      <c r="AB1125" t="str">
        <f>IF(ISNUMBER(FIND("arbeid",Methode_Keuze)),"",IF(ISNUMBER(FIND("arbeid",Methode_Keuze)),"",IF(Tb_Activiteiten[[#This Row],[Eigen arbeid]]=1,Tb_Activiteiten[[#Headers],[Eigen arbeid]],"")))</f>
        <v/>
      </c>
      <c r="AC1125" t="str">
        <f>IF(ISNUMBER(FIND("arbeid",Methode_Keuze)),"",IF(ISNUMBER(FIND("arbeid",Methode_Keuze)),"",IF(Tb_Activiteiten[[#This Row],[Projectmedewerker]]=1,Tb_Activiteiten[[#Headers],[Projectmedewerker]],"")))</f>
        <v/>
      </c>
      <c r="AD1125" t="str">
        <f>IF(ISNUMBER(FIND("arbeid",Methode_Keuze)),"",IF(ISNUMBER(FIND("arbeid",Methode_Keuze)),"",IF(Tb_Activiteiten[[#This Row],[Landbouwer]]=1,Tb_Activiteiten[[#Headers],[Landbouwer]],"")))</f>
        <v/>
      </c>
      <c r="AE1125" t="str">
        <f>IF(ISNUMBER(FIND("arbeid",Methode_Keuze)),"",IF(ISNUMBER(FIND("arbeid",Methode_Keuze)),"",IF(Tb_Activiteiten[[#This Row],[Adviseur]]=1,Tb_Activiteiten[[#Headers],[Adviseur]],"")))</f>
        <v/>
      </c>
      <c r="AF1125" t="str">
        <f>IF(ISNUMBER(FIND("arbeid",Methode_Keuze)),"",IF(ISNUMBER(FIND("arbeid",Methode_Keuze)),"",IF(Tb_Activiteiten[[#This Row],[Projectleider/Expert]]=1,Tb_Activiteiten[[#Headers],[Projectleider/Expert]],"")))</f>
        <v/>
      </c>
      <c r="AG1125" t="str">
        <f>IF(ISNUMBER(FIND("arbeid",Methode_Keuze)),"",IF(ISNUMBER(FIND("arbeid",Methode_Keuze)),"",IF(Tb_Activiteiten[[#This Row],[Arbeidskosten]]=1,Tb_Activiteiten[[#Headers],[Arbeidskosten]],"")))</f>
        <v/>
      </c>
      <c r="AH1125" t="str">
        <f>IF(ISNUMBER(FIND("arbeid",Methode_Keuze)),"",IF(ISNUMBER(FIND("arbeid",Methode_Keuze)),"",IF(Tb_Activiteiten[[#This Row],[Arbeidskosten op basis van IKS]]=1,Tb_Activiteiten[[#Headers],[Arbeidskosten op basis van IKS]],"")))</f>
        <v/>
      </c>
      <c r="AI1125" t="str">
        <f>IF(ISNUMBER(FIND("overige",Methode_Keuze)),"",IF(Tb_Activiteiten[[#This Row],[Kosten derden exclusief btw]]=1,Tb_Activiteiten[[#Headers],[Kosten derden exclusief btw]],""))</f>
        <v/>
      </c>
      <c r="AJ1125" t="str">
        <f>IF(ISNUMBER(FIND("overige",Methode_Keuze)),"",IF(Tb_Activiteiten[[#This Row],[Niet verrekenbare btw]]=1,Tb_Activiteiten[[#Headers],[Niet verrekenbare btw]],""))</f>
        <v/>
      </c>
      <c r="AK1125" t="str">
        <f>IF(ISNUMBER(FIND("overige",Methode_Keuze)),"",IF(Tb_Activiteiten[[#This Row],[Grondkosten]]=1,Tb_Activiteiten[[#Headers],[Grondkosten]],""))</f>
        <v/>
      </c>
      <c r="AL1125" t="str">
        <f>IF(ISNUMBER(FIND("overige",Methode_Keuze)),"",IF(Tb_Activiteiten[[#This Row],[Bijdrage in natura (overige)]]=1,Tb_Activiteiten[[#Headers],[Bijdrage in natura (overige)]],""))</f>
        <v/>
      </c>
      <c r="AM1125" t="str">
        <f>IF(ISNUMBER(FIND("overige",Methode_Keuze)),"",IF(Tb_Activiteiten[[#This Row],[Bijdrage in natura (vrijwilligers)]]=1,Tb_Activiteiten[[#Headers],[Bijdrage in natura (vrijwilligers)]],""))</f>
        <v/>
      </c>
      <c r="AN1125" t="str">
        <f>IF(ISNUMBER(FIND("overige",Methode_Keuze)),"",IF(Tb_Activiteiten[[#This Row],[Afschrijvingskosten]]=1,Tb_Activiteiten[[#Headers],[Afschrijvingskosten]],""))</f>
        <v/>
      </c>
    </row>
    <row r="1126" spans="1:40" x14ac:dyDescent="0.25">
      <c r="A1126" s="192"/>
      <c r="B1126" s="192"/>
      <c r="C1126" s="192"/>
      <c r="D1126" s="192"/>
      <c r="E1126" s="192"/>
      <c r="F1126" s="192"/>
      <c r="G1126" s="192"/>
      <c r="L1126" s="71"/>
      <c r="N1126" t="str">
        <f>IFERROR(IF(VLOOKUP(Tb_Activiteiten[[#This Row],[Openstelling]],Tb_Openstelling[],2,0)=1,1,""),"")</f>
        <v/>
      </c>
      <c r="AA1126" t="str">
        <f>IF(ISNUMBER(FIND("arbeid",Methode_Keuze)),"",IF(ISNUMBER(FIND("arbeid",Methode_Keuze)),"",IF(Tb_Activiteiten[[#This Row],[Loonkosten]]=1,Tb_Activiteiten[[#Headers],[Loonkosten]],"")))</f>
        <v/>
      </c>
      <c r="AB1126" t="str">
        <f>IF(ISNUMBER(FIND("arbeid",Methode_Keuze)),"",IF(ISNUMBER(FIND("arbeid",Methode_Keuze)),"",IF(Tb_Activiteiten[[#This Row],[Eigen arbeid]]=1,Tb_Activiteiten[[#Headers],[Eigen arbeid]],"")))</f>
        <v/>
      </c>
      <c r="AC1126" t="str">
        <f>IF(ISNUMBER(FIND("arbeid",Methode_Keuze)),"",IF(ISNUMBER(FIND("arbeid",Methode_Keuze)),"",IF(Tb_Activiteiten[[#This Row],[Projectmedewerker]]=1,Tb_Activiteiten[[#Headers],[Projectmedewerker]],"")))</f>
        <v/>
      </c>
      <c r="AD1126" t="str">
        <f>IF(ISNUMBER(FIND("arbeid",Methode_Keuze)),"",IF(ISNUMBER(FIND("arbeid",Methode_Keuze)),"",IF(Tb_Activiteiten[[#This Row],[Landbouwer]]=1,Tb_Activiteiten[[#Headers],[Landbouwer]],"")))</f>
        <v/>
      </c>
      <c r="AE1126" t="str">
        <f>IF(ISNUMBER(FIND("arbeid",Methode_Keuze)),"",IF(ISNUMBER(FIND("arbeid",Methode_Keuze)),"",IF(Tb_Activiteiten[[#This Row],[Adviseur]]=1,Tb_Activiteiten[[#Headers],[Adviseur]],"")))</f>
        <v/>
      </c>
      <c r="AF1126" t="str">
        <f>IF(ISNUMBER(FIND("arbeid",Methode_Keuze)),"",IF(ISNUMBER(FIND("arbeid",Methode_Keuze)),"",IF(Tb_Activiteiten[[#This Row],[Projectleider/Expert]]=1,Tb_Activiteiten[[#Headers],[Projectleider/Expert]],"")))</f>
        <v/>
      </c>
      <c r="AG1126" t="str">
        <f>IF(ISNUMBER(FIND("arbeid",Methode_Keuze)),"",IF(ISNUMBER(FIND("arbeid",Methode_Keuze)),"",IF(Tb_Activiteiten[[#This Row],[Arbeidskosten]]=1,Tb_Activiteiten[[#Headers],[Arbeidskosten]],"")))</f>
        <v/>
      </c>
      <c r="AH1126" t="str">
        <f>IF(ISNUMBER(FIND("arbeid",Methode_Keuze)),"",IF(ISNUMBER(FIND("arbeid",Methode_Keuze)),"",IF(Tb_Activiteiten[[#This Row],[Arbeidskosten op basis van IKS]]=1,Tb_Activiteiten[[#Headers],[Arbeidskosten op basis van IKS]],"")))</f>
        <v/>
      </c>
      <c r="AI1126" t="str">
        <f>IF(ISNUMBER(FIND("overige",Methode_Keuze)),"",IF(Tb_Activiteiten[[#This Row],[Kosten derden exclusief btw]]=1,Tb_Activiteiten[[#Headers],[Kosten derden exclusief btw]],""))</f>
        <v/>
      </c>
      <c r="AJ1126" t="str">
        <f>IF(ISNUMBER(FIND("overige",Methode_Keuze)),"",IF(Tb_Activiteiten[[#This Row],[Niet verrekenbare btw]]=1,Tb_Activiteiten[[#Headers],[Niet verrekenbare btw]],""))</f>
        <v/>
      </c>
      <c r="AK1126" t="str">
        <f>IF(ISNUMBER(FIND("overige",Methode_Keuze)),"",IF(Tb_Activiteiten[[#This Row],[Grondkosten]]=1,Tb_Activiteiten[[#Headers],[Grondkosten]],""))</f>
        <v/>
      </c>
      <c r="AL1126" t="str">
        <f>IF(ISNUMBER(FIND("overige",Methode_Keuze)),"",IF(Tb_Activiteiten[[#This Row],[Bijdrage in natura (overige)]]=1,Tb_Activiteiten[[#Headers],[Bijdrage in natura (overige)]],""))</f>
        <v/>
      </c>
      <c r="AM1126" t="str">
        <f>IF(ISNUMBER(FIND("overige",Methode_Keuze)),"",IF(Tb_Activiteiten[[#This Row],[Bijdrage in natura (vrijwilligers)]]=1,Tb_Activiteiten[[#Headers],[Bijdrage in natura (vrijwilligers)]],""))</f>
        <v/>
      </c>
      <c r="AN1126" t="str">
        <f>IF(ISNUMBER(FIND("overige",Methode_Keuze)),"",IF(Tb_Activiteiten[[#This Row],[Afschrijvingskosten]]=1,Tb_Activiteiten[[#Headers],[Afschrijvingskosten]],""))</f>
        <v/>
      </c>
    </row>
    <row r="1127" spans="1:40" x14ac:dyDescent="0.25">
      <c r="A1127" s="192"/>
      <c r="B1127" s="192"/>
      <c r="C1127" s="192"/>
      <c r="D1127" s="192"/>
      <c r="E1127" s="192"/>
      <c r="F1127" s="192"/>
      <c r="G1127" s="192"/>
      <c r="L1127" s="71"/>
      <c r="N1127" t="str">
        <f>IFERROR(IF(VLOOKUP(Tb_Activiteiten[[#This Row],[Openstelling]],Tb_Openstelling[],2,0)=1,1,""),"")</f>
        <v/>
      </c>
      <c r="AA1127" t="str">
        <f>IF(ISNUMBER(FIND("arbeid",Methode_Keuze)),"",IF(ISNUMBER(FIND("arbeid",Methode_Keuze)),"",IF(Tb_Activiteiten[[#This Row],[Loonkosten]]=1,Tb_Activiteiten[[#Headers],[Loonkosten]],"")))</f>
        <v/>
      </c>
      <c r="AB1127" t="str">
        <f>IF(ISNUMBER(FIND("arbeid",Methode_Keuze)),"",IF(ISNUMBER(FIND("arbeid",Methode_Keuze)),"",IF(Tb_Activiteiten[[#This Row],[Eigen arbeid]]=1,Tb_Activiteiten[[#Headers],[Eigen arbeid]],"")))</f>
        <v/>
      </c>
      <c r="AC1127" t="str">
        <f>IF(ISNUMBER(FIND("arbeid",Methode_Keuze)),"",IF(ISNUMBER(FIND("arbeid",Methode_Keuze)),"",IF(Tb_Activiteiten[[#This Row],[Projectmedewerker]]=1,Tb_Activiteiten[[#Headers],[Projectmedewerker]],"")))</f>
        <v/>
      </c>
      <c r="AD1127" t="str">
        <f>IF(ISNUMBER(FIND("arbeid",Methode_Keuze)),"",IF(ISNUMBER(FIND("arbeid",Methode_Keuze)),"",IF(Tb_Activiteiten[[#This Row],[Landbouwer]]=1,Tb_Activiteiten[[#Headers],[Landbouwer]],"")))</f>
        <v/>
      </c>
      <c r="AE1127" t="str">
        <f>IF(ISNUMBER(FIND("arbeid",Methode_Keuze)),"",IF(ISNUMBER(FIND("arbeid",Methode_Keuze)),"",IF(Tb_Activiteiten[[#This Row],[Adviseur]]=1,Tb_Activiteiten[[#Headers],[Adviseur]],"")))</f>
        <v/>
      </c>
      <c r="AF1127" t="str">
        <f>IF(ISNUMBER(FIND("arbeid",Methode_Keuze)),"",IF(ISNUMBER(FIND("arbeid",Methode_Keuze)),"",IF(Tb_Activiteiten[[#This Row],[Projectleider/Expert]]=1,Tb_Activiteiten[[#Headers],[Projectleider/Expert]],"")))</f>
        <v/>
      </c>
      <c r="AG1127" t="str">
        <f>IF(ISNUMBER(FIND("arbeid",Methode_Keuze)),"",IF(ISNUMBER(FIND("arbeid",Methode_Keuze)),"",IF(Tb_Activiteiten[[#This Row],[Arbeidskosten]]=1,Tb_Activiteiten[[#Headers],[Arbeidskosten]],"")))</f>
        <v/>
      </c>
      <c r="AH1127" t="str">
        <f>IF(ISNUMBER(FIND("arbeid",Methode_Keuze)),"",IF(ISNUMBER(FIND("arbeid",Methode_Keuze)),"",IF(Tb_Activiteiten[[#This Row],[Arbeidskosten op basis van IKS]]=1,Tb_Activiteiten[[#Headers],[Arbeidskosten op basis van IKS]],"")))</f>
        <v/>
      </c>
      <c r="AI1127" t="str">
        <f>IF(ISNUMBER(FIND("overige",Methode_Keuze)),"",IF(Tb_Activiteiten[[#This Row],[Kosten derden exclusief btw]]=1,Tb_Activiteiten[[#Headers],[Kosten derden exclusief btw]],""))</f>
        <v/>
      </c>
      <c r="AJ1127" t="str">
        <f>IF(ISNUMBER(FIND("overige",Methode_Keuze)),"",IF(Tb_Activiteiten[[#This Row],[Niet verrekenbare btw]]=1,Tb_Activiteiten[[#Headers],[Niet verrekenbare btw]],""))</f>
        <v/>
      </c>
      <c r="AK1127" t="str">
        <f>IF(ISNUMBER(FIND("overige",Methode_Keuze)),"",IF(Tb_Activiteiten[[#This Row],[Grondkosten]]=1,Tb_Activiteiten[[#Headers],[Grondkosten]],""))</f>
        <v/>
      </c>
      <c r="AL1127" t="str">
        <f>IF(ISNUMBER(FIND("overige",Methode_Keuze)),"",IF(Tb_Activiteiten[[#This Row],[Bijdrage in natura (overige)]]=1,Tb_Activiteiten[[#Headers],[Bijdrage in natura (overige)]],""))</f>
        <v/>
      </c>
      <c r="AM1127" t="str">
        <f>IF(ISNUMBER(FIND("overige",Methode_Keuze)),"",IF(Tb_Activiteiten[[#This Row],[Bijdrage in natura (vrijwilligers)]]=1,Tb_Activiteiten[[#Headers],[Bijdrage in natura (vrijwilligers)]],""))</f>
        <v/>
      </c>
      <c r="AN1127" t="str">
        <f>IF(ISNUMBER(FIND("overige",Methode_Keuze)),"",IF(Tb_Activiteiten[[#This Row],[Afschrijvingskosten]]=1,Tb_Activiteiten[[#Headers],[Afschrijvingskosten]],""))</f>
        <v/>
      </c>
    </row>
    <row r="1128" spans="1:40" x14ac:dyDescent="0.25">
      <c r="A1128" s="192"/>
      <c r="B1128" s="192"/>
      <c r="C1128" s="192"/>
      <c r="D1128" s="192"/>
      <c r="E1128" s="192"/>
      <c r="F1128" s="192"/>
      <c r="G1128" s="192"/>
      <c r="L1128" s="71"/>
      <c r="N1128" t="str">
        <f>IFERROR(IF(VLOOKUP(Tb_Activiteiten[[#This Row],[Openstelling]],Tb_Openstelling[],2,0)=1,1,""),"")</f>
        <v/>
      </c>
      <c r="AA1128" t="str">
        <f>IF(ISNUMBER(FIND("arbeid",Methode_Keuze)),"",IF(ISNUMBER(FIND("arbeid",Methode_Keuze)),"",IF(Tb_Activiteiten[[#This Row],[Loonkosten]]=1,Tb_Activiteiten[[#Headers],[Loonkosten]],"")))</f>
        <v/>
      </c>
      <c r="AB1128" t="str">
        <f>IF(ISNUMBER(FIND("arbeid",Methode_Keuze)),"",IF(ISNUMBER(FIND("arbeid",Methode_Keuze)),"",IF(Tb_Activiteiten[[#This Row],[Eigen arbeid]]=1,Tb_Activiteiten[[#Headers],[Eigen arbeid]],"")))</f>
        <v/>
      </c>
      <c r="AC1128" t="str">
        <f>IF(ISNUMBER(FIND("arbeid",Methode_Keuze)),"",IF(ISNUMBER(FIND("arbeid",Methode_Keuze)),"",IF(Tb_Activiteiten[[#This Row],[Projectmedewerker]]=1,Tb_Activiteiten[[#Headers],[Projectmedewerker]],"")))</f>
        <v/>
      </c>
      <c r="AD1128" t="str">
        <f>IF(ISNUMBER(FIND("arbeid",Methode_Keuze)),"",IF(ISNUMBER(FIND("arbeid",Methode_Keuze)),"",IF(Tb_Activiteiten[[#This Row],[Landbouwer]]=1,Tb_Activiteiten[[#Headers],[Landbouwer]],"")))</f>
        <v/>
      </c>
      <c r="AE1128" t="str">
        <f>IF(ISNUMBER(FIND("arbeid",Methode_Keuze)),"",IF(ISNUMBER(FIND("arbeid",Methode_Keuze)),"",IF(Tb_Activiteiten[[#This Row],[Adviseur]]=1,Tb_Activiteiten[[#Headers],[Adviseur]],"")))</f>
        <v/>
      </c>
      <c r="AF1128" t="str">
        <f>IF(ISNUMBER(FIND("arbeid",Methode_Keuze)),"",IF(ISNUMBER(FIND("arbeid",Methode_Keuze)),"",IF(Tb_Activiteiten[[#This Row],[Projectleider/Expert]]=1,Tb_Activiteiten[[#Headers],[Projectleider/Expert]],"")))</f>
        <v/>
      </c>
      <c r="AG1128" t="str">
        <f>IF(ISNUMBER(FIND("arbeid",Methode_Keuze)),"",IF(ISNUMBER(FIND("arbeid",Methode_Keuze)),"",IF(Tb_Activiteiten[[#This Row],[Arbeidskosten]]=1,Tb_Activiteiten[[#Headers],[Arbeidskosten]],"")))</f>
        <v/>
      </c>
      <c r="AH1128" t="str">
        <f>IF(ISNUMBER(FIND("arbeid",Methode_Keuze)),"",IF(ISNUMBER(FIND("arbeid",Methode_Keuze)),"",IF(Tb_Activiteiten[[#This Row],[Arbeidskosten op basis van IKS]]=1,Tb_Activiteiten[[#Headers],[Arbeidskosten op basis van IKS]],"")))</f>
        <v/>
      </c>
      <c r="AI1128" t="str">
        <f>IF(ISNUMBER(FIND("overige",Methode_Keuze)),"",IF(Tb_Activiteiten[[#This Row],[Kosten derden exclusief btw]]=1,Tb_Activiteiten[[#Headers],[Kosten derden exclusief btw]],""))</f>
        <v/>
      </c>
      <c r="AJ1128" t="str">
        <f>IF(ISNUMBER(FIND("overige",Methode_Keuze)),"",IF(Tb_Activiteiten[[#This Row],[Niet verrekenbare btw]]=1,Tb_Activiteiten[[#Headers],[Niet verrekenbare btw]],""))</f>
        <v/>
      </c>
      <c r="AK1128" t="str">
        <f>IF(ISNUMBER(FIND("overige",Methode_Keuze)),"",IF(Tb_Activiteiten[[#This Row],[Grondkosten]]=1,Tb_Activiteiten[[#Headers],[Grondkosten]],""))</f>
        <v/>
      </c>
      <c r="AL1128" t="str">
        <f>IF(ISNUMBER(FIND("overige",Methode_Keuze)),"",IF(Tb_Activiteiten[[#This Row],[Bijdrage in natura (overige)]]=1,Tb_Activiteiten[[#Headers],[Bijdrage in natura (overige)]],""))</f>
        <v/>
      </c>
      <c r="AM1128" t="str">
        <f>IF(ISNUMBER(FIND("overige",Methode_Keuze)),"",IF(Tb_Activiteiten[[#This Row],[Bijdrage in natura (vrijwilligers)]]=1,Tb_Activiteiten[[#Headers],[Bijdrage in natura (vrijwilligers)]],""))</f>
        <v/>
      </c>
      <c r="AN1128" t="str">
        <f>IF(ISNUMBER(FIND("overige",Methode_Keuze)),"",IF(Tb_Activiteiten[[#This Row],[Afschrijvingskosten]]=1,Tb_Activiteiten[[#Headers],[Afschrijvingskosten]],""))</f>
        <v/>
      </c>
    </row>
    <row r="1129" spans="1:40" x14ac:dyDescent="0.25">
      <c r="A1129" s="192"/>
      <c r="B1129" s="192"/>
      <c r="C1129" s="192"/>
      <c r="D1129" s="192"/>
      <c r="E1129" s="192"/>
      <c r="F1129" s="192"/>
      <c r="G1129" s="192"/>
      <c r="L1129" s="71"/>
      <c r="N1129" t="str">
        <f>IFERROR(IF(VLOOKUP(Tb_Activiteiten[[#This Row],[Openstelling]],Tb_Openstelling[],2,0)=1,1,""),"")</f>
        <v/>
      </c>
      <c r="AA1129" t="str">
        <f>IF(ISNUMBER(FIND("arbeid",Methode_Keuze)),"",IF(ISNUMBER(FIND("arbeid",Methode_Keuze)),"",IF(Tb_Activiteiten[[#This Row],[Loonkosten]]=1,Tb_Activiteiten[[#Headers],[Loonkosten]],"")))</f>
        <v/>
      </c>
      <c r="AB1129" t="str">
        <f>IF(ISNUMBER(FIND("arbeid",Methode_Keuze)),"",IF(ISNUMBER(FIND("arbeid",Methode_Keuze)),"",IF(Tb_Activiteiten[[#This Row],[Eigen arbeid]]=1,Tb_Activiteiten[[#Headers],[Eigen arbeid]],"")))</f>
        <v/>
      </c>
      <c r="AC1129" t="str">
        <f>IF(ISNUMBER(FIND("arbeid",Methode_Keuze)),"",IF(ISNUMBER(FIND("arbeid",Methode_Keuze)),"",IF(Tb_Activiteiten[[#This Row],[Projectmedewerker]]=1,Tb_Activiteiten[[#Headers],[Projectmedewerker]],"")))</f>
        <v/>
      </c>
      <c r="AD1129" t="str">
        <f>IF(ISNUMBER(FIND("arbeid",Methode_Keuze)),"",IF(ISNUMBER(FIND("arbeid",Methode_Keuze)),"",IF(Tb_Activiteiten[[#This Row],[Landbouwer]]=1,Tb_Activiteiten[[#Headers],[Landbouwer]],"")))</f>
        <v/>
      </c>
      <c r="AE1129" t="str">
        <f>IF(ISNUMBER(FIND("arbeid",Methode_Keuze)),"",IF(ISNUMBER(FIND("arbeid",Methode_Keuze)),"",IF(Tb_Activiteiten[[#This Row],[Adviseur]]=1,Tb_Activiteiten[[#Headers],[Adviseur]],"")))</f>
        <v/>
      </c>
      <c r="AF1129" t="str">
        <f>IF(ISNUMBER(FIND("arbeid",Methode_Keuze)),"",IF(ISNUMBER(FIND("arbeid",Methode_Keuze)),"",IF(Tb_Activiteiten[[#This Row],[Projectleider/Expert]]=1,Tb_Activiteiten[[#Headers],[Projectleider/Expert]],"")))</f>
        <v/>
      </c>
      <c r="AG1129" t="str">
        <f>IF(ISNUMBER(FIND("arbeid",Methode_Keuze)),"",IF(ISNUMBER(FIND("arbeid",Methode_Keuze)),"",IF(Tb_Activiteiten[[#This Row],[Arbeidskosten]]=1,Tb_Activiteiten[[#Headers],[Arbeidskosten]],"")))</f>
        <v/>
      </c>
      <c r="AH1129" t="str">
        <f>IF(ISNUMBER(FIND("arbeid",Methode_Keuze)),"",IF(ISNUMBER(FIND("arbeid",Methode_Keuze)),"",IF(Tb_Activiteiten[[#This Row],[Arbeidskosten op basis van IKS]]=1,Tb_Activiteiten[[#Headers],[Arbeidskosten op basis van IKS]],"")))</f>
        <v/>
      </c>
      <c r="AI1129" t="str">
        <f>IF(ISNUMBER(FIND("overige",Methode_Keuze)),"",IF(Tb_Activiteiten[[#This Row],[Kosten derden exclusief btw]]=1,Tb_Activiteiten[[#Headers],[Kosten derden exclusief btw]],""))</f>
        <v/>
      </c>
      <c r="AJ1129" t="str">
        <f>IF(ISNUMBER(FIND("overige",Methode_Keuze)),"",IF(Tb_Activiteiten[[#This Row],[Niet verrekenbare btw]]=1,Tb_Activiteiten[[#Headers],[Niet verrekenbare btw]],""))</f>
        <v/>
      </c>
      <c r="AK1129" t="str">
        <f>IF(ISNUMBER(FIND("overige",Methode_Keuze)),"",IF(Tb_Activiteiten[[#This Row],[Grondkosten]]=1,Tb_Activiteiten[[#Headers],[Grondkosten]],""))</f>
        <v/>
      </c>
      <c r="AL1129" t="str">
        <f>IF(ISNUMBER(FIND("overige",Methode_Keuze)),"",IF(Tb_Activiteiten[[#This Row],[Bijdrage in natura (overige)]]=1,Tb_Activiteiten[[#Headers],[Bijdrage in natura (overige)]],""))</f>
        <v/>
      </c>
      <c r="AM1129" t="str">
        <f>IF(ISNUMBER(FIND("overige",Methode_Keuze)),"",IF(Tb_Activiteiten[[#This Row],[Bijdrage in natura (vrijwilligers)]]=1,Tb_Activiteiten[[#Headers],[Bijdrage in natura (vrijwilligers)]],""))</f>
        <v/>
      </c>
      <c r="AN1129" t="str">
        <f>IF(ISNUMBER(FIND("overige",Methode_Keuze)),"",IF(Tb_Activiteiten[[#This Row],[Afschrijvingskosten]]=1,Tb_Activiteiten[[#Headers],[Afschrijvingskosten]],""))</f>
        <v/>
      </c>
    </row>
    <row r="1130" spans="1:40" x14ac:dyDescent="0.25">
      <c r="A1130" s="192"/>
      <c r="B1130" s="192"/>
      <c r="C1130" s="192"/>
      <c r="D1130" s="192"/>
      <c r="E1130" s="192"/>
      <c r="F1130" s="192"/>
      <c r="G1130" s="192"/>
      <c r="L1130" s="71"/>
      <c r="N1130" t="str">
        <f>IFERROR(IF(VLOOKUP(Tb_Activiteiten[[#This Row],[Openstelling]],Tb_Openstelling[],2,0)=1,1,""),"")</f>
        <v/>
      </c>
      <c r="AA1130" t="str">
        <f>IF(ISNUMBER(FIND("arbeid",Methode_Keuze)),"",IF(ISNUMBER(FIND("arbeid",Methode_Keuze)),"",IF(Tb_Activiteiten[[#This Row],[Loonkosten]]=1,Tb_Activiteiten[[#Headers],[Loonkosten]],"")))</f>
        <v/>
      </c>
      <c r="AB1130" t="str">
        <f>IF(ISNUMBER(FIND("arbeid",Methode_Keuze)),"",IF(ISNUMBER(FIND("arbeid",Methode_Keuze)),"",IF(Tb_Activiteiten[[#This Row],[Eigen arbeid]]=1,Tb_Activiteiten[[#Headers],[Eigen arbeid]],"")))</f>
        <v/>
      </c>
      <c r="AC1130" t="str">
        <f>IF(ISNUMBER(FIND("arbeid",Methode_Keuze)),"",IF(ISNUMBER(FIND("arbeid",Methode_Keuze)),"",IF(Tb_Activiteiten[[#This Row],[Projectmedewerker]]=1,Tb_Activiteiten[[#Headers],[Projectmedewerker]],"")))</f>
        <v/>
      </c>
      <c r="AD1130" t="str">
        <f>IF(ISNUMBER(FIND("arbeid",Methode_Keuze)),"",IF(ISNUMBER(FIND("arbeid",Methode_Keuze)),"",IF(Tb_Activiteiten[[#This Row],[Landbouwer]]=1,Tb_Activiteiten[[#Headers],[Landbouwer]],"")))</f>
        <v/>
      </c>
      <c r="AE1130" t="str">
        <f>IF(ISNUMBER(FIND("arbeid",Methode_Keuze)),"",IF(ISNUMBER(FIND("arbeid",Methode_Keuze)),"",IF(Tb_Activiteiten[[#This Row],[Adviseur]]=1,Tb_Activiteiten[[#Headers],[Adviseur]],"")))</f>
        <v/>
      </c>
      <c r="AF1130" t="str">
        <f>IF(ISNUMBER(FIND("arbeid",Methode_Keuze)),"",IF(ISNUMBER(FIND("arbeid",Methode_Keuze)),"",IF(Tb_Activiteiten[[#This Row],[Projectleider/Expert]]=1,Tb_Activiteiten[[#Headers],[Projectleider/Expert]],"")))</f>
        <v/>
      </c>
      <c r="AG1130" t="str">
        <f>IF(ISNUMBER(FIND("arbeid",Methode_Keuze)),"",IF(ISNUMBER(FIND("arbeid",Methode_Keuze)),"",IF(Tb_Activiteiten[[#This Row],[Arbeidskosten]]=1,Tb_Activiteiten[[#Headers],[Arbeidskosten]],"")))</f>
        <v/>
      </c>
      <c r="AH1130" t="str">
        <f>IF(ISNUMBER(FIND("arbeid",Methode_Keuze)),"",IF(ISNUMBER(FIND("arbeid",Methode_Keuze)),"",IF(Tb_Activiteiten[[#This Row],[Arbeidskosten op basis van IKS]]=1,Tb_Activiteiten[[#Headers],[Arbeidskosten op basis van IKS]],"")))</f>
        <v/>
      </c>
      <c r="AI1130" t="str">
        <f>IF(ISNUMBER(FIND("overige",Methode_Keuze)),"",IF(Tb_Activiteiten[[#This Row],[Kosten derden exclusief btw]]=1,Tb_Activiteiten[[#Headers],[Kosten derden exclusief btw]],""))</f>
        <v/>
      </c>
      <c r="AJ1130" t="str">
        <f>IF(ISNUMBER(FIND("overige",Methode_Keuze)),"",IF(Tb_Activiteiten[[#This Row],[Niet verrekenbare btw]]=1,Tb_Activiteiten[[#Headers],[Niet verrekenbare btw]],""))</f>
        <v/>
      </c>
      <c r="AK1130" t="str">
        <f>IF(ISNUMBER(FIND("overige",Methode_Keuze)),"",IF(Tb_Activiteiten[[#This Row],[Grondkosten]]=1,Tb_Activiteiten[[#Headers],[Grondkosten]],""))</f>
        <v/>
      </c>
      <c r="AL1130" t="str">
        <f>IF(ISNUMBER(FIND("overige",Methode_Keuze)),"",IF(Tb_Activiteiten[[#This Row],[Bijdrage in natura (overige)]]=1,Tb_Activiteiten[[#Headers],[Bijdrage in natura (overige)]],""))</f>
        <v/>
      </c>
      <c r="AM1130" t="str">
        <f>IF(ISNUMBER(FIND("overige",Methode_Keuze)),"",IF(Tb_Activiteiten[[#This Row],[Bijdrage in natura (vrijwilligers)]]=1,Tb_Activiteiten[[#Headers],[Bijdrage in natura (vrijwilligers)]],""))</f>
        <v/>
      </c>
      <c r="AN1130" t="str">
        <f>IF(ISNUMBER(FIND("overige",Methode_Keuze)),"",IF(Tb_Activiteiten[[#This Row],[Afschrijvingskosten]]=1,Tb_Activiteiten[[#Headers],[Afschrijvingskosten]],""))</f>
        <v/>
      </c>
    </row>
    <row r="1131" spans="1:40" x14ac:dyDescent="0.25">
      <c r="A1131" s="192"/>
      <c r="B1131" s="192"/>
      <c r="C1131" s="192"/>
      <c r="D1131" s="192"/>
      <c r="E1131" s="192"/>
      <c r="F1131" s="192"/>
      <c r="G1131" s="192"/>
      <c r="L1131" s="71"/>
      <c r="N1131" t="str">
        <f>IFERROR(IF(VLOOKUP(Tb_Activiteiten[[#This Row],[Openstelling]],Tb_Openstelling[],2,0)=1,1,""),"")</f>
        <v/>
      </c>
      <c r="AA1131" t="str">
        <f>IF(ISNUMBER(FIND("arbeid",Methode_Keuze)),"",IF(ISNUMBER(FIND("arbeid",Methode_Keuze)),"",IF(Tb_Activiteiten[[#This Row],[Loonkosten]]=1,Tb_Activiteiten[[#Headers],[Loonkosten]],"")))</f>
        <v/>
      </c>
      <c r="AB1131" t="str">
        <f>IF(ISNUMBER(FIND("arbeid",Methode_Keuze)),"",IF(ISNUMBER(FIND("arbeid",Methode_Keuze)),"",IF(Tb_Activiteiten[[#This Row],[Eigen arbeid]]=1,Tb_Activiteiten[[#Headers],[Eigen arbeid]],"")))</f>
        <v/>
      </c>
      <c r="AC1131" t="str">
        <f>IF(ISNUMBER(FIND("arbeid",Methode_Keuze)),"",IF(ISNUMBER(FIND("arbeid",Methode_Keuze)),"",IF(Tb_Activiteiten[[#This Row],[Projectmedewerker]]=1,Tb_Activiteiten[[#Headers],[Projectmedewerker]],"")))</f>
        <v/>
      </c>
      <c r="AD1131" t="str">
        <f>IF(ISNUMBER(FIND("arbeid",Methode_Keuze)),"",IF(ISNUMBER(FIND("arbeid",Methode_Keuze)),"",IF(Tb_Activiteiten[[#This Row],[Landbouwer]]=1,Tb_Activiteiten[[#Headers],[Landbouwer]],"")))</f>
        <v/>
      </c>
      <c r="AE1131" t="str">
        <f>IF(ISNUMBER(FIND("arbeid",Methode_Keuze)),"",IF(ISNUMBER(FIND("arbeid",Methode_Keuze)),"",IF(Tb_Activiteiten[[#This Row],[Adviseur]]=1,Tb_Activiteiten[[#Headers],[Adviseur]],"")))</f>
        <v/>
      </c>
      <c r="AF1131" t="str">
        <f>IF(ISNUMBER(FIND("arbeid",Methode_Keuze)),"",IF(ISNUMBER(FIND("arbeid",Methode_Keuze)),"",IF(Tb_Activiteiten[[#This Row],[Projectleider/Expert]]=1,Tb_Activiteiten[[#Headers],[Projectleider/Expert]],"")))</f>
        <v/>
      </c>
      <c r="AG1131" t="str">
        <f>IF(ISNUMBER(FIND("arbeid",Methode_Keuze)),"",IF(ISNUMBER(FIND("arbeid",Methode_Keuze)),"",IF(Tb_Activiteiten[[#This Row],[Arbeidskosten]]=1,Tb_Activiteiten[[#Headers],[Arbeidskosten]],"")))</f>
        <v/>
      </c>
      <c r="AH1131" t="str">
        <f>IF(ISNUMBER(FIND("arbeid",Methode_Keuze)),"",IF(ISNUMBER(FIND("arbeid",Methode_Keuze)),"",IF(Tb_Activiteiten[[#This Row],[Arbeidskosten op basis van IKS]]=1,Tb_Activiteiten[[#Headers],[Arbeidskosten op basis van IKS]],"")))</f>
        <v/>
      </c>
      <c r="AI1131" t="str">
        <f>IF(ISNUMBER(FIND("overige",Methode_Keuze)),"",IF(Tb_Activiteiten[[#This Row],[Kosten derden exclusief btw]]=1,Tb_Activiteiten[[#Headers],[Kosten derden exclusief btw]],""))</f>
        <v/>
      </c>
      <c r="AJ1131" t="str">
        <f>IF(ISNUMBER(FIND("overige",Methode_Keuze)),"",IF(Tb_Activiteiten[[#This Row],[Niet verrekenbare btw]]=1,Tb_Activiteiten[[#Headers],[Niet verrekenbare btw]],""))</f>
        <v/>
      </c>
      <c r="AK1131" t="str">
        <f>IF(ISNUMBER(FIND("overige",Methode_Keuze)),"",IF(Tb_Activiteiten[[#This Row],[Grondkosten]]=1,Tb_Activiteiten[[#Headers],[Grondkosten]],""))</f>
        <v/>
      </c>
      <c r="AL1131" t="str">
        <f>IF(ISNUMBER(FIND("overige",Methode_Keuze)),"",IF(Tb_Activiteiten[[#This Row],[Bijdrage in natura (overige)]]=1,Tb_Activiteiten[[#Headers],[Bijdrage in natura (overige)]],""))</f>
        <v/>
      </c>
      <c r="AM1131" t="str">
        <f>IF(ISNUMBER(FIND("overige",Methode_Keuze)),"",IF(Tb_Activiteiten[[#This Row],[Bijdrage in natura (vrijwilligers)]]=1,Tb_Activiteiten[[#Headers],[Bijdrage in natura (vrijwilligers)]],""))</f>
        <v/>
      </c>
      <c r="AN1131" t="str">
        <f>IF(ISNUMBER(FIND("overige",Methode_Keuze)),"",IF(Tb_Activiteiten[[#This Row],[Afschrijvingskosten]]=1,Tb_Activiteiten[[#Headers],[Afschrijvingskosten]],""))</f>
        <v/>
      </c>
    </row>
    <row r="1132" spans="1:40" x14ac:dyDescent="0.25">
      <c r="A1132" s="192"/>
      <c r="B1132" s="192"/>
      <c r="C1132" s="192"/>
      <c r="D1132" s="192"/>
      <c r="E1132" s="192"/>
      <c r="F1132" s="192"/>
      <c r="G1132" s="192"/>
      <c r="L1132" s="71"/>
      <c r="N1132" t="str">
        <f>IFERROR(IF(VLOOKUP(Tb_Activiteiten[[#This Row],[Openstelling]],Tb_Openstelling[],2,0)=1,1,""),"")</f>
        <v/>
      </c>
      <c r="AA1132" t="str">
        <f>IF(ISNUMBER(FIND("arbeid",Methode_Keuze)),"",IF(ISNUMBER(FIND("arbeid",Methode_Keuze)),"",IF(Tb_Activiteiten[[#This Row],[Loonkosten]]=1,Tb_Activiteiten[[#Headers],[Loonkosten]],"")))</f>
        <v/>
      </c>
      <c r="AB1132" t="str">
        <f>IF(ISNUMBER(FIND("arbeid",Methode_Keuze)),"",IF(ISNUMBER(FIND("arbeid",Methode_Keuze)),"",IF(Tb_Activiteiten[[#This Row],[Eigen arbeid]]=1,Tb_Activiteiten[[#Headers],[Eigen arbeid]],"")))</f>
        <v/>
      </c>
      <c r="AC1132" t="str">
        <f>IF(ISNUMBER(FIND("arbeid",Methode_Keuze)),"",IF(ISNUMBER(FIND("arbeid",Methode_Keuze)),"",IF(Tb_Activiteiten[[#This Row],[Projectmedewerker]]=1,Tb_Activiteiten[[#Headers],[Projectmedewerker]],"")))</f>
        <v/>
      </c>
      <c r="AD1132" t="str">
        <f>IF(ISNUMBER(FIND("arbeid",Methode_Keuze)),"",IF(ISNUMBER(FIND("arbeid",Methode_Keuze)),"",IF(Tb_Activiteiten[[#This Row],[Landbouwer]]=1,Tb_Activiteiten[[#Headers],[Landbouwer]],"")))</f>
        <v/>
      </c>
      <c r="AE1132" t="str">
        <f>IF(ISNUMBER(FIND("arbeid",Methode_Keuze)),"",IF(ISNUMBER(FIND("arbeid",Methode_Keuze)),"",IF(Tb_Activiteiten[[#This Row],[Adviseur]]=1,Tb_Activiteiten[[#Headers],[Adviseur]],"")))</f>
        <v/>
      </c>
      <c r="AF1132" t="str">
        <f>IF(ISNUMBER(FIND("arbeid",Methode_Keuze)),"",IF(ISNUMBER(FIND("arbeid",Methode_Keuze)),"",IF(Tb_Activiteiten[[#This Row],[Projectleider/Expert]]=1,Tb_Activiteiten[[#Headers],[Projectleider/Expert]],"")))</f>
        <v/>
      </c>
      <c r="AG1132" t="str">
        <f>IF(ISNUMBER(FIND("arbeid",Methode_Keuze)),"",IF(ISNUMBER(FIND("arbeid",Methode_Keuze)),"",IF(Tb_Activiteiten[[#This Row],[Arbeidskosten]]=1,Tb_Activiteiten[[#Headers],[Arbeidskosten]],"")))</f>
        <v/>
      </c>
      <c r="AH1132" t="str">
        <f>IF(ISNUMBER(FIND("arbeid",Methode_Keuze)),"",IF(ISNUMBER(FIND("arbeid",Methode_Keuze)),"",IF(Tb_Activiteiten[[#This Row],[Arbeidskosten op basis van IKS]]=1,Tb_Activiteiten[[#Headers],[Arbeidskosten op basis van IKS]],"")))</f>
        <v/>
      </c>
      <c r="AI1132" t="str">
        <f>IF(ISNUMBER(FIND("overige",Methode_Keuze)),"",IF(Tb_Activiteiten[[#This Row],[Kosten derden exclusief btw]]=1,Tb_Activiteiten[[#Headers],[Kosten derden exclusief btw]],""))</f>
        <v/>
      </c>
      <c r="AJ1132" t="str">
        <f>IF(ISNUMBER(FIND("overige",Methode_Keuze)),"",IF(Tb_Activiteiten[[#This Row],[Niet verrekenbare btw]]=1,Tb_Activiteiten[[#Headers],[Niet verrekenbare btw]],""))</f>
        <v/>
      </c>
      <c r="AK1132" t="str">
        <f>IF(ISNUMBER(FIND("overige",Methode_Keuze)),"",IF(Tb_Activiteiten[[#This Row],[Grondkosten]]=1,Tb_Activiteiten[[#Headers],[Grondkosten]],""))</f>
        <v/>
      </c>
      <c r="AL1132" t="str">
        <f>IF(ISNUMBER(FIND("overige",Methode_Keuze)),"",IF(Tb_Activiteiten[[#This Row],[Bijdrage in natura (overige)]]=1,Tb_Activiteiten[[#Headers],[Bijdrage in natura (overige)]],""))</f>
        <v/>
      </c>
      <c r="AM1132" t="str">
        <f>IF(ISNUMBER(FIND("overige",Methode_Keuze)),"",IF(Tb_Activiteiten[[#This Row],[Bijdrage in natura (vrijwilligers)]]=1,Tb_Activiteiten[[#Headers],[Bijdrage in natura (vrijwilligers)]],""))</f>
        <v/>
      </c>
      <c r="AN1132" t="str">
        <f>IF(ISNUMBER(FIND("overige",Methode_Keuze)),"",IF(Tb_Activiteiten[[#This Row],[Afschrijvingskosten]]=1,Tb_Activiteiten[[#Headers],[Afschrijvingskosten]],""))</f>
        <v/>
      </c>
    </row>
    <row r="1133" spans="1:40" x14ac:dyDescent="0.25">
      <c r="A1133" s="192"/>
      <c r="B1133" s="192"/>
      <c r="C1133" s="192"/>
      <c r="D1133" s="192"/>
      <c r="E1133" s="192"/>
      <c r="F1133" s="192"/>
      <c r="G1133" s="192"/>
      <c r="L1133" s="71"/>
      <c r="N1133" t="str">
        <f>IFERROR(IF(VLOOKUP(Tb_Activiteiten[[#This Row],[Openstelling]],Tb_Openstelling[],2,0)=1,1,""),"")</f>
        <v/>
      </c>
      <c r="AA1133" t="str">
        <f>IF(ISNUMBER(FIND("arbeid",Methode_Keuze)),"",IF(ISNUMBER(FIND("arbeid",Methode_Keuze)),"",IF(Tb_Activiteiten[[#This Row],[Loonkosten]]=1,Tb_Activiteiten[[#Headers],[Loonkosten]],"")))</f>
        <v/>
      </c>
      <c r="AB1133" t="str">
        <f>IF(ISNUMBER(FIND("arbeid",Methode_Keuze)),"",IF(ISNUMBER(FIND("arbeid",Methode_Keuze)),"",IF(Tb_Activiteiten[[#This Row],[Eigen arbeid]]=1,Tb_Activiteiten[[#Headers],[Eigen arbeid]],"")))</f>
        <v/>
      </c>
      <c r="AC1133" t="str">
        <f>IF(ISNUMBER(FIND("arbeid",Methode_Keuze)),"",IF(ISNUMBER(FIND("arbeid",Methode_Keuze)),"",IF(Tb_Activiteiten[[#This Row],[Projectmedewerker]]=1,Tb_Activiteiten[[#Headers],[Projectmedewerker]],"")))</f>
        <v/>
      </c>
      <c r="AD1133" t="str">
        <f>IF(ISNUMBER(FIND("arbeid",Methode_Keuze)),"",IF(ISNUMBER(FIND("arbeid",Methode_Keuze)),"",IF(Tb_Activiteiten[[#This Row],[Landbouwer]]=1,Tb_Activiteiten[[#Headers],[Landbouwer]],"")))</f>
        <v/>
      </c>
      <c r="AE1133" t="str">
        <f>IF(ISNUMBER(FIND("arbeid",Methode_Keuze)),"",IF(ISNUMBER(FIND("arbeid",Methode_Keuze)),"",IF(Tb_Activiteiten[[#This Row],[Adviseur]]=1,Tb_Activiteiten[[#Headers],[Adviseur]],"")))</f>
        <v/>
      </c>
      <c r="AF1133" t="str">
        <f>IF(ISNUMBER(FIND("arbeid",Methode_Keuze)),"",IF(ISNUMBER(FIND("arbeid",Methode_Keuze)),"",IF(Tb_Activiteiten[[#This Row],[Projectleider/Expert]]=1,Tb_Activiteiten[[#Headers],[Projectleider/Expert]],"")))</f>
        <v/>
      </c>
      <c r="AG1133" t="str">
        <f>IF(ISNUMBER(FIND("arbeid",Methode_Keuze)),"",IF(ISNUMBER(FIND("arbeid",Methode_Keuze)),"",IF(Tb_Activiteiten[[#This Row],[Arbeidskosten]]=1,Tb_Activiteiten[[#Headers],[Arbeidskosten]],"")))</f>
        <v/>
      </c>
      <c r="AH1133" t="str">
        <f>IF(ISNUMBER(FIND("arbeid",Methode_Keuze)),"",IF(ISNUMBER(FIND("arbeid",Methode_Keuze)),"",IF(Tb_Activiteiten[[#This Row],[Arbeidskosten op basis van IKS]]=1,Tb_Activiteiten[[#Headers],[Arbeidskosten op basis van IKS]],"")))</f>
        <v/>
      </c>
      <c r="AI1133" t="str">
        <f>IF(ISNUMBER(FIND("overige",Methode_Keuze)),"",IF(Tb_Activiteiten[[#This Row],[Kosten derden exclusief btw]]=1,Tb_Activiteiten[[#Headers],[Kosten derden exclusief btw]],""))</f>
        <v/>
      </c>
      <c r="AJ1133" t="str">
        <f>IF(ISNUMBER(FIND("overige",Methode_Keuze)),"",IF(Tb_Activiteiten[[#This Row],[Niet verrekenbare btw]]=1,Tb_Activiteiten[[#Headers],[Niet verrekenbare btw]],""))</f>
        <v/>
      </c>
      <c r="AK1133" t="str">
        <f>IF(ISNUMBER(FIND("overige",Methode_Keuze)),"",IF(Tb_Activiteiten[[#This Row],[Grondkosten]]=1,Tb_Activiteiten[[#Headers],[Grondkosten]],""))</f>
        <v/>
      </c>
      <c r="AL1133" t="str">
        <f>IF(ISNUMBER(FIND("overige",Methode_Keuze)),"",IF(Tb_Activiteiten[[#This Row],[Bijdrage in natura (overige)]]=1,Tb_Activiteiten[[#Headers],[Bijdrage in natura (overige)]],""))</f>
        <v/>
      </c>
      <c r="AM1133" t="str">
        <f>IF(ISNUMBER(FIND("overige",Methode_Keuze)),"",IF(Tb_Activiteiten[[#This Row],[Bijdrage in natura (vrijwilligers)]]=1,Tb_Activiteiten[[#Headers],[Bijdrage in natura (vrijwilligers)]],""))</f>
        <v/>
      </c>
      <c r="AN1133" t="str">
        <f>IF(ISNUMBER(FIND("overige",Methode_Keuze)),"",IF(Tb_Activiteiten[[#This Row],[Afschrijvingskosten]]=1,Tb_Activiteiten[[#Headers],[Afschrijvingskosten]],""))</f>
        <v/>
      </c>
    </row>
    <row r="1134" spans="1:40" x14ac:dyDescent="0.25">
      <c r="A1134" s="192"/>
      <c r="B1134" s="192"/>
      <c r="C1134" s="192"/>
      <c r="D1134" s="192"/>
      <c r="E1134" s="192"/>
      <c r="F1134" s="192"/>
      <c r="G1134" s="192"/>
      <c r="L1134" s="71"/>
      <c r="N1134" t="str">
        <f>IFERROR(IF(VLOOKUP(Tb_Activiteiten[[#This Row],[Openstelling]],Tb_Openstelling[],2,0)=1,1,""),"")</f>
        <v/>
      </c>
      <c r="AA1134" t="str">
        <f>IF(ISNUMBER(FIND("arbeid",Methode_Keuze)),"",IF(ISNUMBER(FIND("arbeid",Methode_Keuze)),"",IF(Tb_Activiteiten[[#This Row],[Loonkosten]]=1,Tb_Activiteiten[[#Headers],[Loonkosten]],"")))</f>
        <v/>
      </c>
      <c r="AB1134" t="str">
        <f>IF(ISNUMBER(FIND("arbeid",Methode_Keuze)),"",IF(ISNUMBER(FIND("arbeid",Methode_Keuze)),"",IF(Tb_Activiteiten[[#This Row],[Eigen arbeid]]=1,Tb_Activiteiten[[#Headers],[Eigen arbeid]],"")))</f>
        <v/>
      </c>
      <c r="AC1134" t="str">
        <f>IF(ISNUMBER(FIND("arbeid",Methode_Keuze)),"",IF(ISNUMBER(FIND("arbeid",Methode_Keuze)),"",IF(Tb_Activiteiten[[#This Row],[Projectmedewerker]]=1,Tb_Activiteiten[[#Headers],[Projectmedewerker]],"")))</f>
        <v/>
      </c>
      <c r="AD1134" t="str">
        <f>IF(ISNUMBER(FIND("arbeid",Methode_Keuze)),"",IF(ISNUMBER(FIND("arbeid",Methode_Keuze)),"",IF(Tb_Activiteiten[[#This Row],[Landbouwer]]=1,Tb_Activiteiten[[#Headers],[Landbouwer]],"")))</f>
        <v/>
      </c>
      <c r="AE1134" t="str">
        <f>IF(ISNUMBER(FIND("arbeid",Methode_Keuze)),"",IF(ISNUMBER(FIND("arbeid",Methode_Keuze)),"",IF(Tb_Activiteiten[[#This Row],[Adviseur]]=1,Tb_Activiteiten[[#Headers],[Adviseur]],"")))</f>
        <v/>
      </c>
      <c r="AF1134" t="str">
        <f>IF(ISNUMBER(FIND("arbeid",Methode_Keuze)),"",IF(ISNUMBER(FIND("arbeid",Methode_Keuze)),"",IF(Tb_Activiteiten[[#This Row],[Projectleider/Expert]]=1,Tb_Activiteiten[[#Headers],[Projectleider/Expert]],"")))</f>
        <v/>
      </c>
      <c r="AG1134" t="str">
        <f>IF(ISNUMBER(FIND("arbeid",Methode_Keuze)),"",IF(ISNUMBER(FIND("arbeid",Methode_Keuze)),"",IF(Tb_Activiteiten[[#This Row],[Arbeidskosten]]=1,Tb_Activiteiten[[#Headers],[Arbeidskosten]],"")))</f>
        <v/>
      </c>
      <c r="AH1134" t="str">
        <f>IF(ISNUMBER(FIND("arbeid",Methode_Keuze)),"",IF(ISNUMBER(FIND("arbeid",Methode_Keuze)),"",IF(Tb_Activiteiten[[#This Row],[Arbeidskosten op basis van IKS]]=1,Tb_Activiteiten[[#Headers],[Arbeidskosten op basis van IKS]],"")))</f>
        <v/>
      </c>
      <c r="AI1134" t="str">
        <f>IF(ISNUMBER(FIND("overige",Methode_Keuze)),"",IF(Tb_Activiteiten[[#This Row],[Kosten derden exclusief btw]]=1,Tb_Activiteiten[[#Headers],[Kosten derden exclusief btw]],""))</f>
        <v/>
      </c>
      <c r="AJ1134" t="str">
        <f>IF(ISNUMBER(FIND("overige",Methode_Keuze)),"",IF(Tb_Activiteiten[[#This Row],[Niet verrekenbare btw]]=1,Tb_Activiteiten[[#Headers],[Niet verrekenbare btw]],""))</f>
        <v/>
      </c>
      <c r="AK1134" t="str">
        <f>IF(ISNUMBER(FIND("overige",Methode_Keuze)),"",IF(Tb_Activiteiten[[#This Row],[Grondkosten]]=1,Tb_Activiteiten[[#Headers],[Grondkosten]],""))</f>
        <v/>
      </c>
      <c r="AL1134" t="str">
        <f>IF(ISNUMBER(FIND("overige",Methode_Keuze)),"",IF(Tb_Activiteiten[[#This Row],[Bijdrage in natura (overige)]]=1,Tb_Activiteiten[[#Headers],[Bijdrage in natura (overige)]],""))</f>
        <v/>
      </c>
      <c r="AM1134" t="str">
        <f>IF(ISNUMBER(FIND("overige",Methode_Keuze)),"",IF(Tb_Activiteiten[[#This Row],[Bijdrage in natura (vrijwilligers)]]=1,Tb_Activiteiten[[#Headers],[Bijdrage in natura (vrijwilligers)]],""))</f>
        <v/>
      </c>
      <c r="AN1134" t="str">
        <f>IF(ISNUMBER(FIND("overige",Methode_Keuze)),"",IF(Tb_Activiteiten[[#This Row],[Afschrijvingskosten]]=1,Tb_Activiteiten[[#Headers],[Afschrijvingskosten]],""))</f>
        <v/>
      </c>
    </row>
    <row r="1135" spans="1:40" x14ac:dyDescent="0.25">
      <c r="A1135" s="192"/>
      <c r="B1135" s="192"/>
      <c r="C1135" s="192"/>
      <c r="D1135" s="192"/>
      <c r="E1135" s="192"/>
      <c r="F1135" s="192"/>
      <c r="G1135" s="192"/>
      <c r="L1135" s="71"/>
      <c r="N1135" t="str">
        <f>IFERROR(IF(VLOOKUP(Tb_Activiteiten[[#This Row],[Openstelling]],Tb_Openstelling[],2,0)=1,1,""),"")</f>
        <v/>
      </c>
      <c r="AA1135" t="str">
        <f>IF(ISNUMBER(FIND("arbeid",Methode_Keuze)),"",IF(ISNUMBER(FIND("arbeid",Methode_Keuze)),"",IF(Tb_Activiteiten[[#This Row],[Loonkosten]]=1,Tb_Activiteiten[[#Headers],[Loonkosten]],"")))</f>
        <v/>
      </c>
      <c r="AB1135" t="str">
        <f>IF(ISNUMBER(FIND("arbeid",Methode_Keuze)),"",IF(ISNUMBER(FIND("arbeid",Methode_Keuze)),"",IF(Tb_Activiteiten[[#This Row],[Eigen arbeid]]=1,Tb_Activiteiten[[#Headers],[Eigen arbeid]],"")))</f>
        <v/>
      </c>
      <c r="AC1135" t="str">
        <f>IF(ISNUMBER(FIND("arbeid",Methode_Keuze)),"",IF(ISNUMBER(FIND("arbeid",Methode_Keuze)),"",IF(Tb_Activiteiten[[#This Row],[Projectmedewerker]]=1,Tb_Activiteiten[[#Headers],[Projectmedewerker]],"")))</f>
        <v/>
      </c>
      <c r="AD1135" t="str">
        <f>IF(ISNUMBER(FIND("arbeid",Methode_Keuze)),"",IF(ISNUMBER(FIND("arbeid",Methode_Keuze)),"",IF(Tb_Activiteiten[[#This Row],[Landbouwer]]=1,Tb_Activiteiten[[#Headers],[Landbouwer]],"")))</f>
        <v/>
      </c>
      <c r="AE1135" t="str">
        <f>IF(ISNUMBER(FIND("arbeid",Methode_Keuze)),"",IF(ISNUMBER(FIND("arbeid",Methode_Keuze)),"",IF(Tb_Activiteiten[[#This Row],[Adviseur]]=1,Tb_Activiteiten[[#Headers],[Adviseur]],"")))</f>
        <v/>
      </c>
      <c r="AF1135" t="str">
        <f>IF(ISNUMBER(FIND("arbeid",Methode_Keuze)),"",IF(ISNUMBER(FIND("arbeid",Methode_Keuze)),"",IF(Tb_Activiteiten[[#This Row],[Projectleider/Expert]]=1,Tb_Activiteiten[[#Headers],[Projectleider/Expert]],"")))</f>
        <v/>
      </c>
      <c r="AG1135" t="str">
        <f>IF(ISNUMBER(FIND("arbeid",Methode_Keuze)),"",IF(ISNUMBER(FIND("arbeid",Methode_Keuze)),"",IF(Tb_Activiteiten[[#This Row],[Arbeidskosten]]=1,Tb_Activiteiten[[#Headers],[Arbeidskosten]],"")))</f>
        <v/>
      </c>
      <c r="AH1135" t="str">
        <f>IF(ISNUMBER(FIND("arbeid",Methode_Keuze)),"",IF(ISNUMBER(FIND("arbeid",Methode_Keuze)),"",IF(Tb_Activiteiten[[#This Row],[Arbeidskosten op basis van IKS]]=1,Tb_Activiteiten[[#Headers],[Arbeidskosten op basis van IKS]],"")))</f>
        <v/>
      </c>
      <c r="AI1135" t="str">
        <f>IF(ISNUMBER(FIND("overige",Methode_Keuze)),"",IF(Tb_Activiteiten[[#This Row],[Kosten derden exclusief btw]]=1,Tb_Activiteiten[[#Headers],[Kosten derden exclusief btw]],""))</f>
        <v/>
      </c>
      <c r="AJ1135" t="str">
        <f>IF(ISNUMBER(FIND("overige",Methode_Keuze)),"",IF(Tb_Activiteiten[[#This Row],[Niet verrekenbare btw]]=1,Tb_Activiteiten[[#Headers],[Niet verrekenbare btw]],""))</f>
        <v/>
      </c>
      <c r="AK1135" t="str">
        <f>IF(ISNUMBER(FIND("overige",Methode_Keuze)),"",IF(Tb_Activiteiten[[#This Row],[Grondkosten]]=1,Tb_Activiteiten[[#Headers],[Grondkosten]],""))</f>
        <v/>
      </c>
      <c r="AL1135" t="str">
        <f>IF(ISNUMBER(FIND("overige",Methode_Keuze)),"",IF(Tb_Activiteiten[[#This Row],[Bijdrage in natura (overige)]]=1,Tb_Activiteiten[[#Headers],[Bijdrage in natura (overige)]],""))</f>
        <v/>
      </c>
      <c r="AM1135" t="str">
        <f>IF(ISNUMBER(FIND("overige",Methode_Keuze)),"",IF(Tb_Activiteiten[[#This Row],[Bijdrage in natura (vrijwilligers)]]=1,Tb_Activiteiten[[#Headers],[Bijdrage in natura (vrijwilligers)]],""))</f>
        <v/>
      </c>
      <c r="AN1135" t="str">
        <f>IF(ISNUMBER(FIND("overige",Methode_Keuze)),"",IF(Tb_Activiteiten[[#This Row],[Afschrijvingskosten]]=1,Tb_Activiteiten[[#Headers],[Afschrijvingskosten]],""))</f>
        <v/>
      </c>
    </row>
    <row r="1136" spans="1:40" x14ac:dyDescent="0.25">
      <c r="A1136" s="192"/>
      <c r="B1136" s="192"/>
      <c r="C1136" s="192"/>
      <c r="D1136" s="192"/>
      <c r="E1136" s="192"/>
      <c r="F1136" s="192"/>
      <c r="G1136" s="192"/>
      <c r="L1136" s="71"/>
      <c r="N1136" t="str">
        <f>IFERROR(IF(VLOOKUP(Tb_Activiteiten[[#This Row],[Openstelling]],Tb_Openstelling[],2,0)=1,1,""),"")</f>
        <v/>
      </c>
      <c r="AA1136" t="str">
        <f>IF(ISNUMBER(FIND("arbeid",Methode_Keuze)),"",IF(ISNUMBER(FIND("arbeid",Methode_Keuze)),"",IF(Tb_Activiteiten[[#This Row],[Loonkosten]]=1,Tb_Activiteiten[[#Headers],[Loonkosten]],"")))</f>
        <v/>
      </c>
      <c r="AB1136" t="str">
        <f>IF(ISNUMBER(FIND("arbeid",Methode_Keuze)),"",IF(ISNUMBER(FIND("arbeid",Methode_Keuze)),"",IF(Tb_Activiteiten[[#This Row],[Eigen arbeid]]=1,Tb_Activiteiten[[#Headers],[Eigen arbeid]],"")))</f>
        <v/>
      </c>
      <c r="AC1136" t="str">
        <f>IF(ISNUMBER(FIND("arbeid",Methode_Keuze)),"",IF(ISNUMBER(FIND("arbeid",Methode_Keuze)),"",IF(Tb_Activiteiten[[#This Row],[Projectmedewerker]]=1,Tb_Activiteiten[[#Headers],[Projectmedewerker]],"")))</f>
        <v/>
      </c>
      <c r="AD1136" t="str">
        <f>IF(ISNUMBER(FIND("arbeid",Methode_Keuze)),"",IF(ISNUMBER(FIND("arbeid",Methode_Keuze)),"",IF(Tb_Activiteiten[[#This Row],[Landbouwer]]=1,Tb_Activiteiten[[#Headers],[Landbouwer]],"")))</f>
        <v/>
      </c>
      <c r="AE1136" t="str">
        <f>IF(ISNUMBER(FIND("arbeid",Methode_Keuze)),"",IF(ISNUMBER(FIND("arbeid",Methode_Keuze)),"",IF(Tb_Activiteiten[[#This Row],[Adviseur]]=1,Tb_Activiteiten[[#Headers],[Adviseur]],"")))</f>
        <v/>
      </c>
      <c r="AF1136" t="str">
        <f>IF(ISNUMBER(FIND("arbeid",Methode_Keuze)),"",IF(ISNUMBER(FIND("arbeid",Methode_Keuze)),"",IF(Tb_Activiteiten[[#This Row],[Projectleider/Expert]]=1,Tb_Activiteiten[[#Headers],[Projectleider/Expert]],"")))</f>
        <v/>
      </c>
      <c r="AG1136" t="str">
        <f>IF(ISNUMBER(FIND("arbeid",Methode_Keuze)),"",IF(ISNUMBER(FIND("arbeid",Methode_Keuze)),"",IF(Tb_Activiteiten[[#This Row],[Arbeidskosten]]=1,Tb_Activiteiten[[#Headers],[Arbeidskosten]],"")))</f>
        <v/>
      </c>
      <c r="AH1136" t="str">
        <f>IF(ISNUMBER(FIND("arbeid",Methode_Keuze)),"",IF(ISNUMBER(FIND("arbeid",Methode_Keuze)),"",IF(Tb_Activiteiten[[#This Row],[Arbeidskosten op basis van IKS]]=1,Tb_Activiteiten[[#Headers],[Arbeidskosten op basis van IKS]],"")))</f>
        <v/>
      </c>
      <c r="AI1136" t="str">
        <f>IF(ISNUMBER(FIND("overige",Methode_Keuze)),"",IF(Tb_Activiteiten[[#This Row],[Kosten derden exclusief btw]]=1,Tb_Activiteiten[[#Headers],[Kosten derden exclusief btw]],""))</f>
        <v/>
      </c>
      <c r="AJ1136" t="str">
        <f>IF(ISNUMBER(FIND("overige",Methode_Keuze)),"",IF(Tb_Activiteiten[[#This Row],[Niet verrekenbare btw]]=1,Tb_Activiteiten[[#Headers],[Niet verrekenbare btw]],""))</f>
        <v/>
      </c>
      <c r="AK1136" t="str">
        <f>IF(ISNUMBER(FIND("overige",Methode_Keuze)),"",IF(Tb_Activiteiten[[#This Row],[Grondkosten]]=1,Tb_Activiteiten[[#Headers],[Grondkosten]],""))</f>
        <v/>
      </c>
      <c r="AL1136" t="str">
        <f>IF(ISNUMBER(FIND("overige",Methode_Keuze)),"",IF(Tb_Activiteiten[[#This Row],[Bijdrage in natura (overige)]]=1,Tb_Activiteiten[[#Headers],[Bijdrage in natura (overige)]],""))</f>
        <v/>
      </c>
      <c r="AM1136" t="str">
        <f>IF(ISNUMBER(FIND("overige",Methode_Keuze)),"",IF(Tb_Activiteiten[[#This Row],[Bijdrage in natura (vrijwilligers)]]=1,Tb_Activiteiten[[#Headers],[Bijdrage in natura (vrijwilligers)]],""))</f>
        <v/>
      </c>
      <c r="AN1136" t="str">
        <f>IF(ISNUMBER(FIND("overige",Methode_Keuze)),"",IF(Tb_Activiteiten[[#This Row],[Afschrijvingskosten]]=1,Tb_Activiteiten[[#Headers],[Afschrijvingskosten]],""))</f>
        <v/>
      </c>
    </row>
    <row r="1137" spans="1:40" x14ac:dyDescent="0.25">
      <c r="A1137" s="192"/>
      <c r="B1137" s="192"/>
      <c r="C1137" s="192"/>
      <c r="D1137" s="192"/>
      <c r="E1137" s="192"/>
      <c r="F1137" s="192"/>
      <c r="G1137" s="192"/>
      <c r="L1137" s="71"/>
      <c r="N1137" t="str">
        <f>IFERROR(IF(VLOOKUP(Tb_Activiteiten[[#This Row],[Openstelling]],Tb_Openstelling[],2,0)=1,1,""),"")</f>
        <v/>
      </c>
      <c r="AA1137" t="str">
        <f>IF(ISNUMBER(FIND("arbeid",Methode_Keuze)),"",IF(ISNUMBER(FIND("arbeid",Methode_Keuze)),"",IF(Tb_Activiteiten[[#This Row],[Loonkosten]]=1,Tb_Activiteiten[[#Headers],[Loonkosten]],"")))</f>
        <v/>
      </c>
      <c r="AB1137" t="str">
        <f>IF(ISNUMBER(FIND("arbeid",Methode_Keuze)),"",IF(ISNUMBER(FIND("arbeid",Methode_Keuze)),"",IF(Tb_Activiteiten[[#This Row],[Eigen arbeid]]=1,Tb_Activiteiten[[#Headers],[Eigen arbeid]],"")))</f>
        <v/>
      </c>
      <c r="AC1137" t="str">
        <f>IF(ISNUMBER(FIND("arbeid",Methode_Keuze)),"",IF(ISNUMBER(FIND("arbeid",Methode_Keuze)),"",IF(Tb_Activiteiten[[#This Row],[Projectmedewerker]]=1,Tb_Activiteiten[[#Headers],[Projectmedewerker]],"")))</f>
        <v/>
      </c>
      <c r="AD1137" t="str">
        <f>IF(ISNUMBER(FIND("arbeid",Methode_Keuze)),"",IF(ISNUMBER(FIND("arbeid",Methode_Keuze)),"",IF(Tb_Activiteiten[[#This Row],[Landbouwer]]=1,Tb_Activiteiten[[#Headers],[Landbouwer]],"")))</f>
        <v/>
      </c>
      <c r="AE1137" t="str">
        <f>IF(ISNUMBER(FIND("arbeid",Methode_Keuze)),"",IF(ISNUMBER(FIND("arbeid",Methode_Keuze)),"",IF(Tb_Activiteiten[[#This Row],[Adviseur]]=1,Tb_Activiteiten[[#Headers],[Adviseur]],"")))</f>
        <v/>
      </c>
      <c r="AF1137" t="str">
        <f>IF(ISNUMBER(FIND("arbeid",Methode_Keuze)),"",IF(ISNUMBER(FIND("arbeid",Methode_Keuze)),"",IF(Tb_Activiteiten[[#This Row],[Projectleider/Expert]]=1,Tb_Activiteiten[[#Headers],[Projectleider/Expert]],"")))</f>
        <v/>
      </c>
      <c r="AG1137" t="str">
        <f>IF(ISNUMBER(FIND("arbeid",Methode_Keuze)),"",IF(ISNUMBER(FIND("arbeid",Methode_Keuze)),"",IF(Tb_Activiteiten[[#This Row],[Arbeidskosten]]=1,Tb_Activiteiten[[#Headers],[Arbeidskosten]],"")))</f>
        <v/>
      </c>
      <c r="AH1137" t="str">
        <f>IF(ISNUMBER(FIND("arbeid",Methode_Keuze)),"",IF(ISNUMBER(FIND("arbeid",Methode_Keuze)),"",IF(Tb_Activiteiten[[#This Row],[Arbeidskosten op basis van IKS]]=1,Tb_Activiteiten[[#Headers],[Arbeidskosten op basis van IKS]],"")))</f>
        <v/>
      </c>
      <c r="AI1137" t="str">
        <f>IF(ISNUMBER(FIND("overige",Methode_Keuze)),"",IF(Tb_Activiteiten[[#This Row],[Kosten derden exclusief btw]]=1,Tb_Activiteiten[[#Headers],[Kosten derden exclusief btw]],""))</f>
        <v/>
      </c>
      <c r="AJ1137" t="str">
        <f>IF(ISNUMBER(FIND("overige",Methode_Keuze)),"",IF(Tb_Activiteiten[[#This Row],[Niet verrekenbare btw]]=1,Tb_Activiteiten[[#Headers],[Niet verrekenbare btw]],""))</f>
        <v/>
      </c>
      <c r="AK1137" t="str">
        <f>IF(ISNUMBER(FIND("overige",Methode_Keuze)),"",IF(Tb_Activiteiten[[#This Row],[Grondkosten]]=1,Tb_Activiteiten[[#Headers],[Grondkosten]],""))</f>
        <v/>
      </c>
      <c r="AL1137" t="str">
        <f>IF(ISNUMBER(FIND("overige",Methode_Keuze)),"",IF(Tb_Activiteiten[[#This Row],[Bijdrage in natura (overige)]]=1,Tb_Activiteiten[[#Headers],[Bijdrage in natura (overige)]],""))</f>
        <v/>
      </c>
      <c r="AM1137" t="str">
        <f>IF(ISNUMBER(FIND("overige",Methode_Keuze)),"",IF(Tb_Activiteiten[[#This Row],[Bijdrage in natura (vrijwilligers)]]=1,Tb_Activiteiten[[#Headers],[Bijdrage in natura (vrijwilligers)]],""))</f>
        <v/>
      </c>
      <c r="AN1137" t="str">
        <f>IF(ISNUMBER(FIND("overige",Methode_Keuze)),"",IF(Tb_Activiteiten[[#This Row],[Afschrijvingskosten]]=1,Tb_Activiteiten[[#Headers],[Afschrijvingskosten]],""))</f>
        <v/>
      </c>
    </row>
    <row r="1138" spans="1:40" x14ac:dyDescent="0.25">
      <c r="A1138" s="192"/>
      <c r="B1138" s="192"/>
      <c r="C1138" s="192"/>
      <c r="D1138" s="192"/>
      <c r="E1138" s="192"/>
      <c r="F1138" s="192"/>
      <c r="G1138" s="192"/>
      <c r="L1138" s="71"/>
      <c r="N1138" t="str">
        <f>IFERROR(IF(VLOOKUP(Tb_Activiteiten[[#This Row],[Openstelling]],Tb_Openstelling[],2,0)=1,1,""),"")</f>
        <v/>
      </c>
      <c r="AA1138" t="str">
        <f>IF(ISNUMBER(FIND("arbeid",Methode_Keuze)),"",IF(ISNUMBER(FIND("arbeid",Methode_Keuze)),"",IF(Tb_Activiteiten[[#This Row],[Loonkosten]]=1,Tb_Activiteiten[[#Headers],[Loonkosten]],"")))</f>
        <v/>
      </c>
      <c r="AB1138" t="str">
        <f>IF(ISNUMBER(FIND("arbeid",Methode_Keuze)),"",IF(ISNUMBER(FIND("arbeid",Methode_Keuze)),"",IF(Tb_Activiteiten[[#This Row],[Eigen arbeid]]=1,Tb_Activiteiten[[#Headers],[Eigen arbeid]],"")))</f>
        <v/>
      </c>
      <c r="AC1138" t="str">
        <f>IF(ISNUMBER(FIND("arbeid",Methode_Keuze)),"",IF(ISNUMBER(FIND("arbeid",Methode_Keuze)),"",IF(Tb_Activiteiten[[#This Row],[Projectmedewerker]]=1,Tb_Activiteiten[[#Headers],[Projectmedewerker]],"")))</f>
        <v/>
      </c>
      <c r="AD1138" t="str">
        <f>IF(ISNUMBER(FIND("arbeid",Methode_Keuze)),"",IF(ISNUMBER(FIND("arbeid",Methode_Keuze)),"",IF(Tb_Activiteiten[[#This Row],[Landbouwer]]=1,Tb_Activiteiten[[#Headers],[Landbouwer]],"")))</f>
        <v/>
      </c>
      <c r="AE1138" t="str">
        <f>IF(ISNUMBER(FIND("arbeid",Methode_Keuze)),"",IF(ISNUMBER(FIND("arbeid",Methode_Keuze)),"",IF(Tb_Activiteiten[[#This Row],[Adviseur]]=1,Tb_Activiteiten[[#Headers],[Adviseur]],"")))</f>
        <v/>
      </c>
      <c r="AF1138" t="str">
        <f>IF(ISNUMBER(FIND("arbeid",Methode_Keuze)),"",IF(ISNUMBER(FIND("arbeid",Methode_Keuze)),"",IF(Tb_Activiteiten[[#This Row],[Projectleider/Expert]]=1,Tb_Activiteiten[[#Headers],[Projectleider/Expert]],"")))</f>
        <v/>
      </c>
      <c r="AG1138" t="str">
        <f>IF(ISNUMBER(FIND("arbeid",Methode_Keuze)),"",IF(ISNUMBER(FIND("arbeid",Methode_Keuze)),"",IF(Tb_Activiteiten[[#This Row],[Arbeidskosten]]=1,Tb_Activiteiten[[#Headers],[Arbeidskosten]],"")))</f>
        <v/>
      </c>
      <c r="AH1138" t="str">
        <f>IF(ISNUMBER(FIND("arbeid",Methode_Keuze)),"",IF(ISNUMBER(FIND("arbeid",Methode_Keuze)),"",IF(Tb_Activiteiten[[#This Row],[Arbeidskosten op basis van IKS]]=1,Tb_Activiteiten[[#Headers],[Arbeidskosten op basis van IKS]],"")))</f>
        <v/>
      </c>
      <c r="AI1138" t="str">
        <f>IF(ISNUMBER(FIND("overige",Methode_Keuze)),"",IF(Tb_Activiteiten[[#This Row],[Kosten derden exclusief btw]]=1,Tb_Activiteiten[[#Headers],[Kosten derden exclusief btw]],""))</f>
        <v/>
      </c>
      <c r="AJ1138" t="str">
        <f>IF(ISNUMBER(FIND("overige",Methode_Keuze)),"",IF(Tb_Activiteiten[[#This Row],[Niet verrekenbare btw]]=1,Tb_Activiteiten[[#Headers],[Niet verrekenbare btw]],""))</f>
        <v/>
      </c>
      <c r="AK1138" t="str">
        <f>IF(ISNUMBER(FIND("overige",Methode_Keuze)),"",IF(Tb_Activiteiten[[#This Row],[Grondkosten]]=1,Tb_Activiteiten[[#Headers],[Grondkosten]],""))</f>
        <v/>
      </c>
      <c r="AL1138" t="str">
        <f>IF(ISNUMBER(FIND("overige",Methode_Keuze)),"",IF(Tb_Activiteiten[[#This Row],[Bijdrage in natura (overige)]]=1,Tb_Activiteiten[[#Headers],[Bijdrage in natura (overige)]],""))</f>
        <v/>
      </c>
      <c r="AM1138" t="str">
        <f>IF(ISNUMBER(FIND("overige",Methode_Keuze)),"",IF(Tb_Activiteiten[[#This Row],[Bijdrage in natura (vrijwilligers)]]=1,Tb_Activiteiten[[#Headers],[Bijdrage in natura (vrijwilligers)]],""))</f>
        <v/>
      </c>
      <c r="AN1138" t="str">
        <f>IF(ISNUMBER(FIND("overige",Methode_Keuze)),"",IF(Tb_Activiteiten[[#This Row],[Afschrijvingskosten]]=1,Tb_Activiteiten[[#Headers],[Afschrijvingskosten]],""))</f>
        <v/>
      </c>
    </row>
    <row r="1139" spans="1:40" x14ac:dyDescent="0.25">
      <c r="A1139" s="192"/>
      <c r="B1139" s="192"/>
      <c r="C1139" s="192"/>
      <c r="D1139" s="192"/>
      <c r="E1139" s="192"/>
      <c r="F1139" s="192"/>
      <c r="G1139" s="192"/>
      <c r="L1139" s="71"/>
      <c r="N1139" t="str">
        <f>IFERROR(IF(VLOOKUP(Tb_Activiteiten[[#This Row],[Openstelling]],Tb_Openstelling[],2,0)=1,1,""),"")</f>
        <v/>
      </c>
      <c r="AA1139" t="str">
        <f>IF(ISNUMBER(FIND("arbeid",Methode_Keuze)),"",IF(ISNUMBER(FIND("arbeid",Methode_Keuze)),"",IF(Tb_Activiteiten[[#This Row],[Loonkosten]]=1,Tb_Activiteiten[[#Headers],[Loonkosten]],"")))</f>
        <v/>
      </c>
      <c r="AB1139" t="str">
        <f>IF(ISNUMBER(FIND("arbeid",Methode_Keuze)),"",IF(ISNUMBER(FIND("arbeid",Methode_Keuze)),"",IF(Tb_Activiteiten[[#This Row],[Eigen arbeid]]=1,Tb_Activiteiten[[#Headers],[Eigen arbeid]],"")))</f>
        <v/>
      </c>
      <c r="AC1139" t="str">
        <f>IF(ISNUMBER(FIND("arbeid",Methode_Keuze)),"",IF(ISNUMBER(FIND("arbeid",Methode_Keuze)),"",IF(Tb_Activiteiten[[#This Row],[Projectmedewerker]]=1,Tb_Activiteiten[[#Headers],[Projectmedewerker]],"")))</f>
        <v/>
      </c>
      <c r="AD1139" t="str">
        <f>IF(ISNUMBER(FIND("arbeid",Methode_Keuze)),"",IF(ISNUMBER(FIND("arbeid",Methode_Keuze)),"",IF(Tb_Activiteiten[[#This Row],[Landbouwer]]=1,Tb_Activiteiten[[#Headers],[Landbouwer]],"")))</f>
        <v/>
      </c>
      <c r="AE1139" t="str">
        <f>IF(ISNUMBER(FIND("arbeid",Methode_Keuze)),"",IF(ISNUMBER(FIND("arbeid",Methode_Keuze)),"",IF(Tb_Activiteiten[[#This Row],[Adviseur]]=1,Tb_Activiteiten[[#Headers],[Adviseur]],"")))</f>
        <v/>
      </c>
      <c r="AF1139" t="str">
        <f>IF(ISNUMBER(FIND("arbeid",Methode_Keuze)),"",IF(ISNUMBER(FIND("arbeid",Methode_Keuze)),"",IF(Tb_Activiteiten[[#This Row],[Projectleider/Expert]]=1,Tb_Activiteiten[[#Headers],[Projectleider/Expert]],"")))</f>
        <v/>
      </c>
      <c r="AG1139" t="str">
        <f>IF(ISNUMBER(FIND("arbeid",Methode_Keuze)),"",IF(ISNUMBER(FIND("arbeid",Methode_Keuze)),"",IF(Tb_Activiteiten[[#This Row],[Arbeidskosten]]=1,Tb_Activiteiten[[#Headers],[Arbeidskosten]],"")))</f>
        <v/>
      </c>
      <c r="AH1139" t="str">
        <f>IF(ISNUMBER(FIND("arbeid",Methode_Keuze)),"",IF(ISNUMBER(FIND("arbeid",Methode_Keuze)),"",IF(Tb_Activiteiten[[#This Row],[Arbeidskosten op basis van IKS]]=1,Tb_Activiteiten[[#Headers],[Arbeidskosten op basis van IKS]],"")))</f>
        <v/>
      </c>
      <c r="AI1139" t="str">
        <f>IF(ISNUMBER(FIND("overige",Methode_Keuze)),"",IF(Tb_Activiteiten[[#This Row],[Kosten derden exclusief btw]]=1,Tb_Activiteiten[[#Headers],[Kosten derden exclusief btw]],""))</f>
        <v/>
      </c>
      <c r="AJ1139" t="str">
        <f>IF(ISNUMBER(FIND("overige",Methode_Keuze)),"",IF(Tb_Activiteiten[[#This Row],[Niet verrekenbare btw]]=1,Tb_Activiteiten[[#Headers],[Niet verrekenbare btw]],""))</f>
        <v/>
      </c>
      <c r="AK1139" t="str">
        <f>IF(ISNUMBER(FIND("overige",Methode_Keuze)),"",IF(Tb_Activiteiten[[#This Row],[Grondkosten]]=1,Tb_Activiteiten[[#Headers],[Grondkosten]],""))</f>
        <v/>
      </c>
      <c r="AL1139" t="str">
        <f>IF(ISNUMBER(FIND("overige",Methode_Keuze)),"",IF(Tb_Activiteiten[[#This Row],[Bijdrage in natura (overige)]]=1,Tb_Activiteiten[[#Headers],[Bijdrage in natura (overige)]],""))</f>
        <v/>
      </c>
      <c r="AM1139" t="str">
        <f>IF(ISNUMBER(FIND("overige",Methode_Keuze)),"",IF(Tb_Activiteiten[[#This Row],[Bijdrage in natura (vrijwilligers)]]=1,Tb_Activiteiten[[#Headers],[Bijdrage in natura (vrijwilligers)]],""))</f>
        <v/>
      </c>
      <c r="AN1139" t="str">
        <f>IF(ISNUMBER(FIND("overige",Methode_Keuze)),"",IF(Tb_Activiteiten[[#This Row],[Afschrijvingskosten]]=1,Tb_Activiteiten[[#Headers],[Afschrijvingskosten]],""))</f>
        <v/>
      </c>
    </row>
    <row r="1140" spans="1:40" x14ac:dyDescent="0.25">
      <c r="A1140" s="192"/>
      <c r="B1140" s="192"/>
      <c r="C1140" s="192"/>
      <c r="D1140" s="192"/>
      <c r="E1140" s="192"/>
      <c r="F1140" s="192"/>
      <c r="G1140" s="192"/>
      <c r="L1140" s="71"/>
      <c r="N1140" t="str">
        <f>IFERROR(IF(VLOOKUP(Tb_Activiteiten[[#This Row],[Openstelling]],Tb_Openstelling[],2,0)=1,1,""),"")</f>
        <v/>
      </c>
      <c r="AA1140" t="str">
        <f>IF(ISNUMBER(FIND("arbeid",Methode_Keuze)),"",IF(ISNUMBER(FIND("arbeid",Methode_Keuze)),"",IF(Tb_Activiteiten[[#This Row],[Loonkosten]]=1,Tb_Activiteiten[[#Headers],[Loonkosten]],"")))</f>
        <v/>
      </c>
      <c r="AB1140" t="str">
        <f>IF(ISNUMBER(FIND("arbeid",Methode_Keuze)),"",IF(ISNUMBER(FIND("arbeid",Methode_Keuze)),"",IF(Tb_Activiteiten[[#This Row],[Eigen arbeid]]=1,Tb_Activiteiten[[#Headers],[Eigen arbeid]],"")))</f>
        <v/>
      </c>
      <c r="AC1140" t="str">
        <f>IF(ISNUMBER(FIND("arbeid",Methode_Keuze)),"",IF(ISNUMBER(FIND("arbeid",Methode_Keuze)),"",IF(Tb_Activiteiten[[#This Row],[Projectmedewerker]]=1,Tb_Activiteiten[[#Headers],[Projectmedewerker]],"")))</f>
        <v/>
      </c>
      <c r="AD1140" t="str">
        <f>IF(ISNUMBER(FIND("arbeid",Methode_Keuze)),"",IF(ISNUMBER(FIND("arbeid",Methode_Keuze)),"",IF(Tb_Activiteiten[[#This Row],[Landbouwer]]=1,Tb_Activiteiten[[#Headers],[Landbouwer]],"")))</f>
        <v/>
      </c>
      <c r="AE1140" t="str">
        <f>IF(ISNUMBER(FIND("arbeid",Methode_Keuze)),"",IF(ISNUMBER(FIND("arbeid",Methode_Keuze)),"",IF(Tb_Activiteiten[[#This Row],[Adviseur]]=1,Tb_Activiteiten[[#Headers],[Adviseur]],"")))</f>
        <v/>
      </c>
      <c r="AF1140" t="str">
        <f>IF(ISNUMBER(FIND("arbeid",Methode_Keuze)),"",IF(ISNUMBER(FIND("arbeid",Methode_Keuze)),"",IF(Tb_Activiteiten[[#This Row],[Projectleider/Expert]]=1,Tb_Activiteiten[[#Headers],[Projectleider/Expert]],"")))</f>
        <v/>
      </c>
      <c r="AG1140" t="str">
        <f>IF(ISNUMBER(FIND("arbeid",Methode_Keuze)),"",IF(ISNUMBER(FIND("arbeid",Methode_Keuze)),"",IF(Tb_Activiteiten[[#This Row],[Arbeidskosten]]=1,Tb_Activiteiten[[#Headers],[Arbeidskosten]],"")))</f>
        <v/>
      </c>
      <c r="AH1140" t="str">
        <f>IF(ISNUMBER(FIND("arbeid",Methode_Keuze)),"",IF(ISNUMBER(FIND("arbeid",Methode_Keuze)),"",IF(Tb_Activiteiten[[#This Row],[Arbeidskosten op basis van IKS]]=1,Tb_Activiteiten[[#Headers],[Arbeidskosten op basis van IKS]],"")))</f>
        <v/>
      </c>
      <c r="AI1140" t="str">
        <f>IF(ISNUMBER(FIND("overige",Methode_Keuze)),"",IF(Tb_Activiteiten[[#This Row],[Kosten derden exclusief btw]]=1,Tb_Activiteiten[[#Headers],[Kosten derden exclusief btw]],""))</f>
        <v/>
      </c>
      <c r="AJ1140" t="str">
        <f>IF(ISNUMBER(FIND("overige",Methode_Keuze)),"",IF(Tb_Activiteiten[[#This Row],[Niet verrekenbare btw]]=1,Tb_Activiteiten[[#Headers],[Niet verrekenbare btw]],""))</f>
        <v/>
      </c>
      <c r="AK1140" t="str">
        <f>IF(ISNUMBER(FIND("overige",Methode_Keuze)),"",IF(Tb_Activiteiten[[#This Row],[Grondkosten]]=1,Tb_Activiteiten[[#Headers],[Grondkosten]],""))</f>
        <v/>
      </c>
      <c r="AL1140" t="str">
        <f>IF(ISNUMBER(FIND("overige",Methode_Keuze)),"",IF(Tb_Activiteiten[[#This Row],[Bijdrage in natura (overige)]]=1,Tb_Activiteiten[[#Headers],[Bijdrage in natura (overige)]],""))</f>
        <v/>
      </c>
      <c r="AM1140" t="str">
        <f>IF(ISNUMBER(FIND("overige",Methode_Keuze)),"",IF(Tb_Activiteiten[[#This Row],[Bijdrage in natura (vrijwilligers)]]=1,Tb_Activiteiten[[#Headers],[Bijdrage in natura (vrijwilligers)]],""))</f>
        <v/>
      </c>
      <c r="AN1140" t="str">
        <f>IF(ISNUMBER(FIND("overige",Methode_Keuze)),"",IF(Tb_Activiteiten[[#This Row],[Afschrijvingskosten]]=1,Tb_Activiteiten[[#Headers],[Afschrijvingskosten]],""))</f>
        <v/>
      </c>
    </row>
    <row r="1141" spans="1:40" x14ac:dyDescent="0.25">
      <c r="A1141" s="192"/>
      <c r="B1141" s="192"/>
      <c r="C1141" s="192"/>
      <c r="D1141" s="192"/>
      <c r="E1141" s="192"/>
      <c r="F1141" s="192"/>
      <c r="G1141" s="192"/>
      <c r="L1141" s="71"/>
      <c r="N1141" t="str">
        <f>IFERROR(IF(VLOOKUP(Tb_Activiteiten[[#This Row],[Openstelling]],Tb_Openstelling[],2,0)=1,1,""),"")</f>
        <v/>
      </c>
      <c r="AA1141" t="str">
        <f>IF(ISNUMBER(FIND("arbeid",Methode_Keuze)),"",IF(ISNUMBER(FIND("arbeid",Methode_Keuze)),"",IF(Tb_Activiteiten[[#This Row],[Loonkosten]]=1,Tb_Activiteiten[[#Headers],[Loonkosten]],"")))</f>
        <v/>
      </c>
      <c r="AB1141" t="str">
        <f>IF(ISNUMBER(FIND("arbeid",Methode_Keuze)),"",IF(ISNUMBER(FIND("arbeid",Methode_Keuze)),"",IF(Tb_Activiteiten[[#This Row],[Eigen arbeid]]=1,Tb_Activiteiten[[#Headers],[Eigen arbeid]],"")))</f>
        <v/>
      </c>
      <c r="AC1141" t="str">
        <f>IF(ISNUMBER(FIND("arbeid",Methode_Keuze)),"",IF(ISNUMBER(FIND("arbeid",Methode_Keuze)),"",IF(Tb_Activiteiten[[#This Row],[Projectmedewerker]]=1,Tb_Activiteiten[[#Headers],[Projectmedewerker]],"")))</f>
        <v/>
      </c>
      <c r="AD1141" t="str">
        <f>IF(ISNUMBER(FIND("arbeid",Methode_Keuze)),"",IF(ISNUMBER(FIND("arbeid",Methode_Keuze)),"",IF(Tb_Activiteiten[[#This Row],[Landbouwer]]=1,Tb_Activiteiten[[#Headers],[Landbouwer]],"")))</f>
        <v/>
      </c>
      <c r="AE1141" t="str">
        <f>IF(ISNUMBER(FIND("arbeid",Methode_Keuze)),"",IF(ISNUMBER(FIND("arbeid",Methode_Keuze)),"",IF(Tb_Activiteiten[[#This Row],[Adviseur]]=1,Tb_Activiteiten[[#Headers],[Adviseur]],"")))</f>
        <v/>
      </c>
      <c r="AF1141" t="str">
        <f>IF(ISNUMBER(FIND("arbeid",Methode_Keuze)),"",IF(ISNUMBER(FIND("arbeid",Methode_Keuze)),"",IF(Tb_Activiteiten[[#This Row],[Projectleider/Expert]]=1,Tb_Activiteiten[[#Headers],[Projectleider/Expert]],"")))</f>
        <v/>
      </c>
      <c r="AG1141" t="str">
        <f>IF(ISNUMBER(FIND("arbeid",Methode_Keuze)),"",IF(ISNUMBER(FIND("arbeid",Methode_Keuze)),"",IF(Tb_Activiteiten[[#This Row],[Arbeidskosten]]=1,Tb_Activiteiten[[#Headers],[Arbeidskosten]],"")))</f>
        <v/>
      </c>
      <c r="AH1141" t="str">
        <f>IF(ISNUMBER(FIND("arbeid",Methode_Keuze)),"",IF(ISNUMBER(FIND("arbeid",Methode_Keuze)),"",IF(Tb_Activiteiten[[#This Row],[Arbeidskosten op basis van IKS]]=1,Tb_Activiteiten[[#Headers],[Arbeidskosten op basis van IKS]],"")))</f>
        <v/>
      </c>
      <c r="AI1141" t="str">
        <f>IF(ISNUMBER(FIND("overige",Methode_Keuze)),"",IF(Tb_Activiteiten[[#This Row],[Kosten derden exclusief btw]]=1,Tb_Activiteiten[[#Headers],[Kosten derden exclusief btw]],""))</f>
        <v/>
      </c>
      <c r="AJ1141" t="str">
        <f>IF(ISNUMBER(FIND("overige",Methode_Keuze)),"",IF(Tb_Activiteiten[[#This Row],[Niet verrekenbare btw]]=1,Tb_Activiteiten[[#Headers],[Niet verrekenbare btw]],""))</f>
        <v/>
      </c>
      <c r="AK1141" t="str">
        <f>IF(ISNUMBER(FIND("overige",Methode_Keuze)),"",IF(Tb_Activiteiten[[#This Row],[Grondkosten]]=1,Tb_Activiteiten[[#Headers],[Grondkosten]],""))</f>
        <v/>
      </c>
      <c r="AL1141" t="str">
        <f>IF(ISNUMBER(FIND("overige",Methode_Keuze)),"",IF(Tb_Activiteiten[[#This Row],[Bijdrage in natura (overige)]]=1,Tb_Activiteiten[[#Headers],[Bijdrage in natura (overige)]],""))</f>
        <v/>
      </c>
      <c r="AM1141" t="str">
        <f>IF(ISNUMBER(FIND("overige",Methode_Keuze)),"",IF(Tb_Activiteiten[[#This Row],[Bijdrage in natura (vrijwilligers)]]=1,Tb_Activiteiten[[#Headers],[Bijdrage in natura (vrijwilligers)]],""))</f>
        <v/>
      </c>
      <c r="AN1141" t="str">
        <f>IF(ISNUMBER(FIND("overige",Methode_Keuze)),"",IF(Tb_Activiteiten[[#This Row],[Afschrijvingskosten]]=1,Tb_Activiteiten[[#Headers],[Afschrijvingskosten]],""))</f>
        <v/>
      </c>
    </row>
    <row r="1142" spans="1:40" x14ac:dyDescent="0.25">
      <c r="A1142" s="192"/>
      <c r="B1142" s="192"/>
      <c r="C1142" s="192"/>
      <c r="D1142" s="192"/>
      <c r="E1142" s="192"/>
      <c r="F1142" s="192"/>
      <c r="G1142" s="192"/>
      <c r="L1142" s="71"/>
      <c r="N1142" t="str">
        <f>IFERROR(IF(VLOOKUP(Tb_Activiteiten[[#This Row],[Openstelling]],Tb_Openstelling[],2,0)=1,1,""),"")</f>
        <v/>
      </c>
      <c r="AA1142" t="str">
        <f>IF(ISNUMBER(FIND("arbeid",Methode_Keuze)),"",IF(ISNUMBER(FIND("arbeid",Methode_Keuze)),"",IF(Tb_Activiteiten[[#This Row],[Loonkosten]]=1,Tb_Activiteiten[[#Headers],[Loonkosten]],"")))</f>
        <v/>
      </c>
      <c r="AB1142" t="str">
        <f>IF(ISNUMBER(FIND("arbeid",Methode_Keuze)),"",IF(ISNUMBER(FIND("arbeid",Methode_Keuze)),"",IF(Tb_Activiteiten[[#This Row],[Eigen arbeid]]=1,Tb_Activiteiten[[#Headers],[Eigen arbeid]],"")))</f>
        <v/>
      </c>
      <c r="AC1142" t="str">
        <f>IF(ISNUMBER(FIND("arbeid",Methode_Keuze)),"",IF(ISNUMBER(FIND("arbeid",Methode_Keuze)),"",IF(Tb_Activiteiten[[#This Row],[Projectmedewerker]]=1,Tb_Activiteiten[[#Headers],[Projectmedewerker]],"")))</f>
        <v/>
      </c>
      <c r="AD1142" t="str">
        <f>IF(ISNUMBER(FIND("arbeid",Methode_Keuze)),"",IF(ISNUMBER(FIND("arbeid",Methode_Keuze)),"",IF(Tb_Activiteiten[[#This Row],[Landbouwer]]=1,Tb_Activiteiten[[#Headers],[Landbouwer]],"")))</f>
        <v/>
      </c>
      <c r="AE1142" t="str">
        <f>IF(ISNUMBER(FIND("arbeid",Methode_Keuze)),"",IF(ISNUMBER(FIND("arbeid",Methode_Keuze)),"",IF(Tb_Activiteiten[[#This Row],[Adviseur]]=1,Tb_Activiteiten[[#Headers],[Adviseur]],"")))</f>
        <v/>
      </c>
      <c r="AF1142" t="str">
        <f>IF(ISNUMBER(FIND("arbeid",Methode_Keuze)),"",IF(ISNUMBER(FIND("arbeid",Methode_Keuze)),"",IF(Tb_Activiteiten[[#This Row],[Projectleider/Expert]]=1,Tb_Activiteiten[[#Headers],[Projectleider/Expert]],"")))</f>
        <v/>
      </c>
      <c r="AG1142" t="str">
        <f>IF(ISNUMBER(FIND("arbeid",Methode_Keuze)),"",IF(ISNUMBER(FIND("arbeid",Methode_Keuze)),"",IF(Tb_Activiteiten[[#This Row],[Arbeidskosten]]=1,Tb_Activiteiten[[#Headers],[Arbeidskosten]],"")))</f>
        <v/>
      </c>
      <c r="AH1142" t="str">
        <f>IF(ISNUMBER(FIND("arbeid",Methode_Keuze)),"",IF(ISNUMBER(FIND("arbeid",Methode_Keuze)),"",IF(Tb_Activiteiten[[#This Row],[Arbeidskosten op basis van IKS]]=1,Tb_Activiteiten[[#Headers],[Arbeidskosten op basis van IKS]],"")))</f>
        <v/>
      </c>
      <c r="AI1142" t="str">
        <f>IF(ISNUMBER(FIND("overige",Methode_Keuze)),"",IF(Tb_Activiteiten[[#This Row],[Kosten derden exclusief btw]]=1,Tb_Activiteiten[[#Headers],[Kosten derden exclusief btw]],""))</f>
        <v/>
      </c>
      <c r="AJ1142" t="str">
        <f>IF(ISNUMBER(FIND("overige",Methode_Keuze)),"",IF(Tb_Activiteiten[[#This Row],[Niet verrekenbare btw]]=1,Tb_Activiteiten[[#Headers],[Niet verrekenbare btw]],""))</f>
        <v/>
      </c>
      <c r="AK1142" t="str">
        <f>IF(ISNUMBER(FIND("overige",Methode_Keuze)),"",IF(Tb_Activiteiten[[#This Row],[Grondkosten]]=1,Tb_Activiteiten[[#Headers],[Grondkosten]],""))</f>
        <v/>
      </c>
      <c r="AL1142" t="str">
        <f>IF(ISNUMBER(FIND("overige",Methode_Keuze)),"",IF(Tb_Activiteiten[[#This Row],[Bijdrage in natura (overige)]]=1,Tb_Activiteiten[[#Headers],[Bijdrage in natura (overige)]],""))</f>
        <v/>
      </c>
      <c r="AM1142" t="str">
        <f>IF(ISNUMBER(FIND("overige",Methode_Keuze)),"",IF(Tb_Activiteiten[[#This Row],[Bijdrage in natura (vrijwilligers)]]=1,Tb_Activiteiten[[#Headers],[Bijdrage in natura (vrijwilligers)]],""))</f>
        <v/>
      </c>
      <c r="AN1142" t="str">
        <f>IF(ISNUMBER(FIND("overige",Methode_Keuze)),"",IF(Tb_Activiteiten[[#This Row],[Afschrijvingskosten]]=1,Tb_Activiteiten[[#Headers],[Afschrijvingskosten]],""))</f>
        <v/>
      </c>
    </row>
    <row r="1143" spans="1:40" x14ac:dyDescent="0.25">
      <c r="A1143" s="192"/>
      <c r="B1143" s="192"/>
      <c r="C1143" s="192"/>
      <c r="D1143" s="192"/>
      <c r="E1143" s="192"/>
      <c r="F1143" s="192"/>
      <c r="G1143" s="192"/>
      <c r="L1143" s="71"/>
      <c r="N1143" t="str">
        <f>IFERROR(IF(VLOOKUP(Tb_Activiteiten[[#This Row],[Openstelling]],Tb_Openstelling[],2,0)=1,1,""),"")</f>
        <v/>
      </c>
      <c r="AA1143" t="str">
        <f>IF(ISNUMBER(FIND("arbeid",Methode_Keuze)),"",IF(ISNUMBER(FIND("arbeid",Methode_Keuze)),"",IF(Tb_Activiteiten[[#This Row],[Loonkosten]]=1,Tb_Activiteiten[[#Headers],[Loonkosten]],"")))</f>
        <v/>
      </c>
      <c r="AB1143" t="str">
        <f>IF(ISNUMBER(FIND("arbeid",Methode_Keuze)),"",IF(ISNUMBER(FIND("arbeid",Methode_Keuze)),"",IF(Tb_Activiteiten[[#This Row],[Eigen arbeid]]=1,Tb_Activiteiten[[#Headers],[Eigen arbeid]],"")))</f>
        <v/>
      </c>
      <c r="AC1143" t="str">
        <f>IF(ISNUMBER(FIND("arbeid",Methode_Keuze)),"",IF(ISNUMBER(FIND("arbeid",Methode_Keuze)),"",IF(Tb_Activiteiten[[#This Row],[Projectmedewerker]]=1,Tb_Activiteiten[[#Headers],[Projectmedewerker]],"")))</f>
        <v/>
      </c>
      <c r="AD1143" t="str">
        <f>IF(ISNUMBER(FIND("arbeid",Methode_Keuze)),"",IF(ISNUMBER(FIND("arbeid",Methode_Keuze)),"",IF(Tb_Activiteiten[[#This Row],[Landbouwer]]=1,Tb_Activiteiten[[#Headers],[Landbouwer]],"")))</f>
        <v/>
      </c>
      <c r="AE1143" t="str">
        <f>IF(ISNUMBER(FIND("arbeid",Methode_Keuze)),"",IF(ISNUMBER(FIND("arbeid",Methode_Keuze)),"",IF(Tb_Activiteiten[[#This Row],[Adviseur]]=1,Tb_Activiteiten[[#Headers],[Adviseur]],"")))</f>
        <v/>
      </c>
      <c r="AF1143" t="str">
        <f>IF(ISNUMBER(FIND("arbeid",Methode_Keuze)),"",IF(ISNUMBER(FIND("arbeid",Methode_Keuze)),"",IF(Tb_Activiteiten[[#This Row],[Projectleider/Expert]]=1,Tb_Activiteiten[[#Headers],[Projectleider/Expert]],"")))</f>
        <v/>
      </c>
      <c r="AG1143" t="str">
        <f>IF(ISNUMBER(FIND("arbeid",Methode_Keuze)),"",IF(ISNUMBER(FIND("arbeid",Methode_Keuze)),"",IF(Tb_Activiteiten[[#This Row],[Arbeidskosten]]=1,Tb_Activiteiten[[#Headers],[Arbeidskosten]],"")))</f>
        <v/>
      </c>
      <c r="AH1143" t="str">
        <f>IF(ISNUMBER(FIND("arbeid",Methode_Keuze)),"",IF(ISNUMBER(FIND("arbeid",Methode_Keuze)),"",IF(Tb_Activiteiten[[#This Row],[Arbeidskosten op basis van IKS]]=1,Tb_Activiteiten[[#Headers],[Arbeidskosten op basis van IKS]],"")))</f>
        <v/>
      </c>
      <c r="AI1143" t="str">
        <f>IF(ISNUMBER(FIND("overige",Methode_Keuze)),"",IF(Tb_Activiteiten[[#This Row],[Kosten derden exclusief btw]]=1,Tb_Activiteiten[[#Headers],[Kosten derden exclusief btw]],""))</f>
        <v/>
      </c>
      <c r="AJ1143" t="str">
        <f>IF(ISNUMBER(FIND("overige",Methode_Keuze)),"",IF(Tb_Activiteiten[[#This Row],[Niet verrekenbare btw]]=1,Tb_Activiteiten[[#Headers],[Niet verrekenbare btw]],""))</f>
        <v/>
      </c>
      <c r="AK1143" t="str">
        <f>IF(ISNUMBER(FIND("overige",Methode_Keuze)),"",IF(Tb_Activiteiten[[#This Row],[Grondkosten]]=1,Tb_Activiteiten[[#Headers],[Grondkosten]],""))</f>
        <v/>
      </c>
      <c r="AL1143" t="str">
        <f>IF(ISNUMBER(FIND("overige",Methode_Keuze)),"",IF(Tb_Activiteiten[[#This Row],[Bijdrage in natura (overige)]]=1,Tb_Activiteiten[[#Headers],[Bijdrage in natura (overige)]],""))</f>
        <v/>
      </c>
      <c r="AM1143" t="str">
        <f>IF(ISNUMBER(FIND("overige",Methode_Keuze)),"",IF(Tb_Activiteiten[[#This Row],[Bijdrage in natura (vrijwilligers)]]=1,Tb_Activiteiten[[#Headers],[Bijdrage in natura (vrijwilligers)]],""))</f>
        <v/>
      </c>
      <c r="AN1143" t="str">
        <f>IF(ISNUMBER(FIND("overige",Methode_Keuze)),"",IF(Tb_Activiteiten[[#This Row],[Afschrijvingskosten]]=1,Tb_Activiteiten[[#Headers],[Afschrijvingskosten]],""))</f>
        <v/>
      </c>
    </row>
    <row r="1144" spans="1:40" x14ac:dyDescent="0.25">
      <c r="A1144" s="192"/>
      <c r="B1144" s="192"/>
      <c r="C1144" s="192"/>
      <c r="D1144" s="192"/>
      <c r="E1144" s="192"/>
      <c r="F1144" s="192"/>
      <c r="G1144" s="192"/>
      <c r="L1144" s="71"/>
      <c r="N1144" t="str">
        <f>IFERROR(IF(VLOOKUP(Tb_Activiteiten[[#This Row],[Openstelling]],Tb_Openstelling[],2,0)=1,1,""),"")</f>
        <v/>
      </c>
      <c r="AA1144" t="str">
        <f>IF(ISNUMBER(FIND("arbeid",Methode_Keuze)),"",IF(ISNUMBER(FIND("arbeid",Methode_Keuze)),"",IF(Tb_Activiteiten[[#This Row],[Loonkosten]]=1,Tb_Activiteiten[[#Headers],[Loonkosten]],"")))</f>
        <v/>
      </c>
      <c r="AB1144" t="str">
        <f>IF(ISNUMBER(FIND("arbeid",Methode_Keuze)),"",IF(ISNUMBER(FIND("arbeid",Methode_Keuze)),"",IF(Tb_Activiteiten[[#This Row],[Eigen arbeid]]=1,Tb_Activiteiten[[#Headers],[Eigen arbeid]],"")))</f>
        <v/>
      </c>
      <c r="AC1144" t="str">
        <f>IF(ISNUMBER(FIND("arbeid",Methode_Keuze)),"",IF(ISNUMBER(FIND("arbeid",Methode_Keuze)),"",IF(Tb_Activiteiten[[#This Row],[Projectmedewerker]]=1,Tb_Activiteiten[[#Headers],[Projectmedewerker]],"")))</f>
        <v/>
      </c>
      <c r="AD1144" t="str">
        <f>IF(ISNUMBER(FIND("arbeid",Methode_Keuze)),"",IF(ISNUMBER(FIND("arbeid",Methode_Keuze)),"",IF(Tb_Activiteiten[[#This Row],[Landbouwer]]=1,Tb_Activiteiten[[#Headers],[Landbouwer]],"")))</f>
        <v/>
      </c>
      <c r="AE1144" t="str">
        <f>IF(ISNUMBER(FIND("arbeid",Methode_Keuze)),"",IF(ISNUMBER(FIND("arbeid",Methode_Keuze)),"",IF(Tb_Activiteiten[[#This Row],[Adviseur]]=1,Tb_Activiteiten[[#Headers],[Adviseur]],"")))</f>
        <v/>
      </c>
      <c r="AF1144" t="str">
        <f>IF(ISNUMBER(FIND("arbeid",Methode_Keuze)),"",IF(ISNUMBER(FIND("arbeid",Methode_Keuze)),"",IF(Tb_Activiteiten[[#This Row],[Projectleider/Expert]]=1,Tb_Activiteiten[[#Headers],[Projectleider/Expert]],"")))</f>
        <v/>
      </c>
      <c r="AG1144" t="str">
        <f>IF(ISNUMBER(FIND("arbeid",Methode_Keuze)),"",IF(ISNUMBER(FIND("arbeid",Methode_Keuze)),"",IF(Tb_Activiteiten[[#This Row],[Arbeidskosten]]=1,Tb_Activiteiten[[#Headers],[Arbeidskosten]],"")))</f>
        <v/>
      </c>
      <c r="AH1144" t="str">
        <f>IF(ISNUMBER(FIND("arbeid",Methode_Keuze)),"",IF(ISNUMBER(FIND("arbeid",Methode_Keuze)),"",IF(Tb_Activiteiten[[#This Row],[Arbeidskosten op basis van IKS]]=1,Tb_Activiteiten[[#Headers],[Arbeidskosten op basis van IKS]],"")))</f>
        <v/>
      </c>
      <c r="AI1144" t="str">
        <f>IF(ISNUMBER(FIND("overige",Methode_Keuze)),"",IF(Tb_Activiteiten[[#This Row],[Kosten derden exclusief btw]]=1,Tb_Activiteiten[[#Headers],[Kosten derden exclusief btw]],""))</f>
        <v/>
      </c>
      <c r="AJ1144" t="str">
        <f>IF(ISNUMBER(FIND("overige",Methode_Keuze)),"",IF(Tb_Activiteiten[[#This Row],[Niet verrekenbare btw]]=1,Tb_Activiteiten[[#Headers],[Niet verrekenbare btw]],""))</f>
        <v/>
      </c>
      <c r="AK1144" t="str">
        <f>IF(ISNUMBER(FIND("overige",Methode_Keuze)),"",IF(Tb_Activiteiten[[#This Row],[Grondkosten]]=1,Tb_Activiteiten[[#Headers],[Grondkosten]],""))</f>
        <v/>
      </c>
      <c r="AL1144" t="str">
        <f>IF(ISNUMBER(FIND("overige",Methode_Keuze)),"",IF(Tb_Activiteiten[[#This Row],[Bijdrage in natura (overige)]]=1,Tb_Activiteiten[[#Headers],[Bijdrage in natura (overige)]],""))</f>
        <v/>
      </c>
      <c r="AM1144" t="str">
        <f>IF(ISNUMBER(FIND("overige",Methode_Keuze)),"",IF(Tb_Activiteiten[[#This Row],[Bijdrage in natura (vrijwilligers)]]=1,Tb_Activiteiten[[#Headers],[Bijdrage in natura (vrijwilligers)]],""))</f>
        <v/>
      </c>
      <c r="AN1144" t="str">
        <f>IF(ISNUMBER(FIND("overige",Methode_Keuze)),"",IF(Tb_Activiteiten[[#This Row],[Afschrijvingskosten]]=1,Tb_Activiteiten[[#Headers],[Afschrijvingskosten]],""))</f>
        <v/>
      </c>
    </row>
    <row r="1145" spans="1:40" x14ac:dyDescent="0.25">
      <c r="A1145" s="192"/>
      <c r="B1145" s="192"/>
      <c r="C1145" s="192"/>
      <c r="D1145" s="192"/>
      <c r="E1145" s="192"/>
      <c r="F1145" s="192"/>
      <c r="G1145" s="192"/>
      <c r="L1145" s="71"/>
      <c r="N1145" t="str">
        <f>IFERROR(IF(VLOOKUP(Tb_Activiteiten[[#This Row],[Openstelling]],Tb_Openstelling[],2,0)=1,1,""),"")</f>
        <v/>
      </c>
      <c r="AA1145" t="str">
        <f>IF(ISNUMBER(FIND("arbeid",Methode_Keuze)),"",IF(ISNUMBER(FIND("arbeid",Methode_Keuze)),"",IF(Tb_Activiteiten[[#This Row],[Loonkosten]]=1,Tb_Activiteiten[[#Headers],[Loonkosten]],"")))</f>
        <v/>
      </c>
      <c r="AB1145" t="str">
        <f>IF(ISNUMBER(FIND("arbeid",Methode_Keuze)),"",IF(ISNUMBER(FIND("arbeid",Methode_Keuze)),"",IF(Tb_Activiteiten[[#This Row],[Eigen arbeid]]=1,Tb_Activiteiten[[#Headers],[Eigen arbeid]],"")))</f>
        <v/>
      </c>
      <c r="AC1145" t="str">
        <f>IF(ISNUMBER(FIND("arbeid",Methode_Keuze)),"",IF(ISNUMBER(FIND("arbeid",Methode_Keuze)),"",IF(Tb_Activiteiten[[#This Row],[Projectmedewerker]]=1,Tb_Activiteiten[[#Headers],[Projectmedewerker]],"")))</f>
        <v/>
      </c>
      <c r="AD1145" t="str">
        <f>IF(ISNUMBER(FIND("arbeid",Methode_Keuze)),"",IF(ISNUMBER(FIND("arbeid",Methode_Keuze)),"",IF(Tb_Activiteiten[[#This Row],[Landbouwer]]=1,Tb_Activiteiten[[#Headers],[Landbouwer]],"")))</f>
        <v/>
      </c>
      <c r="AE1145" t="str">
        <f>IF(ISNUMBER(FIND("arbeid",Methode_Keuze)),"",IF(ISNUMBER(FIND("arbeid",Methode_Keuze)),"",IF(Tb_Activiteiten[[#This Row],[Adviseur]]=1,Tb_Activiteiten[[#Headers],[Adviseur]],"")))</f>
        <v/>
      </c>
      <c r="AF1145" t="str">
        <f>IF(ISNUMBER(FIND("arbeid",Methode_Keuze)),"",IF(ISNUMBER(FIND("arbeid",Methode_Keuze)),"",IF(Tb_Activiteiten[[#This Row],[Projectleider/Expert]]=1,Tb_Activiteiten[[#Headers],[Projectleider/Expert]],"")))</f>
        <v/>
      </c>
      <c r="AG1145" t="str">
        <f>IF(ISNUMBER(FIND("arbeid",Methode_Keuze)),"",IF(ISNUMBER(FIND("arbeid",Methode_Keuze)),"",IF(Tb_Activiteiten[[#This Row],[Arbeidskosten]]=1,Tb_Activiteiten[[#Headers],[Arbeidskosten]],"")))</f>
        <v/>
      </c>
      <c r="AH1145" t="str">
        <f>IF(ISNUMBER(FIND("arbeid",Methode_Keuze)),"",IF(ISNUMBER(FIND("arbeid",Methode_Keuze)),"",IF(Tb_Activiteiten[[#This Row],[Arbeidskosten op basis van IKS]]=1,Tb_Activiteiten[[#Headers],[Arbeidskosten op basis van IKS]],"")))</f>
        <v/>
      </c>
      <c r="AI1145" t="str">
        <f>IF(ISNUMBER(FIND("overige",Methode_Keuze)),"",IF(Tb_Activiteiten[[#This Row],[Kosten derden exclusief btw]]=1,Tb_Activiteiten[[#Headers],[Kosten derden exclusief btw]],""))</f>
        <v/>
      </c>
      <c r="AJ1145" t="str">
        <f>IF(ISNUMBER(FIND("overige",Methode_Keuze)),"",IF(Tb_Activiteiten[[#This Row],[Niet verrekenbare btw]]=1,Tb_Activiteiten[[#Headers],[Niet verrekenbare btw]],""))</f>
        <v/>
      </c>
      <c r="AK1145" t="str">
        <f>IF(ISNUMBER(FIND("overige",Methode_Keuze)),"",IF(Tb_Activiteiten[[#This Row],[Grondkosten]]=1,Tb_Activiteiten[[#Headers],[Grondkosten]],""))</f>
        <v/>
      </c>
      <c r="AL1145" t="str">
        <f>IF(ISNUMBER(FIND("overige",Methode_Keuze)),"",IF(Tb_Activiteiten[[#This Row],[Bijdrage in natura (overige)]]=1,Tb_Activiteiten[[#Headers],[Bijdrage in natura (overige)]],""))</f>
        <v/>
      </c>
      <c r="AM1145" t="str">
        <f>IF(ISNUMBER(FIND("overige",Methode_Keuze)),"",IF(Tb_Activiteiten[[#This Row],[Bijdrage in natura (vrijwilligers)]]=1,Tb_Activiteiten[[#Headers],[Bijdrage in natura (vrijwilligers)]],""))</f>
        <v/>
      </c>
      <c r="AN1145" t="str">
        <f>IF(ISNUMBER(FIND("overige",Methode_Keuze)),"",IF(Tb_Activiteiten[[#This Row],[Afschrijvingskosten]]=1,Tb_Activiteiten[[#Headers],[Afschrijvingskosten]],""))</f>
        <v/>
      </c>
    </row>
    <row r="1146" spans="1:40" x14ac:dyDescent="0.25">
      <c r="A1146" s="192"/>
      <c r="B1146" s="192"/>
      <c r="C1146" s="192"/>
      <c r="D1146" s="192"/>
      <c r="E1146" s="192"/>
      <c r="F1146" s="192"/>
      <c r="G1146" s="192"/>
      <c r="L1146" s="71"/>
      <c r="N1146" t="str">
        <f>IFERROR(IF(VLOOKUP(Tb_Activiteiten[[#This Row],[Openstelling]],Tb_Openstelling[],2,0)=1,1,""),"")</f>
        <v/>
      </c>
      <c r="AA1146" t="str">
        <f>IF(ISNUMBER(FIND("arbeid",Methode_Keuze)),"",IF(ISNUMBER(FIND("arbeid",Methode_Keuze)),"",IF(Tb_Activiteiten[[#This Row],[Loonkosten]]=1,Tb_Activiteiten[[#Headers],[Loonkosten]],"")))</f>
        <v/>
      </c>
      <c r="AB1146" t="str">
        <f>IF(ISNUMBER(FIND("arbeid",Methode_Keuze)),"",IF(ISNUMBER(FIND("arbeid",Methode_Keuze)),"",IF(Tb_Activiteiten[[#This Row],[Eigen arbeid]]=1,Tb_Activiteiten[[#Headers],[Eigen arbeid]],"")))</f>
        <v/>
      </c>
      <c r="AC1146" t="str">
        <f>IF(ISNUMBER(FIND("arbeid",Methode_Keuze)),"",IF(ISNUMBER(FIND("arbeid",Methode_Keuze)),"",IF(Tb_Activiteiten[[#This Row],[Projectmedewerker]]=1,Tb_Activiteiten[[#Headers],[Projectmedewerker]],"")))</f>
        <v/>
      </c>
      <c r="AD1146" t="str">
        <f>IF(ISNUMBER(FIND("arbeid",Methode_Keuze)),"",IF(ISNUMBER(FIND("arbeid",Methode_Keuze)),"",IF(Tb_Activiteiten[[#This Row],[Landbouwer]]=1,Tb_Activiteiten[[#Headers],[Landbouwer]],"")))</f>
        <v/>
      </c>
      <c r="AE1146" t="str">
        <f>IF(ISNUMBER(FIND("arbeid",Methode_Keuze)),"",IF(ISNUMBER(FIND("arbeid",Methode_Keuze)),"",IF(Tb_Activiteiten[[#This Row],[Adviseur]]=1,Tb_Activiteiten[[#Headers],[Adviseur]],"")))</f>
        <v/>
      </c>
      <c r="AF1146" t="str">
        <f>IF(ISNUMBER(FIND("arbeid",Methode_Keuze)),"",IF(ISNUMBER(FIND("arbeid",Methode_Keuze)),"",IF(Tb_Activiteiten[[#This Row],[Projectleider/Expert]]=1,Tb_Activiteiten[[#Headers],[Projectleider/Expert]],"")))</f>
        <v/>
      </c>
      <c r="AG1146" t="str">
        <f>IF(ISNUMBER(FIND("arbeid",Methode_Keuze)),"",IF(ISNUMBER(FIND("arbeid",Methode_Keuze)),"",IF(Tb_Activiteiten[[#This Row],[Arbeidskosten]]=1,Tb_Activiteiten[[#Headers],[Arbeidskosten]],"")))</f>
        <v/>
      </c>
      <c r="AH1146" t="str">
        <f>IF(ISNUMBER(FIND("arbeid",Methode_Keuze)),"",IF(ISNUMBER(FIND("arbeid",Methode_Keuze)),"",IF(Tb_Activiteiten[[#This Row],[Arbeidskosten op basis van IKS]]=1,Tb_Activiteiten[[#Headers],[Arbeidskosten op basis van IKS]],"")))</f>
        <v/>
      </c>
      <c r="AI1146" t="str">
        <f>IF(ISNUMBER(FIND("overige",Methode_Keuze)),"",IF(Tb_Activiteiten[[#This Row],[Kosten derden exclusief btw]]=1,Tb_Activiteiten[[#Headers],[Kosten derden exclusief btw]],""))</f>
        <v/>
      </c>
      <c r="AJ1146" t="str">
        <f>IF(ISNUMBER(FIND("overige",Methode_Keuze)),"",IF(Tb_Activiteiten[[#This Row],[Niet verrekenbare btw]]=1,Tb_Activiteiten[[#Headers],[Niet verrekenbare btw]],""))</f>
        <v/>
      </c>
      <c r="AK1146" t="str">
        <f>IF(ISNUMBER(FIND("overige",Methode_Keuze)),"",IF(Tb_Activiteiten[[#This Row],[Grondkosten]]=1,Tb_Activiteiten[[#Headers],[Grondkosten]],""))</f>
        <v/>
      </c>
      <c r="AL1146" t="str">
        <f>IF(ISNUMBER(FIND("overige",Methode_Keuze)),"",IF(Tb_Activiteiten[[#This Row],[Bijdrage in natura (overige)]]=1,Tb_Activiteiten[[#Headers],[Bijdrage in natura (overige)]],""))</f>
        <v/>
      </c>
      <c r="AM1146" t="str">
        <f>IF(ISNUMBER(FIND("overige",Methode_Keuze)),"",IF(Tb_Activiteiten[[#This Row],[Bijdrage in natura (vrijwilligers)]]=1,Tb_Activiteiten[[#Headers],[Bijdrage in natura (vrijwilligers)]],""))</f>
        <v/>
      </c>
      <c r="AN1146" t="str">
        <f>IF(ISNUMBER(FIND("overige",Methode_Keuze)),"",IF(Tb_Activiteiten[[#This Row],[Afschrijvingskosten]]=1,Tb_Activiteiten[[#Headers],[Afschrijvingskosten]],""))</f>
        <v/>
      </c>
    </row>
    <row r="1147" spans="1:40" x14ac:dyDescent="0.25">
      <c r="A1147" s="192"/>
      <c r="B1147" s="192"/>
      <c r="C1147" s="192"/>
      <c r="D1147" s="192"/>
      <c r="E1147" s="192"/>
      <c r="F1147" s="192"/>
      <c r="G1147" s="192"/>
      <c r="L1147" s="71"/>
      <c r="N1147" t="str">
        <f>IFERROR(IF(VLOOKUP(Tb_Activiteiten[[#This Row],[Openstelling]],Tb_Openstelling[],2,0)=1,1,""),"")</f>
        <v/>
      </c>
      <c r="AA1147" t="str">
        <f>IF(ISNUMBER(FIND("arbeid",Methode_Keuze)),"",IF(ISNUMBER(FIND("arbeid",Methode_Keuze)),"",IF(Tb_Activiteiten[[#This Row],[Loonkosten]]=1,Tb_Activiteiten[[#Headers],[Loonkosten]],"")))</f>
        <v/>
      </c>
      <c r="AB1147" t="str">
        <f>IF(ISNUMBER(FIND("arbeid",Methode_Keuze)),"",IF(ISNUMBER(FIND("arbeid",Methode_Keuze)),"",IF(Tb_Activiteiten[[#This Row],[Eigen arbeid]]=1,Tb_Activiteiten[[#Headers],[Eigen arbeid]],"")))</f>
        <v/>
      </c>
      <c r="AC1147" t="str">
        <f>IF(ISNUMBER(FIND("arbeid",Methode_Keuze)),"",IF(ISNUMBER(FIND("arbeid",Methode_Keuze)),"",IF(Tb_Activiteiten[[#This Row],[Projectmedewerker]]=1,Tb_Activiteiten[[#Headers],[Projectmedewerker]],"")))</f>
        <v/>
      </c>
      <c r="AD1147" t="str">
        <f>IF(ISNUMBER(FIND("arbeid",Methode_Keuze)),"",IF(ISNUMBER(FIND("arbeid",Methode_Keuze)),"",IF(Tb_Activiteiten[[#This Row],[Landbouwer]]=1,Tb_Activiteiten[[#Headers],[Landbouwer]],"")))</f>
        <v/>
      </c>
      <c r="AE1147" t="str">
        <f>IF(ISNUMBER(FIND("arbeid",Methode_Keuze)),"",IF(ISNUMBER(FIND("arbeid",Methode_Keuze)),"",IF(Tb_Activiteiten[[#This Row],[Adviseur]]=1,Tb_Activiteiten[[#Headers],[Adviseur]],"")))</f>
        <v/>
      </c>
      <c r="AF1147" t="str">
        <f>IF(ISNUMBER(FIND("arbeid",Methode_Keuze)),"",IF(ISNUMBER(FIND("arbeid",Methode_Keuze)),"",IF(Tb_Activiteiten[[#This Row],[Projectleider/Expert]]=1,Tb_Activiteiten[[#Headers],[Projectleider/Expert]],"")))</f>
        <v/>
      </c>
      <c r="AG1147" t="str">
        <f>IF(ISNUMBER(FIND("arbeid",Methode_Keuze)),"",IF(ISNUMBER(FIND("arbeid",Methode_Keuze)),"",IF(Tb_Activiteiten[[#This Row],[Arbeidskosten]]=1,Tb_Activiteiten[[#Headers],[Arbeidskosten]],"")))</f>
        <v/>
      </c>
      <c r="AH1147" t="str">
        <f>IF(ISNUMBER(FIND("arbeid",Methode_Keuze)),"",IF(ISNUMBER(FIND("arbeid",Methode_Keuze)),"",IF(Tb_Activiteiten[[#This Row],[Arbeidskosten op basis van IKS]]=1,Tb_Activiteiten[[#Headers],[Arbeidskosten op basis van IKS]],"")))</f>
        <v/>
      </c>
      <c r="AI1147" t="str">
        <f>IF(ISNUMBER(FIND("overige",Methode_Keuze)),"",IF(Tb_Activiteiten[[#This Row],[Kosten derden exclusief btw]]=1,Tb_Activiteiten[[#Headers],[Kosten derden exclusief btw]],""))</f>
        <v/>
      </c>
      <c r="AJ1147" t="str">
        <f>IF(ISNUMBER(FIND("overige",Methode_Keuze)),"",IF(Tb_Activiteiten[[#This Row],[Niet verrekenbare btw]]=1,Tb_Activiteiten[[#Headers],[Niet verrekenbare btw]],""))</f>
        <v/>
      </c>
      <c r="AK1147" t="str">
        <f>IF(ISNUMBER(FIND("overige",Methode_Keuze)),"",IF(Tb_Activiteiten[[#This Row],[Grondkosten]]=1,Tb_Activiteiten[[#Headers],[Grondkosten]],""))</f>
        <v/>
      </c>
      <c r="AL1147" t="str">
        <f>IF(ISNUMBER(FIND("overige",Methode_Keuze)),"",IF(Tb_Activiteiten[[#This Row],[Bijdrage in natura (overige)]]=1,Tb_Activiteiten[[#Headers],[Bijdrage in natura (overige)]],""))</f>
        <v/>
      </c>
      <c r="AM1147" t="str">
        <f>IF(ISNUMBER(FIND("overige",Methode_Keuze)),"",IF(Tb_Activiteiten[[#This Row],[Bijdrage in natura (vrijwilligers)]]=1,Tb_Activiteiten[[#Headers],[Bijdrage in natura (vrijwilligers)]],""))</f>
        <v/>
      </c>
      <c r="AN1147" t="str">
        <f>IF(ISNUMBER(FIND("overige",Methode_Keuze)),"",IF(Tb_Activiteiten[[#This Row],[Afschrijvingskosten]]=1,Tb_Activiteiten[[#Headers],[Afschrijvingskosten]],""))</f>
        <v/>
      </c>
    </row>
    <row r="1148" spans="1:40" x14ac:dyDescent="0.25">
      <c r="A1148" s="192"/>
      <c r="B1148" s="192"/>
      <c r="C1148" s="192"/>
      <c r="D1148" s="192"/>
      <c r="E1148" s="192"/>
      <c r="F1148" s="192"/>
      <c r="G1148" s="192"/>
      <c r="L1148" s="71"/>
      <c r="N1148" t="str">
        <f>IFERROR(IF(VLOOKUP(Tb_Activiteiten[[#This Row],[Openstelling]],Tb_Openstelling[],2,0)=1,1,""),"")</f>
        <v/>
      </c>
      <c r="AA1148" t="str">
        <f>IF(ISNUMBER(FIND("arbeid",Methode_Keuze)),"",IF(ISNUMBER(FIND("arbeid",Methode_Keuze)),"",IF(Tb_Activiteiten[[#This Row],[Loonkosten]]=1,Tb_Activiteiten[[#Headers],[Loonkosten]],"")))</f>
        <v/>
      </c>
      <c r="AB1148" t="str">
        <f>IF(ISNUMBER(FIND("arbeid",Methode_Keuze)),"",IF(ISNUMBER(FIND("arbeid",Methode_Keuze)),"",IF(Tb_Activiteiten[[#This Row],[Eigen arbeid]]=1,Tb_Activiteiten[[#Headers],[Eigen arbeid]],"")))</f>
        <v/>
      </c>
      <c r="AC1148" t="str">
        <f>IF(ISNUMBER(FIND("arbeid",Methode_Keuze)),"",IF(ISNUMBER(FIND("arbeid",Methode_Keuze)),"",IF(Tb_Activiteiten[[#This Row],[Projectmedewerker]]=1,Tb_Activiteiten[[#Headers],[Projectmedewerker]],"")))</f>
        <v/>
      </c>
      <c r="AD1148" t="str">
        <f>IF(ISNUMBER(FIND("arbeid",Methode_Keuze)),"",IF(ISNUMBER(FIND("arbeid",Methode_Keuze)),"",IF(Tb_Activiteiten[[#This Row],[Landbouwer]]=1,Tb_Activiteiten[[#Headers],[Landbouwer]],"")))</f>
        <v/>
      </c>
      <c r="AE1148" t="str">
        <f>IF(ISNUMBER(FIND("arbeid",Methode_Keuze)),"",IF(ISNUMBER(FIND("arbeid",Methode_Keuze)),"",IF(Tb_Activiteiten[[#This Row],[Adviseur]]=1,Tb_Activiteiten[[#Headers],[Adviseur]],"")))</f>
        <v/>
      </c>
      <c r="AF1148" t="str">
        <f>IF(ISNUMBER(FIND("arbeid",Methode_Keuze)),"",IF(ISNUMBER(FIND("arbeid",Methode_Keuze)),"",IF(Tb_Activiteiten[[#This Row],[Projectleider/Expert]]=1,Tb_Activiteiten[[#Headers],[Projectleider/Expert]],"")))</f>
        <v/>
      </c>
      <c r="AG1148" t="str">
        <f>IF(ISNUMBER(FIND("arbeid",Methode_Keuze)),"",IF(ISNUMBER(FIND("arbeid",Methode_Keuze)),"",IF(Tb_Activiteiten[[#This Row],[Arbeidskosten]]=1,Tb_Activiteiten[[#Headers],[Arbeidskosten]],"")))</f>
        <v/>
      </c>
      <c r="AH1148" t="str">
        <f>IF(ISNUMBER(FIND("arbeid",Methode_Keuze)),"",IF(ISNUMBER(FIND("arbeid",Methode_Keuze)),"",IF(Tb_Activiteiten[[#This Row],[Arbeidskosten op basis van IKS]]=1,Tb_Activiteiten[[#Headers],[Arbeidskosten op basis van IKS]],"")))</f>
        <v/>
      </c>
      <c r="AI1148" t="str">
        <f>IF(ISNUMBER(FIND("overige",Methode_Keuze)),"",IF(Tb_Activiteiten[[#This Row],[Kosten derden exclusief btw]]=1,Tb_Activiteiten[[#Headers],[Kosten derden exclusief btw]],""))</f>
        <v/>
      </c>
      <c r="AJ1148" t="str">
        <f>IF(ISNUMBER(FIND("overige",Methode_Keuze)),"",IF(Tb_Activiteiten[[#This Row],[Niet verrekenbare btw]]=1,Tb_Activiteiten[[#Headers],[Niet verrekenbare btw]],""))</f>
        <v/>
      </c>
      <c r="AK1148" t="str">
        <f>IF(ISNUMBER(FIND("overige",Methode_Keuze)),"",IF(Tb_Activiteiten[[#This Row],[Grondkosten]]=1,Tb_Activiteiten[[#Headers],[Grondkosten]],""))</f>
        <v/>
      </c>
      <c r="AL1148" t="str">
        <f>IF(ISNUMBER(FIND("overige",Methode_Keuze)),"",IF(Tb_Activiteiten[[#This Row],[Bijdrage in natura (overige)]]=1,Tb_Activiteiten[[#Headers],[Bijdrage in natura (overige)]],""))</f>
        <v/>
      </c>
      <c r="AM1148" t="str">
        <f>IF(ISNUMBER(FIND("overige",Methode_Keuze)),"",IF(Tb_Activiteiten[[#This Row],[Bijdrage in natura (vrijwilligers)]]=1,Tb_Activiteiten[[#Headers],[Bijdrage in natura (vrijwilligers)]],""))</f>
        <v/>
      </c>
      <c r="AN1148" t="str">
        <f>IF(ISNUMBER(FIND("overige",Methode_Keuze)),"",IF(Tb_Activiteiten[[#This Row],[Afschrijvingskosten]]=1,Tb_Activiteiten[[#Headers],[Afschrijvingskosten]],""))</f>
        <v/>
      </c>
    </row>
    <row r="1149" spans="1:40" x14ac:dyDescent="0.25">
      <c r="A1149" s="192"/>
      <c r="B1149" s="192"/>
      <c r="C1149" s="192"/>
      <c r="D1149" s="192"/>
      <c r="E1149" s="192"/>
      <c r="F1149" s="192"/>
      <c r="G1149" s="192"/>
      <c r="L1149" s="71"/>
      <c r="N1149" t="str">
        <f>IFERROR(IF(VLOOKUP(Tb_Activiteiten[[#This Row],[Openstelling]],Tb_Openstelling[],2,0)=1,1,""),"")</f>
        <v/>
      </c>
      <c r="AA1149" t="str">
        <f>IF(ISNUMBER(FIND("arbeid",Methode_Keuze)),"",IF(ISNUMBER(FIND("arbeid",Methode_Keuze)),"",IF(Tb_Activiteiten[[#This Row],[Loonkosten]]=1,Tb_Activiteiten[[#Headers],[Loonkosten]],"")))</f>
        <v/>
      </c>
      <c r="AB1149" t="str">
        <f>IF(ISNUMBER(FIND("arbeid",Methode_Keuze)),"",IF(ISNUMBER(FIND("arbeid",Methode_Keuze)),"",IF(Tb_Activiteiten[[#This Row],[Eigen arbeid]]=1,Tb_Activiteiten[[#Headers],[Eigen arbeid]],"")))</f>
        <v/>
      </c>
      <c r="AC1149" t="str">
        <f>IF(ISNUMBER(FIND("arbeid",Methode_Keuze)),"",IF(ISNUMBER(FIND("arbeid",Methode_Keuze)),"",IF(Tb_Activiteiten[[#This Row],[Projectmedewerker]]=1,Tb_Activiteiten[[#Headers],[Projectmedewerker]],"")))</f>
        <v/>
      </c>
      <c r="AD1149" t="str">
        <f>IF(ISNUMBER(FIND("arbeid",Methode_Keuze)),"",IF(ISNUMBER(FIND("arbeid",Methode_Keuze)),"",IF(Tb_Activiteiten[[#This Row],[Landbouwer]]=1,Tb_Activiteiten[[#Headers],[Landbouwer]],"")))</f>
        <v/>
      </c>
      <c r="AE1149" t="str">
        <f>IF(ISNUMBER(FIND("arbeid",Methode_Keuze)),"",IF(ISNUMBER(FIND("arbeid",Methode_Keuze)),"",IF(Tb_Activiteiten[[#This Row],[Adviseur]]=1,Tb_Activiteiten[[#Headers],[Adviseur]],"")))</f>
        <v/>
      </c>
      <c r="AF1149" t="str">
        <f>IF(ISNUMBER(FIND("arbeid",Methode_Keuze)),"",IF(ISNUMBER(FIND("arbeid",Methode_Keuze)),"",IF(Tb_Activiteiten[[#This Row],[Projectleider/Expert]]=1,Tb_Activiteiten[[#Headers],[Projectleider/Expert]],"")))</f>
        <v/>
      </c>
      <c r="AG1149" t="str">
        <f>IF(ISNUMBER(FIND("arbeid",Methode_Keuze)),"",IF(ISNUMBER(FIND("arbeid",Methode_Keuze)),"",IF(Tb_Activiteiten[[#This Row],[Arbeidskosten]]=1,Tb_Activiteiten[[#Headers],[Arbeidskosten]],"")))</f>
        <v/>
      </c>
      <c r="AH1149" t="str">
        <f>IF(ISNUMBER(FIND("arbeid",Methode_Keuze)),"",IF(ISNUMBER(FIND("arbeid",Methode_Keuze)),"",IF(Tb_Activiteiten[[#This Row],[Arbeidskosten op basis van IKS]]=1,Tb_Activiteiten[[#Headers],[Arbeidskosten op basis van IKS]],"")))</f>
        <v/>
      </c>
      <c r="AI1149" t="str">
        <f>IF(ISNUMBER(FIND("overige",Methode_Keuze)),"",IF(Tb_Activiteiten[[#This Row],[Kosten derden exclusief btw]]=1,Tb_Activiteiten[[#Headers],[Kosten derden exclusief btw]],""))</f>
        <v/>
      </c>
      <c r="AJ1149" t="str">
        <f>IF(ISNUMBER(FIND("overige",Methode_Keuze)),"",IF(Tb_Activiteiten[[#This Row],[Niet verrekenbare btw]]=1,Tb_Activiteiten[[#Headers],[Niet verrekenbare btw]],""))</f>
        <v/>
      </c>
      <c r="AK1149" t="str">
        <f>IF(ISNUMBER(FIND("overige",Methode_Keuze)),"",IF(Tb_Activiteiten[[#This Row],[Grondkosten]]=1,Tb_Activiteiten[[#Headers],[Grondkosten]],""))</f>
        <v/>
      </c>
      <c r="AL1149" t="str">
        <f>IF(ISNUMBER(FIND("overige",Methode_Keuze)),"",IF(Tb_Activiteiten[[#This Row],[Bijdrage in natura (overige)]]=1,Tb_Activiteiten[[#Headers],[Bijdrage in natura (overige)]],""))</f>
        <v/>
      </c>
      <c r="AM1149" t="str">
        <f>IF(ISNUMBER(FIND("overige",Methode_Keuze)),"",IF(Tb_Activiteiten[[#This Row],[Bijdrage in natura (vrijwilligers)]]=1,Tb_Activiteiten[[#Headers],[Bijdrage in natura (vrijwilligers)]],""))</f>
        <v/>
      </c>
      <c r="AN1149" t="str">
        <f>IF(ISNUMBER(FIND("overige",Methode_Keuze)),"",IF(Tb_Activiteiten[[#This Row],[Afschrijvingskosten]]=1,Tb_Activiteiten[[#Headers],[Afschrijvingskosten]],""))</f>
        <v/>
      </c>
    </row>
    <row r="1150" spans="1:40" x14ac:dyDescent="0.25">
      <c r="A1150" s="192"/>
      <c r="B1150" s="192"/>
      <c r="C1150" s="192"/>
      <c r="D1150" s="192"/>
      <c r="E1150" s="192"/>
      <c r="F1150" s="192"/>
      <c r="G1150" s="192"/>
      <c r="L1150" s="71"/>
      <c r="N1150" t="str">
        <f>IFERROR(IF(VLOOKUP(Tb_Activiteiten[[#This Row],[Openstelling]],Tb_Openstelling[],2,0)=1,1,""),"")</f>
        <v/>
      </c>
      <c r="AA1150" t="str">
        <f>IF(ISNUMBER(FIND("arbeid",Methode_Keuze)),"",IF(ISNUMBER(FIND("arbeid",Methode_Keuze)),"",IF(Tb_Activiteiten[[#This Row],[Loonkosten]]=1,Tb_Activiteiten[[#Headers],[Loonkosten]],"")))</f>
        <v/>
      </c>
      <c r="AB1150" t="str">
        <f>IF(ISNUMBER(FIND("arbeid",Methode_Keuze)),"",IF(ISNUMBER(FIND("arbeid",Methode_Keuze)),"",IF(Tb_Activiteiten[[#This Row],[Eigen arbeid]]=1,Tb_Activiteiten[[#Headers],[Eigen arbeid]],"")))</f>
        <v/>
      </c>
      <c r="AC1150" t="str">
        <f>IF(ISNUMBER(FIND("arbeid",Methode_Keuze)),"",IF(ISNUMBER(FIND("arbeid",Methode_Keuze)),"",IF(Tb_Activiteiten[[#This Row],[Projectmedewerker]]=1,Tb_Activiteiten[[#Headers],[Projectmedewerker]],"")))</f>
        <v/>
      </c>
      <c r="AD1150" t="str">
        <f>IF(ISNUMBER(FIND("arbeid",Methode_Keuze)),"",IF(ISNUMBER(FIND("arbeid",Methode_Keuze)),"",IF(Tb_Activiteiten[[#This Row],[Landbouwer]]=1,Tb_Activiteiten[[#Headers],[Landbouwer]],"")))</f>
        <v/>
      </c>
      <c r="AE1150" t="str">
        <f>IF(ISNUMBER(FIND("arbeid",Methode_Keuze)),"",IF(ISNUMBER(FIND("arbeid",Methode_Keuze)),"",IF(Tb_Activiteiten[[#This Row],[Adviseur]]=1,Tb_Activiteiten[[#Headers],[Adviseur]],"")))</f>
        <v/>
      </c>
      <c r="AF1150" t="str">
        <f>IF(ISNUMBER(FIND("arbeid",Methode_Keuze)),"",IF(ISNUMBER(FIND("arbeid",Methode_Keuze)),"",IF(Tb_Activiteiten[[#This Row],[Projectleider/Expert]]=1,Tb_Activiteiten[[#Headers],[Projectleider/Expert]],"")))</f>
        <v/>
      </c>
      <c r="AG1150" t="str">
        <f>IF(ISNUMBER(FIND("arbeid",Methode_Keuze)),"",IF(ISNUMBER(FIND("arbeid",Methode_Keuze)),"",IF(Tb_Activiteiten[[#This Row],[Arbeidskosten]]=1,Tb_Activiteiten[[#Headers],[Arbeidskosten]],"")))</f>
        <v/>
      </c>
      <c r="AH1150" t="str">
        <f>IF(ISNUMBER(FIND("arbeid",Methode_Keuze)),"",IF(ISNUMBER(FIND("arbeid",Methode_Keuze)),"",IF(Tb_Activiteiten[[#This Row],[Arbeidskosten op basis van IKS]]=1,Tb_Activiteiten[[#Headers],[Arbeidskosten op basis van IKS]],"")))</f>
        <v/>
      </c>
      <c r="AI1150" t="str">
        <f>IF(ISNUMBER(FIND("overige",Methode_Keuze)),"",IF(Tb_Activiteiten[[#This Row],[Kosten derden exclusief btw]]=1,Tb_Activiteiten[[#Headers],[Kosten derden exclusief btw]],""))</f>
        <v/>
      </c>
      <c r="AJ1150" t="str">
        <f>IF(ISNUMBER(FIND("overige",Methode_Keuze)),"",IF(Tb_Activiteiten[[#This Row],[Niet verrekenbare btw]]=1,Tb_Activiteiten[[#Headers],[Niet verrekenbare btw]],""))</f>
        <v/>
      </c>
      <c r="AK1150" t="str">
        <f>IF(ISNUMBER(FIND("overige",Methode_Keuze)),"",IF(Tb_Activiteiten[[#This Row],[Grondkosten]]=1,Tb_Activiteiten[[#Headers],[Grondkosten]],""))</f>
        <v/>
      </c>
      <c r="AL1150" t="str">
        <f>IF(ISNUMBER(FIND("overige",Methode_Keuze)),"",IF(Tb_Activiteiten[[#This Row],[Bijdrage in natura (overige)]]=1,Tb_Activiteiten[[#Headers],[Bijdrage in natura (overige)]],""))</f>
        <v/>
      </c>
      <c r="AM1150" t="str">
        <f>IF(ISNUMBER(FIND("overige",Methode_Keuze)),"",IF(Tb_Activiteiten[[#This Row],[Bijdrage in natura (vrijwilligers)]]=1,Tb_Activiteiten[[#Headers],[Bijdrage in natura (vrijwilligers)]],""))</f>
        <v/>
      </c>
      <c r="AN1150" t="str">
        <f>IF(ISNUMBER(FIND("overige",Methode_Keuze)),"",IF(Tb_Activiteiten[[#This Row],[Afschrijvingskosten]]=1,Tb_Activiteiten[[#Headers],[Afschrijvingskosten]],""))</f>
        <v/>
      </c>
    </row>
    <row r="1151" spans="1:40" x14ac:dyDescent="0.25">
      <c r="A1151" s="192"/>
      <c r="B1151" s="192"/>
      <c r="C1151" s="192"/>
      <c r="D1151" s="192"/>
      <c r="E1151" s="192"/>
      <c r="F1151" s="192"/>
      <c r="G1151" s="192"/>
      <c r="L1151" s="71"/>
      <c r="N1151" t="str">
        <f>IFERROR(IF(VLOOKUP(Tb_Activiteiten[[#This Row],[Openstelling]],Tb_Openstelling[],2,0)=1,1,""),"")</f>
        <v/>
      </c>
      <c r="AA1151" t="str">
        <f>IF(ISNUMBER(FIND("arbeid",Methode_Keuze)),"",IF(ISNUMBER(FIND("arbeid",Methode_Keuze)),"",IF(Tb_Activiteiten[[#This Row],[Loonkosten]]=1,Tb_Activiteiten[[#Headers],[Loonkosten]],"")))</f>
        <v/>
      </c>
      <c r="AB1151" t="str">
        <f>IF(ISNUMBER(FIND("arbeid",Methode_Keuze)),"",IF(ISNUMBER(FIND("arbeid",Methode_Keuze)),"",IF(Tb_Activiteiten[[#This Row],[Eigen arbeid]]=1,Tb_Activiteiten[[#Headers],[Eigen arbeid]],"")))</f>
        <v/>
      </c>
      <c r="AC1151" t="str">
        <f>IF(ISNUMBER(FIND("arbeid",Methode_Keuze)),"",IF(ISNUMBER(FIND("arbeid",Methode_Keuze)),"",IF(Tb_Activiteiten[[#This Row],[Projectmedewerker]]=1,Tb_Activiteiten[[#Headers],[Projectmedewerker]],"")))</f>
        <v/>
      </c>
      <c r="AD1151" t="str">
        <f>IF(ISNUMBER(FIND("arbeid",Methode_Keuze)),"",IF(ISNUMBER(FIND("arbeid",Methode_Keuze)),"",IF(Tb_Activiteiten[[#This Row],[Landbouwer]]=1,Tb_Activiteiten[[#Headers],[Landbouwer]],"")))</f>
        <v/>
      </c>
      <c r="AE1151" t="str">
        <f>IF(ISNUMBER(FIND("arbeid",Methode_Keuze)),"",IF(ISNUMBER(FIND("arbeid",Methode_Keuze)),"",IF(Tb_Activiteiten[[#This Row],[Adviseur]]=1,Tb_Activiteiten[[#Headers],[Adviseur]],"")))</f>
        <v/>
      </c>
      <c r="AF1151" t="str">
        <f>IF(ISNUMBER(FIND("arbeid",Methode_Keuze)),"",IF(ISNUMBER(FIND("arbeid",Methode_Keuze)),"",IF(Tb_Activiteiten[[#This Row],[Projectleider/Expert]]=1,Tb_Activiteiten[[#Headers],[Projectleider/Expert]],"")))</f>
        <v/>
      </c>
      <c r="AG1151" t="str">
        <f>IF(ISNUMBER(FIND("arbeid",Methode_Keuze)),"",IF(ISNUMBER(FIND("arbeid",Methode_Keuze)),"",IF(Tb_Activiteiten[[#This Row],[Arbeidskosten]]=1,Tb_Activiteiten[[#Headers],[Arbeidskosten]],"")))</f>
        <v/>
      </c>
      <c r="AH1151" t="str">
        <f>IF(ISNUMBER(FIND("arbeid",Methode_Keuze)),"",IF(ISNUMBER(FIND("arbeid",Methode_Keuze)),"",IF(Tb_Activiteiten[[#This Row],[Arbeidskosten op basis van IKS]]=1,Tb_Activiteiten[[#Headers],[Arbeidskosten op basis van IKS]],"")))</f>
        <v/>
      </c>
      <c r="AI1151" t="str">
        <f>IF(ISNUMBER(FIND("overige",Methode_Keuze)),"",IF(Tb_Activiteiten[[#This Row],[Kosten derden exclusief btw]]=1,Tb_Activiteiten[[#Headers],[Kosten derden exclusief btw]],""))</f>
        <v/>
      </c>
      <c r="AJ1151" t="str">
        <f>IF(ISNUMBER(FIND("overige",Methode_Keuze)),"",IF(Tb_Activiteiten[[#This Row],[Niet verrekenbare btw]]=1,Tb_Activiteiten[[#Headers],[Niet verrekenbare btw]],""))</f>
        <v/>
      </c>
      <c r="AK1151" t="str">
        <f>IF(ISNUMBER(FIND("overige",Methode_Keuze)),"",IF(Tb_Activiteiten[[#This Row],[Grondkosten]]=1,Tb_Activiteiten[[#Headers],[Grondkosten]],""))</f>
        <v/>
      </c>
      <c r="AL1151" t="str">
        <f>IF(ISNUMBER(FIND("overige",Methode_Keuze)),"",IF(Tb_Activiteiten[[#This Row],[Bijdrage in natura (overige)]]=1,Tb_Activiteiten[[#Headers],[Bijdrage in natura (overige)]],""))</f>
        <v/>
      </c>
      <c r="AM1151" t="str">
        <f>IF(ISNUMBER(FIND("overige",Methode_Keuze)),"",IF(Tb_Activiteiten[[#This Row],[Bijdrage in natura (vrijwilligers)]]=1,Tb_Activiteiten[[#Headers],[Bijdrage in natura (vrijwilligers)]],""))</f>
        <v/>
      </c>
      <c r="AN1151" t="str">
        <f>IF(ISNUMBER(FIND("overige",Methode_Keuze)),"",IF(Tb_Activiteiten[[#This Row],[Afschrijvingskosten]]=1,Tb_Activiteiten[[#Headers],[Afschrijvingskosten]],""))</f>
        <v/>
      </c>
    </row>
    <row r="1152" spans="1:40" x14ac:dyDescent="0.25">
      <c r="A1152" s="192"/>
      <c r="B1152" s="192"/>
      <c r="C1152" s="192"/>
      <c r="D1152" s="192"/>
      <c r="E1152" s="192"/>
      <c r="F1152" s="192"/>
      <c r="G1152" s="192"/>
      <c r="L1152" s="71"/>
      <c r="N1152" t="str">
        <f>IFERROR(IF(VLOOKUP(Tb_Activiteiten[[#This Row],[Openstelling]],Tb_Openstelling[],2,0)=1,1,""),"")</f>
        <v/>
      </c>
      <c r="AA1152" t="str">
        <f>IF(ISNUMBER(FIND("arbeid",Methode_Keuze)),"",IF(ISNUMBER(FIND("arbeid",Methode_Keuze)),"",IF(Tb_Activiteiten[[#This Row],[Loonkosten]]=1,Tb_Activiteiten[[#Headers],[Loonkosten]],"")))</f>
        <v/>
      </c>
      <c r="AB1152" t="str">
        <f>IF(ISNUMBER(FIND("arbeid",Methode_Keuze)),"",IF(ISNUMBER(FIND("arbeid",Methode_Keuze)),"",IF(Tb_Activiteiten[[#This Row],[Eigen arbeid]]=1,Tb_Activiteiten[[#Headers],[Eigen arbeid]],"")))</f>
        <v/>
      </c>
      <c r="AC1152" t="str">
        <f>IF(ISNUMBER(FIND("arbeid",Methode_Keuze)),"",IF(ISNUMBER(FIND("arbeid",Methode_Keuze)),"",IF(Tb_Activiteiten[[#This Row],[Projectmedewerker]]=1,Tb_Activiteiten[[#Headers],[Projectmedewerker]],"")))</f>
        <v/>
      </c>
      <c r="AD1152" t="str">
        <f>IF(ISNUMBER(FIND("arbeid",Methode_Keuze)),"",IF(ISNUMBER(FIND("arbeid",Methode_Keuze)),"",IF(Tb_Activiteiten[[#This Row],[Landbouwer]]=1,Tb_Activiteiten[[#Headers],[Landbouwer]],"")))</f>
        <v/>
      </c>
      <c r="AE1152" t="str">
        <f>IF(ISNUMBER(FIND("arbeid",Methode_Keuze)),"",IF(ISNUMBER(FIND("arbeid",Methode_Keuze)),"",IF(Tb_Activiteiten[[#This Row],[Adviseur]]=1,Tb_Activiteiten[[#Headers],[Adviseur]],"")))</f>
        <v/>
      </c>
      <c r="AF1152" t="str">
        <f>IF(ISNUMBER(FIND("arbeid",Methode_Keuze)),"",IF(ISNUMBER(FIND("arbeid",Methode_Keuze)),"",IF(Tb_Activiteiten[[#This Row],[Projectleider/Expert]]=1,Tb_Activiteiten[[#Headers],[Projectleider/Expert]],"")))</f>
        <v/>
      </c>
      <c r="AG1152" t="str">
        <f>IF(ISNUMBER(FIND("arbeid",Methode_Keuze)),"",IF(ISNUMBER(FIND("arbeid",Methode_Keuze)),"",IF(Tb_Activiteiten[[#This Row],[Arbeidskosten]]=1,Tb_Activiteiten[[#Headers],[Arbeidskosten]],"")))</f>
        <v/>
      </c>
      <c r="AH1152" t="str">
        <f>IF(ISNUMBER(FIND("arbeid",Methode_Keuze)),"",IF(ISNUMBER(FIND("arbeid",Methode_Keuze)),"",IF(Tb_Activiteiten[[#This Row],[Arbeidskosten op basis van IKS]]=1,Tb_Activiteiten[[#Headers],[Arbeidskosten op basis van IKS]],"")))</f>
        <v/>
      </c>
      <c r="AI1152" t="str">
        <f>IF(ISNUMBER(FIND("overige",Methode_Keuze)),"",IF(Tb_Activiteiten[[#This Row],[Kosten derden exclusief btw]]=1,Tb_Activiteiten[[#Headers],[Kosten derden exclusief btw]],""))</f>
        <v/>
      </c>
      <c r="AJ1152" t="str">
        <f>IF(ISNUMBER(FIND("overige",Methode_Keuze)),"",IF(Tb_Activiteiten[[#This Row],[Niet verrekenbare btw]]=1,Tb_Activiteiten[[#Headers],[Niet verrekenbare btw]],""))</f>
        <v/>
      </c>
      <c r="AK1152" t="str">
        <f>IF(ISNUMBER(FIND("overige",Methode_Keuze)),"",IF(Tb_Activiteiten[[#This Row],[Grondkosten]]=1,Tb_Activiteiten[[#Headers],[Grondkosten]],""))</f>
        <v/>
      </c>
      <c r="AL1152" t="str">
        <f>IF(ISNUMBER(FIND("overige",Methode_Keuze)),"",IF(Tb_Activiteiten[[#This Row],[Bijdrage in natura (overige)]]=1,Tb_Activiteiten[[#Headers],[Bijdrage in natura (overige)]],""))</f>
        <v/>
      </c>
      <c r="AM1152" t="str">
        <f>IF(ISNUMBER(FIND("overige",Methode_Keuze)),"",IF(Tb_Activiteiten[[#This Row],[Bijdrage in natura (vrijwilligers)]]=1,Tb_Activiteiten[[#Headers],[Bijdrage in natura (vrijwilligers)]],""))</f>
        <v/>
      </c>
      <c r="AN1152" t="str">
        <f>IF(ISNUMBER(FIND("overige",Methode_Keuze)),"",IF(Tb_Activiteiten[[#This Row],[Afschrijvingskosten]]=1,Tb_Activiteiten[[#Headers],[Afschrijvingskosten]],""))</f>
        <v/>
      </c>
    </row>
    <row r="1153" spans="1:40" x14ac:dyDescent="0.25">
      <c r="A1153" s="192"/>
      <c r="B1153" s="192"/>
      <c r="C1153" s="192"/>
      <c r="D1153" s="192"/>
      <c r="E1153" s="192"/>
      <c r="F1153" s="192"/>
      <c r="G1153" s="192"/>
      <c r="L1153" s="71"/>
      <c r="N1153" t="str">
        <f>IFERROR(IF(VLOOKUP(Tb_Activiteiten[[#This Row],[Openstelling]],Tb_Openstelling[],2,0)=1,1,""),"")</f>
        <v/>
      </c>
      <c r="AA1153" t="str">
        <f>IF(ISNUMBER(FIND("arbeid",Methode_Keuze)),"",IF(ISNUMBER(FIND("arbeid",Methode_Keuze)),"",IF(Tb_Activiteiten[[#This Row],[Loonkosten]]=1,Tb_Activiteiten[[#Headers],[Loonkosten]],"")))</f>
        <v/>
      </c>
      <c r="AB1153" t="str">
        <f>IF(ISNUMBER(FIND("arbeid",Methode_Keuze)),"",IF(ISNUMBER(FIND("arbeid",Methode_Keuze)),"",IF(Tb_Activiteiten[[#This Row],[Eigen arbeid]]=1,Tb_Activiteiten[[#Headers],[Eigen arbeid]],"")))</f>
        <v/>
      </c>
      <c r="AC1153" t="str">
        <f>IF(ISNUMBER(FIND("arbeid",Methode_Keuze)),"",IF(ISNUMBER(FIND("arbeid",Methode_Keuze)),"",IF(Tb_Activiteiten[[#This Row],[Projectmedewerker]]=1,Tb_Activiteiten[[#Headers],[Projectmedewerker]],"")))</f>
        <v/>
      </c>
      <c r="AD1153" t="str">
        <f>IF(ISNUMBER(FIND("arbeid",Methode_Keuze)),"",IF(ISNUMBER(FIND("arbeid",Methode_Keuze)),"",IF(Tb_Activiteiten[[#This Row],[Landbouwer]]=1,Tb_Activiteiten[[#Headers],[Landbouwer]],"")))</f>
        <v/>
      </c>
      <c r="AE1153" t="str">
        <f>IF(ISNUMBER(FIND("arbeid",Methode_Keuze)),"",IF(ISNUMBER(FIND("arbeid",Methode_Keuze)),"",IF(Tb_Activiteiten[[#This Row],[Adviseur]]=1,Tb_Activiteiten[[#Headers],[Adviseur]],"")))</f>
        <v/>
      </c>
      <c r="AF1153" t="str">
        <f>IF(ISNUMBER(FIND("arbeid",Methode_Keuze)),"",IF(ISNUMBER(FIND("arbeid",Methode_Keuze)),"",IF(Tb_Activiteiten[[#This Row],[Projectleider/Expert]]=1,Tb_Activiteiten[[#Headers],[Projectleider/Expert]],"")))</f>
        <v/>
      </c>
      <c r="AG1153" t="str">
        <f>IF(ISNUMBER(FIND("arbeid",Methode_Keuze)),"",IF(ISNUMBER(FIND("arbeid",Methode_Keuze)),"",IF(Tb_Activiteiten[[#This Row],[Arbeidskosten]]=1,Tb_Activiteiten[[#Headers],[Arbeidskosten]],"")))</f>
        <v/>
      </c>
      <c r="AH1153" t="str">
        <f>IF(ISNUMBER(FIND("arbeid",Methode_Keuze)),"",IF(ISNUMBER(FIND("arbeid",Methode_Keuze)),"",IF(Tb_Activiteiten[[#This Row],[Arbeidskosten op basis van IKS]]=1,Tb_Activiteiten[[#Headers],[Arbeidskosten op basis van IKS]],"")))</f>
        <v/>
      </c>
      <c r="AI1153" t="str">
        <f>IF(ISNUMBER(FIND("overige",Methode_Keuze)),"",IF(Tb_Activiteiten[[#This Row],[Kosten derden exclusief btw]]=1,Tb_Activiteiten[[#Headers],[Kosten derden exclusief btw]],""))</f>
        <v/>
      </c>
      <c r="AJ1153" t="str">
        <f>IF(ISNUMBER(FIND("overige",Methode_Keuze)),"",IF(Tb_Activiteiten[[#This Row],[Niet verrekenbare btw]]=1,Tb_Activiteiten[[#Headers],[Niet verrekenbare btw]],""))</f>
        <v/>
      </c>
      <c r="AK1153" t="str">
        <f>IF(ISNUMBER(FIND("overige",Methode_Keuze)),"",IF(Tb_Activiteiten[[#This Row],[Grondkosten]]=1,Tb_Activiteiten[[#Headers],[Grondkosten]],""))</f>
        <v/>
      </c>
      <c r="AL1153" t="str">
        <f>IF(ISNUMBER(FIND("overige",Methode_Keuze)),"",IF(Tb_Activiteiten[[#This Row],[Bijdrage in natura (overige)]]=1,Tb_Activiteiten[[#Headers],[Bijdrage in natura (overige)]],""))</f>
        <v/>
      </c>
      <c r="AM1153" t="str">
        <f>IF(ISNUMBER(FIND("overige",Methode_Keuze)),"",IF(Tb_Activiteiten[[#This Row],[Bijdrage in natura (vrijwilligers)]]=1,Tb_Activiteiten[[#Headers],[Bijdrage in natura (vrijwilligers)]],""))</f>
        <v/>
      </c>
      <c r="AN1153" t="str">
        <f>IF(ISNUMBER(FIND("overige",Methode_Keuze)),"",IF(Tb_Activiteiten[[#This Row],[Afschrijvingskosten]]=1,Tb_Activiteiten[[#Headers],[Afschrijvingskosten]],""))</f>
        <v/>
      </c>
    </row>
    <row r="1154" spans="1:40" x14ac:dyDescent="0.25">
      <c r="A1154" s="192"/>
      <c r="B1154" s="192"/>
      <c r="C1154" s="192"/>
      <c r="D1154" s="192"/>
      <c r="E1154" s="192"/>
      <c r="F1154" s="192"/>
      <c r="G1154" s="192"/>
      <c r="L1154" s="71"/>
      <c r="N1154" t="str">
        <f>IFERROR(IF(VLOOKUP(Tb_Activiteiten[[#This Row],[Openstelling]],Tb_Openstelling[],2,0)=1,1,""),"")</f>
        <v/>
      </c>
      <c r="AA1154" t="str">
        <f>IF(ISNUMBER(FIND("arbeid",Methode_Keuze)),"",IF(ISNUMBER(FIND("arbeid",Methode_Keuze)),"",IF(Tb_Activiteiten[[#This Row],[Loonkosten]]=1,Tb_Activiteiten[[#Headers],[Loonkosten]],"")))</f>
        <v/>
      </c>
      <c r="AB1154" t="str">
        <f>IF(ISNUMBER(FIND("arbeid",Methode_Keuze)),"",IF(ISNUMBER(FIND("arbeid",Methode_Keuze)),"",IF(Tb_Activiteiten[[#This Row],[Eigen arbeid]]=1,Tb_Activiteiten[[#Headers],[Eigen arbeid]],"")))</f>
        <v/>
      </c>
      <c r="AC1154" t="str">
        <f>IF(ISNUMBER(FIND("arbeid",Methode_Keuze)),"",IF(ISNUMBER(FIND("arbeid",Methode_Keuze)),"",IF(Tb_Activiteiten[[#This Row],[Projectmedewerker]]=1,Tb_Activiteiten[[#Headers],[Projectmedewerker]],"")))</f>
        <v/>
      </c>
      <c r="AD1154" t="str">
        <f>IF(ISNUMBER(FIND("arbeid",Methode_Keuze)),"",IF(ISNUMBER(FIND("arbeid",Methode_Keuze)),"",IF(Tb_Activiteiten[[#This Row],[Landbouwer]]=1,Tb_Activiteiten[[#Headers],[Landbouwer]],"")))</f>
        <v/>
      </c>
      <c r="AE1154" t="str">
        <f>IF(ISNUMBER(FIND("arbeid",Methode_Keuze)),"",IF(ISNUMBER(FIND("arbeid",Methode_Keuze)),"",IF(Tb_Activiteiten[[#This Row],[Adviseur]]=1,Tb_Activiteiten[[#Headers],[Adviseur]],"")))</f>
        <v/>
      </c>
      <c r="AF1154" t="str">
        <f>IF(ISNUMBER(FIND("arbeid",Methode_Keuze)),"",IF(ISNUMBER(FIND("arbeid",Methode_Keuze)),"",IF(Tb_Activiteiten[[#This Row],[Projectleider/Expert]]=1,Tb_Activiteiten[[#Headers],[Projectleider/Expert]],"")))</f>
        <v/>
      </c>
      <c r="AG1154" t="str">
        <f>IF(ISNUMBER(FIND("arbeid",Methode_Keuze)),"",IF(ISNUMBER(FIND("arbeid",Methode_Keuze)),"",IF(Tb_Activiteiten[[#This Row],[Arbeidskosten]]=1,Tb_Activiteiten[[#Headers],[Arbeidskosten]],"")))</f>
        <v/>
      </c>
      <c r="AH1154" t="str">
        <f>IF(ISNUMBER(FIND("arbeid",Methode_Keuze)),"",IF(ISNUMBER(FIND("arbeid",Methode_Keuze)),"",IF(Tb_Activiteiten[[#This Row],[Arbeidskosten op basis van IKS]]=1,Tb_Activiteiten[[#Headers],[Arbeidskosten op basis van IKS]],"")))</f>
        <v/>
      </c>
      <c r="AI1154" t="str">
        <f>IF(ISNUMBER(FIND("overige",Methode_Keuze)),"",IF(Tb_Activiteiten[[#This Row],[Kosten derden exclusief btw]]=1,Tb_Activiteiten[[#Headers],[Kosten derden exclusief btw]],""))</f>
        <v/>
      </c>
      <c r="AJ1154" t="str">
        <f>IF(ISNUMBER(FIND("overige",Methode_Keuze)),"",IF(Tb_Activiteiten[[#This Row],[Niet verrekenbare btw]]=1,Tb_Activiteiten[[#Headers],[Niet verrekenbare btw]],""))</f>
        <v/>
      </c>
      <c r="AK1154" t="str">
        <f>IF(ISNUMBER(FIND("overige",Methode_Keuze)),"",IF(Tb_Activiteiten[[#This Row],[Grondkosten]]=1,Tb_Activiteiten[[#Headers],[Grondkosten]],""))</f>
        <v/>
      </c>
      <c r="AL1154" t="str">
        <f>IF(ISNUMBER(FIND("overige",Methode_Keuze)),"",IF(Tb_Activiteiten[[#This Row],[Bijdrage in natura (overige)]]=1,Tb_Activiteiten[[#Headers],[Bijdrage in natura (overige)]],""))</f>
        <v/>
      </c>
      <c r="AM1154" t="str">
        <f>IF(ISNUMBER(FIND("overige",Methode_Keuze)),"",IF(Tb_Activiteiten[[#This Row],[Bijdrage in natura (vrijwilligers)]]=1,Tb_Activiteiten[[#Headers],[Bijdrage in natura (vrijwilligers)]],""))</f>
        <v/>
      </c>
      <c r="AN1154" t="str">
        <f>IF(ISNUMBER(FIND("overige",Methode_Keuze)),"",IF(Tb_Activiteiten[[#This Row],[Afschrijvingskosten]]=1,Tb_Activiteiten[[#Headers],[Afschrijvingskosten]],""))</f>
        <v/>
      </c>
    </row>
    <row r="1155" spans="1:40" x14ac:dyDescent="0.25">
      <c r="A1155" s="192"/>
      <c r="B1155" s="192"/>
      <c r="C1155" s="192"/>
      <c r="D1155" s="192"/>
      <c r="E1155" s="192"/>
      <c r="F1155" s="192"/>
      <c r="G1155" s="192"/>
      <c r="L1155" s="71"/>
      <c r="N1155" t="str">
        <f>IFERROR(IF(VLOOKUP(Tb_Activiteiten[[#This Row],[Openstelling]],Tb_Openstelling[],2,0)=1,1,""),"")</f>
        <v/>
      </c>
      <c r="AA1155" t="str">
        <f>IF(ISNUMBER(FIND("arbeid",Methode_Keuze)),"",IF(ISNUMBER(FIND("arbeid",Methode_Keuze)),"",IF(Tb_Activiteiten[[#This Row],[Loonkosten]]=1,Tb_Activiteiten[[#Headers],[Loonkosten]],"")))</f>
        <v/>
      </c>
      <c r="AB1155" t="str">
        <f>IF(ISNUMBER(FIND("arbeid",Methode_Keuze)),"",IF(ISNUMBER(FIND("arbeid",Methode_Keuze)),"",IF(Tb_Activiteiten[[#This Row],[Eigen arbeid]]=1,Tb_Activiteiten[[#Headers],[Eigen arbeid]],"")))</f>
        <v/>
      </c>
      <c r="AC1155" t="str">
        <f>IF(ISNUMBER(FIND("arbeid",Methode_Keuze)),"",IF(ISNUMBER(FIND("arbeid",Methode_Keuze)),"",IF(Tb_Activiteiten[[#This Row],[Projectmedewerker]]=1,Tb_Activiteiten[[#Headers],[Projectmedewerker]],"")))</f>
        <v/>
      </c>
      <c r="AD1155" t="str">
        <f>IF(ISNUMBER(FIND("arbeid",Methode_Keuze)),"",IF(ISNUMBER(FIND("arbeid",Methode_Keuze)),"",IF(Tb_Activiteiten[[#This Row],[Landbouwer]]=1,Tb_Activiteiten[[#Headers],[Landbouwer]],"")))</f>
        <v/>
      </c>
      <c r="AE1155" t="str">
        <f>IF(ISNUMBER(FIND("arbeid",Methode_Keuze)),"",IF(ISNUMBER(FIND("arbeid",Methode_Keuze)),"",IF(Tb_Activiteiten[[#This Row],[Adviseur]]=1,Tb_Activiteiten[[#Headers],[Adviseur]],"")))</f>
        <v/>
      </c>
      <c r="AF1155" t="str">
        <f>IF(ISNUMBER(FIND("arbeid",Methode_Keuze)),"",IF(ISNUMBER(FIND("arbeid",Methode_Keuze)),"",IF(Tb_Activiteiten[[#This Row],[Projectleider/Expert]]=1,Tb_Activiteiten[[#Headers],[Projectleider/Expert]],"")))</f>
        <v/>
      </c>
      <c r="AG1155" t="str">
        <f>IF(ISNUMBER(FIND("arbeid",Methode_Keuze)),"",IF(ISNUMBER(FIND("arbeid",Methode_Keuze)),"",IF(Tb_Activiteiten[[#This Row],[Arbeidskosten]]=1,Tb_Activiteiten[[#Headers],[Arbeidskosten]],"")))</f>
        <v/>
      </c>
      <c r="AH1155" t="str">
        <f>IF(ISNUMBER(FIND("arbeid",Methode_Keuze)),"",IF(ISNUMBER(FIND("arbeid",Methode_Keuze)),"",IF(Tb_Activiteiten[[#This Row],[Arbeidskosten op basis van IKS]]=1,Tb_Activiteiten[[#Headers],[Arbeidskosten op basis van IKS]],"")))</f>
        <v/>
      </c>
      <c r="AI1155" t="str">
        <f>IF(ISNUMBER(FIND("overige",Methode_Keuze)),"",IF(Tb_Activiteiten[[#This Row],[Kosten derden exclusief btw]]=1,Tb_Activiteiten[[#Headers],[Kosten derden exclusief btw]],""))</f>
        <v/>
      </c>
      <c r="AJ1155" t="str">
        <f>IF(ISNUMBER(FIND("overige",Methode_Keuze)),"",IF(Tb_Activiteiten[[#This Row],[Niet verrekenbare btw]]=1,Tb_Activiteiten[[#Headers],[Niet verrekenbare btw]],""))</f>
        <v/>
      </c>
      <c r="AK1155" t="str">
        <f>IF(ISNUMBER(FIND("overige",Methode_Keuze)),"",IF(Tb_Activiteiten[[#This Row],[Grondkosten]]=1,Tb_Activiteiten[[#Headers],[Grondkosten]],""))</f>
        <v/>
      </c>
      <c r="AL1155" t="str">
        <f>IF(ISNUMBER(FIND("overige",Methode_Keuze)),"",IF(Tb_Activiteiten[[#This Row],[Bijdrage in natura (overige)]]=1,Tb_Activiteiten[[#Headers],[Bijdrage in natura (overige)]],""))</f>
        <v/>
      </c>
      <c r="AM1155" t="str">
        <f>IF(ISNUMBER(FIND("overige",Methode_Keuze)),"",IF(Tb_Activiteiten[[#This Row],[Bijdrage in natura (vrijwilligers)]]=1,Tb_Activiteiten[[#Headers],[Bijdrage in natura (vrijwilligers)]],""))</f>
        <v/>
      </c>
      <c r="AN1155" t="str">
        <f>IF(ISNUMBER(FIND("overige",Methode_Keuze)),"",IF(Tb_Activiteiten[[#This Row],[Afschrijvingskosten]]=1,Tb_Activiteiten[[#Headers],[Afschrijvingskosten]],""))</f>
        <v/>
      </c>
    </row>
    <row r="1156" spans="1:40" x14ac:dyDescent="0.25">
      <c r="A1156" s="192"/>
      <c r="B1156" s="192"/>
      <c r="C1156" s="192"/>
      <c r="D1156" s="192"/>
      <c r="E1156" s="192"/>
      <c r="F1156" s="192"/>
      <c r="G1156" s="192"/>
      <c r="L1156" s="71"/>
      <c r="N1156" t="str">
        <f>IFERROR(IF(VLOOKUP(Tb_Activiteiten[[#This Row],[Openstelling]],Tb_Openstelling[],2,0)=1,1,""),"")</f>
        <v/>
      </c>
      <c r="AA1156" t="str">
        <f>IF(ISNUMBER(FIND("arbeid",Methode_Keuze)),"",IF(ISNUMBER(FIND("arbeid",Methode_Keuze)),"",IF(Tb_Activiteiten[[#This Row],[Loonkosten]]=1,Tb_Activiteiten[[#Headers],[Loonkosten]],"")))</f>
        <v/>
      </c>
      <c r="AB1156" t="str">
        <f>IF(ISNUMBER(FIND("arbeid",Methode_Keuze)),"",IF(ISNUMBER(FIND("arbeid",Methode_Keuze)),"",IF(Tb_Activiteiten[[#This Row],[Eigen arbeid]]=1,Tb_Activiteiten[[#Headers],[Eigen arbeid]],"")))</f>
        <v/>
      </c>
      <c r="AC1156" t="str">
        <f>IF(ISNUMBER(FIND("arbeid",Methode_Keuze)),"",IF(ISNUMBER(FIND("arbeid",Methode_Keuze)),"",IF(Tb_Activiteiten[[#This Row],[Projectmedewerker]]=1,Tb_Activiteiten[[#Headers],[Projectmedewerker]],"")))</f>
        <v/>
      </c>
      <c r="AD1156" t="str">
        <f>IF(ISNUMBER(FIND("arbeid",Methode_Keuze)),"",IF(ISNUMBER(FIND("arbeid",Methode_Keuze)),"",IF(Tb_Activiteiten[[#This Row],[Landbouwer]]=1,Tb_Activiteiten[[#Headers],[Landbouwer]],"")))</f>
        <v/>
      </c>
      <c r="AE1156" t="str">
        <f>IF(ISNUMBER(FIND("arbeid",Methode_Keuze)),"",IF(ISNUMBER(FIND("arbeid",Methode_Keuze)),"",IF(Tb_Activiteiten[[#This Row],[Adviseur]]=1,Tb_Activiteiten[[#Headers],[Adviseur]],"")))</f>
        <v/>
      </c>
      <c r="AF1156" t="str">
        <f>IF(ISNUMBER(FIND("arbeid",Methode_Keuze)),"",IF(ISNUMBER(FIND("arbeid",Methode_Keuze)),"",IF(Tb_Activiteiten[[#This Row],[Projectleider/Expert]]=1,Tb_Activiteiten[[#Headers],[Projectleider/Expert]],"")))</f>
        <v/>
      </c>
      <c r="AG1156" t="str">
        <f>IF(ISNUMBER(FIND("arbeid",Methode_Keuze)),"",IF(ISNUMBER(FIND("arbeid",Methode_Keuze)),"",IF(Tb_Activiteiten[[#This Row],[Arbeidskosten]]=1,Tb_Activiteiten[[#Headers],[Arbeidskosten]],"")))</f>
        <v/>
      </c>
      <c r="AH1156" t="str">
        <f>IF(ISNUMBER(FIND("arbeid",Methode_Keuze)),"",IF(ISNUMBER(FIND("arbeid",Methode_Keuze)),"",IF(Tb_Activiteiten[[#This Row],[Arbeidskosten op basis van IKS]]=1,Tb_Activiteiten[[#Headers],[Arbeidskosten op basis van IKS]],"")))</f>
        <v/>
      </c>
      <c r="AI1156" t="str">
        <f>IF(ISNUMBER(FIND("overige",Methode_Keuze)),"",IF(Tb_Activiteiten[[#This Row],[Kosten derden exclusief btw]]=1,Tb_Activiteiten[[#Headers],[Kosten derden exclusief btw]],""))</f>
        <v/>
      </c>
      <c r="AJ1156" t="str">
        <f>IF(ISNUMBER(FIND("overige",Methode_Keuze)),"",IF(Tb_Activiteiten[[#This Row],[Niet verrekenbare btw]]=1,Tb_Activiteiten[[#Headers],[Niet verrekenbare btw]],""))</f>
        <v/>
      </c>
      <c r="AK1156" t="str">
        <f>IF(ISNUMBER(FIND("overige",Methode_Keuze)),"",IF(Tb_Activiteiten[[#This Row],[Grondkosten]]=1,Tb_Activiteiten[[#Headers],[Grondkosten]],""))</f>
        <v/>
      </c>
      <c r="AL1156" t="str">
        <f>IF(ISNUMBER(FIND("overige",Methode_Keuze)),"",IF(Tb_Activiteiten[[#This Row],[Bijdrage in natura (overige)]]=1,Tb_Activiteiten[[#Headers],[Bijdrage in natura (overige)]],""))</f>
        <v/>
      </c>
      <c r="AM1156" t="str">
        <f>IF(ISNUMBER(FIND("overige",Methode_Keuze)),"",IF(Tb_Activiteiten[[#This Row],[Bijdrage in natura (vrijwilligers)]]=1,Tb_Activiteiten[[#Headers],[Bijdrage in natura (vrijwilligers)]],""))</f>
        <v/>
      </c>
      <c r="AN1156" t="str">
        <f>IF(ISNUMBER(FIND("overige",Methode_Keuze)),"",IF(Tb_Activiteiten[[#This Row],[Afschrijvingskosten]]=1,Tb_Activiteiten[[#Headers],[Afschrijvingskosten]],""))</f>
        <v/>
      </c>
    </row>
    <row r="1157" spans="1:40" x14ac:dyDescent="0.25">
      <c r="A1157" s="192"/>
      <c r="B1157" s="192"/>
      <c r="C1157" s="192"/>
      <c r="D1157" s="192"/>
      <c r="E1157" s="192"/>
      <c r="F1157" s="192"/>
      <c r="G1157" s="192"/>
      <c r="L1157" s="71"/>
      <c r="N1157" t="str">
        <f>IFERROR(IF(VLOOKUP(Tb_Activiteiten[[#This Row],[Openstelling]],Tb_Openstelling[],2,0)=1,1,""),"")</f>
        <v/>
      </c>
      <c r="AA1157" t="str">
        <f>IF(ISNUMBER(FIND("arbeid",Methode_Keuze)),"",IF(ISNUMBER(FIND("arbeid",Methode_Keuze)),"",IF(Tb_Activiteiten[[#This Row],[Loonkosten]]=1,Tb_Activiteiten[[#Headers],[Loonkosten]],"")))</f>
        <v/>
      </c>
      <c r="AB1157" t="str">
        <f>IF(ISNUMBER(FIND("arbeid",Methode_Keuze)),"",IF(ISNUMBER(FIND("arbeid",Methode_Keuze)),"",IF(Tb_Activiteiten[[#This Row],[Eigen arbeid]]=1,Tb_Activiteiten[[#Headers],[Eigen arbeid]],"")))</f>
        <v/>
      </c>
      <c r="AC1157" t="str">
        <f>IF(ISNUMBER(FIND("arbeid",Methode_Keuze)),"",IF(ISNUMBER(FIND("arbeid",Methode_Keuze)),"",IF(Tb_Activiteiten[[#This Row],[Projectmedewerker]]=1,Tb_Activiteiten[[#Headers],[Projectmedewerker]],"")))</f>
        <v/>
      </c>
      <c r="AD1157" t="str">
        <f>IF(ISNUMBER(FIND("arbeid",Methode_Keuze)),"",IF(ISNUMBER(FIND("arbeid",Methode_Keuze)),"",IF(Tb_Activiteiten[[#This Row],[Landbouwer]]=1,Tb_Activiteiten[[#Headers],[Landbouwer]],"")))</f>
        <v/>
      </c>
      <c r="AE1157" t="str">
        <f>IF(ISNUMBER(FIND("arbeid",Methode_Keuze)),"",IF(ISNUMBER(FIND("arbeid",Methode_Keuze)),"",IF(Tb_Activiteiten[[#This Row],[Adviseur]]=1,Tb_Activiteiten[[#Headers],[Adviseur]],"")))</f>
        <v/>
      </c>
      <c r="AF1157" t="str">
        <f>IF(ISNUMBER(FIND("arbeid",Methode_Keuze)),"",IF(ISNUMBER(FIND("arbeid",Methode_Keuze)),"",IF(Tb_Activiteiten[[#This Row],[Projectleider/Expert]]=1,Tb_Activiteiten[[#Headers],[Projectleider/Expert]],"")))</f>
        <v/>
      </c>
      <c r="AG1157" t="str">
        <f>IF(ISNUMBER(FIND("arbeid",Methode_Keuze)),"",IF(ISNUMBER(FIND("arbeid",Methode_Keuze)),"",IF(Tb_Activiteiten[[#This Row],[Arbeidskosten]]=1,Tb_Activiteiten[[#Headers],[Arbeidskosten]],"")))</f>
        <v/>
      </c>
      <c r="AH1157" t="str">
        <f>IF(ISNUMBER(FIND("arbeid",Methode_Keuze)),"",IF(ISNUMBER(FIND("arbeid",Methode_Keuze)),"",IF(Tb_Activiteiten[[#This Row],[Arbeidskosten op basis van IKS]]=1,Tb_Activiteiten[[#Headers],[Arbeidskosten op basis van IKS]],"")))</f>
        <v/>
      </c>
      <c r="AI1157" t="str">
        <f>IF(ISNUMBER(FIND("overige",Methode_Keuze)),"",IF(Tb_Activiteiten[[#This Row],[Kosten derden exclusief btw]]=1,Tb_Activiteiten[[#Headers],[Kosten derden exclusief btw]],""))</f>
        <v/>
      </c>
      <c r="AJ1157" t="str">
        <f>IF(ISNUMBER(FIND("overige",Methode_Keuze)),"",IF(Tb_Activiteiten[[#This Row],[Niet verrekenbare btw]]=1,Tb_Activiteiten[[#Headers],[Niet verrekenbare btw]],""))</f>
        <v/>
      </c>
      <c r="AK1157" t="str">
        <f>IF(ISNUMBER(FIND("overige",Methode_Keuze)),"",IF(Tb_Activiteiten[[#This Row],[Grondkosten]]=1,Tb_Activiteiten[[#Headers],[Grondkosten]],""))</f>
        <v/>
      </c>
      <c r="AL1157" t="str">
        <f>IF(ISNUMBER(FIND("overige",Methode_Keuze)),"",IF(Tb_Activiteiten[[#This Row],[Bijdrage in natura (overige)]]=1,Tb_Activiteiten[[#Headers],[Bijdrage in natura (overige)]],""))</f>
        <v/>
      </c>
      <c r="AM1157" t="str">
        <f>IF(ISNUMBER(FIND("overige",Methode_Keuze)),"",IF(Tb_Activiteiten[[#This Row],[Bijdrage in natura (vrijwilligers)]]=1,Tb_Activiteiten[[#Headers],[Bijdrage in natura (vrijwilligers)]],""))</f>
        <v/>
      </c>
      <c r="AN1157" t="str">
        <f>IF(ISNUMBER(FIND("overige",Methode_Keuze)),"",IF(Tb_Activiteiten[[#This Row],[Afschrijvingskosten]]=1,Tb_Activiteiten[[#Headers],[Afschrijvingskosten]],""))</f>
        <v/>
      </c>
    </row>
    <row r="1158" spans="1:40" x14ac:dyDescent="0.25">
      <c r="A1158" s="192"/>
      <c r="B1158" s="192"/>
      <c r="C1158" s="192"/>
      <c r="D1158" s="192"/>
      <c r="E1158" s="192"/>
      <c r="F1158" s="192"/>
      <c r="G1158" s="192"/>
      <c r="L1158" s="71"/>
      <c r="N1158" t="str">
        <f>IFERROR(IF(VLOOKUP(Tb_Activiteiten[[#This Row],[Openstelling]],Tb_Openstelling[],2,0)=1,1,""),"")</f>
        <v/>
      </c>
      <c r="AA1158" t="str">
        <f>IF(ISNUMBER(FIND("arbeid",Methode_Keuze)),"",IF(ISNUMBER(FIND("arbeid",Methode_Keuze)),"",IF(Tb_Activiteiten[[#This Row],[Loonkosten]]=1,Tb_Activiteiten[[#Headers],[Loonkosten]],"")))</f>
        <v/>
      </c>
      <c r="AB1158" t="str">
        <f>IF(ISNUMBER(FIND("arbeid",Methode_Keuze)),"",IF(ISNUMBER(FIND("arbeid",Methode_Keuze)),"",IF(Tb_Activiteiten[[#This Row],[Eigen arbeid]]=1,Tb_Activiteiten[[#Headers],[Eigen arbeid]],"")))</f>
        <v/>
      </c>
      <c r="AC1158" t="str">
        <f>IF(ISNUMBER(FIND("arbeid",Methode_Keuze)),"",IF(ISNUMBER(FIND("arbeid",Methode_Keuze)),"",IF(Tb_Activiteiten[[#This Row],[Projectmedewerker]]=1,Tb_Activiteiten[[#Headers],[Projectmedewerker]],"")))</f>
        <v/>
      </c>
      <c r="AD1158" t="str">
        <f>IF(ISNUMBER(FIND("arbeid",Methode_Keuze)),"",IF(ISNUMBER(FIND("arbeid",Methode_Keuze)),"",IF(Tb_Activiteiten[[#This Row],[Landbouwer]]=1,Tb_Activiteiten[[#Headers],[Landbouwer]],"")))</f>
        <v/>
      </c>
      <c r="AE1158" t="str">
        <f>IF(ISNUMBER(FIND("arbeid",Methode_Keuze)),"",IF(ISNUMBER(FIND("arbeid",Methode_Keuze)),"",IF(Tb_Activiteiten[[#This Row],[Adviseur]]=1,Tb_Activiteiten[[#Headers],[Adviseur]],"")))</f>
        <v/>
      </c>
      <c r="AF1158" t="str">
        <f>IF(ISNUMBER(FIND("arbeid",Methode_Keuze)),"",IF(ISNUMBER(FIND("arbeid",Methode_Keuze)),"",IF(Tb_Activiteiten[[#This Row],[Projectleider/Expert]]=1,Tb_Activiteiten[[#Headers],[Projectleider/Expert]],"")))</f>
        <v/>
      </c>
      <c r="AG1158" t="str">
        <f>IF(ISNUMBER(FIND("arbeid",Methode_Keuze)),"",IF(ISNUMBER(FIND("arbeid",Methode_Keuze)),"",IF(Tb_Activiteiten[[#This Row],[Arbeidskosten]]=1,Tb_Activiteiten[[#Headers],[Arbeidskosten]],"")))</f>
        <v/>
      </c>
      <c r="AH1158" t="str">
        <f>IF(ISNUMBER(FIND("arbeid",Methode_Keuze)),"",IF(ISNUMBER(FIND("arbeid",Methode_Keuze)),"",IF(Tb_Activiteiten[[#This Row],[Arbeidskosten op basis van IKS]]=1,Tb_Activiteiten[[#Headers],[Arbeidskosten op basis van IKS]],"")))</f>
        <v/>
      </c>
      <c r="AI1158" t="str">
        <f>IF(ISNUMBER(FIND("overige",Methode_Keuze)),"",IF(Tb_Activiteiten[[#This Row],[Kosten derden exclusief btw]]=1,Tb_Activiteiten[[#Headers],[Kosten derden exclusief btw]],""))</f>
        <v/>
      </c>
      <c r="AJ1158" t="str">
        <f>IF(ISNUMBER(FIND("overige",Methode_Keuze)),"",IF(Tb_Activiteiten[[#This Row],[Niet verrekenbare btw]]=1,Tb_Activiteiten[[#Headers],[Niet verrekenbare btw]],""))</f>
        <v/>
      </c>
      <c r="AK1158" t="str">
        <f>IF(ISNUMBER(FIND("overige",Methode_Keuze)),"",IF(Tb_Activiteiten[[#This Row],[Grondkosten]]=1,Tb_Activiteiten[[#Headers],[Grondkosten]],""))</f>
        <v/>
      </c>
      <c r="AL1158" t="str">
        <f>IF(ISNUMBER(FIND("overige",Methode_Keuze)),"",IF(Tb_Activiteiten[[#This Row],[Bijdrage in natura (overige)]]=1,Tb_Activiteiten[[#Headers],[Bijdrage in natura (overige)]],""))</f>
        <v/>
      </c>
      <c r="AM1158" t="str">
        <f>IF(ISNUMBER(FIND("overige",Methode_Keuze)),"",IF(Tb_Activiteiten[[#This Row],[Bijdrage in natura (vrijwilligers)]]=1,Tb_Activiteiten[[#Headers],[Bijdrage in natura (vrijwilligers)]],""))</f>
        <v/>
      </c>
      <c r="AN1158" t="str">
        <f>IF(ISNUMBER(FIND("overige",Methode_Keuze)),"",IF(Tb_Activiteiten[[#This Row],[Afschrijvingskosten]]=1,Tb_Activiteiten[[#Headers],[Afschrijvingskosten]],""))</f>
        <v/>
      </c>
    </row>
    <row r="1159" spans="1:40" x14ac:dyDescent="0.25">
      <c r="A1159" s="192"/>
      <c r="B1159" s="192"/>
      <c r="C1159" s="192"/>
      <c r="D1159" s="192"/>
      <c r="E1159" s="192"/>
      <c r="F1159" s="192"/>
      <c r="G1159" s="192"/>
      <c r="L1159" s="71"/>
      <c r="N1159" t="str">
        <f>IFERROR(IF(VLOOKUP(Tb_Activiteiten[[#This Row],[Openstelling]],Tb_Openstelling[],2,0)=1,1,""),"")</f>
        <v/>
      </c>
      <c r="AA1159" t="str">
        <f>IF(ISNUMBER(FIND("arbeid",Methode_Keuze)),"",IF(ISNUMBER(FIND("arbeid",Methode_Keuze)),"",IF(Tb_Activiteiten[[#This Row],[Loonkosten]]=1,Tb_Activiteiten[[#Headers],[Loonkosten]],"")))</f>
        <v/>
      </c>
      <c r="AB1159" t="str">
        <f>IF(ISNUMBER(FIND("arbeid",Methode_Keuze)),"",IF(ISNUMBER(FIND("arbeid",Methode_Keuze)),"",IF(Tb_Activiteiten[[#This Row],[Eigen arbeid]]=1,Tb_Activiteiten[[#Headers],[Eigen arbeid]],"")))</f>
        <v/>
      </c>
      <c r="AC1159" t="str">
        <f>IF(ISNUMBER(FIND("arbeid",Methode_Keuze)),"",IF(ISNUMBER(FIND("arbeid",Methode_Keuze)),"",IF(Tb_Activiteiten[[#This Row],[Projectmedewerker]]=1,Tb_Activiteiten[[#Headers],[Projectmedewerker]],"")))</f>
        <v/>
      </c>
      <c r="AD1159" t="str">
        <f>IF(ISNUMBER(FIND("arbeid",Methode_Keuze)),"",IF(ISNUMBER(FIND("arbeid",Methode_Keuze)),"",IF(Tb_Activiteiten[[#This Row],[Landbouwer]]=1,Tb_Activiteiten[[#Headers],[Landbouwer]],"")))</f>
        <v/>
      </c>
      <c r="AE1159" t="str">
        <f>IF(ISNUMBER(FIND("arbeid",Methode_Keuze)),"",IF(ISNUMBER(FIND("arbeid",Methode_Keuze)),"",IF(Tb_Activiteiten[[#This Row],[Adviseur]]=1,Tb_Activiteiten[[#Headers],[Adviseur]],"")))</f>
        <v/>
      </c>
      <c r="AF1159" t="str">
        <f>IF(ISNUMBER(FIND("arbeid",Methode_Keuze)),"",IF(ISNUMBER(FIND("arbeid",Methode_Keuze)),"",IF(Tb_Activiteiten[[#This Row],[Projectleider/Expert]]=1,Tb_Activiteiten[[#Headers],[Projectleider/Expert]],"")))</f>
        <v/>
      </c>
      <c r="AG1159" t="str">
        <f>IF(ISNUMBER(FIND("arbeid",Methode_Keuze)),"",IF(ISNUMBER(FIND("arbeid",Methode_Keuze)),"",IF(Tb_Activiteiten[[#This Row],[Arbeidskosten]]=1,Tb_Activiteiten[[#Headers],[Arbeidskosten]],"")))</f>
        <v/>
      </c>
      <c r="AH1159" t="str">
        <f>IF(ISNUMBER(FIND("arbeid",Methode_Keuze)),"",IF(ISNUMBER(FIND("arbeid",Methode_Keuze)),"",IF(Tb_Activiteiten[[#This Row],[Arbeidskosten op basis van IKS]]=1,Tb_Activiteiten[[#Headers],[Arbeidskosten op basis van IKS]],"")))</f>
        <v/>
      </c>
      <c r="AI1159" t="str">
        <f>IF(ISNUMBER(FIND("overige",Methode_Keuze)),"",IF(Tb_Activiteiten[[#This Row],[Kosten derden exclusief btw]]=1,Tb_Activiteiten[[#Headers],[Kosten derden exclusief btw]],""))</f>
        <v/>
      </c>
      <c r="AJ1159" t="str">
        <f>IF(ISNUMBER(FIND("overige",Methode_Keuze)),"",IF(Tb_Activiteiten[[#This Row],[Niet verrekenbare btw]]=1,Tb_Activiteiten[[#Headers],[Niet verrekenbare btw]],""))</f>
        <v/>
      </c>
      <c r="AK1159" t="str">
        <f>IF(ISNUMBER(FIND("overige",Methode_Keuze)),"",IF(Tb_Activiteiten[[#This Row],[Grondkosten]]=1,Tb_Activiteiten[[#Headers],[Grondkosten]],""))</f>
        <v/>
      </c>
      <c r="AL1159" t="str">
        <f>IF(ISNUMBER(FIND("overige",Methode_Keuze)),"",IF(Tb_Activiteiten[[#This Row],[Bijdrage in natura (overige)]]=1,Tb_Activiteiten[[#Headers],[Bijdrage in natura (overige)]],""))</f>
        <v/>
      </c>
      <c r="AM1159" t="str">
        <f>IF(ISNUMBER(FIND("overige",Methode_Keuze)),"",IF(Tb_Activiteiten[[#This Row],[Bijdrage in natura (vrijwilligers)]]=1,Tb_Activiteiten[[#Headers],[Bijdrage in natura (vrijwilligers)]],""))</f>
        <v/>
      </c>
      <c r="AN1159" t="str">
        <f>IF(ISNUMBER(FIND("overige",Methode_Keuze)),"",IF(Tb_Activiteiten[[#This Row],[Afschrijvingskosten]]=1,Tb_Activiteiten[[#Headers],[Afschrijvingskosten]],""))</f>
        <v/>
      </c>
    </row>
    <row r="1160" spans="1:40" x14ac:dyDescent="0.25">
      <c r="A1160" s="192"/>
      <c r="B1160" s="192"/>
      <c r="C1160" s="192"/>
      <c r="D1160" s="192"/>
      <c r="E1160" s="192"/>
      <c r="F1160" s="192"/>
      <c r="G1160" s="192"/>
      <c r="L1160" s="71"/>
      <c r="N1160" t="str">
        <f>IFERROR(IF(VLOOKUP(Tb_Activiteiten[[#This Row],[Openstelling]],Tb_Openstelling[],2,0)=1,1,""),"")</f>
        <v/>
      </c>
      <c r="AA1160" t="str">
        <f>IF(ISNUMBER(FIND("arbeid",Methode_Keuze)),"",IF(ISNUMBER(FIND("arbeid",Methode_Keuze)),"",IF(Tb_Activiteiten[[#This Row],[Loonkosten]]=1,Tb_Activiteiten[[#Headers],[Loonkosten]],"")))</f>
        <v/>
      </c>
      <c r="AB1160" t="str">
        <f>IF(ISNUMBER(FIND("arbeid",Methode_Keuze)),"",IF(ISNUMBER(FIND("arbeid",Methode_Keuze)),"",IF(Tb_Activiteiten[[#This Row],[Eigen arbeid]]=1,Tb_Activiteiten[[#Headers],[Eigen arbeid]],"")))</f>
        <v/>
      </c>
      <c r="AC1160" t="str">
        <f>IF(ISNUMBER(FIND("arbeid",Methode_Keuze)),"",IF(ISNUMBER(FIND("arbeid",Methode_Keuze)),"",IF(Tb_Activiteiten[[#This Row],[Projectmedewerker]]=1,Tb_Activiteiten[[#Headers],[Projectmedewerker]],"")))</f>
        <v/>
      </c>
      <c r="AD1160" t="str">
        <f>IF(ISNUMBER(FIND("arbeid",Methode_Keuze)),"",IF(ISNUMBER(FIND("arbeid",Methode_Keuze)),"",IF(Tb_Activiteiten[[#This Row],[Landbouwer]]=1,Tb_Activiteiten[[#Headers],[Landbouwer]],"")))</f>
        <v/>
      </c>
      <c r="AE1160" t="str">
        <f>IF(ISNUMBER(FIND("arbeid",Methode_Keuze)),"",IF(ISNUMBER(FIND("arbeid",Methode_Keuze)),"",IF(Tb_Activiteiten[[#This Row],[Adviseur]]=1,Tb_Activiteiten[[#Headers],[Adviseur]],"")))</f>
        <v/>
      </c>
      <c r="AF1160" t="str">
        <f>IF(ISNUMBER(FIND("arbeid",Methode_Keuze)),"",IF(ISNUMBER(FIND("arbeid",Methode_Keuze)),"",IF(Tb_Activiteiten[[#This Row],[Projectleider/Expert]]=1,Tb_Activiteiten[[#Headers],[Projectleider/Expert]],"")))</f>
        <v/>
      </c>
      <c r="AG1160" t="str">
        <f>IF(ISNUMBER(FIND("arbeid",Methode_Keuze)),"",IF(ISNUMBER(FIND("arbeid",Methode_Keuze)),"",IF(Tb_Activiteiten[[#This Row],[Arbeidskosten]]=1,Tb_Activiteiten[[#Headers],[Arbeidskosten]],"")))</f>
        <v/>
      </c>
      <c r="AH1160" t="str">
        <f>IF(ISNUMBER(FIND("arbeid",Methode_Keuze)),"",IF(ISNUMBER(FIND("arbeid",Methode_Keuze)),"",IF(Tb_Activiteiten[[#This Row],[Arbeidskosten op basis van IKS]]=1,Tb_Activiteiten[[#Headers],[Arbeidskosten op basis van IKS]],"")))</f>
        <v/>
      </c>
      <c r="AI1160" t="str">
        <f>IF(ISNUMBER(FIND("overige",Methode_Keuze)),"",IF(Tb_Activiteiten[[#This Row],[Kosten derden exclusief btw]]=1,Tb_Activiteiten[[#Headers],[Kosten derden exclusief btw]],""))</f>
        <v/>
      </c>
      <c r="AJ1160" t="str">
        <f>IF(ISNUMBER(FIND("overige",Methode_Keuze)),"",IF(Tb_Activiteiten[[#This Row],[Niet verrekenbare btw]]=1,Tb_Activiteiten[[#Headers],[Niet verrekenbare btw]],""))</f>
        <v/>
      </c>
      <c r="AK1160" t="str">
        <f>IF(ISNUMBER(FIND("overige",Methode_Keuze)),"",IF(Tb_Activiteiten[[#This Row],[Grondkosten]]=1,Tb_Activiteiten[[#Headers],[Grondkosten]],""))</f>
        <v/>
      </c>
      <c r="AL1160" t="str">
        <f>IF(ISNUMBER(FIND("overige",Methode_Keuze)),"",IF(Tb_Activiteiten[[#This Row],[Bijdrage in natura (overige)]]=1,Tb_Activiteiten[[#Headers],[Bijdrage in natura (overige)]],""))</f>
        <v/>
      </c>
      <c r="AM1160" t="str">
        <f>IF(ISNUMBER(FIND("overige",Methode_Keuze)),"",IF(Tb_Activiteiten[[#This Row],[Bijdrage in natura (vrijwilligers)]]=1,Tb_Activiteiten[[#Headers],[Bijdrage in natura (vrijwilligers)]],""))</f>
        <v/>
      </c>
      <c r="AN1160" t="str">
        <f>IF(ISNUMBER(FIND("overige",Methode_Keuze)),"",IF(Tb_Activiteiten[[#This Row],[Afschrijvingskosten]]=1,Tb_Activiteiten[[#Headers],[Afschrijvingskosten]],""))</f>
        <v/>
      </c>
    </row>
    <row r="1161" spans="1:40" x14ac:dyDescent="0.25">
      <c r="A1161" s="192"/>
      <c r="B1161" s="192"/>
      <c r="C1161" s="192"/>
      <c r="D1161" s="192"/>
      <c r="E1161" s="192"/>
      <c r="F1161" s="192"/>
      <c r="G1161" s="192"/>
      <c r="L1161" s="71"/>
      <c r="N1161" t="str">
        <f>IFERROR(IF(VLOOKUP(Tb_Activiteiten[[#This Row],[Openstelling]],Tb_Openstelling[],2,0)=1,1,""),"")</f>
        <v/>
      </c>
      <c r="AA1161" t="str">
        <f>IF(ISNUMBER(FIND("arbeid",Methode_Keuze)),"",IF(ISNUMBER(FIND("arbeid",Methode_Keuze)),"",IF(Tb_Activiteiten[[#This Row],[Loonkosten]]=1,Tb_Activiteiten[[#Headers],[Loonkosten]],"")))</f>
        <v/>
      </c>
      <c r="AB1161" t="str">
        <f>IF(ISNUMBER(FIND("arbeid",Methode_Keuze)),"",IF(ISNUMBER(FIND("arbeid",Methode_Keuze)),"",IF(Tb_Activiteiten[[#This Row],[Eigen arbeid]]=1,Tb_Activiteiten[[#Headers],[Eigen arbeid]],"")))</f>
        <v/>
      </c>
      <c r="AC1161" t="str">
        <f>IF(ISNUMBER(FIND("arbeid",Methode_Keuze)),"",IF(ISNUMBER(FIND("arbeid",Methode_Keuze)),"",IF(Tb_Activiteiten[[#This Row],[Projectmedewerker]]=1,Tb_Activiteiten[[#Headers],[Projectmedewerker]],"")))</f>
        <v/>
      </c>
      <c r="AD1161" t="str">
        <f>IF(ISNUMBER(FIND("arbeid",Methode_Keuze)),"",IF(ISNUMBER(FIND("arbeid",Methode_Keuze)),"",IF(Tb_Activiteiten[[#This Row],[Landbouwer]]=1,Tb_Activiteiten[[#Headers],[Landbouwer]],"")))</f>
        <v/>
      </c>
      <c r="AE1161" t="str">
        <f>IF(ISNUMBER(FIND("arbeid",Methode_Keuze)),"",IF(ISNUMBER(FIND("arbeid",Methode_Keuze)),"",IF(Tb_Activiteiten[[#This Row],[Adviseur]]=1,Tb_Activiteiten[[#Headers],[Adviseur]],"")))</f>
        <v/>
      </c>
      <c r="AF1161" t="str">
        <f>IF(ISNUMBER(FIND("arbeid",Methode_Keuze)),"",IF(ISNUMBER(FIND("arbeid",Methode_Keuze)),"",IF(Tb_Activiteiten[[#This Row],[Projectleider/Expert]]=1,Tb_Activiteiten[[#Headers],[Projectleider/Expert]],"")))</f>
        <v/>
      </c>
      <c r="AG1161" t="str">
        <f>IF(ISNUMBER(FIND("arbeid",Methode_Keuze)),"",IF(ISNUMBER(FIND("arbeid",Methode_Keuze)),"",IF(Tb_Activiteiten[[#This Row],[Arbeidskosten]]=1,Tb_Activiteiten[[#Headers],[Arbeidskosten]],"")))</f>
        <v/>
      </c>
      <c r="AH1161" t="str">
        <f>IF(ISNUMBER(FIND("arbeid",Methode_Keuze)),"",IF(ISNUMBER(FIND("arbeid",Methode_Keuze)),"",IF(Tb_Activiteiten[[#This Row],[Arbeidskosten op basis van IKS]]=1,Tb_Activiteiten[[#Headers],[Arbeidskosten op basis van IKS]],"")))</f>
        <v/>
      </c>
      <c r="AI1161" t="str">
        <f>IF(ISNUMBER(FIND("overige",Methode_Keuze)),"",IF(Tb_Activiteiten[[#This Row],[Kosten derden exclusief btw]]=1,Tb_Activiteiten[[#Headers],[Kosten derden exclusief btw]],""))</f>
        <v/>
      </c>
      <c r="AJ1161" t="str">
        <f>IF(ISNUMBER(FIND("overige",Methode_Keuze)),"",IF(Tb_Activiteiten[[#This Row],[Niet verrekenbare btw]]=1,Tb_Activiteiten[[#Headers],[Niet verrekenbare btw]],""))</f>
        <v/>
      </c>
      <c r="AK1161" t="str">
        <f>IF(ISNUMBER(FIND("overige",Methode_Keuze)),"",IF(Tb_Activiteiten[[#This Row],[Grondkosten]]=1,Tb_Activiteiten[[#Headers],[Grondkosten]],""))</f>
        <v/>
      </c>
      <c r="AL1161" t="str">
        <f>IF(ISNUMBER(FIND("overige",Methode_Keuze)),"",IF(Tb_Activiteiten[[#This Row],[Bijdrage in natura (overige)]]=1,Tb_Activiteiten[[#Headers],[Bijdrage in natura (overige)]],""))</f>
        <v/>
      </c>
      <c r="AM1161" t="str">
        <f>IF(ISNUMBER(FIND("overige",Methode_Keuze)),"",IF(Tb_Activiteiten[[#This Row],[Bijdrage in natura (vrijwilligers)]]=1,Tb_Activiteiten[[#Headers],[Bijdrage in natura (vrijwilligers)]],""))</f>
        <v/>
      </c>
      <c r="AN1161" t="str">
        <f>IF(ISNUMBER(FIND("overige",Methode_Keuze)),"",IF(Tb_Activiteiten[[#This Row],[Afschrijvingskosten]]=1,Tb_Activiteiten[[#Headers],[Afschrijvingskosten]],""))</f>
        <v/>
      </c>
    </row>
    <row r="1162" spans="1:40" x14ac:dyDescent="0.25">
      <c r="A1162" s="192"/>
      <c r="B1162" s="192"/>
      <c r="C1162" s="192"/>
      <c r="D1162" s="192"/>
      <c r="E1162" s="192"/>
      <c r="F1162" s="192"/>
      <c r="G1162" s="192"/>
      <c r="L1162" s="71"/>
      <c r="N1162" t="str">
        <f>IFERROR(IF(VLOOKUP(Tb_Activiteiten[[#This Row],[Openstelling]],Tb_Openstelling[],2,0)=1,1,""),"")</f>
        <v/>
      </c>
      <c r="AA1162" t="str">
        <f>IF(ISNUMBER(FIND("arbeid",Methode_Keuze)),"",IF(ISNUMBER(FIND("arbeid",Methode_Keuze)),"",IF(Tb_Activiteiten[[#This Row],[Loonkosten]]=1,Tb_Activiteiten[[#Headers],[Loonkosten]],"")))</f>
        <v/>
      </c>
      <c r="AB1162" t="str">
        <f>IF(ISNUMBER(FIND("arbeid",Methode_Keuze)),"",IF(ISNUMBER(FIND("arbeid",Methode_Keuze)),"",IF(Tb_Activiteiten[[#This Row],[Eigen arbeid]]=1,Tb_Activiteiten[[#Headers],[Eigen arbeid]],"")))</f>
        <v/>
      </c>
      <c r="AC1162" t="str">
        <f>IF(ISNUMBER(FIND("arbeid",Methode_Keuze)),"",IF(ISNUMBER(FIND("arbeid",Methode_Keuze)),"",IF(Tb_Activiteiten[[#This Row],[Projectmedewerker]]=1,Tb_Activiteiten[[#Headers],[Projectmedewerker]],"")))</f>
        <v/>
      </c>
      <c r="AD1162" t="str">
        <f>IF(ISNUMBER(FIND("arbeid",Methode_Keuze)),"",IF(ISNUMBER(FIND("arbeid",Methode_Keuze)),"",IF(Tb_Activiteiten[[#This Row],[Landbouwer]]=1,Tb_Activiteiten[[#Headers],[Landbouwer]],"")))</f>
        <v/>
      </c>
      <c r="AE1162" t="str">
        <f>IF(ISNUMBER(FIND("arbeid",Methode_Keuze)),"",IF(ISNUMBER(FIND("arbeid",Methode_Keuze)),"",IF(Tb_Activiteiten[[#This Row],[Adviseur]]=1,Tb_Activiteiten[[#Headers],[Adviseur]],"")))</f>
        <v/>
      </c>
      <c r="AF1162" t="str">
        <f>IF(ISNUMBER(FIND("arbeid",Methode_Keuze)),"",IF(ISNUMBER(FIND("arbeid",Methode_Keuze)),"",IF(Tb_Activiteiten[[#This Row],[Projectleider/Expert]]=1,Tb_Activiteiten[[#Headers],[Projectleider/Expert]],"")))</f>
        <v/>
      </c>
      <c r="AG1162" t="str">
        <f>IF(ISNUMBER(FIND("arbeid",Methode_Keuze)),"",IF(ISNUMBER(FIND("arbeid",Methode_Keuze)),"",IF(Tb_Activiteiten[[#This Row],[Arbeidskosten]]=1,Tb_Activiteiten[[#Headers],[Arbeidskosten]],"")))</f>
        <v/>
      </c>
      <c r="AH1162" t="str">
        <f>IF(ISNUMBER(FIND("arbeid",Methode_Keuze)),"",IF(ISNUMBER(FIND("arbeid",Methode_Keuze)),"",IF(Tb_Activiteiten[[#This Row],[Arbeidskosten op basis van IKS]]=1,Tb_Activiteiten[[#Headers],[Arbeidskosten op basis van IKS]],"")))</f>
        <v/>
      </c>
      <c r="AI1162" t="str">
        <f>IF(ISNUMBER(FIND("overige",Methode_Keuze)),"",IF(Tb_Activiteiten[[#This Row],[Kosten derden exclusief btw]]=1,Tb_Activiteiten[[#Headers],[Kosten derden exclusief btw]],""))</f>
        <v/>
      </c>
      <c r="AJ1162" t="str">
        <f>IF(ISNUMBER(FIND("overige",Methode_Keuze)),"",IF(Tb_Activiteiten[[#This Row],[Niet verrekenbare btw]]=1,Tb_Activiteiten[[#Headers],[Niet verrekenbare btw]],""))</f>
        <v/>
      </c>
      <c r="AK1162" t="str">
        <f>IF(ISNUMBER(FIND("overige",Methode_Keuze)),"",IF(Tb_Activiteiten[[#This Row],[Grondkosten]]=1,Tb_Activiteiten[[#Headers],[Grondkosten]],""))</f>
        <v/>
      </c>
      <c r="AL1162" t="str">
        <f>IF(ISNUMBER(FIND("overige",Methode_Keuze)),"",IF(Tb_Activiteiten[[#This Row],[Bijdrage in natura (overige)]]=1,Tb_Activiteiten[[#Headers],[Bijdrage in natura (overige)]],""))</f>
        <v/>
      </c>
      <c r="AM1162" t="str">
        <f>IF(ISNUMBER(FIND("overige",Methode_Keuze)),"",IF(Tb_Activiteiten[[#This Row],[Bijdrage in natura (vrijwilligers)]]=1,Tb_Activiteiten[[#Headers],[Bijdrage in natura (vrijwilligers)]],""))</f>
        <v/>
      </c>
      <c r="AN1162" t="str">
        <f>IF(ISNUMBER(FIND("overige",Methode_Keuze)),"",IF(Tb_Activiteiten[[#This Row],[Afschrijvingskosten]]=1,Tb_Activiteiten[[#Headers],[Afschrijvingskosten]],""))</f>
        <v/>
      </c>
    </row>
    <row r="1163" spans="1:40" x14ac:dyDescent="0.25">
      <c r="A1163" s="192"/>
      <c r="B1163" s="192"/>
      <c r="C1163" s="192"/>
      <c r="D1163" s="192"/>
      <c r="E1163" s="192"/>
      <c r="F1163" s="192"/>
      <c r="G1163" s="192"/>
      <c r="L1163" s="71"/>
      <c r="N1163" t="str">
        <f>IFERROR(IF(VLOOKUP(Tb_Activiteiten[[#This Row],[Openstelling]],Tb_Openstelling[],2,0)=1,1,""),"")</f>
        <v/>
      </c>
      <c r="AA1163" t="str">
        <f>IF(ISNUMBER(FIND("arbeid",Methode_Keuze)),"",IF(ISNUMBER(FIND("arbeid",Methode_Keuze)),"",IF(Tb_Activiteiten[[#This Row],[Loonkosten]]=1,Tb_Activiteiten[[#Headers],[Loonkosten]],"")))</f>
        <v/>
      </c>
      <c r="AB1163" t="str">
        <f>IF(ISNUMBER(FIND("arbeid",Methode_Keuze)),"",IF(ISNUMBER(FIND("arbeid",Methode_Keuze)),"",IF(Tb_Activiteiten[[#This Row],[Eigen arbeid]]=1,Tb_Activiteiten[[#Headers],[Eigen arbeid]],"")))</f>
        <v/>
      </c>
      <c r="AC1163" t="str">
        <f>IF(ISNUMBER(FIND("arbeid",Methode_Keuze)),"",IF(ISNUMBER(FIND("arbeid",Methode_Keuze)),"",IF(Tb_Activiteiten[[#This Row],[Projectmedewerker]]=1,Tb_Activiteiten[[#Headers],[Projectmedewerker]],"")))</f>
        <v/>
      </c>
      <c r="AD1163" t="str">
        <f>IF(ISNUMBER(FIND("arbeid",Methode_Keuze)),"",IF(ISNUMBER(FIND("arbeid",Methode_Keuze)),"",IF(Tb_Activiteiten[[#This Row],[Landbouwer]]=1,Tb_Activiteiten[[#Headers],[Landbouwer]],"")))</f>
        <v/>
      </c>
      <c r="AE1163" t="str">
        <f>IF(ISNUMBER(FIND("arbeid",Methode_Keuze)),"",IF(ISNUMBER(FIND("arbeid",Methode_Keuze)),"",IF(Tb_Activiteiten[[#This Row],[Adviseur]]=1,Tb_Activiteiten[[#Headers],[Adviseur]],"")))</f>
        <v/>
      </c>
      <c r="AF1163" t="str">
        <f>IF(ISNUMBER(FIND("arbeid",Methode_Keuze)),"",IF(ISNUMBER(FIND("arbeid",Methode_Keuze)),"",IF(Tb_Activiteiten[[#This Row],[Projectleider/Expert]]=1,Tb_Activiteiten[[#Headers],[Projectleider/Expert]],"")))</f>
        <v/>
      </c>
      <c r="AG1163" t="str">
        <f>IF(ISNUMBER(FIND("arbeid",Methode_Keuze)),"",IF(ISNUMBER(FIND("arbeid",Methode_Keuze)),"",IF(Tb_Activiteiten[[#This Row],[Arbeidskosten]]=1,Tb_Activiteiten[[#Headers],[Arbeidskosten]],"")))</f>
        <v/>
      </c>
      <c r="AH1163" t="str">
        <f>IF(ISNUMBER(FIND("arbeid",Methode_Keuze)),"",IF(ISNUMBER(FIND("arbeid",Methode_Keuze)),"",IF(Tb_Activiteiten[[#This Row],[Arbeidskosten op basis van IKS]]=1,Tb_Activiteiten[[#Headers],[Arbeidskosten op basis van IKS]],"")))</f>
        <v/>
      </c>
      <c r="AI1163" t="str">
        <f>IF(ISNUMBER(FIND("overige",Methode_Keuze)),"",IF(Tb_Activiteiten[[#This Row],[Kosten derden exclusief btw]]=1,Tb_Activiteiten[[#Headers],[Kosten derden exclusief btw]],""))</f>
        <v/>
      </c>
      <c r="AJ1163" t="str">
        <f>IF(ISNUMBER(FIND("overige",Methode_Keuze)),"",IF(Tb_Activiteiten[[#This Row],[Niet verrekenbare btw]]=1,Tb_Activiteiten[[#Headers],[Niet verrekenbare btw]],""))</f>
        <v/>
      </c>
      <c r="AK1163" t="str">
        <f>IF(ISNUMBER(FIND("overige",Methode_Keuze)),"",IF(Tb_Activiteiten[[#This Row],[Grondkosten]]=1,Tb_Activiteiten[[#Headers],[Grondkosten]],""))</f>
        <v/>
      </c>
      <c r="AL1163" t="str">
        <f>IF(ISNUMBER(FIND("overige",Methode_Keuze)),"",IF(Tb_Activiteiten[[#This Row],[Bijdrage in natura (overige)]]=1,Tb_Activiteiten[[#Headers],[Bijdrage in natura (overige)]],""))</f>
        <v/>
      </c>
      <c r="AM1163" t="str">
        <f>IF(ISNUMBER(FIND("overige",Methode_Keuze)),"",IF(Tb_Activiteiten[[#This Row],[Bijdrage in natura (vrijwilligers)]]=1,Tb_Activiteiten[[#Headers],[Bijdrage in natura (vrijwilligers)]],""))</f>
        <v/>
      </c>
      <c r="AN1163" t="str">
        <f>IF(ISNUMBER(FIND("overige",Methode_Keuze)),"",IF(Tb_Activiteiten[[#This Row],[Afschrijvingskosten]]=1,Tb_Activiteiten[[#Headers],[Afschrijvingskosten]],""))</f>
        <v/>
      </c>
    </row>
    <row r="1164" spans="1:40" x14ac:dyDescent="0.25">
      <c r="A1164" s="192"/>
      <c r="B1164" s="192"/>
      <c r="C1164" s="192"/>
      <c r="D1164" s="192"/>
      <c r="E1164" s="192"/>
      <c r="F1164" s="192"/>
      <c r="G1164" s="192"/>
      <c r="L1164" s="71"/>
      <c r="N1164" t="str">
        <f>IFERROR(IF(VLOOKUP(Tb_Activiteiten[[#This Row],[Openstelling]],Tb_Openstelling[],2,0)=1,1,""),"")</f>
        <v/>
      </c>
      <c r="AA1164" t="str">
        <f>IF(ISNUMBER(FIND("arbeid",Methode_Keuze)),"",IF(ISNUMBER(FIND("arbeid",Methode_Keuze)),"",IF(Tb_Activiteiten[[#This Row],[Loonkosten]]=1,Tb_Activiteiten[[#Headers],[Loonkosten]],"")))</f>
        <v/>
      </c>
      <c r="AB1164" t="str">
        <f>IF(ISNUMBER(FIND("arbeid",Methode_Keuze)),"",IF(ISNUMBER(FIND("arbeid",Methode_Keuze)),"",IF(Tb_Activiteiten[[#This Row],[Eigen arbeid]]=1,Tb_Activiteiten[[#Headers],[Eigen arbeid]],"")))</f>
        <v/>
      </c>
      <c r="AC1164" t="str">
        <f>IF(ISNUMBER(FIND("arbeid",Methode_Keuze)),"",IF(ISNUMBER(FIND("arbeid",Methode_Keuze)),"",IF(Tb_Activiteiten[[#This Row],[Projectmedewerker]]=1,Tb_Activiteiten[[#Headers],[Projectmedewerker]],"")))</f>
        <v/>
      </c>
      <c r="AD1164" t="str">
        <f>IF(ISNUMBER(FIND("arbeid",Methode_Keuze)),"",IF(ISNUMBER(FIND("arbeid",Methode_Keuze)),"",IF(Tb_Activiteiten[[#This Row],[Landbouwer]]=1,Tb_Activiteiten[[#Headers],[Landbouwer]],"")))</f>
        <v/>
      </c>
      <c r="AE1164" t="str">
        <f>IF(ISNUMBER(FIND("arbeid",Methode_Keuze)),"",IF(ISNUMBER(FIND("arbeid",Methode_Keuze)),"",IF(Tb_Activiteiten[[#This Row],[Adviseur]]=1,Tb_Activiteiten[[#Headers],[Adviseur]],"")))</f>
        <v/>
      </c>
      <c r="AF1164" t="str">
        <f>IF(ISNUMBER(FIND("arbeid",Methode_Keuze)),"",IF(ISNUMBER(FIND("arbeid",Methode_Keuze)),"",IF(Tb_Activiteiten[[#This Row],[Projectleider/Expert]]=1,Tb_Activiteiten[[#Headers],[Projectleider/Expert]],"")))</f>
        <v/>
      </c>
      <c r="AG1164" t="str">
        <f>IF(ISNUMBER(FIND("arbeid",Methode_Keuze)),"",IF(ISNUMBER(FIND("arbeid",Methode_Keuze)),"",IF(Tb_Activiteiten[[#This Row],[Arbeidskosten]]=1,Tb_Activiteiten[[#Headers],[Arbeidskosten]],"")))</f>
        <v/>
      </c>
      <c r="AH1164" t="str">
        <f>IF(ISNUMBER(FIND("arbeid",Methode_Keuze)),"",IF(ISNUMBER(FIND("arbeid",Methode_Keuze)),"",IF(Tb_Activiteiten[[#This Row],[Arbeidskosten op basis van IKS]]=1,Tb_Activiteiten[[#Headers],[Arbeidskosten op basis van IKS]],"")))</f>
        <v/>
      </c>
      <c r="AI1164" t="str">
        <f>IF(ISNUMBER(FIND("overige",Methode_Keuze)),"",IF(Tb_Activiteiten[[#This Row],[Kosten derden exclusief btw]]=1,Tb_Activiteiten[[#Headers],[Kosten derden exclusief btw]],""))</f>
        <v/>
      </c>
      <c r="AJ1164" t="str">
        <f>IF(ISNUMBER(FIND("overige",Methode_Keuze)),"",IF(Tb_Activiteiten[[#This Row],[Niet verrekenbare btw]]=1,Tb_Activiteiten[[#Headers],[Niet verrekenbare btw]],""))</f>
        <v/>
      </c>
      <c r="AK1164" t="str">
        <f>IF(ISNUMBER(FIND("overige",Methode_Keuze)),"",IF(Tb_Activiteiten[[#This Row],[Grondkosten]]=1,Tb_Activiteiten[[#Headers],[Grondkosten]],""))</f>
        <v/>
      </c>
      <c r="AL1164" t="str">
        <f>IF(ISNUMBER(FIND("overige",Methode_Keuze)),"",IF(Tb_Activiteiten[[#This Row],[Bijdrage in natura (overige)]]=1,Tb_Activiteiten[[#Headers],[Bijdrage in natura (overige)]],""))</f>
        <v/>
      </c>
      <c r="AM1164" t="str">
        <f>IF(ISNUMBER(FIND("overige",Methode_Keuze)),"",IF(Tb_Activiteiten[[#This Row],[Bijdrage in natura (vrijwilligers)]]=1,Tb_Activiteiten[[#Headers],[Bijdrage in natura (vrijwilligers)]],""))</f>
        <v/>
      </c>
      <c r="AN1164" t="str">
        <f>IF(ISNUMBER(FIND("overige",Methode_Keuze)),"",IF(Tb_Activiteiten[[#This Row],[Afschrijvingskosten]]=1,Tb_Activiteiten[[#Headers],[Afschrijvingskosten]],""))</f>
        <v/>
      </c>
    </row>
    <row r="1165" spans="1:40" x14ac:dyDescent="0.25">
      <c r="A1165" s="192"/>
      <c r="B1165" s="192"/>
      <c r="C1165" s="192"/>
      <c r="D1165" s="192"/>
      <c r="E1165" s="192"/>
      <c r="F1165" s="192"/>
      <c r="G1165" s="192"/>
      <c r="L1165" s="71"/>
      <c r="N1165" t="str">
        <f>IFERROR(IF(VLOOKUP(Tb_Activiteiten[[#This Row],[Openstelling]],Tb_Openstelling[],2,0)=1,1,""),"")</f>
        <v/>
      </c>
      <c r="AA1165" t="str">
        <f>IF(ISNUMBER(FIND("arbeid",Methode_Keuze)),"",IF(ISNUMBER(FIND("arbeid",Methode_Keuze)),"",IF(Tb_Activiteiten[[#This Row],[Loonkosten]]=1,Tb_Activiteiten[[#Headers],[Loonkosten]],"")))</f>
        <v/>
      </c>
      <c r="AB1165" t="str">
        <f>IF(ISNUMBER(FIND("arbeid",Methode_Keuze)),"",IF(ISNUMBER(FIND("arbeid",Methode_Keuze)),"",IF(Tb_Activiteiten[[#This Row],[Eigen arbeid]]=1,Tb_Activiteiten[[#Headers],[Eigen arbeid]],"")))</f>
        <v/>
      </c>
      <c r="AC1165" t="str">
        <f>IF(ISNUMBER(FIND("arbeid",Methode_Keuze)),"",IF(ISNUMBER(FIND("arbeid",Methode_Keuze)),"",IF(Tb_Activiteiten[[#This Row],[Projectmedewerker]]=1,Tb_Activiteiten[[#Headers],[Projectmedewerker]],"")))</f>
        <v/>
      </c>
      <c r="AD1165" t="str">
        <f>IF(ISNUMBER(FIND("arbeid",Methode_Keuze)),"",IF(ISNUMBER(FIND("arbeid",Methode_Keuze)),"",IF(Tb_Activiteiten[[#This Row],[Landbouwer]]=1,Tb_Activiteiten[[#Headers],[Landbouwer]],"")))</f>
        <v/>
      </c>
      <c r="AE1165" t="str">
        <f>IF(ISNUMBER(FIND("arbeid",Methode_Keuze)),"",IF(ISNUMBER(FIND("arbeid",Methode_Keuze)),"",IF(Tb_Activiteiten[[#This Row],[Adviseur]]=1,Tb_Activiteiten[[#Headers],[Adviseur]],"")))</f>
        <v/>
      </c>
      <c r="AF1165" t="str">
        <f>IF(ISNUMBER(FIND("arbeid",Methode_Keuze)),"",IF(ISNUMBER(FIND("arbeid",Methode_Keuze)),"",IF(Tb_Activiteiten[[#This Row],[Projectleider/Expert]]=1,Tb_Activiteiten[[#Headers],[Projectleider/Expert]],"")))</f>
        <v/>
      </c>
      <c r="AG1165" t="str">
        <f>IF(ISNUMBER(FIND("arbeid",Methode_Keuze)),"",IF(ISNUMBER(FIND("arbeid",Methode_Keuze)),"",IF(Tb_Activiteiten[[#This Row],[Arbeidskosten]]=1,Tb_Activiteiten[[#Headers],[Arbeidskosten]],"")))</f>
        <v/>
      </c>
      <c r="AH1165" t="str">
        <f>IF(ISNUMBER(FIND("arbeid",Methode_Keuze)),"",IF(ISNUMBER(FIND("arbeid",Methode_Keuze)),"",IF(Tb_Activiteiten[[#This Row],[Arbeidskosten op basis van IKS]]=1,Tb_Activiteiten[[#Headers],[Arbeidskosten op basis van IKS]],"")))</f>
        <v/>
      </c>
      <c r="AI1165" t="str">
        <f>IF(ISNUMBER(FIND("overige",Methode_Keuze)),"",IF(Tb_Activiteiten[[#This Row],[Kosten derden exclusief btw]]=1,Tb_Activiteiten[[#Headers],[Kosten derden exclusief btw]],""))</f>
        <v/>
      </c>
      <c r="AJ1165" t="str">
        <f>IF(ISNUMBER(FIND("overige",Methode_Keuze)),"",IF(Tb_Activiteiten[[#This Row],[Niet verrekenbare btw]]=1,Tb_Activiteiten[[#Headers],[Niet verrekenbare btw]],""))</f>
        <v/>
      </c>
      <c r="AK1165" t="str">
        <f>IF(ISNUMBER(FIND("overige",Methode_Keuze)),"",IF(Tb_Activiteiten[[#This Row],[Grondkosten]]=1,Tb_Activiteiten[[#Headers],[Grondkosten]],""))</f>
        <v/>
      </c>
      <c r="AL1165" t="str">
        <f>IF(ISNUMBER(FIND("overige",Methode_Keuze)),"",IF(Tb_Activiteiten[[#This Row],[Bijdrage in natura (overige)]]=1,Tb_Activiteiten[[#Headers],[Bijdrage in natura (overige)]],""))</f>
        <v/>
      </c>
      <c r="AM1165" t="str">
        <f>IF(ISNUMBER(FIND("overige",Methode_Keuze)),"",IF(Tb_Activiteiten[[#This Row],[Bijdrage in natura (vrijwilligers)]]=1,Tb_Activiteiten[[#Headers],[Bijdrage in natura (vrijwilligers)]],""))</f>
        <v/>
      </c>
      <c r="AN1165" t="str">
        <f>IF(ISNUMBER(FIND("overige",Methode_Keuze)),"",IF(Tb_Activiteiten[[#This Row],[Afschrijvingskosten]]=1,Tb_Activiteiten[[#Headers],[Afschrijvingskosten]],""))</f>
        <v/>
      </c>
    </row>
    <row r="1166" spans="1:40" x14ac:dyDescent="0.25">
      <c r="A1166" s="192"/>
      <c r="B1166" s="192"/>
      <c r="C1166" s="192"/>
      <c r="D1166" s="192"/>
      <c r="E1166" s="192"/>
      <c r="F1166" s="192"/>
      <c r="G1166" s="192"/>
      <c r="L1166" s="71"/>
      <c r="N1166" t="str">
        <f>IFERROR(IF(VLOOKUP(Tb_Activiteiten[[#This Row],[Openstelling]],Tb_Openstelling[],2,0)=1,1,""),"")</f>
        <v/>
      </c>
      <c r="AA1166" t="str">
        <f>IF(ISNUMBER(FIND("arbeid",Methode_Keuze)),"",IF(ISNUMBER(FIND("arbeid",Methode_Keuze)),"",IF(Tb_Activiteiten[[#This Row],[Loonkosten]]=1,Tb_Activiteiten[[#Headers],[Loonkosten]],"")))</f>
        <v/>
      </c>
      <c r="AB1166" t="str">
        <f>IF(ISNUMBER(FIND("arbeid",Methode_Keuze)),"",IF(ISNUMBER(FIND("arbeid",Methode_Keuze)),"",IF(Tb_Activiteiten[[#This Row],[Eigen arbeid]]=1,Tb_Activiteiten[[#Headers],[Eigen arbeid]],"")))</f>
        <v/>
      </c>
      <c r="AC1166" t="str">
        <f>IF(ISNUMBER(FIND("arbeid",Methode_Keuze)),"",IF(ISNUMBER(FIND("arbeid",Methode_Keuze)),"",IF(Tb_Activiteiten[[#This Row],[Projectmedewerker]]=1,Tb_Activiteiten[[#Headers],[Projectmedewerker]],"")))</f>
        <v/>
      </c>
      <c r="AD1166" t="str">
        <f>IF(ISNUMBER(FIND("arbeid",Methode_Keuze)),"",IF(ISNUMBER(FIND("arbeid",Methode_Keuze)),"",IF(Tb_Activiteiten[[#This Row],[Landbouwer]]=1,Tb_Activiteiten[[#Headers],[Landbouwer]],"")))</f>
        <v/>
      </c>
      <c r="AE1166" t="str">
        <f>IF(ISNUMBER(FIND("arbeid",Methode_Keuze)),"",IF(ISNUMBER(FIND("arbeid",Methode_Keuze)),"",IF(Tb_Activiteiten[[#This Row],[Adviseur]]=1,Tb_Activiteiten[[#Headers],[Adviseur]],"")))</f>
        <v/>
      </c>
      <c r="AF1166" t="str">
        <f>IF(ISNUMBER(FIND("arbeid",Methode_Keuze)),"",IF(ISNUMBER(FIND("arbeid",Methode_Keuze)),"",IF(Tb_Activiteiten[[#This Row],[Projectleider/Expert]]=1,Tb_Activiteiten[[#Headers],[Projectleider/Expert]],"")))</f>
        <v/>
      </c>
      <c r="AG1166" t="str">
        <f>IF(ISNUMBER(FIND("arbeid",Methode_Keuze)),"",IF(ISNUMBER(FIND("arbeid",Methode_Keuze)),"",IF(Tb_Activiteiten[[#This Row],[Arbeidskosten]]=1,Tb_Activiteiten[[#Headers],[Arbeidskosten]],"")))</f>
        <v/>
      </c>
      <c r="AH1166" t="str">
        <f>IF(ISNUMBER(FIND("arbeid",Methode_Keuze)),"",IF(ISNUMBER(FIND("arbeid",Methode_Keuze)),"",IF(Tb_Activiteiten[[#This Row],[Arbeidskosten op basis van IKS]]=1,Tb_Activiteiten[[#Headers],[Arbeidskosten op basis van IKS]],"")))</f>
        <v/>
      </c>
      <c r="AI1166" t="str">
        <f>IF(ISNUMBER(FIND("overige",Methode_Keuze)),"",IF(Tb_Activiteiten[[#This Row],[Kosten derden exclusief btw]]=1,Tb_Activiteiten[[#Headers],[Kosten derden exclusief btw]],""))</f>
        <v/>
      </c>
      <c r="AJ1166" t="str">
        <f>IF(ISNUMBER(FIND("overige",Methode_Keuze)),"",IF(Tb_Activiteiten[[#This Row],[Niet verrekenbare btw]]=1,Tb_Activiteiten[[#Headers],[Niet verrekenbare btw]],""))</f>
        <v/>
      </c>
      <c r="AK1166" t="str">
        <f>IF(ISNUMBER(FIND("overige",Methode_Keuze)),"",IF(Tb_Activiteiten[[#This Row],[Grondkosten]]=1,Tb_Activiteiten[[#Headers],[Grondkosten]],""))</f>
        <v/>
      </c>
      <c r="AL1166" t="str">
        <f>IF(ISNUMBER(FIND("overige",Methode_Keuze)),"",IF(Tb_Activiteiten[[#This Row],[Bijdrage in natura (overige)]]=1,Tb_Activiteiten[[#Headers],[Bijdrage in natura (overige)]],""))</f>
        <v/>
      </c>
      <c r="AM1166" t="str">
        <f>IF(ISNUMBER(FIND("overige",Methode_Keuze)),"",IF(Tb_Activiteiten[[#This Row],[Bijdrage in natura (vrijwilligers)]]=1,Tb_Activiteiten[[#Headers],[Bijdrage in natura (vrijwilligers)]],""))</f>
        <v/>
      </c>
      <c r="AN1166" t="str">
        <f>IF(ISNUMBER(FIND("overige",Methode_Keuze)),"",IF(Tb_Activiteiten[[#This Row],[Afschrijvingskosten]]=1,Tb_Activiteiten[[#Headers],[Afschrijvingskosten]],""))</f>
        <v/>
      </c>
    </row>
    <row r="1167" spans="1:40" x14ac:dyDescent="0.25">
      <c r="A1167" s="192"/>
      <c r="B1167" s="192"/>
      <c r="C1167" s="192"/>
      <c r="D1167" s="192"/>
      <c r="E1167" s="192"/>
      <c r="F1167" s="192"/>
      <c r="G1167" s="192"/>
      <c r="L1167" s="71"/>
      <c r="N1167" t="str">
        <f>IFERROR(IF(VLOOKUP(Tb_Activiteiten[[#This Row],[Openstelling]],Tb_Openstelling[],2,0)=1,1,""),"")</f>
        <v/>
      </c>
      <c r="AA1167" t="str">
        <f>IF(ISNUMBER(FIND("arbeid",Methode_Keuze)),"",IF(ISNUMBER(FIND("arbeid",Methode_Keuze)),"",IF(Tb_Activiteiten[[#This Row],[Loonkosten]]=1,Tb_Activiteiten[[#Headers],[Loonkosten]],"")))</f>
        <v/>
      </c>
      <c r="AB1167" t="str">
        <f>IF(ISNUMBER(FIND("arbeid",Methode_Keuze)),"",IF(ISNUMBER(FIND("arbeid",Methode_Keuze)),"",IF(Tb_Activiteiten[[#This Row],[Eigen arbeid]]=1,Tb_Activiteiten[[#Headers],[Eigen arbeid]],"")))</f>
        <v/>
      </c>
      <c r="AC1167" t="str">
        <f>IF(ISNUMBER(FIND("arbeid",Methode_Keuze)),"",IF(ISNUMBER(FIND("arbeid",Methode_Keuze)),"",IF(Tb_Activiteiten[[#This Row],[Projectmedewerker]]=1,Tb_Activiteiten[[#Headers],[Projectmedewerker]],"")))</f>
        <v/>
      </c>
      <c r="AD1167" t="str">
        <f>IF(ISNUMBER(FIND("arbeid",Methode_Keuze)),"",IF(ISNUMBER(FIND("arbeid",Methode_Keuze)),"",IF(Tb_Activiteiten[[#This Row],[Landbouwer]]=1,Tb_Activiteiten[[#Headers],[Landbouwer]],"")))</f>
        <v/>
      </c>
      <c r="AE1167" t="str">
        <f>IF(ISNUMBER(FIND("arbeid",Methode_Keuze)),"",IF(ISNUMBER(FIND("arbeid",Methode_Keuze)),"",IF(Tb_Activiteiten[[#This Row],[Adviseur]]=1,Tb_Activiteiten[[#Headers],[Adviseur]],"")))</f>
        <v/>
      </c>
      <c r="AF1167" t="str">
        <f>IF(ISNUMBER(FIND("arbeid",Methode_Keuze)),"",IF(ISNUMBER(FIND("arbeid",Methode_Keuze)),"",IF(Tb_Activiteiten[[#This Row],[Projectleider/Expert]]=1,Tb_Activiteiten[[#Headers],[Projectleider/Expert]],"")))</f>
        <v/>
      </c>
      <c r="AG1167" t="str">
        <f>IF(ISNUMBER(FIND("arbeid",Methode_Keuze)),"",IF(ISNUMBER(FIND("arbeid",Methode_Keuze)),"",IF(Tb_Activiteiten[[#This Row],[Arbeidskosten]]=1,Tb_Activiteiten[[#Headers],[Arbeidskosten]],"")))</f>
        <v/>
      </c>
      <c r="AH1167" t="str">
        <f>IF(ISNUMBER(FIND("arbeid",Methode_Keuze)),"",IF(ISNUMBER(FIND("arbeid",Methode_Keuze)),"",IF(Tb_Activiteiten[[#This Row],[Arbeidskosten op basis van IKS]]=1,Tb_Activiteiten[[#Headers],[Arbeidskosten op basis van IKS]],"")))</f>
        <v/>
      </c>
      <c r="AI1167" t="str">
        <f>IF(ISNUMBER(FIND("overige",Methode_Keuze)),"",IF(Tb_Activiteiten[[#This Row],[Kosten derden exclusief btw]]=1,Tb_Activiteiten[[#Headers],[Kosten derden exclusief btw]],""))</f>
        <v/>
      </c>
      <c r="AJ1167" t="str">
        <f>IF(ISNUMBER(FIND("overige",Methode_Keuze)),"",IF(Tb_Activiteiten[[#This Row],[Niet verrekenbare btw]]=1,Tb_Activiteiten[[#Headers],[Niet verrekenbare btw]],""))</f>
        <v/>
      </c>
      <c r="AK1167" t="str">
        <f>IF(ISNUMBER(FIND("overige",Methode_Keuze)),"",IF(Tb_Activiteiten[[#This Row],[Grondkosten]]=1,Tb_Activiteiten[[#Headers],[Grondkosten]],""))</f>
        <v/>
      </c>
      <c r="AL1167" t="str">
        <f>IF(ISNUMBER(FIND("overige",Methode_Keuze)),"",IF(Tb_Activiteiten[[#This Row],[Bijdrage in natura (overige)]]=1,Tb_Activiteiten[[#Headers],[Bijdrage in natura (overige)]],""))</f>
        <v/>
      </c>
      <c r="AM1167" t="str">
        <f>IF(ISNUMBER(FIND("overige",Methode_Keuze)),"",IF(Tb_Activiteiten[[#This Row],[Bijdrage in natura (vrijwilligers)]]=1,Tb_Activiteiten[[#Headers],[Bijdrage in natura (vrijwilligers)]],""))</f>
        <v/>
      </c>
      <c r="AN1167" t="str">
        <f>IF(ISNUMBER(FIND("overige",Methode_Keuze)),"",IF(Tb_Activiteiten[[#This Row],[Afschrijvingskosten]]=1,Tb_Activiteiten[[#Headers],[Afschrijvingskosten]],""))</f>
        <v/>
      </c>
    </row>
    <row r="1168" spans="1:40" x14ac:dyDescent="0.25">
      <c r="A1168" s="192"/>
      <c r="B1168" s="192"/>
      <c r="C1168" s="192"/>
      <c r="D1168" s="192"/>
      <c r="E1168" s="192"/>
      <c r="F1168" s="192"/>
      <c r="G1168" s="192"/>
      <c r="L1168" s="71"/>
      <c r="N1168" t="str">
        <f>IFERROR(IF(VLOOKUP(Tb_Activiteiten[[#This Row],[Openstelling]],Tb_Openstelling[],2,0)=1,1,""),"")</f>
        <v/>
      </c>
      <c r="AA1168" t="str">
        <f>IF(ISNUMBER(FIND("arbeid",Methode_Keuze)),"",IF(ISNUMBER(FIND("arbeid",Methode_Keuze)),"",IF(Tb_Activiteiten[[#This Row],[Loonkosten]]=1,Tb_Activiteiten[[#Headers],[Loonkosten]],"")))</f>
        <v/>
      </c>
      <c r="AB1168" t="str">
        <f>IF(ISNUMBER(FIND("arbeid",Methode_Keuze)),"",IF(ISNUMBER(FIND("arbeid",Methode_Keuze)),"",IF(Tb_Activiteiten[[#This Row],[Eigen arbeid]]=1,Tb_Activiteiten[[#Headers],[Eigen arbeid]],"")))</f>
        <v/>
      </c>
      <c r="AC1168" t="str">
        <f>IF(ISNUMBER(FIND("arbeid",Methode_Keuze)),"",IF(ISNUMBER(FIND("arbeid",Methode_Keuze)),"",IF(Tb_Activiteiten[[#This Row],[Projectmedewerker]]=1,Tb_Activiteiten[[#Headers],[Projectmedewerker]],"")))</f>
        <v/>
      </c>
      <c r="AD1168" t="str">
        <f>IF(ISNUMBER(FIND("arbeid",Methode_Keuze)),"",IF(ISNUMBER(FIND("arbeid",Methode_Keuze)),"",IF(Tb_Activiteiten[[#This Row],[Landbouwer]]=1,Tb_Activiteiten[[#Headers],[Landbouwer]],"")))</f>
        <v/>
      </c>
      <c r="AE1168" t="str">
        <f>IF(ISNUMBER(FIND("arbeid",Methode_Keuze)),"",IF(ISNUMBER(FIND("arbeid",Methode_Keuze)),"",IF(Tb_Activiteiten[[#This Row],[Adviseur]]=1,Tb_Activiteiten[[#Headers],[Adviseur]],"")))</f>
        <v/>
      </c>
      <c r="AF1168" t="str">
        <f>IF(ISNUMBER(FIND("arbeid",Methode_Keuze)),"",IF(ISNUMBER(FIND("arbeid",Methode_Keuze)),"",IF(Tb_Activiteiten[[#This Row],[Projectleider/Expert]]=1,Tb_Activiteiten[[#Headers],[Projectleider/Expert]],"")))</f>
        <v/>
      </c>
      <c r="AG1168" t="str">
        <f>IF(ISNUMBER(FIND("arbeid",Methode_Keuze)),"",IF(ISNUMBER(FIND("arbeid",Methode_Keuze)),"",IF(Tb_Activiteiten[[#This Row],[Arbeidskosten]]=1,Tb_Activiteiten[[#Headers],[Arbeidskosten]],"")))</f>
        <v/>
      </c>
      <c r="AH1168" t="str">
        <f>IF(ISNUMBER(FIND("arbeid",Methode_Keuze)),"",IF(ISNUMBER(FIND("arbeid",Methode_Keuze)),"",IF(Tb_Activiteiten[[#This Row],[Arbeidskosten op basis van IKS]]=1,Tb_Activiteiten[[#Headers],[Arbeidskosten op basis van IKS]],"")))</f>
        <v/>
      </c>
      <c r="AI1168" t="str">
        <f>IF(ISNUMBER(FIND("overige",Methode_Keuze)),"",IF(Tb_Activiteiten[[#This Row],[Kosten derden exclusief btw]]=1,Tb_Activiteiten[[#Headers],[Kosten derden exclusief btw]],""))</f>
        <v/>
      </c>
      <c r="AJ1168" t="str">
        <f>IF(ISNUMBER(FIND("overige",Methode_Keuze)),"",IF(Tb_Activiteiten[[#This Row],[Niet verrekenbare btw]]=1,Tb_Activiteiten[[#Headers],[Niet verrekenbare btw]],""))</f>
        <v/>
      </c>
      <c r="AK1168" t="str">
        <f>IF(ISNUMBER(FIND("overige",Methode_Keuze)),"",IF(Tb_Activiteiten[[#This Row],[Grondkosten]]=1,Tb_Activiteiten[[#Headers],[Grondkosten]],""))</f>
        <v/>
      </c>
      <c r="AL1168" t="str">
        <f>IF(ISNUMBER(FIND("overige",Methode_Keuze)),"",IF(Tb_Activiteiten[[#This Row],[Bijdrage in natura (overige)]]=1,Tb_Activiteiten[[#Headers],[Bijdrage in natura (overige)]],""))</f>
        <v/>
      </c>
      <c r="AM1168" t="str">
        <f>IF(ISNUMBER(FIND("overige",Methode_Keuze)),"",IF(Tb_Activiteiten[[#This Row],[Bijdrage in natura (vrijwilligers)]]=1,Tb_Activiteiten[[#Headers],[Bijdrage in natura (vrijwilligers)]],""))</f>
        <v/>
      </c>
      <c r="AN1168" t="str">
        <f>IF(ISNUMBER(FIND("overige",Methode_Keuze)),"",IF(Tb_Activiteiten[[#This Row],[Afschrijvingskosten]]=1,Tb_Activiteiten[[#Headers],[Afschrijvingskosten]],""))</f>
        <v/>
      </c>
    </row>
    <row r="1169" spans="1:40" x14ac:dyDescent="0.25">
      <c r="A1169" s="192"/>
      <c r="B1169" s="192"/>
      <c r="C1169" s="192"/>
      <c r="D1169" s="192"/>
      <c r="E1169" s="192"/>
      <c r="F1169" s="192"/>
      <c r="G1169" s="192"/>
      <c r="L1169" s="71"/>
      <c r="N1169" t="str">
        <f>IFERROR(IF(VLOOKUP(Tb_Activiteiten[[#This Row],[Openstelling]],Tb_Openstelling[],2,0)=1,1,""),"")</f>
        <v/>
      </c>
      <c r="AA1169" t="str">
        <f>IF(ISNUMBER(FIND("arbeid",Methode_Keuze)),"",IF(ISNUMBER(FIND("arbeid",Methode_Keuze)),"",IF(Tb_Activiteiten[[#This Row],[Loonkosten]]=1,Tb_Activiteiten[[#Headers],[Loonkosten]],"")))</f>
        <v/>
      </c>
      <c r="AB1169" t="str">
        <f>IF(ISNUMBER(FIND("arbeid",Methode_Keuze)),"",IF(ISNUMBER(FIND("arbeid",Methode_Keuze)),"",IF(Tb_Activiteiten[[#This Row],[Eigen arbeid]]=1,Tb_Activiteiten[[#Headers],[Eigen arbeid]],"")))</f>
        <v/>
      </c>
      <c r="AC1169" t="str">
        <f>IF(ISNUMBER(FIND("arbeid",Methode_Keuze)),"",IF(ISNUMBER(FIND("arbeid",Methode_Keuze)),"",IF(Tb_Activiteiten[[#This Row],[Projectmedewerker]]=1,Tb_Activiteiten[[#Headers],[Projectmedewerker]],"")))</f>
        <v/>
      </c>
      <c r="AD1169" t="str">
        <f>IF(ISNUMBER(FIND("arbeid",Methode_Keuze)),"",IF(ISNUMBER(FIND("arbeid",Methode_Keuze)),"",IF(Tb_Activiteiten[[#This Row],[Landbouwer]]=1,Tb_Activiteiten[[#Headers],[Landbouwer]],"")))</f>
        <v/>
      </c>
      <c r="AE1169" t="str">
        <f>IF(ISNUMBER(FIND("arbeid",Methode_Keuze)),"",IF(ISNUMBER(FIND("arbeid",Methode_Keuze)),"",IF(Tb_Activiteiten[[#This Row],[Adviseur]]=1,Tb_Activiteiten[[#Headers],[Adviseur]],"")))</f>
        <v/>
      </c>
      <c r="AF1169" t="str">
        <f>IF(ISNUMBER(FIND("arbeid",Methode_Keuze)),"",IF(ISNUMBER(FIND("arbeid",Methode_Keuze)),"",IF(Tb_Activiteiten[[#This Row],[Projectleider/Expert]]=1,Tb_Activiteiten[[#Headers],[Projectleider/Expert]],"")))</f>
        <v/>
      </c>
      <c r="AG1169" t="str">
        <f>IF(ISNUMBER(FIND("arbeid",Methode_Keuze)),"",IF(ISNUMBER(FIND("arbeid",Methode_Keuze)),"",IF(Tb_Activiteiten[[#This Row],[Arbeidskosten]]=1,Tb_Activiteiten[[#Headers],[Arbeidskosten]],"")))</f>
        <v/>
      </c>
      <c r="AH1169" t="str">
        <f>IF(ISNUMBER(FIND("arbeid",Methode_Keuze)),"",IF(ISNUMBER(FIND("arbeid",Methode_Keuze)),"",IF(Tb_Activiteiten[[#This Row],[Arbeidskosten op basis van IKS]]=1,Tb_Activiteiten[[#Headers],[Arbeidskosten op basis van IKS]],"")))</f>
        <v/>
      </c>
      <c r="AI1169" t="str">
        <f>IF(ISNUMBER(FIND("overige",Methode_Keuze)),"",IF(Tb_Activiteiten[[#This Row],[Kosten derden exclusief btw]]=1,Tb_Activiteiten[[#Headers],[Kosten derden exclusief btw]],""))</f>
        <v/>
      </c>
      <c r="AJ1169" t="str">
        <f>IF(ISNUMBER(FIND("overige",Methode_Keuze)),"",IF(Tb_Activiteiten[[#This Row],[Niet verrekenbare btw]]=1,Tb_Activiteiten[[#Headers],[Niet verrekenbare btw]],""))</f>
        <v/>
      </c>
      <c r="AK1169" t="str">
        <f>IF(ISNUMBER(FIND("overige",Methode_Keuze)),"",IF(Tb_Activiteiten[[#This Row],[Grondkosten]]=1,Tb_Activiteiten[[#Headers],[Grondkosten]],""))</f>
        <v/>
      </c>
      <c r="AL1169" t="str">
        <f>IF(ISNUMBER(FIND("overige",Methode_Keuze)),"",IF(Tb_Activiteiten[[#This Row],[Bijdrage in natura (overige)]]=1,Tb_Activiteiten[[#Headers],[Bijdrage in natura (overige)]],""))</f>
        <v/>
      </c>
      <c r="AM1169" t="str">
        <f>IF(ISNUMBER(FIND("overige",Methode_Keuze)),"",IF(Tb_Activiteiten[[#This Row],[Bijdrage in natura (vrijwilligers)]]=1,Tb_Activiteiten[[#Headers],[Bijdrage in natura (vrijwilligers)]],""))</f>
        <v/>
      </c>
      <c r="AN1169" t="str">
        <f>IF(ISNUMBER(FIND("overige",Methode_Keuze)),"",IF(Tb_Activiteiten[[#This Row],[Afschrijvingskosten]]=1,Tb_Activiteiten[[#Headers],[Afschrijvingskosten]],""))</f>
        <v/>
      </c>
    </row>
    <row r="1170" spans="1:40" x14ac:dyDescent="0.25">
      <c r="A1170" s="192"/>
      <c r="B1170" s="192"/>
      <c r="C1170" s="192"/>
      <c r="D1170" s="192"/>
      <c r="E1170" s="192"/>
      <c r="F1170" s="192"/>
      <c r="G1170" s="192"/>
      <c r="L1170" s="71"/>
      <c r="N1170" t="str">
        <f>IFERROR(IF(VLOOKUP(Tb_Activiteiten[[#This Row],[Openstelling]],Tb_Openstelling[],2,0)=1,1,""),"")</f>
        <v/>
      </c>
      <c r="AA1170" t="str">
        <f>IF(ISNUMBER(FIND("arbeid",Methode_Keuze)),"",IF(ISNUMBER(FIND("arbeid",Methode_Keuze)),"",IF(Tb_Activiteiten[[#This Row],[Loonkosten]]=1,Tb_Activiteiten[[#Headers],[Loonkosten]],"")))</f>
        <v/>
      </c>
      <c r="AB1170" t="str">
        <f>IF(ISNUMBER(FIND("arbeid",Methode_Keuze)),"",IF(ISNUMBER(FIND("arbeid",Methode_Keuze)),"",IF(Tb_Activiteiten[[#This Row],[Eigen arbeid]]=1,Tb_Activiteiten[[#Headers],[Eigen arbeid]],"")))</f>
        <v/>
      </c>
      <c r="AC1170" t="str">
        <f>IF(ISNUMBER(FIND("arbeid",Methode_Keuze)),"",IF(ISNUMBER(FIND("arbeid",Methode_Keuze)),"",IF(Tb_Activiteiten[[#This Row],[Projectmedewerker]]=1,Tb_Activiteiten[[#Headers],[Projectmedewerker]],"")))</f>
        <v/>
      </c>
      <c r="AD1170" t="str">
        <f>IF(ISNUMBER(FIND("arbeid",Methode_Keuze)),"",IF(ISNUMBER(FIND("arbeid",Methode_Keuze)),"",IF(Tb_Activiteiten[[#This Row],[Landbouwer]]=1,Tb_Activiteiten[[#Headers],[Landbouwer]],"")))</f>
        <v/>
      </c>
      <c r="AE1170" t="str">
        <f>IF(ISNUMBER(FIND("arbeid",Methode_Keuze)),"",IF(ISNUMBER(FIND("arbeid",Methode_Keuze)),"",IF(Tb_Activiteiten[[#This Row],[Adviseur]]=1,Tb_Activiteiten[[#Headers],[Adviseur]],"")))</f>
        <v/>
      </c>
      <c r="AF1170" t="str">
        <f>IF(ISNUMBER(FIND("arbeid",Methode_Keuze)),"",IF(ISNUMBER(FIND("arbeid",Methode_Keuze)),"",IF(Tb_Activiteiten[[#This Row],[Projectleider/Expert]]=1,Tb_Activiteiten[[#Headers],[Projectleider/Expert]],"")))</f>
        <v/>
      </c>
      <c r="AG1170" t="str">
        <f>IF(ISNUMBER(FIND("arbeid",Methode_Keuze)),"",IF(ISNUMBER(FIND("arbeid",Methode_Keuze)),"",IF(Tb_Activiteiten[[#This Row],[Arbeidskosten]]=1,Tb_Activiteiten[[#Headers],[Arbeidskosten]],"")))</f>
        <v/>
      </c>
      <c r="AH1170" t="str">
        <f>IF(ISNUMBER(FIND("arbeid",Methode_Keuze)),"",IF(ISNUMBER(FIND("arbeid",Methode_Keuze)),"",IF(Tb_Activiteiten[[#This Row],[Arbeidskosten op basis van IKS]]=1,Tb_Activiteiten[[#Headers],[Arbeidskosten op basis van IKS]],"")))</f>
        <v/>
      </c>
      <c r="AI1170" t="str">
        <f>IF(ISNUMBER(FIND("overige",Methode_Keuze)),"",IF(Tb_Activiteiten[[#This Row],[Kosten derden exclusief btw]]=1,Tb_Activiteiten[[#Headers],[Kosten derden exclusief btw]],""))</f>
        <v/>
      </c>
      <c r="AJ1170" t="str">
        <f>IF(ISNUMBER(FIND("overige",Methode_Keuze)),"",IF(Tb_Activiteiten[[#This Row],[Niet verrekenbare btw]]=1,Tb_Activiteiten[[#Headers],[Niet verrekenbare btw]],""))</f>
        <v/>
      </c>
      <c r="AK1170" t="str">
        <f>IF(ISNUMBER(FIND("overige",Methode_Keuze)),"",IF(Tb_Activiteiten[[#This Row],[Grondkosten]]=1,Tb_Activiteiten[[#Headers],[Grondkosten]],""))</f>
        <v/>
      </c>
      <c r="AL1170" t="str">
        <f>IF(ISNUMBER(FIND("overige",Methode_Keuze)),"",IF(Tb_Activiteiten[[#This Row],[Bijdrage in natura (overige)]]=1,Tb_Activiteiten[[#Headers],[Bijdrage in natura (overige)]],""))</f>
        <v/>
      </c>
      <c r="AM1170" t="str">
        <f>IF(ISNUMBER(FIND("overige",Methode_Keuze)),"",IF(Tb_Activiteiten[[#This Row],[Bijdrage in natura (vrijwilligers)]]=1,Tb_Activiteiten[[#Headers],[Bijdrage in natura (vrijwilligers)]],""))</f>
        <v/>
      </c>
      <c r="AN1170" t="str">
        <f>IF(ISNUMBER(FIND("overige",Methode_Keuze)),"",IF(Tb_Activiteiten[[#This Row],[Afschrijvingskosten]]=1,Tb_Activiteiten[[#Headers],[Afschrijvingskosten]],""))</f>
        <v/>
      </c>
    </row>
    <row r="1171" spans="1:40" x14ac:dyDescent="0.25">
      <c r="A1171" s="192"/>
      <c r="B1171" s="192"/>
      <c r="C1171" s="192"/>
      <c r="D1171" s="192"/>
      <c r="E1171" s="192"/>
      <c r="F1171" s="192"/>
      <c r="G1171" s="192"/>
      <c r="L1171" s="71"/>
      <c r="N1171" t="str">
        <f>IFERROR(IF(VLOOKUP(Tb_Activiteiten[[#This Row],[Openstelling]],Tb_Openstelling[],2,0)=1,1,""),"")</f>
        <v/>
      </c>
      <c r="AA1171" t="str">
        <f>IF(ISNUMBER(FIND("arbeid",Methode_Keuze)),"",IF(ISNUMBER(FIND("arbeid",Methode_Keuze)),"",IF(Tb_Activiteiten[[#This Row],[Loonkosten]]=1,Tb_Activiteiten[[#Headers],[Loonkosten]],"")))</f>
        <v/>
      </c>
      <c r="AB1171" t="str">
        <f>IF(ISNUMBER(FIND("arbeid",Methode_Keuze)),"",IF(ISNUMBER(FIND("arbeid",Methode_Keuze)),"",IF(Tb_Activiteiten[[#This Row],[Eigen arbeid]]=1,Tb_Activiteiten[[#Headers],[Eigen arbeid]],"")))</f>
        <v/>
      </c>
      <c r="AC1171" t="str">
        <f>IF(ISNUMBER(FIND("arbeid",Methode_Keuze)),"",IF(ISNUMBER(FIND("arbeid",Methode_Keuze)),"",IF(Tb_Activiteiten[[#This Row],[Projectmedewerker]]=1,Tb_Activiteiten[[#Headers],[Projectmedewerker]],"")))</f>
        <v/>
      </c>
      <c r="AD1171" t="str">
        <f>IF(ISNUMBER(FIND("arbeid",Methode_Keuze)),"",IF(ISNUMBER(FIND("arbeid",Methode_Keuze)),"",IF(Tb_Activiteiten[[#This Row],[Landbouwer]]=1,Tb_Activiteiten[[#Headers],[Landbouwer]],"")))</f>
        <v/>
      </c>
      <c r="AE1171" t="str">
        <f>IF(ISNUMBER(FIND("arbeid",Methode_Keuze)),"",IF(ISNUMBER(FIND("arbeid",Methode_Keuze)),"",IF(Tb_Activiteiten[[#This Row],[Adviseur]]=1,Tb_Activiteiten[[#Headers],[Adviseur]],"")))</f>
        <v/>
      </c>
      <c r="AF1171" t="str">
        <f>IF(ISNUMBER(FIND("arbeid",Methode_Keuze)),"",IF(ISNUMBER(FIND("arbeid",Methode_Keuze)),"",IF(Tb_Activiteiten[[#This Row],[Projectleider/Expert]]=1,Tb_Activiteiten[[#Headers],[Projectleider/Expert]],"")))</f>
        <v/>
      </c>
      <c r="AG1171" t="str">
        <f>IF(ISNUMBER(FIND("arbeid",Methode_Keuze)),"",IF(ISNUMBER(FIND("arbeid",Methode_Keuze)),"",IF(Tb_Activiteiten[[#This Row],[Arbeidskosten]]=1,Tb_Activiteiten[[#Headers],[Arbeidskosten]],"")))</f>
        <v/>
      </c>
      <c r="AH1171" t="str">
        <f>IF(ISNUMBER(FIND("arbeid",Methode_Keuze)),"",IF(ISNUMBER(FIND("arbeid",Methode_Keuze)),"",IF(Tb_Activiteiten[[#This Row],[Arbeidskosten op basis van IKS]]=1,Tb_Activiteiten[[#Headers],[Arbeidskosten op basis van IKS]],"")))</f>
        <v/>
      </c>
      <c r="AI1171" t="str">
        <f>IF(ISNUMBER(FIND("overige",Methode_Keuze)),"",IF(Tb_Activiteiten[[#This Row],[Kosten derden exclusief btw]]=1,Tb_Activiteiten[[#Headers],[Kosten derden exclusief btw]],""))</f>
        <v/>
      </c>
      <c r="AJ1171" t="str">
        <f>IF(ISNUMBER(FIND("overige",Methode_Keuze)),"",IF(Tb_Activiteiten[[#This Row],[Niet verrekenbare btw]]=1,Tb_Activiteiten[[#Headers],[Niet verrekenbare btw]],""))</f>
        <v/>
      </c>
      <c r="AK1171" t="str">
        <f>IF(ISNUMBER(FIND("overige",Methode_Keuze)),"",IF(Tb_Activiteiten[[#This Row],[Grondkosten]]=1,Tb_Activiteiten[[#Headers],[Grondkosten]],""))</f>
        <v/>
      </c>
      <c r="AL1171" t="str">
        <f>IF(ISNUMBER(FIND("overige",Methode_Keuze)),"",IF(Tb_Activiteiten[[#This Row],[Bijdrage in natura (overige)]]=1,Tb_Activiteiten[[#Headers],[Bijdrage in natura (overige)]],""))</f>
        <v/>
      </c>
      <c r="AM1171" t="str">
        <f>IF(ISNUMBER(FIND("overige",Methode_Keuze)),"",IF(Tb_Activiteiten[[#This Row],[Bijdrage in natura (vrijwilligers)]]=1,Tb_Activiteiten[[#Headers],[Bijdrage in natura (vrijwilligers)]],""))</f>
        <v/>
      </c>
      <c r="AN1171" t="str">
        <f>IF(ISNUMBER(FIND("overige",Methode_Keuze)),"",IF(Tb_Activiteiten[[#This Row],[Afschrijvingskosten]]=1,Tb_Activiteiten[[#Headers],[Afschrijvingskosten]],""))</f>
        <v/>
      </c>
    </row>
    <row r="1172" spans="1:40" x14ac:dyDescent="0.25">
      <c r="A1172" s="192"/>
      <c r="B1172" s="192"/>
      <c r="C1172" s="192"/>
      <c r="D1172" s="192"/>
      <c r="E1172" s="192"/>
      <c r="F1172" s="192"/>
      <c r="G1172" s="192"/>
      <c r="L1172" s="71"/>
      <c r="N1172" t="str">
        <f>IFERROR(IF(VLOOKUP(Tb_Activiteiten[[#This Row],[Openstelling]],Tb_Openstelling[],2,0)=1,1,""),"")</f>
        <v/>
      </c>
      <c r="AA1172" t="str">
        <f>IF(ISNUMBER(FIND("arbeid",Methode_Keuze)),"",IF(ISNUMBER(FIND("arbeid",Methode_Keuze)),"",IF(Tb_Activiteiten[[#This Row],[Loonkosten]]=1,Tb_Activiteiten[[#Headers],[Loonkosten]],"")))</f>
        <v/>
      </c>
      <c r="AB1172" t="str">
        <f>IF(ISNUMBER(FIND("arbeid",Methode_Keuze)),"",IF(ISNUMBER(FIND("arbeid",Methode_Keuze)),"",IF(Tb_Activiteiten[[#This Row],[Eigen arbeid]]=1,Tb_Activiteiten[[#Headers],[Eigen arbeid]],"")))</f>
        <v/>
      </c>
      <c r="AC1172" t="str">
        <f>IF(ISNUMBER(FIND("arbeid",Methode_Keuze)),"",IF(ISNUMBER(FIND("arbeid",Methode_Keuze)),"",IF(Tb_Activiteiten[[#This Row],[Projectmedewerker]]=1,Tb_Activiteiten[[#Headers],[Projectmedewerker]],"")))</f>
        <v/>
      </c>
      <c r="AD1172" t="str">
        <f>IF(ISNUMBER(FIND("arbeid",Methode_Keuze)),"",IF(ISNUMBER(FIND("arbeid",Methode_Keuze)),"",IF(Tb_Activiteiten[[#This Row],[Landbouwer]]=1,Tb_Activiteiten[[#Headers],[Landbouwer]],"")))</f>
        <v/>
      </c>
      <c r="AE1172" t="str">
        <f>IF(ISNUMBER(FIND("arbeid",Methode_Keuze)),"",IF(ISNUMBER(FIND("arbeid",Methode_Keuze)),"",IF(Tb_Activiteiten[[#This Row],[Adviseur]]=1,Tb_Activiteiten[[#Headers],[Adviseur]],"")))</f>
        <v/>
      </c>
      <c r="AF1172" t="str">
        <f>IF(ISNUMBER(FIND("arbeid",Methode_Keuze)),"",IF(ISNUMBER(FIND("arbeid",Methode_Keuze)),"",IF(Tb_Activiteiten[[#This Row],[Projectleider/Expert]]=1,Tb_Activiteiten[[#Headers],[Projectleider/Expert]],"")))</f>
        <v/>
      </c>
      <c r="AG1172" t="str">
        <f>IF(ISNUMBER(FIND("arbeid",Methode_Keuze)),"",IF(ISNUMBER(FIND("arbeid",Methode_Keuze)),"",IF(Tb_Activiteiten[[#This Row],[Arbeidskosten]]=1,Tb_Activiteiten[[#Headers],[Arbeidskosten]],"")))</f>
        <v/>
      </c>
      <c r="AH1172" t="str">
        <f>IF(ISNUMBER(FIND("arbeid",Methode_Keuze)),"",IF(ISNUMBER(FIND("arbeid",Methode_Keuze)),"",IF(Tb_Activiteiten[[#This Row],[Arbeidskosten op basis van IKS]]=1,Tb_Activiteiten[[#Headers],[Arbeidskosten op basis van IKS]],"")))</f>
        <v/>
      </c>
      <c r="AI1172" t="str">
        <f>IF(ISNUMBER(FIND("overige",Methode_Keuze)),"",IF(Tb_Activiteiten[[#This Row],[Kosten derden exclusief btw]]=1,Tb_Activiteiten[[#Headers],[Kosten derden exclusief btw]],""))</f>
        <v/>
      </c>
      <c r="AJ1172" t="str">
        <f>IF(ISNUMBER(FIND("overige",Methode_Keuze)),"",IF(Tb_Activiteiten[[#This Row],[Niet verrekenbare btw]]=1,Tb_Activiteiten[[#Headers],[Niet verrekenbare btw]],""))</f>
        <v/>
      </c>
      <c r="AK1172" t="str">
        <f>IF(ISNUMBER(FIND("overige",Methode_Keuze)),"",IF(Tb_Activiteiten[[#This Row],[Grondkosten]]=1,Tb_Activiteiten[[#Headers],[Grondkosten]],""))</f>
        <v/>
      </c>
      <c r="AL1172" t="str">
        <f>IF(ISNUMBER(FIND("overige",Methode_Keuze)),"",IF(Tb_Activiteiten[[#This Row],[Bijdrage in natura (overige)]]=1,Tb_Activiteiten[[#Headers],[Bijdrage in natura (overige)]],""))</f>
        <v/>
      </c>
      <c r="AM1172" t="str">
        <f>IF(ISNUMBER(FIND("overige",Methode_Keuze)),"",IF(Tb_Activiteiten[[#This Row],[Bijdrage in natura (vrijwilligers)]]=1,Tb_Activiteiten[[#Headers],[Bijdrage in natura (vrijwilligers)]],""))</f>
        <v/>
      </c>
      <c r="AN1172" t="str">
        <f>IF(ISNUMBER(FIND("overige",Methode_Keuze)),"",IF(Tb_Activiteiten[[#This Row],[Afschrijvingskosten]]=1,Tb_Activiteiten[[#Headers],[Afschrijvingskosten]],""))</f>
        <v/>
      </c>
    </row>
    <row r="1173" spans="1:40" x14ac:dyDescent="0.25">
      <c r="A1173" s="192"/>
      <c r="B1173" s="192"/>
      <c r="C1173" s="192"/>
      <c r="D1173" s="192"/>
      <c r="E1173" s="192"/>
      <c r="F1173" s="192"/>
      <c r="G1173" s="192"/>
      <c r="L1173" s="71"/>
      <c r="N1173" t="str">
        <f>IFERROR(IF(VLOOKUP(Tb_Activiteiten[[#This Row],[Openstelling]],Tb_Openstelling[],2,0)=1,1,""),"")</f>
        <v/>
      </c>
      <c r="AA1173" t="str">
        <f>IF(ISNUMBER(FIND("arbeid",Methode_Keuze)),"",IF(ISNUMBER(FIND("arbeid",Methode_Keuze)),"",IF(Tb_Activiteiten[[#This Row],[Loonkosten]]=1,Tb_Activiteiten[[#Headers],[Loonkosten]],"")))</f>
        <v/>
      </c>
      <c r="AB1173" t="str">
        <f>IF(ISNUMBER(FIND("arbeid",Methode_Keuze)),"",IF(ISNUMBER(FIND("arbeid",Methode_Keuze)),"",IF(Tb_Activiteiten[[#This Row],[Eigen arbeid]]=1,Tb_Activiteiten[[#Headers],[Eigen arbeid]],"")))</f>
        <v/>
      </c>
      <c r="AC1173" t="str">
        <f>IF(ISNUMBER(FIND("arbeid",Methode_Keuze)),"",IF(ISNUMBER(FIND("arbeid",Methode_Keuze)),"",IF(Tb_Activiteiten[[#This Row],[Projectmedewerker]]=1,Tb_Activiteiten[[#Headers],[Projectmedewerker]],"")))</f>
        <v/>
      </c>
      <c r="AD1173" t="str">
        <f>IF(ISNUMBER(FIND("arbeid",Methode_Keuze)),"",IF(ISNUMBER(FIND("arbeid",Methode_Keuze)),"",IF(Tb_Activiteiten[[#This Row],[Landbouwer]]=1,Tb_Activiteiten[[#Headers],[Landbouwer]],"")))</f>
        <v/>
      </c>
      <c r="AE1173" t="str">
        <f>IF(ISNUMBER(FIND("arbeid",Methode_Keuze)),"",IF(ISNUMBER(FIND("arbeid",Methode_Keuze)),"",IF(Tb_Activiteiten[[#This Row],[Adviseur]]=1,Tb_Activiteiten[[#Headers],[Adviseur]],"")))</f>
        <v/>
      </c>
      <c r="AF1173" t="str">
        <f>IF(ISNUMBER(FIND("arbeid",Methode_Keuze)),"",IF(ISNUMBER(FIND("arbeid",Methode_Keuze)),"",IF(Tb_Activiteiten[[#This Row],[Projectleider/Expert]]=1,Tb_Activiteiten[[#Headers],[Projectleider/Expert]],"")))</f>
        <v/>
      </c>
      <c r="AG1173" t="str">
        <f>IF(ISNUMBER(FIND("arbeid",Methode_Keuze)),"",IF(ISNUMBER(FIND("arbeid",Methode_Keuze)),"",IF(Tb_Activiteiten[[#This Row],[Arbeidskosten]]=1,Tb_Activiteiten[[#Headers],[Arbeidskosten]],"")))</f>
        <v/>
      </c>
      <c r="AH1173" t="str">
        <f>IF(ISNUMBER(FIND("arbeid",Methode_Keuze)),"",IF(ISNUMBER(FIND("arbeid",Methode_Keuze)),"",IF(Tb_Activiteiten[[#This Row],[Arbeidskosten op basis van IKS]]=1,Tb_Activiteiten[[#Headers],[Arbeidskosten op basis van IKS]],"")))</f>
        <v/>
      </c>
      <c r="AI1173" t="str">
        <f>IF(ISNUMBER(FIND("overige",Methode_Keuze)),"",IF(Tb_Activiteiten[[#This Row],[Kosten derden exclusief btw]]=1,Tb_Activiteiten[[#Headers],[Kosten derden exclusief btw]],""))</f>
        <v/>
      </c>
      <c r="AJ1173" t="str">
        <f>IF(ISNUMBER(FIND("overige",Methode_Keuze)),"",IF(Tb_Activiteiten[[#This Row],[Niet verrekenbare btw]]=1,Tb_Activiteiten[[#Headers],[Niet verrekenbare btw]],""))</f>
        <v/>
      </c>
      <c r="AK1173" t="str">
        <f>IF(ISNUMBER(FIND("overige",Methode_Keuze)),"",IF(Tb_Activiteiten[[#This Row],[Grondkosten]]=1,Tb_Activiteiten[[#Headers],[Grondkosten]],""))</f>
        <v/>
      </c>
      <c r="AL1173" t="str">
        <f>IF(ISNUMBER(FIND("overige",Methode_Keuze)),"",IF(Tb_Activiteiten[[#This Row],[Bijdrage in natura (overige)]]=1,Tb_Activiteiten[[#Headers],[Bijdrage in natura (overige)]],""))</f>
        <v/>
      </c>
      <c r="AM1173" t="str">
        <f>IF(ISNUMBER(FIND("overige",Methode_Keuze)),"",IF(Tb_Activiteiten[[#This Row],[Bijdrage in natura (vrijwilligers)]]=1,Tb_Activiteiten[[#Headers],[Bijdrage in natura (vrijwilligers)]],""))</f>
        <v/>
      </c>
      <c r="AN1173" t="str">
        <f>IF(ISNUMBER(FIND("overige",Methode_Keuze)),"",IF(Tb_Activiteiten[[#This Row],[Afschrijvingskosten]]=1,Tb_Activiteiten[[#Headers],[Afschrijvingskosten]],""))</f>
        <v/>
      </c>
    </row>
    <row r="1174" spans="1:40" x14ac:dyDescent="0.25">
      <c r="A1174" s="192"/>
      <c r="B1174" s="192"/>
      <c r="C1174" s="192"/>
      <c r="D1174" s="192"/>
      <c r="E1174" s="192"/>
      <c r="F1174" s="192"/>
      <c r="G1174" s="192"/>
      <c r="L1174" s="71"/>
      <c r="N1174" t="str">
        <f>IFERROR(IF(VLOOKUP(Tb_Activiteiten[[#This Row],[Openstelling]],Tb_Openstelling[],2,0)=1,1,""),"")</f>
        <v/>
      </c>
      <c r="AA1174" t="str">
        <f>IF(ISNUMBER(FIND("arbeid",Methode_Keuze)),"",IF(ISNUMBER(FIND("arbeid",Methode_Keuze)),"",IF(Tb_Activiteiten[[#This Row],[Loonkosten]]=1,Tb_Activiteiten[[#Headers],[Loonkosten]],"")))</f>
        <v/>
      </c>
      <c r="AB1174" t="str">
        <f>IF(ISNUMBER(FIND("arbeid",Methode_Keuze)),"",IF(ISNUMBER(FIND("arbeid",Methode_Keuze)),"",IF(Tb_Activiteiten[[#This Row],[Eigen arbeid]]=1,Tb_Activiteiten[[#Headers],[Eigen arbeid]],"")))</f>
        <v/>
      </c>
      <c r="AC1174" t="str">
        <f>IF(ISNUMBER(FIND("arbeid",Methode_Keuze)),"",IF(ISNUMBER(FIND("arbeid",Methode_Keuze)),"",IF(Tb_Activiteiten[[#This Row],[Projectmedewerker]]=1,Tb_Activiteiten[[#Headers],[Projectmedewerker]],"")))</f>
        <v/>
      </c>
      <c r="AD1174" t="str">
        <f>IF(ISNUMBER(FIND("arbeid",Methode_Keuze)),"",IF(ISNUMBER(FIND("arbeid",Methode_Keuze)),"",IF(Tb_Activiteiten[[#This Row],[Landbouwer]]=1,Tb_Activiteiten[[#Headers],[Landbouwer]],"")))</f>
        <v/>
      </c>
      <c r="AE1174" t="str">
        <f>IF(ISNUMBER(FIND("arbeid",Methode_Keuze)),"",IF(ISNUMBER(FIND("arbeid",Methode_Keuze)),"",IF(Tb_Activiteiten[[#This Row],[Adviseur]]=1,Tb_Activiteiten[[#Headers],[Adviseur]],"")))</f>
        <v/>
      </c>
      <c r="AF1174" t="str">
        <f>IF(ISNUMBER(FIND("arbeid",Methode_Keuze)),"",IF(ISNUMBER(FIND("arbeid",Methode_Keuze)),"",IF(Tb_Activiteiten[[#This Row],[Projectleider/Expert]]=1,Tb_Activiteiten[[#Headers],[Projectleider/Expert]],"")))</f>
        <v/>
      </c>
      <c r="AG1174" t="str">
        <f>IF(ISNUMBER(FIND("arbeid",Methode_Keuze)),"",IF(ISNUMBER(FIND("arbeid",Methode_Keuze)),"",IF(Tb_Activiteiten[[#This Row],[Arbeidskosten]]=1,Tb_Activiteiten[[#Headers],[Arbeidskosten]],"")))</f>
        <v/>
      </c>
      <c r="AH1174" t="str">
        <f>IF(ISNUMBER(FIND("arbeid",Methode_Keuze)),"",IF(ISNUMBER(FIND("arbeid",Methode_Keuze)),"",IF(Tb_Activiteiten[[#This Row],[Arbeidskosten op basis van IKS]]=1,Tb_Activiteiten[[#Headers],[Arbeidskosten op basis van IKS]],"")))</f>
        <v/>
      </c>
      <c r="AI1174" t="str">
        <f>IF(ISNUMBER(FIND("overige",Methode_Keuze)),"",IF(Tb_Activiteiten[[#This Row],[Kosten derden exclusief btw]]=1,Tb_Activiteiten[[#Headers],[Kosten derden exclusief btw]],""))</f>
        <v/>
      </c>
      <c r="AJ1174" t="str">
        <f>IF(ISNUMBER(FIND("overige",Methode_Keuze)),"",IF(Tb_Activiteiten[[#This Row],[Niet verrekenbare btw]]=1,Tb_Activiteiten[[#Headers],[Niet verrekenbare btw]],""))</f>
        <v/>
      </c>
      <c r="AK1174" t="str">
        <f>IF(ISNUMBER(FIND("overige",Methode_Keuze)),"",IF(Tb_Activiteiten[[#This Row],[Grondkosten]]=1,Tb_Activiteiten[[#Headers],[Grondkosten]],""))</f>
        <v/>
      </c>
      <c r="AL1174" t="str">
        <f>IF(ISNUMBER(FIND("overige",Methode_Keuze)),"",IF(Tb_Activiteiten[[#This Row],[Bijdrage in natura (overige)]]=1,Tb_Activiteiten[[#Headers],[Bijdrage in natura (overige)]],""))</f>
        <v/>
      </c>
      <c r="AM1174" t="str">
        <f>IF(ISNUMBER(FIND("overige",Methode_Keuze)),"",IF(Tb_Activiteiten[[#This Row],[Bijdrage in natura (vrijwilligers)]]=1,Tb_Activiteiten[[#Headers],[Bijdrage in natura (vrijwilligers)]],""))</f>
        <v/>
      </c>
      <c r="AN1174" t="str">
        <f>IF(ISNUMBER(FIND("overige",Methode_Keuze)),"",IF(Tb_Activiteiten[[#This Row],[Afschrijvingskosten]]=1,Tb_Activiteiten[[#Headers],[Afschrijvingskosten]],""))</f>
        <v/>
      </c>
    </row>
    <row r="1175" spans="1:40" x14ac:dyDescent="0.25">
      <c r="A1175" s="192"/>
      <c r="B1175" s="192"/>
      <c r="C1175" s="192"/>
      <c r="D1175" s="192"/>
      <c r="E1175" s="192"/>
      <c r="F1175" s="192"/>
      <c r="G1175" s="192"/>
      <c r="L1175" s="71"/>
      <c r="N1175" t="str">
        <f>IFERROR(IF(VLOOKUP(Tb_Activiteiten[[#This Row],[Openstelling]],Tb_Openstelling[],2,0)=1,1,""),"")</f>
        <v/>
      </c>
      <c r="AA1175" t="str">
        <f>IF(ISNUMBER(FIND("arbeid",Methode_Keuze)),"",IF(ISNUMBER(FIND("arbeid",Methode_Keuze)),"",IF(Tb_Activiteiten[[#This Row],[Loonkosten]]=1,Tb_Activiteiten[[#Headers],[Loonkosten]],"")))</f>
        <v/>
      </c>
      <c r="AB1175" t="str">
        <f>IF(ISNUMBER(FIND("arbeid",Methode_Keuze)),"",IF(ISNUMBER(FIND("arbeid",Methode_Keuze)),"",IF(Tb_Activiteiten[[#This Row],[Eigen arbeid]]=1,Tb_Activiteiten[[#Headers],[Eigen arbeid]],"")))</f>
        <v/>
      </c>
      <c r="AC1175" t="str">
        <f>IF(ISNUMBER(FIND("arbeid",Methode_Keuze)),"",IF(ISNUMBER(FIND("arbeid",Methode_Keuze)),"",IF(Tb_Activiteiten[[#This Row],[Projectmedewerker]]=1,Tb_Activiteiten[[#Headers],[Projectmedewerker]],"")))</f>
        <v/>
      </c>
      <c r="AD1175" t="str">
        <f>IF(ISNUMBER(FIND("arbeid",Methode_Keuze)),"",IF(ISNUMBER(FIND("arbeid",Methode_Keuze)),"",IF(Tb_Activiteiten[[#This Row],[Landbouwer]]=1,Tb_Activiteiten[[#Headers],[Landbouwer]],"")))</f>
        <v/>
      </c>
      <c r="AE1175" t="str">
        <f>IF(ISNUMBER(FIND("arbeid",Methode_Keuze)),"",IF(ISNUMBER(FIND("arbeid",Methode_Keuze)),"",IF(Tb_Activiteiten[[#This Row],[Adviseur]]=1,Tb_Activiteiten[[#Headers],[Adviseur]],"")))</f>
        <v/>
      </c>
      <c r="AF1175" t="str">
        <f>IF(ISNUMBER(FIND("arbeid",Methode_Keuze)),"",IF(ISNUMBER(FIND("arbeid",Methode_Keuze)),"",IF(Tb_Activiteiten[[#This Row],[Projectleider/Expert]]=1,Tb_Activiteiten[[#Headers],[Projectleider/Expert]],"")))</f>
        <v/>
      </c>
      <c r="AG1175" t="str">
        <f>IF(ISNUMBER(FIND("arbeid",Methode_Keuze)),"",IF(ISNUMBER(FIND("arbeid",Methode_Keuze)),"",IF(Tb_Activiteiten[[#This Row],[Arbeidskosten]]=1,Tb_Activiteiten[[#Headers],[Arbeidskosten]],"")))</f>
        <v/>
      </c>
      <c r="AH1175" t="str">
        <f>IF(ISNUMBER(FIND("arbeid",Methode_Keuze)),"",IF(ISNUMBER(FIND("arbeid",Methode_Keuze)),"",IF(Tb_Activiteiten[[#This Row],[Arbeidskosten op basis van IKS]]=1,Tb_Activiteiten[[#Headers],[Arbeidskosten op basis van IKS]],"")))</f>
        <v/>
      </c>
      <c r="AI1175" t="str">
        <f>IF(ISNUMBER(FIND("overige",Methode_Keuze)),"",IF(Tb_Activiteiten[[#This Row],[Kosten derden exclusief btw]]=1,Tb_Activiteiten[[#Headers],[Kosten derden exclusief btw]],""))</f>
        <v/>
      </c>
      <c r="AJ1175" t="str">
        <f>IF(ISNUMBER(FIND("overige",Methode_Keuze)),"",IF(Tb_Activiteiten[[#This Row],[Niet verrekenbare btw]]=1,Tb_Activiteiten[[#Headers],[Niet verrekenbare btw]],""))</f>
        <v/>
      </c>
      <c r="AK1175" t="str">
        <f>IF(ISNUMBER(FIND("overige",Methode_Keuze)),"",IF(Tb_Activiteiten[[#This Row],[Grondkosten]]=1,Tb_Activiteiten[[#Headers],[Grondkosten]],""))</f>
        <v/>
      </c>
      <c r="AL1175" t="str">
        <f>IF(ISNUMBER(FIND("overige",Methode_Keuze)),"",IF(Tb_Activiteiten[[#This Row],[Bijdrage in natura (overige)]]=1,Tb_Activiteiten[[#Headers],[Bijdrage in natura (overige)]],""))</f>
        <v/>
      </c>
      <c r="AM1175" t="str">
        <f>IF(ISNUMBER(FIND("overige",Methode_Keuze)),"",IF(Tb_Activiteiten[[#This Row],[Bijdrage in natura (vrijwilligers)]]=1,Tb_Activiteiten[[#Headers],[Bijdrage in natura (vrijwilligers)]],""))</f>
        <v/>
      </c>
      <c r="AN1175" t="str">
        <f>IF(ISNUMBER(FIND("overige",Methode_Keuze)),"",IF(Tb_Activiteiten[[#This Row],[Afschrijvingskosten]]=1,Tb_Activiteiten[[#Headers],[Afschrijvingskosten]],""))</f>
        <v/>
      </c>
    </row>
    <row r="1176" spans="1:40" x14ac:dyDescent="0.25">
      <c r="A1176" s="192"/>
      <c r="B1176" s="192"/>
      <c r="C1176" s="192"/>
      <c r="D1176" s="192"/>
      <c r="E1176" s="192"/>
      <c r="F1176" s="192"/>
      <c r="G1176" s="192"/>
      <c r="L1176" s="71"/>
      <c r="N1176" t="str">
        <f>IFERROR(IF(VLOOKUP(Tb_Activiteiten[[#This Row],[Openstelling]],Tb_Openstelling[],2,0)=1,1,""),"")</f>
        <v/>
      </c>
      <c r="AA1176" t="str">
        <f>IF(ISNUMBER(FIND("arbeid",Methode_Keuze)),"",IF(ISNUMBER(FIND("arbeid",Methode_Keuze)),"",IF(Tb_Activiteiten[[#This Row],[Loonkosten]]=1,Tb_Activiteiten[[#Headers],[Loonkosten]],"")))</f>
        <v/>
      </c>
      <c r="AB1176" t="str">
        <f>IF(ISNUMBER(FIND("arbeid",Methode_Keuze)),"",IF(ISNUMBER(FIND("arbeid",Methode_Keuze)),"",IF(Tb_Activiteiten[[#This Row],[Eigen arbeid]]=1,Tb_Activiteiten[[#Headers],[Eigen arbeid]],"")))</f>
        <v/>
      </c>
      <c r="AC1176" t="str">
        <f>IF(ISNUMBER(FIND("arbeid",Methode_Keuze)),"",IF(ISNUMBER(FIND("arbeid",Methode_Keuze)),"",IF(Tb_Activiteiten[[#This Row],[Projectmedewerker]]=1,Tb_Activiteiten[[#Headers],[Projectmedewerker]],"")))</f>
        <v/>
      </c>
      <c r="AD1176" t="str">
        <f>IF(ISNUMBER(FIND("arbeid",Methode_Keuze)),"",IF(ISNUMBER(FIND("arbeid",Methode_Keuze)),"",IF(Tb_Activiteiten[[#This Row],[Landbouwer]]=1,Tb_Activiteiten[[#Headers],[Landbouwer]],"")))</f>
        <v/>
      </c>
      <c r="AE1176" t="str">
        <f>IF(ISNUMBER(FIND("arbeid",Methode_Keuze)),"",IF(ISNUMBER(FIND("arbeid",Methode_Keuze)),"",IF(Tb_Activiteiten[[#This Row],[Adviseur]]=1,Tb_Activiteiten[[#Headers],[Adviseur]],"")))</f>
        <v/>
      </c>
      <c r="AF1176" t="str">
        <f>IF(ISNUMBER(FIND("arbeid",Methode_Keuze)),"",IF(ISNUMBER(FIND("arbeid",Methode_Keuze)),"",IF(Tb_Activiteiten[[#This Row],[Projectleider/Expert]]=1,Tb_Activiteiten[[#Headers],[Projectleider/Expert]],"")))</f>
        <v/>
      </c>
      <c r="AG1176" t="str">
        <f>IF(ISNUMBER(FIND("arbeid",Methode_Keuze)),"",IF(ISNUMBER(FIND("arbeid",Methode_Keuze)),"",IF(Tb_Activiteiten[[#This Row],[Arbeidskosten]]=1,Tb_Activiteiten[[#Headers],[Arbeidskosten]],"")))</f>
        <v/>
      </c>
      <c r="AH1176" t="str">
        <f>IF(ISNUMBER(FIND("arbeid",Methode_Keuze)),"",IF(ISNUMBER(FIND("arbeid",Methode_Keuze)),"",IF(Tb_Activiteiten[[#This Row],[Arbeidskosten op basis van IKS]]=1,Tb_Activiteiten[[#Headers],[Arbeidskosten op basis van IKS]],"")))</f>
        <v/>
      </c>
      <c r="AI1176" t="str">
        <f>IF(ISNUMBER(FIND("overige",Methode_Keuze)),"",IF(Tb_Activiteiten[[#This Row],[Kosten derden exclusief btw]]=1,Tb_Activiteiten[[#Headers],[Kosten derden exclusief btw]],""))</f>
        <v/>
      </c>
      <c r="AJ1176" t="str">
        <f>IF(ISNUMBER(FIND("overige",Methode_Keuze)),"",IF(Tb_Activiteiten[[#This Row],[Niet verrekenbare btw]]=1,Tb_Activiteiten[[#Headers],[Niet verrekenbare btw]],""))</f>
        <v/>
      </c>
      <c r="AK1176" t="str">
        <f>IF(ISNUMBER(FIND("overige",Methode_Keuze)),"",IF(Tb_Activiteiten[[#This Row],[Grondkosten]]=1,Tb_Activiteiten[[#Headers],[Grondkosten]],""))</f>
        <v/>
      </c>
      <c r="AL1176" t="str">
        <f>IF(ISNUMBER(FIND("overige",Methode_Keuze)),"",IF(Tb_Activiteiten[[#This Row],[Bijdrage in natura (overige)]]=1,Tb_Activiteiten[[#Headers],[Bijdrage in natura (overige)]],""))</f>
        <v/>
      </c>
      <c r="AM1176" t="str">
        <f>IF(ISNUMBER(FIND("overige",Methode_Keuze)),"",IF(Tb_Activiteiten[[#This Row],[Bijdrage in natura (vrijwilligers)]]=1,Tb_Activiteiten[[#Headers],[Bijdrage in natura (vrijwilligers)]],""))</f>
        <v/>
      </c>
      <c r="AN1176" t="str">
        <f>IF(ISNUMBER(FIND("overige",Methode_Keuze)),"",IF(Tb_Activiteiten[[#This Row],[Afschrijvingskosten]]=1,Tb_Activiteiten[[#Headers],[Afschrijvingskosten]],""))</f>
        <v/>
      </c>
    </row>
    <row r="1177" spans="1:40" x14ac:dyDescent="0.25">
      <c r="A1177" s="192"/>
      <c r="B1177" s="192"/>
      <c r="C1177" s="192"/>
      <c r="D1177" s="192"/>
      <c r="E1177" s="192"/>
      <c r="F1177" s="192"/>
      <c r="G1177" s="192"/>
      <c r="L1177" s="71"/>
      <c r="N1177" t="str">
        <f>IFERROR(IF(VLOOKUP(Tb_Activiteiten[[#This Row],[Openstelling]],Tb_Openstelling[],2,0)=1,1,""),"")</f>
        <v/>
      </c>
      <c r="AA1177" t="str">
        <f>IF(ISNUMBER(FIND("arbeid",Methode_Keuze)),"",IF(ISNUMBER(FIND("arbeid",Methode_Keuze)),"",IF(Tb_Activiteiten[[#This Row],[Loonkosten]]=1,Tb_Activiteiten[[#Headers],[Loonkosten]],"")))</f>
        <v/>
      </c>
      <c r="AB1177" t="str">
        <f>IF(ISNUMBER(FIND("arbeid",Methode_Keuze)),"",IF(ISNUMBER(FIND("arbeid",Methode_Keuze)),"",IF(Tb_Activiteiten[[#This Row],[Eigen arbeid]]=1,Tb_Activiteiten[[#Headers],[Eigen arbeid]],"")))</f>
        <v/>
      </c>
      <c r="AC1177" t="str">
        <f>IF(ISNUMBER(FIND("arbeid",Methode_Keuze)),"",IF(ISNUMBER(FIND("arbeid",Methode_Keuze)),"",IF(Tb_Activiteiten[[#This Row],[Projectmedewerker]]=1,Tb_Activiteiten[[#Headers],[Projectmedewerker]],"")))</f>
        <v/>
      </c>
      <c r="AD1177" t="str">
        <f>IF(ISNUMBER(FIND("arbeid",Methode_Keuze)),"",IF(ISNUMBER(FIND("arbeid",Methode_Keuze)),"",IF(Tb_Activiteiten[[#This Row],[Landbouwer]]=1,Tb_Activiteiten[[#Headers],[Landbouwer]],"")))</f>
        <v/>
      </c>
      <c r="AE1177" t="str">
        <f>IF(ISNUMBER(FIND("arbeid",Methode_Keuze)),"",IF(ISNUMBER(FIND("arbeid",Methode_Keuze)),"",IF(Tb_Activiteiten[[#This Row],[Adviseur]]=1,Tb_Activiteiten[[#Headers],[Adviseur]],"")))</f>
        <v/>
      </c>
      <c r="AF1177" t="str">
        <f>IF(ISNUMBER(FIND("arbeid",Methode_Keuze)),"",IF(ISNUMBER(FIND("arbeid",Methode_Keuze)),"",IF(Tb_Activiteiten[[#This Row],[Projectleider/Expert]]=1,Tb_Activiteiten[[#Headers],[Projectleider/Expert]],"")))</f>
        <v/>
      </c>
      <c r="AG1177" t="str">
        <f>IF(ISNUMBER(FIND("arbeid",Methode_Keuze)),"",IF(ISNUMBER(FIND("arbeid",Methode_Keuze)),"",IF(Tb_Activiteiten[[#This Row],[Arbeidskosten]]=1,Tb_Activiteiten[[#Headers],[Arbeidskosten]],"")))</f>
        <v/>
      </c>
      <c r="AH1177" t="str">
        <f>IF(ISNUMBER(FIND("arbeid",Methode_Keuze)),"",IF(ISNUMBER(FIND("arbeid",Methode_Keuze)),"",IF(Tb_Activiteiten[[#This Row],[Arbeidskosten op basis van IKS]]=1,Tb_Activiteiten[[#Headers],[Arbeidskosten op basis van IKS]],"")))</f>
        <v/>
      </c>
      <c r="AI1177" t="str">
        <f>IF(ISNUMBER(FIND("overige",Methode_Keuze)),"",IF(Tb_Activiteiten[[#This Row],[Kosten derden exclusief btw]]=1,Tb_Activiteiten[[#Headers],[Kosten derden exclusief btw]],""))</f>
        <v/>
      </c>
      <c r="AJ1177" t="str">
        <f>IF(ISNUMBER(FIND("overige",Methode_Keuze)),"",IF(Tb_Activiteiten[[#This Row],[Niet verrekenbare btw]]=1,Tb_Activiteiten[[#Headers],[Niet verrekenbare btw]],""))</f>
        <v/>
      </c>
      <c r="AK1177" t="str">
        <f>IF(ISNUMBER(FIND("overige",Methode_Keuze)),"",IF(Tb_Activiteiten[[#This Row],[Grondkosten]]=1,Tb_Activiteiten[[#Headers],[Grondkosten]],""))</f>
        <v/>
      </c>
      <c r="AL1177" t="str">
        <f>IF(ISNUMBER(FIND("overige",Methode_Keuze)),"",IF(Tb_Activiteiten[[#This Row],[Bijdrage in natura (overige)]]=1,Tb_Activiteiten[[#Headers],[Bijdrage in natura (overige)]],""))</f>
        <v/>
      </c>
      <c r="AM1177" t="str">
        <f>IF(ISNUMBER(FIND("overige",Methode_Keuze)),"",IF(Tb_Activiteiten[[#This Row],[Bijdrage in natura (vrijwilligers)]]=1,Tb_Activiteiten[[#Headers],[Bijdrage in natura (vrijwilligers)]],""))</f>
        <v/>
      </c>
      <c r="AN1177" t="str">
        <f>IF(ISNUMBER(FIND("overige",Methode_Keuze)),"",IF(Tb_Activiteiten[[#This Row],[Afschrijvingskosten]]=1,Tb_Activiteiten[[#Headers],[Afschrijvingskosten]],""))</f>
        <v/>
      </c>
    </row>
    <row r="1178" spans="1:40" x14ac:dyDescent="0.25">
      <c r="A1178" s="192"/>
      <c r="B1178" s="192"/>
      <c r="C1178" s="192"/>
      <c r="D1178" s="192"/>
      <c r="E1178" s="192"/>
      <c r="F1178" s="192"/>
      <c r="G1178" s="192"/>
      <c r="L1178" s="71"/>
      <c r="N1178" t="str">
        <f>IFERROR(IF(VLOOKUP(Tb_Activiteiten[[#This Row],[Openstelling]],Tb_Openstelling[],2,0)=1,1,""),"")</f>
        <v/>
      </c>
      <c r="AA1178" t="str">
        <f>IF(ISNUMBER(FIND("arbeid",Methode_Keuze)),"",IF(ISNUMBER(FIND("arbeid",Methode_Keuze)),"",IF(Tb_Activiteiten[[#This Row],[Loonkosten]]=1,Tb_Activiteiten[[#Headers],[Loonkosten]],"")))</f>
        <v/>
      </c>
      <c r="AB1178" t="str">
        <f>IF(ISNUMBER(FIND("arbeid",Methode_Keuze)),"",IF(ISNUMBER(FIND("arbeid",Methode_Keuze)),"",IF(Tb_Activiteiten[[#This Row],[Eigen arbeid]]=1,Tb_Activiteiten[[#Headers],[Eigen arbeid]],"")))</f>
        <v/>
      </c>
      <c r="AC1178" t="str">
        <f>IF(ISNUMBER(FIND("arbeid",Methode_Keuze)),"",IF(ISNUMBER(FIND("arbeid",Methode_Keuze)),"",IF(Tb_Activiteiten[[#This Row],[Projectmedewerker]]=1,Tb_Activiteiten[[#Headers],[Projectmedewerker]],"")))</f>
        <v/>
      </c>
      <c r="AD1178" t="str">
        <f>IF(ISNUMBER(FIND("arbeid",Methode_Keuze)),"",IF(ISNUMBER(FIND("arbeid",Methode_Keuze)),"",IF(Tb_Activiteiten[[#This Row],[Landbouwer]]=1,Tb_Activiteiten[[#Headers],[Landbouwer]],"")))</f>
        <v/>
      </c>
      <c r="AE1178" t="str">
        <f>IF(ISNUMBER(FIND("arbeid",Methode_Keuze)),"",IF(ISNUMBER(FIND("arbeid",Methode_Keuze)),"",IF(Tb_Activiteiten[[#This Row],[Adviseur]]=1,Tb_Activiteiten[[#Headers],[Adviseur]],"")))</f>
        <v/>
      </c>
      <c r="AF1178" t="str">
        <f>IF(ISNUMBER(FIND("arbeid",Methode_Keuze)),"",IF(ISNUMBER(FIND("arbeid",Methode_Keuze)),"",IF(Tb_Activiteiten[[#This Row],[Projectleider/Expert]]=1,Tb_Activiteiten[[#Headers],[Projectleider/Expert]],"")))</f>
        <v/>
      </c>
      <c r="AG1178" t="str">
        <f>IF(ISNUMBER(FIND("arbeid",Methode_Keuze)),"",IF(ISNUMBER(FIND("arbeid",Methode_Keuze)),"",IF(Tb_Activiteiten[[#This Row],[Arbeidskosten]]=1,Tb_Activiteiten[[#Headers],[Arbeidskosten]],"")))</f>
        <v/>
      </c>
      <c r="AH1178" t="str">
        <f>IF(ISNUMBER(FIND("arbeid",Methode_Keuze)),"",IF(ISNUMBER(FIND("arbeid",Methode_Keuze)),"",IF(Tb_Activiteiten[[#This Row],[Arbeidskosten op basis van IKS]]=1,Tb_Activiteiten[[#Headers],[Arbeidskosten op basis van IKS]],"")))</f>
        <v/>
      </c>
      <c r="AI1178" t="str">
        <f>IF(ISNUMBER(FIND("overige",Methode_Keuze)),"",IF(Tb_Activiteiten[[#This Row],[Kosten derden exclusief btw]]=1,Tb_Activiteiten[[#Headers],[Kosten derden exclusief btw]],""))</f>
        <v/>
      </c>
      <c r="AJ1178" t="str">
        <f>IF(ISNUMBER(FIND("overige",Methode_Keuze)),"",IF(Tb_Activiteiten[[#This Row],[Niet verrekenbare btw]]=1,Tb_Activiteiten[[#Headers],[Niet verrekenbare btw]],""))</f>
        <v/>
      </c>
      <c r="AK1178" t="str">
        <f>IF(ISNUMBER(FIND("overige",Methode_Keuze)),"",IF(Tb_Activiteiten[[#This Row],[Grondkosten]]=1,Tb_Activiteiten[[#Headers],[Grondkosten]],""))</f>
        <v/>
      </c>
      <c r="AL1178" t="str">
        <f>IF(ISNUMBER(FIND("overige",Methode_Keuze)),"",IF(Tb_Activiteiten[[#This Row],[Bijdrage in natura (overige)]]=1,Tb_Activiteiten[[#Headers],[Bijdrage in natura (overige)]],""))</f>
        <v/>
      </c>
      <c r="AM1178" t="str">
        <f>IF(ISNUMBER(FIND("overige",Methode_Keuze)),"",IF(Tb_Activiteiten[[#This Row],[Bijdrage in natura (vrijwilligers)]]=1,Tb_Activiteiten[[#Headers],[Bijdrage in natura (vrijwilligers)]],""))</f>
        <v/>
      </c>
      <c r="AN1178" t="str">
        <f>IF(ISNUMBER(FIND("overige",Methode_Keuze)),"",IF(Tb_Activiteiten[[#This Row],[Afschrijvingskosten]]=1,Tb_Activiteiten[[#Headers],[Afschrijvingskosten]],""))</f>
        <v/>
      </c>
    </row>
    <row r="1179" spans="1:40" x14ac:dyDescent="0.25">
      <c r="A1179" s="192"/>
      <c r="B1179" s="192"/>
      <c r="C1179" s="192"/>
      <c r="D1179" s="192"/>
      <c r="E1179" s="192"/>
      <c r="F1179" s="192"/>
      <c r="G1179" s="192"/>
      <c r="L1179" s="71"/>
      <c r="N1179" t="str">
        <f>IFERROR(IF(VLOOKUP(Tb_Activiteiten[[#This Row],[Openstelling]],Tb_Openstelling[],2,0)=1,1,""),"")</f>
        <v/>
      </c>
      <c r="AA1179" t="str">
        <f>IF(ISNUMBER(FIND("arbeid",Methode_Keuze)),"",IF(ISNUMBER(FIND("arbeid",Methode_Keuze)),"",IF(Tb_Activiteiten[[#This Row],[Loonkosten]]=1,Tb_Activiteiten[[#Headers],[Loonkosten]],"")))</f>
        <v/>
      </c>
      <c r="AB1179" t="str">
        <f>IF(ISNUMBER(FIND("arbeid",Methode_Keuze)),"",IF(ISNUMBER(FIND("arbeid",Methode_Keuze)),"",IF(Tb_Activiteiten[[#This Row],[Eigen arbeid]]=1,Tb_Activiteiten[[#Headers],[Eigen arbeid]],"")))</f>
        <v/>
      </c>
      <c r="AC1179" t="str">
        <f>IF(ISNUMBER(FIND("arbeid",Methode_Keuze)),"",IF(ISNUMBER(FIND("arbeid",Methode_Keuze)),"",IF(Tb_Activiteiten[[#This Row],[Projectmedewerker]]=1,Tb_Activiteiten[[#Headers],[Projectmedewerker]],"")))</f>
        <v/>
      </c>
      <c r="AD1179" t="str">
        <f>IF(ISNUMBER(FIND("arbeid",Methode_Keuze)),"",IF(ISNUMBER(FIND("arbeid",Methode_Keuze)),"",IF(Tb_Activiteiten[[#This Row],[Landbouwer]]=1,Tb_Activiteiten[[#Headers],[Landbouwer]],"")))</f>
        <v/>
      </c>
      <c r="AE1179" t="str">
        <f>IF(ISNUMBER(FIND("arbeid",Methode_Keuze)),"",IF(ISNUMBER(FIND("arbeid",Methode_Keuze)),"",IF(Tb_Activiteiten[[#This Row],[Adviseur]]=1,Tb_Activiteiten[[#Headers],[Adviseur]],"")))</f>
        <v/>
      </c>
      <c r="AF1179" t="str">
        <f>IF(ISNUMBER(FIND("arbeid",Methode_Keuze)),"",IF(ISNUMBER(FIND("arbeid",Methode_Keuze)),"",IF(Tb_Activiteiten[[#This Row],[Projectleider/Expert]]=1,Tb_Activiteiten[[#Headers],[Projectleider/Expert]],"")))</f>
        <v/>
      </c>
      <c r="AG1179" t="str">
        <f>IF(ISNUMBER(FIND("arbeid",Methode_Keuze)),"",IF(ISNUMBER(FIND("arbeid",Methode_Keuze)),"",IF(Tb_Activiteiten[[#This Row],[Arbeidskosten]]=1,Tb_Activiteiten[[#Headers],[Arbeidskosten]],"")))</f>
        <v/>
      </c>
      <c r="AH1179" t="str">
        <f>IF(ISNUMBER(FIND("arbeid",Methode_Keuze)),"",IF(ISNUMBER(FIND("arbeid",Methode_Keuze)),"",IF(Tb_Activiteiten[[#This Row],[Arbeidskosten op basis van IKS]]=1,Tb_Activiteiten[[#Headers],[Arbeidskosten op basis van IKS]],"")))</f>
        <v/>
      </c>
      <c r="AI1179" t="str">
        <f>IF(ISNUMBER(FIND("overige",Methode_Keuze)),"",IF(Tb_Activiteiten[[#This Row],[Kosten derden exclusief btw]]=1,Tb_Activiteiten[[#Headers],[Kosten derden exclusief btw]],""))</f>
        <v/>
      </c>
      <c r="AJ1179" t="str">
        <f>IF(ISNUMBER(FIND("overige",Methode_Keuze)),"",IF(Tb_Activiteiten[[#This Row],[Niet verrekenbare btw]]=1,Tb_Activiteiten[[#Headers],[Niet verrekenbare btw]],""))</f>
        <v/>
      </c>
      <c r="AK1179" t="str">
        <f>IF(ISNUMBER(FIND("overige",Methode_Keuze)),"",IF(Tb_Activiteiten[[#This Row],[Grondkosten]]=1,Tb_Activiteiten[[#Headers],[Grondkosten]],""))</f>
        <v/>
      </c>
      <c r="AL1179" t="str">
        <f>IF(ISNUMBER(FIND("overige",Methode_Keuze)),"",IF(Tb_Activiteiten[[#This Row],[Bijdrage in natura (overige)]]=1,Tb_Activiteiten[[#Headers],[Bijdrage in natura (overige)]],""))</f>
        <v/>
      </c>
      <c r="AM1179" t="str">
        <f>IF(ISNUMBER(FIND("overige",Methode_Keuze)),"",IF(Tb_Activiteiten[[#This Row],[Bijdrage in natura (vrijwilligers)]]=1,Tb_Activiteiten[[#Headers],[Bijdrage in natura (vrijwilligers)]],""))</f>
        <v/>
      </c>
      <c r="AN1179" t="str">
        <f>IF(ISNUMBER(FIND("overige",Methode_Keuze)),"",IF(Tb_Activiteiten[[#This Row],[Afschrijvingskosten]]=1,Tb_Activiteiten[[#Headers],[Afschrijvingskosten]],""))</f>
        <v/>
      </c>
    </row>
    <row r="1180" spans="1:40" x14ac:dyDescent="0.25">
      <c r="A1180" s="192"/>
      <c r="B1180" s="192"/>
      <c r="C1180" s="192"/>
      <c r="D1180" s="192"/>
      <c r="E1180" s="192"/>
      <c r="F1180" s="192"/>
      <c r="G1180" s="192"/>
      <c r="L1180" s="71"/>
      <c r="N1180" t="str">
        <f>IFERROR(IF(VLOOKUP(Tb_Activiteiten[[#This Row],[Openstelling]],Tb_Openstelling[],2,0)=1,1,""),"")</f>
        <v/>
      </c>
      <c r="AA1180" t="str">
        <f>IF(ISNUMBER(FIND("arbeid",Methode_Keuze)),"",IF(ISNUMBER(FIND("arbeid",Methode_Keuze)),"",IF(Tb_Activiteiten[[#This Row],[Loonkosten]]=1,Tb_Activiteiten[[#Headers],[Loonkosten]],"")))</f>
        <v/>
      </c>
      <c r="AB1180" t="str">
        <f>IF(ISNUMBER(FIND("arbeid",Methode_Keuze)),"",IF(ISNUMBER(FIND("arbeid",Methode_Keuze)),"",IF(Tb_Activiteiten[[#This Row],[Eigen arbeid]]=1,Tb_Activiteiten[[#Headers],[Eigen arbeid]],"")))</f>
        <v/>
      </c>
      <c r="AC1180" t="str">
        <f>IF(ISNUMBER(FIND("arbeid",Methode_Keuze)),"",IF(ISNUMBER(FIND("arbeid",Methode_Keuze)),"",IF(Tb_Activiteiten[[#This Row],[Projectmedewerker]]=1,Tb_Activiteiten[[#Headers],[Projectmedewerker]],"")))</f>
        <v/>
      </c>
      <c r="AD1180" t="str">
        <f>IF(ISNUMBER(FIND("arbeid",Methode_Keuze)),"",IF(ISNUMBER(FIND("arbeid",Methode_Keuze)),"",IF(Tb_Activiteiten[[#This Row],[Landbouwer]]=1,Tb_Activiteiten[[#Headers],[Landbouwer]],"")))</f>
        <v/>
      </c>
      <c r="AE1180" t="str">
        <f>IF(ISNUMBER(FIND("arbeid",Methode_Keuze)),"",IF(ISNUMBER(FIND("arbeid",Methode_Keuze)),"",IF(Tb_Activiteiten[[#This Row],[Adviseur]]=1,Tb_Activiteiten[[#Headers],[Adviseur]],"")))</f>
        <v/>
      </c>
      <c r="AF1180" t="str">
        <f>IF(ISNUMBER(FIND("arbeid",Methode_Keuze)),"",IF(ISNUMBER(FIND("arbeid",Methode_Keuze)),"",IF(Tb_Activiteiten[[#This Row],[Projectleider/Expert]]=1,Tb_Activiteiten[[#Headers],[Projectleider/Expert]],"")))</f>
        <v/>
      </c>
      <c r="AG1180" t="str">
        <f>IF(ISNUMBER(FIND("arbeid",Methode_Keuze)),"",IF(ISNUMBER(FIND("arbeid",Methode_Keuze)),"",IF(Tb_Activiteiten[[#This Row],[Arbeidskosten]]=1,Tb_Activiteiten[[#Headers],[Arbeidskosten]],"")))</f>
        <v/>
      </c>
      <c r="AH1180" t="str">
        <f>IF(ISNUMBER(FIND("arbeid",Methode_Keuze)),"",IF(ISNUMBER(FIND("arbeid",Methode_Keuze)),"",IF(Tb_Activiteiten[[#This Row],[Arbeidskosten op basis van IKS]]=1,Tb_Activiteiten[[#Headers],[Arbeidskosten op basis van IKS]],"")))</f>
        <v/>
      </c>
      <c r="AI1180" t="str">
        <f>IF(ISNUMBER(FIND("overige",Methode_Keuze)),"",IF(Tb_Activiteiten[[#This Row],[Kosten derden exclusief btw]]=1,Tb_Activiteiten[[#Headers],[Kosten derden exclusief btw]],""))</f>
        <v/>
      </c>
      <c r="AJ1180" t="str">
        <f>IF(ISNUMBER(FIND("overige",Methode_Keuze)),"",IF(Tb_Activiteiten[[#This Row],[Niet verrekenbare btw]]=1,Tb_Activiteiten[[#Headers],[Niet verrekenbare btw]],""))</f>
        <v/>
      </c>
      <c r="AK1180" t="str">
        <f>IF(ISNUMBER(FIND("overige",Methode_Keuze)),"",IF(Tb_Activiteiten[[#This Row],[Grondkosten]]=1,Tb_Activiteiten[[#Headers],[Grondkosten]],""))</f>
        <v/>
      </c>
      <c r="AL1180" t="str">
        <f>IF(ISNUMBER(FIND("overige",Methode_Keuze)),"",IF(Tb_Activiteiten[[#This Row],[Bijdrage in natura (overige)]]=1,Tb_Activiteiten[[#Headers],[Bijdrage in natura (overige)]],""))</f>
        <v/>
      </c>
      <c r="AM1180" t="str">
        <f>IF(ISNUMBER(FIND("overige",Methode_Keuze)),"",IF(Tb_Activiteiten[[#This Row],[Bijdrage in natura (vrijwilligers)]]=1,Tb_Activiteiten[[#Headers],[Bijdrage in natura (vrijwilligers)]],""))</f>
        <v/>
      </c>
      <c r="AN1180" t="str">
        <f>IF(ISNUMBER(FIND("overige",Methode_Keuze)),"",IF(Tb_Activiteiten[[#This Row],[Afschrijvingskosten]]=1,Tb_Activiteiten[[#Headers],[Afschrijvingskosten]],""))</f>
        <v/>
      </c>
    </row>
    <row r="1181" spans="1:40" x14ac:dyDescent="0.25">
      <c r="A1181" s="192"/>
      <c r="B1181" s="192"/>
      <c r="C1181" s="192"/>
      <c r="D1181" s="192"/>
      <c r="E1181" s="192"/>
      <c r="F1181" s="192"/>
      <c r="G1181" s="192"/>
      <c r="L1181" s="71"/>
      <c r="N1181" t="str">
        <f>IFERROR(IF(VLOOKUP(Tb_Activiteiten[[#This Row],[Openstelling]],Tb_Openstelling[],2,0)=1,1,""),"")</f>
        <v/>
      </c>
      <c r="AA1181" t="str">
        <f>IF(ISNUMBER(FIND("arbeid",Methode_Keuze)),"",IF(ISNUMBER(FIND("arbeid",Methode_Keuze)),"",IF(Tb_Activiteiten[[#This Row],[Loonkosten]]=1,Tb_Activiteiten[[#Headers],[Loonkosten]],"")))</f>
        <v/>
      </c>
      <c r="AB1181" t="str">
        <f>IF(ISNUMBER(FIND("arbeid",Methode_Keuze)),"",IF(ISNUMBER(FIND("arbeid",Methode_Keuze)),"",IF(Tb_Activiteiten[[#This Row],[Eigen arbeid]]=1,Tb_Activiteiten[[#Headers],[Eigen arbeid]],"")))</f>
        <v/>
      </c>
      <c r="AC1181" t="str">
        <f>IF(ISNUMBER(FIND("arbeid",Methode_Keuze)),"",IF(ISNUMBER(FIND("arbeid",Methode_Keuze)),"",IF(Tb_Activiteiten[[#This Row],[Projectmedewerker]]=1,Tb_Activiteiten[[#Headers],[Projectmedewerker]],"")))</f>
        <v/>
      </c>
      <c r="AD1181" t="str">
        <f>IF(ISNUMBER(FIND("arbeid",Methode_Keuze)),"",IF(ISNUMBER(FIND("arbeid",Methode_Keuze)),"",IF(Tb_Activiteiten[[#This Row],[Landbouwer]]=1,Tb_Activiteiten[[#Headers],[Landbouwer]],"")))</f>
        <v/>
      </c>
      <c r="AE1181" t="str">
        <f>IF(ISNUMBER(FIND("arbeid",Methode_Keuze)),"",IF(ISNUMBER(FIND("arbeid",Methode_Keuze)),"",IF(Tb_Activiteiten[[#This Row],[Adviseur]]=1,Tb_Activiteiten[[#Headers],[Adviseur]],"")))</f>
        <v/>
      </c>
      <c r="AF1181" t="str">
        <f>IF(ISNUMBER(FIND("arbeid",Methode_Keuze)),"",IF(ISNUMBER(FIND("arbeid",Methode_Keuze)),"",IF(Tb_Activiteiten[[#This Row],[Projectleider/Expert]]=1,Tb_Activiteiten[[#Headers],[Projectleider/Expert]],"")))</f>
        <v/>
      </c>
      <c r="AG1181" t="str">
        <f>IF(ISNUMBER(FIND("arbeid",Methode_Keuze)),"",IF(ISNUMBER(FIND("arbeid",Methode_Keuze)),"",IF(Tb_Activiteiten[[#This Row],[Arbeidskosten]]=1,Tb_Activiteiten[[#Headers],[Arbeidskosten]],"")))</f>
        <v/>
      </c>
      <c r="AH1181" t="str">
        <f>IF(ISNUMBER(FIND("arbeid",Methode_Keuze)),"",IF(ISNUMBER(FIND("arbeid",Methode_Keuze)),"",IF(Tb_Activiteiten[[#This Row],[Arbeidskosten op basis van IKS]]=1,Tb_Activiteiten[[#Headers],[Arbeidskosten op basis van IKS]],"")))</f>
        <v/>
      </c>
      <c r="AI1181" t="str">
        <f>IF(ISNUMBER(FIND("overige",Methode_Keuze)),"",IF(Tb_Activiteiten[[#This Row],[Kosten derden exclusief btw]]=1,Tb_Activiteiten[[#Headers],[Kosten derden exclusief btw]],""))</f>
        <v/>
      </c>
      <c r="AJ1181" t="str">
        <f>IF(ISNUMBER(FIND("overige",Methode_Keuze)),"",IF(Tb_Activiteiten[[#This Row],[Niet verrekenbare btw]]=1,Tb_Activiteiten[[#Headers],[Niet verrekenbare btw]],""))</f>
        <v/>
      </c>
      <c r="AK1181" t="str">
        <f>IF(ISNUMBER(FIND("overige",Methode_Keuze)),"",IF(Tb_Activiteiten[[#This Row],[Grondkosten]]=1,Tb_Activiteiten[[#Headers],[Grondkosten]],""))</f>
        <v/>
      </c>
      <c r="AL1181" t="str">
        <f>IF(ISNUMBER(FIND("overige",Methode_Keuze)),"",IF(Tb_Activiteiten[[#This Row],[Bijdrage in natura (overige)]]=1,Tb_Activiteiten[[#Headers],[Bijdrage in natura (overige)]],""))</f>
        <v/>
      </c>
      <c r="AM1181" t="str">
        <f>IF(ISNUMBER(FIND("overige",Methode_Keuze)),"",IF(Tb_Activiteiten[[#This Row],[Bijdrage in natura (vrijwilligers)]]=1,Tb_Activiteiten[[#Headers],[Bijdrage in natura (vrijwilligers)]],""))</f>
        <v/>
      </c>
      <c r="AN1181" t="str">
        <f>IF(ISNUMBER(FIND("overige",Methode_Keuze)),"",IF(Tb_Activiteiten[[#This Row],[Afschrijvingskosten]]=1,Tb_Activiteiten[[#Headers],[Afschrijvingskosten]],""))</f>
        <v/>
      </c>
    </row>
    <row r="1182" spans="1:40" x14ac:dyDescent="0.25">
      <c r="A1182" s="192"/>
      <c r="B1182" s="192"/>
      <c r="C1182" s="192"/>
      <c r="D1182" s="192"/>
      <c r="E1182" s="192"/>
      <c r="F1182" s="192"/>
      <c r="G1182" s="192"/>
      <c r="L1182" s="71"/>
      <c r="N1182" t="str">
        <f>IFERROR(IF(VLOOKUP(Tb_Activiteiten[[#This Row],[Openstelling]],Tb_Openstelling[],2,0)=1,1,""),"")</f>
        <v/>
      </c>
      <c r="AA1182" t="str">
        <f>IF(ISNUMBER(FIND("arbeid",Methode_Keuze)),"",IF(ISNUMBER(FIND("arbeid",Methode_Keuze)),"",IF(Tb_Activiteiten[[#This Row],[Loonkosten]]=1,Tb_Activiteiten[[#Headers],[Loonkosten]],"")))</f>
        <v/>
      </c>
      <c r="AB1182" t="str">
        <f>IF(ISNUMBER(FIND("arbeid",Methode_Keuze)),"",IF(ISNUMBER(FIND("arbeid",Methode_Keuze)),"",IF(Tb_Activiteiten[[#This Row],[Eigen arbeid]]=1,Tb_Activiteiten[[#Headers],[Eigen arbeid]],"")))</f>
        <v/>
      </c>
      <c r="AC1182" t="str">
        <f>IF(ISNUMBER(FIND("arbeid",Methode_Keuze)),"",IF(ISNUMBER(FIND("arbeid",Methode_Keuze)),"",IF(Tb_Activiteiten[[#This Row],[Projectmedewerker]]=1,Tb_Activiteiten[[#Headers],[Projectmedewerker]],"")))</f>
        <v/>
      </c>
      <c r="AD1182" t="str">
        <f>IF(ISNUMBER(FIND("arbeid",Methode_Keuze)),"",IF(ISNUMBER(FIND("arbeid",Methode_Keuze)),"",IF(Tb_Activiteiten[[#This Row],[Landbouwer]]=1,Tb_Activiteiten[[#Headers],[Landbouwer]],"")))</f>
        <v/>
      </c>
      <c r="AE1182" t="str">
        <f>IF(ISNUMBER(FIND("arbeid",Methode_Keuze)),"",IF(ISNUMBER(FIND("arbeid",Methode_Keuze)),"",IF(Tb_Activiteiten[[#This Row],[Adviseur]]=1,Tb_Activiteiten[[#Headers],[Adviseur]],"")))</f>
        <v/>
      </c>
      <c r="AF1182" t="str">
        <f>IF(ISNUMBER(FIND("arbeid",Methode_Keuze)),"",IF(ISNUMBER(FIND("arbeid",Methode_Keuze)),"",IF(Tb_Activiteiten[[#This Row],[Projectleider/Expert]]=1,Tb_Activiteiten[[#Headers],[Projectleider/Expert]],"")))</f>
        <v/>
      </c>
      <c r="AG1182" t="str">
        <f>IF(ISNUMBER(FIND("arbeid",Methode_Keuze)),"",IF(ISNUMBER(FIND("arbeid",Methode_Keuze)),"",IF(Tb_Activiteiten[[#This Row],[Arbeidskosten]]=1,Tb_Activiteiten[[#Headers],[Arbeidskosten]],"")))</f>
        <v/>
      </c>
      <c r="AH1182" t="str">
        <f>IF(ISNUMBER(FIND("arbeid",Methode_Keuze)),"",IF(ISNUMBER(FIND("arbeid",Methode_Keuze)),"",IF(Tb_Activiteiten[[#This Row],[Arbeidskosten op basis van IKS]]=1,Tb_Activiteiten[[#Headers],[Arbeidskosten op basis van IKS]],"")))</f>
        <v/>
      </c>
      <c r="AI1182" t="str">
        <f>IF(ISNUMBER(FIND("overige",Methode_Keuze)),"",IF(Tb_Activiteiten[[#This Row],[Kosten derden exclusief btw]]=1,Tb_Activiteiten[[#Headers],[Kosten derden exclusief btw]],""))</f>
        <v/>
      </c>
      <c r="AJ1182" t="str">
        <f>IF(ISNUMBER(FIND("overige",Methode_Keuze)),"",IF(Tb_Activiteiten[[#This Row],[Niet verrekenbare btw]]=1,Tb_Activiteiten[[#Headers],[Niet verrekenbare btw]],""))</f>
        <v/>
      </c>
      <c r="AK1182" t="str">
        <f>IF(ISNUMBER(FIND("overige",Methode_Keuze)),"",IF(Tb_Activiteiten[[#This Row],[Grondkosten]]=1,Tb_Activiteiten[[#Headers],[Grondkosten]],""))</f>
        <v/>
      </c>
      <c r="AL1182" t="str">
        <f>IF(ISNUMBER(FIND("overige",Methode_Keuze)),"",IF(Tb_Activiteiten[[#This Row],[Bijdrage in natura (overige)]]=1,Tb_Activiteiten[[#Headers],[Bijdrage in natura (overige)]],""))</f>
        <v/>
      </c>
      <c r="AM1182" t="str">
        <f>IF(ISNUMBER(FIND("overige",Methode_Keuze)),"",IF(Tb_Activiteiten[[#This Row],[Bijdrage in natura (vrijwilligers)]]=1,Tb_Activiteiten[[#Headers],[Bijdrage in natura (vrijwilligers)]],""))</f>
        <v/>
      </c>
      <c r="AN1182" t="str">
        <f>IF(ISNUMBER(FIND("overige",Methode_Keuze)),"",IF(Tb_Activiteiten[[#This Row],[Afschrijvingskosten]]=1,Tb_Activiteiten[[#Headers],[Afschrijvingskosten]],""))</f>
        <v/>
      </c>
    </row>
    <row r="1183" spans="1:40" x14ac:dyDescent="0.25">
      <c r="A1183" s="192"/>
      <c r="B1183" s="192"/>
      <c r="C1183" s="192"/>
      <c r="D1183" s="192"/>
      <c r="E1183" s="192"/>
      <c r="F1183" s="192"/>
      <c r="G1183" s="192"/>
      <c r="L1183" s="71"/>
      <c r="N1183" t="str">
        <f>IFERROR(IF(VLOOKUP(Tb_Activiteiten[[#This Row],[Openstelling]],Tb_Openstelling[],2,0)=1,1,""),"")</f>
        <v/>
      </c>
      <c r="AA1183" t="str">
        <f>IF(ISNUMBER(FIND("arbeid",Methode_Keuze)),"",IF(ISNUMBER(FIND("arbeid",Methode_Keuze)),"",IF(Tb_Activiteiten[[#This Row],[Loonkosten]]=1,Tb_Activiteiten[[#Headers],[Loonkosten]],"")))</f>
        <v/>
      </c>
      <c r="AB1183" t="str">
        <f>IF(ISNUMBER(FIND("arbeid",Methode_Keuze)),"",IF(ISNUMBER(FIND("arbeid",Methode_Keuze)),"",IF(Tb_Activiteiten[[#This Row],[Eigen arbeid]]=1,Tb_Activiteiten[[#Headers],[Eigen arbeid]],"")))</f>
        <v/>
      </c>
      <c r="AC1183" t="str">
        <f>IF(ISNUMBER(FIND("arbeid",Methode_Keuze)),"",IF(ISNUMBER(FIND("arbeid",Methode_Keuze)),"",IF(Tb_Activiteiten[[#This Row],[Projectmedewerker]]=1,Tb_Activiteiten[[#Headers],[Projectmedewerker]],"")))</f>
        <v/>
      </c>
      <c r="AD1183" t="str">
        <f>IF(ISNUMBER(FIND("arbeid",Methode_Keuze)),"",IF(ISNUMBER(FIND("arbeid",Methode_Keuze)),"",IF(Tb_Activiteiten[[#This Row],[Landbouwer]]=1,Tb_Activiteiten[[#Headers],[Landbouwer]],"")))</f>
        <v/>
      </c>
      <c r="AE1183" t="str">
        <f>IF(ISNUMBER(FIND("arbeid",Methode_Keuze)),"",IF(ISNUMBER(FIND("arbeid",Methode_Keuze)),"",IF(Tb_Activiteiten[[#This Row],[Adviseur]]=1,Tb_Activiteiten[[#Headers],[Adviseur]],"")))</f>
        <v/>
      </c>
      <c r="AF1183" t="str">
        <f>IF(ISNUMBER(FIND("arbeid",Methode_Keuze)),"",IF(ISNUMBER(FIND("arbeid",Methode_Keuze)),"",IF(Tb_Activiteiten[[#This Row],[Projectleider/Expert]]=1,Tb_Activiteiten[[#Headers],[Projectleider/Expert]],"")))</f>
        <v/>
      </c>
      <c r="AG1183" t="str">
        <f>IF(ISNUMBER(FIND("arbeid",Methode_Keuze)),"",IF(ISNUMBER(FIND("arbeid",Methode_Keuze)),"",IF(Tb_Activiteiten[[#This Row],[Arbeidskosten]]=1,Tb_Activiteiten[[#Headers],[Arbeidskosten]],"")))</f>
        <v/>
      </c>
      <c r="AH1183" t="str">
        <f>IF(ISNUMBER(FIND("arbeid",Methode_Keuze)),"",IF(ISNUMBER(FIND("arbeid",Methode_Keuze)),"",IF(Tb_Activiteiten[[#This Row],[Arbeidskosten op basis van IKS]]=1,Tb_Activiteiten[[#Headers],[Arbeidskosten op basis van IKS]],"")))</f>
        <v/>
      </c>
      <c r="AI1183" t="str">
        <f>IF(ISNUMBER(FIND("overige",Methode_Keuze)),"",IF(Tb_Activiteiten[[#This Row],[Kosten derden exclusief btw]]=1,Tb_Activiteiten[[#Headers],[Kosten derden exclusief btw]],""))</f>
        <v/>
      </c>
      <c r="AJ1183" t="str">
        <f>IF(ISNUMBER(FIND("overige",Methode_Keuze)),"",IF(Tb_Activiteiten[[#This Row],[Niet verrekenbare btw]]=1,Tb_Activiteiten[[#Headers],[Niet verrekenbare btw]],""))</f>
        <v/>
      </c>
      <c r="AK1183" t="str">
        <f>IF(ISNUMBER(FIND("overige",Methode_Keuze)),"",IF(Tb_Activiteiten[[#This Row],[Grondkosten]]=1,Tb_Activiteiten[[#Headers],[Grondkosten]],""))</f>
        <v/>
      </c>
      <c r="AL1183" t="str">
        <f>IF(ISNUMBER(FIND("overige",Methode_Keuze)),"",IF(Tb_Activiteiten[[#This Row],[Bijdrage in natura (overige)]]=1,Tb_Activiteiten[[#Headers],[Bijdrage in natura (overige)]],""))</f>
        <v/>
      </c>
      <c r="AM1183" t="str">
        <f>IF(ISNUMBER(FIND("overige",Methode_Keuze)),"",IF(Tb_Activiteiten[[#This Row],[Bijdrage in natura (vrijwilligers)]]=1,Tb_Activiteiten[[#Headers],[Bijdrage in natura (vrijwilligers)]],""))</f>
        <v/>
      </c>
      <c r="AN1183" t="str">
        <f>IF(ISNUMBER(FIND("overige",Methode_Keuze)),"",IF(Tb_Activiteiten[[#This Row],[Afschrijvingskosten]]=1,Tb_Activiteiten[[#Headers],[Afschrijvingskosten]],""))</f>
        <v/>
      </c>
    </row>
    <row r="1184" spans="1:40" x14ac:dyDescent="0.25">
      <c r="A1184" s="192"/>
      <c r="B1184" s="192"/>
      <c r="C1184" s="192"/>
      <c r="D1184" s="192"/>
      <c r="E1184" s="192"/>
      <c r="F1184" s="192"/>
      <c r="G1184" s="192"/>
      <c r="L1184" s="71"/>
      <c r="N1184" t="str">
        <f>IFERROR(IF(VLOOKUP(Tb_Activiteiten[[#This Row],[Openstelling]],Tb_Openstelling[],2,0)=1,1,""),"")</f>
        <v/>
      </c>
      <c r="AA1184" t="str">
        <f>IF(ISNUMBER(FIND("arbeid",Methode_Keuze)),"",IF(ISNUMBER(FIND("arbeid",Methode_Keuze)),"",IF(Tb_Activiteiten[[#This Row],[Loonkosten]]=1,Tb_Activiteiten[[#Headers],[Loonkosten]],"")))</f>
        <v/>
      </c>
      <c r="AB1184" t="str">
        <f>IF(ISNUMBER(FIND("arbeid",Methode_Keuze)),"",IF(ISNUMBER(FIND("arbeid",Methode_Keuze)),"",IF(Tb_Activiteiten[[#This Row],[Eigen arbeid]]=1,Tb_Activiteiten[[#Headers],[Eigen arbeid]],"")))</f>
        <v/>
      </c>
      <c r="AC1184" t="str">
        <f>IF(ISNUMBER(FIND("arbeid",Methode_Keuze)),"",IF(ISNUMBER(FIND("arbeid",Methode_Keuze)),"",IF(Tb_Activiteiten[[#This Row],[Projectmedewerker]]=1,Tb_Activiteiten[[#Headers],[Projectmedewerker]],"")))</f>
        <v/>
      </c>
      <c r="AD1184" t="str">
        <f>IF(ISNUMBER(FIND("arbeid",Methode_Keuze)),"",IF(ISNUMBER(FIND("arbeid",Methode_Keuze)),"",IF(Tb_Activiteiten[[#This Row],[Landbouwer]]=1,Tb_Activiteiten[[#Headers],[Landbouwer]],"")))</f>
        <v/>
      </c>
      <c r="AE1184" t="str">
        <f>IF(ISNUMBER(FIND("arbeid",Methode_Keuze)),"",IF(ISNUMBER(FIND("arbeid",Methode_Keuze)),"",IF(Tb_Activiteiten[[#This Row],[Adviseur]]=1,Tb_Activiteiten[[#Headers],[Adviseur]],"")))</f>
        <v/>
      </c>
      <c r="AF1184" t="str">
        <f>IF(ISNUMBER(FIND("arbeid",Methode_Keuze)),"",IF(ISNUMBER(FIND("arbeid",Methode_Keuze)),"",IF(Tb_Activiteiten[[#This Row],[Projectleider/Expert]]=1,Tb_Activiteiten[[#Headers],[Projectleider/Expert]],"")))</f>
        <v/>
      </c>
      <c r="AG1184" t="str">
        <f>IF(ISNUMBER(FIND("arbeid",Methode_Keuze)),"",IF(ISNUMBER(FIND("arbeid",Methode_Keuze)),"",IF(Tb_Activiteiten[[#This Row],[Arbeidskosten]]=1,Tb_Activiteiten[[#Headers],[Arbeidskosten]],"")))</f>
        <v/>
      </c>
      <c r="AH1184" t="str">
        <f>IF(ISNUMBER(FIND("arbeid",Methode_Keuze)),"",IF(ISNUMBER(FIND("arbeid",Methode_Keuze)),"",IF(Tb_Activiteiten[[#This Row],[Arbeidskosten op basis van IKS]]=1,Tb_Activiteiten[[#Headers],[Arbeidskosten op basis van IKS]],"")))</f>
        <v/>
      </c>
      <c r="AI1184" t="str">
        <f>IF(ISNUMBER(FIND("overige",Methode_Keuze)),"",IF(Tb_Activiteiten[[#This Row],[Kosten derden exclusief btw]]=1,Tb_Activiteiten[[#Headers],[Kosten derden exclusief btw]],""))</f>
        <v/>
      </c>
      <c r="AJ1184" t="str">
        <f>IF(ISNUMBER(FIND("overige",Methode_Keuze)),"",IF(Tb_Activiteiten[[#This Row],[Niet verrekenbare btw]]=1,Tb_Activiteiten[[#Headers],[Niet verrekenbare btw]],""))</f>
        <v/>
      </c>
      <c r="AK1184" t="str">
        <f>IF(ISNUMBER(FIND("overige",Methode_Keuze)),"",IF(Tb_Activiteiten[[#This Row],[Grondkosten]]=1,Tb_Activiteiten[[#Headers],[Grondkosten]],""))</f>
        <v/>
      </c>
      <c r="AL1184" t="str">
        <f>IF(ISNUMBER(FIND("overige",Methode_Keuze)),"",IF(Tb_Activiteiten[[#This Row],[Bijdrage in natura (overige)]]=1,Tb_Activiteiten[[#Headers],[Bijdrage in natura (overige)]],""))</f>
        <v/>
      </c>
      <c r="AM1184" t="str">
        <f>IF(ISNUMBER(FIND("overige",Methode_Keuze)),"",IF(Tb_Activiteiten[[#This Row],[Bijdrage in natura (vrijwilligers)]]=1,Tb_Activiteiten[[#Headers],[Bijdrage in natura (vrijwilligers)]],""))</f>
        <v/>
      </c>
      <c r="AN1184" t="str">
        <f>IF(ISNUMBER(FIND("overige",Methode_Keuze)),"",IF(Tb_Activiteiten[[#This Row],[Afschrijvingskosten]]=1,Tb_Activiteiten[[#Headers],[Afschrijvingskosten]],""))</f>
        <v/>
      </c>
    </row>
    <row r="1185" spans="1:40" x14ac:dyDescent="0.25">
      <c r="A1185" s="192"/>
      <c r="B1185" s="192"/>
      <c r="C1185" s="192"/>
      <c r="D1185" s="192"/>
      <c r="E1185" s="192"/>
      <c r="F1185" s="192"/>
      <c r="G1185" s="192"/>
      <c r="L1185" s="71"/>
      <c r="N1185" t="str">
        <f>IFERROR(IF(VLOOKUP(Tb_Activiteiten[[#This Row],[Openstelling]],Tb_Openstelling[],2,0)=1,1,""),"")</f>
        <v/>
      </c>
      <c r="AA1185" t="str">
        <f>IF(ISNUMBER(FIND("arbeid",Methode_Keuze)),"",IF(ISNUMBER(FIND("arbeid",Methode_Keuze)),"",IF(Tb_Activiteiten[[#This Row],[Loonkosten]]=1,Tb_Activiteiten[[#Headers],[Loonkosten]],"")))</f>
        <v/>
      </c>
      <c r="AB1185" t="str">
        <f>IF(ISNUMBER(FIND("arbeid",Methode_Keuze)),"",IF(ISNUMBER(FIND("arbeid",Methode_Keuze)),"",IF(Tb_Activiteiten[[#This Row],[Eigen arbeid]]=1,Tb_Activiteiten[[#Headers],[Eigen arbeid]],"")))</f>
        <v/>
      </c>
      <c r="AC1185" t="str">
        <f>IF(ISNUMBER(FIND("arbeid",Methode_Keuze)),"",IF(ISNUMBER(FIND("arbeid",Methode_Keuze)),"",IF(Tb_Activiteiten[[#This Row],[Projectmedewerker]]=1,Tb_Activiteiten[[#Headers],[Projectmedewerker]],"")))</f>
        <v/>
      </c>
      <c r="AD1185" t="str">
        <f>IF(ISNUMBER(FIND("arbeid",Methode_Keuze)),"",IF(ISNUMBER(FIND("arbeid",Methode_Keuze)),"",IF(Tb_Activiteiten[[#This Row],[Landbouwer]]=1,Tb_Activiteiten[[#Headers],[Landbouwer]],"")))</f>
        <v/>
      </c>
      <c r="AE1185" t="str">
        <f>IF(ISNUMBER(FIND("arbeid",Methode_Keuze)),"",IF(ISNUMBER(FIND("arbeid",Methode_Keuze)),"",IF(Tb_Activiteiten[[#This Row],[Adviseur]]=1,Tb_Activiteiten[[#Headers],[Adviseur]],"")))</f>
        <v/>
      </c>
      <c r="AF1185" t="str">
        <f>IF(ISNUMBER(FIND("arbeid",Methode_Keuze)),"",IF(ISNUMBER(FIND("arbeid",Methode_Keuze)),"",IF(Tb_Activiteiten[[#This Row],[Projectleider/Expert]]=1,Tb_Activiteiten[[#Headers],[Projectleider/Expert]],"")))</f>
        <v/>
      </c>
      <c r="AG1185" t="str">
        <f>IF(ISNUMBER(FIND("arbeid",Methode_Keuze)),"",IF(ISNUMBER(FIND("arbeid",Methode_Keuze)),"",IF(Tb_Activiteiten[[#This Row],[Arbeidskosten]]=1,Tb_Activiteiten[[#Headers],[Arbeidskosten]],"")))</f>
        <v/>
      </c>
      <c r="AH1185" t="str">
        <f>IF(ISNUMBER(FIND("arbeid",Methode_Keuze)),"",IF(ISNUMBER(FIND("arbeid",Methode_Keuze)),"",IF(Tb_Activiteiten[[#This Row],[Arbeidskosten op basis van IKS]]=1,Tb_Activiteiten[[#Headers],[Arbeidskosten op basis van IKS]],"")))</f>
        <v/>
      </c>
      <c r="AI1185" t="str">
        <f>IF(ISNUMBER(FIND("overige",Methode_Keuze)),"",IF(Tb_Activiteiten[[#This Row],[Kosten derden exclusief btw]]=1,Tb_Activiteiten[[#Headers],[Kosten derden exclusief btw]],""))</f>
        <v/>
      </c>
      <c r="AJ1185" t="str">
        <f>IF(ISNUMBER(FIND("overige",Methode_Keuze)),"",IF(Tb_Activiteiten[[#This Row],[Niet verrekenbare btw]]=1,Tb_Activiteiten[[#Headers],[Niet verrekenbare btw]],""))</f>
        <v/>
      </c>
      <c r="AK1185" t="str">
        <f>IF(ISNUMBER(FIND("overige",Methode_Keuze)),"",IF(Tb_Activiteiten[[#This Row],[Grondkosten]]=1,Tb_Activiteiten[[#Headers],[Grondkosten]],""))</f>
        <v/>
      </c>
      <c r="AL1185" t="str">
        <f>IF(ISNUMBER(FIND("overige",Methode_Keuze)),"",IF(Tb_Activiteiten[[#This Row],[Bijdrage in natura (overige)]]=1,Tb_Activiteiten[[#Headers],[Bijdrage in natura (overige)]],""))</f>
        <v/>
      </c>
      <c r="AM1185" t="str">
        <f>IF(ISNUMBER(FIND("overige",Methode_Keuze)),"",IF(Tb_Activiteiten[[#This Row],[Bijdrage in natura (vrijwilligers)]]=1,Tb_Activiteiten[[#Headers],[Bijdrage in natura (vrijwilligers)]],""))</f>
        <v/>
      </c>
      <c r="AN1185" t="str">
        <f>IF(ISNUMBER(FIND("overige",Methode_Keuze)),"",IF(Tb_Activiteiten[[#This Row],[Afschrijvingskosten]]=1,Tb_Activiteiten[[#Headers],[Afschrijvingskosten]],""))</f>
        <v/>
      </c>
    </row>
    <row r="1186" spans="1:40" x14ac:dyDescent="0.25">
      <c r="A1186" s="192"/>
      <c r="B1186" s="192"/>
      <c r="C1186" s="192"/>
      <c r="D1186" s="192"/>
      <c r="E1186" s="192"/>
      <c r="F1186" s="192"/>
      <c r="G1186" s="192"/>
      <c r="L1186" s="71"/>
      <c r="N1186" t="str">
        <f>IFERROR(IF(VLOOKUP(Tb_Activiteiten[[#This Row],[Openstelling]],Tb_Openstelling[],2,0)=1,1,""),"")</f>
        <v/>
      </c>
      <c r="AA1186" t="str">
        <f>IF(ISNUMBER(FIND("arbeid",Methode_Keuze)),"",IF(ISNUMBER(FIND("arbeid",Methode_Keuze)),"",IF(Tb_Activiteiten[[#This Row],[Loonkosten]]=1,Tb_Activiteiten[[#Headers],[Loonkosten]],"")))</f>
        <v/>
      </c>
      <c r="AB1186" t="str">
        <f>IF(ISNUMBER(FIND("arbeid",Methode_Keuze)),"",IF(ISNUMBER(FIND("arbeid",Methode_Keuze)),"",IF(Tb_Activiteiten[[#This Row],[Eigen arbeid]]=1,Tb_Activiteiten[[#Headers],[Eigen arbeid]],"")))</f>
        <v/>
      </c>
      <c r="AC1186" t="str">
        <f>IF(ISNUMBER(FIND("arbeid",Methode_Keuze)),"",IF(ISNUMBER(FIND("arbeid",Methode_Keuze)),"",IF(Tb_Activiteiten[[#This Row],[Projectmedewerker]]=1,Tb_Activiteiten[[#Headers],[Projectmedewerker]],"")))</f>
        <v/>
      </c>
      <c r="AD1186" t="str">
        <f>IF(ISNUMBER(FIND("arbeid",Methode_Keuze)),"",IF(ISNUMBER(FIND("arbeid",Methode_Keuze)),"",IF(Tb_Activiteiten[[#This Row],[Landbouwer]]=1,Tb_Activiteiten[[#Headers],[Landbouwer]],"")))</f>
        <v/>
      </c>
      <c r="AE1186" t="str">
        <f>IF(ISNUMBER(FIND("arbeid",Methode_Keuze)),"",IF(ISNUMBER(FIND("arbeid",Methode_Keuze)),"",IF(Tb_Activiteiten[[#This Row],[Adviseur]]=1,Tb_Activiteiten[[#Headers],[Adviseur]],"")))</f>
        <v/>
      </c>
      <c r="AF1186" t="str">
        <f>IF(ISNUMBER(FIND("arbeid",Methode_Keuze)),"",IF(ISNUMBER(FIND("arbeid",Methode_Keuze)),"",IF(Tb_Activiteiten[[#This Row],[Projectleider/Expert]]=1,Tb_Activiteiten[[#Headers],[Projectleider/Expert]],"")))</f>
        <v/>
      </c>
      <c r="AG1186" t="str">
        <f>IF(ISNUMBER(FIND("arbeid",Methode_Keuze)),"",IF(ISNUMBER(FIND("arbeid",Methode_Keuze)),"",IF(Tb_Activiteiten[[#This Row],[Arbeidskosten]]=1,Tb_Activiteiten[[#Headers],[Arbeidskosten]],"")))</f>
        <v/>
      </c>
      <c r="AH1186" t="str">
        <f>IF(ISNUMBER(FIND("arbeid",Methode_Keuze)),"",IF(ISNUMBER(FIND("arbeid",Methode_Keuze)),"",IF(Tb_Activiteiten[[#This Row],[Arbeidskosten op basis van IKS]]=1,Tb_Activiteiten[[#Headers],[Arbeidskosten op basis van IKS]],"")))</f>
        <v/>
      </c>
      <c r="AI1186" t="str">
        <f>IF(ISNUMBER(FIND("overige",Methode_Keuze)),"",IF(Tb_Activiteiten[[#This Row],[Kosten derden exclusief btw]]=1,Tb_Activiteiten[[#Headers],[Kosten derden exclusief btw]],""))</f>
        <v/>
      </c>
      <c r="AJ1186" t="str">
        <f>IF(ISNUMBER(FIND("overige",Methode_Keuze)),"",IF(Tb_Activiteiten[[#This Row],[Niet verrekenbare btw]]=1,Tb_Activiteiten[[#Headers],[Niet verrekenbare btw]],""))</f>
        <v/>
      </c>
      <c r="AK1186" t="str">
        <f>IF(ISNUMBER(FIND("overige",Methode_Keuze)),"",IF(Tb_Activiteiten[[#This Row],[Grondkosten]]=1,Tb_Activiteiten[[#Headers],[Grondkosten]],""))</f>
        <v/>
      </c>
      <c r="AL1186" t="str">
        <f>IF(ISNUMBER(FIND("overige",Methode_Keuze)),"",IF(Tb_Activiteiten[[#This Row],[Bijdrage in natura (overige)]]=1,Tb_Activiteiten[[#Headers],[Bijdrage in natura (overige)]],""))</f>
        <v/>
      </c>
      <c r="AM1186" t="str">
        <f>IF(ISNUMBER(FIND("overige",Methode_Keuze)),"",IF(Tb_Activiteiten[[#This Row],[Bijdrage in natura (vrijwilligers)]]=1,Tb_Activiteiten[[#Headers],[Bijdrage in natura (vrijwilligers)]],""))</f>
        <v/>
      </c>
      <c r="AN1186" t="str">
        <f>IF(ISNUMBER(FIND("overige",Methode_Keuze)),"",IF(Tb_Activiteiten[[#This Row],[Afschrijvingskosten]]=1,Tb_Activiteiten[[#Headers],[Afschrijvingskosten]],""))</f>
        <v/>
      </c>
    </row>
    <row r="1187" spans="1:40" x14ac:dyDescent="0.25">
      <c r="A1187" s="192"/>
      <c r="B1187" s="192"/>
      <c r="C1187" s="192"/>
      <c r="D1187" s="192"/>
      <c r="E1187" s="192"/>
      <c r="F1187" s="192"/>
      <c r="G1187" s="192"/>
      <c r="L1187" s="71"/>
      <c r="N1187" t="str">
        <f>IFERROR(IF(VLOOKUP(Tb_Activiteiten[[#This Row],[Openstelling]],Tb_Openstelling[],2,0)=1,1,""),"")</f>
        <v/>
      </c>
      <c r="AA1187" t="str">
        <f>IF(ISNUMBER(FIND("arbeid",Methode_Keuze)),"",IF(ISNUMBER(FIND("arbeid",Methode_Keuze)),"",IF(Tb_Activiteiten[[#This Row],[Loonkosten]]=1,Tb_Activiteiten[[#Headers],[Loonkosten]],"")))</f>
        <v/>
      </c>
      <c r="AB1187" t="str">
        <f>IF(ISNUMBER(FIND("arbeid",Methode_Keuze)),"",IF(ISNUMBER(FIND("arbeid",Methode_Keuze)),"",IF(Tb_Activiteiten[[#This Row],[Eigen arbeid]]=1,Tb_Activiteiten[[#Headers],[Eigen arbeid]],"")))</f>
        <v/>
      </c>
      <c r="AC1187" t="str">
        <f>IF(ISNUMBER(FIND("arbeid",Methode_Keuze)),"",IF(ISNUMBER(FIND("arbeid",Methode_Keuze)),"",IF(Tb_Activiteiten[[#This Row],[Projectmedewerker]]=1,Tb_Activiteiten[[#Headers],[Projectmedewerker]],"")))</f>
        <v/>
      </c>
      <c r="AD1187" t="str">
        <f>IF(ISNUMBER(FIND("arbeid",Methode_Keuze)),"",IF(ISNUMBER(FIND("arbeid",Methode_Keuze)),"",IF(Tb_Activiteiten[[#This Row],[Landbouwer]]=1,Tb_Activiteiten[[#Headers],[Landbouwer]],"")))</f>
        <v/>
      </c>
      <c r="AE1187" t="str">
        <f>IF(ISNUMBER(FIND("arbeid",Methode_Keuze)),"",IF(ISNUMBER(FIND("arbeid",Methode_Keuze)),"",IF(Tb_Activiteiten[[#This Row],[Adviseur]]=1,Tb_Activiteiten[[#Headers],[Adviseur]],"")))</f>
        <v/>
      </c>
      <c r="AF1187" t="str">
        <f>IF(ISNUMBER(FIND("arbeid",Methode_Keuze)),"",IF(ISNUMBER(FIND("arbeid",Methode_Keuze)),"",IF(Tb_Activiteiten[[#This Row],[Projectleider/Expert]]=1,Tb_Activiteiten[[#Headers],[Projectleider/Expert]],"")))</f>
        <v/>
      </c>
      <c r="AG1187" t="str">
        <f>IF(ISNUMBER(FIND("arbeid",Methode_Keuze)),"",IF(ISNUMBER(FIND("arbeid",Methode_Keuze)),"",IF(Tb_Activiteiten[[#This Row],[Arbeidskosten]]=1,Tb_Activiteiten[[#Headers],[Arbeidskosten]],"")))</f>
        <v/>
      </c>
      <c r="AH1187" t="str">
        <f>IF(ISNUMBER(FIND("arbeid",Methode_Keuze)),"",IF(ISNUMBER(FIND("arbeid",Methode_Keuze)),"",IF(Tb_Activiteiten[[#This Row],[Arbeidskosten op basis van IKS]]=1,Tb_Activiteiten[[#Headers],[Arbeidskosten op basis van IKS]],"")))</f>
        <v/>
      </c>
      <c r="AI1187" t="str">
        <f>IF(ISNUMBER(FIND("overige",Methode_Keuze)),"",IF(Tb_Activiteiten[[#This Row],[Kosten derden exclusief btw]]=1,Tb_Activiteiten[[#Headers],[Kosten derden exclusief btw]],""))</f>
        <v/>
      </c>
      <c r="AJ1187" t="str">
        <f>IF(ISNUMBER(FIND("overige",Methode_Keuze)),"",IF(Tb_Activiteiten[[#This Row],[Niet verrekenbare btw]]=1,Tb_Activiteiten[[#Headers],[Niet verrekenbare btw]],""))</f>
        <v/>
      </c>
      <c r="AK1187" t="str">
        <f>IF(ISNUMBER(FIND("overige",Methode_Keuze)),"",IF(Tb_Activiteiten[[#This Row],[Grondkosten]]=1,Tb_Activiteiten[[#Headers],[Grondkosten]],""))</f>
        <v/>
      </c>
      <c r="AL1187" t="str">
        <f>IF(ISNUMBER(FIND("overige",Methode_Keuze)),"",IF(Tb_Activiteiten[[#This Row],[Bijdrage in natura (overige)]]=1,Tb_Activiteiten[[#Headers],[Bijdrage in natura (overige)]],""))</f>
        <v/>
      </c>
      <c r="AM1187" t="str">
        <f>IF(ISNUMBER(FIND("overige",Methode_Keuze)),"",IF(Tb_Activiteiten[[#This Row],[Bijdrage in natura (vrijwilligers)]]=1,Tb_Activiteiten[[#Headers],[Bijdrage in natura (vrijwilligers)]],""))</f>
        <v/>
      </c>
      <c r="AN1187" t="str">
        <f>IF(ISNUMBER(FIND("overige",Methode_Keuze)),"",IF(Tb_Activiteiten[[#This Row],[Afschrijvingskosten]]=1,Tb_Activiteiten[[#Headers],[Afschrijvingskosten]],""))</f>
        <v/>
      </c>
    </row>
    <row r="1188" spans="1:40" x14ac:dyDescent="0.25">
      <c r="A1188" s="192"/>
      <c r="B1188" s="192"/>
      <c r="C1188" s="192"/>
      <c r="D1188" s="192"/>
      <c r="E1188" s="192"/>
      <c r="F1188" s="192"/>
      <c r="G1188" s="192"/>
      <c r="L1188" s="71"/>
      <c r="N1188" t="str">
        <f>IFERROR(IF(VLOOKUP(Tb_Activiteiten[[#This Row],[Openstelling]],Tb_Openstelling[],2,0)=1,1,""),"")</f>
        <v/>
      </c>
      <c r="AA1188" t="str">
        <f>IF(ISNUMBER(FIND("arbeid",Methode_Keuze)),"",IF(ISNUMBER(FIND("arbeid",Methode_Keuze)),"",IF(Tb_Activiteiten[[#This Row],[Loonkosten]]=1,Tb_Activiteiten[[#Headers],[Loonkosten]],"")))</f>
        <v/>
      </c>
      <c r="AB1188" t="str">
        <f>IF(ISNUMBER(FIND("arbeid",Methode_Keuze)),"",IF(ISNUMBER(FIND("arbeid",Methode_Keuze)),"",IF(Tb_Activiteiten[[#This Row],[Eigen arbeid]]=1,Tb_Activiteiten[[#Headers],[Eigen arbeid]],"")))</f>
        <v/>
      </c>
      <c r="AC1188" t="str">
        <f>IF(ISNUMBER(FIND("arbeid",Methode_Keuze)),"",IF(ISNUMBER(FIND("arbeid",Methode_Keuze)),"",IF(Tb_Activiteiten[[#This Row],[Projectmedewerker]]=1,Tb_Activiteiten[[#Headers],[Projectmedewerker]],"")))</f>
        <v/>
      </c>
      <c r="AD1188" t="str">
        <f>IF(ISNUMBER(FIND("arbeid",Methode_Keuze)),"",IF(ISNUMBER(FIND("arbeid",Methode_Keuze)),"",IF(Tb_Activiteiten[[#This Row],[Landbouwer]]=1,Tb_Activiteiten[[#Headers],[Landbouwer]],"")))</f>
        <v/>
      </c>
      <c r="AE1188" t="str">
        <f>IF(ISNUMBER(FIND("arbeid",Methode_Keuze)),"",IF(ISNUMBER(FIND("arbeid",Methode_Keuze)),"",IF(Tb_Activiteiten[[#This Row],[Adviseur]]=1,Tb_Activiteiten[[#Headers],[Adviseur]],"")))</f>
        <v/>
      </c>
      <c r="AF1188" t="str">
        <f>IF(ISNUMBER(FIND("arbeid",Methode_Keuze)),"",IF(ISNUMBER(FIND("arbeid",Methode_Keuze)),"",IF(Tb_Activiteiten[[#This Row],[Projectleider/Expert]]=1,Tb_Activiteiten[[#Headers],[Projectleider/Expert]],"")))</f>
        <v/>
      </c>
      <c r="AG1188" t="str">
        <f>IF(ISNUMBER(FIND("arbeid",Methode_Keuze)),"",IF(ISNUMBER(FIND("arbeid",Methode_Keuze)),"",IF(Tb_Activiteiten[[#This Row],[Arbeidskosten]]=1,Tb_Activiteiten[[#Headers],[Arbeidskosten]],"")))</f>
        <v/>
      </c>
      <c r="AH1188" t="str">
        <f>IF(ISNUMBER(FIND("arbeid",Methode_Keuze)),"",IF(ISNUMBER(FIND("arbeid",Methode_Keuze)),"",IF(Tb_Activiteiten[[#This Row],[Arbeidskosten op basis van IKS]]=1,Tb_Activiteiten[[#Headers],[Arbeidskosten op basis van IKS]],"")))</f>
        <v/>
      </c>
      <c r="AI1188" t="str">
        <f>IF(ISNUMBER(FIND("overige",Methode_Keuze)),"",IF(Tb_Activiteiten[[#This Row],[Kosten derden exclusief btw]]=1,Tb_Activiteiten[[#Headers],[Kosten derden exclusief btw]],""))</f>
        <v/>
      </c>
      <c r="AJ1188" t="str">
        <f>IF(ISNUMBER(FIND("overige",Methode_Keuze)),"",IF(Tb_Activiteiten[[#This Row],[Niet verrekenbare btw]]=1,Tb_Activiteiten[[#Headers],[Niet verrekenbare btw]],""))</f>
        <v/>
      </c>
      <c r="AK1188" t="str">
        <f>IF(ISNUMBER(FIND("overige",Methode_Keuze)),"",IF(Tb_Activiteiten[[#This Row],[Grondkosten]]=1,Tb_Activiteiten[[#Headers],[Grondkosten]],""))</f>
        <v/>
      </c>
      <c r="AL1188" t="str">
        <f>IF(ISNUMBER(FIND("overige",Methode_Keuze)),"",IF(Tb_Activiteiten[[#This Row],[Bijdrage in natura (overige)]]=1,Tb_Activiteiten[[#Headers],[Bijdrage in natura (overige)]],""))</f>
        <v/>
      </c>
      <c r="AM1188" t="str">
        <f>IF(ISNUMBER(FIND("overige",Methode_Keuze)),"",IF(Tb_Activiteiten[[#This Row],[Bijdrage in natura (vrijwilligers)]]=1,Tb_Activiteiten[[#Headers],[Bijdrage in natura (vrijwilligers)]],""))</f>
        <v/>
      </c>
      <c r="AN1188" t="str">
        <f>IF(ISNUMBER(FIND("overige",Methode_Keuze)),"",IF(Tb_Activiteiten[[#This Row],[Afschrijvingskosten]]=1,Tb_Activiteiten[[#Headers],[Afschrijvingskosten]],""))</f>
        <v/>
      </c>
    </row>
    <row r="1189" spans="1:40" x14ac:dyDescent="0.25">
      <c r="A1189" s="192"/>
      <c r="B1189" s="192"/>
      <c r="C1189" s="192"/>
      <c r="D1189" s="192"/>
      <c r="E1189" s="192"/>
      <c r="F1189" s="192"/>
      <c r="G1189" s="192"/>
      <c r="L1189" s="71"/>
      <c r="N1189" t="str">
        <f>IFERROR(IF(VLOOKUP(Tb_Activiteiten[[#This Row],[Openstelling]],Tb_Openstelling[],2,0)=1,1,""),"")</f>
        <v/>
      </c>
      <c r="AA1189" t="str">
        <f>IF(ISNUMBER(FIND("arbeid",Methode_Keuze)),"",IF(ISNUMBER(FIND("arbeid",Methode_Keuze)),"",IF(Tb_Activiteiten[[#This Row],[Loonkosten]]=1,Tb_Activiteiten[[#Headers],[Loonkosten]],"")))</f>
        <v/>
      </c>
      <c r="AB1189" t="str">
        <f>IF(ISNUMBER(FIND("arbeid",Methode_Keuze)),"",IF(ISNUMBER(FIND("arbeid",Methode_Keuze)),"",IF(Tb_Activiteiten[[#This Row],[Eigen arbeid]]=1,Tb_Activiteiten[[#Headers],[Eigen arbeid]],"")))</f>
        <v/>
      </c>
      <c r="AC1189" t="str">
        <f>IF(ISNUMBER(FIND("arbeid",Methode_Keuze)),"",IF(ISNUMBER(FIND("arbeid",Methode_Keuze)),"",IF(Tb_Activiteiten[[#This Row],[Projectmedewerker]]=1,Tb_Activiteiten[[#Headers],[Projectmedewerker]],"")))</f>
        <v/>
      </c>
      <c r="AD1189" t="str">
        <f>IF(ISNUMBER(FIND("arbeid",Methode_Keuze)),"",IF(ISNUMBER(FIND("arbeid",Methode_Keuze)),"",IF(Tb_Activiteiten[[#This Row],[Landbouwer]]=1,Tb_Activiteiten[[#Headers],[Landbouwer]],"")))</f>
        <v/>
      </c>
      <c r="AE1189" t="str">
        <f>IF(ISNUMBER(FIND("arbeid",Methode_Keuze)),"",IF(ISNUMBER(FIND("arbeid",Methode_Keuze)),"",IF(Tb_Activiteiten[[#This Row],[Adviseur]]=1,Tb_Activiteiten[[#Headers],[Adviseur]],"")))</f>
        <v/>
      </c>
      <c r="AF1189" t="str">
        <f>IF(ISNUMBER(FIND("arbeid",Methode_Keuze)),"",IF(ISNUMBER(FIND("arbeid",Methode_Keuze)),"",IF(Tb_Activiteiten[[#This Row],[Projectleider/Expert]]=1,Tb_Activiteiten[[#Headers],[Projectleider/Expert]],"")))</f>
        <v/>
      </c>
      <c r="AG1189" t="str">
        <f>IF(ISNUMBER(FIND("arbeid",Methode_Keuze)),"",IF(ISNUMBER(FIND("arbeid",Methode_Keuze)),"",IF(Tb_Activiteiten[[#This Row],[Arbeidskosten]]=1,Tb_Activiteiten[[#Headers],[Arbeidskosten]],"")))</f>
        <v/>
      </c>
      <c r="AH1189" t="str">
        <f>IF(ISNUMBER(FIND("arbeid",Methode_Keuze)),"",IF(ISNUMBER(FIND("arbeid",Methode_Keuze)),"",IF(Tb_Activiteiten[[#This Row],[Arbeidskosten op basis van IKS]]=1,Tb_Activiteiten[[#Headers],[Arbeidskosten op basis van IKS]],"")))</f>
        <v/>
      </c>
      <c r="AI1189" t="str">
        <f>IF(ISNUMBER(FIND("overige",Methode_Keuze)),"",IF(Tb_Activiteiten[[#This Row],[Kosten derden exclusief btw]]=1,Tb_Activiteiten[[#Headers],[Kosten derden exclusief btw]],""))</f>
        <v/>
      </c>
      <c r="AJ1189" t="str">
        <f>IF(ISNUMBER(FIND("overige",Methode_Keuze)),"",IF(Tb_Activiteiten[[#This Row],[Niet verrekenbare btw]]=1,Tb_Activiteiten[[#Headers],[Niet verrekenbare btw]],""))</f>
        <v/>
      </c>
      <c r="AK1189" t="str">
        <f>IF(ISNUMBER(FIND("overige",Methode_Keuze)),"",IF(Tb_Activiteiten[[#This Row],[Grondkosten]]=1,Tb_Activiteiten[[#Headers],[Grondkosten]],""))</f>
        <v/>
      </c>
      <c r="AL1189" t="str">
        <f>IF(ISNUMBER(FIND("overige",Methode_Keuze)),"",IF(Tb_Activiteiten[[#This Row],[Bijdrage in natura (overige)]]=1,Tb_Activiteiten[[#Headers],[Bijdrage in natura (overige)]],""))</f>
        <v/>
      </c>
      <c r="AM1189" t="str">
        <f>IF(ISNUMBER(FIND("overige",Methode_Keuze)),"",IF(Tb_Activiteiten[[#This Row],[Bijdrage in natura (vrijwilligers)]]=1,Tb_Activiteiten[[#Headers],[Bijdrage in natura (vrijwilligers)]],""))</f>
        <v/>
      </c>
      <c r="AN1189" t="str">
        <f>IF(ISNUMBER(FIND("overige",Methode_Keuze)),"",IF(Tb_Activiteiten[[#This Row],[Afschrijvingskosten]]=1,Tb_Activiteiten[[#Headers],[Afschrijvingskosten]],""))</f>
        <v/>
      </c>
    </row>
    <row r="1190" spans="1:40" x14ac:dyDescent="0.25">
      <c r="A1190" s="192"/>
      <c r="B1190" s="192"/>
      <c r="C1190" s="192"/>
      <c r="D1190" s="192"/>
      <c r="E1190" s="192"/>
      <c r="F1190" s="192"/>
      <c r="G1190" s="192"/>
      <c r="L1190" s="71"/>
      <c r="N1190" t="str">
        <f>IFERROR(IF(VLOOKUP(Tb_Activiteiten[[#This Row],[Openstelling]],Tb_Openstelling[],2,0)=1,1,""),"")</f>
        <v/>
      </c>
      <c r="AA1190" t="str">
        <f>IF(ISNUMBER(FIND("arbeid",Methode_Keuze)),"",IF(ISNUMBER(FIND("arbeid",Methode_Keuze)),"",IF(Tb_Activiteiten[[#This Row],[Loonkosten]]=1,Tb_Activiteiten[[#Headers],[Loonkosten]],"")))</f>
        <v/>
      </c>
      <c r="AB1190" t="str">
        <f>IF(ISNUMBER(FIND("arbeid",Methode_Keuze)),"",IF(ISNUMBER(FIND("arbeid",Methode_Keuze)),"",IF(Tb_Activiteiten[[#This Row],[Eigen arbeid]]=1,Tb_Activiteiten[[#Headers],[Eigen arbeid]],"")))</f>
        <v/>
      </c>
      <c r="AC1190" t="str">
        <f>IF(ISNUMBER(FIND("arbeid",Methode_Keuze)),"",IF(ISNUMBER(FIND("arbeid",Methode_Keuze)),"",IF(Tb_Activiteiten[[#This Row],[Projectmedewerker]]=1,Tb_Activiteiten[[#Headers],[Projectmedewerker]],"")))</f>
        <v/>
      </c>
      <c r="AD1190" t="str">
        <f>IF(ISNUMBER(FIND("arbeid",Methode_Keuze)),"",IF(ISNUMBER(FIND("arbeid",Methode_Keuze)),"",IF(Tb_Activiteiten[[#This Row],[Landbouwer]]=1,Tb_Activiteiten[[#Headers],[Landbouwer]],"")))</f>
        <v/>
      </c>
      <c r="AE1190" t="str">
        <f>IF(ISNUMBER(FIND("arbeid",Methode_Keuze)),"",IF(ISNUMBER(FIND("arbeid",Methode_Keuze)),"",IF(Tb_Activiteiten[[#This Row],[Adviseur]]=1,Tb_Activiteiten[[#Headers],[Adviseur]],"")))</f>
        <v/>
      </c>
      <c r="AF1190" t="str">
        <f>IF(ISNUMBER(FIND("arbeid",Methode_Keuze)),"",IF(ISNUMBER(FIND("arbeid",Methode_Keuze)),"",IF(Tb_Activiteiten[[#This Row],[Projectleider/Expert]]=1,Tb_Activiteiten[[#Headers],[Projectleider/Expert]],"")))</f>
        <v/>
      </c>
      <c r="AG1190" t="str">
        <f>IF(ISNUMBER(FIND("arbeid",Methode_Keuze)),"",IF(ISNUMBER(FIND("arbeid",Methode_Keuze)),"",IF(Tb_Activiteiten[[#This Row],[Arbeidskosten]]=1,Tb_Activiteiten[[#Headers],[Arbeidskosten]],"")))</f>
        <v/>
      </c>
      <c r="AH1190" t="str">
        <f>IF(ISNUMBER(FIND("arbeid",Methode_Keuze)),"",IF(ISNUMBER(FIND("arbeid",Methode_Keuze)),"",IF(Tb_Activiteiten[[#This Row],[Arbeidskosten op basis van IKS]]=1,Tb_Activiteiten[[#Headers],[Arbeidskosten op basis van IKS]],"")))</f>
        <v/>
      </c>
      <c r="AI1190" t="str">
        <f>IF(ISNUMBER(FIND("overige",Methode_Keuze)),"",IF(Tb_Activiteiten[[#This Row],[Kosten derden exclusief btw]]=1,Tb_Activiteiten[[#Headers],[Kosten derden exclusief btw]],""))</f>
        <v/>
      </c>
      <c r="AJ1190" t="str">
        <f>IF(ISNUMBER(FIND("overige",Methode_Keuze)),"",IF(Tb_Activiteiten[[#This Row],[Niet verrekenbare btw]]=1,Tb_Activiteiten[[#Headers],[Niet verrekenbare btw]],""))</f>
        <v/>
      </c>
      <c r="AK1190" t="str">
        <f>IF(ISNUMBER(FIND("overige",Methode_Keuze)),"",IF(Tb_Activiteiten[[#This Row],[Grondkosten]]=1,Tb_Activiteiten[[#Headers],[Grondkosten]],""))</f>
        <v/>
      </c>
      <c r="AL1190" t="str">
        <f>IF(ISNUMBER(FIND("overige",Methode_Keuze)),"",IF(Tb_Activiteiten[[#This Row],[Bijdrage in natura (overige)]]=1,Tb_Activiteiten[[#Headers],[Bijdrage in natura (overige)]],""))</f>
        <v/>
      </c>
      <c r="AM1190" t="str">
        <f>IF(ISNUMBER(FIND("overige",Methode_Keuze)),"",IF(Tb_Activiteiten[[#This Row],[Bijdrage in natura (vrijwilligers)]]=1,Tb_Activiteiten[[#Headers],[Bijdrage in natura (vrijwilligers)]],""))</f>
        <v/>
      </c>
      <c r="AN1190" t="str">
        <f>IF(ISNUMBER(FIND("overige",Methode_Keuze)),"",IF(Tb_Activiteiten[[#This Row],[Afschrijvingskosten]]=1,Tb_Activiteiten[[#Headers],[Afschrijvingskosten]],""))</f>
        <v/>
      </c>
    </row>
    <row r="1191" spans="1:40" x14ac:dyDescent="0.25">
      <c r="A1191" s="192"/>
      <c r="B1191" s="192"/>
      <c r="C1191" s="192"/>
      <c r="D1191" s="192"/>
      <c r="E1191" s="192"/>
      <c r="F1191" s="192"/>
      <c r="G1191" s="192"/>
      <c r="L1191" s="71"/>
      <c r="N1191" t="str">
        <f>IFERROR(IF(VLOOKUP(Tb_Activiteiten[[#This Row],[Openstelling]],Tb_Openstelling[],2,0)=1,1,""),"")</f>
        <v/>
      </c>
      <c r="AA1191" t="str">
        <f>IF(ISNUMBER(FIND("arbeid",Methode_Keuze)),"",IF(ISNUMBER(FIND("arbeid",Methode_Keuze)),"",IF(Tb_Activiteiten[[#This Row],[Loonkosten]]=1,Tb_Activiteiten[[#Headers],[Loonkosten]],"")))</f>
        <v/>
      </c>
      <c r="AB1191" t="str">
        <f>IF(ISNUMBER(FIND("arbeid",Methode_Keuze)),"",IF(ISNUMBER(FIND("arbeid",Methode_Keuze)),"",IF(Tb_Activiteiten[[#This Row],[Eigen arbeid]]=1,Tb_Activiteiten[[#Headers],[Eigen arbeid]],"")))</f>
        <v/>
      </c>
      <c r="AC1191" t="str">
        <f>IF(ISNUMBER(FIND("arbeid",Methode_Keuze)),"",IF(ISNUMBER(FIND("arbeid",Methode_Keuze)),"",IF(Tb_Activiteiten[[#This Row],[Projectmedewerker]]=1,Tb_Activiteiten[[#Headers],[Projectmedewerker]],"")))</f>
        <v/>
      </c>
      <c r="AD1191" t="str">
        <f>IF(ISNUMBER(FIND("arbeid",Methode_Keuze)),"",IF(ISNUMBER(FIND("arbeid",Methode_Keuze)),"",IF(Tb_Activiteiten[[#This Row],[Landbouwer]]=1,Tb_Activiteiten[[#Headers],[Landbouwer]],"")))</f>
        <v/>
      </c>
      <c r="AE1191" t="str">
        <f>IF(ISNUMBER(FIND("arbeid",Methode_Keuze)),"",IF(ISNUMBER(FIND("arbeid",Methode_Keuze)),"",IF(Tb_Activiteiten[[#This Row],[Adviseur]]=1,Tb_Activiteiten[[#Headers],[Adviseur]],"")))</f>
        <v/>
      </c>
      <c r="AF1191" t="str">
        <f>IF(ISNUMBER(FIND("arbeid",Methode_Keuze)),"",IF(ISNUMBER(FIND("arbeid",Methode_Keuze)),"",IF(Tb_Activiteiten[[#This Row],[Projectleider/Expert]]=1,Tb_Activiteiten[[#Headers],[Projectleider/Expert]],"")))</f>
        <v/>
      </c>
      <c r="AG1191" t="str">
        <f>IF(ISNUMBER(FIND("arbeid",Methode_Keuze)),"",IF(ISNUMBER(FIND("arbeid",Methode_Keuze)),"",IF(Tb_Activiteiten[[#This Row],[Arbeidskosten]]=1,Tb_Activiteiten[[#Headers],[Arbeidskosten]],"")))</f>
        <v/>
      </c>
      <c r="AH1191" t="str">
        <f>IF(ISNUMBER(FIND("arbeid",Methode_Keuze)),"",IF(ISNUMBER(FIND("arbeid",Methode_Keuze)),"",IF(Tb_Activiteiten[[#This Row],[Arbeidskosten op basis van IKS]]=1,Tb_Activiteiten[[#Headers],[Arbeidskosten op basis van IKS]],"")))</f>
        <v/>
      </c>
      <c r="AI1191" t="str">
        <f>IF(ISNUMBER(FIND("overige",Methode_Keuze)),"",IF(Tb_Activiteiten[[#This Row],[Kosten derden exclusief btw]]=1,Tb_Activiteiten[[#Headers],[Kosten derden exclusief btw]],""))</f>
        <v/>
      </c>
      <c r="AJ1191" t="str">
        <f>IF(ISNUMBER(FIND("overige",Methode_Keuze)),"",IF(Tb_Activiteiten[[#This Row],[Niet verrekenbare btw]]=1,Tb_Activiteiten[[#Headers],[Niet verrekenbare btw]],""))</f>
        <v/>
      </c>
      <c r="AK1191" t="str">
        <f>IF(ISNUMBER(FIND("overige",Methode_Keuze)),"",IF(Tb_Activiteiten[[#This Row],[Grondkosten]]=1,Tb_Activiteiten[[#Headers],[Grondkosten]],""))</f>
        <v/>
      </c>
      <c r="AL1191" t="str">
        <f>IF(ISNUMBER(FIND("overige",Methode_Keuze)),"",IF(Tb_Activiteiten[[#This Row],[Bijdrage in natura (overige)]]=1,Tb_Activiteiten[[#Headers],[Bijdrage in natura (overige)]],""))</f>
        <v/>
      </c>
      <c r="AM1191" t="str">
        <f>IF(ISNUMBER(FIND("overige",Methode_Keuze)),"",IF(Tb_Activiteiten[[#This Row],[Bijdrage in natura (vrijwilligers)]]=1,Tb_Activiteiten[[#Headers],[Bijdrage in natura (vrijwilligers)]],""))</f>
        <v/>
      </c>
      <c r="AN1191" t="str">
        <f>IF(ISNUMBER(FIND("overige",Methode_Keuze)),"",IF(Tb_Activiteiten[[#This Row],[Afschrijvingskosten]]=1,Tb_Activiteiten[[#Headers],[Afschrijvingskosten]],""))</f>
        <v/>
      </c>
    </row>
    <row r="1192" spans="1:40" x14ac:dyDescent="0.25">
      <c r="A1192" s="192"/>
      <c r="B1192" s="192"/>
      <c r="C1192" s="192"/>
      <c r="D1192" s="192"/>
      <c r="E1192" s="192"/>
      <c r="F1192" s="192"/>
      <c r="G1192" s="192"/>
      <c r="L1192" s="71"/>
      <c r="N1192" t="str">
        <f>IFERROR(IF(VLOOKUP(Tb_Activiteiten[[#This Row],[Openstelling]],Tb_Openstelling[],2,0)=1,1,""),"")</f>
        <v/>
      </c>
      <c r="AA1192" t="str">
        <f>IF(ISNUMBER(FIND("arbeid",Methode_Keuze)),"",IF(ISNUMBER(FIND("arbeid",Methode_Keuze)),"",IF(Tb_Activiteiten[[#This Row],[Loonkosten]]=1,Tb_Activiteiten[[#Headers],[Loonkosten]],"")))</f>
        <v/>
      </c>
      <c r="AB1192" t="str">
        <f>IF(ISNUMBER(FIND("arbeid",Methode_Keuze)),"",IF(ISNUMBER(FIND("arbeid",Methode_Keuze)),"",IF(Tb_Activiteiten[[#This Row],[Eigen arbeid]]=1,Tb_Activiteiten[[#Headers],[Eigen arbeid]],"")))</f>
        <v/>
      </c>
      <c r="AC1192" t="str">
        <f>IF(ISNUMBER(FIND("arbeid",Methode_Keuze)),"",IF(ISNUMBER(FIND("arbeid",Methode_Keuze)),"",IF(Tb_Activiteiten[[#This Row],[Projectmedewerker]]=1,Tb_Activiteiten[[#Headers],[Projectmedewerker]],"")))</f>
        <v/>
      </c>
      <c r="AD1192" t="str">
        <f>IF(ISNUMBER(FIND("arbeid",Methode_Keuze)),"",IF(ISNUMBER(FIND("arbeid",Methode_Keuze)),"",IF(Tb_Activiteiten[[#This Row],[Landbouwer]]=1,Tb_Activiteiten[[#Headers],[Landbouwer]],"")))</f>
        <v/>
      </c>
      <c r="AE1192" t="str">
        <f>IF(ISNUMBER(FIND("arbeid",Methode_Keuze)),"",IF(ISNUMBER(FIND("arbeid",Methode_Keuze)),"",IF(Tb_Activiteiten[[#This Row],[Adviseur]]=1,Tb_Activiteiten[[#Headers],[Adviseur]],"")))</f>
        <v/>
      </c>
      <c r="AF1192" t="str">
        <f>IF(ISNUMBER(FIND("arbeid",Methode_Keuze)),"",IF(ISNUMBER(FIND("arbeid",Methode_Keuze)),"",IF(Tb_Activiteiten[[#This Row],[Projectleider/Expert]]=1,Tb_Activiteiten[[#Headers],[Projectleider/Expert]],"")))</f>
        <v/>
      </c>
      <c r="AG1192" t="str">
        <f>IF(ISNUMBER(FIND("arbeid",Methode_Keuze)),"",IF(ISNUMBER(FIND("arbeid",Methode_Keuze)),"",IF(Tb_Activiteiten[[#This Row],[Arbeidskosten]]=1,Tb_Activiteiten[[#Headers],[Arbeidskosten]],"")))</f>
        <v/>
      </c>
      <c r="AH1192" t="str">
        <f>IF(ISNUMBER(FIND("arbeid",Methode_Keuze)),"",IF(ISNUMBER(FIND("arbeid",Methode_Keuze)),"",IF(Tb_Activiteiten[[#This Row],[Arbeidskosten op basis van IKS]]=1,Tb_Activiteiten[[#Headers],[Arbeidskosten op basis van IKS]],"")))</f>
        <v/>
      </c>
      <c r="AI1192" t="str">
        <f>IF(ISNUMBER(FIND("overige",Methode_Keuze)),"",IF(Tb_Activiteiten[[#This Row],[Kosten derden exclusief btw]]=1,Tb_Activiteiten[[#Headers],[Kosten derden exclusief btw]],""))</f>
        <v/>
      </c>
      <c r="AJ1192" t="str">
        <f>IF(ISNUMBER(FIND("overige",Methode_Keuze)),"",IF(Tb_Activiteiten[[#This Row],[Niet verrekenbare btw]]=1,Tb_Activiteiten[[#Headers],[Niet verrekenbare btw]],""))</f>
        <v/>
      </c>
      <c r="AK1192" t="str">
        <f>IF(ISNUMBER(FIND("overige",Methode_Keuze)),"",IF(Tb_Activiteiten[[#This Row],[Grondkosten]]=1,Tb_Activiteiten[[#Headers],[Grondkosten]],""))</f>
        <v/>
      </c>
      <c r="AL1192" t="str">
        <f>IF(ISNUMBER(FIND("overige",Methode_Keuze)),"",IF(Tb_Activiteiten[[#This Row],[Bijdrage in natura (overige)]]=1,Tb_Activiteiten[[#Headers],[Bijdrage in natura (overige)]],""))</f>
        <v/>
      </c>
      <c r="AM1192" t="str">
        <f>IF(ISNUMBER(FIND("overige",Methode_Keuze)),"",IF(Tb_Activiteiten[[#This Row],[Bijdrage in natura (vrijwilligers)]]=1,Tb_Activiteiten[[#Headers],[Bijdrage in natura (vrijwilligers)]],""))</f>
        <v/>
      </c>
      <c r="AN1192" t="str">
        <f>IF(ISNUMBER(FIND("overige",Methode_Keuze)),"",IF(Tb_Activiteiten[[#This Row],[Afschrijvingskosten]]=1,Tb_Activiteiten[[#Headers],[Afschrijvingskosten]],""))</f>
        <v/>
      </c>
    </row>
    <row r="1193" spans="1:40" x14ac:dyDescent="0.25">
      <c r="A1193" s="192"/>
      <c r="B1193" s="192"/>
      <c r="C1193" s="192"/>
      <c r="D1193" s="192"/>
      <c r="E1193" s="192"/>
      <c r="F1193" s="192"/>
      <c r="G1193" s="192"/>
      <c r="L1193" s="71"/>
      <c r="N1193" t="str">
        <f>IFERROR(IF(VLOOKUP(Tb_Activiteiten[[#This Row],[Openstelling]],Tb_Openstelling[],2,0)=1,1,""),"")</f>
        <v/>
      </c>
      <c r="AA1193" t="str">
        <f>IF(ISNUMBER(FIND("arbeid",Methode_Keuze)),"",IF(ISNUMBER(FIND("arbeid",Methode_Keuze)),"",IF(Tb_Activiteiten[[#This Row],[Loonkosten]]=1,Tb_Activiteiten[[#Headers],[Loonkosten]],"")))</f>
        <v/>
      </c>
      <c r="AB1193" t="str">
        <f>IF(ISNUMBER(FIND("arbeid",Methode_Keuze)),"",IF(ISNUMBER(FIND("arbeid",Methode_Keuze)),"",IF(Tb_Activiteiten[[#This Row],[Eigen arbeid]]=1,Tb_Activiteiten[[#Headers],[Eigen arbeid]],"")))</f>
        <v/>
      </c>
      <c r="AC1193" t="str">
        <f>IF(ISNUMBER(FIND("arbeid",Methode_Keuze)),"",IF(ISNUMBER(FIND("arbeid",Methode_Keuze)),"",IF(Tb_Activiteiten[[#This Row],[Projectmedewerker]]=1,Tb_Activiteiten[[#Headers],[Projectmedewerker]],"")))</f>
        <v/>
      </c>
      <c r="AD1193" t="str">
        <f>IF(ISNUMBER(FIND("arbeid",Methode_Keuze)),"",IF(ISNUMBER(FIND("arbeid",Methode_Keuze)),"",IF(Tb_Activiteiten[[#This Row],[Landbouwer]]=1,Tb_Activiteiten[[#Headers],[Landbouwer]],"")))</f>
        <v/>
      </c>
      <c r="AE1193" t="str">
        <f>IF(ISNUMBER(FIND("arbeid",Methode_Keuze)),"",IF(ISNUMBER(FIND("arbeid",Methode_Keuze)),"",IF(Tb_Activiteiten[[#This Row],[Adviseur]]=1,Tb_Activiteiten[[#Headers],[Adviseur]],"")))</f>
        <v/>
      </c>
      <c r="AF1193" t="str">
        <f>IF(ISNUMBER(FIND("arbeid",Methode_Keuze)),"",IF(ISNUMBER(FIND("arbeid",Methode_Keuze)),"",IF(Tb_Activiteiten[[#This Row],[Projectleider/Expert]]=1,Tb_Activiteiten[[#Headers],[Projectleider/Expert]],"")))</f>
        <v/>
      </c>
      <c r="AG1193" t="str">
        <f>IF(ISNUMBER(FIND("arbeid",Methode_Keuze)),"",IF(ISNUMBER(FIND("arbeid",Methode_Keuze)),"",IF(Tb_Activiteiten[[#This Row],[Arbeidskosten]]=1,Tb_Activiteiten[[#Headers],[Arbeidskosten]],"")))</f>
        <v/>
      </c>
      <c r="AH1193" t="str">
        <f>IF(ISNUMBER(FIND("arbeid",Methode_Keuze)),"",IF(ISNUMBER(FIND("arbeid",Methode_Keuze)),"",IF(Tb_Activiteiten[[#This Row],[Arbeidskosten op basis van IKS]]=1,Tb_Activiteiten[[#Headers],[Arbeidskosten op basis van IKS]],"")))</f>
        <v/>
      </c>
      <c r="AI1193" t="str">
        <f>IF(ISNUMBER(FIND("overige",Methode_Keuze)),"",IF(Tb_Activiteiten[[#This Row],[Kosten derden exclusief btw]]=1,Tb_Activiteiten[[#Headers],[Kosten derden exclusief btw]],""))</f>
        <v/>
      </c>
      <c r="AJ1193" t="str">
        <f>IF(ISNUMBER(FIND("overige",Methode_Keuze)),"",IF(Tb_Activiteiten[[#This Row],[Niet verrekenbare btw]]=1,Tb_Activiteiten[[#Headers],[Niet verrekenbare btw]],""))</f>
        <v/>
      </c>
      <c r="AK1193" t="str">
        <f>IF(ISNUMBER(FIND("overige",Methode_Keuze)),"",IF(Tb_Activiteiten[[#This Row],[Grondkosten]]=1,Tb_Activiteiten[[#Headers],[Grondkosten]],""))</f>
        <v/>
      </c>
      <c r="AL1193" t="str">
        <f>IF(ISNUMBER(FIND("overige",Methode_Keuze)),"",IF(Tb_Activiteiten[[#This Row],[Bijdrage in natura (overige)]]=1,Tb_Activiteiten[[#Headers],[Bijdrage in natura (overige)]],""))</f>
        <v/>
      </c>
      <c r="AM1193" t="str">
        <f>IF(ISNUMBER(FIND("overige",Methode_Keuze)),"",IF(Tb_Activiteiten[[#This Row],[Bijdrage in natura (vrijwilligers)]]=1,Tb_Activiteiten[[#Headers],[Bijdrage in natura (vrijwilligers)]],""))</f>
        <v/>
      </c>
      <c r="AN1193" t="str">
        <f>IF(ISNUMBER(FIND("overige",Methode_Keuze)),"",IF(Tb_Activiteiten[[#This Row],[Afschrijvingskosten]]=1,Tb_Activiteiten[[#Headers],[Afschrijvingskosten]],""))</f>
        <v/>
      </c>
    </row>
    <row r="1194" spans="1:40" x14ac:dyDescent="0.25">
      <c r="A1194" s="192"/>
      <c r="B1194" s="192"/>
      <c r="C1194" s="192"/>
      <c r="D1194" s="192"/>
      <c r="E1194" s="192"/>
      <c r="F1194" s="192"/>
      <c r="G1194" s="192"/>
      <c r="L1194" s="71"/>
      <c r="N1194" t="str">
        <f>IFERROR(IF(VLOOKUP(Tb_Activiteiten[[#This Row],[Openstelling]],Tb_Openstelling[],2,0)=1,1,""),"")</f>
        <v/>
      </c>
      <c r="AA1194" t="str">
        <f>IF(ISNUMBER(FIND("arbeid",Methode_Keuze)),"",IF(ISNUMBER(FIND("arbeid",Methode_Keuze)),"",IF(Tb_Activiteiten[[#This Row],[Loonkosten]]=1,Tb_Activiteiten[[#Headers],[Loonkosten]],"")))</f>
        <v/>
      </c>
      <c r="AB1194" t="str">
        <f>IF(ISNUMBER(FIND("arbeid",Methode_Keuze)),"",IF(ISNUMBER(FIND("arbeid",Methode_Keuze)),"",IF(Tb_Activiteiten[[#This Row],[Eigen arbeid]]=1,Tb_Activiteiten[[#Headers],[Eigen arbeid]],"")))</f>
        <v/>
      </c>
      <c r="AC1194" t="str">
        <f>IF(ISNUMBER(FIND("arbeid",Methode_Keuze)),"",IF(ISNUMBER(FIND("arbeid",Methode_Keuze)),"",IF(Tb_Activiteiten[[#This Row],[Projectmedewerker]]=1,Tb_Activiteiten[[#Headers],[Projectmedewerker]],"")))</f>
        <v/>
      </c>
      <c r="AD1194" t="str">
        <f>IF(ISNUMBER(FIND("arbeid",Methode_Keuze)),"",IF(ISNUMBER(FIND("arbeid",Methode_Keuze)),"",IF(Tb_Activiteiten[[#This Row],[Landbouwer]]=1,Tb_Activiteiten[[#Headers],[Landbouwer]],"")))</f>
        <v/>
      </c>
      <c r="AE1194" t="str">
        <f>IF(ISNUMBER(FIND("arbeid",Methode_Keuze)),"",IF(ISNUMBER(FIND("arbeid",Methode_Keuze)),"",IF(Tb_Activiteiten[[#This Row],[Adviseur]]=1,Tb_Activiteiten[[#Headers],[Adviseur]],"")))</f>
        <v/>
      </c>
      <c r="AF1194" t="str">
        <f>IF(ISNUMBER(FIND("arbeid",Methode_Keuze)),"",IF(ISNUMBER(FIND("arbeid",Methode_Keuze)),"",IF(Tb_Activiteiten[[#This Row],[Projectleider/Expert]]=1,Tb_Activiteiten[[#Headers],[Projectleider/Expert]],"")))</f>
        <v/>
      </c>
      <c r="AG1194" t="str">
        <f>IF(ISNUMBER(FIND("arbeid",Methode_Keuze)),"",IF(ISNUMBER(FIND("arbeid",Methode_Keuze)),"",IF(Tb_Activiteiten[[#This Row],[Arbeidskosten]]=1,Tb_Activiteiten[[#Headers],[Arbeidskosten]],"")))</f>
        <v/>
      </c>
      <c r="AH1194" t="str">
        <f>IF(ISNUMBER(FIND("arbeid",Methode_Keuze)),"",IF(ISNUMBER(FIND("arbeid",Methode_Keuze)),"",IF(Tb_Activiteiten[[#This Row],[Arbeidskosten op basis van IKS]]=1,Tb_Activiteiten[[#Headers],[Arbeidskosten op basis van IKS]],"")))</f>
        <v/>
      </c>
      <c r="AI1194" t="str">
        <f>IF(ISNUMBER(FIND("overige",Methode_Keuze)),"",IF(Tb_Activiteiten[[#This Row],[Kosten derden exclusief btw]]=1,Tb_Activiteiten[[#Headers],[Kosten derden exclusief btw]],""))</f>
        <v/>
      </c>
      <c r="AJ1194" t="str">
        <f>IF(ISNUMBER(FIND("overige",Methode_Keuze)),"",IF(Tb_Activiteiten[[#This Row],[Niet verrekenbare btw]]=1,Tb_Activiteiten[[#Headers],[Niet verrekenbare btw]],""))</f>
        <v/>
      </c>
      <c r="AK1194" t="str">
        <f>IF(ISNUMBER(FIND("overige",Methode_Keuze)),"",IF(Tb_Activiteiten[[#This Row],[Grondkosten]]=1,Tb_Activiteiten[[#Headers],[Grondkosten]],""))</f>
        <v/>
      </c>
      <c r="AL1194" t="str">
        <f>IF(ISNUMBER(FIND("overige",Methode_Keuze)),"",IF(Tb_Activiteiten[[#This Row],[Bijdrage in natura (overige)]]=1,Tb_Activiteiten[[#Headers],[Bijdrage in natura (overige)]],""))</f>
        <v/>
      </c>
      <c r="AM1194" t="str">
        <f>IF(ISNUMBER(FIND("overige",Methode_Keuze)),"",IF(Tb_Activiteiten[[#This Row],[Bijdrage in natura (vrijwilligers)]]=1,Tb_Activiteiten[[#Headers],[Bijdrage in natura (vrijwilligers)]],""))</f>
        <v/>
      </c>
      <c r="AN1194" t="str">
        <f>IF(ISNUMBER(FIND("overige",Methode_Keuze)),"",IF(Tb_Activiteiten[[#This Row],[Afschrijvingskosten]]=1,Tb_Activiteiten[[#Headers],[Afschrijvingskosten]],""))</f>
        <v/>
      </c>
    </row>
    <row r="1195" spans="1:40" x14ac:dyDescent="0.25">
      <c r="A1195" s="192"/>
      <c r="B1195" s="192"/>
      <c r="C1195" s="192"/>
      <c r="D1195" s="192"/>
      <c r="E1195" s="192"/>
      <c r="F1195" s="192"/>
      <c r="G1195" s="192"/>
      <c r="L1195" s="71"/>
      <c r="N1195" t="str">
        <f>IFERROR(IF(VLOOKUP(Tb_Activiteiten[[#This Row],[Openstelling]],Tb_Openstelling[],2,0)=1,1,""),"")</f>
        <v/>
      </c>
      <c r="AA1195" t="str">
        <f>IF(ISNUMBER(FIND("arbeid",Methode_Keuze)),"",IF(ISNUMBER(FIND("arbeid",Methode_Keuze)),"",IF(Tb_Activiteiten[[#This Row],[Loonkosten]]=1,Tb_Activiteiten[[#Headers],[Loonkosten]],"")))</f>
        <v/>
      </c>
      <c r="AB1195" t="str">
        <f>IF(ISNUMBER(FIND("arbeid",Methode_Keuze)),"",IF(ISNUMBER(FIND("arbeid",Methode_Keuze)),"",IF(Tb_Activiteiten[[#This Row],[Eigen arbeid]]=1,Tb_Activiteiten[[#Headers],[Eigen arbeid]],"")))</f>
        <v/>
      </c>
      <c r="AC1195" t="str">
        <f>IF(ISNUMBER(FIND("arbeid",Methode_Keuze)),"",IF(ISNUMBER(FIND("arbeid",Methode_Keuze)),"",IF(Tb_Activiteiten[[#This Row],[Projectmedewerker]]=1,Tb_Activiteiten[[#Headers],[Projectmedewerker]],"")))</f>
        <v/>
      </c>
      <c r="AD1195" t="str">
        <f>IF(ISNUMBER(FIND("arbeid",Methode_Keuze)),"",IF(ISNUMBER(FIND("arbeid",Methode_Keuze)),"",IF(Tb_Activiteiten[[#This Row],[Landbouwer]]=1,Tb_Activiteiten[[#Headers],[Landbouwer]],"")))</f>
        <v/>
      </c>
      <c r="AE1195" t="str">
        <f>IF(ISNUMBER(FIND("arbeid",Methode_Keuze)),"",IF(ISNUMBER(FIND("arbeid",Methode_Keuze)),"",IF(Tb_Activiteiten[[#This Row],[Adviseur]]=1,Tb_Activiteiten[[#Headers],[Adviseur]],"")))</f>
        <v/>
      </c>
      <c r="AF1195" t="str">
        <f>IF(ISNUMBER(FIND("arbeid",Methode_Keuze)),"",IF(ISNUMBER(FIND("arbeid",Methode_Keuze)),"",IF(Tb_Activiteiten[[#This Row],[Projectleider/Expert]]=1,Tb_Activiteiten[[#Headers],[Projectleider/Expert]],"")))</f>
        <v/>
      </c>
      <c r="AG1195" t="str">
        <f>IF(ISNUMBER(FIND("arbeid",Methode_Keuze)),"",IF(ISNUMBER(FIND("arbeid",Methode_Keuze)),"",IF(Tb_Activiteiten[[#This Row],[Arbeidskosten]]=1,Tb_Activiteiten[[#Headers],[Arbeidskosten]],"")))</f>
        <v/>
      </c>
      <c r="AH1195" t="str">
        <f>IF(ISNUMBER(FIND("arbeid",Methode_Keuze)),"",IF(ISNUMBER(FIND("arbeid",Methode_Keuze)),"",IF(Tb_Activiteiten[[#This Row],[Arbeidskosten op basis van IKS]]=1,Tb_Activiteiten[[#Headers],[Arbeidskosten op basis van IKS]],"")))</f>
        <v/>
      </c>
      <c r="AI1195" t="str">
        <f>IF(ISNUMBER(FIND("overige",Methode_Keuze)),"",IF(Tb_Activiteiten[[#This Row],[Kosten derden exclusief btw]]=1,Tb_Activiteiten[[#Headers],[Kosten derden exclusief btw]],""))</f>
        <v/>
      </c>
      <c r="AJ1195" t="str">
        <f>IF(ISNUMBER(FIND("overige",Methode_Keuze)),"",IF(Tb_Activiteiten[[#This Row],[Niet verrekenbare btw]]=1,Tb_Activiteiten[[#Headers],[Niet verrekenbare btw]],""))</f>
        <v/>
      </c>
      <c r="AK1195" t="str">
        <f>IF(ISNUMBER(FIND("overige",Methode_Keuze)),"",IF(Tb_Activiteiten[[#This Row],[Grondkosten]]=1,Tb_Activiteiten[[#Headers],[Grondkosten]],""))</f>
        <v/>
      </c>
      <c r="AL1195" t="str">
        <f>IF(ISNUMBER(FIND("overige",Methode_Keuze)),"",IF(Tb_Activiteiten[[#This Row],[Bijdrage in natura (overige)]]=1,Tb_Activiteiten[[#Headers],[Bijdrage in natura (overige)]],""))</f>
        <v/>
      </c>
      <c r="AM1195" t="str">
        <f>IF(ISNUMBER(FIND("overige",Methode_Keuze)),"",IF(Tb_Activiteiten[[#This Row],[Bijdrage in natura (vrijwilligers)]]=1,Tb_Activiteiten[[#Headers],[Bijdrage in natura (vrijwilligers)]],""))</f>
        <v/>
      </c>
      <c r="AN1195" t="str">
        <f>IF(ISNUMBER(FIND("overige",Methode_Keuze)),"",IF(Tb_Activiteiten[[#This Row],[Afschrijvingskosten]]=1,Tb_Activiteiten[[#Headers],[Afschrijvingskosten]],""))</f>
        <v/>
      </c>
    </row>
    <row r="1196" spans="1:40" x14ac:dyDescent="0.25">
      <c r="A1196" s="192"/>
      <c r="B1196" s="192"/>
      <c r="C1196" s="192"/>
      <c r="D1196" s="192"/>
      <c r="E1196" s="192"/>
      <c r="F1196" s="192"/>
      <c r="G1196" s="192"/>
      <c r="L1196" s="71"/>
      <c r="N1196" t="str">
        <f>IFERROR(IF(VLOOKUP(Tb_Activiteiten[[#This Row],[Openstelling]],Tb_Openstelling[],2,0)=1,1,""),"")</f>
        <v/>
      </c>
      <c r="AA1196" t="str">
        <f>IF(ISNUMBER(FIND("arbeid",Methode_Keuze)),"",IF(ISNUMBER(FIND("arbeid",Methode_Keuze)),"",IF(Tb_Activiteiten[[#This Row],[Loonkosten]]=1,Tb_Activiteiten[[#Headers],[Loonkosten]],"")))</f>
        <v/>
      </c>
      <c r="AB1196" t="str">
        <f>IF(ISNUMBER(FIND("arbeid",Methode_Keuze)),"",IF(ISNUMBER(FIND("arbeid",Methode_Keuze)),"",IF(Tb_Activiteiten[[#This Row],[Eigen arbeid]]=1,Tb_Activiteiten[[#Headers],[Eigen arbeid]],"")))</f>
        <v/>
      </c>
      <c r="AC1196" t="str">
        <f>IF(ISNUMBER(FIND("arbeid",Methode_Keuze)),"",IF(ISNUMBER(FIND("arbeid",Methode_Keuze)),"",IF(Tb_Activiteiten[[#This Row],[Projectmedewerker]]=1,Tb_Activiteiten[[#Headers],[Projectmedewerker]],"")))</f>
        <v/>
      </c>
      <c r="AD1196" t="str">
        <f>IF(ISNUMBER(FIND("arbeid",Methode_Keuze)),"",IF(ISNUMBER(FIND("arbeid",Methode_Keuze)),"",IF(Tb_Activiteiten[[#This Row],[Landbouwer]]=1,Tb_Activiteiten[[#Headers],[Landbouwer]],"")))</f>
        <v/>
      </c>
      <c r="AE1196" t="str">
        <f>IF(ISNUMBER(FIND("arbeid",Methode_Keuze)),"",IF(ISNUMBER(FIND("arbeid",Methode_Keuze)),"",IF(Tb_Activiteiten[[#This Row],[Adviseur]]=1,Tb_Activiteiten[[#Headers],[Adviseur]],"")))</f>
        <v/>
      </c>
      <c r="AF1196" t="str">
        <f>IF(ISNUMBER(FIND("arbeid",Methode_Keuze)),"",IF(ISNUMBER(FIND("arbeid",Methode_Keuze)),"",IF(Tb_Activiteiten[[#This Row],[Projectleider/Expert]]=1,Tb_Activiteiten[[#Headers],[Projectleider/Expert]],"")))</f>
        <v/>
      </c>
      <c r="AG1196" t="str">
        <f>IF(ISNUMBER(FIND("arbeid",Methode_Keuze)),"",IF(ISNUMBER(FIND("arbeid",Methode_Keuze)),"",IF(Tb_Activiteiten[[#This Row],[Arbeidskosten]]=1,Tb_Activiteiten[[#Headers],[Arbeidskosten]],"")))</f>
        <v/>
      </c>
      <c r="AH1196" t="str">
        <f>IF(ISNUMBER(FIND("arbeid",Methode_Keuze)),"",IF(ISNUMBER(FIND("arbeid",Methode_Keuze)),"",IF(Tb_Activiteiten[[#This Row],[Arbeidskosten op basis van IKS]]=1,Tb_Activiteiten[[#Headers],[Arbeidskosten op basis van IKS]],"")))</f>
        <v/>
      </c>
      <c r="AI1196" t="str">
        <f>IF(ISNUMBER(FIND("overige",Methode_Keuze)),"",IF(Tb_Activiteiten[[#This Row],[Kosten derden exclusief btw]]=1,Tb_Activiteiten[[#Headers],[Kosten derden exclusief btw]],""))</f>
        <v/>
      </c>
      <c r="AJ1196" t="str">
        <f>IF(ISNUMBER(FIND("overige",Methode_Keuze)),"",IF(Tb_Activiteiten[[#This Row],[Niet verrekenbare btw]]=1,Tb_Activiteiten[[#Headers],[Niet verrekenbare btw]],""))</f>
        <v/>
      </c>
      <c r="AK1196" t="str">
        <f>IF(ISNUMBER(FIND("overige",Methode_Keuze)),"",IF(Tb_Activiteiten[[#This Row],[Grondkosten]]=1,Tb_Activiteiten[[#Headers],[Grondkosten]],""))</f>
        <v/>
      </c>
      <c r="AL1196" t="str">
        <f>IF(ISNUMBER(FIND("overige",Methode_Keuze)),"",IF(Tb_Activiteiten[[#This Row],[Bijdrage in natura (overige)]]=1,Tb_Activiteiten[[#Headers],[Bijdrage in natura (overige)]],""))</f>
        <v/>
      </c>
      <c r="AM1196" t="str">
        <f>IF(ISNUMBER(FIND("overige",Methode_Keuze)),"",IF(Tb_Activiteiten[[#This Row],[Bijdrage in natura (vrijwilligers)]]=1,Tb_Activiteiten[[#Headers],[Bijdrage in natura (vrijwilligers)]],""))</f>
        <v/>
      </c>
      <c r="AN1196" t="str">
        <f>IF(ISNUMBER(FIND("overige",Methode_Keuze)),"",IF(Tb_Activiteiten[[#This Row],[Afschrijvingskosten]]=1,Tb_Activiteiten[[#Headers],[Afschrijvingskosten]],""))</f>
        <v/>
      </c>
    </row>
    <row r="1197" spans="1:40" x14ac:dyDescent="0.25">
      <c r="A1197" s="192"/>
      <c r="B1197" s="192"/>
      <c r="C1197" s="192"/>
      <c r="D1197" s="192"/>
      <c r="E1197" s="192"/>
      <c r="F1197" s="192"/>
      <c r="G1197" s="192"/>
      <c r="L1197" s="71"/>
      <c r="N1197" t="str">
        <f>IFERROR(IF(VLOOKUP(Tb_Activiteiten[[#This Row],[Openstelling]],Tb_Openstelling[],2,0)=1,1,""),"")</f>
        <v/>
      </c>
      <c r="AA1197" t="str">
        <f>IF(ISNUMBER(FIND("arbeid",Methode_Keuze)),"",IF(ISNUMBER(FIND("arbeid",Methode_Keuze)),"",IF(Tb_Activiteiten[[#This Row],[Loonkosten]]=1,Tb_Activiteiten[[#Headers],[Loonkosten]],"")))</f>
        <v/>
      </c>
      <c r="AB1197" t="str">
        <f>IF(ISNUMBER(FIND("arbeid",Methode_Keuze)),"",IF(ISNUMBER(FIND("arbeid",Methode_Keuze)),"",IF(Tb_Activiteiten[[#This Row],[Eigen arbeid]]=1,Tb_Activiteiten[[#Headers],[Eigen arbeid]],"")))</f>
        <v/>
      </c>
      <c r="AC1197" t="str">
        <f>IF(ISNUMBER(FIND("arbeid",Methode_Keuze)),"",IF(ISNUMBER(FIND("arbeid",Methode_Keuze)),"",IF(Tb_Activiteiten[[#This Row],[Projectmedewerker]]=1,Tb_Activiteiten[[#Headers],[Projectmedewerker]],"")))</f>
        <v/>
      </c>
      <c r="AD1197" t="str">
        <f>IF(ISNUMBER(FIND("arbeid",Methode_Keuze)),"",IF(ISNUMBER(FIND("arbeid",Methode_Keuze)),"",IF(Tb_Activiteiten[[#This Row],[Landbouwer]]=1,Tb_Activiteiten[[#Headers],[Landbouwer]],"")))</f>
        <v/>
      </c>
      <c r="AE1197" t="str">
        <f>IF(ISNUMBER(FIND("arbeid",Methode_Keuze)),"",IF(ISNUMBER(FIND("arbeid",Methode_Keuze)),"",IF(Tb_Activiteiten[[#This Row],[Adviseur]]=1,Tb_Activiteiten[[#Headers],[Adviseur]],"")))</f>
        <v/>
      </c>
      <c r="AF1197" t="str">
        <f>IF(ISNUMBER(FIND("arbeid",Methode_Keuze)),"",IF(ISNUMBER(FIND("arbeid",Methode_Keuze)),"",IF(Tb_Activiteiten[[#This Row],[Projectleider/Expert]]=1,Tb_Activiteiten[[#Headers],[Projectleider/Expert]],"")))</f>
        <v/>
      </c>
      <c r="AG1197" t="str">
        <f>IF(ISNUMBER(FIND("arbeid",Methode_Keuze)),"",IF(ISNUMBER(FIND("arbeid",Methode_Keuze)),"",IF(Tb_Activiteiten[[#This Row],[Arbeidskosten]]=1,Tb_Activiteiten[[#Headers],[Arbeidskosten]],"")))</f>
        <v/>
      </c>
      <c r="AH1197" t="str">
        <f>IF(ISNUMBER(FIND("arbeid",Methode_Keuze)),"",IF(ISNUMBER(FIND("arbeid",Methode_Keuze)),"",IF(Tb_Activiteiten[[#This Row],[Arbeidskosten op basis van IKS]]=1,Tb_Activiteiten[[#Headers],[Arbeidskosten op basis van IKS]],"")))</f>
        <v/>
      </c>
      <c r="AI1197" t="str">
        <f>IF(ISNUMBER(FIND("overige",Methode_Keuze)),"",IF(Tb_Activiteiten[[#This Row],[Kosten derden exclusief btw]]=1,Tb_Activiteiten[[#Headers],[Kosten derden exclusief btw]],""))</f>
        <v/>
      </c>
      <c r="AJ1197" t="str">
        <f>IF(ISNUMBER(FIND("overige",Methode_Keuze)),"",IF(Tb_Activiteiten[[#This Row],[Niet verrekenbare btw]]=1,Tb_Activiteiten[[#Headers],[Niet verrekenbare btw]],""))</f>
        <v/>
      </c>
      <c r="AK1197" t="str">
        <f>IF(ISNUMBER(FIND("overige",Methode_Keuze)),"",IF(Tb_Activiteiten[[#This Row],[Grondkosten]]=1,Tb_Activiteiten[[#Headers],[Grondkosten]],""))</f>
        <v/>
      </c>
      <c r="AL1197" t="str">
        <f>IF(ISNUMBER(FIND("overige",Methode_Keuze)),"",IF(Tb_Activiteiten[[#This Row],[Bijdrage in natura (overige)]]=1,Tb_Activiteiten[[#Headers],[Bijdrage in natura (overige)]],""))</f>
        <v/>
      </c>
      <c r="AM1197" t="str">
        <f>IF(ISNUMBER(FIND("overige",Methode_Keuze)),"",IF(Tb_Activiteiten[[#This Row],[Bijdrage in natura (vrijwilligers)]]=1,Tb_Activiteiten[[#Headers],[Bijdrage in natura (vrijwilligers)]],""))</f>
        <v/>
      </c>
      <c r="AN1197" t="str">
        <f>IF(ISNUMBER(FIND("overige",Methode_Keuze)),"",IF(Tb_Activiteiten[[#This Row],[Afschrijvingskosten]]=1,Tb_Activiteiten[[#Headers],[Afschrijvingskosten]],""))</f>
        <v/>
      </c>
    </row>
    <row r="1198" spans="1:40" x14ac:dyDescent="0.25">
      <c r="A1198" s="192"/>
      <c r="B1198" s="192"/>
      <c r="C1198" s="192"/>
      <c r="D1198" s="192"/>
      <c r="E1198" s="192"/>
      <c r="F1198" s="192"/>
      <c r="G1198" s="192"/>
      <c r="L1198" s="71"/>
      <c r="N1198" t="str">
        <f>IFERROR(IF(VLOOKUP(Tb_Activiteiten[[#This Row],[Openstelling]],Tb_Openstelling[],2,0)=1,1,""),"")</f>
        <v/>
      </c>
      <c r="AA1198" t="str">
        <f>IF(ISNUMBER(FIND("arbeid",Methode_Keuze)),"",IF(ISNUMBER(FIND("arbeid",Methode_Keuze)),"",IF(Tb_Activiteiten[[#This Row],[Loonkosten]]=1,Tb_Activiteiten[[#Headers],[Loonkosten]],"")))</f>
        <v/>
      </c>
      <c r="AB1198" t="str">
        <f>IF(ISNUMBER(FIND("arbeid",Methode_Keuze)),"",IF(ISNUMBER(FIND("arbeid",Methode_Keuze)),"",IF(Tb_Activiteiten[[#This Row],[Eigen arbeid]]=1,Tb_Activiteiten[[#Headers],[Eigen arbeid]],"")))</f>
        <v/>
      </c>
      <c r="AC1198" t="str">
        <f>IF(ISNUMBER(FIND("arbeid",Methode_Keuze)),"",IF(ISNUMBER(FIND("arbeid",Methode_Keuze)),"",IF(Tb_Activiteiten[[#This Row],[Projectmedewerker]]=1,Tb_Activiteiten[[#Headers],[Projectmedewerker]],"")))</f>
        <v/>
      </c>
      <c r="AD1198" t="str">
        <f>IF(ISNUMBER(FIND("arbeid",Methode_Keuze)),"",IF(ISNUMBER(FIND("arbeid",Methode_Keuze)),"",IF(Tb_Activiteiten[[#This Row],[Landbouwer]]=1,Tb_Activiteiten[[#Headers],[Landbouwer]],"")))</f>
        <v/>
      </c>
      <c r="AE1198" t="str">
        <f>IF(ISNUMBER(FIND("arbeid",Methode_Keuze)),"",IF(ISNUMBER(FIND("arbeid",Methode_Keuze)),"",IF(Tb_Activiteiten[[#This Row],[Adviseur]]=1,Tb_Activiteiten[[#Headers],[Adviseur]],"")))</f>
        <v/>
      </c>
      <c r="AF1198" t="str">
        <f>IF(ISNUMBER(FIND("arbeid",Methode_Keuze)),"",IF(ISNUMBER(FIND("arbeid",Methode_Keuze)),"",IF(Tb_Activiteiten[[#This Row],[Projectleider/Expert]]=1,Tb_Activiteiten[[#Headers],[Projectleider/Expert]],"")))</f>
        <v/>
      </c>
      <c r="AG1198" t="str">
        <f>IF(ISNUMBER(FIND("arbeid",Methode_Keuze)),"",IF(ISNUMBER(FIND("arbeid",Methode_Keuze)),"",IF(Tb_Activiteiten[[#This Row],[Arbeidskosten]]=1,Tb_Activiteiten[[#Headers],[Arbeidskosten]],"")))</f>
        <v/>
      </c>
      <c r="AH1198" t="str">
        <f>IF(ISNUMBER(FIND("arbeid",Methode_Keuze)),"",IF(ISNUMBER(FIND("arbeid",Methode_Keuze)),"",IF(Tb_Activiteiten[[#This Row],[Arbeidskosten op basis van IKS]]=1,Tb_Activiteiten[[#Headers],[Arbeidskosten op basis van IKS]],"")))</f>
        <v/>
      </c>
      <c r="AI1198" t="str">
        <f>IF(ISNUMBER(FIND("overige",Methode_Keuze)),"",IF(Tb_Activiteiten[[#This Row],[Kosten derden exclusief btw]]=1,Tb_Activiteiten[[#Headers],[Kosten derden exclusief btw]],""))</f>
        <v/>
      </c>
      <c r="AJ1198" t="str">
        <f>IF(ISNUMBER(FIND("overige",Methode_Keuze)),"",IF(Tb_Activiteiten[[#This Row],[Niet verrekenbare btw]]=1,Tb_Activiteiten[[#Headers],[Niet verrekenbare btw]],""))</f>
        <v/>
      </c>
      <c r="AK1198" t="str">
        <f>IF(ISNUMBER(FIND("overige",Methode_Keuze)),"",IF(Tb_Activiteiten[[#This Row],[Grondkosten]]=1,Tb_Activiteiten[[#Headers],[Grondkosten]],""))</f>
        <v/>
      </c>
      <c r="AL1198" t="str">
        <f>IF(ISNUMBER(FIND("overige",Methode_Keuze)),"",IF(Tb_Activiteiten[[#This Row],[Bijdrage in natura (overige)]]=1,Tb_Activiteiten[[#Headers],[Bijdrage in natura (overige)]],""))</f>
        <v/>
      </c>
      <c r="AM1198" t="str">
        <f>IF(ISNUMBER(FIND("overige",Methode_Keuze)),"",IF(Tb_Activiteiten[[#This Row],[Bijdrage in natura (vrijwilligers)]]=1,Tb_Activiteiten[[#Headers],[Bijdrage in natura (vrijwilligers)]],""))</f>
        <v/>
      </c>
      <c r="AN1198" t="str">
        <f>IF(ISNUMBER(FIND("overige",Methode_Keuze)),"",IF(Tb_Activiteiten[[#This Row],[Afschrijvingskosten]]=1,Tb_Activiteiten[[#Headers],[Afschrijvingskosten]],""))</f>
        <v/>
      </c>
    </row>
    <row r="1199" spans="1:40" x14ac:dyDescent="0.25">
      <c r="A1199" s="192"/>
      <c r="B1199" s="192"/>
      <c r="C1199" s="192"/>
      <c r="D1199" s="192"/>
      <c r="E1199" s="192"/>
      <c r="F1199" s="192"/>
      <c r="G1199" s="192"/>
      <c r="L1199" s="71"/>
      <c r="N1199" t="str">
        <f>IFERROR(IF(VLOOKUP(Tb_Activiteiten[[#This Row],[Openstelling]],Tb_Openstelling[],2,0)=1,1,""),"")</f>
        <v/>
      </c>
      <c r="AA1199" t="str">
        <f>IF(ISNUMBER(FIND("arbeid",Methode_Keuze)),"",IF(ISNUMBER(FIND("arbeid",Methode_Keuze)),"",IF(Tb_Activiteiten[[#This Row],[Loonkosten]]=1,Tb_Activiteiten[[#Headers],[Loonkosten]],"")))</f>
        <v/>
      </c>
      <c r="AB1199" t="str">
        <f>IF(ISNUMBER(FIND("arbeid",Methode_Keuze)),"",IF(ISNUMBER(FIND("arbeid",Methode_Keuze)),"",IF(Tb_Activiteiten[[#This Row],[Eigen arbeid]]=1,Tb_Activiteiten[[#Headers],[Eigen arbeid]],"")))</f>
        <v/>
      </c>
      <c r="AC1199" t="str">
        <f>IF(ISNUMBER(FIND("arbeid",Methode_Keuze)),"",IF(ISNUMBER(FIND("arbeid",Methode_Keuze)),"",IF(Tb_Activiteiten[[#This Row],[Projectmedewerker]]=1,Tb_Activiteiten[[#Headers],[Projectmedewerker]],"")))</f>
        <v/>
      </c>
      <c r="AD1199" t="str">
        <f>IF(ISNUMBER(FIND("arbeid",Methode_Keuze)),"",IF(ISNUMBER(FIND("arbeid",Methode_Keuze)),"",IF(Tb_Activiteiten[[#This Row],[Landbouwer]]=1,Tb_Activiteiten[[#Headers],[Landbouwer]],"")))</f>
        <v/>
      </c>
      <c r="AE1199" t="str">
        <f>IF(ISNUMBER(FIND("arbeid",Methode_Keuze)),"",IF(ISNUMBER(FIND("arbeid",Methode_Keuze)),"",IF(Tb_Activiteiten[[#This Row],[Adviseur]]=1,Tb_Activiteiten[[#Headers],[Adviseur]],"")))</f>
        <v/>
      </c>
      <c r="AF1199" t="str">
        <f>IF(ISNUMBER(FIND("arbeid",Methode_Keuze)),"",IF(ISNUMBER(FIND("arbeid",Methode_Keuze)),"",IF(Tb_Activiteiten[[#This Row],[Projectleider/Expert]]=1,Tb_Activiteiten[[#Headers],[Projectleider/Expert]],"")))</f>
        <v/>
      </c>
      <c r="AG1199" t="str">
        <f>IF(ISNUMBER(FIND("arbeid",Methode_Keuze)),"",IF(ISNUMBER(FIND("arbeid",Methode_Keuze)),"",IF(Tb_Activiteiten[[#This Row],[Arbeidskosten]]=1,Tb_Activiteiten[[#Headers],[Arbeidskosten]],"")))</f>
        <v/>
      </c>
      <c r="AH1199" t="str">
        <f>IF(ISNUMBER(FIND("arbeid",Methode_Keuze)),"",IF(ISNUMBER(FIND("arbeid",Methode_Keuze)),"",IF(Tb_Activiteiten[[#This Row],[Arbeidskosten op basis van IKS]]=1,Tb_Activiteiten[[#Headers],[Arbeidskosten op basis van IKS]],"")))</f>
        <v/>
      </c>
      <c r="AI1199" t="str">
        <f>IF(ISNUMBER(FIND("overige",Methode_Keuze)),"",IF(Tb_Activiteiten[[#This Row],[Kosten derden exclusief btw]]=1,Tb_Activiteiten[[#Headers],[Kosten derden exclusief btw]],""))</f>
        <v/>
      </c>
      <c r="AJ1199" t="str">
        <f>IF(ISNUMBER(FIND("overige",Methode_Keuze)),"",IF(Tb_Activiteiten[[#This Row],[Niet verrekenbare btw]]=1,Tb_Activiteiten[[#Headers],[Niet verrekenbare btw]],""))</f>
        <v/>
      </c>
      <c r="AK1199" t="str">
        <f>IF(ISNUMBER(FIND("overige",Methode_Keuze)),"",IF(Tb_Activiteiten[[#This Row],[Grondkosten]]=1,Tb_Activiteiten[[#Headers],[Grondkosten]],""))</f>
        <v/>
      </c>
      <c r="AL1199" t="str">
        <f>IF(ISNUMBER(FIND("overige",Methode_Keuze)),"",IF(Tb_Activiteiten[[#This Row],[Bijdrage in natura (overige)]]=1,Tb_Activiteiten[[#Headers],[Bijdrage in natura (overige)]],""))</f>
        <v/>
      </c>
      <c r="AM1199" t="str">
        <f>IF(ISNUMBER(FIND("overige",Methode_Keuze)),"",IF(Tb_Activiteiten[[#This Row],[Bijdrage in natura (vrijwilligers)]]=1,Tb_Activiteiten[[#Headers],[Bijdrage in natura (vrijwilligers)]],""))</f>
        <v/>
      </c>
      <c r="AN1199" t="str">
        <f>IF(ISNUMBER(FIND("overige",Methode_Keuze)),"",IF(Tb_Activiteiten[[#This Row],[Afschrijvingskosten]]=1,Tb_Activiteiten[[#Headers],[Afschrijvingskosten]],""))</f>
        <v/>
      </c>
    </row>
    <row r="1200" spans="1:40" x14ac:dyDescent="0.25">
      <c r="A1200" s="192"/>
      <c r="B1200" s="192"/>
      <c r="C1200" s="192"/>
      <c r="D1200" s="192"/>
      <c r="E1200" s="192"/>
      <c r="F1200" s="192"/>
      <c r="G1200" s="192"/>
      <c r="L1200" s="71"/>
      <c r="N1200" t="str">
        <f>IFERROR(IF(VLOOKUP(Tb_Activiteiten[[#This Row],[Openstelling]],Tb_Openstelling[],2,0)=1,1,""),"")</f>
        <v/>
      </c>
      <c r="AA1200" t="str">
        <f>IF(ISNUMBER(FIND("arbeid",Methode_Keuze)),"",IF(ISNUMBER(FIND("arbeid",Methode_Keuze)),"",IF(Tb_Activiteiten[[#This Row],[Loonkosten]]=1,Tb_Activiteiten[[#Headers],[Loonkosten]],"")))</f>
        <v/>
      </c>
      <c r="AB1200" t="str">
        <f>IF(ISNUMBER(FIND("arbeid",Methode_Keuze)),"",IF(ISNUMBER(FIND("arbeid",Methode_Keuze)),"",IF(Tb_Activiteiten[[#This Row],[Eigen arbeid]]=1,Tb_Activiteiten[[#Headers],[Eigen arbeid]],"")))</f>
        <v/>
      </c>
      <c r="AC1200" t="str">
        <f>IF(ISNUMBER(FIND("arbeid",Methode_Keuze)),"",IF(ISNUMBER(FIND("arbeid",Methode_Keuze)),"",IF(Tb_Activiteiten[[#This Row],[Projectmedewerker]]=1,Tb_Activiteiten[[#Headers],[Projectmedewerker]],"")))</f>
        <v/>
      </c>
      <c r="AD1200" t="str">
        <f>IF(ISNUMBER(FIND("arbeid",Methode_Keuze)),"",IF(ISNUMBER(FIND("arbeid",Methode_Keuze)),"",IF(Tb_Activiteiten[[#This Row],[Landbouwer]]=1,Tb_Activiteiten[[#Headers],[Landbouwer]],"")))</f>
        <v/>
      </c>
      <c r="AE1200" t="str">
        <f>IF(ISNUMBER(FIND("arbeid",Methode_Keuze)),"",IF(ISNUMBER(FIND("arbeid",Methode_Keuze)),"",IF(Tb_Activiteiten[[#This Row],[Adviseur]]=1,Tb_Activiteiten[[#Headers],[Adviseur]],"")))</f>
        <v/>
      </c>
      <c r="AF1200" t="str">
        <f>IF(ISNUMBER(FIND("arbeid",Methode_Keuze)),"",IF(ISNUMBER(FIND("arbeid",Methode_Keuze)),"",IF(Tb_Activiteiten[[#This Row],[Projectleider/Expert]]=1,Tb_Activiteiten[[#Headers],[Projectleider/Expert]],"")))</f>
        <v/>
      </c>
      <c r="AG1200" t="str">
        <f>IF(ISNUMBER(FIND("arbeid",Methode_Keuze)),"",IF(ISNUMBER(FIND("arbeid",Methode_Keuze)),"",IF(Tb_Activiteiten[[#This Row],[Arbeidskosten]]=1,Tb_Activiteiten[[#Headers],[Arbeidskosten]],"")))</f>
        <v/>
      </c>
      <c r="AH1200" t="str">
        <f>IF(ISNUMBER(FIND("arbeid",Methode_Keuze)),"",IF(ISNUMBER(FIND("arbeid",Methode_Keuze)),"",IF(Tb_Activiteiten[[#This Row],[Arbeidskosten op basis van IKS]]=1,Tb_Activiteiten[[#Headers],[Arbeidskosten op basis van IKS]],"")))</f>
        <v/>
      </c>
      <c r="AI1200" t="str">
        <f>IF(ISNUMBER(FIND("overige",Methode_Keuze)),"",IF(Tb_Activiteiten[[#This Row],[Kosten derden exclusief btw]]=1,Tb_Activiteiten[[#Headers],[Kosten derden exclusief btw]],""))</f>
        <v/>
      </c>
      <c r="AJ1200" t="str">
        <f>IF(ISNUMBER(FIND("overige",Methode_Keuze)),"",IF(Tb_Activiteiten[[#This Row],[Niet verrekenbare btw]]=1,Tb_Activiteiten[[#Headers],[Niet verrekenbare btw]],""))</f>
        <v/>
      </c>
      <c r="AK1200" t="str">
        <f>IF(ISNUMBER(FIND("overige",Methode_Keuze)),"",IF(Tb_Activiteiten[[#This Row],[Grondkosten]]=1,Tb_Activiteiten[[#Headers],[Grondkosten]],""))</f>
        <v/>
      </c>
      <c r="AL1200" t="str">
        <f>IF(ISNUMBER(FIND("overige",Methode_Keuze)),"",IF(Tb_Activiteiten[[#This Row],[Bijdrage in natura (overige)]]=1,Tb_Activiteiten[[#Headers],[Bijdrage in natura (overige)]],""))</f>
        <v/>
      </c>
      <c r="AM1200" t="str">
        <f>IF(ISNUMBER(FIND("overige",Methode_Keuze)),"",IF(Tb_Activiteiten[[#This Row],[Bijdrage in natura (vrijwilligers)]]=1,Tb_Activiteiten[[#Headers],[Bijdrage in natura (vrijwilligers)]],""))</f>
        <v/>
      </c>
      <c r="AN1200" t="str">
        <f>IF(ISNUMBER(FIND("overige",Methode_Keuze)),"",IF(Tb_Activiteiten[[#This Row],[Afschrijvingskosten]]=1,Tb_Activiteiten[[#Headers],[Afschrijvingskosten]],""))</f>
        <v/>
      </c>
    </row>
    <row r="1201" spans="1:40" x14ac:dyDescent="0.25">
      <c r="A1201" s="192"/>
      <c r="B1201" s="192"/>
      <c r="C1201" s="192"/>
      <c r="D1201" s="192"/>
      <c r="E1201" s="192"/>
      <c r="F1201" s="192"/>
      <c r="G1201" s="192"/>
      <c r="L1201" s="71"/>
      <c r="N1201" t="str">
        <f>IFERROR(IF(VLOOKUP(Tb_Activiteiten[[#This Row],[Openstelling]],Tb_Openstelling[],2,0)=1,1,""),"")</f>
        <v/>
      </c>
      <c r="AA1201" t="str">
        <f>IF(ISNUMBER(FIND("arbeid",Methode_Keuze)),"",IF(ISNUMBER(FIND("arbeid",Methode_Keuze)),"",IF(Tb_Activiteiten[[#This Row],[Loonkosten]]=1,Tb_Activiteiten[[#Headers],[Loonkosten]],"")))</f>
        <v/>
      </c>
      <c r="AB1201" t="str">
        <f>IF(ISNUMBER(FIND("arbeid",Methode_Keuze)),"",IF(ISNUMBER(FIND("arbeid",Methode_Keuze)),"",IF(Tb_Activiteiten[[#This Row],[Eigen arbeid]]=1,Tb_Activiteiten[[#Headers],[Eigen arbeid]],"")))</f>
        <v/>
      </c>
      <c r="AC1201" t="str">
        <f>IF(ISNUMBER(FIND("arbeid",Methode_Keuze)),"",IF(ISNUMBER(FIND("arbeid",Methode_Keuze)),"",IF(Tb_Activiteiten[[#This Row],[Projectmedewerker]]=1,Tb_Activiteiten[[#Headers],[Projectmedewerker]],"")))</f>
        <v/>
      </c>
      <c r="AD1201" t="str">
        <f>IF(ISNUMBER(FIND("arbeid",Methode_Keuze)),"",IF(ISNUMBER(FIND("arbeid",Methode_Keuze)),"",IF(Tb_Activiteiten[[#This Row],[Landbouwer]]=1,Tb_Activiteiten[[#Headers],[Landbouwer]],"")))</f>
        <v/>
      </c>
      <c r="AE1201" t="str">
        <f>IF(ISNUMBER(FIND("arbeid",Methode_Keuze)),"",IF(ISNUMBER(FIND("arbeid",Methode_Keuze)),"",IF(Tb_Activiteiten[[#This Row],[Adviseur]]=1,Tb_Activiteiten[[#Headers],[Adviseur]],"")))</f>
        <v/>
      </c>
      <c r="AF1201" t="str">
        <f>IF(ISNUMBER(FIND("arbeid",Methode_Keuze)),"",IF(ISNUMBER(FIND("arbeid",Methode_Keuze)),"",IF(Tb_Activiteiten[[#This Row],[Projectleider/Expert]]=1,Tb_Activiteiten[[#Headers],[Projectleider/Expert]],"")))</f>
        <v/>
      </c>
      <c r="AG1201" t="str">
        <f>IF(ISNUMBER(FIND("arbeid",Methode_Keuze)),"",IF(ISNUMBER(FIND("arbeid",Methode_Keuze)),"",IF(Tb_Activiteiten[[#This Row],[Arbeidskosten]]=1,Tb_Activiteiten[[#Headers],[Arbeidskosten]],"")))</f>
        <v/>
      </c>
      <c r="AH1201" t="str">
        <f>IF(ISNUMBER(FIND("arbeid",Methode_Keuze)),"",IF(ISNUMBER(FIND("arbeid",Methode_Keuze)),"",IF(Tb_Activiteiten[[#This Row],[Arbeidskosten op basis van IKS]]=1,Tb_Activiteiten[[#Headers],[Arbeidskosten op basis van IKS]],"")))</f>
        <v/>
      </c>
      <c r="AI1201" t="str">
        <f>IF(ISNUMBER(FIND("overige",Methode_Keuze)),"",IF(Tb_Activiteiten[[#This Row],[Kosten derden exclusief btw]]=1,Tb_Activiteiten[[#Headers],[Kosten derden exclusief btw]],""))</f>
        <v/>
      </c>
      <c r="AJ1201" t="str">
        <f>IF(ISNUMBER(FIND("overige",Methode_Keuze)),"",IF(Tb_Activiteiten[[#This Row],[Niet verrekenbare btw]]=1,Tb_Activiteiten[[#Headers],[Niet verrekenbare btw]],""))</f>
        <v/>
      </c>
      <c r="AK1201" t="str">
        <f>IF(ISNUMBER(FIND("overige",Methode_Keuze)),"",IF(Tb_Activiteiten[[#This Row],[Grondkosten]]=1,Tb_Activiteiten[[#Headers],[Grondkosten]],""))</f>
        <v/>
      </c>
      <c r="AL1201" t="str">
        <f>IF(ISNUMBER(FIND("overige",Methode_Keuze)),"",IF(Tb_Activiteiten[[#This Row],[Bijdrage in natura (overige)]]=1,Tb_Activiteiten[[#Headers],[Bijdrage in natura (overige)]],""))</f>
        <v/>
      </c>
      <c r="AM1201" t="str">
        <f>IF(ISNUMBER(FIND("overige",Methode_Keuze)),"",IF(Tb_Activiteiten[[#This Row],[Bijdrage in natura (vrijwilligers)]]=1,Tb_Activiteiten[[#Headers],[Bijdrage in natura (vrijwilligers)]],""))</f>
        <v/>
      </c>
      <c r="AN1201" t="str">
        <f>IF(ISNUMBER(FIND("overige",Methode_Keuze)),"",IF(Tb_Activiteiten[[#This Row],[Afschrijvingskosten]]=1,Tb_Activiteiten[[#Headers],[Afschrijvingskosten]],""))</f>
        <v/>
      </c>
    </row>
    <row r="1202" spans="1:40" x14ac:dyDescent="0.25">
      <c r="A1202" s="192"/>
      <c r="B1202" s="192"/>
      <c r="C1202" s="192"/>
      <c r="D1202" s="192"/>
      <c r="E1202" s="192"/>
      <c r="F1202" s="192"/>
      <c r="G1202" s="192"/>
      <c r="L1202" s="71"/>
      <c r="N1202" t="str">
        <f>IFERROR(IF(VLOOKUP(Tb_Activiteiten[[#This Row],[Openstelling]],Tb_Openstelling[],2,0)=1,1,""),"")</f>
        <v/>
      </c>
      <c r="AA1202" t="str">
        <f>IF(ISNUMBER(FIND("arbeid",Methode_Keuze)),"",IF(ISNUMBER(FIND("arbeid",Methode_Keuze)),"",IF(Tb_Activiteiten[[#This Row],[Loonkosten]]=1,Tb_Activiteiten[[#Headers],[Loonkosten]],"")))</f>
        <v/>
      </c>
      <c r="AB1202" t="str">
        <f>IF(ISNUMBER(FIND("arbeid",Methode_Keuze)),"",IF(ISNUMBER(FIND("arbeid",Methode_Keuze)),"",IF(Tb_Activiteiten[[#This Row],[Eigen arbeid]]=1,Tb_Activiteiten[[#Headers],[Eigen arbeid]],"")))</f>
        <v/>
      </c>
      <c r="AC1202" t="str">
        <f>IF(ISNUMBER(FIND("arbeid",Methode_Keuze)),"",IF(ISNUMBER(FIND("arbeid",Methode_Keuze)),"",IF(Tb_Activiteiten[[#This Row],[Projectmedewerker]]=1,Tb_Activiteiten[[#Headers],[Projectmedewerker]],"")))</f>
        <v/>
      </c>
      <c r="AD1202" t="str">
        <f>IF(ISNUMBER(FIND("arbeid",Methode_Keuze)),"",IF(ISNUMBER(FIND("arbeid",Methode_Keuze)),"",IF(Tb_Activiteiten[[#This Row],[Landbouwer]]=1,Tb_Activiteiten[[#Headers],[Landbouwer]],"")))</f>
        <v/>
      </c>
      <c r="AE1202" t="str">
        <f>IF(ISNUMBER(FIND("arbeid",Methode_Keuze)),"",IF(ISNUMBER(FIND("arbeid",Methode_Keuze)),"",IF(Tb_Activiteiten[[#This Row],[Adviseur]]=1,Tb_Activiteiten[[#Headers],[Adviseur]],"")))</f>
        <v/>
      </c>
      <c r="AF1202" t="str">
        <f>IF(ISNUMBER(FIND("arbeid",Methode_Keuze)),"",IF(ISNUMBER(FIND("arbeid",Methode_Keuze)),"",IF(Tb_Activiteiten[[#This Row],[Projectleider/Expert]]=1,Tb_Activiteiten[[#Headers],[Projectleider/Expert]],"")))</f>
        <v/>
      </c>
      <c r="AG1202" t="str">
        <f>IF(ISNUMBER(FIND("arbeid",Methode_Keuze)),"",IF(ISNUMBER(FIND("arbeid",Methode_Keuze)),"",IF(Tb_Activiteiten[[#This Row],[Arbeidskosten]]=1,Tb_Activiteiten[[#Headers],[Arbeidskosten]],"")))</f>
        <v/>
      </c>
      <c r="AH1202" t="str">
        <f>IF(ISNUMBER(FIND("arbeid",Methode_Keuze)),"",IF(ISNUMBER(FIND("arbeid",Methode_Keuze)),"",IF(Tb_Activiteiten[[#This Row],[Arbeidskosten op basis van IKS]]=1,Tb_Activiteiten[[#Headers],[Arbeidskosten op basis van IKS]],"")))</f>
        <v/>
      </c>
      <c r="AI1202" t="str">
        <f>IF(ISNUMBER(FIND("overige",Methode_Keuze)),"",IF(Tb_Activiteiten[[#This Row],[Kosten derden exclusief btw]]=1,Tb_Activiteiten[[#Headers],[Kosten derden exclusief btw]],""))</f>
        <v/>
      </c>
      <c r="AJ1202" t="str">
        <f>IF(ISNUMBER(FIND("overige",Methode_Keuze)),"",IF(Tb_Activiteiten[[#This Row],[Niet verrekenbare btw]]=1,Tb_Activiteiten[[#Headers],[Niet verrekenbare btw]],""))</f>
        <v/>
      </c>
      <c r="AK1202" t="str">
        <f>IF(ISNUMBER(FIND("overige",Methode_Keuze)),"",IF(Tb_Activiteiten[[#This Row],[Grondkosten]]=1,Tb_Activiteiten[[#Headers],[Grondkosten]],""))</f>
        <v/>
      </c>
      <c r="AL1202" t="str">
        <f>IF(ISNUMBER(FIND("overige",Methode_Keuze)),"",IF(Tb_Activiteiten[[#This Row],[Bijdrage in natura (overige)]]=1,Tb_Activiteiten[[#Headers],[Bijdrage in natura (overige)]],""))</f>
        <v/>
      </c>
      <c r="AM1202" t="str">
        <f>IF(ISNUMBER(FIND("overige",Methode_Keuze)),"",IF(Tb_Activiteiten[[#This Row],[Bijdrage in natura (vrijwilligers)]]=1,Tb_Activiteiten[[#Headers],[Bijdrage in natura (vrijwilligers)]],""))</f>
        <v/>
      </c>
      <c r="AN1202" t="str">
        <f>IF(ISNUMBER(FIND("overige",Methode_Keuze)),"",IF(Tb_Activiteiten[[#This Row],[Afschrijvingskosten]]=1,Tb_Activiteiten[[#Headers],[Afschrijvingskosten]],""))</f>
        <v/>
      </c>
    </row>
    <row r="1203" spans="1:40" x14ac:dyDescent="0.25">
      <c r="A1203" s="192"/>
      <c r="B1203" s="192"/>
      <c r="C1203" s="192"/>
      <c r="D1203" s="192"/>
      <c r="E1203" s="192"/>
      <c r="F1203" s="192"/>
      <c r="G1203" s="192"/>
      <c r="L1203" s="71"/>
      <c r="N1203" t="str">
        <f>IFERROR(IF(VLOOKUP(Tb_Activiteiten[[#This Row],[Openstelling]],Tb_Openstelling[],2,0)=1,1,""),"")</f>
        <v/>
      </c>
      <c r="AA1203" t="str">
        <f>IF(ISNUMBER(FIND("arbeid",Methode_Keuze)),"",IF(ISNUMBER(FIND("arbeid",Methode_Keuze)),"",IF(Tb_Activiteiten[[#This Row],[Loonkosten]]=1,Tb_Activiteiten[[#Headers],[Loonkosten]],"")))</f>
        <v/>
      </c>
      <c r="AB1203" t="str">
        <f>IF(ISNUMBER(FIND("arbeid",Methode_Keuze)),"",IF(ISNUMBER(FIND("arbeid",Methode_Keuze)),"",IF(Tb_Activiteiten[[#This Row],[Eigen arbeid]]=1,Tb_Activiteiten[[#Headers],[Eigen arbeid]],"")))</f>
        <v/>
      </c>
      <c r="AC1203" t="str">
        <f>IF(ISNUMBER(FIND("arbeid",Methode_Keuze)),"",IF(ISNUMBER(FIND("arbeid",Methode_Keuze)),"",IF(Tb_Activiteiten[[#This Row],[Projectmedewerker]]=1,Tb_Activiteiten[[#Headers],[Projectmedewerker]],"")))</f>
        <v/>
      </c>
      <c r="AD1203" t="str">
        <f>IF(ISNUMBER(FIND("arbeid",Methode_Keuze)),"",IF(ISNUMBER(FIND("arbeid",Methode_Keuze)),"",IF(Tb_Activiteiten[[#This Row],[Landbouwer]]=1,Tb_Activiteiten[[#Headers],[Landbouwer]],"")))</f>
        <v/>
      </c>
      <c r="AE1203" t="str">
        <f>IF(ISNUMBER(FIND("arbeid",Methode_Keuze)),"",IF(ISNUMBER(FIND("arbeid",Methode_Keuze)),"",IF(Tb_Activiteiten[[#This Row],[Adviseur]]=1,Tb_Activiteiten[[#Headers],[Adviseur]],"")))</f>
        <v/>
      </c>
      <c r="AF1203" t="str">
        <f>IF(ISNUMBER(FIND("arbeid",Methode_Keuze)),"",IF(ISNUMBER(FIND("arbeid",Methode_Keuze)),"",IF(Tb_Activiteiten[[#This Row],[Projectleider/Expert]]=1,Tb_Activiteiten[[#Headers],[Projectleider/Expert]],"")))</f>
        <v/>
      </c>
      <c r="AG1203" t="str">
        <f>IF(ISNUMBER(FIND("arbeid",Methode_Keuze)),"",IF(ISNUMBER(FIND("arbeid",Methode_Keuze)),"",IF(Tb_Activiteiten[[#This Row],[Arbeidskosten]]=1,Tb_Activiteiten[[#Headers],[Arbeidskosten]],"")))</f>
        <v/>
      </c>
      <c r="AH1203" t="str">
        <f>IF(ISNUMBER(FIND("arbeid",Methode_Keuze)),"",IF(ISNUMBER(FIND("arbeid",Methode_Keuze)),"",IF(Tb_Activiteiten[[#This Row],[Arbeidskosten op basis van IKS]]=1,Tb_Activiteiten[[#Headers],[Arbeidskosten op basis van IKS]],"")))</f>
        <v/>
      </c>
      <c r="AI1203" t="str">
        <f>IF(ISNUMBER(FIND("overige",Methode_Keuze)),"",IF(Tb_Activiteiten[[#This Row],[Kosten derden exclusief btw]]=1,Tb_Activiteiten[[#Headers],[Kosten derden exclusief btw]],""))</f>
        <v/>
      </c>
      <c r="AJ1203" t="str">
        <f>IF(ISNUMBER(FIND("overige",Methode_Keuze)),"",IF(Tb_Activiteiten[[#This Row],[Niet verrekenbare btw]]=1,Tb_Activiteiten[[#Headers],[Niet verrekenbare btw]],""))</f>
        <v/>
      </c>
      <c r="AK1203" t="str">
        <f>IF(ISNUMBER(FIND("overige",Methode_Keuze)),"",IF(Tb_Activiteiten[[#This Row],[Grondkosten]]=1,Tb_Activiteiten[[#Headers],[Grondkosten]],""))</f>
        <v/>
      </c>
      <c r="AL1203" t="str">
        <f>IF(ISNUMBER(FIND("overige",Methode_Keuze)),"",IF(Tb_Activiteiten[[#This Row],[Bijdrage in natura (overige)]]=1,Tb_Activiteiten[[#Headers],[Bijdrage in natura (overige)]],""))</f>
        <v/>
      </c>
      <c r="AM1203" t="str">
        <f>IF(ISNUMBER(FIND("overige",Methode_Keuze)),"",IF(Tb_Activiteiten[[#This Row],[Bijdrage in natura (vrijwilligers)]]=1,Tb_Activiteiten[[#Headers],[Bijdrage in natura (vrijwilligers)]],""))</f>
        <v/>
      </c>
      <c r="AN1203" t="str">
        <f>IF(ISNUMBER(FIND("overige",Methode_Keuze)),"",IF(Tb_Activiteiten[[#This Row],[Afschrijvingskosten]]=1,Tb_Activiteiten[[#Headers],[Afschrijvingskosten]],""))</f>
        <v/>
      </c>
    </row>
    <row r="1204" spans="1:40" x14ac:dyDescent="0.25">
      <c r="A1204" s="192"/>
      <c r="B1204" s="192"/>
      <c r="C1204" s="192"/>
      <c r="D1204" s="192"/>
      <c r="E1204" s="192"/>
      <c r="F1204" s="192"/>
      <c r="G1204" s="192"/>
      <c r="L1204" s="71"/>
      <c r="N1204" t="str">
        <f>IFERROR(IF(VLOOKUP(Tb_Activiteiten[[#This Row],[Openstelling]],Tb_Openstelling[],2,0)=1,1,""),"")</f>
        <v/>
      </c>
      <c r="AA1204" t="str">
        <f>IF(ISNUMBER(FIND("arbeid",Methode_Keuze)),"",IF(ISNUMBER(FIND("arbeid",Methode_Keuze)),"",IF(Tb_Activiteiten[[#This Row],[Loonkosten]]=1,Tb_Activiteiten[[#Headers],[Loonkosten]],"")))</f>
        <v/>
      </c>
      <c r="AB1204" t="str">
        <f>IF(ISNUMBER(FIND("arbeid",Methode_Keuze)),"",IF(ISNUMBER(FIND("arbeid",Methode_Keuze)),"",IF(Tb_Activiteiten[[#This Row],[Eigen arbeid]]=1,Tb_Activiteiten[[#Headers],[Eigen arbeid]],"")))</f>
        <v/>
      </c>
      <c r="AC1204" t="str">
        <f>IF(ISNUMBER(FIND("arbeid",Methode_Keuze)),"",IF(ISNUMBER(FIND("arbeid",Methode_Keuze)),"",IF(Tb_Activiteiten[[#This Row],[Projectmedewerker]]=1,Tb_Activiteiten[[#Headers],[Projectmedewerker]],"")))</f>
        <v/>
      </c>
      <c r="AD1204" t="str">
        <f>IF(ISNUMBER(FIND("arbeid",Methode_Keuze)),"",IF(ISNUMBER(FIND("arbeid",Methode_Keuze)),"",IF(Tb_Activiteiten[[#This Row],[Landbouwer]]=1,Tb_Activiteiten[[#Headers],[Landbouwer]],"")))</f>
        <v/>
      </c>
      <c r="AE1204" t="str">
        <f>IF(ISNUMBER(FIND("arbeid",Methode_Keuze)),"",IF(ISNUMBER(FIND("arbeid",Methode_Keuze)),"",IF(Tb_Activiteiten[[#This Row],[Adviseur]]=1,Tb_Activiteiten[[#Headers],[Adviseur]],"")))</f>
        <v/>
      </c>
      <c r="AF1204" t="str">
        <f>IF(ISNUMBER(FIND("arbeid",Methode_Keuze)),"",IF(ISNUMBER(FIND("arbeid",Methode_Keuze)),"",IF(Tb_Activiteiten[[#This Row],[Projectleider/Expert]]=1,Tb_Activiteiten[[#Headers],[Projectleider/Expert]],"")))</f>
        <v/>
      </c>
      <c r="AG1204" t="str">
        <f>IF(ISNUMBER(FIND("arbeid",Methode_Keuze)),"",IF(ISNUMBER(FIND("arbeid",Methode_Keuze)),"",IF(Tb_Activiteiten[[#This Row],[Arbeidskosten]]=1,Tb_Activiteiten[[#Headers],[Arbeidskosten]],"")))</f>
        <v/>
      </c>
      <c r="AH1204" t="str">
        <f>IF(ISNUMBER(FIND("arbeid",Methode_Keuze)),"",IF(ISNUMBER(FIND("arbeid",Methode_Keuze)),"",IF(Tb_Activiteiten[[#This Row],[Arbeidskosten op basis van IKS]]=1,Tb_Activiteiten[[#Headers],[Arbeidskosten op basis van IKS]],"")))</f>
        <v/>
      </c>
      <c r="AI1204" t="str">
        <f>IF(ISNUMBER(FIND("overige",Methode_Keuze)),"",IF(Tb_Activiteiten[[#This Row],[Kosten derden exclusief btw]]=1,Tb_Activiteiten[[#Headers],[Kosten derden exclusief btw]],""))</f>
        <v/>
      </c>
      <c r="AJ1204" t="str">
        <f>IF(ISNUMBER(FIND("overige",Methode_Keuze)),"",IF(Tb_Activiteiten[[#This Row],[Niet verrekenbare btw]]=1,Tb_Activiteiten[[#Headers],[Niet verrekenbare btw]],""))</f>
        <v/>
      </c>
      <c r="AK1204" t="str">
        <f>IF(ISNUMBER(FIND("overige",Methode_Keuze)),"",IF(Tb_Activiteiten[[#This Row],[Grondkosten]]=1,Tb_Activiteiten[[#Headers],[Grondkosten]],""))</f>
        <v/>
      </c>
      <c r="AL1204" t="str">
        <f>IF(ISNUMBER(FIND("overige",Methode_Keuze)),"",IF(Tb_Activiteiten[[#This Row],[Bijdrage in natura (overige)]]=1,Tb_Activiteiten[[#Headers],[Bijdrage in natura (overige)]],""))</f>
        <v/>
      </c>
      <c r="AM1204" t="str">
        <f>IF(ISNUMBER(FIND("overige",Methode_Keuze)),"",IF(Tb_Activiteiten[[#This Row],[Bijdrage in natura (vrijwilligers)]]=1,Tb_Activiteiten[[#Headers],[Bijdrage in natura (vrijwilligers)]],""))</f>
        <v/>
      </c>
      <c r="AN1204" t="str">
        <f>IF(ISNUMBER(FIND("overige",Methode_Keuze)),"",IF(Tb_Activiteiten[[#This Row],[Afschrijvingskosten]]=1,Tb_Activiteiten[[#Headers],[Afschrijvingskosten]],""))</f>
        <v/>
      </c>
    </row>
    <row r="1205" spans="1:40" x14ac:dyDescent="0.25">
      <c r="A1205" s="192"/>
      <c r="B1205" s="192"/>
      <c r="C1205" s="192"/>
      <c r="D1205" s="192"/>
      <c r="E1205" s="192"/>
      <c r="F1205" s="192"/>
      <c r="G1205" s="192"/>
      <c r="L1205" s="71"/>
      <c r="N1205" t="str">
        <f>IFERROR(IF(VLOOKUP(Tb_Activiteiten[[#This Row],[Openstelling]],Tb_Openstelling[],2,0)=1,1,""),"")</f>
        <v/>
      </c>
      <c r="AA1205" t="str">
        <f>IF(ISNUMBER(FIND("arbeid",Methode_Keuze)),"",IF(ISNUMBER(FIND("arbeid",Methode_Keuze)),"",IF(Tb_Activiteiten[[#This Row],[Loonkosten]]=1,Tb_Activiteiten[[#Headers],[Loonkosten]],"")))</f>
        <v/>
      </c>
      <c r="AB1205" t="str">
        <f>IF(ISNUMBER(FIND("arbeid",Methode_Keuze)),"",IF(ISNUMBER(FIND("arbeid",Methode_Keuze)),"",IF(Tb_Activiteiten[[#This Row],[Eigen arbeid]]=1,Tb_Activiteiten[[#Headers],[Eigen arbeid]],"")))</f>
        <v/>
      </c>
      <c r="AC1205" t="str">
        <f>IF(ISNUMBER(FIND("arbeid",Methode_Keuze)),"",IF(ISNUMBER(FIND("arbeid",Methode_Keuze)),"",IF(Tb_Activiteiten[[#This Row],[Projectmedewerker]]=1,Tb_Activiteiten[[#Headers],[Projectmedewerker]],"")))</f>
        <v/>
      </c>
      <c r="AD1205" t="str">
        <f>IF(ISNUMBER(FIND("arbeid",Methode_Keuze)),"",IF(ISNUMBER(FIND("arbeid",Methode_Keuze)),"",IF(Tb_Activiteiten[[#This Row],[Landbouwer]]=1,Tb_Activiteiten[[#Headers],[Landbouwer]],"")))</f>
        <v/>
      </c>
      <c r="AE1205" t="str">
        <f>IF(ISNUMBER(FIND("arbeid",Methode_Keuze)),"",IF(ISNUMBER(FIND("arbeid",Methode_Keuze)),"",IF(Tb_Activiteiten[[#This Row],[Adviseur]]=1,Tb_Activiteiten[[#Headers],[Adviseur]],"")))</f>
        <v/>
      </c>
      <c r="AF1205" t="str">
        <f>IF(ISNUMBER(FIND("arbeid",Methode_Keuze)),"",IF(ISNUMBER(FIND("arbeid",Methode_Keuze)),"",IF(Tb_Activiteiten[[#This Row],[Projectleider/Expert]]=1,Tb_Activiteiten[[#Headers],[Projectleider/Expert]],"")))</f>
        <v/>
      </c>
      <c r="AG1205" t="str">
        <f>IF(ISNUMBER(FIND("arbeid",Methode_Keuze)),"",IF(ISNUMBER(FIND("arbeid",Methode_Keuze)),"",IF(Tb_Activiteiten[[#This Row],[Arbeidskosten]]=1,Tb_Activiteiten[[#Headers],[Arbeidskosten]],"")))</f>
        <v/>
      </c>
      <c r="AH1205" t="str">
        <f>IF(ISNUMBER(FIND("arbeid",Methode_Keuze)),"",IF(ISNUMBER(FIND("arbeid",Methode_Keuze)),"",IF(Tb_Activiteiten[[#This Row],[Arbeidskosten op basis van IKS]]=1,Tb_Activiteiten[[#Headers],[Arbeidskosten op basis van IKS]],"")))</f>
        <v/>
      </c>
      <c r="AI1205" t="str">
        <f>IF(ISNUMBER(FIND("overige",Methode_Keuze)),"",IF(Tb_Activiteiten[[#This Row],[Kosten derden exclusief btw]]=1,Tb_Activiteiten[[#Headers],[Kosten derden exclusief btw]],""))</f>
        <v/>
      </c>
      <c r="AJ1205" t="str">
        <f>IF(ISNUMBER(FIND("overige",Methode_Keuze)),"",IF(Tb_Activiteiten[[#This Row],[Niet verrekenbare btw]]=1,Tb_Activiteiten[[#Headers],[Niet verrekenbare btw]],""))</f>
        <v/>
      </c>
      <c r="AK1205" t="str">
        <f>IF(ISNUMBER(FIND("overige",Methode_Keuze)),"",IF(Tb_Activiteiten[[#This Row],[Grondkosten]]=1,Tb_Activiteiten[[#Headers],[Grondkosten]],""))</f>
        <v/>
      </c>
      <c r="AL1205" t="str">
        <f>IF(ISNUMBER(FIND("overige",Methode_Keuze)),"",IF(Tb_Activiteiten[[#This Row],[Bijdrage in natura (overige)]]=1,Tb_Activiteiten[[#Headers],[Bijdrage in natura (overige)]],""))</f>
        <v/>
      </c>
      <c r="AM1205" t="str">
        <f>IF(ISNUMBER(FIND("overige",Methode_Keuze)),"",IF(Tb_Activiteiten[[#This Row],[Bijdrage in natura (vrijwilligers)]]=1,Tb_Activiteiten[[#Headers],[Bijdrage in natura (vrijwilligers)]],""))</f>
        <v/>
      </c>
      <c r="AN1205" t="str">
        <f>IF(ISNUMBER(FIND("overige",Methode_Keuze)),"",IF(Tb_Activiteiten[[#This Row],[Afschrijvingskosten]]=1,Tb_Activiteiten[[#Headers],[Afschrijvingskosten]],""))</f>
        <v/>
      </c>
    </row>
    <row r="1206" spans="1:40" x14ac:dyDescent="0.25">
      <c r="A1206" s="192"/>
      <c r="B1206" s="192"/>
      <c r="C1206" s="192"/>
      <c r="D1206" s="192"/>
      <c r="E1206" s="192"/>
      <c r="F1206" s="192"/>
      <c r="G1206" s="192"/>
      <c r="L1206" s="71"/>
      <c r="N1206" t="str">
        <f>IFERROR(IF(VLOOKUP(Tb_Activiteiten[[#This Row],[Openstelling]],Tb_Openstelling[],2,0)=1,1,""),"")</f>
        <v/>
      </c>
      <c r="AA1206" t="str">
        <f>IF(ISNUMBER(FIND("arbeid",Methode_Keuze)),"",IF(ISNUMBER(FIND("arbeid",Methode_Keuze)),"",IF(Tb_Activiteiten[[#This Row],[Loonkosten]]=1,Tb_Activiteiten[[#Headers],[Loonkosten]],"")))</f>
        <v/>
      </c>
      <c r="AB1206" t="str">
        <f>IF(ISNUMBER(FIND("arbeid",Methode_Keuze)),"",IF(ISNUMBER(FIND("arbeid",Methode_Keuze)),"",IF(Tb_Activiteiten[[#This Row],[Eigen arbeid]]=1,Tb_Activiteiten[[#Headers],[Eigen arbeid]],"")))</f>
        <v/>
      </c>
      <c r="AC1206" t="str">
        <f>IF(ISNUMBER(FIND("arbeid",Methode_Keuze)),"",IF(ISNUMBER(FIND("arbeid",Methode_Keuze)),"",IF(Tb_Activiteiten[[#This Row],[Projectmedewerker]]=1,Tb_Activiteiten[[#Headers],[Projectmedewerker]],"")))</f>
        <v/>
      </c>
      <c r="AD1206" t="str">
        <f>IF(ISNUMBER(FIND("arbeid",Methode_Keuze)),"",IF(ISNUMBER(FIND("arbeid",Methode_Keuze)),"",IF(Tb_Activiteiten[[#This Row],[Landbouwer]]=1,Tb_Activiteiten[[#Headers],[Landbouwer]],"")))</f>
        <v/>
      </c>
      <c r="AE1206" t="str">
        <f>IF(ISNUMBER(FIND("arbeid",Methode_Keuze)),"",IF(ISNUMBER(FIND("arbeid",Methode_Keuze)),"",IF(Tb_Activiteiten[[#This Row],[Adviseur]]=1,Tb_Activiteiten[[#Headers],[Adviseur]],"")))</f>
        <v/>
      </c>
      <c r="AF1206" t="str">
        <f>IF(ISNUMBER(FIND("arbeid",Methode_Keuze)),"",IF(ISNUMBER(FIND("arbeid",Methode_Keuze)),"",IF(Tb_Activiteiten[[#This Row],[Projectleider/Expert]]=1,Tb_Activiteiten[[#Headers],[Projectleider/Expert]],"")))</f>
        <v/>
      </c>
      <c r="AG1206" t="str">
        <f>IF(ISNUMBER(FIND("arbeid",Methode_Keuze)),"",IF(ISNUMBER(FIND("arbeid",Methode_Keuze)),"",IF(Tb_Activiteiten[[#This Row],[Arbeidskosten]]=1,Tb_Activiteiten[[#Headers],[Arbeidskosten]],"")))</f>
        <v/>
      </c>
      <c r="AH1206" t="str">
        <f>IF(ISNUMBER(FIND("arbeid",Methode_Keuze)),"",IF(ISNUMBER(FIND("arbeid",Methode_Keuze)),"",IF(Tb_Activiteiten[[#This Row],[Arbeidskosten op basis van IKS]]=1,Tb_Activiteiten[[#Headers],[Arbeidskosten op basis van IKS]],"")))</f>
        <v/>
      </c>
      <c r="AI1206" t="str">
        <f>IF(ISNUMBER(FIND("overige",Methode_Keuze)),"",IF(Tb_Activiteiten[[#This Row],[Kosten derden exclusief btw]]=1,Tb_Activiteiten[[#Headers],[Kosten derden exclusief btw]],""))</f>
        <v/>
      </c>
      <c r="AJ1206" t="str">
        <f>IF(ISNUMBER(FIND("overige",Methode_Keuze)),"",IF(Tb_Activiteiten[[#This Row],[Niet verrekenbare btw]]=1,Tb_Activiteiten[[#Headers],[Niet verrekenbare btw]],""))</f>
        <v/>
      </c>
      <c r="AK1206" t="str">
        <f>IF(ISNUMBER(FIND("overige",Methode_Keuze)),"",IF(Tb_Activiteiten[[#This Row],[Grondkosten]]=1,Tb_Activiteiten[[#Headers],[Grondkosten]],""))</f>
        <v/>
      </c>
      <c r="AL1206" t="str">
        <f>IF(ISNUMBER(FIND("overige",Methode_Keuze)),"",IF(Tb_Activiteiten[[#This Row],[Bijdrage in natura (overige)]]=1,Tb_Activiteiten[[#Headers],[Bijdrage in natura (overige)]],""))</f>
        <v/>
      </c>
      <c r="AM1206" t="str">
        <f>IF(ISNUMBER(FIND("overige",Methode_Keuze)),"",IF(Tb_Activiteiten[[#This Row],[Bijdrage in natura (vrijwilligers)]]=1,Tb_Activiteiten[[#Headers],[Bijdrage in natura (vrijwilligers)]],""))</f>
        <v/>
      </c>
      <c r="AN1206" t="str">
        <f>IF(ISNUMBER(FIND("overige",Methode_Keuze)),"",IF(Tb_Activiteiten[[#This Row],[Afschrijvingskosten]]=1,Tb_Activiteiten[[#Headers],[Afschrijvingskosten]],""))</f>
        <v/>
      </c>
    </row>
    <row r="1207" spans="1:40" x14ac:dyDescent="0.25">
      <c r="A1207" s="192"/>
      <c r="B1207" s="192"/>
      <c r="C1207" s="192"/>
      <c r="D1207" s="192"/>
      <c r="E1207" s="192"/>
      <c r="F1207" s="192"/>
      <c r="G1207" s="192"/>
      <c r="L1207" s="71"/>
      <c r="N1207" t="str">
        <f>IFERROR(IF(VLOOKUP(Tb_Activiteiten[[#This Row],[Openstelling]],Tb_Openstelling[],2,0)=1,1,""),"")</f>
        <v/>
      </c>
      <c r="AA1207" t="str">
        <f>IF(ISNUMBER(FIND("arbeid",Methode_Keuze)),"",IF(ISNUMBER(FIND("arbeid",Methode_Keuze)),"",IF(Tb_Activiteiten[[#This Row],[Loonkosten]]=1,Tb_Activiteiten[[#Headers],[Loonkosten]],"")))</f>
        <v/>
      </c>
      <c r="AB1207" t="str">
        <f>IF(ISNUMBER(FIND("arbeid",Methode_Keuze)),"",IF(ISNUMBER(FIND("arbeid",Methode_Keuze)),"",IF(Tb_Activiteiten[[#This Row],[Eigen arbeid]]=1,Tb_Activiteiten[[#Headers],[Eigen arbeid]],"")))</f>
        <v/>
      </c>
      <c r="AC1207" t="str">
        <f>IF(ISNUMBER(FIND("arbeid",Methode_Keuze)),"",IF(ISNUMBER(FIND("arbeid",Methode_Keuze)),"",IF(Tb_Activiteiten[[#This Row],[Projectmedewerker]]=1,Tb_Activiteiten[[#Headers],[Projectmedewerker]],"")))</f>
        <v/>
      </c>
      <c r="AD1207" t="str">
        <f>IF(ISNUMBER(FIND("arbeid",Methode_Keuze)),"",IF(ISNUMBER(FIND("arbeid",Methode_Keuze)),"",IF(Tb_Activiteiten[[#This Row],[Landbouwer]]=1,Tb_Activiteiten[[#Headers],[Landbouwer]],"")))</f>
        <v/>
      </c>
      <c r="AE1207" t="str">
        <f>IF(ISNUMBER(FIND("arbeid",Methode_Keuze)),"",IF(ISNUMBER(FIND("arbeid",Methode_Keuze)),"",IF(Tb_Activiteiten[[#This Row],[Adviseur]]=1,Tb_Activiteiten[[#Headers],[Adviseur]],"")))</f>
        <v/>
      </c>
      <c r="AF1207" t="str">
        <f>IF(ISNUMBER(FIND("arbeid",Methode_Keuze)),"",IF(ISNUMBER(FIND("arbeid",Methode_Keuze)),"",IF(Tb_Activiteiten[[#This Row],[Projectleider/Expert]]=1,Tb_Activiteiten[[#Headers],[Projectleider/Expert]],"")))</f>
        <v/>
      </c>
      <c r="AG1207" t="str">
        <f>IF(ISNUMBER(FIND("arbeid",Methode_Keuze)),"",IF(ISNUMBER(FIND("arbeid",Methode_Keuze)),"",IF(Tb_Activiteiten[[#This Row],[Arbeidskosten]]=1,Tb_Activiteiten[[#Headers],[Arbeidskosten]],"")))</f>
        <v/>
      </c>
      <c r="AH1207" t="str">
        <f>IF(ISNUMBER(FIND("arbeid",Methode_Keuze)),"",IF(ISNUMBER(FIND("arbeid",Methode_Keuze)),"",IF(Tb_Activiteiten[[#This Row],[Arbeidskosten op basis van IKS]]=1,Tb_Activiteiten[[#Headers],[Arbeidskosten op basis van IKS]],"")))</f>
        <v/>
      </c>
      <c r="AI1207" t="str">
        <f>IF(ISNUMBER(FIND("overige",Methode_Keuze)),"",IF(Tb_Activiteiten[[#This Row],[Kosten derden exclusief btw]]=1,Tb_Activiteiten[[#Headers],[Kosten derden exclusief btw]],""))</f>
        <v/>
      </c>
      <c r="AJ1207" t="str">
        <f>IF(ISNUMBER(FIND("overige",Methode_Keuze)),"",IF(Tb_Activiteiten[[#This Row],[Niet verrekenbare btw]]=1,Tb_Activiteiten[[#Headers],[Niet verrekenbare btw]],""))</f>
        <v/>
      </c>
      <c r="AK1207" t="str">
        <f>IF(ISNUMBER(FIND("overige",Methode_Keuze)),"",IF(Tb_Activiteiten[[#This Row],[Grondkosten]]=1,Tb_Activiteiten[[#Headers],[Grondkosten]],""))</f>
        <v/>
      </c>
      <c r="AL1207" t="str">
        <f>IF(ISNUMBER(FIND("overige",Methode_Keuze)),"",IF(Tb_Activiteiten[[#This Row],[Bijdrage in natura (overige)]]=1,Tb_Activiteiten[[#Headers],[Bijdrage in natura (overige)]],""))</f>
        <v/>
      </c>
      <c r="AM1207" t="str">
        <f>IF(ISNUMBER(FIND("overige",Methode_Keuze)),"",IF(Tb_Activiteiten[[#This Row],[Bijdrage in natura (vrijwilligers)]]=1,Tb_Activiteiten[[#Headers],[Bijdrage in natura (vrijwilligers)]],""))</f>
        <v/>
      </c>
      <c r="AN1207" t="str">
        <f>IF(ISNUMBER(FIND("overige",Methode_Keuze)),"",IF(Tb_Activiteiten[[#This Row],[Afschrijvingskosten]]=1,Tb_Activiteiten[[#Headers],[Afschrijvingskosten]],""))</f>
        <v/>
      </c>
    </row>
    <row r="1208" spans="1:40" x14ac:dyDescent="0.25">
      <c r="A1208" s="192"/>
      <c r="B1208" s="192"/>
      <c r="C1208" s="192"/>
      <c r="D1208" s="192"/>
      <c r="E1208" s="192"/>
      <c r="F1208" s="192"/>
      <c r="G1208" s="192"/>
      <c r="L1208" s="71"/>
      <c r="N1208" t="str">
        <f>IFERROR(IF(VLOOKUP(Tb_Activiteiten[[#This Row],[Openstelling]],Tb_Openstelling[],2,0)=1,1,""),"")</f>
        <v/>
      </c>
      <c r="AA1208" t="str">
        <f>IF(ISNUMBER(FIND("arbeid",Methode_Keuze)),"",IF(ISNUMBER(FIND("arbeid",Methode_Keuze)),"",IF(Tb_Activiteiten[[#This Row],[Loonkosten]]=1,Tb_Activiteiten[[#Headers],[Loonkosten]],"")))</f>
        <v/>
      </c>
      <c r="AB1208" t="str">
        <f>IF(ISNUMBER(FIND("arbeid",Methode_Keuze)),"",IF(ISNUMBER(FIND("arbeid",Methode_Keuze)),"",IF(Tb_Activiteiten[[#This Row],[Eigen arbeid]]=1,Tb_Activiteiten[[#Headers],[Eigen arbeid]],"")))</f>
        <v/>
      </c>
      <c r="AC1208" t="str">
        <f>IF(ISNUMBER(FIND("arbeid",Methode_Keuze)),"",IF(ISNUMBER(FIND("arbeid",Methode_Keuze)),"",IF(Tb_Activiteiten[[#This Row],[Projectmedewerker]]=1,Tb_Activiteiten[[#Headers],[Projectmedewerker]],"")))</f>
        <v/>
      </c>
      <c r="AD1208" t="str">
        <f>IF(ISNUMBER(FIND("arbeid",Methode_Keuze)),"",IF(ISNUMBER(FIND("arbeid",Methode_Keuze)),"",IF(Tb_Activiteiten[[#This Row],[Landbouwer]]=1,Tb_Activiteiten[[#Headers],[Landbouwer]],"")))</f>
        <v/>
      </c>
      <c r="AE1208" t="str">
        <f>IF(ISNUMBER(FIND("arbeid",Methode_Keuze)),"",IF(ISNUMBER(FIND("arbeid",Methode_Keuze)),"",IF(Tb_Activiteiten[[#This Row],[Adviseur]]=1,Tb_Activiteiten[[#Headers],[Adviseur]],"")))</f>
        <v/>
      </c>
      <c r="AF1208" t="str">
        <f>IF(ISNUMBER(FIND("arbeid",Methode_Keuze)),"",IF(ISNUMBER(FIND("arbeid",Methode_Keuze)),"",IF(Tb_Activiteiten[[#This Row],[Projectleider/Expert]]=1,Tb_Activiteiten[[#Headers],[Projectleider/Expert]],"")))</f>
        <v/>
      </c>
      <c r="AG1208" t="str">
        <f>IF(ISNUMBER(FIND("arbeid",Methode_Keuze)),"",IF(ISNUMBER(FIND("arbeid",Methode_Keuze)),"",IF(Tb_Activiteiten[[#This Row],[Arbeidskosten]]=1,Tb_Activiteiten[[#Headers],[Arbeidskosten]],"")))</f>
        <v/>
      </c>
      <c r="AH1208" t="str">
        <f>IF(ISNUMBER(FIND("arbeid",Methode_Keuze)),"",IF(ISNUMBER(FIND("arbeid",Methode_Keuze)),"",IF(Tb_Activiteiten[[#This Row],[Arbeidskosten op basis van IKS]]=1,Tb_Activiteiten[[#Headers],[Arbeidskosten op basis van IKS]],"")))</f>
        <v/>
      </c>
      <c r="AI1208" t="str">
        <f>IF(ISNUMBER(FIND("overige",Methode_Keuze)),"",IF(Tb_Activiteiten[[#This Row],[Kosten derden exclusief btw]]=1,Tb_Activiteiten[[#Headers],[Kosten derden exclusief btw]],""))</f>
        <v/>
      </c>
      <c r="AJ1208" t="str">
        <f>IF(ISNUMBER(FIND("overige",Methode_Keuze)),"",IF(Tb_Activiteiten[[#This Row],[Niet verrekenbare btw]]=1,Tb_Activiteiten[[#Headers],[Niet verrekenbare btw]],""))</f>
        <v/>
      </c>
      <c r="AK1208" t="str">
        <f>IF(ISNUMBER(FIND("overige",Methode_Keuze)),"",IF(Tb_Activiteiten[[#This Row],[Grondkosten]]=1,Tb_Activiteiten[[#Headers],[Grondkosten]],""))</f>
        <v/>
      </c>
      <c r="AL1208" t="str">
        <f>IF(ISNUMBER(FIND("overige",Methode_Keuze)),"",IF(Tb_Activiteiten[[#This Row],[Bijdrage in natura (overige)]]=1,Tb_Activiteiten[[#Headers],[Bijdrage in natura (overige)]],""))</f>
        <v/>
      </c>
      <c r="AM1208" t="str">
        <f>IF(ISNUMBER(FIND("overige",Methode_Keuze)),"",IF(Tb_Activiteiten[[#This Row],[Bijdrage in natura (vrijwilligers)]]=1,Tb_Activiteiten[[#Headers],[Bijdrage in natura (vrijwilligers)]],""))</f>
        <v/>
      </c>
      <c r="AN1208" t="str">
        <f>IF(ISNUMBER(FIND("overige",Methode_Keuze)),"",IF(Tb_Activiteiten[[#This Row],[Afschrijvingskosten]]=1,Tb_Activiteiten[[#Headers],[Afschrijvingskosten]],""))</f>
        <v/>
      </c>
    </row>
    <row r="1209" spans="1:40" x14ac:dyDescent="0.25">
      <c r="A1209" s="192"/>
      <c r="B1209" s="192"/>
      <c r="C1209" s="192"/>
      <c r="D1209" s="192"/>
      <c r="E1209" s="192"/>
      <c r="F1209" s="192"/>
      <c r="G1209" s="192"/>
      <c r="L1209" s="71"/>
      <c r="N1209" t="str">
        <f>IFERROR(IF(VLOOKUP(Tb_Activiteiten[[#This Row],[Openstelling]],Tb_Openstelling[],2,0)=1,1,""),"")</f>
        <v/>
      </c>
      <c r="AA1209" t="str">
        <f>IF(ISNUMBER(FIND("arbeid",Methode_Keuze)),"",IF(ISNUMBER(FIND("arbeid",Methode_Keuze)),"",IF(Tb_Activiteiten[[#This Row],[Loonkosten]]=1,Tb_Activiteiten[[#Headers],[Loonkosten]],"")))</f>
        <v/>
      </c>
      <c r="AB1209" t="str">
        <f>IF(ISNUMBER(FIND("arbeid",Methode_Keuze)),"",IF(ISNUMBER(FIND("arbeid",Methode_Keuze)),"",IF(Tb_Activiteiten[[#This Row],[Eigen arbeid]]=1,Tb_Activiteiten[[#Headers],[Eigen arbeid]],"")))</f>
        <v/>
      </c>
      <c r="AC1209" t="str">
        <f>IF(ISNUMBER(FIND("arbeid",Methode_Keuze)),"",IF(ISNUMBER(FIND("arbeid",Methode_Keuze)),"",IF(Tb_Activiteiten[[#This Row],[Projectmedewerker]]=1,Tb_Activiteiten[[#Headers],[Projectmedewerker]],"")))</f>
        <v/>
      </c>
      <c r="AD1209" t="str">
        <f>IF(ISNUMBER(FIND("arbeid",Methode_Keuze)),"",IF(ISNUMBER(FIND("arbeid",Methode_Keuze)),"",IF(Tb_Activiteiten[[#This Row],[Landbouwer]]=1,Tb_Activiteiten[[#Headers],[Landbouwer]],"")))</f>
        <v/>
      </c>
      <c r="AE1209" t="str">
        <f>IF(ISNUMBER(FIND("arbeid",Methode_Keuze)),"",IF(ISNUMBER(FIND("arbeid",Methode_Keuze)),"",IF(Tb_Activiteiten[[#This Row],[Adviseur]]=1,Tb_Activiteiten[[#Headers],[Adviseur]],"")))</f>
        <v/>
      </c>
      <c r="AF1209" t="str">
        <f>IF(ISNUMBER(FIND("arbeid",Methode_Keuze)),"",IF(ISNUMBER(FIND("arbeid",Methode_Keuze)),"",IF(Tb_Activiteiten[[#This Row],[Projectleider/Expert]]=1,Tb_Activiteiten[[#Headers],[Projectleider/Expert]],"")))</f>
        <v/>
      </c>
      <c r="AG1209" t="str">
        <f>IF(ISNUMBER(FIND("arbeid",Methode_Keuze)),"",IF(ISNUMBER(FIND("arbeid",Methode_Keuze)),"",IF(Tb_Activiteiten[[#This Row],[Arbeidskosten]]=1,Tb_Activiteiten[[#Headers],[Arbeidskosten]],"")))</f>
        <v/>
      </c>
      <c r="AH1209" t="str">
        <f>IF(ISNUMBER(FIND("arbeid",Methode_Keuze)),"",IF(ISNUMBER(FIND("arbeid",Methode_Keuze)),"",IF(Tb_Activiteiten[[#This Row],[Arbeidskosten op basis van IKS]]=1,Tb_Activiteiten[[#Headers],[Arbeidskosten op basis van IKS]],"")))</f>
        <v/>
      </c>
      <c r="AI1209" t="str">
        <f>IF(ISNUMBER(FIND("overige",Methode_Keuze)),"",IF(Tb_Activiteiten[[#This Row],[Kosten derden exclusief btw]]=1,Tb_Activiteiten[[#Headers],[Kosten derden exclusief btw]],""))</f>
        <v/>
      </c>
      <c r="AJ1209" t="str">
        <f>IF(ISNUMBER(FIND("overige",Methode_Keuze)),"",IF(Tb_Activiteiten[[#This Row],[Niet verrekenbare btw]]=1,Tb_Activiteiten[[#Headers],[Niet verrekenbare btw]],""))</f>
        <v/>
      </c>
      <c r="AK1209" t="str">
        <f>IF(ISNUMBER(FIND("overige",Methode_Keuze)),"",IF(Tb_Activiteiten[[#This Row],[Grondkosten]]=1,Tb_Activiteiten[[#Headers],[Grondkosten]],""))</f>
        <v/>
      </c>
      <c r="AL1209" t="str">
        <f>IF(ISNUMBER(FIND("overige",Methode_Keuze)),"",IF(Tb_Activiteiten[[#This Row],[Bijdrage in natura (overige)]]=1,Tb_Activiteiten[[#Headers],[Bijdrage in natura (overige)]],""))</f>
        <v/>
      </c>
      <c r="AM1209" t="str">
        <f>IF(ISNUMBER(FIND("overige",Methode_Keuze)),"",IF(Tb_Activiteiten[[#This Row],[Bijdrage in natura (vrijwilligers)]]=1,Tb_Activiteiten[[#Headers],[Bijdrage in natura (vrijwilligers)]],""))</f>
        <v/>
      </c>
      <c r="AN1209" t="str">
        <f>IF(ISNUMBER(FIND("overige",Methode_Keuze)),"",IF(Tb_Activiteiten[[#This Row],[Afschrijvingskosten]]=1,Tb_Activiteiten[[#Headers],[Afschrijvingskosten]],""))</f>
        <v/>
      </c>
    </row>
    <row r="1210" spans="1:40" x14ac:dyDescent="0.25">
      <c r="A1210" s="192"/>
      <c r="B1210" s="192"/>
      <c r="C1210" s="192"/>
      <c r="D1210" s="192"/>
      <c r="E1210" s="192"/>
      <c r="F1210" s="192"/>
      <c r="G1210" s="192"/>
      <c r="L1210" s="71"/>
      <c r="N1210" t="str">
        <f>IFERROR(IF(VLOOKUP(Tb_Activiteiten[[#This Row],[Openstelling]],Tb_Openstelling[],2,0)=1,1,""),"")</f>
        <v/>
      </c>
      <c r="AA1210" t="str">
        <f>IF(ISNUMBER(FIND("arbeid",Methode_Keuze)),"",IF(ISNUMBER(FIND("arbeid",Methode_Keuze)),"",IF(Tb_Activiteiten[[#This Row],[Loonkosten]]=1,Tb_Activiteiten[[#Headers],[Loonkosten]],"")))</f>
        <v/>
      </c>
      <c r="AB1210" t="str">
        <f>IF(ISNUMBER(FIND("arbeid",Methode_Keuze)),"",IF(ISNUMBER(FIND("arbeid",Methode_Keuze)),"",IF(Tb_Activiteiten[[#This Row],[Eigen arbeid]]=1,Tb_Activiteiten[[#Headers],[Eigen arbeid]],"")))</f>
        <v/>
      </c>
      <c r="AC1210" t="str">
        <f>IF(ISNUMBER(FIND("arbeid",Methode_Keuze)),"",IF(ISNUMBER(FIND("arbeid",Methode_Keuze)),"",IF(Tb_Activiteiten[[#This Row],[Projectmedewerker]]=1,Tb_Activiteiten[[#Headers],[Projectmedewerker]],"")))</f>
        <v/>
      </c>
      <c r="AD1210" t="str">
        <f>IF(ISNUMBER(FIND("arbeid",Methode_Keuze)),"",IF(ISNUMBER(FIND("arbeid",Methode_Keuze)),"",IF(Tb_Activiteiten[[#This Row],[Landbouwer]]=1,Tb_Activiteiten[[#Headers],[Landbouwer]],"")))</f>
        <v/>
      </c>
      <c r="AE1210" t="str">
        <f>IF(ISNUMBER(FIND("arbeid",Methode_Keuze)),"",IF(ISNUMBER(FIND("arbeid",Methode_Keuze)),"",IF(Tb_Activiteiten[[#This Row],[Adviseur]]=1,Tb_Activiteiten[[#Headers],[Adviseur]],"")))</f>
        <v/>
      </c>
      <c r="AF1210" t="str">
        <f>IF(ISNUMBER(FIND("arbeid",Methode_Keuze)),"",IF(ISNUMBER(FIND("arbeid",Methode_Keuze)),"",IF(Tb_Activiteiten[[#This Row],[Projectleider/Expert]]=1,Tb_Activiteiten[[#Headers],[Projectleider/Expert]],"")))</f>
        <v/>
      </c>
      <c r="AG1210" t="str">
        <f>IF(ISNUMBER(FIND("arbeid",Methode_Keuze)),"",IF(ISNUMBER(FIND("arbeid",Methode_Keuze)),"",IF(Tb_Activiteiten[[#This Row],[Arbeidskosten]]=1,Tb_Activiteiten[[#Headers],[Arbeidskosten]],"")))</f>
        <v/>
      </c>
      <c r="AH1210" t="str">
        <f>IF(ISNUMBER(FIND("arbeid",Methode_Keuze)),"",IF(ISNUMBER(FIND("arbeid",Methode_Keuze)),"",IF(Tb_Activiteiten[[#This Row],[Arbeidskosten op basis van IKS]]=1,Tb_Activiteiten[[#Headers],[Arbeidskosten op basis van IKS]],"")))</f>
        <v/>
      </c>
      <c r="AI1210" t="str">
        <f>IF(ISNUMBER(FIND("overige",Methode_Keuze)),"",IF(Tb_Activiteiten[[#This Row],[Kosten derden exclusief btw]]=1,Tb_Activiteiten[[#Headers],[Kosten derden exclusief btw]],""))</f>
        <v/>
      </c>
      <c r="AJ1210" t="str">
        <f>IF(ISNUMBER(FIND("overige",Methode_Keuze)),"",IF(Tb_Activiteiten[[#This Row],[Niet verrekenbare btw]]=1,Tb_Activiteiten[[#Headers],[Niet verrekenbare btw]],""))</f>
        <v/>
      </c>
      <c r="AK1210" t="str">
        <f>IF(ISNUMBER(FIND("overige",Methode_Keuze)),"",IF(Tb_Activiteiten[[#This Row],[Grondkosten]]=1,Tb_Activiteiten[[#Headers],[Grondkosten]],""))</f>
        <v/>
      </c>
      <c r="AL1210" t="str">
        <f>IF(ISNUMBER(FIND("overige",Methode_Keuze)),"",IF(Tb_Activiteiten[[#This Row],[Bijdrage in natura (overige)]]=1,Tb_Activiteiten[[#Headers],[Bijdrage in natura (overige)]],""))</f>
        <v/>
      </c>
      <c r="AM1210" t="str">
        <f>IF(ISNUMBER(FIND("overige",Methode_Keuze)),"",IF(Tb_Activiteiten[[#This Row],[Bijdrage in natura (vrijwilligers)]]=1,Tb_Activiteiten[[#Headers],[Bijdrage in natura (vrijwilligers)]],""))</f>
        <v/>
      </c>
      <c r="AN1210" t="str">
        <f>IF(ISNUMBER(FIND("overige",Methode_Keuze)),"",IF(Tb_Activiteiten[[#This Row],[Afschrijvingskosten]]=1,Tb_Activiteiten[[#Headers],[Afschrijvingskosten]],""))</f>
        <v/>
      </c>
    </row>
    <row r="1211" spans="1:40" x14ac:dyDescent="0.25">
      <c r="A1211" s="192"/>
      <c r="B1211" s="192"/>
      <c r="C1211" s="192"/>
      <c r="D1211" s="192"/>
      <c r="E1211" s="192"/>
      <c r="F1211" s="192"/>
      <c r="G1211" s="192"/>
      <c r="L1211" s="71"/>
      <c r="N1211" t="str">
        <f>IFERROR(IF(VLOOKUP(Tb_Activiteiten[[#This Row],[Openstelling]],Tb_Openstelling[],2,0)=1,1,""),"")</f>
        <v/>
      </c>
      <c r="AA1211" t="str">
        <f>IF(ISNUMBER(FIND("arbeid",Methode_Keuze)),"",IF(ISNUMBER(FIND("arbeid",Methode_Keuze)),"",IF(Tb_Activiteiten[[#This Row],[Loonkosten]]=1,Tb_Activiteiten[[#Headers],[Loonkosten]],"")))</f>
        <v/>
      </c>
      <c r="AB1211" t="str">
        <f>IF(ISNUMBER(FIND("arbeid",Methode_Keuze)),"",IF(ISNUMBER(FIND("arbeid",Methode_Keuze)),"",IF(Tb_Activiteiten[[#This Row],[Eigen arbeid]]=1,Tb_Activiteiten[[#Headers],[Eigen arbeid]],"")))</f>
        <v/>
      </c>
      <c r="AC1211" t="str">
        <f>IF(ISNUMBER(FIND("arbeid",Methode_Keuze)),"",IF(ISNUMBER(FIND("arbeid",Methode_Keuze)),"",IF(Tb_Activiteiten[[#This Row],[Projectmedewerker]]=1,Tb_Activiteiten[[#Headers],[Projectmedewerker]],"")))</f>
        <v/>
      </c>
      <c r="AD1211" t="str">
        <f>IF(ISNUMBER(FIND("arbeid",Methode_Keuze)),"",IF(ISNUMBER(FIND("arbeid",Methode_Keuze)),"",IF(Tb_Activiteiten[[#This Row],[Landbouwer]]=1,Tb_Activiteiten[[#Headers],[Landbouwer]],"")))</f>
        <v/>
      </c>
      <c r="AE1211" t="str">
        <f>IF(ISNUMBER(FIND("arbeid",Methode_Keuze)),"",IF(ISNUMBER(FIND("arbeid",Methode_Keuze)),"",IF(Tb_Activiteiten[[#This Row],[Adviseur]]=1,Tb_Activiteiten[[#Headers],[Adviseur]],"")))</f>
        <v/>
      </c>
      <c r="AF1211" t="str">
        <f>IF(ISNUMBER(FIND("arbeid",Methode_Keuze)),"",IF(ISNUMBER(FIND("arbeid",Methode_Keuze)),"",IF(Tb_Activiteiten[[#This Row],[Projectleider/Expert]]=1,Tb_Activiteiten[[#Headers],[Projectleider/Expert]],"")))</f>
        <v/>
      </c>
      <c r="AG1211" t="str">
        <f>IF(ISNUMBER(FIND("arbeid",Methode_Keuze)),"",IF(ISNUMBER(FIND("arbeid",Methode_Keuze)),"",IF(Tb_Activiteiten[[#This Row],[Arbeidskosten]]=1,Tb_Activiteiten[[#Headers],[Arbeidskosten]],"")))</f>
        <v/>
      </c>
      <c r="AH1211" t="str">
        <f>IF(ISNUMBER(FIND("arbeid",Methode_Keuze)),"",IF(ISNUMBER(FIND("arbeid",Methode_Keuze)),"",IF(Tb_Activiteiten[[#This Row],[Arbeidskosten op basis van IKS]]=1,Tb_Activiteiten[[#Headers],[Arbeidskosten op basis van IKS]],"")))</f>
        <v/>
      </c>
      <c r="AI1211" t="str">
        <f>IF(ISNUMBER(FIND("overige",Methode_Keuze)),"",IF(Tb_Activiteiten[[#This Row],[Kosten derden exclusief btw]]=1,Tb_Activiteiten[[#Headers],[Kosten derden exclusief btw]],""))</f>
        <v/>
      </c>
      <c r="AJ1211" t="str">
        <f>IF(ISNUMBER(FIND("overige",Methode_Keuze)),"",IF(Tb_Activiteiten[[#This Row],[Niet verrekenbare btw]]=1,Tb_Activiteiten[[#Headers],[Niet verrekenbare btw]],""))</f>
        <v/>
      </c>
      <c r="AK1211" t="str">
        <f>IF(ISNUMBER(FIND("overige",Methode_Keuze)),"",IF(Tb_Activiteiten[[#This Row],[Grondkosten]]=1,Tb_Activiteiten[[#Headers],[Grondkosten]],""))</f>
        <v/>
      </c>
      <c r="AL1211" t="str">
        <f>IF(ISNUMBER(FIND("overige",Methode_Keuze)),"",IF(Tb_Activiteiten[[#This Row],[Bijdrage in natura (overige)]]=1,Tb_Activiteiten[[#Headers],[Bijdrage in natura (overige)]],""))</f>
        <v/>
      </c>
      <c r="AM1211" t="str">
        <f>IF(ISNUMBER(FIND("overige",Methode_Keuze)),"",IF(Tb_Activiteiten[[#This Row],[Bijdrage in natura (vrijwilligers)]]=1,Tb_Activiteiten[[#Headers],[Bijdrage in natura (vrijwilligers)]],""))</f>
        <v/>
      </c>
      <c r="AN1211" t="str">
        <f>IF(ISNUMBER(FIND("overige",Methode_Keuze)),"",IF(Tb_Activiteiten[[#This Row],[Afschrijvingskosten]]=1,Tb_Activiteiten[[#Headers],[Afschrijvingskosten]],""))</f>
        <v/>
      </c>
    </row>
    <row r="1212" spans="1:40" x14ac:dyDescent="0.25">
      <c r="A1212" s="192"/>
      <c r="B1212" s="192"/>
      <c r="C1212" s="192"/>
      <c r="D1212" s="192"/>
      <c r="E1212" s="192"/>
      <c r="F1212" s="192"/>
      <c r="G1212" s="192"/>
      <c r="L1212" s="71"/>
      <c r="N1212" t="str">
        <f>IFERROR(IF(VLOOKUP(Tb_Activiteiten[[#This Row],[Openstelling]],Tb_Openstelling[],2,0)=1,1,""),"")</f>
        <v/>
      </c>
      <c r="AA1212" t="str">
        <f>IF(ISNUMBER(FIND("arbeid",Methode_Keuze)),"",IF(ISNUMBER(FIND("arbeid",Methode_Keuze)),"",IF(Tb_Activiteiten[[#This Row],[Loonkosten]]=1,Tb_Activiteiten[[#Headers],[Loonkosten]],"")))</f>
        <v/>
      </c>
      <c r="AB1212" t="str">
        <f>IF(ISNUMBER(FIND("arbeid",Methode_Keuze)),"",IF(ISNUMBER(FIND("arbeid",Methode_Keuze)),"",IF(Tb_Activiteiten[[#This Row],[Eigen arbeid]]=1,Tb_Activiteiten[[#Headers],[Eigen arbeid]],"")))</f>
        <v/>
      </c>
      <c r="AC1212" t="str">
        <f>IF(ISNUMBER(FIND("arbeid",Methode_Keuze)),"",IF(ISNUMBER(FIND("arbeid",Methode_Keuze)),"",IF(Tb_Activiteiten[[#This Row],[Projectmedewerker]]=1,Tb_Activiteiten[[#Headers],[Projectmedewerker]],"")))</f>
        <v/>
      </c>
      <c r="AD1212" t="str">
        <f>IF(ISNUMBER(FIND("arbeid",Methode_Keuze)),"",IF(ISNUMBER(FIND("arbeid",Methode_Keuze)),"",IF(Tb_Activiteiten[[#This Row],[Landbouwer]]=1,Tb_Activiteiten[[#Headers],[Landbouwer]],"")))</f>
        <v/>
      </c>
      <c r="AE1212" t="str">
        <f>IF(ISNUMBER(FIND("arbeid",Methode_Keuze)),"",IF(ISNUMBER(FIND("arbeid",Methode_Keuze)),"",IF(Tb_Activiteiten[[#This Row],[Adviseur]]=1,Tb_Activiteiten[[#Headers],[Adviseur]],"")))</f>
        <v/>
      </c>
      <c r="AF1212" t="str">
        <f>IF(ISNUMBER(FIND("arbeid",Methode_Keuze)),"",IF(ISNUMBER(FIND("arbeid",Methode_Keuze)),"",IF(Tb_Activiteiten[[#This Row],[Projectleider/Expert]]=1,Tb_Activiteiten[[#Headers],[Projectleider/Expert]],"")))</f>
        <v/>
      </c>
      <c r="AG1212" t="str">
        <f>IF(ISNUMBER(FIND("arbeid",Methode_Keuze)),"",IF(ISNUMBER(FIND("arbeid",Methode_Keuze)),"",IF(Tb_Activiteiten[[#This Row],[Arbeidskosten]]=1,Tb_Activiteiten[[#Headers],[Arbeidskosten]],"")))</f>
        <v/>
      </c>
      <c r="AH1212" t="str">
        <f>IF(ISNUMBER(FIND("arbeid",Methode_Keuze)),"",IF(ISNUMBER(FIND("arbeid",Methode_Keuze)),"",IF(Tb_Activiteiten[[#This Row],[Arbeidskosten op basis van IKS]]=1,Tb_Activiteiten[[#Headers],[Arbeidskosten op basis van IKS]],"")))</f>
        <v/>
      </c>
      <c r="AI1212" t="str">
        <f>IF(ISNUMBER(FIND("overige",Methode_Keuze)),"",IF(Tb_Activiteiten[[#This Row],[Kosten derden exclusief btw]]=1,Tb_Activiteiten[[#Headers],[Kosten derden exclusief btw]],""))</f>
        <v/>
      </c>
      <c r="AJ1212" t="str">
        <f>IF(ISNUMBER(FIND("overige",Methode_Keuze)),"",IF(Tb_Activiteiten[[#This Row],[Niet verrekenbare btw]]=1,Tb_Activiteiten[[#Headers],[Niet verrekenbare btw]],""))</f>
        <v/>
      </c>
      <c r="AK1212" t="str">
        <f>IF(ISNUMBER(FIND("overige",Methode_Keuze)),"",IF(Tb_Activiteiten[[#This Row],[Grondkosten]]=1,Tb_Activiteiten[[#Headers],[Grondkosten]],""))</f>
        <v/>
      </c>
      <c r="AL1212" t="str">
        <f>IF(ISNUMBER(FIND("overige",Methode_Keuze)),"",IF(Tb_Activiteiten[[#This Row],[Bijdrage in natura (overige)]]=1,Tb_Activiteiten[[#Headers],[Bijdrage in natura (overige)]],""))</f>
        <v/>
      </c>
      <c r="AM1212" t="str">
        <f>IF(ISNUMBER(FIND("overige",Methode_Keuze)),"",IF(Tb_Activiteiten[[#This Row],[Bijdrage in natura (vrijwilligers)]]=1,Tb_Activiteiten[[#Headers],[Bijdrage in natura (vrijwilligers)]],""))</f>
        <v/>
      </c>
      <c r="AN1212" t="str">
        <f>IF(ISNUMBER(FIND("overige",Methode_Keuze)),"",IF(Tb_Activiteiten[[#This Row],[Afschrijvingskosten]]=1,Tb_Activiteiten[[#Headers],[Afschrijvingskosten]],""))</f>
        <v/>
      </c>
    </row>
    <row r="1213" spans="1:40" x14ac:dyDescent="0.25">
      <c r="A1213" s="192"/>
      <c r="B1213" s="192"/>
      <c r="C1213" s="192"/>
      <c r="D1213" s="192"/>
      <c r="E1213" s="192"/>
      <c r="F1213" s="192"/>
      <c r="G1213" s="192"/>
      <c r="L1213" s="71"/>
      <c r="N1213" t="str">
        <f>IFERROR(IF(VLOOKUP(Tb_Activiteiten[[#This Row],[Openstelling]],Tb_Openstelling[],2,0)=1,1,""),"")</f>
        <v/>
      </c>
      <c r="AA1213" t="str">
        <f>IF(ISNUMBER(FIND("arbeid",Methode_Keuze)),"",IF(ISNUMBER(FIND("arbeid",Methode_Keuze)),"",IF(Tb_Activiteiten[[#This Row],[Loonkosten]]=1,Tb_Activiteiten[[#Headers],[Loonkosten]],"")))</f>
        <v/>
      </c>
      <c r="AB1213" t="str">
        <f>IF(ISNUMBER(FIND("arbeid",Methode_Keuze)),"",IF(ISNUMBER(FIND("arbeid",Methode_Keuze)),"",IF(Tb_Activiteiten[[#This Row],[Eigen arbeid]]=1,Tb_Activiteiten[[#Headers],[Eigen arbeid]],"")))</f>
        <v/>
      </c>
      <c r="AC1213" t="str">
        <f>IF(ISNUMBER(FIND("arbeid",Methode_Keuze)),"",IF(ISNUMBER(FIND("arbeid",Methode_Keuze)),"",IF(Tb_Activiteiten[[#This Row],[Projectmedewerker]]=1,Tb_Activiteiten[[#Headers],[Projectmedewerker]],"")))</f>
        <v/>
      </c>
      <c r="AD1213" t="str">
        <f>IF(ISNUMBER(FIND("arbeid",Methode_Keuze)),"",IF(ISNUMBER(FIND("arbeid",Methode_Keuze)),"",IF(Tb_Activiteiten[[#This Row],[Landbouwer]]=1,Tb_Activiteiten[[#Headers],[Landbouwer]],"")))</f>
        <v/>
      </c>
      <c r="AE1213" t="str">
        <f>IF(ISNUMBER(FIND("arbeid",Methode_Keuze)),"",IF(ISNUMBER(FIND("arbeid",Methode_Keuze)),"",IF(Tb_Activiteiten[[#This Row],[Adviseur]]=1,Tb_Activiteiten[[#Headers],[Adviseur]],"")))</f>
        <v/>
      </c>
      <c r="AF1213" t="str">
        <f>IF(ISNUMBER(FIND("arbeid",Methode_Keuze)),"",IF(ISNUMBER(FIND("arbeid",Methode_Keuze)),"",IF(Tb_Activiteiten[[#This Row],[Projectleider/Expert]]=1,Tb_Activiteiten[[#Headers],[Projectleider/Expert]],"")))</f>
        <v/>
      </c>
      <c r="AG1213" t="str">
        <f>IF(ISNUMBER(FIND("arbeid",Methode_Keuze)),"",IF(ISNUMBER(FIND("arbeid",Methode_Keuze)),"",IF(Tb_Activiteiten[[#This Row],[Arbeidskosten]]=1,Tb_Activiteiten[[#Headers],[Arbeidskosten]],"")))</f>
        <v/>
      </c>
      <c r="AH1213" t="str">
        <f>IF(ISNUMBER(FIND("arbeid",Methode_Keuze)),"",IF(ISNUMBER(FIND("arbeid",Methode_Keuze)),"",IF(Tb_Activiteiten[[#This Row],[Arbeidskosten op basis van IKS]]=1,Tb_Activiteiten[[#Headers],[Arbeidskosten op basis van IKS]],"")))</f>
        <v/>
      </c>
      <c r="AI1213" t="str">
        <f>IF(ISNUMBER(FIND("overige",Methode_Keuze)),"",IF(Tb_Activiteiten[[#This Row],[Kosten derden exclusief btw]]=1,Tb_Activiteiten[[#Headers],[Kosten derden exclusief btw]],""))</f>
        <v/>
      </c>
      <c r="AJ1213" t="str">
        <f>IF(ISNUMBER(FIND("overige",Methode_Keuze)),"",IF(Tb_Activiteiten[[#This Row],[Niet verrekenbare btw]]=1,Tb_Activiteiten[[#Headers],[Niet verrekenbare btw]],""))</f>
        <v/>
      </c>
      <c r="AK1213" t="str">
        <f>IF(ISNUMBER(FIND("overige",Methode_Keuze)),"",IF(Tb_Activiteiten[[#This Row],[Grondkosten]]=1,Tb_Activiteiten[[#Headers],[Grondkosten]],""))</f>
        <v/>
      </c>
      <c r="AL1213" t="str">
        <f>IF(ISNUMBER(FIND("overige",Methode_Keuze)),"",IF(Tb_Activiteiten[[#This Row],[Bijdrage in natura (overige)]]=1,Tb_Activiteiten[[#Headers],[Bijdrage in natura (overige)]],""))</f>
        <v/>
      </c>
      <c r="AM1213" t="str">
        <f>IF(ISNUMBER(FIND("overige",Methode_Keuze)),"",IF(Tb_Activiteiten[[#This Row],[Bijdrage in natura (vrijwilligers)]]=1,Tb_Activiteiten[[#Headers],[Bijdrage in natura (vrijwilligers)]],""))</f>
        <v/>
      </c>
      <c r="AN1213" t="str">
        <f>IF(ISNUMBER(FIND("overige",Methode_Keuze)),"",IF(Tb_Activiteiten[[#This Row],[Afschrijvingskosten]]=1,Tb_Activiteiten[[#Headers],[Afschrijvingskosten]],""))</f>
        <v/>
      </c>
    </row>
    <row r="1214" spans="1:40" x14ac:dyDescent="0.25">
      <c r="A1214" s="192"/>
      <c r="B1214" s="192"/>
      <c r="C1214" s="192"/>
      <c r="D1214" s="192"/>
      <c r="E1214" s="192"/>
      <c r="F1214" s="192"/>
      <c r="G1214" s="192"/>
      <c r="L1214" s="71"/>
      <c r="N1214" t="str">
        <f>IFERROR(IF(VLOOKUP(Tb_Activiteiten[[#This Row],[Openstelling]],Tb_Openstelling[],2,0)=1,1,""),"")</f>
        <v/>
      </c>
      <c r="AA1214" t="str">
        <f>IF(ISNUMBER(FIND("arbeid",Methode_Keuze)),"",IF(ISNUMBER(FIND("arbeid",Methode_Keuze)),"",IF(Tb_Activiteiten[[#This Row],[Loonkosten]]=1,Tb_Activiteiten[[#Headers],[Loonkosten]],"")))</f>
        <v/>
      </c>
      <c r="AB1214" t="str">
        <f>IF(ISNUMBER(FIND("arbeid",Methode_Keuze)),"",IF(ISNUMBER(FIND("arbeid",Methode_Keuze)),"",IF(Tb_Activiteiten[[#This Row],[Eigen arbeid]]=1,Tb_Activiteiten[[#Headers],[Eigen arbeid]],"")))</f>
        <v/>
      </c>
      <c r="AC1214" t="str">
        <f>IF(ISNUMBER(FIND("arbeid",Methode_Keuze)),"",IF(ISNUMBER(FIND("arbeid",Methode_Keuze)),"",IF(Tb_Activiteiten[[#This Row],[Projectmedewerker]]=1,Tb_Activiteiten[[#Headers],[Projectmedewerker]],"")))</f>
        <v/>
      </c>
      <c r="AD1214" t="str">
        <f>IF(ISNUMBER(FIND("arbeid",Methode_Keuze)),"",IF(ISNUMBER(FIND("arbeid",Methode_Keuze)),"",IF(Tb_Activiteiten[[#This Row],[Landbouwer]]=1,Tb_Activiteiten[[#Headers],[Landbouwer]],"")))</f>
        <v/>
      </c>
      <c r="AE1214" t="str">
        <f>IF(ISNUMBER(FIND("arbeid",Methode_Keuze)),"",IF(ISNUMBER(FIND("arbeid",Methode_Keuze)),"",IF(Tb_Activiteiten[[#This Row],[Adviseur]]=1,Tb_Activiteiten[[#Headers],[Adviseur]],"")))</f>
        <v/>
      </c>
      <c r="AF1214" t="str">
        <f>IF(ISNUMBER(FIND("arbeid",Methode_Keuze)),"",IF(ISNUMBER(FIND("arbeid",Methode_Keuze)),"",IF(Tb_Activiteiten[[#This Row],[Projectleider/Expert]]=1,Tb_Activiteiten[[#Headers],[Projectleider/Expert]],"")))</f>
        <v/>
      </c>
      <c r="AG1214" t="str">
        <f>IF(ISNUMBER(FIND("arbeid",Methode_Keuze)),"",IF(ISNUMBER(FIND("arbeid",Methode_Keuze)),"",IF(Tb_Activiteiten[[#This Row],[Arbeidskosten]]=1,Tb_Activiteiten[[#Headers],[Arbeidskosten]],"")))</f>
        <v/>
      </c>
      <c r="AH1214" t="str">
        <f>IF(ISNUMBER(FIND("arbeid",Methode_Keuze)),"",IF(ISNUMBER(FIND("arbeid",Methode_Keuze)),"",IF(Tb_Activiteiten[[#This Row],[Arbeidskosten op basis van IKS]]=1,Tb_Activiteiten[[#Headers],[Arbeidskosten op basis van IKS]],"")))</f>
        <v/>
      </c>
      <c r="AI1214" t="str">
        <f>IF(ISNUMBER(FIND("overige",Methode_Keuze)),"",IF(Tb_Activiteiten[[#This Row],[Kosten derden exclusief btw]]=1,Tb_Activiteiten[[#Headers],[Kosten derden exclusief btw]],""))</f>
        <v/>
      </c>
      <c r="AJ1214" t="str">
        <f>IF(ISNUMBER(FIND("overige",Methode_Keuze)),"",IF(Tb_Activiteiten[[#This Row],[Niet verrekenbare btw]]=1,Tb_Activiteiten[[#Headers],[Niet verrekenbare btw]],""))</f>
        <v/>
      </c>
      <c r="AK1214" t="str">
        <f>IF(ISNUMBER(FIND("overige",Methode_Keuze)),"",IF(Tb_Activiteiten[[#This Row],[Grondkosten]]=1,Tb_Activiteiten[[#Headers],[Grondkosten]],""))</f>
        <v/>
      </c>
      <c r="AL1214" t="str">
        <f>IF(ISNUMBER(FIND("overige",Methode_Keuze)),"",IF(Tb_Activiteiten[[#This Row],[Bijdrage in natura (overige)]]=1,Tb_Activiteiten[[#Headers],[Bijdrage in natura (overige)]],""))</f>
        <v/>
      </c>
      <c r="AM1214" t="str">
        <f>IF(ISNUMBER(FIND("overige",Methode_Keuze)),"",IF(Tb_Activiteiten[[#This Row],[Bijdrage in natura (vrijwilligers)]]=1,Tb_Activiteiten[[#Headers],[Bijdrage in natura (vrijwilligers)]],""))</f>
        <v/>
      </c>
      <c r="AN1214" t="str">
        <f>IF(ISNUMBER(FIND("overige",Methode_Keuze)),"",IF(Tb_Activiteiten[[#This Row],[Afschrijvingskosten]]=1,Tb_Activiteiten[[#Headers],[Afschrijvingskosten]],""))</f>
        <v/>
      </c>
    </row>
    <row r="1215" spans="1:40" x14ac:dyDescent="0.25">
      <c r="A1215" s="192"/>
      <c r="B1215" s="192"/>
      <c r="C1215" s="192"/>
      <c r="D1215" s="192"/>
      <c r="E1215" s="192"/>
      <c r="F1215" s="192"/>
      <c r="G1215" s="192"/>
      <c r="L1215" s="71"/>
      <c r="N1215" t="str">
        <f>IFERROR(IF(VLOOKUP(Tb_Activiteiten[[#This Row],[Openstelling]],Tb_Openstelling[],2,0)=1,1,""),"")</f>
        <v/>
      </c>
      <c r="AA1215" t="str">
        <f>IF(ISNUMBER(FIND("arbeid",Methode_Keuze)),"",IF(ISNUMBER(FIND("arbeid",Methode_Keuze)),"",IF(Tb_Activiteiten[[#This Row],[Loonkosten]]=1,Tb_Activiteiten[[#Headers],[Loonkosten]],"")))</f>
        <v/>
      </c>
      <c r="AB1215" t="str">
        <f>IF(ISNUMBER(FIND("arbeid",Methode_Keuze)),"",IF(ISNUMBER(FIND("arbeid",Methode_Keuze)),"",IF(Tb_Activiteiten[[#This Row],[Eigen arbeid]]=1,Tb_Activiteiten[[#Headers],[Eigen arbeid]],"")))</f>
        <v/>
      </c>
      <c r="AC1215" t="str">
        <f>IF(ISNUMBER(FIND("arbeid",Methode_Keuze)),"",IF(ISNUMBER(FIND("arbeid",Methode_Keuze)),"",IF(Tb_Activiteiten[[#This Row],[Projectmedewerker]]=1,Tb_Activiteiten[[#Headers],[Projectmedewerker]],"")))</f>
        <v/>
      </c>
      <c r="AD1215" t="str">
        <f>IF(ISNUMBER(FIND("arbeid",Methode_Keuze)),"",IF(ISNUMBER(FIND("arbeid",Methode_Keuze)),"",IF(Tb_Activiteiten[[#This Row],[Landbouwer]]=1,Tb_Activiteiten[[#Headers],[Landbouwer]],"")))</f>
        <v/>
      </c>
      <c r="AE1215" t="str">
        <f>IF(ISNUMBER(FIND("arbeid",Methode_Keuze)),"",IF(ISNUMBER(FIND("arbeid",Methode_Keuze)),"",IF(Tb_Activiteiten[[#This Row],[Adviseur]]=1,Tb_Activiteiten[[#Headers],[Adviseur]],"")))</f>
        <v/>
      </c>
      <c r="AF1215" t="str">
        <f>IF(ISNUMBER(FIND("arbeid",Methode_Keuze)),"",IF(ISNUMBER(FIND("arbeid",Methode_Keuze)),"",IF(Tb_Activiteiten[[#This Row],[Projectleider/Expert]]=1,Tb_Activiteiten[[#Headers],[Projectleider/Expert]],"")))</f>
        <v/>
      </c>
      <c r="AG1215" t="str">
        <f>IF(ISNUMBER(FIND("arbeid",Methode_Keuze)),"",IF(ISNUMBER(FIND("arbeid",Methode_Keuze)),"",IF(Tb_Activiteiten[[#This Row],[Arbeidskosten]]=1,Tb_Activiteiten[[#Headers],[Arbeidskosten]],"")))</f>
        <v/>
      </c>
      <c r="AH1215" t="str">
        <f>IF(ISNUMBER(FIND("arbeid",Methode_Keuze)),"",IF(ISNUMBER(FIND("arbeid",Methode_Keuze)),"",IF(Tb_Activiteiten[[#This Row],[Arbeidskosten op basis van IKS]]=1,Tb_Activiteiten[[#Headers],[Arbeidskosten op basis van IKS]],"")))</f>
        <v/>
      </c>
      <c r="AI1215" t="str">
        <f>IF(ISNUMBER(FIND("overige",Methode_Keuze)),"",IF(Tb_Activiteiten[[#This Row],[Kosten derden exclusief btw]]=1,Tb_Activiteiten[[#Headers],[Kosten derden exclusief btw]],""))</f>
        <v/>
      </c>
      <c r="AJ1215" t="str">
        <f>IF(ISNUMBER(FIND("overige",Methode_Keuze)),"",IF(Tb_Activiteiten[[#This Row],[Niet verrekenbare btw]]=1,Tb_Activiteiten[[#Headers],[Niet verrekenbare btw]],""))</f>
        <v/>
      </c>
      <c r="AK1215" t="str">
        <f>IF(ISNUMBER(FIND("overige",Methode_Keuze)),"",IF(Tb_Activiteiten[[#This Row],[Grondkosten]]=1,Tb_Activiteiten[[#Headers],[Grondkosten]],""))</f>
        <v/>
      </c>
      <c r="AL1215" t="str">
        <f>IF(ISNUMBER(FIND("overige",Methode_Keuze)),"",IF(Tb_Activiteiten[[#This Row],[Bijdrage in natura (overige)]]=1,Tb_Activiteiten[[#Headers],[Bijdrage in natura (overige)]],""))</f>
        <v/>
      </c>
      <c r="AM1215" t="str">
        <f>IF(ISNUMBER(FIND("overige",Methode_Keuze)),"",IF(Tb_Activiteiten[[#This Row],[Bijdrage in natura (vrijwilligers)]]=1,Tb_Activiteiten[[#Headers],[Bijdrage in natura (vrijwilligers)]],""))</f>
        <v/>
      </c>
      <c r="AN1215" t="str">
        <f>IF(ISNUMBER(FIND("overige",Methode_Keuze)),"",IF(Tb_Activiteiten[[#This Row],[Afschrijvingskosten]]=1,Tb_Activiteiten[[#Headers],[Afschrijvingskosten]],""))</f>
        <v/>
      </c>
    </row>
    <row r="1216" spans="1:40" x14ac:dyDescent="0.25">
      <c r="A1216" s="192"/>
      <c r="B1216" s="192"/>
      <c r="C1216" s="192"/>
      <c r="D1216" s="192"/>
      <c r="E1216" s="192"/>
      <c r="F1216" s="192"/>
      <c r="G1216" s="192"/>
      <c r="L1216" s="71"/>
      <c r="N1216" t="str">
        <f>IFERROR(IF(VLOOKUP(Tb_Activiteiten[[#This Row],[Openstelling]],Tb_Openstelling[],2,0)=1,1,""),"")</f>
        <v/>
      </c>
      <c r="AA1216" t="str">
        <f>IF(ISNUMBER(FIND("arbeid",Methode_Keuze)),"",IF(ISNUMBER(FIND("arbeid",Methode_Keuze)),"",IF(Tb_Activiteiten[[#This Row],[Loonkosten]]=1,Tb_Activiteiten[[#Headers],[Loonkosten]],"")))</f>
        <v/>
      </c>
      <c r="AB1216" t="str">
        <f>IF(ISNUMBER(FIND("arbeid",Methode_Keuze)),"",IF(ISNUMBER(FIND("arbeid",Methode_Keuze)),"",IF(Tb_Activiteiten[[#This Row],[Eigen arbeid]]=1,Tb_Activiteiten[[#Headers],[Eigen arbeid]],"")))</f>
        <v/>
      </c>
      <c r="AC1216" t="str">
        <f>IF(ISNUMBER(FIND("arbeid",Methode_Keuze)),"",IF(ISNUMBER(FIND("arbeid",Methode_Keuze)),"",IF(Tb_Activiteiten[[#This Row],[Projectmedewerker]]=1,Tb_Activiteiten[[#Headers],[Projectmedewerker]],"")))</f>
        <v/>
      </c>
      <c r="AD1216" t="str">
        <f>IF(ISNUMBER(FIND("arbeid",Methode_Keuze)),"",IF(ISNUMBER(FIND("arbeid",Methode_Keuze)),"",IF(Tb_Activiteiten[[#This Row],[Landbouwer]]=1,Tb_Activiteiten[[#Headers],[Landbouwer]],"")))</f>
        <v/>
      </c>
      <c r="AE1216" t="str">
        <f>IF(ISNUMBER(FIND("arbeid",Methode_Keuze)),"",IF(ISNUMBER(FIND("arbeid",Methode_Keuze)),"",IF(Tb_Activiteiten[[#This Row],[Adviseur]]=1,Tb_Activiteiten[[#Headers],[Adviseur]],"")))</f>
        <v/>
      </c>
      <c r="AF1216" t="str">
        <f>IF(ISNUMBER(FIND("arbeid",Methode_Keuze)),"",IF(ISNUMBER(FIND("arbeid",Methode_Keuze)),"",IF(Tb_Activiteiten[[#This Row],[Projectleider/Expert]]=1,Tb_Activiteiten[[#Headers],[Projectleider/Expert]],"")))</f>
        <v/>
      </c>
      <c r="AG1216" t="str">
        <f>IF(ISNUMBER(FIND("arbeid",Methode_Keuze)),"",IF(ISNUMBER(FIND("arbeid",Methode_Keuze)),"",IF(Tb_Activiteiten[[#This Row],[Arbeidskosten]]=1,Tb_Activiteiten[[#Headers],[Arbeidskosten]],"")))</f>
        <v/>
      </c>
      <c r="AH1216" t="str">
        <f>IF(ISNUMBER(FIND("arbeid",Methode_Keuze)),"",IF(ISNUMBER(FIND("arbeid",Methode_Keuze)),"",IF(Tb_Activiteiten[[#This Row],[Arbeidskosten op basis van IKS]]=1,Tb_Activiteiten[[#Headers],[Arbeidskosten op basis van IKS]],"")))</f>
        <v/>
      </c>
      <c r="AI1216" t="str">
        <f>IF(ISNUMBER(FIND("overige",Methode_Keuze)),"",IF(Tb_Activiteiten[[#This Row],[Kosten derden exclusief btw]]=1,Tb_Activiteiten[[#Headers],[Kosten derden exclusief btw]],""))</f>
        <v/>
      </c>
      <c r="AJ1216" t="str">
        <f>IF(ISNUMBER(FIND("overige",Methode_Keuze)),"",IF(Tb_Activiteiten[[#This Row],[Niet verrekenbare btw]]=1,Tb_Activiteiten[[#Headers],[Niet verrekenbare btw]],""))</f>
        <v/>
      </c>
      <c r="AK1216" t="str">
        <f>IF(ISNUMBER(FIND("overige",Methode_Keuze)),"",IF(Tb_Activiteiten[[#This Row],[Grondkosten]]=1,Tb_Activiteiten[[#Headers],[Grondkosten]],""))</f>
        <v/>
      </c>
      <c r="AL1216" t="str">
        <f>IF(ISNUMBER(FIND("overige",Methode_Keuze)),"",IF(Tb_Activiteiten[[#This Row],[Bijdrage in natura (overige)]]=1,Tb_Activiteiten[[#Headers],[Bijdrage in natura (overige)]],""))</f>
        <v/>
      </c>
      <c r="AM1216" t="str">
        <f>IF(ISNUMBER(FIND("overige",Methode_Keuze)),"",IF(Tb_Activiteiten[[#This Row],[Bijdrage in natura (vrijwilligers)]]=1,Tb_Activiteiten[[#Headers],[Bijdrage in natura (vrijwilligers)]],""))</f>
        <v/>
      </c>
      <c r="AN1216" t="str">
        <f>IF(ISNUMBER(FIND("overige",Methode_Keuze)),"",IF(Tb_Activiteiten[[#This Row],[Afschrijvingskosten]]=1,Tb_Activiteiten[[#Headers],[Afschrijvingskosten]],""))</f>
        <v/>
      </c>
    </row>
    <row r="1217" spans="1:40" x14ac:dyDescent="0.25">
      <c r="A1217" s="192"/>
      <c r="B1217" s="192"/>
      <c r="C1217" s="192"/>
      <c r="D1217" s="192"/>
      <c r="E1217" s="192"/>
      <c r="F1217" s="192"/>
      <c r="G1217" s="192"/>
      <c r="L1217" s="71"/>
      <c r="N1217" t="str">
        <f>IFERROR(IF(VLOOKUP(Tb_Activiteiten[[#This Row],[Openstelling]],Tb_Openstelling[],2,0)=1,1,""),"")</f>
        <v/>
      </c>
      <c r="AA1217" t="str">
        <f>IF(ISNUMBER(FIND("arbeid",Methode_Keuze)),"",IF(ISNUMBER(FIND("arbeid",Methode_Keuze)),"",IF(Tb_Activiteiten[[#This Row],[Loonkosten]]=1,Tb_Activiteiten[[#Headers],[Loonkosten]],"")))</f>
        <v/>
      </c>
      <c r="AB1217" t="str">
        <f>IF(ISNUMBER(FIND("arbeid",Methode_Keuze)),"",IF(ISNUMBER(FIND("arbeid",Methode_Keuze)),"",IF(Tb_Activiteiten[[#This Row],[Eigen arbeid]]=1,Tb_Activiteiten[[#Headers],[Eigen arbeid]],"")))</f>
        <v/>
      </c>
      <c r="AC1217" t="str">
        <f>IF(ISNUMBER(FIND("arbeid",Methode_Keuze)),"",IF(ISNUMBER(FIND("arbeid",Methode_Keuze)),"",IF(Tb_Activiteiten[[#This Row],[Projectmedewerker]]=1,Tb_Activiteiten[[#Headers],[Projectmedewerker]],"")))</f>
        <v/>
      </c>
      <c r="AD1217" t="str">
        <f>IF(ISNUMBER(FIND("arbeid",Methode_Keuze)),"",IF(ISNUMBER(FIND("arbeid",Methode_Keuze)),"",IF(Tb_Activiteiten[[#This Row],[Landbouwer]]=1,Tb_Activiteiten[[#Headers],[Landbouwer]],"")))</f>
        <v/>
      </c>
      <c r="AE1217" t="str">
        <f>IF(ISNUMBER(FIND("arbeid",Methode_Keuze)),"",IF(ISNUMBER(FIND("arbeid",Methode_Keuze)),"",IF(Tb_Activiteiten[[#This Row],[Adviseur]]=1,Tb_Activiteiten[[#Headers],[Adviseur]],"")))</f>
        <v/>
      </c>
      <c r="AF1217" t="str">
        <f>IF(ISNUMBER(FIND("arbeid",Methode_Keuze)),"",IF(ISNUMBER(FIND("arbeid",Methode_Keuze)),"",IF(Tb_Activiteiten[[#This Row],[Projectleider/Expert]]=1,Tb_Activiteiten[[#Headers],[Projectleider/Expert]],"")))</f>
        <v/>
      </c>
      <c r="AG1217" t="str">
        <f>IF(ISNUMBER(FIND("arbeid",Methode_Keuze)),"",IF(ISNUMBER(FIND("arbeid",Methode_Keuze)),"",IF(Tb_Activiteiten[[#This Row],[Arbeidskosten]]=1,Tb_Activiteiten[[#Headers],[Arbeidskosten]],"")))</f>
        <v/>
      </c>
      <c r="AH1217" t="str">
        <f>IF(ISNUMBER(FIND("arbeid",Methode_Keuze)),"",IF(ISNUMBER(FIND("arbeid",Methode_Keuze)),"",IF(Tb_Activiteiten[[#This Row],[Arbeidskosten op basis van IKS]]=1,Tb_Activiteiten[[#Headers],[Arbeidskosten op basis van IKS]],"")))</f>
        <v/>
      </c>
      <c r="AI1217" t="str">
        <f>IF(ISNUMBER(FIND("overige",Methode_Keuze)),"",IF(Tb_Activiteiten[[#This Row],[Kosten derden exclusief btw]]=1,Tb_Activiteiten[[#Headers],[Kosten derden exclusief btw]],""))</f>
        <v/>
      </c>
      <c r="AJ1217" t="str">
        <f>IF(ISNUMBER(FIND("overige",Methode_Keuze)),"",IF(Tb_Activiteiten[[#This Row],[Niet verrekenbare btw]]=1,Tb_Activiteiten[[#Headers],[Niet verrekenbare btw]],""))</f>
        <v/>
      </c>
      <c r="AK1217" t="str">
        <f>IF(ISNUMBER(FIND("overige",Methode_Keuze)),"",IF(Tb_Activiteiten[[#This Row],[Grondkosten]]=1,Tb_Activiteiten[[#Headers],[Grondkosten]],""))</f>
        <v/>
      </c>
      <c r="AL1217" t="str">
        <f>IF(ISNUMBER(FIND("overige",Methode_Keuze)),"",IF(Tb_Activiteiten[[#This Row],[Bijdrage in natura (overige)]]=1,Tb_Activiteiten[[#Headers],[Bijdrage in natura (overige)]],""))</f>
        <v/>
      </c>
      <c r="AM1217" t="str">
        <f>IF(ISNUMBER(FIND("overige",Methode_Keuze)),"",IF(Tb_Activiteiten[[#This Row],[Bijdrage in natura (vrijwilligers)]]=1,Tb_Activiteiten[[#Headers],[Bijdrage in natura (vrijwilligers)]],""))</f>
        <v/>
      </c>
      <c r="AN1217" t="str">
        <f>IF(ISNUMBER(FIND("overige",Methode_Keuze)),"",IF(Tb_Activiteiten[[#This Row],[Afschrijvingskosten]]=1,Tb_Activiteiten[[#Headers],[Afschrijvingskosten]],""))</f>
        <v/>
      </c>
    </row>
    <row r="1218" spans="1:40" x14ac:dyDescent="0.25">
      <c r="A1218" s="192"/>
      <c r="B1218" s="192"/>
      <c r="C1218" s="192"/>
      <c r="D1218" s="192"/>
      <c r="E1218" s="192"/>
      <c r="F1218" s="192"/>
      <c r="G1218" s="192"/>
      <c r="L1218" s="71"/>
      <c r="N1218" t="str">
        <f>IFERROR(IF(VLOOKUP(Tb_Activiteiten[[#This Row],[Openstelling]],Tb_Openstelling[],2,0)=1,1,""),"")</f>
        <v/>
      </c>
      <c r="AA1218" t="str">
        <f>IF(ISNUMBER(FIND("arbeid",Methode_Keuze)),"",IF(ISNUMBER(FIND("arbeid",Methode_Keuze)),"",IF(Tb_Activiteiten[[#This Row],[Loonkosten]]=1,Tb_Activiteiten[[#Headers],[Loonkosten]],"")))</f>
        <v/>
      </c>
      <c r="AB1218" t="str">
        <f>IF(ISNUMBER(FIND("arbeid",Methode_Keuze)),"",IF(ISNUMBER(FIND("arbeid",Methode_Keuze)),"",IF(Tb_Activiteiten[[#This Row],[Eigen arbeid]]=1,Tb_Activiteiten[[#Headers],[Eigen arbeid]],"")))</f>
        <v/>
      </c>
      <c r="AC1218" t="str">
        <f>IF(ISNUMBER(FIND("arbeid",Methode_Keuze)),"",IF(ISNUMBER(FIND("arbeid",Methode_Keuze)),"",IF(Tb_Activiteiten[[#This Row],[Projectmedewerker]]=1,Tb_Activiteiten[[#Headers],[Projectmedewerker]],"")))</f>
        <v/>
      </c>
      <c r="AD1218" t="str">
        <f>IF(ISNUMBER(FIND("arbeid",Methode_Keuze)),"",IF(ISNUMBER(FIND("arbeid",Methode_Keuze)),"",IF(Tb_Activiteiten[[#This Row],[Landbouwer]]=1,Tb_Activiteiten[[#Headers],[Landbouwer]],"")))</f>
        <v/>
      </c>
      <c r="AE1218" t="str">
        <f>IF(ISNUMBER(FIND("arbeid",Methode_Keuze)),"",IF(ISNUMBER(FIND("arbeid",Methode_Keuze)),"",IF(Tb_Activiteiten[[#This Row],[Adviseur]]=1,Tb_Activiteiten[[#Headers],[Adviseur]],"")))</f>
        <v/>
      </c>
      <c r="AF1218" t="str">
        <f>IF(ISNUMBER(FIND("arbeid",Methode_Keuze)),"",IF(ISNUMBER(FIND("arbeid",Methode_Keuze)),"",IF(Tb_Activiteiten[[#This Row],[Projectleider/Expert]]=1,Tb_Activiteiten[[#Headers],[Projectleider/Expert]],"")))</f>
        <v/>
      </c>
      <c r="AG1218" t="str">
        <f>IF(ISNUMBER(FIND("arbeid",Methode_Keuze)),"",IF(ISNUMBER(FIND("arbeid",Methode_Keuze)),"",IF(Tb_Activiteiten[[#This Row],[Arbeidskosten]]=1,Tb_Activiteiten[[#Headers],[Arbeidskosten]],"")))</f>
        <v/>
      </c>
      <c r="AH1218" t="str">
        <f>IF(ISNUMBER(FIND("arbeid",Methode_Keuze)),"",IF(ISNUMBER(FIND("arbeid",Methode_Keuze)),"",IF(Tb_Activiteiten[[#This Row],[Arbeidskosten op basis van IKS]]=1,Tb_Activiteiten[[#Headers],[Arbeidskosten op basis van IKS]],"")))</f>
        <v/>
      </c>
      <c r="AI1218" t="str">
        <f>IF(ISNUMBER(FIND("overige",Methode_Keuze)),"",IF(Tb_Activiteiten[[#This Row],[Kosten derden exclusief btw]]=1,Tb_Activiteiten[[#Headers],[Kosten derden exclusief btw]],""))</f>
        <v/>
      </c>
      <c r="AJ1218" t="str">
        <f>IF(ISNUMBER(FIND("overige",Methode_Keuze)),"",IF(Tb_Activiteiten[[#This Row],[Niet verrekenbare btw]]=1,Tb_Activiteiten[[#Headers],[Niet verrekenbare btw]],""))</f>
        <v/>
      </c>
      <c r="AK1218" t="str">
        <f>IF(ISNUMBER(FIND("overige",Methode_Keuze)),"",IF(Tb_Activiteiten[[#This Row],[Grondkosten]]=1,Tb_Activiteiten[[#Headers],[Grondkosten]],""))</f>
        <v/>
      </c>
      <c r="AL1218" t="str">
        <f>IF(ISNUMBER(FIND("overige",Methode_Keuze)),"",IF(Tb_Activiteiten[[#This Row],[Bijdrage in natura (overige)]]=1,Tb_Activiteiten[[#Headers],[Bijdrage in natura (overige)]],""))</f>
        <v/>
      </c>
      <c r="AM1218" t="str">
        <f>IF(ISNUMBER(FIND("overige",Methode_Keuze)),"",IF(Tb_Activiteiten[[#This Row],[Bijdrage in natura (vrijwilligers)]]=1,Tb_Activiteiten[[#Headers],[Bijdrage in natura (vrijwilligers)]],""))</f>
        <v/>
      </c>
      <c r="AN1218" t="str">
        <f>IF(ISNUMBER(FIND("overige",Methode_Keuze)),"",IF(Tb_Activiteiten[[#This Row],[Afschrijvingskosten]]=1,Tb_Activiteiten[[#Headers],[Afschrijvingskosten]],""))</f>
        <v/>
      </c>
    </row>
    <row r="1219" spans="1:40" x14ac:dyDescent="0.25">
      <c r="A1219" s="192"/>
      <c r="B1219" s="192"/>
      <c r="C1219" s="192"/>
      <c r="D1219" s="192"/>
      <c r="E1219" s="192"/>
      <c r="F1219" s="192"/>
      <c r="G1219" s="192"/>
      <c r="L1219" s="71"/>
      <c r="N1219" t="str">
        <f>IFERROR(IF(VLOOKUP(Tb_Activiteiten[[#This Row],[Openstelling]],Tb_Openstelling[],2,0)=1,1,""),"")</f>
        <v/>
      </c>
      <c r="AA1219" t="str">
        <f>IF(ISNUMBER(FIND("arbeid",Methode_Keuze)),"",IF(ISNUMBER(FIND("arbeid",Methode_Keuze)),"",IF(Tb_Activiteiten[[#This Row],[Loonkosten]]=1,Tb_Activiteiten[[#Headers],[Loonkosten]],"")))</f>
        <v/>
      </c>
      <c r="AB1219" t="str">
        <f>IF(ISNUMBER(FIND("arbeid",Methode_Keuze)),"",IF(ISNUMBER(FIND("arbeid",Methode_Keuze)),"",IF(Tb_Activiteiten[[#This Row],[Eigen arbeid]]=1,Tb_Activiteiten[[#Headers],[Eigen arbeid]],"")))</f>
        <v/>
      </c>
      <c r="AC1219" t="str">
        <f>IF(ISNUMBER(FIND("arbeid",Methode_Keuze)),"",IF(ISNUMBER(FIND("arbeid",Methode_Keuze)),"",IF(Tb_Activiteiten[[#This Row],[Projectmedewerker]]=1,Tb_Activiteiten[[#Headers],[Projectmedewerker]],"")))</f>
        <v/>
      </c>
      <c r="AD1219" t="str">
        <f>IF(ISNUMBER(FIND("arbeid",Methode_Keuze)),"",IF(ISNUMBER(FIND("arbeid",Methode_Keuze)),"",IF(Tb_Activiteiten[[#This Row],[Landbouwer]]=1,Tb_Activiteiten[[#Headers],[Landbouwer]],"")))</f>
        <v/>
      </c>
      <c r="AE1219" t="str">
        <f>IF(ISNUMBER(FIND("arbeid",Methode_Keuze)),"",IF(ISNUMBER(FIND("arbeid",Methode_Keuze)),"",IF(Tb_Activiteiten[[#This Row],[Adviseur]]=1,Tb_Activiteiten[[#Headers],[Adviseur]],"")))</f>
        <v/>
      </c>
      <c r="AF1219" t="str">
        <f>IF(ISNUMBER(FIND("arbeid",Methode_Keuze)),"",IF(ISNUMBER(FIND("arbeid",Methode_Keuze)),"",IF(Tb_Activiteiten[[#This Row],[Projectleider/Expert]]=1,Tb_Activiteiten[[#Headers],[Projectleider/Expert]],"")))</f>
        <v/>
      </c>
      <c r="AG1219" t="str">
        <f>IF(ISNUMBER(FIND("arbeid",Methode_Keuze)),"",IF(ISNUMBER(FIND("arbeid",Methode_Keuze)),"",IF(Tb_Activiteiten[[#This Row],[Arbeidskosten]]=1,Tb_Activiteiten[[#Headers],[Arbeidskosten]],"")))</f>
        <v/>
      </c>
      <c r="AH1219" t="str">
        <f>IF(ISNUMBER(FIND("arbeid",Methode_Keuze)),"",IF(ISNUMBER(FIND("arbeid",Methode_Keuze)),"",IF(Tb_Activiteiten[[#This Row],[Arbeidskosten op basis van IKS]]=1,Tb_Activiteiten[[#Headers],[Arbeidskosten op basis van IKS]],"")))</f>
        <v/>
      </c>
      <c r="AI1219" t="str">
        <f>IF(ISNUMBER(FIND("overige",Methode_Keuze)),"",IF(Tb_Activiteiten[[#This Row],[Kosten derden exclusief btw]]=1,Tb_Activiteiten[[#Headers],[Kosten derden exclusief btw]],""))</f>
        <v/>
      </c>
      <c r="AJ1219" t="str">
        <f>IF(ISNUMBER(FIND("overige",Methode_Keuze)),"",IF(Tb_Activiteiten[[#This Row],[Niet verrekenbare btw]]=1,Tb_Activiteiten[[#Headers],[Niet verrekenbare btw]],""))</f>
        <v/>
      </c>
      <c r="AK1219" t="str">
        <f>IF(ISNUMBER(FIND("overige",Methode_Keuze)),"",IF(Tb_Activiteiten[[#This Row],[Grondkosten]]=1,Tb_Activiteiten[[#Headers],[Grondkosten]],""))</f>
        <v/>
      </c>
      <c r="AL1219" t="str">
        <f>IF(ISNUMBER(FIND("overige",Methode_Keuze)),"",IF(Tb_Activiteiten[[#This Row],[Bijdrage in natura (overige)]]=1,Tb_Activiteiten[[#Headers],[Bijdrage in natura (overige)]],""))</f>
        <v/>
      </c>
      <c r="AM1219" t="str">
        <f>IF(ISNUMBER(FIND("overige",Methode_Keuze)),"",IF(Tb_Activiteiten[[#This Row],[Bijdrage in natura (vrijwilligers)]]=1,Tb_Activiteiten[[#Headers],[Bijdrage in natura (vrijwilligers)]],""))</f>
        <v/>
      </c>
      <c r="AN1219" t="str">
        <f>IF(ISNUMBER(FIND("overige",Methode_Keuze)),"",IF(Tb_Activiteiten[[#This Row],[Afschrijvingskosten]]=1,Tb_Activiteiten[[#Headers],[Afschrijvingskosten]],""))</f>
        <v/>
      </c>
    </row>
    <row r="1220" spans="1:40" x14ac:dyDescent="0.25">
      <c r="A1220" s="192"/>
      <c r="B1220" s="192"/>
      <c r="C1220" s="192"/>
      <c r="D1220" s="192"/>
      <c r="E1220" s="192"/>
      <c r="F1220" s="192"/>
      <c r="G1220" s="192"/>
      <c r="L1220" s="71"/>
      <c r="N1220" t="str">
        <f>IFERROR(IF(VLOOKUP(Tb_Activiteiten[[#This Row],[Openstelling]],Tb_Openstelling[],2,0)=1,1,""),"")</f>
        <v/>
      </c>
      <c r="AA1220" t="str">
        <f>IF(ISNUMBER(FIND("arbeid",Methode_Keuze)),"",IF(ISNUMBER(FIND("arbeid",Methode_Keuze)),"",IF(Tb_Activiteiten[[#This Row],[Loonkosten]]=1,Tb_Activiteiten[[#Headers],[Loonkosten]],"")))</f>
        <v/>
      </c>
      <c r="AB1220" t="str">
        <f>IF(ISNUMBER(FIND("arbeid",Methode_Keuze)),"",IF(ISNUMBER(FIND("arbeid",Methode_Keuze)),"",IF(Tb_Activiteiten[[#This Row],[Eigen arbeid]]=1,Tb_Activiteiten[[#Headers],[Eigen arbeid]],"")))</f>
        <v/>
      </c>
      <c r="AC1220" t="str">
        <f>IF(ISNUMBER(FIND("arbeid",Methode_Keuze)),"",IF(ISNUMBER(FIND("arbeid",Methode_Keuze)),"",IF(Tb_Activiteiten[[#This Row],[Projectmedewerker]]=1,Tb_Activiteiten[[#Headers],[Projectmedewerker]],"")))</f>
        <v/>
      </c>
      <c r="AD1220" t="str">
        <f>IF(ISNUMBER(FIND("arbeid",Methode_Keuze)),"",IF(ISNUMBER(FIND("arbeid",Methode_Keuze)),"",IF(Tb_Activiteiten[[#This Row],[Landbouwer]]=1,Tb_Activiteiten[[#Headers],[Landbouwer]],"")))</f>
        <v/>
      </c>
      <c r="AE1220" t="str">
        <f>IF(ISNUMBER(FIND("arbeid",Methode_Keuze)),"",IF(ISNUMBER(FIND("arbeid",Methode_Keuze)),"",IF(Tb_Activiteiten[[#This Row],[Adviseur]]=1,Tb_Activiteiten[[#Headers],[Adviseur]],"")))</f>
        <v/>
      </c>
      <c r="AF1220" t="str">
        <f>IF(ISNUMBER(FIND("arbeid",Methode_Keuze)),"",IF(ISNUMBER(FIND("arbeid",Methode_Keuze)),"",IF(Tb_Activiteiten[[#This Row],[Projectleider/Expert]]=1,Tb_Activiteiten[[#Headers],[Projectleider/Expert]],"")))</f>
        <v/>
      </c>
      <c r="AG1220" t="str">
        <f>IF(ISNUMBER(FIND("arbeid",Methode_Keuze)),"",IF(ISNUMBER(FIND("arbeid",Methode_Keuze)),"",IF(Tb_Activiteiten[[#This Row],[Arbeidskosten]]=1,Tb_Activiteiten[[#Headers],[Arbeidskosten]],"")))</f>
        <v/>
      </c>
      <c r="AH1220" t="str">
        <f>IF(ISNUMBER(FIND("arbeid",Methode_Keuze)),"",IF(ISNUMBER(FIND("arbeid",Methode_Keuze)),"",IF(Tb_Activiteiten[[#This Row],[Arbeidskosten op basis van IKS]]=1,Tb_Activiteiten[[#Headers],[Arbeidskosten op basis van IKS]],"")))</f>
        <v/>
      </c>
      <c r="AI1220" t="str">
        <f>IF(ISNUMBER(FIND("overige",Methode_Keuze)),"",IF(Tb_Activiteiten[[#This Row],[Kosten derden exclusief btw]]=1,Tb_Activiteiten[[#Headers],[Kosten derden exclusief btw]],""))</f>
        <v/>
      </c>
      <c r="AJ1220" t="str">
        <f>IF(ISNUMBER(FIND("overige",Methode_Keuze)),"",IF(Tb_Activiteiten[[#This Row],[Niet verrekenbare btw]]=1,Tb_Activiteiten[[#Headers],[Niet verrekenbare btw]],""))</f>
        <v/>
      </c>
      <c r="AK1220" t="str">
        <f>IF(ISNUMBER(FIND("overige",Methode_Keuze)),"",IF(Tb_Activiteiten[[#This Row],[Grondkosten]]=1,Tb_Activiteiten[[#Headers],[Grondkosten]],""))</f>
        <v/>
      </c>
      <c r="AL1220" t="str">
        <f>IF(ISNUMBER(FIND("overige",Methode_Keuze)),"",IF(Tb_Activiteiten[[#This Row],[Bijdrage in natura (overige)]]=1,Tb_Activiteiten[[#Headers],[Bijdrage in natura (overige)]],""))</f>
        <v/>
      </c>
      <c r="AM1220" t="str">
        <f>IF(ISNUMBER(FIND("overige",Methode_Keuze)),"",IF(Tb_Activiteiten[[#This Row],[Bijdrage in natura (vrijwilligers)]]=1,Tb_Activiteiten[[#Headers],[Bijdrage in natura (vrijwilligers)]],""))</f>
        <v/>
      </c>
      <c r="AN1220" t="str">
        <f>IF(ISNUMBER(FIND("overige",Methode_Keuze)),"",IF(Tb_Activiteiten[[#This Row],[Afschrijvingskosten]]=1,Tb_Activiteiten[[#Headers],[Afschrijvingskosten]],""))</f>
        <v/>
      </c>
    </row>
    <row r="1221" spans="1:40" x14ac:dyDescent="0.25">
      <c r="A1221" s="192"/>
      <c r="B1221" s="192"/>
      <c r="C1221" s="192"/>
      <c r="D1221" s="192"/>
      <c r="E1221" s="192"/>
      <c r="F1221" s="192"/>
      <c r="G1221" s="192"/>
      <c r="L1221" s="71"/>
      <c r="N1221" t="str">
        <f>IFERROR(IF(VLOOKUP(Tb_Activiteiten[[#This Row],[Openstelling]],Tb_Openstelling[],2,0)=1,1,""),"")</f>
        <v/>
      </c>
      <c r="AA1221" t="str">
        <f>IF(ISNUMBER(FIND("arbeid",Methode_Keuze)),"",IF(ISNUMBER(FIND("arbeid",Methode_Keuze)),"",IF(Tb_Activiteiten[[#This Row],[Loonkosten]]=1,Tb_Activiteiten[[#Headers],[Loonkosten]],"")))</f>
        <v/>
      </c>
      <c r="AB1221" t="str">
        <f>IF(ISNUMBER(FIND("arbeid",Methode_Keuze)),"",IF(ISNUMBER(FIND("arbeid",Methode_Keuze)),"",IF(Tb_Activiteiten[[#This Row],[Eigen arbeid]]=1,Tb_Activiteiten[[#Headers],[Eigen arbeid]],"")))</f>
        <v/>
      </c>
      <c r="AC1221" t="str">
        <f>IF(ISNUMBER(FIND("arbeid",Methode_Keuze)),"",IF(ISNUMBER(FIND("arbeid",Methode_Keuze)),"",IF(Tb_Activiteiten[[#This Row],[Projectmedewerker]]=1,Tb_Activiteiten[[#Headers],[Projectmedewerker]],"")))</f>
        <v/>
      </c>
      <c r="AD1221" t="str">
        <f>IF(ISNUMBER(FIND("arbeid",Methode_Keuze)),"",IF(ISNUMBER(FIND("arbeid",Methode_Keuze)),"",IF(Tb_Activiteiten[[#This Row],[Landbouwer]]=1,Tb_Activiteiten[[#Headers],[Landbouwer]],"")))</f>
        <v/>
      </c>
      <c r="AE1221" t="str">
        <f>IF(ISNUMBER(FIND("arbeid",Methode_Keuze)),"",IF(ISNUMBER(FIND("arbeid",Methode_Keuze)),"",IF(Tb_Activiteiten[[#This Row],[Adviseur]]=1,Tb_Activiteiten[[#Headers],[Adviseur]],"")))</f>
        <v/>
      </c>
      <c r="AF1221" t="str">
        <f>IF(ISNUMBER(FIND("arbeid",Methode_Keuze)),"",IF(ISNUMBER(FIND("arbeid",Methode_Keuze)),"",IF(Tb_Activiteiten[[#This Row],[Projectleider/Expert]]=1,Tb_Activiteiten[[#Headers],[Projectleider/Expert]],"")))</f>
        <v/>
      </c>
      <c r="AG1221" t="str">
        <f>IF(ISNUMBER(FIND("arbeid",Methode_Keuze)),"",IF(ISNUMBER(FIND("arbeid",Methode_Keuze)),"",IF(Tb_Activiteiten[[#This Row],[Arbeidskosten]]=1,Tb_Activiteiten[[#Headers],[Arbeidskosten]],"")))</f>
        <v/>
      </c>
      <c r="AH1221" t="str">
        <f>IF(ISNUMBER(FIND("arbeid",Methode_Keuze)),"",IF(ISNUMBER(FIND("arbeid",Methode_Keuze)),"",IF(Tb_Activiteiten[[#This Row],[Arbeidskosten op basis van IKS]]=1,Tb_Activiteiten[[#Headers],[Arbeidskosten op basis van IKS]],"")))</f>
        <v/>
      </c>
      <c r="AI1221" t="str">
        <f>IF(ISNUMBER(FIND("overige",Methode_Keuze)),"",IF(Tb_Activiteiten[[#This Row],[Kosten derden exclusief btw]]=1,Tb_Activiteiten[[#Headers],[Kosten derden exclusief btw]],""))</f>
        <v/>
      </c>
      <c r="AJ1221" t="str">
        <f>IF(ISNUMBER(FIND("overige",Methode_Keuze)),"",IF(Tb_Activiteiten[[#This Row],[Niet verrekenbare btw]]=1,Tb_Activiteiten[[#Headers],[Niet verrekenbare btw]],""))</f>
        <v/>
      </c>
      <c r="AK1221" t="str">
        <f>IF(ISNUMBER(FIND("overige",Methode_Keuze)),"",IF(Tb_Activiteiten[[#This Row],[Grondkosten]]=1,Tb_Activiteiten[[#Headers],[Grondkosten]],""))</f>
        <v/>
      </c>
      <c r="AL1221" t="str">
        <f>IF(ISNUMBER(FIND("overige",Methode_Keuze)),"",IF(Tb_Activiteiten[[#This Row],[Bijdrage in natura (overige)]]=1,Tb_Activiteiten[[#Headers],[Bijdrage in natura (overige)]],""))</f>
        <v/>
      </c>
      <c r="AM1221" t="str">
        <f>IF(ISNUMBER(FIND("overige",Methode_Keuze)),"",IF(Tb_Activiteiten[[#This Row],[Bijdrage in natura (vrijwilligers)]]=1,Tb_Activiteiten[[#Headers],[Bijdrage in natura (vrijwilligers)]],""))</f>
        <v/>
      </c>
      <c r="AN1221" t="str">
        <f>IF(ISNUMBER(FIND("overige",Methode_Keuze)),"",IF(Tb_Activiteiten[[#This Row],[Afschrijvingskosten]]=1,Tb_Activiteiten[[#Headers],[Afschrijvingskosten]],""))</f>
        <v/>
      </c>
    </row>
    <row r="1222" spans="1:40" x14ac:dyDescent="0.25">
      <c r="A1222" s="192"/>
      <c r="B1222" s="192"/>
      <c r="C1222" s="192"/>
      <c r="D1222" s="192"/>
      <c r="E1222" s="192"/>
      <c r="F1222" s="192"/>
      <c r="G1222" s="192"/>
      <c r="L1222" s="71"/>
      <c r="N1222" t="str">
        <f>IFERROR(IF(VLOOKUP(Tb_Activiteiten[[#This Row],[Openstelling]],Tb_Openstelling[],2,0)=1,1,""),"")</f>
        <v/>
      </c>
      <c r="AA1222" t="str">
        <f>IF(ISNUMBER(FIND("arbeid",Methode_Keuze)),"",IF(ISNUMBER(FIND("arbeid",Methode_Keuze)),"",IF(Tb_Activiteiten[[#This Row],[Loonkosten]]=1,Tb_Activiteiten[[#Headers],[Loonkosten]],"")))</f>
        <v/>
      </c>
      <c r="AB1222" t="str">
        <f>IF(ISNUMBER(FIND("arbeid",Methode_Keuze)),"",IF(ISNUMBER(FIND("arbeid",Methode_Keuze)),"",IF(Tb_Activiteiten[[#This Row],[Eigen arbeid]]=1,Tb_Activiteiten[[#Headers],[Eigen arbeid]],"")))</f>
        <v/>
      </c>
      <c r="AC1222" t="str">
        <f>IF(ISNUMBER(FIND("arbeid",Methode_Keuze)),"",IF(ISNUMBER(FIND("arbeid",Methode_Keuze)),"",IF(Tb_Activiteiten[[#This Row],[Projectmedewerker]]=1,Tb_Activiteiten[[#Headers],[Projectmedewerker]],"")))</f>
        <v/>
      </c>
      <c r="AD1222" t="str">
        <f>IF(ISNUMBER(FIND("arbeid",Methode_Keuze)),"",IF(ISNUMBER(FIND("arbeid",Methode_Keuze)),"",IF(Tb_Activiteiten[[#This Row],[Landbouwer]]=1,Tb_Activiteiten[[#Headers],[Landbouwer]],"")))</f>
        <v/>
      </c>
      <c r="AE1222" t="str">
        <f>IF(ISNUMBER(FIND("arbeid",Methode_Keuze)),"",IF(ISNUMBER(FIND("arbeid",Methode_Keuze)),"",IF(Tb_Activiteiten[[#This Row],[Adviseur]]=1,Tb_Activiteiten[[#Headers],[Adviseur]],"")))</f>
        <v/>
      </c>
      <c r="AF1222" t="str">
        <f>IF(ISNUMBER(FIND("arbeid",Methode_Keuze)),"",IF(ISNUMBER(FIND("arbeid",Methode_Keuze)),"",IF(Tb_Activiteiten[[#This Row],[Projectleider/Expert]]=1,Tb_Activiteiten[[#Headers],[Projectleider/Expert]],"")))</f>
        <v/>
      </c>
      <c r="AG1222" t="str">
        <f>IF(ISNUMBER(FIND("arbeid",Methode_Keuze)),"",IF(ISNUMBER(FIND("arbeid",Methode_Keuze)),"",IF(Tb_Activiteiten[[#This Row],[Arbeidskosten]]=1,Tb_Activiteiten[[#Headers],[Arbeidskosten]],"")))</f>
        <v/>
      </c>
      <c r="AH1222" t="str">
        <f>IF(ISNUMBER(FIND("arbeid",Methode_Keuze)),"",IF(ISNUMBER(FIND("arbeid",Methode_Keuze)),"",IF(Tb_Activiteiten[[#This Row],[Arbeidskosten op basis van IKS]]=1,Tb_Activiteiten[[#Headers],[Arbeidskosten op basis van IKS]],"")))</f>
        <v/>
      </c>
      <c r="AI1222" t="str">
        <f>IF(ISNUMBER(FIND("overige",Methode_Keuze)),"",IF(Tb_Activiteiten[[#This Row],[Kosten derden exclusief btw]]=1,Tb_Activiteiten[[#Headers],[Kosten derden exclusief btw]],""))</f>
        <v/>
      </c>
      <c r="AJ1222" t="str">
        <f>IF(ISNUMBER(FIND("overige",Methode_Keuze)),"",IF(Tb_Activiteiten[[#This Row],[Niet verrekenbare btw]]=1,Tb_Activiteiten[[#Headers],[Niet verrekenbare btw]],""))</f>
        <v/>
      </c>
      <c r="AK1222" t="str">
        <f>IF(ISNUMBER(FIND("overige",Methode_Keuze)),"",IF(Tb_Activiteiten[[#This Row],[Grondkosten]]=1,Tb_Activiteiten[[#Headers],[Grondkosten]],""))</f>
        <v/>
      </c>
      <c r="AL1222" t="str">
        <f>IF(ISNUMBER(FIND("overige",Methode_Keuze)),"",IF(Tb_Activiteiten[[#This Row],[Bijdrage in natura (overige)]]=1,Tb_Activiteiten[[#Headers],[Bijdrage in natura (overige)]],""))</f>
        <v/>
      </c>
      <c r="AM1222" t="str">
        <f>IF(ISNUMBER(FIND("overige",Methode_Keuze)),"",IF(Tb_Activiteiten[[#This Row],[Bijdrage in natura (vrijwilligers)]]=1,Tb_Activiteiten[[#Headers],[Bijdrage in natura (vrijwilligers)]],""))</f>
        <v/>
      </c>
      <c r="AN1222" t="str">
        <f>IF(ISNUMBER(FIND("overige",Methode_Keuze)),"",IF(Tb_Activiteiten[[#This Row],[Afschrijvingskosten]]=1,Tb_Activiteiten[[#Headers],[Afschrijvingskosten]],""))</f>
        <v/>
      </c>
    </row>
    <row r="1223" spans="1:40" x14ac:dyDescent="0.25">
      <c r="A1223" s="192"/>
      <c r="B1223" s="192"/>
      <c r="C1223" s="192"/>
      <c r="D1223" s="192"/>
      <c r="E1223" s="192"/>
      <c r="F1223" s="192"/>
      <c r="G1223" s="192"/>
      <c r="L1223" s="71"/>
      <c r="N1223" t="str">
        <f>IFERROR(IF(VLOOKUP(Tb_Activiteiten[[#This Row],[Openstelling]],Tb_Openstelling[],2,0)=1,1,""),"")</f>
        <v/>
      </c>
      <c r="AA1223" t="str">
        <f>IF(ISNUMBER(FIND("arbeid",Methode_Keuze)),"",IF(ISNUMBER(FIND("arbeid",Methode_Keuze)),"",IF(Tb_Activiteiten[[#This Row],[Loonkosten]]=1,Tb_Activiteiten[[#Headers],[Loonkosten]],"")))</f>
        <v/>
      </c>
      <c r="AB1223" t="str">
        <f>IF(ISNUMBER(FIND("arbeid",Methode_Keuze)),"",IF(ISNUMBER(FIND("arbeid",Methode_Keuze)),"",IF(Tb_Activiteiten[[#This Row],[Eigen arbeid]]=1,Tb_Activiteiten[[#Headers],[Eigen arbeid]],"")))</f>
        <v/>
      </c>
      <c r="AC1223" t="str">
        <f>IF(ISNUMBER(FIND("arbeid",Methode_Keuze)),"",IF(ISNUMBER(FIND("arbeid",Methode_Keuze)),"",IF(Tb_Activiteiten[[#This Row],[Projectmedewerker]]=1,Tb_Activiteiten[[#Headers],[Projectmedewerker]],"")))</f>
        <v/>
      </c>
      <c r="AD1223" t="str">
        <f>IF(ISNUMBER(FIND("arbeid",Methode_Keuze)),"",IF(ISNUMBER(FIND("arbeid",Methode_Keuze)),"",IF(Tb_Activiteiten[[#This Row],[Landbouwer]]=1,Tb_Activiteiten[[#Headers],[Landbouwer]],"")))</f>
        <v/>
      </c>
      <c r="AE1223" t="str">
        <f>IF(ISNUMBER(FIND("arbeid",Methode_Keuze)),"",IF(ISNUMBER(FIND("arbeid",Methode_Keuze)),"",IF(Tb_Activiteiten[[#This Row],[Adviseur]]=1,Tb_Activiteiten[[#Headers],[Adviseur]],"")))</f>
        <v/>
      </c>
      <c r="AF1223" t="str">
        <f>IF(ISNUMBER(FIND("arbeid",Methode_Keuze)),"",IF(ISNUMBER(FIND("arbeid",Methode_Keuze)),"",IF(Tb_Activiteiten[[#This Row],[Projectleider/Expert]]=1,Tb_Activiteiten[[#Headers],[Projectleider/Expert]],"")))</f>
        <v/>
      </c>
      <c r="AG1223" t="str">
        <f>IF(ISNUMBER(FIND("arbeid",Methode_Keuze)),"",IF(ISNUMBER(FIND("arbeid",Methode_Keuze)),"",IF(Tb_Activiteiten[[#This Row],[Arbeidskosten]]=1,Tb_Activiteiten[[#Headers],[Arbeidskosten]],"")))</f>
        <v/>
      </c>
      <c r="AH1223" t="str">
        <f>IF(ISNUMBER(FIND("arbeid",Methode_Keuze)),"",IF(ISNUMBER(FIND("arbeid",Methode_Keuze)),"",IF(Tb_Activiteiten[[#This Row],[Arbeidskosten op basis van IKS]]=1,Tb_Activiteiten[[#Headers],[Arbeidskosten op basis van IKS]],"")))</f>
        <v/>
      </c>
      <c r="AI1223" t="str">
        <f>IF(ISNUMBER(FIND("overige",Methode_Keuze)),"",IF(Tb_Activiteiten[[#This Row],[Kosten derden exclusief btw]]=1,Tb_Activiteiten[[#Headers],[Kosten derden exclusief btw]],""))</f>
        <v/>
      </c>
      <c r="AJ1223" t="str">
        <f>IF(ISNUMBER(FIND("overige",Methode_Keuze)),"",IF(Tb_Activiteiten[[#This Row],[Niet verrekenbare btw]]=1,Tb_Activiteiten[[#Headers],[Niet verrekenbare btw]],""))</f>
        <v/>
      </c>
      <c r="AK1223" t="str">
        <f>IF(ISNUMBER(FIND("overige",Methode_Keuze)),"",IF(Tb_Activiteiten[[#This Row],[Grondkosten]]=1,Tb_Activiteiten[[#Headers],[Grondkosten]],""))</f>
        <v/>
      </c>
      <c r="AL1223" t="str">
        <f>IF(ISNUMBER(FIND("overige",Methode_Keuze)),"",IF(Tb_Activiteiten[[#This Row],[Bijdrage in natura (overige)]]=1,Tb_Activiteiten[[#Headers],[Bijdrage in natura (overige)]],""))</f>
        <v/>
      </c>
      <c r="AM1223" t="str">
        <f>IF(ISNUMBER(FIND("overige",Methode_Keuze)),"",IF(Tb_Activiteiten[[#This Row],[Bijdrage in natura (vrijwilligers)]]=1,Tb_Activiteiten[[#Headers],[Bijdrage in natura (vrijwilligers)]],""))</f>
        <v/>
      </c>
      <c r="AN1223" t="str">
        <f>IF(ISNUMBER(FIND("overige",Methode_Keuze)),"",IF(Tb_Activiteiten[[#This Row],[Afschrijvingskosten]]=1,Tb_Activiteiten[[#Headers],[Afschrijvingskosten]],""))</f>
        <v/>
      </c>
    </row>
    <row r="1224" spans="1:40" x14ac:dyDescent="0.25">
      <c r="A1224" s="192"/>
      <c r="B1224" s="192"/>
      <c r="C1224" s="192"/>
      <c r="D1224" s="192"/>
      <c r="E1224" s="192"/>
      <c r="F1224" s="192"/>
      <c r="G1224" s="192"/>
      <c r="L1224" s="71"/>
      <c r="N1224" t="str">
        <f>IFERROR(IF(VLOOKUP(Tb_Activiteiten[[#This Row],[Openstelling]],Tb_Openstelling[],2,0)=1,1,""),"")</f>
        <v/>
      </c>
      <c r="AA1224" t="str">
        <f>IF(ISNUMBER(FIND("arbeid",Methode_Keuze)),"",IF(ISNUMBER(FIND("arbeid",Methode_Keuze)),"",IF(Tb_Activiteiten[[#This Row],[Loonkosten]]=1,Tb_Activiteiten[[#Headers],[Loonkosten]],"")))</f>
        <v/>
      </c>
      <c r="AB1224" t="str">
        <f>IF(ISNUMBER(FIND("arbeid",Methode_Keuze)),"",IF(ISNUMBER(FIND("arbeid",Methode_Keuze)),"",IF(Tb_Activiteiten[[#This Row],[Eigen arbeid]]=1,Tb_Activiteiten[[#Headers],[Eigen arbeid]],"")))</f>
        <v/>
      </c>
      <c r="AC1224" t="str">
        <f>IF(ISNUMBER(FIND("arbeid",Methode_Keuze)),"",IF(ISNUMBER(FIND("arbeid",Methode_Keuze)),"",IF(Tb_Activiteiten[[#This Row],[Projectmedewerker]]=1,Tb_Activiteiten[[#Headers],[Projectmedewerker]],"")))</f>
        <v/>
      </c>
      <c r="AD1224" t="str">
        <f>IF(ISNUMBER(FIND("arbeid",Methode_Keuze)),"",IF(ISNUMBER(FIND("arbeid",Methode_Keuze)),"",IF(Tb_Activiteiten[[#This Row],[Landbouwer]]=1,Tb_Activiteiten[[#Headers],[Landbouwer]],"")))</f>
        <v/>
      </c>
      <c r="AE1224" t="str">
        <f>IF(ISNUMBER(FIND("arbeid",Methode_Keuze)),"",IF(ISNUMBER(FIND("arbeid",Methode_Keuze)),"",IF(Tb_Activiteiten[[#This Row],[Adviseur]]=1,Tb_Activiteiten[[#Headers],[Adviseur]],"")))</f>
        <v/>
      </c>
      <c r="AF1224" t="str">
        <f>IF(ISNUMBER(FIND("arbeid",Methode_Keuze)),"",IF(ISNUMBER(FIND("arbeid",Methode_Keuze)),"",IF(Tb_Activiteiten[[#This Row],[Projectleider/Expert]]=1,Tb_Activiteiten[[#Headers],[Projectleider/Expert]],"")))</f>
        <v/>
      </c>
      <c r="AG1224" t="str">
        <f>IF(ISNUMBER(FIND("arbeid",Methode_Keuze)),"",IF(ISNUMBER(FIND("arbeid",Methode_Keuze)),"",IF(Tb_Activiteiten[[#This Row],[Arbeidskosten]]=1,Tb_Activiteiten[[#Headers],[Arbeidskosten]],"")))</f>
        <v/>
      </c>
      <c r="AH1224" t="str">
        <f>IF(ISNUMBER(FIND("arbeid",Methode_Keuze)),"",IF(ISNUMBER(FIND("arbeid",Methode_Keuze)),"",IF(Tb_Activiteiten[[#This Row],[Arbeidskosten op basis van IKS]]=1,Tb_Activiteiten[[#Headers],[Arbeidskosten op basis van IKS]],"")))</f>
        <v/>
      </c>
      <c r="AI1224" t="str">
        <f>IF(ISNUMBER(FIND("overige",Methode_Keuze)),"",IF(Tb_Activiteiten[[#This Row],[Kosten derden exclusief btw]]=1,Tb_Activiteiten[[#Headers],[Kosten derden exclusief btw]],""))</f>
        <v/>
      </c>
      <c r="AJ1224" t="str">
        <f>IF(ISNUMBER(FIND("overige",Methode_Keuze)),"",IF(Tb_Activiteiten[[#This Row],[Niet verrekenbare btw]]=1,Tb_Activiteiten[[#Headers],[Niet verrekenbare btw]],""))</f>
        <v/>
      </c>
      <c r="AK1224" t="str">
        <f>IF(ISNUMBER(FIND("overige",Methode_Keuze)),"",IF(Tb_Activiteiten[[#This Row],[Grondkosten]]=1,Tb_Activiteiten[[#Headers],[Grondkosten]],""))</f>
        <v/>
      </c>
      <c r="AL1224" t="str">
        <f>IF(ISNUMBER(FIND("overige",Methode_Keuze)),"",IF(Tb_Activiteiten[[#This Row],[Bijdrage in natura (overige)]]=1,Tb_Activiteiten[[#Headers],[Bijdrage in natura (overige)]],""))</f>
        <v/>
      </c>
      <c r="AM1224" t="str">
        <f>IF(ISNUMBER(FIND("overige",Methode_Keuze)),"",IF(Tb_Activiteiten[[#This Row],[Bijdrage in natura (vrijwilligers)]]=1,Tb_Activiteiten[[#Headers],[Bijdrage in natura (vrijwilligers)]],""))</f>
        <v/>
      </c>
      <c r="AN1224" t="str">
        <f>IF(ISNUMBER(FIND("overige",Methode_Keuze)),"",IF(Tb_Activiteiten[[#This Row],[Afschrijvingskosten]]=1,Tb_Activiteiten[[#Headers],[Afschrijvingskosten]],""))</f>
        <v/>
      </c>
    </row>
    <row r="1225" spans="1:40" x14ac:dyDescent="0.25">
      <c r="A1225" s="192"/>
      <c r="B1225" s="192"/>
      <c r="C1225" s="192"/>
      <c r="D1225" s="192"/>
      <c r="E1225" s="192"/>
      <c r="F1225" s="192"/>
      <c r="G1225" s="192"/>
      <c r="L1225" s="71"/>
      <c r="N1225" t="str">
        <f>IFERROR(IF(VLOOKUP(Tb_Activiteiten[[#This Row],[Openstelling]],Tb_Openstelling[],2,0)=1,1,""),"")</f>
        <v/>
      </c>
      <c r="AA1225" t="str">
        <f>IF(ISNUMBER(FIND("arbeid",Methode_Keuze)),"",IF(ISNUMBER(FIND("arbeid",Methode_Keuze)),"",IF(Tb_Activiteiten[[#This Row],[Loonkosten]]=1,Tb_Activiteiten[[#Headers],[Loonkosten]],"")))</f>
        <v/>
      </c>
      <c r="AB1225" t="str">
        <f>IF(ISNUMBER(FIND("arbeid",Methode_Keuze)),"",IF(ISNUMBER(FIND("arbeid",Methode_Keuze)),"",IF(Tb_Activiteiten[[#This Row],[Eigen arbeid]]=1,Tb_Activiteiten[[#Headers],[Eigen arbeid]],"")))</f>
        <v/>
      </c>
      <c r="AC1225" t="str">
        <f>IF(ISNUMBER(FIND("arbeid",Methode_Keuze)),"",IF(ISNUMBER(FIND("arbeid",Methode_Keuze)),"",IF(Tb_Activiteiten[[#This Row],[Projectmedewerker]]=1,Tb_Activiteiten[[#Headers],[Projectmedewerker]],"")))</f>
        <v/>
      </c>
      <c r="AD1225" t="str">
        <f>IF(ISNUMBER(FIND("arbeid",Methode_Keuze)),"",IF(ISNUMBER(FIND("arbeid",Methode_Keuze)),"",IF(Tb_Activiteiten[[#This Row],[Landbouwer]]=1,Tb_Activiteiten[[#Headers],[Landbouwer]],"")))</f>
        <v/>
      </c>
      <c r="AE1225" t="str">
        <f>IF(ISNUMBER(FIND("arbeid",Methode_Keuze)),"",IF(ISNUMBER(FIND("arbeid",Methode_Keuze)),"",IF(Tb_Activiteiten[[#This Row],[Adviseur]]=1,Tb_Activiteiten[[#Headers],[Adviseur]],"")))</f>
        <v/>
      </c>
      <c r="AF1225" t="str">
        <f>IF(ISNUMBER(FIND("arbeid",Methode_Keuze)),"",IF(ISNUMBER(FIND("arbeid",Methode_Keuze)),"",IF(Tb_Activiteiten[[#This Row],[Projectleider/Expert]]=1,Tb_Activiteiten[[#Headers],[Projectleider/Expert]],"")))</f>
        <v/>
      </c>
      <c r="AG1225" t="str">
        <f>IF(ISNUMBER(FIND("arbeid",Methode_Keuze)),"",IF(ISNUMBER(FIND("arbeid",Methode_Keuze)),"",IF(Tb_Activiteiten[[#This Row],[Arbeidskosten]]=1,Tb_Activiteiten[[#Headers],[Arbeidskosten]],"")))</f>
        <v/>
      </c>
      <c r="AH1225" t="str">
        <f>IF(ISNUMBER(FIND("arbeid",Methode_Keuze)),"",IF(ISNUMBER(FIND("arbeid",Methode_Keuze)),"",IF(Tb_Activiteiten[[#This Row],[Arbeidskosten op basis van IKS]]=1,Tb_Activiteiten[[#Headers],[Arbeidskosten op basis van IKS]],"")))</f>
        <v/>
      </c>
      <c r="AI1225" t="str">
        <f>IF(ISNUMBER(FIND("overige",Methode_Keuze)),"",IF(Tb_Activiteiten[[#This Row],[Kosten derden exclusief btw]]=1,Tb_Activiteiten[[#Headers],[Kosten derden exclusief btw]],""))</f>
        <v/>
      </c>
      <c r="AJ1225" t="str">
        <f>IF(ISNUMBER(FIND("overige",Methode_Keuze)),"",IF(Tb_Activiteiten[[#This Row],[Niet verrekenbare btw]]=1,Tb_Activiteiten[[#Headers],[Niet verrekenbare btw]],""))</f>
        <v/>
      </c>
      <c r="AK1225" t="str">
        <f>IF(ISNUMBER(FIND("overige",Methode_Keuze)),"",IF(Tb_Activiteiten[[#This Row],[Grondkosten]]=1,Tb_Activiteiten[[#Headers],[Grondkosten]],""))</f>
        <v/>
      </c>
      <c r="AL1225" t="str">
        <f>IF(ISNUMBER(FIND("overige",Methode_Keuze)),"",IF(Tb_Activiteiten[[#This Row],[Bijdrage in natura (overige)]]=1,Tb_Activiteiten[[#Headers],[Bijdrage in natura (overige)]],""))</f>
        <v/>
      </c>
      <c r="AM1225" t="str">
        <f>IF(ISNUMBER(FIND("overige",Methode_Keuze)),"",IF(Tb_Activiteiten[[#This Row],[Bijdrage in natura (vrijwilligers)]]=1,Tb_Activiteiten[[#Headers],[Bijdrage in natura (vrijwilligers)]],""))</f>
        <v/>
      </c>
      <c r="AN1225" t="str">
        <f>IF(ISNUMBER(FIND("overige",Methode_Keuze)),"",IF(Tb_Activiteiten[[#This Row],[Afschrijvingskosten]]=1,Tb_Activiteiten[[#Headers],[Afschrijvingskosten]],""))</f>
        <v/>
      </c>
    </row>
    <row r="1226" spans="1:40" x14ac:dyDescent="0.25">
      <c r="A1226" s="192"/>
      <c r="B1226" s="192"/>
      <c r="C1226" s="192"/>
      <c r="D1226" s="192"/>
      <c r="E1226" s="192"/>
      <c r="F1226" s="192"/>
      <c r="G1226" s="192"/>
      <c r="L1226" s="71"/>
      <c r="N1226" t="str">
        <f>IFERROR(IF(VLOOKUP(Tb_Activiteiten[[#This Row],[Openstelling]],Tb_Openstelling[],2,0)=1,1,""),"")</f>
        <v/>
      </c>
      <c r="AA1226" t="str">
        <f>IF(ISNUMBER(FIND("arbeid",Methode_Keuze)),"",IF(ISNUMBER(FIND("arbeid",Methode_Keuze)),"",IF(Tb_Activiteiten[[#This Row],[Loonkosten]]=1,Tb_Activiteiten[[#Headers],[Loonkosten]],"")))</f>
        <v/>
      </c>
      <c r="AB1226" t="str">
        <f>IF(ISNUMBER(FIND("arbeid",Methode_Keuze)),"",IF(ISNUMBER(FIND("arbeid",Methode_Keuze)),"",IF(Tb_Activiteiten[[#This Row],[Eigen arbeid]]=1,Tb_Activiteiten[[#Headers],[Eigen arbeid]],"")))</f>
        <v/>
      </c>
      <c r="AC1226" t="str">
        <f>IF(ISNUMBER(FIND("arbeid",Methode_Keuze)),"",IF(ISNUMBER(FIND("arbeid",Methode_Keuze)),"",IF(Tb_Activiteiten[[#This Row],[Projectmedewerker]]=1,Tb_Activiteiten[[#Headers],[Projectmedewerker]],"")))</f>
        <v/>
      </c>
      <c r="AD1226" t="str">
        <f>IF(ISNUMBER(FIND("arbeid",Methode_Keuze)),"",IF(ISNUMBER(FIND("arbeid",Methode_Keuze)),"",IF(Tb_Activiteiten[[#This Row],[Landbouwer]]=1,Tb_Activiteiten[[#Headers],[Landbouwer]],"")))</f>
        <v/>
      </c>
      <c r="AE1226" t="str">
        <f>IF(ISNUMBER(FIND("arbeid",Methode_Keuze)),"",IF(ISNUMBER(FIND("arbeid",Methode_Keuze)),"",IF(Tb_Activiteiten[[#This Row],[Adviseur]]=1,Tb_Activiteiten[[#Headers],[Adviseur]],"")))</f>
        <v/>
      </c>
      <c r="AF1226" t="str">
        <f>IF(ISNUMBER(FIND("arbeid",Methode_Keuze)),"",IF(ISNUMBER(FIND("arbeid",Methode_Keuze)),"",IF(Tb_Activiteiten[[#This Row],[Projectleider/Expert]]=1,Tb_Activiteiten[[#Headers],[Projectleider/Expert]],"")))</f>
        <v/>
      </c>
      <c r="AG1226" t="str">
        <f>IF(ISNUMBER(FIND("arbeid",Methode_Keuze)),"",IF(ISNUMBER(FIND("arbeid",Methode_Keuze)),"",IF(Tb_Activiteiten[[#This Row],[Arbeidskosten]]=1,Tb_Activiteiten[[#Headers],[Arbeidskosten]],"")))</f>
        <v/>
      </c>
      <c r="AH1226" t="str">
        <f>IF(ISNUMBER(FIND("arbeid",Methode_Keuze)),"",IF(ISNUMBER(FIND("arbeid",Methode_Keuze)),"",IF(Tb_Activiteiten[[#This Row],[Arbeidskosten op basis van IKS]]=1,Tb_Activiteiten[[#Headers],[Arbeidskosten op basis van IKS]],"")))</f>
        <v/>
      </c>
      <c r="AI1226" t="str">
        <f>IF(ISNUMBER(FIND("overige",Methode_Keuze)),"",IF(Tb_Activiteiten[[#This Row],[Kosten derden exclusief btw]]=1,Tb_Activiteiten[[#Headers],[Kosten derden exclusief btw]],""))</f>
        <v/>
      </c>
      <c r="AJ1226" t="str">
        <f>IF(ISNUMBER(FIND("overige",Methode_Keuze)),"",IF(Tb_Activiteiten[[#This Row],[Niet verrekenbare btw]]=1,Tb_Activiteiten[[#Headers],[Niet verrekenbare btw]],""))</f>
        <v/>
      </c>
      <c r="AK1226" t="str">
        <f>IF(ISNUMBER(FIND("overige",Methode_Keuze)),"",IF(Tb_Activiteiten[[#This Row],[Grondkosten]]=1,Tb_Activiteiten[[#Headers],[Grondkosten]],""))</f>
        <v/>
      </c>
      <c r="AL1226" t="str">
        <f>IF(ISNUMBER(FIND("overige",Methode_Keuze)),"",IF(Tb_Activiteiten[[#This Row],[Bijdrage in natura (overige)]]=1,Tb_Activiteiten[[#Headers],[Bijdrage in natura (overige)]],""))</f>
        <v/>
      </c>
      <c r="AM1226" t="str">
        <f>IF(ISNUMBER(FIND("overige",Methode_Keuze)),"",IF(Tb_Activiteiten[[#This Row],[Bijdrage in natura (vrijwilligers)]]=1,Tb_Activiteiten[[#Headers],[Bijdrage in natura (vrijwilligers)]],""))</f>
        <v/>
      </c>
      <c r="AN1226" t="str">
        <f>IF(ISNUMBER(FIND("overige",Methode_Keuze)),"",IF(Tb_Activiteiten[[#This Row],[Afschrijvingskosten]]=1,Tb_Activiteiten[[#Headers],[Afschrijvingskosten]],""))</f>
        <v/>
      </c>
    </row>
    <row r="1227" spans="1:40" x14ac:dyDescent="0.25">
      <c r="A1227" s="192"/>
      <c r="B1227" s="192"/>
      <c r="C1227" s="192"/>
      <c r="D1227" s="192"/>
      <c r="E1227" s="192"/>
      <c r="F1227" s="192"/>
      <c r="G1227" s="192"/>
      <c r="L1227" s="71"/>
      <c r="N1227" t="str">
        <f>IFERROR(IF(VLOOKUP(Tb_Activiteiten[[#This Row],[Openstelling]],Tb_Openstelling[],2,0)=1,1,""),"")</f>
        <v/>
      </c>
      <c r="AA1227" t="str">
        <f>IF(ISNUMBER(FIND("arbeid",Methode_Keuze)),"",IF(ISNUMBER(FIND("arbeid",Methode_Keuze)),"",IF(Tb_Activiteiten[[#This Row],[Loonkosten]]=1,Tb_Activiteiten[[#Headers],[Loonkosten]],"")))</f>
        <v/>
      </c>
      <c r="AB1227" t="str">
        <f>IF(ISNUMBER(FIND("arbeid",Methode_Keuze)),"",IF(ISNUMBER(FIND("arbeid",Methode_Keuze)),"",IF(Tb_Activiteiten[[#This Row],[Eigen arbeid]]=1,Tb_Activiteiten[[#Headers],[Eigen arbeid]],"")))</f>
        <v/>
      </c>
      <c r="AC1227" t="str">
        <f>IF(ISNUMBER(FIND("arbeid",Methode_Keuze)),"",IF(ISNUMBER(FIND("arbeid",Methode_Keuze)),"",IF(Tb_Activiteiten[[#This Row],[Projectmedewerker]]=1,Tb_Activiteiten[[#Headers],[Projectmedewerker]],"")))</f>
        <v/>
      </c>
      <c r="AD1227" t="str">
        <f>IF(ISNUMBER(FIND("arbeid",Methode_Keuze)),"",IF(ISNUMBER(FIND("arbeid",Methode_Keuze)),"",IF(Tb_Activiteiten[[#This Row],[Landbouwer]]=1,Tb_Activiteiten[[#Headers],[Landbouwer]],"")))</f>
        <v/>
      </c>
      <c r="AE1227" t="str">
        <f>IF(ISNUMBER(FIND("arbeid",Methode_Keuze)),"",IF(ISNUMBER(FIND("arbeid",Methode_Keuze)),"",IF(Tb_Activiteiten[[#This Row],[Adviseur]]=1,Tb_Activiteiten[[#Headers],[Adviseur]],"")))</f>
        <v/>
      </c>
      <c r="AF1227" t="str">
        <f>IF(ISNUMBER(FIND("arbeid",Methode_Keuze)),"",IF(ISNUMBER(FIND("arbeid",Methode_Keuze)),"",IF(Tb_Activiteiten[[#This Row],[Projectleider/Expert]]=1,Tb_Activiteiten[[#Headers],[Projectleider/Expert]],"")))</f>
        <v/>
      </c>
      <c r="AG1227" t="str">
        <f>IF(ISNUMBER(FIND("arbeid",Methode_Keuze)),"",IF(ISNUMBER(FIND("arbeid",Methode_Keuze)),"",IF(Tb_Activiteiten[[#This Row],[Arbeidskosten]]=1,Tb_Activiteiten[[#Headers],[Arbeidskosten]],"")))</f>
        <v/>
      </c>
      <c r="AH1227" t="str">
        <f>IF(ISNUMBER(FIND("arbeid",Methode_Keuze)),"",IF(ISNUMBER(FIND("arbeid",Methode_Keuze)),"",IF(Tb_Activiteiten[[#This Row],[Arbeidskosten op basis van IKS]]=1,Tb_Activiteiten[[#Headers],[Arbeidskosten op basis van IKS]],"")))</f>
        <v/>
      </c>
      <c r="AI1227" t="str">
        <f>IF(ISNUMBER(FIND("overige",Methode_Keuze)),"",IF(Tb_Activiteiten[[#This Row],[Kosten derden exclusief btw]]=1,Tb_Activiteiten[[#Headers],[Kosten derden exclusief btw]],""))</f>
        <v/>
      </c>
      <c r="AJ1227" t="str">
        <f>IF(ISNUMBER(FIND("overige",Methode_Keuze)),"",IF(Tb_Activiteiten[[#This Row],[Niet verrekenbare btw]]=1,Tb_Activiteiten[[#Headers],[Niet verrekenbare btw]],""))</f>
        <v/>
      </c>
      <c r="AK1227" t="str">
        <f>IF(ISNUMBER(FIND("overige",Methode_Keuze)),"",IF(Tb_Activiteiten[[#This Row],[Grondkosten]]=1,Tb_Activiteiten[[#Headers],[Grondkosten]],""))</f>
        <v/>
      </c>
      <c r="AL1227" t="str">
        <f>IF(ISNUMBER(FIND("overige",Methode_Keuze)),"",IF(Tb_Activiteiten[[#This Row],[Bijdrage in natura (overige)]]=1,Tb_Activiteiten[[#Headers],[Bijdrage in natura (overige)]],""))</f>
        <v/>
      </c>
      <c r="AM1227" t="str">
        <f>IF(ISNUMBER(FIND("overige",Methode_Keuze)),"",IF(Tb_Activiteiten[[#This Row],[Bijdrage in natura (vrijwilligers)]]=1,Tb_Activiteiten[[#Headers],[Bijdrage in natura (vrijwilligers)]],""))</f>
        <v/>
      </c>
      <c r="AN1227" t="str">
        <f>IF(ISNUMBER(FIND("overige",Methode_Keuze)),"",IF(Tb_Activiteiten[[#This Row],[Afschrijvingskosten]]=1,Tb_Activiteiten[[#Headers],[Afschrijvingskosten]],""))</f>
        <v/>
      </c>
    </row>
    <row r="1228" spans="1:40" x14ac:dyDescent="0.25">
      <c r="A1228" s="192"/>
      <c r="B1228" s="192"/>
      <c r="C1228" s="192"/>
      <c r="D1228" s="192"/>
      <c r="E1228" s="192"/>
      <c r="F1228" s="192"/>
      <c r="G1228" s="192"/>
      <c r="L1228" s="71"/>
      <c r="N1228" t="str">
        <f>IFERROR(IF(VLOOKUP(Tb_Activiteiten[[#This Row],[Openstelling]],Tb_Openstelling[],2,0)=1,1,""),"")</f>
        <v/>
      </c>
      <c r="AA1228" t="str">
        <f>IF(ISNUMBER(FIND("arbeid",Methode_Keuze)),"",IF(ISNUMBER(FIND("arbeid",Methode_Keuze)),"",IF(Tb_Activiteiten[[#This Row],[Loonkosten]]=1,Tb_Activiteiten[[#Headers],[Loonkosten]],"")))</f>
        <v/>
      </c>
      <c r="AB1228" t="str">
        <f>IF(ISNUMBER(FIND("arbeid",Methode_Keuze)),"",IF(ISNUMBER(FIND("arbeid",Methode_Keuze)),"",IF(Tb_Activiteiten[[#This Row],[Eigen arbeid]]=1,Tb_Activiteiten[[#Headers],[Eigen arbeid]],"")))</f>
        <v/>
      </c>
      <c r="AC1228" t="str">
        <f>IF(ISNUMBER(FIND("arbeid",Methode_Keuze)),"",IF(ISNUMBER(FIND("arbeid",Methode_Keuze)),"",IF(Tb_Activiteiten[[#This Row],[Projectmedewerker]]=1,Tb_Activiteiten[[#Headers],[Projectmedewerker]],"")))</f>
        <v/>
      </c>
      <c r="AD1228" t="str">
        <f>IF(ISNUMBER(FIND("arbeid",Methode_Keuze)),"",IF(ISNUMBER(FIND("arbeid",Methode_Keuze)),"",IF(Tb_Activiteiten[[#This Row],[Landbouwer]]=1,Tb_Activiteiten[[#Headers],[Landbouwer]],"")))</f>
        <v/>
      </c>
      <c r="AE1228" t="str">
        <f>IF(ISNUMBER(FIND("arbeid",Methode_Keuze)),"",IF(ISNUMBER(FIND("arbeid",Methode_Keuze)),"",IF(Tb_Activiteiten[[#This Row],[Adviseur]]=1,Tb_Activiteiten[[#Headers],[Adviseur]],"")))</f>
        <v/>
      </c>
      <c r="AF1228" t="str">
        <f>IF(ISNUMBER(FIND("arbeid",Methode_Keuze)),"",IF(ISNUMBER(FIND("arbeid",Methode_Keuze)),"",IF(Tb_Activiteiten[[#This Row],[Projectleider/Expert]]=1,Tb_Activiteiten[[#Headers],[Projectleider/Expert]],"")))</f>
        <v/>
      </c>
      <c r="AG1228" t="str">
        <f>IF(ISNUMBER(FIND("arbeid",Methode_Keuze)),"",IF(ISNUMBER(FIND("arbeid",Methode_Keuze)),"",IF(Tb_Activiteiten[[#This Row],[Arbeidskosten]]=1,Tb_Activiteiten[[#Headers],[Arbeidskosten]],"")))</f>
        <v/>
      </c>
      <c r="AH1228" t="str">
        <f>IF(ISNUMBER(FIND("arbeid",Methode_Keuze)),"",IF(ISNUMBER(FIND("arbeid",Methode_Keuze)),"",IF(Tb_Activiteiten[[#This Row],[Arbeidskosten op basis van IKS]]=1,Tb_Activiteiten[[#Headers],[Arbeidskosten op basis van IKS]],"")))</f>
        <v/>
      </c>
      <c r="AI1228" t="str">
        <f>IF(ISNUMBER(FIND("overige",Methode_Keuze)),"",IF(Tb_Activiteiten[[#This Row],[Kosten derden exclusief btw]]=1,Tb_Activiteiten[[#Headers],[Kosten derden exclusief btw]],""))</f>
        <v/>
      </c>
      <c r="AJ1228" t="str">
        <f>IF(ISNUMBER(FIND("overige",Methode_Keuze)),"",IF(Tb_Activiteiten[[#This Row],[Niet verrekenbare btw]]=1,Tb_Activiteiten[[#Headers],[Niet verrekenbare btw]],""))</f>
        <v/>
      </c>
      <c r="AK1228" t="str">
        <f>IF(ISNUMBER(FIND("overige",Methode_Keuze)),"",IF(Tb_Activiteiten[[#This Row],[Grondkosten]]=1,Tb_Activiteiten[[#Headers],[Grondkosten]],""))</f>
        <v/>
      </c>
      <c r="AL1228" t="str">
        <f>IF(ISNUMBER(FIND("overige",Methode_Keuze)),"",IF(Tb_Activiteiten[[#This Row],[Bijdrage in natura (overige)]]=1,Tb_Activiteiten[[#Headers],[Bijdrage in natura (overige)]],""))</f>
        <v/>
      </c>
      <c r="AM1228" t="str">
        <f>IF(ISNUMBER(FIND("overige",Methode_Keuze)),"",IF(Tb_Activiteiten[[#This Row],[Bijdrage in natura (vrijwilligers)]]=1,Tb_Activiteiten[[#Headers],[Bijdrage in natura (vrijwilligers)]],""))</f>
        <v/>
      </c>
      <c r="AN1228" t="str">
        <f>IF(ISNUMBER(FIND("overige",Methode_Keuze)),"",IF(Tb_Activiteiten[[#This Row],[Afschrijvingskosten]]=1,Tb_Activiteiten[[#Headers],[Afschrijvingskosten]],""))</f>
        <v/>
      </c>
    </row>
    <row r="1229" spans="1:40" x14ac:dyDescent="0.25">
      <c r="A1229" s="192"/>
      <c r="B1229" s="192"/>
      <c r="C1229" s="192"/>
      <c r="D1229" s="192"/>
      <c r="E1229" s="192"/>
      <c r="F1229" s="192"/>
      <c r="G1229" s="192"/>
      <c r="L1229" s="71"/>
      <c r="N1229" t="str">
        <f>IFERROR(IF(VLOOKUP(Tb_Activiteiten[[#This Row],[Openstelling]],Tb_Openstelling[],2,0)=1,1,""),"")</f>
        <v/>
      </c>
      <c r="AA1229" t="str">
        <f>IF(ISNUMBER(FIND("arbeid",Methode_Keuze)),"",IF(ISNUMBER(FIND("arbeid",Methode_Keuze)),"",IF(Tb_Activiteiten[[#This Row],[Loonkosten]]=1,Tb_Activiteiten[[#Headers],[Loonkosten]],"")))</f>
        <v/>
      </c>
      <c r="AB1229" t="str">
        <f>IF(ISNUMBER(FIND("arbeid",Methode_Keuze)),"",IF(ISNUMBER(FIND("arbeid",Methode_Keuze)),"",IF(Tb_Activiteiten[[#This Row],[Eigen arbeid]]=1,Tb_Activiteiten[[#Headers],[Eigen arbeid]],"")))</f>
        <v/>
      </c>
      <c r="AC1229" t="str">
        <f>IF(ISNUMBER(FIND("arbeid",Methode_Keuze)),"",IF(ISNUMBER(FIND("arbeid",Methode_Keuze)),"",IF(Tb_Activiteiten[[#This Row],[Projectmedewerker]]=1,Tb_Activiteiten[[#Headers],[Projectmedewerker]],"")))</f>
        <v/>
      </c>
      <c r="AD1229" t="str">
        <f>IF(ISNUMBER(FIND("arbeid",Methode_Keuze)),"",IF(ISNUMBER(FIND("arbeid",Methode_Keuze)),"",IF(Tb_Activiteiten[[#This Row],[Landbouwer]]=1,Tb_Activiteiten[[#Headers],[Landbouwer]],"")))</f>
        <v/>
      </c>
      <c r="AE1229" t="str">
        <f>IF(ISNUMBER(FIND("arbeid",Methode_Keuze)),"",IF(ISNUMBER(FIND("arbeid",Methode_Keuze)),"",IF(Tb_Activiteiten[[#This Row],[Adviseur]]=1,Tb_Activiteiten[[#Headers],[Adviseur]],"")))</f>
        <v/>
      </c>
      <c r="AF1229" t="str">
        <f>IF(ISNUMBER(FIND("arbeid",Methode_Keuze)),"",IF(ISNUMBER(FIND("arbeid",Methode_Keuze)),"",IF(Tb_Activiteiten[[#This Row],[Projectleider/Expert]]=1,Tb_Activiteiten[[#Headers],[Projectleider/Expert]],"")))</f>
        <v/>
      </c>
      <c r="AG1229" t="str">
        <f>IF(ISNUMBER(FIND("arbeid",Methode_Keuze)),"",IF(ISNUMBER(FIND("arbeid",Methode_Keuze)),"",IF(Tb_Activiteiten[[#This Row],[Arbeidskosten]]=1,Tb_Activiteiten[[#Headers],[Arbeidskosten]],"")))</f>
        <v/>
      </c>
      <c r="AH1229" t="str">
        <f>IF(ISNUMBER(FIND("arbeid",Methode_Keuze)),"",IF(ISNUMBER(FIND("arbeid",Methode_Keuze)),"",IF(Tb_Activiteiten[[#This Row],[Arbeidskosten op basis van IKS]]=1,Tb_Activiteiten[[#Headers],[Arbeidskosten op basis van IKS]],"")))</f>
        <v/>
      </c>
      <c r="AI1229" t="str">
        <f>IF(ISNUMBER(FIND("overige",Methode_Keuze)),"",IF(Tb_Activiteiten[[#This Row],[Kosten derden exclusief btw]]=1,Tb_Activiteiten[[#Headers],[Kosten derden exclusief btw]],""))</f>
        <v/>
      </c>
      <c r="AJ1229" t="str">
        <f>IF(ISNUMBER(FIND("overige",Methode_Keuze)),"",IF(Tb_Activiteiten[[#This Row],[Niet verrekenbare btw]]=1,Tb_Activiteiten[[#Headers],[Niet verrekenbare btw]],""))</f>
        <v/>
      </c>
      <c r="AK1229" t="str">
        <f>IF(ISNUMBER(FIND("overige",Methode_Keuze)),"",IF(Tb_Activiteiten[[#This Row],[Grondkosten]]=1,Tb_Activiteiten[[#Headers],[Grondkosten]],""))</f>
        <v/>
      </c>
      <c r="AL1229" t="str">
        <f>IF(ISNUMBER(FIND("overige",Methode_Keuze)),"",IF(Tb_Activiteiten[[#This Row],[Bijdrage in natura (overige)]]=1,Tb_Activiteiten[[#Headers],[Bijdrage in natura (overige)]],""))</f>
        <v/>
      </c>
      <c r="AM1229" t="str">
        <f>IF(ISNUMBER(FIND("overige",Methode_Keuze)),"",IF(Tb_Activiteiten[[#This Row],[Bijdrage in natura (vrijwilligers)]]=1,Tb_Activiteiten[[#Headers],[Bijdrage in natura (vrijwilligers)]],""))</f>
        <v/>
      </c>
      <c r="AN1229" t="str">
        <f>IF(ISNUMBER(FIND("overige",Methode_Keuze)),"",IF(Tb_Activiteiten[[#This Row],[Afschrijvingskosten]]=1,Tb_Activiteiten[[#Headers],[Afschrijvingskosten]],""))</f>
        <v/>
      </c>
    </row>
    <row r="1230" spans="1:40" x14ac:dyDescent="0.25">
      <c r="A1230" s="192"/>
      <c r="B1230" s="192"/>
      <c r="C1230" s="192"/>
      <c r="D1230" s="192"/>
      <c r="E1230" s="192"/>
      <c r="F1230" s="192"/>
      <c r="G1230" s="192"/>
      <c r="L1230" s="71"/>
      <c r="N1230" t="str">
        <f>IFERROR(IF(VLOOKUP(Tb_Activiteiten[[#This Row],[Openstelling]],Tb_Openstelling[],2,0)=1,1,""),"")</f>
        <v/>
      </c>
      <c r="AA1230" t="str">
        <f>IF(ISNUMBER(FIND("arbeid",Methode_Keuze)),"",IF(ISNUMBER(FIND("arbeid",Methode_Keuze)),"",IF(Tb_Activiteiten[[#This Row],[Loonkosten]]=1,Tb_Activiteiten[[#Headers],[Loonkosten]],"")))</f>
        <v/>
      </c>
      <c r="AB1230" t="str">
        <f>IF(ISNUMBER(FIND("arbeid",Methode_Keuze)),"",IF(ISNUMBER(FIND("arbeid",Methode_Keuze)),"",IF(Tb_Activiteiten[[#This Row],[Eigen arbeid]]=1,Tb_Activiteiten[[#Headers],[Eigen arbeid]],"")))</f>
        <v/>
      </c>
      <c r="AC1230" t="str">
        <f>IF(ISNUMBER(FIND("arbeid",Methode_Keuze)),"",IF(ISNUMBER(FIND("arbeid",Methode_Keuze)),"",IF(Tb_Activiteiten[[#This Row],[Projectmedewerker]]=1,Tb_Activiteiten[[#Headers],[Projectmedewerker]],"")))</f>
        <v/>
      </c>
      <c r="AD1230" t="str">
        <f>IF(ISNUMBER(FIND("arbeid",Methode_Keuze)),"",IF(ISNUMBER(FIND("arbeid",Methode_Keuze)),"",IF(Tb_Activiteiten[[#This Row],[Landbouwer]]=1,Tb_Activiteiten[[#Headers],[Landbouwer]],"")))</f>
        <v/>
      </c>
      <c r="AE1230" t="str">
        <f>IF(ISNUMBER(FIND("arbeid",Methode_Keuze)),"",IF(ISNUMBER(FIND("arbeid",Methode_Keuze)),"",IF(Tb_Activiteiten[[#This Row],[Adviseur]]=1,Tb_Activiteiten[[#Headers],[Adviseur]],"")))</f>
        <v/>
      </c>
      <c r="AF1230" t="str">
        <f>IF(ISNUMBER(FIND("arbeid",Methode_Keuze)),"",IF(ISNUMBER(FIND("arbeid",Methode_Keuze)),"",IF(Tb_Activiteiten[[#This Row],[Projectleider/Expert]]=1,Tb_Activiteiten[[#Headers],[Projectleider/Expert]],"")))</f>
        <v/>
      </c>
      <c r="AG1230" t="str">
        <f>IF(ISNUMBER(FIND("arbeid",Methode_Keuze)),"",IF(ISNUMBER(FIND("arbeid",Methode_Keuze)),"",IF(Tb_Activiteiten[[#This Row],[Arbeidskosten]]=1,Tb_Activiteiten[[#Headers],[Arbeidskosten]],"")))</f>
        <v/>
      </c>
      <c r="AH1230" t="str">
        <f>IF(ISNUMBER(FIND("arbeid",Methode_Keuze)),"",IF(ISNUMBER(FIND("arbeid",Methode_Keuze)),"",IF(Tb_Activiteiten[[#This Row],[Arbeidskosten op basis van IKS]]=1,Tb_Activiteiten[[#Headers],[Arbeidskosten op basis van IKS]],"")))</f>
        <v/>
      </c>
      <c r="AI1230" t="str">
        <f>IF(ISNUMBER(FIND("overige",Methode_Keuze)),"",IF(Tb_Activiteiten[[#This Row],[Kosten derden exclusief btw]]=1,Tb_Activiteiten[[#Headers],[Kosten derden exclusief btw]],""))</f>
        <v/>
      </c>
      <c r="AJ1230" t="str">
        <f>IF(ISNUMBER(FIND("overige",Methode_Keuze)),"",IF(Tb_Activiteiten[[#This Row],[Niet verrekenbare btw]]=1,Tb_Activiteiten[[#Headers],[Niet verrekenbare btw]],""))</f>
        <v/>
      </c>
      <c r="AK1230" t="str">
        <f>IF(ISNUMBER(FIND("overige",Methode_Keuze)),"",IF(Tb_Activiteiten[[#This Row],[Grondkosten]]=1,Tb_Activiteiten[[#Headers],[Grondkosten]],""))</f>
        <v/>
      </c>
      <c r="AL1230" t="str">
        <f>IF(ISNUMBER(FIND("overige",Methode_Keuze)),"",IF(Tb_Activiteiten[[#This Row],[Bijdrage in natura (overige)]]=1,Tb_Activiteiten[[#Headers],[Bijdrage in natura (overige)]],""))</f>
        <v/>
      </c>
      <c r="AM1230" t="str">
        <f>IF(ISNUMBER(FIND("overige",Methode_Keuze)),"",IF(Tb_Activiteiten[[#This Row],[Bijdrage in natura (vrijwilligers)]]=1,Tb_Activiteiten[[#Headers],[Bijdrage in natura (vrijwilligers)]],""))</f>
        <v/>
      </c>
      <c r="AN1230" t="str">
        <f>IF(ISNUMBER(FIND("overige",Methode_Keuze)),"",IF(Tb_Activiteiten[[#This Row],[Afschrijvingskosten]]=1,Tb_Activiteiten[[#Headers],[Afschrijvingskosten]],""))</f>
        <v/>
      </c>
    </row>
    <row r="1231" spans="1:40" x14ac:dyDescent="0.25">
      <c r="A1231" s="192"/>
      <c r="B1231" s="192"/>
      <c r="C1231" s="192"/>
      <c r="D1231" s="192"/>
      <c r="E1231" s="192"/>
      <c r="F1231" s="192"/>
      <c r="G1231" s="192"/>
      <c r="L1231" s="71"/>
      <c r="N1231" t="str">
        <f>IFERROR(IF(VLOOKUP(Tb_Activiteiten[[#This Row],[Openstelling]],Tb_Openstelling[],2,0)=1,1,""),"")</f>
        <v/>
      </c>
      <c r="AA1231" t="str">
        <f>IF(ISNUMBER(FIND("arbeid",Methode_Keuze)),"",IF(ISNUMBER(FIND("arbeid",Methode_Keuze)),"",IF(Tb_Activiteiten[[#This Row],[Loonkosten]]=1,Tb_Activiteiten[[#Headers],[Loonkosten]],"")))</f>
        <v/>
      </c>
      <c r="AB1231" t="str">
        <f>IF(ISNUMBER(FIND("arbeid",Methode_Keuze)),"",IF(ISNUMBER(FIND("arbeid",Methode_Keuze)),"",IF(Tb_Activiteiten[[#This Row],[Eigen arbeid]]=1,Tb_Activiteiten[[#Headers],[Eigen arbeid]],"")))</f>
        <v/>
      </c>
      <c r="AC1231" t="str">
        <f>IF(ISNUMBER(FIND("arbeid",Methode_Keuze)),"",IF(ISNUMBER(FIND("arbeid",Methode_Keuze)),"",IF(Tb_Activiteiten[[#This Row],[Projectmedewerker]]=1,Tb_Activiteiten[[#Headers],[Projectmedewerker]],"")))</f>
        <v/>
      </c>
      <c r="AD1231" t="str">
        <f>IF(ISNUMBER(FIND("arbeid",Methode_Keuze)),"",IF(ISNUMBER(FIND("arbeid",Methode_Keuze)),"",IF(Tb_Activiteiten[[#This Row],[Landbouwer]]=1,Tb_Activiteiten[[#Headers],[Landbouwer]],"")))</f>
        <v/>
      </c>
      <c r="AE1231" t="str">
        <f>IF(ISNUMBER(FIND("arbeid",Methode_Keuze)),"",IF(ISNUMBER(FIND("arbeid",Methode_Keuze)),"",IF(Tb_Activiteiten[[#This Row],[Adviseur]]=1,Tb_Activiteiten[[#Headers],[Adviseur]],"")))</f>
        <v/>
      </c>
      <c r="AF1231" t="str">
        <f>IF(ISNUMBER(FIND("arbeid",Methode_Keuze)),"",IF(ISNUMBER(FIND("arbeid",Methode_Keuze)),"",IF(Tb_Activiteiten[[#This Row],[Projectleider/Expert]]=1,Tb_Activiteiten[[#Headers],[Projectleider/Expert]],"")))</f>
        <v/>
      </c>
      <c r="AG1231" t="str">
        <f>IF(ISNUMBER(FIND("arbeid",Methode_Keuze)),"",IF(ISNUMBER(FIND("arbeid",Methode_Keuze)),"",IF(Tb_Activiteiten[[#This Row],[Arbeidskosten]]=1,Tb_Activiteiten[[#Headers],[Arbeidskosten]],"")))</f>
        <v/>
      </c>
      <c r="AH1231" t="str">
        <f>IF(ISNUMBER(FIND("arbeid",Methode_Keuze)),"",IF(ISNUMBER(FIND("arbeid",Methode_Keuze)),"",IF(Tb_Activiteiten[[#This Row],[Arbeidskosten op basis van IKS]]=1,Tb_Activiteiten[[#Headers],[Arbeidskosten op basis van IKS]],"")))</f>
        <v/>
      </c>
      <c r="AI1231" t="str">
        <f>IF(ISNUMBER(FIND("overige",Methode_Keuze)),"",IF(Tb_Activiteiten[[#This Row],[Kosten derden exclusief btw]]=1,Tb_Activiteiten[[#Headers],[Kosten derden exclusief btw]],""))</f>
        <v/>
      </c>
      <c r="AJ1231" t="str">
        <f>IF(ISNUMBER(FIND("overige",Methode_Keuze)),"",IF(Tb_Activiteiten[[#This Row],[Niet verrekenbare btw]]=1,Tb_Activiteiten[[#Headers],[Niet verrekenbare btw]],""))</f>
        <v/>
      </c>
      <c r="AK1231" t="str">
        <f>IF(ISNUMBER(FIND("overige",Methode_Keuze)),"",IF(Tb_Activiteiten[[#This Row],[Grondkosten]]=1,Tb_Activiteiten[[#Headers],[Grondkosten]],""))</f>
        <v/>
      </c>
      <c r="AL1231" t="str">
        <f>IF(ISNUMBER(FIND("overige",Methode_Keuze)),"",IF(Tb_Activiteiten[[#This Row],[Bijdrage in natura (overige)]]=1,Tb_Activiteiten[[#Headers],[Bijdrage in natura (overige)]],""))</f>
        <v/>
      </c>
      <c r="AM1231" t="str">
        <f>IF(ISNUMBER(FIND("overige",Methode_Keuze)),"",IF(Tb_Activiteiten[[#This Row],[Bijdrage in natura (vrijwilligers)]]=1,Tb_Activiteiten[[#Headers],[Bijdrage in natura (vrijwilligers)]],""))</f>
        <v/>
      </c>
      <c r="AN1231" t="str">
        <f>IF(ISNUMBER(FIND("overige",Methode_Keuze)),"",IF(Tb_Activiteiten[[#This Row],[Afschrijvingskosten]]=1,Tb_Activiteiten[[#Headers],[Afschrijvingskosten]],""))</f>
        <v/>
      </c>
    </row>
    <row r="1232" spans="1:40" x14ac:dyDescent="0.25">
      <c r="A1232" s="192"/>
      <c r="B1232" s="192"/>
      <c r="C1232" s="192"/>
      <c r="D1232" s="192"/>
      <c r="E1232" s="192"/>
      <c r="F1232" s="192"/>
      <c r="G1232" s="192"/>
      <c r="L1232" s="71"/>
      <c r="N1232" t="str">
        <f>IFERROR(IF(VLOOKUP(Tb_Activiteiten[[#This Row],[Openstelling]],Tb_Openstelling[],2,0)=1,1,""),"")</f>
        <v/>
      </c>
      <c r="AA1232" t="str">
        <f>IF(ISNUMBER(FIND("arbeid",Methode_Keuze)),"",IF(ISNUMBER(FIND("arbeid",Methode_Keuze)),"",IF(Tb_Activiteiten[[#This Row],[Loonkosten]]=1,Tb_Activiteiten[[#Headers],[Loonkosten]],"")))</f>
        <v/>
      </c>
      <c r="AB1232" t="str">
        <f>IF(ISNUMBER(FIND("arbeid",Methode_Keuze)),"",IF(ISNUMBER(FIND("arbeid",Methode_Keuze)),"",IF(Tb_Activiteiten[[#This Row],[Eigen arbeid]]=1,Tb_Activiteiten[[#Headers],[Eigen arbeid]],"")))</f>
        <v/>
      </c>
      <c r="AC1232" t="str">
        <f>IF(ISNUMBER(FIND("arbeid",Methode_Keuze)),"",IF(ISNUMBER(FIND("arbeid",Methode_Keuze)),"",IF(Tb_Activiteiten[[#This Row],[Projectmedewerker]]=1,Tb_Activiteiten[[#Headers],[Projectmedewerker]],"")))</f>
        <v/>
      </c>
      <c r="AD1232" t="str">
        <f>IF(ISNUMBER(FIND("arbeid",Methode_Keuze)),"",IF(ISNUMBER(FIND("arbeid",Methode_Keuze)),"",IF(Tb_Activiteiten[[#This Row],[Landbouwer]]=1,Tb_Activiteiten[[#Headers],[Landbouwer]],"")))</f>
        <v/>
      </c>
      <c r="AE1232" t="str">
        <f>IF(ISNUMBER(FIND("arbeid",Methode_Keuze)),"",IF(ISNUMBER(FIND("arbeid",Methode_Keuze)),"",IF(Tb_Activiteiten[[#This Row],[Adviseur]]=1,Tb_Activiteiten[[#Headers],[Adviseur]],"")))</f>
        <v/>
      </c>
      <c r="AF1232" t="str">
        <f>IF(ISNUMBER(FIND("arbeid",Methode_Keuze)),"",IF(ISNUMBER(FIND("arbeid",Methode_Keuze)),"",IF(Tb_Activiteiten[[#This Row],[Projectleider/Expert]]=1,Tb_Activiteiten[[#Headers],[Projectleider/Expert]],"")))</f>
        <v/>
      </c>
      <c r="AG1232" t="str">
        <f>IF(ISNUMBER(FIND("arbeid",Methode_Keuze)),"",IF(ISNUMBER(FIND("arbeid",Methode_Keuze)),"",IF(Tb_Activiteiten[[#This Row],[Arbeidskosten]]=1,Tb_Activiteiten[[#Headers],[Arbeidskosten]],"")))</f>
        <v/>
      </c>
      <c r="AH1232" t="str">
        <f>IF(ISNUMBER(FIND("arbeid",Methode_Keuze)),"",IF(ISNUMBER(FIND("arbeid",Methode_Keuze)),"",IF(Tb_Activiteiten[[#This Row],[Arbeidskosten op basis van IKS]]=1,Tb_Activiteiten[[#Headers],[Arbeidskosten op basis van IKS]],"")))</f>
        <v/>
      </c>
      <c r="AI1232" t="str">
        <f>IF(ISNUMBER(FIND("overige",Methode_Keuze)),"",IF(Tb_Activiteiten[[#This Row],[Kosten derden exclusief btw]]=1,Tb_Activiteiten[[#Headers],[Kosten derden exclusief btw]],""))</f>
        <v/>
      </c>
      <c r="AJ1232" t="str">
        <f>IF(ISNUMBER(FIND("overige",Methode_Keuze)),"",IF(Tb_Activiteiten[[#This Row],[Niet verrekenbare btw]]=1,Tb_Activiteiten[[#Headers],[Niet verrekenbare btw]],""))</f>
        <v/>
      </c>
      <c r="AK1232" t="str">
        <f>IF(ISNUMBER(FIND("overige",Methode_Keuze)),"",IF(Tb_Activiteiten[[#This Row],[Grondkosten]]=1,Tb_Activiteiten[[#Headers],[Grondkosten]],""))</f>
        <v/>
      </c>
      <c r="AL1232" t="str">
        <f>IF(ISNUMBER(FIND("overige",Methode_Keuze)),"",IF(Tb_Activiteiten[[#This Row],[Bijdrage in natura (overige)]]=1,Tb_Activiteiten[[#Headers],[Bijdrage in natura (overige)]],""))</f>
        <v/>
      </c>
      <c r="AM1232" t="str">
        <f>IF(ISNUMBER(FIND("overige",Methode_Keuze)),"",IF(Tb_Activiteiten[[#This Row],[Bijdrage in natura (vrijwilligers)]]=1,Tb_Activiteiten[[#Headers],[Bijdrage in natura (vrijwilligers)]],""))</f>
        <v/>
      </c>
      <c r="AN1232" t="str">
        <f>IF(ISNUMBER(FIND("overige",Methode_Keuze)),"",IF(Tb_Activiteiten[[#This Row],[Afschrijvingskosten]]=1,Tb_Activiteiten[[#Headers],[Afschrijvingskosten]],""))</f>
        <v/>
      </c>
    </row>
    <row r="1233" spans="1:40" x14ac:dyDescent="0.25">
      <c r="A1233" s="192"/>
      <c r="B1233" s="192"/>
      <c r="C1233" s="192"/>
      <c r="D1233" s="192"/>
      <c r="E1233" s="192"/>
      <c r="F1233" s="192"/>
      <c r="G1233" s="192"/>
      <c r="L1233" s="71"/>
      <c r="N1233" t="str">
        <f>IFERROR(IF(VLOOKUP(Tb_Activiteiten[[#This Row],[Openstelling]],Tb_Openstelling[],2,0)=1,1,""),"")</f>
        <v/>
      </c>
      <c r="AA1233" t="str">
        <f>IF(ISNUMBER(FIND("arbeid",Methode_Keuze)),"",IF(ISNUMBER(FIND("arbeid",Methode_Keuze)),"",IF(Tb_Activiteiten[[#This Row],[Loonkosten]]=1,Tb_Activiteiten[[#Headers],[Loonkosten]],"")))</f>
        <v/>
      </c>
      <c r="AB1233" t="str">
        <f>IF(ISNUMBER(FIND("arbeid",Methode_Keuze)),"",IF(ISNUMBER(FIND("arbeid",Methode_Keuze)),"",IF(Tb_Activiteiten[[#This Row],[Eigen arbeid]]=1,Tb_Activiteiten[[#Headers],[Eigen arbeid]],"")))</f>
        <v/>
      </c>
      <c r="AC1233" t="str">
        <f>IF(ISNUMBER(FIND("arbeid",Methode_Keuze)),"",IF(ISNUMBER(FIND("arbeid",Methode_Keuze)),"",IF(Tb_Activiteiten[[#This Row],[Projectmedewerker]]=1,Tb_Activiteiten[[#Headers],[Projectmedewerker]],"")))</f>
        <v/>
      </c>
      <c r="AD1233" t="str">
        <f>IF(ISNUMBER(FIND("arbeid",Methode_Keuze)),"",IF(ISNUMBER(FIND("arbeid",Methode_Keuze)),"",IF(Tb_Activiteiten[[#This Row],[Landbouwer]]=1,Tb_Activiteiten[[#Headers],[Landbouwer]],"")))</f>
        <v/>
      </c>
      <c r="AE1233" t="str">
        <f>IF(ISNUMBER(FIND("arbeid",Methode_Keuze)),"",IF(ISNUMBER(FIND("arbeid",Methode_Keuze)),"",IF(Tb_Activiteiten[[#This Row],[Adviseur]]=1,Tb_Activiteiten[[#Headers],[Adviseur]],"")))</f>
        <v/>
      </c>
      <c r="AF1233" t="str">
        <f>IF(ISNUMBER(FIND("arbeid",Methode_Keuze)),"",IF(ISNUMBER(FIND("arbeid",Methode_Keuze)),"",IF(Tb_Activiteiten[[#This Row],[Projectleider/Expert]]=1,Tb_Activiteiten[[#Headers],[Projectleider/Expert]],"")))</f>
        <v/>
      </c>
      <c r="AG1233" t="str">
        <f>IF(ISNUMBER(FIND("arbeid",Methode_Keuze)),"",IF(ISNUMBER(FIND("arbeid",Methode_Keuze)),"",IF(Tb_Activiteiten[[#This Row],[Arbeidskosten]]=1,Tb_Activiteiten[[#Headers],[Arbeidskosten]],"")))</f>
        <v/>
      </c>
      <c r="AH1233" t="str">
        <f>IF(ISNUMBER(FIND("arbeid",Methode_Keuze)),"",IF(ISNUMBER(FIND("arbeid",Methode_Keuze)),"",IF(Tb_Activiteiten[[#This Row],[Arbeidskosten op basis van IKS]]=1,Tb_Activiteiten[[#Headers],[Arbeidskosten op basis van IKS]],"")))</f>
        <v/>
      </c>
      <c r="AI1233" t="str">
        <f>IF(ISNUMBER(FIND("overige",Methode_Keuze)),"",IF(Tb_Activiteiten[[#This Row],[Kosten derden exclusief btw]]=1,Tb_Activiteiten[[#Headers],[Kosten derden exclusief btw]],""))</f>
        <v/>
      </c>
      <c r="AJ1233" t="str">
        <f>IF(ISNUMBER(FIND("overige",Methode_Keuze)),"",IF(Tb_Activiteiten[[#This Row],[Niet verrekenbare btw]]=1,Tb_Activiteiten[[#Headers],[Niet verrekenbare btw]],""))</f>
        <v/>
      </c>
      <c r="AK1233" t="str">
        <f>IF(ISNUMBER(FIND("overige",Methode_Keuze)),"",IF(Tb_Activiteiten[[#This Row],[Grondkosten]]=1,Tb_Activiteiten[[#Headers],[Grondkosten]],""))</f>
        <v/>
      </c>
      <c r="AL1233" t="str">
        <f>IF(ISNUMBER(FIND("overige",Methode_Keuze)),"",IF(Tb_Activiteiten[[#This Row],[Bijdrage in natura (overige)]]=1,Tb_Activiteiten[[#Headers],[Bijdrage in natura (overige)]],""))</f>
        <v/>
      </c>
      <c r="AM1233" t="str">
        <f>IF(ISNUMBER(FIND("overige",Methode_Keuze)),"",IF(Tb_Activiteiten[[#This Row],[Bijdrage in natura (vrijwilligers)]]=1,Tb_Activiteiten[[#Headers],[Bijdrage in natura (vrijwilligers)]],""))</f>
        <v/>
      </c>
      <c r="AN1233" t="str">
        <f>IF(ISNUMBER(FIND("overige",Methode_Keuze)),"",IF(Tb_Activiteiten[[#This Row],[Afschrijvingskosten]]=1,Tb_Activiteiten[[#Headers],[Afschrijvingskosten]],""))</f>
        <v/>
      </c>
    </row>
    <row r="1234" spans="1:40" x14ac:dyDescent="0.25">
      <c r="A1234" s="192"/>
      <c r="B1234" s="192"/>
      <c r="C1234" s="192"/>
      <c r="D1234" s="192"/>
      <c r="E1234" s="192"/>
      <c r="F1234" s="192"/>
      <c r="G1234" s="192"/>
      <c r="L1234" s="71"/>
      <c r="N1234" t="str">
        <f>IFERROR(IF(VLOOKUP(Tb_Activiteiten[[#This Row],[Openstelling]],Tb_Openstelling[],2,0)=1,1,""),"")</f>
        <v/>
      </c>
      <c r="AA1234" t="str">
        <f>IF(ISNUMBER(FIND("arbeid",Methode_Keuze)),"",IF(ISNUMBER(FIND("arbeid",Methode_Keuze)),"",IF(Tb_Activiteiten[[#This Row],[Loonkosten]]=1,Tb_Activiteiten[[#Headers],[Loonkosten]],"")))</f>
        <v/>
      </c>
      <c r="AB1234" t="str">
        <f>IF(ISNUMBER(FIND("arbeid",Methode_Keuze)),"",IF(ISNUMBER(FIND("arbeid",Methode_Keuze)),"",IF(Tb_Activiteiten[[#This Row],[Eigen arbeid]]=1,Tb_Activiteiten[[#Headers],[Eigen arbeid]],"")))</f>
        <v/>
      </c>
      <c r="AC1234" t="str">
        <f>IF(ISNUMBER(FIND("arbeid",Methode_Keuze)),"",IF(ISNUMBER(FIND("arbeid",Methode_Keuze)),"",IF(Tb_Activiteiten[[#This Row],[Projectmedewerker]]=1,Tb_Activiteiten[[#Headers],[Projectmedewerker]],"")))</f>
        <v/>
      </c>
      <c r="AD1234" t="str">
        <f>IF(ISNUMBER(FIND("arbeid",Methode_Keuze)),"",IF(ISNUMBER(FIND("arbeid",Methode_Keuze)),"",IF(Tb_Activiteiten[[#This Row],[Landbouwer]]=1,Tb_Activiteiten[[#Headers],[Landbouwer]],"")))</f>
        <v/>
      </c>
      <c r="AE1234" t="str">
        <f>IF(ISNUMBER(FIND("arbeid",Methode_Keuze)),"",IF(ISNUMBER(FIND("arbeid",Methode_Keuze)),"",IF(Tb_Activiteiten[[#This Row],[Adviseur]]=1,Tb_Activiteiten[[#Headers],[Adviseur]],"")))</f>
        <v/>
      </c>
      <c r="AF1234" t="str">
        <f>IF(ISNUMBER(FIND("arbeid",Methode_Keuze)),"",IF(ISNUMBER(FIND("arbeid",Methode_Keuze)),"",IF(Tb_Activiteiten[[#This Row],[Projectleider/Expert]]=1,Tb_Activiteiten[[#Headers],[Projectleider/Expert]],"")))</f>
        <v/>
      </c>
      <c r="AG1234" t="str">
        <f>IF(ISNUMBER(FIND("arbeid",Methode_Keuze)),"",IF(ISNUMBER(FIND("arbeid",Methode_Keuze)),"",IF(Tb_Activiteiten[[#This Row],[Arbeidskosten]]=1,Tb_Activiteiten[[#Headers],[Arbeidskosten]],"")))</f>
        <v/>
      </c>
      <c r="AH1234" t="str">
        <f>IF(ISNUMBER(FIND("arbeid",Methode_Keuze)),"",IF(ISNUMBER(FIND("arbeid",Methode_Keuze)),"",IF(Tb_Activiteiten[[#This Row],[Arbeidskosten op basis van IKS]]=1,Tb_Activiteiten[[#Headers],[Arbeidskosten op basis van IKS]],"")))</f>
        <v/>
      </c>
      <c r="AI1234" t="str">
        <f>IF(ISNUMBER(FIND("overige",Methode_Keuze)),"",IF(Tb_Activiteiten[[#This Row],[Kosten derden exclusief btw]]=1,Tb_Activiteiten[[#Headers],[Kosten derden exclusief btw]],""))</f>
        <v/>
      </c>
      <c r="AJ1234" t="str">
        <f>IF(ISNUMBER(FIND("overige",Methode_Keuze)),"",IF(Tb_Activiteiten[[#This Row],[Niet verrekenbare btw]]=1,Tb_Activiteiten[[#Headers],[Niet verrekenbare btw]],""))</f>
        <v/>
      </c>
      <c r="AK1234" t="str">
        <f>IF(ISNUMBER(FIND("overige",Methode_Keuze)),"",IF(Tb_Activiteiten[[#This Row],[Grondkosten]]=1,Tb_Activiteiten[[#Headers],[Grondkosten]],""))</f>
        <v/>
      </c>
      <c r="AL1234" t="str">
        <f>IF(ISNUMBER(FIND("overige",Methode_Keuze)),"",IF(Tb_Activiteiten[[#This Row],[Bijdrage in natura (overige)]]=1,Tb_Activiteiten[[#Headers],[Bijdrage in natura (overige)]],""))</f>
        <v/>
      </c>
      <c r="AM1234" t="str">
        <f>IF(ISNUMBER(FIND("overige",Methode_Keuze)),"",IF(Tb_Activiteiten[[#This Row],[Bijdrage in natura (vrijwilligers)]]=1,Tb_Activiteiten[[#Headers],[Bijdrage in natura (vrijwilligers)]],""))</f>
        <v/>
      </c>
      <c r="AN1234" t="str">
        <f>IF(ISNUMBER(FIND("overige",Methode_Keuze)),"",IF(Tb_Activiteiten[[#This Row],[Afschrijvingskosten]]=1,Tb_Activiteiten[[#Headers],[Afschrijvingskosten]],""))</f>
        <v/>
      </c>
    </row>
    <row r="1235" spans="1:40" x14ac:dyDescent="0.25">
      <c r="A1235" s="192"/>
      <c r="B1235" s="192"/>
      <c r="C1235" s="192"/>
      <c r="D1235" s="192"/>
      <c r="E1235" s="192"/>
      <c r="F1235" s="192"/>
      <c r="G1235" s="192"/>
      <c r="L1235" s="71"/>
      <c r="N1235" t="str">
        <f>IFERROR(IF(VLOOKUP(Tb_Activiteiten[[#This Row],[Openstelling]],Tb_Openstelling[],2,0)=1,1,""),"")</f>
        <v/>
      </c>
      <c r="AA1235" t="str">
        <f>IF(ISNUMBER(FIND("arbeid",Methode_Keuze)),"",IF(ISNUMBER(FIND("arbeid",Methode_Keuze)),"",IF(Tb_Activiteiten[[#This Row],[Loonkosten]]=1,Tb_Activiteiten[[#Headers],[Loonkosten]],"")))</f>
        <v/>
      </c>
      <c r="AB1235" t="str">
        <f>IF(ISNUMBER(FIND("arbeid",Methode_Keuze)),"",IF(ISNUMBER(FIND("arbeid",Methode_Keuze)),"",IF(Tb_Activiteiten[[#This Row],[Eigen arbeid]]=1,Tb_Activiteiten[[#Headers],[Eigen arbeid]],"")))</f>
        <v/>
      </c>
      <c r="AC1235" t="str">
        <f>IF(ISNUMBER(FIND("arbeid",Methode_Keuze)),"",IF(ISNUMBER(FIND("arbeid",Methode_Keuze)),"",IF(Tb_Activiteiten[[#This Row],[Projectmedewerker]]=1,Tb_Activiteiten[[#Headers],[Projectmedewerker]],"")))</f>
        <v/>
      </c>
      <c r="AD1235" t="str">
        <f>IF(ISNUMBER(FIND("arbeid",Methode_Keuze)),"",IF(ISNUMBER(FIND("arbeid",Methode_Keuze)),"",IF(Tb_Activiteiten[[#This Row],[Landbouwer]]=1,Tb_Activiteiten[[#Headers],[Landbouwer]],"")))</f>
        <v/>
      </c>
      <c r="AE1235" t="str">
        <f>IF(ISNUMBER(FIND("arbeid",Methode_Keuze)),"",IF(ISNUMBER(FIND("arbeid",Methode_Keuze)),"",IF(Tb_Activiteiten[[#This Row],[Adviseur]]=1,Tb_Activiteiten[[#Headers],[Adviseur]],"")))</f>
        <v/>
      </c>
      <c r="AF1235" t="str">
        <f>IF(ISNUMBER(FIND("arbeid",Methode_Keuze)),"",IF(ISNUMBER(FIND("arbeid",Methode_Keuze)),"",IF(Tb_Activiteiten[[#This Row],[Projectleider/Expert]]=1,Tb_Activiteiten[[#Headers],[Projectleider/Expert]],"")))</f>
        <v/>
      </c>
      <c r="AG1235" t="str">
        <f>IF(ISNUMBER(FIND("arbeid",Methode_Keuze)),"",IF(ISNUMBER(FIND("arbeid",Methode_Keuze)),"",IF(Tb_Activiteiten[[#This Row],[Arbeidskosten]]=1,Tb_Activiteiten[[#Headers],[Arbeidskosten]],"")))</f>
        <v/>
      </c>
      <c r="AH1235" t="str">
        <f>IF(ISNUMBER(FIND("arbeid",Methode_Keuze)),"",IF(ISNUMBER(FIND("arbeid",Methode_Keuze)),"",IF(Tb_Activiteiten[[#This Row],[Arbeidskosten op basis van IKS]]=1,Tb_Activiteiten[[#Headers],[Arbeidskosten op basis van IKS]],"")))</f>
        <v/>
      </c>
      <c r="AI1235" t="str">
        <f>IF(ISNUMBER(FIND("overige",Methode_Keuze)),"",IF(Tb_Activiteiten[[#This Row],[Kosten derden exclusief btw]]=1,Tb_Activiteiten[[#Headers],[Kosten derden exclusief btw]],""))</f>
        <v/>
      </c>
      <c r="AJ1235" t="str">
        <f>IF(ISNUMBER(FIND("overige",Methode_Keuze)),"",IF(Tb_Activiteiten[[#This Row],[Niet verrekenbare btw]]=1,Tb_Activiteiten[[#Headers],[Niet verrekenbare btw]],""))</f>
        <v/>
      </c>
      <c r="AK1235" t="str">
        <f>IF(ISNUMBER(FIND("overige",Methode_Keuze)),"",IF(Tb_Activiteiten[[#This Row],[Grondkosten]]=1,Tb_Activiteiten[[#Headers],[Grondkosten]],""))</f>
        <v/>
      </c>
      <c r="AL1235" t="str">
        <f>IF(ISNUMBER(FIND("overige",Methode_Keuze)),"",IF(Tb_Activiteiten[[#This Row],[Bijdrage in natura (overige)]]=1,Tb_Activiteiten[[#Headers],[Bijdrage in natura (overige)]],""))</f>
        <v/>
      </c>
      <c r="AM1235" t="str">
        <f>IF(ISNUMBER(FIND("overige",Methode_Keuze)),"",IF(Tb_Activiteiten[[#This Row],[Bijdrage in natura (vrijwilligers)]]=1,Tb_Activiteiten[[#Headers],[Bijdrage in natura (vrijwilligers)]],""))</f>
        <v/>
      </c>
      <c r="AN1235" t="str">
        <f>IF(ISNUMBER(FIND("overige",Methode_Keuze)),"",IF(Tb_Activiteiten[[#This Row],[Afschrijvingskosten]]=1,Tb_Activiteiten[[#Headers],[Afschrijvingskosten]],""))</f>
        <v/>
      </c>
    </row>
    <row r="1236" spans="1:40" x14ac:dyDescent="0.25">
      <c r="A1236" s="192"/>
      <c r="B1236" s="192"/>
      <c r="C1236" s="192"/>
      <c r="D1236" s="192"/>
      <c r="E1236" s="192"/>
      <c r="F1236" s="192"/>
      <c r="G1236" s="192"/>
      <c r="L1236" s="71"/>
      <c r="N1236" t="str">
        <f>IFERROR(IF(VLOOKUP(Tb_Activiteiten[[#This Row],[Openstelling]],Tb_Openstelling[],2,0)=1,1,""),"")</f>
        <v/>
      </c>
      <c r="AA1236" t="str">
        <f>IF(ISNUMBER(FIND("arbeid",Methode_Keuze)),"",IF(ISNUMBER(FIND("arbeid",Methode_Keuze)),"",IF(Tb_Activiteiten[[#This Row],[Loonkosten]]=1,Tb_Activiteiten[[#Headers],[Loonkosten]],"")))</f>
        <v/>
      </c>
      <c r="AB1236" t="str">
        <f>IF(ISNUMBER(FIND("arbeid",Methode_Keuze)),"",IF(ISNUMBER(FIND("arbeid",Methode_Keuze)),"",IF(Tb_Activiteiten[[#This Row],[Eigen arbeid]]=1,Tb_Activiteiten[[#Headers],[Eigen arbeid]],"")))</f>
        <v/>
      </c>
      <c r="AC1236" t="str">
        <f>IF(ISNUMBER(FIND("arbeid",Methode_Keuze)),"",IF(ISNUMBER(FIND("arbeid",Methode_Keuze)),"",IF(Tb_Activiteiten[[#This Row],[Projectmedewerker]]=1,Tb_Activiteiten[[#Headers],[Projectmedewerker]],"")))</f>
        <v/>
      </c>
      <c r="AD1236" t="str">
        <f>IF(ISNUMBER(FIND("arbeid",Methode_Keuze)),"",IF(ISNUMBER(FIND("arbeid",Methode_Keuze)),"",IF(Tb_Activiteiten[[#This Row],[Landbouwer]]=1,Tb_Activiteiten[[#Headers],[Landbouwer]],"")))</f>
        <v/>
      </c>
      <c r="AE1236" t="str">
        <f>IF(ISNUMBER(FIND("arbeid",Methode_Keuze)),"",IF(ISNUMBER(FIND("arbeid",Methode_Keuze)),"",IF(Tb_Activiteiten[[#This Row],[Adviseur]]=1,Tb_Activiteiten[[#Headers],[Adviseur]],"")))</f>
        <v/>
      </c>
      <c r="AF1236" t="str">
        <f>IF(ISNUMBER(FIND("arbeid",Methode_Keuze)),"",IF(ISNUMBER(FIND("arbeid",Methode_Keuze)),"",IF(Tb_Activiteiten[[#This Row],[Projectleider/Expert]]=1,Tb_Activiteiten[[#Headers],[Projectleider/Expert]],"")))</f>
        <v/>
      </c>
      <c r="AG1236" t="str">
        <f>IF(ISNUMBER(FIND("arbeid",Methode_Keuze)),"",IF(ISNUMBER(FIND("arbeid",Methode_Keuze)),"",IF(Tb_Activiteiten[[#This Row],[Arbeidskosten]]=1,Tb_Activiteiten[[#Headers],[Arbeidskosten]],"")))</f>
        <v/>
      </c>
      <c r="AH1236" t="str">
        <f>IF(ISNUMBER(FIND("arbeid",Methode_Keuze)),"",IF(ISNUMBER(FIND("arbeid",Methode_Keuze)),"",IF(Tb_Activiteiten[[#This Row],[Arbeidskosten op basis van IKS]]=1,Tb_Activiteiten[[#Headers],[Arbeidskosten op basis van IKS]],"")))</f>
        <v/>
      </c>
      <c r="AI1236" t="str">
        <f>IF(ISNUMBER(FIND("overige",Methode_Keuze)),"",IF(Tb_Activiteiten[[#This Row],[Kosten derden exclusief btw]]=1,Tb_Activiteiten[[#Headers],[Kosten derden exclusief btw]],""))</f>
        <v/>
      </c>
      <c r="AJ1236" t="str">
        <f>IF(ISNUMBER(FIND("overige",Methode_Keuze)),"",IF(Tb_Activiteiten[[#This Row],[Niet verrekenbare btw]]=1,Tb_Activiteiten[[#Headers],[Niet verrekenbare btw]],""))</f>
        <v/>
      </c>
      <c r="AK1236" t="str">
        <f>IF(ISNUMBER(FIND("overige",Methode_Keuze)),"",IF(Tb_Activiteiten[[#This Row],[Grondkosten]]=1,Tb_Activiteiten[[#Headers],[Grondkosten]],""))</f>
        <v/>
      </c>
      <c r="AL1236" t="str">
        <f>IF(ISNUMBER(FIND("overige",Methode_Keuze)),"",IF(Tb_Activiteiten[[#This Row],[Bijdrage in natura (overige)]]=1,Tb_Activiteiten[[#Headers],[Bijdrage in natura (overige)]],""))</f>
        <v/>
      </c>
      <c r="AM1236" t="str">
        <f>IF(ISNUMBER(FIND("overige",Methode_Keuze)),"",IF(Tb_Activiteiten[[#This Row],[Bijdrage in natura (vrijwilligers)]]=1,Tb_Activiteiten[[#Headers],[Bijdrage in natura (vrijwilligers)]],""))</f>
        <v/>
      </c>
      <c r="AN1236" t="str">
        <f>IF(ISNUMBER(FIND("overige",Methode_Keuze)),"",IF(Tb_Activiteiten[[#This Row],[Afschrijvingskosten]]=1,Tb_Activiteiten[[#Headers],[Afschrijvingskosten]],""))</f>
        <v/>
      </c>
    </row>
    <row r="1237" spans="1:40" x14ac:dyDescent="0.25">
      <c r="A1237" s="192"/>
      <c r="B1237" s="192"/>
      <c r="C1237" s="192"/>
      <c r="D1237" s="192"/>
      <c r="E1237" s="192"/>
      <c r="F1237" s="192"/>
      <c r="G1237" s="192"/>
      <c r="L1237" s="71"/>
      <c r="N1237" t="str">
        <f>IFERROR(IF(VLOOKUP(Tb_Activiteiten[[#This Row],[Openstelling]],Tb_Openstelling[],2,0)=1,1,""),"")</f>
        <v/>
      </c>
      <c r="AA1237" t="str">
        <f>IF(ISNUMBER(FIND("arbeid",Methode_Keuze)),"",IF(ISNUMBER(FIND("arbeid",Methode_Keuze)),"",IF(Tb_Activiteiten[[#This Row],[Loonkosten]]=1,Tb_Activiteiten[[#Headers],[Loonkosten]],"")))</f>
        <v/>
      </c>
      <c r="AB1237" t="str">
        <f>IF(ISNUMBER(FIND("arbeid",Methode_Keuze)),"",IF(ISNUMBER(FIND("arbeid",Methode_Keuze)),"",IF(Tb_Activiteiten[[#This Row],[Eigen arbeid]]=1,Tb_Activiteiten[[#Headers],[Eigen arbeid]],"")))</f>
        <v/>
      </c>
      <c r="AC1237" t="str">
        <f>IF(ISNUMBER(FIND("arbeid",Methode_Keuze)),"",IF(ISNUMBER(FIND("arbeid",Methode_Keuze)),"",IF(Tb_Activiteiten[[#This Row],[Projectmedewerker]]=1,Tb_Activiteiten[[#Headers],[Projectmedewerker]],"")))</f>
        <v/>
      </c>
      <c r="AD1237" t="str">
        <f>IF(ISNUMBER(FIND("arbeid",Methode_Keuze)),"",IF(ISNUMBER(FIND("arbeid",Methode_Keuze)),"",IF(Tb_Activiteiten[[#This Row],[Landbouwer]]=1,Tb_Activiteiten[[#Headers],[Landbouwer]],"")))</f>
        <v/>
      </c>
      <c r="AE1237" t="str">
        <f>IF(ISNUMBER(FIND("arbeid",Methode_Keuze)),"",IF(ISNUMBER(FIND("arbeid",Methode_Keuze)),"",IF(Tb_Activiteiten[[#This Row],[Adviseur]]=1,Tb_Activiteiten[[#Headers],[Adviseur]],"")))</f>
        <v/>
      </c>
      <c r="AF1237" t="str">
        <f>IF(ISNUMBER(FIND("arbeid",Methode_Keuze)),"",IF(ISNUMBER(FIND("arbeid",Methode_Keuze)),"",IF(Tb_Activiteiten[[#This Row],[Projectleider/Expert]]=1,Tb_Activiteiten[[#Headers],[Projectleider/Expert]],"")))</f>
        <v/>
      </c>
      <c r="AG1237" t="str">
        <f>IF(ISNUMBER(FIND("arbeid",Methode_Keuze)),"",IF(ISNUMBER(FIND("arbeid",Methode_Keuze)),"",IF(Tb_Activiteiten[[#This Row],[Arbeidskosten]]=1,Tb_Activiteiten[[#Headers],[Arbeidskosten]],"")))</f>
        <v/>
      </c>
      <c r="AH1237" t="str">
        <f>IF(ISNUMBER(FIND("arbeid",Methode_Keuze)),"",IF(ISNUMBER(FIND("arbeid",Methode_Keuze)),"",IF(Tb_Activiteiten[[#This Row],[Arbeidskosten op basis van IKS]]=1,Tb_Activiteiten[[#Headers],[Arbeidskosten op basis van IKS]],"")))</f>
        <v/>
      </c>
      <c r="AI1237" t="str">
        <f>IF(ISNUMBER(FIND("overige",Methode_Keuze)),"",IF(Tb_Activiteiten[[#This Row],[Kosten derden exclusief btw]]=1,Tb_Activiteiten[[#Headers],[Kosten derden exclusief btw]],""))</f>
        <v/>
      </c>
      <c r="AJ1237" t="str">
        <f>IF(ISNUMBER(FIND("overige",Methode_Keuze)),"",IF(Tb_Activiteiten[[#This Row],[Niet verrekenbare btw]]=1,Tb_Activiteiten[[#Headers],[Niet verrekenbare btw]],""))</f>
        <v/>
      </c>
      <c r="AK1237" t="str">
        <f>IF(ISNUMBER(FIND("overige",Methode_Keuze)),"",IF(Tb_Activiteiten[[#This Row],[Grondkosten]]=1,Tb_Activiteiten[[#Headers],[Grondkosten]],""))</f>
        <v/>
      </c>
      <c r="AL1237" t="str">
        <f>IF(ISNUMBER(FIND("overige",Methode_Keuze)),"",IF(Tb_Activiteiten[[#This Row],[Bijdrage in natura (overige)]]=1,Tb_Activiteiten[[#Headers],[Bijdrage in natura (overige)]],""))</f>
        <v/>
      </c>
      <c r="AM1237" t="str">
        <f>IF(ISNUMBER(FIND("overige",Methode_Keuze)),"",IF(Tb_Activiteiten[[#This Row],[Bijdrage in natura (vrijwilligers)]]=1,Tb_Activiteiten[[#Headers],[Bijdrage in natura (vrijwilligers)]],""))</f>
        <v/>
      </c>
      <c r="AN1237" t="str">
        <f>IF(ISNUMBER(FIND("overige",Methode_Keuze)),"",IF(Tb_Activiteiten[[#This Row],[Afschrijvingskosten]]=1,Tb_Activiteiten[[#Headers],[Afschrijvingskosten]],""))</f>
        <v/>
      </c>
    </row>
    <row r="1238" spans="1:40" x14ac:dyDescent="0.25">
      <c r="A1238" s="192"/>
      <c r="B1238" s="192"/>
      <c r="C1238" s="192"/>
      <c r="D1238" s="192"/>
      <c r="E1238" s="192"/>
      <c r="F1238" s="192"/>
      <c r="G1238" s="192"/>
      <c r="L1238" s="71"/>
      <c r="N1238" t="str">
        <f>IFERROR(IF(VLOOKUP(Tb_Activiteiten[[#This Row],[Openstelling]],Tb_Openstelling[],2,0)=1,1,""),"")</f>
        <v/>
      </c>
      <c r="AA1238" t="str">
        <f>IF(ISNUMBER(FIND("arbeid",Methode_Keuze)),"",IF(ISNUMBER(FIND("arbeid",Methode_Keuze)),"",IF(Tb_Activiteiten[[#This Row],[Loonkosten]]=1,Tb_Activiteiten[[#Headers],[Loonkosten]],"")))</f>
        <v/>
      </c>
      <c r="AB1238" t="str">
        <f>IF(ISNUMBER(FIND("arbeid",Methode_Keuze)),"",IF(ISNUMBER(FIND("arbeid",Methode_Keuze)),"",IF(Tb_Activiteiten[[#This Row],[Eigen arbeid]]=1,Tb_Activiteiten[[#Headers],[Eigen arbeid]],"")))</f>
        <v/>
      </c>
      <c r="AC1238" t="str">
        <f>IF(ISNUMBER(FIND("arbeid",Methode_Keuze)),"",IF(ISNUMBER(FIND("arbeid",Methode_Keuze)),"",IF(Tb_Activiteiten[[#This Row],[Projectmedewerker]]=1,Tb_Activiteiten[[#Headers],[Projectmedewerker]],"")))</f>
        <v/>
      </c>
      <c r="AD1238" t="str">
        <f>IF(ISNUMBER(FIND("arbeid",Methode_Keuze)),"",IF(ISNUMBER(FIND("arbeid",Methode_Keuze)),"",IF(Tb_Activiteiten[[#This Row],[Landbouwer]]=1,Tb_Activiteiten[[#Headers],[Landbouwer]],"")))</f>
        <v/>
      </c>
      <c r="AE1238" t="str">
        <f>IF(ISNUMBER(FIND("arbeid",Methode_Keuze)),"",IF(ISNUMBER(FIND("arbeid",Methode_Keuze)),"",IF(Tb_Activiteiten[[#This Row],[Adviseur]]=1,Tb_Activiteiten[[#Headers],[Adviseur]],"")))</f>
        <v/>
      </c>
      <c r="AF1238" t="str">
        <f>IF(ISNUMBER(FIND("arbeid",Methode_Keuze)),"",IF(ISNUMBER(FIND("arbeid",Methode_Keuze)),"",IF(Tb_Activiteiten[[#This Row],[Projectleider/Expert]]=1,Tb_Activiteiten[[#Headers],[Projectleider/Expert]],"")))</f>
        <v/>
      </c>
      <c r="AG1238" t="str">
        <f>IF(ISNUMBER(FIND("arbeid",Methode_Keuze)),"",IF(ISNUMBER(FIND("arbeid",Methode_Keuze)),"",IF(Tb_Activiteiten[[#This Row],[Arbeidskosten]]=1,Tb_Activiteiten[[#Headers],[Arbeidskosten]],"")))</f>
        <v/>
      </c>
      <c r="AH1238" t="str">
        <f>IF(ISNUMBER(FIND("arbeid",Methode_Keuze)),"",IF(ISNUMBER(FIND("arbeid",Methode_Keuze)),"",IF(Tb_Activiteiten[[#This Row],[Arbeidskosten op basis van IKS]]=1,Tb_Activiteiten[[#Headers],[Arbeidskosten op basis van IKS]],"")))</f>
        <v/>
      </c>
      <c r="AI1238" t="str">
        <f>IF(ISNUMBER(FIND("overige",Methode_Keuze)),"",IF(Tb_Activiteiten[[#This Row],[Kosten derden exclusief btw]]=1,Tb_Activiteiten[[#Headers],[Kosten derden exclusief btw]],""))</f>
        <v/>
      </c>
      <c r="AJ1238" t="str">
        <f>IF(ISNUMBER(FIND("overige",Methode_Keuze)),"",IF(Tb_Activiteiten[[#This Row],[Niet verrekenbare btw]]=1,Tb_Activiteiten[[#Headers],[Niet verrekenbare btw]],""))</f>
        <v/>
      </c>
      <c r="AK1238" t="str">
        <f>IF(ISNUMBER(FIND("overige",Methode_Keuze)),"",IF(Tb_Activiteiten[[#This Row],[Grondkosten]]=1,Tb_Activiteiten[[#Headers],[Grondkosten]],""))</f>
        <v/>
      </c>
      <c r="AL1238" t="str">
        <f>IF(ISNUMBER(FIND("overige",Methode_Keuze)),"",IF(Tb_Activiteiten[[#This Row],[Bijdrage in natura (overige)]]=1,Tb_Activiteiten[[#Headers],[Bijdrage in natura (overige)]],""))</f>
        <v/>
      </c>
      <c r="AM1238" t="str">
        <f>IF(ISNUMBER(FIND("overige",Methode_Keuze)),"",IF(Tb_Activiteiten[[#This Row],[Bijdrage in natura (vrijwilligers)]]=1,Tb_Activiteiten[[#Headers],[Bijdrage in natura (vrijwilligers)]],""))</f>
        <v/>
      </c>
      <c r="AN1238" t="str">
        <f>IF(ISNUMBER(FIND("overige",Methode_Keuze)),"",IF(Tb_Activiteiten[[#This Row],[Afschrijvingskosten]]=1,Tb_Activiteiten[[#Headers],[Afschrijvingskosten]],""))</f>
        <v/>
      </c>
    </row>
    <row r="1239" spans="1:40" x14ac:dyDescent="0.25">
      <c r="A1239" s="192"/>
      <c r="B1239" s="192"/>
      <c r="C1239" s="192"/>
      <c r="D1239" s="192"/>
      <c r="E1239" s="192"/>
      <c r="F1239" s="192"/>
      <c r="G1239" s="192"/>
      <c r="L1239" s="71"/>
      <c r="N1239" t="str">
        <f>IFERROR(IF(VLOOKUP(Tb_Activiteiten[[#This Row],[Openstelling]],Tb_Openstelling[],2,0)=1,1,""),"")</f>
        <v/>
      </c>
      <c r="AA1239" t="str">
        <f>IF(ISNUMBER(FIND("arbeid",Methode_Keuze)),"",IF(ISNUMBER(FIND("arbeid",Methode_Keuze)),"",IF(Tb_Activiteiten[[#This Row],[Loonkosten]]=1,Tb_Activiteiten[[#Headers],[Loonkosten]],"")))</f>
        <v/>
      </c>
      <c r="AB1239" t="str">
        <f>IF(ISNUMBER(FIND("arbeid",Methode_Keuze)),"",IF(ISNUMBER(FIND("arbeid",Methode_Keuze)),"",IF(Tb_Activiteiten[[#This Row],[Eigen arbeid]]=1,Tb_Activiteiten[[#Headers],[Eigen arbeid]],"")))</f>
        <v/>
      </c>
      <c r="AC1239" t="str">
        <f>IF(ISNUMBER(FIND("arbeid",Methode_Keuze)),"",IF(ISNUMBER(FIND("arbeid",Methode_Keuze)),"",IF(Tb_Activiteiten[[#This Row],[Projectmedewerker]]=1,Tb_Activiteiten[[#Headers],[Projectmedewerker]],"")))</f>
        <v/>
      </c>
      <c r="AD1239" t="str">
        <f>IF(ISNUMBER(FIND("arbeid",Methode_Keuze)),"",IF(ISNUMBER(FIND("arbeid",Methode_Keuze)),"",IF(Tb_Activiteiten[[#This Row],[Landbouwer]]=1,Tb_Activiteiten[[#Headers],[Landbouwer]],"")))</f>
        <v/>
      </c>
      <c r="AE1239" t="str">
        <f>IF(ISNUMBER(FIND("arbeid",Methode_Keuze)),"",IF(ISNUMBER(FIND("arbeid",Methode_Keuze)),"",IF(Tb_Activiteiten[[#This Row],[Adviseur]]=1,Tb_Activiteiten[[#Headers],[Adviseur]],"")))</f>
        <v/>
      </c>
      <c r="AF1239" t="str">
        <f>IF(ISNUMBER(FIND("arbeid",Methode_Keuze)),"",IF(ISNUMBER(FIND("arbeid",Methode_Keuze)),"",IF(Tb_Activiteiten[[#This Row],[Projectleider/Expert]]=1,Tb_Activiteiten[[#Headers],[Projectleider/Expert]],"")))</f>
        <v/>
      </c>
      <c r="AG1239" t="str">
        <f>IF(ISNUMBER(FIND("arbeid",Methode_Keuze)),"",IF(ISNUMBER(FIND("arbeid",Methode_Keuze)),"",IF(Tb_Activiteiten[[#This Row],[Arbeidskosten]]=1,Tb_Activiteiten[[#Headers],[Arbeidskosten]],"")))</f>
        <v/>
      </c>
      <c r="AH1239" t="str">
        <f>IF(ISNUMBER(FIND("arbeid",Methode_Keuze)),"",IF(ISNUMBER(FIND("arbeid",Methode_Keuze)),"",IF(Tb_Activiteiten[[#This Row],[Arbeidskosten op basis van IKS]]=1,Tb_Activiteiten[[#Headers],[Arbeidskosten op basis van IKS]],"")))</f>
        <v/>
      </c>
      <c r="AI1239" t="str">
        <f>IF(ISNUMBER(FIND("overige",Methode_Keuze)),"",IF(Tb_Activiteiten[[#This Row],[Kosten derden exclusief btw]]=1,Tb_Activiteiten[[#Headers],[Kosten derden exclusief btw]],""))</f>
        <v/>
      </c>
      <c r="AJ1239" t="str">
        <f>IF(ISNUMBER(FIND("overige",Methode_Keuze)),"",IF(Tb_Activiteiten[[#This Row],[Niet verrekenbare btw]]=1,Tb_Activiteiten[[#Headers],[Niet verrekenbare btw]],""))</f>
        <v/>
      </c>
      <c r="AK1239" t="str">
        <f>IF(ISNUMBER(FIND("overige",Methode_Keuze)),"",IF(Tb_Activiteiten[[#This Row],[Grondkosten]]=1,Tb_Activiteiten[[#Headers],[Grondkosten]],""))</f>
        <v/>
      </c>
      <c r="AL1239" t="str">
        <f>IF(ISNUMBER(FIND("overige",Methode_Keuze)),"",IF(Tb_Activiteiten[[#This Row],[Bijdrage in natura (overige)]]=1,Tb_Activiteiten[[#Headers],[Bijdrage in natura (overige)]],""))</f>
        <v/>
      </c>
      <c r="AM1239" t="str">
        <f>IF(ISNUMBER(FIND("overige",Methode_Keuze)),"",IF(Tb_Activiteiten[[#This Row],[Bijdrage in natura (vrijwilligers)]]=1,Tb_Activiteiten[[#Headers],[Bijdrage in natura (vrijwilligers)]],""))</f>
        <v/>
      </c>
      <c r="AN1239" t="str">
        <f>IF(ISNUMBER(FIND("overige",Methode_Keuze)),"",IF(Tb_Activiteiten[[#This Row],[Afschrijvingskosten]]=1,Tb_Activiteiten[[#Headers],[Afschrijvingskosten]],""))</f>
        <v/>
      </c>
    </row>
    <row r="1240" spans="1:40" x14ac:dyDescent="0.25">
      <c r="A1240" s="192"/>
      <c r="B1240" s="192"/>
      <c r="C1240" s="192"/>
      <c r="D1240" s="192"/>
      <c r="E1240" s="192"/>
      <c r="F1240" s="192"/>
      <c r="G1240" s="192"/>
      <c r="L1240" s="71"/>
      <c r="N1240" t="str">
        <f>IFERROR(IF(VLOOKUP(Tb_Activiteiten[[#This Row],[Openstelling]],Tb_Openstelling[],2,0)=1,1,""),"")</f>
        <v/>
      </c>
      <c r="AA1240" t="str">
        <f>IF(ISNUMBER(FIND("arbeid",Methode_Keuze)),"",IF(ISNUMBER(FIND("arbeid",Methode_Keuze)),"",IF(Tb_Activiteiten[[#This Row],[Loonkosten]]=1,Tb_Activiteiten[[#Headers],[Loonkosten]],"")))</f>
        <v/>
      </c>
      <c r="AB1240" t="str">
        <f>IF(ISNUMBER(FIND("arbeid",Methode_Keuze)),"",IF(ISNUMBER(FIND("arbeid",Methode_Keuze)),"",IF(Tb_Activiteiten[[#This Row],[Eigen arbeid]]=1,Tb_Activiteiten[[#Headers],[Eigen arbeid]],"")))</f>
        <v/>
      </c>
      <c r="AC1240" t="str">
        <f>IF(ISNUMBER(FIND("arbeid",Methode_Keuze)),"",IF(ISNUMBER(FIND("arbeid",Methode_Keuze)),"",IF(Tb_Activiteiten[[#This Row],[Projectmedewerker]]=1,Tb_Activiteiten[[#Headers],[Projectmedewerker]],"")))</f>
        <v/>
      </c>
      <c r="AD1240" t="str">
        <f>IF(ISNUMBER(FIND("arbeid",Methode_Keuze)),"",IF(ISNUMBER(FIND("arbeid",Methode_Keuze)),"",IF(Tb_Activiteiten[[#This Row],[Landbouwer]]=1,Tb_Activiteiten[[#Headers],[Landbouwer]],"")))</f>
        <v/>
      </c>
      <c r="AE1240" t="str">
        <f>IF(ISNUMBER(FIND("arbeid",Methode_Keuze)),"",IF(ISNUMBER(FIND("arbeid",Methode_Keuze)),"",IF(Tb_Activiteiten[[#This Row],[Adviseur]]=1,Tb_Activiteiten[[#Headers],[Adviseur]],"")))</f>
        <v/>
      </c>
      <c r="AF1240" t="str">
        <f>IF(ISNUMBER(FIND("arbeid",Methode_Keuze)),"",IF(ISNUMBER(FIND("arbeid",Methode_Keuze)),"",IF(Tb_Activiteiten[[#This Row],[Projectleider/Expert]]=1,Tb_Activiteiten[[#Headers],[Projectleider/Expert]],"")))</f>
        <v/>
      </c>
      <c r="AG1240" t="str">
        <f>IF(ISNUMBER(FIND("arbeid",Methode_Keuze)),"",IF(ISNUMBER(FIND("arbeid",Methode_Keuze)),"",IF(Tb_Activiteiten[[#This Row],[Arbeidskosten]]=1,Tb_Activiteiten[[#Headers],[Arbeidskosten]],"")))</f>
        <v/>
      </c>
      <c r="AH1240" t="str">
        <f>IF(ISNUMBER(FIND("arbeid",Methode_Keuze)),"",IF(ISNUMBER(FIND("arbeid",Methode_Keuze)),"",IF(Tb_Activiteiten[[#This Row],[Arbeidskosten op basis van IKS]]=1,Tb_Activiteiten[[#Headers],[Arbeidskosten op basis van IKS]],"")))</f>
        <v/>
      </c>
      <c r="AI1240" t="str">
        <f>IF(ISNUMBER(FIND("overige",Methode_Keuze)),"",IF(Tb_Activiteiten[[#This Row],[Kosten derden exclusief btw]]=1,Tb_Activiteiten[[#Headers],[Kosten derden exclusief btw]],""))</f>
        <v/>
      </c>
      <c r="AJ1240" t="str">
        <f>IF(ISNUMBER(FIND("overige",Methode_Keuze)),"",IF(Tb_Activiteiten[[#This Row],[Niet verrekenbare btw]]=1,Tb_Activiteiten[[#Headers],[Niet verrekenbare btw]],""))</f>
        <v/>
      </c>
      <c r="AK1240" t="str">
        <f>IF(ISNUMBER(FIND("overige",Methode_Keuze)),"",IF(Tb_Activiteiten[[#This Row],[Grondkosten]]=1,Tb_Activiteiten[[#Headers],[Grondkosten]],""))</f>
        <v/>
      </c>
      <c r="AL1240" t="str">
        <f>IF(ISNUMBER(FIND("overige",Methode_Keuze)),"",IF(Tb_Activiteiten[[#This Row],[Bijdrage in natura (overige)]]=1,Tb_Activiteiten[[#Headers],[Bijdrage in natura (overige)]],""))</f>
        <v/>
      </c>
      <c r="AM1240" t="str">
        <f>IF(ISNUMBER(FIND("overige",Methode_Keuze)),"",IF(Tb_Activiteiten[[#This Row],[Bijdrage in natura (vrijwilligers)]]=1,Tb_Activiteiten[[#Headers],[Bijdrage in natura (vrijwilligers)]],""))</f>
        <v/>
      </c>
      <c r="AN1240" t="str">
        <f>IF(ISNUMBER(FIND("overige",Methode_Keuze)),"",IF(Tb_Activiteiten[[#This Row],[Afschrijvingskosten]]=1,Tb_Activiteiten[[#Headers],[Afschrijvingskosten]],""))</f>
        <v/>
      </c>
    </row>
    <row r="1241" spans="1:40" x14ac:dyDescent="0.25">
      <c r="A1241" s="192"/>
      <c r="B1241" s="192"/>
      <c r="C1241" s="192"/>
      <c r="D1241" s="192"/>
      <c r="E1241" s="192"/>
      <c r="F1241" s="192"/>
      <c r="G1241" s="192"/>
      <c r="L1241" s="71"/>
      <c r="N1241" t="str">
        <f>IFERROR(IF(VLOOKUP(Tb_Activiteiten[[#This Row],[Openstelling]],Tb_Openstelling[],2,0)=1,1,""),"")</f>
        <v/>
      </c>
      <c r="AA1241" t="str">
        <f>IF(ISNUMBER(FIND("arbeid",Methode_Keuze)),"",IF(ISNUMBER(FIND("arbeid",Methode_Keuze)),"",IF(Tb_Activiteiten[[#This Row],[Loonkosten]]=1,Tb_Activiteiten[[#Headers],[Loonkosten]],"")))</f>
        <v/>
      </c>
      <c r="AB1241" t="str">
        <f>IF(ISNUMBER(FIND("arbeid",Methode_Keuze)),"",IF(ISNUMBER(FIND("arbeid",Methode_Keuze)),"",IF(Tb_Activiteiten[[#This Row],[Eigen arbeid]]=1,Tb_Activiteiten[[#Headers],[Eigen arbeid]],"")))</f>
        <v/>
      </c>
      <c r="AC1241" t="str">
        <f>IF(ISNUMBER(FIND("arbeid",Methode_Keuze)),"",IF(ISNUMBER(FIND("arbeid",Methode_Keuze)),"",IF(Tb_Activiteiten[[#This Row],[Projectmedewerker]]=1,Tb_Activiteiten[[#Headers],[Projectmedewerker]],"")))</f>
        <v/>
      </c>
      <c r="AD1241" t="str">
        <f>IF(ISNUMBER(FIND("arbeid",Methode_Keuze)),"",IF(ISNUMBER(FIND("arbeid",Methode_Keuze)),"",IF(Tb_Activiteiten[[#This Row],[Landbouwer]]=1,Tb_Activiteiten[[#Headers],[Landbouwer]],"")))</f>
        <v/>
      </c>
      <c r="AE1241" t="str">
        <f>IF(ISNUMBER(FIND("arbeid",Methode_Keuze)),"",IF(ISNUMBER(FIND("arbeid",Methode_Keuze)),"",IF(Tb_Activiteiten[[#This Row],[Adviseur]]=1,Tb_Activiteiten[[#Headers],[Adviseur]],"")))</f>
        <v/>
      </c>
      <c r="AF1241" t="str">
        <f>IF(ISNUMBER(FIND("arbeid",Methode_Keuze)),"",IF(ISNUMBER(FIND("arbeid",Methode_Keuze)),"",IF(Tb_Activiteiten[[#This Row],[Projectleider/Expert]]=1,Tb_Activiteiten[[#Headers],[Projectleider/Expert]],"")))</f>
        <v/>
      </c>
      <c r="AG1241" t="str">
        <f>IF(ISNUMBER(FIND("arbeid",Methode_Keuze)),"",IF(ISNUMBER(FIND("arbeid",Methode_Keuze)),"",IF(Tb_Activiteiten[[#This Row],[Arbeidskosten]]=1,Tb_Activiteiten[[#Headers],[Arbeidskosten]],"")))</f>
        <v/>
      </c>
      <c r="AH1241" t="str">
        <f>IF(ISNUMBER(FIND("arbeid",Methode_Keuze)),"",IF(ISNUMBER(FIND("arbeid",Methode_Keuze)),"",IF(Tb_Activiteiten[[#This Row],[Arbeidskosten op basis van IKS]]=1,Tb_Activiteiten[[#Headers],[Arbeidskosten op basis van IKS]],"")))</f>
        <v/>
      </c>
      <c r="AI1241" t="str">
        <f>IF(ISNUMBER(FIND("overige",Methode_Keuze)),"",IF(Tb_Activiteiten[[#This Row],[Kosten derden exclusief btw]]=1,Tb_Activiteiten[[#Headers],[Kosten derden exclusief btw]],""))</f>
        <v/>
      </c>
      <c r="AJ1241" t="str">
        <f>IF(ISNUMBER(FIND("overige",Methode_Keuze)),"",IF(Tb_Activiteiten[[#This Row],[Niet verrekenbare btw]]=1,Tb_Activiteiten[[#Headers],[Niet verrekenbare btw]],""))</f>
        <v/>
      </c>
      <c r="AK1241" t="str">
        <f>IF(ISNUMBER(FIND("overige",Methode_Keuze)),"",IF(Tb_Activiteiten[[#This Row],[Grondkosten]]=1,Tb_Activiteiten[[#Headers],[Grondkosten]],""))</f>
        <v/>
      </c>
      <c r="AL1241" t="str">
        <f>IF(ISNUMBER(FIND("overige",Methode_Keuze)),"",IF(Tb_Activiteiten[[#This Row],[Bijdrage in natura (overige)]]=1,Tb_Activiteiten[[#Headers],[Bijdrage in natura (overige)]],""))</f>
        <v/>
      </c>
      <c r="AM1241" t="str">
        <f>IF(ISNUMBER(FIND("overige",Methode_Keuze)),"",IF(Tb_Activiteiten[[#This Row],[Bijdrage in natura (vrijwilligers)]]=1,Tb_Activiteiten[[#Headers],[Bijdrage in natura (vrijwilligers)]],""))</f>
        <v/>
      </c>
      <c r="AN1241" t="str">
        <f>IF(ISNUMBER(FIND("overige",Methode_Keuze)),"",IF(Tb_Activiteiten[[#This Row],[Afschrijvingskosten]]=1,Tb_Activiteiten[[#Headers],[Afschrijvingskosten]],""))</f>
        <v/>
      </c>
    </row>
    <row r="1242" spans="1:40" x14ac:dyDescent="0.25">
      <c r="A1242" s="192"/>
      <c r="B1242" s="192"/>
      <c r="C1242" s="192"/>
      <c r="D1242" s="192"/>
      <c r="E1242" s="192"/>
      <c r="F1242" s="192"/>
      <c r="G1242" s="192"/>
      <c r="L1242" s="71"/>
      <c r="N1242" t="str">
        <f>IFERROR(IF(VLOOKUP(Tb_Activiteiten[[#This Row],[Openstelling]],Tb_Openstelling[],2,0)=1,1,""),"")</f>
        <v/>
      </c>
      <c r="AA1242" t="str">
        <f>IF(ISNUMBER(FIND("arbeid",Methode_Keuze)),"",IF(ISNUMBER(FIND("arbeid",Methode_Keuze)),"",IF(Tb_Activiteiten[[#This Row],[Loonkosten]]=1,Tb_Activiteiten[[#Headers],[Loonkosten]],"")))</f>
        <v/>
      </c>
      <c r="AB1242" t="str">
        <f>IF(ISNUMBER(FIND("arbeid",Methode_Keuze)),"",IF(ISNUMBER(FIND("arbeid",Methode_Keuze)),"",IF(Tb_Activiteiten[[#This Row],[Eigen arbeid]]=1,Tb_Activiteiten[[#Headers],[Eigen arbeid]],"")))</f>
        <v/>
      </c>
      <c r="AC1242" t="str">
        <f>IF(ISNUMBER(FIND("arbeid",Methode_Keuze)),"",IF(ISNUMBER(FIND("arbeid",Methode_Keuze)),"",IF(Tb_Activiteiten[[#This Row],[Projectmedewerker]]=1,Tb_Activiteiten[[#Headers],[Projectmedewerker]],"")))</f>
        <v/>
      </c>
      <c r="AD1242" t="str">
        <f>IF(ISNUMBER(FIND("arbeid",Methode_Keuze)),"",IF(ISNUMBER(FIND("arbeid",Methode_Keuze)),"",IF(Tb_Activiteiten[[#This Row],[Landbouwer]]=1,Tb_Activiteiten[[#Headers],[Landbouwer]],"")))</f>
        <v/>
      </c>
      <c r="AE1242" t="str">
        <f>IF(ISNUMBER(FIND("arbeid",Methode_Keuze)),"",IF(ISNUMBER(FIND("arbeid",Methode_Keuze)),"",IF(Tb_Activiteiten[[#This Row],[Adviseur]]=1,Tb_Activiteiten[[#Headers],[Adviseur]],"")))</f>
        <v/>
      </c>
      <c r="AF1242" t="str">
        <f>IF(ISNUMBER(FIND("arbeid",Methode_Keuze)),"",IF(ISNUMBER(FIND("arbeid",Methode_Keuze)),"",IF(Tb_Activiteiten[[#This Row],[Projectleider/Expert]]=1,Tb_Activiteiten[[#Headers],[Projectleider/Expert]],"")))</f>
        <v/>
      </c>
      <c r="AG1242" t="str">
        <f>IF(ISNUMBER(FIND("arbeid",Methode_Keuze)),"",IF(ISNUMBER(FIND("arbeid",Methode_Keuze)),"",IF(Tb_Activiteiten[[#This Row],[Arbeidskosten]]=1,Tb_Activiteiten[[#Headers],[Arbeidskosten]],"")))</f>
        <v/>
      </c>
      <c r="AH1242" t="str">
        <f>IF(ISNUMBER(FIND("arbeid",Methode_Keuze)),"",IF(ISNUMBER(FIND("arbeid",Methode_Keuze)),"",IF(Tb_Activiteiten[[#This Row],[Arbeidskosten op basis van IKS]]=1,Tb_Activiteiten[[#Headers],[Arbeidskosten op basis van IKS]],"")))</f>
        <v/>
      </c>
      <c r="AI1242" t="str">
        <f>IF(ISNUMBER(FIND("overige",Methode_Keuze)),"",IF(Tb_Activiteiten[[#This Row],[Kosten derden exclusief btw]]=1,Tb_Activiteiten[[#Headers],[Kosten derden exclusief btw]],""))</f>
        <v/>
      </c>
      <c r="AJ1242" t="str">
        <f>IF(ISNUMBER(FIND("overige",Methode_Keuze)),"",IF(Tb_Activiteiten[[#This Row],[Niet verrekenbare btw]]=1,Tb_Activiteiten[[#Headers],[Niet verrekenbare btw]],""))</f>
        <v/>
      </c>
      <c r="AK1242" t="str">
        <f>IF(ISNUMBER(FIND("overige",Methode_Keuze)),"",IF(Tb_Activiteiten[[#This Row],[Grondkosten]]=1,Tb_Activiteiten[[#Headers],[Grondkosten]],""))</f>
        <v/>
      </c>
      <c r="AL1242" t="str">
        <f>IF(ISNUMBER(FIND("overige",Methode_Keuze)),"",IF(Tb_Activiteiten[[#This Row],[Bijdrage in natura (overige)]]=1,Tb_Activiteiten[[#Headers],[Bijdrage in natura (overige)]],""))</f>
        <v/>
      </c>
      <c r="AM1242" t="str">
        <f>IF(ISNUMBER(FIND("overige",Methode_Keuze)),"",IF(Tb_Activiteiten[[#This Row],[Bijdrage in natura (vrijwilligers)]]=1,Tb_Activiteiten[[#Headers],[Bijdrage in natura (vrijwilligers)]],""))</f>
        <v/>
      </c>
      <c r="AN1242" t="str">
        <f>IF(ISNUMBER(FIND("overige",Methode_Keuze)),"",IF(Tb_Activiteiten[[#This Row],[Afschrijvingskosten]]=1,Tb_Activiteiten[[#Headers],[Afschrijvingskosten]],""))</f>
        <v/>
      </c>
    </row>
    <row r="1243" spans="1:40" x14ac:dyDescent="0.25">
      <c r="A1243" s="192"/>
      <c r="B1243" s="192"/>
      <c r="C1243" s="192"/>
      <c r="D1243" s="192"/>
      <c r="E1243" s="192"/>
      <c r="F1243" s="192"/>
      <c r="G1243" s="192"/>
      <c r="L1243" s="71"/>
      <c r="N1243" t="str">
        <f>IFERROR(IF(VLOOKUP(Tb_Activiteiten[[#This Row],[Openstelling]],Tb_Openstelling[],2,0)=1,1,""),"")</f>
        <v/>
      </c>
      <c r="AA1243" t="str">
        <f>IF(ISNUMBER(FIND("arbeid",Methode_Keuze)),"",IF(ISNUMBER(FIND("arbeid",Methode_Keuze)),"",IF(Tb_Activiteiten[[#This Row],[Loonkosten]]=1,Tb_Activiteiten[[#Headers],[Loonkosten]],"")))</f>
        <v/>
      </c>
      <c r="AB1243" t="str">
        <f>IF(ISNUMBER(FIND("arbeid",Methode_Keuze)),"",IF(ISNUMBER(FIND("arbeid",Methode_Keuze)),"",IF(Tb_Activiteiten[[#This Row],[Eigen arbeid]]=1,Tb_Activiteiten[[#Headers],[Eigen arbeid]],"")))</f>
        <v/>
      </c>
      <c r="AC1243" t="str">
        <f>IF(ISNUMBER(FIND("arbeid",Methode_Keuze)),"",IF(ISNUMBER(FIND("arbeid",Methode_Keuze)),"",IF(Tb_Activiteiten[[#This Row],[Projectmedewerker]]=1,Tb_Activiteiten[[#Headers],[Projectmedewerker]],"")))</f>
        <v/>
      </c>
      <c r="AD1243" t="str">
        <f>IF(ISNUMBER(FIND("arbeid",Methode_Keuze)),"",IF(ISNUMBER(FIND("arbeid",Methode_Keuze)),"",IF(Tb_Activiteiten[[#This Row],[Landbouwer]]=1,Tb_Activiteiten[[#Headers],[Landbouwer]],"")))</f>
        <v/>
      </c>
      <c r="AE1243" t="str">
        <f>IF(ISNUMBER(FIND("arbeid",Methode_Keuze)),"",IF(ISNUMBER(FIND("arbeid",Methode_Keuze)),"",IF(Tb_Activiteiten[[#This Row],[Adviseur]]=1,Tb_Activiteiten[[#Headers],[Adviseur]],"")))</f>
        <v/>
      </c>
      <c r="AF1243" t="str">
        <f>IF(ISNUMBER(FIND("arbeid",Methode_Keuze)),"",IF(ISNUMBER(FIND("arbeid",Methode_Keuze)),"",IF(Tb_Activiteiten[[#This Row],[Projectleider/Expert]]=1,Tb_Activiteiten[[#Headers],[Projectleider/Expert]],"")))</f>
        <v/>
      </c>
      <c r="AG1243" t="str">
        <f>IF(ISNUMBER(FIND("arbeid",Methode_Keuze)),"",IF(ISNUMBER(FIND("arbeid",Methode_Keuze)),"",IF(Tb_Activiteiten[[#This Row],[Arbeidskosten]]=1,Tb_Activiteiten[[#Headers],[Arbeidskosten]],"")))</f>
        <v/>
      </c>
      <c r="AH1243" t="str">
        <f>IF(ISNUMBER(FIND("arbeid",Methode_Keuze)),"",IF(ISNUMBER(FIND("arbeid",Methode_Keuze)),"",IF(Tb_Activiteiten[[#This Row],[Arbeidskosten op basis van IKS]]=1,Tb_Activiteiten[[#Headers],[Arbeidskosten op basis van IKS]],"")))</f>
        <v/>
      </c>
      <c r="AI1243" t="str">
        <f>IF(ISNUMBER(FIND("overige",Methode_Keuze)),"",IF(Tb_Activiteiten[[#This Row],[Kosten derden exclusief btw]]=1,Tb_Activiteiten[[#Headers],[Kosten derden exclusief btw]],""))</f>
        <v/>
      </c>
      <c r="AJ1243" t="str">
        <f>IF(ISNUMBER(FIND("overige",Methode_Keuze)),"",IF(Tb_Activiteiten[[#This Row],[Niet verrekenbare btw]]=1,Tb_Activiteiten[[#Headers],[Niet verrekenbare btw]],""))</f>
        <v/>
      </c>
      <c r="AK1243" t="str">
        <f>IF(ISNUMBER(FIND("overige",Methode_Keuze)),"",IF(Tb_Activiteiten[[#This Row],[Grondkosten]]=1,Tb_Activiteiten[[#Headers],[Grondkosten]],""))</f>
        <v/>
      </c>
      <c r="AL1243" t="str">
        <f>IF(ISNUMBER(FIND("overige",Methode_Keuze)),"",IF(Tb_Activiteiten[[#This Row],[Bijdrage in natura (overige)]]=1,Tb_Activiteiten[[#Headers],[Bijdrage in natura (overige)]],""))</f>
        <v/>
      </c>
      <c r="AM1243" t="str">
        <f>IF(ISNUMBER(FIND("overige",Methode_Keuze)),"",IF(Tb_Activiteiten[[#This Row],[Bijdrage in natura (vrijwilligers)]]=1,Tb_Activiteiten[[#Headers],[Bijdrage in natura (vrijwilligers)]],""))</f>
        <v/>
      </c>
      <c r="AN1243" t="str">
        <f>IF(ISNUMBER(FIND("overige",Methode_Keuze)),"",IF(Tb_Activiteiten[[#This Row],[Afschrijvingskosten]]=1,Tb_Activiteiten[[#Headers],[Afschrijvingskosten]],""))</f>
        <v/>
      </c>
    </row>
    <row r="1244" spans="1:40" x14ac:dyDescent="0.25">
      <c r="A1244" s="192"/>
      <c r="B1244" s="192"/>
      <c r="C1244" s="192"/>
      <c r="D1244" s="192"/>
      <c r="E1244" s="192"/>
      <c r="F1244" s="192"/>
      <c r="G1244" s="192"/>
      <c r="L1244" s="71"/>
      <c r="N1244" t="str">
        <f>IFERROR(IF(VLOOKUP(Tb_Activiteiten[[#This Row],[Openstelling]],Tb_Openstelling[],2,0)=1,1,""),"")</f>
        <v/>
      </c>
      <c r="AA1244" t="str">
        <f>IF(ISNUMBER(FIND("arbeid",Methode_Keuze)),"",IF(ISNUMBER(FIND("arbeid",Methode_Keuze)),"",IF(Tb_Activiteiten[[#This Row],[Loonkosten]]=1,Tb_Activiteiten[[#Headers],[Loonkosten]],"")))</f>
        <v/>
      </c>
      <c r="AB1244" t="str">
        <f>IF(ISNUMBER(FIND("arbeid",Methode_Keuze)),"",IF(ISNUMBER(FIND("arbeid",Methode_Keuze)),"",IF(Tb_Activiteiten[[#This Row],[Eigen arbeid]]=1,Tb_Activiteiten[[#Headers],[Eigen arbeid]],"")))</f>
        <v/>
      </c>
      <c r="AC1244" t="str">
        <f>IF(ISNUMBER(FIND("arbeid",Methode_Keuze)),"",IF(ISNUMBER(FIND("arbeid",Methode_Keuze)),"",IF(Tb_Activiteiten[[#This Row],[Projectmedewerker]]=1,Tb_Activiteiten[[#Headers],[Projectmedewerker]],"")))</f>
        <v/>
      </c>
      <c r="AD1244" t="str">
        <f>IF(ISNUMBER(FIND("arbeid",Methode_Keuze)),"",IF(ISNUMBER(FIND("arbeid",Methode_Keuze)),"",IF(Tb_Activiteiten[[#This Row],[Landbouwer]]=1,Tb_Activiteiten[[#Headers],[Landbouwer]],"")))</f>
        <v/>
      </c>
      <c r="AE1244" t="str">
        <f>IF(ISNUMBER(FIND("arbeid",Methode_Keuze)),"",IF(ISNUMBER(FIND("arbeid",Methode_Keuze)),"",IF(Tb_Activiteiten[[#This Row],[Adviseur]]=1,Tb_Activiteiten[[#Headers],[Adviseur]],"")))</f>
        <v/>
      </c>
      <c r="AF1244" t="str">
        <f>IF(ISNUMBER(FIND("arbeid",Methode_Keuze)),"",IF(ISNUMBER(FIND("arbeid",Methode_Keuze)),"",IF(Tb_Activiteiten[[#This Row],[Projectleider/Expert]]=1,Tb_Activiteiten[[#Headers],[Projectleider/Expert]],"")))</f>
        <v/>
      </c>
      <c r="AG1244" t="str">
        <f>IF(ISNUMBER(FIND("arbeid",Methode_Keuze)),"",IF(ISNUMBER(FIND("arbeid",Methode_Keuze)),"",IF(Tb_Activiteiten[[#This Row],[Arbeidskosten]]=1,Tb_Activiteiten[[#Headers],[Arbeidskosten]],"")))</f>
        <v/>
      </c>
      <c r="AH1244" t="str">
        <f>IF(ISNUMBER(FIND("arbeid",Methode_Keuze)),"",IF(ISNUMBER(FIND("arbeid",Methode_Keuze)),"",IF(Tb_Activiteiten[[#This Row],[Arbeidskosten op basis van IKS]]=1,Tb_Activiteiten[[#Headers],[Arbeidskosten op basis van IKS]],"")))</f>
        <v/>
      </c>
      <c r="AI1244" t="str">
        <f>IF(ISNUMBER(FIND("overige",Methode_Keuze)),"",IF(Tb_Activiteiten[[#This Row],[Kosten derden exclusief btw]]=1,Tb_Activiteiten[[#Headers],[Kosten derden exclusief btw]],""))</f>
        <v/>
      </c>
      <c r="AJ1244" t="str">
        <f>IF(ISNUMBER(FIND("overige",Methode_Keuze)),"",IF(Tb_Activiteiten[[#This Row],[Niet verrekenbare btw]]=1,Tb_Activiteiten[[#Headers],[Niet verrekenbare btw]],""))</f>
        <v/>
      </c>
      <c r="AK1244" t="str">
        <f>IF(ISNUMBER(FIND("overige",Methode_Keuze)),"",IF(Tb_Activiteiten[[#This Row],[Grondkosten]]=1,Tb_Activiteiten[[#Headers],[Grondkosten]],""))</f>
        <v/>
      </c>
      <c r="AL1244" t="str">
        <f>IF(ISNUMBER(FIND("overige",Methode_Keuze)),"",IF(Tb_Activiteiten[[#This Row],[Bijdrage in natura (overige)]]=1,Tb_Activiteiten[[#Headers],[Bijdrage in natura (overige)]],""))</f>
        <v/>
      </c>
      <c r="AM1244" t="str">
        <f>IF(ISNUMBER(FIND("overige",Methode_Keuze)),"",IF(Tb_Activiteiten[[#This Row],[Bijdrage in natura (vrijwilligers)]]=1,Tb_Activiteiten[[#Headers],[Bijdrage in natura (vrijwilligers)]],""))</f>
        <v/>
      </c>
      <c r="AN1244" t="str">
        <f>IF(ISNUMBER(FIND("overige",Methode_Keuze)),"",IF(Tb_Activiteiten[[#This Row],[Afschrijvingskosten]]=1,Tb_Activiteiten[[#Headers],[Afschrijvingskosten]],""))</f>
        <v/>
      </c>
    </row>
    <row r="1245" spans="1:40" x14ac:dyDescent="0.25">
      <c r="A1245" s="192"/>
      <c r="B1245" s="192"/>
      <c r="C1245" s="192"/>
      <c r="D1245" s="192"/>
      <c r="E1245" s="192"/>
      <c r="F1245" s="192"/>
      <c r="G1245" s="192"/>
      <c r="L1245" s="71"/>
      <c r="N1245" t="str">
        <f>IFERROR(IF(VLOOKUP(Tb_Activiteiten[[#This Row],[Openstelling]],Tb_Openstelling[],2,0)=1,1,""),"")</f>
        <v/>
      </c>
      <c r="AA1245" t="str">
        <f>IF(ISNUMBER(FIND("arbeid",Methode_Keuze)),"",IF(ISNUMBER(FIND("arbeid",Methode_Keuze)),"",IF(Tb_Activiteiten[[#This Row],[Loonkosten]]=1,Tb_Activiteiten[[#Headers],[Loonkosten]],"")))</f>
        <v/>
      </c>
      <c r="AB1245" t="str">
        <f>IF(ISNUMBER(FIND("arbeid",Methode_Keuze)),"",IF(ISNUMBER(FIND("arbeid",Methode_Keuze)),"",IF(Tb_Activiteiten[[#This Row],[Eigen arbeid]]=1,Tb_Activiteiten[[#Headers],[Eigen arbeid]],"")))</f>
        <v/>
      </c>
      <c r="AC1245" t="str">
        <f>IF(ISNUMBER(FIND("arbeid",Methode_Keuze)),"",IF(ISNUMBER(FIND("arbeid",Methode_Keuze)),"",IF(Tb_Activiteiten[[#This Row],[Projectmedewerker]]=1,Tb_Activiteiten[[#Headers],[Projectmedewerker]],"")))</f>
        <v/>
      </c>
      <c r="AD1245" t="str">
        <f>IF(ISNUMBER(FIND("arbeid",Methode_Keuze)),"",IF(ISNUMBER(FIND("arbeid",Methode_Keuze)),"",IF(Tb_Activiteiten[[#This Row],[Landbouwer]]=1,Tb_Activiteiten[[#Headers],[Landbouwer]],"")))</f>
        <v/>
      </c>
      <c r="AE1245" t="str">
        <f>IF(ISNUMBER(FIND("arbeid",Methode_Keuze)),"",IF(ISNUMBER(FIND("arbeid",Methode_Keuze)),"",IF(Tb_Activiteiten[[#This Row],[Adviseur]]=1,Tb_Activiteiten[[#Headers],[Adviseur]],"")))</f>
        <v/>
      </c>
      <c r="AF1245" t="str">
        <f>IF(ISNUMBER(FIND("arbeid",Methode_Keuze)),"",IF(ISNUMBER(FIND("arbeid",Methode_Keuze)),"",IF(Tb_Activiteiten[[#This Row],[Projectleider/Expert]]=1,Tb_Activiteiten[[#Headers],[Projectleider/Expert]],"")))</f>
        <v/>
      </c>
      <c r="AG1245" t="str">
        <f>IF(ISNUMBER(FIND("arbeid",Methode_Keuze)),"",IF(ISNUMBER(FIND("arbeid",Methode_Keuze)),"",IF(Tb_Activiteiten[[#This Row],[Arbeidskosten]]=1,Tb_Activiteiten[[#Headers],[Arbeidskosten]],"")))</f>
        <v/>
      </c>
      <c r="AH1245" t="str">
        <f>IF(ISNUMBER(FIND("arbeid",Methode_Keuze)),"",IF(ISNUMBER(FIND("arbeid",Methode_Keuze)),"",IF(Tb_Activiteiten[[#This Row],[Arbeidskosten op basis van IKS]]=1,Tb_Activiteiten[[#Headers],[Arbeidskosten op basis van IKS]],"")))</f>
        <v/>
      </c>
      <c r="AI1245" t="str">
        <f>IF(ISNUMBER(FIND("overige",Methode_Keuze)),"",IF(Tb_Activiteiten[[#This Row],[Kosten derden exclusief btw]]=1,Tb_Activiteiten[[#Headers],[Kosten derden exclusief btw]],""))</f>
        <v/>
      </c>
      <c r="AJ1245" t="str">
        <f>IF(ISNUMBER(FIND("overige",Methode_Keuze)),"",IF(Tb_Activiteiten[[#This Row],[Niet verrekenbare btw]]=1,Tb_Activiteiten[[#Headers],[Niet verrekenbare btw]],""))</f>
        <v/>
      </c>
      <c r="AK1245" t="str">
        <f>IF(ISNUMBER(FIND("overige",Methode_Keuze)),"",IF(Tb_Activiteiten[[#This Row],[Grondkosten]]=1,Tb_Activiteiten[[#Headers],[Grondkosten]],""))</f>
        <v/>
      </c>
      <c r="AL1245" t="str">
        <f>IF(ISNUMBER(FIND("overige",Methode_Keuze)),"",IF(Tb_Activiteiten[[#This Row],[Bijdrage in natura (overige)]]=1,Tb_Activiteiten[[#Headers],[Bijdrage in natura (overige)]],""))</f>
        <v/>
      </c>
      <c r="AM1245" t="str">
        <f>IF(ISNUMBER(FIND("overige",Methode_Keuze)),"",IF(Tb_Activiteiten[[#This Row],[Bijdrage in natura (vrijwilligers)]]=1,Tb_Activiteiten[[#Headers],[Bijdrage in natura (vrijwilligers)]],""))</f>
        <v/>
      </c>
      <c r="AN1245" t="str">
        <f>IF(ISNUMBER(FIND("overige",Methode_Keuze)),"",IF(Tb_Activiteiten[[#This Row],[Afschrijvingskosten]]=1,Tb_Activiteiten[[#Headers],[Afschrijvingskosten]],""))</f>
        <v/>
      </c>
    </row>
    <row r="1246" spans="1:40" x14ac:dyDescent="0.25">
      <c r="A1246" s="192"/>
      <c r="B1246" s="192"/>
      <c r="C1246" s="192"/>
      <c r="D1246" s="192"/>
      <c r="E1246" s="192"/>
      <c r="F1246" s="192"/>
      <c r="G1246" s="192"/>
      <c r="L1246" s="71"/>
      <c r="N1246" t="str">
        <f>IFERROR(IF(VLOOKUP(Tb_Activiteiten[[#This Row],[Openstelling]],Tb_Openstelling[],2,0)=1,1,""),"")</f>
        <v/>
      </c>
      <c r="AA1246" t="str">
        <f>IF(ISNUMBER(FIND("arbeid",Methode_Keuze)),"",IF(ISNUMBER(FIND("arbeid",Methode_Keuze)),"",IF(Tb_Activiteiten[[#This Row],[Loonkosten]]=1,Tb_Activiteiten[[#Headers],[Loonkosten]],"")))</f>
        <v/>
      </c>
      <c r="AB1246" t="str">
        <f>IF(ISNUMBER(FIND("arbeid",Methode_Keuze)),"",IF(ISNUMBER(FIND("arbeid",Methode_Keuze)),"",IF(Tb_Activiteiten[[#This Row],[Eigen arbeid]]=1,Tb_Activiteiten[[#Headers],[Eigen arbeid]],"")))</f>
        <v/>
      </c>
      <c r="AC1246" t="str">
        <f>IF(ISNUMBER(FIND("arbeid",Methode_Keuze)),"",IF(ISNUMBER(FIND("arbeid",Methode_Keuze)),"",IF(Tb_Activiteiten[[#This Row],[Projectmedewerker]]=1,Tb_Activiteiten[[#Headers],[Projectmedewerker]],"")))</f>
        <v/>
      </c>
      <c r="AD1246" t="str">
        <f>IF(ISNUMBER(FIND("arbeid",Methode_Keuze)),"",IF(ISNUMBER(FIND("arbeid",Methode_Keuze)),"",IF(Tb_Activiteiten[[#This Row],[Landbouwer]]=1,Tb_Activiteiten[[#Headers],[Landbouwer]],"")))</f>
        <v/>
      </c>
      <c r="AE1246" t="str">
        <f>IF(ISNUMBER(FIND("arbeid",Methode_Keuze)),"",IF(ISNUMBER(FIND("arbeid",Methode_Keuze)),"",IF(Tb_Activiteiten[[#This Row],[Adviseur]]=1,Tb_Activiteiten[[#Headers],[Adviseur]],"")))</f>
        <v/>
      </c>
      <c r="AF1246" t="str">
        <f>IF(ISNUMBER(FIND("arbeid",Methode_Keuze)),"",IF(ISNUMBER(FIND("arbeid",Methode_Keuze)),"",IF(Tb_Activiteiten[[#This Row],[Projectleider/Expert]]=1,Tb_Activiteiten[[#Headers],[Projectleider/Expert]],"")))</f>
        <v/>
      </c>
      <c r="AG1246" t="str">
        <f>IF(ISNUMBER(FIND("arbeid",Methode_Keuze)),"",IF(ISNUMBER(FIND("arbeid",Methode_Keuze)),"",IF(Tb_Activiteiten[[#This Row],[Arbeidskosten]]=1,Tb_Activiteiten[[#Headers],[Arbeidskosten]],"")))</f>
        <v/>
      </c>
      <c r="AH1246" t="str">
        <f>IF(ISNUMBER(FIND("arbeid",Methode_Keuze)),"",IF(ISNUMBER(FIND("arbeid",Methode_Keuze)),"",IF(Tb_Activiteiten[[#This Row],[Arbeidskosten op basis van IKS]]=1,Tb_Activiteiten[[#Headers],[Arbeidskosten op basis van IKS]],"")))</f>
        <v/>
      </c>
      <c r="AI1246" t="str">
        <f>IF(ISNUMBER(FIND("overige",Methode_Keuze)),"",IF(Tb_Activiteiten[[#This Row],[Kosten derden exclusief btw]]=1,Tb_Activiteiten[[#Headers],[Kosten derden exclusief btw]],""))</f>
        <v/>
      </c>
      <c r="AJ1246" t="str">
        <f>IF(ISNUMBER(FIND("overige",Methode_Keuze)),"",IF(Tb_Activiteiten[[#This Row],[Niet verrekenbare btw]]=1,Tb_Activiteiten[[#Headers],[Niet verrekenbare btw]],""))</f>
        <v/>
      </c>
      <c r="AK1246" t="str">
        <f>IF(ISNUMBER(FIND("overige",Methode_Keuze)),"",IF(Tb_Activiteiten[[#This Row],[Grondkosten]]=1,Tb_Activiteiten[[#Headers],[Grondkosten]],""))</f>
        <v/>
      </c>
      <c r="AL1246" t="str">
        <f>IF(ISNUMBER(FIND("overige",Methode_Keuze)),"",IF(Tb_Activiteiten[[#This Row],[Bijdrage in natura (overige)]]=1,Tb_Activiteiten[[#Headers],[Bijdrage in natura (overige)]],""))</f>
        <v/>
      </c>
      <c r="AM1246" t="str">
        <f>IF(ISNUMBER(FIND("overige",Methode_Keuze)),"",IF(Tb_Activiteiten[[#This Row],[Bijdrage in natura (vrijwilligers)]]=1,Tb_Activiteiten[[#Headers],[Bijdrage in natura (vrijwilligers)]],""))</f>
        <v/>
      </c>
      <c r="AN1246" t="str">
        <f>IF(ISNUMBER(FIND("overige",Methode_Keuze)),"",IF(Tb_Activiteiten[[#This Row],[Afschrijvingskosten]]=1,Tb_Activiteiten[[#Headers],[Afschrijvingskosten]],""))</f>
        <v/>
      </c>
    </row>
    <row r="1247" spans="1:40" x14ac:dyDescent="0.25">
      <c r="A1247" s="192"/>
      <c r="B1247" s="192"/>
      <c r="C1247" s="192"/>
      <c r="D1247" s="192"/>
      <c r="E1247" s="192"/>
      <c r="F1247" s="192"/>
      <c r="G1247" s="192"/>
      <c r="L1247" s="71"/>
      <c r="N1247" t="str">
        <f>IFERROR(IF(VLOOKUP(Tb_Activiteiten[[#This Row],[Openstelling]],Tb_Openstelling[],2,0)=1,1,""),"")</f>
        <v/>
      </c>
      <c r="AA1247" t="str">
        <f>IF(ISNUMBER(FIND("arbeid",Methode_Keuze)),"",IF(ISNUMBER(FIND("arbeid",Methode_Keuze)),"",IF(Tb_Activiteiten[[#This Row],[Loonkosten]]=1,Tb_Activiteiten[[#Headers],[Loonkosten]],"")))</f>
        <v/>
      </c>
      <c r="AB1247" t="str">
        <f>IF(ISNUMBER(FIND("arbeid",Methode_Keuze)),"",IF(ISNUMBER(FIND("arbeid",Methode_Keuze)),"",IF(Tb_Activiteiten[[#This Row],[Eigen arbeid]]=1,Tb_Activiteiten[[#Headers],[Eigen arbeid]],"")))</f>
        <v/>
      </c>
      <c r="AC1247" t="str">
        <f>IF(ISNUMBER(FIND("arbeid",Methode_Keuze)),"",IF(ISNUMBER(FIND("arbeid",Methode_Keuze)),"",IF(Tb_Activiteiten[[#This Row],[Projectmedewerker]]=1,Tb_Activiteiten[[#Headers],[Projectmedewerker]],"")))</f>
        <v/>
      </c>
      <c r="AD1247" t="str">
        <f>IF(ISNUMBER(FIND("arbeid",Methode_Keuze)),"",IF(ISNUMBER(FIND("arbeid",Methode_Keuze)),"",IF(Tb_Activiteiten[[#This Row],[Landbouwer]]=1,Tb_Activiteiten[[#Headers],[Landbouwer]],"")))</f>
        <v/>
      </c>
      <c r="AE1247" t="str">
        <f>IF(ISNUMBER(FIND("arbeid",Methode_Keuze)),"",IF(ISNUMBER(FIND("arbeid",Methode_Keuze)),"",IF(Tb_Activiteiten[[#This Row],[Adviseur]]=1,Tb_Activiteiten[[#Headers],[Adviseur]],"")))</f>
        <v/>
      </c>
      <c r="AF1247" t="str">
        <f>IF(ISNUMBER(FIND("arbeid",Methode_Keuze)),"",IF(ISNUMBER(FIND("arbeid",Methode_Keuze)),"",IF(Tb_Activiteiten[[#This Row],[Projectleider/Expert]]=1,Tb_Activiteiten[[#Headers],[Projectleider/Expert]],"")))</f>
        <v/>
      </c>
      <c r="AG1247" t="str">
        <f>IF(ISNUMBER(FIND("arbeid",Methode_Keuze)),"",IF(ISNUMBER(FIND("arbeid",Methode_Keuze)),"",IF(Tb_Activiteiten[[#This Row],[Arbeidskosten]]=1,Tb_Activiteiten[[#Headers],[Arbeidskosten]],"")))</f>
        <v/>
      </c>
      <c r="AH1247" t="str">
        <f>IF(ISNUMBER(FIND("arbeid",Methode_Keuze)),"",IF(ISNUMBER(FIND("arbeid",Methode_Keuze)),"",IF(Tb_Activiteiten[[#This Row],[Arbeidskosten op basis van IKS]]=1,Tb_Activiteiten[[#Headers],[Arbeidskosten op basis van IKS]],"")))</f>
        <v/>
      </c>
      <c r="AI1247" t="str">
        <f>IF(ISNUMBER(FIND("overige",Methode_Keuze)),"",IF(Tb_Activiteiten[[#This Row],[Kosten derden exclusief btw]]=1,Tb_Activiteiten[[#Headers],[Kosten derden exclusief btw]],""))</f>
        <v/>
      </c>
      <c r="AJ1247" t="str">
        <f>IF(ISNUMBER(FIND("overige",Methode_Keuze)),"",IF(Tb_Activiteiten[[#This Row],[Niet verrekenbare btw]]=1,Tb_Activiteiten[[#Headers],[Niet verrekenbare btw]],""))</f>
        <v/>
      </c>
      <c r="AK1247" t="str">
        <f>IF(ISNUMBER(FIND("overige",Methode_Keuze)),"",IF(Tb_Activiteiten[[#This Row],[Grondkosten]]=1,Tb_Activiteiten[[#Headers],[Grondkosten]],""))</f>
        <v/>
      </c>
      <c r="AL1247" t="str">
        <f>IF(ISNUMBER(FIND("overige",Methode_Keuze)),"",IF(Tb_Activiteiten[[#This Row],[Bijdrage in natura (overige)]]=1,Tb_Activiteiten[[#Headers],[Bijdrage in natura (overige)]],""))</f>
        <v/>
      </c>
      <c r="AM1247" t="str">
        <f>IF(ISNUMBER(FIND("overige",Methode_Keuze)),"",IF(Tb_Activiteiten[[#This Row],[Bijdrage in natura (vrijwilligers)]]=1,Tb_Activiteiten[[#Headers],[Bijdrage in natura (vrijwilligers)]],""))</f>
        <v/>
      </c>
      <c r="AN1247" t="str">
        <f>IF(ISNUMBER(FIND("overige",Methode_Keuze)),"",IF(Tb_Activiteiten[[#This Row],[Afschrijvingskosten]]=1,Tb_Activiteiten[[#Headers],[Afschrijvingskosten]],""))</f>
        <v/>
      </c>
    </row>
    <row r="1248" spans="1:40" x14ac:dyDescent="0.25">
      <c r="A1248" s="192"/>
      <c r="B1248" s="192"/>
      <c r="C1248" s="192"/>
      <c r="D1248" s="192"/>
      <c r="E1248" s="192"/>
      <c r="F1248" s="192"/>
      <c r="G1248" s="192"/>
      <c r="L1248" s="71"/>
      <c r="N1248" t="str">
        <f>IFERROR(IF(VLOOKUP(Tb_Activiteiten[[#This Row],[Openstelling]],Tb_Openstelling[],2,0)=1,1,""),"")</f>
        <v/>
      </c>
      <c r="AA1248" t="str">
        <f>IF(ISNUMBER(FIND("arbeid",Methode_Keuze)),"",IF(ISNUMBER(FIND("arbeid",Methode_Keuze)),"",IF(Tb_Activiteiten[[#This Row],[Loonkosten]]=1,Tb_Activiteiten[[#Headers],[Loonkosten]],"")))</f>
        <v/>
      </c>
      <c r="AB1248" t="str">
        <f>IF(ISNUMBER(FIND("arbeid",Methode_Keuze)),"",IF(ISNUMBER(FIND("arbeid",Methode_Keuze)),"",IF(Tb_Activiteiten[[#This Row],[Eigen arbeid]]=1,Tb_Activiteiten[[#Headers],[Eigen arbeid]],"")))</f>
        <v/>
      </c>
      <c r="AC1248" t="str">
        <f>IF(ISNUMBER(FIND("arbeid",Methode_Keuze)),"",IF(ISNUMBER(FIND("arbeid",Methode_Keuze)),"",IF(Tb_Activiteiten[[#This Row],[Projectmedewerker]]=1,Tb_Activiteiten[[#Headers],[Projectmedewerker]],"")))</f>
        <v/>
      </c>
      <c r="AD1248" t="str">
        <f>IF(ISNUMBER(FIND("arbeid",Methode_Keuze)),"",IF(ISNUMBER(FIND("arbeid",Methode_Keuze)),"",IF(Tb_Activiteiten[[#This Row],[Landbouwer]]=1,Tb_Activiteiten[[#Headers],[Landbouwer]],"")))</f>
        <v/>
      </c>
      <c r="AE1248" t="str">
        <f>IF(ISNUMBER(FIND("arbeid",Methode_Keuze)),"",IF(ISNUMBER(FIND("arbeid",Methode_Keuze)),"",IF(Tb_Activiteiten[[#This Row],[Adviseur]]=1,Tb_Activiteiten[[#Headers],[Adviseur]],"")))</f>
        <v/>
      </c>
      <c r="AF1248" t="str">
        <f>IF(ISNUMBER(FIND("arbeid",Methode_Keuze)),"",IF(ISNUMBER(FIND("arbeid",Methode_Keuze)),"",IF(Tb_Activiteiten[[#This Row],[Projectleider/Expert]]=1,Tb_Activiteiten[[#Headers],[Projectleider/Expert]],"")))</f>
        <v/>
      </c>
      <c r="AG1248" t="str">
        <f>IF(ISNUMBER(FIND("arbeid",Methode_Keuze)),"",IF(ISNUMBER(FIND("arbeid",Methode_Keuze)),"",IF(Tb_Activiteiten[[#This Row],[Arbeidskosten]]=1,Tb_Activiteiten[[#Headers],[Arbeidskosten]],"")))</f>
        <v/>
      </c>
      <c r="AH1248" t="str">
        <f>IF(ISNUMBER(FIND("arbeid",Methode_Keuze)),"",IF(ISNUMBER(FIND("arbeid",Methode_Keuze)),"",IF(Tb_Activiteiten[[#This Row],[Arbeidskosten op basis van IKS]]=1,Tb_Activiteiten[[#Headers],[Arbeidskosten op basis van IKS]],"")))</f>
        <v/>
      </c>
      <c r="AI1248" t="str">
        <f>IF(ISNUMBER(FIND("overige",Methode_Keuze)),"",IF(Tb_Activiteiten[[#This Row],[Kosten derden exclusief btw]]=1,Tb_Activiteiten[[#Headers],[Kosten derden exclusief btw]],""))</f>
        <v/>
      </c>
      <c r="AJ1248" t="str">
        <f>IF(ISNUMBER(FIND("overige",Methode_Keuze)),"",IF(Tb_Activiteiten[[#This Row],[Niet verrekenbare btw]]=1,Tb_Activiteiten[[#Headers],[Niet verrekenbare btw]],""))</f>
        <v/>
      </c>
      <c r="AK1248" t="str">
        <f>IF(ISNUMBER(FIND("overige",Methode_Keuze)),"",IF(Tb_Activiteiten[[#This Row],[Grondkosten]]=1,Tb_Activiteiten[[#Headers],[Grondkosten]],""))</f>
        <v/>
      </c>
      <c r="AL1248" t="str">
        <f>IF(ISNUMBER(FIND("overige",Methode_Keuze)),"",IF(Tb_Activiteiten[[#This Row],[Bijdrage in natura (overige)]]=1,Tb_Activiteiten[[#Headers],[Bijdrage in natura (overige)]],""))</f>
        <v/>
      </c>
      <c r="AM1248" t="str">
        <f>IF(ISNUMBER(FIND("overige",Methode_Keuze)),"",IF(Tb_Activiteiten[[#This Row],[Bijdrage in natura (vrijwilligers)]]=1,Tb_Activiteiten[[#Headers],[Bijdrage in natura (vrijwilligers)]],""))</f>
        <v/>
      </c>
      <c r="AN1248" t="str">
        <f>IF(ISNUMBER(FIND("overige",Methode_Keuze)),"",IF(Tb_Activiteiten[[#This Row],[Afschrijvingskosten]]=1,Tb_Activiteiten[[#Headers],[Afschrijvingskosten]],""))</f>
        <v/>
      </c>
    </row>
    <row r="1249" spans="1:40" x14ac:dyDescent="0.25">
      <c r="A1249" s="192"/>
      <c r="B1249" s="192"/>
      <c r="C1249" s="192"/>
      <c r="D1249" s="192"/>
      <c r="E1249" s="192"/>
      <c r="F1249" s="192"/>
      <c r="G1249" s="192"/>
      <c r="L1249" s="71"/>
      <c r="N1249" t="str">
        <f>IFERROR(IF(VLOOKUP(Tb_Activiteiten[[#This Row],[Openstelling]],Tb_Openstelling[],2,0)=1,1,""),"")</f>
        <v/>
      </c>
      <c r="AA1249" t="str">
        <f>IF(ISNUMBER(FIND("arbeid",Methode_Keuze)),"",IF(ISNUMBER(FIND("arbeid",Methode_Keuze)),"",IF(Tb_Activiteiten[[#This Row],[Loonkosten]]=1,Tb_Activiteiten[[#Headers],[Loonkosten]],"")))</f>
        <v/>
      </c>
      <c r="AB1249" t="str">
        <f>IF(ISNUMBER(FIND("arbeid",Methode_Keuze)),"",IF(ISNUMBER(FIND("arbeid",Methode_Keuze)),"",IF(Tb_Activiteiten[[#This Row],[Eigen arbeid]]=1,Tb_Activiteiten[[#Headers],[Eigen arbeid]],"")))</f>
        <v/>
      </c>
      <c r="AC1249" t="str">
        <f>IF(ISNUMBER(FIND("arbeid",Methode_Keuze)),"",IF(ISNUMBER(FIND("arbeid",Methode_Keuze)),"",IF(Tb_Activiteiten[[#This Row],[Projectmedewerker]]=1,Tb_Activiteiten[[#Headers],[Projectmedewerker]],"")))</f>
        <v/>
      </c>
      <c r="AD1249" t="str">
        <f>IF(ISNUMBER(FIND("arbeid",Methode_Keuze)),"",IF(ISNUMBER(FIND("arbeid",Methode_Keuze)),"",IF(Tb_Activiteiten[[#This Row],[Landbouwer]]=1,Tb_Activiteiten[[#Headers],[Landbouwer]],"")))</f>
        <v/>
      </c>
      <c r="AE1249" t="str">
        <f>IF(ISNUMBER(FIND("arbeid",Methode_Keuze)),"",IF(ISNUMBER(FIND("arbeid",Methode_Keuze)),"",IF(Tb_Activiteiten[[#This Row],[Adviseur]]=1,Tb_Activiteiten[[#Headers],[Adviseur]],"")))</f>
        <v/>
      </c>
      <c r="AF1249" t="str">
        <f>IF(ISNUMBER(FIND("arbeid",Methode_Keuze)),"",IF(ISNUMBER(FIND("arbeid",Methode_Keuze)),"",IF(Tb_Activiteiten[[#This Row],[Projectleider/Expert]]=1,Tb_Activiteiten[[#Headers],[Projectleider/Expert]],"")))</f>
        <v/>
      </c>
      <c r="AG1249" t="str">
        <f>IF(ISNUMBER(FIND("arbeid",Methode_Keuze)),"",IF(ISNUMBER(FIND("arbeid",Methode_Keuze)),"",IF(Tb_Activiteiten[[#This Row],[Arbeidskosten]]=1,Tb_Activiteiten[[#Headers],[Arbeidskosten]],"")))</f>
        <v/>
      </c>
      <c r="AH1249" t="str">
        <f>IF(ISNUMBER(FIND("arbeid",Methode_Keuze)),"",IF(ISNUMBER(FIND("arbeid",Methode_Keuze)),"",IF(Tb_Activiteiten[[#This Row],[Arbeidskosten op basis van IKS]]=1,Tb_Activiteiten[[#Headers],[Arbeidskosten op basis van IKS]],"")))</f>
        <v/>
      </c>
      <c r="AI1249" t="str">
        <f>IF(ISNUMBER(FIND("overige",Methode_Keuze)),"",IF(Tb_Activiteiten[[#This Row],[Kosten derden exclusief btw]]=1,Tb_Activiteiten[[#Headers],[Kosten derden exclusief btw]],""))</f>
        <v/>
      </c>
      <c r="AJ1249" t="str">
        <f>IF(ISNUMBER(FIND("overige",Methode_Keuze)),"",IF(Tb_Activiteiten[[#This Row],[Niet verrekenbare btw]]=1,Tb_Activiteiten[[#Headers],[Niet verrekenbare btw]],""))</f>
        <v/>
      </c>
      <c r="AK1249" t="str">
        <f>IF(ISNUMBER(FIND("overige",Methode_Keuze)),"",IF(Tb_Activiteiten[[#This Row],[Grondkosten]]=1,Tb_Activiteiten[[#Headers],[Grondkosten]],""))</f>
        <v/>
      </c>
      <c r="AL1249" t="str">
        <f>IF(ISNUMBER(FIND("overige",Methode_Keuze)),"",IF(Tb_Activiteiten[[#This Row],[Bijdrage in natura (overige)]]=1,Tb_Activiteiten[[#Headers],[Bijdrage in natura (overige)]],""))</f>
        <v/>
      </c>
      <c r="AM1249" t="str">
        <f>IF(ISNUMBER(FIND("overige",Methode_Keuze)),"",IF(Tb_Activiteiten[[#This Row],[Bijdrage in natura (vrijwilligers)]]=1,Tb_Activiteiten[[#Headers],[Bijdrage in natura (vrijwilligers)]],""))</f>
        <v/>
      </c>
      <c r="AN1249" t="str">
        <f>IF(ISNUMBER(FIND("overige",Methode_Keuze)),"",IF(Tb_Activiteiten[[#This Row],[Afschrijvingskosten]]=1,Tb_Activiteiten[[#Headers],[Afschrijvingskosten]],""))</f>
        <v/>
      </c>
    </row>
    <row r="1250" spans="1:40" x14ac:dyDescent="0.25">
      <c r="A1250" s="192"/>
      <c r="B1250" s="192"/>
      <c r="C1250" s="192"/>
      <c r="D1250" s="192"/>
      <c r="E1250" s="192"/>
      <c r="F1250" s="192"/>
      <c r="G1250" s="192"/>
      <c r="L1250" s="71"/>
      <c r="N1250" t="str">
        <f>IFERROR(IF(VLOOKUP(Tb_Activiteiten[[#This Row],[Openstelling]],Tb_Openstelling[],2,0)=1,1,""),"")</f>
        <v/>
      </c>
      <c r="AA1250" t="str">
        <f>IF(ISNUMBER(FIND("arbeid",Methode_Keuze)),"",IF(ISNUMBER(FIND("arbeid",Methode_Keuze)),"",IF(Tb_Activiteiten[[#This Row],[Loonkosten]]=1,Tb_Activiteiten[[#Headers],[Loonkosten]],"")))</f>
        <v/>
      </c>
      <c r="AB1250" t="str">
        <f>IF(ISNUMBER(FIND("arbeid",Methode_Keuze)),"",IF(ISNUMBER(FIND("arbeid",Methode_Keuze)),"",IF(Tb_Activiteiten[[#This Row],[Eigen arbeid]]=1,Tb_Activiteiten[[#Headers],[Eigen arbeid]],"")))</f>
        <v/>
      </c>
      <c r="AC1250" t="str">
        <f>IF(ISNUMBER(FIND("arbeid",Methode_Keuze)),"",IF(ISNUMBER(FIND("arbeid",Methode_Keuze)),"",IF(Tb_Activiteiten[[#This Row],[Projectmedewerker]]=1,Tb_Activiteiten[[#Headers],[Projectmedewerker]],"")))</f>
        <v/>
      </c>
      <c r="AD1250" t="str">
        <f>IF(ISNUMBER(FIND("arbeid",Methode_Keuze)),"",IF(ISNUMBER(FIND("arbeid",Methode_Keuze)),"",IF(Tb_Activiteiten[[#This Row],[Landbouwer]]=1,Tb_Activiteiten[[#Headers],[Landbouwer]],"")))</f>
        <v/>
      </c>
      <c r="AE1250" t="str">
        <f>IF(ISNUMBER(FIND("arbeid",Methode_Keuze)),"",IF(ISNUMBER(FIND("arbeid",Methode_Keuze)),"",IF(Tb_Activiteiten[[#This Row],[Adviseur]]=1,Tb_Activiteiten[[#Headers],[Adviseur]],"")))</f>
        <v/>
      </c>
      <c r="AF1250" t="str">
        <f>IF(ISNUMBER(FIND("arbeid",Methode_Keuze)),"",IF(ISNUMBER(FIND("arbeid",Methode_Keuze)),"",IF(Tb_Activiteiten[[#This Row],[Projectleider/Expert]]=1,Tb_Activiteiten[[#Headers],[Projectleider/Expert]],"")))</f>
        <v/>
      </c>
      <c r="AG1250" t="str">
        <f>IF(ISNUMBER(FIND("arbeid",Methode_Keuze)),"",IF(ISNUMBER(FIND("arbeid",Methode_Keuze)),"",IF(Tb_Activiteiten[[#This Row],[Arbeidskosten]]=1,Tb_Activiteiten[[#Headers],[Arbeidskosten]],"")))</f>
        <v/>
      </c>
      <c r="AH1250" t="str">
        <f>IF(ISNUMBER(FIND("arbeid",Methode_Keuze)),"",IF(ISNUMBER(FIND("arbeid",Methode_Keuze)),"",IF(Tb_Activiteiten[[#This Row],[Arbeidskosten op basis van IKS]]=1,Tb_Activiteiten[[#Headers],[Arbeidskosten op basis van IKS]],"")))</f>
        <v/>
      </c>
      <c r="AI1250" t="str">
        <f>IF(ISNUMBER(FIND("overige",Methode_Keuze)),"",IF(Tb_Activiteiten[[#This Row],[Kosten derden exclusief btw]]=1,Tb_Activiteiten[[#Headers],[Kosten derden exclusief btw]],""))</f>
        <v/>
      </c>
      <c r="AJ1250" t="str">
        <f>IF(ISNUMBER(FIND("overige",Methode_Keuze)),"",IF(Tb_Activiteiten[[#This Row],[Niet verrekenbare btw]]=1,Tb_Activiteiten[[#Headers],[Niet verrekenbare btw]],""))</f>
        <v/>
      </c>
      <c r="AK1250" t="str">
        <f>IF(ISNUMBER(FIND("overige",Methode_Keuze)),"",IF(Tb_Activiteiten[[#This Row],[Grondkosten]]=1,Tb_Activiteiten[[#Headers],[Grondkosten]],""))</f>
        <v/>
      </c>
      <c r="AL1250" t="str">
        <f>IF(ISNUMBER(FIND("overige",Methode_Keuze)),"",IF(Tb_Activiteiten[[#This Row],[Bijdrage in natura (overige)]]=1,Tb_Activiteiten[[#Headers],[Bijdrage in natura (overige)]],""))</f>
        <v/>
      </c>
      <c r="AM1250" t="str">
        <f>IF(ISNUMBER(FIND("overige",Methode_Keuze)),"",IF(Tb_Activiteiten[[#This Row],[Bijdrage in natura (vrijwilligers)]]=1,Tb_Activiteiten[[#Headers],[Bijdrage in natura (vrijwilligers)]],""))</f>
        <v/>
      </c>
      <c r="AN1250" t="str">
        <f>IF(ISNUMBER(FIND("overige",Methode_Keuze)),"",IF(Tb_Activiteiten[[#This Row],[Afschrijvingskosten]]=1,Tb_Activiteiten[[#Headers],[Afschrijvingskosten]],""))</f>
        <v/>
      </c>
    </row>
    <row r="1251" spans="1:40" x14ac:dyDescent="0.25">
      <c r="A1251" s="192"/>
      <c r="B1251" s="192"/>
      <c r="C1251" s="192"/>
      <c r="D1251" s="192"/>
      <c r="E1251" s="192"/>
      <c r="F1251" s="192"/>
      <c r="G1251" s="192"/>
      <c r="L1251" s="71"/>
      <c r="N1251" t="str">
        <f>IFERROR(IF(VLOOKUP(Tb_Activiteiten[[#This Row],[Openstelling]],Tb_Openstelling[],2,0)=1,1,""),"")</f>
        <v/>
      </c>
      <c r="AA1251" t="str">
        <f>IF(ISNUMBER(FIND("arbeid",Methode_Keuze)),"",IF(ISNUMBER(FIND("arbeid",Methode_Keuze)),"",IF(Tb_Activiteiten[[#This Row],[Loonkosten]]=1,Tb_Activiteiten[[#Headers],[Loonkosten]],"")))</f>
        <v/>
      </c>
      <c r="AB1251" t="str">
        <f>IF(ISNUMBER(FIND("arbeid",Methode_Keuze)),"",IF(ISNUMBER(FIND("arbeid",Methode_Keuze)),"",IF(Tb_Activiteiten[[#This Row],[Eigen arbeid]]=1,Tb_Activiteiten[[#Headers],[Eigen arbeid]],"")))</f>
        <v/>
      </c>
      <c r="AC1251" t="str">
        <f>IF(ISNUMBER(FIND("arbeid",Methode_Keuze)),"",IF(ISNUMBER(FIND("arbeid",Methode_Keuze)),"",IF(Tb_Activiteiten[[#This Row],[Projectmedewerker]]=1,Tb_Activiteiten[[#Headers],[Projectmedewerker]],"")))</f>
        <v/>
      </c>
      <c r="AD1251" t="str">
        <f>IF(ISNUMBER(FIND("arbeid",Methode_Keuze)),"",IF(ISNUMBER(FIND("arbeid",Methode_Keuze)),"",IF(Tb_Activiteiten[[#This Row],[Landbouwer]]=1,Tb_Activiteiten[[#Headers],[Landbouwer]],"")))</f>
        <v/>
      </c>
      <c r="AE1251" t="str">
        <f>IF(ISNUMBER(FIND("arbeid",Methode_Keuze)),"",IF(ISNUMBER(FIND("arbeid",Methode_Keuze)),"",IF(Tb_Activiteiten[[#This Row],[Adviseur]]=1,Tb_Activiteiten[[#Headers],[Adviseur]],"")))</f>
        <v/>
      </c>
      <c r="AF1251" t="str">
        <f>IF(ISNUMBER(FIND("arbeid",Methode_Keuze)),"",IF(ISNUMBER(FIND("arbeid",Methode_Keuze)),"",IF(Tb_Activiteiten[[#This Row],[Projectleider/Expert]]=1,Tb_Activiteiten[[#Headers],[Projectleider/Expert]],"")))</f>
        <v/>
      </c>
      <c r="AG1251" t="str">
        <f>IF(ISNUMBER(FIND("arbeid",Methode_Keuze)),"",IF(ISNUMBER(FIND("arbeid",Methode_Keuze)),"",IF(Tb_Activiteiten[[#This Row],[Arbeidskosten]]=1,Tb_Activiteiten[[#Headers],[Arbeidskosten]],"")))</f>
        <v/>
      </c>
      <c r="AH1251" t="str">
        <f>IF(ISNUMBER(FIND("arbeid",Methode_Keuze)),"",IF(ISNUMBER(FIND("arbeid",Methode_Keuze)),"",IF(Tb_Activiteiten[[#This Row],[Arbeidskosten op basis van IKS]]=1,Tb_Activiteiten[[#Headers],[Arbeidskosten op basis van IKS]],"")))</f>
        <v/>
      </c>
      <c r="AI1251" t="str">
        <f>IF(ISNUMBER(FIND("overige",Methode_Keuze)),"",IF(Tb_Activiteiten[[#This Row],[Kosten derden exclusief btw]]=1,Tb_Activiteiten[[#Headers],[Kosten derden exclusief btw]],""))</f>
        <v/>
      </c>
      <c r="AJ1251" t="str">
        <f>IF(ISNUMBER(FIND("overige",Methode_Keuze)),"",IF(Tb_Activiteiten[[#This Row],[Niet verrekenbare btw]]=1,Tb_Activiteiten[[#Headers],[Niet verrekenbare btw]],""))</f>
        <v/>
      </c>
      <c r="AK1251" t="str">
        <f>IF(ISNUMBER(FIND("overige",Methode_Keuze)),"",IF(Tb_Activiteiten[[#This Row],[Grondkosten]]=1,Tb_Activiteiten[[#Headers],[Grondkosten]],""))</f>
        <v/>
      </c>
      <c r="AL1251" t="str">
        <f>IF(ISNUMBER(FIND("overige",Methode_Keuze)),"",IF(Tb_Activiteiten[[#This Row],[Bijdrage in natura (overige)]]=1,Tb_Activiteiten[[#Headers],[Bijdrage in natura (overige)]],""))</f>
        <v/>
      </c>
      <c r="AM1251" t="str">
        <f>IF(ISNUMBER(FIND("overige",Methode_Keuze)),"",IF(Tb_Activiteiten[[#This Row],[Bijdrage in natura (vrijwilligers)]]=1,Tb_Activiteiten[[#Headers],[Bijdrage in natura (vrijwilligers)]],""))</f>
        <v/>
      </c>
      <c r="AN1251" t="str">
        <f>IF(ISNUMBER(FIND("overige",Methode_Keuze)),"",IF(Tb_Activiteiten[[#This Row],[Afschrijvingskosten]]=1,Tb_Activiteiten[[#Headers],[Afschrijvingskosten]],""))</f>
        <v/>
      </c>
    </row>
    <row r="1252" spans="1:40" x14ac:dyDescent="0.25">
      <c r="A1252" s="192"/>
      <c r="B1252" s="192"/>
      <c r="C1252" s="192"/>
      <c r="D1252" s="192"/>
      <c r="E1252" s="192"/>
      <c r="F1252" s="192"/>
      <c r="G1252" s="192"/>
      <c r="L1252" s="71"/>
      <c r="N1252" t="str">
        <f>IFERROR(IF(VLOOKUP(Tb_Activiteiten[[#This Row],[Openstelling]],Tb_Openstelling[],2,0)=1,1,""),"")</f>
        <v/>
      </c>
      <c r="AA1252" t="str">
        <f>IF(ISNUMBER(FIND("arbeid",Methode_Keuze)),"",IF(ISNUMBER(FIND("arbeid",Methode_Keuze)),"",IF(Tb_Activiteiten[[#This Row],[Loonkosten]]=1,Tb_Activiteiten[[#Headers],[Loonkosten]],"")))</f>
        <v/>
      </c>
      <c r="AB1252" t="str">
        <f>IF(ISNUMBER(FIND("arbeid",Methode_Keuze)),"",IF(ISNUMBER(FIND("arbeid",Methode_Keuze)),"",IF(Tb_Activiteiten[[#This Row],[Eigen arbeid]]=1,Tb_Activiteiten[[#Headers],[Eigen arbeid]],"")))</f>
        <v/>
      </c>
      <c r="AC1252" t="str">
        <f>IF(ISNUMBER(FIND("arbeid",Methode_Keuze)),"",IF(ISNUMBER(FIND("arbeid",Methode_Keuze)),"",IF(Tb_Activiteiten[[#This Row],[Projectmedewerker]]=1,Tb_Activiteiten[[#Headers],[Projectmedewerker]],"")))</f>
        <v/>
      </c>
      <c r="AD1252" t="str">
        <f>IF(ISNUMBER(FIND("arbeid",Methode_Keuze)),"",IF(ISNUMBER(FIND("arbeid",Methode_Keuze)),"",IF(Tb_Activiteiten[[#This Row],[Landbouwer]]=1,Tb_Activiteiten[[#Headers],[Landbouwer]],"")))</f>
        <v/>
      </c>
      <c r="AE1252" t="str">
        <f>IF(ISNUMBER(FIND("arbeid",Methode_Keuze)),"",IF(ISNUMBER(FIND("arbeid",Methode_Keuze)),"",IF(Tb_Activiteiten[[#This Row],[Adviseur]]=1,Tb_Activiteiten[[#Headers],[Adviseur]],"")))</f>
        <v/>
      </c>
      <c r="AF1252" t="str">
        <f>IF(ISNUMBER(FIND("arbeid",Methode_Keuze)),"",IF(ISNUMBER(FIND("arbeid",Methode_Keuze)),"",IF(Tb_Activiteiten[[#This Row],[Projectleider/Expert]]=1,Tb_Activiteiten[[#Headers],[Projectleider/Expert]],"")))</f>
        <v/>
      </c>
      <c r="AG1252" t="str">
        <f>IF(ISNUMBER(FIND("arbeid",Methode_Keuze)),"",IF(ISNUMBER(FIND("arbeid",Methode_Keuze)),"",IF(Tb_Activiteiten[[#This Row],[Arbeidskosten]]=1,Tb_Activiteiten[[#Headers],[Arbeidskosten]],"")))</f>
        <v/>
      </c>
      <c r="AH1252" t="str">
        <f>IF(ISNUMBER(FIND("arbeid",Methode_Keuze)),"",IF(ISNUMBER(FIND("arbeid",Methode_Keuze)),"",IF(Tb_Activiteiten[[#This Row],[Arbeidskosten op basis van IKS]]=1,Tb_Activiteiten[[#Headers],[Arbeidskosten op basis van IKS]],"")))</f>
        <v/>
      </c>
      <c r="AI1252" t="str">
        <f>IF(ISNUMBER(FIND("overige",Methode_Keuze)),"",IF(Tb_Activiteiten[[#This Row],[Kosten derden exclusief btw]]=1,Tb_Activiteiten[[#Headers],[Kosten derden exclusief btw]],""))</f>
        <v/>
      </c>
      <c r="AJ1252" t="str">
        <f>IF(ISNUMBER(FIND("overige",Methode_Keuze)),"",IF(Tb_Activiteiten[[#This Row],[Niet verrekenbare btw]]=1,Tb_Activiteiten[[#Headers],[Niet verrekenbare btw]],""))</f>
        <v/>
      </c>
      <c r="AK1252" t="str">
        <f>IF(ISNUMBER(FIND("overige",Methode_Keuze)),"",IF(Tb_Activiteiten[[#This Row],[Grondkosten]]=1,Tb_Activiteiten[[#Headers],[Grondkosten]],""))</f>
        <v/>
      </c>
      <c r="AL1252" t="str">
        <f>IF(ISNUMBER(FIND("overige",Methode_Keuze)),"",IF(Tb_Activiteiten[[#This Row],[Bijdrage in natura (overige)]]=1,Tb_Activiteiten[[#Headers],[Bijdrage in natura (overige)]],""))</f>
        <v/>
      </c>
      <c r="AM1252" t="str">
        <f>IF(ISNUMBER(FIND("overige",Methode_Keuze)),"",IF(Tb_Activiteiten[[#This Row],[Bijdrage in natura (vrijwilligers)]]=1,Tb_Activiteiten[[#Headers],[Bijdrage in natura (vrijwilligers)]],""))</f>
        <v/>
      </c>
      <c r="AN1252" t="str">
        <f>IF(ISNUMBER(FIND("overige",Methode_Keuze)),"",IF(Tb_Activiteiten[[#This Row],[Afschrijvingskosten]]=1,Tb_Activiteiten[[#Headers],[Afschrijvingskosten]],""))</f>
        <v/>
      </c>
    </row>
    <row r="1253" spans="1:40" x14ac:dyDescent="0.25">
      <c r="A1253" s="192"/>
      <c r="B1253" s="192"/>
      <c r="C1253" s="192"/>
      <c r="D1253" s="192"/>
      <c r="E1253" s="192"/>
      <c r="F1253" s="192"/>
      <c r="G1253" s="192"/>
      <c r="L1253" s="71"/>
      <c r="N1253" t="str">
        <f>IFERROR(IF(VLOOKUP(Tb_Activiteiten[[#This Row],[Openstelling]],Tb_Openstelling[],2,0)=1,1,""),"")</f>
        <v/>
      </c>
      <c r="AA1253" t="str">
        <f>IF(ISNUMBER(FIND("arbeid",Methode_Keuze)),"",IF(ISNUMBER(FIND("arbeid",Methode_Keuze)),"",IF(Tb_Activiteiten[[#This Row],[Loonkosten]]=1,Tb_Activiteiten[[#Headers],[Loonkosten]],"")))</f>
        <v/>
      </c>
      <c r="AB1253" t="str">
        <f>IF(ISNUMBER(FIND("arbeid",Methode_Keuze)),"",IF(ISNUMBER(FIND("arbeid",Methode_Keuze)),"",IF(Tb_Activiteiten[[#This Row],[Eigen arbeid]]=1,Tb_Activiteiten[[#Headers],[Eigen arbeid]],"")))</f>
        <v/>
      </c>
      <c r="AC1253" t="str">
        <f>IF(ISNUMBER(FIND("arbeid",Methode_Keuze)),"",IF(ISNUMBER(FIND("arbeid",Methode_Keuze)),"",IF(Tb_Activiteiten[[#This Row],[Projectmedewerker]]=1,Tb_Activiteiten[[#Headers],[Projectmedewerker]],"")))</f>
        <v/>
      </c>
      <c r="AD1253" t="str">
        <f>IF(ISNUMBER(FIND("arbeid",Methode_Keuze)),"",IF(ISNUMBER(FIND("arbeid",Methode_Keuze)),"",IF(Tb_Activiteiten[[#This Row],[Landbouwer]]=1,Tb_Activiteiten[[#Headers],[Landbouwer]],"")))</f>
        <v/>
      </c>
      <c r="AE1253" t="str">
        <f>IF(ISNUMBER(FIND("arbeid",Methode_Keuze)),"",IF(ISNUMBER(FIND("arbeid",Methode_Keuze)),"",IF(Tb_Activiteiten[[#This Row],[Adviseur]]=1,Tb_Activiteiten[[#Headers],[Adviseur]],"")))</f>
        <v/>
      </c>
      <c r="AF1253" t="str">
        <f>IF(ISNUMBER(FIND("arbeid",Methode_Keuze)),"",IF(ISNUMBER(FIND("arbeid",Methode_Keuze)),"",IF(Tb_Activiteiten[[#This Row],[Projectleider/Expert]]=1,Tb_Activiteiten[[#Headers],[Projectleider/Expert]],"")))</f>
        <v/>
      </c>
      <c r="AG1253" t="str">
        <f>IF(ISNUMBER(FIND("arbeid",Methode_Keuze)),"",IF(ISNUMBER(FIND("arbeid",Methode_Keuze)),"",IF(Tb_Activiteiten[[#This Row],[Arbeidskosten]]=1,Tb_Activiteiten[[#Headers],[Arbeidskosten]],"")))</f>
        <v/>
      </c>
      <c r="AH1253" t="str">
        <f>IF(ISNUMBER(FIND("arbeid",Methode_Keuze)),"",IF(ISNUMBER(FIND("arbeid",Methode_Keuze)),"",IF(Tb_Activiteiten[[#This Row],[Arbeidskosten op basis van IKS]]=1,Tb_Activiteiten[[#Headers],[Arbeidskosten op basis van IKS]],"")))</f>
        <v/>
      </c>
      <c r="AI1253" t="str">
        <f>IF(ISNUMBER(FIND("overige",Methode_Keuze)),"",IF(Tb_Activiteiten[[#This Row],[Kosten derden exclusief btw]]=1,Tb_Activiteiten[[#Headers],[Kosten derden exclusief btw]],""))</f>
        <v/>
      </c>
      <c r="AJ1253" t="str">
        <f>IF(ISNUMBER(FIND("overige",Methode_Keuze)),"",IF(Tb_Activiteiten[[#This Row],[Niet verrekenbare btw]]=1,Tb_Activiteiten[[#Headers],[Niet verrekenbare btw]],""))</f>
        <v/>
      </c>
      <c r="AK1253" t="str">
        <f>IF(ISNUMBER(FIND("overige",Methode_Keuze)),"",IF(Tb_Activiteiten[[#This Row],[Grondkosten]]=1,Tb_Activiteiten[[#Headers],[Grondkosten]],""))</f>
        <v/>
      </c>
      <c r="AL1253" t="str">
        <f>IF(ISNUMBER(FIND("overige",Methode_Keuze)),"",IF(Tb_Activiteiten[[#This Row],[Bijdrage in natura (overige)]]=1,Tb_Activiteiten[[#Headers],[Bijdrage in natura (overige)]],""))</f>
        <v/>
      </c>
      <c r="AM1253" t="str">
        <f>IF(ISNUMBER(FIND("overige",Methode_Keuze)),"",IF(Tb_Activiteiten[[#This Row],[Bijdrage in natura (vrijwilligers)]]=1,Tb_Activiteiten[[#Headers],[Bijdrage in natura (vrijwilligers)]],""))</f>
        <v/>
      </c>
      <c r="AN1253" t="str">
        <f>IF(ISNUMBER(FIND("overige",Methode_Keuze)),"",IF(Tb_Activiteiten[[#This Row],[Afschrijvingskosten]]=1,Tb_Activiteiten[[#Headers],[Afschrijvingskosten]],""))</f>
        <v/>
      </c>
    </row>
    <row r="1254" spans="1:40" x14ac:dyDescent="0.25">
      <c r="A1254" s="192"/>
      <c r="B1254" s="192"/>
      <c r="C1254" s="192"/>
      <c r="D1254" s="192"/>
      <c r="E1254" s="192"/>
      <c r="F1254" s="192"/>
      <c r="G1254" s="192"/>
      <c r="L1254" s="71"/>
      <c r="N1254" t="str">
        <f>IFERROR(IF(VLOOKUP(Tb_Activiteiten[[#This Row],[Openstelling]],Tb_Openstelling[],2,0)=1,1,""),"")</f>
        <v/>
      </c>
      <c r="AA1254" t="str">
        <f>IF(ISNUMBER(FIND("arbeid",Methode_Keuze)),"",IF(ISNUMBER(FIND("arbeid",Methode_Keuze)),"",IF(Tb_Activiteiten[[#This Row],[Loonkosten]]=1,Tb_Activiteiten[[#Headers],[Loonkosten]],"")))</f>
        <v/>
      </c>
      <c r="AB1254" t="str">
        <f>IF(ISNUMBER(FIND("arbeid",Methode_Keuze)),"",IF(ISNUMBER(FIND("arbeid",Methode_Keuze)),"",IF(Tb_Activiteiten[[#This Row],[Eigen arbeid]]=1,Tb_Activiteiten[[#Headers],[Eigen arbeid]],"")))</f>
        <v/>
      </c>
      <c r="AC1254" t="str">
        <f>IF(ISNUMBER(FIND("arbeid",Methode_Keuze)),"",IF(ISNUMBER(FIND("arbeid",Methode_Keuze)),"",IF(Tb_Activiteiten[[#This Row],[Projectmedewerker]]=1,Tb_Activiteiten[[#Headers],[Projectmedewerker]],"")))</f>
        <v/>
      </c>
      <c r="AD1254" t="str">
        <f>IF(ISNUMBER(FIND("arbeid",Methode_Keuze)),"",IF(ISNUMBER(FIND("arbeid",Methode_Keuze)),"",IF(Tb_Activiteiten[[#This Row],[Landbouwer]]=1,Tb_Activiteiten[[#Headers],[Landbouwer]],"")))</f>
        <v/>
      </c>
      <c r="AE1254" t="str">
        <f>IF(ISNUMBER(FIND("arbeid",Methode_Keuze)),"",IF(ISNUMBER(FIND("arbeid",Methode_Keuze)),"",IF(Tb_Activiteiten[[#This Row],[Adviseur]]=1,Tb_Activiteiten[[#Headers],[Adviseur]],"")))</f>
        <v/>
      </c>
      <c r="AF1254" t="str">
        <f>IF(ISNUMBER(FIND("arbeid",Methode_Keuze)),"",IF(ISNUMBER(FIND("arbeid",Methode_Keuze)),"",IF(Tb_Activiteiten[[#This Row],[Projectleider/Expert]]=1,Tb_Activiteiten[[#Headers],[Projectleider/Expert]],"")))</f>
        <v/>
      </c>
      <c r="AG1254" t="str">
        <f>IF(ISNUMBER(FIND("arbeid",Methode_Keuze)),"",IF(ISNUMBER(FIND("arbeid",Methode_Keuze)),"",IF(Tb_Activiteiten[[#This Row],[Arbeidskosten]]=1,Tb_Activiteiten[[#Headers],[Arbeidskosten]],"")))</f>
        <v/>
      </c>
      <c r="AH1254" t="str">
        <f>IF(ISNUMBER(FIND("arbeid",Methode_Keuze)),"",IF(ISNUMBER(FIND("arbeid",Methode_Keuze)),"",IF(Tb_Activiteiten[[#This Row],[Arbeidskosten op basis van IKS]]=1,Tb_Activiteiten[[#Headers],[Arbeidskosten op basis van IKS]],"")))</f>
        <v/>
      </c>
      <c r="AI1254" t="str">
        <f>IF(ISNUMBER(FIND("overige",Methode_Keuze)),"",IF(Tb_Activiteiten[[#This Row],[Kosten derden exclusief btw]]=1,Tb_Activiteiten[[#Headers],[Kosten derden exclusief btw]],""))</f>
        <v/>
      </c>
      <c r="AJ1254" t="str">
        <f>IF(ISNUMBER(FIND("overige",Methode_Keuze)),"",IF(Tb_Activiteiten[[#This Row],[Niet verrekenbare btw]]=1,Tb_Activiteiten[[#Headers],[Niet verrekenbare btw]],""))</f>
        <v/>
      </c>
      <c r="AK1254" t="str">
        <f>IF(ISNUMBER(FIND("overige",Methode_Keuze)),"",IF(Tb_Activiteiten[[#This Row],[Grondkosten]]=1,Tb_Activiteiten[[#Headers],[Grondkosten]],""))</f>
        <v/>
      </c>
      <c r="AL1254" t="str">
        <f>IF(ISNUMBER(FIND("overige",Methode_Keuze)),"",IF(Tb_Activiteiten[[#This Row],[Bijdrage in natura (overige)]]=1,Tb_Activiteiten[[#Headers],[Bijdrage in natura (overige)]],""))</f>
        <v/>
      </c>
      <c r="AM1254" t="str">
        <f>IF(ISNUMBER(FIND("overige",Methode_Keuze)),"",IF(Tb_Activiteiten[[#This Row],[Bijdrage in natura (vrijwilligers)]]=1,Tb_Activiteiten[[#Headers],[Bijdrage in natura (vrijwilligers)]],""))</f>
        <v/>
      </c>
      <c r="AN1254" t="str">
        <f>IF(ISNUMBER(FIND("overige",Methode_Keuze)),"",IF(Tb_Activiteiten[[#This Row],[Afschrijvingskosten]]=1,Tb_Activiteiten[[#Headers],[Afschrijvingskosten]],""))</f>
        <v/>
      </c>
    </row>
    <row r="1255" spans="1:40" x14ac:dyDescent="0.25">
      <c r="A1255" s="192"/>
      <c r="B1255" s="192"/>
      <c r="C1255" s="192"/>
      <c r="D1255" s="192"/>
      <c r="E1255" s="192"/>
      <c r="F1255" s="192"/>
      <c r="G1255" s="192"/>
      <c r="L1255" s="71"/>
      <c r="N1255" t="str">
        <f>IFERROR(IF(VLOOKUP(Tb_Activiteiten[[#This Row],[Openstelling]],Tb_Openstelling[],2,0)=1,1,""),"")</f>
        <v/>
      </c>
      <c r="AA1255" t="str">
        <f>IF(ISNUMBER(FIND("arbeid",Methode_Keuze)),"",IF(ISNUMBER(FIND("arbeid",Methode_Keuze)),"",IF(Tb_Activiteiten[[#This Row],[Loonkosten]]=1,Tb_Activiteiten[[#Headers],[Loonkosten]],"")))</f>
        <v/>
      </c>
      <c r="AB1255" t="str">
        <f>IF(ISNUMBER(FIND("arbeid",Methode_Keuze)),"",IF(ISNUMBER(FIND("arbeid",Methode_Keuze)),"",IF(Tb_Activiteiten[[#This Row],[Eigen arbeid]]=1,Tb_Activiteiten[[#Headers],[Eigen arbeid]],"")))</f>
        <v/>
      </c>
      <c r="AC1255" t="str">
        <f>IF(ISNUMBER(FIND("arbeid",Methode_Keuze)),"",IF(ISNUMBER(FIND("arbeid",Methode_Keuze)),"",IF(Tb_Activiteiten[[#This Row],[Projectmedewerker]]=1,Tb_Activiteiten[[#Headers],[Projectmedewerker]],"")))</f>
        <v/>
      </c>
      <c r="AD1255" t="str">
        <f>IF(ISNUMBER(FIND("arbeid",Methode_Keuze)),"",IF(ISNUMBER(FIND("arbeid",Methode_Keuze)),"",IF(Tb_Activiteiten[[#This Row],[Landbouwer]]=1,Tb_Activiteiten[[#Headers],[Landbouwer]],"")))</f>
        <v/>
      </c>
      <c r="AE1255" t="str">
        <f>IF(ISNUMBER(FIND("arbeid",Methode_Keuze)),"",IF(ISNUMBER(FIND("arbeid",Methode_Keuze)),"",IF(Tb_Activiteiten[[#This Row],[Adviseur]]=1,Tb_Activiteiten[[#Headers],[Adviseur]],"")))</f>
        <v/>
      </c>
      <c r="AF1255" t="str">
        <f>IF(ISNUMBER(FIND("arbeid",Methode_Keuze)),"",IF(ISNUMBER(FIND("arbeid",Methode_Keuze)),"",IF(Tb_Activiteiten[[#This Row],[Projectleider/Expert]]=1,Tb_Activiteiten[[#Headers],[Projectleider/Expert]],"")))</f>
        <v/>
      </c>
      <c r="AG1255" t="str">
        <f>IF(ISNUMBER(FIND("arbeid",Methode_Keuze)),"",IF(ISNUMBER(FIND("arbeid",Methode_Keuze)),"",IF(Tb_Activiteiten[[#This Row],[Arbeidskosten]]=1,Tb_Activiteiten[[#Headers],[Arbeidskosten]],"")))</f>
        <v/>
      </c>
      <c r="AH1255" t="str">
        <f>IF(ISNUMBER(FIND("arbeid",Methode_Keuze)),"",IF(ISNUMBER(FIND("arbeid",Methode_Keuze)),"",IF(Tb_Activiteiten[[#This Row],[Arbeidskosten op basis van IKS]]=1,Tb_Activiteiten[[#Headers],[Arbeidskosten op basis van IKS]],"")))</f>
        <v/>
      </c>
      <c r="AI1255" t="str">
        <f>IF(ISNUMBER(FIND("overige",Methode_Keuze)),"",IF(Tb_Activiteiten[[#This Row],[Kosten derden exclusief btw]]=1,Tb_Activiteiten[[#Headers],[Kosten derden exclusief btw]],""))</f>
        <v/>
      </c>
      <c r="AJ1255" t="str">
        <f>IF(ISNUMBER(FIND("overige",Methode_Keuze)),"",IF(Tb_Activiteiten[[#This Row],[Niet verrekenbare btw]]=1,Tb_Activiteiten[[#Headers],[Niet verrekenbare btw]],""))</f>
        <v/>
      </c>
      <c r="AK1255" t="str">
        <f>IF(ISNUMBER(FIND("overige",Methode_Keuze)),"",IF(Tb_Activiteiten[[#This Row],[Grondkosten]]=1,Tb_Activiteiten[[#Headers],[Grondkosten]],""))</f>
        <v/>
      </c>
      <c r="AL1255" t="str">
        <f>IF(ISNUMBER(FIND("overige",Methode_Keuze)),"",IF(Tb_Activiteiten[[#This Row],[Bijdrage in natura (overige)]]=1,Tb_Activiteiten[[#Headers],[Bijdrage in natura (overige)]],""))</f>
        <v/>
      </c>
      <c r="AM1255" t="str">
        <f>IF(ISNUMBER(FIND("overige",Methode_Keuze)),"",IF(Tb_Activiteiten[[#This Row],[Bijdrage in natura (vrijwilligers)]]=1,Tb_Activiteiten[[#Headers],[Bijdrage in natura (vrijwilligers)]],""))</f>
        <v/>
      </c>
      <c r="AN1255" t="str">
        <f>IF(ISNUMBER(FIND("overige",Methode_Keuze)),"",IF(Tb_Activiteiten[[#This Row],[Afschrijvingskosten]]=1,Tb_Activiteiten[[#Headers],[Afschrijvingskosten]],""))</f>
        <v/>
      </c>
    </row>
    <row r="1256" spans="1:40" x14ac:dyDescent="0.25">
      <c r="A1256" s="192"/>
      <c r="B1256" s="192"/>
      <c r="C1256" s="192"/>
      <c r="D1256" s="192"/>
      <c r="E1256" s="192"/>
      <c r="F1256" s="192"/>
      <c r="G1256" s="192"/>
      <c r="L1256" s="71"/>
      <c r="N1256" t="str">
        <f>IFERROR(IF(VLOOKUP(Tb_Activiteiten[[#This Row],[Openstelling]],Tb_Openstelling[],2,0)=1,1,""),"")</f>
        <v/>
      </c>
      <c r="AA1256" t="str">
        <f>IF(ISNUMBER(FIND("arbeid",Methode_Keuze)),"",IF(ISNUMBER(FIND("arbeid",Methode_Keuze)),"",IF(Tb_Activiteiten[[#This Row],[Loonkosten]]=1,Tb_Activiteiten[[#Headers],[Loonkosten]],"")))</f>
        <v/>
      </c>
      <c r="AB1256" t="str">
        <f>IF(ISNUMBER(FIND("arbeid",Methode_Keuze)),"",IF(ISNUMBER(FIND("arbeid",Methode_Keuze)),"",IF(Tb_Activiteiten[[#This Row],[Eigen arbeid]]=1,Tb_Activiteiten[[#Headers],[Eigen arbeid]],"")))</f>
        <v/>
      </c>
      <c r="AC1256" t="str">
        <f>IF(ISNUMBER(FIND("arbeid",Methode_Keuze)),"",IF(ISNUMBER(FIND("arbeid",Methode_Keuze)),"",IF(Tb_Activiteiten[[#This Row],[Projectmedewerker]]=1,Tb_Activiteiten[[#Headers],[Projectmedewerker]],"")))</f>
        <v/>
      </c>
      <c r="AD1256" t="str">
        <f>IF(ISNUMBER(FIND("arbeid",Methode_Keuze)),"",IF(ISNUMBER(FIND("arbeid",Methode_Keuze)),"",IF(Tb_Activiteiten[[#This Row],[Landbouwer]]=1,Tb_Activiteiten[[#Headers],[Landbouwer]],"")))</f>
        <v/>
      </c>
      <c r="AE1256" t="str">
        <f>IF(ISNUMBER(FIND("arbeid",Methode_Keuze)),"",IF(ISNUMBER(FIND("arbeid",Methode_Keuze)),"",IF(Tb_Activiteiten[[#This Row],[Adviseur]]=1,Tb_Activiteiten[[#Headers],[Adviseur]],"")))</f>
        <v/>
      </c>
      <c r="AF1256" t="str">
        <f>IF(ISNUMBER(FIND("arbeid",Methode_Keuze)),"",IF(ISNUMBER(FIND("arbeid",Methode_Keuze)),"",IF(Tb_Activiteiten[[#This Row],[Projectleider/Expert]]=1,Tb_Activiteiten[[#Headers],[Projectleider/Expert]],"")))</f>
        <v/>
      </c>
      <c r="AG1256" t="str">
        <f>IF(ISNUMBER(FIND("arbeid",Methode_Keuze)),"",IF(ISNUMBER(FIND("arbeid",Methode_Keuze)),"",IF(Tb_Activiteiten[[#This Row],[Arbeidskosten]]=1,Tb_Activiteiten[[#Headers],[Arbeidskosten]],"")))</f>
        <v/>
      </c>
      <c r="AH1256" t="str">
        <f>IF(ISNUMBER(FIND("arbeid",Methode_Keuze)),"",IF(ISNUMBER(FIND("arbeid",Methode_Keuze)),"",IF(Tb_Activiteiten[[#This Row],[Arbeidskosten op basis van IKS]]=1,Tb_Activiteiten[[#Headers],[Arbeidskosten op basis van IKS]],"")))</f>
        <v/>
      </c>
      <c r="AI1256" t="str">
        <f>IF(ISNUMBER(FIND("overige",Methode_Keuze)),"",IF(Tb_Activiteiten[[#This Row],[Kosten derden exclusief btw]]=1,Tb_Activiteiten[[#Headers],[Kosten derden exclusief btw]],""))</f>
        <v/>
      </c>
      <c r="AJ1256" t="str">
        <f>IF(ISNUMBER(FIND("overige",Methode_Keuze)),"",IF(Tb_Activiteiten[[#This Row],[Niet verrekenbare btw]]=1,Tb_Activiteiten[[#Headers],[Niet verrekenbare btw]],""))</f>
        <v/>
      </c>
      <c r="AK1256" t="str">
        <f>IF(ISNUMBER(FIND("overige",Methode_Keuze)),"",IF(Tb_Activiteiten[[#This Row],[Grondkosten]]=1,Tb_Activiteiten[[#Headers],[Grondkosten]],""))</f>
        <v/>
      </c>
      <c r="AL1256" t="str">
        <f>IF(ISNUMBER(FIND("overige",Methode_Keuze)),"",IF(Tb_Activiteiten[[#This Row],[Bijdrage in natura (overige)]]=1,Tb_Activiteiten[[#Headers],[Bijdrage in natura (overige)]],""))</f>
        <v/>
      </c>
      <c r="AM1256" t="str">
        <f>IF(ISNUMBER(FIND("overige",Methode_Keuze)),"",IF(Tb_Activiteiten[[#This Row],[Bijdrage in natura (vrijwilligers)]]=1,Tb_Activiteiten[[#Headers],[Bijdrage in natura (vrijwilligers)]],""))</f>
        <v/>
      </c>
      <c r="AN1256" t="str">
        <f>IF(ISNUMBER(FIND("overige",Methode_Keuze)),"",IF(Tb_Activiteiten[[#This Row],[Afschrijvingskosten]]=1,Tb_Activiteiten[[#Headers],[Afschrijvingskosten]],""))</f>
        <v/>
      </c>
    </row>
    <row r="1257" spans="1:40" x14ac:dyDescent="0.25">
      <c r="A1257" s="192"/>
      <c r="B1257" s="192"/>
      <c r="C1257" s="192"/>
      <c r="D1257" s="192"/>
      <c r="E1257" s="192"/>
      <c r="F1257" s="192"/>
      <c r="G1257" s="192"/>
      <c r="L1257" s="71"/>
      <c r="N1257" t="str">
        <f>IFERROR(IF(VLOOKUP(Tb_Activiteiten[[#This Row],[Openstelling]],Tb_Openstelling[],2,0)=1,1,""),"")</f>
        <v/>
      </c>
      <c r="AA1257" t="str">
        <f>IF(ISNUMBER(FIND("arbeid",Methode_Keuze)),"",IF(ISNUMBER(FIND("arbeid",Methode_Keuze)),"",IF(Tb_Activiteiten[[#This Row],[Loonkosten]]=1,Tb_Activiteiten[[#Headers],[Loonkosten]],"")))</f>
        <v/>
      </c>
      <c r="AB1257" t="str">
        <f>IF(ISNUMBER(FIND("arbeid",Methode_Keuze)),"",IF(ISNUMBER(FIND("arbeid",Methode_Keuze)),"",IF(Tb_Activiteiten[[#This Row],[Eigen arbeid]]=1,Tb_Activiteiten[[#Headers],[Eigen arbeid]],"")))</f>
        <v/>
      </c>
      <c r="AC1257" t="str">
        <f>IF(ISNUMBER(FIND("arbeid",Methode_Keuze)),"",IF(ISNUMBER(FIND("arbeid",Methode_Keuze)),"",IF(Tb_Activiteiten[[#This Row],[Projectmedewerker]]=1,Tb_Activiteiten[[#Headers],[Projectmedewerker]],"")))</f>
        <v/>
      </c>
      <c r="AD1257" t="str">
        <f>IF(ISNUMBER(FIND("arbeid",Methode_Keuze)),"",IF(ISNUMBER(FIND("arbeid",Methode_Keuze)),"",IF(Tb_Activiteiten[[#This Row],[Landbouwer]]=1,Tb_Activiteiten[[#Headers],[Landbouwer]],"")))</f>
        <v/>
      </c>
      <c r="AE1257" t="str">
        <f>IF(ISNUMBER(FIND("arbeid",Methode_Keuze)),"",IF(ISNUMBER(FIND("arbeid",Methode_Keuze)),"",IF(Tb_Activiteiten[[#This Row],[Adviseur]]=1,Tb_Activiteiten[[#Headers],[Adviseur]],"")))</f>
        <v/>
      </c>
      <c r="AF1257" t="str">
        <f>IF(ISNUMBER(FIND("arbeid",Methode_Keuze)),"",IF(ISNUMBER(FIND("arbeid",Methode_Keuze)),"",IF(Tb_Activiteiten[[#This Row],[Projectleider/Expert]]=1,Tb_Activiteiten[[#Headers],[Projectleider/Expert]],"")))</f>
        <v/>
      </c>
      <c r="AG1257" t="str">
        <f>IF(ISNUMBER(FIND("arbeid",Methode_Keuze)),"",IF(ISNUMBER(FIND("arbeid",Methode_Keuze)),"",IF(Tb_Activiteiten[[#This Row],[Arbeidskosten]]=1,Tb_Activiteiten[[#Headers],[Arbeidskosten]],"")))</f>
        <v/>
      </c>
      <c r="AH1257" t="str">
        <f>IF(ISNUMBER(FIND("arbeid",Methode_Keuze)),"",IF(ISNUMBER(FIND("arbeid",Methode_Keuze)),"",IF(Tb_Activiteiten[[#This Row],[Arbeidskosten op basis van IKS]]=1,Tb_Activiteiten[[#Headers],[Arbeidskosten op basis van IKS]],"")))</f>
        <v/>
      </c>
      <c r="AI1257" t="str">
        <f>IF(ISNUMBER(FIND("overige",Methode_Keuze)),"",IF(Tb_Activiteiten[[#This Row],[Kosten derden exclusief btw]]=1,Tb_Activiteiten[[#Headers],[Kosten derden exclusief btw]],""))</f>
        <v/>
      </c>
      <c r="AJ1257" t="str">
        <f>IF(ISNUMBER(FIND("overige",Methode_Keuze)),"",IF(Tb_Activiteiten[[#This Row],[Niet verrekenbare btw]]=1,Tb_Activiteiten[[#Headers],[Niet verrekenbare btw]],""))</f>
        <v/>
      </c>
      <c r="AK1257" t="str">
        <f>IF(ISNUMBER(FIND("overige",Methode_Keuze)),"",IF(Tb_Activiteiten[[#This Row],[Grondkosten]]=1,Tb_Activiteiten[[#Headers],[Grondkosten]],""))</f>
        <v/>
      </c>
      <c r="AL1257" t="str">
        <f>IF(ISNUMBER(FIND("overige",Methode_Keuze)),"",IF(Tb_Activiteiten[[#This Row],[Bijdrage in natura (overige)]]=1,Tb_Activiteiten[[#Headers],[Bijdrage in natura (overige)]],""))</f>
        <v/>
      </c>
      <c r="AM1257" t="str">
        <f>IF(ISNUMBER(FIND("overige",Methode_Keuze)),"",IF(Tb_Activiteiten[[#This Row],[Bijdrage in natura (vrijwilligers)]]=1,Tb_Activiteiten[[#Headers],[Bijdrage in natura (vrijwilligers)]],""))</f>
        <v/>
      </c>
      <c r="AN1257" t="str">
        <f>IF(ISNUMBER(FIND("overige",Methode_Keuze)),"",IF(Tb_Activiteiten[[#This Row],[Afschrijvingskosten]]=1,Tb_Activiteiten[[#Headers],[Afschrijvingskosten]],""))</f>
        <v/>
      </c>
    </row>
    <row r="1258" spans="1:40" x14ac:dyDescent="0.25">
      <c r="A1258" s="192"/>
      <c r="B1258" s="192"/>
      <c r="C1258" s="192"/>
      <c r="D1258" s="192"/>
      <c r="E1258" s="192"/>
      <c r="F1258" s="192"/>
      <c r="G1258" s="192"/>
      <c r="L1258" s="71"/>
      <c r="N1258" t="str">
        <f>IFERROR(IF(VLOOKUP(Tb_Activiteiten[[#This Row],[Openstelling]],Tb_Openstelling[],2,0)=1,1,""),"")</f>
        <v/>
      </c>
      <c r="AA1258" t="str">
        <f>IF(ISNUMBER(FIND("arbeid",Methode_Keuze)),"",IF(ISNUMBER(FIND("arbeid",Methode_Keuze)),"",IF(Tb_Activiteiten[[#This Row],[Loonkosten]]=1,Tb_Activiteiten[[#Headers],[Loonkosten]],"")))</f>
        <v/>
      </c>
      <c r="AB1258" t="str">
        <f>IF(ISNUMBER(FIND("arbeid",Methode_Keuze)),"",IF(ISNUMBER(FIND("arbeid",Methode_Keuze)),"",IF(Tb_Activiteiten[[#This Row],[Eigen arbeid]]=1,Tb_Activiteiten[[#Headers],[Eigen arbeid]],"")))</f>
        <v/>
      </c>
      <c r="AC1258" t="str">
        <f>IF(ISNUMBER(FIND("arbeid",Methode_Keuze)),"",IF(ISNUMBER(FIND("arbeid",Methode_Keuze)),"",IF(Tb_Activiteiten[[#This Row],[Projectmedewerker]]=1,Tb_Activiteiten[[#Headers],[Projectmedewerker]],"")))</f>
        <v/>
      </c>
      <c r="AD1258" t="str">
        <f>IF(ISNUMBER(FIND("arbeid",Methode_Keuze)),"",IF(ISNUMBER(FIND("arbeid",Methode_Keuze)),"",IF(Tb_Activiteiten[[#This Row],[Landbouwer]]=1,Tb_Activiteiten[[#Headers],[Landbouwer]],"")))</f>
        <v/>
      </c>
      <c r="AE1258" t="str">
        <f>IF(ISNUMBER(FIND("arbeid",Methode_Keuze)),"",IF(ISNUMBER(FIND("arbeid",Methode_Keuze)),"",IF(Tb_Activiteiten[[#This Row],[Adviseur]]=1,Tb_Activiteiten[[#Headers],[Adviseur]],"")))</f>
        <v/>
      </c>
      <c r="AF1258" t="str">
        <f>IF(ISNUMBER(FIND("arbeid",Methode_Keuze)),"",IF(ISNUMBER(FIND("arbeid",Methode_Keuze)),"",IF(Tb_Activiteiten[[#This Row],[Projectleider/Expert]]=1,Tb_Activiteiten[[#Headers],[Projectleider/Expert]],"")))</f>
        <v/>
      </c>
      <c r="AG1258" t="str">
        <f>IF(ISNUMBER(FIND("arbeid",Methode_Keuze)),"",IF(ISNUMBER(FIND("arbeid",Methode_Keuze)),"",IF(Tb_Activiteiten[[#This Row],[Arbeidskosten]]=1,Tb_Activiteiten[[#Headers],[Arbeidskosten]],"")))</f>
        <v/>
      </c>
      <c r="AH1258" t="str">
        <f>IF(ISNUMBER(FIND("arbeid",Methode_Keuze)),"",IF(ISNUMBER(FIND("arbeid",Methode_Keuze)),"",IF(Tb_Activiteiten[[#This Row],[Arbeidskosten op basis van IKS]]=1,Tb_Activiteiten[[#Headers],[Arbeidskosten op basis van IKS]],"")))</f>
        <v/>
      </c>
      <c r="AI1258" t="str">
        <f>IF(ISNUMBER(FIND("overige",Methode_Keuze)),"",IF(Tb_Activiteiten[[#This Row],[Kosten derden exclusief btw]]=1,Tb_Activiteiten[[#Headers],[Kosten derden exclusief btw]],""))</f>
        <v/>
      </c>
      <c r="AJ1258" t="str">
        <f>IF(ISNUMBER(FIND("overige",Methode_Keuze)),"",IF(Tb_Activiteiten[[#This Row],[Niet verrekenbare btw]]=1,Tb_Activiteiten[[#Headers],[Niet verrekenbare btw]],""))</f>
        <v/>
      </c>
      <c r="AK1258" t="str">
        <f>IF(ISNUMBER(FIND("overige",Methode_Keuze)),"",IF(Tb_Activiteiten[[#This Row],[Grondkosten]]=1,Tb_Activiteiten[[#Headers],[Grondkosten]],""))</f>
        <v/>
      </c>
      <c r="AL1258" t="str">
        <f>IF(ISNUMBER(FIND("overige",Methode_Keuze)),"",IF(Tb_Activiteiten[[#This Row],[Bijdrage in natura (overige)]]=1,Tb_Activiteiten[[#Headers],[Bijdrage in natura (overige)]],""))</f>
        <v/>
      </c>
      <c r="AM1258" t="str">
        <f>IF(ISNUMBER(FIND("overige",Methode_Keuze)),"",IF(Tb_Activiteiten[[#This Row],[Bijdrage in natura (vrijwilligers)]]=1,Tb_Activiteiten[[#Headers],[Bijdrage in natura (vrijwilligers)]],""))</f>
        <v/>
      </c>
      <c r="AN1258" t="str">
        <f>IF(ISNUMBER(FIND("overige",Methode_Keuze)),"",IF(Tb_Activiteiten[[#This Row],[Afschrijvingskosten]]=1,Tb_Activiteiten[[#Headers],[Afschrijvingskosten]],""))</f>
        <v/>
      </c>
    </row>
    <row r="1259" spans="1:40" x14ac:dyDescent="0.25">
      <c r="A1259" s="192"/>
      <c r="B1259" s="192"/>
      <c r="C1259" s="192"/>
      <c r="D1259" s="192"/>
      <c r="E1259" s="192"/>
      <c r="F1259" s="192"/>
      <c r="G1259" s="192"/>
      <c r="L1259" s="71"/>
      <c r="N1259" t="str">
        <f>IFERROR(IF(VLOOKUP(Tb_Activiteiten[[#This Row],[Openstelling]],Tb_Openstelling[],2,0)=1,1,""),"")</f>
        <v/>
      </c>
      <c r="AA1259" t="str">
        <f>IF(ISNUMBER(FIND("arbeid",Methode_Keuze)),"",IF(ISNUMBER(FIND("arbeid",Methode_Keuze)),"",IF(Tb_Activiteiten[[#This Row],[Loonkosten]]=1,Tb_Activiteiten[[#Headers],[Loonkosten]],"")))</f>
        <v/>
      </c>
      <c r="AB1259" t="str">
        <f>IF(ISNUMBER(FIND("arbeid",Methode_Keuze)),"",IF(ISNUMBER(FIND("arbeid",Methode_Keuze)),"",IF(Tb_Activiteiten[[#This Row],[Eigen arbeid]]=1,Tb_Activiteiten[[#Headers],[Eigen arbeid]],"")))</f>
        <v/>
      </c>
      <c r="AC1259" t="str">
        <f>IF(ISNUMBER(FIND("arbeid",Methode_Keuze)),"",IF(ISNUMBER(FIND("arbeid",Methode_Keuze)),"",IF(Tb_Activiteiten[[#This Row],[Projectmedewerker]]=1,Tb_Activiteiten[[#Headers],[Projectmedewerker]],"")))</f>
        <v/>
      </c>
      <c r="AD1259" t="str">
        <f>IF(ISNUMBER(FIND("arbeid",Methode_Keuze)),"",IF(ISNUMBER(FIND("arbeid",Methode_Keuze)),"",IF(Tb_Activiteiten[[#This Row],[Landbouwer]]=1,Tb_Activiteiten[[#Headers],[Landbouwer]],"")))</f>
        <v/>
      </c>
      <c r="AE1259" t="str">
        <f>IF(ISNUMBER(FIND("arbeid",Methode_Keuze)),"",IF(ISNUMBER(FIND("arbeid",Methode_Keuze)),"",IF(Tb_Activiteiten[[#This Row],[Adviseur]]=1,Tb_Activiteiten[[#Headers],[Adviseur]],"")))</f>
        <v/>
      </c>
      <c r="AF1259" t="str">
        <f>IF(ISNUMBER(FIND("arbeid",Methode_Keuze)),"",IF(ISNUMBER(FIND("arbeid",Methode_Keuze)),"",IF(Tb_Activiteiten[[#This Row],[Projectleider/Expert]]=1,Tb_Activiteiten[[#Headers],[Projectleider/Expert]],"")))</f>
        <v/>
      </c>
      <c r="AG1259" t="str">
        <f>IF(ISNUMBER(FIND("arbeid",Methode_Keuze)),"",IF(ISNUMBER(FIND("arbeid",Methode_Keuze)),"",IF(Tb_Activiteiten[[#This Row],[Arbeidskosten]]=1,Tb_Activiteiten[[#Headers],[Arbeidskosten]],"")))</f>
        <v/>
      </c>
      <c r="AH1259" t="str">
        <f>IF(ISNUMBER(FIND("arbeid",Methode_Keuze)),"",IF(ISNUMBER(FIND("arbeid",Methode_Keuze)),"",IF(Tb_Activiteiten[[#This Row],[Arbeidskosten op basis van IKS]]=1,Tb_Activiteiten[[#Headers],[Arbeidskosten op basis van IKS]],"")))</f>
        <v/>
      </c>
      <c r="AI1259" t="str">
        <f>IF(ISNUMBER(FIND("overige",Methode_Keuze)),"",IF(Tb_Activiteiten[[#This Row],[Kosten derden exclusief btw]]=1,Tb_Activiteiten[[#Headers],[Kosten derden exclusief btw]],""))</f>
        <v/>
      </c>
      <c r="AJ1259" t="str">
        <f>IF(ISNUMBER(FIND("overige",Methode_Keuze)),"",IF(Tb_Activiteiten[[#This Row],[Niet verrekenbare btw]]=1,Tb_Activiteiten[[#Headers],[Niet verrekenbare btw]],""))</f>
        <v/>
      </c>
      <c r="AK1259" t="str">
        <f>IF(ISNUMBER(FIND("overige",Methode_Keuze)),"",IF(Tb_Activiteiten[[#This Row],[Grondkosten]]=1,Tb_Activiteiten[[#Headers],[Grondkosten]],""))</f>
        <v/>
      </c>
      <c r="AL1259" t="str">
        <f>IF(ISNUMBER(FIND("overige",Methode_Keuze)),"",IF(Tb_Activiteiten[[#This Row],[Bijdrage in natura (overige)]]=1,Tb_Activiteiten[[#Headers],[Bijdrage in natura (overige)]],""))</f>
        <v/>
      </c>
      <c r="AM1259" t="str">
        <f>IF(ISNUMBER(FIND("overige",Methode_Keuze)),"",IF(Tb_Activiteiten[[#This Row],[Bijdrage in natura (vrijwilligers)]]=1,Tb_Activiteiten[[#Headers],[Bijdrage in natura (vrijwilligers)]],""))</f>
        <v/>
      </c>
      <c r="AN1259" t="str">
        <f>IF(ISNUMBER(FIND("overige",Methode_Keuze)),"",IF(Tb_Activiteiten[[#This Row],[Afschrijvingskosten]]=1,Tb_Activiteiten[[#Headers],[Afschrijvingskosten]],""))</f>
        <v/>
      </c>
    </row>
    <row r="1260" spans="1:40" x14ac:dyDescent="0.25">
      <c r="A1260" s="192"/>
      <c r="B1260" s="192"/>
      <c r="C1260" s="192"/>
      <c r="D1260" s="192"/>
      <c r="E1260" s="192"/>
      <c r="F1260" s="192"/>
      <c r="G1260" s="192"/>
      <c r="L1260" s="71"/>
      <c r="N1260" t="str">
        <f>IFERROR(IF(VLOOKUP(Tb_Activiteiten[[#This Row],[Openstelling]],Tb_Openstelling[],2,0)=1,1,""),"")</f>
        <v/>
      </c>
      <c r="AA1260" t="str">
        <f>IF(ISNUMBER(FIND("arbeid",Methode_Keuze)),"",IF(ISNUMBER(FIND("arbeid",Methode_Keuze)),"",IF(Tb_Activiteiten[[#This Row],[Loonkosten]]=1,Tb_Activiteiten[[#Headers],[Loonkosten]],"")))</f>
        <v/>
      </c>
      <c r="AB1260" t="str">
        <f>IF(ISNUMBER(FIND("arbeid",Methode_Keuze)),"",IF(ISNUMBER(FIND("arbeid",Methode_Keuze)),"",IF(Tb_Activiteiten[[#This Row],[Eigen arbeid]]=1,Tb_Activiteiten[[#Headers],[Eigen arbeid]],"")))</f>
        <v/>
      </c>
      <c r="AC1260" t="str">
        <f>IF(ISNUMBER(FIND("arbeid",Methode_Keuze)),"",IF(ISNUMBER(FIND("arbeid",Methode_Keuze)),"",IF(Tb_Activiteiten[[#This Row],[Projectmedewerker]]=1,Tb_Activiteiten[[#Headers],[Projectmedewerker]],"")))</f>
        <v/>
      </c>
      <c r="AD1260" t="str">
        <f>IF(ISNUMBER(FIND("arbeid",Methode_Keuze)),"",IF(ISNUMBER(FIND("arbeid",Methode_Keuze)),"",IF(Tb_Activiteiten[[#This Row],[Landbouwer]]=1,Tb_Activiteiten[[#Headers],[Landbouwer]],"")))</f>
        <v/>
      </c>
      <c r="AE1260" t="str">
        <f>IF(ISNUMBER(FIND("arbeid",Methode_Keuze)),"",IF(ISNUMBER(FIND("arbeid",Methode_Keuze)),"",IF(Tb_Activiteiten[[#This Row],[Adviseur]]=1,Tb_Activiteiten[[#Headers],[Adviseur]],"")))</f>
        <v/>
      </c>
      <c r="AF1260" t="str">
        <f>IF(ISNUMBER(FIND("arbeid",Methode_Keuze)),"",IF(ISNUMBER(FIND("arbeid",Methode_Keuze)),"",IF(Tb_Activiteiten[[#This Row],[Projectleider/Expert]]=1,Tb_Activiteiten[[#Headers],[Projectleider/Expert]],"")))</f>
        <v/>
      </c>
      <c r="AG1260" t="str">
        <f>IF(ISNUMBER(FIND("arbeid",Methode_Keuze)),"",IF(ISNUMBER(FIND("arbeid",Methode_Keuze)),"",IF(Tb_Activiteiten[[#This Row],[Arbeidskosten]]=1,Tb_Activiteiten[[#Headers],[Arbeidskosten]],"")))</f>
        <v/>
      </c>
      <c r="AH1260" t="str">
        <f>IF(ISNUMBER(FIND("arbeid",Methode_Keuze)),"",IF(ISNUMBER(FIND("arbeid",Methode_Keuze)),"",IF(Tb_Activiteiten[[#This Row],[Arbeidskosten op basis van IKS]]=1,Tb_Activiteiten[[#Headers],[Arbeidskosten op basis van IKS]],"")))</f>
        <v/>
      </c>
      <c r="AI1260" t="str">
        <f>IF(ISNUMBER(FIND("overige",Methode_Keuze)),"",IF(Tb_Activiteiten[[#This Row],[Kosten derden exclusief btw]]=1,Tb_Activiteiten[[#Headers],[Kosten derden exclusief btw]],""))</f>
        <v/>
      </c>
      <c r="AJ1260" t="str">
        <f>IF(ISNUMBER(FIND("overige",Methode_Keuze)),"",IF(Tb_Activiteiten[[#This Row],[Niet verrekenbare btw]]=1,Tb_Activiteiten[[#Headers],[Niet verrekenbare btw]],""))</f>
        <v/>
      </c>
      <c r="AK1260" t="str">
        <f>IF(ISNUMBER(FIND("overige",Methode_Keuze)),"",IF(Tb_Activiteiten[[#This Row],[Grondkosten]]=1,Tb_Activiteiten[[#Headers],[Grondkosten]],""))</f>
        <v/>
      </c>
      <c r="AL1260" t="str">
        <f>IF(ISNUMBER(FIND("overige",Methode_Keuze)),"",IF(Tb_Activiteiten[[#This Row],[Bijdrage in natura (overige)]]=1,Tb_Activiteiten[[#Headers],[Bijdrage in natura (overige)]],""))</f>
        <v/>
      </c>
      <c r="AM1260" t="str">
        <f>IF(ISNUMBER(FIND("overige",Methode_Keuze)),"",IF(Tb_Activiteiten[[#This Row],[Bijdrage in natura (vrijwilligers)]]=1,Tb_Activiteiten[[#Headers],[Bijdrage in natura (vrijwilligers)]],""))</f>
        <v/>
      </c>
      <c r="AN1260" t="str">
        <f>IF(ISNUMBER(FIND("overige",Methode_Keuze)),"",IF(Tb_Activiteiten[[#This Row],[Afschrijvingskosten]]=1,Tb_Activiteiten[[#Headers],[Afschrijvingskosten]],""))</f>
        <v/>
      </c>
    </row>
    <row r="1261" spans="1:40" x14ac:dyDescent="0.25">
      <c r="A1261" s="192"/>
      <c r="B1261" s="192"/>
      <c r="C1261" s="192"/>
      <c r="D1261" s="192"/>
      <c r="E1261" s="192"/>
      <c r="F1261" s="192"/>
      <c r="G1261" s="192"/>
      <c r="L1261" s="71"/>
      <c r="N1261" t="str">
        <f>IFERROR(IF(VLOOKUP(Tb_Activiteiten[[#This Row],[Openstelling]],Tb_Openstelling[],2,0)=1,1,""),"")</f>
        <v/>
      </c>
      <c r="AA1261" t="str">
        <f>IF(ISNUMBER(FIND("arbeid",Methode_Keuze)),"",IF(ISNUMBER(FIND("arbeid",Methode_Keuze)),"",IF(Tb_Activiteiten[[#This Row],[Loonkosten]]=1,Tb_Activiteiten[[#Headers],[Loonkosten]],"")))</f>
        <v/>
      </c>
      <c r="AB1261" t="str">
        <f>IF(ISNUMBER(FIND("arbeid",Methode_Keuze)),"",IF(ISNUMBER(FIND("arbeid",Methode_Keuze)),"",IF(Tb_Activiteiten[[#This Row],[Eigen arbeid]]=1,Tb_Activiteiten[[#Headers],[Eigen arbeid]],"")))</f>
        <v/>
      </c>
      <c r="AC1261" t="str">
        <f>IF(ISNUMBER(FIND("arbeid",Methode_Keuze)),"",IF(ISNUMBER(FIND("arbeid",Methode_Keuze)),"",IF(Tb_Activiteiten[[#This Row],[Projectmedewerker]]=1,Tb_Activiteiten[[#Headers],[Projectmedewerker]],"")))</f>
        <v/>
      </c>
      <c r="AD1261" t="str">
        <f>IF(ISNUMBER(FIND("arbeid",Methode_Keuze)),"",IF(ISNUMBER(FIND("arbeid",Methode_Keuze)),"",IF(Tb_Activiteiten[[#This Row],[Landbouwer]]=1,Tb_Activiteiten[[#Headers],[Landbouwer]],"")))</f>
        <v/>
      </c>
      <c r="AE1261" t="str">
        <f>IF(ISNUMBER(FIND("arbeid",Methode_Keuze)),"",IF(ISNUMBER(FIND("arbeid",Methode_Keuze)),"",IF(Tb_Activiteiten[[#This Row],[Adviseur]]=1,Tb_Activiteiten[[#Headers],[Adviseur]],"")))</f>
        <v/>
      </c>
      <c r="AF1261" t="str">
        <f>IF(ISNUMBER(FIND("arbeid",Methode_Keuze)),"",IF(ISNUMBER(FIND("arbeid",Methode_Keuze)),"",IF(Tb_Activiteiten[[#This Row],[Projectleider/Expert]]=1,Tb_Activiteiten[[#Headers],[Projectleider/Expert]],"")))</f>
        <v/>
      </c>
      <c r="AG1261" t="str">
        <f>IF(ISNUMBER(FIND("arbeid",Methode_Keuze)),"",IF(ISNUMBER(FIND("arbeid",Methode_Keuze)),"",IF(Tb_Activiteiten[[#This Row],[Arbeidskosten]]=1,Tb_Activiteiten[[#Headers],[Arbeidskosten]],"")))</f>
        <v/>
      </c>
      <c r="AH1261" t="str">
        <f>IF(ISNUMBER(FIND("arbeid",Methode_Keuze)),"",IF(ISNUMBER(FIND("arbeid",Methode_Keuze)),"",IF(Tb_Activiteiten[[#This Row],[Arbeidskosten op basis van IKS]]=1,Tb_Activiteiten[[#Headers],[Arbeidskosten op basis van IKS]],"")))</f>
        <v/>
      </c>
      <c r="AI1261" t="str">
        <f>IF(ISNUMBER(FIND("overige",Methode_Keuze)),"",IF(Tb_Activiteiten[[#This Row],[Kosten derden exclusief btw]]=1,Tb_Activiteiten[[#Headers],[Kosten derden exclusief btw]],""))</f>
        <v/>
      </c>
      <c r="AJ1261" t="str">
        <f>IF(ISNUMBER(FIND("overige",Methode_Keuze)),"",IF(Tb_Activiteiten[[#This Row],[Niet verrekenbare btw]]=1,Tb_Activiteiten[[#Headers],[Niet verrekenbare btw]],""))</f>
        <v/>
      </c>
      <c r="AK1261" t="str">
        <f>IF(ISNUMBER(FIND("overige",Methode_Keuze)),"",IF(Tb_Activiteiten[[#This Row],[Grondkosten]]=1,Tb_Activiteiten[[#Headers],[Grondkosten]],""))</f>
        <v/>
      </c>
      <c r="AL1261" t="str">
        <f>IF(ISNUMBER(FIND("overige",Methode_Keuze)),"",IF(Tb_Activiteiten[[#This Row],[Bijdrage in natura (overige)]]=1,Tb_Activiteiten[[#Headers],[Bijdrage in natura (overige)]],""))</f>
        <v/>
      </c>
      <c r="AM1261" t="str">
        <f>IF(ISNUMBER(FIND("overige",Methode_Keuze)),"",IF(Tb_Activiteiten[[#This Row],[Bijdrage in natura (vrijwilligers)]]=1,Tb_Activiteiten[[#Headers],[Bijdrage in natura (vrijwilligers)]],""))</f>
        <v/>
      </c>
      <c r="AN1261" t="str">
        <f>IF(ISNUMBER(FIND("overige",Methode_Keuze)),"",IF(Tb_Activiteiten[[#This Row],[Afschrijvingskosten]]=1,Tb_Activiteiten[[#Headers],[Afschrijvingskosten]],""))</f>
        <v/>
      </c>
    </row>
    <row r="1262" spans="1:40" x14ac:dyDescent="0.25">
      <c r="A1262" s="192"/>
      <c r="B1262" s="192"/>
      <c r="C1262" s="192"/>
      <c r="D1262" s="192"/>
      <c r="E1262" s="192"/>
      <c r="F1262" s="192"/>
      <c r="G1262" s="192"/>
      <c r="L1262" s="71"/>
      <c r="N1262" t="str">
        <f>IFERROR(IF(VLOOKUP(Tb_Activiteiten[[#This Row],[Openstelling]],Tb_Openstelling[],2,0)=1,1,""),"")</f>
        <v/>
      </c>
      <c r="AA1262" t="str">
        <f>IF(ISNUMBER(FIND("arbeid",Methode_Keuze)),"",IF(ISNUMBER(FIND("arbeid",Methode_Keuze)),"",IF(Tb_Activiteiten[[#This Row],[Loonkosten]]=1,Tb_Activiteiten[[#Headers],[Loonkosten]],"")))</f>
        <v/>
      </c>
      <c r="AB1262" t="str">
        <f>IF(ISNUMBER(FIND("arbeid",Methode_Keuze)),"",IF(ISNUMBER(FIND("arbeid",Methode_Keuze)),"",IF(Tb_Activiteiten[[#This Row],[Eigen arbeid]]=1,Tb_Activiteiten[[#Headers],[Eigen arbeid]],"")))</f>
        <v/>
      </c>
      <c r="AC1262" t="str">
        <f>IF(ISNUMBER(FIND("arbeid",Methode_Keuze)),"",IF(ISNUMBER(FIND("arbeid",Methode_Keuze)),"",IF(Tb_Activiteiten[[#This Row],[Projectmedewerker]]=1,Tb_Activiteiten[[#Headers],[Projectmedewerker]],"")))</f>
        <v/>
      </c>
      <c r="AD1262" t="str">
        <f>IF(ISNUMBER(FIND("arbeid",Methode_Keuze)),"",IF(ISNUMBER(FIND("arbeid",Methode_Keuze)),"",IF(Tb_Activiteiten[[#This Row],[Landbouwer]]=1,Tb_Activiteiten[[#Headers],[Landbouwer]],"")))</f>
        <v/>
      </c>
      <c r="AE1262" t="str">
        <f>IF(ISNUMBER(FIND("arbeid",Methode_Keuze)),"",IF(ISNUMBER(FIND("arbeid",Methode_Keuze)),"",IF(Tb_Activiteiten[[#This Row],[Adviseur]]=1,Tb_Activiteiten[[#Headers],[Adviseur]],"")))</f>
        <v/>
      </c>
      <c r="AF1262" t="str">
        <f>IF(ISNUMBER(FIND("arbeid",Methode_Keuze)),"",IF(ISNUMBER(FIND("arbeid",Methode_Keuze)),"",IF(Tb_Activiteiten[[#This Row],[Projectleider/Expert]]=1,Tb_Activiteiten[[#Headers],[Projectleider/Expert]],"")))</f>
        <v/>
      </c>
      <c r="AG1262" t="str">
        <f>IF(ISNUMBER(FIND("arbeid",Methode_Keuze)),"",IF(ISNUMBER(FIND("arbeid",Methode_Keuze)),"",IF(Tb_Activiteiten[[#This Row],[Arbeidskosten]]=1,Tb_Activiteiten[[#Headers],[Arbeidskosten]],"")))</f>
        <v/>
      </c>
      <c r="AH1262" t="str">
        <f>IF(ISNUMBER(FIND("arbeid",Methode_Keuze)),"",IF(ISNUMBER(FIND("arbeid",Methode_Keuze)),"",IF(Tb_Activiteiten[[#This Row],[Arbeidskosten op basis van IKS]]=1,Tb_Activiteiten[[#Headers],[Arbeidskosten op basis van IKS]],"")))</f>
        <v/>
      </c>
      <c r="AI1262" t="str">
        <f>IF(ISNUMBER(FIND("overige",Methode_Keuze)),"",IF(Tb_Activiteiten[[#This Row],[Kosten derden exclusief btw]]=1,Tb_Activiteiten[[#Headers],[Kosten derden exclusief btw]],""))</f>
        <v/>
      </c>
      <c r="AJ1262" t="str">
        <f>IF(ISNUMBER(FIND("overige",Methode_Keuze)),"",IF(Tb_Activiteiten[[#This Row],[Niet verrekenbare btw]]=1,Tb_Activiteiten[[#Headers],[Niet verrekenbare btw]],""))</f>
        <v/>
      </c>
      <c r="AK1262" t="str">
        <f>IF(ISNUMBER(FIND("overige",Methode_Keuze)),"",IF(Tb_Activiteiten[[#This Row],[Grondkosten]]=1,Tb_Activiteiten[[#Headers],[Grondkosten]],""))</f>
        <v/>
      </c>
      <c r="AL1262" t="str">
        <f>IF(ISNUMBER(FIND("overige",Methode_Keuze)),"",IF(Tb_Activiteiten[[#This Row],[Bijdrage in natura (overige)]]=1,Tb_Activiteiten[[#Headers],[Bijdrage in natura (overige)]],""))</f>
        <v/>
      </c>
      <c r="AM1262" t="str">
        <f>IF(ISNUMBER(FIND("overige",Methode_Keuze)),"",IF(Tb_Activiteiten[[#This Row],[Bijdrage in natura (vrijwilligers)]]=1,Tb_Activiteiten[[#Headers],[Bijdrage in natura (vrijwilligers)]],""))</f>
        <v/>
      </c>
      <c r="AN1262" t="str">
        <f>IF(ISNUMBER(FIND("overige",Methode_Keuze)),"",IF(Tb_Activiteiten[[#This Row],[Afschrijvingskosten]]=1,Tb_Activiteiten[[#Headers],[Afschrijvingskosten]],""))</f>
        <v/>
      </c>
    </row>
    <row r="1263" spans="1:40" x14ac:dyDescent="0.25">
      <c r="A1263" s="192"/>
      <c r="B1263" s="192"/>
      <c r="C1263" s="192"/>
      <c r="D1263" s="192"/>
      <c r="E1263" s="192"/>
      <c r="F1263" s="192"/>
      <c r="G1263" s="192"/>
      <c r="L1263" s="71"/>
      <c r="N1263" t="str">
        <f>IFERROR(IF(VLOOKUP(Tb_Activiteiten[[#This Row],[Openstelling]],Tb_Openstelling[],2,0)=1,1,""),"")</f>
        <v/>
      </c>
      <c r="AA1263" t="str">
        <f>IF(ISNUMBER(FIND("arbeid",Methode_Keuze)),"",IF(ISNUMBER(FIND("arbeid",Methode_Keuze)),"",IF(Tb_Activiteiten[[#This Row],[Loonkosten]]=1,Tb_Activiteiten[[#Headers],[Loonkosten]],"")))</f>
        <v/>
      </c>
      <c r="AB1263" t="str">
        <f>IF(ISNUMBER(FIND("arbeid",Methode_Keuze)),"",IF(ISNUMBER(FIND("arbeid",Methode_Keuze)),"",IF(Tb_Activiteiten[[#This Row],[Eigen arbeid]]=1,Tb_Activiteiten[[#Headers],[Eigen arbeid]],"")))</f>
        <v/>
      </c>
      <c r="AC1263" t="str">
        <f>IF(ISNUMBER(FIND("arbeid",Methode_Keuze)),"",IF(ISNUMBER(FIND("arbeid",Methode_Keuze)),"",IF(Tb_Activiteiten[[#This Row],[Projectmedewerker]]=1,Tb_Activiteiten[[#Headers],[Projectmedewerker]],"")))</f>
        <v/>
      </c>
      <c r="AD1263" t="str">
        <f>IF(ISNUMBER(FIND("arbeid",Methode_Keuze)),"",IF(ISNUMBER(FIND("arbeid",Methode_Keuze)),"",IF(Tb_Activiteiten[[#This Row],[Landbouwer]]=1,Tb_Activiteiten[[#Headers],[Landbouwer]],"")))</f>
        <v/>
      </c>
      <c r="AE1263" t="str">
        <f>IF(ISNUMBER(FIND("arbeid",Methode_Keuze)),"",IF(ISNUMBER(FIND("arbeid",Methode_Keuze)),"",IF(Tb_Activiteiten[[#This Row],[Adviseur]]=1,Tb_Activiteiten[[#Headers],[Adviseur]],"")))</f>
        <v/>
      </c>
      <c r="AF1263" t="str">
        <f>IF(ISNUMBER(FIND("arbeid",Methode_Keuze)),"",IF(ISNUMBER(FIND("arbeid",Methode_Keuze)),"",IF(Tb_Activiteiten[[#This Row],[Projectleider/Expert]]=1,Tb_Activiteiten[[#Headers],[Projectleider/Expert]],"")))</f>
        <v/>
      </c>
      <c r="AG1263" t="str">
        <f>IF(ISNUMBER(FIND("arbeid",Methode_Keuze)),"",IF(ISNUMBER(FIND("arbeid",Methode_Keuze)),"",IF(Tb_Activiteiten[[#This Row],[Arbeidskosten]]=1,Tb_Activiteiten[[#Headers],[Arbeidskosten]],"")))</f>
        <v/>
      </c>
      <c r="AH1263" t="str">
        <f>IF(ISNUMBER(FIND("arbeid",Methode_Keuze)),"",IF(ISNUMBER(FIND("arbeid",Methode_Keuze)),"",IF(Tb_Activiteiten[[#This Row],[Arbeidskosten op basis van IKS]]=1,Tb_Activiteiten[[#Headers],[Arbeidskosten op basis van IKS]],"")))</f>
        <v/>
      </c>
      <c r="AI1263" t="str">
        <f>IF(ISNUMBER(FIND("overige",Methode_Keuze)),"",IF(Tb_Activiteiten[[#This Row],[Kosten derden exclusief btw]]=1,Tb_Activiteiten[[#Headers],[Kosten derden exclusief btw]],""))</f>
        <v/>
      </c>
      <c r="AJ1263" t="str">
        <f>IF(ISNUMBER(FIND("overige",Methode_Keuze)),"",IF(Tb_Activiteiten[[#This Row],[Niet verrekenbare btw]]=1,Tb_Activiteiten[[#Headers],[Niet verrekenbare btw]],""))</f>
        <v/>
      </c>
      <c r="AK1263" t="str">
        <f>IF(ISNUMBER(FIND("overige",Methode_Keuze)),"",IF(Tb_Activiteiten[[#This Row],[Grondkosten]]=1,Tb_Activiteiten[[#Headers],[Grondkosten]],""))</f>
        <v/>
      </c>
      <c r="AL1263" t="str">
        <f>IF(ISNUMBER(FIND("overige",Methode_Keuze)),"",IF(Tb_Activiteiten[[#This Row],[Bijdrage in natura (overige)]]=1,Tb_Activiteiten[[#Headers],[Bijdrage in natura (overige)]],""))</f>
        <v/>
      </c>
      <c r="AM1263" t="str">
        <f>IF(ISNUMBER(FIND("overige",Methode_Keuze)),"",IF(Tb_Activiteiten[[#This Row],[Bijdrage in natura (vrijwilligers)]]=1,Tb_Activiteiten[[#Headers],[Bijdrage in natura (vrijwilligers)]],""))</f>
        <v/>
      </c>
      <c r="AN1263" t="str">
        <f>IF(ISNUMBER(FIND("overige",Methode_Keuze)),"",IF(Tb_Activiteiten[[#This Row],[Afschrijvingskosten]]=1,Tb_Activiteiten[[#Headers],[Afschrijvingskosten]],""))</f>
        <v/>
      </c>
    </row>
    <row r="1264" spans="1:40" x14ac:dyDescent="0.25">
      <c r="A1264" s="192"/>
      <c r="B1264" s="192"/>
      <c r="C1264" s="192"/>
      <c r="D1264" s="192"/>
      <c r="E1264" s="192"/>
      <c r="F1264" s="192"/>
      <c r="G1264" s="192"/>
      <c r="L1264" s="71"/>
      <c r="N1264" t="str">
        <f>IFERROR(IF(VLOOKUP(Tb_Activiteiten[[#This Row],[Openstelling]],Tb_Openstelling[],2,0)=1,1,""),"")</f>
        <v/>
      </c>
      <c r="AA1264" t="str">
        <f>IF(ISNUMBER(FIND("arbeid",Methode_Keuze)),"",IF(ISNUMBER(FIND("arbeid",Methode_Keuze)),"",IF(Tb_Activiteiten[[#This Row],[Loonkosten]]=1,Tb_Activiteiten[[#Headers],[Loonkosten]],"")))</f>
        <v/>
      </c>
      <c r="AB1264" t="str">
        <f>IF(ISNUMBER(FIND("arbeid",Methode_Keuze)),"",IF(ISNUMBER(FIND("arbeid",Methode_Keuze)),"",IF(Tb_Activiteiten[[#This Row],[Eigen arbeid]]=1,Tb_Activiteiten[[#Headers],[Eigen arbeid]],"")))</f>
        <v/>
      </c>
      <c r="AC1264" t="str">
        <f>IF(ISNUMBER(FIND("arbeid",Methode_Keuze)),"",IF(ISNUMBER(FIND("arbeid",Methode_Keuze)),"",IF(Tb_Activiteiten[[#This Row],[Projectmedewerker]]=1,Tb_Activiteiten[[#Headers],[Projectmedewerker]],"")))</f>
        <v/>
      </c>
      <c r="AD1264" t="str">
        <f>IF(ISNUMBER(FIND("arbeid",Methode_Keuze)),"",IF(ISNUMBER(FIND("arbeid",Methode_Keuze)),"",IF(Tb_Activiteiten[[#This Row],[Landbouwer]]=1,Tb_Activiteiten[[#Headers],[Landbouwer]],"")))</f>
        <v/>
      </c>
      <c r="AE1264" t="str">
        <f>IF(ISNUMBER(FIND("arbeid",Methode_Keuze)),"",IF(ISNUMBER(FIND("arbeid",Methode_Keuze)),"",IF(Tb_Activiteiten[[#This Row],[Adviseur]]=1,Tb_Activiteiten[[#Headers],[Adviseur]],"")))</f>
        <v/>
      </c>
      <c r="AF1264" t="str">
        <f>IF(ISNUMBER(FIND("arbeid",Methode_Keuze)),"",IF(ISNUMBER(FIND("arbeid",Methode_Keuze)),"",IF(Tb_Activiteiten[[#This Row],[Projectleider/Expert]]=1,Tb_Activiteiten[[#Headers],[Projectleider/Expert]],"")))</f>
        <v/>
      </c>
      <c r="AG1264" t="str">
        <f>IF(ISNUMBER(FIND("arbeid",Methode_Keuze)),"",IF(ISNUMBER(FIND("arbeid",Methode_Keuze)),"",IF(Tb_Activiteiten[[#This Row],[Arbeidskosten]]=1,Tb_Activiteiten[[#Headers],[Arbeidskosten]],"")))</f>
        <v/>
      </c>
      <c r="AH1264" t="str">
        <f>IF(ISNUMBER(FIND("arbeid",Methode_Keuze)),"",IF(ISNUMBER(FIND("arbeid",Methode_Keuze)),"",IF(Tb_Activiteiten[[#This Row],[Arbeidskosten op basis van IKS]]=1,Tb_Activiteiten[[#Headers],[Arbeidskosten op basis van IKS]],"")))</f>
        <v/>
      </c>
      <c r="AI1264" t="str">
        <f>IF(ISNUMBER(FIND("overige",Methode_Keuze)),"",IF(Tb_Activiteiten[[#This Row],[Kosten derden exclusief btw]]=1,Tb_Activiteiten[[#Headers],[Kosten derden exclusief btw]],""))</f>
        <v/>
      </c>
      <c r="AJ1264" t="str">
        <f>IF(ISNUMBER(FIND("overige",Methode_Keuze)),"",IF(Tb_Activiteiten[[#This Row],[Niet verrekenbare btw]]=1,Tb_Activiteiten[[#Headers],[Niet verrekenbare btw]],""))</f>
        <v/>
      </c>
      <c r="AK1264" t="str">
        <f>IF(ISNUMBER(FIND("overige",Methode_Keuze)),"",IF(Tb_Activiteiten[[#This Row],[Grondkosten]]=1,Tb_Activiteiten[[#Headers],[Grondkosten]],""))</f>
        <v/>
      </c>
      <c r="AL1264" t="str">
        <f>IF(ISNUMBER(FIND("overige",Methode_Keuze)),"",IF(Tb_Activiteiten[[#This Row],[Bijdrage in natura (overige)]]=1,Tb_Activiteiten[[#Headers],[Bijdrage in natura (overige)]],""))</f>
        <v/>
      </c>
      <c r="AM1264" t="str">
        <f>IF(ISNUMBER(FIND("overige",Methode_Keuze)),"",IF(Tb_Activiteiten[[#This Row],[Bijdrage in natura (vrijwilligers)]]=1,Tb_Activiteiten[[#Headers],[Bijdrage in natura (vrijwilligers)]],""))</f>
        <v/>
      </c>
      <c r="AN1264" t="str">
        <f>IF(ISNUMBER(FIND("overige",Methode_Keuze)),"",IF(Tb_Activiteiten[[#This Row],[Afschrijvingskosten]]=1,Tb_Activiteiten[[#Headers],[Afschrijvingskosten]],""))</f>
        <v/>
      </c>
    </row>
    <row r="1265" spans="1:40" x14ac:dyDescent="0.25">
      <c r="A1265" s="192"/>
      <c r="B1265" s="192"/>
      <c r="C1265" s="192"/>
      <c r="D1265" s="192"/>
      <c r="E1265" s="192"/>
      <c r="F1265" s="192"/>
      <c r="G1265" s="192"/>
      <c r="L1265" s="71"/>
      <c r="N1265" t="str">
        <f>IFERROR(IF(VLOOKUP(Tb_Activiteiten[[#This Row],[Openstelling]],Tb_Openstelling[],2,0)=1,1,""),"")</f>
        <v/>
      </c>
      <c r="AA1265" t="str">
        <f>IF(ISNUMBER(FIND("arbeid",Methode_Keuze)),"",IF(ISNUMBER(FIND("arbeid",Methode_Keuze)),"",IF(Tb_Activiteiten[[#This Row],[Loonkosten]]=1,Tb_Activiteiten[[#Headers],[Loonkosten]],"")))</f>
        <v/>
      </c>
      <c r="AB1265" t="str">
        <f>IF(ISNUMBER(FIND("arbeid",Methode_Keuze)),"",IF(ISNUMBER(FIND("arbeid",Methode_Keuze)),"",IF(Tb_Activiteiten[[#This Row],[Eigen arbeid]]=1,Tb_Activiteiten[[#Headers],[Eigen arbeid]],"")))</f>
        <v/>
      </c>
      <c r="AC1265" t="str">
        <f>IF(ISNUMBER(FIND("arbeid",Methode_Keuze)),"",IF(ISNUMBER(FIND("arbeid",Methode_Keuze)),"",IF(Tb_Activiteiten[[#This Row],[Projectmedewerker]]=1,Tb_Activiteiten[[#Headers],[Projectmedewerker]],"")))</f>
        <v/>
      </c>
      <c r="AD1265" t="str">
        <f>IF(ISNUMBER(FIND("arbeid",Methode_Keuze)),"",IF(ISNUMBER(FIND("arbeid",Methode_Keuze)),"",IF(Tb_Activiteiten[[#This Row],[Landbouwer]]=1,Tb_Activiteiten[[#Headers],[Landbouwer]],"")))</f>
        <v/>
      </c>
      <c r="AE1265" t="str">
        <f>IF(ISNUMBER(FIND("arbeid",Methode_Keuze)),"",IF(ISNUMBER(FIND("arbeid",Methode_Keuze)),"",IF(Tb_Activiteiten[[#This Row],[Adviseur]]=1,Tb_Activiteiten[[#Headers],[Adviseur]],"")))</f>
        <v/>
      </c>
      <c r="AF1265" t="str">
        <f>IF(ISNUMBER(FIND("arbeid",Methode_Keuze)),"",IF(ISNUMBER(FIND("arbeid",Methode_Keuze)),"",IF(Tb_Activiteiten[[#This Row],[Projectleider/Expert]]=1,Tb_Activiteiten[[#Headers],[Projectleider/Expert]],"")))</f>
        <v/>
      </c>
      <c r="AG1265" t="str">
        <f>IF(ISNUMBER(FIND("arbeid",Methode_Keuze)),"",IF(ISNUMBER(FIND("arbeid",Methode_Keuze)),"",IF(Tb_Activiteiten[[#This Row],[Arbeidskosten]]=1,Tb_Activiteiten[[#Headers],[Arbeidskosten]],"")))</f>
        <v/>
      </c>
      <c r="AH1265" t="str">
        <f>IF(ISNUMBER(FIND("arbeid",Methode_Keuze)),"",IF(ISNUMBER(FIND("arbeid",Methode_Keuze)),"",IF(Tb_Activiteiten[[#This Row],[Arbeidskosten op basis van IKS]]=1,Tb_Activiteiten[[#Headers],[Arbeidskosten op basis van IKS]],"")))</f>
        <v/>
      </c>
      <c r="AI1265" t="str">
        <f>IF(ISNUMBER(FIND("overige",Methode_Keuze)),"",IF(Tb_Activiteiten[[#This Row],[Kosten derden exclusief btw]]=1,Tb_Activiteiten[[#Headers],[Kosten derden exclusief btw]],""))</f>
        <v/>
      </c>
      <c r="AJ1265" t="str">
        <f>IF(ISNUMBER(FIND("overige",Methode_Keuze)),"",IF(Tb_Activiteiten[[#This Row],[Niet verrekenbare btw]]=1,Tb_Activiteiten[[#Headers],[Niet verrekenbare btw]],""))</f>
        <v/>
      </c>
      <c r="AK1265" t="str">
        <f>IF(ISNUMBER(FIND("overige",Methode_Keuze)),"",IF(Tb_Activiteiten[[#This Row],[Grondkosten]]=1,Tb_Activiteiten[[#Headers],[Grondkosten]],""))</f>
        <v/>
      </c>
      <c r="AL1265" t="str">
        <f>IF(ISNUMBER(FIND("overige",Methode_Keuze)),"",IF(Tb_Activiteiten[[#This Row],[Bijdrage in natura (overige)]]=1,Tb_Activiteiten[[#Headers],[Bijdrage in natura (overige)]],""))</f>
        <v/>
      </c>
      <c r="AM1265" t="str">
        <f>IF(ISNUMBER(FIND("overige",Methode_Keuze)),"",IF(Tb_Activiteiten[[#This Row],[Bijdrage in natura (vrijwilligers)]]=1,Tb_Activiteiten[[#Headers],[Bijdrage in natura (vrijwilligers)]],""))</f>
        <v/>
      </c>
      <c r="AN1265" t="str">
        <f>IF(ISNUMBER(FIND("overige",Methode_Keuze)),"",IF(Tb_Activiteiten[[#This Row],[Afschrijvingskosten]]=1,Tb_Activiteiten[[#Headers],[Afschrijvingskosten]],""))</f>
        <v/>
      </c>
    </row>
    <row r="1266" spans="1:40" x14ac:dyDescent="0.25">
      <c r="A1266" s="192"/>
      <c r="B1266" s="192"/>
      <c r="C1266" s="192"/>
      <c r="D1266" s="192"/>
      <c r="E1266" s="192"/>
      <c r="F1266" s="192"/>
      <c r="G1266" s="192"/>
      <c r="L1266" s="71"/>
      <c r="N1266" t="str">
        <f>IFERROR(IF(VLOOKUP(Tb_Activiteiten[[#This Row],[Openstelling]],Tb_Openstelling[],2,0)=1,1,""),"")</f>
        <v/>
      </c>
      <c r="AA1266" t="str">
        <f>IF(ISNUMBER(FIND("arbeid",Methode_Keuze)),"",IF(ISNUMBER(FIND("arbeid",Methode_Keuze)),"",IF(Tb_Activiteiten[[#This Row],[Loonkosten]]=1,Tb_Activiteiten[[#Headers],[Loonkosten]],"")))</f>
        <v/>
      </c>
      <c r="AB1266" t="str">
        <f>IF(ISNUMBER(FIND("arbeid",Methode_Keuze)),"",IF(ISNUMBER(FIND("arbeid",Methode_Keuze)),"",IF(Tb_Activiteiten[[#This Row],[Eigen arbeid]]=1,Tb_Activiteiten[[#Headers],[Eigen arbeid]],"")))</f>
        <v/>
      </c>
      <c r="AC1266" t="str">
        <f>IF(ISNUMBER(FIND("arbeid",Methode_Keuze)),"",IF(ISNUMBER(FIND("arbeid",Methode_Keuze)),"",IF(Tb_Activiteiten[[#This Row],[Projectmedewerker]]=1,Tb_Activiteiten[[#Headers],[Projectmedewerker]],"")))</f>
        <v/>
      </c>
      <c r="AD1266" t="str">
        <f>IF(ISNUMBER(FIND("arbeid",Methode_Keuze)),"",IF(ISNUMBER(FIND("arbeid",Methode_Keuze)),"",IF(Tb_Activiteiten[[#This Row],[Landbouwer]]=1,Tb_Activiteiten[[#Headers],[Landbouwer]],"")))</f>
        <v/>
      </c>
      <c r="AE1266" t="str">
        <f>IF(ISNUMBER(FIND("arbeid",Methode_Keuze)),"",IF(ISNUMBER(FIND("arbeid",Methode_Keuze)),"",IF(Tb_Activiteiten[[#This Row],[Adviseur]]=1,Tb_Activiteiten[[#Headers],[Adviseur]],"")))</f>
        <v/>
      </c>
      <c r="AF1266" t="str">
        <f>IF(ISNUMBER(FIND("arbeid",Methode_Keuze)),"",IF(ISNUMBER(FIND("arbeid",Methode_Keuze)),"",IF(Tb_Activiteiten[[#This Row],[Projectleider/Expert]]=1,Tb_Activiteiten[[#Headers],[Projectleider/Expert]],"")))</f>
        <v/>
      </c>
      <c r="AG1266" t="str">
        <f>IF(ISNUMBER(FIND("arbeid",Methode_Keuze)),"",IF(ISNUMBER(FIND("arbeid",Methode_Keuze)),"",IF(Tb_Activiteiten[[#This Row],[Arbeidskosten]]=1,Tb_Activiteiten[[#Headers],[Arbeidskosten]],"")))</f>
        <v/>
      </c>
      <c r="AH1266" t="str">
        <f>IF(ISNUMBER(FIND("arbeid",Methode_Keuze)),"",IF(ISNUMBER(FIND("arbeid",Methode_Keuze)),"",IF(Tb_Activiteiten[[#This Row],[Arbeidskosten op basis van IKS]]=1,Tb_Activiteiten[[#Headers],[Arbeidskosten op basis van IKS]],"")))</f>
        <v/>
      </c>
      <c r="AI1266" t="str">
        <f>IF(ISNUMBER(FIND("overige",Methode_Keuze)),"",IF(Tb_Activiteiten[[#This Row],[Kosten derden exclusief btw]]=1,Tb_Activiteiten[[#Headers],[Kosten derden exclusief btw]],""))</f>
        <v/>
      </c>
      <c r="AJ1266" t="str">
        <f>IF(ISNUMBER(FIND("overige",Methode_Keuze)),"",IF(Tb_Activiteiten[[#This Row],[Niet verrekenbare btw]]=1,Tb_Activiteiten[[#Headers],[Niet verrekenbare btw]],""))</f>
        <v/>
      </c>
      <c r="AK1266" t="str">
        <f>IF(ISNUMBER(FIND("overige",Methode_Keuze)),"",IF(Tb_Activiteiten[[#This Row],[Grondkosten]]=1,Tb_Activiteiten[[#Headers],[Grondkosten]],""))</f>
        <v/>
      </c>
      <c r="AL1266" t="str">
        <f>IF(ISNUMBER(FIND("overige",Methode_Keuze)),"",IF(Tb_Activiteiten[[#This Row],[Bijdrage in natura (overige)]]=1,Tb_Activiteiten[[#Headers],[Bijdrage in natura (overige)]],""))</f>
        <v/>
      </c>
      <c r="AM1266" t="str">
        <f>IF(ISNUMBER(FIND("overige",Methode_Keuze)),"",IF(Tb_Activiteiten[[#This Row],[Bijdrage in natura (vrijwilligers)]]=1,Tb_Activiteiten[[#Headers],[Bijdrage in natura (vrijwilligers)]],""))</f>
        <v/>
      </c>
      <c r="AN1266" t="str">
        <f>IF(ISNUMBER(FIND("overige",Methode_Keuze)),"",IF(Tb_Activiteiten[[#This Row],[Afschrijvingskosten]]=1,Tb_Activiteiten[[#Headers],[Afschrijvingskosten]],""))</f>
        <v/>
      </c>
    </row>
    <row r="1267" spans="1:40" x14ac:dyDescent="0.25">
      <c r="A1267" s="192"/>
      <c r="B1267" s="192"/>
      <c r="C1267" s="192"/>
      <c r="D1267" s="192"/>
      <c r="E1267" s="192"/>
      <c r="F1267" s="192"/>
      <c r="G1267" s="192"/>
      <c r="L1267" s="71"/>
      <c r="N1267" t="str">
        <f>IFERROR(IF(VLOOKUP(Tb_Activiteiten[[#This Row],[Openstelling]],Tb_Openstelling[],2,0)=1,1,""),"")</f>
        <v/>
      </c>
      <c r="AA1267" t="str">
        <f>IF(ISNUMBER(FIND("arbeid",Methode_Keuze)),"",IF(ISNUMBER(FIND("arbeid",Methode_Keuze)),"",IF(Tb_Activiteiten[[#This Row],[Loonkosten]]=1,Tb_Activiteiten[[#Headers],[Loonkosten]],"")))</f>
        <v/>
      </c>
      <c r="AB1267" t="str">
        <f>IF(ISNUMBER(FIND("arbeid",Methode_Keuze)),"",IF(ISNUMBER(FIND("arbeid",Methode_Keuze)),"",IF(Tb_Activiteiten[[#This Row],[Eigen arbeid]]=1,Tb_Activiteiten[[#Headers],[Eigen arbeid]],"")))</f>
        <v/>
      </c>
      <c r="AC1267" t="str">
        <f>IF(ISNUMBER(FIND("arbeid",Methode_Keuze)),"",IF(ISNUMBER(FIND("arbeid",Methode_Keuze)),"",IF(Tb_Activiteiten[[#This Row],[Projectmedewerker]]=1,Tb_Activiteiten[[#Headers],[Projectmedewerker]],"")))</f>
        <v/>
      </c>
      <c r="AD1267" t="str">
        <f>IF(ISNUMBER(FIND("arbeid",Methode_Keuze)),"",IF(ISNUMBER(FIND("arbeid",Methode_Keuze)),"",IF(Tb_Activiteiten[[#This Row],[Landbouwer]]=1,Tb_Activiteiten[[#Headers],[Landbouwer]],"")))</f>
        <v/>
      </c>
      <c r="AE1267" t="str">
        <f>IF(ISNUMBER(FIND("arbeid",Methode_Keuze)),"",IF(ISNUMBER(FIND("arbeid",Methode_Keuze)),"",IF(Tb_Activiteiten[[#This Row],[Adviseur]]=1,Tb_Activiteiten[[#Headers],[Adviseur]],"")))</f>
        <v/>
      </c>
      <c r="AF1267" t="str">
        <f>IF(ISNUMBER(FIND("arbeid",Methode_Keuze)),"",IF(ISNUMBER(FIND("arbeid",Methode_Keuze)),"",IF(Tb_Activiteiten[[#This Row],[Projectleider/Expert]]=1,Tb_Activiteiten[[#Headers],[Projectleider/Expert]],"")))</f>
        <v/>
      </c>
      <c r="AG1267" t="str">
        <f>IF(ISNUMBER(FIND("arbeid",Methode_Keuze)),"",IF(ISNUMBER(FIND("arbeid",Methode_Keuze)),"",IF(Tb_Activiteiten[[#This Row],[Arbeidskosten]]=1,Tb_Activiteiten[[#Headers],[Arbeidskosten]],"")))</f>
        <v/>
      </c>
      <c r="AH1267" t="str">
        <f>IF(ISNUMBER(FIND("arbeid",Methode_Keuze)),"",IF(ISNUMBER(FIND("arbeid",Methode_Keuze)),"",IF(Tb_Activiteiten[[#This Row],[Arbeidskosten op basis van IKS]]=1,Tb_Activiteiten[[#Headers],[Arbeidskosten op basis van IKS]],"")))</f>
        <v/>
      </c>
      <c r="AI1267" t="str">
        <f>IF(ISNUMBER(FIND("overige",Methode_Keuze)),"",IF(Tb_Activiteiten[[#This Row],[Kosten derden exclusief btw]]=1,Tb_Activiteiten[[#Headers],[Kosten derden exclusief btw]],""))</f>
        <v/>
      </c>
      <c r="AJ1267" t="str">
        <f>IF(ISNUMBER(FIND("overige",Methode_Keuze)),"",IF(Tb_Activiteiten[[#This Row],[Niet verrekenbare btw]]=1,Tb_Activiteiten[[#Headers],[Niet verrekenbare btw]],""))</f>
        <v/>
      </c>
      <c r="AK1267" t="str">
        <f>IF(ISNUMBER(FIND("overige",Methode_Keuze)),"",IF(Tb_Activiteiten[[#This Row],[Grondkosten]]=1,Tb_Activiteiten[[#Headers],[Grondkosten]],""))</f>
        <v/>
      </c>
      <c r="AL1267" t="str">
        <f>IF(ISNUMBER(FIND("overige",Methode_Keuze)),"",IF(Tb_Activiteiten[[#This Row],[Bijdrage in natura (overige)]]=1,Tb_Activiteiten[[#Headers],[Bijdrage in natura (overige)]],""))</f>
        <v/>
      </c>
      <c r="AM1267" t="str">
        <f>IF(ISNUMBER(FIND("overige",Methode_Keuze)),"",IF(Tb_Activiteiten[[#This Row],[Bijdrage in natura (vrijwilligers)]]=1,Tb_Activiteiten[[#Headers],[Bijdrage in natura (vrijwilligers)]],""))</f>
        <v/>
      </c>
      <c r="AN1267" t="str">
        <f>IF(ISNUMBER(FIND("overige",Methode_Keuze)),"",IF(Tb_Activiteiten[[#This Row],[Afschrijvingskosten]]=1,Tb_Activiteiten[[#Headers],[Afschrijvingskosten]],""))</f>
        <v/>
      </c>
    </row>
    <row r="1268" spans="1:40" x14ac:dyDescent="0.25">
      <c r="A1268" s="192"/>
      <c r="B1268" s="192"/>
      <c r="C1268" s="192"/>
      <c r="D1268" s="192"/>
      <c r="E1268" s="192"/>
      <c r="F1268" s="192"/>
      <c r="G1268" s="192"/>
      <c r="L1268" s="71"/>
      <c r="N1268" t="str">
        <f>IFERROR(IF(VLOOKUP(Tb_Activiteiten[[#This Row],[Openstelling]],Tb_Openstelling[],2,0)=1,1,""),"")</f>
        <v/>
      </c>
      <c r="AA1268" t="str">
        <f>IF(ISNUMBER(FIND("arbeid",Methode_Keuze)),"",IF(ISNUMBER(FIND("arbeid",Methode_Keuze)),"",IF(Tb_Activiteiten[[#This Row],[Loonkosten]]=1,Tb_Activiteiten[[#Headers],[Loonkosten]],"")))</f>
        <v/>
      </c>
      <c r="AB1268" t="str">
        <f>IF(ISNUMBER(FIND("arbeid",Methode_Keuze)),"",IF(ISNUMBER(FIND("arbeid",Methode_Keuze)),"",IF(Tb_Activiteiten[[#This Row],[Eigen arbeid]]=1,Tb_Activiteiten[[#Headers],[Eigen arbeid]],"")))</f>
        <v/>
      </c>
      <c r="AC1268" t="str">
        <f>IF(ISNUMBER(FIND("arbeid",Methode_Keuze)),"",IF(ISNUMBER(FIND("arbeid",Methode_Keuze)),"",IF(Tb_Activiteiten[[#This Row],[Projectmedewerker]]=1,Tb_Activiteiten[[#Headers],[Projectmedewerker]],"")))</f>
        <v/>
      </c>
      <c r="AD1268" t="str">
        <f>IF(ISNUMBER(FIND("arbeid",Methode_Keuze)),"",IF(ISNUMBER(FIND("arbeid",Methode_Keuze)),"",IF(Tb_Activiteiten[[#This Row],[Landbouwer]]=1,Tb_Activiteiten[[#Headers],[Landbouwer]],"")))</f>
        <v/>
      </c>
      <c r="AE1268" t="str">
        <f>IF(ISNUMBER(FIND("arbeid",Methode_Keuze)),"",IF(ISNUMBER(FIND("arbeid",Methode_Keuze)),"",IF(Tb_Activiteiten[[#This Row],[Adviseur]]=1,Tb_Activiteiten[[#Headers],[Adviseur]],"")))</f>
        <v/>
      </c>
      <c r="AF1268" t="str">
        <f>IF(ISNUMBER(FIND("arbeid",Methode_Keuze)),"",IF(ISNUMBER(FIND("arbeid",Methode_Keuze)),"",IF(Tb_Activiteiten[[#This Row],[Projectleider/Expert]]=1,Tb_Activiteiten[[#Headers],[Projectleider/Expert]],"")))</f>
        <v/>
      </c>
      <c r="AG1268" t="str">
        <f>IF(ISNUMBER(FIND("arbeid",Methode_Keuze)),"",IF(ISNUMBER(FIND("arbeid",Methode_Keuze)),"",IF(Tb_Activiteiten[[#This Row],[Arbeidskosten]]=1,Tb_Activiteiten[[#Headers],[Arbeidskosten]],"")))</f>
        <v/>
      </c>
      <c r="AH1268" t="str">
        <f>IF(ISNUMBER(FIND("arbeid",Methode_Keuze)),"",IF(ISNUMBER(FIND("arbeid",Methode_Keuze)),"",IF(Tb_Activiteiten[[#This Row],[Arbeidskosten op basis van IKS]]=1,Tb_Activiteiten[[#Headers],[Arbeidskosten op basis van IKS]],"")))</f>
        <v/>
      </c>
      <c r="AI1268" t="str">
        <f>IF(ISNUMBER(FIND("overige",Methode_Keuze)),"",IF(Tb_Activiteiten[[#This Row],[Kosten derden exclusief btw]]=1,Tb_Activiteiten[[#Headers],[Kosten derden exclusief btw]],""))</f>
        <v/>
      </c>
      <c r="AJ1268" t="str">
        <f>IF(ISNUMBER(FIND("overige",Methode_Keuze)),"",IF(Tb_Activiteiten[[#This Row],[Niet verrekenbare btw]]=1,Tb_Activiteiten[[#Headers],[Niet verrekenbare btw]],""))</f>
        <v/>
      </c>
      <c r="AK1268" t="str">
        <f>IF(ISNUMBER(FIND("overige",Methode_Keuze)),"",IF(Tb_Activiteiten[[#This Row],[Grondkosten]]=1,Tb_Activiteiten[[#Headers],[Grondkosten]],""))</f>
        <v/>
      </c>
      <c r="AL1268" t="str">
        <f>IF(ISNUMBER(FIND("overige",Methode_Keuze)),"",IF(Tb_Activiteiten[[#This Row],[Bijdrage in natura (overige)]]=1,Tb_Activiteiten[[#Headers],[Bijdrage in natura (overige)]],""))</f>
        <v/>
      </c>
      <c r="AM1268" t="str">
        <f>IF(ISNUMBER(FIND("overige",Methode_Keuze)),"",IF(Tb_Activiteiten[[#This Row],[Bijdrage in natura (vrijwilligers)]]=1,Tb_Activiteiten[[#Headers],[Bijdrage in natura (vrijwilligers)]],""))</f>
        <v/>
      </c>
      <c r="AN1268" t="str">
        <f>IF(ISNUMBER(FIND("overige",Methode_Keuze)),"",IF(Tb_Activiteiten[[#This Row],[Afschrijvingskosten]]=1,Tb_Activiteiten[[#Headers],[Afschrijvingskosten]],""))</f>
        <v/>
      </c>
    </row>
    <row r="1269" spans="1:40" x14ac:dyDescent="0.25">
      <c r="A1269" s="192"/>
      <c r="B1269" s="192"/>
      <c r="C1269" s="192"/>
      <c r="D1269" s="192"/>
      <c r="E1269" s="192"/>
      <c r="F1269" s="192"/>
      <c r="G1269" s="192"/>
      <c r="L1269" s="71"/>
      <c r="N1269" t="str">
        <f>IFERROR(IF(VLOOKUP(Tb_Activiteiten[[#This Row],[Openstelling]],Tb_Openstelling[],2,0)=1,1,""),"")</f>
        <v/>
      </c>
      <c r="AA1269" t="str">
        <f>IF(ISNUMBER(FIND("arbeid",Methode_Keuze)),"",IF(ISNUMBER(FIND("arbeid",Methode_Keuze)),"",IF(Tb_Activiteiten[[#This Row],[Loonkosten]]=1,Tb_Activiteiten[[#Headers],[Loonkosten]],"")))</f>
        <v/>
      </c>
      <c r="AB1269" t="str">
        <f>IF(ISNUMBER(FIND("arbeid",Methode_Keuze)),"",IF(ISNUMBER(FIND("arbeid",Methode_Keuze)),"",IF(Tb_Activiteiten[[#This Row],[Eigen arbeid]]=1,Tb_Activiteiten[[#Headers],[Eigen arbeid]],"")))</f>
        <v/>
      </c>
      <c r="AC1269" t="str">
        <f>IF(ISNUMBER(FIND("arbeid",Methode_Keuze)),"",IF(ISNUMBER(FIND("arbeid",Methode_Keuze)),"",IF(Tb_Activiteiten[[#This Row],[Projectmedewerker]]=1,Tb_Activiteiten[[#Headers],[Projectmedewerker]],"")))</f>
        <v/>
      </c>
      <c r="AD1269" t="str">
        <f>IF(ISNUMBER(FIND("arbeid",Methode_Keuze)),"",IF(ISNUMBER(FIND("arbeid",Methode_Keuze)),"",IF(Tb_Activiteiten[[#This Row],[Landbouwer]]=1,Tb_Activiteiten[[#Headers],[Landbouwer]],"")))</f>
        <v/>
      </c>
      <c r="AE1269" t="str">
        <f>IF(ISNUMBER(FIND("arbeid",Methode_Keuze)),"",IF(ISNUMBER(FIND("arbeid",Methode_Keuze)),"",IF(Tb_Activiteiten[[#This Row],[Adviseur]]=1,Tb_Activiteiten[[#Headers],[Adviseur]],"")))</f>
        <v/>
      </c>
      <c r="AF1269" t="str">
        <f>IF(ISNUMBER(FIND("arbeid",Methode_Keuze)),"",IF(ISNUMBER(FIND("arbeid",Methode_Keuze)),"",IF(Tb_Activiteiten[[#This Row],[Projectleider/Expert]]=1,Tb_Activiteiten[[#Headers],[Projectleider/Expert]],"")))</f>
        <v/>
      </c>
      <c r="AG1269" t="str">
        <f>IF(ISNUMBER(FIND("arbeid",Methode_Keuze)),"",IF(ISNUMBER(FIND("arbeid",Methode_Keuze)),"",IF(Tb_Activiteiten[[#This Row],[Arbeidskosten]]=1,Tb_Activiteiten[[#Headers],[Arbeidskosten]],"")))</f>
        <v/>
      </c>
      <c r="AH1269" t="str">
        <f>IF(ISNUMBER(FIND("arbeid",Methode_Keuze)),"",IF(ISNUMBER(FIND("arbeid",Methode_Keuze)),"",IF(Tb_Activiteiten[[#This Row],[Arbeidskosten op basis van IKS]]=1,Tb_Activiteiten[[#Headers],[Arbeidskosten op basis van IKS]],"")))</f>
        <v/>
      </c>
      <c r="AI1269" t="str">
        <f>IF(ISNUMBER(FIND("overige",Methode_Keuze)),"",IF(Tb_Activiteiten[[#This Row],[Kosten derden exclusief btw]]=1,Tb_Activiteiten[[#Headers],[Kosten derden exclusief btw]],""))</f>
        <v/>
      </c>
      <c r="AJ1269" t="str">
        <f>IF(ISNUMBER(FIND("overige",Methode_Keuze)),"",IF(Tb_Activiteiten[[#This Row],[Niet verrekenbare btw]]=1,Tb_Activiteiten[[#Headers],[Niet verrekenbare btw]],""))</f>
        <v/>
      </c>
      <c r="AK1269" t="str">
        <f>IF(ISNUMBER(FIND("overige",Methode_Keuze)),"",IF(Tb_Activiteiten[[#This Row],[Grondkosten]]=1,Tb_Activiteiten[[#Headers],[Grondkosten]],""))</f>
        <v/>
      </c>
      <c r="AL1269" t="str">
        <f>IF(ISNUMBER(FIND("overige",Methode_Keuze)),"",IF(Tb_Activiteiten[[#This Row],[Bijdrage in natura (overige)]]=1,Tb_Activiteiten[[#Headers],[Bijdrage in natura (overige)]],""))</f>
        <v/>
      </c>
      <c r="AM1269" t="str">
        <f>IF(ISNUMBER(FIND("overige",Methode_Keuze)),"",IF(Tb_Activiteiten[[#This Row],[Bijdrage in natura (vrijwilligers)]]=1,Tb_Activiteiten[[#Headers],[Bijdrage in natura (vrijwilligers)]],""))</f>
        <v/>
      </c>
      <c r="AN1269" t="str">
        <f>IF(ISNUMBER(FIND("overige",Methode_Keuze)),"",IF(Tb_Activiteiten[[#This Row],[Afschrijvingskosten]]=1,Tb_Activiteiten[[#Headers],[Afschrijvingskosten]],""))</f>
        <v/>
      </c>
    </row>
    <row r="1270" spans="1:40" x14ac:dyDescent="0.25">
      <c r="A1270" s="192"/>
      <c r="B1270" s="192"/>
      <c r="C1270" s="192"/>
      <c r="D1270" s="192"/>
      <c r="E1270" s="192"/>
      <c r="F1270" s="192"/>
      <c r="G1270" s="192"/>
      <c r="L1270" s="71"/>
      <c r="N1270" t="str">
        <f>IFERROR(IF(VLOOKUP(Tb_Activiteiten[[#This Row],[Openstelling]],Tb_Openstelling[],2,0)=1,1,""),"")</f>
        <v/>
      </c>
      <c r="AA1270" t="str">
        <f>IF(ISNUMBER(FIND("arbeid",Methode_Keuze)),"",IF(ISNUMBER(FIND("arbeid",Methode_Keuze)),"",IF(Tb_Activiteiten[[#This Row],[Loonkosten]]=1,Tb_Activiteiten[[#Headers],[Loonkosten]],"")))</f>
        <v/>
      </c>
      <c r="AB1270" t="str">
        <f>IF(ISNUMBER(FIND("arbeid",Methode_Keuze)),"",IF(ISNUMBER(FIND("arbeid",Methode_Keuze)),"",IF(Tb_Activiteiten[[#This Row],[Eigen arbeid]]=1,Tb_Activiteiten[[#Headers],[Eigen arbeid]],"")))</f>
        <v/>
      </c>
      <c r="AC1270" t="str">
        <f>IF(ISNUMBER(FIND("arbeid",Methode_Keuze)),"",IF(ISNUMBER(FIND("arbeid",Methode_Keuze)),"",IF(Tb_Activiteiten[[#This Row],[Projectmedewerker]]=1,Tb_Activiteiten[[#Headers],[Projectmedewerker]],"")))</f>
        <v/>
      </c>
      <c r="AD1270" t="str">
        <f>IF(ISNUMBER(FIND("arbeid",Methode_Keuze)),"",IF(ISNUMBER(FIND("arbeid",Methode_Keuze)),"",IF(Tb_Activiteiten[[#This Row],[Landbouwer]]=1,Tb_Activiteiten[[#Headers],[Landbouwer]],"")))</f>
        <v/>
      </c>
      <c r="AE1270" t="str">
        <f>IF(ISNUMBER(FIND("arbeid",Methode_Keuze)),"",IF(ISNUMBER(FIND("arbeid",Methode_Keuze)),"",IF(Tb_Activiteiten[[#This Row],[Adviseur]]=1,Tb_Activiteiten[[#Headers],[Adviseur]],"")))</f>
        <v/>
      </c>
      <c r="AF1270" t="str">
        <f>IF(ISNUMBER(FIND("arbeid",Methode_Keuze)),"",IF(ISNUMBER(FIND("arbeid",Methode_Keuze)),"",IF(Tb_Activiteiten[[#This Row],[Projectleider/Expert]]=1,Tb_Activiteiten[[#Headers],[Projectleider/Expert]],"")))</f>
        <v/>
      </c>
      <c r="AG1270" t="str">
        <f>IF(ISNUMBER(FIND("arbeid",Methode_Keuze)),"",IF(ISNUMBER(FIND("arbeid",Methode_Keuze)),"",IF(Tb_Activiteiten[[#This Row],[Arbeidskosten]]=1,Tb_Activiteiten[[#Headers],[Arbeidskosten]],"")))</f>
        <v/>
      </c>
      <c r="AH1270" t="str">
        <f>IF(ISNUMBER(FIND("arbeid",Methode_Keuze)),"",IF(ISNUMBER(FIND("arbeid",Methode_Keuze)),"",IF(Tb_Activiteiten[[#This Row],[Arbeidskosten op basis van IKS]]=1,Tb_Activiteiten[[#Headers],[Arbeidskosten op basis van IKS]],"")))</f>
        <v/>
      </c>
      <c r="AI1270" t="str">
        <f>IF(ISNUMBER(FIND("overige",Methode_Keuze)),"",IF(Tb_Activiteiten[[#This Row],[Kosten derden exclusief btw]]=1,Tb_Activiteiten[[#Headers],[Kosten derden exclusief btw]],""))</f>
        <v/>
      </c>
      <c r="AJ1270" t="str">
        <f>IF(ISNUMBER(FIND("overige",Methode_Keuze)),"",IF(Tb_Activiteiten[[#This Row],[Niet verrekenbare btw]]=1,Tb_Activiteiten[[#Headers],[Niet verrekenbare btw]],""))</f>
        <v/>
      </c>
      <c r="AK1270" t="str">
        <f>IF(ISNUMBER(FIND("overige",Methode_Keuze)),"",IF(Tb_Activiteiten[[#This Row],[Grondkosten]]=1,Tb_Activiteiten[[#Headers],[Grondkosten]],""))</f>
        <v/>
      </c>
      <c r="AL1270" t="str">
        <f>IF(ISNUMBER(FIND("overige",Methode_Keuze)),"",IF(Tb_Activiteiten[[#This Row],[Bijdrage in natura (overige)]]=1,Tb_Activiteiten[[#Headers],[Bijdrage in natura (overige)]],""))</f>
        <v/>
      </c>
      <c r="AM1270" t="str">
        <f>IF(ISNUMBER(FIND("overige",Methode_Keuze)),"",IF(Tb_Activiteiten[[#This Row],[Bijdrage in natura (vrijwilligers)]]=1,Tb_Activiteiten[[#Headers],[Bijdrage in natura (vrijwilligers)]],""))</f>
        <v/>
      </c>
      <c r="AN1270" t="str">
        <f>IF(ISNUMBER(FIND("overige",Methode_Keuze)),"",IF(Tb_Activiteiten[[#This Row],[Afschrijvingskosten]]=1,Tb_Activiteiten[[#Headers],[Afschrijvingskosten]],""))</f>
        <v/>
      </c>
    </row>
    <row r="1271" spans="1:40" x14ac:dyDescent="0.25">
      <c r="A1271" s="192"/>
      <c r="B1271" s="192"/>
      <c r="C1271" s="192"/>
      <c r="D1271" s="192"/>
      <c r="E1271" s="192"/>
      <c r="F1271" s="192"/>
      <c r="G1271" s="192"/>
      <c r="L1271" s="71"/>
      <c r="N1271" t="str">
        <f>IFERROR(IF(VLOOKUP(Tb_Activiteiten[[#This Row],[Openstelling]],Tb_Openstelling[],2,0)=1,1,""),"")</f>
        <v/>
      </c>
      <c r="AA1271" t="str">
        <f>IF(ISNUMBER(FIND("arbeid",Methode_Keuze)),"",IF(ISNUMBER(FIND("arbeid",Methode_Keuze)),"",IF(Tb_Activiteiten[[#This Row],[Loonkosten]]=1,Tb_Activiteiten[[#Headers],[Loonkosten]],"")))</f>
        <v/>
      </c>
      <c r="AB1271" t="str">
        <f>IF(ISNUMBER(FIND("arbeid",Methode_Keuze)),"",IF(ISNUMBER(FIND("arbeid",Methode_Keuze)),"",IF(Tb_Activiteiten[[#This Row],[Eigen arbeid]]=1,Tb_Activiteiten[[#Headers],[Eigen arbeid]],"")))</f>
        <v/>
      </c>
      <c r="AC1271" t="str">
        <f>IF(ISNUMBER(FIND("arbeid",Methode_Keuze)),"",IF(ISNUMBER(FIND("arbeid",Methode_Keuze)),"",IF(Tb_Activiteiten[[#This Row],[Projectmedewerker]]=1,Tb_Activiteiten[[#Headers],[Projectmedewerker]],"")))</f>
        <v/>
      </c>
      <c r="AD1271" t="str">
        <f>IF(ISNUMBER(FIND("arbeid",Methode_Keuze)),"",IF(ISNUMBER(FIND("arbeid",Methode_Keuze)),"",IF(Tb_Activiteiten[[#This Row],[Landbouwer]]=1,Tb_Activiteiten[[#Headers],[Landbouwer]],"")))</f>
        <v/>
      </c>
      <c r="AE1271" t="str">
        <f>IF(ISNUMBER(FIND("arbeid",Methode_Keuze)),"",IF(ISNUMBER(FIND("arbeid",Methode_Keuze)),"",IF(Tb_Activiteiten[[#This Row],[Adviseur]]=1,Tb_Activiteiten[[#Headers],[Adviseur]],"")))</f>
        <v/>
      </c>
      <c r="AF1271" t="str">
        <f>IF(ISNUMBER(FIND("arbeid",Methode_Keuze)),"",IF(ISNUMBER(FIND("arbeid",Methode_Keuze)),"",IF(Tb_Activiteiten[[#This Row],[Projectleider/Expert]]=1,Tb_Activiteiten[[#Headers],[Projectleider/Expert]],"")))</f>
        <v/>
      </c>
      <c r="AG1271" t="str">
        <f>IF(ISNUMBER(FIND("arbeid",Methode_Keuze)),"",IF(ISNUMBER(FIND("arbeid",Methode_Keuze)),"",IF(Tb_Activiteiten[[#This Row],[Arbeidskosten]]=1,Tb_Activiteiten[[#Headers],[Arbeidskosten]],"")))</f>
        <v/>
      </c>
      <c r="AH1271" t="str">
        <f>IF(ISNUMBER(FIND("arbeid",Methode_Keuze)),"",IF(ISNUMBER(FIND("arbeid",Methode_Keuze)),"",IF(Tb_Activiteiten[[#This Row],[Arbeidskosten op basis van IKS]]=1,Tb_Activiteiten[[#Headers],[Arbeidskosten op basis van IKS]],"")))</f>
        <v/>
      </c>
      <c r="AI1271" t="str">
        <f>IF(ISNUMBER(FIND("overige",Methode_Keuze)),"",IF(Tb_Activiteiten[[#This Row],[Kosten derden exclusief btw]]=1,Tb_Activiteiten[[#Headers],[Kosten derden exclusief btw]],""))</f>
        <v/>
      </c>
      <c r="AJ1271" t="str">
        <f>IF(ISNUMBER(FIND("overige",Methode_Keuze)),"",IF(Tb_Activiteiten[[#This Row],[Niet verrekenbare btw]]=1,Tb_Activiteiten[[#Headers],[Niet verrekenbare btw]],""))</f>
        <v/>
      </c>
      <c r="AK1271" t="str">
        <f>IF(ISNUMBER(FIND("overige",Methode_Keuze)),"",IF(Tb_Activiteiten[[#This Row],[Grondkosten]]=1,Tb_Activiteiten[[#Headers],[Grondkosten]],""))</f>
        <v/>
      </c>
      <c r="AL1271" t="str">
        <f>IF(ISNUMBER(FIND("overige",Methode_Keuze)),"",IF(Tb_Activiteiten[[#This Row],[Bijdrage in natura (overige)]]=1,Tb_Activiteiten[[#Headers],[Bijdrage in natura (overige)]],""))</f>
        <v/>
      </c>
      <c r="AM1271" t="str">
        <f>IF(ISNUMBER(FIND("overige",Methode_Keuze)),"",IF(Tb_Activiteiten[[#This Row],[Bijdrage in natura (vrijwilligers)]]=1,Tb_Activiteiten[[#Headers],[Bijdrage in natura (vrijwilligers)]],""))</f>
        <v/>
      </c>
      <c r="AN1271" t="str">
        <f>IF(ISNUMBER(FIND("overige",Methode_Keuze)),"",IF(Tb_Activiteiten[[#This Row],[Afschrijvingskosten]]=1,Tb_Activiteiten[[#Headers],[Afschrijvingskosten]],""))</f>
        <v/>
      </c>
    </row>
    <row r="1272" spans="1:40" x14ac:dyDescent="0.25">
      <c r="A1272" s="192"/>
      <c r="B1272" s="192"/>
      <c r="C1272" s="192"/>
      <c r="D1272" s="192"/>
      <c r="E1272" s="192"/>
      <c r="F1272" s="192"/>
      <c r="G1272" s="192"/>
      <c r="L1272" s="71"/>
      <c r="N1272" t="str">
        <f>IFERROR(IF(VLOOKUP(Tb_Activiteiten[[#This Row],[Openstelling]],Tb_Openstelling[],2,0)=1,1,""),"")</f>
        <v/>
      </c>
      <c r="AA1272" t="str">
        <f>IF(ISNUMBER(FIND("arbeid",Methode_Keuze)),"",IF(ISNUMBER(FIND("arbeid",Methode_Keuze)),"",IF(Tb_Activiteiten[[#This Row],[Loonkosten]]=1,Tb_Activiteiten[[#Headers],[Loonkosten]],"")))</f>
        <v/>
      </c>
      <c r="AB1272" t="str">
        <f>IF(ISNUMBER(FIND("arbeid",Methode_Keuze)),"",IF(ISNUMBER(FIND("arbeid",Methode_Keuze)),"",IF(Tb_Activiteiten[[#This Row],[Eigen arbeid]]=1,Tb_Activiteiten[[#Headers],[Eigen arbeid]],"")))</f>
        <v/>
      </c>
      <c r="AC1272" t="str">
        <f>IF(ISNUMBER(FIND("arbeid",Methode_Keuze)),"",IF(ISNUMBER(FIND("arbeid",Methode_Keuze)),"",IF(Tb_Activiteiten[[#This Row],[Projectmedewerker]]=1,Tb_Activiteiten[[#Headers],[Projectmedewerker]],"")))</f>
        <v/>
      </c>
      <c r="AD1272" t="str">
        <f>IF(ISNUMBER(FIND("arbeid",Methode_Keuze)),"",IF(ISNUMBER(FIND("arbeid",Methode_Keuze)),"",IF(Tb_Activiteiten[[#This Row],[Landbouwer]]=1,Tb_Activiteiten[[#Headers],[Landbouwer]],"")))</f>
        <v/>
      </c>
      <c r="AE1272" t="str">
        <f>IF(ISNUMBER(FIND("arbeid",Methode_Keuze)),"",IF(ISNUMBER(FIND("arbeid",Methode_Keuze)),"",IF(Tb_Activiteiten[[#This Row],[Adviseur]]=1,Tb_Activiteiten[[#Headers],[Adviseur]],"")))</f>
        <v/>
      </c>
      <c r="AF1272" t="str">
        <f>IF(ISNUMBER(FIND("arbeid",Methode_Keuze)),"",IF(ISNUMBER(FIND("arbeid",Methode_Keuze)),"",IF(Tb_Activiteiten[[#This Row],[Projectleider/Expert]]=1,Tb_Activiteiten[[#Headers],[Projectleider/Expert]],"")))</f>
        <v/>
      </c>
      <c r="AG1272" t="str">
        <f>IF(ISNUMBER(FIND("arbeid",Methode_Keuze)),"",IF(ISNUMBER(FIND("arbeid",Methode_Keuze)),"",IF(Tb_Activiteiten[[#This Row],[Arbeidskosten]]=1,Tb_Activiteiten[[#Headers],[Arbeidskosten]],"")))</f>
        <v/>
      </c>
      <c r="AH1272" t="str">
        <f>IF(ISNUMBER(FIND("arbeid",Methode_Keuze)),"",IF(ISNUMBER(FIND("arbeid",Methode_Keuze)),"",IF(Tb_Activiteiten[[#This Row],[Arbeidskosten op basis van IKS]]=1,Tb_Activiteiten[[#Headers],[Arbeidskosten op basis van IKS]],"")))</f>
        <v/>
      </c>
      <c r="AI1272" t="str">
        <f>IF(ISNUMBER(FIND("overige",Methode_Keuze)),"",IF(Tb_Activiteiten[[#This Row],[Kosten derden exclusief btw]]=1,Tb_Activiteiten[[#Headers],[Kosten derden exclusief btw]],""))</f>
        <v/>
      </c>
      <c r="AJ1272" t="str">
        <f>IF(ISNUMBER(FIND("overige",Methode_Keuze)),"",IF(Tb_Activiteiten[[#This Row],[Niet verrekenbare btw]]=1,Tb_Activiteiten[[#Headers],[Niet verrekenbare btw]],""))</f>
        <v/>
      </c>
      <c r="AK1272" t="str">
        <f>IF(ISNUMBER(FIND("overige",Methode_Keuze)),"",IF(Tb_Activiteiten[[#This Row],[Grondkosten]]=1,Tb_Activiteiten[[#Headers],[Grondkosten]],""))</f>
        <v/>
      </c>
      <c r="AL1272" t="str">
        <f>IF(ISNUMBER(FIND("overige",Methode_Keuze)),"",IF(Tb_Activiteiten[[#This Row],[Bijdrage in natura (overige)]]=1,Tb_Activiteiten[[#Headers],[Bijdrage in natura (overige)]],""))</f>
        <v/>
      </c>
      <c r="AM1272" t="str">
        <f>IF(ISNUMBER(FIND("overige",Methode_Keuze)),"",IF(Tb_Activiteiten[[#This Row],[Bijdrage in natura (vrijwilligers)]]=1,Tb_Activiteiten[[#Headers],[Bijdrage in natura (vrijwilligers)]],""))</f>
        <v/>
      </c>
      <c r="AN1272" t="str">
        <f>IF(ISNUMBER(FIND("overige",Methode_Keuze)),"",IF(Tb_Activiteiten[[#This Row],[Afschrijvingskosten]]=1,Tb_Activiteiten[[#Headers],[Afschrijvingskosten]],""))</f>
        <v/>
      </c>
    </row>
    <row r="1273" spans="1:40" x14ac:dyDescent="0.25">
      <c r="A1273" s="192"/>
      <c r="B1273" s="192"/>
      <c r="C1273" s="192"/>
      <c r="D1273" s="192"/>
      <c r="E1273" s="192"/>
      <c r="F1273" s="192"/>
      <c r="G1273" s="192"/>
      <c r="L1273" s="71"/>
      <c r="N1273" t="str">
        <f>IFERROR(IF(VLOOKUP(Tb_Activiteiten[[#This Row],[Openstelling]],Tb_Openstelling[],2,0)=1,1,""),"")</f>
        <v/>
      </c>
      <c r="AA1273" t="str">
        <f>IF(ISNUMBER(FIND("arbeid",Methode_Keuze)),"",IF(ISNUMBER(FIND("arbeid",Methode_Keuze)),"",IF(Tb_Activiteiten[[#This Row],[Loonkosten]]=1,Tb_Activiteiten[[#Headers],[Loonkosten]],"")))</f>
        <v/>
      </c>
      <c r="AB1273" t="str">
        <f>IF(ISNUMBER(FIND("arbeid",Methode_Keuze)),"",IF(ISNUMBER(FIND("arbeid",Methode_Keuze)),"",IF(Tb_Activiteiten[[#This Row],[Eigen arbeid]]=1,Tb_Activiteiten[[#Headers],[Eigen arbeid]],"")))</f>
        <v/>
      </c>
      <c r="AC1273" t="str">
        <f>IF(ISNUMBER(FIND("arbeid",Methode_Keuze)),"",IF(ISNUMBER(FIND("arbeid",Methode_Keuze)),"",IF(Tb_Activiteiten[[#This Row],[Projectmedewerker]]=1,Tb_Activiteiten[[#Headers],[Projectmedewerker]],"")))</f>
        <v/>
      </c>
      <c r="AD1273" t="str">
        <f>IF(ISNUMBER(FIND("arbeid",Methode_Keuze)),"",IF(ISNUMBER(FIND("arbeid",Methode_Keuze)),"",IF(Tb_Activiteiten[[#This Row],[Landbouwer]]=1,Tb_Activiteiten[[#Headers],[Landbouwer]],"")))</f>
        <v/>
      </c>
      <c r="AE1273" t="str">
        <f>IF(ISNUMBER(FIND("arbeid",Methode_Keuze)),"",IF(ISNUMBER(FIND("arbeid",Methode_Keuze)),"",IF(Tb_Activiteiten[[#This Row],[Adviseur]]=1,Tb_Activiteiten[[#Headers],[Adviseur]],"")))</f>
        <v/>
      </c>
      <c r="AF1273" t="str">
        <f>IF(ISNUMBER(FIND("arbeid",Methode_Keuze)),"",IF(ISNUMBER(FIND("arbeid",Methode_Keuze)),"",IF(Tb_Activiteiten[[#This Row],[Projectleider/Expert]]=1,Tb_Activiteiten[[#Headers],[Projectleider/Expert]],"")))</f>
        <v/>
      </c>
      <c r="AG1273" t="str">
        <f>IF(ISNUMBER(FIND("arbeid",Methode_Keuze)),"",IF(ISNUMBER(FIND("arbeid",Methode_Keuze)),"",IF(Tb_Activiteiten[[#This Row],[Arbeidskosten]]=1,Tb_Activiteiten[[#Headers],[Arbeidskosten]],"")))</f>
        <v/>
      </c>
      <c r="AH1273" t="str">
        <f>IF(ISNUMBER(FIND("arbeid",Methode_Keuze)),"",IF(ISNUMBER(FIND("arbeid",Methode_Keuze)),"",IF(Tb_Activiteiten[[#This Row],[Arbeidskosten op basis van IKS]]=1,Tb_Activiteiten[[#Headers],[Arbeidskosten op basis van IKS]],"")))</f>
        <v/>
      </c>
      <c r="AI1273" t="str">
        <f>IF(ISNUMBER(FIND("overige",Methode_Keuze)),"",IF(Tb_Activiteiten[[#This Row],[Kosten derden exclusief btw]]=1,Tb_Activiteiten[[#Headers],[Kosten derden exclusief btw]],""))</f>
        <v/>
      </c>
      <c r="AJ1273" t="str">
        <f>IF(ISNUMBER(FIND("overige",Methode_Keuze)),"",IF(Tb_Activiteiten[[#This Row],[Niet verrekenbare btw]]=1,Tb_Activiteiten[[#Headers],[Niet verrekenbare btw]],""))</f>
        <v/>
      </c>
      <c r="AK1273" t="str">
        <f>IF(ISNUMBER(FIND("overige",Methode_Keuze)),"",IF(Tb_Activiteiten[[#This Row],[Grondkosten]]=1,Tb_Activiteiten[[#Headers],[Grondkosten]],""))</f>
        <v/>
      </c>
      <c r="AL1273" t="str">
        <f>IF(ISNUMBER(FIND("overige",Methode_Keuze)),"",IF(Tb_Activiteiten[[#This Row],[Bijdrage in natura (overige)]]=1,Tb_Activiteiten[[#Headers],[Bijdrage in natura (overige)]],""))</f>
        <v/>
      </c>
      <c r="AM1273" t="str">
        <f>IF(ISNUMBER(FIND("overige",Methode_Keuze)),"",IF(Tb_Activiteiten[[#This Row],[Bijdrage in natura (vrijwilligers)]]=1,Tb_Activiteiten[[#Headers],[Bijdrage in natura (vrijwilligers)]],""))</f>
        <v/>
      </c>
      <c r="AN1273" t="str">
        <f>IF(ISNUMBER(FIND("overige",Methode_Keuze)),"",IF(Tb_Activiteiten[[#This Row],[Afschrijvingskosten]]=1,Tb_Activiteiten[[#Headers],[Afschrijvingskosten]],""))</f>
        <v/>
      </c>
    </row>
    <row r="1274" spans="1:40" x14ac:dyDescent="0.25">
      <c r="A1274" s="192"/>
      <c r="B1274" s="192"/>
      <c r="C1274" s="192"/>
      <c r="D1274" s="192"/>
      <c r="E1274" s="192"/>
      <c r="F1274" s="192"/>
      <c r="G1274" s="192"/>
      <c r="L1274" s="71"/>
      <c r="N1274" t="str">
        <f>IFERROR(IF(VLOOKUP(Tb_Activiteiten[[#This Row],[Openstelling]],Tb_Openstelling[],2,0)=1,1,""),"")</f>
        <v/>
      </c>
      <c r="AA1274" t="str">
        <f>IF(ISNUMBER(FIND("arbeid",Methode_Keuze)),"",IF(ISNUMBER(FIND("arbeid",Methode_Keuze)),"",IF(Tb_Activiteiten[[#This Row],[Loonkosten]]=1,Tb_Activiteiten[[#Headers],[Loonkosten]],"")))</f>
        <v/>
      </c>
      <c r="AB1274" t="str">
        <f>IF(ISNUMBER(FIND("arbeid",Methode_Keuze)),"",IF(ISNUMBER(FIND("arbeid",Methode_Keuze)),"",IF(Tb_Activiteiten[[#This Row],[Eigen arbeid]]=1,Tb_Activiteiten[[#Headers],[Eigen arbeid]],"")))</f>
        <v/>
      </c>
      <c r="AC1274" t="str">
        <f>IF(ISNUMBER(FIND("arbeid",Methode_Keuze)),"",IF(ISNUMBER(FIND("arbeid",Methode_Keuze)),"",IF(Tb_Activiteiten[[#This Row],[Projectmedewerker]]=1,Tb_Activiteiten[[#Headers],[Projectmedewerker]],"")))</f>
        <v/>
      </c>
      <c r="AD1274" t="str">
        <f>IF(ISNUMBER(FIND("arbeid",Methode_Keuze)),"",IF(ISNUMBER(FIND("arbeid",Methode_Keuze)),"",IF(Tb_Activiteiten[[#This Row],[Landbouwer]]=1,Tb_Activiteiten[[#Headers],[Landbouwer]],"")))</f>
        <v/>
      </c>
      <c r="AE1274" t="str">
        <f>IF(ISNUMBER(FIND("arbeid",Methode_Keuze)),"",IF(ISNUMBER(FIND("arbeid",Methode_Keuze)),"",IF(Tb_Activiteiten[[#This Row],[Adviseur]]=1,Tb_Activiteiten[[#Headers],[Adviseur]],"")))</f>
        <v/>
      </c>
      <c r="AF1274" t="str">
        <f>IF(ISNUMBER(FIND("arbeid",Methode_Keuze)),"",IF(ISNUMBER(FIND("arbeid",Methode_Keuze)),"",IF(Tb_Activiteiten[[#This Row],[Projectleider/Expert]]=1,Tb_Activiteiten[[#Headers],[Projectleider/Expert]],"")))</f>
        <v/>
      </c>
      <c r="AG1274" t="str">
        <f>IF(ISNUMBER(FIND("arbeid",Methode_Keuze)),"",IF(ISNUMBER(FIND("arbeid",Methode_Keuze)),"",IF(Tb_Activiteiten[[#This Row],[Arbeidskosten]]=1,Tb_Activiteiten[[#Headers],[Arbeidskosten]],"")))</f>
        <v/>
      </c>
      <c r="AH1274" t="str">
        <f>IF(ISNUMBER(FIND("arbeid",Methode_Keuze)),"",IF(ISNUMBER(FIND("arbeid",Methode_Keuze)),"",IF(Tb_Activiteiten[[#This Row],[Arbeidskosten op basis van IKS]]=1,Tb_Activiteiten[[#Headers],[Arbeidskosten op basis van IKS]],"")))</f>
        <v/>
      </c>
      <c r="AI1274" t="str">
        <f>IF(ISNUMBER(FIND("overige",Methode_Keuze)),"",IF(Tb_Activiteiten[[#This Row],[Kosten derden exclusief btw]]=1,Tb_Activiteiten[[#Headers],[Kosten derden exclusief btw]],""))</f>
        <v/>
      </c>
      <c r="AJ1274" t="str">
        <f>IF(ISNUMBER(FIND("overige",Methode_Keuze)),"",IF(Tb_Activiteiten[[#This Row],[Niet verrekenbare btw]]=1,Tb_Activiteiten[[#Headers],[Niet verrekenbare btw]],""))</f>
        <v/>
      </c>
      <c r="AK1274" t="str">
        <f>IF(ISNUMBER(FIND("overige",Methode_Keuze)),"",IF(Tb_Activiteiten[[#This Row],[Grondkosten]]=1,Tb_Activiteiten[[#Headers],[Grondkosten]],""))</f>
        <v/>
      </c>
      <c r="AL1274" t="str">
        <f>IF(ISNUMBER(FIND("overige",Methode_Keuze)),"",IF(Tb_Activiteiten[[#This Row],[Bijdrage in natura (overige)]]=1,Tb_Activiteiten[[#Headers],[Bijdrage in natura (overige)]],""))</f>
        <v/>
      </c>
      <c r="AM1274" t="str">
        <f>IF(ISNUMBER(FIND("overige",Methode_Keuze)),"",IF(Tb_Activiteiten[[#This Row],[Bijdrage in natura (vrijwilligers)]]=1,Tb_Activiteiten[[#Headers],[Bijdrage in natura (vrijwilligers)]],""))</f>
        <v/>
      </c>
      <c r="AN1274" t="str">
        <f>IF(ISNUMBER(FIND("overige",Methode_Keuze)),"",IF(Tb_Activiteiten[[#This Row],[Afschrijvingskosten]]=1,Tb_Activiteiten[[#Headers],[Afschrijvingskosten]],""))</f>
        <v/>
      </c>
    </row>
    <row r="1275" spans="1:40" x14ac:dyDescent="0.25">
      <c r="A1275" s="192"/>
      <c r="B1275" s="192"/>
      <c r="C1275" s="192"/>
      <c r="D1275" s="192"/>
      <c r="E1275" s="192"/>
      <c r="F1275" s="192"/>
      <c r="G1275" s="192"/>
      <c r="L1275" s="71"/>
      <c r="N1275" t="str">
        <f>IFERROR(IF(VLOOKUP(Tb_Activiteiten[[#This Row],[Openstelling]],Tb_Openstelling[],2,0)=1,1,""),"")</f>
        <v/>
      </c>
      <c r="AA1275" t="str">
        <f>IF(ISNUMBER(FIND("arbeid",Methode_Keuze)),"",IF(ISNUMBER(FIND("arbeid",Methode_Keuze)),"",IF(Tb_Activiteiten[[#This Row],[Loonkosten]]=1,Tb_Activiteiten[[#Headers],[Loonkosten]],"")))</f>
        <v/>
      </c>
      <c r="AB1275" t="str">
        <f>IF(ISNUMBER(FIND("arbeid",Methode_Keuze)),"",IF(ISNUMBER(FIND("arbeid",Methode_Keuze)),"",IF(Tb_Activiteiten[[#This Row],[Eigen arbeid]]=1,Tb_Activiteiten[[#Headers],[Eigen arbeid]],"")))</f>
        <v/>
      </c>
      <c r="AC1275" t="str">
        <f>IF(ISNUMBER(FIND("arbeid",Methode_Keuze)),"",IF(ISNUMBER(FIND("arbeid",Methode_Keuze)),"",IF(Tb_Activiteiten[[#This Row],[Projectmedewerker]]=1,Tb_Activiteiten[[#Headers],[Projectmedewerker]],"")))</f>
        <v/>
      </c>
      <c r="AD1275" t="str">
        <f>IF(ISNUMBER(FIND("arbeid",Methode_Keuze)),"",IF(ISNUMBER(FIND("arbeid",Methode_Keuze)),"",IF(Tb_Activiteiten[[#This Row],[Landbouwer]]=1,Tb_Activiteiten[[#Headers],[Landbouwer]],"")))</f>
        <v/>
      </c>
      <c r="AE1275" t="str">
        <f>IF(ISNUMBER(FIND("arbeid",Methode_Keuze)),"",IF(ISNUMBER(FIND("arbeid",Methode_Keuze)),"",IF(Tb_Activiteiten[[#This Row],[Adviseur]]=1,Tb_Activiteiten[[#Headers],[Adviseur]],"")))</f>
        <v/>
      </c>
      <c r="AF1275" t="str">
        <f>IF(ISNUMBER(FIND("arbeid",Methode_Keuze)),"",IF(ISNUMBER(FIND("arbeid",Methode_Keuze)),"",IF(Tb_Activiteiten[[#This Row],[Projectleider/Expert]]=1,Tb_Activiteiten[[#Headers],[Projectleider/Expert]],"")))</f>
        <v/>
      </c>
      <c r="AG1275" t="str">
        <f>IF(ISNUMBER(FIND("arbeid",Methode_Keuze)),"",IF(ISNUMBER(FIND("arbeid",Methode_Keuze)),"",IF(Tb_Activiteiten[[#This Row],[Arbeidskosten]]=1,Tb_Activiteiten[[#Headers],[Arbeidskosten]],"")))</f>
        <v/>
      </c>
      <c r="AH1275" t="str">
        <f>IF(ISNUMBER(FIND("arbeid",Methode_Keuze)),"",IF(ISNUMBER(FIND("arbeid",Methode_Keuze)),"",IF(Tb_Activiteiten[[#This Row],[Arbeidskosten op basis van IKS]]=1,Tb_Activiteiten[[#Headers],[Arbeidskosten op basis van IKS]],"")))</f>
        <v/>
      </c>
      <c r="AI1275" t="str">
        <f>IF(ISNUMBER(FIND("overige",Methode_Keuze)),"",IF(Tb_Activiteiten[[#This Row],[Kosten derden exclusief btw]]=1,Tb_Activiteiten[[#Headers],[Kosten derden exclusief btw]],""))</f>
        <v/>
      </c>
      <c r="AJ1275" t="str">
        <f>IF(ISNUMBER(FIND("overige",Methode_Keuze)),"",IF(Tb_Activiteiten[[#This Row],[Niet verrekenbare btw]]=1,Tb_Activiteiten[[#Headers],[Niet verrekenbare btw]],""))</f>
        <v/>
      </c>
      <c r="AK1275" t="str">
        <f>IF(ISNUMBER(FIND("overige",Methode_Keuze)),"",IF(Tb_Activiteiten[[#This Row],[Grondkosten]]=1,Tb_Activiteiten[[#Headers],[Grondkosten]],""))</f>
        <v/>
      </c>
      <c r="AL1275" t="str">
        <f>IF(ISNUMBER(FIND("overige",Methode_Keuze)),"",IF(Tb_Activiteiten[[#This Row],[Bijdrage in natura (overige)]]=1,Tb_Activiteiten[[#Headers],[Bijdrage in natura (overige)]],""))</f>
        <v/>
      </c>
      <c r="AM1275" t="str">
        <f>IF(ISNUMBER(FIND("overige",Methode_Keuze)),"",IF(Tb_Activiteiten[[#This Row],[Bijdrage in natura (vrijwilligers)]]=1,Tb_Activiteiten[[#Headers],[Bijdrage in natura (vrijwilligers)]],""))</f>
        <v/>
      </c>
      <c r="AN1275" t="str">
        <f>IF(ISNUMBER(FIND("overige",Methode_Keuze)),"",IF(Tb_Activiteiten[[#This Row],[Afschrijvingskosten]]=1,Tb_Activiteiten[[#Headers],[Afschrijvingskosten]],""))</f>
        <v/>
      </c>
    </row>
    <row r="1276" spans="1:40" x14ac:dyDescent="0.25">
      <c r="A1276" s="192"/>
      <c r="B1276" s="192"/>
      <c r="C1276" s="192"/>
      <c r="D1276" s="192"/>
      <c r="E1276" s="192"/>
      <c r="F1276" s="192"/>
      <c r="G1276" s="192"/>
      <c r="L1276" s="71"/>
      <c r="N1276" t="str">
        <f>IFERROR(IF(VLOOKUP(Tb_Activiteiten[[#This Row],[Openstelling]],Tb_Openstelling[],2,0)=1,1,""),"")</f>
        <v/>
      </c>
      <c r="AA1276" t="str">
        <f>IF(ISNUMBER(FIND("arbeid",Methode_Keuze)),"",IF(ISNUMBER(FIND("arbeid",Methode_Keuze)),"",IF(Tb_Activiteiten[[#This Row],[Loonkosten]]=1,Tb_Activiteiten[[#Headers],[Loonkosten]],"")))</f>
        <v/>
      </c>
      <c r="AB1276" t="str">
        <f>IF(ISNUMBER(FIND("arbeid",Methode_Keuze)),"",IF(ISNUMBER(FIND("arbeid",Methode_Keuze)),"",IF(Tb_Activiteiten[[#This Row],[Eigen arbeid]]=1,Tb_Activiteiten[[#Headers],[Eigen arbeid]],"")))</f>
        <v/>
      </c>
      <c r="AC1276" t="str">
        <f>IF(ISNUMBER(FIND("arbeid",Methode_Keuze)),"",IF(ISNUMBER(FIND("arbeid",Methode_Keuze)),"",IF(Tb_Activiteiten[[#This Row],[Projectmedewerker]]=1,Tb_Activiteiten[[#Headers],[Projectmedewerker]],"")))</f>
        <v/>
      </c>
      <c r="AD1276" t="str">
        <f>IF(ISNUMBER(FIND("arbeid",Methode_Keuze)),"",IF(ISNUMBER(FIND("arbeid",Methode_Keuze)),"",IF(Tb_Activiteiten[[#This Row],[Landbouwer]]=1,Tb_Activiteiten[[#Headers],[Landbouwer]],"")))</f>
        <v/>
      </c>
      <c r="AE1276" t="str">
        <f>IF(ISNUMBER(FIND("arbeid",Methode_Keuze)),"",IF(ISNUMBER(FIND("arbeid",Methode_Keuze)),"",IF(Tb_Activiteiten[[#This Row],[Adviseur]]=1,Tb_Activiteiten[[#Headers],[Adviseur]],"")))</f>
        <v/>
      </c>
      <c r="AF1276" t="str">
        <f>IF(ISNUMBER(FIND("arbeid",Methode_Keuze)),"",IF(ISNUMBER(FIND("arbeid",Methode_Keuze)),"",IF(Tb_Activiteiten[[#This Row],[Projectleider/Expert]]=1,Tb_Activiteiten[[#Headers],[Projectleider/Expert]],"")))</f>
        <v/>
      </c>
      <c r="AG1276" t="str">
        <f>IF(ISNUMBER(FIND("arbeid",Methode_Keuze)),"",IF(ISNUMBER(FIND("arbeid",Methode_Keuze)),"",IF(Tb_Activiteiten[[#This Row],[Arbeidskosten]]=1,Tb_Activiteiten[[#Headers],[Arbeidskosten]],"")))</f>
        <v/>
      </c>
      <c r="AH1276" t="str">
        <f>IF(ISNUMBER(FIND("arbeid",Methode_Keuze)),"",IF(ISNUMBER(FIND("arbeid",Methode_Keuze)),"",IF(Tb_Activiteiten[[#This Row],[Arbeidskosten op basis van IKS]]=1,Tb_Activiteiten[[#Headers],[Arbeidskosten op basis van IKS]],"")))</f>
        <v/>
      </c>
      <c r="AI1276" t="str">
        <f>IF(ISNUMBER(FIND("overige",Methode_Keuze)),"",IF(Tb_Activiteiten[[#This Row],[Kosten derden exclusief btw]]=1,Tb_Activiteiten[[#Headers],[Kosten derden exclusief btw]],""))</f>
        <v/>
      </c>
      <c r="AJ1276" t="str">
        <f>IF(ISNUMBER(FIND("overige",Methode_Keuze)),"",IF(Tb_Activiteiten[[#This Row],[Niet verrekenbare btw]]=1,Tb_Activiteiten[[#Headers],[Niet verrekenbare btw]],""))</f>
        <v/>
      </c>
      <c r="AK1276" t="str">
        <f>IF(ISNUMBER(FIND("overige",Methode_Keuze)),"",IF(Tb_Activiteiten[[#This Row],[Grondkosten]]=1,Tb_Activiteiten[[#Headers],[Grondkosten]],""))</f>
        <v/>
      </c>
      <c r="AL1276" t="str">
        <f>IF(ISNUMBER(FIND("overige",Methode_Keuze)),"",IF(Tb_Activiteiten[[#This Row],[Bijdrage in natura (overige)]]=1,Tb_Activiteiten[[#Headers],[Bijdrage in natura (overige)]],""))</f>
        <v/>
      </c>
      <c r="AM1276" t="str">
        <f>IF(ISNUMBER(FIND("overige",Methode_Keuze)),"",IF(Tb_Activiteiten[[#This Row],[Bijdrage in natura (vrijwilligers)]]=1,Tb_Activiteiten[[#Headers],[Bijdrage in natura (vrijwilligers)]],""))</f>
        <v/>
      </c>
      <c r="AN1276" t="str">
        <f>IF(ISNUMBER(FIND("overige",Methode_Keuze)),"",IF(Tb_Activiteiten[[#This Row],[Afschrijvingskosten]]=1,Tb_Activiteiten[[#Headers],[Afschrijvingskosten]],""))</f>
        <v/>
      </c>
    </row>
    <row r="1277" spans="1:40" x14ac:dyDescent="0.25">
      <c r="A1277" s="192"/>
      <c r="B1277" s="192"/>
      <c r="C1277" s="192"/>
      <c r="D1277" s="192"/>
      <c r="E1277" s="192"/>
      <c r="F1277" s="192"/>
      <c r="G1277" s="192"/>
      <c r="L1277" s="71"/>
      <c r="N1277" t="str">
        <f>IFERROR(IF(VLOOKUP(Tb_Activiteiten[[#This Row],[Openstelling]],Tb_Openstelling[],2,0)=1,1,""),"")</f>
        <v/>
      </c>
      <c r="AA1277" t="str">
        <f>IF(ISNUMBER(FIND("arbeid",Methode_Keuze)),"",IF(ISNUMBER(FIND("arbeid",Methode_Keuze)),"",IF(Tb_Activiteiten[[#This Row],[Loonkosten]]=1,Tb_Activiteiten[[#Headers],[Loonkosten]],"")))</f>
        <v/>
      </c>
      <c r="AB1277" t="str">
        <f>IF(ISNUMBER(FIND("arbeid",Methode_Keuze)),"",IF(ISNUMBER(FIND("arbeid",Methode_Keuze)),"",IF(Tb_Activiteiten[[#This Row],[Eigen arbeid]]=1,Tb_Activiteiten[[#Headers],[Eigen arbeid]],"")))</f>
        <v/>
      </c>
      <c r="AC1277" t="str">
        <f>IF(ISNUMBER(FIND("arbeid",Methode_Keuze)),"",IF(ISNUMBER(FIND("arbeid",Methode_Keuze)),"",IF(Tb_Activiteiten[[#This Row],[Projectmedewerker]]=1,Tb_Activiteiten[[#Headers],[Projectmedewerker]],"")))</f>
        <v/>
      </c>
      <c r="AD1277" t="str">
        <f>IF(ISNUMBER(FIND("arbeid",Methode_Keuze)),"",IF(ISNUMBER(FIND("arbeid",Methode_Keuze)),"",IF(Tb_Activiteiten[[#This Row],[Landbouwer]]=1,Tb_Activiteiten[[#Headers],[Landbouwer]],"")))</f>
        <v/>
      </c>
      <c r="AE1277" t="str">
        <f>IF(ISNUMBER(FIND("arbeid",Methode_Keuze)),"",IF(ISNUMBER(FIND("arbeid",Methode_Keuze)),"",IF(Tb_Activiteiten[[#This Row],[Adviseur]]=1,Tb_Activiteiten[[#Headers],[Adviseur]],"")))</f>
        <v/>
      </c>
      <c r="AF1277" t="str">
        <f>IF(ISNUMBER(FIND("arbeid",Methode_Keuze)),"",IF(ISNUMBER(FIND("arbeid",Methode_Keuze)),"",IF(Tb_Activiteiten[[#This Row],[Projectleider/Expert]]=1,Tb_Activiteiten[[#Headers],[Projectleider/Expert]],"")))</f>
        <v/>
      </c>
      <c r="AG1277" t="str">
        <f>IF(ISNUMBER(FIND("arbeid",Methode_Keuze)),"",IF(ISNUMBER(FIND("arbeid",Methode_Keuze)),"",IF(Tb_Activiteiten[[#This Row],[Arbeidskosten]]=1,Tb_Activiteiten[[#Headers],[Arbeidskosten]],"")))</f>
        <v/>
      </c>
      <c r="AH1277" t="str">
        <f>IF(ISNUMBER(FIND("arbeid",Methode_Keuze)),"",IF(ISNUMBER(FIND("arbeid",Methode_Keuze)),"",IF(Tb_Activiteiten[[#This Row],[Arbeidskosten op basis van IKS]]=1,Tb_Activiteiten[[#Headers],[Arbeidskosten op basis van IKS]],"")))</f>
        <v/>
      </c>
      <c r="AI1277" t="str">
        <f>IF(ISNUMBER(FIND("overige",Methode_Keuze)),"",IF(Tb_Activiteiten[[#This Row],[Kosten derden exclusief btw]]=1,Tb_Activiteiten[[#Headers],[Kosten derden exclusief btw]],""))</f>
        <v/>
      </c>
      <c r="AJ1277" t="str">
        <f>IF(ISNUMBER(FIND("overige",Methode_Keuze)),"",IF(Tb_Activiteiten[[#This Row],[Niet verrekenbare btw]]=1,Tb_Activiteiten[[#Headers],[Niet verrekenbare btw]],""))</f>
        <v/>
      </c>
      <c r="AK1277" t="str">
        <f>IF(ISNUMBER(FIND("overige",Methode_Keuze)),"",IF(Tb_Activiteiten[[#This Row],[Grondkosten]]=1,Tb_Activiteiten[[#Headers],[Grondkosten]],""))</f>
        <v/>
      </c>
      <c r="AL1277" t="str">
        <f>IF(ISNUMBER(FIND("overige",Methode_Keuze)),"",IF(Tb_Activiteiten[[#This Row],[Bijdrage in natura (overige)]]=1,Tb_Activiteiten[[#Headers],[Bijdrage in natura (overige)]],""))</f>
        <v/>
      </c>
      <c r="AM1277" t="str">
        <f>IF(ISNUMBER(FIND("overige",Methode_Keuze)),"",IF(Tb_Activiteiten[[#This Row],[Bijdrage in natura (vrijwilligers)]]=1,Tb_Activiteiten[[#Headers],[Bijdrage in natura (vrijwilligers)]],""))</f>
        <v/>
      </c>
      <c r="AN1277" t="str">
        <f>IF(ISNUMBER(FIND("overige",Methode_Keuze)),"",IF(Tb_Activiteiten[[#This Row],[Afschrijvingskosten]]=1,Tb_Activiteiten[[#Headers],[Afschrijvingskosten]],""))</f>
        <v/>
      </c>
    </row>
    <row r="1278" spans="1:40" x14ac:dyDescent="0.25">
      <c r="A1278" s="192"/>
      <c r="B1278" s="192"/>
      <c r="C1278" s="192"/>
      <c r="D1278" s="192"/>
      <c r="E1278" s="192"/>
      <c r="F1278" s="192"/>
      <c r="G1278" s="192"/>
      <c r="L1278" s="71"/>
      <c r="N1278" t="str">
        <f>IFERROR(IF(VLOOKUP(Tb_Activiteiten[[#This Row],[Openstelling]],Tb_Openstelling[],2,0)=1,1,""),"")</f>
        <v/>
      </c>
      <c r="AA1278" t="str">
        <f>IF(ISNUMBER(FIND("arbeid",Methode_Keuze)),"",IF(ISNUMBER(FIND("arbeid",Methode_Keuze)),"",IF(Tb_Activiteiten[[#This Row],[Loonkosten]]=1,Tb_Activiteiten[[#Headers],[Loonkosten]],"")))</f>
        <v/>
      </c>
      <c r="AB1278" t="str">
        <f>IF(ISNUMBER(FIND("arbeid",Methode_Keuze)),"",IF(ISNUMBER(FIND("arbeid",Methode_Keuze)),"",IF(Tb_Activiteiten[[#This Row],[Eigen arbeid]]=1,Tb_Activiteiten[[#Headers],[Eigen arbeid]],"")))</f>
        <v/>
      </c>
      <c r="AC1278" t="str">
        <f>IF(ISNUMBER(FIND("arbeid",Methode_Keuze)),"",IF(ISNUMBER(FIND("arbeid",Methode_Keuze)),"",IF(Tb_Activiteiten[[#This Row],[Projectmedewerker]]=1,Tb_Activiteiten[[#Headers],[Projectmedewerker]],"")))</f>
        <v/>
      </c>
      <c r="AD1278" t="str">
        <f>IF(ISNUMBER(FIND("arbeid",Methode_Keuze)),"",IF(ISNUMBER(FIND("arbeid",Methode_Keuze)),"",IF(Tb_Activiteiten[[#This Row],[Landbouwer]]=1,Tb_Activiteiten[[#Headers],[Landbouwer]],"")))</f>
        <v/>
      </c>
      <c r="AE1278" t="str">
        <f>IF(ISNUMBER(FIND("arbeid",Methode_Keuze)),"",IF(ISNUMBER(FIND("arbeid",Methode_Keuze)),"",IF(Tb_Activiteiten[[#This Row],[Adviseur]]=1,Tb_Activiteiten[[#Headers],[Adviseur]],"")))</f>
        <v/>
      </c>
      <c r="AF1278" t="str">
        <f>IF(ISNUMBER(FIND("arbeid",Methode_Keuze)),"",IF(ISNUMBER(FIND("arbeid",Methode_Keuze)),"",IF(Tb_Activiteiten[[#This Row],[Projectleider/Expert]]=1,Tb_Activiteiten[[#Headers],[Projectleider/Expert]],"")))</f>
        <v/>
      </c>
      <c r="AG1278" t="str">
        <f>IF(ISNUMBER(FIND("arbeid",Methode_Keuze)),"",IF(ISNUMBER(FIND("arbeid",Methode_Keuze)),"",IF(Tb_Activiteiten[[#This Row],[Arbeidskosten]]=1,Tb_Activiteiten[[#Headers],[Arbeidskosten]],"")))</f>
        <v/>
      </c>
      <c r="AH1278" t="str">
        <f>IF(ISNUMBER(FIND("arbeid",Methode_Keuze)),"",IF(ISNUMBER(FIND("arbeid",Methode_Keuze)),"",IF(Tb_Activiteiten[[#This Row],[Arbeidskosten op basis van IKS]]=1,Tb_Activiteiten[[#Headers],[Arbeidskosten op basis van IKS]],"")))</f>
        <v/>
      </c>
      <c r="AI1278" t="str">
        <f>IF(ISNUMBER(FIND("overige",Methode_Keuze)),"",IF(Tb_Activiteiten[[#This Row],[Kosten derden exclusief btw]]=1,Tb_Activiteiten[[#Headers],[Kosten derden exclusief btw]],""))</f>
        <v/>
      </c>
      <c r="AJ1278" t="str">
        <f>IF(ISNUMBER(FIND("overige",Methode_Keuze)),"",IF(Tb_Activiteiten[[#This Row],[Niet verrekenbare btw]]=1,Tb_Activiteiten[[#Headers],[Niet verrekenbare btw]],""))</f>
        <v/>
      </c>
      <c r="AK1278" t="str">
        <f>IF(ISNUMBER(FIND("overige",Methode_Keuze)),"",IF(Tb_Activiteiten[[#This Row],[Grondkosten]]=1,Tb_Activiteiten[[#Headers],[Grondkosten]],""))</f>
        <v/>
      </c>
      <c r="AL1278" t="str">
        <f>IF(ISNUMBER(FIND("overige",Methode_Keuze)),"",IF(Tb_Activiteiten[[#This Row],[Bijdrage in natura (overige)]]=1,Tb_Activiteiten[[#Headers],[Bijdrage in natura (overige)]],""))</f>
        <v/>
      </c>
      <c r="AM1278" t="str">
        <f>IF(ISNUMBER(FIND("overige",Methode_Keuze)),"",IF(Tb_Activiteiten[[#This Row],[Bijdrage in natura (vrijwilligers)]]=1,Tb_Activiteiten[[#Headers],[Bijdrage in natura (vrijwilligers)]],""))</f>
        <v/>
      </c>
      <c r="AN1278" t="str">
        <f>IF(ISNUMBER(FIND("overige",Methode_Keuze)),"",IF(Tb_Activiteiten[[#This Row],[Afschrijvingskosten]]=1,Tb_Activiteiten[[#Headers],[Afschrijvingskosten]],""))</f>
        <v/>
      </c>
    </row>
    <row r="1279" spans="1:40" x14ac:dyDescent="0.25">
      <c r="A1279" s="192"/>
      <c r="B1279" s="192"/>
      <c r="C1279" s="192"/>
      <c r="D1279" s="192"/>
      <c r="E1279" s="192"/>
      <c r="F1279" s="192"/>
      <c r="G1279" s="192"/>
      <c r="L1279" s="71"/>
      <c r="N1279" t="str">
        <f>IFERROR(IF(VLOOKUP(Tb_Activiteiten[[#This Row],[Openstelling]],Tb_Openstelling[],2,0)=1,1,""),"")</f>
        <v/>
      </c>
      <c r="AA1279" t="str">
        <f>IF(ISNUMBER(FIND("arbeid",Methode_Keuze)),"",IF(ISNUMBER(FIND("arbeid",Methode_Keuze)),"",IF(Tb_Activiteiten[[#This Row],[Loonkosten]]=1,Tb_Activiteiten[[#Headers],[Loonkosten]],"")))</f>
        <v/>
      </c>
      <c r="AB1279" t="str">
        <f>IF(ISNUMBER(FIND("arbeid",Methode_Keuze)),"",IF(ISNUMBER(FIND("arbeid",Methode_Keuze)),"",IF(Tb_Activiteiten[[#This Row],[Eigen arbeid]]=1,Tb_Activiteiten[[#Headers],[Eigen arbeid]],"")))</f>
        <v/>
      </c>
      <c r="AC1279" t="str">
        <f>IF(ISNUMBER(FIND("arbeid",Methode_Keuze)),"",IF(ISNUMBER(FIND("arbeid",Methode_Keuze)),"",IF(Tb_Activiteiten[[#This Row],[Projectmedewerker]]=1,Tb_Activiteiten[[#Headers],[Projectmedewerker]],"")))</f>
        <v/>
      </c>
      <c r="AD1279" t="str">
        <f>IF(ISNUMBER(FIND("arbeid",Methode_Keuze)),"",IF(ISNUMBER(FIND("arbeid",Methode_Keuze)),"",IF(Tb_Activiteiten[[#This Row],[Landbouwer]]=1,Tb_Activiteiten[[#Headers],[Landbouwer]],"")))</f>
        <v/>
      </c>
      <c r="AE1279" t="str">
        <f>IF(ISNUMBER(FIND("arbeid",Methode_Keuze)),"",IF(ISNUMBER(FIND("arbeid",Methode_Keuze)),"",IF(Tb_Activiteiten[[#This Row],[Adviseur]]=1,Tb_Activiteiten[[#Headers],[Adviseur]],"")))</f>
        <v/>
      </c>
      <c r="AF1279" t="str">
        <f>IF(ISNUMBER(FIND("arbeid",Methode_Keuze)),"",IF(ISNUMBER(FIND("arbeid",Methode_Keuze)),"",IF(Tb_Activiteiten[[#This Row],[Projectleider/Expert]]=1,Tb_Activiteiten[[#Headers],[Projectleider/Expert]],"")))</f>
        <v/>
      </c>
      <c r="AG1279" t="str">
        <f>IF(ISNUMBER(FIND("arbeid",Methode_Keuze)),"",IF(ISNUMBER(FIND("arbeid",Methode_Keuze)),"",IF(Tb_Activiteiten[[#This Row],[Arbeidskosten]]=1,Tb_Activiteiten[[#Headers],[Arbeidskosten]],"")))</f>
        <v/>
      </c>
      <c r="AH1279" t="str">
        <f>IF(ISNUMBER(FIND("arbeid",Methode_Keuze)),"",IF(ISNUMBER(FIND("arbeid",Methode_Keuze)),"",IF(Tb_Activiteiten[[#This Row],[Arbeidskosten op basis van IKS]]=1,Tb_Activiteiten[[#Headers],[Arbeidskosten op basis van IKS]],"")))</f>
        <v/>
      </c>
      <c r="AI1279" t="str">
        <f>IF(ISNUMBER(FIND("overige",Methode_Keuze)),"",IF(Tb_Activiteiten[[#This Row],[Kosten derden exclusief btw]]=1,Tb_Activiteiten[[#Headers],[Kosten derden exclusief btw]],""))</f>
        <v/>
      </c>
      <c r="AJ1279" t="str">
        <f>IF(ISNUMBER(FIND("overige",Methode_Keuze)),"",IF(Tb_Activiteiten[[#This Row],[Niet verrekenbare btw]]=1,Tb_Activiteiten[[#Headers],[Niet verrekenbare btw]],""))</f>
        <v/>
      </c>
      <c r="AK1279" t="str">
        <f>IF(ISNUMBER(FIND("overige",Methode_Keuze)),"",IF(Tb_Activiteiten[[#This Row],[Grondkosten]]=1,Tb_Activiteiten[[#Headers],[Grondkosten]],""))</f>
        <v/>
      </c>
      <c r="AL1279" t="str">
        <f>IF(ISNUMBER(FIND("overige",Methode_Keuze)),"",IF(Tb_Activiteiten[[#This Row],[Bijdrage in natura (overige)]]=1,Tb_Activiteiten[[#Headers],[Bijdrage in natura (overige)]],""))</f>
        <v/>
      </c>
      <c r="AM1279" t="str">
        <f>IF(ISNUMBER(FIND("overige",Methode_Keuze)),"",IF(Tb_Activiteiten[[#This Row],[Bijdrage in natura (vrijwilligers)]]=1,Tb_Activiteiten[[#Headers],[Bijdrage in natura (vrijwilligers)]],""))</f>
        <v/>
      </c>
      <c r="AN1279" t="str">
        <f>IF(ISNUMBER(FIND("overige",Methode_Keuze)),"",IF(Tb_Activiteiten[[#This Row],[Afschrijvingskosten]]=1,Tb_Activiteiten[[#Headers],[Afschrijvingskosten]],""))</f>
        <v/>
      </c>
    </row>
    <row r="1280" spans="1:40" x14ac:dyDescent="0.25">
      <c r="A1280" s="192"/>
      <c r="B1280" s="192"/>
      <c r="C1280" s="192"/>
      <c r="D1280" s="192"/>
      <c r="E1280" s="192"/>
      <c r="F1280" s="192"/>
      <c r="G1280" s="192"/>
      <c r="L1280" s="71"/>
      <c r="N1280" t="str">
        <f>IFERROR(IF(VLOOKUP(Tb_Activiteiten[[#This Row],[Openstelling]],Tb_Openstelling[],2,0)=1,1,""),"")</f>
        <v/>
      </c>
      <c r="AA1280" t="str">
        <f>IF(ISNUMBER(FIND("arbeid",Methode_Keuze)),"",IF(ISNUMBER(FIND("arbeid",Methode_Keuze)),"",IF(Tb_Activiteiten[[#This Row],[Loonkosten]]=1,Tb_Activiteiten[[#Headers],[Loonkosten]],"")))</f>
        <v/>
      </c>
      <c r="AB1280" t="str">
        <f>IF(ISNUMBER(FIND("arbeid",Methode_Keuze)),"",IF(ISNUMBER(FIND("arbeid",Methode_Keuze)),"",IF(Tb_Activiteiten[[#This Row],[Eigen arbeid]]=1,Tb_Activiteiten[[#Headers],[Eigen arbeid]],"")))</f>
        <v/>
      </c>
      <c r="AC1280" t="str">
        <f>IF(ISNUMBER(FIND("arbeid",Methode_Keuze)),"",IF(ISNUMBER(FIND("arbeid",Methode_Keuze)),"",IF(Tb_Activiteiten[[#This Row],[Projectmedewerker]]=1,Tb_Activiteiten[[#Headers],[Projectmedewerker]],"")))</f>
        <v/>
      </c>
      <c r="AD1280" t="str">
        <f>IF(ISNUMBER(FIND("arbeid",Methode_Keuze)),"",IF(ISNUMBER(FIND("arbeid",Methode_Keuze)),"",IF(Tb_Activiteiten[[#This Row],[Landbouwer]]=1,Tb_Activiteiten[[#Headers],[Landbouwer]],"")))</f>
        <v/>
      </c>
      <c r="AE1280" t="str">
        <f>IF(ISNUMBER(FIND("arbeid",Methode_Keuze)),"",IF(ISNUMBER(FIND("arbeid",Methode_Keuze)),"",IF(Tb_Activiteiten[[#This Row],[Adviseur]]=1,Tb_Activiteiten[[#Headers],[Adviseur]],"")))</f>
        <v/>
      </c>
      <c r="AF1280" t="str">
        <f>IF(ISNUMBER(FIND("arbeid",Methode_Keuze)),"",IF(ISNUMBER(FIND("arbeid",Methode_Keuze)),"",IF(Tb_Activiteiten[[#This Row],[Projectleider/Expert]]=1,Tb_Activiteiten[[#Headers],[Projectleider/Expert]],"")))</f>
        <v/>
      </c>
      <c r="AG1280" t="str">
        <f>IF(ISNUMBER(FIND("arbeid",Methode_Keuze)),"",IF(ISNUMBER(FIND("arbeid",Methode_Keuze)),"",IF(Tb_Activiteiten[[#This Row],[Arbeidskosten]]=1,Tb_Activiteiten[[#Headers],[Arbeidskosten]],"")))</f>
        <v/>
      </c>
      <c r="AH1280" t="str">
        <f>IF(ISNUMBER(FIND("arbeid",Methode_Keuze)),"",IF(ISNUMBER(FIND("arbeid",Methode_Keuze)),"",IF(Tb_Activiteiten[[#This Row],[Arbeidskosten op basis van IKS]]=1,Tb_Activiteiten[[#Headers],[Arbeidskosten op basis van IKS]],"")))</f>
        <v/>
      </c>
      <c r="AI1280" t="str">
        <f>IF(ISNUMBER(FIND("overige",Methode_Keuze)),"",IF(Tb_Activiteiten[[#This Row],[Kosten derden exclusief btw]]=1,Tb_Activiteiten[[#Headers],[Kosten derden exclusief btw]],""))</f>
        <v/>
      </c>
      <c r="AJ1280" t="str">
        <f>IF(ISNUMBER(FIND("overige",Methode_Keuze)),"",IF(Tb_Activiteiten[[#This Row],[Niet verrekenbare btw]]=1,Tb_Activiteiten[[#Headers],[Niet verrekenbare btw]],""))</f>
        <v/>
      </c>
      <c r="AK1280" t="str">
        <f>IF(ISNUMBER(FIND("overige",Methode_Keuze)),"",IF(Tb_Activiteiten[[#This Row],[Grondkosten]]=1,Tb_Activiteiten[[#Headers],[Grondkosten]],""))</f>
        <v/>
      </c>
      <c r="AL1280" t="str">
        <f>IF(ISNUMBER(FIND("overige",Methode_Keuze)),"",IF(Tb_Activiteiten[[#This Row],[Bijdrage in natura (overige)]]=1,Tb_Activiteiten[[#Headers],[Bijdrage in natura (overige)]],""))</f>
        <v/>
      </c>
      <c r="AM1280" t="str">
        <f>IF(ISNUMBER(FIND("overige",Methode_Keuze)),"",IF(Tb_Activiteiten[[#This Row],[Bijdrage in natura (vrijwilligers)]]=1,Tb_Activiteiten[[#Headers],[Bijdrage in natura (vrijwilligers)]],""))</f>
        <v/>
      </c>
      <c r="AN1280" t="str">
        <f>IF(ISNUMBER(FIND("overige",Methode_Keuze)),"",IF(Tb_Activiteiten[[#This Row],[Afschrijvingskosten]]=1,Tb_Activiteiten[[#Headers],[Afschrijvingskosten]],""))</f>
        <v/>
      </c>
    </row>
    <row r="1281" spans="1:40" x14ac:dyDescent="0.25">
      <c r="A1281" s="192"/>
      <c r="B1281" s="192"/>
      <c r="C1281" s="192"/>
      <c r="D1281" s="192"/>
      <c r="E1281" s="192"/>
      <c r="F1281" s="192"/>
      <c r="G1281" s="192"/>
      <c r="L1281" s="71"/>
      <c r="N1281" t="str">
        <f>IFERROR(IF(VLOOKUP(Tb_Activiteiten[[#This Row],[Openstelling]],Tb_Openstelling[],2,0)=1,1,""),"")</f>
        <v/>
      </c>
      <c r="AA1281" t="str">
        <f>IF(ISNUMBER(FIND("arbeid",Methode_Keuze)),"",IF(ISNUMBER(FIND("arbeid",Methode_Keuze)),"",IF(Tb_Activiteiten[[#This Row],[Loonkosten]]=1,Tb_Activiteiten[[#Headers],[Loonkosten]],"")))</f>
        <v/>
      </c>
      <c r="AB1281" t="str">
        <f>IF(ISNUMBER(FIND("arbeid",Methode_Keuze)),"",IF(ISNUMBER(FIND("arbeid",Methode_Keuze)),"",IF(Tb_Activiteiten[[#This Row],[Eigen arbeid]]=1,Tb_Activiteiten[[#Headers],[Eigen arbeid]],"")))</f>
        <v/>
      </c>
      <c r="AC1281" t="str">
        <f>IF(ISNUMBER(FIND("arbeid",Methode_Keuze)),"",IF(ISNUMBER(FIND("arbeid",Methode_Keuze)),"",IF(Tb_Activiteiten[[#This Row],[Projectmedewerker]]=1,Tb_Activiteiten[[#Headers],[Projectmedewerker]],"")))</f>
        <v/>
      </c>
      <c r="AD1281" t="str">
        <f>IF(ISNUMBER(FIND("arbeid",Methode_Keuze)),"",IF(ISNUMBER(FIND("arbeid",Methode_Keuze)),"",IF(Tb_Activiteiten[[#This Row],[Landbouwer]]=1,Tb_Activiteiten[[#Headers],[Landbouwer]],"")))</f>
        <v/>
      </c>
      <c r="AE1281" t="str">
        <f>IF(ISNUMBER(FIND("arbeid",Methode_Keuze)),"",IF(ISNUMBER(FIND("arbeid",Methode_Keuze)),"",IF(Tb_Activiteiten[[#This Row],[Adviseur]]=1,Tb_Activiteiten[[#Headers],[Adviseur]],"")))</f>
        <v/>
      </c>
      <c r="AF1281" t="str">
        <f>IF(ISNUMBER(FIND("arbeid",Methode_Keuze)),"",IF(ISNUMBER(FIND("arbeid",Methode_Keuze)),"",IF(Tb_Activiteiten[[#This Row],[Projectleider/Expert]]=1,Tb_Activiteiten[[#Headers],[Projectleider/Expert]],"")))</f>
        <v/>
      </c>
      <c r="AG1281" t="str">
        <f>IF(ISNUMBER(FIND("arbeid",Methode_Keuze)),"",IF(ISNUMBER(FIND("arbeid",Methode_Keuze)),"",IF(Tb_Activiteiten[[#This Row],[Arbeidskosten]]=1,Tb_Activiteiten[[#Headers],[Arbeidskosten]],"")))</f>
        <v/>
      </c>
      <c r="AH1281" t="str">
        <f>IF(ISNUMBER(FIND("arbeid",Methode_Keuze)),"",IF(ISNUMBER(FIND("arbeid",Methode_Keuze)),"",IF(Tb_Activiteiten[[#This Row],[Arbeidskosten op basis van IKS]]=1,Tb_Activiteiten[[#Headers],[Arbeidskosten op basis van IKS]],"")))</f>
        <v/>
      </c>
      <c r="AI1281" t="str">
        <f>IF(ISNUMBER(FIND("overige",Methode_Keuze)),"",IF(Tb_Activiteiten[[#This Row],[Kosten derden exclusief btw]]=1,Tb_Activiteiten[[#Headers],[Kosten derden exclusief btw]],""))</f>
        <v/>
      </c>
      <c r="AJ1281" t="str">
        <f>IF(ISNUMBER(FIND("overige",Methode_Keuze)),"",IF(Tb_Activiteiten[[#This Row],[Niet verrekenbare btw]]=1,Tb_Activiteiten[[#Headers],[Niet verrekenbare btw]],""))</f>
        <v/>
      </c>
      <c r="AK1281" t="str">
        <f>IF(ISNUMBER(FIND("overige",Methode_Keuze)),"",IF(Tb_Activiteiten[[#This Row],[Grondkosten]]=1,Tb_Activiteiten[[#Headers],[Grondkosten]],""))</f>
        <v/>
      </c>
      <c r="AL1281" t="str">
        <f>IF(ISNUMBER(FIND("overige",Methode_Keuze)),"",IF(Tb_Activiteiten[[#This Row],[Bijdrage in natura (overige)]]=1,Tb_Activiteiten[[#Headers],[Bijdrage in natura (overige)]],""))</f>
        <v/>
      </c>
      <c r="AM1281" t="str">
        <f>IF(ISNUMBER(FIND("overige",Methode_Keuze)),"",IF(Tb_Activiteiten[[#This Row],[Bijdrage in natura (vrijwilligers)]]=1,Tb_Activiteiten[[#Headers],[Bijdrage in natura (vrijwilligers)]],""))</f>
        <v/>
      </c>
      <c r="AN1281" t="str">
        <f>IF(ISNUMBER(FIND("overige",Methode_Keuze)),"",IF(Tb_Activiteiten[[#This Row],[Afschrijvingskosten]]=1,Tb_Activiteiten[[#Headers],[Afschrijvingskosten]],""))</f>
        <v/>
      </c>
    </row>
    <row r="1282" spans="1:40" x14ac:dyDescent="0.25">
      <c r="A1282" s="192"/>
      <c r="B1282" s="192"/>
      <c r="C1282" s="192"/>
      <c r="D1282" s="192"/>
      <c r="E1282" s="192"/>
      <c r="F1282" s="192"/>
      <c r="G1282" s="192"/>
      <c r="L1282" s="71"/>
      <c r="N1282" t="str">
        <f>IFERROR(IF(VLOOKUP(Tb_Activiteiten[[#This Row],[Openstelling]],Tb_Openstelling[],2,0)=1,1,""),"")</f>
        <v/>
      </c>
      <c r="AA1282" t="str">
        <f>IF(ISNUMBER(FIND("arbeid",Methode_Keuze)),"",IF(ISNUMBER(FIND("arbeid",Methode_Keuze)),"",IF(Tb_Activiteiten[[#This Row],[Loonkosten]]=1,Tb_Activiteiten[[#Headers],[Loonkosten]],"")))</f>
        <v/>
      </c>
      <c r="AB1282" t="str">
        <f>IF(ISNUMBER(FIND("arbeid",Methode_Keuze)),"",IF(ISNUMBER(FIND("arbeid",Methode_Keuze)),"",IF(Tb_Activiteiten[[#This Row],[Eigen arbeid]]=1,Tb_Activiteiten[[#Headers],[Eigen arbeid]],"")))</f>
        <v/>
      </c>
      <c r="AC1282" t="str">
        <f>IF(ISNUMBER(FIND("arbeid",Methode_Keuze)),"",IF(ISNUMBER(FIND("arbeid",Methode_Keuze)),"",IF(Tb_Activiteiten[[#This Row],[Projectmedewerker]]=1,Tb_Activiteiten[[#Headers],[Projectmedewerker]],"")))</f>
        <v/>
      </c>
      <c r="AD1282" t="str">
        <f>IF(ISNUMBER(FIND("arbeid",Methode_Keuze)),"",IF(ISNUMBER(FIND("arbeid",Methode_Keuze)),"",IF(Tb_Activiteiten[[#This Row],[Landbouwer]]=1,Tb_Activiteiten[[#Headers],[Landbouwer]],"")))</f>
        <v/>
      </c>
      <c r="AE1282" t="str">
        <f>IF(ISNUMBER(FIND("arbeid",Methode_Keuze)),"",IF(ISNUMBER(FIND("arbeid",Methode_Keuze)),"",IF(Tb_Activiteiten[[#This Row],[Adviseur]]=1,Tb_Activiteiten[[#Headers],[Adviseur]],"")))</f>
        <v/>
      </c>
      <c r="AF1282" t="str">
        <f>IF(ISNUMBER(FIND("arbeid",Methode_Keuze)),"",IF(ISNUMBER(FIND("arbeid",Methode_Keuze)),"",IF(Tb_Activiteiten[[#This Row],[Projectleider/Expert]]=1,Tb_Activiteiten[[#Headers],[Projectleider/Expert]],"")))</f>
        <v/>
      </c>
      <c r="AG1282" t="str">
        <f>IF(ISNUMBER(FIND("arbeid",Methode_Keuze)),"",IF(ISNUMBER(FIND("arbeid",Methode_Keuze)),"",IF(Tb_Activiteiten[[#This Row],[Arbeidskosten]]=1,Tb_Activiteiten[[#Headers],[Arbeidskosten]],"")))</f>
        <v/>
      </c>
      <c r="AH1282" t="str">
        <f>IF(ISNUMBER(FIND("arbeid",Methode_Keuze)),"",IF(ISNUMBER(FIND("arbeid",Methode_Keuze)),"",IF(Tb_Activiteiten[[#This Row],[Arbeidskosten op basis van IKS]]=1,Tb_Activiteiten[[#Headers],[Arbeidskosten op basis van IKS]],"")))</f>
        <v/>
      </c>
      <c r="AI1282" t="str">
        <f>IF(ISNUMBER(FIND("overige",Methode_Keuze)),"",IF(Tb_Activiteiten[[#This Row],[Kosten derden exclusief btw]]=1,Tb_Activiteiten[[#Headers],[Kosten derden exclusief btw]],""))</f>
        <v/>
      </c>
      <c r="AJ1282" t="str">
        <f>IF(ISNUMBER(FIND("overige",Methode_Keuze)),"",IF(Tb_Activiteiten[[#This Row],[Niet verrekenbare btw]]=1,Tb_Activiteiten[[#Headers],[Niet verrekenbare btw]],""))</f>
        <v/>
      </c>
      <c r="AK1282" t="str">
        <f>IF(ISNUMBER(FIND("overige",Methode_Keuze)),"",IF(Tb_Activiteiten[[#This Row],[Grondkosten]]=1,Tb_Activiteiten[[#Headers],[Grondkosten]],""))</f>
        <v/>
      </c>
      <c r="AL1282" t="str">
        <f>IF(ISNUMBER(FIND("overige",Methode_Keuze)),"",IF(Tb_Activiteiten[[#This Row],[Bijdrage in natura (overige)]]=1,Tb_Activiteiten[[#Headers],[Bijdrage in natura (overige)]],""))</f>
        <v/>
      </c>
      <c r="AM1282" t="str">
        <f>IF(ISNUMBER(FIND("overige",Methode_Keuze)),"",IF(Tb_Activiteiten[[#This Row],[Bijdrage in natura (vrijwilligers)]]=1,Tb_Activiteiten[[#Headers],[Bijdrage in natura (vrijwilligers)]],""))</f>
        <v/>
      </c>
      <c r="AN1282" t="str">
        <f>IF(ISNUMBER(FIND("overige",Methode_Keuze)),"",IF(Tb_Activiteiten[[#This Row],[Afschrijvingskosten]]=1,Tb_Activiteiten[[#Headers],[Afschrijvingskosten]],""))</f>
        <v/>
      </c>
    </row>
    <row r="1283" spans="1:40" x14ac:dyDescent="0.25">
      <c r="A1283" s="192"/>
      <c r="B1283" s="192"/>
      <c r="C1283" s="192"/>
      <c r="D1283" s="192"/>
      <c r="E1283" s="192"/>
      <c r="F1283" s="192"/>
      <c r="G1283" s="192"/>
      <c r="L1283" s="71"/>
      <c r="N1283" t="str">
        <f>IFERROR(IF(VLOOKUP(Tb_Activiteiten[[#This Row],[Openstelling]],Tb_Openstelling[],2,0)=1,1,""),"")</f>
        <v/>
      </c>
      <c r="AA1283" t="str">
        <f>IF(ISNUMBER(FIND("arbeid",Methode_Keuze)),"",IF(ISNUMBER(FIND("arbeid",Methode_Keuze)),"",IF(Tb_Activiteiten[[#This Row],[Loonkosten]]=1,Tb_Activiteiten[[#Headers],[Loonkosten]],"")))</f>
        <v/>
      </c>
      <c r="AB1283" t="str">
        <f>IF(ISNUMBER(FIND("arbeid",Methode_Keuze)),"",IF(ISNUMBER(FIND("arbeid",Methode_Keuze)),"",IF(Tb_Activiteiten[[#This Row],[Eigen arbeid]]=1,Tb_Activiteiten[[#Headers],[Eigen arbeid]],"")))</f>
        <v/>
      </c>
      <c r="AC1283" t="str">
        <f>IF(ISNUMBER(FIND("arbeid",Methode_Keuze)),"",IF(ISNUMBER(FIND("arbeid",Methode_Keuze)),"",IF(Tb_Activiteiten[[#This Row],[Projectmedewerker]]=1,Tb_Activiteiten[[#Headers],[Projectmedewerker]],"")))</f>
        <v/>
      </c>
      <c r="AD1283" t="str">
        <f>IF(ISNUMBER(FIND("arbeid",Methode_Keuze)),"",IF(ISNUMBER(FIND("arbeid",Methode_Keuze)),"",IF(Tb_Activiteiten[[#This Row],[Landbouwer]]=1,Tb_Activiteiten[[#Headers],[Landbouwer]],"")))</f>
        <v/>
      </c>
      <c r="AE1283" t="str">
        <f>IF(ISNUMBER(FIND("arbeid",Methode_Keuze)),"",IF(ISNUMBER(FIND("arbeid",Methode_Keuze)),"",IF(Tb_Activiteiten[[#This Row],[Adviseur]]=1,Tb_Activiteiten[[#Headers],[Adviseur]],"")))</f>
        <v/>
      </c>
      <c r="AF1283" t="str">
        <f>IF(ISNUMBER(FIND("arbeid",Methode_Keuze)),"",IF(ISNUMBER(FIND("arbeid",Methode_Keuze)),"",IF(Tb_Activiteiten[[#This Row],[Projectleider/Expert]]=1,Tb_Activiteiten[[#Headers],[Projectleider/Expert]],"")))</f>
        <v/>
      </c>
      <c r="AG1283" t="str">
        <f>IF(ISNUMBER(FIND("arbeid",Methode_Keuze)),"",IF(ISNUMBER(FIND("arbeid",Methode_Keuze)),"",IF(Tb_Activiteiten[[#This Row],[Arbeidskosten]]=1,Tb_Activiteiten[[#Headers],[Arbeidskosten]],"")))</f>
        <v/>
      </c>
      <c r="AH1283" t="str">
        <f>IF(ISNUMBER(FIND("arbeid",Methode_Keuze)),"",IF(ISNUMBER(FIND("arbeid",Methode_Keuze)),"",IF(Tb_Activiteiten[[#This Row],[Arbeidskosten op basis van IKS]]=1,Tb_Activiteiten[[#Headers],[Arbeidskosten op basis van IKS]],"")))</f>
        <v/>
      </c>
      <c r="AI1283" t="str">
        <f>IF(ISNUMBER(FIND("overige",Methode_Keuze)),"",IF(Tb_Activiteiten[[#This Row],[Kosten derden exclusief btw]]=1,Tb_Activiteiten[[#Headers],[Kosten derden exclusief btw]],""))</f>
        <v/>
      </c>
      <c r="AJ1283" t="str">
        <f>IF(ISNUMBER(FIND("overige",Methode_Keuze)),"",IF(Tb_Activiteiten[[#This Row],[Niet verrekenbare btw]]=1,Tb_Activiteiten[[#Headers],[Niet verrekenbare btw]],""))</f>
        <v/>
      </c>
      <c r="AK1283" t="str">
        <f>IF(ISNUMBER(FIND("overige",Methode_Keuze)),"",IF(Tb_Activiteiten[[#This Row],[Grondkosten]]=1,Tb_Activiteiten[[#Headers],[Grondkosten]],""))</f>
        <v/>
      </c>
      <c r="AL1283" t="str">
        <f>IF(ISNUMBER(FIND("overige",Methode_Keuze)),"",IF(Tb_Activiteiten[[#This Row],[Bijdrage in natura (overige)]]=1,Tb_Activiteiten[[#Headers],[Bijdrage in natura (overige)]],""))</f>
        <v/>
      </c>
      <c r="AM1283" t="str">
        <f>IF(ISNUMBER(FIND("overige",Methode_Keuze)),"",IF(Tb_Activiteiten[[#This Row],[Bijdrage in natura (vrijwilligers)]]=1,Tb_Activiteiten[[#Headers],[Bijdrage in natura (vrijwilligers)]],""))</f>
        <v/>
      </c>
      <c r="AN1283" t="str">
        <f>IF(ISNUMBER(FIND("overige",Methode_Keuze)),"",IF(Tb_Activiteiten[[#This Row],[Afschrijvingskosten]]=1,Tb_Activiteiten[[#Headers],[Afschrijvingskosten]],""))</f>
        <v/>
      </c>
    </row>
    <row r="1284" spans="1:40" x14ac:dyDescent="0.25">
      <c r="A1284" s="192"/>
      <c r="B1284" s="192"/>
      <c r="C1284" s="192"/>
      <c r="D1284" s="192"/>
      <c r="E1284" s="192"/>
      <c r="F1284" s="192"/>
      <c r="G1284" s="192"/>
      <c r="L1284" s="71"/>
      <c r="N1284" t="str">
        <f>IFERROR(IF(VLOOKUP(Tb_Activiteiten[[#This Row],[Openstelling]],Tb_Openstelling[],2,0)=1,1,""),"")</f>
        <v/>
      </c>
      <c r="AA1284" t="str">
        <f>IF(ISNUMBER(FIND("arbeid",Methode_Keuze)),"",IF(ISNUMBER(FIND("arbeid",Methode_Keuze)),"",IF(Tb_Activiteiten[[#This Row],[Loonkosten]]=1,Tb_Activiteiten[[#Headers],[Loonkosten]],"")))</f>
        <v/>
      </c>
      <c r="AB1284" t="str">
        <f>IF(ISNUMBER(FIND("arbeid",Methode_Keuze)),"",IF(ISNUMBER(FIND("arbeid",Methode_Keuze)),"",IF(Tb_Activiteiten[[#This Row],[Eigen arbeid]]=1,Tb_Activiteiten[[#Headers],[Eigen arbeid]],"")))</f>
        <v/>
      </c>
      <c r="AC1284" t="str">
        <f>IF(ISNUMBER(FIND("arbeid",Methode_Keuze)),"",IF(ISNUMBER(FIND("arbeid",Methode_Keuze)),"",IF(Tb_Activiteiten[[#This Row],[Projectmedewerker]]=1,Tb_Activiteiten[[#Headers],[Projectmedewerker]],"")))</f>
        <v/>
      </c>
      <c r="AD1284" t="str">
        <f>IF(ISNUMBER(FIND("arbeid",Methode_Keuze)),"",IF(ISNUMBER(FIND("arbeid",Methode_Keuze)),"",IF(Tb_Activiteiten[[#This Row],[Landbouwer]]=1,Tb_Activiteiten[[#Headers],[Landbouwer]],"")))</f>
        <v/>
      </c>
      <c r="AE1284" t="str">
        <f>IF(ISNUMBER(FIND("arbeid",Methode_Keuze)),"",IF(ISNUMBER(FIND("arbeid",Methode_Keuze)),"",IF(Tb_Activiteiten[[#This Row],[Adviseur]]=1,Tb_Activiteiten[[#Headers],[Adviseur]],"")))</f>
        <v/>
      </c>
      <c r="AF1284" t="str">
        <f>IF(ISNUMBER(FIND("arbeid",Methode_Keuze)),"",IF(ISNUMBER(FIND("arbeid",Methode_Keuze)),"",IF(Tb_Activiteiten[[#This Row],[Projectleider/Expert]]=1,Tb_Activiteiten[[#Headers],[Projectleider/Expert]],"")))</f>
        <v/>
      </c>
      <c r="AG1284" t="str">
        <f>IF(ISNUMBER(FIND("arbeid",Methode_Keuze)),"",IF(ISNUMBER(FIND("arbeid",Methode_Keuze)),"",IF(Tb_Activiteiten[[#This Row],[Arbeidskosten]]=1,Tb_Activiteiten[[#Headers],[Arbeidskosten]],"")))</f>
        <v/>
      </c>
      <c r="AH1284" t="str">
        <f>IF(ISNUMBER(FIND("arbeid",Methode_Keuze)),"",IF(ISNUMBER(FIND("arbeid",Methode_Keuze)),"",IF(Tb_Activiteiten[[#This Row],[Arbeidskosten op basis van IKS]]=1,Tb_Activiteiten[[#Headers],[Arbeidskosten op basis van IKS]],"")))</f>
        <v/>
      </c>
      <c r="AI1284" t="str">
        <f>IF(ISNUMBER(FIND("overige",Methode_Keuze)),"",IF(Tb_Activiteiten[[#This Row],[Kosten derden exclusief btw]]=1,Tb_Activiteiten[[#Headers],[Kosten derden exclusief btw]],""))</f>
        <v/>
      </c>
      <c r="AJ1284" t="str">
        <f>IF(ISNUMBER(FIND("overige",Methode_Keuze)),"",IF(Tb_Activiteiten[[#This Row],[Niet verrekenbare btw]]=1,Tb_Activiteiten[[#Headers],[Niet verrekenbare btw]],""))</f>
        <v/>
      </c>
      <c r="AK1284" t="str">
        <f>IF(ISNUMBER(FIND("overige",Methode_Keuze)),"",IF(Tb_Activiteiten[[#This Row],[Grondkosten]]=1,Tb_Activiteiten[[#Headers],[Grondkosten]],""))</f>
        <v/>
      </c>
      <c r="AL1284" t="str">
        <f>IF(ISNUMBER(FIND("overige",Methode_Keuze)),"",IF(Tb_Activiteiten[[#This Row],[Bijdrage in natura (overige)]]=1,Tb_Activiteiten[[#Headers],[Bijdrage in natura (overige)]],""))</f>
        <v/>
      </c>
      <c r="AM1284" t="str">
        <f>IF(ISNUMBER(FIND("overige",Methode_Keuze)),"",IF(Tb_Activiteiten[[#This Row],[Bijdrage in natura (vrijwilligers)]]=1,Tb_Activiteiten[[#Headers],[Bijdrage in natura (vrijwilligers)]],""))</f>
        <v/>
      </c>
      <c r="AN1284" t="str">
        <f>IF(ISNUMBER(FIND("overige",Methode_Keuze)),"",IF(Tb_Activiteiten[[#This Row],[Afschrijvingskosten]]=1,Tb_Activiteiten[[#Headers],[Afschrijvingskosten]],""))</f>
        <v/>
      </c>
    </row>
    <row r="1285" spans="1:40" x14ac:dyDescent="0.25">
      <c r="A1285" s="192"/>
      <c r="B1285" s="192"/>
      <c r="C1285" s="192"/>
      <c r="D1285" s="192"/>
      <c r="E1285" s="192"/>
      <c r="F1285" s="192"/>
      <c r="G1285" s="192"/>
      <c r="L1285" s="71"/>
      <c r="N1285" t="str">
        <f>IFERROR(IF(VLOOKUP(Tb_Activiteiten[[#This Row],[Openstelling]],Tb_Openstelling[],2,0)=1,1,""),"")</f>
        <v/>
      </c>
      <c r="AA1285" t="str">
        <f>IF(ISNUMBER(FIND("arbeid",Methode_Keuze)),"",IF(ISNUMBER(FIND("arbeid",Methode_Keuze)),"",IF(Tb_Activiteiten[[#This Row],[Loonkosten]]=1,Tb_Activiteiten[[#Headers],[Loonkosten]],"")))</f>
        <v/>
      </c>
      <c r="AB1285" t="str">
        <f>IF(ISNUMBER(FIND("arbeid",Methode_Keuze)),"",IF(ISNUMBER(FIND("arbeid",Methode_Keuze)),"",IF(Tb_Activiteiten[[#This Row],[Eigen arbeid]]=1,Tb_Activiteiten[[#Headers],[Eigen arbeid]],"")))</f>
        <v/>
      </c>
      <c r="AC1285" t="str">
        <f>IF(ISNUMBER(FIND("arbeid",Methode_Keuze)),"",IF(ISNUMBER(FIND("arbeid",Methode_Keuze)),"",IF(Tb_Activiteiten[[#This Row],[Projectmedewerker]]=1,Tb_Activiteiten[[#Headers],[Projectmedewerker]],"")))</f>
        <v/>
      </c>
      <c r="AD1285" t="str">
        <f>IF(ISNUMBER(FIND("arbeid",Methode_Keuze)),"",IF(ISNUMBER(FIND("arbeid",Methode_Keuze)),"",IF(Tb_Activiteiten[[#This Row],[Landbouwer]]=1,Tb_Activiteiten[[#Headers],[Landbouwer]],"")))</f>
        <v/>
      </c>
      <c r="AE1285" t="str">
        <f>IF(ISNUMBER(FIND("arbeid",Methode_Keuze)),"",IF(ISNUMBER(FIND("arbeid",Methode_Keuze)),"",IF(Tb_Activiteiten[[#This Row],[Adviseur]]=1,Tb_Activiteiten[[#Headers],[Adviseur]],"")))</f>
        <v/>
      </c>
      <c r="AF1285" t="str">
        <f>IF(ISNUMBER(FIND("arbeid",Methode_Keuze)),"",IF(ISNUMBER(FIND("arbeid",Methode_Keuze)),"",IF(Tb_Activiteiten[[#This Row],[Projectleider/Expert]]=1,Tb_Activiteiten[[#Headers],[Projectleider/Expert]],"")))</f>
        <v/>
      </c>
      <c r="AG1285" t="str">
        <f>IF(ISNUMBER(FIND("arbeid",Methode_Keuze)),"",IF(ISNUMBER(FIND("arbeid",Methode_Keuze)),"",IF(Tb_Activiteiten[[#This Row],[Arbeidskosten]]=1,Tb_Activiteiten[[#Headers],[Arbeidskosten]],"")))</f>
        <v/>
      </c>
      <c r="AH1285" t="str">
        <f>IF(ISNUMBER(FIND("arbeid",Methode_Keuze)),"",IF(ISNUMBER(FIND("arbeid",Methode_Keuze)),"",IF(Tb_Activiteiten[[#This Row],[Arbeidskosten op basis van IKS]]=1,Tb_Activiteiten[[#Headers],[Arbeidskosten op basis van IKS]],"")))</f>
        <v/>
      </c>
      <c r="AI1285" t="str">
        <f>IF(ISNUMBER(FIND("overige",Methode_Keuze)),"",IF(Tb_Activiteiten[[#This Row],[Kosten derden exclusief btw]]=1,Tb_Activiteiten[[#Headers],[Kosten derden exclusief btw]],""))</f>
        <v/>
      </c>
      <c r="AJ1285" t="str">
        <f>IF(ISNUMBER(FIND("overige",Methode_Keuze)),"",IF(Tb_Activiteiten[[#This Row],[Niet verrekenbare btw]]=1,Tb_Activiteiten[[#Headers],[Niet verrekenbare btw]],""))</f>
        <v/>
      </c>
      <c r="AK1285" t="str">
        <f>IF(ISNUMBER(FIND("overige",Methode_Keuze)),"",IF(Tb_Activiteiten[[#This Row],[Grondkosten]]=1,Tb_Activiteiten[[#Headers],[Grondkosten]],""))</f>
        <v/>
      </c>
      <c r="AL1285" t="str">
        <f>IF(ISNUMBER(FIND("overige",Methode_Keuze)),"",IF(Tb_Activiteiten[[#This Row],[Bijdrage in natura (overige)]]=1,Tb_Activiteiten[[#Headers],[Bijdrage in natura (overige)]],""))</f>
        <v/>
      </c>
      <c r="AM1285" t="str">
        <f>IF(ISNUMBER(FIND("overige",Methode_Keuze)),"",IF(Tb_Activiteiten[[#This Row],[Bijdrage in natura (vrijwilligers)]]=1,Tb_Activiteiten[[#Headers],[Bijdrage in natura (vrijwilligers)]],""))</f>
        <v/>
      </c>
      <c r="AN1285" t="str">
        <f>IF(ISNUMBER(FIND("overige",Methode_Keuze)),"",IF(Tb_Activiteiten[[#This Row],[Afschrijvingskosten]]=1,Tb_Activiteiten[[#Headers],[Afschrijvingskosten]],""))</f>
        <v/>
      </c>
    </row>
    <row r="1286" spans="1:40" x14ac:dyDescent="0.25">
      <c r="A1286" s="192"/>
      <c r="B1286" s="192"/>
      <c r="C1286" s="192"/>
      <c r="D1286" s="192"/>
      <c r="E1286" s="192"/>
      <c r="F1286" s="192"/>
      <c r="G1286" s="192"/>
      <c r="L1286" s="71"/>
      <c r="N1286" t="str">
        <f>IFERROR(IF(VLOOKUP(Tb_Activiteiten[[#This Row],[Openstelling]],Tb_Openstelling[],2,0)=1,1,""),"")</f>
        <v/>
      </c>
      <c r="AA1286" t="str">
        <f>IF(ISNUMBER(FIND("arbeid",Methode_Keuze)),"",IF(ISNUMBER(FIND("arbeid",Methode_Keuze)),"",IF(Tb_Activiteiten[[#This Row],[Loonkosten]]=1,Tb_Activiteiten[[#Headers],[Loonkosten]],"")))</f>
        <v/>
      </c>
      <c r="AB1286" t="str">
        <f>IF(ISNUMBER(FIND("arbeid",Methode_Keuze)),"",IF(ISNUMBER(FIND("arbeid",Methode_Keuze)),"",IF(Tb_Activiteiten[[#This Row],[Eigen arbeid]]=1,Tb_Activiteiten[[#Headers],[Eigen arbeid]],"")))</f>
        <v/>
      </c>
      <c r="AC1286" t="str">
        <f>IF(ISNUMBER(FIND("arbeid",Methode_Keuze)),"",IF(ISNUMBER(FIND("arbeid",Methode_Keuze)),"",IF(Tb_Activiteiten[[#This Row],[Projectmedewerker]]=1,Tb_Activiteiten[[#Headers],[Projectmedewerker]],"")))</f>
        <v/>
      </c>
      <c r="AD1286" t="str">
        <f>IF(ISNUMBER(FIND("arbeid",Methode_Keuze)),"",IF(ISNUMBER(FIND("arbeid",Methode_Keuze)),"",IF(Tb_Activiteiten[[#This Row],[Landbouwer]]=1,Tb_Activiteiten[[#Headers],[Landbouwer]],"")))</f>
        <v/>
      </c>
      <c r="AE1286" t="str">
        <f>IF(ISNUMBER(FIND("arbeid",Methode_Keuze)),"",IF(ISNUMBER(FIND("arbeid",Methode_Keuze)),"",IF(Tb_Activiteiten[[#This Row],[Adviseur]]=1,Tb_Activiteiten[[#Headers],[Adviseur]],"")))</f>
        <v/>
      </c>
      <c r="AF1286" t="str">
        <f>IF(ISNUMBER(FIND("arbeid",Methode_Keuze)),"",IF(ISNUMBER(FIND("arbeid",Methode_Keuze)),"",IF(Tb_Activiteiten[[#This Row],[Projectleider/Expert]]=1,Tb_Activiteiten[[#Headers],[Projectleider/Expert]],"")))</f>
        <v/>
      </c>
      <c r="AG1286" t="str">
        <f>IF(ISNUMBER(FIND("arbeid",Methode_Keuze)),"",IF(ISNUMBER(FIND("arbeid",Methode_Keuze)),"",IF(Tb_Activiteiten[[#This Row],[Arbeidskosten]]=1,Tb_Activiteiten[[#Headers],[Arbeidskosten]],"")))</f>
        <v/>
      </c>
      <c r="AH1286" t="str">
        <f>IF(ISNUMBER(FIND("arbeid",Methode_Keuze)),"",IF(ISNUMBER(FIND("arbeid",Methode_Keuze)),"",IF(Tb_Activiteiten[[#This Row],[Arbeidskosten op basis van IKS]]=1,Tb_Activiteiten[[#Headers],[Arbeidskosten op basis van IKS]],"")))</f>
        <v/>
      </c>
      <c r="AI1286" t="str">
        <f>IF(ISNUMBER(FIND("overige",Methode_Keuze)),"",IF(Tb_Activiteiten[[#This Row],[Kosten derden exclusief btw]]=1,Tb_Activiteiten[[#Headers],[Kosten derden exclusief btw]],""))</f>
        <v/>
      </c>
      <c r="AJ1286" t="str">
        <f>IF(ISNUMBER(FIND("overige",Methode_Keuze)),"",IF(Tb_Activiteiten[[#This Row],[Niet verrekenbare btw]]=1,Tb_Activiteiten[[#Headers],[Niet verrekenbare btw]],""))</f>
        <v/>
      </c>
      <c r="AK1286" t="str">
        <f>IF(ISNUMBER(FIND("overige",Methode_Keuze)),"",IF(Tb_Activiteiten[[#This Row],[Grondkosten]]=1,Tb_Activiteiten[[#Headers],[Grondkosten]],""))</f>
        <v/>
      </c>
      <c r="AL1286" t="str">
        <f>IF(ISNUMBER(FIND("overige",Methode_Keuze)),"",IF(Tb_Activiteiten[[#This Row],[Bijdrage in natura (overige)]]=1,Tb_Activiteiten[[#Headers],[Bijdrage in natura (overige)]],""))</f>
        <v/>
      </c>
      <c r="AM1286" t="str">
        <f>IF(ISNUMBER(FIND("overige",Methode_Keuze)),"",IF(Tb_Activiteiten[[#This Row],[Bijdrage in natura (vrijwilligers)]]=1,Tb_Activiteiten[[#Headers],[Bijdrage in natura (vrijwilligers)]],""))</f>
        <v/>
      </c>
      <c r="AN1286" t="str">
        <f>IF(ISNUMBER(FIND("overige",Methode_Keuze)),"",IF(Tb_Activiteiten[[#This Row],[Afschrijvingskosten]]=1,Tb_Activiteiten[[#Headers],[Afschrijvingskosten]],""))</f>
        <v/>
      </c>
    </row>
    <row r="1287" spans="1:40" x14ac:dyDescent="0.25">
      <c r="A1287" s="192"/>
      <c r="B1287" s="192"/>
      <c r="C1287" s="192"/>
      <c r="D1287" s="192"/>
      <c r="E1287" s="192"/>
      <c r="F1287" s="192"/>
      <c r="G1287" s="192"/>
      <c r="L1287" s="71"/>
      <c r="N1287" t="str">
        <f>IFERROR(IF(VLOOKUP(Tb_Activiteiten[[#This Row],[Openstelling]],Tb_Openstelling[],2,0)=1,1,""),"")</f>
        <v/>
      </c>
      <c r="AA1287" t="str">
        <f>IF(ISNUMBER(FIND("arbeid",Methode_Keuze)),"",IF(ISNUMBER(FIND("arbeid",Methode_Keuze)),"",IF(Tb_Activiteiten[[#This Row],[Loonkosten]]=1,Tb_Activiteiten[[#Headers],[Loonkosten]],"")))</f>
        <v/>
      </c>
      <c r="AB1287" t="str">
        <f>IF(ISNUMBER(FIND("arbeid",Methode_Keuze)),"",IF(ISNUMBER(FIND("arbeid",Methode_Keuze)),"",IF(Tb_Activiteiten[[#This Row],[Eigen arbeid]]=1,Tb_Activiteiten[[#Headers],[Eigen arbeid]],"")))</f>
        <v/>
      </c>
      <c r="AC1287" t="str">
        <f>IF(ISNUMBER(FIND("arbeid",Methode_Keuze)),"",IF(ISNUMBER(FIND("arbeid",Methode_Keuze)),"",IF(Tb_Activiteiten[[#This Row],[Projectmedewerker]]=1,Tb_Activiteiten[[#Headers],[Projectmedewerker]],"")))</f>
        <v/>
      </c>
      <c r="AD1287" t="str">
        <f>IF(ISNUMBER(FIND("arbeid",Methode_Keuze)),"",IF(ISNUMBER(FIND("arbeid",Methode_Keuze)),"",IF(Tb_Activiteiten[[#This Row],[Landbouwer]]=1,Tb_Activiteiten[[#Headers],[Landbouwer]],"")))</f>
        <v/>
      </c>
      <c r="AE1287" t="str">
        <f>IF(ISNUMBER(FIND("arbeid",Methode_Keuze)),"",IF(ISNUMBER(FIND("arbeid",Methode_Keuze)),"",IF(Tb_Activiteiten[[#This Row],[Adviseur]]=1,Tb_Activiteiten[[#Headers],[Adviseur]],"")))</f>
        <v/>
      </c>
      <c r="AF1287" t="str">
        <f>IF(ISNUMBER(FIND("arbeid",Methode_Keuze)),"",IF(ISNUMBER(FIND("arbeid",Methode_Keuze)),"",IF(Tb_Activiteiten[[#This Row],[Projectleider/Expert]]=1,Tb_Activiteiten[[#Headers],[Projectleider/Expert]],"")))</f>
        <v/>
      </c>
      <c r="AG1287" t="str">
        <f>IF(ISNUMBER(FIND("arbeid",Methode_Keuze)),"",IF(ISNUMBER(FIND("arbeid",Methode_Keuze)),"",IF(Tb_Activiteiten[[#This Row],[Arbeidskosten]]=1,Tb_Activiteiten[[#Headers],[Arbeidskosten]],"")))</f>
        <v/>
      </c>
      <c r="AH1287" t="str">
        <f>IF(ISNUMBER(FIND("arbeid",Methode_Keuze)),"",IF(ISNUMBER(FIND("arbeid",Methode_Keuze)),"",IF(Tb_Activiteiten[[#This Row],[Arbeidskosten op basis van IKS]]=1,Tb_Activiteiten[[#Headers],[Arbeidskosten op basis van IKS]],"")))</f>
        <v/>
      </c>
      <c r="AI1287" t="str">
        <f>IF(ISNUMBER(FIND("overige",Methode_Keuze)),"",IF(Tb_Activiteiten[[#This Row],[Kosten derden exclusief btw]]=1,Tb_Activiteiten[[#Headers],[Kosten derden exclusief btw]],""))</f>
        <v/>
      </c>
      <c r="AJ1287" t="str">
        <f>IF(ISNUMBER(FIND("overige",Methode_Keuze)),"",IF(Tb_Activiteiten[[#This Row],[Niet verrekenbare btw]]=1,Tb_Activiteiten[[#Headers],[Niet verrekenbare btw]],""))</f>
        <v/>
      </c>
      <c r="AK1287" t="str">
        <f>IF(ISNUMBER(FIND("overige",Methode_Keuze)),"",IF(Tb_Activiteiten[[#This Row],[Grondkosten]]=1,Tb_Activiteiten[[#Headers],[Grondkosten]],""))</f>
        <v/>
      </c>
      <c r="AL1287" t="str">
        <f>IF(ISNUMBER(FIND("overige",Methode_Keuze)),"",IF(Tb_Activiteiten[[#This Row],[Bijdrage in natura (overige)]]=1,Tb_Activiteiten[[#Headers],[Bijdrage in natura (overige)]],""))</f>
        <v/>
      </c>
      <c r="AM1287" t="str">
        <f>IF(ISNUMBER(FIND("overige",Methode_Keuze)),"",IF(Tb_Activiteiten[[#This Row],[Bijdrage in natura (vrijwilligers)]]=1,Tb_Activiteiten[[#Headers],[Bijdrage in natura (vrijwilligers)]],""))</f>
        <v/>
      </c>
      <c r="AN1287" t="str">
        <f>IF(ISNUMBER(FIND("overige",Methode_Keuze)),"",IF(Tb_Activiteiten[[#This Row],[Afschrijvingskosten]]=1,Tb_Activiteiten[[#Headers],[Afschrijvingskosten]],""))</f>
        <v/>
      </c>
    </row>
    <row r="1288" spans="1:40" x14ac:dyDescent="0.25">
      <c r="A1288" s="192"/>
      <c r="B1288" s="192"/>
      <c r="C1288" s="192"/>
      <c r="D1288" s="192"/>
      <c r="E1288" s="192"/>
      <c r="F1288" s="192"/>
      <c r="G1288" s="192"/>
      <c r="L1288" s="71"/>
      <c r="N1288" t="str">
        <f>IFERROR(IF(VLOOKUP(Tb_Activiteiten[[#This Row],[Openstelling]],Tb_Openstelling[],2,0)=1,1,""),"")</f>
        <v/>
      </c>
      <c r="AA1288" t="str">
        <f>IF(ISNUMBER(FIND("arbeid",Methode_Keuze)),"",IF(ISNUMBER(FIND("arbeid",Methode_Keuze)),"",IF(Tb_Activiteiten[[#This Row],[Loonkosten]]=1,Tb_Activiteiten[[#Headers],[Loonkosten]],"")))</f>
        <v/>
      </c>
      <c r="AB1288" t="str">
        <f>IF(ISNUMBER(FIND("arbeid",Methode_Keuze)),"",IF(ISNUMBER(FIND("arbeid",Methode_Keuze)),"",IF(Tb_Activiteiten[[#This Row],[Eigen arbeid]]=1,Tb_Activiteiten[[#Headers],[Eigen arbeid]],"")))</f>
        <v/>
      </c>
      <c r="AC1288" t="str">
        <f>IF(ISNUMBER(FIND("arbeid",Methode_Keuze)),"",IF(ISNUMBER(FIND("arbeid",Methode_Keuze)),"",IF(Tb_Activiteiten[[#This Row],[Projectmedewerker]]=1,Tb_Activiteiten[[#Headers],[Projectmedewerker]],"")))</f>
        <v/>
      </c>
      <c r="AD1288" t="str">
        <f>IF(ISNUMBER(FIND("arbeid",Methode_Keuze)),"",IF(ISNUMBER(FIND("arbeid",Methode_Keuze)),"",IF(Tb_Activiteiten[[#This Row],[Landbouwer]]=1,Tb_Activiteiten[[#Headers],[Landbouwer]],"")))</f>
        <v/>
      </c>
      <c r="AE1288" t="str">
        <f>IF(ISNUMBER(FIND("arbeid",Methode_Keuze)),"",IF(ISNUMBER(FIND("arbeid",Methode_Keuze)),"",IF(Tb_Activiteiten[[#This Row],[Adviseur]]=1,Tb_Activiteiten[[#Headers],[Adviseur]],"")))</f>
        <v/>
      </c>
      <c r="AF1288" t="str">
        <f>IF(ISNUMBER(FIND("arbeid",Methode_Keuze)),"",IF(ISNUMBER(FIND("arbeid",Methode_Keuze)),"",IF(Tb_Activiteiten[[#This Row],[Projectleider/Expert]]=1,Tb_Activiteiten[[#Headers],[Projectleider/Expert]],"")))</f>
        <v/>
      </c>
      <c r="AG1288" t="str">
        <f>IF(ISNUMBER(FIND("arbeid",Methode_Keuze)),"",IF(ISNUMBER(FIND("arbeid",Methode_Keuze)),"",IF(Tb_Activiteiten[[#This Row],[Arbeidskosten]]=1,Tb_Activiteiten[[#Headers],[Arbeidskosten]],"")))</f>
        <v/>
      </c>
      <c r="AH1288" t="str">
        <f>IF(ISNUMBER(FIND("arbeid",Methode_Keuze)),"",IF(ISNUMBER(FIND("arbeid",Methode_Keuze)),"",IF(Tb_Activiteiten[[#This Row],[Arbeidskosten op basis van IKS]]=1,Tb_Activiteiten[[#Headers],[Arbeidskosten op basis van IKS]],"")))</f>
        <v/>
      </c>
      <c r="AI1288" t="str">
        <f>IF(ISNUMBER(FIND("overige",Methode_Keuze)),"",IF(Tb_Activiteiten[[#This Row],[Kosten derden exclusief btw]]=1,Tb_Activiteiten[[#Headers],[Kosten derden exclusief btw]],""))</f>
        <v/>
      </c>
      <c r="AJ1288" t="str">
        <f>IF(ISNUMBER(FIND("overige",Methode_Keuze)),"",IF(Tb_Activiteiten[[#This Row],[Niet verrekenbare btw]]=1,Tb_Activiteiten[[#Headers],[Niet verrekenbare btw]],""))</f>
        <v/>
      </c>
      <c r="AK1288" t="str">
        <f>IF(ISNUMBER(FIND("overige",Methode_Keuze)),"",IF(Tb_Activiteiten[[#This Row],[Grondkosten]]=1,Tb_Activiteiten[[#Headers],[Grondkosten]],""))</f>
        <v/>
      </c>
      <c r="AL1288" t="str">
        <f>IF(ISNUMBER(FIND("overige",Methode_Keuze)),"",IF(Tb_Activiteiten[[#This Row],[Bijdrage in natura (overige)]]=1,Tb_Activiteiten[[#Headers],[Bijdrage in natura (overige)]],""))</f>
        <v/>
      </c>
      <c r="AM1288" t="str">
        <f>IF(ISNUMBER(FIND("overige",Methode_Keuze)),"",IF(Tb_Activiteiten[[#This Row],[Bijdrage in natura (vrijwilligers)]]=1,Tb_Activiteiten[[#Headers],[Bijdrage in natura (vrijwilligers)]],""))</f>
        <v/>
      </c>
      <c r="AN1288" t="str">
        <f>IF(ISNUMBER(FIND("overige",Methode_Keuze)),"",IF(Tb_Activiteiten[[#This Row],[Afschrijvingskosten]]=1,Tb_Activiteiten[[#Headers],[Afschrijvingskosten]],""))</f>
        <v/>
      </c>
    </row>
    <row r="1289" spans="1:40" x14ac:dyDescent="0.25">
      <c r="A1289" s="192"/>
      <c r="B1289" s="192"/>
      <c r="C1289" s="192"/>
      <c r="D1289" s="192"/>
      <c r="E1289" s="192"/>
      <c r="F1289" s="192"/>
      <c r="G1289" s="192"/>
      <c r="L1289" s="71"/>
      <c r="N1289" t="str">
        <f>IFERROR(IF(VLOOKUP(Tb_Activiteiten[[#This Row],[Openstelling]],Tb_Openstelling[],2,0)=1,1,""),"")</f>
        <v/>
      </c>
      <c r="AA1289" t="str">
        <f>IF(ISNUMBER(FIND("arbeid",Methode_Keuze)),"",IF(ISNUMBER(FIND("arbeid",Methode_Keuze)),"",IF(Tb_Activiteiten[[#This Row],[Loonkosten]]=1,Tb_Activiteiten[[#Headers],[Loonkosten]],"")))</f>
        <v/>
      </c>
      <c r="AB1289" t="str">
        <f>IF(ISNUMBER(FIND("arbeid",Methode_Keuze)),"",IF(ISNUMBER(FIND("arbeid",Methode_Keuze)),"",IF(Tb_Activiteiten[[#This Row],[Eigen arbeid]]=1,Tb_Activiteiten[[#Headers],[Eigen arbeid]],"")))</f>
        <v/>
      </c>
      <c r="AC1289" t="str">
        <f>IF(ISNUMBER(FIND("arbeid",Methode_Keuze)),"",IF(ISNUMBER(FIND("arbeid",Methode_Keuze)),"",IF(Tb_Activiteiten[[#This Row],[Projectmedewerker]]=1,Tb_Activiteiten[[#Headers],[Projectmedewerker]],"")))</f>
        <v/>
      </c>
      <c r="AD1289" t="str">
        <f>IF(ISNUMBER(FIND("arbeid",Methode_Keuze)),"",IF(ISNUMBER(FIND("arbeid",Methode_Keuze)),"",IF(Tb_Activiteiten[[#This Row],[Landbouwer]]=1,Tb_Activiteiten[[#Headers],[Landbouwer]],"")))</f>
        <v/>
      </c>
      <c r="AE1289" t="str">
        <f>IF(ISNUMBER(FIND("arbeid",Methode_Keuze)),"",IF(ISNUMBER(FIND("arbeid",Methode_Keuze)),"",IF(Tb_Activiteiten[[#This Row],[Adviseur]]=1,Tb_Activiteiten[[#Headers],[Adviseur]],"")))</f>
        <v/>
      </c>
      <c r="AF1289" t="str">
        <f>IF(ISNUMBER(FIND("arbeid",Methode_Keuze)),"",IF(ISNUMBER(FIND("arbeid",Methode_Keuze)),"",IF(Tb_Activiteiten[[#This Row],[Projectleider/Expert]]=1,Tb_Activiteiten[[#Headers],[Projectleider/Expert]],"")))</f>
        <v/>
      </c>
      <c r="AG1289" t="str">
        <f>IF(ISNUMBER(FIND("arbeid",Methode_Keuze)),"",IF(ISNUMBER(FIND("arbeid",Methode_Keuze)),"",IF(Tb_Activiteiten[[#This Row],[Arbeidskosten]]=1,Tb_Activiteiten[[#Headers],[Arbeidskosten]],"")))</f>
        <v/>
      </c>
      <c r="AH1289" t="str">
        <f>IF(ISNUMBER(FIND("arbeid",Methode_Keuze)),"",IF(ISNUMBER(FIND("arbeid",Methode_Keuze)),"",IF(Tb_Activiteiten[[#This Row],[Arbeidskosten op basis van IKS]]=1,Tb_Activiteiten[[#Headers],[Arbeidskosten op basis van IKS]],"")))</f>
        <v/>
      </c>
      <c r="AI1289" t="str">
        <f>IF(ISNUMBER(FIND("overige",Methode_Keuze)),"",IF(Tb_Activiteiten[[#This Row],[Kosten derden exclusief btw]]=1,Tb_Activiteiten[[#Headers],[Kosten derden exclusief btw]],""))</f>
        <v/>
      </c>
      <c r="AJ1289" t="str">
        <f>IF(ISNUMBER(FIND("overige",Methode_Keuze)),"",IF(Tb_Activiteiten[[#This Row],[Niet verrekenbare btw]]=1,Tb_Activiteiten[[#Headers],[Niet verrekenbare btw]],""))</f>
        <v/>
      </c>
      <c r="AK1289" t="str">
        <f>IF(ISNUMBER(FIND("overige",Methode_Keuze)),"",IF(Tb_Activiteiten[[#This Row],[Grondkosten]]=1,Tb_Activiteiten[[#Headers],[Grondkosten]],""))</f>
        <v/>
      </c>
      <c r="AL1289" t="str">
        <f>IF(ISNUMBER(FIND("overige",Methode_Keuze)),"",IF(Tb_Activiteiten[[#This Row],[Bijdrage in natura (overige)]]=1,Tb_Activiteiten[[#Headers],[Bijdrage in natura (overige)]],""))</f>
        <v/>
      </c>
      <c r="AM1289" t="str">
        <f>IF(ISNUMBER(FIND("overige",Methode_Keuze)),"",IF(Tb_Activiteiten[[#This Row],[Bijdrage in natura (vrijwilligers)]]=1,Tb_Activiteiten[[#Headers],[Bijdrage in natura (vrijwilligers)]],""))</f>
        <v/>
      </c>
      <c r="AN1289" t="str">
        <f>IF(ISNUMBER(FIND("overige",Methode_Keuze)),"",IF(Tb_Activiteiten[[#This Row],[Afschrijvingskosten]]=1,Tb_Activiteiten[[#Headers],[Afschrijvingskosten]],""))</f>
        <v/>
      </c>
    </row>
    <row r="1290" spans="1:40" x14ac:dyDescent="0.25">
      <c r="A1290" s="192"/>
      <c r="B1290" s="192"/>
      <c r="C1290" s="192"/>
      <c r="D1290" s="192"/>
      <c r="E1290" s="192"/>
      <c r="F1290" s="192"/>
      <c r="G1290" s="192"/>
      <c r="L1290" s="71"/>
      <c r="N1290" t="str">
        <f>IFERROR(IF(VLOOKUP(Tb_Activiteiten[[#This Row],[Openstelling]],Tb_Openstelling[],2,0)=1,1,""),"")</f>
        <v/>
      </c>
      <c r="AA1290" t="str">
        <f>IF(ISNUMBER(FIND("arbeid",Methode_Keuze)),"",IF(ISNUMBER(FIND("arbeid",Methode_Keuze)),"",IF(Tb_Activiteiten[[#This Row],[Loonkosten]]=1,Tb_Activiteiten[[#Headers],[Loonkosten]],"")))</f>
        <v/>
      </c>
      <c r="AB1290" t="str">
        <f>IF(ISNUMBER(FIND("arbeid",Methode_Keuze)),"",IF(ISNUMBER(FIND("arbeid",Methode_Keuze)),"",IF(Tb_Activiteiten[[#This Row],[Eigen arbeid]]=1,Tb_Activiteiten[[#Headers],[Eigen arbeid]],"")))</f>
        <v/>
      </c>
      <c r="AC1290" t="str">
        <f>IF(ISNUMBER(FIND("arbeid",Methode_Keuze)),"",IF(ISNUMBER(FIND("arbeid",Methode_Keuze)),"",IF(Tb_Activiteiten[[#This Row],[Projectmedewerker]]=1,Tb_Activiteiten[[#Headers],[Projectmedewerker]],"")))</f>
        <v/>
      </c>
      <c r="AD1290" t="str">
        <f>IF(ISNUMBER(FIND("arbeid",Methode_Keuze)),"",IF(ISNUMBER(FIND("arbeid",Methode_Keuze)),"",IF(Tb_Activiteiten[[#This Row],[Landbouwer]]=1,Tb_Activiteiten[[#Headers],[Landbouwer]],"")))</f>
        <v/>
      </c>
      <c r="AE1290" t="str">
        <f>IF(ISNUMBER(FIND("arbeid",Methode_Keuze)),"",IF(ISNUMBER(FIND("arbeid",Methode_Keuze)),"",IF(Tb_Activiteiten[[#This Row],[Adviseur]]=1,Tb_Activiteiten[[#Headers],[Adviseur]],"")))</f>
        <v/>
      </c>
      <c r="AF1290" t="str">
        <f>IF(ISNUMBER(FIND("arbeid",Methode_Keuze)),"",IF(ISNUMBER(FIND("arbeid",Methode_Keuze)),"",IF(Tb_Activiteiten[[#This Row],[Projectleider/Expert]]=1,Tb_Activiteiten[[#Headers],[Projectleider/Expert]],"")))</f>
        <v/>
      </c>
      <c r="AG1290" t="str">
        <f>IF(ISNUMBER(FIND("arbeid",Methode_Keuze)),"",IF(ISNUMBER(FIND("arbeid",Methode_Keuze)),"",IF(Tb_Activiteiten[[#This Row],[Arbeidskosten]]=1,Tb_Activiteiten[[#Headers],[Arbeidskosten]],"")))</f>
        <v/>
      </c>
      <c r="AH1290" t="str">
        <f>IF(ISNUMBER(FIND("arbeid",Methode_Keuze)),"",IF(ISNUMBER(FIND("arbeid",Methode_Keuze)),"",IF(Tb_Activiteiten[[#This Row],[Arbeidskosten op basis van IKS]]=1,Tb_Activiteiten[[#Headers],[Arbeidskosten op basis van IKS]],"")))</f>
        <v/>
      </c>
      <c r="AI1290" t="str">
        <f>IF(ISNUMBER(FIND("overige",Methode_Keuze)),"",IF(Tb_Activiteiten[[#This Row],[Kosten derden exclusief btw]]=1,Tb_Activiteiten[[#Headers],[Kosten derden exclusief btw]],""))</f>
        <v/>
      </c>
      <c r="AJ1290" t="str">
        <f>IF(ISNUMBER(FIND("overige",Methode_Keuze)),"",IF(Tb_Activiteiten[[#This Row],[Niet verrekenbare btw]]=1,Tb_Activiteiten[[#Headers],[Niet verrekenbare btw]],""))</f>
        <v/>
      </c>
      <c r="AK1290" t="str">
        <f>IF(ISNUMBER(FIND("overige",Methode_Keuze)),"",IF(Tb_Activiteiten[[#This Row],[Grondkosten]]=1,Tb_Activiteiten[[#Headers],[Grondkosten]],""))</f>
        <v/>
      </c>
      <c r="AL1290" t="str">
        <f>IF(ISNUMBER(FIND("overige",Methode_Keuze)),"",IF(Tb_Activiteiten[[#This Row],[Bijdrage in natura (overige)]]=1,Tb_Activiteiten[[#Headers],[Bijdrage in natura (overige)]],""))</f>
        <v/>
      </c>
      <c r="AM1290" t="str">
        <f>IF(ISNUMBER(FIND("overige",Methode_Keuze)),"",IF(Tb_Activiteiten[[#This Row],[Bijdrage in natura (vrijwilligers)]]=1,Tb_Activiteiten[[#Headers],[Bijdrage in natura (vrijwilligers)]],""))</f>
        <v/>
      </c>
      <c r="AN1290" t="str">
        <f>IF(ISNUMBER(FIND("overige",Methode_Keuze)),"",IF(Tb_Activiteiten[[#This Row],[Afschrijvingskosten]]=1,Tb_Activiteiten[[#Headers],[Afschrijvingskosten]],""))</f>
        <v/>
      </c>
    </row>
    <row r="1291" spans="1:40" x14ac:dyDescent="0.25">
      <c r="A1291" s="192"/>
      <c r="B1291" s="192"/>
      <c r="C1291" s="192"/>
      <c r="D1291" s="192"/>
      <c r="E1291" s="192"/>
      <c r="F1291" s="192"/>
      <c r="G1291" s="192"/>
      <c r="L1291" s="71"/>
      <c r="N1291" t="str">
        <f>IFERROR(IF(VLOOKUP(Tb_Activiteiten[[#This Row],[Openstelling]],Tb_Openstelling[],2,0)=1,1,""),"")</f>
        <v/>
      </c>
      <c r="AA1291" t="str">
        <f>IF(ISNUMBER(FIND("arbeid",Methode_Keuze)),"",IF(ISNUMBER(FIND("arbeid",Methode_Keuze)),"",IF(Tb_Activiteiten[[#This Row],[Loonkosten]]=1,Tb_Activiteiten[[#Headers],[Loonkosten]],"")))</f>
        <v/>
      </c>
      <c r="AB1291" t="str">
        <f>IF(ISNUMBER(FIND("arbeid",Methode_Keuze)),"",IF(ISNUMBER(FIND("arbeid",Methode_Keuze)),"",IF(Tb_Activiteiten[[#This Row],[Eigen arbeid]]=1,Tb_Activiteiten[[#Headers],[Eigen arbeid]],"")))</f>
        <v/>
      </c>
      <c r="AC1291" t="str">
        <f>IF(ISNUMBER(FIND("arbeid",Methode_Keuze)),"",IF(ISNUMBER(FIND("arbeid",Methode_Keuze)),"",IF(Tb_Activiteiten[[#This Row],[Projectmedewerker]]=1,Tb_Activiteiten[[#Headers],[Projectmedewerker]],"")))</f>
        <v/>
      </c>
      <c r="AD1291" t="str">
        <f>IF(ISNUMBER(FIND("arbeid",Methode_Keuze)),"",IF(ISNUMBER(FIND("arbeid",Methode_Keuze)),"",IF(Tb_Activiteiten[[#This Row],[Landbouwer]]=1,Tb_Activiteiten[[#Headers],[Landbouwer]],"")))</f>
        <v/>
      </c>
      <c r="AE1291" t="str">
        <f>IF(ISNUMBER(FIND("arbeid",Methode_Keuze)),"",IF(ISNUMBER(FIND("arbeid",Methode_Keuze)),"",IF(Tb_Activiteiten[[#This Row],[Adviseur]]=1,Tb_Activiteiten[[#Headers],[Adviseur]],"")))</f>
        <v/>
      </c>
      <c r="AF1291" t="str">
        <f>IF(ISNUMBER(FIND("arbeid",Methode_Keuze)),"",IF(ISNUMBER(FIND("arbeid",Methode_Keuze)),"",IF(Tb_Activiteiten[[#This Row],[Projectleider/Expert]]=1,Tb_Activiteiten[[#Headers],[Projectleider/Expert]],"")))</f>
        <v/>
      </c>
      <c r="AG1291" t="str">
        <f>IF(ISNUMBER(FIND("arbeid",Methode_Keuze)),"",IF(ISNUMBER(FIND("arbeid",Methode_Keuze)),"",IF(Tb_Activiteiten[[#This Row],[Arbeidskosten]]=1,Tb_Activiteiten[[#Headers],[Arbeidskosten]],"")))</f>
        <v/>
      </c>
      <c r="AH1291" t="str">
        <f>IF(ISNUMBER(FIND("arbeid",Methode_Keuze)),"",IF(ISNUMBER(FIND("arbeid",Methode_Keuze)),"",IF(Tb_Activiteiten[[#This Row],[Arbeidskosten op basis van IKS]]=1,Tb_Activiteiten[[#Headers],[Arbeidskosten op basis van IKS]],"")))</f>
        <v/>
      </c>
      <c r="AI1291" t="str">
        <f>IF(ISNUMBER(FIND("overige",Methode_Keuze)),"",IF(Tb_Activiteiten[[#This Row],[Kosten derden exclusief btw]]=1,Tb_Activiteiten[[#Headers],[Kosten derden exclusief btw]],""))</f>
        <v/>
      </c>
      <c r="AJ1291" t="str">
        <f>IF(ISNUMBER(FIND("overige",Methode_Keuze)),"",IF(Tb_Activiteiten[[#This Row],[Niet verrekenbare btw]]=1,Tb_Activiteiten[[#Headers],[Niet verrekenbare btw]],""))</f>
        <v/>
      </c>
      <c r="AK1291" t="str">
        <f>IF(ISNUMBER(FIND("overige",Methode_Keuze)),"",IF(Tb_Activiteiten[[#This Row],[Grondkosten]]=1,Tb_Activiteiten[[#Headers],[Grondkosten]],""))</f>
        <v/>
      </c>
      <c r="AL1291" t="str">
        <f>IF(ISNUMBER(FIND("overige",Methode_Keuze)),"",IF(Tb_Activiteiten[[#This Row],[Bijdrage in natura (overige)]]=1,Tb_Activiteiten[[#Headers],[Bijdrage in natura (overige)]],""))</f>
        <v/>
      </c>
      <c r="AM1291" t="str">
        <f>IF(ISNUMBER(FIND("overige",Methode_Keuze)),"",IF(Tb_Activiteiten[[#This Row],[Bijdrage in natura (vrijwilligers)]]=1,Tb_Activiteiten[[#Headers],[Bijdrage in natura (vrijwilligers)]],""))</f>
        <v/>
      </c>
      <c r="AN1291" t="str">
        <f>IF(ISNUMBER(FIND("overige",Methode_Keuze)),"",IF(Tb_Activiteiten[[#This Row],[Afschrijvingskosten]]=1,Tb_Activiteiten[[#Headers],[Afschrijvingskosten]],""))</f>
        <v/>
      </c>
    </row>
    <row r="1292" spans="1:40" x14ac:dyDescent="0.25">
      <c r="A1292" s="192"/>
      <c r="B1292" s="192"/>
      <c r="C1292" s="192"/>
      <c r="D1292" s="192"/>
      <c r="E1292" s="192"/>
      <c r="F1292" s="192"/>
      <c r="G1292" s="192"/>
      <c r="L1292" s="71"/>
      <c r="N1292" t="str">
        <f>IFERROR(IF(VLOOKUP(Tb_Activiteiten[[#This Row],[Openstelling]],Tb_Openstelling[],2,0)=1,1,""),"")</f>
        <v/>
      </c>
      <c r="AA1292" t="str">
        <f>IF(ISNUMBER(FIND("arbeid",Methode_Keuze)),"",IF(ISNUMBER(FIND("arbeid",Methode_Keuze)),"",IF(Tb_Activiteiten[[#This Row],[Loonkosten]]=1,Tb_Activiteiten[[#Headers],[Loonkosten]],"")))</f>
        <v/>
      </c>
      <c r="AB1292" t="str">
        <f>IF(ISNUMBER(FIND("arbeid",Methode_Keuze)),"",IF(ISNUMBER(FIND("arbeid",Methode_Keuze)),"",IF(Tb_Activiteiten[[#This Row],[Eigen arbeid]]=1,Tb_Activiteiten[[#Headers],[Eigen arbeid]],"")))</f>
        <v/>
      </c>
      <c r="AC1292" t="str">
        <f>IF(ISNUMBER(FIND("arbeid",Methode_Keuze)),"",IF(ISNUMBER(FIND("arbeid",Methode_Keuze)),"",IF(Tb_Activiteiten[[#This Row],[Projectmedewerker]]=1,Tb_Activiteiten[[#Headers],[Projectmedewerker]],"")))</f>
        <v/>
      </c>
      <c r="AD1292" t="str">
        <f>IF(ISNUMBER(FIND("arbeid",Methode_Keuze)),"",IF(ISNUMBER(FIND("arbeid",Methode_Keuze)),"",IF(Tb_Activiteiten[[#This Row],[Landbouwer]]=1,Tb_Activiteiten[[#Headers],[Landbouwer]],"")))</f>
        <v/>
      </c>
      <c r="AE1292" t="str">
        <f>IF(ISNUMBER(FIND("arbeid",Methode_Keuze)),"",IF(ISNUMBER(FIND("arbeid",Methode_Keuze)),"",IF(Tb_Activiteiten[[#This Row],[Adviseur]]=1,Tb_Activiteiten[[#Headers],[Adviseur]],"")))</f>
        <v/>
      </c>
      <c r="AF1292" t="str">
        <f>IF(ISNUMBER(FIND("arbeid",Methode_Keuze)),"",IF(ISNUMBER(FIND("arbeid",Methode_Keuze)),"",IF(Tb_Activiteiten[[#This Row],[Projectleider/Expert]]=1,Tb_Activiteiten[[#Headers],[Projectleider/Expert]],"")))</f>
        <v/>
      </c>
      <c r="AG1292" t="str">
        <f>IF(ISNUMBER(FIND("arbeid",Methode_Keuze)),"",IF(ISNUMBER(FIND("arbeid",Methode_Keuze)),"",IF(Tb_Activiteiten[[#This Row],[Arbeidskosten]]=1,Tb_Activiteiten[[#Headers],[Arbeidskosten]],"")))</f>
        <v/>
      </c>
      <c r="AH1292" t="str">
        <f>IF(ISNUMBER(FIND("arbeid",Methode_Keuze)),"",IF(ISNUMBER(FIND("arbeid",Methode_Keuze)),"",IF(Tb_Activiteiten[[#This Row],[Arbeidskosten op basis van IKS]]=1,Tb_Activiteiten[[#Headers],[Arbeidskosten op basis van IKS]],"")))</f>
        <v/>
      </c>
      <c r="AI1292" t="str">
        <f>IF(ISNUMBER(FIND("overige",Methode_Keuze)),"",IF(Tb_Activiteiten[[#This Row],[Kosten derden exclusief btw]]=1,Tb_Activiteiten[[#Headers],[Kosten derden exclusief btw]],""))</f>
        <v/>
      </c>
      <c r="AJ1292" t="str">
        <f>IF(ISNUMBER(FIND("overige",Methode_Keuze)),"",IF(Tb_Activiteiten[[#This Row],[Niet verrekenbare btw]]=1,Tb_Activiteiten[[#Headers],[Niet verrekenbare btw]],""))</f>
        <v/>
      </c>
      <c r="AK1292" t="str">
        <f>IF(ISNUMBER(FIND("overige",Methode_Keuze)),"",IF(Tb_Activiteiten[[#This Row],[Grondkosten]]=1,Tb_Activiteiten[[#Headers],[Grondkosten]],""))</f>
        <v/>
      </c>
      <c r="AL1292" t="str">
        <f>IF(ISNUMBER(FIND("overige",Methode_Keuze)),"",IF(Tb_Activiteiten[[#This Row],[Bijdrage in natura (overige)]]=1,Tb_Activiteiten[[#Headers],[Bijdrage in natura (overige)]],""))</f>
        <v/>
      </c>
      <c r="AM1292" t="str">
        <f>IF(ISNUMBER(FIND("overige",Methode_Keuze)),"",IF(Tb_Activiteiten[[#This Row],[Bijdrage in natura (vrijwilligers)]]=1,Tb_Activiteiten[[#Headers],[Bijdrage in natura (vrijwilligers)]],""))</f>
        <v/>
      </c>
      <c r="AN1292" t="str">
        <f>IF(ISNUMBER(FIND("overige",Methode_Keuze)),"",IF(Tb_Activiteiten[[#This Row],[Afschrijvingskosten]]=1,Tb_Activiteiten[[#Headers],[Afschrijvingskosten]],""))</f>
        <v/>
      </c>
    </row>
    <row r="1293" spans="1:40" x14ac:dyDescent="0.25">
      <c r="A1293" s="192"/>
      <c r="B1293" s="192"/>
      <c r="C1293" s="192"/>
      <c r="D1293" s="192"/>
      <c r="E1293" s="192"/>
      <c r="F1293" s="192"/>
      <c r="G1293" s="192"/>
      <c r="L1293" s="71"/>
      <c r="N1293" t="str">
        <f>IFERROR(IF(VLOOKUP(Tb_Activiteiten[[#This Row],[Openstelling]],Tb_Openstelling[],2,0)=1,1,""),"")</f>
        <v/>
      </c>
      <c r="AA1293" t="str">
        <f>IF(ISNUMBER(FIND("arbeid",Methode_Keuze)),"",IF(ISNUMBER(FIND("arbeid",Methode_Keuze)),"",IF(Tb_Activiteiten[[#This Row],[Loonkosten]]=1,Tb_Activiteiten[[#Headers],[Loonkosten]],"")))</f>
        <v/>
      </c>
      <c r="AB1293" t="str">
        <f>IF(ISNUMBER(FIND("arbeid",Methode_Keuze)),"",IF(ISNUMBER(FIND("arbeid",Methode_Keuze)),"",IF(Tb_Activiteiten[[#This Row],[Eigen arbeid]]=1,Tb_Activiteiten[[#Headers],[Eigen arbeid]],"")))</f>
        <v/>
      </c>
      <c r="AC1293" t="str">
        <f>IF(ISNUMBER(FIND("arbeid",Methode_Keuze)),"",IF(ISNUMBER(FIND("arbeid",Methode_Keuze)),"",IF(Tb_Activiteiten[[#This Row],[Projectmedewerker]]=1,Tb_Activiteiten[[#Headers],[Projectmedewerker]],"")))</f>
        <v/>
      </c>
      <c r="AD1293" t="str">
        <f>IF(ISNUMBER(FIND("arbeid",Methode_Keuze)),"",IF(ISNUMBER(FIND("arbeid",Methode_Keuze)),"",IF(Tb_Activiteiten[[#This Row],[Landbouwer]]=1,Tb_Activiteiten[[#Headers],[Landbouwer]],"")))</f>
        <v/>
      </c>
      <c r="AE1293" t="str">
        <f>IF(ISNUMBER(FIND("arbeid",Methode_Keuze)),"",IF(ISNUMBER(FIND("arbeid",Methode_Keuze)),"",IF(Tb_Activiteiten[[#This Row],[Adviseur]]=1,Tb_Activiteiten[[#Headers],[Adviseur]],"")))</f>
        <v/>
      </c>
      <c r="AF1293" t="str">
        <f>IF(ISNUMBER(FIND("arbeid",Methode_Keuze)),"",IF(ISNUMBER(FIND("arbeid",Methode_Keuze)),"",IF(Tb_Activiteiten[[#This Row],[Projectleider/Expert]]=1,Tb_Activiteiten[[#Headers],[Projectleider/Expert]],"")))</f>
        <v/>
      </c>
      <c r="AG1293" t="str">
        <f>IF(ISNUMBER(FIND("arbeid",Methode_Keuze)),"",IF(ISNUMBER(FIND("arbeid",Methode_Keuze)),"",IF(Tb_Activiteiten[[#This Row],[Arbeidskosten]]=1,Tb_Activiteiten[[#Headers],[Arbeidskosten]],"")))</f>
        <v/>
      </c>
      <c r="AH1293" t="str">
        <f>IF(ISNUMBER(FIND("arbeid",Methode_Keuze)),"",IF(ISNUMBER(FIND("arbeid",Methode_Keuze)),"",IF(Tb_Activiteiten[[#This Row],[Arbeidskosten op basis van IKS]]=1,Tb_Activiteiten[[#Headers],[Arbeidskosten op basis van IKS]],"")))</f>
        <v/>
      </c>
      <c r="AI1293" t="str">
        <f>IF(ISNUMBER(FIND("overige",Methode_Keuze)),"",IF(Tb_Activiteiten[[#This Row],[Kosten derden exclusief btw]]=1,Tb_Activiteiten[[#Headers],[Kosten derden exclusief btw]],""))</f>
        <v/>
      </c>
      <c r="AJ1293" t="str">
        <f>IF(ISNUMBER(FIND("overige",Methode_Keuze)),"",IF(Tb_Activiteiten[[#This Row],[Niet verrekenbare btw]]=1,Tb_Activiteiten[[#Headers],[Niet verrekenbare btw]],""))</f>
        <v/>
      </c>
      <c r="AK1293" t="str">
        <f>IF(ISNUMBER(FIND("overige",Methode_Keuze)),"",IF(Tb_Activiteiten[[#This Row],[Grondkosten]]=1,Tb_Activiteiten[[#Headers],[Grondkosten]],""))</f>
        <v/>
      </c>
      <c r="AL1293" t="str">
        <f>IF(ISNUMBER(FIND("overige",Methode_Keuze)),"",IF(Tb_Activiteiten[[#This Row],[Bijdrage in natura (overige)]]=1,Tb_Activiteiten[[#Headers],[Bijdrage in natura (overige)]],""))</f>
        <v/>
      </c>
      <c r="AM1293" t="str">
        <f>IF(ISNUMBER(FIND("overige",Methode_Keuze)),"",IF(Tb_Activiteiten[[#This Row],[Bijdrage in natura (vrijwilligers)]]=1,Tb_Activiteiten[[#Headers],[Bijdrage in natura (vrijwilligers)]],""))</f>
        <v/>
      </c>
      <c r="AN1293" t="str">
        <f>IF(ISNUMBER(FIND("overige",Methode_Keuze)),"",IF(Tb_Activiteiten[[#This Row],[Afschrijvingskosten]]=1,Tb_Activiteiten[[#Headers],[Afschrijvingskosten]],""))</f>
        <v/>
      </c>
    </row>
    <row r="1294" spans="1:40" x14ac:dyDescent="0.25">
      <c r="A1294" s="192"/>
      <c r="B1294" s="192"/>
      <c r="C1294" s="192"/>
      <c r="D1294" s="192"/>
      <c r="E1294" s="192"/>
      <c r="F1294" s="192"/>
      <c r="G1294" s="192"/>
      <c r="L1294" s="71"/>
      <c r="N1294" t="str">
        <f>IFERROR(IF(VLOOKUP(Tb_Activiteiten[[#This Row],[Openstelling]],Tb_Openstelling[],2,0)=1,1,""),"")</f>
        <v/>
      </c>
      <c r="AA1294" t="str">
        <f>IF(ISNUMBER(FIND("arbeid",Methode_Keuze)),"",IF(ISNUMBER(FIND("arbeid",Methode_Keuze)),"",IF(Tb_Activiteiten[[#This Row],[Loonkosten]]=1,Tb_Activiteiten[[#Headers],[Loonkosten]],"")))</f>
        <v/>
      </c>
      <c r="AB1294" t="str">
        <f>IF(ISNUMBER(FIND("arbeid",Methode_Keuze)),"",IF(ISNUMBER(FIND("arbeid",Methode_Keuze)),"",IF(Tb_Activiteiten[[#This Row],[Eigen arbeid]]=1,Tb_Activiteiten[[#Headers],[Eigen arbeid]],"")))</f>
        <v/>
      </c>
      <c r="AC1294" t="str">
        <f>IF(ISNUMBER(FIND("arbeid",Methode_Keuze)),"",IF(ISNUMBER(FIND("arbeid",Methode_Keuze)),"",IF(Tb_Activiteiten[[#This Row],[Projectmedewerker]]=1,Tb_Activiteiten[[#Headers],[Projectmedewerker]],"")))</f>
        <v/>
      </c>
      <c r="AD1294" t="str">
        <f>IF(ISNUMBER(FIND("arbeid",Methode_Keuze)),"",IF(ISNUMBER(FIND("arbeid",Methode_Keuze)),"",IF(Tb_Activiteiten[[#This Row],[Landbouwer]]=1,Tb_Activiteiten[[#Headers],[Landbouwer]],"")))</f>
        <v/>
      </c>
      <c r="AE1294" t="str">
        <f>IF(ISNUMBER(FIND("arbeid",Methode_Keuze)),"",IF(ISNUMBER(FIND("arbeid",Methode_Keuze)),"",IF(Tb_Activiteiten[[#This Row],[Adviseur]]=1,Tb_Activiteiten[[#Headers],[Adviseur]],"")))</f>
        <v/>
      </c>
      <c r="AF1294" t="str">
        <f>IF(ISNUMBER(FIND("arbeid",Methode_Keuze)),"",IF(ISNUMBER(FIND("arbeid",Methode_Keuze)),"",IF(Tb_Activiteiten[[#This Row],[Projectleider/Expert]]=1,Tb_Activiteiten[[#Headers],[Projectleider/Expert]],"")))</f>
        <v/>
      </c>
      <c r="AG1294" t="str">
        <f>IF(ISNUMBER(FIND("arbeid",Methode_Keuze)),"",IF(ISNUMBER(FIND("arbeid",Methode_Keuze)),"",IF(Tb_Activiteiten[[#This Row],[Arbeidskosten]]=1,Tb_Activiteiten[[#Headers],[Arbeidskosten]],"")))</f>
        <v/>
      </c>
      <c r="AH1294" t="str">
        <f>IF(ISNUMBER(FIND("arbeid",Methode_Keuze)),"",IF(ISNUMBER(FIND("arbeid",Methode_Keuze)),"",IF(Tb_Activiteiten[[#This Row],[Arbeidskosten op basis van IKS]]=1,Tb_Activiteiten[[#Headers],[Arbeidskosten op basis van IKS]],"")))</f>
        <v/>
      </c>
      <c r="AI1294" t="str">
        <f>IF(ISNUMBER(FIND("overige",Methode_Keuze)),"",IF(Tb_Activiteiten[[#This Row],[Kosten derden exclusief btw]]=1,Tb_Activiteiten[[#Headers],[Kosten derden exclusief btw]],""))</f>
        <v/>
      </c>
      <c r="AJ1294" t="str">
        <f>IF(ISNUMBER(FIND("overige",Methode_Keuze)),"",IF(Tb_Activiteiten[[#This Row],[Niet verrekenbare btw]]=1,Tb_Activiteiten[[#Headers],[Niet verrekenbare btw]],""))</f>
        <v/>
      </c>
      <c r="AK1294" t="str">
        <f>IF(ISNUMBER(FIND("overige",Methode_Keuze)),"",IF(Tb_Activiteiten[[#This Row],[Grondkosten]]=1,Tb_Activiteiten[[#Headers],[Grondkosten]],""))</f>
        <v/>
      </c>
      <c r="AL1294" t="str">
        <f>IF(ISNUMBER(FIND("overige",Methode_Keuze)),"",IF(Tb_Activiteiten[[#This Row],[Bijdrage in natura (overige)]]=1,Tb_Activiteiten[[#Headers],[Bijdrage in natura (overige)]],""))</f>
        <v/>
      </c>
      <c r="AM1294" t="str">
        <f>IF(ISNUMBER(FIND("overige",Methode_Keuze)),"",IF(Tb_Activiteiten[[#This Row],[Bijdrage in natura (vrijwilligers)]]=1,Tb_Activiteiten[[#Headers],[Bijdrage in natura (vrijwilligers)]],""))</f>
        <v/>
      </c>
      <c r="AN1294" t="str">
        <f>IF(ISNUMBER(FIND("overige",Methode_Keuze)),"",IF(Tb_Activiteiten[[#This Row],[Afschrijvingskosten]]=1,Tb_Activiteiten[[#Headers],[Afschrijvingskosten]],""))</f>
        <v/>
      </c>
    </row>
    <row r="1295" spans="1:40" x14ac:dyDescent="0.25">
      <c r="A1295" s="192"/>
      <c r="B1295" s="192"/>
      <c r="C1295" s="192"/>
      <c r="D1295" s="192"/>
      <c r="E1295" s="192"/>
      <c r="F1295" s="192"/>
      <c r="G1295" s="192"/>
      <c r="L1295" s="71"/>
      <c r="N1295" t="str">
        <f>IFERROR(IF(VLOOKUP(Tb_Activiteiten[[#This Row],[Openstelling]],Tb_Openstelling[],2,0)=1,1,""),"")</f>
        <v/>
      </c>
      <c r="AA1295" t="str">
        <f>IF(ISNUMBER(FIND("arbeid",Methode_Keuze)),"",IF(ISNUMBER(FIND("arbeid",Methode_Keuze)),"",IF(Tb_Activiteiten[[#This Row],[Loonkosten]]=1,Tb_Activiteiten[[#Headers],[Loonkosten]],"")))</f>
        <v/>
      </c>
      <c r="AB1295" t="str">
        <f>IF(ISNUMBER(FIND("arbeid",Methode_Keuze)),"",IF(ISNUMBER(FIND("arbeid",Methode_Keuze)),"",IF(Tb_Activiteiten[[#This Row],[Eigen arbeid]]=1,Tb_Activiteiten[[#Headers],[Eigen arbeid]],"")))</f>
        <v/>
      </c>
      <c r="AC1295" t="str">
        <f>IF(ISNUMBER(FIND("arbeid",Methode_Keuze)),"",IF(ISNUMBER(FIND("arbeid",Methode_Keuze)),"",IF(Tb_Activiteiten[[#This Row],[Projectmedewerker]]=1,Tb_Activiteiten[[#Headers],[Projectmedewerker]],"")))</f>
        <v/>
      </c>
      <c r="AD1295" t="str">
        <f>IF(ISNUMBER(FIND("arbeid",Methode_Keuze)),"",IF(ISNUMBER(FIND("arbeid",Methode_Keuze)),"",IF(Tb_Activiteiten[[#This Row],[Landbouwer]]=1,Tb_Activiteiten[[#Headers],[Landbouwer]],"")))</f>
        <v/>
      </c>
      <c r="AE1295" t="str">
        <f>IF(ISNUMBER(FIND("arbeid",Methode_Keuze)),"",IF(ISNUMBER(FIND("arbeid",Methode_Keuze)),"",IF(Tb_Activiteiten[[#This Row],[Adviseur]]=1,Tb_Activiteiten[[#Headers],[Adviseur]],"")))</f>
        <v/>
      </c>
      <c r="AF1295" t="str">
        <f>IF(ISNUMBER(FIND("arbeid",Methode_Keuze)),"",IF(ISNUMBER(FIND("arbeid",Methode_Keuze)),"",IF(Tb_Activiteiten[[#This Row],[Projectleider/Expert]]=1,Tb_Activiteiten[[#Headers],[Projectleider/Expert]],"")))</f>
        <v/>
      </c>
      <c r="AG1295" t="str">
        <f>IF(ISNUMBER(FIND("arbeid",Methode_Keuze)),"",IF(ISNUMBER(FIND("arbeid",Methode_Keuze)),"",IF(Tb_Activiteiten[[#This Row],[Arbeidskosten]]=1,Tb_Activiteiten[[#Headers],[Arbeidskosten]],"")))</f>
        <v/>
      </c>
      <c r="AH1295" t="str">
        <f>IF(ISNUMBER(FIND("arbeid",Methode_Keuze)),"",IF(ISNUMBER(FIND("arbeid",Methode_Keuze)),"",IF(Tb_Activiteiten[[#This Row],[Arbeidskosten op basis van IKS]]=1,Tb_Activiteiten[[#Headers],[Arbeidskosten op basis van IKS]],"")))</f>
        <v/>
      </c>
      <c r="AI1295" t="str">
        <f>IF(ISNUMBER(FIND("overige",Methode_Keuze)),"",IF(Tb_Activiteiten[[#This Row],[Kosten derden exclusief btw]]=1,Tb_Activiteiten[[#Headers],[Kosten derden exclusief btw]],""))</f>
        <v/>
      </c>
      <c r="AJ1295" t="str">
        <f>IF(ISNUMBER(FIND("overige",Methode_Keuze)),"",IF(Tb_Activiteiten[[#This Row],[Niet verrekenbare btw]]=1,Tb_Activiteiten[[#Headers],[Niet verrekenbare btw]],""))</f>
        <v/>
      </c>
      <c r="AK1295" t="str">
        <f>IF(ISNUMBER(FIND("overige",Methode_Keuze)),"",IF(Tb_Activiteiten[[#This Row],[Grondkosten]]=1,Tb_Activiteiten[[#Headers],[Grondkosten]],""))</f>
        <v/>
      </c>
      <c r="AL1295" t="str">
        <f>IF(ISNUMBER(FIND("overige",Methode_Keuze)),"",IF(Tb_Activiteiten[[#This Row],[Bijdrage in natura (overige)]]=1,Tb_Activiteiten[[#Headers],[Bijdrage in natura (overige)]],""))</f>
        <v/>
      </c>
      <c r="AM1295" t="str">
        <f>IF(ISNUMBER(FIND("overige",Methode_Keuze)),"",IF(Tb_Activiteiten[[#This Row],[Bijdrage in natura (vrijwilligers)]]=1,Tb_Activiteiten[[#Headers],[Bijdrage in natura (vrijwilligers)]],""))</f>
        <v/>
      </c>
      <c r="AN1295" t="str">
        <f>IF(ISNUMBER(FIND("overige",Methode_Keuze)),"",IF(Tb_Activiteiten[[#This Row],[Afschrijvingskosten]]=1,Tb_Activiteiten[[#Headers],[Afschrijvingskosten]],""))</f>
        <v/>
      </c>
    </row>
    <row r="1296" spans="1:40" x14ac:dyDescent="0.25">
      <c r="A1296" s="192"/>
      <c r="B1296" s="192"/>
      <c r="C1296" s="192"/>
      <c r="D1296" s="192"/>
      <c r="E1296" s="192"/>
      <c r="F1296" s="192"/>
      <c r="G1296" s="192"/>
      <c r="L1296" s="71"/>
      <c r="N1296" t="str">
        <f>IFERROR(IF(VLOOKUP(Tb_Activiteiten[[#This Row],[Openstelling]],Tb_Openstelling[],2,0)=1,1,""),"")</f>
        <v/>
      </c>
      <c r="AA1296" t="str">
        <f>IF(ISNUMBER(FIND("arbeid",Methode_Keuze)),"",IF(ISNUMBER(FIND("arbeid",Methode_Keuze)),"",IF(Tb_Activiteiten[[#This Row],[Loonkosten]]=1,Tb_Activiteiten[[#Headers],[Loonkosten]],"")))</f>
        <v/>
      </c>
      <c r="AB1296" t="str">
        <f>IF(ISNUMBER(FIND("arbeid",Methode_Keuze)),"",IF(ISNUMBER(FIND("arbeid",Methode_Keuze)),"",IF(Tb_Activiteiten[[#This Row],[Eigen arbeid]]=1,Tb_Activiteiten[[#Headers],[Eigen arbeid]],"")))</f>
        <v/>
      </c>
      <c r="AC1296" t="str">
        <f>IF(ISNUMBER(FIND("arbeid",Methode_Keuze)),"",IF(ISNUMBER(FIND("arbeid",Methode_Keuze)),"",IF(Tb_Activiteiten[[#This Row],[Projectmedewerker]]=1,Tb_Activiteiten[[#Headers],[Projectmedewerker]],"")))</f>
        <v/>
      </c>
      <c r="AD1296" t="str">
        <f>IF(ISNUMBER(FIND("arbeid",Methode_Keuze)),"",IF(ISNUMBER(FIND("arbeid",Methode_Keuze)),"",IF(Tb_Activiteiten[[#This Row],[Landbouwer]]=1,Tb_Activiteiten[[#Headers],[Landbouwer]],"")))</f>
        <v/>
      </c>
      <c r="AE1296" t="str">
        <f>IF(ISNUMBER(FIND("arbeid",Methode_Keuze)),"",IF(ISNUMBER(FIND("arbeid",Methode_Keuze)),"",IF(Tb_Activiteiten[[#This Row],[Adviseur]]=1,Tb_Activiteiten[[#Headers],[Adviseur]],"")))</f>
        <v/>
      </c>
      <c r="AF1296" t="str">
        <f>IF(ISNUMBER(FIND("arbeid",Methode_Keuze)),"",IF(ISNUMBER(FIND("arbeid",Methode_Keuze)),"",IF(Tb_Activiteiten[[#This Row],[Projectleider/Expert]]=1,Tb_Activiteiten[[#Headers],[Projectleider/Expert]],"")))</f>
        <v/>
      </c>
      <c r="AG1296" t="str">
        <f>IF(ISNUMBER(FIND("arbeid",Methode_Keuze)),"",IF(ISNUMBER(FIND("arbeid",Methode_Keuze)),"",IF(Tb_Activiteiten[[#This Row],[Arbeidskosten]]=1,Tb_Activiteiten[[#Headers],[Arbeidskosten]],"")))</f>
        <v/>
      </c>
      <c r="AH1296" t="str">
        <f>IF(ISNUMBER(FIND("arbeid",Methode_Keuze)),"",IF(ISNUMBER(FIND("arbeid",Methode_Keuze)),"",IF(Tb_Activiteiten[[#This Row],[Arbeidskosten op basis van IKS]]=1,Tb_Activiteiten[[#Headers],[Arbeidskosten op basis van IKS]],"")))</f>
        <v/>
      </c>
      <c r="AI1296" t="str">
        <f>IF(ISNUMBER(FIND("overige",Methode_Keuze)),"",IF(Tb_Activiteiten[[#This Row],[Kosten derden exclusief btw]]=1,Tb_Activiteiten[[#Headers],[Kosten derden exclusief btw]],""))</f>
        <v/>
      </c>
      <c r="AJ1296" t="str">
        <f>IF(ISNUMBER(FIND("overige",Methode_Keuze)),"",IF(Tb_Activiteiten[[#This Row],[Niet verrekenbare btw]]=1,Tb_Activiteiten[[#Headers],[Niet verrekenbare btw]],""))</f>
        <v/>
      </c>
      <c r="AK1296" t="str">
        <f>IF(ISNUMBER(FIND("overige",Methode_Keuze)),"",IF(Tb_Activiteiten[[#This Row],[Grondkosten]]=1,Tb_Activiteiten[[#Headers],[Grondkosten]],""))</f>
        <v/>
      </c>
      <c r="AL1296" t="str">
        <f>IF(ISNUMBER(FIND("overige",Methode_Keuze)),"",IF(Tb_Activiteiten[[#This Row],[Bijdrage in natura (overige)]]=1,Tb_Activiteiten[[#Headers],[Bijdrage in natura (overige)]],""))</f>
        <v/>
      </c>
      <c r="AM1296" t="str">
        <f>IF(ISNUMBER(FIND("overige",Methode_Keuze)),"",IF(Tb_Activiteiten[[#This Row],[Bijdrage in natura (vrijwilligers)]]=1,Tb_Activiteiten[[#Headers],[Bijdrage in natura (vrijwilligers)]],""))</f>
        <v/>
      </c>
      <c r="AN1296" t="str">
        <f>IF(ISNUMBER(FIND("overige",Methode_Keuze)),"",IF(Tb_Activiteiten[[#This Row],[Afschrijvingskosten]]=1,Tb_Activiteiten[[#Headers],[Afschrijvingskosten]],""))</f>
        <v/>
      </c>
    </row>
    <row r="1297" spans="1:40" x14ac:dyDescent="0.25">
      <c r="A1297" s="192"/>
      <c r="B1297" s="192"/>
      <c r="C1297" s="192"/>
      <c r="D1297" s="192"/>
      <c r="E1297" s="192"/>
      <c r="F1297" s="192"/>
      <c r="G1297" s="192"/>
      <c r="L1297" s="71"/>
      <c r="N1297" t="str">
        <f>IFERROR(IF(VLOOKUP(Tb_Activiteiten[[#This Row],[Openstelling]],Tb_Openstelling[],2,0)=1,1,""),"")</f>
        <v/>
      </c>
      <c r="AA1297" t="str">
        <f>IF(ISNUMBER(FIND("arbeid",Methode_Keuze)),"",IF(ISNUMBER(FIND("arbeid",Methode_Keuze)),"",IF(Tb_Activiteiten[[#This Row],[Loonkosten]]=1,Tb_Activiteiten[[#Headers],[Loonkosten]],"")))</f>
        <v/>
      </c>
      <c r="AB1297" t="str">
        <f>IF(ISNUMBER(FIND("arbeid",Methode_Keuze)),"",IF(ISNUMBER(FIND("arbeid",Methode_Keuze)),"",IF(Tb_Activiteiten[[#This Row],[Eigen arbeid]]=1,Tb_Activiteiten[[#Headers],[Eigen arbeid]],"")))</f>
        <v/>
      </c>
      <c r="AC1297" t="str">
        <f>IF(ISNUMBER(FIND("arbeid",Methode_Keuze)),"",IF(ISNUMBER(FIND("arbeid",Methode_Keuze)),"",IF(Tb_Activiteiten[[#This Row],[Projectmedewerker]]=1,Tb_Activiteiten[[#Headers],[Projectmedewerker]],"")))</f>
        <v/>
      </c>
      <c r="AD1297" t="str">
        <f>IF(ISNUMBER(FIND("arbeid",Methode_Keuze)),"",IF(ISNUMBER(FIND("arbeid",Methode_Keuze)),"",IF(Tb_Activiteiten[[#This Row],[Landbouwer]]=1,Tb_Activiteiten[[#Headers],[Landbouwer]],"")))</f>
        <v/>
      </c>
      <c r="AE1297" t="str">
        <f>IF(ISNUMBER(FIND("arbeid",Methode_Keuze)),"",IF(ISNUMBER(FIND("arbeid",Methode_Keuze)),"",IF(Tb_Activiteiten[[#This Row],[Adviseur]]=1,Tb_Activiteiten[[#Headers],[Adviseur]],"")))</f>
        <v/>
      </c>
      <c r="AF1297" t="str">
        <f>IF(ISNUMBER(FIND("arbeid",Methode_Keuze)),"",IF(ISNUMBER(FIND("arbeid",Methode_Keuze)),"",IF(Tb_Activiteiten[[#This Row],[Projectleider/Expert]]=1,Tb_Activiteiten[[#Headers],[Projectleider/Expert]],"")))</f>
        <v/>
      </c>
      <c r="AG1297" t="str">
        <f>IF(ISNUMBER(FIND("arbeid",Methode_Keuze)),"",IF(ISNUMBER(FIND("arbeid",Methode_Keuze)),"",IF(Tb_Activiteiten[[#This Row],[Arbeidskosten]]=1,Tb_Activiteiten[[#Headers],[Arbeidskosten]],"")))</f>
        <v/>
      </c>
      <c r="AH1297" t="str">
        <f>IF(ISNUMBER(FIND("arbeid",Methode_Keuze)),"",IF(ISNUMBER(FIND("arbeid",Methode_Keuze)),"",IF(Tb_Activiteiten[[#This Row],[Arbeidskosten op basis van IKS]]=1,Tb_Activiteiten[[#Headers],[Arbeidskosten op basis van IKS]],"")))</f>
        <v/>
      </c>
      <c r="AI1297" t="str">
        <f>IF(ISNUMBER(FIND("overige",Methode_Keuze)),"",IF(Tb_Activiteiten[[#This Row],[Kosten derden exclusief btw]]=1,Tb_Activiteiten[[#Headers],[Kosten derden exclusief btw]],""))</f>
        <v/>
      </c>
      <c r="AJ1297" t="str">
        <f>IF(ISNUMBER(FIND("overige",Methode_Keuze)),"",IF(Tb_Activiteiten[[#This Row],[Niet verrekenbare btw]]=1,Tb_Activiteiten[[#Headers],[Niet verrekenbare btw]],""))</f>
        <v/>
      </c>
      <c r="AK1297" t="str">
        <f>IF(ISNUMBER(FIND("overige",Methode_Keuze)),"",IF(Tb_Activiteiten[[#This Row],[Grondkosten]]=1,Tb_Activiteiten[[#Headers],[Grondkosten]],""))</f>
        <v/>
      </c>
      <c r="AL1297" t="str">
        <f>IF(ISNUMBER(FIND("overige",Methode_Keuze)),"",IF(Tb_Activiteiten[[#This Row],[Bijdrage in natura (overige)]]=1,Tb_Activiteiten[[#Headers],[Bijdrage in natura (overige)]],""))</f>
        <v/>
      </c>
      <c r="AM1297" t="str">
        <f>IF(ISNUMBER(FIND("overige",Methode_Keuze)),"",IF(Tb_Activiteiten[[#This Row],[Bijdrage in natura (vrijwilligers)]]=1,Tb_Activiteiten[[#Headers],[Bijdrage in natura (vrijwilligers)]],""))</f>
        <v/>
      </c>
      <c r="AN1297" t="str">
        <f>IF(ISNUMBER(FIND("overige",Methode_Keuze)),"",IF(Tb_Activiteiten[[#This Row],[Afschrijvingskosten]]=1,Tb_Activiteiten[[#Headers],[Afschrijvingskosten]],""))</f>
        <v/>
      </c>
    </row>
    <row r="1298" spans="1:40" x14ac:dyDescent="0.25">
      <c r="A1298" s="192"/>
      <c r="B1298" s="192"/>
      <c r="C1298" s="192"/>
      <c r="D1298" s="192"/>
      <c r="E1298" s="192"/>
      <c r="F1298" s="192"/>
      <c r="G1298" s="192"/>
      <c r="L1298" s="71"/>
      <c r="N1298" t="str">
        <f>IFERROR(IF(VLOOKUP(Tb_Activiteiten[[#This Row],[Openstelling]],Tb_Openstelling[],2,0)=1,1,""),"")</f>
        <v/>
      </c>
      <c r="AA1298" t="str">
        <f>IF(ISNUMBER(FIND("arbeid",Methode_Keuze)),"",IF(ISNUMBER(FIND("arbeid",Methode_Keuze)),"",IF(Tb_Activiteiten[[#This Row],[Loonkosten]]=1,Tb_Activiteiten[[#Headers],[Loonkosten]],"")))</f>
        <v/>
      </c>
      <c r="AB1298" t="str">
        <f>IF(ISNUMBER(FIND("arbeid",Methode_Keuze)),"",IF(ISNUMBER(FIND("arbeid",Methode_Keuze)),"",IF(Tb_Activiteiten[[#This Row],[Eigen arbeid]]=1,Tb_Activiteiten[[#Headers],[Eigen arbeid]],"")))</f>
        <v/>
      </c>
      <c r="AC1298" t="str">
        <f>IF(ISNUMBER(FIND("arbeid",Methode_Keuze)),"",IF(ISNUMBER(FIND("arbeid",Methode_Keuze)),"",IF(Tb_Activiteiten[[#This Row],[Projectmedewerker]]=1,Tb_Activiteiten[[#Headers],[Projectmedewerker]],"")))</f>
        <v/>
      </c>
      <c r="AD1298" t="str">
        <f>IF(ISNUMBER(FIND("arbeid",Methode_Keuze)),"",IF(ISNUMBER(FIND("arbeid",Methode_Keuze)),"",IF(Tb_Activiteiten[[#This Row],[Landbouwer]]=1,Tb_Activiteiten[[#Headers],[Landbouwer]],"")))</f>
        <v/>
      </c>
      <c r="AE1298" t="str">
        <f>IF(ISNUMBER(FIND("arbeid",Methode_Keuze)),"",IF(ISNUMBER(FIND("arbeid",Methode_Keuze)),"",IF(Tb_Activiteiten[[#This Row],[Adviseur]]=1,Tb_Activiteiten[[#Headers],[Adviseur]],"")))</f>
        <v/>
      </c>
      <c r="AF1298" t="str">
        <f>IF(ISNUMBER(FIND("arbeid",Methode_Keuze)),"",IF(ISNUMBER(FIND("arbeid",Methode_Keuze)),"",IF(Tb_Activiteiten[[#This Row],[Projectleider/Expert]]=1,Tb_Activiteiten[[#Headers],[Projectleider/Expert]],"")))</f>
        <v/>
      </c>
      <c r="AG1298" t="str">
        <f>IF(ISNUMBER(FIND("arbeid",Methode_Keuze)),"",IF(ISNUMBER(FIND("arbeid",Methode_Keuze)),"",IF(Tb_Activiteiten[[#This Row],[Arbeidskosten]]=1,Tb_Activiteiten[[#Headers],[Arbeidskosten]],"")))</f>
        <v/>
      </c>
      <c r="AH1298" t="str">
        <f>IF(ISNUMBER(FIND("arbeid",Methode_Keuze)),"",IF(ISNUMBER(FIND("arbeid",Methode_Keuze)),"",IF(Tb_Activiteiten[[#This Row],[Arbeidskosten op basis van IKS]]=1,Tb_Activiteiten[[#Headers],[Arbeidskosten op basis van IKS]],"")))</f>
        <v/>
      </c>
      <c r="AI1298" t="str">
        <f>IF(ISNUMBER(FIND("overige",Methode_Keuze)),"",IF(Tb_Activiteiten[[#This Row],[Kosten derden exclusief btw]]=1,Tb_Activiteiten[[#Headers],[Kosten derden exclusief btw]],""))</f>
        <v/>
      </c>
      <c r="AJ1298" t="str">
        <f>IF(ISNUMBER(FIND("overige",Methode_Keuze)),"",IF(Tb_Activiteiten[[#This Row],[Niet verrekenbare btw]]=1,Tb_Activiteiten[[#Headers],[Niet verrekenbare btw]],""))</f>
        <v/>
      </c>
      <c r="AK1298" t="str">
        <f>IF(ISNUMBER(FIND("overige",Methode_Keuze)),"",IF(Tb_Activiteiten[[#This Row],[Grondkosten]]=1,Tb_Activiteiten[[#Headers],[Grondkosten]],""))</f>
        <v/>
      </c>
      <c r="AL1298" t="str">
        <f>IF(ISNUMBER(FIND("overige",Methode_Keuze)),"",IF(Tb_Activiteiten[[#This Row],[Bijdrage in natura (overige)]]=1,Tb_Activiteiten[[#Headers],[Bijdrage in natura (overige)]],""))</f>
        <v/>
      </c>
      <c r="AM1298" t="str">
        <f>IF(ISNUMBER(FIND("overige",Methode_Keuze)),"",IF(Tb_Activiteiten[[#This Row],[Bijdrage in natura (vrijwilligers)]]=1,Tb_Activiteiten[[#Headers],[Bijdrage in natura (vrijwilligers)]],""))</f>
        <v/>
      </c>
      <c r="AN1298" t="str">
        <f>IF(ISNUMBER(FIND("overige",Methode_Keuze)),"",IF(Tb_Activiteiten[[#This Row],[Afschrijvingskosten]]=1,Tb_Activiteiten[[#Headers],[Afschrijvingskosten]],""))</f>
        <v/>
      </c>
    </row>
    <row r="1299" spans="1:40" x14ac:dyDescent="0.25">
      <c r="A1299" s="192"/>
      <c r="B1299" s="192"/>
      <c r="C1299" s="192"/>
      <c r="D1299" s="192"/>
      <c r="E1299" s="192"/>
      <c r="F1299" s="192"/>
      <c r="G1299" s="192"/>
      <c r="L1299" s="71"/>
      <c r="N1299" t="str">
        <f>IFERROR(IF(VLOOKUP(Tb_Activiteiten[[#This Row],[Openstelling]],Tb_Openstelling[],2,0)=1,1,""),"")</f>
        <v/>
      </c>
      <c r="AA1299" t="str">
        <f>IF(ISNUMBER(FIND("arbeid",Methode_Keuze)),"",IF(ISNUMBER(FIND("arbeid",Methode_Keuze)),"",IF(Tb_Activiteiten[[#This Row],[Loonkosten]]=1,Tb_Activiteiten[[#Headers],[Loonkosten]],"")))</f>
        <v/>
      </c>
      <c r="AB1299" t="str">
        <f>IF(ISNUMBER(FIND("arbeid",Methode_Keuze)),"",IF(ISNUMBER(FIND("arbeid",Methode_Keuze)),"",IF(Tb_Activiteiten[[#This Row],[Eigen arbeid]]=1,Tb_Activiteiten[[#Headers],[Eigen arbeid]],"")))</f>
        <v/>
      </c>
      <c r="AC1299" t="str">
        <f>IF(ISNUMBER(FIND("arbeid",Methode_Keuze)),"",IF(ISNUMBER(FIND("arbeid",Methode_Keuze)),"",IF(Tb_Activiteiten[[#This Row],[Projectmedewerker]]=1,Tb_Activiteiten[[#Headers],[Projectmedewerker]],"")))</f>
        <v/>
      </c>
      <c r="AD1299" t="str">
        <f>IF(ISNUMBER(FIND("arbeid",Methode_Keuze)),"",IF(ISNUMBER(FIND("arbeid",Methode_Keuze)),"",IF(Tb_Activiteiten[[#This Row],[Landbouwer]]=1,Tb_Activiteiten[[#Headers],[Landbouwer]],"")))</f>
        <v/>
      </c>
      <c r="AE1299" t="str">
        <f>IF(ISNUMBER(FIND("arbeid",Methode_Keuze)),"",IF(ISNUMBER(FIND("arbeid",Methode_Keuze)),"",IF(Tb_Activiteiten[[#This Row],[Adviseur]]=1,Tb_Activiteiten[[#Headers],[Adviseur]],"")))</f>
        <v/>
      </c>
      <c r="AF1299" t="str">
        <f>IF(ISNUMBER(FIND("arbeid",Methode_Keuze)),"",IF(ISNUMBER(FIND("arbeid",Methode_Keuze)),"",IF(Tb_Activiteiten[[#This Row],[Projectleider/Expert]]=1,Tb_Activiteiten[[#Headers],[Projectleider/Expert]],"")))</f>
        <v/>
      </c>
      <c r="AG1299" t="str">
        <f>IF(ISNUMBER(FIND("arbeid",Methode_Keuze)),"",IF(ISNUMBER(FIND("arbeid",Methode_Keuze)),"",IF(Tb_Activiteiten[[#This Row],[Arbeidskosten]]=1,Tb_Activiteiten[[#Headers],[Arbeidskosten]],"")))</f>
        <v/>
      </c>
      <c r="AH1299" t="str">
        <f>IF(ISNUMBER(FIND("arbeid",Methode_Keuze)),"",IF(ISNUMBER(FIND("arbeid",Methode_Keuze)),"",IF(Tb_Activiteiten[[#This Row],[Arbeidskosten op basis van IKS]]=1,Tb_Activiteiten[[#Headers],[Arbeidskosten op basis van IKS]],"")))</f>
        <v/>
      </c>
      <c r="AI1299" t="str">
        <f>IF(ISNUMBER(FIND("overige",Methode_Keuze)),"",IF(Tb_Activiteiten[[#This Row],[Kosten derden exclusief btw]]=1,Tb_Activiteiten[[#Headers],[Kosten derden exclusief btw]],""))</f>
        <v/>
      </c>
      <c r="AJ1299" t="str">
        <f>IF(ISNUMBER(FIND("overige",Methode_Keuze)),"",IF(Tb_Activiteiten[[#This Row],[Niet verrekenbare btw]]=1,Tb_Activiteiten[[#Headers],[Niet verrekenbare btw]],""))</f>
        <v/>
      </c>
      <c r="AK1299" t="str">
        <f>IF(ISNUMBER(FIND("overige",Methode_Keuze)),"",IF(Tb_Activiteiten[[#This Row],[Grondkosten]]=1,Tb_Activiteiten[[#Headers],[Grondkosten]],""))</f>
        <v/>
      </c>
      <c r="AL1299" t="str">
        <f>IF(ISNUMBER(FIND("overige",Methode_Keuze)),"",IF(Tb_Activiteiten[[#This Row],[Bijdrage in natura (overige)]]=1,Tb_Activiteiten[[#Headers],[Bijdrage in natura (overige)]],""))</f>
        <v/>
      </c>
      <c r="AM1299" t="str">
        <f>IF(ISNUMBER(FIND("overige",Methode_Keuze)),"",IF(Tb_Activiteiten[[#This Row],[Bijdrage in natura (vrijwilligers)]]=1,Tb_Activiteiten[[#Headers],[Bijdrage in natura (vrijwilligers)]],""))</f>
        <v/>
      </c>
      <c r="AN1299" t="str">
        <f>IF(ISNUMBER(FIND("overige",Methode_Keuze)),"",IF(Tb_Activiteiten[[#This Row],[Afschrijvingskosten]]=1,Tb_Activiteiten[[#Headers],[Afschrijvingskosten]],""))</f>
        <v/>
      </c>
    </row>
    <row r="1300" spans="1:40" x14ac:dyDescent="0.25">
      <c r="A1300" s="192"/>
      <c r="B1300" s="192"/>
      <c r="C1300" s="192"/>
      <c r="D1300" s="192"/>
      <c r="E1300" s="192"/>
      <c r="F1300" s="192"/>
      <c r="G1300" s="192"/>
      <c r="L1300" s="71"/>
      <c r="N1300" t="str">
        <f>IFERROR(IF(VLOOKUP(Tb_Activiteiten[[#This Row],[Openstelling]],Tb_Openstelling[],2,0)=1,1,""),"")</f>
        <v/>
      </c>
      <c r="AA1300" t="str">
        <f>IF(ISNUMBER(FIND("arbeid",Methode_Keuze)),"",IF(ISNUMBER(FIND("arbeid",Methode_Keuze)),"",IF(Tb_Activiteiten[[#This Row],[Loonkosten]]=1,Tb_Activiteiten[[#Headers],[Loonkosten]],"")))</f>
        <v/>
      </c>
      <c r="AB1300" t="str">
        <f>IF(ISNUMBER(FIND("arbeid",Methode_Keuze)),"",IF(ISNUMBER(FIND("arbeid",Methode_Keuze)),"",IF(Tb_Activiteiten[[#This Row],[Eigen arbeid]]=1,Tb_Activiteiten[[#Headers],[Eigen arbeid]],"")))</f>
        <v/>
      </c>
      <c r="AC1300" t="str">
        <f>IF(ISNUMBER(FIND("arbeid",Methode_Keuze)),"",IF(ISNUMBER(FIND("arbeid",Methode_Keuze)),"",IF(Tb_Activiteiten[[#This Row],[Projectmedewerker]]=1,Tb_Activiteiten[[#Headers],[Projectmedewerker]],"")))</f>
        <v/>
      </c>
      <c r="AD1300" t="str">
        <f>IF(ISNUMBER(FIND("arbeid",Methode_Keuze)),"",IF(ISNUMBER(FIND("arbeid",Methode_Keuze)),"",IF(Tb_Activiteiten[[#This Row],[Landbouwer]]=1,Tb_Activiteiten[[#Headers],[Landbouwer]],"")))</f>
        <v/>
      </c>
      <c r="AE1300" t="str">
        <f>IF(ISNUMBER(FIND("arbeid",Methode_Keuze)),"",IF(ISNUMBER(FIND("arbeid",Methode_Keuze)),"",IF(Tb_Activiteiten[[#This Row],[Adviseur]]=1,Tb_Activiteiten[[#Headers],[Adviseur]],"")))</f>
        <v/>
      </c>
      <c r="AF1300" t="str">
        <f>IF(ISNUMBER(FIND("arbeid",Methode_Keuze)),"",IF(ISNUMBER(FIND("arbeid",Methode_Keuze)),"",IF(Tb_Activiteiten[[#This Row],[Projectleider/Expert]]=1,Tb_Activiteiten[[#Headers],[Projectleider/Expert]],"")))</f>
        <v/>
      </c>
      <c r="AG1300" t="str">
        <f>IF(ISNUMBER(FIND("arbeid",Methode_Keuze)),"",IF(ISNUMBER(FIND("arbeid",Methode_Keuze)),"",IF(Tb_Activiteiten[[#This Row],[Arbeidskosten]]=1,Tb_Activiteiten[[#Headers],[Arbeidskosten]],"")))</f>
        <v/>
      </c>
      <c r="AH1300" t="str">
        <f>IF(ISNUMBER(FIND("arbeid",Methode_Keuze)),"",IF(ISNUMBER(FIND("arbeid",Methode_Keuze)),"",IF(Tb_Activiteiten[[#This Row],[Arbeidskosten op basis van IKS]]=1,Tb_Activiteiten[[#Headers],[Arbeidskosten op basis van IKS]],"")))</f>
        <v/>
      </c>
      <c r="AI1300" t="str">
        <f>IF(ISNUMBER(FIND("overige",Methode_Keuze)),"",IF(Tb_Activiteiten[[#This Row],[Kosten derden exclusief btw]]=1,Tb_Activiteiten[[#Headers],[Kosten derden exclusief btw]],""))</f>
        <v/>
      </c>
      <c r="AJ1300" t="str">
        <f>IF(ISNUMBER(FIND("overige",Methode_Keuze)),"",IF(Tb_Activiteiten[[#This Row],[Niet verrekenbare btw]]=1,Tb_Activiteiten[[#Headers],[Niet verrekenbare btw]],""))</f>
        <v/>
      </c>
      <c r="AK1300" t="str">
        <f>IF(ISNUMBER(FIND("overige",Methode_Keuze)),"",IF(Tb_Activiteiten[[#This Row],[Grondkosten]]=1,Tb_Activiteiten[[#Headers],[Grondkosten]],""))</f>
        <v/>
      </c>
      <c r="AL1300" t="str">
        <f>IF(ISNUMBER(FIND("overige",Methode_Keuze)),"",IF(Tb_Activiteiten[[#This Row],[Bijdrage in natura (overige)]]=1,Tb_Activiteiten[[#Headers],[Bijdrage in natura (overige)]],""))</f>
        <v/>
      </c>
      <c r="AM1300" t="str">
        <f>IF(ISNUMBER(FIND("overige",Methode_Keuze)),"",IF(Tb_Activiteiten[[#This Row],[Bijdrage in natura (vrijwilligers)]]=1,Tb_Activiteiten[[#Headers],[Bijdrage in natura (vrijwilligers)]],""))</f>
        <v/>
      </c>
      <c r="AN1300" t="str">
        <f>IF(ISNUMBER(FIND("overige",Methode_Keuze)),"",IF(Tb_Activiteiten[[#This Row],[Afschrijvingskosten]]=1,Tb_Activiteiten[[#Headers],[Afschrijvingskosten]],""))</f>
        <v/>
      </c>
    </row>
    <row r="1301" spans="1:40" x14ac:dyDescent="0.25">
      <c r="A1301" s="192"/>
      <c r="B1301" s="192"/>
      <c r="C1301" s="192"/>
      <c r="D1301" s="192"/>
      <c r="E1301" s="192"/>
      <c r="F1301" s="192"/>
      <c r="G1301" s="192"/>
      <c r="L1301" s="71"/>
      <c r="N1301" t="str">
        <f>IFERROR(IF(VLOOKUP(Tb_Activiteiten[[#This Row],[Openstelling]],Tb_Openstelling[],2,0)=1,1,""),"")</f>
        <v/>
      </c>
      <c r="AA1301" t="str">
        <f>IF(ISNUMBER(FIND("arbeid",Methode_Keuze)),"",IF(ISNUMBER(FIND("arbeid",Methode_Keuze)),"",IF(Tb_Activiteiten[[#This Row],[Loonkosten]]=1,Tb_Activiteiten[[#Headers],[Loonkosten]],"")))</f>
        <v/>
      </c>
      <c r="AB1301" t="str">
        <f>IF(ISNUMBER(FIND("arbeid",Methode_Keuze)),"",IF(ISNUMBER(FIND("arbeid",Methode_Keuze)),"",IF(Tb_Activiteiten[[#This Row],[Eigen arbeid]]=1,Tb_Activiteiten[[#Headers],[Eigen arbeid]],"")))</f>
        <v/>
      </c>
      <c r="AC1301" t="str">
        <f>IF(ISNUMBER(FIND("arbeid",Methode_Keuze)),"",IF(ISNUMBER(FIND("arbeid",Methode_Keuze)),"",IF(Tb_Activiteiten[[#This Row],[Projectmedewerker]]=1,Tb_Activiteiten[[#Headers],[Projectmedewerker]],"")))</f>
        <v/>
      </c>
      <c r="AD1301" t="str">
        <f>IF(ISNUMBER(FIND("arbeid",Methode_Keuze)),"",IF(ISNUMBER(FIND("arbeid",Methode_Keuze)),"",IF(Tb_Activiteiten[[#This Row],[Landbouwer]]=1,Tb_Activiteiten[[#Headers],[Landbouwer]],"")))</f>
        <v/>
      </c>
      <c r="AE1301" t="str">
        <f>IF(ISNUMBER(FIND("arbeid",Methode_Keuze)),"",IF(ISNUMBER(FIND("arbeid",Methode_Keuze)),"",IF(Tb_Activiteiten[[#This Row],[Adviseur]]=1,Tb_Activiteiten[[#Headers],[Adviseur]],"")))</f>
        <v/>
      </c>
      <c r="AF1301" t="str">
        <f>IF(ISNUMBER(FIND("arbeid",Methode_Keuze)),"",IF(ISNUMBER(FIND("arbeid",Methode_Keuze)),"",IF(Tb_Activiteiten[[#This Row],[Projectleider/Expert]]=1,Tb_Activiteiten[[#Headers],[Projectleider/Expert]],"")))</f>
        <v/>
      </c>
      <c r="AG1301" t="str">
        <f>IF(ISNUMBER(FIND("arbeid",Methode_Keuze)),"",IF(ISNUMBER(FIND("arbeid",Methode_Keuze)),"",IF(Tb_Activiteiten[[#This Row],[Arbeidskosten]]=1,Tb_Activiteiten[[#Headers],[Arbeidskosten]],"")))</f>
        <v/>
      </c>
      <c r="AH1301" t="str">
        <f>IF(ISNUMBER(FIND("arbeid",Methode_Keuze)),"",IF(ISNUMBER(FIND("arbeid",Methode_Keuze)),"",IF(Tb_Activiteiten[[#This Row],[Arbeidskosten op basis van IKS]]=1,Tb_Activiteiten[[#Headers],[Arbeidskosten op basis van IKS]],"")))</f>
        <v/>
      </c>
      <c r="AI1301" t="str">
        <f>IF(ISNUMBER(FIND("overige",Methode_Keuze)),"",IF(Tb_Activiteiten[[#This Row],[Kosten derden exclusief btw]]=1,Tb_Activiteiten[[#Headers],[Kosten derden exclusief btw]],""))</f>
        <v/>
      </c>
      <c r="AJ1301" t="str">
        <f>IF(ISNUMBER(FIND("overige",Methode_Keuze)),"",IF(Tb_Activiteiten[[#This Row],[Niet verrekenbare btw]]=1,Tb_Activiteiten[[#Headers],[Niet verrekenbare btw]],""))</f>
        <v/>
      </c>
      <c r="AK1301" t="str">
        <f>IF(ISNUMBER(FIND("overige",Methode_Keuze)),"",IF(Tb_Activiteiten[[#This Row],[Grondkosten]]=1,Tb_Activiteiten[[#Headers],[Grondkosten]],""))</f>
        <v/>
      </c>
      <c r="AL1301" t="str">
        <f>IF(ISNUMBER(FIND("overige",Methode_Keuze)),"",IF(Tb_Activiteiten[[#This Row],[Bijdrage in natura (overige)]]=1,Tb_Activiteiten[[#Headers],[Bijdrage in natura (overige)]],""))</f>
        <v/>
      </c>
      <c r="AM1301" t="str">
        <f>IF(ISNUMBER(FIND("overige",Methode_Keuze)),"",IF(Tb_Activiteiten[[#This Row],[Bijdrage in natura (vrijwilligers)]]=1,Tb_Activiteiten[[#Headers],[Bijdrage in natura (vrijwilligers)]],""))</f>
        <v/>
      </c>
      <c r="AN1301" t="str">
        <f>IF(ISNUMBER(FIND("overige",Methode_Keuze)),"",IF(Tb_Activiteiten[[#This Row],[Afschrijvingskosten]]=1,Tb_Activiteiten[[#Headers],[Afschrijvingskosten]],""))</f>
        <v/>
      </c>
    </row>
    <row r="1302" spans="1:40" x14ac:dyDescent="0.25">
      <c r="A1302" s="192"/>
      <c r="B1302" s="192"/>
      <c r="C1302" s="192"/>
      <c r="D1302" s="192"/>
      <c r="E1302" s="192"/>
      <c r="F1302" s="192"/>
      <c r="G1302" s="192"/>
      <c r="L1302" s="71"/>
      <c r="N1302" t="str">
        <f>IFERROR(IF(VLOOKUP(Tb_Activiteiten[[#This Row],[Openstelling]],Tb_Openstelling[],2,0)=1,1,""),"")</f>
        <v/>
      </c>
      <c r="AA1302" t="str">
        <f>IF(ISNUMBER(FIND("arbeid",Methode_Keuze)),"",IF(ISNUMBER(FIND("arbeid",Methode_Keuze)),"",IF(Tb_Activiteiten[[#This Row],[Loonkosten]]=1,Tb_Activiteiten[[#Headers],[Loonkosten]],"")))</f>
        <v/>
      </c>
      <c r="AB1302" t="str">
        <f>IF(ISNUMBER(FIND("arbeid",Methode_Keuze)),"",IF(ISNUMBER(FIND("arbeid",Methode_Keuze)),"",IF(Tb_Activiteiten[[#This Row],[Eigen arbeid]]=1,Tb_Activiteiten[[#Headers],[Eigen arbeid]],"")))</f>
        <v/>
      </c>
      <c r="AC1302" t="str">
        <f>IF(ISNUMBER(FIND("arbeid",Methode_Keuze)),"",IF(ISNUMBER(FIND("arbeid",Methode_Keuze)),"",IF(Tb_Activiteiten[[#This Row],[Projectmedewerker]]=1,Tb_Activiteiten[[#Headers],[Projectmedewerker]],"")))</f>
        <v/>
      </c>
      <c r="AD1302" t="str">
        <f>IF(ISNUMBER(FIND("arbeid",Methode_Keuze)),"",IF(ISNUMBER(FIND("arbeid",Methode_Keuze)),"",IF(Tb_Activiteiten[[#This Row],[Landbouwer]]=1,Tb_Activiteiten[[#Headers],[Landbouwer]],"")))</f>
        <v/>
      </c>
      <c r="AE1302" t="str">
        <f>IF(ISNUMBER(FIND("arbeid",Methode_Keuze)),"",IF(ISNUMBER(FIND("arbeid",Methode_Keuze)),"",IF(Tb_Activiteiten[[#This Row],[Adviseur]]=1,Tb_Activiteiten[[#Headers],[Adviseur]],"")))</f>
        <v/>
      </c>
      <c r="AF1302" t="str">
        <f>IF(ISNUMBER(FIND("arbeid",Methode_Keuze)),"",IF(ISNUMBER(FIND("arbeid",Methode_Keuze)),"",IF(Tb_Activiteiten[[#This Row],[Projectleider/Expert]]=1,Tb_Activiteiten[[#Headers],[Projectleider/Expert]],"")))</f>
        <v/>
      </c>
      <c r="AG1302" t="str">
        <f>IF(ISNUMBER(FIND("arbeid",Methode_Keuze)),"",IF(ISNUMBER(FIND("arbeid",Methode_Keuze)),"",IF(Tb_Activiteiten[[#This Row],[Arbeidskosten]]=1,Tb_Activiteiten[[#Headers],[Arbeidskosten]],"")))</f>
        <v/>
      </c>
      <c r="AH1302" t="str">
        <f>IF(ISNUMBER(FIND("arbeid",Methode_Keuze)),"",IF(ISNUMBER(FIND("arbeid",Methode_Keuze)),"",IF(Tb_Activiteiten[[#This Row],[Arbeidskosten op basis van IKS]]=1,Tb_Activiteiten[[#Headers],[Arbeidskosten op basis van IKS]],"")))</f>
        <v/>
      </c>
      <c r="AI1302" t="str">
        <f>IF(ISNUMBER(FIND("overige",Methode_Keuze)),"",IF(Tb_Activiteiten[[#This Row],[Kosten derden exclusief btw]]=1,Tb_Activiteiten[[#Headers],[Kosten derden exclusief btw]],""))</f>
        <v/>
      </c>
      <c r="AJ1302" t="str">
        <f>IF(ISNUMBER(FIND("overige",Methode_Keuze)),"",IF(Tb_Activiteiten[[#This Row],[Niet verrekenbare btw]]=1,Tb_Activiteiten[[#Headers],[Niet verrekenbare btw]],""))</f>
        <v/>
      </c>
      <c r="AK1302" t="str">
        <f>IF(ISNUMBER(FIND("overige",Methode_Keuze)),"",IF(Tb_Activiteiten[[#This Row],[Grondkosten]]=1,Tb_Activiteiten[[#Headers],[Grondkosten]],""))</f>
        <v/>
      </c>
      <c r="AL1302" t="str">
        <f>IF(ISNUMBER(FIND("overige",Methode_Keuze)),"",IF(Tb_Activiteiten[[#This Row],[Bijdrage in natura (overige)]]=1,Tb_Activiteiten[[#Headers],[Bijdrage in natura (overige)]],""))</f>
        <v/>
      </c>
      <c r="AM1302" t="str">
        <f>IF(ISNUMBER(FIND("overige",Methode_Keuze)),"",IF(Tb_Activiteiten[[#This Row],[Bijdrage in natura (vrijwilligers)]]=1,Tb_Activiteiten[[#Headers],[Bijdrage in natura (vrijwilligers)]],""))</f>
        <v/>
      </c>
      <c r="AN1302" t="str">
        <f>IF(ISNUMBER(FIND("overige",Methode_Keuze)),"",IF(Tb_Activiteiten[[#This Row],[Afschrijvingskosten]]=1,Tb_Activiteiten[[#Headers],[Afschrijvingskosten]],""))</f>
        <v/>
      </c>
    </row>
    <row r="1303" spans="1:40" x14ac:dyDescent="0.25">
      <c r="A1303" s="192"/>
      <c r="B1303" s="192"/>
      <c r="C1303" s="192"/>
      <c r="D1303" s="192"/>
      <c r="E1303" s="192"/>
      <c r="F1303" s="192"/>
      <c r="G1303" s="192"/>
      <c r="L1303" s="71"/>
      <c r="N1303" t="str">
        <f>IFERROR(IF(VLOOKUP(Tb_Activiteiten[[#This Row],[Openstelling]],Tb_Openstelling[],2,0)=1,1,""),"")</f>
        <v/>
      </c>
      <c r="AA1303" t="str">
        <f>IF(ISNUMBER(FIND("arbeid",Methode_Keuze)),"",IF(ISNUMBER(FIND("arbeid",Methode_Keuze)),"",IF(Tb_Activiteiten[[#This Row],[Loonkosten]]=1,Tb_Activiteiten[[#Headers],[Loonkosten]],"")))</f>
        <v/>
      </c>
      <c r="AB1303" t="str">
        <f>IF(ISNUMBER(FIND("arbeid",Methode_Keuze)),"",IF(ISNUMBER(FIND("arbeid",Methode_Keuze)),"",IF(Tb_Activiteiten[[#This Row],[Eigen arbeid]]=1,Tb_Activiteiten[[#Headers],[Eigen arbeid]],"")))</f>
        <v/>
      </c>
      <c r="AC1303" t="str">
        <f>IF(ISNUMBER(FIND("arbeid",Methode_Keuze)),"",IF(ISNUMBER(FIND("arbeid",Methode_Keuze)),"",IF(Tb_Activiteiten[[#This Row],[Projectmedewerker]]=1,Tb_Activiteiten[[#Headers],[Projectmedewerker]],"")))</f>
        <v/>
      </c>
      <c r="AD1303" t="str">
        <f>IF(ISNUMBER(FIND("arbeid",Methode_Keuze)),"",IF(ISNUMBER(FIND("arbeid",Methode_Keuze)),"",IF(Tb_Activiteiten[[#This Row],[Landbouwer]]=1,Tb_Activiteiten[[#Headers],[Landbouwer]],"")))</f>
        <v/>
      </c>
      <c r="AE1303" t="str">
        <f>IF(ISNUMBER(FIND("arbeid",Methode_Keuze)),"",IF(ISNUMBER(FIND("arbeid",Methode_Keuze)),"",IF(Tb_Activiteiten[[#This Row],[Adviseur]]=1,Tb_Activiteiten[[#Headers],[Adviseur]],"")))</f>
        <v/>
      </c>
      <c r="AF1303" t="str">
        <f>IF(ISNUMBER(FIND("arbeid",Methode_Keuze)),"",IF(ISNUMBER(FIND("arbeid",Methode_Keuze)),"",IF(Tb_Activiteiten[[#This Row],[Projectleider/Expert]]=1,Tb_Activiteiten[[#Headers],[Projectleider/Expert]],"")))</f>
        <v/>
      </c>
      <c r="AG1303" t="str">
        <f>IF(ISNUMBER(FIND("arbeid",Methode_Keuze)),"",IF(ISNUMBER(FIND("arbeid",Methode_Keuze)),"",IF(Tb_Activiteiten[[#This Row],[Arbeidskosten]]=1,Tb_Activiteiten[[#Headers],[Arbeidskosten]],"")))</f>
        <v/>
      </c>
      <c r="AH1303" t="str">
        <f>IF(ISNUMBER(FIND("arbeid",Methode_Keuze)),"",IF(ISNUMBER(FIND("arbeid",Methode_Keuze)),"",IF(Tb_Activiteiten[[#This Row],[Arbeidskosten op basis van IKS]]=1,Tb_Activiteiten[[#Headers],[Arbeidskosten op basis van IKS]],"")))</f>
        <v/>
      </c>
      <c r="AI1303" t="str">
        <f>IF(ISNUMBER(FIND("overige",Methode_Keuze)),"",IF(Tb_Activiteiten[[#This Row],[Kosten derden exclusief btw]]=1,Tb_Activiteiten[[#Headers],[Kosten derden exclusief btw]],""))</f>
        <v/>
      </c>
      <c r="AJ1303" t="str">
        <f>IF(ISNUMBER(FIND("overige",Methode_Keuze)),"",IF(Tb_Activiteiten[[#This Row],[Niet verrekenbare btw]]=1,Tb_Activiteiten[[#Headers],[Niet verrekenbare btw]],""))</f>
        <v/>
      </c>
      <c r="AK1303" t="str">
        <f>IF(ISNUMBER(FIND("overige",Methode_Keuze)),"",IF(Tb_Activiteiten[[#This Row],[Grondkosten]]=1,Tb_Activiteiten[[#Headers],[Grondkosten]],""))</f>
        <v/>
      </c>
      <c r="AL1303" t="str">
        <f>IF(ISNUMBER(FIND("overige",Methode_Keuze)),"",IF(Tb_Activiteiten[[#This Row],[Bijdrage in natura (overige)]]=1,Tb_Activiteiten[[#Headers],[Bijdrage in natura (overige)]],""))</f>
        <v/>
      </c>
      <c r="AM1303" t="str">
        <f>IF(ISNUMBER(FIND("overige",Methode_Keuze)),"",IF(Tb_Activiteiten[[#This Row],[Bijdrage in natura (vrijwilligers)]]=1,Tb_Activiteiten[[#Headers],[Bijdrage in natura (vrijwilligers)]],""))</f>
        <v/>
      </c>
      <c r="AN1303" t="str">
        <f>IF(ISNUMBER(FIND("overige",Methode_Keuze)),"",IF(Tb_Activiteiten[[#This Row],[Afschrijvingskosten]]=1,Tb_Activiteiten[[#Headers],[Afschrijvingskosten]],""))</f>
        <v/>
      </c>
    </row>
    <row r="1304" spans="1:40" x14ac:dyDescent="0.25">
      <c r="A1304" s="192"/>
      <c r="B1304" s="192"/>
      <c r="C1304" s="192"/>
      <c r="D1304" s="192"/>
      <c r="E1304" s="192"/>
      <c r="F1304" s="192"/>
      <c r="G1304" s="192"/>
      <c r="L1304" s="71"/>
      <c r="N1304" t="str">
        <f>IFERROR(IF(VLOOKUP(Tb_Activiteiten[[#This Row],[Openstelling]],Tb_Openstelling[],2,0)=1,1,""),"")</f>
        <v/>
      </c>
      <c r="AA1304" t="str">
        <f>IF(ISNUMBER(FIND("arbeid",Methode_Keuze)),"",IF(ISNUMBER(FIND("arbeid",Methode_Keuze)),"",IF(Tb_Activiteiten[[#This Row],[Loonkosten]]=1,Tb_Activiteiten[[#Headers],[Loonkosten]],"")))</f>
        <v/>
      </c>
      <c r="AB1304" t="str">
        <f>IF(ISNUMBER(FIND("arbeid",Methode_Keuze)),"",IF(ISNUMBER(FIND("arbeid",Methode_Keuze)),"",IF(Tb_Activiteiten[[#This Row],[Eigen arbeid]]=1,Tb_Activiteiten[[#Headers],[Eigen arbeid]],"")))</f>
        <v/>
      </c>
      <c r="AC1304" t="str">
        <f>IF(ISNUMBER(FIND("arbeid",Methode_Keuze)),"",IF(ISNUMBER(FIND("arbeid",Methode_Keuze)),"",IF(Tb_Activiteiten[[#This Row],[Projectmedewerker]]=1,Tb_Activiteiten[[#Headers],[Projectmedewerker]],"")))</f>
        <v/>
      </c>
      <c r="AD1304" t="str">
        <f>IF(ISNUMBER(FIND("arbeid",Methode_Keuze)),"",IF(ISNUMBER(FIND("arbeid",Methode_Keuze)),"",IF(Tb_Activiteiten[[#This Row],[Landbouwer]]=1,Tb_Activiteiten[[#Headers],[Landbouwer]],"")))</f>
        <v/>
      </c>
      <c r="AE1304" t="str">
        <f>IF(ISNUMBER(FIND("arbeid",Methode_Keuze)),"",IF(ISNUMBER(FIND("arbeid",Methode_Keuze)),"",IF(Tb_Activiteiten[[#This Row],[Adviseur]]=1,Tb_Activiteiten[[#Headers],[Adviseur]],"")))</f>
        <v/>
      </c>
      <c r="AF1304" t="str">
        <f>IF(ISNUMBER(FIND("arbeid",Methode_Keuze)),"",IF(ISNUMBER(FIND("arbeid",Methode_Keuze)),"",IF(Tb_Activiteiten[[#This Row],[Projectleider/Expert]]=1,Tb_Activiteiten[[#Headers],[Projectleider/Expert]],"")))</f>
        <v/>
      </c>
      <c r="AG1304" t="str">
        <f>IF(ISNUMBER(FIND("arbeid",Methode_Keuze)),"",IF(ISNUMBER(FIND("arbeid",Methode_Keuze)),"",IF(Tb_Activiteiten[[#This Row],[Arbeidskosten]]=1,Tb_Activiteiten[[#Headers],[Arbeidskosten]],"")))</f>
        <v/>
      </c>
      <c r="AH1304" t="str">
        <f>IF(ISNUMBER(FIND("arbeid",Methode_Keuze)),"",IF(ISNUMBER(FIND("arbeid",Methode_Keuze)),"",IF(Tb_Activiteiten[[#This Row],[Arbeidskosten op basis van IKS]]=1,Tb_Activiteiten[[#Headers],[Arbeidskosten op basis van IKS]],"")))</f>
        <v/>
      </c>
      <c r="AI1304" t="str">
        <f>IF(ISNUMBER(FIND("overige",Methode_Keuze)),"",IF(Tb_Activiteiten[[#This Row],[Kosten derden exclusief btw]]=1,Tb_Activiteiten[[#Headers],[Kosten derden exclusief btw]],""))</f>
        <v/>
      </c>
      <c r="AJ1304" t="str">
        <f>IF(ISNUMBER(FIND("overige",Methode_Keuze)),"",IF(Tb_Activiteiten[[#This Row],[Niet verrekenbare btw]]=1,Tb_Activiteiten[[#Headers],[Niet verrekenbare btw]],""))</f>
        <v/>
      </c>
      <c r="AK1304" t="str">
        <f>IF(ISNUMBER(FIND("overige",Methode_Keuze)),"",IF(Tb_Activiteiten[[#This Row],[Grondkosten]]=1,Tb_Activiteiten[[#Headers],[Grondkosten]],""))</f>
        <v/>
      </c>
      <c r="AL1304" t="str">
        <f>IF(ISNUMBER(FIND("overige",Methode_Keuze)),"",IF(Tb_Activiteiten[[#This Row],[Bijdrage in natura (overige)]]=1,Tb_Activiteiten[[#Headers],[Bijdrage in natura (overige)]],""))</f>
        <v/>
      </c>
      <c r="AM1304" t="str">
        <f>IF(ISNUMBER(FIND("overige",Methode_Keuze)),"",IF(Tb_Activiteiten[[#This Row],[Bijdrage in natura (vrijwilligers)]]=1,Tb_Activiteiten[[#Headers],[Bijdrage in natura (vrijwilligers)]],""))</f>
        <v/>
      </c>
      <c r="AN1304" t="str">
        <f>IF(ISNUMBER(FIND("overige",Methode_Keuze)),"",IF(Tb_Activiteiten[[#This Row],[Afschrijvingskosten]]=1,Tb_Activiteiten[[#Headers],[Afschrijvingskosten]],""))</f>
        <v/>
      </c>
    </row>
    <row r="1305" spans="1:40" x14ac:dyDescent="0.25">
      <c r="A1305" s="192"/>
      <c r="B1305" s="192"/>
      <c r="C1305" s="192"/>
      <c r="D1305" s="192"/>
      <c r="E1305" s="192"/>
      <c r="F1305" s="192"/>
      <c r="G1305" s="192"/>
      <c r="L1305" s="71"/>
      <c r="N1305" t="str">
        <f>IFERROR(IF(VLOOKUP(Tb_Activiteiten[[#This Row],[Openstelling]],Tb_Openstelling[],2,0)=1,1,""),"")</f>
        <v/>
      </c>
      <c r="AA1305" t="str">
        <f>IF(ISNUMBER(FIND("arbeid",Methode_Keuze)),"",IF(ISNUMBER(FIND("arbeid",Methode_Keuze)),"",IF(Tb_Activiteiten[[#This Row],[Loonkosten]]=1,Tb_Activiteiten[[#Headers],[Loonkosten]],"")))</f>
        <v/>
      </c>
      <c r="AB1305" t="str">
        <f>IF(ISNUMBER(FIND("arbeid",Methode_Keuze)),"",IF(ISNUMBER(FIND("arbeid",Methode_Keuze)),"",IF(Tb_Activiteiten[[#This Row],[Eigen arbeid]]=1,Tb_Activiteiten[[#Headers],[Eigen arbeid]],"")))</f>
        <v/>
      </c>
      <c r="AC1305" t="str">
        <f>IF(ISNUMBER(FIND("arbeid",Methode_Keuze)),"",IF(ISNUMBER(FIND("arbeid",Methode_Keuze)),"",IF(Tb_Activiteiten[[#This Row],[Projectmedewerker]]=1,Tb_Activiteiten[[#Headers],[Projectmedewerker]],"")))</f>
        <v/>
      </c>
      <c r="AD1305" t="str">
        <f>IF(ISNUMBER(FIND("arbeid",Methode_Keuze)),"",IF(ISNUMBER(FIND("arbeid",Methode_Keuze)),"",IF(Tb_Activiteiten[[#This Row],[Landbouwer]]=1,Tb_Activiteiten[[#Headers],[Landbouwer]],"")))</f>
        <v/>
      </c>
      <c r="AE1305" t="str">
        <f>IF(ISNUMBER(FIND("arbeid",Methode_Keuze)),"",IF(ISNUMBER(FIND("arbeid",Methode_Keuze)),"",IF(Tb_Activiteiten[[#This Row],[Adviseur]]=1,Tb_Activiteiten[[#Headers],[Adviseur]],"")))</f>
        <v/>
      </c>
      <c r="AF1305" t="str">
        <f>IF(ISNUMBER(FIND("arbeid",Methode_Keuze)),"",IF(ISNUMBER(FIND("arbeid",Methode_Keuze)),"",IF(Tb_Activiteiten[[#This Row],[Projectleider/Expert]]=1,Tb_Activiteiten[[#Headers],[Projectleider/Expert]],"")))</f>
        <v/>
      </c>
      <c r="AG1305" t="str">
        <f>IF(ISNUMBER(FIND("arbeid",Methode_Keuze)),"",IF(ISNUMBER(FIND("arbeid",Methode_Keuze)),"",IF(Tb_Activiteiten[[#This Row],[Arbeidskosten]]=1,Tb_Activiteiten[[#Headers],[Arbeidskosten]],"")))</f>
        <v/>
      </c>
      <c r="AH1305" t="str">
        <f>IF(ISNUMBER(FIND("arbeid",Methode_Keuze)),"",IF(ISNUMBER(FIND("arbeid",Methode_Keuze)),"",IF(Tb_Activiteiten[[#This Row],[Arbeidskosten op basis van IKS]]=1,Tb_Activiteiten[[#Headers],[Arbeidskosten op basis van IKS]],"")))</f>
        <v/>
      </c>
      <c r="AI1305" t="str">
        <f>IF(ISNUMBER(FIND("overige",Methode_Keuze)),"",IF(Tb_Activiteiten[[#This Row],[Kosten derden exclusief btw]]=1,Tb_Activiteiten[[#Headers],[Kosten derden exclusief btw]],""))</f>
        <v/>
      </c>
      <c r="AJ1305" t="str">
        <f>IF(ISNUMBER(FIND("overige",Methode_Keuze)),"",IF(Tb_Activiteiten[[#This Row],[Niet verrekenbare btw]]=1,Tb_Activiteiten[[#Headers],[Niet verrekenbare btw]],""))</f>
        <v/>
      </c>
      <c r="AK1305" t="str">
        <f>IF(ISNUMBER(FIND("overige",Methode_Keuze)),"",IF(Tb_Activiteiten[[#This Row],[Grondkosten]]=1,Tb_Activiteiten[[#Headers],[Grondkosten]],""))</f>
        <v/>
      </c>
      <c r="AL1305" t="str">
        <f>IF(ISNUMBER(FIND("overige",Methode_Keuze)),"",IF(Tb_Activiteiten[[#This Row],[Bijdrage in natura (overige)]]=1,Tb_Activiteiten[[#Headers],[Bijdrage in natura (overige)]],""))</f>
        <v/>
      </c>
      <c r="AM1305" t="str">
        <f>IF(ISNUMBER(FIND("overige",Methode_Keuze)),"",IF(Tb_Activiteiten[[#This Row],[Bijdrage in natura (vrijwilligers)]]=1,Tb_Activiteiten[[#Headers],[Bijdrage in natura (vrijwilligers)]],""))</f>
        <v/>
      </c>
      <c r="AN1305" t="str">
        <f>IF(ISNUMBER(FIND("overige",Methode_Keuze)),"",IF(Tb_Activiteiten[[#This Row],[Afschrijvingskosten]]=1,Tb_Activiteiten[[#Headers],[Afschrijvingskosten]],""))</f>
        <v/>
      </c>
    </row>
    <row r="1306" spans="1:40" x14ac:dyDescent="0.25">
      <c r="A1306" s="192"/>
      <c r="B1306" s="192"/>
      <c r="C1306" s="192"/>
      <c r="D1306" s="192"/>
      <c r="E1306" s="192"/>
      <c r="F1306" s="192"/>
      <c r="G1306" s="192"/>
      <c r="L1306" s="71"/>
      <c r="N1306" t="str">
        <f>IFERROR(IF(VLOOKUP(Tb_Activiteiten[[#This Row],[Openstelling]],Tb_Openstelling[],2,0)=1,1,""),"")</f>
        <v/>
      </c>
      <c r="AA1306" t="str">
        <f>IF(ISNUMBER(FIND("arbeid",Methode_Keuze)),"",IF(ISNUMBER(FIND("arbeid",Methode_Keuze)),"",IF(Tb_Activiteiten[[#This Row],[Loonkosten]]=1,Tb_Activiteiten[[#Headers],[Loonkosten]],"")))</f>
        <v/>
      </c>
      <c r="AB1306" t="str">
        <f>IF(ISNUMBER(FIND("arbeid",Methode_Keuze)),"",IF(ISNUMBER(FIND("arbeid",Methode_Keuze)),"",IF(Tb_Activiteiten[[#This Row],[Eigen arbeid]]=1,Tb_Activiteiten[[#Headers],[Eigen arbeid]],"")))</f>
        <v/>
      </c>
      <c r="AC1306" t="str">
        <f>IF(ISNUMBER(FIND("arbeid",Methode_Keuze)),"",IF(ISNUMBER(FIND("arbeid",Methode_Keuze)),"",IF(Tb_Activiteiten[[#This Row],[Projectmedewerker]]=1,Tb_Activiteiten[[#Headers],[Projectmedewerker]],"")))</f>
        <v/>
      </c>
      <c r="AD1306" t="str">
        <f>IF(ISNUMBER(FIND("arbeid",Methode_Keuze)),"",IF(ISNUMBER(FIND("arbeid",Methode_Keuze)),"",IF(Tb_Activiteiten[[#This Row],[Landbouwer]]=1,Tb_Activiteiten[[#Headers],[Landbouwer]],"")))</f>
        <v/>
      </c>
      <c r="AE1306" t="str">
        <f>IF(ISNUMBER(FIND("arbeid",Methode_Keuze)),"",IF(ISNUMBER(FIND("arbeid",Methode_Keuze)),"",IF(Tb_Activiteiten[[#This Row],[Adviseur]]=1,Tb_Activiteiten[[#Headers],[Adviseur]],"")))</f>
        <v/>
      </c>
      <c r="AF1306" t="str">
        <f>IF(ISNUMBER(FIND("arbeid",Methode_Keuze)),"",IF(ISNUMBER(FIND("arbeid",Methode_Keuze)),"",IF(Tb_Activiteiten[[#This Row],[Projectleider/Expert]]=1,Tb_Activiteiten[[#Headers],[Projectleider/Expert]],"")))</f>
        <v/>
      </c>
      <c r="AG1306" t="str">
        <f>IF(ISNUMBER(FIND("arbeid",Methode_Keuze)),"",IF(ISNUMBER(FIND("arbeid",Methode_Keuze)),"",IF(Tb_Activiteiten[[#This Row],[Arbeidskosten]]=1,Tb_Activiteiten[[#Headers],[Arbeidskosten]],"")))</f>
        <v/>
      </c>
      <c r="AH1306" t="str">
        <f>IF(ISNUMBER(FIND("arbeid",Methode_Keuze)),"",IF(ISNUMBER(FIND("arbeid",Methode_Keuze)),"",IF(Tb_Activiteiten[[#This Row],[Arbeidskosten op basis van IKS]]=1,Tb_Activiteiten[[#Headers],[Arbeidskosten op basis van IKS]],"")))</f>
        <v/>
      </c>
      <c r="AI1306" t="str">
        <f>IF(ISNUMBER(FIND("overige",Methode_Keuze)),"",IF(Tb_Activiteiten[[#This Row],[Kosten derden exclusief btw]]=1,Tb_Activiteiten[[#Headers],[Kosten derden exclusief btw]],""))</f>
        <v/>
      </c>
      <c r="AJ1306" t="str">
        <f>IF(ISNUMBER(FIND("overige",Methode_Keuze)),"",IF(Tb_Activiteiten[[#This Row],[Niet verrekenbare btw]]=1,Tb_Activiteiten[[#Headers],[Niet verrekenbare btw]],""))</f>
        <v/>
      </c>
      <c r="AK1306" t="str">
        <f>IF(ISNUMBER(FIND("overige",Methode_Keuze)),"",IF(Tb_Activiteiten[[#This Row],[Grondkosten]]=1,Tb_Activiteiten[[#Headers],[Grondkosten]],""))</f>
        <v/>
      </c>
      <c r="AL1306" t="str">
        <f>IF(ISNUMBER(FIND("overige",Methode_Keuze)),"",IF(Tb_Activiteiten[[#This Row],[Bijdrage in natura (overige)]]=1,Tb_Activiteiten[[#Headers],[Bijdrage in natura (overige)]],""))</f>
        <v/>
      </c>
      <c r="AM1306" t="str">
        <f>IF(ISNUMBER(FIND("overige",Methode_Keuze)),"",IF(Tb_Activiteiten[[#This Row],[Bijdrage in natura (vrijwilligers)]]=1,Tb_Activiteiten[[#Headers],[Bijdrage in natura (vrijwilligers)]],""))</f>
        <v/>
      </c>
      <c r="AN1306" t="str">
        <f>IF(ISNUMBER(FIND("overige",Methode_Keuze)),"",IF(Tb_Activiteiten[[#This Row],[Afschrijvingskosten]]=1,Tb_Activiteiten[[#Headers],[Afschrijvingskosten]],""))</f>
        <v/>
      </c>
    </row>
    <row r="1307" spans="1:40" x14ac:dyDescent="0.25">
      <c r="A1307" s="192"/>
      <c r="B1307" s="192"/>
      <c r="C1307" s="192"/>
      <c r="D1307" s="192"/>
      <c r="E1307" s="192"/>
      <c r="F1307" s="192"/>
      <c r="G1307" s="192"/>
      <c r="L1307" s="71"/>
      <c r="N1307" t="str">
        <f>IFERROR(IF(VLOOKUP(Tb_Activiteiten[[#This Row],[Openstelling]],Tb_Openstelling[],2,0)=1,1,""),"")</f>
        <v/>
      </c>
      <c r="AA1307" t="str">
        <f>IF(ISNUMBER(FIND("arbeid",Methode_Keuze)),"",IF(ISNUMBER(FIND("arbeid",Methode_Keuze)),"",IF(Tb_Activiteiten[[#This Row],[Loonkosten]]=1,Tb_Activiteiten[[#Headers],[Loonkosten]],"")))</f>
        <v/>
      </c>
      <c r="AB1307" t="str">
        <f>IF(ISNUMBER(FIND("arbeid",Methode_Keuze)),"",IF(ISNUMBER(FIND("arbeid",Methode_Keuze)),"",IF(Tb_Activiteiten[[#This Row],[Eigen arbeid]]=1,Tb_Activiteiten[[#Headers],[Eigen arbeid]],"")))</f>
        <v/>
      </c>
      <c r="AC1307" t="str">
        <f>IF(ISNUMBER(FIND("arbeid",Methode_Keuze)),"",IF(ISNUMBER(FIND("arbeid",Methode_Keuze)),"",IF(Tb_Activiteiten[[#This Row],[Projectmedewerker]]=1,Tb_Activiteiten[[#Headers],[Projectmedewerker]],"")))</f>
        <v/>
      </c>
      <c r="AD1307" t="str">
        <f>IF(ISNUMBER(FIND("arbeid",Methode_Keuze)),"",IF(ISNUMBER(FIND("arbeid",Methode_Keuze)),"",IF(Tb_Activiteiten[[#This Row],[Landbouwer]]=1,Tb_Activiteiten[[#Headers],[Landbouwer]],"")))</f>
        <v/>
      </c>
      <c r="AE1307" t="str">
        <f>IF(ISNUMBER(FIND("arbeid",Methode_Keuze)),"",IF(ISNUMBER(FIND("arbeid",Methode_Keuze)),"",IF(Tb_Activiteiten[[#This Row],[Adviseur]]=1,Tb_Activiteiten[[#Headers],[Adviseur]],"")))</f>
        <v/>
      </c>
      <c r="AF1307" t="str">
        <f>IF(ISNUMBER(FIND("arbeid",Methode_Keuze)),"",IF(ISNUMBER(FIND("arbeid",Methode_Keuze)),"",IF(Tb_Activiteiten[[#This Row],[Projectleider/Expert]]=1,Tb_Activiteiten[[#Headers],[Projectleider/Expert]],"")))</f>
        <v/>
      </c>
      <c r="AG1307" t="str">
        <f>IF(ISNUMBER(FIND("arbeid",Methode_Keuze)),"",IF(ISNUMBER(FIND("arbeid",Methode_Keuze)),"",IF(Tb_Activiteiten[[#This Row],[Arbeidskosten]]=1,Tb_Activiteiten[[#Headers],[Arbeidskosten]],"")))</f>
        <v/>
      </c>
      <c r="AH1307" t="str">
        <f>IF(ISNUMBER(FIND("arbeid",Methode_Keuze)),"",IF(ISNUMBER(FIND("arbeid",Methode_Keuze)),"",IF(Tb_Activiteiten[[#This Row],[Arbeidskosten op basis van IKS]]=1,Tb_Activiteiten[[#Headers],[Arbeidskosten op basis van IKS]],"")))</f>
        <v/>
      </c>
      <c r="AI1307" t="str">
        <f>IF(ISNUMBER(FIND("overige",Methode_Keuze)),"",IF(Tb_Activiteiten[[#This Row],[Kosten derden exclusief btw]]=1,Tb_Activiteiten[[#Headers],[Kosten derden exclusief btw]],""))</f>
        <v/>
      </c>
      <c r="AJ1307" t="str">
        <f>IF(ISNUMBER(FIND("overige",Methode_Keuze)),"",IF(Tb_Activiteiten[[#This Row],[Niet verrekenbare btw]]=1,Tb_Activiteiten[[#Headers],[Niet verrekenbare btw]],""))</f>
        <v/>
      </c>
      <c r="AK1307" t="str">
        <f>IF(ISNUMBER(FIND("overige",Methode_Keuze)),"",IF(Tb_Activiteiten[[#This Row],[Grondkosten]]=1,Tb_Activiteiten[[#Headers],[Grondkosten]],""))</f>
        <v/>
      </c>
      <c r="AL1307" t="str">
        <f>IF(ISNUMBER(FIND("overige",Methode_Keuze)),"",IF(Tb_Activiteiten[[#This Row],[Bijdrage in natura (overige)]]=1,Tb_Activiteiten[[#Headers],[Bijdrage in natura (overige)]],""))</f>
        <v/>
      </c>
      <c r="AM1307" t="str">
        <f>IF(ISNUMBER(FIND("overige",Methode_Keuze)),"",IF(Tb_Activiteiten[[#This Row],[Bijdrage in natura (vrijwilligers)]]=1,Tb_Activiteiten[[#Headers],[Bijdrage in natura (vrijwilligers)]],""))</f>
        <v/>
      </c>
      <c r="AN1307" t="str">
        <f>IF(ISNUMBER(FIND("overige",Methode_Keuze)),"",IF(Tb_Activiteiten[[#This Row],[Afschrijvingskosten]]=1,Tb_Activiteiten[[#Headers],[Afschrijvingskosten]],""))</f>
        <v/>
      </c>
    </row>
    <row r="1308" spans="1:40" x14ac:dyDescent="0.25">
      <c r="A1308" s="192"/>
      <c r="B1308" s="192"/>
      <c r="C1308" s="192"/>
      <c r="D1308" s="192"/>
      <c r="E1308" s="192"/>
      <c r="F1308" s="192"/>
      <c r="G1308" s="192"/>
      <c r="L1308" s="71"/>
      <c r="N1308" t="str">
        <f>IFERROR(IF(VLOOKUP(Tb_Activiteiten[[#This Row],[Openstelling]],Tb_Openstelling[],2,0)=1,1,""),"")</f>
        <v/>
      </c>
      <c r="AA1308" t="str">
        <f>IF(ISNUMBER(FIND("arbeid",Methode_Keuze)),"",IF(ISNUMBER(FIND("arbeid",Methode_Keuze)),"",IF(Tb_Activiteiten[[#This Row],[Loonkosten]]=1,Tb_Activiteiten[[#Headers],[Loonkosten]],"")))</f>
        <v/>
      </c>
      <c r="AB1308" t="str">
        <f>IF(ISNUMBER(FIND("arbeid",Methode_Keuze)),"",IF(ISNUMBER(FIND("arbeid",Methode_Keuze)),"",IF(Tb_Activiteiten[[#This Row],[Eigen arbeid]]=1,Tb_Activiteiten[[#Headers],[Eigen arbeid]],"")))</f>
        <v/>
      </c>
      <c r="AC1308" t="str">
        <f>IF(ISNUMBER(FIND("arbeid",Methode_Keuze)),"",IF(ISNUMBER(FIND("arbeid",Methode_Keuze)),"",IF(Tb_Activiteiten[[#This Row],[Projectmedewerker]]=1,Tb_Activiteiten[[#Headers],[Projectmedewerker]],"")))</f>
        <v/>
      </c>
      <c r="AD1308" t="str">
        <f>IF(ISNUMBER(FIND("arbeid",Methode_Keuze)),"",IF(ISNUMBER(FIND("arbeid",Methode_Keuze)),"",IF(Tb_Activiteiten[[#This Row],[Landbouwer]]=1,Tb_Activiteiten[[#Headers],[Landbouwer]],"")))</f>
        <v/>
      </c>
      <c r="AE1308" t="str">
        <f>IF(ISNUMBER(FIND("arbeid",Methode_Keuze)),"",IF(ISNUMBER(FIND("arbeid",Methode_Keuze)),"",IF(Tb_Activiteiten[[#This Row],[Adviseur]]=1,Tb_Activiteiten[[#Headers],[Adviseur]],"")))</f>
        <v/>
      </c>
      <c r="AF1308" t="str">
        <f>IF(ISNUMBER(FIND("arbeid",Methode_Keuze)),"",IF(ISNUMBER(FIND("arbeid",Methode_Keuze)),"",IF(Tb_Activiteiten[[#This Row],[Projectleider/Expert]]=1,Tb_Activiteiten[[#Headers],[Projectleider/Expert]],"")))</f>
        <v/>
      </c>
      <c r="AG1308" t="str">
        <f>IF(ISNUMBER(FIND("arbeid",Methode_Keuze)),"",IF(ISNUMBER(FIND("arbeid",Methode_Keuze)),"",IF(Tb_Activiteiten[[#This Row],[Arbeidskosten]]=1,Tb_Activiteiten[[#Headers],[Arbeidskosten]],"")))</f>
        <v/>
      </c>
      <c r="AH1308" t="str">
        <f>IF(ISNUMBER(FIND("arbeid",Methode_Keuze)),"",IF(ISNUMBER(FIND("arbeid",Methode_Keuze)),"",IF(Tb_Activiteiten[[#This Row],[Arbeidskosten op basis van IKS]]=1,Tb_Activiteiten[[#Headers],[Arbeidskosten op basis van IKS]],"")))</f>
        <v/>
      </c>
      <c r="AI1308" t="str">
        <f>IF(ISNUMBER(FIND("overige",Methode_Keuze)),"",IF(Tb_Activiteiten[[#This Row],[Kosten derden exclusief btw]]=1,Tb_Activiteiten[[#Headers],[Kosten derden exclusief btw]],""))</f>
        <v/>
      </c>
      <c r="AJ1308" t="str">
        <f>IF(ISNUMBER(FIND("overige",Methode_Keuze)),"",IF(Tb_Activiteiten[[#This Row],[Niet verrekenbare btw]]=1,Tb_Activiteiten[[#Headers],[Niet verrekenbare btw]],""))</f>
        <v/>
      </c>
      <c r="AK1308" t="str">
        <f>IF(ISNUMBER(FIND("overige",Methode_Keuze)),"",IF(Tb_Activiteiten[[#This Row],[Grondkosten]]=1,Tb_Activiteiten[[#Headers],[Grondkosten]],""))</f>
        <v/>
      </c>
      <c r="AL1308" t="str">
        <f>IF(ISNUMBER(FIND("overige",Methode_Keuze)),"",IF(Tb_Activiteiten[[#This Row],[Bijdrage in natura (overige)]]=1,Tb_Activiteiten[[#Headers],[Bijdrage in natura (overige)]],""))</f>
        <v/>
      </c>
      <c r="AM1308" t="str">
        <f>IF(ISNUMBER(FIND("overige",Methode_Keuze)),"",IF(Tb_Activiteiten[[#This Row],[Bijdrage in natura (vrijwilligers)]]=1,Tb_Activiteiten[[#Headers],[Bijdrage in natura (vrijwilligers)]],""))</f>
        <v/>
      </c>
      <c r="AN1308" t="str">
        <f>IF(ISNUMBER(FIND("overige",Methode_Keuze)),"",IF(Tb_Activiteiten[[#This Row],[Afschrijvingskosten]]=1,Tb_Activiteiten[[#Headers],[Afschrijvingskosten]],""))</f>
        <v/>
      </c>
    </row>
    <row r="1309" spans="1:40" x14ac:dyDescent="0.25">
      <c r="A1309" s="192"/>
      <c r="B1309" s="192"/>
      <c r="C1309" s="192"/>
      <c r="D1309" s="192"/>
      <c r="E1309" s="192"/>
      <c r="F1309" s="192"/>
      <c r="G1309" s="192"/>
      <c r="L1309" s="71"/>
      <c r="N1309" t="str">
        <f>IFERROR(IF(VLOOKUP(Tb_Activiteiten[[#This Row],[Openstelling]],Tb_Openstelling[],2,0)=1,1,""),"")</f>
        <v/>
      </c>
      <c r="AA1309" t="str">
        <f>IF(ISNUMBER(FIND("arbeid",Methode_Keuze)),"",IF(ISNUMBER(FIND("arbeid",Methode_Keuze)),"",IF(Tb_Activiteiten[[#This Row],[Loonkosten]]=1,Tb_Activiteiten[[#Headers],[Loonkosten]],"")))</f>
        <v/>
      </c>
      <c r="AB1309" t="str">
        <f>IF(ISNUMBER(FIND("arbeid",Methode_Keuze)),"",IF(ISNUMBER(FIND("arbeid",Methode_Keuze)),"",IF(Tb_Activiteiten[[#This Row],[Eigen arbeid]]=1,Tb_Activiteiten[[#Headers],[Eigen arbeid]],"")))</f>
        <v/>
      </c>
      <c r="AC1309" t="str">
        <f>IF(ISNUMBER(FIND("arbeid",Methode_Keuze)),"",IF(ISNUMBER(FIND("arbeid",Methode_Keuze)),"",IF(Tb_Activiteiten[[#This Row],[Projectmedewerker]]=1,Tb_Activiteiten[[#Headers],[Projectmedewerker]],"")))</f>
        <v/>
      </c>
      <c r="AD1309" t="str">
        <f>IF(ISNUMBER(FIND("arbeid",Methode_Keuze)),"",IF(ISNUMBER(FIND("arbeid",Methode_Keuze)),"",IF(Tb_Activiteiten[[#This Row],[Landbouwer]]=1,Tb_Activiteiten[[#Headers],[Landbouwer]],"")))</f>
        <v/>
      </c>
      <c r="AE1309" t="str">
        <f>IF(ISNUMBER(FIND("arbeid",Methode_Keuze)),"",IF(ISNUMBER(FIND("arbeid",Methode_Keuze)),"",IF(Tb_Activiteiten[[#This Row],[Adviseur]]=1,Tb_Activiteiten[[#Headers],[Adviseur]],"")))</f>
        <v/>
      </c>
      <c r="AF1309" t="str">
        <f>IF(ISNUMBER(FIND("arbeid",Methode_Keuze)),"",IF(ISNUMBER(FIND("arbeid",Methode_Keuze)),"",IF(Tb_Activiteiten[[#This Row],[Projectleider/Expert]]=1,Tb_Activiteiten[[#Headers],[Projectleider/Expert]],"")))</f>
        <v/>
      </c>
      <c r="AG1309" t="str">
        <f>IF(ISNUMBER(FIND("arbeid",Methode_Keuze)),"",IF(ISNUMBER(FIND("arbeid",Methode_Keuze)),"",IF(Tb_Activiteiten[[#This Row],[Arbeidskosten]]=1,Tb_Activiteiten[[#Headers],[Arbeidskosten]],"")))</f>
        <v/>
      </c>
      <c r="AH1309" t="str">
        <f>IF(ISNUMBER(FIND("arbeid",Methode_Keuze)),"",IF(ISNUMBER(FIND("arbeid",Methode_Keuze)),"",IF(Tb_Activiteiten[[#This Row],[Arbeidskosten op basis van IKS]]=1,Tb_Activiteiten[[#Headers],[Arbeidskosten op basis van IKS]],"")))</f>
        <v/>
      </c>
      <c r="AI1309" t="str">
        <f>IF(ISNUMBER(FIND("overige",Methode_Keuze)),"",IF(Tb_Activiteiten[[#This Row],[Kosten derden exclusief btw]]=1,Tb_Activiteiten[[#Headers],[Kosten derden exclusief btw]],""))</f>
        <v/>
      </c>
      <c r="AJ1309" t="str">
        <f>IF(ISNUMBER(FIND("overige",Methode_Keuze)),"",IF(Tb_Activiteiten[[#This Row],[Niet verrekenbare btw]]=1,Tb_Activiteiten[[#Headers],[Niet verrekenbare btw]],""))</f>
        <v/>
      </c>
      <c r="AK1309" t="str">
        <f>IF(ISNUMBER(FIND("overige",Methode_Keuze)),"",IF(Tb_Activiteiten[[#This Row],[Grondkosten]]=1,Tb_Activiteiten[[#Headers],[Grondkosten]],""))</f>
        <v/>
      </c>
      <c r="AL1309" t="str">
        <f>IF(ISNUMBER(FIND("overige",Methode_Keuze)),"",IF(Tb_Activiteiten[[#This Row],[Bijdrage in natura (overige)]]=1,Tb_Activiteiten[[#Headers],[Bijdrage in natura (overige)]],""))</f>
        <v/>
      </c>
      <c r="AM1309" t="str">
        <f>IF(ISNUMBER(FIND("overige",Methode_Keuze)),"",IF(Tb_Activiteiten[[#This Row],[Bijdrage in natura (vrijwilligers)]]=1,Tb_Activiteiten[[#Headers],[Bijdrage in natura (vrijwilligers)]],""))</f>
        <v/>
      </c>
      <c r="AN1309" t="str">
        <f>IF(ISNUMBER(FIND("overige",Methode_Keuze)),"",IF(Tb_Activiteiten[[#This Row],[Afschrijvingskosten]]=1,Tb_Activiteiten[[#Headers],[Afschrijvingskosten]],""))</f>
        <v/>
      </c>
    </row>
    <row r="1310" spans="1:40" x14ac:dyDescent="0.25">
      <c r="A1310" s="192"/>
      <c r="B1310" s="192"/>
      <c r="C1310" s="192"/>
      <c r="D1310" s="192"/>
      <c r="E1310" s="192"/>
      <c r="F1310" s="192"/>
      <c r="G1310" s="192"/>
      <c r="L1310" s="71"/>
      <c r="N1310" t="str">
        <f>IFERROR(IF(VLOOKUP(Tb_Activiteiten[[#This Row],[Openstelling]],Tb_Openstelling[],2,0)=1,1,""),"")</f>
        <v/>
      </c>
      <c r="AA1310" t="str">
        <f>IF(ISNUMBER(FIND("arbeid",Methode_Keuze)),"",IF(ISNUMBER(FIND("arbeid",Methode_Keuze)),"",IF(Tb_Activiteiten[[#This Row],[Loonkosten]]=1,Tb_Activiteiten[[#Headers],[Loonkosten]],"")))</f>
        <v/>
      </c>
      <c r="AB1310" t="str">
        <f>IF(ISNUMBER(FIND("arbeid",Methode_Keuze)),"",IF(ISNUMBER(FIND("arbeid",Methode_Keuze)),"",IF(Tb_Activiteiten[[#This Row],[Eigen arbeid]]=1,Tb_Activiteiten[[#Headers],[Eigen arbeid]],"")))</f>
        <v/>
      </c>
      <c r="AC1310" t="str">
        <f>IF(ISNUMBER(FIND("arbeid",Methode_Keuze)),"",IF(ISNUMBER(FIND("arbeid",Methode_Keuze)),"",IF(Tb_Activiteiten[[#This Row],[Projectmedewerker]]=1,Tb_Activiteiten[[#Headers],[Projectmedewerker]],"")))</f>
        <v/>
      </c>
      <c r="AD1310" t="str">
        <f>IF(ISNUMBER(FIND("arbeid",Methode_Keuze)),"",IF(ISNUMBER(FIND("arbeid",Methode_Keuze)),"",IF(Tb_Activiteiten[[#This Row],[Landbouwer]]=1,Tb_Activiteiten[[#Headers],[Landbouwer]],"")))</f>
        <v/>
      </c>
      <c r="AE1310" t="str">
        <f>IF(ISNUMBER(FIND("arbeid",Methode_Keuze)),"",IF(ISNUMBER(FIND("arbeid",Methode_Keuze)),"",IF(Tb_Activiteiten[[#This Row],[Adviseur]]=1,Tb_Activiteiten[[#Headers],[Adviseur]],"")))</f>
        <v/>
      </c>
      <c r="AF1310" t="str">
        <f>IF(ISNUMBER(FIND("arbeid",Methode_Keuze)),"",IF(ISNUMBER(FIND("arbeid",Methode_Keuze)),"",IF(Tb_Activiteiten[[#This Row],[Projectleider/Expert]]=1,Tb_Activiteiten[[#Headers],[Projectleider/Expert]],"")))</f>
        <v/>
      </c>
      <c r="AG1310" t="str">
        <f>IF(ISNUMBER(FIND("arbeid",Methode_Keuze)),"",IF(ISNUMBER(FIND("arbeid",Methode_Keuze)),"",IF(Tb_Activiteiten[[#This Row],[Arbeidskosten]]=1,Tb_Activiteiten[[#Headers],[Arbeidskosten]],"")))</f>
        <v/>
      </c>
      <c r="AH1310" t="str">
        <f>IF(ISNUMBER(FIND("arbeid",Methode_Keuze)),"",IF(ISNUMBER(FIND("arbeid",Methode_Keuze)),"",IF(Tb_Activiteiten[[#This Row],[Arbeidskosten op basis van IKS]]=1,Tb_Activiteiten[[#Headers],[Arbeidskosten op basis van IKS]],"")))</f>
        <v/>
      </c>
      <c r="AI1310" t="str">
        <f>IF(ISNUMBER(FIND("overige",Methode_Keuze)),"",IF(Tb_Activiteiten[[#This Row],[Kosten derden exclusief btw]]=1,Tb_Activiteiten[[#Headers],[Kosten derden exclusief btw]],""))</f>
        <v/>
      </c>
      <c r="AJ1310" t="str">
        <f>IF(ISNUMBER(FIND("overige",Methode_Keuze)),"",IF(Tb_Activiteiten[[#This Row],[Niet verrekenbare btw]]=1,Tb_Activiteiten[[#Headers],[Niet verrekenbare btw]],""))</f>
        <v/>
      </c>
      <c r="AK1310" t="str">
        <f>IF(ISNUMBER(FIND("overige",Methode_Keuze)),"",IF(Tb_Activiteiten[[#This Row],[Grondkosten]]=1,Tb_Activiteiten[[#Headers],[Grondkosten]],""))</f>
        <v/>
      </c>
      <c r="AL1310" t="str">
        <f>IF(ISNUMBER(FIND("overige",Methode_Keuze)),"",IF(Tb_Activiteiten[[#This Row],[Bijdrage in natura (overige)]]=1,Tb_Activiteiten[[#Headers],[Bijdrage in natura (overige)]],""))</f>
        <v/>
      </c>
      <c r="AM1310" t="str">
        <f>IF(ISNUMBER(FIND("overige",Methode_Keuze)),"",IF(Tb_Activiteiten[[#This Row],[Bijdrage in natura (vrijwilligers)]]=1,Tb_Activiteiten[[#Headers],[Bijdrage in natura (vrijwilligers)]],""))</f>
        <v/>
      </c>
      <c r="AN1310" t="str">
        <f>IF(ISNUMBER(FIND("overige",Methode_Keuze)),"",IF(Tb_Activiteiten[[#This Row],[Afschrijvingskosten]]=1,Tb_Activiteiten[[#Headers],[Afschrijvingskosten]],""))</f>
        <v/>
      </c>
    </row>
    <row r="1311" spans="1:40" x14ac:dyDescent="0.25">
      <c r="A1311" s="192"/>
      <c r="B1311" s="192"/>
      <c r="C1311" s="192"/>
      <c r="D1311" s="192"/>
      <c r="E1311" s="192"/>
      <c r="F1311" s="192"/>
      <c r="G1311" s="192"/>
      <c r="L1311" s="71"/>
      <c r="N1311" t="str">
        <f>IFERROR(IF(VLOOKUP(Tb_Activiteiten[[#This Row],[Openstelling]],Tb_Openstelling[],2,0)=1,1,""),"")</f>
        <v/>
      </c>
      <c r="AA1311" t="str">
        <f>IF(ISNUMBER(FIND("arbeid",Methode_Keuze)),"",IF(ISNUMBER(FIND("arbeid",Methode_Keuze)),"",IF(Tb_Activiteiten[[#This Row],[Loonkosten]]=1,Tb_Activiteiten[[#Headers],[Loonkosten]],"")))</f>
        <v/>
      </c>
      <c r="AB1311" t="str">
        <f>IF(ISNUMBER(FIND("arbeid",Methode_Keuze)),"",IF(ISNUMBER(FIND("arbeid",Methode_Keuze)),"",IF(Tb_Activiteiten[[#This Row],[Eigen arbeid]]=1,Tb_Activiteiten[[#Headers],[Eigen arbeid]],"")))</f>
        <v/>
      </c>
      <c r="AC1311" t="str">
        <f>IF(ISNUMBER(FIND("arbeid",Methode_Keuze)),"",IF(ISNUMBER(FIND("arbeid",Methode_Keuze)),"",IF(Tb_Activiteiten[[#This Row],[Projectmedewerker]]=1,Tb_Activiteiten[[#Headers],[Projectmedewerker]],"")))</f>
        <v/>
      </c>
      <c r="AD1311" t="str">
        <f>IF(ISNUMBER(FIND("arbeid",Methode_Keuze)),"",IF(ISNUMBER(FIND("arbeid",Methode_Keuze)),"",IF(Tb_Activiteiten[[#This Row],[Landbouwer]]=1,Tb_Activiteiten[[#Headers],[Landbouwer]],"")))</f>
        <v/>
      </c>
      <c r="AE1311" t="str">
        <f>IF(ISNUMBER(FIND("arbeid",Methode_Keuze)),"",IF(ISNUMBER(FIND("arbeid",Methode_Keuze)),"",IF(Tb_Activiteiten[[#This Row],[Adviseur]]=1,Tb_Activiteiten[[#Headers],[Adviseur]],"")))</f>
        <v/>
      </c>
      <c r="AF1311" t="str">
        <f>IF(ISNUMBER(FIND("arbeid",Methode_Keuze)),"",IF(ISNUMBER(FIND("arbeid",Methode_Keuze)),"",IF(Tb_Activiteiten[[#This Row],[Projectleider/Expert]]=1,Tb_Activiteiten[[#Headers],[Projectleider/Expert]],"")))</f>
        <v/>
      </c>
      <c r="AG1311" t="str">
        <f>IF(ISNUMBER(FIND("arbeid",Methode_Keuze)),"",IF(ISNUMBER(FIND("arbeid",Methode_Keuze)),"",IF(Tb_Activiteiten[[#This Row],[Arbeidskosten]]=1,Tb_Activiteiten[[#Headers],[Arbeidskosten]],"")))</f>
        <v/>
      </c>
      <c r="AH1311" t="str">
        <f>IF(ISNUMBER(FIND("arbeid",Methode_Keuze)),"",IF(ISNUMBER(FIND("arbeid",Methode_Keuze)),"",IF(Tb_Activiteiten[[#This Row],[Arbeidskosten op basis van IKS]]=1,Tb_Activiteiten[[#Headers],[Arbeidskosten op basis van IKS]],"")))</f>
        <v/>
      </c>
      <c r="AI1311" t="str">
        <f>IF(ISNUMBER(FIND("overige",Methode_Keuze)),"",IF(Tb_Activiteiten[[#This Row],[Kosten derden exclusief btw]]=1,Tb_Activiteiten[[#Headers],[Kosten derden exclusief btw]],""))</f>
        <v/>
      </c>
      <c r="AJ1311" t="str">
        <f>IF(ISNUMBER(FIND("overige",Methode_Keuze)),"",IF(Tb_Activiteiten[[#This Row],[Niet verrekenbare btw]]=1,Tb_Activiteiten[[#Headers],[Niet verrekenbare btw]],""))</f>
        <v/>
      </c>
      <c r="AK1311" t="str">
        <f>IF(ISNUMBER(FIND("overige",Methode_Keuze)),"",IF(Tb_Activiteiten[[#This Row],[Grondkosten]]=1,Tb_Activiteiten[[#Headers],[Grondkosten]],""))</f>
        <v/>
      </c>
      <c r="AL1311" t="str">
        <f>IF(ISNUMBER(FIND("overige",Methode_Keuze)),"",IF(Tb_Activiteiten[[#This Row],[Bijdrage in natura (overige)]]=1,Tb_Activiteiten[[#Headers],[Bijdrage in natura (overige)]],""))</f>
        <v/>
      </c>
      <c r="AM1311" t="str">
        <f>IF(ISNUMBER(FIND("overige",Methode_Keuze)),"",IF(Tb_Activiteiten[[#This Row],[Bijdrage in natura (vrijwilligers)]]=1,Tb_Activiteiten[[#Headers],[Bijdrage in natura (vrijwilligers)]],""))</f>
        <v/>
      </c>
      <c r="AN1311" t="str">
        <f>IF(ISNUMBER(FIND("overige",Methode_Keuze)),"",IF(Tb_Activiteiten[[#This Row],[Afschrijvingskosten]]=1,Tb_Activiteiten[[#Headers],[Afschrijvingskosten]],""))</f>
        <v/>
      </c>
    </row>
    <row r="1312" spans="1:40" x14ac:dyDescent="0.25">
      <c r="A1312" s="192"/>
      <c r="B1312" s="192"/>
      <c r="C1312" s="192"/>
      <c r="D1312" s="192"/>
      <c r="E1312" s="192"/>
      <c r="F1312" s="192"/>
      <c r="G1312" s="192"/>
      <c r="L1312" s="71"/>
      <c r="N1312" t="str">
        <f>IFERROR(IF(VLOOKUP(Tb_Activiteiten[[#This Row],[Openstelling]],Tb_Openstelling[],2,0)=1,1,""),"")</f>
        <v/>
      </c>
      <c r="AA1312" t="str">
        <f>IF(ISNUMBER(FIND("arbeid",Methode_Keuze)),"",IF(ISNUMBER(FIND("arbeid",Methode_Keuze)),"",IF(Tb_Activiteiten[[#This Row],[Loonkosten]]=1,Tb_Activiteiten[[#Headers],[Loonkosten]],"")))</f>
        <v/>
      </c>
      <c r="AB1312" t="str">
        <f>IF(ISNUMBER(FIND("arbeid",Methode_Keuze)),"",IF(ISNUMBER(FIND("arbeid",Methode_Keuze)),"",IF(Tb_Activiteiten[[#This Row],[Eigen arbeid]]=1,Tb_Activiteiten[[#Headers],[Eigen arbeid]],"")))</f>
        <v/>
      </c>
      <c r="AC1312" t="str">
        <f>IF(ISNUMBER(FIND("arbeid",Methode_Keuze)),"",IF(ISNUMBER(FIND("arbeid",Methode_Keuze)),"",IF(Tb_Activiteiten[[#This Row],[Projectmedewerker]]=1,Tb_Activiteiten[[#Headers],[Projectmedewerker]],"")))</f>
        <v/>
      </c>
      <c r="AD1312" t="str">
        <f>IF(ISNUMBER(FIND("arbeid",Methode_Keuze)),"",IF(ISNUMBER(FIND("arbeid",Methode_Keuze)),"",IF(Tb_Activiteiten[[#This Row],[Landbouwer]]=1,Tb_Activiteiten[[#Headers],[Landbouwer]],"")))</f>
        <v/>
      </c>
      <c r="AE1312" t="str">
        <f>IF(ISNUMBER(FIND("arbeid",Methode_Keuze)),"",IF(ISNUMBER(FIND("arbeid",Methode_Keuze)),"",IF(Tb_Activiteiten[[#This Row],[Adviseur]]=1,Tb_Activiteiten[[#Headers],[Adviseur]],"")))</f>
        <v/>
      </c>
      <c r="AF1312" t="str">
        <f>IF(ISNUMBER(FIND("arbeid",Methode_Keuze)),"",IF(ISNUMBER(FIND("arbeid",Methode_Keuze)),"",IF(Tb_Activiteiten[[#This Row],[Projectleider/Expert]]=1,Tb_Activiteiten[[#Headers],[Projectleider/Expert]],"")))</f>
        <v/>
      </c>
      <c r="AG1312" t="str">
        <f>IF(ISNUMBER(FIND("arbeid",Methode_Keuze)),"",IF(ISNUMBER(FIND("arbeid",Methode_Keuze)),"",IF(Tb_Activiteiten[[#This Row],[Arbeidskosten]]=1,Tb_Activiteiten[[#Headers],[Arbeidskosten]],"")))</f>
        <v/>
      </c>
      <c r="AH1312" t="str">
        <f>IF(ISNUMBER(FIND("arbeid",Methode_Keuze)),"",IF(ISNUMBER(FIND("arbeid",Methode_Keuze)),"",IF(Tb_Activiteiten[[#This Row],[Arbeidskosten op basis van IKS]]=1,Tb_Activiteiten[[#Headers],[Arbeidskosten op basis van IKS]],"")))</f>
        <v/>
      </c>
      <c r="AI1312" t="str">
        <f>IF(ISNUMBER(FIND("overige",Methode_Keuze)),"",IF(Tb_Activiteiten[[#This Row],[Kosten derden exclusief btw]]=1,Tb_Activiteiten[[#Headers],[Kosten derden exclusief btw]],""))</f>
        <v/>
      </c>
      <c r="AJ1312" t="str">
        <f>IF(ISNUMBER(FIND("overige",Methode_Keuze)),"",IF(Tb_Activiteiten[[#This Row],[Niet verrekenbare btw]]=1,Tb_Activiteiten[[#Headers],[Niet verrekenbare btw]],""))</f>
        <v/>
      </c>
      <c r="AK1312" t="str">
        <f>IF(ISNUMBER(FIND("overige",Methode_Keuze)),"",IF(Tb_Activiteiten[[#This Row],[Grondkosten]]=1,Tb_Activiteiten[[#Headers],[Grondkosten]],""))</f>
        <v/>
      </c>
      <c r="AL1312" t="str">
        <f>IF(ISNUMBER(FIND("overige",Methode_Keuze)),"",IF(Tb_Activiteiten[[#This Row],[Bijdrage in natura (overige)]]=1,Tb_Activiteiten[[#Headers],[Bijdrage in natura (overige)]],""))</f>
        <v/>
      </c>
      <c r="AM1312" t="str">
        <f>IF(ISNUMBER(FIND("overige",Methode_Keuze)),"",IF(Tb_Activiteiten[[#This Row],[Bijdrage in natura (vrijwilligers)]]=1,Tb_Activiteiten[[#Headers],[Bijdrage in natura (vrijwilligers)]],""))</f>
        <v/>
      </c>
      <c r="AN1312" t="str">
        <f>IF(ISNUMBER(FIND("overige",Methode_Keuze)),"",IF(Tb_Activiteiten[[#This Row],[Afschrijvingskosten]]=1,Tb_Activiteiten[[#Headers],[Afschrijvingskosten]],""))</f>
        <v/>
      </c>
    </row>
    <row r="1313" spans="1:40" x14ac:dyDescent="0.25">
      <c r="A1313" s="192"/>
      <c r="B1313" s="192"/>
      <c r="C1313" s="192"/>
      <c r="D1313" s="192"/>
      <c r="E1313" s="192"/>
      <c r="F1313" s="192"/>
      <c r="G1313" s="192"/>
      <c r="L1313" s="71"/>
      <c r="N1313" t="str">
        <f>IFERROR(IF(VLOOKUP(Tb_Activiteiten[[#This Row],[Openstelling]],Tb_Openstelling[],2,0)=1,1,""),"")</f>
        <v/>
      </c>
      <c r="AA1313" t="str">
        <f>IF(ISNUMBER(FIND("arbeid",Methode_Keuze)),"",IF(ISNUMBER(FIND("arbeid",Methode_Keuze)),"",IF(Tb_Activiteiten[[#This Row],[Loonkosten]]=1,Tb_Activiteiten[[#Headers],[Loonkosten]],"")))</f>
        <v/>
      </c>
      <c r="AB1313" t="str">
        <f>IF(ISNUMBER(FIND("arbeid",Methode_Keuze)),"",IF(ISNUMBER(FIND("arbeid",Methode_Keuze)),"",IF(Tb_Activiteiten[[#This Row],[Eigen arbeid]]=1,Tb_Activiteiten[[#Headers],[Eigen arbeid]],"")))</f>
        <v/>
      </c>
      <c r="AC1313" t="str">
        <f>IF(ISNUMBER(FIND("arbeid",Methode_Keuze)),"",IF(ISNUMBER(FIND("arbeid",Methode_Keuze)),"",IF(Tb_Activiteiten[[#This Row],[Projectmedewerker]]=1,Tb_Activiteiten[[#Headers],[Projectmedewerker]],"")))</f>
        <v/>
      </c>
      <c r="AD1313" t="str">
        <f>IF(ISNUMBER(FIND("arbeid",Methode_Keuze)),"",IF(ISNUMBER(FIND("arbeid",Methode_Keuze)),"",IF(Tb_Activiteiten[[#This Row],[Landbouwer]]=1,Tb_Activiteiten[[#Headers],[Landbouwer]],"")))</f>
        <v/>
      </c>
      <c r="AE1313" t="str">
        <f>IF(ISNUMBER(FIND("arbeid",Methode_Keuze)),"",IF(ISNUMBER(FIND("arbeid",Methode_Keuze)),"",IF(Tb_Activiteiten[[#This Row],[Adviseur]]=1,Tb_Activiteiten[[#Headers],[Adviseur]],"")))</f>
        <v/>
      </c>
      <c r="AF1313" t="str">
        <f>IF(ISNUMBER(FIND("arbeid",Methode_Keuze)),"",IF(ISNUMBER(FIND("arbeid",Methode_Keuze)),"",IF(Tb_Activiteiten[[#This Row],[Projectleider/Expert]]=1,Tb_Activiteiten[[#Headers],[Projectleider/Expert]],"")))</f>
        <v/>
      </c>
      <c r="AG1313" t="str">
        <f>IF(ISNUMBER(FIND("arbeid",Methode_Keuze)),"",IF(ISNUMBER(FIND("arbeid",Methode_Keuze)),"",IF(Tb_Activiteiten[[#This Row],[Arbeidskosten]]=1,Tb_Activiteiten[[#Headers],[Arbeidskosten]],"")))</f>
        <v/>
      </c>
      <c r="AH1313" t="str">
        <f>IF(ISNUMBER(FIND("arbeid",Methode_Keuze)),"",IF(ISNUMBER(FIND("arbeid",Methode_Keuze)),"",IF(Tb_Activiteiten[[#This Row],[Arbeidskosten op basis van IKS]]=1,Tb_Activiteiten[[#Headers],[Arbeidskosten op basis van IKS]],"")))</f>
        <v/>
      </c>
      <c r="AI1313" t="str">
        <f>IF(ISNUMBER(FIND("overige",Methode_Keuze)),"",IF(Tb_Activiteiten[[#This Row],[Kosten derden exclusief btw]]=1,Tb_Activiteiten[[#Headers],[Kosten derden exclusief btw]],""))</f>
        <v/>
      </c>
      <c r="AJ1313" t="str">
        <f>IF(ISNUMBER(FIND("overige",Methode_Keuze)),"",IF(Tb_Activiteiten[[#This Row],[Niet verrekenbare btw]]=1,Tb_Activiteiten[[#Headers],[Niet verrekenbare btw]],""))</f>
        <v/>
      </c>
      <c r="AK1313" t="str">
        <f>IF(ISNUMBER(FIND("overige",Methode_Keuze)),"",IF(Tb_Activiteiten[[#This Row],[Grondkosten]]=1,Tb_Activiteiten[[#Headers],[Grondkosten]],""))</f>
        <v/>
      </c>
      <c r="AL1313" t="str">
        <f>IF(ISNUMBER(FIND("overige",Methode_Keuze)),"",IF(Tb_Activiteiten[[#This Row],[Bijdrage in natura (overige)]]=1,Tb_Activiteiten[[#Headers],[Bijdrage in natura (overige)]],""))</f>
        <v/>
      </c>
      <c r="AM1313" t="str">
        <f>IF(ISNUMBER(FIND("overige",Methode_Keuze)),"",IF(Tb_Activiteiten[[#This Row],[Bijdrage in natura (vrijwilligers)]]=1,Tb_Activiteiten[[#Headers],[Bijdrage in natura (vrijwilligers)]],""))</f>
        <v/>
      </c>
      <c r="AN1313" t="str">
        <f>IF(ISNUMBER(FIND("overige",Methode_Keuze)),"",IF(Tb_Activiteiten[[#This Row],[Afschrijvingskosten]]=1,Tb_Activiteiten[[#Headers],[Afschrijvingskosten]],""))</f>
        <v/>
      </c>
    </row>
    <row r="1314" spans="1:40" x14ac:dyDescent="0.25">
      <c r="A1314" s="192"/>
      <c r="B1314" s="192"/>
      <c r="C1314" s="192"/>
      <c r="D1314" s="192"/>
      <c r="E1314" s="192"/>
      <c r="F1314" s="192"/>
      <c r="G1314" s="192"/>
      <c r="L1314" s="71"/>
      <c r="N1314" t="str">
        <f>IFERROR(IF(VLOOKUP(Tb_Activiteiten[[#This Row],[Openstelling]],Tb_Openstelling[],2,0)=1,1,""),"")</f>
        <v/>
      </c>
      <c r="AA1314" t="str">
        <f>IF(ISNUMBER(FIND("arbeid",Methode_Keuze)),"",IF(ISNUMBER(FIND("arbeid",Methode_Keuze)),"",IF(Tb_Activiteiten[[#This Row],[Loonkosten]]=1,Tb_Activiteiten[[#Headers],[Loonkosten]],"")))</f>
        <v/>
      </c>
      <c r="AB1314" t="str">
        <f>IF(ISNUMBER(FIND("arbeid",Methode_Keuze)),"",IF(ISNUMBER(FIND("arbeid",Methode_Keuze)),"",IF(Tb_Activiteiten[[#This Row],[Eigen arbeid]]=1,Tb_Activiteiten[[#Headers],[Eigen arbeid]],"")))</f>
        <v/>
      </c>
      <c r="AC1314" t="str">
        <f>IF(ISNUMBER(FIND("arbeid",Methode_Keuze)),"",IF(ISNUMBER(FIND("arbeid",Methode_Keuze)),"",IF(Tb_Activiteiten[[#This Row],[Projectmedewerker]]=1,Tb_Activiteiten[[#Headers],[Projectmedewerker]],"")))</f>
        <v/>
      </c>
      <c r="AD1314" t="str">
        <f>IF(ISNUMBER(FIND("arbeid",Methode_Keuze)),"",IF(ISNUMBER(FIND("arbeid",Methode_Keuze)),"",IF(Tb_Activiteiten[[#This Row],[Landbouwer]]=1,Tb_Activiteiten[[#Headers],[Landbouwer]],"")))</f>
        <v/>
      </c>
      <c r="AE1314" t="str">
        <f>IF(ISNUMBER(FIND("arbeid",Methode_Keuze)),"",IF(ISNUMBER(FIND("arbeid",Methode_Keuze)),"",IF(Tb_Activiteiten[[#This Row],[Adviseur]]=1,Tb_Activiteiten[[#Headers],[Adviseur]],"")))</f>
        <v/>
      </c>
      <c r="AF1314" t="str">
        <f>IF(ISNUMBER(FIND("arbeid",Methode_Keuze)),"",IF(ISNUMBER(FIND("arbeid",Methode_Keuze)),"",IF(Tb_Activiteiten[[#This Row],[Projectleider/Expert]]=1,Tb_Activiteiten[[#Headers],[Projectleider/Expert]],"")))</f>
        <v/>
      </c>
      <c r="AG1314" t="str">
        <f>IF(ISNUMBER(FIND("arbeid",Methode_Keuze)),"",IF(ISNUMBER(FIND("arbeid",Methode_Keuze)),"",IF(Tb_Activiteiten[[#This Row],[Arbeidskosten]]=1,Tb_Activiteiten[[#Headers],[Arbeidskosten]],"")))</f>
        <v/>
      </c>
      <c r="AH1314" t="str">
        <f>IF(ISNUMBER(FIND("arbeid",Methode_Keuze)),"",IF(ISNUMBER(FIND("arbeid",Methode_Keuze)),"",IF(Tb_Activiteiten[[#This Row],[Arbeidskosten op basis van IKS]]=1,Tb_Activiteiten[[#Headers],[Arbeidskosten op basis van IKS]],"")))</f>
        <v/>
      </c>
      <c r="AI1314" t="str">
        <f>IF(ISNUMBER(FIND("overige",Methode_Keuze)),"",IF(Tb_Activiteiten[[#This Row],[Kosten derden exclusief btw]]=1,Tb_Activiteiten[[#Headers],[Kosten derden exclusief btw]],""))</f>
        <v/>
      </c>
      <c r="AJ1314" t="str">
        <f>IF(ISNUMBER(FIND("overige",Methode_Keuze)),"",IF(Tb_Activiteiten[[#This Row],[Niet verrekenbare btw]]=1,Tb_Activiteiten[[#Headers],[Niet verrekenbare btw]],""))</f>
        <v/>
      </c>
      <c r="AK1314" t="str">
        <f>IF(ISNUMBER(FIND("overige",Methode_Keuze)),"",IF(Tb_Activiteiten[[#This Row],[Grondkosten]]=1,Tb_Activiteiten[[#Headers],[Grondkosten]],""))</f>
        <v/>
      </c>
      <c r="AL1314" t="str">
        <f>IF(ISNUMBER(FIND("overige",Methode_Keuze)),"",IF(Tb_Activiteiten[[#This Row],[Bijdrage in natura (overige)]]=1,Tb_Activiteiten[[#Headers],[Bijdrage in natura (overige)]],""))</f>
        <v/>
      </c>
      <c r="AM1314" t="str">
        <f>IF(ISNUMBER(FIND("overige",Methode_Keuze)),"",IF(Tb_Activiteiten[[#This Row],[Bijdrage in natura (vrijwilligers)]]=1,Tb_Activiteiten[[#Headers],[Bijdrage in natura (vrijwilligers)]],""))</f>
        <v/>
      </c>
      <c r="AN1314" t="str">
        <f>IF(ISNUMBER(FIND("overige",Methode_Keuze)),"",IF(Tb_Activiteiten[[#This Row],[Afschrijvingskosten]]=1,Tb_Activiteiten[[#Headers],[Afschrijvingskosten]],""))</f>
        <v/>
      </c>
    </row>
    <row r="1315" spans="1:40" x14ac:dyDescent="0.25">
      <c r="A1315" s="192"/>
      <c r="B1315" s="192"/>
      <c r="C1315" s="192"/>
      <c r="D1315" s="192"/>
      <c r="E1315" s="192"/>
      <c r="F1315" s="192"/>
      <c r="G1315" s="192"/>
      <c r="L1315" s="71"/>
      <c r="N1315" t="str">
        <f>IFERROR(IF(VLOOKUP(Tb_Activiteiten[[#This Row],[Openstelling]],Tb_Openstelling[],2,0)=1,1,""),"")</f>
        <v/>
      </c>
      <c r="AA1315" t="str">
        <f>IF(ISNUMBER(FIND("arbeid",Methode_Keuze)),"",IF(ISNUMBER(FIND("arbeid",Methode_Keuze)),"",IF(Tb_Activiteiten[[#This Row],[Loonkosten]]=1,Tb_Activiteiten[[#Headers],[Loonkosten]],"")))</f>
        <v/>
      </c>
      <c r="AB1315" t="str">
        <f>IF(ISNUMBER(FIND("arbeid",Methode_Keuze)),"",IF(ISNUMBER(FIND("arbeid",Methode_Keuze)),"",IF(Tb_Activiteiten[[#This Row],[Eigen arbeid]]=1,Tb_Activiteiten[[#Headers],[Eigen arbeid]],"")))</f>
        <v/>
      </c>
      <c r="AC1315" t="str">
        <f>IF(ISNUMBER(FIND("arbeid",Methode_Keuze)),"",IF(ISNUMBER(FIND("arbeid",Methode_Keuze)),"",IF(Tb_Activiteiten[[#This Row],[Projectmedewerker]]=1,Tb_Activiteiten[[#Headers],[Projectmedewerker]],"")))</f>
        <v/>
      </c>
      <c r="AD1315" t="str">
        <f>IF(ISNUMBER(FIND("arbeid",Methode_Keuze)),"",IF(ISNUMBER(FIND("arbeid",Methode_Keuze)),"",IF(Tb_Activiteiten[[#This Row],[Landbouwer]]=1,Tb_Activiteiten[[#Headers],[Landbouwer]],"")))</f>
        <v/>
      </c>
      <c r="AE1315" t="str">
        <f>IF(ISNUMBER(FIND("arbeid",Methode_Keuze)),"",IF(ISNUMBER(FIND("arbeid",Methode_Keuze)),"",IF(Tb_Activiteiten[[#This Row],[Adviseur]]=1,Tb_Activiteiten[[#Headers],[Adviseur]],"")))</f>
        <v/>
      </c>
      <c r="AF1315" t="str">
        <f>IF(ISNUMBER(FIND("arbeid",Methode_Keuze)),"",IF(ISNUMBER(FIND("arbeid",Methode_Keuze)),"",IF(Tb_Activiteiten[[#This Row],[Projectleider/Expert]]=1,Tb_Activiteiten[[#Headers],[Projectleider/Expert]],"")))</f>
        <v/>
      </c>
      <c r="AG1315" t="str">
        <f>IF(ISNUMBER(FIND("arbeid",Methode_Keuze)),"",IF(ISNUMBER(FIND("arbeid",Methode_Keuze)),"",IF(Tb_Activiteiten[[#This Row],[Arbeidskosten]]=1,Tb_Activiteiten[[#Headers],[Arbeidskosten]],"")))</f>
        <v/>
      </c>
      <c r="AH1315" t="str">
        <f>IF(ISNUMBER(FIND("arbeid",Methode_Keuze)),"",IF(ISNUMBER(FIND("arbeid",Methode_Keuze)),"",IF(Tb_Activiteiten[[#This Row],[Arbeidskosten op basis van IKS]]=1,Tb_Activiteiten[[#Headers],[Arbeidskosten op basis van IKS]],"")))</f>
        <v/>
      </c>
      <c r="AI1315" t="str">
        <f>IF(ISNUMBER(FIND("overige",Methode_Keuze)),"",IF(Tb_Activiteiten[[#This Row],[Kosten derden exclusief btw]]=1,Tb_Activiteiten[[#Headers],[Kosten derden exclusief btw]],""))</f>
        <v/>
      </c>
      <c r="AJ1315" t="str">
        <f>IF(ISNUMBER(FIND("overige",Methode_Keuze)),"",IF(Tb_Activiteiten[[#This Row],[Niet verrekenbare btw]]=1,Tb_Activiteiten[[#Headers],[Niet verrekenbare btw]],""))</f>
        <v/>
      </c>
      <c r="AK1315" t="str">
        <f>IF(ISNUMBER(FIND("overige",Methode_Keuze)),"",IF(Tb_Activiteiten[[#This Row],[Grondkosten]]=1,Tb_Activiteiten[[#Headers],[Grondkosten]],""))</f>
        <v/>
      </c>
      <c r="AL1315" t="str">
        <f>IF(ISNUMBER(FIND("overige",Methode_Keuze)),"",IF(Tb_Activiteiten[[#This Row],[Bijdrage in natura (overige)]]=1,Tb_Activiteiten[[#Headers],[Bijdrage in natura (overige)]],""))</f>
        <v/>
      </c>
      <c r="AM1315" t="str">
        <f>IF(ISNUMBER(FIND("overige",Methode_Keuze)),"",IF(Tb_Activiteiten[[#This Row],[Bijdrage in natura (vrijwilligers)]]=1,Tb_Activiteiten[[#Headers],[Bijdrage in natura (vrijwilligers)]],""))</f>
        <v/>
      </c>
      <c r="AN1315" t="str">
        <f>IF(ISNUMBER(FIND("overige",Methode_Keuze)),"",IF(Tb_Activiteiten[[#This Row],[Afschrijvingskosten]]=1,Tb_Activiteiten[[#Headers],[Afschrijvingskosten]],""))</f>
        <v/>
      </c>
    </row>
    <row r="1316" spans="1:40" x14ac:dyDescent="0.25">
      <c r="A1316" s="192"/>
      <c r="B1316" s="192"/>
      <c r="C1316" s="192"/>
      <c r="D1316" s="192"/>
      <c r="E1316" s="192"/>
      <c r="F1316" s="192"/>
      <c r="G1316" s="192"/>
      <c r="L1316" s="71"/>
      <c r="N1316" t="str">
        <f>IFERROR(IF(VLOOKUP(Tb_Activiteiten[[#This Row],[Openstelling]],Tb_Openstelling[],2,0)=1,1,""),"")</f>
        <v/>
      </c>
      <c r="AA1316" t="str">
        <f>IF(ISNUMBER(FIND("arbeid",Methode_Keuze)),"",IF(ISNUMBER(FIND("arbeid",Methode_Keuze)),"",IF(Tb_Activiteiten[[#This Row],[Loonkosten]]=1,Tb_Activiteiten[[#Headers],[Loonkosten]],"")))</f>
        <v/>
      </c>
      <c r="AB1316" t="str">
        <f>IF(ISNUMBER(FIND("arbeid",Methode_Keuze)),"",IF(ISNUMBER(FIND("arbeid",Methode_Keuze)),"",IF(Tb_Activiteiten[[#This Row],[Eigen arbeid]]=1,Tb_Activiteiten[[#Headers],[Eigen arbeid]],"")))</f>
        <v/>
      </c>
      <c r="AC1316" t="str">
        <f>IF(ISNUMBER(FIND("arbeid",Methode_Keuze)),"",IF(ISNUMBER(FIND("arbeid",Methode_Keuze)),"",IF(Tb_Activiteiten[[#This Row],[Projectmedewerker]]=1,Tb_Activiteiten[[#Headers],[Projectmedewerker]],"")))</f>
        <v/>
      </c>
      <c r="AD1316" t="str">
        <f>IF(ISNUMBER(FIND("arbeid",Methode_Keuze)),"",IF(ISNUMBER(FIND("arbeid",Methode_Keuze)),"",IF(Tb_Activiteiten[[#This Row],[Landbouwer]]=1,Tb_Activiteiten[[#Headers],[Landbouwer]],"")))</f>
        <v/>
      </c>
      <c r="AE1316" t="str">
        <f>IF(ISNUMBER(FIND("arbeid",Methode_Keuze)),"",IF(ISNUMBER(FIND("arbeid",Methode_Keuze)),"",IF(Tb_Activiteiten[[#This Row],[Adviseur]]=1,Tb_Activiteiten[[#Headers],[Adviseur]],"")))</f>
        <v/>
      </c>
      <c r="AF1316" t="str">
        <f>IF(ISNUMBER(FIND("arbeid",Methode_Keuze)),"",IF(ISNUMBER(FIND("arbeid",Methode_Keuze)),"",IF(Tb_Activiteiten[[#This Row],[Projectleider/Expert]]=1,Tb_Activiteiten[[#Headers],[Projectleider/Expert]],"")))</f>
        <v/>
      </c>
      <c r="AG1316" t="str">
        <f>IF(ISNUMBER(FIND("arbeid",Methode_Keuze)),"",IF(ISNUMBER(FIND("arbeid",Methode_Keuze)),"",IF(Tb_Activiteiten[[#This Row],[Arbeidskosten]]=1,Tb_Activiteiten[[#Headers],[Arbeidskosten]],"")))</f>
        <v/>
      </c>
      <c r="AH1316" t="str">
        <f>IF(ISNUMBER(FIND("arbeid",Methode_Keuze)),"",IF(ISNUMBER(FIND("arbeid",Methode_Keuze)),"",IF(Tb_Activiteiten[[#This Row],[Arbeidskosten op basis van IKS]]=1,Tb_Activiteiten[[#Headers],[Arbeidskosten op basis van IKS]],"")))</f>
        <v/>
      </c>
      <c r="AI1316" t="str">
        <f>IF(ISNUMBER(FIND("overige",Methode_Keuze)),"",IF(Tb_Activiteiten[[#This Row],[Kosten derden exclusief btw]]=1,Tb_Activiteiten[[#Headers],[Kosten derden exclusief btw]],""))</f>
        <v/>
      </c>
      <c r="AJ1316" t="str">
        <f>IF(ISNUMBER(FIND("overige",Methode_Keuze)),"",IF(Tb_Activiteiten[[#This Row],[Niet verrekenbare btw]]=1,Tb_Activiteiten[[#Headers],[Niet verrekenbare btw]],""))</f>
        <v/>
      </c>
      <c r="AK1316" t="str">
        <f>IF(ISNUMBER(FIND("overige",Methode_Keuze)),"",IF(Tb_Activiteiten[[#This Row],[Grondkosten]]=1,Tb_Activiteiten[[#Headers],[Grondkosten]],""))</f>
        <v/>
      </c>
      <c r="AL1316" t="str">
        <f>IF(ISNUMBER(FIND("overige",Methode_Keuze)),"",IF(Tb_Activiteiten[[#This Row],[Bijdrage in natura (overige)]]=1,Tb_Activiteiten[[#Headers],[Bijdrage in natura (overige)]],""))</f>
        <v/>
      </c>
      <c r="AM1316" t="str">
        <f>IF(ISNUMBER(FIND("overige",Methode_Keuze)),"",IF(Tb_Activiteiten[[#This Row],[Bijdrage in natura (vrijwilligers)]]=1,Tb_Activiteiten[[#Headers],[Bijdrage in natura (vrijwilligers)]],""))</f>
        <v/>
      </c>
      <c r="AN1316" t="str">
        <f>IF(ISNUMBER(FIND("overige",Methode_Keuze)),"",IF(Tb_Activiteiten[[#This Row],[Afschrijvingskosten]]=1,Tb_Activiteiten[[#Headers],[Afschrijvingskosten]],""))</f>
        <v/>
      </c>
    </row>
    <row r="1317" spans="1:40" x14ac:dyDescent="0.25">
      <c r="A1317" s="192"/>
      <c r="B1317" s="192"/>
      <c r="C1317" s="192"/>
      <c r="D1317" s="192"/>
      <c r="E1317" s="192"/>
      <c r="F1317" s="192"/>
      <c r="G1317" s="192"/>
      <c r="L1317" s="71"/>
      <c r="N1317" t="str">
        <f>IFERROR(IF(VLOOKUP(Tb_Activiteiten[[#This Row],[Openstelling]],Tb_Openstelling[],2,0)=1,1,""),"")</f>
        <v/>
      </c>
      <c r="AA1317" t="str">
        <f>IF(ISNUMBER(FIND("arbeid",Methode_Keuze)),"",IF(ISNUMBER(FIND("arbeid",Methode_Keuze)),"",IF(Tb_Activiteiten[[#This Row],[Loonkosten]]=1,Tb_Activiteiten[[#Headers],[Loonkosten]],"")))</f>
        <v/>
      </c>
      <c r="AB1317" t="str">
        <f>IF(ISNUMBER(FIND("arbeid",Methode_Keuze)),"",IF(ISNUMBER(FIND("arbeid",Methode_Keuze)),"",IF(Tb_Activiteiten[[#This Row],[Eigen arbeid]]=1,Tb_Activiteiten[[#Headers],[Eigen arbeid]],"")))</f>
        <v/>
      </c>
      <c r="AC1317" t="str">
        <f>IF(ISNUMBER(FIND("arbeid",Methode_Keuze)),"",IF(ISNUMBER(FIND("arbeid",Methode_Keuze)),"",IF(Tb_Activiteiten[[#This Row],[Projectmedewerker]]=1,Tb_Activiteiten[[#Headers],[Projectmedewerker]],"")))</f>
        <v/>
      </c>
      <c r="AD1317" t="str">
        <f>IF(ISNUMBER(FIND("arbeid",Methode_Keuze)),"",IF(ISNUMBER(FIND("arbeid",Methode_Keuze)),"",IF(Tb_Activiteiten[[#This Row],[Landbouwer]]=1,Tb_Activiteiten[[#Headers],[Landbouwer]],"")))</f>
        <v/>
      </c>
      <c r="AE1317" t="str">
        <f>IF(ISNUMBER(FIND("arbeid",Methode_Keuze)),"",IF(ISNUMBER(FIND("arbeid",Methode_Keuze)),"",IF(Tb_Activiteiten[[#This Row],[Adviseur]]=1,Tb_Activiteiten[[#Headers],[Adviseur]],"")))</f>
        <v/>
      </c>
      <c r="AF1317" t="str">
        <f>IF(ISNUMBER(FIND("arbeid",Methode_Keuze)),"",IF(ISNUMBER(FIND("arbeid",Methode_Keuze)),"",IF(Tb_Activiteiten[[#This Row],[Projectleider/Expert]]=1,Tb_Activiteiten[[#Headers],[Projectleider/Expert]],"")))</f>
        <v/>
      </c>
      <c r="AG1317" t="str">
        <f>IF(ISNUMBER(FIND("arbeid",Methode_Keuze)),"",IF(ISNUMBER(FIND("arbeid",Methode_Keuze)),"",IF(Tb_Activiteiten[[#This Row],[Arbeidskosten]]=1,Tb_Activiteiten[[#Headers],[Arbeidskosten]],"")))</f>
        <v/>
      </c>
      <c r="AH1317" t="str">
        <f>IF(ISNUMBER(FIND("arbeid",Methode_Keuze)),"",IF(ISNUMBER(FIND("arbeid",Methode_Keuze)),"",IF(Tb_Activiteiten[[#This Row],[Arbeidskosten op basis van IKS]]=1,Tb_Activiteiten[[#Headers],[Arbeidskosten op basis van IKS]],"")))</f>
        <v/>
      </c>
      <c r="AI1317" t="str">
        <f>IF(ISNUMBER(FIND("overige",Methode_Keuze)),"",IF(Tb_Activiteiten[[#This Row],[Kosten derden exclusief btw]]=1,Tb_Activiteiten[[#Headers],[Kosten derden exclusief btw]],""))</f>
        <v/>
      </c>
      <c r="AJ1317" t="str">
        <f>IF(ISNUMBER(FIND("overige",Methode_Keuze)),"",IF(Tb_Activiteiten[[#This Row],[Niet verrekenbare btw]]=1,Tb_Activiteiten[[#Headers],[Niet verrekenbare btw]],""))</f>
        <v/>
      </c>
      <c r="AK1317" t="str">
        <f>IF(ISNUMBER(FIND("overige",Methode_Keuze)),"",IF(Tb_Activiteiten[[#This Row],[Grondkosten]]=1,Tb_Activiteiten[[#Headers],[Grondkosten]],""))</f>
        <v/>
      </c>
      <c r="AL1317" t="str">
        <f>IF(ISNUMBER(FIND("overige",Methode_Keuze)),"",IF(Tb_Activiteiten[[#This Row],[Bijdrage in natura (overige)]]=1,Tb_Activiteiten[[#Headers],[Bijdrage in natura (overige)]],""))</f>
        <v/>
      </c>
      <c r="AM1317" t="str">
        <f>IF(ISNUMBER(FIND("overige",Methode_Keuze)),"",IF(Tb_Activiteiten[[#This Row],[Bijdrage in natura (vrijwilligers)]]=1,Tb_Activiteiten[[#Headers],[Bijdrage in natura (vrijwilligers)]],""))</f>
        <v/>
      </c>
      <c r="AN1317" t="str">
        <f>IF(ISNUMBER(FIND("overige",Methode_Keuze)),"",IF(Tb_Activiteiten[[#This Row],[Afschrijvingskosten]]=1,Tb_Activiteiten[[#Headers],[Afschrijvingskosten]],""))</f>
        <v/>
      </c>
    </row>
    <row r="1318" spans="1:40" x14ac:dyDescent="0.25">
      <c r="A1318" s="192"/>
      <c r="B1318" s="192"/>
      <c r="C1318" s="192"/>
      <c r="D1318" s="192"/>
      <c r="E1318" s="192"/>
      <c r="F1318" s="192"/>
      <c r="G1318" s="192"/>
      <c r="L1318" s="71"/>
      <c r="N1318" t="str">
        <f>IFERROR(IF(VLOOKUP(Tb_Activiteiten[[#This Row],[Openstelling]],Tb_Openstelling[],2,0)=1,1,""),"")</f>
        <v/>
      </c>
      <c r="AA1318" t="str">
        <f>IF(ISNUMBER(FIND("arbeid",Methode_Keuze)),"",IF(ISNUMBER(FIND("arbeid",Methode_Keuze)),"",IF(Tb_Activiteiten[[#This Row],[Loonkosten]]=1,Tb_Activiteiten[[#Headers],[Loonkosten]],"")))</f>
        <v/>
      </c>
      <c r="AB1318" t="str">
        <f>IF(ISNUMBER(FIND("arbeid",Methode_Keuze)),"",IF(ISNUMBER(FIND("arbeid",Methode_Keuze)),"",IF(Tb_Activiteiten[[#This Row],[Eigen arbeid]]=1,Tb_Activiteiten[[#Headers],[Eigen arbeid]],"")))</f>
        <v/>
      </c>
      <c r="AC1318" t="str">
        <f>IF(ISNUMBER(FIND("arbeid",Methode_Keuze)),"",IF(ISNUMBER(FIND("arbeid",Methode_Keuze)),"",IF(Tb_Activiteiten[[#This Row],[Projectmedewerker]]=1,Tb_Activiteiten[[#Headers],[Projectmedewerker]],"")))</f>
        <v/>
      </c>
      <c r="AD1318" t="str">
        <f>IF(ISNUMBER(FIND("arbeid",Methode_Keuze)),"",IF(ISNUMBER(FIND("arbeid",Methode_Keuze)),"",IF(Tb_Activiteiten[[#This Row],[Landbouwer]]=1,Tb_Activiteiten[[#Headers],[Landbouwer]],"")))</f>
        <v/>
      </c>
      <c r="AE1318" t="str">
        <f>IF(ISNUMBER(FIND("arbeid",Methode_Keuze)),"",IF(ISNUMBER(FIND("arbeid",Methode_Keuze)),"",IF(Tb_Activiteiten[[#This Row],[Adviseur]]=1,Tb_Activiteiten[[#Headers],[Adviseur]],"")))</f>
        <v/>
      </c>
      <c r="AF1318" t="str">
        <f>IF(ISNUMBER(FIND("arbeid",Methode_Keuze)),"",IF(ISNUMBER(FIND("arbeid",Methode_Keuze)),"",IF(Tb_Activiteiten[[#This Row],[Projectleider/Expert]]=1,Tb_Activiteiten[[#Headers],[Projectleider/Expert]],"")))</f>
        <v/>
      </c>
      <c r="AG1318" t="str">
        <f>IF(ISNUMBER(FIND("arbeid",Methode_Keuze)),"",IF(ISNUMBER(FIND("arbeid",Methode_Keuze)),"",IF(Tb_Activiteiten[[#This Row],[Arbeidskosten]]=1,Tb_Activiteiten[[#Headers],[Arbeidskosten]],"")))</f>
        <v/>
      </c>
      <c r="AH1318" t="str">
        <f>IF(ISNUMBER(FIND("arbeid",Methode_Keuze)),"",IF(ISNUMBER(FIND("arbeid",Methode_Keuze)),"",IF(Tb_Activiteiten[[#This Row],[Arbeidskosten op basis van IKS]]=1,Tb_Activiteiten[[#Headers],[Arbeidskosten op basis van IKS]],"")))</f>
        <v/>
      </c>
      <c r="AI1318" t="str">
        <f>IF(ISNUMBER(FIND("overige",Methode_Keuze)),"",IF(Tb_Activiteiten[[#This Row],[Kosten derden exclusief btw]]=1,Tb_Activiteiten[[#Headers],[Kosten derden exclusief btw]],""))</f>
        <v/>
      </c>
      <c r="AJ1318" t="str">
        <f>IF(ISNUMBER(FIND("overige",Methode_Keuze)),"",IF(Tb_Activiteiten[[#This Row],[Niet verrekenbare btw]]=1,Tb_Activiteiten[[#Headers],[Niet verrekenbare btw]],""))</f>
        <v/>
      </c>
      <c r="AK1318" t="str">
        <f>IF(ISNUMBER(FIND("overige",Methode_Keuze)),"",IF(Tb_Activiteiten[[#This Row],[Grondkosten]]=1,Tb_Activiteiten[[#Headers],[Grondkosten]],""))</f>
        <v/>
      </c>
      <c r="AL1318" t="str">
        <f>IF(ISNUMBER(FIND("overige",Methode_Keuze)),"",IF(Tb_Activiteiten[[#This Row],[Bijdrage in natura (overige)]]=1,Tb_Activiteiten[[#Headers],[Bijdrage in natura (overige)]],""))</f>
        <v/>
      </c>
      <c r="AM1318" t="str">
        <f>IF(ISNUMBER(FIND("overige",Methode_Keuze)),"",IF(Tb_Activiteiten[[#This Row],[Bijdrage in natura (vrijwilligers)]]=1,Tb_Activiteiten[[#Headers],[Bijdrage in natura (vrijwilligers)]],""))</f>
        <v/>
      </c>
      <c r="AN1318" t="str">
        <f>IF(ISNUMBER(FIND("overige",Methode_Keuze)),"",IF(Tb_Activiteiten[[#This Row],[Afschrijvingskosten]]=1,Tb_Activiteiten[[#Headers],[Afschrijvingskosten]],""))</f>
        <v/>
      </c>
    </row>
    <row r="1319" spans="1:40" x14ac:dyDescent="0.25">
      <c r="A1319" s="192"/>
      <c r="B1319" s="192"/>
      <c r="C1319" s="192"/>
      <c r="D1319" s="192"/>
      <c r="E1319" s="192"/>
      <c r="F1319" s="192"/>
      <c r="G1319" s="192"/>
      <c r="L1319" s="71"/>
      <c r="N1319" t="str">
        <f>IFERROR(IF(VLOOKUP(Tb_Activiteiten[[#This Row],[Openstelling]],Tb_Openstelling[],2,0)=1,1,""),"")</f>
        <v/>
      </c>
      <c r="AA1319" t="str">
        <f>IF(ISNUMBER(FIND("arbeid",Methode_Keuze)),"",IF(ISNUMBER(FIND("arbeid",Methode_Keuze)),"",IF(Tb_Activiteiten[[#This Row],[Loonkosten]]=1,Tb_Activiteiten[[#Headers],[Loonkosten]],"")))</f>
        <v/>
      </c>
      <c r="AB1319" t="str">
        <f>IF(ISNUMBER(FIND("arbeid",Methode_Keuze)),"",IF(ISNUMBER(FIND("arbeid",Methode_Keuze)),"",IF(Tb_Activiteiten[[#This Row],[Eigen arbeid]]=1,Tb_Activiteiten[[#Headers],[Eigen arbeid]],"")))</f>
        <v/>
      </c>
      <c r="AC1319" t="str">
        <f>IF(ISNUMBER(FIND("arbeid",Methode_Keuze)),"",IF(ISNUMBER(FIND("arbeid",Methode_Keuze)),"",IF(Tb_Activiteiten[[#This Row],[Projectmedewerker]]=1,Tb_Activiteiten[[#Headers],[Projectmedewerker]],"")))</f>
        <v/>
      </c>
      <c r="AD1319" t="str">
        <f>IF(ISNUMBER(FIND("arbeid",Methode_Keuze)),"",IF(ISNUMBER(FIND("arbeid",Methode_Keuze)),"",IF(Tb_Activiteiten[[#This Row],[Landbouwer]]=1,Tb_Activiteiten[[#Headers],[Landbouwer]],"")))</f>
        <v/>
      </c>
      <c r="AE1319" t="str">
        <f>IF(ISNUMBER(FIND("arbeid",Methode_Keuze)),"",IF(ISNUMBER(FIND("arbeid",Methode_Keuze)),"",IF(Tb_Activiteiten[[#This Row],[Adviseur]]=1,Tb_Activiteiten[[#Headers],[Adviseur]],"")))</f>
        <v/>
      </c>
      <c r="AF1319" t="str">
        <f>IF(ISNUMBER(FIND("arbeid",Methode_Keuze)),"",IF(ISNUMBER(FIND("arbeid",Methode_Keuze)),"",IF(Tb_Activiteiten[[#This Row],[Projectleider/Expert]]=1,Tb_Activiteiten[[#Headers],[Projectleider/Expert]],"")))</f>
        <v/>
      </c>
      <c r="AG1319" t="str">
        <f>IF(ISNUMBER(FIND("arbeid",Methode_Keuze)),"",IF(ISNUMBER(FIND("arbeid",Methode_Keuze)),"",IF(Tb_Activiteiten[[#This Row],[Arbeidskosten]]=1,Tb_Activiteiten[[#Headers],[Arbeidskosten]],"")))</f>
        <v/>
      </c>
      <c r="AH1319" t="str">
        <f>IF(ISNUMBER(FIND("arbeid",Methode_Keuze)),"",IF(ISNUMBER(FIND("arbeid",Methode_Keuze)),"",IF(Tb_Activiteiten[[#This Row],[Arbeidskosten op basis van IKS]]=1,Tb_Activiteiten[[#Headers],[Arbeidskosten op basis van IKS]],"")))</f>
        <v/>
      </c>
      <c r="AI1319" t="str">
        <f>IF(ISNUMBER(FIND("overige",Methode_Keuze)),"",IF(Tb_Activiteiten[[#This Row],[Kosten derden exclusief btw]]=1,Tb_Activiteiten[[#Headers],[Kosten derden exclusief btw]],""))</f>
        <v/>
      </c>
      <c r="AJ1319" t="str">
        <f>IF(ISNUMBER(FIND("overige",Methode_Keuze)),"",IF(Tb_Activiteiten[[#This Row],[Niet verrekenbare btw]]=1,Tb_Activiteiten[[#Headers],[Niet verrekenbare btw]],""))</f>
        <v/>
      </c>
      <c r="AK1319" t="str">
        <f>IF(ISNUMBER(FIND("overige",Methode_Keuze)),"",IF(Tb_Activiteiten[[#This Row],[Grondkosten]]=1,Tb_Activiteiten[[#Headers],[Grondkosten]],""))</f>
        <v/>
      </c>
      <c r="AL1319" t="str">
        <f>IF(ISNUMBER(FIND("overige",Methode_Keuze)),"",IF(Tb_Activiteiten[[#This Row],[Bijdrage in natura (overige)]]=1,Tb_Activiteiten[[#Headers],[Bijdrage in natura (overige)]],""))</f>
        <v/>
      </c>
      <c r="AM1319" t="str">
        <f>IF(ISNUMBER(FIND("overige",Methode_Keuze)),"",IF(Tb_Activiteiten[[#This Row],[Bijdrage in natura (vrijwilligers)]]=1,Tb_Activiteiten[[#Headers],[Bijdrage in natura (vrijwilligers)]],""))</f>
        <v/>
      </c>
      <c r="AN1319" t="str">
        <f>IF(ISNUMBER(FIND("overige",Methode_Keuze)),"",IF(Tb_Activiteiten[[#This Row],[Afschrijvingskosten]]=1,Tb_Activiteiten[[#Headers],[Afschrijvingskosten]],""))</f>
        <v/>
      </c>
    </row>
    <row r="1320" spans="1:40" x14ac:dyDescent="0.25">
      <c r="A1320" s="192"/>
      <c r="B1320" s="192"/>
      <c r="C1320" s="192"/>
      <c r="D1320" s="192"/>
      <c r="E1320" s="192"/>
      <c r="F1320" s="192"/>
      <c r="G1320" s="192"/>
      <c r="L1320" s="71"/>
      <c r="N1320" t="str">
        <f>IFERROR(IF(VLOOKUP(Tb_Activiteiten[[#This Row],[Openstelling]],Tb_Openstelling[],2,0)=1,1,""),"")</f>
        <v/>
      </c>
      <c r="AA1320" t="str">
        <f>IF(ISNUMBER(FIND("arbeid",Methode_Keuze)),"",IF(ISNUMBER(FIND("arbeid",Methode_Keuze)),"",IF(Tb_Activiteiten[[#This Row],[Loonkosten]]=1,Tb_Activiteiten[[#Headers],[Loonkosten]],"")))</f>
        <v/>
      </c>
      <c r="AB1320" t="str">
        <f>IF(ISNUMBER(FIND("arbeid",Methode_Keuze)),"",IF(ISNUMBER(FIND("arbeid",Methode_Keuze)),"",IF(Tb_Activiteiten[[#This Row],[Eigen arbeid]]=1,Tb_Activiteiten[[#Headers],[Eigen arbeid]],"")))</f>
        <v/>
      </c>
      <c r="AC1320" t="str">
        <f>IF(ISNUMBER(FIND("arbeid",Methode_Keuze)),"",IF(ISNUMBER(FIND("arbeid",Methode_Keuze)),"",IF(Tb_Activiteiten[[#This Row],[Projectmedewerker]]=1,Tb_Activiteiten[[#Headers],[Projectmedewerker]],"")))</f>
        <v/>
      </c>
      <c r="AD1320" t="str">
        <f>IF(ISNUMBER(FIND("arbeid",Methode_Keuze)),"",IF(ISNUMBER(FIND("arbeid",Methode_Keuze)),"",IF(Tb_Activiteiten[[#This Row],[Landbouwer]]=1,Tb_Activiteiten[[#Headers],[Landbouwer]],"")))</f>
        <v/>
      </c>
      <c r="AE1320" t="str">
        <f>IF(ISNUMBER(FIND("arbeid",Methode_Keuze)),"",IF(ISNUMBER(FIND("arbeid",Methode_Keuze)),"",IF(Tb_Activiteiten[[#This Row],[Adviseur]]=1,Tb_Activiteiten[[#Headers],[Adviseur]],"")))</f>
        <v/>
      </c>
      <c r="AF1320" t="str">
        <f>IF(ISNUMBER(FIND("arbeid",Methode_Keuze)),"",IF(ISNUMBER(FIND("arbeid",Methode_Keuze)),"",IF(Tb_Activiteiten[[#This Row],[Projectleider/Expert]]=1,Tb_Activiteiten[[#Headers],[Projectleider/Expert]],"")))</f>
        <v/>
      </c>
      <c r="AG1320" t="str">
        <f>IF(ISNUMBER(FIND("arbeid",Methode_Keuze)),"",IF(ISNUMBER(FIND("arbeid",Methode_Keuze)),"",IF(Tb_Activiteiten[[#This Row],[Arbeidskosten]]=1,Tb_Activiteiten[[#Headers],[Arbeidskosten]],"")))</f>
        <v/>
      </c>
      <c r="AH1320" t="str">
        <f>IF(ISNUMBER(FIND("arbeid",Methode_Keuze)),"",IF(ISNUMBER(FIND("arbeid",Methode_Keuze)),"",IF(Tb_Activiteiten[[#This Row],[Arbeidskosten op basis van IKS]]=1,Tb_Activiteiten[[#Headers],[Arbeidskosten op basis van IKS]],"")))</f>
        <v/>
      </c>
      <c r="AI1320" t="str">
        <f>IF(ISNUMBER(FIND("overige",Methode_Keuze)),"",IF(Tb_Activiteiten[[#This Row],[Kosten derden exclusief btw]]=1,Tb_Activiteiten[[#Headers],[Kosten derden exclusief btw]],""))</f>
        <v/>
      </c>
      <c r="AJ1320" t="str">
        <f>IF(ISNUMBER(FIND("overige",Methode_Keuze)),"",IF(Tb_Activiteiten[[#This Row],[Niet verrekenbare btw]]=1,Tb_Activiteiten[[#Headers],[Niet verrekenbare btw]],""))</f>
        <v/>
      </c>
      <c r="AK1320" t="str">
        <f>IF(ISNUMBER(FIND("overige",Methode_Keuze)),"",IF(Tb_Activiteiten[[#This Row],[Grondkosten]]=1,Tb_Activiteiten[[#Headers],[Grondkosten]],""))</f>
        <v/>
      </c>
      <c r="AL1320" t="str">
        <f>IF(ISNUMBER(FIND("overige",Methode_Keuze)),"",IF(Tb_Activiteiten[[#This Row],[Bijdrage in natura (overige)]]=1,Tb_Activiteiten[[#Headers],[Bijdrage in natura (overige)]],""))</f>
        <v/>
      </c>
      <c r="AM1320" t="str">
        <f>IF(ISNUMBER(FIND("overige",Methode_Keuze)),"",IF(Tb_Activiteiten[[#This Row],[Bijdrage in natura (vrijwilligers)]]=1,Tb_Activiteiten[[#Headers],[Bijdrage in natura (vrijwilligers)]],""))</f>
        <v/>
      </c>
      <c r="AN1320" t="str">
        <f>IF(ISNUMBER(FIND("overige",Methode_Keuze)),"",IF(Tb_Activiteiten[[#This Row],[Afschrijvingskosten]]=1,Tb_Activiteiten[[#Headers],[Afschrijvingskosten]],""))</f>
        <v/>
      </c>
    </row>
    <row r="1321" spans="1:40" x14ac:dyDescent="0.25">
      <c r="A1321" s="192"/>
      <c r="B1321" s="192"/>
      <c r="C1321" s="192"/>
      <c r="D1321" s="192"/>
      <c r="E1321" s="192"/>
      <c r="F1321" s="192"/>
      <c r="G1321" s="192"/>
      <c r="L1321" s="71"/>
      <c r="N1321" t="str">
        <f>IFERROR(IF(VLOOKUP(Tb_Activiteiten[[#This Row],[Openstelling]],Tb_Openstelling[],2,0)=1,1,""),"")</f>
        <v/>
      </c>
      <c r="AA1321" t="str">
        <f>IF(ISNUMBER(FIND("arbeid",Methode_Keuze)),"",IF(ISNUMBER(FIND("arbeid",Methode_Keuze)),"",IF(Tb_Activiteiten[[#This Row],[Loonkosten]]=1,Tb_Activiteiten[[#Headers],[Loonkosten]],"")))</f>
        <v/>
      </c>
      <c r="AB1321" t="str">
        <f>IF(ISNUMBER(FIND("arbeid",Methode_Keuze)),"",IF(ISNUMBER(FIND("arbeid",Methode_Keuze)),"",IF(Tb_Activiteiten[[#This Row],[Eigen arbeid]]=1,Tb_Activiteiten[[#Headers],[Eigen arbeid]],"")))</f>
        <v/>
      </c>
      <c r="AC1321" t="str">
        <f>IF(ISNUMBER(FIND("arbeid",Methode_Keuze)),"",IF(ISNUMBER(FIND("arbeid",Methode_Keuze)),"",IF(Tb_Activiteiten[[#This Row],[Projectmedewerker]]=1,Tb_Activiteiten[[#Headers],[Projectmedewerker]],"")))</f>
        <v/>
      </c>
      <c r="AD1321" t="str">
        <f>IF(ISNUMBER(FIND("arbeid",Methode_Keuze)),"",IF(ISNUMBER(FIND("arbeid",Methode_Keuze)),"",IF(Tb_Activiteiten[[#This Row],[Landbouwer]]=1,Tb_Activiteiten[[#Headers],[Landbouwer]],"")))</f>
        <v/>
      </c>
      <c r="AE1321" t="str">
        <f>IF(ISNUMBER(FIND("arbeid",Methode_Keuze)),"",IF(ISNUMBER(FIND("arbeid",Methode_Keuze)),"",IF(Tb_Activiteiten[[#This Row],[Adviseur]]=1,Tb_Activiteiten[[#Headers],[Adviseur]],"")))</f>
        <v/>
      </c>
      <c r="AF1321" t="str">
        <f>IF(ISNUMBER(FIND("arbeid",Methode_Keuze)),"",IF(ISNUMBER(FIND("arbeid",Methode_Keuze)),"",IF(Tb_Activiteiten[[#This Row],[Projectleider/Expert]]=1,Tb_Activiteiten[[#Headers],[Projectleider/Expert]],"")))</f>
        <v/>
      </c>
      <c r="AG1321" t="str">
        <f>IF(ISNUMBER(FIND("arbeid",Methode_Keuze)),"",IF(ISNUMBER(FIND("arbeid",Methode_Keuze)),"",IF(Tb_Activiteiten[[#This Row],[Arbeidskosten]]=1,Tb_Activiteiten[[#Headers],[Arbeidskosten]],"")))</f>
        <v/>
      </c>
      <c r="AH1321" t="str">
        <f>IF(ISNUMBER(FIND("arbeid",Methode_Keuze)),"",IF(ISNUMBER(FIND("arbeid",Methode_Keuze)),"",IF(Tb_Activiteiten[[#This Row],[Arbeidskosten op basis van IKS]]=1,Tb_Activiteiten[[#Headers],[Arbeidskosten op basis van IKS]],"")))</f>
        <v/>
      </c>
      <c r="AI1321" t="str">
        <f>IF(ISNUMBER(FIND("overige",Methode_Keuze)),"",IF(Tb_Activiteiten[[#This Row],[Kosten derden exclusief btw]]=1,Tb_Activiteiten[[#Headers],[Kosten derden exclusief btw]],""))</f>
        <v/>
      </c>
      <c r="AJ1321" t="str">
        <f>IF(ISNUMBER(FIND("overige",Methode_Keuze)),"",IF(Tb_Activiteiten[[#This Row],[Niet verrekenbare btw]]=1,Tb_Activiteiten[[#Headers],[Niet verrekenbare btw]],""))</f>
        <v/>
      </c>
      <c r="AK1321" t="str">
        <f>IF(ISNUMBER(FIND("overige",Methode_Keuze)),"",IF(Tb_Activiteiten[[#This Row],[Grondkosten]]=1,Tb_Activiteiten[[#Headers],[Grondkosten]],""))</f>
        <v/>
      </c>
      <c r="AL1321" t="str">
        <f>IF(ISNUMBER(FIND("overige",Methode_Keuze)),"",IF(Tb_Activiteiten[[#This Row],[Bijdrage in natura (overige)]]=1,Tb_Activiteiten[[#Headers],[Bijdrage in natura (overige)]],""))</f>
        <v/>
      </c>
      <c r="AM1321" t="str">
        <f>IF(ISNUMBER(FIND("overige",Methode_Keuze)),"",IF(Tb_Activiteiten[[#This Row],[Bijdrage in natura (vrijwilligers)]]=1,Tb_Activiteiten[[#Headers],[Bijdrage in natura (vrijwilligers)]],""))</f>
        <v/>
      </c>
      <c r="AN1321" t="str">
        <f>IF(ISNUMBER(FIND("overige",Methode_Keuze)),"",IF(Tb_Activiteiten[[#This Row],[Afschrijvingskosten]]=1,Tb_Activiteiten[[#Headers],[Afschrijvingskosten]],""))</f>
        <v/>
      </c>
    </row>
    <row r="1322" spans="1:40" x14ac:dyDescent="0.25">
      <c r="A1322" s="192"/>
      <c r="B1322" s="192"/>
      <c r="C1322" s="192"/>
      <c r="D1322" s="192"/>
      <c r="E1322" s="192"/>
      <c r="F1322" s="192"/>
      <c r="G1322" s="192"/>
      <c r="L1322" s="71"/>
      <c r="N1322" t="str">
        <f>IFERROR(IF(VLOOKUP(Tb_Activiteiten[[#This Row],[Openstelling]],Tb_Openstelling[],2,0)=1,1,""),"")</f>
        <v/>
      </c>
      <c r="AA1322" t="str">
        <f>IF(ISNUMBER(FIND("arbeid",Methode_Keuze)),"",IF(ISNUMBER(FIND("arbeid",Methode_Keuze)),"",IF(Tb_Activiteiten[[#This Row],[Loonkosten]]=1,Tb_Activiteiten[[#Headers],[Loonkosten]],"")))</f>
        <v/>
      </c>
      <c r="AB1322" t="str">
        <f>IF(ISNUMBER(FIND("arbeid",Methode_Keuze)),"",IF(ISNUMBER(FIND("arbeid",Methode_Keuze)),"",IF(Tb_Activiteiten[[#This Row],[Eigen arbeid]]=1,Tb_Activiteiten[[#Headers],[Eigen arbeid]],"")))</f>
        <v/>
      </c>
      <c r="AC1322" t="str">
        <f>IF(ISNUMBER(FIND("arbeid",Methode_Keuze)),"",IF(ISNUMBER(FIND("arbeid",Methode_Keuze)),"",IF(Tb_Activiteiten[[#This Row],[Projectmedewerker]]=1,Tb_Activiteiten[[#Headers],[Projectmedewerker]],"")))</f>
        <v/>
      </c>
      <c r="AD1322" t="str">
        <f>IF(ISNUMBER(FIND("arbeid",Methode_Keuze)),"",IF(ISNUMBER(FIND("arbeid",Methode_Keuze)),"",IF(Tb_Activiteiten[[#This Row],[Landbouwer]]=1,Tb_Activiteiten[[#Headers],[Landbouwer]],"")))</f>
        <v/>
      </c>
      <c r="AE1322" t="str">
        <f>IF(ISNUMBER(FIND("arbeid",Methode_Keuze)),"",IF(ISNUMBER(FIND("arbeid",Methode_Keuze)),"",IF(Tb_Activiteiten[[#This Row],[Adviseur]]=1,Tb_Activiteiten[[#Headers],[Adviseur]],"")))</f>
        <v/>
      </c>
      <c r="AF1322" t="str">
        <f>IF(ISNUMBER(FIND("arbeid",Methode_Keuze)),"",IF(ISNUMBER(FIND("arbeid",Methode_Keuze)),"",IF(Tb_Activiteiten[[#This Row],[Projectleider/Expert]]=1,Tb_Activiteiten[[#Headers],[Projectleider/Expert]],"")))</f>
        <v/>
      </c>
      <c r="AG1322" t="str">
        <f>IF(ISNUMBER(FIND("arbeid",Methode_Keuze)),"",IF(ISNUMBER(FIND("arbeid",Methode_Keuze)),"",IF(Tb_Activiteiten[[#This Row],[Arbeidskosten]]=1,Tb_Activiteiten[[#Headers],[Arbeidskosten]],"")))</f>
        <v/>
      </c>
      <c r="AH1322" t="str">
        <f>IF(ISNUMBER(FIND("arbeid",Methode_Keuze)),"",IF(ISNUMBER(FIND("arbeid",Methode_Keuze)),"",IF(Tb_Activiteiten[[#This Row],[Arbeidskosten op basis van IKS]]=1,Tb_Activiteiten[[#Headers],[Arbeidskosten op basis van IKS]],"")))</f>
        <v/>
      </c>
      <c r="AI1322" t="str">
        <f>IF(ISNUMBER(FIND("overige",Methode_Keuze)),"",IF(Tb_Activiteiten[[#This Row],[Kosten derden exclusief btw]]=1,Tb_Activiteiten[[#Headers],[Kosten derden exclusief btw]],""))</f>
        <v/>
      </c>
      <c r="AJ1322" t="str">
        <f>IF(ISNUMBER(FIND("overige",Methode_Keuze)),"",IF(Tb_Activiteiten[[#This Row],[Niet verrekenbare btw]]=1,Tb_Activiteiten[[#Headers],[Niet verrekenbare btw]],""))</f>
        <v/>
      </c>
      <c r="AK1322" t="str">
        <f>IF(ISNUMBER(FIND("overige",Methode_Keuze)),"",IF(Tb_Activiteiten[[#This Row],[Grondkosten]]=1,Tb_Activiteiten[[#Headers],[Grondkosten]],""))</f>
        <v/>
      </c>
      <c r="AL1322" t="str">
        <f>IF(ISNUMBER(FIND("overige",Methode_Keuze)),"",IF(Tb_Activiteiten[[#This Row],[Bijdrage in natura (overige)]]=1,Tb_Activiteiten[[#Headers],[Bijdrage in natura (overige)]],""))</f>
        <v/>
      </c>
      <c r="AM1322" t="str">
        <f>IF(ISNUMBER(FIND("overige",Methode_Keuze)),"",IF(Tb_Activiteiten[[#This Row],[Bijdrage in natura (vrijwilligers)]]=1,Tb_Activiteiten[[#Headers],[Bijdrage in natura (vrijwilligers)]],""))</f>
        <v/>
      </c>
      <c r="AN1322" t="str">
        <f>IF(ISNUMBER(FIND("overige",Methode_Keuze)),"",IF(Tb_Activiteiten[[#This Row],[Afschrijvingskosten]]=1,Tb_Activiteiten[[#Headers],[Afschrijvingskosten]],""))</f>
        <v/>
      </c>
    </row>
    <row r="1323" spans="1:40" x14ac:dyDescent="0.25">
      <c r="A1323" s="192"/>
      <c r="B1323" s="192"/>
      <c r="C1323" s="192"/>
      <c r="D1323" s="192"/>
      <c r="E1323" s="192"/>
      <c r="F1323" s="192"/>
      <c r="G1323" s="192"/>
      <c r="L1323" s="71"/>
      <c r="N1323" t="str">
        <f>IFERROR(IF(VLOOKUP(Tb_Activiteiten[[#This Row],[Openstelling]],Tb_Openstelling[],2,0)=1,1,""),"")</f>
        <v/>
      </c>
      <c r="AA1323" t="str">
        <f>IF(ISNUMBER(FIND("arbeid",Methode_Keuze)),"",IF(ISNUMBER(FIND("arbeid",Methode_Keuze)),"",IF(Tb_Activiteiten[[#This Row],[Loonkosten]]=1,Tb_Activiteiten[[#Headers],[Loonkosten]],"")))</f>
        <v/>
      </c>
      <c r="AB1323" t="str">
        <f>IF(ISNUMBER(FIND("arbeid",Methode_Keuze)),"",IF(ISNUMBER(FIND("arbeid",Methode_Keuze)),"",IF(Tb_Activiteiten[[#This Row],[Eigen arbeid]]=1,Tb_Activiteiten[[#Headers],[Eigen arbeid]],"")))</f>
        <v/>
      </c>
      <c r="AC1323" t="str">
        <f>IF(ISNUMBER(FIND("arbeid",Methode_Keuze)),"",IF(ISNUMBER(FIND("arbeid",Methode_Keuze)),"",IF(Tb_Activiteiten[[#This Row],[Projectmedewerker]]=1,Tb_Activiteiten[[#Headers],[Projectmedewerker]],"")))</f>
        <v/>
      </c>
      <c r="AD1323" t="str">
        <f>IF(ISNUMBER(FIND("arbeid",Methode_Keuze)),"",IF(ISNUMBER(FIND("arbeid",Methode_Keuze)),"",IF(Tb_Activiteiten[[#This Row],[Landbouwer]]=1,Tb_Activiteiten[[#Headers],[Landbouwer]],"")))</f>
        <v/>
      </c>
      <c r="AE1323" t="str">
        <f>IF(ISNUMBER(FIND("arbeid",Methode_Keuze)),"",IF(ISNUMBER(FIND("arbeid",Methode_Keuze)),"",IF(Tb_Activiteiten[[#This Row],[Adviseur]]=1,Tb_Activiteiten[[#Headers],[Adviseur]],"")))</f>
        <v/>
      </c>
      <c r="AF1323" t="str">
        <f>IF(ISNUMBER(FIND("arbeid",Methode_Keuze)),"",IF(ISNUMBER(FIND("arbeid",Methode_Keuze)),"",IF(Tb_Activiteiten[[#This Row],[Projectleider/Expert]]=1,Tb_Activiteiten[[#Headers],[Projectleider/Expert]],"")))</f>
        <v/>
      </c>
      <c r="AG1323" t="str">
        <f>IF(ISNUMBER(FIND("arbeid",Methode_Keuze)),"",IF(ISNUMBER(FIND("arbeid",Methode_Keuze)),"",IF(Tb_Activiteiten[[#This Row],[Arbeidskosten]]=1,Tb_Activiteiten[[#Headers],[Arbeidskosten]],"")))</f>
        <v/>
      </c>
      <c r="AH1323" t="str">
        <f>IF(ISNUMBER(FIND("arbeid",Methode_Keuze)),"",IF(ISNUMBER(FIND("arbeid",Methode_Keuze)),"",IF(Tb_Activiteiten[[#This Row],[Arbeidskosten op basis van IKS]]=1,Tb_Activiteiten[[#Headers],[Arbeidskosten op basis van IKS]],"")))</f>
        <v/>
      </c>
      <c r="AI1323" t="str">
        <f>IF(ISNUMBER(FIND("overige",Methode_Keuze)),"",IF(Tb_Activiteiten[[#This Row],[Kosten derden exclusief btw]]=1,Tb_Activiteiten[[#Headers],[Kosten derden exclusief btw]],""))</f>
        <v/>
      </c>
      <c r="AJ1323" t="str">
        <f>IF(ISNUMBER(FIND("overige",Methode_Keuze)),"",IF(Tb_Activiteiten[[#This Row],[Niet verrekenbare btw]]=1,Tb_Activiteiten[[#Headers],[Niet verrekenbare btw]],""))</f>
        <v/>
      </c>
      <c r="AK1323" t="str">
        <f>IF(ISNUMBER(FIND("overige",Methode_Keuze)),"",IF(Tb_Activiteiten[[#This Row],[Grondkosten]]=1,Tb_Activiteiten[[#Headers],[Grondkosten]],""))</f>
        <v/>
      </c>
      <c r="AL1323" t="str">
        <f>IF(ISNUMBER(FIND("overige",Methode_Keuze)),"",IF(Tb_Activiteiten[[#This Row],[Bijdrage in natura (overige)]]=1,Tb_Activiteiten[[#Headers],[Bijdrage in natura (overige)]],""))</f>
        <v/>
      </c>
      <c r="AM1323" t="str">
        <f>IF(ISNUMBER(FIND("overige",Methode_Keuze)),"",IF(Tb_Activiteiten[[#This Row],[Bijdrage in natura (vrijwilligers)]]=1,Tb_Activiteiten[[#Headers],[Bijdrage in natura (vrijwilligers)]],""))</f>
        <v/>
      </c>
      <c r="AN1323" t="str">
        <f>IF(ISNUMBER(FIND("overige",Methode_Keuze)),"",IF(Tb_Activiteiten[[#This Row],[Afschrijvingskosten]]=1,Tb_Activiteiten[[#Headers],[Afschrijvingskosten]],""))</f>
        <v/>
      </c>
    </row>
    <row r="1324" spans="1:40" x14ac:dyDescent="0.25">
      <c r="L1324" s="71"/>
      <c r="N1324" t="str">
        <f>IFERROR(IF(VLOOKUP(Tb_Activiteiten[[#This Row],[Openstelling]],Tb_Openstelling[],2,0)=1,1,""),"")</f>
        <v/>
      </c>
      <c r="AA1324" t="str">
        <f>IF(ISNUMBER(FIND("arbeid",Methode_Keuze)),"",IF(ISNUMBER(FIND("arbeid",Methode_Keuze)),"",IF(Tb_Activiteiten[[#This Row],[Loonkosten]]=1,Tb_Activiteiten[[#Headers],[Loonkosten]],"")))</f>
        <v/>
      </c>
      <c r="AB1324" t="str">
        <f>IF(ISNUMBER(FIND("arbeid",Methode_Keuze)),"",IF(ISNUMBER(FIND("arbeid",Methode_Keuze)),"",IF(Tb_Activiteiten[[#This Row],[Eigen arbeid]]=1,Tb_Activiteiten[[#Headers],[Eigen arbeid]],"")))</f>
        <v/>
      </c>
      <c r="AC1324" t="str">
        <f>IF(ISNUMBER(FIND("arbeid",Methode_Keuze)),"",IF(ISNUMBER(FIND("arbeid",Methode_Keuze)),"",IF(Tb_Activiteiten[[#This Row],[Projectmedewerker]]=1,Tb_Activiteiten[[#Headers],[Projectmedewerker]],"")))</f>
        <v/>
      </c>
      <c r="AD1324" t="str">
        <f>IF(ISNUMBER(FIND("arbeid",Methode_Keuze)),"",IF(ISNUMBER(FIND("arbeid",Methode_Keuze)),"",IF(Tb_Activiteiten[[#This Row],[Landbouwer]]=1,Tb_Activiteiten[[#Headers],[Landbouwer]],"")))</f>
        <v/>
      </c>
      <c r="AE1324" t="str">
        <f>IF(ISNUMBER(FIND("arbeid",Methode_Keuze)),"",IF(ISNUMBER(FIND("arbeid",Methode_Keuze)),"",IF(Tb_Activiteiten[[#This Row],[Adviseur]]=1,Tb_Activiteiten[[#Headers],[Adviseur]],"")))</f>
        <v/>
      </c>
      <c r="AF1324" t="str">
        <f>IF(ISNUMBER(FIND("arbeid",Methode_Keuze)),"",IF(ISNUMBER(FIND("arbeid",Methode_Keuze)),"",IF(Tb_Activiteiten[[#This Row],[Projectleider/Expert]]=1,Tb_Activiteiten[[#Headers],[Projectleider/Expert]],"")))</f>
        <v/>
      </c>
      <c r="AG1324" t="str">
        <f>IF(ISNUMBER(FIND("arbeid",Methode_Keuze)),"",IF(ISNUMBER(FIND("arbeid",Methode_Keuze)),"",IF(Tb_Activiteiten[[#This Row],[Arbeidskosten]]=1,Tb_Activiteiten[[#Headers],[Arbeidskosten]],"")))</f>
        <v/>
      </c>
      <c r="AH1324" t="str">
        <f>IF(ISNUMBER(FIND("arbeid",Methode_Keuze)),"",IF(ISNUMBER(FIND("arbeid",Methode_Keuze)),"",IF(Tb_Activiteiten[[#This Row],[Arbeidskosten op basis van IKS]]=1,Tb_Activiteiten[[#Headers],[Arbeidskosten op basis van IKS]],"")))</f>
        <v/>
      </c>
      <c r="AI1324" t="str">
        <f>IF(ISNUMBER(FIND("overige",Methode_Keuze)),"",IF(Tb_Activiteiten[[#This Row],[Kosten derden exclusief btw]]=1,Tb_Activiteiten[[#Headers],[Kosten derden exclusief btw]],""))</f>
        <v/>
      </c>
      <c r="AJ1324" t="str">
        <f>IF(ISNUMBER(FIND("overige",Methode_Keuze)),"",IF(Tb_Activiteiten[[#This Row],[Niet verrekenbare btw]]=1,Tb_Activiteiten[[#Headers],[Niet verrekenbare btw]],""))</f>
        <v/>
      </c>
      <c r="AK1324" t="str">
        <f>IF(ISNUMBER(FIND("overige",Methode_Keuze)),"",IF(Tb_Activiteiten[[#This Row],[Grondkosten]]=1,Tb_Activiteiten[[#Headers],[Grondkosten]],""))</f>
        <v/>
      </c>
      <c r="AL1324" t="str">
        <f>IF(ISNUMBER(FIND("overige",Methode_Keuze)),"",IF(Tb_Activiteiten[[#This Row],[Bijdrage in natura (overige)]]=1,Tb_Activiteiten[[#Headers],[Bijdrage in natura (overige)]],""))</f>
        <v/>
      </c>
      <c r="AM1324" t="str">
        <f>IF(ISNUMBER(FIND("overige",Methode_Keuze)),"",IF(Tb_Activiteiten[[#This Row],[Bijdrage in natura (vrijwilligers)]]=1,Tb_Activiteiten[[#Headers],[Bijdrage in natura (vrijwilligers)]],""))</f>
        <v/>
      </c>
      <c r="AN1324" t="str">
        <f>IF(ISNUMBER(FIND("overige",Methode_Keuze)),"",IF(Tb_Activiteiten[[#This Row],[Afschrijvingskosten]]=1,Tb_Activiteiten[[#Headers],[Afschrijvingskosten]],""))</f>
        <v/>
      </c>
    </row>
    <row r="1325" spans="1:40" x14ac:dyDescent="0.25">
      <c r="L1325" s="71"/>
      <c r="N1325" t="str">
        <f>IFERROR(IF(VLOOKUP(Tb_Activiteiten[[#This Row],[Openstelling]],Tb_Openstelling[],2,0)=1,1,""),"")</f>
        <v/>
      </c>
      <c r="AA1325" t="str">
        <f>IF(ISNUMBER(FIND("arbeid",Methode_Keuze)),"",IF(ISNUMBER(FIND("arbeid",Methode_Keuze)),"",IF(Tb_Activiteiten[[#This Row],[Loonkosten]]=1,Tb_Activiteiten[[#Headers],[Loonkosten]],"")))</f>
        <v/>
      </c>
      <c r="AB1325" t="str">
        <f>IF(ISNUMBER(FIND("arbeid",Methode_Keuze)),"",IF(ISNUMBER(FIND("arbeid",Methode_Keuze)),"",IF(Tb_Activiteiten[[#This Row],[Eigen arbeid]]=1,Tb_Activiteiten[[#Headers],[Eigen arbeid]],"")))</f>
        <v/>
      </c>
      <c r="AC1325" t="str">
        <f>IF(ISNUMBER(FIND("arbeid",Methode_Keuze)),"",IF(ISNUMBER(FIND("arbeid",Methode_Keuze)),"",IF(Tb_Activiteiten[[#This Row],[Projectmedewerker]]=1,Tb_Activiteiten[[#Headers],[Projectmedewerker]],"")))</f>
        <v/>
      </c>
      <c r="AD1325" t="str">
        <f>IF(ISNUMBER(FIND("arbeid",Methode_Keuze)),"",IF(ISNUMBER(FIND("arbeid",Methode_Keuze)),"",IF(Tb_Activiteiten[[#This Row],[Landbouwer]]=1,Tb_Activiteiten[[#Headers],[Landbouwer]],"")))</f>
        <v/>
      </c>
      <c r="AE1325" t="str">
        <f>IF(ISNUMBER(FIND("arbeid",Methode_Keuze)),"",IF(ISNUMBER(FIND("arbeid",Methode_Keuze)),"",IF(Tb_Activiteiten[[#This Row],[Adviseur]]=1,Tb_Activiteiten[[#Headers],[Adviseur]],"")))</f>
        <v/>
      </c>
      <c r="AF1325" t="str">
        <f>IF(ISNUMBER(FIND("arbeid",Methode_Keuze)),"",IF(ISNUMBER(FIND("arbeid",Methode_Keuze)),"",IF(Tb_Activiteiten[[#This Row],[Projectleider/Expert]]=1,Tb_Activiteiten[[#Headers],[Projectleider/Expert]],"")))</f>
        <v/>
      </c>
      <c r="AG1325" t="str">
        <f>IF(ISNUMBER(FIND("arbeid",Methode_Keuze)),"",IF(ISNUMBER(FIND("arbeid",Methode_Keuze)),"",IF(Tb_Activiteiten[[#This Row],[Arbeidskosten]]=1,Tb_Activiteiten[[#Headers],[Arbeidskosten]],"")))</f>
        <v/>
      </c>
      <c r="AH1325" t="str">
        <f>IF(ISNUMBER(FIND("arbeid",Methode_Keuze)),"",IF(ISNUMBER(FIND("arbeid",Methode_Keuze)),"",IF(Tb_Activiteiten[[#This Row],[Arbeidskosten op basis van IKS]]=1,Tb_Activiteiten[[#Headers],[Arbeidskosten op basis van IKS]],"")))</f>
        <v/>
      </c>
      <c r="AI1325" t="str">
        <f>IF(ISNUMBER(FIND("overige",Methode_Keuze)),"",IF(Tb_Activiteiten[[#This Row],[Kosten derden exclusief btw]]=1,Tb_Activiteiten[[#Headers],[Kosten derden exclusief btw]],""))</f>
        <v/>
      </c>
      <c r="AJ1325" t="str">
        <f>IF(ISNUMBER(FIND("overige",Methode_Keuze)),"",IF(Tb_Activiteiten[[#This Row],[Niet verrekenbare btw]]=1,Tb_Activiteiten[[#Headers],[Niet verrekenbare btw]],""))</f>
        <v/>
      </c>
      <c r="AK1325" t="str">
        <f>IF(ISNUMBER(FIND("overige",Methode_Keuze)),"",IF(Tb_Activiteiten[[#This Row],[Grondkosten]]=1,Tb_Activiteiten[[#Headers],[Grondkosten]],""))</f>
        <v/>
      </c>
      <c r="AL1325" t="str">
        <f>IF(ISNUMBER(FIND("overige",Methode_Keuze)),"",IF(Tb_Activiteiten[[#This Row],[Bijdrage in natura (overige)]]=1,Tb_Activiteiten[[#Headers],[Bijdrage in natura (overige)]],""))</f>
        <v/>
      </c>
      <c r="AM1325" t="str">
        <f>IF(ISNUMBER(FIND("overige",Methode_Keuze)),"",IF(Tb_Activiteiten[[#This Row],[Bijdrage in natura (vrijwilligers)]]=1,Tb_Activiteiten[[#Headers],[Bijdrage in natura (vrijwilligers)]],""))</f>
        <v/>
      </c>
      <c r="AN1325" t="str">
        <f>IF(ISNUMBER(FIND("overige",Methode_Keuze)),"",IF(Tb_Activiteiten[[#This Row],[Afschrijvingskosten]]=1,Tb_Activiteiten[[#Headers],[Afschrijvingskosten]],""))</f>
        <v/>
      </c>
    </row>
    <row r="1326" spans="1:40" x14ac:dyDescent="0.25">
      <c r="L1326" s="71"/>
      <c r="N1326" t="str">
        <f>IFERROR(IF(VLOOKUP(Tb_Activiteiten[[#This Row],[Openstelling]],Tb_Openstelling[],2,0)=1,1,""),"")</f>
        <v/>
      </c>
      <c r="AA1326" t="str">
        <f>IF(ISNUMBER(FIND("arbeid",Methode_Keuze)),"",IF(ISNUMBER(FIND("arbeid",Methode_Keuze)),"",IF(Tb_Activiteiten[[#This Row],[Loonkosten]]=1,Tb_Activiteiten[[#Headers],[Loonkosten]],"")))</f>
        <v/>
      </c>
      <c r="AB1326" t="str">
        <f>IF(ISNUMBER(FIND("arbeid",Methode_Keuze)),"",IF(ISNUMBER(FIND("arbeid",Methode_Keuze)),"",IF(Tb_Activiteiten[[#This Row],[Eigen arbeid]]=1,Tb_Activiteiten[[#Headers],[Eigen arbeid]],"")))</f>
        <v/>
      </c>
      <c r="AC1326" t="str">
        <f>IF(ISNUMBER(FIND("arbeid",Methode_Keuze)),"",IF(ISNUMBER(FIND("arbeid",Methode_Keuze)),"",IF(Tb_Activiteiten[[#This Row],[Projectmedewerker]]=1,Tb_Activiteiten[[#Headers],[Projectmedewerker]],"")))</f>
        <v/>
      </c>
      <c r="AD1326" t="str">
        <f>IF(ISNUMBER(FIND("arbeid",Methode_Keuze)),"",IF(ISNUMBER(FIND("arbeid",Methode_Keuze)),"",IF(Tb_Activiteiten[[#This Row],[Landbouwer]]=1,Tb_Activiteiten[[#Headers],[Landbouwer]],"")))</f>
        <v/>
      </c>
      <c r="AE1326" t="str">
        <f>IF(ISNUMBER(FIND("arbeid",Methode_Keuze)),"",IF(ISNUMBER(FIND("arbeid",Methode_Keuze)),"",IF(Tb_Activiteiten[[#This Row],[Adviseur]]=1,Tb_Activiteiten[[#Headers],[Adviseur]],"")))</f>
        <v/>
      </c>
      <c r="AF1326" t="str">
        <f>IF(ISNUMBER(FIND("arbeid",Methode_Keuze)),"",IF(ISNUMBER(FIND("arbeid",Methode_Keuze)),"",IF(Tb_Activiteiten[[#This Row],[Projectleider/Expert]]=1,Tb_Activiteiten[[#Headers],[Projectleider/Expert]],"")))</f>
        <v/>
      </c>
      <c r="AG1326" t="str">
        <f>IF(ISNUMBER(FIND("arbeid",Methode_Keuze)),"",IF(ISNUMBER(FIND("arbeid",Methode_Keuze)),"",IF(Tb_Activiteiten[[#This Row],[Arbeidskosten]]=1,Tb_Activiteiten[[#Headers],[Arbeidskosten]],"")))</f>
        <v/>
      </c>
      <c r="AH1326" t="str">
        <f>IF(ISNUMBER(FIND("arbeid",Methode_Keuze)),"",IF(ISNUMBER(FIND("arbeid",Methode_Keuze)),"",IF(Tb_Activiteiten[[#This Row],[Arbeidskosten op basis van IKS]]=1,Tb_Activiteiten[[#Headers],[Arbeidskosten op basis van IKS]],"")))</f>
        <v/>
      </c>
      <c r="AI1326" t="str">
        <f>IF(ISNUMBER(FIND("overige",Methode_Keuze)),"",IF(Tb_Activiteiten[[#This Row],[Kosten derden exclusief btw]]=1,Tb_Activiteiten[[#Headers],[Kosten derden exclusief btw]],""))</f>
        <v/>
      </c>
      <c r="AJ1326" t="str">
        <f>IF(ISNUMBER(FIND("overige",Methode_Keuze)),"",IF(Tb_Activiteiten[[#This Row],[Niet verrekenbare btw]]=1,Tb_Activiteiten[[#Headers],[Niet verrekenbare btw]],""))</f>
        <v/>
      </c>
      <c r="AK1326" t="str">
        <f>IF(ISNUMBER(FIND("overige",Methode_Keuze)),"",IF(Tb_Activiteiten[[#This Row],[Grondkosten]]=1,Tb_Activiteiten[[#Headers],[Grondkosten]],""))</f>
        <v/>
      </c>
      <c r="AL1326" t="str">
        <f>IF(ISNUMBER(FIND("overige",Methode_Keuze)),"",IF(Tb_Activiteiten[[#This Row],[Bijdrage in natura (overige)]]=1,Tb_Activiteiten[[#Headers],[Bijdrage in natura (overige)]],""))</f>
        <v/>
      </c>
      <c r="AM1326" t="str">
        <f>IF(ISNUMBER(FIND("overige",Methode_Keuze)),"",IF(Tb_Activiteiten[[#This Row],[Bijdrage in natura (vrijwilligers)]]=1,Tb_Activiteiten[[#Headers],[Bijdrage in natura (vrijwilligers)]],""))</f>
        <v/>
      </c>
      <c r="AN1326" t="str">
        <f>IF(ISNUMBER(FIND("overige",Methode_Keuze)),"",IF(Tb_Activiteiten[[#This Row],[Afschrijvingskosten]]=1,Tb_Activiteiten[[#Headers],[Afschrijvingskosten]],""))</f>
        <v/>
      </c>
    </row>
    <row r="1327" spans="1:40" x14ac:dyDescent="0.25">
      <c r="L1327" s="71"/>
      <c r="N1327" t="str">
        <f>IFERROR(IF(VLOOKUP(Tb_Activiteiten[[#This Row],[Openstelling]],Tb_Openstelling[],2,0)=1,1,""),"")</f>
        <v/>
      </c>
      <c r="AA1327" t="str">
        <f>IF(ISNUMBER(FIND("arbeid",Methode_Keuze)),"",IF(ISNUMBER(FIND("arbeid",Methode_Keuze)),"",IF(Tb_Activiteiten[[#This Row],[Loonkosten]]=1,Tb_Activiteiten[[#Headers],[Loonkosten]],"")))</f>
        <v/>
      </c>
      <c r="AB1327" t="str">
        <f>IF(ISNUMBER(FIND("arbeid",Methode_Keuze)),"",IF(ISNUMBER(FIND("arbeid",Methode_Keuze)),"",IF(Tb_Activiteiten[[#This Row],[Eigen arbeid]]=1,Tb_Activiteiten[[#Headers],[Eigen arbeid]],"")))</f>
        <v/>
      </c>
      <c r="AC1327" t="str">
        <f>IF(ISNUMBER(FIND("arbeid",Methode_Keuze)),"",IF(ISNUMBER(FIND("arbeid",Methode_Keuze)),"",IF(Tb_Activiteiten[[#This Row],[Projectmedewerker]]=1,Tb_Activiteiten[[#Headers],[Projectmedewerker]],"")))</f>
        <v/>
      </c>
      <c r="AD1327" t="str">
        <f>IF(ISNUMBER(FIND("arbeid",Methode_Keuze)),"",IF(ISNUMBER(FIND("arbeid",Methode_Keuze)),"",IF(Tb_Activiteiten[[#This Row],[Landbouwer]]=1,Tb_Activiteiten[[#Headers],[Landbouwer]],"")))</f>
        <v/>
      </c>
      <c r="AE1327" t="str">
        <f>IF(ISNUMBER(FIND("arbeid",Methode_Keuze)),"",IF(ISNUMBER(FIND("arbeid",Methode_Keuze)),"",IF(Tb_Activiteiten[[#This Row],[Adviseur]]=1,Tb_Activiteiten[[#Headers],[Adviseur]],"")))</f>
        <v/>
      </c>
      <c r="AF1327" t="str">
        <f>IF(ISNUMBER(FIND("arbeid",Methode_Keuze)),"",IF(ISNUMBER(FIND("arbeid",Methode_Keuze)),"",IF(Tb_Activiteiten[[#This Row],[Projectleider/Expert]]=1,Tb_Activiteiten[[#Headers],[Projectleider/Expert]],"")))</f>
        <v/>
      </c>
      <c r="AG1327" t="str">
        <f>IF(ISNUMBER(FIND("arbeid",Methode_Keuze)),"",IF(ISNUMBER(FIND("arbeid",Methode_Keuze)),"",IF(Tb_Activiteiten[[#This Row],[Arbeidskosten]]=1,Tb_Activiteiten[[#Headers],[Arbeidskosten]],"")))</f>
        <v/>
      </c>
      <c r="AH1327" t="str">
        <f>IF(ISNUMBER(FIND("arbeid",Methode_Keuze)),"",IF(ISNUMBER(FIND("arbeid",Methode_Keuze)),"",IF(Tb_Activiteiten[[#This Row],[Arbeidskosten op basis van IKS]]=1,Tb_Activiteiten[[#Headers],[Arbeidskosten op basis van IKS]],"")))</f>
        <v/>
      </c>
      <c r="AI1327" t="str">
        <f>IF(ISNUMBER(FIND("overige",Methode_Keuze)),"",IF(Tb_Activiteiten[[#This Row],[Kosten derden exclusief btw]]=1,Tb_Activiteiten[[#Headers],[Kosten derden exclusief btw]],""))</f>
        <v/>
      </c>
      <c r="AJ1327" t="str">
        <f>IF(ISNUMBER(FIND("overige",Methode_Keuze)),"",IF(Tb_Activiteiten[[#This Row],[Niet verrekenbare btw]]=1,Tb_Activiteiten[[#Headers],[Niet verrekenbare btw]],""))</f>
        <v/>
      </c>
      <c r="AK1327" t="str">
        <f>IF(ISNUMBER(FIND("overige",Methode_Keuze)),"",IF(Tb_Activiteiten[[#This Row],[Grondkosten]]=1,Tb_Activiteiten[[#Headers],[Grondkosten]],""))</f>
        <v/>
      </c>
      <c r="AL1327" t="str">
        <f>IF(ISNUMBER(FIND("overige",Methode_Keuze)),"",IF(Tb_Activiteiten[[#This Row],[Bijdrage in natura (overige)]]=1,Tb_Activiteiten[[#Headers],[Bijdrage in natura (overige)]],""))</f>
        <v/>
      </c>
      <c r="AM1327" t="str">
        <f>IF(ISNUMBER(FIND("overige",Methode_Keuze)),"",IF(Tb_Activiteiten[[#This Row],[Bijdrage in natura (vrijwilligers)]]=1,Tb_Activiteiten[[#Headers],[Bijdrage in natura (vrijwilligers)]],""))</f>
        <v/>
      </c>
      <c r="AN1327" t="str">
        <f>IF(ISNUMBER(FIND("overige",Methode_Keuze)),"",IF(Tb_Activiteiten[[#This Row],[Afschrijvingskosten]]=1,Tb_Activiteiten[[#Headers],[Afschrijvingskosten]],""))</f>
        <v/>
      </c>
    </row>
    <row r="1328" spans="1:40" x14ac:dyDescent="0.25">
      <c r="L1328" s="71"/>
      <c r="N1328" t="str">
        <f>IFERROR(IF(VLOOKUP(Tb_Activiteiten[[#This Row],[Openstelling]],Tb_Openstelling[],2,0)=1,1,""),"")</f>
        <v/>
      </c>
      <c r="AA1328" t="str">
        <f>IF(ISNUMBER(FIND("arbeid",Methode_Keuze)),"",IF(ISNUMBER(FIND("arbeid",Methode_Keuze)),"",IF(Tb_Activiteiten[[#This Row],[Loonkosten]]=1,Tb_Activiteiten[[#Headers],[Loonkosten]],"")))</f>
        <v/>
      </c>
      <c r="AB1328" t="str">
        <f>IF(ISNUMBER(FIND("arbeid",Methode_Keuze)),"",IF(ISNUMBER(FIND("arbeid",Methode_Keuze)),"",IF(Tb_Activiteiten[[#This Row],[Eigen arbeid]]=1,Tb_Activiteiten[[#Headers],[Eigen arbeid]],"")))</f>
        <v/>
      </c>
      <c r="AC1328" t="str">
        <f>IF(ISNUMBER(FIND("arbeid",Methode_Keuze)),"",IF(ISNUMBER(FIND("arbeid",Methode_Keuze)),"",IF(Tb_Activiteiten[[#This Row],[Projectmedewerker]]=1,Tb_Activiteiten[[#Headers],[Projectmedewerker]],"")))</f>
        <v/>
      </c>
      <c r="AD1328" t="str">
        <f>IF(ISNUMBER(FIND("arbeid",Methode_Keuze)),"",IF(ISNUMBER(FIND("arbeid",Methode_Keuze)),"",IF(Tb_Activiteiten[[#This Row],[Landbouwer]]=1,Tb_Activiteiten[[#Headers],[Landbouwer]],"")))</f>
        <v/>
      </c>
      <c r="AE1328" t="str">
        <f>IF(ISNUMBER(FIND("arbeid",Methode_Keuze)),"",IF(ISNUMBER(FIND("arbeid",Methode_Keuze)),"",IF(Tb_Activiteiten[[#This Row],[Adviseur]]=1,Tb_Activiteiten[[#Headers],[Adviseur]],"")))</f>
        <v/>
      </c>
      <c r="AF1328" t="str">
        <f>IF(ISNUMBER(FIND("arbeid",Methode_Keuze)),"",IF(ISNUMBER(FIND("arbeid",Methode_Keuze)),"",IF(Tb_Activiteiten[[#This Row],[Projectleider/Expert]]=1,Tb_Activiteiten[[#Headers],[Projectleider/Expert]],"")))</f>
        <v/>
      </c>
      <c r="AG1328" t="str">
        <f>IF(ISNUMBER(FIND("arbeid",Methode_Keuze)),"",IF(ISNUMBER(FIND("arbeid",Methode_Keuze)),"",IF(Tb_Activiteiten[[#This Row],[Arbeidskosten]]=1,Tb_Activiteiten[[#Headers],[Arbeidskosten]],"")))</f>
        <v/>
      </c>
      <c r="AH1328" t="str">
        <f>IF(ISNUMBER(FIND("arbeid",Methode_Keuze)),"",IF(ISNUMBER(FIND("arbeid",Methode_Keuze)),"",IF(Tb_Activiteiten[[#This Row],[Arbeidskosten op basis van IKS]]=1,Tb_Activiteiten[[#Headers],[Arbeidskosten op basis van IKS]],"")))</f>
        <v/>
      </c>
      <c r="AI1328" t="str">
        <f>IF(ISNUMBER(FIND("overige",Methode_Keuze)),"",IF(Tb_Activiteiten[[#This Row],[Kosten derden exclusief btw]]=1,Tb_Activiteiten[[#Headers],[Kosten derden exclusief btw]],""))</f>
        <v/>
      </c>
      <c r="AJ1328" t="str">
        <f>IF(ISNUMBER(FIND("overige",Methode_Keuze)),"",IF(Tb_Activiteiten[[#This Row],[Niet verrekenbare btw]]=1,Tb_Activiteiten[[#Headers],[Niet verrekenbare btw]],""))</f>
        <v/>
      </c>
      <c r="AK1328" t="str">
        <f>IF(ISNUMBER(FIND("overige",Methode_Keuze)),"",IF(Tb_Activiteiten[[#This Row],[Grondkosten]]=1,Tb_Activiteiten[[#Headers],[Grondkosten]],""))</f>
        <v/>
      </c>
      <c r="AL1328" t="str">
        <f>IF(ISNUMBER(FIND("overige",Methode_Keuze)),"",IF(Tb_Activiteiten[[#This Row],[Bijdrage in natura (overige)]]=1,Tb_Activiteiten[[#Headers],[Bijdrage in natura (overige)]],""))</f>
        <v/>
      </c>
      <c r="AM1328" t="str">
        <f>IF(ISNUMBER(FIND("overige",Methode_Keuze)),"",IF(Tb_Activiteiten[[#This Row],[Bijdrage in natura (vrijwilligers)]]=1,Tb_Activiteiten[[#Headers],[Bijdrage in natura (vrijwilligers)]],""))</f>
        <v/>
      </c>
      <c r="AN1328" t="str">
        <f>IF(ISNUMBER(FIND("overige",Methode_Keuze)),"",IF(Tb_Activiteiten[[#This Row],[Afschrijvingskosten]]=1,Tb_Activiteiten[[#Headers],[Afschrijvingskosten]],""))</f>
        <v/>
      </c>
    </row>
    <row r="1329" spans="12:40" x14ac:dyDescent="0.25">
      <c r="L1329" s="71"/>
      <c r="N1329" t="str">
        <f>IFERROR(IF(VLOOKUP(Tb_Activiteiten[[#This Row],[Openstelling]],Tb_Openstelling[],2,0)=1,1,""),"")</f>
        <v/>
      </c>
      <c r="AA1329" t="str">
        <f>IF(ISNUMBER(FIND("arbeid",Methode_Keuze)),"",IF(ISNUMBER(FIND("arbeid",Methode_Keuze)),"",IF(Tb_Activiteiten[[#This Row],[Loonkosten]]=1,Tb_Activiteiten[[#Headers],[Loonkosten]],"")))</f>
        <v/>
      </c>
      <c r="AB1329" t="str">
        <f>IF(ISNUMBER(FIND("arbeid",Methode_Keuze)),"",IF(ISNUMBER(FIND("arbeid",Methode_Keuze)),"",IF(Tb_Activiteiten[[#This Row],[Eigen arbeid]]=1,Tb_Activiteiten[[#Headers],[Eigen arbeid]],"")))</f>
        <v/>
      </c>
      <c r="AC1329" t="str">
        <f>IF(ISNUMBER(FIND("arbeid",Methode_Keuze)),"",IF(ISNUMBER(FIND("arbeid",Methode_Keuze)),"",IF(Tb_Activiteiten[[#This Row],[Projectmedewerker]]=1,Tb_Activiteiten[[#Headers],[Projectmedewerker]],"")))</f>
        <v/>
      </c>
      <c r="AD1329" t="str">
        <f>IF(ISNUMBER(FIND("arbeid",Methode_Keuze)),"",IF(ISNUMBER(FIND("arbeid",Methode_Keuze)),"",IF(Tb_Activiteiten[[#This Row],[Landbouwer]]=1,Tb_Activiteiten[[#Headers],[Landbouwer]],"")))</f>
        <v/>
      </c>
      <c r="AE1329" t="str">
        <f>IF(ISNUMBER(FIND("arbeid",Methode_Keuze)),"",IF(ISNUMBER(FIND("arbeid",Methode_Keuze)),"",IF(Tb_Activiteiten[[#This Row],[Adviseur]]=1,Tb_Activiteiten[[#Headers],[Adviseur]],"")))</f>
        <v/>
      </c>
      <c r="AF1329" t="str">
        <f>IF(ISNUMBER(FIND("arbeid",Methode_Keuze)),"",IF(ISNUMBER(FIND("arbeid",Methode_Keuze)),"",IF(Tb_Activiteiten[[#This Row],[Projectleider/Expert]]=1,Tb_Activiteiten[[#Headers],[Projectleider/Expert]],"")))</f>
        <v/>
      </c>
      <c r="AG1329" t="str">
        <f>IF(ISNUMBER(FIND("arbeid",Methode_Keuze)),"",IF(ISNUMBER(FIND("arbeid",Methode_Keuze)),"",IF(Tb_Activiteiten[[#This Row],[Arbeidskosten]]=1,Tb_Activiteiten[[#Headers],[Arbeidskosten]],"")))</f>
        <v/>
      </c>
      <c r="AH1329" t="str">
        <f>IF(ISNUMBER(FIND("arbeid",Methode_Keuze)),"",IF(ISNUMBER(FIND("arbeid",Methode_Keuze)),"",IF(Tb_Activiteiten[[#This Row],[Arbeidskosten op basis van IKS]]=1,Tb_Activiteiten[[#Headers],[Arbeidskosten op basis van IKS]],"")))</f>
        <v/>
      </c>
      <c r="AI1329" t="str">
        <f>IF(ISNUMBER(FIND("overige",Methode_Keuze)),"",IF(Tb_Activiteiten[[#This Row],[Kosten derden exclusief btw]]=1,Tb_Activiteiten[[#Headers],[Kosten derden exclusief btw]],""))</f>
        <v/>
      </c>
      <c r="AJ1329" t="str">
        <f>IF(ISNUMBER(FIND("overige",Methode_Keuze)),"",IF(Tb_Activiteiten[[#This Row],[Niet verrekenbare btw]]=1,Tb_Activiteiten[[#Headers],[Niet verrekenbare btw]],""))</f>
        <v/>
      </c>
      <c r="AK1329" t="str">
        <f>IF(ISNUMBER(FIND("overige",Methode_Keuze)),"",IF(Tb_Activiteiten[[#This Row],[Grondkosten]]=1,Tb_Activiteiten[[#Headers],[Grondkosten]],""))</f>
        <v/>
      </c>
      <c r="AL1329" t="str">
        <f>IF(ISNUMBER(FIND("overige",Methode_Keuze)),"",IF(Tb_Activiteiten[[#This Row],[Bijdrage in natura (overige)]]=1,Tb_Activiteiten[[#Headers],[Bijdrage in natura (overige)]],""))</f>
        <v/>
      </c>
      <c r="AM1329" t="str">
        <f>IF(ISNUMBER(FIND("overige",Methode_Keuze)),"",IF(Tb_Activiteiten[[#This Row],[Bijdrage in natura (vrijwilligers)]]=1,Tb_Activiteiten[[#Headers],[Bijdrage in natura (vrijwilligers)]],""))</f>
        <v/>
      </c>
      <c r="AN1329" t="str">
        <f>IF(ISNUMBER(FIND("overige",Methode_Keuze)),"",IF(Tb_Activiteiten[[#This Row],[Afschrijvingskosten]]=1,Tb_Activiteiten[[#Headers],[Afschrijvingskosten]],""))</f>
        <v/>
      </c>
    </row>
    <row r="1330" spans="12:40" x14ac:dyDescent="0.25">
      <c r="L1330" s="71"/>
      <c r="N1330" t="str">
        <f>IFERROR(IF(VLOOKUP(Tb_Activiteiten[[#This Row],[Openstelling]],Tb_Openstelling[],2,0)=1,1,""),"")</f>
        <v/>
      </c>
      <c r="AA1330" t="str">
        <f>IF(ISNUMBER(FIND("arbeid",Methode_Keuze)),"",IF(ISNUMBER(FIND("arbeid",Methode_Keuze)),"",IF(Tb_Activiteiten[[#This Row],[Loonkosten]]=1,Tb_Activiteiten[[#Headers],[Loonkosten]],"")))</f>
        <v/>
      </c>
      <c r="AB1330" t="str">
        <f>IF(ISNUMBER(FIND("arbeid",Methode_Keuze)),"",IF(ISNUMBER(FIND("arbeid",Methode_Keuze)),"",IF(Tb_Activiteiten[[#This Row],[Eigen arbeid]]=1,Tb_Activiteiten[[#Headers],[Eigen arbeid]],"")))</f>
        <v/>
      </c>
      <c r="AC1330" t="str">
        <f>IF(ISNUMBER(FIND("arbeid",Methode_Keuze)),"",IF(ISNUMBER(FIND("arbeid",Methode_Keuze)),"",IF(Tb_Activiteiten[[#This Row],[Projectmedewerker]]=1,Tb_Activiteiten[[#Headers],[Projectmedewerker]],"")))</f>
        <v/>
      </c>
      <c r="AD1330" t="str">
        <f>IF(ISNUMBER(FIND("arbeid",Methode_Keuze)),"",IF(ISNUMBER(FIND("arbeid",Methode_Keuze)),"",IF(Tb_Activiteiten[[#This Row],[Landbouwer]]=1,Tb_Activiteiten[[#Headers],[Landbouwer]],"")))</f>
        <v/>
      </c>
      <c r="AE1330" t="str">
        <f>IF(ISNUMBER(FIND("arbeid",Methode_Keuze)),"",IF(ISNUMBER(FIND("arbeid",Methode_Keuze)),"",IF(Tb_Activiteiten[[#This Row],[Adviseur]]=1,Tb_Activiteiten[[#Headers],[Adviseur]],"")))</f>
        <v/>
      </c>
      <c r="AF1330" t="str">
        <f>IF(ISNUMBER(FIND("arbeid",Methode_Keuze)),"",IF(ISNUMBER(FIND("arbeid",Methode_Keuze)),"",IF(Tb_Activiteiten[[#This Row],[Projectleider/Expert]]=1,Tb_Activiteiten[[#Headers],[Projectleider/Expert]],"")))</f>
        <v/>
      </c>
      <c r="AG1330" t="str">
        <f>IF(ISNUMBER(FIND("arbeid",Methode_Keuze)),"",IF(ISNUMBER(FIND("arbeid",Methode_Keuze)),"",IF(Tb_Activiteiten[[#This Row],[Arbeidskosten]]=1,Tb_Activiteiten[[#Headers],[Arbeidskosten]],"")))</f>
        <v/>
      </c>
      <c r="AH1330" t="str">
        <f>IF(ISNUMBER(FIND("arbeid",Methode_Keuze)),"",IF(ISNUMBER(FIND("arbeid",Methode_Keuze)),"",IF(Tb_Activiteiten[[#This Row],[Arbeidskosten op basis van IKS]]=1,Tb_Activiteiten[[#Headers],[Arbeidskosten op basis van IKS]],"")))</f>
        <v/>
      </c>
      <c r="AI1330" t="str">
        <f>IF(ISNUMBER(FIND("overige",Methode_Keuze)),"",IF(Tb_Activiteiten[[#This Row],[Kosten derden exclusief btw]]=1,Tb_Activiteiten[[#Headers],[Kosten derden exclusief btw]],""))</f>
        <v/>
      </c>
      <c r="AJ1330" t="str">
        <f>IF(ISNUMBER(FIND("overige",Methode_Keuze)),"",IF(Tb_Activiteiten[[#This Row],[Niet verrekenbare btw]]=1,Tb_Activiteiten[[#Headers],[Niet verrekenbare btw]],""))</f>
        <v/>
      </c>
      <c r="AK1330" t="str">
        <f>IF(ISNUMBER(FIND("overige",Methode_Keuze)),"",IF(Tb_Activiteiten[[#This Row],[Grondkosten]]=1,Tb_Activiteiten[[#Headers],[Grondkosten]],""))</f>
        <v/>
      </c>
      <c r="AL1330" t="str">
        <f>IF(ISNUMBER(FIND("overige",Methode_Keuze)),"",IF(Tb_Activiteiten[[#This Row],[Bijdrage in natura (overige)]]=1,Tb_Activiteiten[[#Headers],[Bijdrage in natura (overige)]],""))</f>
        <v/>
      </c>
      <c r="AM1330" t="str">
        <f>IF(ISNUMBER(FIND("overige",Methode_Keuze)),"",IF(Tb_Activiteiten[[#This Row],[Bijdrage in natura (vrijwilligers)]]=1,Tb_Activiteiten[[#Headers],[Bijdrage in natura (vrijwilligers)]],""))</f>
        <v/>
      </c>
      <c r="AN1330" t="str">
        <f>IF(ISNUMBER(FIND("overige",Methode_Keuze)),"",IF(Tb_Activiteiten[[#This Row],[Afschrijvingskosten]]=1,Tb_Activiteiten[[#Headers],[Afschrijvingskosten]],""))</f>
        <v/>
      </c>
    </row>
    <row r="1331" spans="12:40" x14ac:dyDescent="0.25">
      <c r="L1331" s="71"/>
      <c r="N1331" t="str">
        <f>IFERROR(IF(VLOOKUP(Tb_Activiteiten[[#This Row],[Openstelling]],Tb_Openstelling[],2,0)=1,1,""),"")</f>
        <v/>
      </c>
      <c r="AA1331" t="str">
        <f>IF(ISNUMBER(FIND("arbeid",Methode_Keuze)),"",IF(ISNUMBER(FIND("arbeid",Methode_Keuze)),"",IF(Tb_Activiteiten[[#This Row],[Loonkosten]]=1,Tb_Activiteiten[[#Headers],[Loonkosten]],"")))</f>
        <v/>
      </c>
      <c r="AB1331" t="str">
        <f>IF(ISNUMBER(FIND("arbeid",Methode_Keuze)),"",IF(ISNUMBER(FIND("arbeid",Methode_Keuze)),"",IF(Tb_Activiteiten[[#This Row],[Eigen arbeid]]=1,Tb_Activiteiten[[#Headers],[Eigen arbeid]],"")))</f>
        <v/>
      </c>
      <c r="AC1331" t="str">
        <f>IF(ISNUMBER(FIND("arbeid",Methode_Keuze)),"",IF(ISNUMBER(FIND("arbeid",Methode_Keuze)),"",IF(Tb_Activiteiten[[#This Row],[Projectmedewerker]]=1,Tb_Activiteiten[[#Headers],[Projectmedewerker]],"")))</f>
        <v/>
      </c>
      <c r="AD1331" t="str">
        <f>IF(ISNUMBER(FIND("arbeid",Methode_Keuze)),"",IF(ISNUMBER(FIND("arbeid",Methode_Keuze)),"",IF(Tb_Activiteiten[[#This Row],[Landbouwer]]=1,Tb_Activiteiten[[#Headers],[Landbouwer]],"")))</f>
        <v/>
      </c>
      <c r="AE1331" t="str">
        <f>IF(ISNUMBER(FIND("arbeid",Methode_Keuze)),"",IF(ISNUMBER(FIND("arbeid",Methode_Keuze)),"",IF(Tb_Activiteiten[[#This Row],[Adviseur]]=1,Tb_Activiteiten[[#Headers],[Adviseur]],"")))</f>
        <v/>
      </c>
      <c r="AF1331" t="str">
        <f>IF(ISNUMBER(FIND("arbeid",Methode_Keuze)),"",IF(ISNUMBER(FIND("arbeid",Methode_Keuze)),"",IF(Tb_Activiteiten[[#This Row],[Projectleider/Expert]]=1,Tb_Activiteiten[[#Headers],[Projectleider/Expert]],"")))</f>
        <v/>
      </c>
      <c r="AG1331" t="str">
        <f>IF(ISNUMBER(FIND("arbeid",Methode_Keuze)),"",IF(ISNUMBER(FIND("arbeid",Methode_Keuze)),"",IF(Tb_Activiteiten[[#This Row],[Arbeidskosten]]=1,Tb_Activiteiten[[#Headers],[Arbeidskosten]],"")))</f>
        <v/>
      </c>
      <c r="AH1331" t="str">
        <f>IF(ISNUMBER(FIND("arbeid",Methode_Keuze)),"",IF(ISNUMBER(FIND("arbeid",Methode_Keuze)),"",IF(Tb_Activiteiten[[#This Row],[Arbeidskosten op basis van IKS]]=1,Tb_Activiteiten[[#Headers],[Arbeidskosten op basis van IKS]],"")))</f>
        <v/>
      </c>
      <c r="AI1331" t="str">
        <f>IF(ISNUMBER(FIND("overige",Methode_Keuze)),"",IF(Tb_Activiteiten[[#This Row],[Kosten derden exclusief btw]]=1,Tb_Activiteiten[[#Headers],[Kosten derden exclusief btw]],""))</f>
        <v/>
      </c>
      <c r="AJ1331" t="str">
        <f>IF(ISNUMBER(FIND("overige",Methode_Keuze)),"",IF(Tb_Activiteiten[[#This Row],[Niet verrekenbare btw]]=1,Tb_Activiteiten[[#Headers],[Niet verrekenbare btw]],""))</f>
        <v/>
      </c>
      <c r="AK1331" t="str">
        <f>IF(ISNUMBER(FIND("overige",Methode_Keuze)),"",IF(Tb_Activiteiten[[#This Row],[Grondkosten]]=1,Tb_Activiteiten[[#Headers],[Grondkosten]],""))</f>
        <v/>
      </c>
      <c r="AL1331" t="str">
        <f>IF(ISNUMBER(FIND("overige",Methode_Keuze)),"",IF(Tb_Activiteiten[[#This Row],[Bijdrage in natura (overige)]]=1,Tb_Activiteiten[[#Headers],[Bijdrage in natura (overige)]],""))</f>
        <v/>
      </c>
      <c r="AM1331" t="str">
        <f>IF(ISNUMBER(FIND("overige",Methode_Keuze)),"",IF(Tb_Activiteiten[[#This Row],[Bijdrage in natura (vrijwilligers)]]=1,Tb_Activiteiten[[#Headers],[Bijdrage in natura (vrijwilligers)]],""))</f>
        <v/>
      </c>
      <c r="AN1331" t="str">
        <f>IF(ISNUMBER(FIND("overige",Methode_Keuze)),"",IF(Tb_Activiteiten[[#This Row],[Afschrijvingskosten]]=1,Tb_Activiteiten[[#Headers],[Afschrijvingskosten]],""))</f>
        <v/>
      </c>
    </row>
    <row r="1332" spans="12:40" x14ac:dyDescent="0.25">
      <c r="L1332" s="71"/>
      <c r="N1332" t="str">
        <f>IFERROR(IF(VLOOKUP(Tb_Activiteiten[[#This Row],[Openstelling]],Tb_Openstelling[],2,0)=1,1,""),"")</f>
        <v/>
      </c>
      <c r="AA1332" t="str">
        <f>IF(ISNUMBER(FIND("arbeid",Methode_Keuze)),"",IF(ISNUMBER(FIND("arbeid",Methode_Keuze)),"",IF(Tb_Activiteiten[[#This Row],[Loonkosten]]=1,Tb_Activiteiten[[#Headers],[Loonkosten]],"")))</f>
        <v/>
      </c>
      <c r="AB1332" t="str">
        <f>IF(ISNUMBER(FIND("arbeid",Methode_Keuze)),"",IF(ISNUMBER(FIND("arbeid",Methode_Keuze)),"",IF(Tb_Activiteiten[[#This Row],[Eigen arbeid]]=1,Tb_Activiteiten[[#Headers],[Eigen arbeid]],"")))</f>
        <v/>
      </c>
      <c r="AC1332" t="str">
        <f>IF(ISNUMBER(FIND("arbeid",Methode_Keuze)),"",IF(ISNUMBER(FIND("arbeid",Methode_Keuze)),"",IF(Tb_Activiteiten[[#This Row],[Projectmedewerker]]=1,Tb_Activiteiten[[#Headers],[Projectmedewerker]],"")))</f>
        <v/>
      </c>
      <c r="AD1332" t="str">
        <f>IF(ISNUMBER(FIND("arbeid",Methode_Keuze)),"",IF(ISNUMBER(FIND("arbeid",Methode_Keuze)),"",IF(Tb_Activiteiten[[#This Row],[Landbouwer]]=1,Tb_Activiteiten[[#Headers],[Landbouwer]],"")))</f>
        <v/>
      </c>
      <c r="AE1332" t="str">
        <f>IF(ISNUMBER(FIND("arbeid",Methode_Keuze)),"",IF(ISNUMBER(FIND("arbeid",Methode_Keuze)),"",IF(Tb_Activiteiten[[#This Row],[Adviseur]]=1,Tb_Activiteiten[[#Headers],[Adviseur]],"")))</f>
        <v/>
      </c>
      <c r="AF1332" t="str">
        <f>IF(ISNUMBER(FIND("arbeid",Methode_Keuze)),"",IF(ISNUMBER(FIND("arbeid",Methode_Keuze)),"",IF(Tb_Activiteiten[[#This Row],[Projectleider/Expert]]=1,Tb_Activiteiten[[#Headers],[Projectleider/Expert]],"")))</f>
        <v/>
      </c>
      <c r="AG1332" t="str">
        <f>IF(ISNUMBER(FIND("arbeid",Methode_Keuze)),"",IF(ISNUMBER(FIND("arbeid",Methode_Keuze)),"",IF(Tb_Activiteiten[[#This Row],[Arbeidskosten]]=1,Tb_Activiteiten[[#Headers],[Arbeidskosten]],"")))</f>
        <v/>
      </c>
      <c r="AH1332" t="str">
        <f>IF(ISNUMBER(FIND("arbeid",Methode_Keuze)),"",IF(ISNUMBER(FIND("arbeid",Methode_Keuze)),"",IF(Tb_Activiteiten[[#This Row],[Arbeidskosten op basis van IKS]]=1,Tb_Activiteiten[[#Headers],[Arbeidskosten op basis van IKS]],"")))</f>
        <v/>
      </c>
      <c r="AI1332" t="str">
        <f>IF(ISNUMBER(FIND("overige",Methode_Keuze)),"",IF(Tb_Activiteiten[[#This Row],[Kosten derden exclusief btw]]=1,Tb_Activiteiten[[#Headers],[Kosten derden exclusief btw]],""))</f>
        <v/>
      </c>
      <c r="AJ1332" t="str">
        <f>IF(ISNUMBER(FIND("overige",Methode_Keuze)),"",IF(Tb_Activiteiten[[#This Row],[Niet verrekenbare btw]]=1,Tb_Activiteiten[[#Headers],[Niet verrekenbare btw]],""))</f>
        <v/>
      </c>
      <c r="AK1332" t="str">
        <f>IF(ISNUMBER(FIND("overige",Methode_Keuze)),"",IF(Tb_Activiteiten[[#This Row],[Grondkosten]]=1,Tb_Activiteiten[[#Headers],[Grondkosten]],""))</f>
        <v/>
      </c>
      <c r="AL1332" t="str">
        <f>IF(ISNUMBER(FIND("overige",Methode_Keuze)),"",IF(Tb_Activiteiten[[#This Row],[Bijdrage in natura (overige)]]=1,Tb_Activiteiten[[#Headers],[Bijdrage in natura (overige)]],""))</f>
        <v/>
      </c>
      <c r="AM1332" t="str">
        <f>IF(ISNUMBER(FIND("overige",Methode_Keuze)),"",IF(Tb_Activiteiten[[#This Row],[Bijdrage in natura (vrijwilligers)]]=1,Tb_Activiteiten[[#Headers],[Bijdrage in natura (vrijwilligers)]],""))</f>
        <v/>
      </c>
      <c r="AN1332" t="str">
        <f>IF(ISNUMBER(FIND("overige",Methode_Keuze)),"",IF(Tb_Activiteiten[[#This Row],[Afschrijvingskosten]]=1,Tb_Activiteiten[[#Headers],[Afschrijvingskosten]],""))</f>
        <v/>
      </c>
    </row>
    <row r="1333" spans="12:40" x14ac:dyDescent="0.25">
      <c r="L1333" s="71"/>
      <c r="N1333" t="str">
        <f>IFERROR(IF(VLOOKUP(Tb_Activiteiten[[#This Row],[Openstelling]],Tb_Openstelling[],2,0)=1,1,""),"")</f>
        <v/>
      </c>
      <c r="AA1333" t="str">
        <f>IF(ISNUMBER(FIND("arbeid",Methode_Keuze)),"",IF(ISNUMBER(FIND("arbeid",Methode_Keuze)),"",IF(Tb_Activiteiten[[#This Row],[Loonkosten]]=1,Tb_Activiteiten[[#Headers],[Loonkosten]],"")))</f>
        <v/>
      </c>
      <c r="AB1333" t="str">
        <f>IF(ISNUMBER(FIND("arbeid",Methode_Keuze)),"",IF(ISNUMBER(FIND("arbeid",Methode_Keuze)),"",IF(Tb_Activiteiten[[#This Row],[Eigen arbeid]]=1,Tb_Activiteiten[[#Headers],[Eigen arbeid]],"")))</f>
        <v/>
      </c>
      <c r="AC1333" t="str">
        <f>IF(ISNUMBER(FIND("arbeid",Methode_Keuze)),"",IF(ISNUMBER(FIND("arbeid",Methode_Keuze)),"",IF(Tb_Activiteiten[[#This Row],[Projectmedewerker]]=1,Tb_Activiteiten[[#Headers],[Projectmedewerker]],"")))</f>
        <v/>
      </c>
      <c r="AD1333" t="str">
        <f>IF(ISNUMBER(FIND("arbeid",Methode_Keuze)),"",IF(ISNUMBER(FIND("arbeid",Methode_Keuze)),"",IF(Tb_Activiteiten[[#This Row],[Landbouwer]]=1,Tb_Activiteiten[[#Headers],[Landbouwer]],"")))</f>
        <v/>
      </c>
      <c r="AE1333" t="str">
        <f>IF(ISNUMBER(FIND("arbeid",Methode_Keuze)),"",IF(ISNUMBER(FIND("arbeid",Methode_Keuze)),"",IF(Tb_Activiteiten[[#This Row],[Adviseur]]=1,Tb_Activiteiten[[#Headers],[Adviseur]],"")))</f>
        <v/>
      </c>
      <c r="AF1333" t="str">
        <f>IF(ISNUMBER(FIND("arbeid",Methode_Keuze)),"",IF(ISNUMBER(FIND("arbeid",Methode_Keuze)),"",IF(Tb_Activiteiten[[#This Row],[Projectleider/Expert]]=1,Tb_Activiteiten[[#Headers],[Projectleider/Expert]],"")))</f>
        <v/>
      </c>
      <c r="AG1333" t="str">
        <f>IF(ISNUMBER(FIND("arbeid",Methode_Keuze)),"",IF(ISNUMBER(FIND("arbeid",Methode_Keuze)),"",IF(Tb_Activiteiten[[#This Row],[Arbeidskosten]]=1,Tb_Activiteiten[[#Headers],[Arbeidskosten]],"")))</f>
        <v/>
      </c>
      <c r="AH1333" t="str">
        <f>IF(ISNUMBER(FIND("arbeid",Methode_Keuze)),"",IF(ISNUMBER(FIND("arbeid",Methode_Keuze)),"",IF(Tb_Activiteiten[[#This Row],[Arbeidskosten op basis van IKS]]=1,Tb_Activiteiten[[#Headers],[Arbeidskosten op basis van IKS]],"")))</f>
        <v/>
      </c>
      <c r="AI1333" t="str">
        <f>IF(ISNUMBER(FIND("overige",Methode_Keuze)),"",IF(Tb_Activiteiten[[#This Row],[Kosten derden exclusief btw]]=1,Tb_Activiteiten[[#Headers],[Kosten derden exclusief btw]],""))</f>
        <v/>
      </c>
      <c r="AJ1333" t="str">
        <f>IF(ISNUMBER(FIND("overige",Methode_Keuze)),"",IF(Tb_Activiteiten[[#This Row],[Niet verrekenbare btw]]=1,Tb_Activiteiten[[#Headers],[Niet verrekenbare btw]],""))</f>
        <v/>
      </c>
      <c r="AK1333" t="str">
        <f>IF(ISNUMBER(FIND("overige",Methode_Keuze)),"",IF(Tb_Activiteiten[[#This Row],[Grondkosten]]=1,Tb_Activiteiten[[#Headers],[Grondkosten]],""))</f>
        <v/>
      </c>
      <c r="AL1333" t="str">
        <f>IF(ISNUMBER(FIND("overige",Methode_Keuze)),"",IF(Tb_Activiteiten[[#This Row],[Bijdrage in natura (overige)]]=1,Tb_Activiteiten[[#Headers],[Bijdrage in natura (overige)]],""))</f>
        <v/>
      </c>
      <c r="AM1333" t="str">
        <f>IF(ISNUMBER(FIND("overige",Methode_Keuze)),"",IF(Tb_Activiteiten[[#This Row],[Bijdrage in natura (vrijwilligers)]]=1,Tb_Activiteiten[[#Headers],[Bijdrage in natura (vrijwilligers)]],""))</f>
        <v/>
      </c>
      <c r="AN1333" t="str">
        <f>IF(ISNUMBER(FIND("overige",Methode_Keuze)),"",IF(Tb_Activiteiten[[#This Row],[Afschrijvingskosten]]=1,Tb_Activiteiten[[#Headers],[Afschrijvingskosten]],""))</f>
        <v/>
      </c>
    </row>
    <row r="1334" spans="12:40" x14ac:dyDescent="0.25">
      <c r="L1334" s="71"/>
      <c r="N1334" t="str">
        <f>IFERROR(IF(VLOOKUP(Tb_Activiteiten[[#This Row],[Openstelling]],Tb_Openstelling[],2,0)=1,1,""),"")</f>
        <v/>
      </c>
      <c r="AA1334" t="str">
        <f>IF(ISNUMBER(FIND("arbeid",Methode_Keuze)),"",IF(ISNUMBER(FIND("arbeid",Methode_Keuze)),"",IF(Tb_Activiteiten[[#This Row],[Loonkosten]]=1,Tb_Activiteiten[[#Headers],[Loonkosten]],"")))</f>
        <v/>
      </c>
      <c r="AB1334" t="str">
        <f>IF(ISNUMBER(FIND("arbeid",Methode_Keuze)),"",IF(ISNUMBER(FIND("arbeid",Methode_Keuze)),"",IF(Tb_Activiteiten[[#This Row],[Eigen arbeid]]=1,Tb_Activiteiten[[#Headers],[Eigen arbeid]],"")))</f>
        <v/>
      </c>
      <c r="AC1334" t="str">
        <f>IF(ISNUMBER(FIND("arbeid",Methode_Keuze)),"",IF(ISNUMBER(FIND("arbeid",Methode_Keuze)),"",IF(Tb_Activiteiten[[#This Row],[Projectmedewerker]]=1,Tb_Activiteiten[[#Headers],[Projectmedewerker]],"")))</f>
        <v/>
      </c>
      <c r="AD1334" t="str">
        <f>IF(ISNUMBER(FIND("arbeid",Methode_Keuze)),"",IF(ISNUMBER(FIND("arbeid",Methode_Keuze)),"",IF(Tb_Activiteiten[[#This Row],[Landbouwer]]=1,Tb_Activiteiten[[#Headers],[Landbouwer]],"")))</f>
        <v/>
      </c>
      <c r="AE1334" t="str">
        <f>IF(ISNUMBER(FIND("arbeid",Methode_Keuze)),"",IF(ISNUMBER(FIND("arbeid",Methode_Keuze)),"",IF(Tb_Activiteiten[[#This Row],[Adviseur]]=1,Tb_Activiteiten[[#Headers],[Adviseur]],"")))</f>
        <v/>
      </c>
      <c r="AF1334" t="str">
        <f>IF(ISNUMBER(FIND("arbeid",Methode_Keuze)),"",IF(ISNUMBER(FIND("arbeid",Methode_Keuze)),"",IF(Tb_Activiteiten[[#This Row],[Projectleider/Expert]]=1,Tb_Activiteiten[[#Headers],[Projectleider/Expert]],"")))</f>
        <v/>
      </c>
      <c r="AG1334" t="str">
        <f>IF(ISNUMBER(FIND("arbeid",Methode_Keuze)),"",IF(ISNUMBER(FIND("arbeid",Methode_Keuze)),"",IF(Tb_Activiteiten[[#This Row],[Arbeidskosten]]=1,Tb_Activiteiten[[#Headers],[Arbeidskosten]],"")))</f>
        <v/>
      </c>
      <c r="AH1334" t="str">
        <f>IF(ISNUMBER(FIND("arbeid",Methode_Keuze)),"",IF(ISNUMBER(FIND("arbeid",Methode_Keuze)),"",IF(Tb_Activiteiten[[#This Row],[Arbeidskosten op basis van IKS]]=1,Tb_Activiteiten[[#Headers],[Arbeidskosten op basis van IKS]],"")))</f>
        <v/>
      </c>
      <c r="AI1334" t="str">
        <f>IF(ISNUMBER(FIND("overige",Methode_Keuze)),"",IF(Tb_Activiteiten[[#This Row],[Kosten derden exclusief btw]]=1,Tb_Activiteiten[[#Headers],[Kosten derden exclusief btw]],""))</f>
        <v/>
      </c>
      <c r="AJ1334" t="str">
        <f>IF(ISNUMBER(FIND("overige",Methode_Keuze)),"",IF(Tb_Activiteiten[[#This Row],[Niet verrekenbare btw]]=1,Tb_Activiteiten[[#Headers],[Niet verrekenbare btw]],""))</f>
        <v/>
      </c>
      <c r="AK1334" t="str">
        <f>IF(ISNUMBER(FIND("overige",Methode_Keuze)),"",IF(Tb_Activiteiten[[#This Row],[Grondkosten]]=1,Tb_Activiteiten[[#Headers],[Grondkosten]],""))</f>
        <v/>
      </c>
      <c r="AL1334" t="str">
        <f>IF(ISNUMBER(FIND("overige",Methode_Keuze)),"",IF(Tb_Activiteiten[[#This Row],[Bijdrage in natura (overige)]]=1,Tb_Activiteiten[[#Headers],[Bijdrage in natura (overige)]],""))</f>
        <v/>
      </c>
      <c r="AM1334" t="str">
        <f>IF(ISNUMBER(FIND("overige",Methode_Keuze)),"",IF(Tb_Activiteiten[[#This Row],[Bijdrage in natura (vrijwilligers)]]=1,Tb_Activiteiten[[#Headers],[Bijdrage in natura (vrijwilligers)]],""))</f>
        <v/>
      </c>
      <c r="AN1334" t="str">
        <f>IF(ISNUMBER(FIND("overige",Methode_Keuze)),"",IF(Tb_Activiteiten[[#This Row],[Afschrijvingskosten]]=1,Tb_Activiteiten[[#Headers],[Afschrijvingskosten]],""))</f>
        <v/>
      </c>
    </row>
    <row r="1335" spans="12:40" x14ac:dyDescent="0.25">
      <c r="L1335" s="71"/>
      <c r="N1335" t="str">
        <f>IFERROR(IF(VLOOKUP(Tb_Activiteiten[[#This Row],[Openstelling]],Tb_Openstelling[],2,0)=1,1,""),"")</f>
        <v/>
      </c>
      <c r="AA1335" t="str">
        <f>IF(ISNUMBER(FIND("arbeid",Methode_Keuze)),"",IF(ISNUMBER(FIND("arbeid",Methode_Keuze)),"",IF(Tb_Activiteiten[[#This Row],[Loonkosten]]=1,Tb_Activiteiten[[#Headers],[Loonkosten]],"")))</f>
        <v/>
      </c>
      <c r="AB1335" t="str">
        <f>IF(ISNUMBER(FIND("arbeid",Methode_Keuze)),"",IF(ISNUMBER(FIND("arbeid",Methode_Keuze)),"",IF(Tb_Activiteiten[[#This Row],[Eigen arbeid]]=1,Tb_Activiteiten[[#Headers],[Eigen arbeid]],"")))</f>
        <v/>
      </c>
      <c r="AC1335" t="str">
        <f>IF(ISNUMBER(FIND("arbeid",Methode_Keuze)),"",IF(ISNUMBER(FIND("arbeid",Methode_Keuze)),"",IF(Tb_Activiteiten[[#This Row],[Projectmedewerker]]=1,Tb_Activiteiten[[#Headers],[Projectmedewerker]],"")))</f>
        <v/>
      </c>
      <c r="AD1335" t="str">
        <f>IF(ISNUMBER(FIND("arbeid",Methode_Keuze)),"",IF(ISNUMBER(FIND("arbeid",Methode_Keuze)),"",IF(Tb_Activiteiten[[#This Row],[Landbouwer]]=1,Tb_Activiteiten[[#Headers],[Landbouwer]],"")))</f>
        <v/>
      </c>
      <c r="AE1335" t="str">
        <f>IF(ISNUMBER(FIND("arbeid",Methode_Keuze)),"",IF(ISNUMBER(FIND("arbeid",Methode_Keuze)),"",IF(Tb_Activiteiten[[#This Row],[Adviseur]]=1,Tb_Activiteiten[[#Headers],[Adviseur]],"")))</f>
        <v/>
      </c>
      <c r="AF1335" t="str">
        <f>IF(ISNUMBER(FIND("arbeid",Methode_Keuze)),"",IF(ISNUMBER(FIND("arbeid",Methode_Keuze)),"",IF(Tb_Activiteiten[[#This Row],[Projectleider/Expert]]=1,Tb_Activiteiten[[#Headers],[Projectleider/Expert]],"")))</f>
        <v/>
      </c>
      <c r="AG1335" t="str">
        <f>IF(ISNUMBER(FIND("arbeid",Methode_Keuze)),"",IF(ISNUMBER(FIND("arbeid",Methode_Keuze)),"",IF(Tb_Activiteiten[[#This Row],[Arbeidskosten]]=1,Tb_Activiteiten[[#Headers],[Arbeidskosten]],"")))</f>
        <v/>
      </c>
      <c r="AH1335" t="str">
        <f>IF(ISNUMBER(FIND("arbeid",Methode_Keuze)),"",IF(ISNUMBER(FIND("arbeid",Methode_Keuze)),"",IF(Tb_Activiteiten[[#This Row],[Arbeidskosten op basis van IKS]]=1,Tb_Activiteiten[[#Headers],[Arbeidskosten op basis van IKS]],"")))</f>
        <v/>
      </c>
      <c r="AI1335" t="str">
        <f>IF(ISNUMBER(FIND("overige",Methode_Keuze)),"",IF(Tb_Activiteiten[[#This Row],[Kosten derden exclusief btw]]=1,Tb_Activiteiten[[#Headers],[Kosten derden exclusief btw]],""))</f>
        <v/>
      </c>
      <c r="AJ1335" t="str">
        <f>IF(ISNUMBER(FIND("overige",Methode_Keuze)),"",IF(Tb_Activiteiten[[#This Row],[Niet verrekenbare btw]]=1,Tb_Activiteiten[[#Headers],[Niet verrekenbare btw]],""))</f>
        <v/>
      </c>
      <c r="AK1335" t="str">
        <f>IF(ISNUMBER(FIND("overige",Methode_Keuze)),"",IF(Tb_Activiteiten[[#This Row],[Grondkosten]]=1,Tb_Activiteiten[[#Headers],[Grondkosten]],""))</f>
        <v/>
      </c>
      <c r="AL1335" t="str">
        <f>IF(ISNUMBER(FIND("overige",Methode_Keuze)),"",IF(Tb_Activiteiten[[#This Row],[Bijdrage in natura (overige)]]=1,Tb_Activiteiten[[#Headers],[Bijdrage in natura (overige)]],""))</f>
        <v/>
      </c>
      <c r="AM1335" t="str">
        <f>IF(ISNUMBER(FIND("overige",Methode_Keuze)),"",IF(Tb_Activiteiten[[#This Row],[Bijdrage in natura (vrijwilligers)]]=1,Tb_Activiteiten[[#Headers],[Bijdrage in natura (vrijwilligers)]],""))</f>
        <v/>
      </c>
      <c r="AN1335" t="str">
        <f>IF(ISNUMBER(FIND("overige",Methode_Keuze)),"",IF(Tb_Activiteiten[[#This Row],[Afschrijvingskosten]]=1,Tb_Activiteiten[[#Headers],[Afschrijvingskosten]],""))</f>
        <v/>
      </c>
    </row>
    <row r="1336" spans="12:40" x14ac:dyDescent="0.25">
      <c r="L1336" s="71"/>
      <c r="N1336" t="str">
        <f>IFERROR(IF(VLOOKUP(Tb_Activiteiten[[#This Row],[Openstelling]],Tb_Openstelling[],2,0)=1,1,""),"")</f>
        <v/>
      </c>
      <c r="AA1336" t="str">
        <f>IF(ISNUMBER(FIND("arbeid",Methode_Keuze)),"",IF(ISNUMBER(FIND("arbeid",Methode_Keuze)),"",IF(Tb_Activiteiten[[#This Row],[Loonkosten]]=1,Tb_Activiteiten[[#Headers],[Loonkosten]],"")))</f>
        <v/>
      </c>
      <c r="AB1336" t="str">
        <f>IF(ISNUMBER(FIND("arbeid",Methode_Keuze)),"",IF(ISNUMBER(FIND("arbeid",Methode_Keuze)),"",IF(Tb_Activiteiten[[#This Row],[Eigen arbeid]]=1,Tb_Activiteiten[[#Headers],[Eigen arbeid]],"")))</f>
        <v/>
      </c>
      <c r="AC1336" t="str">
        <f>IF(ISNUMBER(FIND("arbeid",Methode_Keuze)),"",IF(ISNUMBER(FIND("arbeid",Methode_Keuze)),"",IF(Tb_Activiteiten[[#This Row],[Projectmedewerker]]=1,Tb_Activiteiten[[#Headers],[Projectmedewerker]],"")))</f>
        <v/>
      </c>
      <c r="AD1336" t="str">
        <f>IF(ISNUMBER(FIND("arbeid",Methode_Keuze)),"",IF(ISNUMBER(FIND("arbeid",Methode_Keuze)),"",IF(Tb_Activiteiten[[#This Row],[Landbouwer]]=1,Tb_Activiteiten[[#Headers],[Landbouwer]],"")))</f>
        <v/>
      </c>
      <c r="AE1336" t="str">
        <f>IF(ISNUMBER(FIND("arbeid",Methode_Keuze)),"",IF(ISNUMBER(FIND("arbeid",Methode_Keuze)),"",IF(Tb_Activiteiten[[#This Row],[Adviseur]]=1,Tb_Activiteiten[[#Headers],[Adviseur]],"")))</f>
        <v/>
      </c>
      <c r="AF1336" t="str">
        <f>IF(ISNUMBER(FIND("arbeid",Methode_Keuze)),"",IF(ISNUMBER(FIND("arbeid",Methode_Keuze)),"",IF(Tb_Activiteiten[[#This Row],[Projectleider/Expert]]=1,Tb_Activiteiten[[#Headers],[Projectleider/Expert]],"")))</f>
        <v/>
      </c>
      <c r="AG1336" t="str">
        <f>IF(ISNUMBER(FIND("arbeid",Methode_Keuze)),"",IF(ISNUMBER(FIND("arbeid",Methode_Keuze)),"",IF(Tb_Activiteiten[[#This Row],[Arbeidskosten]]=1,Tb_Activiteiten[[#Headers],[Arbeidskosten]],"")))</f>
        <v/>
      </c>
      <c r="AH1336" t="str">
        <f>IF(ISNUMBER(FIND("arbeid",Methode_Keuze)),"",IF(ISNUMBER(FIND("arbeid",Methode_Keuze)),"",IF(Tb_Activiteiten[[#This Row],[Arbeidskosten op basis van IKS]]=1,Tb_Activiteiten[[#Headers],[Arbeidskosten op basis van IKS]],"")))</f>
        <v/>
      </c>
      <c r="AI1336" t="str">
        <f>IF(ISNUMBER(FIND("overige",Methode_Keuze)),"",IF(Tb_Activiteiten[[#This Row],[Kosten derden exclusief btw]]=1,Tb_Activiteiten[[#Headers],[Kosten derden exclusief btw]],""))</f>
        <v/>
      </c>
      <c r="AJ1336" t="str">
        <f>IF(ISNUMBER(FIND("overige",Methode_Keuze)),"",IF(Tb_Activiteiten[[#This Row],[Niet verrekenbare btw]]=1,Tb_Activiteiten[[#Headers],[Niet verrekenbare btw]],""))</f>
        <v/>
      </c>
      <c r="AK1336" t="str">
        <f>IF(ISNUMBER(FIND("overige",Methode_Keuze)),"",IF(Tb_Activiteiten[[#This Row],[Grondkosten]]=1,Tb_Activiteiten[[#Headers],[Grondkosten]],""))</f>
        <v/>
      </c>
      <c r="AL1336" t="str">
        <f>IF(ISNUMBER(FIND("overige",Methode_Keuze)),"",IF(Tb_Activiteiten[[#This Row],[Bijdrage in natura (overige)]]=1,Tb_Activiteiten[[#Headers],[Bijdrage in natura (overige)]],""))</f>
        <v/>
      </c>
      <c r="AM1336" t="str">
        <f>IF(ISNUMBER(FIND("overige",Methode_Keuze)),"",IF(Tb_Activiteiten[[#This Row],[Bijdrage in natura (vrijwilligers)]]=1,Tb_Activiteiten[[#Headers],[Bijdrage in natura (vrijwilligers)]],""))</f>
        <v/>
      </c>
      <c r="AN1336" t="str">
        <f>IF(ISNUMBER(FIND("overige",Methode_Keuze)),"",IF(Tb_Activiteiten[[#This Row],[Afschrijvingskosten]]=1,Tb_Activiteiten[[#Headers],[Afschrijvingskosten]],""))</f>
        <v/>
      </c>
    </row>
    <row r="1337" spans="12:40" x14ac:dyDescent="0.25">
      <c r="L1337" s="71"/>
      <c r="N1337" t="str">
        <f>IFERROR(IF(VLOOKUP(Tb_Activiteiten[[#This Row],[Openstelling]],Tb_Openstelling[],2,0)=1,1,""),"")</f>
        <v/>
      </c>
      <c r="AA1337" t="str">
        <f>IF(ISNUMBER(FIND("arbeid",Methode_Keuze)),"",IF(ISNUMBER(FIND("arbeid",Methode_Keuze)),"",IF(Tb_Activiteiten[[#This Row],[Loonkosten]]=1,Tb_Activiteiten[[#Headers],[Loonkosten]],"")))</f>
        <v/>
      </c>
      <c r="AB1337" t="str">
        <f>IF(ISNUMBER(FIND("arbeid",Methode_Keuze)),"",IF(ISNUMBER(FIND("arbeid",Methode_Keuze)),"",IF(Tb_Activiteiten[[#This Row],[Eigen arbeid]]=1,Tb_Activiteiten[[#Headers],[Eigen arbeid]],"")))</f>
        <v/>
      </c>
      <c r="AC1337" t="str">
        <f>IF(ISNUMBER(FIND("arbeid",Methode_Keuze)),"",IF(ISNUMBER(FIND("arbeid",Methode_Keuze)),"",IF(Tb_Activiteiten[[#This Row],[Projectmedewerker]]=1,Tb_Activiteiten[[#Headers],[Projectmedewerker]],"")))</f>
        <v/>
      </c>
      <c r="AD1337" t="str">
        <f>IF(ISNUMBER(FIND("arbeid",Methode_Keuze)),"",IF(ISNUMBER(FIND("arbeid",Methode_Keuze)),"",IF(Tb_Activiteiten[[#This Row],[Landbouwer]]=1,Tb_Activiteiten[[#Headers],[Landbouwer]],"")))</f>
        <v/>
      </c>
      <c r="AE1337" t="str">
        <f>IF(ISNUMBER(FIND("arbeid",Methode_Keuze)),"",IF(ISNUMBER(FIND("arbeid",Methode_Keuze)),"",IF(Tb_Activiteiten[[#This Row],[Adviseur]]=1,Tb_Activiteiten[[#Headers],[Adviseur]],"")))</f>
        <v/>
      </c>
      <c r="AF1337" t="str">
        <f>IF(ISNUMBER(FIND("arbeid",Methode_Keuze)),"",IF(ISNUMBER(FIND("arbeid",Methode_Keuze)),"",IF(Tb_Activiteiten[[#This Row],[Projectleider/Expert]]=1,Tb_Activiteiten[[#Headers],[Projectleider/Expert]],"")))</f>
        <v/>
      </c>
      <c r="AG1337" t="str">
        <f>IF(ISNUMBER(FIND("arbeid",Methode_Keuze)),"",IF(ISNUMBER(FIND("arbeid",Methode_Keuze)),"",IF(Tb_Activiteiten[[#This Row],[Arbeidskosten]]=1,Tb_Activiteiten[[#Headers],[Arbeidskosten]],"")))</f>
        <v/>
      </c>
      <c r="AH1337" t="str">
        <f>IF(ISNUMBER(FIND("arbeid",Methode_Keuze)),"",IF(ISNUMBER(FIND("arbeid",Methode_Keuze)),"",IF(Tb_Activiteiten[[#This Row],[Arbeidskosten op basis van IKS]]=1,Tb_Activiteiten[[#Headers],[Arbeidskosten op basis van IKS]],"")))</f>
        <v/>
      </c>
      <c r="AI1337" t="str">
        <f>IF(ISNUMBER(FIND("overige",Methode_Keuze)),"",IF(Tb_Activiteiten[[#This Row],[Kosten derden exclusief btw]]=1,Tb_Activiteiten[[#Headers],[Kosten derden exclusief btw]],""))</f>
        <v/>
      </c>
      <c r="AJ1337" t="str">
        <f>IF(ISNUMBER(FIND("overige",Methode_Keuze)),"",IF(Tb_Activiteiten[[#This Row],[Niet verrekenbare btw]]=1,Tb_Activiteiten[[#Headers],[Niet verrekenbare btw]],""))</f>
        <v/>
      </c>
      <c r="AK1337" t="str">
        <f>IF(ISNUMBER(FIND("overige",Methode_Keuze)),"",IF(Tb_Activiteiten[[#This Row],[Grondkosten]]=1,Tb_Activiteiten[[#Headers],[Grondkosten]],""))</f>
        <v/>
      </c>
      <c r="AL1337" t="str">
        <f>IF(ISNUMBER(FIND("overige",Methode_Keuze)),"",IF(Tb_Activiteiten[[#This Row],[Bijdrage in natura (overige)]]=1,Tb_Activiteiten[[#Headers],[Bijdrage in natura (overige)]],""))</f>
        <v/>
      </c>
      <c r="AM1337" t="str">
        <f>IF(ISNUMBER(FIND("overige",Methode_Keuze)),"",IF(Tb_Activiteiten[[#This Row],[Bijdrage in natura (vrijwilligers)]]=1,Tb_Activiteiten[[#Headers],[Bijdrage in natura (vrijwilligers)]],""))</f>
        <v/>
      </c>
      <c r="AN1337" t="str">
        <f>IF(ISNUMBER(FIND("overige",Methode_Keuze)),"",IF(Tb_Activiteiten[[#This Row],[Afschrijvingskosten]]=1,Tb_Activiteiten[[#Headers],[Afschrijvingskosten]],""))</f>
        <v/>
      </c>
    </row>
    <row r="1338" spans="12:40" x14ac:dyDescent="0.25">
      <c r="L1338" s="71"/>
      <c r="N1338" t="str">
        <f>IFERROR(IF(VLOOKUP(Tb_Activiteiten[[#This Row],[Openstelling]],Tb_Openstelling[],2,0)=1,1,""),"")</f>
        <v/>
      </c>
      <c r="AA1338" t="str">
        <f>IF(ISNUMBER(FIND("arbeid",Methode_Keuze)),"",IF(ISNUMBER(FIND("arbeid",Methode_Keuze)),"",IF(Tb_Activiteiten[[#This Row],[Loonkosten]]=1,Tb_Activiteiten[[#Headers],[Loonkosten]],"")))</f>
        <v/>
      </c>
      <c r="AB1338" t="str">
        <f>IF(ISNUMBER(FIND("arbeid",Methode_Keuze)),"",IF(ISNUMBER(FIND("arbeid",Methode_Keuze)),"",IF(Tb_Activiteiten[[#This Row],[Eigen arbeid]]=1,Tb_Activiteiten[[#Headers],[Eigen arbeid]],"")))</f>
        <v/>
      </c>
      <c r="AC1338" t="str">
        <f>IF(ISNUMBER(FIND("arbeid",Methode_Keuze)),"",IF(ISNUMBER(FIND("arbeid",Methode_Keuze)),"",IF(Tb_Activiteiten[[#This Row],[Projectmedewerker]]=1,Tb_Activiteiten[[#Headers],[Projectmedewerker]],"")))</f>
        <v/>
      </c>
      <c r="AD1338" t="str">
        <f>IF(ISNUMBER(FIND("arbeid",Methode_Keuze)),"",IF(ISNUMBER(FIND("arbeid",Methode_Keuze)),"",IF(Tb_Activiteiten[[#This Row],[Landbouwer]]=1,Tb_Activiteiten[[#Headers],[Landbouwer]],"")))</f>
        <v/>
      </c>
      <c r="AE1338" t="str">
        <f>IF(ISNUMBER(FIND("arbeid",Methode_Keuze)),"",IF(ISNUMBER(FIND("arbeid",Methode_Keuze)),"",IF(Tb_Activiteiten[[#This Row],[Adviseur]]=1,Tb_Activiteiten[[#Headers],[Adviseur]],"")))</f>
        <v/>
      </c>
      <c r="AF1338" t="str">
        <f>IF(ISNUMBER(FIND("arbeid",Methode_Keuze)),"",IF(ISNUMBER(FIND("arbeid",Methode_Keuze)),"",IF(Tb_Activiteiten[[#This Row],[Projectleider/Expert]]=1,Tb_Activiteiten[[#Headers],[Projectleider/Expert]],"")))</f>
        <v/>
      </c>
      <c r="AG1338" t="str">
        <f>IF(ISNUMBER(FIND("arbeid",Methode_Keuze)),"",IF(ISNUMBER(FIND("arbeid",Methode_Keuze)),"",IF(Tb_Activiteiten[[#This Row],[Arbeidskosten]]=1,Tb_Activiteiten[[#Headers],[Arbeidskosten]],"")))</f>
        <v/>
      </c>
      <c r="AH1338" t="str">
        <f>IF(ISNUMBER(FIND("arbeid",Methode_Keuze)),"",IF(ISNUMBER(FIND("arbeid",Methode_Keuze)),"",IF(Tb_Activiteiten[[#This Row],[Arbeidskosten op basis van IKS]]=1,Tb_Activiteiten[[#Headers],[Arbeidskosten op basis van IKS]],"")))</f>
        <v/>
      </c>
      <c r="AI1338" t="str">
        <f>IF(ISNUMBER(FIND("overige",Methode_Keuze)),"",IF(Tb_Activiteiten[[#This Row],[Kosten derden exclusief btw]]=1,Tb_Activiteiten[[#Headers],[Kosten derden exclusief btw]],""))</f>
        <v/>
      </c>
      <c r="AJ1338" t="str">
        <f>IF(ISNUMBER(FIND("overige",Methode_Keuze)),"",IF(Tb_Activiteiten[[#This Row],[Niet verrekenbare btw]]=1,Tb_Activiteiten[[#Headers],[Niet verrekenbare btw]],""))</f>
        <v/>
      </c>
      <c r="AK1338" t="str">
        <f>IF(ISNUMBER(FIND("overige",Methode_Keuze)),"",IF(Tb_Activiteiten[[#This Row],[Grondkosten]]=1,Tb_Activiteiten[[#Headers],[Grondkosten]],""))</f>
        <v/>
      </c>
      <c r="AL1338" t="str">
        <f>IF(ISNUMBER(FIND("overige",Methode_Keuze)),"",IF(Tb_Activiteiten[[#This Row],[Bijdrage in natura (overige)]]=1,Tb_Activiteiten[[#Headers],[Bijdrage in natura (overige)]],""))</f>
        <v/>
      </c>
      <c r="AM1338" t="str">
        <f>IF(ISNUMBER(FIND("overige",Methode_Keuze)),"",IF(Tb_Activiteiten[[#This Row],[Bijdrage in natura (vrijwilligers)]]=1,Tb_Activiteiten[[#Headers],[Bijdrage in natura (vrijwilligers)]],""))</f>
        <v/>
      </c>
      <c r="AN1338" t="str">
        <f>IF(ISNUMBER(FIND("overige",Methode_Keuze)),"",IF(Tb_Activiteiten[[#This Row],[Afschrijvingskosten]]=1,Tb_Activiteiten[[#Headers],[Afschrijvingskosten]],""))</f>
        <v/>
      </c>
    </row>
    <row r="1339" spans="12:40" x14ac:dyDescent="0.25">
      <c r="L1339" s="71"/>
      <c r="N1339" t="str">
        <f>IFERROR(IF(VLOOKUP(Tb_Activiteiten[[#This Row],[Openstelling]],Tb_Openstelling[],2,0)=1,1,""),"")</f>
        <v/>
      </c>
      <c r="AA1339" t="str">
        <f>IF(ISNUMBER(FIND("arbeid",Methode_Keuze)),"",IF(ISNUMBER(FIND("arbeid",Methode_Keuze)),"",IF(Tb_Activiteiten[[#This Row],[Loonkosten]]=1,Tb_Activiteiten[[#Headers],[Loonkosten]],"")))</f>
        <v/>
      </c>
      <c r="AB1339" t="str">
        <f>IF(ISNUMBER(FIND("arbeid",Methode_Keuze)),"",IF(ISNUMBER(FIND("arbeid",Methode_Keuze)),"",IF(Tb_Activiteiten[[#This Row],[Eigen arbeid]]=1,Tb_Activiteiten[[#Headers],[Eigen arbeid]],"")))</f>
        <v/>
      </c>
      <c r="AC1339" t="str">
        <f>IF(ISNUMBER(FIND("arbeid",Methode_Keuze)),"",IF(ISNUMBER(FIND("arbeid",Methode_Keuze)),"",IF(Tb_Activiteiten[[#This Row],[Projectmedewerker]]=1,Tb_Activiteiten[[#Headers],[Projectmedewerker]],"")))</f>
        <v/>
      </c>
      <c r="AD1339" t="str">
        <f>IF(ISNUMBER(FIND("arbeid",Methode_Keuze)),"",IF(ISNUMBER(FIND("arbeid",Methode_Keuze)),"",IF(Tb_Activiteiten[[#This Row],[Landbouwer]]=1,Tb_Activiteiten[[#Headers],[Landbouwer]],"")))</f>
        <v/>
      </c>
      <c r="AE1339" t="str">
        <f>IF(ISNUMBER(FIND("arbeid",Methode_Keuze)),"",IF(ISNUMBER(FIND("arbeid",Methode_Keuze)),"",IF(Tb_Activiteiten[[#This Row],[Adviseur]]=1,Tb_Activiteiten[[#Headers],[Adviseur]],"")))</f>
        <v/>
      </c>
      <c r="AF1339" t="str">
        <f>IF(ISNUMBER(FIND("arbeid",Methode_Keuze)),"",IF(ISNUMBER(FIND("arbeid",Methode_Keuze)),"",IF(Tb_Activiteiten[[#This Row],[Projectleider/Expert]]=1,Tb_Activiteiten[[#Headers],[Projectleider/Expert]],"")))</f>
        <v/>
      </c>
      <c r="AG1339" t="str">
        <f>IF(ISNUMBER(FIND("arbeid",Methode_Keuze)),"",IF(ISNUMBER(FIND("arbeid",Methode_Keuze)),"",IF(Tb_Activiteiten[[#This Row],[Arbeidskosten]]=1,Tb_Activiteiten[[#Headers],[Arbeidskosten]],"")))</f>
        <v/>
      </c>
      <c r="AH1339" t="str">
        <f>IF(ISNUMBER(FIND("arbeid",Methode_Keuze)),"",IF(ISNUMBER(FIND("arbeid",Methode_Keuze)),"",IF(Tb_Activiteiten[[#This Row],[Arbeidskosten op basis van IKS]]=1,Tb_Activiteiten[[#Headers],[Arbeidskosten op basis van IKS]],"")))</f>
        <v/>
      </c>
      <c r="AI1339" t="str">
        <f>IF(ISNUMBER(FIND("overige",Methode_Keuze)),"",IF(Tb_Activiteiten[[#This Row],[Kosten derden exclusief btw]]=1,Tb_Activiteiten[[#Headers],[Kosten derden exclusief btw]],""))</f>
        <v/>
      </c>
      <c r="AJ1339" t="str">
        <f>IF(ISNUMBER(FIND("overige",Methode_Keuze)),"",IF(Tb_Activiteiten[[#This Row],[Niet verrekenbare btw]]=1,Tb_Activiteiten[[#Headers],[Niet verrekenbare btw]],""))</f>
        <v/>
      </c>
      <c r="AK1339" t="str">
        <f>IF(ISNUMBER(FIND("overige",Methode_Keuze)),"",IF(Tb_Activiteiten[[#This Row],[Grondkosten]]=1,Tb_Activiteiten[[#Headers],[Grondkosten]],""))</f>
        <v/>
      </c>
      <c r="AL1339" t="str">
        <f>IF(ISNUMBER(FIND("overige",Methode_Keuze)),"",IF(Tb_Activiteiten[[#This Row],[Bijdrage in natura (overige)]]=1,Tb_Activiteiten[[#Headers],[Bijdrage in natura (overige)]],""))</f>
        <v/>
      </c>
      <c r="AM1339" t="str">
        <f>IF(ISNUMBER(FIND("overige",Methode_Keuze)),"",IF(Tb_Activiteiten[[#This Row],[Bijdrage in natura (vrijwilligers)]]=1,Tb_Activiteiten[[#Headers],[Bijdrage in natura (vrijwilligers)]],""))</f>
        <v/>
      </c>
      <c r="AN1339" t="str">
        <f>IF(ISNUMBER(FIND("overige",Methode_Keuze)),"",IF(Tb_Activiteiten[[#This Row],[Afschrijvingskosten]]=1,Tb_Activiteiten[[#Headers],[Afschrijvingskosten]],""))</f>
        <v/>
      </c>
    </row>
    <row r="1340" spans="12:40" x14ac:dyDescent="0.25">
      <c r="L1340" s="71"/>
      <c r="N1340" t="str">
        <f>IFERROR(IF(VLOOKUP(Tb_Activiteiten[[#This Row],[Openstelling]],Tb_Openstelling[],2,0)=1,1,""),"")</f>
        <v/>
      </c>
      <c r="AA1340" t="str">
        <f>IF(ISNUMBER(FIND("arbeid",Methode_Keuze)),"",IF(ISNUMBER(FIND("arbeid",Methode_Keuze)),"",IF(Tb_Activiteiten[[#This Row],[Loonkosten]]=1,Tb_Activiteiten[[#Headers],[Loonkosten]],"")))</f>
        <v/>
      </c>
      <c r="AB1340" t="str">
        <f>IF(ISNUMBER(FIND("arbeid",Methode_Keuze)),"",IF(ISNUMBER(FIND("arbeid",Methode_Keuze)),"",IF(Tb_Activiteiten[[#This Row],[Eigen arbeid]]=1,Tb_Activiteiten[[#Headers],[Eigen arbeid]],"")))</f>
        <v/>
      </c>
      <c r="AC1340" t="str">
        <f>IF(ISNUMBER(FIND("arbeid",Methode_Keuze)),"",IF(ISNUMBER(FIND("arbeid",Methode_Keuze)),"",IF(Tb_Activiteiten[[#This Row],[Projectmedewerker]]=1,Tb_Activiteiten[[#Headers],[Projectmedewerker]],"")))</f>
        <v/>
      </c>
      <c r="AD1340" t="str">
        <f>IF(ISNUMBER(FIND("arbeid",Methode_Keuze)),"",IF(ISNUMBER(FIND("arbeid",Methode_Keuze)),"",IF(Tb_Activiteiten[[#This Row],[Landbouwer]]=1,Tb_Activiteiten[[#Headers],[Landbouwer]],"")))</f>
        <v/>
      </c>
      <c r="AE1340" t="str">
        <f>IF(ISNUMBER(FIND("arbeid",Methode_Keuze)),"",IF(ISNUMBER(FIND("arbeid",Methode_Keuze)),"",IF(Tb_Activiteiten[[#This Row],[Adviseur]]=1,Tb_Activiteiten[[#Headers],[Adviseur]],"")))</f>
        <v/>
      </c>
      <c r="AF1340" t="str">
        <f>IF(ISNUMBER(FIND("arbeid",Methode_Keuze)),"",IF(ISNUMBER(FIND("arbeid",Methode_Keuze)),"",IF(Tb_Activiteiten[[#This Row],[Projectleider/Expert]]=1,Tb_Activiteiten[[#Headers],[Projectleider/Expert]],"")))</f>
        <v/>
      </c>
      <c r="AG1340" t="str">
        <f>IF(ISNUMBER(FIND("arbeid",Methode_Keuze)),"",IF(ISNUMBER(FIND("arbeid",Methode_Keuze)),"",IF(Tb_Activiteiten[[#This Row],[Arbeidskosten]]=1,Tb_Activiteiten[[#Headers],[Arbeidskosten]],"")))</f>
        <v/>
      </c>
      <c r="AH1340" t="str">
        <f>IF(ISNUMBER(FIND("arbeid",Methode_Keuze)),"",IF(ISNUMBER(FIND("arbeid",Methode_Keuze)),"",IF(Tb_Activiteiten[[#This Row],[Arbeidskosten op basis van IKS]]=1,Tb_Activiteiten[[#Headers],[Arbeidskosten op basis van IKS]],"")))</f>
        <v/>
      </c>
      <c r="AI1340" t="str">
        <f>IF(ISNUMBER(FIND("overige",Methode_Keuze)),"",IF(Tb_Activiteiten[[#This Row],[Kosten derden exclusief btw]]=1,Tb_Activiteiten[[#Headers],[Kosten derden exclusief btw]],""))</f>
        <v/>
      </c>
      <c r="AJ1340" t="str">
        <f>IF(ISNUMBER(FIND("overige",Methode_Keuze)),"",IF(Tb_Activiteiten[[#This Row],[Niet verrekenbare btw]]=1,Tb_Activiteiten[[#Headers],[Niet verrekenbare btw]],""))</f>
        <v/>
      </c>
      <c r="AK1340" t="str">
        <f>IF(ISNUMBER(FIND("overige",Methode_Keuze)),"",IF(Tb_Activiteiten[[#This Row],[Grondkosten]]=1,Tb_Activiteiten[[#Headers],[Grondkosten]],""))</f>
        <v/>
      </c>
      <c r="AL1340" t="str">
        <f>IF(ISNUMBER(FIND("overige",Methode_Keuze)),"",IF(Tb_Activiteiten[[#This Row],[Bijdrage in natura (overige)]]=1,Tb_Activiteiten[[#Headers],[Bijdrage in natura (overige)]],""))</f>
        <v/>
      </c>
      <c r="AM1340" t="str">
        <f>IF(ISNUMBER(FIND("overige",Methode_Keuze)),"",IF(Tb_Activiteiten[[#This Row],[Bijdrage in natura (vrijwilligers)]]=1,Tb_Activiteiten[[#Headers],[Bijdrage in natura (vrijwilligers)]],""))</f>
        <v/>
      </c>
      <c r="AN1340" t="str">
        <f>IF(ISNUMBER(FIND("overige",Methode_Keuze)),"",IF(Tb_Activiteiten[[#This Row],[Afschrijvingskosten]]=1,Tb_Activiteiten[[#Headers],[Afschrijvingskosten]],""))</f>
        <v/>
      </c>
    </row>
    <row r="1341" spans="12:40" x14ac:dyDescent="0.25">
      <c r="L1341" s="71"/>
      <c r="N1341" t="str">
        <f>IFERROR(IF(VLOOKUP(Tb_Activiteiten[[#This Row],[Openstelling]],Tb_Openstelling[],2,0)=1,1,""),"")</f>
        <v/>
      </c>
      <c r="AA1341" t="str">
        <f>IF(ISNUMBER(FIND("arbeid",Methode_Keuze)),"",IF(ISNUMBER(FIND("arbeid",Methode_Keuze)),"",IF(Tb_Activiteiten[[#This Row],[Loonkosten]]=1,Tb_Activiteiten[[#Headers],[Loonkosten]],"")))</f>
        <v/>
      </c>
      <c r="AB1341" t="str">
        <f>IF(ISNUMBER(FIND("arbeid",Methode_Keuze)),"",IF(ISNUMBER(FIND("arbeid",Methode_Keuze)),"",IF(Tb_Activiteiten[[#This Row],[Eigen arbeid]]=1,Tb_Activiteiten[[#Headers],[Eigen arbeid]],"")))</f>
        <v/>
      </c>
      <c r="AC1341" t="str">
        <f>IF(ISNUMBER(FIND("arbeid",Methode_Keuze)),"",IF(ISNUMBER(FIND("arbeid",Methode_Keuze)),"",IF(Tb_Activiteiten[[#This Row],[Projectmedewerker]]=1,Tb_Activiteiten[[#Headers],[Projectmedewerker]],"")))</f>
        <v/>
      </c>
      <c r="AD1341" t="str">
        <f>IF(ISNUMBER(FIND("arbeid",Methode_Keuze)),"",IF(ISNUMBER(FIND("arbeid",Methode_Keuze)),"",IF(Tb_Activiteiten[[#This Row],[Landbouwer]]=1,Tb_Activiteiten[[#Headers],[Landbouwer]],"")))</f>
        <v/>
      </c>
      <c r="AE1341" t="str">
        <f>IF(ISNUMBER(FIND("arbeid",Methode_Keuze)),"",IF(ISNUMBER(FIND("arbeid",Methode_Keuze)),"",IF(Tb_Activiteiten[[#This Row],[Adviseur]]=1,Tb_Activiteiten[[#Headers],[Adviseur]],"")))</f>
        <v/>
      </c>
      <c r="AF1341" t="str">
        <f>IF(ISNUMBER(FIND("arbeid",Methode_Keuze)),"",IF(ISNUMBER(FIND("arbeid",Methode_Keuze)),"",IF(Tb_Activiteiten[[#This Row],[Projectleider/Expert]]=1,Tb_Activiteiten[[#Headers],[Projectleider/Expert]],"")))</f>
        <v/>
      </c>
      <c r="AG1341" t="str">
        <f>IF(ISNUMBER(FIND("arbeid",Methode_Keuze)),"",IF(ISNUMBER(FIND("arbeid",Methode_Keuze)),"",IF(Tb_Activiteiten[[#This Row],[Arbeidskosten]]=1,Tb_Activiteiten[[#Headers],[Arbeidskosten]],"")))</f>
        <v/>
      </c>
      <c r="AH1341" t="str">
        <f>IF(ISNUMBER(FIND("arbeid",Methode_Keuze)),"",IF(ISNUMBER(FIND("arbeid",Methode_Keuze)),"",IF(Tb_Activiteiten[[#This Row],[Arbeidskosten op basis van IKS]]=1,Tb_Activiteiten[[#Headers],[Arbeidskosten op basis van IKS]],"")))</f>
        <v/>
      </c>
      <c r="AI1341" t="str">
        <f>IF(ISNUMBER(FIND("overige",Methode_Keuze)),"",IF(Tb_Activiteiten[[#This Row],[Kosten derden exclusief btw]]=1,Tb_Activiteiten[[#Headers],[Kosten derden exclusief btw]],""))</f>
        <v/>
      </c>
      <c r="AJ1341" t="str">
        <f>IF(ISNUMBER(FIND("overige",Methode_Keuze)),"",IF(Tb_Activiteiten[[#This Row],[Niet verrekenbare btw]]=1,Tb_Activiteiten[[#Headers],[Niet verrekenbare btw]],""))</f>
        <v/>
      </c>
      <c r="AK1341" t="str">
        <f>IF(ISNUMBER(FIND("overige",Methode_Keuze)),"",IF(Tb_Activiteiten[[#This Row],[Grondkosten]]=1,Tb_Activiteiten[[#Headers],[Grondkosten]],""))</f>
        <v/>
      </c>
      <c r="AL1341" t="str">
        <f>IF(ISNUMBER(FIND("overige",Methode_Keuze)),"",IF(Tb_Activiteiten[[#This Row],[Bijdrage in natura (overige)]]=1,Tb_Activiteiten[[#Headers],[Bijdrage in natura (overige)]],""))</f>
        <v/>
      </c>
      <c r="AM1341" t="str">
        <f>IF(ISNUMBER(FIND("overige",Methode_Keuze)),"",IF(Tb_Activiteiten[[#This Row],[Bijdrage in natura (vrijwilligers)]]=1,Tb_Activiteiten[[#Headers],[Bijdrage in natura (vrijwilligers)]],""))</f>
        <v/>
      </c>
      <c r="AN1341" t="str">
        <f>IF(ISNUMBER(FIND("overige",Methode_Keuze)),"",IF(Tb_Activiteiten[[#This Row],[Afschrijvingskosten]]=1,Tb_Activiteiten[[#Headers],[Afschrijvingskosten]],""))</f>
        <v/>
      </c>
    </row>
    <row r="1342" spans="12:40" x14ac:dyDescent="0.25">
      <c r="L1342" s="71"/>
      <c r="N1342" t="str">
        <f>IFERROR(IF(VLOOKUP(Tb_Activiteiten[[#This Row],[Openstelling]],Tb_Openstelling[],2,0)=1,1,""),"")</f>
        <v/>
      </c>
      <c r="AA1342" t="str">
        <f>IF(ISNUMBER(FIND("arbeid",Methode_Keuze)),"",IF(ISNUMBER(FIND("arbeid",Methode_Keuze)),"",IF(Tb_Activiteiten[[#This Row],[Loonkosten]]=1,Tb_Activiteiten[[#Headers],[Loonkosten]],"")))</f>
        <v/>
      </c>
      <c r="AB1342" t="str">
        <f>IF(ISNUMBER(FIND("arbeid",Methode_Keuze)),"",IF(ISNUMBER(FIND("arbeid",Methode_Keuze)),"",IF(Tb_Activiteiten[[#This Row],[Eigen arbeid]]=1,Tb_Activiteiten[[#Headers],[Eigen arbeid]],"")))</f>
        <v/>
      </c>
      <c r="AC1342" t="str">
        <f>IF(ISNUMBER(FIND("arbeid",Methode_Keuze)),"",IF(ISNUMBER(FIND("arbeid",Methode_Keuze)),"",IF(Tb_Activiteiten[[#This Row],[Projectmedewerker]]=1,Tb_Activiteiten[[#Headers],[Projectmedewerker]],"")))</f>
        <v/>
      </c>
      <c r="AD1342" t="str">
        <f>IF(ISNUMBER(FIND("arbeid",Methode_Keuze)),"",IF(ISNUMBER(FIND("arbeid",Methode_Keuze)),"",IF(Tb_Activiteiten[[#This Row],[Landbouwer]]=1,Tb_Activiteiten[[#Headers],[Landbouwer]],"")))</f>
        <v/>
      </c>
      <c r="AE1342" t="str">
        <f>IF(ISNUMBER(FIND("arbeid",Methode_Keuze)),"",IF(ISNUMBER(FIND("arbeid",Methode_Keuze)),"",IF(Tb_Activiteiten[[#This Row],[Adviseur]]=1,Tb_Activiteiten[[#Headers],[Adviseur]],"")))</f>
        <v/>
      </c>
      <c r="AF1342" t="str">
        <f>IF(ISNUMBER(FIND("arbeid",Methode_Keuze)),"",IF(ISNUMBER(FIND("arbeid",Methode_Keuze)),"",IF(Tb_Activiteiten[[#This Row],[Projectleider/Expert]]=1,Tb_Activiteiten[[#Headers],[Projectleider/Expert]],"")))</f>
        <v/>
      </c>
      <c r="AG1342" t="str">
        <f>IF(ISNUMBER(FIND("arbeid",Methode_Keuze)),"",IF(ISNUMBER(FIND("arbeid",Methode_Keuze)),"",IF(Tb_Activiteiten[[#This Row],[Arbeidskosten]]=1,Tb_Activiteiten[[#Headers],[Arbeidskosten]],"")))</f>
        <v/>
      </c>
      <c r="AH1342" t="str">
        <f>IF(ISNUMBER(FIND("arbeid",Methode_Keuze)),"",IF(ISNUMBER(FIND("arbeid",Methode_Keuze)),"",IF(Tb_Activiteiten[[#This Row],[Arbeidskosten op basis van IKS]]=1,Tb_Activiteiten[[#Headers],[Arbeidskosten op basis van IKS]],"")))</f>
        <v/>
      </c>
      <c r="AI1342" t="str">
        <f>IF(ISNUMBER(FIND("overige",Methode_Keuze)),"",IF(Tb_Activiteiten[[#This Row],[Kosten derden exclusief btw]]=1,Tb_Activiteiten[[#Headers],[Kosten derden exclusief btw]],""))</f>
        <v/>
      </c>
      <c r="AJ1342" t="str">
        <f>IF(ISNUMBER(FIND("overige",Methode_Keuze)),"",IF(Tb_Activiteiten[[#This Row],[Niet verrekenbare btw]]=1,Tb_Activiteiten[[#Headers],[Niet verrekenbare btw]],""))</f>
        <v/>
      </c>
      <c r="AK1342" t="str">
        <f>IF(ISNUMBER(FIND("overige",Methode_Keuze)),"",IF(Tb_Activiteiten[[#This Row],[Grondkosten]]=1,Tb_Activiteiten[[#Headers],[Grondkosten]],""))</f>
        <v/>
      </c>
      <c r="AL1342" t="str">
        <f>IF(ISNUMBER(FIND("overige",Methode_Keuze)),"",IF(Tb_Activiteiten[[#This Row],[Bijdrage in natura (overige)]]=1,Tb_Activiteiten[[#Headers],[Bijdrage in natura (overige)]],""))</f>
        <v/>
      </c>
      <c r="AM1342" t="str">
        <f>IF(ISNUMBER(FIND("overige",Methode_Keuze)),"",IF(Tb_Activiteiten[[#This Row],[Bijdrage in natura (vrijwilligers)]]=1,Tb_Activiteiten[[#Headers],[Bijdrage in natura (vrijwilligers)]],""))</f>
        <v/>
      </c>
      <c r="AN1342" t="str">
        <f>IF(ISNUMBER(FIND("overige",Methode_Keuze)),"",IF(Tb_Activiteiten[[#This Row],[Afschrijvingskosten]]=1,Tb_Activiteiten[[#Headers],[Afschrijvingskosten]],""))</f>
        <v/>
      </c>
    </row>
    <row r="1343" spans="12:40" x14ac:dyDescent="0.25">
      <c r="L1343" s="71"/>
      <c r="N1343" t="str">
        <f>IFERROR(IF(VLOOKUP(Tb_Activiteiten[[#This Row],[Openstelling]],Tb_Openstelling[],2,0)=1,1,""),"")</f>
        <v/>
      </c>
      <c r="AA1343" t="str">
        <f>IF(ISNUMBER(FIND("arbeid",Methode_Keuze)),"",IF(ISNUMBER(FIND("arbeid",Methode_Keuze)),"",IF(Tb_Activiteiten[[#This Row],[Loonkosten]]=1,Tb_Activiteiten[[#Headers],[Loonkosten]],"")))</f>
        <v/>
      </c>
      <c r="AB1343" t="str">
        <f>IF(ISNUMBER(FIND("arbeid",Methode_Keuze)),"",IF(ISNUMBER(FIND("arbeid",Methode_Keuze)),"",IF(Tb_Activiteiten[[#This Row],[Eigen arbeid]]=1,Tb_Activiteiten[[#Headers],[Eigen arbeid]],"")))</f>
        <v/>
      </c>
      <c r="AC1343" t="str">
        <f>IF(ISNUMBER(FIND("arbeid",Methode_Keuze)),"",IF(ISNUMBER(FIND("arbeid",Methode_Keuze)),"",IF(Tb_Activiteiten[[#This Row],[Projectmedewerker]]=1,Tb_Activiteiten[[#Headers],[Projectmedewerker]],"")))</f>
        <v/>
      </c>
      <c r="AD1343" t="str">
        <f>IF(ISNUMBER(FIND("arbeid",Methode_Keuze)),"",IF(ISNUMBER(FIND("arbeid",Methode_Keuze)),"",IF(Tb_Activiteiten[[#This Row],[Landbouwer]]=1,Tb_Activiteiten[[#Headers],[Landbouwer]],"")))</f>
        <v/>
      </c>
      <c r="AE1343" t="str">
        <f>IF(ISNUMBER(FIND("arbeid",Methode_Keuze)),"",IF(ISNUMBER(FIND("arbeid",Methode_Keuze)),"",IF(Tb_Activiteiten[[#This Row],[Adviseur]]=1,Tb_Activiteiten[[#Headers],[Adviseur]],"")))</f>
        <v/>
      </c>
      <c r="AF1343" t="str">
        <f>IF(ISNUMBER(FIND("arbeid",Methode_Keuze)),"",IF(ISNUMBER(FIND("arbeid",Methode_Keuze)),"",IF(Tb_Activiteiten[[#This Row],[Projectleider/Expert]]=1,Tb_Activiteiten[[#Headers],[Projectleider/Expert]],"")))</f>
        <v/>
      </c>
      <c r="AG1343" t="str">
        <f>IF(ISNUMBER(FIND("arbeid",Methode_Keuze)),"",IF(ISNUMBER(FIND("arbeid",Methode_Keuze)),"",IF(Tb_Activiteiten[[#This Row],[Arbeidskosten]]=1,Tb_Activiteiten[[#Headers],[Arbeidskosten]],"")))</f>
        <v/>
      </c>
      <c r="AH1343" t="str">
        <f>IF(ISNUMBER(FIND("arbeid",Methode_Keuze)),"",IF(ISNUMBER(FIND("arbeid",Methode_Keuze)),"",IF(Tb_Activiteiten[[#This Row],[Arbeidskosten op basis van IKS]]=1,Tb_Activiteiten[[#Headers],[Arbeidskosten op basis van IKS]],"")))</f>
        <v/>
      </c>
      <c r="AI1343" t="str">
        <f>IF(ISNUMBER(FIND("overige",Methode_Keuze)),"",IF(Tb_Activiteiten[[#This Row],[Kosten derden exclusief btw]]=1,Tb_Activiteiten[[#Headers],[Kosten derden exclusief btw]],""))</f>
        <v/>
      </c>
      <c r="AJ1343" t="str">
        <f>IF(ISNUMBER(FIND("overige",Methode_Keuze)),"",IF(Tb_Activiteiten[[#This Row],[Niet verrekenbare btw]]=1,Tb_Activiteiten[[#Headers],[Niet verrekenbare btw]],""))</f>
        <v/>
      </c>
      <c r="AK1343" t="str">
        <f>IF(ISNUMBER(FIND("overige",Methode_Keuze)),"",IF(Tb_Activiteiten[[#This Row],[Grondkosten]]=1,Tb_Activiteiten[[#Headers],[Grondkosten]],""))</f>
        <v/>
      </c>
      <c r="AL1343" t="str">
        <f>IF(ISNUMBER(FIND("overige",Methode_Keuze)),"",IF(Tb_Activiteiten[[#This Row],[Bijdrage in natura (overige)]]=1,Tb_Activiteiten[[#Headers],[Bijdrage in natura (overige)]],""))</f>
        <v/>
      </c>
      <c r="AM1343" t="str">
        <f>IF(ISNUMBER(FIND("overige",Methode_Keuze)),"",IF(Tb_Activiteiten[[#This Row],[Bijdrage in natura (vrijwilligers)]]=1,Tb_Activiteiten[[#Headers],[Bijdrage in natura (vrijwilligers)]],""))</f>
        <v/>
      </c>
      <c r="AN1343" t="str">
        <f>IF(ISNUMBER(FIND("overige",Methode_Keuze)),"",IF(Tb_Activiteiten[[#This Row],[Afschrijvingskosten]]=1,Tb_Activiteiten[[#Headers],[Afschrijvingskosten]],""))</f>
        <v/>
      </c>
    </row>
    <row r="1344" spans="12:40" x14ac:dyDescent="0.25">
      <c r="L1344" s="71"/>
      <c r="N1344" t="str">
        <f>IFERROR(IF(VLOOKUP(Tb_Activiteiten[[#This Row],[Openstelling]],Tb_Openstelling[],2,0)=1,1,""),"")</f>
        <v/>
      </c>
      <c r="AA1344" t="str">
        <f>IF(ISNUMBER(FIND("arbeid",Methode_Keuze)),"",IF(ISNUMBER(FIND("arbeid",Methode_Keuze)),"",IF(Tb_Activiteiten[[#This Row],[Loonkosten]]=1,Tb_Activiteiten[[#Headers],[Loonkosten]],"")))</f>
        <v/>
      </c>
      <c r="AB1344" t="str">
        <f>IF(ISNUMBER(FIND("arbeid",Methode_Keuze)),"",IF(ISNUMBER(FIND("arbeid",Methode_Keuze)),"",IF(Tb_Activiteiten[[#This Row],[Eigen arbeid]]=1,Tb_Activiteiten[[#Headers],[Eigen arbeid]],"")))</f>
        <v/>
      </c>
      <c r="AC1344" t="str">
        <f>IF(ISNUMBER(FIND("arbeid",Methode_Keuze)),"",IF(ISNUMBER(FIND("arbeid",Methode_Keuze)),"",IF(Tb_Activiteiten[[#This Row],[Projectmedewerker]]=1,Tb_Activiteiten[[#Headers],[Projectmedewerker]],"")))</f>
        <v/>
      </c>
      <c r="AD1344" t="str">
        <f>IF(ISNUMBER(FIND("arbeid",Methode_Keuze)),"",IF(ISNUMBER(FIND("arbeid",Methode_Keuze)),"",IF(Tb_Activiteiten[[#This Row],[Landbouwer]]=1,Tb_Activiteiten[[#Headers],[Landbouwer]],"")))</f>
        <v/>
      </c>
      <c r="AE1344" t="str">
        <f>IF(ISNUMBER(FIND("arbeid",Methode_Keuze)),"",IF(ISNUMBER(FIND("arbeid",Methode_Keuze)),"",IF(Tb_Activiteiten[[#This Row],[Adviseur]]=1,Tb_Activiteiten[[#Headers],[Adviseur]],"")))</f>
        <v/>
      </c>
      <c r="AF1344" t="str">
        <f>IF(ISNUMBER(FIND("arbeid",Methode_Keuze)),"",IF(ISNUMBER(FIND("arbeid",Methode_Keuze)),"",IF(Tb_Activiteiten[[#This Row],[Projectleider/Expert]]=1,Tb_Activiteiten[[#Headers],[Projectleider/Expert]],"")))</f>
        <v/>
      </c>
      <c r="AG1344" t="str">
        <f>IF(ISNUMBER(FIND("arbeid",Methode_Keuze)),"",IF(ISNUMBER(FIND("arbeid",Methode_Keuze)),"",IF(Tb_Activiteiten[[#This Row],[Arbeidskosten]]=1,Tb_Activiteiten[[#Headers],[Arbeidskosten]],"")))</f>
        <v/>
      </c>
      <c r="AH1344" t="str">
        <f>IF(ISNUMBER(FIND("arbeid",Methode_Keuze)),"",IF(ISNUMBER(FIND("arbeid",Methode_Keuze)),"",IF(Tb_Activiteiten[[#This Row],[Arbeidskosten op basis van IKS]]=1,Tb_Activiteiten[[#Headers],[Arbeidskosten op basis van IKS]],"")))</f>
        <v/>
      </c>
      <c r="AI1344" t="str">
        <f>IF(ISNUMBER(FIND("overige",Methode_Keuze)),"",IF(Tb_Activiteiten[[#This Row],[Kosten derden exclusief btw]]=1,Tb_Activiteiten[[#Headers],[Kosten derden exclusief btw]],""))</f>
        <v/>
      </c>
      <c r="AJ1344" t="str">
        <f>IF(ISNUMBER(FIND("overige",Methode_Keuze)),"",IF(Tb_Activiteiten[[#This Row],[Niet verrekenbare btw]]=1,Tb_Activiteiten[[#Headers],[Niet verrekenbare btw]],""))</f>
        <v/>
      </c>
      <c r="AK1344" t="str">
        <f>IF(ISNUMBER(FIND("overige",Methode_Keuze)),"",IF(Tb_Activiteiten[[#This Row],[Grondkosten]]=1,Tb_Activiteiten[[#Headers],[Grondkosten]],""))</f>
        <v/>
      </c>
      <c r="AL1344" t="str">
        <f>IF(ISNUMBER(FIND("overige",Methode_Keuze)),"",IF(Tb_Activiteiten[[#This Row],[Bijdrage in natura (overige)]]=1,Tb_Activiteiten[[#Headers],[Bijdrage in natura (overige)]],""))</f>
        <v/>
      </c>
      <c r="AM1344" t="str">
        <f>IF(ISNUMBER(FIND("overige",Methode_Keuze)),"",IF(Tb_Activiteiten[[#This Row],[Bijdrage in natura (vrijwilligers)]]=1,Tb_Activiteiten[[#Headers],[Bijdrage in natura (vrijwilligers)]],""))</f>
        <v/>
      </c>
      <c r="AN1344" t="str">
        <f>IF(ISNUMBER(FIND("overige",Methode_Keuze)),"",IF(Tb_Activiteiten[[#This Row],[Afschrijvingskosten]]=1,Tb_Activiteiten[[#Headers],[Afschrijvingskosten]],""))</f>
        <v/>
      </c>
    </row>
    <row r="1345" spans="12:40" x14ac:dyDescent="0.25">
      <c r="L1345" s="71"/>
      <c r="N1345" t="str">
        <f>IFERROR(IF(VLOOKUP(Tb_Activiteiten[[#This Row],[Openstelling]],Tb_Openstelling[],2,0)=1,1,""),"")</f>
        <v/>
      </c>
      <c r="AA1345" t="str">
        <f>IF(ISNUMBER(FIND("arbeid",Methode_Keuze)),"",IF(ISNUMBER(FIND("arbeid",Methode_Keuze)),"",IF(Tb_Activiteiten[[#This Row],[Loonkosten]]=1,Tb_Activiteiten[[#Headers],[Loonkosten]],"")))</f>
        <v/>
      </c>
      <c r="AB1345" t="str">
        <f>IF(ISNUMBER(FIND("arbeid",Methode_Keuze)),"",IF(ISNUMBER(FIND("arbeid",Methode_Keuze)),"",IF(Tb_Activiteiten[[#This Row],[Eigen arbeid]]=1,Tb_Activiteiten[[#Headers],[Eigen arbeid]],"")))</f>
        <v/>
      </c>
      <c r="AC1345" t="str">
        <f>IF(ISNUMBER(FIND("arbeid",Methode_Keuze)),"",IF(ISNUMBER(FIND("arbeid",Methode_Keuze)),"",IF(Tb_Activiteiten[[#This Row],[Projectmedewerker]]=1,Tb_Activiteiten[[#Headers],[Projectmedewerker]],"")))</f>
        <v/>
      </c>
      <c r="AD1345" t="str">
        <f>IF(ISNUMBER(FIND("arbeid",Methode_Keuze)),"",IF(ISNUMBER(FIND("arbeid",Methode_Keuze)),"",IF(Tb_Activiteiten[[#This Row],[Landbouwer]]=1,Tb_Activiteiten[[#Headers],[Landbouwer]],"")))</f>
        <v/>
      </c>
      <c r="AE1345" t="str">
        <f>IF(ISNUMBER(FIND("arbeid",Methode_Keuze)),"",IF(ISNUMBER(FIND("arbeid",Methode_Keuze)),"",IF(Tb_Activiteiten[[#This Row],[Adviseur]]=1,Tb_Activiteiten[[#Headers],[Adviseur]],"")))</f>
        <v/>
      </c>
      <c r="AF1345" t="str">
        <f>IF(ISNUMBER(FIND("arbeid",Methode_Keuze)),"",IF(ISNUMBER(FIND("arbeid",Methode_Keuze)),"",IF(Tb_Activiteiten[[#This Row],[Projectleider/Expert]]=1,Tb_Activiteiten[[#Headers],[Projectleider/Expert]],"")))</f>
        <v/>
      </c>
      <c r="AG1345" t="str">
        <f>IF(ISNUMBER(FIND("arbeid",Methode_Keuze)),"",IF(ISNUMBER(FIND("arbeid",Methode_Keuze)),"",IF(Tb_Activiteiten[[#This Row],[Arbeidskosten]]=1,Tb_Activiteiten[[#Headers],[Arbeidskosten]],"")))</f>
        <v/>
      </c>
      <c r="AH1345" t="str">
        <f>IF(ISNUMBER(FIND("arbeid",Methode_Keuze)),"",IF(ISNUMBER(FIND("arbeid",Methode_Keuze)),"",IF(Tb_Activiteiten[[#This Row],[Arbeidskosten op basis van IKS]]=1,Tb_Activiteiten[[#Headers],[Arbeidskosten op basis van IKS]],"")))</f>
        <v/>
      </c>
      <c r="AI1345" t="str">
        <f>IF(ISNUMBER(FIND("overige",Methode_Keuze)),"",IF(Tb_Activiteiten[[#This Row],[Kosten derden exclusief btw]]=1,Tb_Activiteiten[[#Headers],[Kosten derden exclusief btw]],""))</f>
        <v/>
      </c>
      <c r="AJ1345" t="str">
        <f>IF(ISNUMBER(FIND("overige",Methode_Keuze)),"",IF(Tb_Activiteiten[[#This Row],[Niet verrekenbare btw]]=1,Tb_Activiteiten[[#Headers],[Niet verrekenbare btw]],""))</f>
        <v/>
      </c>
      <c r="AK1345" t="str">
        <f>IF(ISNUMBER(FIND("overige",Methode_Keuze)),"",IF(Tb_Activiteiten[[#This Row],[Grondkosten]]=1,Tb_Activiteiten[[#Headers],[Grondkosten]],""))</f>
        <v/>
      </c>
      <c r="AL1345" t="str">
        <f>IF(ISNUMBER(FIND("overige",Methode_Keuze)),"",IF(Tb_Activiteiten[[#This Row],[Bijdrage in natura (overige)]]=1,Tb_Activiteiten[[#Headers],[Bijdrage in natura (overige)]],""))</f>
        <v/>
      </c>
      <c r="AM1345" t="str">
        <f>IF(ISNUMBER(FIND("overige",Methode_Keuze)),"",IF(Tb_Activiteiten[[#This Row],[Bijdrage in natura (vrijwilligers)]]=1,Tb_Activiteiten[[#Headers],[Bijdrage in natura (vrijwilligers)]],""))</f>
        <v/>
      </c>
      <c r="AN1345" t="str">
        <f>IF(ISNUMBER(FIND("overige",Methode_Keuze)),"",IF(Tb_Activiteiten[[#This Row],[Afschrijvingskosten]]=1,Tb_Activiteiten[[#Headers],[Afschrijvingskosten]],""))</f>
        <v/>
      </c>
    </row>
    <row r="1346" spans="12:40" x14ac:dyDescent="0.25">
      <c r="L1346" s="71"/>
      <c r="N1346" t="str">
        <f>IFERROR(IF(VLOOKUP(Tb_Activiteiten[[#This Row],[Openstelling]],Tb_Openstelling[],2,0)=1,1,""),"")</f>
        <v/>
      </c>
      <c r="AA1346" t="str">
        <f>IF(ISNUMBER(FIND("arbeid",Methode_Keuze)),"",IF(ISNUMBER(FIND("arbeid",Methode_Keuze)),"",IF(Tb_Activiteiten[[#This Row],[Loonkosten]]=1,Tb_Activiteiten[[#Headers],[Loonkosten]],"")))</f>
        <v/>
      </c>
      <c r="AB1346" t="str">
        <f>IF(ISNUMBER(FIND("arbeid",Methode_Keuze)),"",IF(ISNUMBER(FIND("arbeid",Methode_Keuze)),"",IF(Tb_Activiteiten[[#This Row],[Eigen arbeid]]=1,Tb_Activiteiten[[#Headers],[Eigen arbeid]],"")))</f>
        <v/>
      </c>
      <c r="AC1346" t="str">
        <f>IF(ISNUMBER(FIND("arbeid",Methode_Keuze)),"",IF(ISNUMBER(FIND("arbeid",Methode_Keuze)),"",IF(Tb_Activiteiten[[#This Row],[Projectmedewerker]]=1,Tb_Activiteiten[[#Headers],[Projectmedewerker]],"")))</f>
        <v/>
      </c>
      <c r="AD1346" t="str">
        <f>IF(ISNUMBER(FIND("arbeid",Methode_Keuze)),"",IF(ISNUMBER(FIND("arbeid",Methode_Keuze)),"",IF(Tb_Activiteiten[[#This Row],[Landbouwer]]=1,Tb_Activiteiten[[#Headers],[Landbouwer]],"")))</f>
        <v/>
      </c>
      <c r="AE1346" t="str">
        <f>IF(ISNUMBER(FIND("arbeid",Methode_Keuze)),"",IF(ISNUMBER(FIND("arbeid",Methode_Keuze)),"",IF(Tb_Activiteiten[[#This Row],[Adviseur]]=1,Tb_Activiteiten[[#Headers],[Adviseur]],"")))</f>
        <v/>
      </c>
      <c r="AF1346" t="str">
        <f>IF(ISNUMBER(FIND("arbeid",Methode_Keuze)),"",IF(ISNUMBER(FIND("arbeid",Methode_Keuze)),"",IF(Tb_Activiteiten[[#This Row],[Projectleider/Expert]]=1,Tb_Activiteiten[[#Headers],[Projectleider/Expert]],"")))</f>
        <v/>
      </c>
      <c r="AG1346" t="str">
        <f>IF(ISNUMBER(FIND("arbeid",Methode_Keuze)),"",IF(ISNUMBER(FIND("arbeid",Methode_Keuze)),"",IF(Tb_Activiteiten[[#This Row],[Arbeidskosten]]=1,Tb_Activiteiten[[#Headers],[Arbeidskosten]],"")))</f>
        <v/>
      </c>
      <c r="AH1346" t="str">
        <f>IF(ISNUMBER(FIND("arbeid",Methode_Keuze)),"",IF(ISNUMBER(FIND("arbeid",Methode_Keuze)),"",IF(Tb_Activiteiten[[#This Row],[Arbeidskosten op basis van IKS]]=1,Tb_Activiteiten[[#Headers],[Arbeidskosten op basis van IKS]],"")))</f>
        <v/>
      </c>
      <c r="AI1346" t="str">
        <f>IF(ISNUMBER(FIND("overige",Methode_Keuze)),"",IF(Tb_Activiteiten[[#This Row],[Kosten derden exclusief btw]]=1,Tb_Activiteiten[[#Headers],[Kosten derden exclusief btw]],""))</f>
        <v/>
      </c>
      <c r="AJ1346" t="str">
        <f>IF(ISNUMBER(FIND("overige",Methode_Keuze)),"",IF(Tb_Activiteiten[[#This Row],[Niet verrekenbare btw]]=1,Tb_Activiteiten[[#Headers],[Niet verrekenbare btw]],""))</f>
        <v/>
      </c>
      <c r="AK1346" t="str">
        <f>IF(ISNUMBER(FIND("overige",Methode_Keuze)),"",IF(Tb_Activiteiten[[#This Row],[Grondkosten]]=1,Tb_Activiteiten[[#Headers],[Grondkosten]],""))</f>
        <v/>
      </c>
      <c r="AL1346" t="str">
        <f>IF(ISNUMBER(FIND("overige",Methode_Keuze)),"",IF(Tb_Activiteiten[[#This Row],[Bijdrage in natura (overige)]]=1,Tb_Activiteiten[[#Headers],[Bijdrage in natura (overige)]],""))</f>
        <v/>
      </c>
      <c r="AM1346" t="str">
        <f>IF(ISNUMBER(FIND("overige",Methode_Keuze)),"",IF(Tb_Activiteiten[[#This Row],[Bijdrage in natura (vrijwilligers)]]=1,Tb_Activiteiten[[#Headers],[Bijdrage in natura (vrijwilligers)]],""))</f>
        <v/>
      </c>
      <c r="AN1346" t="str">
        <f>IF(ISNUMBER(FIND("overige",Methode_Keuze)),"",IF(Tb_Activiteiten[[#This Row],[Afschrijvingskosten]]=1,Tb_Activiteiten[[#Headers],[Afschrijvingskosten]],""))</f>
        <v/>
      </c>
    </row>
    <row r="1347" spans="12:40" x14ac:dyDescent="0.25">
      <c r="L1347" s="71"/>
      <c r="N1347" t="str">
        <f>IFERROR(IF(VLOOKUP(Tb_Activiteiten[[#This Row],[Openstelling]],Tb_Openstelling[],2,0)=1,1,""),"")</f>
        <v/>
      </c>
      <c r="AA1347" t="str">
        <f>IF(ISNUMBER(FIND("arbeid",Methode_Keuze)),"",IF(ISNUMBER(FIND("arbeid",Methode_Keuze)),"",IF(Tb_Activiteiten[[#This Row],[Loonkosten]]=1,Tb_Activiteiten[[#Headers],[Loonkosten]],"")))</f>
        <v/>
      </c>
      <c r="AB1347" t="str">
        <f>IF(ISNUMBER(FIND("arbeid",Methode_Keuze)),"",IF(ISNUMBER(FIND("arbeid",Methode_Keuze)),"",IF(Tb_Activiteiten[[#This Row],[Eigen arbeid]]=1,Tb_Activiteiten[[#Headers],[Eigen arbeid]],"")))</f>
        <v/>
      </c>
      <c r="AC1347" t="str">
        <f>IF(ISNUMBER(FIND("arbeid",Methode_Keuze)),"",IF(ISNUMBER(FIND("arbeid",Methode_Keuze)),"",IF(Tb_Activiteiten[[#This Row],[Projectmedewerker]]=1,Tb_Activiteiten[[#Headers],[Projectmedewerker]],"")))</f>
        <v/>
      </c>
      <c r="AD1347" t="str">
        <f>IF(ISNUMBER(FIND("arbeid",Methode_Keuze)),"",IF(ISNUMBER(FIND("arbeid",Methode_Keuze)),"",IF(Tb_Activiteiten[[#This Row],[Landbouwer]]=1,Tb_Activiteiten[[#Headers],[Landbouwer]],"")))</f>
        <v/>
      </c>
      <c r="AE1347" t="str">
        <f>IF(ISNUMBER(FIND("arbeid",Methode_Keuze)),"",IF(ISNUMBER(FIND("arbeid",Methode_Keuze)),"",IF(Tb_Activiteiten[[#This Row],[Adviseur]]=1,Tb_Activiteiten[[#Headers],[Adviseur]],"")))</f>
        <v/>
      </c>
      <c r="AF1347" t="str">
        <f>IF(ISNUMBER(FIND("arbeid",Methode_Keuze)),"",IF(ISNUMBER(FIND("arbeid",Methode_Keuze)),"",IF(Tb_Activiteiten[[#This Row],[Projectleider/Expert]]=1,Tb_Activiteiten[[#Headers],[Projectleider/Expert]],"")))</f>
        <v/>
      </c>
      <c r="AG1347" t="str">
        <f>IF(ISNUMBER(FIND("arbeid",Methode_Keuze)),"",IF(ISNUMBER(FIND("arbeid",Methode_Keuze)),"",IF(Tb_Activiteiten[[#This Row],[Arbeidskosten]]=1,Tb_Activiteiten[[#Headers],[Arbeidskosten]],"")))</f>
        <v/>
      </c>
      <c r="AH1347" t="str">
        <f>IF(ISNUMBER(FIND("arbeid",Methode_Keuze)),"",IF(ISNUMBER(FIND("arbeid",Methode_Keuze)),"",IF(Tb_Activiteiten[[#This Row],[Arbeidskosten op basis van IKS]]=1,Tb_Activiteiten[[#Headers],[Arbeidskosten op basis van IKS]],"")))</f>
        <v/>
      </c>
      <c r="AI1347" t="str">
        <f>IF(ISNUMBER(FIND("overige",Methode_Keuze)),"",IF(Tb_Activiteiten[[#This Row],[Kosten derden exclusief btw]]=1,Tb_Activiteiten[[#Headers],[Kosten derden exclusief btw]],""))</f>
        <v/>
      </c>
      <c r="AJ1347" t="str">
        <f>IF(ISNUMBER(FIND("overige",Methode_Keuze)),"",IF(Tb_Activiteiten[[#This Row],[Niet verrekenbare btw]]=1,Tb_Activiteiten[[#Headers],[Niet verrekenbare btw]],""))</f>
        <v/>
      </c>
      <c r="AK1347" t="str">
        <f>IF(ISNUMBER(FIND("overige",Methode_Keuze)),"",IF(Tb_Activiteiten[[#This Row],[Grondkosten]]=1,Tb_Activiteiten[[#Headers],[Grondkosten]],""))</f>
        <v/>
      </c>
      <c r="AL1347" t="str">
        <f>IF(ISNUMBER(FIND("overige",Methode_Keuze)),"",IF(Tb_Activiteiten[[#This Row],[Bijdrage in natura (overige)]]=1,Tb_Activiteiten[[#Headers],[Bijdrage in natura (overige)]],""))</f>
        <v/>
      </c>
      <c r="AM1347" t="str">
        <f>IF(ISNUMBER(FIND("overige",Methode_Keuze)),"",IF(Tb_Activiteiten[[#This Row],[Bijdrage in natura (vrijwilligers)]]=1,Tb_Activiteiten[[#Headers],[Bijdrage in natura (vrijwilligers)]],""))</f>
        <v/>
      </c>
      <c r="AN1347" t="str">
        <f>IF(ISNUMBER(FIND("overige",Methode_Keuze)),"",IF(Tb_Activiteiten[[#This Row],[Afschrijvingskosten]]=1,Tb_Activiteiten[[#Headers],[Afschrijvingskosten]],""))</f>
        <v/>
      </c>
    </row>
    <row r="1348" spans="12:40" x14ac:dyDescent="0.25">
      <c r="L1348" s="71"/>
      <c r="N1348" t="str">
        <f>IFERROR(IF(VLOOKUP(Tb_Activiteiten[[#This Row],[Openstelling]],Tb_Openstelling[],2,0)=1,1,""),"")</f>
        <v/>
      </c>
      <c r="AA1348" t="str">
        <f>IF(ISNUMBER(FIND("arbeid",Methode_Keuze)),"",IF(ISNUMBER(FIND("arbeid",Methode_Keuze)),"",IF(Tb_Activiteiten[[#This Row],[Loonkosten]]=1,Tb_Activiteiten[[#Headers],[Loonkosten]],"")))</f>
        <v/>
      </c>
      <c r="AB1348" t="str">
        <f>IF(ISNUMBER(FIND("arbeid",Methode_Keuze)),"",IF(ISNUMBER(FIND("arbeid",Methode_Keuze)),"",IF(Tb_Activiteiten[[#This Row],[Eigen arbeid]]=1,Tb_Activiteiten[[#Headers],[Eigen arbeid]],"")))</f>
        <v/>
      </c>
      <c r="AC1348" t="str">
        <f>IF(ISNUMBER(FIND("arbeid",Methode_Keuze)),"",IF(ISNUMBER(FIND("arbeid",Methode_Keuze)),"",IF(Tb_Activiteiten[[#This Row],[Projectmedewerker]]=1,Tb_Activiteiten[[#Headers],[Projectmedewerker]],"")))</f>
        <v/>
      </c>
      <c r="AD1348" t="str">
        <f>IF(ISNUMBER(FIND("arbeid",Methode_Keuze)),"",IF(ISNUMBER(FIND("arbeid",Methode_Keuze)),"",IF(Tb_Activiteiten[[#This Row],[Landbouwer]]=1,Tb_Activiteiten[[#Headers],[Landbouwer]],"")))</f>
        <v/>
      </c>
      <c r="AE1348" t="str">
        <f>IF(ISNUMBER(FIND("arbeid",Methode_Keuze)),"",IF(ISNUMBER(FIND("arbeid",Methode_Keuze)),"",IF(Tb_Activiteiten[[#This Row],[Adviseur]]=1,Tb_Activiteiten[[#Headers],[Adviseur]],"")))</f>
        <v/>
      </c>
      <c r="AF1348" t="str">
        <f>IF(ISNUMBER(FIND("arbeid",Methode_Keuze)),"",IF(ISNUMBER(FIND("arbeid",Methode_Keuze)),"",IF(Tb_Activiteiten[[#This Row],[Projectleider/Expert]]=1,Tb_Activiteiten[[#Headers],[Projectleider/Expert]],"")))</f>
        <v/>
      </c>
      <c r="AG1348" t="str">
        <f>IF(ISNUMBER(FIND("arbeid",Methode_Keuze)),"",IF(ISNUMBER(FIND("arbeid",Methode_Keuze)),"",IF(Tb_Activiteiten[[#This Row],[Arbeidskosten]]=1,Tb_Activiteiten[[#Headers],[Arbeidskosten]],"")))</f>
        <v/>
      </c>
      <c r="AH1348" t="str">
        <f>IF(ISNUMBER(FIND("arbeid",Methode_Keuze)),"",IF(ISNUMBER(FIND("arbeid",Methode_Keuze)),"",IF(Tb_Activiteiten[[#This Row],[Arbeidskosten op basis van IKS]]=1,Tb_Activiteiten[[#Headers],[Arbeidskosten op basis van IKS]],"")))</f>
        <v/>
      </c>
      <c r="AI1348" t="str">
        <f>IF(ISNUMBER(FIND("overige",Methode_Keuze)),"",IF(Tb_Activiteiten[[#This Row],[Kosten derden exclusief btw]]=1,Tb_Activiteiten[[#Headers],[Kosten derden exclusief btw]],""))</f>
        <v/>
      </c>
      <c r="AJ1348" t="str">
        <f>IF(ISNUMBER(FIND("overige",Methode_Keuze)),"",IF(Tb_Activiteiten[[#This Row],[Niet verrekenbare btw]]=1,Tb_Activiteiten[[#Headers],[Niet verrekenbare btw]],""))</f>
        <v/>
      </c>
      <c r="AK1348" t="str">
        <f>IF(ISNUMBER(FIND("overige",Methode_Keuze)),"",IF(Tb_Activiteiten[[#This Row],[Grondkosten]]=1,Tb_Activiteiten[[#Headers],[Grondkosten]],""))</f>
        <v/>
      </c>
      <c r="AL1348" t="str">
        <f>IF(ISNUMBER(FIND("overige",Methode_Keuze)),"",IF(Tb_Activiteiten[[#This Row],[Bijdrage in natura (overige)]]=1,Tb_Activiteiten[[#Headers],[Bijdrage in natura (overige)]],""))</f>
        <v/>
      </c>
      <c r="AM1348" t="str">
        <f>IF(ISNUMBER(FIND("overige",Methode_Keuze)),"",IF(Tb_Activiteiten[[#This Row],[Bijdrage in natura (vrijwilligers)]]=1,Tb_Activiteiten[[#Headers],[Bijdrage in natura (vrijwilligers)]],""))</f>
        <v/>
      </c>
      <c r="AN1348" t="str">
        <f>IF(ISNUMBER(FIND("overige",Methode_Keuze)),"",IF(Tb_Activiteiten[[#This Row],[Afschrijvingskosten]]=1,Tb_Activiteiten[[#Headers],[Afschrijvingskosten]],""))</f>
        <v/>
      </c>
    </row>
    <row r="1349" spans="12:40" x14ac:dyDescent="0.25">
      <c r="L1349" s="71"/>
      <c r="N1349" t="str">
        <f>IFERROR(IF(VLOOKUP(Tb_Activiteiten[[#This Row],[Openstelling]],Tb_Openstelling[],2,0)=1,1,""),"")</f>
        <v/>
      </c>
      <c r="AA1349" t="str">
        <f>IF(ISNUMBER(FIND("arbeid",Methode_Keuze)),"",IF(ISNUMBER(FIND("arbeid",Methode_Keuze)),"",IF(Tb_Activiteiten[[#This Row],[Loonkosten]]=1,Tb_Activiteiten[[#Headers],[Loonkosten]],"")))</f>
        <v/>
      </c>
      <c r="AB1349" t="str">
        <f>IF(ISNUMBER(FIND("arbeid",Methode_Keuze)),"",IF(ISNUMBER(FIND("arbeid",Methode_Keuze)),"",IF(Tb_Activiteiten[[#This Row],[Eigen arbeid]]=1,Tb_Activiteiten[[#Headers],[Eigen arbeid]],"")))</f>
        <v/>
      </c>
      <c r="AC1349" t="str">
        <f>IF(ISNUMBER(FIND("arbeid",Methode_Keuze)),"",IF(ISNUMBER(FIND("arbeid",Methode_Keuze)),"",IF(Tb_Activiteiten[[#This Row],[Projectmedewerker]]=1,Tb_Activiteiten[[#Headers],[Projectmedewerker]],"")))</f>
        <v/>
      </c>
      <c r="AD1349" t="str">
        <f>IF(ISNUMBER(FIND("arbeid",Methode_Keuze)),"",IF(ISNUMBER(FIND("arbeid",Methode_Keuze)),"",IF(Tb_Activiteiten[[#This Row],[Landbouwer]]=1,Tb_Activiteiten[[#Headers],[Landbouwer]],"")))</f>
        <v/>
      </c>
      <c r="AE1349" t="str">
        <f>IF(ISNUMBER(FIND("arbeid",Methode_Keuze)),"",IF(ISNUMBER(FIND("arbeid",Methode_Keuze)),"",IF(Tb_Activiteiten[[#This Row],[Adviseur]]=1,Tb_Activiteiten[[#Headers],[Adviseur]],"")))</f>
        <v/>
      </c>
      <c r="AF1349" t="str">
        <f>IF(ISNUMBER(FIND("arbeid",Methode_Keuze)),"",IF(ISNUMBER(FIND("arbeid",Methode_Keuze)),"",IF(Tb_Activiteiten[[#This Row],[Projectleider/Expert]]=1,Tb_Activiteiten[[#Headers],[Projectleider/Expert]],"")))</f>
        <v/>
      </c>
      <c r="AG1349" t="str">
        <f>IF(ISNUMBER(FIND("arbeid",Methode_Keuze)),"",IF(ISNUMBER(FIND("arbeid",Methode_Keuze)),"",IF(Tb_Activiteiten[[#This Row],[Arbeidskosten]]=1,Tb_Activiteiten[[#Headers],[Arbeidskosten]],"")))</f>
        <v/>
      </c>
      <c r="AH1349" t="str">
        <f>IF(ISNUMBER(FIND("arbeid",Methode_Keuze)),"",IF(ISNUMBER(FIND("arbeid",Methode_Keuze)),"",IF(Tb_Activiteiten[[#This Row],[Arbeidskosten op basis van IKS]]=1,Tb_Activiteiten[[#Headers],[Arbeidskosten op basis van IKS]],"")))</f>
        <v/>
      </c>
      <c r="AI1349" t="str">
        <f>IF(ISNUMBER(FIND("overige",Methode_Keuze)),"",IF(Tb_Activiteiten[[#This Row],[Kosten derden exclusief btw]]=1,Tb_Activiteiten[[#Headers],[Kosten derden exclusief btw]],""))</f>
        <v/>
      </c>
      <c r="AJ1349" t="str">
        <f>IF(ISNUMBER(FIND("overige",Methode_Keuze)),"",IF(Tb_Activiteiten[[#This Row],[Niet verrekenbare btw]]=1,Tb_Activiteiten[[#Headers],[Niet verrekenbare btw]],""))</f>
        <v/>
      </c>
      <c r="AK1349" t="str">
        <f>IF(ISNUMBER(FIND("overige",Methode_Keuze)),"",IF(Tb_Activiteiten[[#This Row],[Grondkosten]]=1,Tb_Activiteiten[[#Headers],[Grondkosten]],""))</f>
        <v/>
      </c>
      <c r="AL1349" t="str">
        <f>IF(ISNUMBER(FIND("overige",Methode_Keuze)),"",IF(Tb_Activiteiten[[#This Row],[Bijdrage in natura (overige)]]=1,Tb_Activiteiten[[#Headers],[Bijdrage in natura (overige)]],""))</f>
        <v/>
      </c>
      <c r="AM1349" t="str">
        <f>IF(ISNUMBER(FIND("overige",Methode_Keuze)),"",IF(Tb_Activiteiten[[#This Row],[Bijdrage in natura (vrijwilligers)]]=1,Tb_Activiteiten[[#Headers],[Bijdrage in natura (vrijwilligers)]],""))</f>
        <v/>
      </c>
      <c r="AN1349" t="str">
        <f>IF(ISNUMBER(FIND("overige",Methode_Keuze)),"",IF(Tb_Activiteiten[[#This Row],[Afschrijvingskosten]]=1,Tb_Activiteiten[[#Headers],[Afschrijvingskosten]],""))</f>
        <v/>
      </c>
    </row>
    <row r="1350" spans="12:40" x14ac:dyDescent="0.25">
      <c r="L1350" s="71"/>
      <c r="N1350" t="str">
        <f>IFERROR(IF(VLOOKUP(Tb_Activiteiten[[#This Row],[Openstelling]],Tb_Openstelling[],2,0)=1,1,""),"")</f>
        <v/>
      </c>
      <c r="AA1350" t="str">
        <f>IF(ISNUMBER(FIND("arbeid",Methode_Keuze)),"",IF(ISNUMBER(FIND("arbeid",Methode_Keuze)),"",IF(Tb_Activiteiten[[#This Row],[Loonkosten]]=1,Tb_Activiteiten[[#Headers],[Loonkosten]],"")))</f>
        <v/>
      </c>
      <c r="AB1350" t="str">
        <f>IF(ISNUMBER(FIND("arbeid",Methode_Keuze)),"",IF(ISNUMBER(FIND("arbeid",Methode_Keuze)),"",IF(Tb_Activiteiten[[#This Row],[Eigen arbeid]]=1,Tb_Activiteiten[[#Headers],[Eigen arbeid]],"")))</f>
        <v/>
      </c>
      <c r="AC1350" t="str">
        <f>IF(ISNUMBER(FIND("arbeid",Methode_Keuze)),"",IF(ISNUMBER(FIND("arbeid",Methode_Keuze)),"",IF(Tb_Activiteiten[[#This Row],[Projectmedewerker]]=1,Tb_Activiteiten[[#Headers],[Projectmedewerker]],"")))</f>
        <v/>
      </c>
      <c r="AD1350" t="str">
        <f>IF(ISNUMBER(FIND("arbeid",Methode_Keuze)),"",IF(ISNUMBER(FIND("arbeid",Methode_Keuze)),"",IF(Tb_Activiteiten[[#This Row],[Landbouwer]]=1,Tb_Activiteiten[[#Headers],[Landbouwer]],"")))</f>
        <v/>
      </c>
      <c r="AE1350" t="str">
        <f>IF(ISNUMBER(FIND("arbeid",Methode_Keuze)),"",IF(ISNUMBER(FIND("arbeid",Methode_Keuze)),"",IF(Tb_Activiteiten[[#This Row],[Adviseur]]=1,Tb_Activiteiten[[#Headers],[Adviseur]],"")))</f>
        <v/>
      </c>
      <c r="AF1350" t="str">
        <f>IF(ISNUMBER(FIND("arbeid",Methode_Keuze)),"",IF(ISNUMBER(FIND("arbeid",Methode_Keuze)),"",IF(Tb_Activiteiten[[#This Row],[Projectleider/Expert]]=1,Tb_Activiteiten[[#Headers],[Projectleider/Expert]],"")))</f>
        <v/>
      </c>
      <c r="AG1350" t="str">
        <f>IF(ISNUMBER(FIND("arbeid",Methode_Keuze)),"",IF(ISNUMBER(FIND("arbeid",Methode_Keuze)),"",IF(Tb_Activiteiten[[#This Row],[Arbeidskosten]]=1,Tb_Activiteiten[[#Headers],[Arbeidskosten]],"")))</f>
        <v/>
      </c>
      <c r="AH1350" t="str">
        <f>IF(ISNUMBER(FIND("arbeid",Methode_Keuze)),"",IF(ISNUMBER(FIND("arbeid",Methode_Keuze)),"",IF(Tb_Activiteiten[[#This Row],[Arbeidskosten op basis van IKS]]=1,Tb_Activiteiten[[#Headers],[Arbeidskosten op basis van IKS]],"")))</f>
        <v/>
      </c>
      <c r="AI1350" t="str">
        <f>IF(ISNUMBER(FIND("overige",Methode_Keuze)),"",IF(Tb_Activiteiten[[#This Row],[Kosten derden exclusief btw]]=1,Tb_Activiteiten[[#Headers],[Kosten derden exclusief btw]],""))</f>
        <v/>
      </c>
      <c r="AJ1350" t="str">
        <f>IF(ISNUMBER(FIND("overige",Methode_Keuze)),"",IF(Tb_Activiteiten[[#This Row],[Niet verrekenbare btw]]=1,Tb_Activiteiten[[#Headers],[Niet verrekenbare btw]],""))</f>
        <v/>
      </c>
      <c r="AK1350" t="str">
        <f>IF(ISNUMBER(FIND("overige",Methode_Keuze)),"",IF(Tb_Activiteiten[[#This Row],[Grondkosten]]=1,Tb_Activiteiten[[#Headers],[Grondkosten]],""))</f>
        <v/>
      </c>
      <c r="AL1350" t="str">
        <f>IF(ISNUMBER(FIND("overige",Methode_Keuze)),"",IF(Tb_Activiteiten[[#This Row],[Bijdrage in natura (overige)]]=1,Tb_Activiteiten[[#Headers],[Bijdrage in natura (overige)]],""))</f>
        <v/>
      </c>
      <c r="AM1350" t="str">
        <f>IF(ISNUMBER(FIND("overige",Methode_Keuze)),"",IF(Tb_Activiteiten[[#This Row],[Bijdrage in natura (vrijwilligers)]]=1,Tb_Activiteiten[[#Headers],[Bijdrage in natura (vrijwilligers)]],""))</f>
        <v/>
      </c>
      <c r="AN1350" t="str">
        <f>IF(ISNUMBER(FIND("overige",Methode_Keuze)),"",IF(Tb_Activiteiten[[#This Row],[Afschrijvingskosten]]=1,Tb_Activiteiten[[#Headers],[Afschrijvingskosten]],""))</f>
        <v/>
      </c>
    </row>
    <row r="1351" spans="12:40" x14ac:dyDescent="0.25">
      <c r="L1351" s="71"/>
      <c r="N1351" t="str">
        <f>IFERROR(IF(VLOOKUP(Tb_Activiteiten[[#This Row],[Openstelling]],Tb_Openstelling[],2,0)=1,1,""),"")</f>
        <v/>
      </c>
      <c r="AA1351" t="str">
        <f>IF(ISNUMBER(FIND("arbeid",Methode_Keuze)),"",IF(ISNUMBER(FIND("arbeid",Methode_Keuze)),"",IF(Tb_Activiteiten[[#This Row],[Loonkosten]]=1,Tb_Activiteiten[[#Headers],[Loonkosten]],"")))</f>
        <v/>
      </c>
      <c r="AB1351" t="str">
        <f>IF(ISNUMBER(FIND("arbeid",Methode_Keuze)),"",IF(ISNUMBER(FIND("arbeid",Methode_Keuze)),"",IF(Tb_Activiteiten[[#This Row],[Eigen arbeid]]=1,Tb_Activiteiten[[#Headers],[Eigen arbeid]],"")))</f>
        <v/>
      </c>
      <c r="AC1351" t="str">
        <f>IF(ISNUMBER(FIND("arbeid",Methode_Keuze)),"",IF(ISNUMBER(FIND("arbeid",Methode_Keuze)),"",IF(Tb_Activiteiten[[#This Row],[Projectmedewerker]]=1,Tb_Activiteiten[[#Headers],[Projectmedewerker]],"")))</f>
        <v/>
      </c>
      <c r="AD1351" t="str">
        <f>IF(ISNUMBER(FIND("arbeid",Methode_Keuze)),"",IF(ISNUMBER(FIND("arbeid",Methode_Keuze)),"",IF(Tb_Activiteiten[[#This Row],[Landbouwer]]=1,Tb_Activiteiten[[#Headers],[Landbouwer]],"")))</f>
        <v/>
      </c>
      <c r="AE1351" t="str">
        <f>IF(ISNUMBER(FIND("arbeid",Methode_Keuze)),"",IF(ISNUMBER(FIND("arbeid",Methode_Keuze)),"",IF(Tb_Activiteiten[[#This Row],[Adviseur]]=1,Tb_Activiteiten[[#Headers],[Adviseur]],"")))</f>
        <v/>
      </c>
      <c r="AF1351" t="str">
        <f>IF(ISNUMBER(FIND("arbeid",Methode_Keuze)),"",IF(ISNUMBER(FIND("arbeid",Methode_Keuze)),"",IF(Tb_Activiteiten[[#This Row],[Projectleider/Expert]]=1,Tb_Activiteiten[[#Headers],[Projectleider/Expert]],"")))</f>
        <v/>
      </c>
      <c r="AG1351" t="str">
        <f>IF(ISNUMBER(FIND("arbeid",Methode_Keuze)),"",IF(ISNUMBER(FIND("arbeid",Methode_Keuze)),"",IF(Tb_Activiteiten[[#This Row],[Arbeidskosten]]=1,Tb_Activiteiten[[#Headers],[Arbeidskosten]],"")))</f>
        <v/>
      </c>
      <c r="AH1351" t="str">
        <f>IF(ISNUMBER(FIND("arbeid",Methode_Keuze)),"",IF(ISNUMBER(FIND("arbeid",Methode_Keuze)),"",IF(Tb_Activiteiten[[#This Row],[Arbeidskosten op basis van IKS]]=1,Tb_Activiteiten[[#Headers],[Arbeidskosten op basis van IKS]],"")))</f>
        <v/>
      </c>
      <c r="AI1351" t="str">
        <f>IF(ISNUMBER(FIND("overige",Methode_Keuze)),"",IF(Tb_Activiteiten[[#This Row],[Kosten derden exclusief btw]]=1,Tb_Activiteiten[[#Headers],[Kosten derden exclusief btw]],""))</f>
        <v/>
      </c>
      <c r="AJ1351" t="str">
        <f>IF(ISNUMBER(FIND("overige",Methode_Keuze)),"",IF(Tb_Activiteiten[[#This Row],[Niet verrekenbare btw]]=1,Tb_Activiteiten[[#Headers],[Niet verrekenbare btw]],""))</f>
        <v/>
      </c>
      <c r="AK1351" t="str">
        <f>IF(ISNUMBER(FIND("overige",Methode_Keuze)),"",IF(Tb_Activiteiten[[#This Row],[Grondkosten]]=1,Tb_Activiteiten[[#Headers],[Grondkosten]],""))</f>
        <v/>
      </c>
      <c r="AL1351" t="str">
        <f>IF(ISNUMBER(FIND("overige",Methode_Keuze)),"",IF(Tb_Activiteiten[[#This Row],[Bijdrage in natura (overige)]]=1,Tb_Activiteiten[[#Headers],[Bijdrage in natura (overige)]],""))</f>
        <v/>
      </c>
      <c r="AM1351" t="str">
        <f>IF(ISNUMBER(FIND("overige",Methode_Keuze)),"",IF(Tb_Activiteiten[[#This Row],[Bijdrage in natura (vrijwilligers)]]=1,Tb_Activiteiten[[#Headers],[Bijdrage in natura (vrijwilligers)]],""))</f>
        <v/>
      </c>
      <c r="AN1351" t="str">
        <f>IF(ISNUMBER(FIND("overige",Methode_Keuze)),"",IF(Tb_Activiteiten[[#This Row],[Afschrijvingskosten]]=1,Tb_Activiteiten[[#Headers],[Afschrijvingskosten]],""))</f>
        <v/>
      </c>
    </row>
    <row r="1352" spans="12:40" x14ac:dyDescent="0.25">
      <c r="L1352" s="71"/>
      <c r="N1352" t="str">
        <f>IFERROR(IF(VLOOKUP(Tb_Activiteiten[[#This Row],[Openstelling]],Tb_Openstelling[],2,0)=1,1,""),"")</f>
        <v/>
      </c>
      <c r="AA1352" t="str">
        <f>IF(ISNUMBER(FIND("arbeid",Methode_Keuze)),"",IF(ISNUMBER(FIND("arbeid",Methode_Keuze)),"",IF(Tb_Activiteiten[[#This Row],[Loonkosten]]=1,Tb_Activiteiten[[#Headers],[Loonkosten]],"")))</f>
        <v/>
      </c>
      <c r="AB1352" t="str">
        <f>IF(ISNUMBER(FIND("arbeid",Methode_Keuze)),"",IF(ISNUMBER(FIND("arbeid",Methode_Keuze)),"",IF(Tb_Activiteiten[[#This Row],[Eigen arbeid]]=1,Tb_Activiteiten[[#Headers],[Eigen arbeid]],"")))</f>
        <v/>
      </c>
      <c r="AC1352" t="str">
        <f>IF(ISNUMBER(FIND("arbeid",Methode_Keuze)),"",IF(ISNUMBER(FIND("arbeid",Methode_Keuze)),"",IF(Tb_Activiteiten[[#This Row],[Projectmedewerker]]=1,Tb_Activiteiten[[#Headers],[Projectmedewerker]],"")))</f>
        <v/>
      </c>
      <c r="AD1352" t="str">
        <f>IF(ISNUMBER(FIND("arbeid",Methode_Keuze)),"",IF(ISNUMBER(FIND("arbeid",Methode_Keuze)),"",IF(Tb_Activiteiten[[#This Row],[Landbouwer]]=1,Tb_Activiteiten[[#Headers],[Landbouwer]],"")))</f>
        <v/>
      </c>
      <c r="AE1352" t="str">
        <f>IF(ISNUMBER(FIND("arbeid",Methode_Keuze)),"",IF(ISNUMBER(FIND("arbeid",Methode_Keuze)),"",IF(Tb_Activiteiten[[#This Row],[Adviseur]]=1,Tb_Activiteiten[[#Headers],[Adviseur]],"")))</f>
        <v/>
      </c>
      <c r="AF1352" t="str">
        <f>IF(ISNUMBER(FIND("arbeid",Methode_Keuze)),"",IF(ISNUMBER(FIND("arbeid",Methode_Keuze)),"",IF(Tb_Activiteiten[[#This Row],[Projectleider/Expert]]=1,Tb_Activiteiten[[#Headers],[Projectleider/Expert]],"")))</f>
        <v/>
      </c>
      <c r="AG1352" t="str">
        <f>IF(ISNUMBER(FIND("arbeid",Methode_Keuze)),"",IF(ISNUMBER(FIND("arbeid",Methode_Keuze)),"",IF(Tb_Activiteiten[[#This Row],[Arbeidskosten]]=1,Tb_Activiteiten[[#Headers],[Arbeidskosten]],"")))</f>
        <v/>
      </c>
      <c r="AH1352" t="str">
        <f>IF(ISNUMBER(FIND("arbeid",Methode_Keuze)),"",IF(ISNUMBER(FIND("arbeid",Methode_Keuze)),"",IF(Tb_Activiteiten[[#This Row],[Arbeidskosten op basis van IKS]]=1,Tb_Activiteiten[[#Headers],[Arbeidskosten op basis van IKS]],"")))</f>
        <v/>
      </c>
      <c r="AI1352" t="str">
        <f>IF(ISNUMBER(FIND("overige",Methode_Keuze)),"",IF(Tb_Activiteiten[[#This Row],[Kosten derden exclusief btw]]=1,Tb_Activiteiten[[#Headers],[Kosten derden exclusief btw]],""))</f>
        <v/>
      </c>
      <c r="AJ1352" t="str">
        <f>IF(ISNUMBER(FIND("overige",Methode_Keuze)),"",IF(Tb_Activiteiten[[#This Row],[Niet verrekenbare btw]]=1,Tb_Activiteiten[[#Headers],[Niet verrekenbare btw]],""))</f>
        <v/>
      </c>
      <c r="AK1352" t="str">
        <f>IF(ISNUMBER(FIND("overige",Methode_Keuze)),"",IF(Tb_Activiteiten[[#This Row],[Grondkosten]]=1,Tb_Activiteiten[[#Headers],[Grondkosten]],""))</f>
        <v/>
      </c>
      <c r="AL1352" t="str">
        <f>IF(ISNUMBER(FIND("overige",Methode_Keuze)),"",IF(Tb_Activiteiten[[#This Row],[Bijdrage in natura (overige)]]=1,Tb_Activiteiten[[#Headers],[Bijdrage in natura (overige)]],""))</f>
        <v/>
      </c>
      <c r="AM1352" t="str">
        <f>IF(ISNUMBER(FIND("overige",Methode_Keuze)),"",IF(Tb_Activiteiten[[#This Row],[Bijdrage in natura (vrijwilligers)]]=1,Tb_Activiteiten[[#Headers],[Bijdrage in natura (vrijwilligers)]],""))</f>
        <v/>
      </c>
      <c r="AN1352" t="str">
        <f>IF(ISNUMBER(FIND("overige",Methode_Keuze)),"",IF(Tb_Activiteiten[[#This Row],[Afschrijvingskosten]]=1,Tb_Activiteiten[[#Headers],[Afschrijvingskosten]],""))</f>
        <v/>
      </c>
    </row>
    <row r="1353" spans="12:40" x14ac:dyDescent="0.25">
      <c r="L1353" s="71"/>
      <c r="N1353" t="str">
        <f>IFERROR(IF(VLOOKUP(Tb_Activiteiten[[#This Row],[Openstelling]],Tb_Openstelling[],2,0)=1,1,""),"")</f>
        <v/>
      </c>
      <c r="AA1353" t="str">
        <f>IF(ISNUMBER(FIND("arbeid",Methode_Keuze)),"",IF(ISNUMBER(FIND("arbeid",Methode_Keuze)),"",IF(Tb_Activiteiten[[#This Row],[Loonkosten]]=1,Tb_Activiteiten[[#Headers],[Loonkosten]],"")))</f>
        <v/>
      </c>
      <c r="AB1353" t="str">
        <f>IF(ISNUMBER(FIND("arbeid",Methode_Keuze)),"",IF(ISNUMBER(FIND("arbeid",Methode_Keuze)),"",IF(Tb_Activiteiten[[#This Row],[Eigen arbeid]]=1,Tb_Activiteiten[[#Headers],[Eigen arbeid]],"")))</f>
        <v/>
      </c>
      <c r="AC1353" t="str">
        <f>IF(ISNUMBER(FIND("arbeid",Methode_Keuze)),"",IF(ISNUMBER(FIND("arbeid",Methode_Keuze)),"",IF(Tb_Activiteiten[[#This Row],[Projectmedewerker]]=1,Tb_Activiteiten[[#Headers],[Projectmedewerker]],"")))</f>
        <v/>
      </c>
      <c r="AD1353" t="str">
        <f>IF(ISNUMBER(FIND("arbeid",Methode_Keuze)),"",IF(ISNUMBER(FIND("arbeid",Methode_Keuze)),"",IF(Tb_Activiteiten[[#This Row],[Landbouwer]]=1,Tb_Activiteiten[[#Headers],[Landbouwer]],"")))</f>
        <v/>
      </c>
      <c r="AE1353" t="str">
        <f>IF(ISNUMBER(FIND("arbeid",Methode_Keuze)),"",IF(ISNUMBER(FIND("arbeid",Methode_Keuze)),"",IF(Tb_Activiteiten[[#This Row],[Adviseur]]=1,Tb_Activiteiten[[#Headers],[Adviseur]],"")))</f>
        <v/>
      </c>
      <c r="AF1353" t="str">
        <f>IF(ISNUMBER(FIND("arbeid",Methode_Keuze)),"",IF(ISNUMBER(FIND("arbeid",Methode_Keuze)),"",IF(Tb_Activiteiten[[#This Row],[Projectleider/Expert]]=1,Tb_Activiteiten[[#Headers],[Projectleider/Expert]],"")))</f>
        <v/>
      </c>
      <c r="AG1353" t="str">
        <f>IF(ISNUMBER(FIND("arbeid",Methode_Keuze)),"",IF(ISNUMBER(FIND("arbeid",Methode_Keuze)),"",IF(Tb_Activiteiten[[#This Row],[Arbeidskosten]]=1,Tb_Activiteiten[[#Headers],[Arbeidskosten]],"")))</f>
        <v/>
      </c>
      <c r="AH1353" t="str">
        <f>IF(ISNUMBER(FIND("arbeid",Methode_Keuze)),"",IF(ISNUMBER(FIND("arbeid",Methode_Keuze)),"",IF(Tb_Activiteiten[[#This Row],[Arbeidskosten op basis van IKS]]=1,Tb_Activiteiten[[#Headers],[Arbeidskosten op basis van IKS]],"")))</f>
        <v/>
      </c>
      <c r="AI1353" t="str">
        <f>IF(ISNUMBER(FIND("overige",Methode_Keuze)),"",IF(Tb_Activiteiten[[#This Row],[Kosten derden exclusief btw]]=1,Tb_Activiteiten[[#Headers],[Kosten derden exclusief btw]],""))</f>
        <v/>
      </c>
      <c r="AJ1353" t="str">
        <f>IF(ISNUMBER(FIND("overige",Methode_Keuze)),"",IF(Tb_Activiteiten[[#This Row],[Niet verrekenbare btw]]=1,Tb_Activiteiten[[#Headers],[Niet verrekenbare btw]],""))</f>
        <v/>
      </c>
      <c r="AK1353" t="str">
        <f>IF(ISNUMBER(FIND("overige",Methode_Keuze)),"",IF(Tb_Activiteiten[[#This Row],[Grondkosten]]=1,Tb_Activiteiten[[#Headers],[Grondkosten]],""))</f>
        <v/>
      </c>
      <c r="AL1353" t="str">
        <f>IF(ISNUMBER(FIND("overige",Methode_Keuze)),"",IF(Tb_Activiteiten[[#This Row],[Bijdrage in natura (overige)]]=1,Tb_Activiteiten[[#Headers],[Bijdrage in natura (overige)]],""))</f>
        <v/>
      </c>
      <c r="AM1353" t="str">
        <f>IF(ISNUMBER(FIND("overige",Methode_Keuze)),"",IF(Tb_Activiteiten[[#This Row],[Bijdrage in natura (vrijwilligers)]]=1,Tb_Activiteiten[[#Headers],[Bijdrage in natura (vrijwilligers)]],""))</f>
        <v/>
      </c>
      <c r="AN1353" t="str">
        <f>IF(ISNUMBER(FIND("overige",Methode_Keuze)),"",IF(Tb_Activiteiten[[#This Row],[Afschrijvingskosten]]=1,Tb_Activiteiten[[#Headers],[Afschrijvingskosten]],""))</f>
        <v/>
      </c>
    </row>
    <row r="1354" spans="12:40" x14ac:dyDescent="0.25">
      <c r="L1354" s="71"/>
      <c r="N1354" t="str">
        <f>IFERROR(IF(VLOOKUP(Tb_Activiteiten[[#This Row],[Openstelling]],Tb_Openstelling[],2,0)=1,1,""),"")</f>
        <v/>
      </c>
      <c r="AA1354" t="str">
        <f>IF(ISNUMBER(FIND("arbeid",Methode_Keuze)),"",IF(ISNUMBER(FIND("arbeid",Methode_Keuze)),"",IF(Tb_Activiteiten[[#This Row],[Loonkosten]]=1,Tb_Activiteiten[[#Headers],[Loonkosten]],"")))</f>
        <v/>
      </c>
      <c r="AB1354" t="str">
        <f>IF(ISNUMBER(FIND("arbeid",Methode_Keuze)),"",IF(ISNUMBER(FIND("arbeid",Methode_Keuze)),"",IF(Tb_Activiteiten[[#This Row],[Eigen arbeid]]=1,Tb_Activiteiten[[#Headers],[Eigen arbeid]],"")))</f>
        <v/>
      </c>
      <c r="AC1354" t="str">
        <f>IF(ISNUMBER(FIND("arbeid",Methode_Keuze)),"",IF(ISNUMBER(FIND("arbeid",Methode_Keuze)),"",IF(Tb_Activiteiten[[#This Row],[Projectmedewerker]]=1,Tb_Activiteiten[[#Headers],[Projectmedewerker]],"")))</f>
        <v/>
      </c>
      <c r="AD1354" t="str">
        <f>IF(ISNUMBER(FIND("arbeid",Methode_Keuze)),"",IF(ISNUMBER(FIND("arbeid",Methode_Keuze)),"",IF(Tb_Activiteiten[[#This Row],[Landbouwer]]=1,Tb_Activiteiten[[#Headers],[Landbouwer]],"")))</f>
        <v/>
      </c>
      <c r="AE1354" t="str">
        <f>IF(ISNUMBER(FIND("arbeid",Methode_Keuze)),"",IF(ISNUMBER(FIND("arbeid",Methode_Keuze)),"",IF(Tb_Activiteiten[[#This Row],[Adviseur]]=1,Tb_Activiteiten[[#Headers],[Adviseur]],"")))</f>
        <v/>
      </c>
      <c r="AF1354" t="str">
        <f>IF(ISNUMBER(FIND("arbeid",Methode_Keuze)),"",IF(ISNUMBER(FIND("arbeid",Methode_Keuze)),"",IF(Tb_Activiteiten[[#This Row],[Projectleider/Expert]]=1,Tb_Activiteiten[[#Headers],[Projectleider/Expert]],"")))</f>
        <v/>
      </c>
      <c r="AG1354" t="str">
        <f>IF(ISNUMBER(FIND("arbeid",Methode_Keuze)),"",IF(ISNUMBER(FIND("arbeid",Methode_Keuze)),"",IF(Tb_Activiteiten[[#This Row],[Arbeidskosten]]=1,Tb_Activiteiten[[#Headers],[Arbeidskosten]],"")))</f>
        <v/>
      </c>
      <c r="AH1354" t="str">
        <f>IF(ISNUMBER(FIND("arbeid",Methode_Keuze)),"",IF(ISNUMBER(FIND("arbeid",Methode_Keuze)),"",IF(Tb_Activiteiten[[#This Row],[Arbeidskosten op basis van IKS]]=1,Tb_Activiteiten[[#Headers],[Arbeidskosten op basis van IKS]],"")))</f>
        <v/>
      </c>
      <c r="AI1354" t="str">
        <f>IF(ISNUMBER(FIND("overige",Methode_Keuze)),"",IF(Tb_Activiteiten[[#This Row],[Kosten derden exclusief btw]]=1,Tb_Activiteiten[[#Headers],[Kosten derden exclusief btw]],""))</f>
        <v/>
      </c>
      <c r="AJ1354" t="str">
        <f>IF(ISNUMBER(FIND("overige",Methode_Keuze)),"",IF(Tb_Activiteiten[[#This Row],[Niet verrekenbare btw]]=1,Tb_Activiteiten[[#Headers],[Niet verrekenbare btw]],""))</f>
        <v/>
      </c>
      <c r="AK1354" t="str">
        <f>IF(ISNUMBER(FIND("overige",Methode_Keuze)),"",IF(Tb_Activiteiten[[#This Row],[Grondkosten]]=1,Tb_Activiteiten[[#Headers],[Grondkosten]],""))</f>
        <v/>
      </c>
      <c r="AL1354" t="str">
        <f>IF(ISNUMBER(FIND("overige",Methode_Keuze)),"",IF(Tb_Activiteiten[[#This Row],[Bijdrage in natura (overige)]]=1,Tb_Activiteiten[[#Headers],[Bijdrage in natura (overige)]],""))</f>
        <v/>
      </c>
      <c r="AM1354" t="str">
        <f>IF(ISNUMBER(FIND("overige",Methode_Keuze)),"",IF(Tb_Activiteiten[[#This Row],[Bijdrage in natura (vrijwilligers)]]=1,Tb_Activiteiten[[#Headers],[Bijdrage in natura (vrijwilligers)]],""))</f>
        <v/>
      </c>
      <c r="AN1354" t="str">
        <f>IF(ISNUMBER(FIND("overige",Methode_Keuze)),"",IF(Tb_Activiteiten[[#This Row],[Afschrijvingskosten]]=1,Tb_Activiteiten[[#Headers],[Afschrijvingskosten]],""))</f>
        <v/>
      </c>
    </row>
    <row r="1355" spans="12:40" x14ac:dyDescent="0.25">
      <c r="L1355" s="71"/>
      <c r="N1355" t="str">
        <f>IFERROR(IF(VLOOKUP(Tb_Activiteiten[[#This Row],[Openstelling]],Tb_Openstelling[],2,0)=1,1,""),"")</f>
        <v/>
      </c>
      <c r="AA1355" t="str">
        <f>IF(ISNUMBER(FIND("arbeid",Methode_Keuze)),"",IF(ISNUMBER(FIND("arbeid",Methode_Keuze)),"",IF(Tb_Activiteiten[[#This Row],[Loonkosten]]=1,Tb_Activiteiten[[#Headers],[Loonkosten]],"")))</f>
        <v/>
      </c>
      <c r="AB1355" t="str">
        <f>IF(ISNUMBER(FIND("arbeid",Methode_Keuze)),"",IF(ISNUMBER(FIND("arbeid",Methode_Keuze)),"",IF(Tb_Activiteiten[[#This Row],[Eigen arbeid]]=1,Tb_Activiteiten[[#Headers],[Eigen arbeid]],"")))</f>
        <v/>
      </c>
      <c r="AC1355" t="str">
        <f>IF(ISNUMBER(FIND("arbeid",Methode_Keuze)),"",IF(ISNUMBER(FIND("arbeid",Methode_Keuze)),"",IF(Tb_Activiteiten[[#This Row],[Projectmedewerker]]=1,Tb_Activiteiten[[#Headers],[Projectmedewerker]],"")))</f>
        <v/>
      </c>
      <c r="AD1355" t="str">
        <f>IF(ISNUMBER(FIND("arbeid",Methode_Keuze)),"",IF(ISNUMBER(FIND("arbeid",Methode_Keuze)),"",IF(Tb_Activiteiten[[#This Row],[Landbouwer]]=1,Tb_Activiteiten[[#Headers],[Landbouwer]],"")))</f>
        <v/>
      </c>
      <c r="AE1355" t="str">
        <f>IF(ISNUMBER(FIND("arbeid",Methode_Keuze)),"",IF(ISNUMBER(FIND("arbeid",Methode_Keuze)),"",IF(Tb_Activiteiten[[#This Row],[Adviseur]]=1,Tb_Activiteiten[[#Headers],[Adviseur]],"")))</f>
        <v/>
      </c>
      <c r="AF1355" t="str">
        <f>IF(ISNUMBER(FIND("arbeid",Methode_Keuze)),"",IF(ISNUMBER(FIND("arbeid",Methode_Keuze)),"",IF(Tb_Activiteiten[[#This Row],[Projectleider/Expert]]=1,Tb_Activiteiten[[#Headers],[Projectleider/Expert]],"")))</f>
        <v/>
      </c>
      <c r="AG1355" t="str">
        <f>IF(ISNUMBER(FIND("arbeid",Methode_Keuze)),"",IF(ISNUMBER(FIND("arbeid",Methode_Keuze)),"",IF(Tb_Activiteiten[[#This Row],[Arbeidskosten]]=1,Tb_Activiteiten[[#Headers],[Arbeidskosten]],"")))</f>
        <v/>
      </c>
      <c r="AH1355" t="str">
        <f>IF(ISNUMBER(FIND("arbeid",Methode_Keuze)),"",IF(ISNUMBER(FIND("arbeid",Methode_Keuze)),"",IF(Tb_Activiteiten[[#This Row],[Arbeidskosten op basis van IKS]]=1,Tb_Activiteiten[[#Headers],[Arbeidskosten op basis van IKS]],"")))</f>
        <v/>
      </c>
      <c r="AI1355" t="str">
        <f>IF(ISNUMBER(FIND("overige",Methode_Keuze)),"",IF(Tb_Activiteiten[[#This Row],[Kosten derden exclusief btw]]=1,Tb_Activiteiten[[#Headers],[Kosten derden exclusief btw]],""))</f>
        <v/>
      </c>
      <c r="AJ1355" t="str">
        <f>IF(ISNUMBER(FIND("overige",Methode_Keuze)),"",IF(Tb_Activiteiten[[#This Row],[Niet verrekenbare btw]]=1,Tb_Activiteiten[[#Headers],[Niet verrekenbare btw]],""))</f>
        <v/>
      </c>
      <c r="AK1355" t="str">
        <f>IF(ISNUMBER(FIND("overige",Methode_Keuze)),"",IF(Tb_Activiteiten[[#This Row],[Grondkosten]]=1,Tb_Activiteiten[[#Headers],[Grondkosten]],""))</f>
        <v/>
      </c>
      <c r="AL1355" t="str">
        <f>IF(ISNUMBER(FIND("overige",Methode_Keuze)),"",IF(Tb_Activiteiten[[#This Row],[Bijdrage in natura (overige)]]=1,Tb_Activiteiten[[#Headers],[Bijdrage in natura (overige)]],""))</f>
        <v/>
      </c>
      <c r="AM1355" t="str">
        <f>IF(ISNUMBER(FIND("overige",Methode_Keuze)),"",IF(Tb_Activiteiten[[#This Row],[Bijdrage in natura (vrijwilligers)]]=1,Tb_Activiteiten[[#Headers],[Bijdrage in natura (vrijwilligers)]],""))</f>
        <v/>
      </c>
      <c r="AN1355" t="str">
        <f>IF(ISNUMBER(FIND("overige",Methode_Keuze)),"",IF(Tb_Activiteiten[[#This Row],[Afschrijvingskosten]]=1,Tb_Activiteiten[[#Headers],[Afschrijvingskosten]],""))</f>
        <v/>
      </c>
    </row>
    <row r="1356" spans="12:40" x14ac:dyDescent="0.25">
      <c r="L1356" s="71"/>
      <c r="N1356" t="str">
        <f>IFERROR(IF(VLOOKUP(Tb_Activiteiten[[#This Row],[Openstelling]],Tb_Openstelling[],2,0)=1,1,""),"")</f>
        <v/>
      </c>
      <c r="AA1356" t="str">
        <f>IF(ISNUMBER(FIND("arbeid",Methode_Keuze)),"",IF(ISNUMBER(FIND("arbeid",Methode_Keuze)),"",IF(Tb_Activiteiten[[#This Row],[Loonkosten]]=1,Tb_Activiteiten[[#Headers],[Loonkosten]],"")))</f>
        <v/>
      </c>
      <c r="AB1356" t="str">
        <f>IF(ISNUMBER(FIND("arbeid",Methode_Keuze)),"",IF(ISNUMBER(FIND("arbeid",Methode_Keuze)),"",IF(Tb_Activiteiten[[#This Row],[Eigen arbeid]]=1,Tb_Activiteiten[[#Headers],[Eigen arbeid]],"")))</f>
        <v/>
      </c>
      <c r="AC1356" t="str">
        <f>IF(ISNUMBER(FIND("arbeid",Methode_Keuze)),"",IF(ISNUMBER(FIND("arbeid",Methode_Keuze)),"",IF(Tb_Activiteiten[[#This Row],[Projectmedewerker]]=1,Tb_Activiteiten[[#Headers],[Projectmedewerker]],"")))</f>
        <v/>
      </c>
      <c r="AD1356" t="str">
        <f>IF(ISNUMBER(FIND("arbeid",Methode_Keuze)),"",IF(ISNUMBER(FIND("arbeid",Methode_Keuze)),"",IF(Tb_Activiteiten[[#This Row],[Landbouwer]]=1,Tb_Activiteiten[[#Headers],[Landbouwer]],"")))</f>
        <v/>
      </c>
      <c r="AE1356" t="str">
        <f>IF(ISNUMBER(FIND("arbeid",Methode_Keuze)),"",IF(ISNUMBER(FIND("arbeid",Methode_Keuze)),"",IF(Tb_Activiteiten[[#This Row],[Adviseur]]=1,Tb_Activiteiten[[#Headers],[Adviseur]],"")))</f>
        <v/>
      </c>
      <c r="AF1356" t="str">
        <f>IF(ISNUMBER(FIND("arbeid",Methode_Keuze)),"",IF(ISNUMBER(FIND("arbeid",Methode_Keuze)),"",IF(Tb_Activiteiten[[#This Row],[Projectleider/Expert]]=1,Tb_Activiteiten[[#Headers],[Projectleider/Expert]],"")))</f>
        <v/>
      </c>
      <c r="AG1356" t="str">
        <f>IF(ISNUMBER(FIND("arbeid",Methode_Keuze)),"",IF(ISNUMBER(FIND("arbeid",Methode_Keuze)),"",IF(Tb_Activiteiten[[#This Row],[Arbeidskosten]]=1,Tb_Activiteiten[[#Headers],[Arbeidskosten]],"")))</f>
        <v/>
      </c>
      <c r="AH1356" t="str">
        <f>IF(ISNUMBER(FIND("arbeid",Methode_Keuze)),"",IF(ISNUMBER(FIND("arbeid",Methode_Keuze)),"",IF(Tb_Activiteiten[[#This Row],[Arbeidskosten op basis van IKS]]=1,Tb_Activiteiten[[#Headers],[Arbeidskosten op basis van IKS]],"")))</f>
        <v/>
      </c>
      <c r="AI1356" t="str">
        <f>IF(ISNUMBER(FIND("overige",Methode_Keuze)),"",IF(Tb_Activiteiten[[#This Row],[Kosten derden exclusief btw]]=1,Tb_Activiteiten[[#Headers],[Kosten derden exclusief btw]],""))</f>
        <v/>
      </c>
      <c r="AJ1356" t="str">
        <f>IF(ISNUMBER(FIND("overige",Methode_Keuze)),"",IF(Tb_Activiteiten[[#This Row],[Niet verrekenbare btw]]=1,Tb_Activiteiten[[#Headers],[Niet verrekenbare btw]],""))</f>
        <v/>
      </c>
      <c r="AK1356" t="str">
        <f>IF(ISNUMBER(FIND("overige",Methode_Keuze)),"",IF(Tb_Activiteiten[[#This Row],[Grondkosten]]=1,Tb_Activiteiten[[#Headers],[Grondkosten]],""))</f>
        <v/>
      </c>
      <c r="AL1356" t="str">
        <f>IF(ISNUMBER(FIND("overige",Methode_Keuze)),"",IF(Tb_Activiteiten[[#This Row],[Bijdrage in natura (overige)]]=1,Tb_Activiteiten[[#Headers],[Bijdrage in natura (overige)]],""))</f>
        <v/>
      </c>
      <c r="AM1356" t="str">
        <f>IF(ISNUMBER(FIND("overige",Methode_Keuze)),"",IF(Tb_Activiteiten[[#This Row],[Bijdrage in natura (vrijwilligers)]]=1,Tb_Activiteiten[[#Headers],[Bijdrage in natura (vrijwilligers)]],""))</f>
        <v/>
      </c>
      <c r="AN1356" t="str">
        <f>IF(ISNUMBER(FIND("overige",Methode_Keuze)),"",IF(Tb_Activiteiten[[#This Row],[Afschrijvingskosten]]=1,Tb_Activiteiten[[#Headers],[Afschrijvingskosten]],""))</f>
        <v/>
      </c>
    </row>
    <row r="1357" spans="12:40" x14ac:dyDescent="0.25">
      <c r="L1357" s="71"/>
      <c r="N1357" t="str">
        <f>IFERROR(IF(VLOOKUP(Tb_Activiteiten[[#This Row],[Openstelling]],Tb_Openstelling[],2,0)=1,1,""),"")</f>
        <v/>
      </c>
      <c r="AA1357" t="str">
        <f>IF(ISNUMBER(FIND("arbeid",Methode_Keuze)),"",IF(ISNUMBER(FIND("arbeid",Methode_Keuze)),"",IF(Tb_Activiteiten[[#This Row],[Loonkosten]]=1,Tb_Activiteiten[[#Headers],[Loonkosten]],"")))</f>
        <v/>
      </c>
      <c r="AB1357" t="str">
        <f>IF(ISNUMBER(FIND("arbeid",Methode_Keuze)),"",IF(ISNUMBER(FIND("arbeid",Methode_Keuze)),"",IF(Tb_Activiteiten[[#This Row],[Eigen arbeid]]=1,Tb_Activiteiten[[#Headers],[Eigen arbeid]],"")))</f>
        <v/>
      </c>
      <c r="AC1357" t="str">
        <f>IF(ISNUMBER(FIND("arbeid",Methode_Keuze)),"",IF(ISNUMBER(FIND("arbeid",Methode_Keuze)),"",IF(Tb_Activiteiten[[#This Row],[Projectmedewerker]]=1,Tb_Activiteiten[[#Headers],[Projectmedewerker]],"")))</f>
        <v/>
      </c>
      <c r="AD1357" t="str">
        <f>IF(ISNUMBER(FIND("arbeid",Methode_Keuze)),"",IF(ISNUMBER(FIND("arbeid",Methode_Keuze)),"",IF(Tb_Activiteiten[[#This Row],[Landbouwer]]=1,Tb_Activiteiten[[#Headers],[Landbouwer]],"")))</f>
        <v/>
      </c>
      <c r="AE1357" t="str">
        <f>IF(ISNUMBER(FIND("arbeid",Methode_Keuze)),"",IF(ISNUMBER(FIND("arbeid",Methode_Keuze)),"",IF(Tb_Activiteiten[[#This Row],[Adviseur]]=1,Tb_Activiteiten[[#Headers],[Adviseur]],"")))</f>
        <v/>
      </c>
      <c r="AF1357" t="str">
        <f>IF(ISNUMBER(FIND("arbeid",Methode_Keuze)),"",IF(ISNUMBER(FIND("arbeid",Methode_Keuze)),"",IF(Tb_Activiteiten[[#This Row],[Projectleider/Expert]]=1,Tb_Activiteiten[[#Headers],[Projectleider/Expert]],"")))</f>
        <v/>
      </c>
      <c r="AG1357" t="str">
        <f>IF(ISNUMBER(FIND("arbeid",Methode_Keuze)),"",IF(ISNUMBER(FIND("arbeid",Methode_Keuze)),"",IF(Tb_Activiteiten[[#This Row],[Arbeidskosten]]=1,Tb_Activiteiten[[#Headers],[Arbeidskosten]],"")))</f>
        <v/>
      </c>
      <c r="AH1357" t="str">
        <f>IF(ISNUMBER(FIND("arbeid",Methode_Keuze)),"",IF(ISNUMBER(FIND("arbeid",Methode_Keuze)),"",IF(Tb_Activiteiten[[#This Row],[Arbeidskosten op basis van IKS]]=1,Tb_Activiteiten[[#Headers],[Arbeidskosten op basis van IKS]],"")))</f>
        <v/>
      </c>
      <c r="AI1357" t="str">
        <f>IF(ISNUMBER(FIND("overige",Methode_Keuze)),"",IF(Tb_Activiteiten[[#This Row],[Kosten derden exclusief btw]]=1,Tb_Activiteiten[[#Headers],[Kosten derden exclusief btw]],""))</f>
        <v/>
      </c>
      <c r="AJ1357" t="str">
        <f>IF(ISNUMBER(FIND("overige",Methode_Keuze)),"",IF(Tb_Activiteiten[[#This Row],[Niet verrekenbare btw]]=1,Tb_Activiteiten[[#Headers],[Niet verrekenbare btw]],""))</f>
        <v/>
      </c>
      <c r="AK1357" t="str">
        <f>IF(ISNUMBER(FIND("overige",Methode_Keuze)),"",IF(Tb_Activiteiten[[#This Row],[Grondkosten]]=1,Tb_Activiteiten[[#Headers],[Grondkosten]],""))</f>
        <v/>
      </c>
      <c r="AL1357" t="str">
        <f>IF(ISNUMBER(FIND("overige",Methode_Keuze)),"",IF(Tb_Activiteiten[[#This Row],[Bijdrage in natura (overige)]]=1,Tb_Activiteiten[[#Headers],[Bijdrage in natura (overige)]],""))</f>
        <v/>
      </c>
      <c r="AM1357" t="str">
        <f>IF(ISNUMBER(FIND("overige",Methode_Keuze)),"",IF(Tb_Activiteiten[[#This Row],[Bijdrage in natura (vrijwilligers)]]=1,Tb_Activiteiten[[#Headers],[Bijdrage in natura (vrijwilligers)]],""))</f>
        <v/>
      </c>
      <c r="AN1357" t="str">
        <f>IF(ISNUMBER(FIND("overige",Methode_Keuze)),"",IF(Tb_Activiteiten[[#This Row],[Afschrijvingskosten]]=1,Tb_Activiteiten[[#Headers],[Afschrijvingskosten]],""))</f>
        <v/>
      </c>
    </row>
    <row r="1358" spans="12:40" x14ac:dyDescent="0.25">
      <c r="L1358" s="71"/>
      <c r="N1358" t="str">
        <f>IFERROR(IF(VLOOKUP(Tb_Activiteiten[[#This Row],[Openstelling]],Tb_Openstelling[],2,0)=1,1,""),"")</f>
        <v/>
      </c>
      <c r="AA1358" t="str">
        <f>IF(ISNUMBER(FIND("arbeid",Methode_Keuze)),"",IF(ISNUMBER(FIND("arbeid",Methode_Keuze)),"",IF(Tb_Activiteiten[[#This Row],[Loonkosten]]=1,Tb_Activiteiten[[#Headers],[Loonkosten]],"")))</f>
        <v/>
      </c>
      <c r="AB1358" t="str">
        <f>IF(ISNUMBER(FIND("arbeid",Methode_Keuze)),"",IF(ISNUMBER(FIND("arbeid",Methode_Keuze)),"",IF(Tb_Activiteiten[[#This Row],[Eigen arbeid]]=1,Tb_Activiteiten[[#Headers],[Eigen arbeid]],"")))</f>
        <v/>
      </c>
      <c r="AC1358" t="str">
        <f>IF(ISNUMBER(FIND("arbeid",Methode_Keuze)),"",IF(ISNUMBER(FIND("arbeid",Methode_Keuze)),"",IF(Tb_Activiteiten[[#This Row],[Projectmedewerker]]=1,Tb_Activiteiten[[#Headers],[Projectmedewerker]],"")))</f>
        <v/>
      </c>
      <c r="AD1358" t="str">
        <f>IF(ISNUMBER(FIND("arbeid",Methode_Keuze)),"",IF(ISNUMBER(FIND("arbeid",Methode_Keuze)),"",IF(Tb_Activiteiten[[#This Row],[Landbouwer]]=1,Tb_Activiteiten[[#Headers],[Landbouwer]],"")))</f>
        <v/>
      </c>
      <c r="AE1358" t="str">
        <f>IF(ISNUMBER(FIND("arbeid",Methode_Keuze)),"",IF(ISNUMBER(FIND("arbeid",Methode_Keuze)),"",IF(Tb_Activiteiten[[#This Row],[Adviseur]]=1,Tb_Activiteiten[[#Headers],[Adviseur]],"")))</f>
        <v/>
      </c>
      <c r="AF1358" t="str">
        <f>IF(ISNUMBER(FIND("arbeid",Methode_Keuze)),"",IF(ISNUMBER(FIND("arbeid",Methode_Keuze)),"",IF(Tb_Activiteiten[[#This Row],[Projectleider/Expert]]=1,Tb_Activiteiten[[#Headers],[Projectleider/Expert]],"")))</f>
        <v/>
      </c>
      <c r="AG1358" t="str">
        <f>IF(ISNUMBER(FIND("arbeid",Methode_Keuze)),"",IF(ISNUMBER(FIND("arbeid",Methode_Keuze)),"",IF(Tb_Activiteiten[[#This Row],[Arbeidskosten]]=1,Tb_Activiteiten[[#Headers],[Arbeidskosten]],"")))</f>
        <v/>
      </c>
      <c r="AH1358" t="str">
        <f>IF(ISNUMBER(FIND("arbeid",Methode_Keuze)),"",IF(ISNUMBER(FIND("arbeid",Methode_Keuze)),"",IF(Tb_Activiteiten[[#This Row],[Arbeidskosten op basis van IKS]]=1,Tb_Activiteiten[[#Headers],[Arbeidskosten op basis van IKS]],"")))</f>
        <v/>
      </c>
      <c r="AI1358" t="str">
        <f>IF(ISNUMBER(FIND("overige",Methode_Keuze)),"",IF(Tb_Activiteiten[[#This Row],[Kosten derden exclusief btw]]=1,Tb_Activiteiten[[#Headers],[Kosten derden exclusief btw]],""))</f>
        <v/>
      </c>
      <c r="AJ1358" t="str">
        <f>IF(ISNUMBER(FIND("overige",Methode_Keuze)),"",IF(Tb_Activiteiten[[#This Row],[Niet verrekenbare btw]]=1,Tb_Activiteiten[[#Headers],[Niet verrekenbare btw]],""))</f>
        <v/>
      </c>
      <c r="AK1358" t="str">
        <f>IF(ISNUMBER(FIND("overige",Methode_Keuze)),"",IF(Tb_Activiteiten[[#This Row],[Grondkosten]]=1,Tb_Activiteiten[[#Headers],[Grondkosten]],""))</f>
        <v/>
      </c>
      <c r="AL1358" t="str">
        <f>IF(ISNUMBER(FIND("overige",Methode_Keuze)),"",IF(Tb_Activiteiten[[#This Row],[Bijdrage in natura (overige)]]=1,Tb_Activiteiten[[#Headers],[Bijdrage in natura (overige)]],""))</f>
        <v/>
      </c>
      <c r="AM1358" t="str">
        <f>IF(ISNUMBER(FIND("overige",Methode_Keuze)),"",IF(Tb_Activiteiten[[#This Row],[Bijdrage in natura (vrijwilligers)]]=1,Tb_Activiteiten[[#Headers],[Bijdrage in natura (vrijwilligers)]],""))</f>
        <v/>
      </c>
      <c r="AN1358" t="str">
        <f>IF(ISNUMBER(FIND("overige",Methode_Keuze)),"",IF(Tb_Activiteiten[[#This Row],[Afschrijvingskosten]]=1,Tb_Activiteiten[[#Headers],[Afschrijvingskosten]],""))</f>
        <v/>
      </c>
    </row>
    <row r="1359" spans="12:40" x14ac:dyDescent="0.25">
      <c r="L1359" s="71"/>
      <c r="N1359" t="str">
        <f>IFERROR(IF(VLOOKUP(Tb_Activiteiten[[#This Row],[Openstelling]],Tb_Openstelling[],2,0)=1,1,""),"")</f>
        <v/>
      </c>
      <c r="AA1359" t="str">
        <f>IF(ISNUMBER(FIND("arbeid",Methode_Keuze)),"",IF(ISNUMBER(FIND("arbeid",Methode_Keuze)),"",IF(Tb_Activiteiten[[#This Row],[Loonkosten]]=1,Tb_Activiteiten[[#Headers],[Loonkosten]],"")))</f>
        <v/>
      </c>
      <c r="AB1359" t="str">
        <f>IF(ISNUMBER(FIND("arbeid",Methode_Keuze)),"",IF(ISNUMBER(FIND("arbeid",Methode_Keuze)),"",IF(Tb_Activiteiten[[#This Row],[Eigen arbeid]]=1,Tb_Activiteiten[[#Headers],[Eigen arbeid]],"")))</f>
        <v/>
      </c>
      <c r="AC1359" t="str">
        <f>IF(ISNUMBER(FIND("arbeid",Methode_Keuze)),"",IF(ISNUMBER(FIND("arbeid",Methode_Keuze)),"",IF(Tb_Activiteiten[[#This Row],[Projectmedewerker]]=1,Tb_Activiteiten[[#Headers],[Projectmedewerker]],"")))</f>
        <v/>
      </c>
      <c r="AD1359" t="str">
        <f>IF(ISNUMBER(FIND("arbeid",Methode_Keuze)),"",IF(ISNUMBER(FIND("arbeid",Methode_Keuze)),"",IF(Tb_Activiteiten[[#This Row],[Landbouwer]]=1,Tb_Activiteiten[[#Headers],[Landbouwer]],"")))</f>
        <v/>
      </c>
      <c r="AE1359" t="str">
        <f>IF(ISNUMBER(FIND("arbeid",Methode_Keuze)),"",IF(ISNUMBER(FIND("arbeid",Methode_Keuze)),"",IF(Tb_Activiteiten[[#This Row],[Adviseur]]=1,Tb_Activiteiten[[#Headers],[Adviseur]],"")))</f>
        <v/>
      </c>
      <c r="AF1359" t="str">
        <f>IF(ISNUMBER(FIND("arbeid",Methode_Keuze)),"",IF(ISNUMBER(FIND("arbeid",Methode_Keuze)),"",IF(Tb_Activiteiten[[#This Row],[Projectleider/Expert]]=1,Tb_Activiteiten[[#Headers],[Projectleider/Expert]],"")))</f>
        <v/>
      </c>
      <c r="AG1359" t="str">
        <f>IF(ISNUMBER(FIND("arbeid",Methode_Keuze)),"",IF(ISNUMBER(FIND("arbeid",Methode_Keuze)),"",IF(Tb_Activiteiten[[#This Row],[Arbeidskosten]]=1,Tb_Activiteiten[[#Headers],[Arbeidskosten]],"")))</f>
        <v/>
      </c>
      <c r="AH1359" t="str">
        <f>IF(ISNUMBER(FIND("arbeid",Methode_Keuze)),"",IF(ISNUMBER(FIND("arbeid",Methode_Keuze)),"",IF(Tb_Activiteiten[[#This Row],[Arbeidskosten op basis van IKS]]=1,Tb_Activiteiten[[#Headers],[Arbeidskosten op basis van IKS]],"")))</f>
        <v/>
      </c>
      <c r="AI1359" t="str">
        <f>IF(ISNUMBER(FIND("overige",Methode_Keuze)),"",IF(Tb_Activiteiten[[#This Row],[Kosten derden exclusief btw]]=1,Tb_Activiteiten[[#Headers],[Kosten derden exclusief btw]],""))</f>
        <v/>
      </c>
      <c r="AJ1359" t="str">
        <f>IF(ISNUMBER(FIND("overige",Methode_Keuze)),"",IF(Tb_Activiteiten[[#This Row],[Niet verrekenbare btw]]=1,Tb_Activiteiten[[#Headers],[Niet verrekenbare btw]],""))</f>
        <v/>
      </c>
      <c r="AK1359" t="str">
        <f>IF(ISNUMBER(FIND("overige",Methode_Keuze)),"",IF(Tb_Activiteiten[[#This Row],[Grondkosten]]=1,Tb_Activiteiten[[#Headers],[Grondkosten]],""))</f>
        <v/>
      </c>
      <c r="AL1359" t="str">
        <f>IF(ISNUMBER(FIND("overige",Methode_Keuze)),"",IF(Tb_Activiteiten[[#This Row],[Bijdrage in natura (overige)]]=1,Tb_Activiteiten[[#Headers],[Bijdrage in natura (overige)]],""))</f>
        <v/>
      </c>
      <c r="AM1359" t="str">
        <f>IF(ISNUMBER(FIND("overige",Methode_Keuze)),"",IF(Tb_Activiteiten[[#This Row],[Bijdrage in natura (vrijwilligers)]]=1,Tb_Activiteiten[[#Headers],[Bijdrage in natura (vrijwilligers)]],""))</f>
        <v/>
      </c>
      <c r="AN1359" t="str">
        <f>IF(ISNUMBER(FIND("overige",Methode_Keuze)),"",IF(Tb_Activiteiten[[#This Row],[Afschrijvingskosten]]=1,Tb_Activiteiten[[#Headers],[Afschrijvingskosten]],""))</f>
        <v/>
      </c>
    </row>
    <row r="1360" spans="12:40" x14ac:dyDescent="0.25">
      <c r="L1360" s="71"/>
      <c r="N1360" t="str">
        <f>IFERROR(IF(VLOOKUP(Tb_Activiteiten[[#This Row],[Openstelling]],Tb_Openstelling[],2,0)=1,1,""),"")</f>
        <v/>
      </c>
      <c r="AA1360" t="str">
        <f>IF(ISNUMBER(FIND("arbeid",Methode_Keuze)),"",IF(ISNUMBER(FIND("arbeid",Methode_Keuze)),"",IF(Tb_Activiteiten[[#This Row],[Loonkosten]]=1,Tb_Activiteiten[[#Headers],[Loonkosten]],"")))</f>
        <v/>
      </c>
      <c r="AB1360" t="str">
        <f>IF(ISNUMBER(FIND("arbeid",Methode_Keuze)),"",IF(ISNUMBER(FIND("arbeid",Methode_Keuze)),"",IF(Tb_Activiteiten[[#This Row],[Eigen arbeid]]=1,Tb_Activiteiten[[#Headers],[Eigen arbeid]],"")))</f>
        <v/>
      </c>
      <c r="AC1360" t="str">
        <f>IF(ISNUMBER(FIND("arbeid",Methode_Keuze)),"",IF(ISNUMBER(FIND("arbeid",Methode_Keuze)),"",IF(Tb_Activiteiten[[#This Row],[Projectmedewerker]]=1,Tb_Activiteiten[[#Headers],[Projectmedewerker]],"")))</f>
        <v/>
      </c>
      <c r="AD1360" t="str">
        <f>IF(ISNUMBER(FIND("arbeid",Methode_Keuze)),"",IF(ISNUMBER(FIND("arbeid",Methode_Keuze)),"",IF(Tb_Activiteiten[[#This Row],[Landbouwer]]=1,Tb_Activiteiten[[#Headers],[Landbouwer]],"")))</f>
        <v/>
      </c>
      <c r="AE1360" t="str">
        <f>IF(ISNUMBER(FIND("arbeid",Methode_Keuze)),"",IF(ISNUMBER(FIND("arbeid",Methode_Keuze)),"",IF(Tb_Activiteiten[[#This Row],[Adviseur]]=1,Tb_Activiteiten[[#Headers],[Adviseur]],"")))</f>
        <v/>
      </c>
      <c r="AF1360" t="str">
        <f>IF(ISNUMBER(FIND("arbeid",Methode_Keuze)),"",IF(ISNUMBER(FIND("arbeid",Methode_Keuze)),"",IF(Tb_Activiteiten[[#This Row],[Projectleider/Expert]]=1,Tb_Activiteiten[[#Headers],[Projectleider/Expert]],"")))</f>
        <v/>
      </c>
      <c r="AG1360" t="str">
        <f>IF(ISNUMBER(FIND("arbeid",Methode_Keuze)),"",IF(ISNUMBER(FIND("arbeid",Methode_Keuze)),"",IF(Tb_Activiteiten[[#This Row],[Arbeidskosten]]=1,Tb_Activiteiten[[#Headers],[Arbeidskosten]],"")))</f>
        <v/>
      </c>
      <c r="AH1360" t="str">
        <f>IF(ISNUMBER(FIND("arbeid",Methode_Keuze)),"",IF(ISNUMBER(FIND("arbeid",Methode_Keuze)),"",IF(Tb_Activiteiten[[#This Row],[Arbeidskosten op basis van IKS]]=1,Tb_Activiteiten[[#Headers],[Arbeidskosten op basis van IKS]],"")))</f>
        <v/>
      </c>
      <c r="AI1360" t="str">
        <f>IF(ISNUMBER(FIND("overige",Methode_Keuze)),"",IF(Tb_Activiteiten[[#This Row],[Kosten derden exclusief btw]]=1,Tb_Activiteiten[[#Headers],[Kosten derden exclusief btw]],""))</f>
        <v/>
      </c>
      <c r="AJ1360" t="str">
        <f>IF(ISNUMBER(FIND("overige",Methode_Keuze)),"",IF(Tb_Activiteiten[[#This Row],[Niet verrekenbare btw]]=1,Tb_Activiteiten[[#Headers],[Niet verrekenbare btw]],""))</f>
        <v/>
      </c>
      <c r="AK1360" t="str">
        <f>IF(ISNUMBER(FIND("overige",Methode_Keuze)),"",IF(Tb_Activiteiten[[#This Row],[Grondkosten]]=1,Tb_Activiteiten[[#Headers],[Grondkosten]],""))</f>
        <v/>
      </c>
      <c r="AL1360" t="str">
        <f>IF(ISNUMBER(FIND("overige",Methode_Keuze)),"",IF(Tb_Activiteiten[[#This Row],[Bijdrage in natura (overige)]]=1,Tb_Activiteiten[[#Headers],[Bijdrage in natura (overige)]],""))</f>
        <v/>
      </c>
      <c r="AM1360" t="str">
        <f>IF(ISNUMBER(FIND("overige",Methode_Keuze)),"",IF(Tb_Activiteiten[[#This Row],[Bijdrage in natura (vrijwilligers)]]=1,Tb_Activiteiten[[#Headers],[Bijdrage in natura (vrijwilligers)]],""))</f>
        <v/>
      </c>
      <c r="AN1360" t="str">
        <f>IF(ISNUMBER(FIND("overige",Methode_Keuze)),"",IF(Tb_Activiteiten[[#This Row],[Afschrijvingskosten]]=1,Tb_Activiteiten[[#Headers],[Afschrijvingskosten]],""))</f>
        <v/>
      </c>
    </row>
    <row r="1361" spans="12:40" x14ac:dyDescent="0.25">
      <c r="L1361" s="71"/>
      <c r="N1361" t="str">
        <f>IFERROR(IF(VLOOKUP(Tb_Activiteiten[[#This Row],[Openstelling]],Tb_Openstelling[],2,0)=1,1,""),"")</f>
        <v/>
      </c>
      <c r="AA1361" t="str">
        <f>IF(ISNUMBER(FIND("arbeid",Methode_Keuze)),"",IF(ISNUMBER(FIND("arbeid",Methode_Keuze)),"",IF(Tb_Activiteiten[[#This Row],[Loonkosten]]=1,Tb_Activiteiten[[#Headers],[Loonkosten]],"")))</f>
        <v/>
      </c>
      <c r="AB1361" t="str">
        <f>IF(ISNUMBER(FIND("arbeid",Methode_Keuze)),"",IF(ISNUMBER(FIND("arbeid",Methode_Keuze)),"",IF(Tb_Activiteiten[[#This Row],[Eigen arbeid]]=1,Tb_Activiteiten[[#Headers],[Eigen arbeid]],"")))</f>
        <v/>
      </c>
      <c r="AC1361" t="str">
        <f>IF(ISNUMBER(FIND("arbeid",Methode_Keuze)),"",IF(ISNUMBER(FIND("arbeid",Methode_Keuze)),"",IF(Tb_Activiteiten[[#This Row],[Projectmedewerker]]=1,Tb_Activiteiten[[#Headers],[Projectmedewerker]],"")))</f>
        <v/>
      </c>
      <c r="AD1361" t="str">
        <f>IF(ISNUMBER(FIND("arbeid",Methode_Keuze)),"",IF(ISNUMBER(FIND("arbeid",Methode_Keuze)),"",IF(Tb_Activiteiten[[#This Row],[Landbouwer]]=1,Tb_Activiteiten[[#Headers],[Landbouwer]],"")))</f>
        <v/>
      </c>
      <c r="AE1361" t="str">
        <f>IF(ISNUMBER(FIND("arbeid",Methode_Keuze)),"",IF(ISNUMBER(FIND("arbeid",Methode_Keuze)),"",IF(Tb_Activiteiten[[#This Row],[Adviseur]]=1,Tb_Activiteiten[[#Headers],[Adviseur]],"")))</f>
        <v/>
      </c>
      <c r="AF1361" t="str">
        <f>IF(ISNUMBER(FIND("arbeid",Methode_Keuze)),"",IF(ISNUMBER(FIND("arbeid",Methode_Keuze)),"",IF(Tb_Activiteiten[[#This Row],[Projectleider/Expert]]=1,Tb_Activiteiten[[#Headers],[Projectleider/Expert]],"")))</f>
        <v/>
      </c>
      <c r="AG1361" t="str">
        <f>IF(ISNUMBER(FIND("arbeid",Methode_Keuze)),"",IF(ISNUMBER(FIND("arbeid",Methode_Keuze)),"",IF(Tb_Activiteiten[[#This Row],[Arbeidskosten]]=1,Tb_Activiteiten[[#Headers],[Arbeidskosten]],"")))</f>
        <v/>
      </c>
      <c r="AH1361" t="str">
        <f>IF(ISNUMBER(FIND("arbeid",Methode_Keuze)),"",IF(ISNUMBER(FIND("arbeid",Methode_Keuze)),"",IF(Tb_Activiteiten[[#This Row],[Arbeidskosten op basis van IKS]]=1,Tb_Activiteiten[[#Headers],[Arbeidskosten op basis van IKS]],"")))</f>
        <v/>
      </c>
      <c r="AI1361" t="str">
        <f>IF(ISNUMBER(FIND("overige",Methode_Keuze)),"",IF(Tb_Activiteiten[[#This Row],[Kosten derden exclusief btw]]=1,Tb_Activiteiten[[#Headers],[Kosten derden exclusief btw]],""))</f>
        <v/>
      </c>
      <c r="AJ1361" t="str">
        <f>IF(ISNUMBER(FIND("overige",Methode_Keuze)),"",IF(Tb_Activiteiten[[#This Row],[Niet verrekenbare btw]]=1,Tb_Activiteiten[[#Headers],[Niet verrekenbare btw]],""))</f>
        <v/>
      </c>
      <c r="AK1361" t="str">
        <f>IF(ISNUMBER(FIND("overige",Methode_Keuze)),"",IF(Tb_Activiteiten[[#This Row],[Grondkosten]]=1,Tb_Activiteiten[[#Headers],[Grondkosten]],""))</f>
        <v/>
      </c>
      <c r="AL1361" t="str">
        <f>IF(ISNUMBER(FIND("overige",Methode_Keuze)),"",IF(Tb_Activiteiten[[#This Row],[Bijdrage in natura (overige)]]=1,Tb_Activiteiten[[#Headers],[Bijdrage in natura (overige)]],""))</f>
        <v/>
      </c>
      <c r="AM1361" t="str">
        <f>IF(ISNUMBER(FIND("overige",Methode_Keuze)),"",IF(Tb_Activiteiten[[#This Row],[Bijdrage in natura (vrijwilligers)]]=1,Tb_Activiteiten[[#Headers],[Bijdrage in natura (vrijwilligers)]],""))</f>
        <v/>
      </c>
      <c r="AN1361" t="str">
        <f>IF(ISNUMBER(FIND("overige",Methode_Keuze)),"",IF(Tb_Activiteiten[[#This Row],[Afschrijvingskosten]]=1,Tb_Activiteiten[[#Headers],[Afschrijvingskosten]],""))</f>
        <v/>
      </c>
    </row>
    <row r="1362" spans="12:40" x14ac:dyDescent="0.25">
      <c r="L1362" s="71"/>
      <c r="N1362" t="str">
        <f>IFERROR(IF(VLOOKUP(Tb_Activiteiten[[#This Row],[Openstelling]],Tb_Openstelling[],2,0)=1,1,""),"")</f>
        <v/>
      </c>
      <c r="AA1362" t="str">
        <f>IF(ISNUMBER(FIND("arbeid",Methode_Keuze)),"",IF(ISNUMBER(FIND("arbeid",Methode_Keuze)),"",IF(Tb_Activiteiten[[#This Row],[Loonkosten]]=1,Tb_Activiteiten[[#Headers],[Loonkosten]],"")))</f>
        <v/>
      </c>
      <c r="AB1362" t="str">
        <f>IF(ISNUMBER(FIND("arbeid",Methode_Keuze)),"",IF(ISNUMBER(FIND("arbeid",Methode_Keuze)),"",IF(Tb_Activiteiten[[#This Row],[Eigen arbeid]]=1,Tb_Activiteiten[[#Headers],[Eigen arbeid]],"")))</f>
        <v/>
      </c>
      <c r="AC1362" t="str">
        <f>IF(ISNUMBER(FIND("arbeid",Methode_Keuze)),"",IF(ISNUMBER(FIND("arbeid",Methode_Keuze)),"",IF(Tb_Activiteiten[[#This Row],[Projectmedewerker]]=1,Tb_Activiteiten[[#Headers],[Projectmedewerker]],"")))</f>
        <v/>
      </c>
      <c r="AD1362" t="str">
        <f>IF(ISNUMBER(FIND("arbeid",Methode_Keuze)),"",IF(ISNUMBER(FIND("arbeid",Methode_Keuze)),"",IF(Tb_Activiteiten[[#This Row],[Landbouwer]]=1,Tb_Activiteiten[[#Headers],[Landbouwer]],"")))</f>
        <v/>
      </c>
      <c r="AE1362" t="str">
        <f>IF(ISNUMBER(FIND("arbeid",Methode_Keuze)),"",IF(ISNUMBER(FIND("arbeid",Methode_Keuze)),"",IF(Tb_Activiteiten[[#This Row],[Adviseur]]=1,Tb_Activiteiten[[#Headers],[Adviseur]],"")))</f>
        <v/>
      </c>
      <c r="AF1362" t="str">
        <f>IF(ISNUMBER(FIND("arbeid",Methode_Keuze)),"",IF(ISNUMBER(FIND("arbeid",Methode_Keuze)),"",IF(Tb_Activiteiten[[#This Row],[Projectleider/Expert]]=1,Tb_Activiteiten[[#Headers],[Projectleider/Expert]],"")))</f>
        <v/>
      </c>
      <c r="AG1362" t="str">
        <f>IF(ISNUMBER(FIND("arbeid",Methode_Keuze)),"",IF(ISNUMBER(FIND("arbeid",Methode_Keuze)),"",IF(Tb_Activiteiten[[#This Row],[Arbeidskosten]]=1,Tb_Activiteiten[[#Headers],[Arbeidskosten]],"")))</f>
        <v/>
      </c>
      <c r="AH1362" t="str">
        <f>IF(ISNUMBER(FIND("arbeid",Methode_Keuze)),"",IF(ISNUMBER(FIND("arbeid",Methode_Keuze)),"",IF(Tb_Activiteiten[[#This Row],[Arbeidskosten op basis van IKS]]=1,Tb_Activiteiten[[#Headers],[Arbeidskosten op basis van IKS]],"")))</f>
        <v/>
      </c>
      <c r="AI1362" t="str">
        <f>IF(ISNUMBER(FIND("overige",Methode_Keuze)),"",IF(Tb_Activiteiten[[#This Row],[Kosten derden exclusief btw]]=1,Tb_Activiteiten[[#Headers],[Kosten derden exclusief btw]],""))</f>
        <v/>
      </c>
      <c r="AJ1362" t="str">
        <f>IF(ISNUMBER(FIND("overige",Methode_Keuze)),"",IF(Tb_Activiteiten[[#This Row],[Niet verrekenbare btw]]=1,Tb_Activiteiten[[#Headers],[Niet verrekenbare btw]],""))</f>
        <v/>
      </c>
      <c r="AK1362" t="str">
        <f>IF(ISNUMBER(FIND("overige",Methode_Keuze)),"",IF(Tb_Activiteiten[[#This Row],[Grondkosten]]=1,Tb_Activiteiten[[#Headers],[Grondkosten]],""))</f>
        <v/>
      </c>
      <c r="AL1362" t="str">
        <f>IF(ISNUMBER(FIND("overige",Methode_Keuze)),"",IF(Tb_Activiteiten[[#This Row],[Bijdrage in natura (overige)]]=1,Tb_Activiteiten[[#Headers],[Bijdrage in natura (overige)]],""))</f>
        <v/>
      </c>
      <c r="AM1362" t="str">
        <f>IF(ISNUMBER(FIND("overige",Methode_Keuze)),"",IF(Tb_Activiteiten[[#This Row],[Bijdrage in natura (vrijwilligers)]]=1,Tb_Activiteiten[[#Headers],[Bijdrage in natura (vrijwilligers)]],""))</f>
        <v/>
      </c>
      <c r="AN1362" t="str">
        <f>IF(ISNUMBER(FIND("overige",Methode_Keuze)),"",IF(Tb_Activiteiten[[#This Row],[Afschrijvingskosten]]=1,Tb_Activiteiten[[#Headers],[Afschrijvingskosten]],""))</f>
        <v/>
      </c>
    </row>
    <row r="1363" spans="12:40" x14ac:dyDescent="0.25">
      <c r="L1363" s="71"/>
      <c r="N1363" t="str">
        <f>IFERROR(IF(VLOOKUP(Tb_Activiteiten[[#This Row],[Openstelling]],Tb_Openstelling[],2,0)=1,1,""),"")</f>
        <v/>
      </c>
      <c r="AA1363" t="str">
        <f>IF(ISNUMBER(FIND("arbeid",Methode_Keuze)),"",IF(ISNUMBER(FIND("arbeid",Methode_Keuze)),"",IF(Tb_Activiteiten[[#This Row],[Loonkosten]]=1,Tb_Activiteiten[[#Headers],[Loonkosten]],"")))</f>
        <v/>
      </c>
      <c r="AB1363" t="str">
        <f>IF(ISNUMBER(FIND("arbeid",Methode_Keuze)),"",IF(ISNUMBER(FIND("arbeid",Methode_Keuze)),"",IF(Tb_Activiteiten[[#This Row],[Eigen arbeid]]=1,Tb_Activiteiten[[#Headers],[Eigen arbeid]],"")))</f>
        <v/>
      </c>
      <c r="AC1363" t="str">
        <f>IF(ISNUMBER(FIND("arbeid",Methode_Keuze)),"",IF(ISNUMBER(FIND("arbeid",Methode_Keuze)),"",IF(Tb_Activiteiten[[#This Row],[Projectmedewerker]]=1,Tb_Activiteiten[[#Headers],[Projectmedewerker]],"")))</f>
        <v/>
      </c>
      <c r="AD1363" t="str">
        <f>IF(ISNUMBER(FIND("arbeid",Methode_Keuze)),"",IF(ISNUMBER(FIND("arbeid",Methode_Keuze)),"",IF(Tb_Activiteiten[[#This Row],[Landbouwer]]=1,Tb_Activiteiten[[#Headers],[Landbouwer]],"")))</f>
        <v/>
      </c>
      <c r="AE1363" t="str">
        <f>IF(ISNUMBER(FIND("arbeid",Methode_Keuze)),"",IF(ISNUMBER(FIND("arbeid",Methode_Keuze)),"",IF(Tb_Activiteiten[[#This Row],[Adviseur]]=1,Tb_Activiteiten[[#Headers],[Adviseur]],"")))</f>
        <v/>
      </c>
      <c r="AF1363" t="str">
        <f>IF(ISNUMBER(FIND("arbeid",Methode_Keuze)),"",IF(ISNUMBER(FIND("arbeid",Methode_Keuze)),"",IF(Tb_Activiteiten[[#This Row],[Projectleider/Expert]]=1,Tb_Activiteiten[[#Headers],[Projectleider/Expert]],"")))</f>
        <v/>
      </c>
      <c r="AG1363" t="str">
        <f>IF(ISNUMBER(FIND("arbeid",Methode_Keuze)),"",IF(ISNUMBER(FIND("arbeid",Methode_Keuze)),"",IF(Tb_Activiteiten[[#This Row],[Arbeidskosten]]=1,Tb_Activiteiten[[#Headers],[Arbeidskosten]],"")))</f>
        <v/>
      </c>
      <c r="AH1363" t="str">
        <f>IF(ISNUMBER(FIND("arbeid",Methode_Keuze)),"",IF(ISNUMBER(FIND("arbeid",Methode_Keuze)),"",IF(Tb_Activiteiten[[#This Row],[Arbeidskosten op basis van IKS]]=1,Tb_Activiteiten[[#Headers],[Arbeidskosten op basis van IKS]],"")))</f>
        <v/>
      </c>
      <c r="AI1363" t="str">
        <f>IF(ISNUMBER(FIND("overige",Methode_Keuze)),"",IF(Tb_Activiteiten[[#This Row],[Kosten derden exclusief btw]]=1,Tb_Activiteiten[[#Headers],[Kosten derden exclusief btw]],""))</f>
        <v/>
      </c>
      <c r="AJ1363" t="str">
        <f>IF(ISNUMBER(FIND("overige",Methode_Keuze)),"",IF(Tb_Activiteiten[[#This Row],[Niet verrekenbare btw]]=1,Tb_Activiteiten[[#Headers],[Niet verrekenbare btw]],""))</f>
        <v/>
      </c>
      <c r="AK1363" t="str">
        <f>IF(ISNUMBER(FIND("overige",Methode_Keuze)),"",IF(Tb_Activiteiten[[#This Row],[Grondkosten]]=1,Tb_Activiteiten[[#Headers],[Grondkosten]],""))</f>
        <v/>
      </c>
      <c r="AL1363" t="str">
        <f>IF(ISNUMBER(FIND("overige",Methode_Keuze)),"",IF(Tb_Activiteiten[[#This Row],[Bijdrage in natura (overige)]]=1,Tb_Activiteiten[[#Headers],[Bijdrage in natura (overige)]],""))</f>
        <v/>
      </c>
      <c r="AM1363" t="str">
        <f>IF(ISNUMBER(FIND("overige",Methode_Keuze)),"",IF(Tb_Activiteiten[[#This Row],[Bijdrage in natura (vrijwilligers)]]=1,Tb_Activiteiten[[#Headers],[Bijdrage in natura (vrijwilligers)]],""))</f>
        <v/>
      </c>
      <c r="AN1363" t="str">
        <f>IF(ISNUMBER(FIND("overige",Methode_Keuze)),"",IF(Tb_Activiteiten[[#This Row],[Afschrijvingskosten]]=1,Tb_Activiteiten[[#Headers],[Afschrijvingskosten]],""))</f>
        <v/>
      </c>
    </row>
    <row r="1364" spans="12:40" x14ac:dyDescent="0.25">
      <c r="L1364" s="71"/>
      <c r="N1364" t="str">
        <f>IFERROR(IF(VLOOKUP(Tb_Activiteiten[[#This Row],[Openstelling]],Tb_Openstelling[],2,0)=1,1,""),"")</f>
        <v/>
      </c>
      <c r="AA1364" t="str">
        <f>IF(ISNUMBER(FIND("arbeid",Methode_Keuze)),"",IF(ISNUMBER(FIND("arbeid",Methode_Keuze)),"",IF(Tb_Activiteiten[[#This Row],[Loonkosten]]=1,Tb_Activiteiten[[#Headers],[Loonkosten]],"")))</f>
        <v/>
      </c>
      <c r="AB1364" t="str">
        <f>IF(ISNUMBER(FIND("arbeid",Methode_Keuze)),"",IF(ISNUMBER(FIND("arbeid",Methode_Keuze)),"",IF(Tb_Activiteiten[[#This Row],[Eigen arbeid]]=1,Tb_Activiteiten[[#Headers],[Eigen arbeid]],"")))</f>
        <v/>
      </c>
      <c r="AC1364" t="str">
        <f>IF(ISNUMBER(FIND("arbeid",Methode_Keuze)),"",IF(ISNUMBER(FIND("arbeid",Methode_Keuze)),"",IF(Tb_Activiteiten[[#This Row],[Projectmedewerker]]=1,Tb_Activiteiten[[#Headers],[Projectmedewerker]],"")))</f>
        <v/>
      </c>
      <c r="AD1364" t="str">
        <f>IF(ISNUMBER(FIND("arbeid",Methode_Keuze)),"",IF(ISNUMBER(FIND("arbeid",Methode_Keuze)),"",IF(Tb_Activiteiten[[#This Row],[Landbouwer]]=1,Tb_Activiteiten[[#Headers],[Landbouwer]],"")))</f>
        <v/>
      </c>
      <c r="AE1364" t="str">
        <f>IF(ISNUMBER(FIND("arbeid",Methode_Keuze)),"",IF(ISNUMBER(FIND("arbeid",Methode_Keuze)),"",IF(Tb_Activiteiten[[#This Row],[Adviseur]]=1,Tb_Activiteiten[[#Headers],[Adviseur]],"")))</f>
        <v/>
      </c>
      <c r="AF1364" t="str">
        <f>IF(ISNUMBER(FIND("arbeid",Methode_Keuze)),"",IF(ISNUMBER(FIND("arbeid",Methode_Keuze)),"",IF(Tb_Activiteiten[[#This Row],[Projectleider/Expert]]=1,Tb_Activiteiten[[#Headers],[Projectleider/Expert]],"")))</f>
        <v/>
      </c>
      <c r="AG1364" t="str">
        <f>IF(ISNUMBER(FIND("arbeid",Methode_Keuze)),"",IF(ISNUMBER(FIND("arbeid",Methode_Keuze)),"",IF(Tb_Activiteiten[[#This Row],[Arbeidskosten]]=1,Tb_Activiteiten[[#Headers],[Arbeidskosten]],"")))</f>
        <v/>
      </c>
      <c r="AH1364" t="str">
        <f>IF(ISNUMBER(FIND("arbeid",Methode_Keuze)),"",IF(ISNUMBER(FIND("arbeid",Methode_Keuze)),"",IF(Tb_Activiteiten[[#This Row],[Arbeidskosten op basis van IKS]]=1,Tb_Activiteiten[[#Headers],[Arbeidskosten op basis van IKS]],"")))</f>
        <v/>
      </c>
      <c r="AI1364" t="str">
        <f>IF(ISNUMBER(FIND("overige",Methode_Keuze)),"",IF(Tb_Activiteiten[[#This Row],[Kosten derden exclusief btw]]=1,Tb_Activiteiten[[#Headers],[Kosten derden exclusief btw]],""))</f>
        <v/>
      </c>
      <c r="AJ1364" t="str">
        <f>IF(ISNUMBER(FIND("overige",Methode_Keuze)),"",IF(Tb_Activiteiten[[#This Row],[Niet verrekenbare btw]]=1,Tb_Activiteiten[[#Headers],[Niet verrekenbare btw]],""))</f>
        <v/>
      </c>
      <c r="AK1364" t="str">
        <f>IF(ISNUMBER(FIND("overige",Methode_Keuze)),"",IF(Tb_Activiteiten[[#This Row],[Grondkosten]]=1,Tb_Activiteiten[[#Headers],[Grondkosten]],""))</f>
        <v/>
      </c>
      <c r="AL1364" t="str">
        <f>IF(ISNUMBER(FIND("overige",Methode_Keuze)),"",IF(Tb_Activiteiten[[#This Row],[Bijdrage in natura (overige)]]=1,Tb_Activiteiten[[#Headers],[Bijdrage in natura (overige)]],""))</f>
        <v/>
      </c>
      <c r="AM1364" t="str">
        <f>IF(ISNUMBER(FIND("overige",Methode_Keuze)),"",IF(Tb_Activiteiten[[#This Row],[Bijdrage in natura (vrijwilligers)]]=1,Tb_Activiteiten[[#Headers],[Bijdrage in natura (vrijwilligers)]],""))</f>
        <v/>
      </c>
      <c r="AN1364" t="str">
        <f>IF(ISNUMBER(FIND("overige",Methode_Keuze)),"",IF(Tb_Activiteiten[[#This Row],[Afschrijvingskosten]]=1,Tb_Activiteiten[[#Headers],[Afschrijvingskosten]],""))</f>
        <v/>
      </c>
    </row>
    <row r="1365" spans="12:40" x14ac:dyDescent="0.25">
      <c r="L1365" s="71"/>
      <c r="N1365" t="str">
        <f>IFERROR(IF(VLOOKUP(Tb_Activiteiten[[#This Row],[Openstelling]],Tb_Openstelling[],2,0)=1,1,""),"")</f>
        <v/>
      </c>
      <c r="AA1365" t="str">
        <f>IF(ISNUMBER(FIND("arbeid",Methode_Keuze)),"",IF(ISNUMBER(FIND("arbeid",Methode_Keuze)),"",IF(Tb_Activiteiten[[#This Row],[Loonkosten]]=1,Tb_Activiteiten[[#Headers],[Loonkosten]],"")))</f>
        <v/>
      </c>
      <c r="AB1365" t="str">
        <f>IF(ISNUMBER(FIND("arbeid",Methode_Keuze)),"",IF(ISNUMBER(FIND("arbeid",Methode_Keuze)),"",IF(Tb_Activiteiten[[#This Row],[Eigen arbeid]]=1,Tb_Activiteiten[[#Headers],[Eigen arbeid]],"")))</f>
        <v/>
      </c>
      <c r="AC1365" t="str">
        <f>IF(ISNUMBER(FIND("arbeid",Methode_Keuze)),"",IF(ISNUMBER(FIND("arbeid",Methode_Keuze)),"",IF(Tb_Activiteiten[[#This Row],[Projectmedewerker]]=1,Tb_Activiteiten[[#Headers],[Projectmedewerker]],"")))</f>
        <v/>
      </c>
      <c r="AD1365" t="str">
        <f>IF(ISNUMBER(FIND("arbeid",Methode_Keuze)),"",IF(ISNUMBER(FIND("arbeid",Methode_Keuze)),"",IF(Tb_Activiteiten[[#This Row],[Landbouwer]]=1,Tb_Activiteiten[[#Headers],[Landbouwer]],"")))</f>
        <v/>
      </c>
      <c r="AE1365" t="str">
        <f>IF(ISNUMBER(FIND("arbeid",Methode_Keuze)),"",IF(ISNUMBER(FIND("arbeid",Methode_Keuze)),"",IF(Tb_Activiteiten[[#This Row],[Adviseur]]=1,Tb_Activiteiten[[#Headers],[Adviseur]],"")))</f>
        <v/>
      </c>
      <c r="AF1365" t="str">
        <f>IF(ISNUMBER(FIND("arbeid",Methode_Keuze)),"",IF(ISNUMBER(FIND("arbeid",Methode_Keuze)),"",IF(Tb_Activiteiten[[#This Row],[Projectleider/Expert]]=1,Tb_Activiteiten[[#Headers],[Projectleider/Expert]],"")))</f>
        <v/>
      </c>
      <c r="AG1365" t="str">
        <f>IF(ISNUMBER(FIND("arbeid",Methode_Keuze)),"",IF(ISNUMBER(FIND("arbeid",Methode_Keuze)),"",IF(Tb_Activiteiten[[#This Row],[Arbeidskosten]]=1,Tb_Activiteiten[[#Headers],[Arbeidskosten]],"")))</f>
        <v/>
      </c>
      <c r="AH1365" t="str">
        <f>IF(ISNUMBER(FIND("arbeid",Methode_Keuze)),"",IF(ISNUMBER(FIND("arbeid",Methode_Keuze)),"",IF(Tb_Activiteiten[[#This Row],[Arbeidskosten op basis van IKS]]=1,Tb_Activiteiten[[#Headers],[Arbeidskosten op basis van IKS]],"")))</f>
        <v/>
      </c>
      <c r="AI1365" t="str">
        <f>IF(ISNUMBER(FIND("overige",Methode_Keuze)),"",IF(Tb_Activiteiten[[#This Row],[Kosten derden exclusief btw]]=1,Tb_Activiteiten[[#Headers],[Kosten derden exclusief btw]],""))</f>
        <v/>
      </c>
      <c r="AJ1365" t="str">
        <f>IF(ISNUMBER(FIND("overige",Methode_Keuze)),"",IF(Tb_Activiteiten[[#This Row],[Niet verrekenbare btw]]=1,Tb_Activiteiten[[#Headers],[Niet verrekenbare btw]],""))</f>
        <v/>
      </c>
      <c r="AK1365" t="str">
        <f>IF(ISNUMBER(FIND("overige",Methode_Keuze)),"",IF(Tb_Activiteiten[[#This Row],[Grondkosten]]=1,Tb_Activiteiten[[#Headers],[Grondkosten]],""))</f>
        <v/>
      </c>
      <c r="AL1365" t="str">
        <f>IF(ISNUMBER(FIND("overige",Methode_Keuze)),"",IF(Tb_Activiteiten[[#This Row],[Bijdrage in natura (overige)]]=1,Tb_Activiteiten[[#Headers],[Bijdrage in natura (overige)]],""))</f>
        <v/>
      </c>
      <c r="AM1365" t="str">
        <f>IF(ISNUMBER(FIND("overige",Methode_Keuze)),"",IF(Tb_Activiteiten[[#This Row],[Bijdrage in natura (vrijwilligers)]]=1,Tb_Activiteiten[[#Headers],[Bijdrage in natura (vrijwilligers)]],""))</f>
        <v/>
      </c>
      <c r="AN1365" t="str">
        <f>IF(ISNUMBER(FIND("overige",Methode_Keuze)),"",IF(Tb_Activiteiten[[#This Row],[Afschrijvingskosten]]=1,Tb_Activiteiten[[#Headers],[Afschrijvingskosten]],""))</f>
        <v/>
      </c>
    </row>
    <row r="1366" spans="12:40" x14ac:dyDescent="0.25">
      <c r="L1366" s="71"/>
      <c r="N1366" t="str">
        <f>IFERROR(IF(VLOOKUP(Tb_Activiteiten[[#This Row],[Openstelling]],Tb_Openstelling[],2,0)=1,1,""),"")</f>
        <v/>
      </c>
      <c r="AA1366" t="str">
        <f>IF(ISNUMBER(FIND("arbeid",Methode_Keuze)),"",IF(ISNUMBER(FIND("arbeid",Methode_Keuze)),"",IF(Tb_Activiteiten[[#This Row],[Loonkosten]]=1,Tb_Activiteiten[[#Headers],[Loonkosten]],"")))</f>
        <v/>
      </c>
      <c r="AB1366" t="str">
        <f>IF(ISNUMBER(FIND("arbeid",Methode_Keuze)),"",IF(ISNUMBER(FIND("arbeid",Methode_Keuze)),"",IF(Tb_Activiteiten[[#This Row],[Eigen arbeid]]=1,Tb_Activiteiten[[#Headers],[Eigen arbeid]],"")))</f>
        <v/>
      </c>
      <c r="AC1366" t="str">
        <f>IF(ISNUMBER(FIND("arbeid",Methode_Keuze)),"",IF(ISNUMBER(FIND("arbeid",Methode_Keuze)),"",IF(Tb_Activiteiten[[#This Row],[Projectmedewerker]]=1,Tb_Activiteiten[[#Headers],[Projectmedewerker]],"")))</f>
        <v/>
      </c>
      <c r="AD1366" t="str">
        <f>IF(ISNUMBER(FIND("arbeid",Methode_Keuze)),"",IF(ISNUMBER(FIND("arbeid",Methode_Keuze)),"",IF(Tb_Activiteiten[[#This Row],[Landbouwer]]=1,Tb_Activiteiten[[#Headers],[Landbouwer]],"")))</f>
        <v/>
      </c>
      <c r="AE1366" t="str">
        <f>IF(ISNUMBER(FIND("arbeid",Methode_Keuze)),"",IF(ISNUMBER(FIND("arbeid",Methode_Keuze)),"",IF(Tb_Activiteiten[[#This Row],[Adviseur]]=1,Tb_Activiteiten[[#Headers],[Adviseur]],"")))</f>
        <v/>
      </c>
      <c r="AF1366" t="str">
        <f>IF(ISNUMBER(FIND("arbeid",Methode_Keuze)),"",IF(ISNUMBER(FIND("arbeid",Methode_Keuze)),"",IF(Tb_Activiteiten[[#This Row],[Projectleider/Expert]]=1,Tb_Activiteiten[[#Headers],[Projectleider/Expert]],"")))</f>
        <v/>
      </c>
      <c r="AG1366" t="str">
        <f>IF(ISNUMBER(FIND("arbeid",Methode_Keuze)),"",IF(ISNUMBER(FIND("arbeid",Methode_Keuze)),"",IF(Tb_Activiteiten[[#This Row],[Arbeidskosten]]=1,Tb_Activiteiten[[#Headers],[Arbeidskosten]],"")))</f>
        <v/>
      </c>
      <c r="AH1366" t="str">
        <f>IF(ISNUMBER(FIND("arbeid",Methode_Keuze)),"",IF(ISNUMBER(FIND("arbeid",Methode_Keuze)),"",IF(Tb_Activiteiten[[#This Row],[Arbeidskosten op basis van IKS]]=1,Tb_Activiteiten[[#Headers],[Arbeidskosten op basis van IKS]],"")))</f>
        <v/>
      </c>
      <c r="AI1366" t="str">
        <f>IF(ISNUMBER(FIND("overige",Methode_Keuze)),"",IF(Tb_Activiteiten[[#This Row],[Kosten derden exclusief btw]]=1,Tb_Activiteiten[[#Headers],[Kosten derden exclusief btw]],""))</f>
        <v/>
      </c>
      <c r="AJ1366" t="str">
        <f>IF(ISNUMBER(FIND("overige",Methode_Keuze)),"",IF(Tb_Activiteiten[[#This Row],[Niet verrekenbare btw]]=1,Tb_Activiteiten[[#Headers],[Niet verrekenbare btw]],""))</f>
        <v/>
      </c>
      <c r="AK1366" t="str">
        <f>IF(ISNUMBER(FIND("overige",Methode_Keuze)),"",IF(Tb_Activiteiten[[#This Row],[Grondkosten]]=1,Tb_Activiteiten[[#Headers],[Grondkosten]],""))</f>
        <v/>
      </c>
      <c r="AL1366" t="str">
        <f>IF(ISNUMBER(FIND("overige",Methode_Keuze)),"",IF(Tb_Activiteiten[[#This Row],[Bijdrage in natura (overige)]]=1,Tb_Activiteiten[[#Headers],[Bijdrage in natura (overige)]],""))</f>
        <v/>
      </c>
      <c r="AM1366" t="str">
        <f>IF(ISNUMBER(FIND("overige",Methode_Keuze)),"",IF(Tb_Activiteiten[[#This Row],[Bijdrage in natura (vrijwilligers)]]=1,Tb_Activiteiten[[#Headers],[Bijdrage in natura (vrijwilligers)]],""))</f>
        <v/>
      </c>
      <c r="AN1366" t="str">
        <f>IF(ISNUMBER(FIND("overige",Methode_Keuze)),"",IF(Tb_Activiteiten[[#This Row],[Afschrijvingskosten]]=1,Tb_Activiteiten[[#Headers],[Afschrijvingskosten]],""))</f>
        <v/>
      </c>
    </row>
    <row r="1367" spans="12:40" x14ac:dyDescent="0.25">
      <c r="L1367" s="71"/>
      <c r="N1367" t="str">
        <f>IFERROR(IF(VLOOKUP(Tb_Activiteiten[[#This Row],[Openstelling]],Tb_Openstelling[],2,0)=1,1,""),"")</f>
        <v/>
      </c>
      <c r="AA1367" t="str">
        <f>IF(ISNUMBER(FIND("arbeid",Methode_Keuze)),"",IF(ISNUMBER(FIND("arbeid",Methode_Keuze)),"",IF(Tb_Activiteiten[[#This Row],[Loonkosten]]=1,Tb_Activiteiten[[#Headers],[Loonkosten]],"")))</f>
        <v/>
      </c>
      <c r="AB1367" t="str">
        <f>IF(ISNUMBER(FIND("arbeid",Methode_Keuze)),"",IF(ISNUMBER(FIND("arbeid",Methode_Keuze)),"",IF(Tb_Activiteiten[[#This Row],[Eigen arbeid]]=1,Tb_Activiteiten[[#Headers],[Eigen arbeid]],"")))</f>
        <v/>
      </c>
      <c r="AC1367" t="str">
        <f>IF(ISNUMBER(FIND("arbeid",Methode_Keuze)),"",IF(ISNUMBER(FIND("arbeid",Methode_Keuze)),"",IF(Tb_Activiteiten[[#This Row],[Projectmedewerker]]=1,Tb_Activiteiten[[#Headers],[Projectmedewerker]],"")))</f>
        <v/>
      </c>
      <c r="AD1367" t="str">
        <f>IF(ISNUMBER(FIND("arbeid",Methode_Keuze)),"",IF(ISNUMBER(FIND("arbeid",Methode_Keuze)),"",IF(Tb_Activiteiten[[#This Row],[Landbouwer]]=1,Tb_Activiteiten[[#Headers],[Landbouwer]],"")))</f>
        <v/>
      </c>
      <c r="AE1367" t="str">
        <f>IF(ISNUMBER(FIND("arbeid",Methode_Keuze)),"",IF(ISNUMBER(FIND("arbeid",Methode_Keuze)),"",IF(Tb_Activiteiten[[#This Row],[Adviseur]]=1,Tb_Activiteiten[[#Headers],[Adviseur]],"")))</f>
        <v/>
      </c>
      <c r="AF1367" t="str">
        <f>IF(ISNUMBER(FIND("arbeid",Methode_Keuze)),"",IF(ISNUMBER(FIND("arbeid",Methode_Keuze)),"",IF(Tb_Activiteiten[[#This Row],[Projectleider/Expert]]=1,Tb_Activiteiten[[#Headers],[Projectleider/Expert]],"")))</f>
        <v/>
      </c>
      <c r="AG1367" t="str">
        <f>IF(ISNUMBER(FIND("arbeid",Methode_Keuze)),"",IF(ISNUMBER(FIND("arbeid",Methode_Keuze)),"",IF(Tb_Activiteiten[[#This Row],[Arbeidskosten]]=1,Tb_Activiteiten[[#Headers],[Arbeidskosten]],"")))</f>
        <v/>
      </c>
      <c r="AH1367" t="str">
        <f>IF(ISNUMBER(FIND("arbeid",Methode_Keuze)),"",IF(ISNUMBER(FIND("arbeid",Methode_Keuze)),"",IF(Tb_Activiteiten[[#This Row],[Arbeidskosten op basis van IKS]]=1,Tb_Activiteiten[[#Headers],[Arbeidskosten op basis van IKS]],"")))</f>
        <v/>
      </c>
      <c r="AI1367" t="str">
        <f>IF(ISNUMBER(FIND("overige",Methode_Keuze)),"",IF(Tb_Activiteiten[[#This Row],[Kosten derden exclusief btw]]=1,Tb_Activiteiten[[#Headers],[Kosten derden exclusief btw]],""))</f>
        <v/>
      </c>
      <c r="AJ1367" t="str">
        <f>IF(ISNUMBER(FIND("overige",Methode_Keuze)),"",IF(Tb_Activiteiten[[#This Row],[Niet verrekenbare btw]]=1,Tb_Activiteiten[[#Headers],[Niet verrekenbare btw]],""))</f>
        <v/>
      </c>
      <c r="AK1367" t="str">
        <f>IF(ISNUMBER(FIND("overige",Methode_Keuze)),"",IF(Tb_Activiteiten[[#This Row],[Grondkosten]]=1,Tb_Activiteiten[[#Headers],[Grondkosten]],""))</f>
        <v/>
      </c>
      <c r="AL1367" t="str">
        <f>IF(ISNUMBER(FIND("overige",Methode_Keuze)),"",IF(Tb_Activiteiten[[#This Row],[Bijdrage in natura (overige)]]=1,Tb_Activiteiten[[#Headers],[Bijdrage in natura (overige)]],""))</f>
        <v/>
      </c>
      <c r="AM1367" t="str">
        <f>IF(ISNUMBER(FIND("overige",Methode_Keuze)),"",IF(Tb_Activiteiten[[#This Row],[Bijdrage in natura (vrijwilligers)]]=1,Tb_Activiteiten[[#Headers],[Bijdrage in natura (vrijwilligers)]],""))</f>
        <v/>
      </c>
      <c r="AN1367" t="str">
        <f>IF(ISNUMBER(FIND("overige",Methode_Keuze)),"",IF(Tb_Activiteiten[[#This Row],[Afschrijvingskosten]]=1,Tb_Activiteiten[[#Headers],[Afschrijvingskosten]],""))</f>
        <v/>
      </c>
    </row>
    <row r="1368" spans="12:40" x14ac:dyDescent="0.25">
      <c r="L1368" s="71"/>
      <c r="N1368" t="str">
        <f>IFERROR(IF(VLOOKUP(Tb_Activiteiten[[#This Row],[Openstelling]],Tb_Openstelling[],2,0)=1,1,""),"")</f>
        <v/>
      </c>
      <c r="AA1368" t="str">
        <f>IF(ISNUMBER(FIND("arbeid",Methode_Keuze)),"",IF(ISNUMBER(FIND("arbeid",Methode_Keuze)),"",IF(Tb_Activiteiten[[#This Row],[Loonkosten]]=1,Tb_Activiteiten[[#Headers],[Loonkosten]],"")))</f>
        <v/>
      </c>
      <c r="AB1368" t="str">
        <f>IF(ISNUMBER(FIND("arbeid",Methode_Keuze)),"",IF(ISNUMBER(FIND("arbeid",Methode_Keuze)),"",IF(Tb_Activiteiten[[#This Row],[Eigen arbeid]]=1,Tb_Activiteiten[[#Headers],[Eigen arbeid]],"")))</f>
        <v/>
      </c>
      <c r="AC1368" t="str">
        <f>IF(ISNUMBER(FIND("arbeid",Methode_Keuze)),"",IF(ISNUMBER(FIND("arbeid",Methode_Keuze)),"",IF(Tb_Activiteiten[[#This Row],[Projectmedewerker]]=1,Tb_Activiteiten[[#Headers],[Projectmedewerker]],"")))</f>
        <v/>
      </c>
      <c r="AD1368" t="str">
        <f>IF(ISNUMBER(FIND("arbeid",Methode_Keuze)),"",IF(ISNUMBER(FIND("arbeid",Methode_Keuze)),"",IF(Tb_Activiteiten[[#This Row],[Landbouwer]]=1,Tb_Activiteiten[[#Headers],[Landbouwer]],"")))</f>
        <v/>
      </c>
      <c r="AE1368" t="str">
        <f>IF(ISNUMBER(FIND("arbeid",Methode_Keuze)),"",IF(ISNUMBER(FIND("arbeid",Methode_Keuze)),"",IF(Tb_Activiteiten[[#This Row],[Adviseur]]=1,Tb_Activiteiten[[#Headers],[Adviseur]],"")))</f>
        <v/>
      </c>
      <c r="AF1368" t="str">
        <f>IF(ISNUMBER(FIND("arbeid",Methode_Keuze)),"",IF(ISNUMBER(FIND("arbeid",Methode_Keuze)),"",IF(Tb_Activiteiten[[#This Row],[Projectleider/Expert]]=1,Tb_Activiteiten[[#Headers],[Projectleider/Expert]],"")))</f>
        <v/>
      </c>
      <c r="AG1368" t="str">
        <f>IF(ISNUMBER(FIND("arbeid",Methode_Keuze)),"",IF(ISNUMBER(FIND("arbeid",Methode_Keuze)),"",IF(Tb_Activiteiten[[#This Row],[Arbeidskosten]]=1,Tb_Activiteiten[[#Headers],[Arbeidskosten]],"")))</f>
        <v/>
      </c>
      <c r="AH1368" t="str">
        <f>IF(ISNUMBER(FIND("arbeid",Methode_Keuze)),"",IF(ISNUMBER(FIND("arbeid",Methode_Keuze)),"",IF(Tb_Activiteiten[[#This Row],[Arbeidskosten op basis van IKS]]=1,Tb_Activiteiten[[#Headers],[Arbeidskosten op basis van IKS]],"")))</f>
        <v/>
      </c>
      <c r="AI1368" t="str">
        <f>IF(ISNUMBER(FIND("overige",Methode_Keuze)),"",IF(Tb_Activiteiten[[#This Row],[Kosten derden exclusief btw]]=1,Tb_Activiteiten[[#Headers],[Kosten derden exclusief btw]],""))</f>
        <v/>
      </c>
      <c r="AJ1368" t="str">
        <f>IF(ISNUMBER(FIND("overige",Methode_Keuze)),"",IF(Tb_Activiteiten[[#This Row],[Niet verrekenbare btw]]=1,Tb_Activiteiten[[#Headers],[Niet verrekenbare btw]],""))</f>
        <v/>
      </c>
      <c r="AK1368" t="str">
        <f>IF(ISNUMBER(FIND("overige",Methode_Keuze)),"",IF(Tb_Activiteiten[[#This Row],[Grondkosten]]=1,Tb_Activiteiten[[#Headers],[Grondkosten]],""))</f>
        <v/>
      </c>
      <c r="AL1368" t="str">
        <f>IF(ISNUMBER(FIND("overige",Methode_Keuze)),"",IF(Tb_Activiteiten[[#This Row],[Bijdrage in natura (overige)]]=1,Tb_Activiteiten[[#Headers],[Bijdrage in natura (overige)]],""))</f>
        <v/>
      </c>
      <c r="AM1368" t="str">
        <f>IF(ISNUMBER(FIND("overige",Methode_Keuze)),"",IF(Tb_Activiteiten[[#This Row],[Bijdrage in natura (vrijwilligers)]]=1,Tb_Activiteiten[[#Headers],[Bijdrage in natura (vrijwilligers)]],""))</f>
        <v/>
      </c>
      <c r="AN1368" t="str">
        <f>IF(ISNUMBER(FIND("overige",Methode_Keuze)),"",IF(Tb_Activiteiten[[#This Row],[Afschrijvingskosten]]=1,Tb_Activiteiten[[#Headers],[Afschrijvingskosten]],""))</f>
        <v/>
      </c>
    </row>
    <row r="1369" spans="12:40" x14ac:dyDescent="0.25">
      <c r="L1369" s="71"/>
      <c r="N1369" t="str">
        <f>IFERROR(IF(VLOOKUP(Tb_Activiteiten[[#This Row],[Openstelling]],Tb_Openstelling[],2,0)=1,1,""),"")</f>
        <v/>
      </c>
      <c r="AA1369" t="str">
        <f>IF(ISNUMBER(FIND("arbeid",Methode_Keuze)),"",IF(ISNUMBER(FIND("arbeid",Methode_Keuze)),"",IF(Tb_Activiteiten[[#This Row],[Loonkosten]]=1,Tb_Activiteiten[[#Headers],[Loonkosten]],"")))</f>
        <v/>
      </c>
      <c r="AB1369" t="str">
        <f>IF(ISNUMBER(FIND("arbeid",Methode_Keuze)),"",IF(ISNUMBER(FIND("arbeid",Methode_Keuze)),"",IF(Tb_Activiteiten[[#This Row],[Eigen arbeid]]=1,Tb_Activiteiten[[#Headers],[Eigen arbeid]],"")))</f>
        <v/>
      </c>
      <c r="AC1369" t="str">
        <f>IF(ISNUMBER(FIND("arbeid",Methode_Keuze)),"",IF(ISNUMBER(FIND("arbeid",Methode_Keuze)),"",IF(Tb_Activiteiten[[#This Row],[Projectmedewerker]]=1,Tb_Activiteiten[[#Headers],[Projectmedewerker]],"")))</f>
        <v/>
      </c>
      <c r="AD1369" t="str">
        <f>IF(ISNUMBER(FIND("arbeid",Methode_Keuze)),"",IF(ISNUMBER(FIND("arbeid",Methode_Keuze)),"",IF(Tb_Activiteiten[[#This Row],[Landbouwer]]=1,Tb_Activiteiten[[#Headers],[Landbouwer]],"")))</f>
        <v/>
      </c>
      <c r="AE1369" t="str">
        <f>IF(ISNUMBER(FIND("arbeid",Methode_Keuze)),"",IF(ISNUMBER(FIND("arbeid",Methode_Keuze)),"",IF(Tb_Activiteiten[[#This Row],[Adviseur]]=1,Tb_Activiteiten[[#Headers],[Adviseur]],"")))</f>
        <v/>
      </c>
      <c r="AF1369" t="str">
        <f>IF(ISNUMBER(FIND("arbeid",Methode_Keuze)),"",IF(ISNUMBER(FIND("arbeid",Methode_Keuze)),"",IF(Tb_Activiteiten[[#This Row],[Projectleider/Expert]]=1,Tb_Activiteiten[[#Headers],[Projectleider/Expert]],"")))</f>
        <v/>
      </c>
      <c r="AG1369" t="str">
        <f>IF(ISNUMBER(FIND("arbeid",Methode_Keuze)),"",IF(ISNUMBER(FIND("arbeid",Methode_Keuze)),"",IF(Tb_Activiteiten[[#This Row],[Arbeidskosten]]=1,Tb_Activiteiten[[#Headers],[Arbeidskosten]],"")))</f>
        <v/>
      </c>
      <c r="AH1369" t="str">
        <f>IF(ISNUMBER(FIND("arbeid",Methode_Keuze)),"",IF(ISNUMBER(FIND("arbeid",Methode_Keuze)),"",IF(Tb_Activiteiten[[#This Row],[Arbeidskosten op basis van IKS]]=1,Tb_Activiteiten[[#Headers],[Arbeidskosten op basis van IKS]],"")))</f>
        <v/>
      </c>
      <c r="AI1369" t="str">
        <f>IF(ISNUMBER(FIND("overige",Methode_Keuze)),"",IF(Tb_Activiteiten[[#This Row],[Kosten derden exclusief btw]]=1,Tb_Activiteiten[[#Headers],[Kosten derden exclusief btw]],""))</f>
        <v/>
      </c>
      <c r="AJ1369" t="str">
        <f>IF(ISNUMBER(FIND("overige",Methode_Keuze)),"",IF(Tb_Activiteiten[[#This Row],[Niet verrekenbare btw]]=1,Tb_Activiteiten[[#Headers],[Niet verrekenbare btw]],""))</f>
        <v/>
      </c>
      <c r="AK1369" t="str">
        <f>IF(ISNUMBER(FIND("overige",Methode_Keuze)),"",IF(Tb_Activiteiten[[#This Row],[Grondkosten]]=1,Tb_Activiteiten[[#Headers],[Grondkosten]],""))</f>
        <v/>
      </c>
      <c r="AL1369" t="str">
        <f>IF(ISNUMBER(FIND("overige",Methode_Keuze)),"",IF(Tb_Activiteiten[[#This Row],[Bijdrage in natura (overige)]]=1,Tb_Activiteiten[[#Headers],[Bijdrage in natura (overige)]],""))</f>
        <v/>
      </c>
      <c r="AM1369" t="str">
        <f>IF(ISNUMBER(FIND("overige",Methode_Keuze)),"",IF(Tb_Activiteiten[[#This Row],[Bijdrage in natura (vrijwilligers)]]=1,Tb_Activiteiten[[#Headers],[Bijdrage in natura (vrijwilligers)]],""))</f>
        <v/>
      </c>
      <c r="AN1369" t="str">
        <f>IF(ISNUMBER(FIND("overige",Methode_Keuze)),"",IF(Tb_Activiteiten[[#This Row],[Afschrijvingskosten]]=1,Tb_Activiteiten[[#Headers],[Afschrijvingskosten]],""))</f>
        <v/>
      </c>
    </row>
    <row r="1370" spans="12:40" x14ac:dyDescent="0.25">
      <c r="L1370" s="71"/>
      <c r="N1370" t="str">
        <f>IFERROR(IF(VLOOKUP(Tb_Activiteiten[[#This Row],[Openstelling]],Tb_Openstelling[],2,0)=1,1,""),"")</f>
        <v/>
      </c>
      <c r="AA1370" t="str">
        <f>IF(ISNUMBER(FIND("arbeid",Methode_Keuze)),"",IF(ISNUMBER(FIND("arbeid",Methode_Keuze)),"",IF(Tb_Activiteiten[[#This Row],[Loonkosten]]=1,Tb_Activiteiten[[#Headers],[Loonkosten]],"")))</f>
        <v/>
      </c>
      <c r="AB1370" t="str">
        <f>IF(ISNUMBER(FIND("arbeid",Methode_Keuze)),"",IF(ISNUMBER(FIND("arbeid",Methode_Keuze)),"",IF(Tb_Activiteiten[[#This Row],[Eigen arbeid]]=1,Tb_Activiteiten[[#Headers],[Eigen arbeid]],"")))</f>
        <v/>
      </c>
      <c r="AC1370" t="str">
        <f>IF(ISNUMBER(FIND("arbeid",Methode_Keuze)),"",IF(ISNUMBER(FIND("arbeid",Methode_Keuze)),"",IF(Tb_Activiteiten[[#This Row],[Projectmedewerker]]=1,Tb_Activiteiten[[#Headers],[Projectmedewerker]],"")))</f>
        <v/>
      </c>
      <c r="AD1370" t="str">
        <f>IF(ISNUMBER(FIND("arbeid",Methode_Keuze)),"",IF(ISNUMBER(FIND("arbeid",Methode_Keuze)),"",IF(Tb_Activiteiten[[#This Row],[Landbouwer]]=1,Tb_Activiteiten[[#Headers],[Landbouwer]],"")))</f>
        <v/>
      </c>
      <c r="AE1370" t="str">
        <f>IF(ISNUMBER(FIND("arbeid",Methode_Keuze)),"",IF(ISNUMBER(FIND("arbeid",Methode_Keuze)),"",IF(Tb_Activiteiten[[#This Row],[Adviseur]]=1,Tb_Activiteiten[[#Headers],[Adviseur]],"")))</f>
        <v/>
      </c>
      <c r="AF1370" t="str">
        <f>IF(ISNUMBER(FIND("arbeid",Methode_Keuze)),"",IF(ISNUMBER(FIND("arbeid",Methode_Keuze)),"",IF(Tb_Activiteiten[[#This Row],[Projectleider/Expert]]=1,Tb_Activiteiten[[#Headers],[Projectleider/Expert]],"")))</f>
        <v/>
      </c>
      <c r="AG1370" t="str">
        <f>IF(ISNUMBER(FIND("arbeid",Methode_Keuze)),"",IF(ISNUMBER(FIND("arbeid",Methode_Keuze)),"",IF(Tb_Activiteiten[[#This Row],[Arbeidskosten]]=1,Tb_Activiteiten[[#Headers],[Arbeidskosten]],"")))</f>
        <v/>
      </c>
      <c r="AH1370" t="str">
        <f>IF(ISNUMBER(FIND("arbeid",Methode_Keuze)),"",IF(ISNUMBER(FIND("arbeid",Methode_Keuze)),"",IF(Tb_Activiteiten[[#This Row],[Arbeidskosten op basis van IKS]]=1,Tb_Activiteiten[[#Headers],[Arbeidskosten op basis van IKS]],"")))</f>
        <v/>
      </c>
      <c r="AI1370" t="str">
        <f>IF(ISNUMBER(FIND("overige",Methode_Keuze)),"",IF(Tb_Activiteiten[[#This Row],[Kosten derden exclusief btw]]=1,Tb_Activiteiten[[#Headers],[Kosten derden exclusief btw]],""))</f>
        <v/>
      </c>
      <c r="AJ1370" t="str">
        <f>IF(ISNUMBER(FIND("overige",Methode_Keuze)),"",IF(Tb_Activiteiten[[#This Row],[Niet verrekenbare btw]]=1,Tb_Activiteiten[[#Headers],[Niet verrekenbare btw]],""))</f>
        <v/>
      </c>
      <c r="AK1370" t="str">
        <f>IF(ISNUMBER(FIND("overige",Methode_Keuze)),"",IF(Tb_Activiteiten[[#This Row],[Grondkosten]]=1,Tb_Activiteiten[[#Headers],[Grondkosten]],""))</f>
        <v/>
      </c>
      <c r="AL1370" t="str">
        <f>IF(ISNUMBER(FIND("overige",Methode_Keuze)),"",IF(Tb_Activiteiten[[#This Row],[Bijdrage in natura (overige)]]=1,Tb_Activiteiten[[#Headers],[Bijdrage in natura (overige)]],""))</f>
        <v/>
      </c>
      <c r="AM1370" t="str">
        <f>IF(ISNUMBER(FIND("overige",Methode_Keuze)),"",IF(Tb_Activiteiten[[#This Row],[Bijdrage in natura (vrijwilligers)]]=1,Tb_Activiteiten[[#Headers],[Bijdrage in natura (vrijwilligers)]],""))</f>
        <v/>
      </c>
      <c r="AN1370" t="str">
        <f>IF(ISNUMBER(FIND("overige",Methode_Keuze)),"",IF(Tb_Activiteiten[[#This Row],[Afschrijvingskosten]]=1,Tb_Activiteiten[[#Headers],[Afschrijvingskosten]],""))</f>
        <v/>
      </c>
    </row>
    <row r="1371" spans="12:40" x14ac:dyDescent="0.25">
      <c r="L1371" s="71"/>
      <c r="N1371" t="str">
        <f>IFERROR(IF(VLOOKUP(Tb_Activiteiten[[#This Row],[Openstelling]],Tb_Openstelling[],2,0)=1,1,""),"")</f>
        <v/>
      </c>
      <c r="AA1371" t="str">
        <f>IF(ISNUMBER(FIND("arbeid",Methode_Keuze)),"",IF(ISNUMBER(FIND("arbeid",Methode_Keuze)),"",IF(Tb_Activiteiten[[#This Row],[Loonkosten]]=1,Tb_Activiteiten[[#Headers],[Loonkosten]],"")))</f>
        <v/>
      </c>
      <c r="AB1371" t="str">
        <f>IF(ISNUMBER(FIND("arbeid",Methode_Keuze)),"",IF(ISNUMBER(FIND("arbeid",Methode_Keuze)),"",IF(Tb_Activiteiten[[#This Row],[Eigen arbeid]]=1,Tb_Activiteiten[[#Headers],[Eigen arbeid]],"")))</f>
        <v/>
      </c>
      <c r="AC1371" t="str">
        <f>IF(ISNUMBER(FIND("arbeid",Methode_Keuze)),"",IF(ISNUMBER(FIND("arbeid",Methode_Keuze)),"",IF(Tb_Activiteiten[[#This Row],[Projectmedewerker]]=1,Tb_Activiteiten[[#Headers],[Projectmedewerker]],"")))</f>
        <v/>
      </c>
      <c r="AD1371" t="str">
        <f>IF(ISNUMBER(FIND("arbeid",Methode_Keuze)),"",IF(ISNUMBER(FIND("arbeid",Methode_Keuze)),"",IF(Tb_Activiteiten[[#This Row],[Landbouwer]]=1,Tb_Activiteiten[[#Headers],[Landbouwer]],"")))</f>
        <v/>
      </c>
      <c r="AE1371" t="str">
        <f>IF(ISNUMBER(FIND("arbeid",Methode_Keuze)),"",IF(ISNUMBER(FIND("arbeid",Methode_Keuze)),"",IF(Tb_Activiteiten[[#This Row],[Adviseur]]=1,Tb_Activiteiten[[#Headers],[Adviseur]],"")))</f>
        <v/>
      </c>
      <c r="AF1371" t="str">
        <f>IF(ISNUMBER(FIND("arbeid",Methode_Keuze)),"",IF(ISNUMBER(FIND("arbeid",Methode_Keuze)),"",IF(Tb_Activiteiten[[#This Row],[Projectleider/Expert]]=1,Tb_Activiteiten[[#Headers],[Projectleider/Expert]],"")))</f>
        <v/>
      </c>
      <c r="AG1371" t="str">
        <f>IF(ISNUMBER(FIND("arbeid",Methode_Keuze)),"",IF(ISNUMBER(FIND("arbeid",Methode_Keuze)),"",IF(Tb_Activiteiten[[#This Row],[Arbeidskosten]]=1,Tb_Activiteiten[[#Headers],[Arbeidskosten]],"")))</f>
        <v/>
      </c>
      <c r="AH1371" t="str">
        <f>IF(ISNUMBER(FIND("arbeid",Methode_Keuze)),"",IF(ISNUMBER(FIND("arbeid",Methode_Keuze)),"",IF(Tb_Activiteiten[[#This Row],[Arbeidskosten op basis van IKS]]=1,Tb_Activiteiten[[#Headers],[Arbeidskosten op basis van IKS]],"")))</f>
        <v/>
      </c>
      <c r="AI1371" t="str">
        <f>IF(ISNUMBER(FIND("overige",Methode_Keuze)),"",IF(Tb_Activiteiten[[#This Row],[Kosten derden exclusief btw]]=1,Tb_Activiteiten[[#Headers],[Kosten derden exclusief btw]],""))</f>
        <v/>
      </c>
      <c r="AJ1371" t="str">
        <f>IF(ISNUMBER(FIND("overige",Methode_Keuze)),"",IF(Tb_Activiteiten[[#This Row],[Niet verrekenbare btw]]=1,Tb_Activiteiten[[#Headers],[Niet verrekenbare btw]],""))</f>
        <v/>
      </c>
      <c r="AK1371" t="str">
        <f>IF(ISNUMBER(FIND("overige",Methode_Keuze)),"",IF(Tb_Activiteiten[[#This Row],[Grondkosten]]=1,Tb_Activiteiten[[#Headers],[Grondkosten]],""))</f>
        <v/>
      </c>
      <c r="AL1371" t="str">
        <f>IF(ISNUMBER(FIND("overige",Methode_Keuze)),"",IF(Tb_Activiteiten[[#This Row],[Bijdrage in natura (overige)]]=1,Tb_Activiteiten[[#Headers],[Bijdrage in natura (overige)]],""))</f>
        <v/>
      </c>
      <c r="AM1371" t="str">
        <f>IF(ISNUMBER(FIND("overige",Methode_Keuze)),"",IF(Tb_Activiteiten[[#This Row],[Bijdrage in natura (vrijwilligers)]]=1,Tb_Activiteiten[[#Headers],[Bijdrage in natura (vrijwilligers)]],""))</f>
        <v/>
      </c>
      <c r="AN1371" t="str">
        <f>IF(ISNUMBER(FIND("overige",Methode_Keuze)),"",IF(Tb_Activiteiten[[#This Row],[Afschrijvingskosten]]=1,Tb_Activiteiten[[#Headers],[Afschrijvingskosten]],""))</f>
        <v/>
      </c>
    </row>
    <row r="1372" spans="12:40" x14ac:dyDescent="0.25">
      <c r="L1372" s="71"/>
      <c r="N1372" t="str">
        <f>IFERROR(IF(VLOOKUP(Tb_Activiteiten[[#This Row],[Openstelling]],Tb_Openstelling[],2,0)=1,1,""),"")</f>
        <v/>
      </c>
      <c r="AA1372" t="str">
        <f>IF(ISNUMBER(FIND("arbeid",Methode_Keuze)),"",IF(ISNUMBER(FIND("arbeid",Methode_Keuze)),"",IF(Tb_Activiteiten[[#This Row],[Loonkosten]]=1,Tb_Activiteiten[[#Headers],[Loonkosten]],"")))</f>
        <v/>
      </c>
      <c r="AB1372" t="str">
        <f>IF(ISNUMBER(FIND("arbeid",Methode_Keuze)),"",IF(ISNUMBER(FIND("arbeid",Methode_Keuze)),"",IF(Tb_Activiteiten[[#This Row],[Eigen arbeid]]=1,Tb_Activiteiten[[#Headers],[Eigen arbeid]],"")))</f>
        <v/>
      </c>
      <c r="AC1372" t="str">
        <f>IF(ISNUMBER(FIND("arbeid",Methode_Keuze)),"",IF(ISNUMBER(FIND("arbeid",Methode_Keuze)),"",IF(Tb_Activiteiten[[#This Row],[Projectmedewerker]]=1,Tb_Activiteiten[[#Headers],[Projectmedewerker]],"")))</f>
        <v/>
      </c>
      <c r="AD1372" t="str">
        <f>IF(ISNUMBER(FIND("arbeid",Methode_Keuze)),"",IF(ISNUMBER(FIND("arbeid",Methode_Keuze)),"",IF(Tb_Activiteiten[[#This Row],[Landbouwer]]=1,Tb_Activiteiten[[#Headers],[Landbouwer]],"")))</f>
        <v/>
      </c>
      <c r="AE1372" t="str">
        <f>IF(ISNUMBER(FIND("arbeid",Methode_Keuze)),"",IF(ISNUMBER(FIND("arbeid",Methode_Keuze)),"",IF(Tb_Activiteiten[[#This Row],[Adviseur]]=1,Tb_Activiteiten[[#Headers],[Adviseur]],"")))</f>
        <v/>
      </c>
      <c r="AF1372" t="str">
        <f>IF(ISNUMBER(FIND("arbeid",Methode_Keuze)),"",IF(ISNUMBER(FIND("arbeid",Methode_Keuze)),"",IF(Tb_Activiteiten[[#This Row],[Projectleider/Expert]]=1,Tb_Activiteiten[[#Headers],[Projectleider/Expert]],"")))</f>
        <v/>
      </c>
      <c r="AG1372" t="str">
        <f>IF(ISNUMBER(FIND("arbeid",Methode_Keuze)),"",IF(ISNUMBER(FIND("arbeid",Methode_Keuze)),"",IF(Tb_Activiteiten[[#This Row],[Arbeidskosten]]=1,Tb_Activiteiten[[#Headers],[Arbeidskosten]],"")))</f>
        <v/>
      </c>
      <c r="AH1372" t="str">
        <f>IF(ISNUMBER(FIND("arbeid",Methode_Keuze)),"",IF(ISNUMBER(FIND("arbeid",Methode_Keuze)),"",IF(Tb_Activiteiten[[#This Row],[Arbeidskosten op basis van IKS]]=1,Tb_Activiteiten[[#Headers],[Arbeidskosten op basis van IKS]],"")))</f>
        <v/>
      </c>
      <c r="AI1372" t="str">
        <f>IF(ISNUMBER(FIND("overige",Methode_Keuze)),"",IF(Tb_Activiteiten[[#This Row],[Kosten derden exclusief btw]]=1,Tb_Activiteiten[[#Headers],[Kosten derden exclusief btw]],""))</f>
        <v/>
      </c>
      <c r="AJ1372" t="str">
        <f>IF(ISNUMBER(FIND("overige",Methode_Keuze)),"",IF(Tb_Activiteiten[[#This Row],[Niet verrekenbare btw]]=1,Tb_Activiteiten[[#Headers],[Niet verrekenbare btw]],""))</f>
        <v/>
      </c>
      <c r="AK1372" t="str">
        <f>IF(ISNUMBER(FIND("overige",Methode_Keuze)),"",IF(Tb_Activiteiten[[#This Row],[Grondkosten]]=1,Tb_Activiteiten[[#Headers],[Grondkosten]],""))</f>
        <v/>
      </c>
      <c r="AL1372" t="str">
        <f>IF(ISNUMBER(FIND("overige",Methode_Keuze)),"",IF(Tb_Activiteiten[[#This Row],[Bijdrage in natura (overige)]]=1,Tb_Activiteiten[[#Headers],[Bijdrage in natura (overige)]],""))</f>
        <v/>
      </c>
      <c r="AM1372" t="str">
        <f>IF(ISNUMBER(FIND("overige",Methode_Keuze)),"",IF(Tb_Activiteiten[[#This Row],[Bijdrage in natura (vrijwilligers)]]=1,Tb_Activiteiten[[#Headers],[Bijdrage in natura (vrijwilligers)]],""))</f>
        <v/>
      </c>
      <c r="AN1372" t="str">
        <f>IF(ISNUMBER(FIND("overige",Methode_Keuze)),"",IF(Tb_Activiteiten[[#This Row],[Afschrijvingskosten]]=1,Tb_Activiteiten[[#Headers],[Afschrijvingskosten]],""))</f>
        <v/>
      </c>
    </row>
    <row r="1373" spans="12:40" x14ac:dyDescent="0.25">
      <c r="L1373" s="71"/>
      <c r="N1373" t="str">
        <f>IFERROR(IF(VLOOKUP(Tb_Activiteiten[[#This Row],[Openstelling]],Tb_Openstelling[],2,0)=1,1,""),"")</f>
        <v/>
      </c>
      <c r="AA1373" t="str">
        <f>IF(ISNUMBER(FIND("arbeid",Methode_Keuze)),"",IF(ISNUMBER(FIND("arbeid",Methode_Keuze)),"",IF(Tb_Activiteiten[[#This Row],[Loonkosten]]=1,Tb_Activiteiten[[#Headers],[Loonkosten]],"")))</f>
        <v/>
      </c>
      <c r="AB1373" t="str">
        <f>IF(ISNUMBER(FIND("arbeid",Methode_Keuze)),"",IF(ISNUMBER(FIND("arbeid",Methode_Keuze)),"",IF(Tb_Activiteiten[[#This Row],[Eigen arbeid]]=1,Tb_Activiteiten[[#Headers],[Eigen arbeid]],"")))</f>
        <v/>
      </c>
      <c r="AC1373" t="str">
        <f>IF(ISNUMBER(FIND("arbeid",Methode_Keuze)),"",IF(ISNUMBER(FIND("arbeid",Methode_Keuze)),"",IF(Tb_Activiteiten[[#This Row],[Projectmedewerker]]=1,Tb_Activiteiten[[#Headers],[Projectmedewerker]],"")))</f>
        <v/>
      </c>
      <c r="AD1373" t="str">
        <f>IF(ISNUMBER(FIND("arbeid",Methode_Keuze)),"",IF(ISNUMBER(FIND("arbeid",Methode_Keuze)),"",IF(Tb_Activiteiten[[#This Row],[Landbouwer]]=1,Tb_Activiteiten[[#Headers],[Landbouwer]],"")))</f>
        <v/>
      </c>
      <c r="AE1373" t="str">
        <f>IF(ISNUMBER(FIND("arbeid",Methode_Keuze)),"",IF(ISNUMBER(FIND("arbeid",Methode_Keuze)),"",IF(Tb_Activiteiten[[#This Row],[Adviseur]]=1,Tb_Activiteiten[[#Headers],[Adviseur]],"")))</f>
        <v/>
      </c>
      <c r="AF1373" t="str">
        <f>IF(ISNUMBER(FIND("arbeid",Methode_Keuze)),"",IF(ISNUMBER(FIND("arbeid",Methode_Keuze)),"",IF(Tb_Activiteiten[[#This Row],[Projectleider/Expert]]=1,Tb_Activiteiten[[#Headers],[Projectleider/Expert]],"")))</f>
        <v/>
      </c>
      <c r="AG1373" t="str">
        <f>IF(ISNUMBER(FIND("arbeid",Methode_Keuze)),"",IF(ISNUMBER(FIND("arbeid",Methode_Keuze)),"",IF(Tb_Activiteiten[[#This Row],[Arbeidskosten]]=1,Tb_Activiteiten[[#Headers],[Arbeidskosten]],"")))</f>
        <v/>
      </c>
      <c r="AH1373" t="str">
        <f>IF(ISNUMBER(FIND("arbeid",Methode_Keuze)),"",IF(ISNUMBER(FIND("arbeid",Methode_Keuze)),"",IF(Tb_Activiteiten[[#This Row],[Arbeidskosten op basis van IKS]]=1,Tb_Activiteiten[[#Headers],[Arbeidskosten op basis van IKS]],"")))</f>
        <v/>
      </c>
      <c r="AI1373" t="str">
        <f>IF(ISNUMBER(FIND("overige",Methode_Keuze)),"",IF(Tb_Activiteiten[[#This Row],[Kosten derden exclusief btw]]=1,Tb_Activiteiten[[#Headers],[Kosten derden exclusief btw]],""))</f>
        <v/>
      </c>
      <c r="AJ1373" t="str">
        <f>IF(ISNUMBER(FIND("overige",Methode_Keuze)),"",IF(Tb_Activiteiten[[#This Row],[Niet verrekenbare btw]]=1,Tb_Activiteiten[[#Headers],[Niet verrekenbare btw]],""))</f>
        <v/>
      </c>
      <c r="AK1373" t="str">
        <f>IF(ISNUMBER(FIND("overige",Methode_Keuze)),"",IF(Tb_Activiteiten[[#This Row],[Grondkosten]]=1,Tb_Activiteiten[[#Headers],[Grondkosten]],""))</f>
        <v/>
      </c>
      <c r="AL1373" t="str">
        <f>IF(ISNUMBER(FIND("overige",Methode_Keuze)),"",IF(Tb_Activiteiten[[#This Row],[Bijdrage in natura (overige)]]=1,Tb_Activiteiten[[#Headers],[Bijdrage in natura (overige)]],""))</f>
        <v/>
      </c>
      <c r="AM1373" t="str">
        <f>IF(ISNUMBER(FIND("overige",Methode_Keuze)),"",IF(Tb_Activiteiten[[#This Row],[Bijdrage in natura (vrijwilligers)]]=1,Tb_Activiteiten[[#Headers],[Bijdrage in natura (vrijwilligers)]],""))</f>
        <v/>
      </c>
      <c r="AN1373" t="str">
        <f>IF(ISNUMBER(FIND("overige",Methode_Keuze)),"",IF(Tb_Activiteiten[[#This Row],[Afschrijvingskosten]]=1,Tb_Activiteiten[[#Headers],[Afschrijvingskosten]],""))</f>
        <v/>
      </c>
    </row>
    <row r="1374" spans="12:40" x14ac:dyDescent="0.25">
      <c r="L1374" s="71"/>
      <c r="N1374" t="str">
        <f>IFERROR(IF(VLOOKUP(Tb_Activiteiten[[#This Row],[Openstelling]],Tb_Openstelling[],2,0)=1,1,""),"")</f>
        <v/>
      </c>
      <c r="AA1374" t="str">
        <f>IF(ISNUMBER(FIND("arbeid",Methode_Keuze)),"",IF(ISNUMBER(FIND("arbeid",Methode_Keuze)),"",IF(Tb_Activiteiten[[#This Row],[Loonkosten]]=1,Tb_Activiteiten[[#Headers],[Loonkosten]],"")))</f>
        <v/>
      </c>
      <c r="AB1374" t="str">
        <f>IF(ISNUMBER(FIND("arbeid",Methode_Keuze)),"",IF(ISNUMBER(FIND("arbeid",Methode_Keuze)),"",IF(Tb_Activiteiten[[#This Row],[Eigen arbeid]]=1,Tb_Activiteiten[[#Headers],[Eigen arbeid]],"")))</f>
        <v/>
      </c>
      <c r="AC1374" t="str">
        <f>IF(ISNUMBER(FIND("arbeid",Methode_Keuze)),"",IF(ISNUMBER(FIND("arbeid",Methode_Keuze)),"",IF(Tb_Activiteiten[[#This Row],[Projectmedewerker]]=1,Tb_Activiteiten[[#Headers],[Projectmedewerker]],"")))</f>
        <v/>
      </c>
      <c r="AD1374" t="str">
        <f>IF(ISNUMBER(FIND("arbeid",Methode_Keuze)),"",IF(ISNUMBER(FIND("arbeid",Methode_Keuze)),"",IF(Tb_Activiteiten[[#This Row],[Landbouwer]]=1,Tb_Activiteiten[[#Headers],[Landbouwer]],"")))</f>
        <v/>
      </c>
      <c r="AE1374" t="str">
        <f>IF(ISNUMBER(FIND("arbeid",Methode_Keuze)),"",IF(ISNUMBER(FIND("arbeid",Methode_Keuze)),"",IF(Tb_Activiteiten[[#This Row],[Adviseur]]=1,Tb_Activiteiten[[#Headers],[Adviseur]],"")))</f>
        <v/>
      </c>
      <c r="AF1374" t="str">
        <f>IF(ISNUMBER(FIND("arbeid",Methode_Keuze)),"",IF(ISNUMBER(FIND("arbeid",Methode_Keuze)),"",IF(Tb_Activiteiten[[#This Row],[Projectleider/Expert]]=1,Tb_Activiteiten[[#Headers],[Projectleider/Expert]],"")))</f>
        <v/>
      </c>
      <c r="AG1374" t="str">
        <f>IF(ISNUMBER(FIND("arbeid",Methode_Keuze)),"",IF(ISNUMBER(FIND("arbeid",Methode_Keuze)),"",IF(Tb_Activiteiten[[#This Row],[Arbeidskosten]]=1,Tb_Activiteiten[[#Headers],[Arbeidskosten]],"")))</f>
        <v/>
      </c>
      <c r="AH1374" t="str">
        <f>IF(ISNUMBER(FIND("arbeid",Methode_Keuze)),"",IF(ISNUMBER(FIND("arbeid",Methode_Keuze)),"",IF(Tb_Activiteiten[[#This Row],[Arbeidskosten op basis van IKS]]=1,Tb_Activiteiten[[#Headers],[Arbeidskosten op basis van IKS]],"")))</f>
        <v/>
      </c>
      <c r="AI1374" t="str">
        <f>IF(ISNUMBER(FIND("overige",Methode_Keuze)),"",IF(Tb_Activiteiten[[#This Row],[Kosten derden exclusief btw]]=1,Tb_Activiteiten[[#Headers],[Kosten derden exclusief btw]],""))</f>
        <v/>
      </c>
      <c r="AJ1374" t="str">
        <f>IF(ISNUMBER(FIND("overige",Methode_Keuze)),"",IF(Tb_Activiteiten[[#This Row],[Niet verrekenbare btw]]=1,Tb_Activiteiten[[#Headers],[Niet verrekenbare btw]],""))</f>
        <v/>
      </c>
      <c r="AK1374" t="str">
        <f>IF(ISNUMBER(FIND("overige",Methode_Keuze)),"",IF(Tb_Activiteiten[[#This Row],[Grondkosten]]=1,Tb_Activiteiten[[#Headers],[Grondkosten]],""))</f>
        <v/>
      </c>
      <c r="AL1374" t="str">
        <f>IF(ISNUMBER(FIND("overige",Methode_Keuze)),"",IF(Tb_Activiteiten[[#This Row],[Bijdrage in natura (overige)]]=1,Tb_Activiteiten[[#Headers],[Bijdrage in natura (overige)]],""))</f>
        <v/>
      </c>
      <c r="AM1374" t="str">
        <f>IF(ISNUMBER(FIND("overige",Methode_Keuze)),"",IF(Tb_Activiteiten[[#This Row],[Bijdrage in natura (vrijwilligers)]]=1,Tb_Activiteiten[[#Headers],[Bijdrage in natura (vrijwilligers)]],""))</f>
        <v/>
      </c>
      <c r="AN1374" t="str">
        <f>IF(ISNUMBER(FIND("overige",Methode_Keuze)),"",IF(Tb_Activiteiten[[#This Row],[Afschrijvingskosten]]=1,Tb_Activiteiten[[#Headers],[Afschrijvingskosten]],""))</f>
        <v/>
      </c>
    </row>
    <row r="1375" spans="12:40" x14ac:dyDescent="0.25">
      <c r="L1375" s="71"/>
      <c r="N1375" t="str">
        <f>IFERROR(IF(VLOOKUP(Tb_Activiteiten[[#This Row],[Openstelling]],Tb_Openstelling[],2,0)=1,1,""),"")</f>
        <v/>
      </c>
      <c r="AA1375" t="str">
        <f>IF(ISNUMBER(FIND("arbeid",Methode_Keuze)),"",IF(ISNUMBER(FIND("arbeid",Methode_Keuze)),"",IF(Tb_Activiteiten[[#This Row],[Loonkosten]]=1,Tb_Activiteiten[[#Headers],[Loonkosten]],"")))</f>
        <v/>
      </c>
      <c r="AB1375" t="str">
        <f>IF(ISNUMBER(FIND("arbeid",Methode_Keuze)),"",IF(ISNUMBER(FIND("arbeid",Methode_Keuze)),"",IF(Tb_Activiteiten[[#This Row],[Eigen arbeid]]=1,Tb_Activiteiten[[#Headers],[Eigen arbeid]],"")))</f>
        <v/>
      </c>
      <c r="AC1375" t="str">
        <f>IF(ISNUMBER(FIND("arbeid",Methode_Keuze)),"",IF(ISNUMBER(FIND("arbeid",Methode_Keuze)),"",IF(Tb_Activiteiten[[#This Row],[Projectmedewerker]]=1,Tb_Activiteiten[[#Headers],[Projectmedewerker]],"")))</f>
        <v/>
      </c>
      <c r="AD1375" t="str">
        <f>IF(ISNUMBER(FIND("arbeid",Methode_Keuze)),"",IF(ISNUMBER(FIND("arbeid",Methode_Keuze)),"",IF(Tb_Activiteiten[[#This Row],[Landbouwer]]=1,Tb_Activiteiten[[#Headers],[Landbouwer]],"")))</f>
        <v/>
      </c>
      <c r="AE1375" t="str">
        <f>IF(ISNUMBER(FIND("arbeid",Methode_Keuze)),"",IF(ISNUMBER(FIND("arbeid",Methode_Keuze)),"",IF(Tb_Activiteiten[[#This Row],[Adviseur]]=1,Tb_Activiteiten[[#Headers],[Adviseur]],"")))</f>
        <v/>
      </c>
      <c r="AF1375" t="str">
        <f>IF(ISNUMBER(FIND("arbeid",Methode_Keuze)),"",IF(ISNUMBER(FIND("arbeid",Methode_Keuze)),"",IF(Tb_Activiteiten[[#This Row],[Projectleider/Expert]]=1,Tb_Activiteiten[[#Headers],[Projectleider/Expert]],"")))</f>
        <v/>
      </c>
      <c r="AG1375" t="str">
        <f>IF(ISNUMBER(FIND("arbeid",Methode_Keuze)),"",IF(ISNUMBER(FIND("arbeid",Methode_Keuze)),"",IF(Tb_Activiteiten[[#This Row],[Arbeidskosten]]=1,Tb_Activiteiten[[#Headers],[Arbeidskosten]],"")))</f>
        <v/>
      </c>
      <c r="AH1375" t="str">
        <f>IF(ISNUMBER(FIND("arbeid",Methode_Keuze)),"",IF(ISNUMBER(FIND("arbeid",Methode_Keuze)),"",IF(Tb_Activiteiten[[#This Row],[Arbeidskosten op basis van IKS]]=1,Tb_Activiteiten[[#Headers],[Arbeidskosten op basis van IKS]],"")))</f>
        <v/>
      </c>
      <c r="AI1375" t="str">
        <f>IF(ISNUMBER(FIND("overige",Methode_Keuze)),"",IF(Tb_Activiteiten[[#This Row],[Kosten derden exclusief btw]]=1,Tb_Activiteiten[[#Headers],[Kosten derden exclusief btw]],""))</f>
        <v/>
      </c>
      <c r="AJ1375" t="str">
        <f>IF(ISNUMBER(FIND("overige",Methode_Keuze)),"",IF(Tb_Activiteiten[[#This Row],[Niet verrekenbare btw]]=1,Tb_Activiteiten[[#Headers],[Niet verrekenbare btw]],""))</f>
        <v/>
      </c>
      <c r="AK1375" t="str">
        <f>IF(ISNUMBER(FIND("overige",Methode_Keuze)),"",IF(Tb_Activiteiten[[#This Row],[Grondkosten]]=1,Tb_Activiteiten[[#Headers],[Grondkosten]],""))</f>
        <v/>
      </c>
      <c r="AL1375" t="str">
        <f>IF(ISNUMBER(FIND("overige",Methode_Keuze)),"",IF(Tb_Activiteiten[[#This Row],[Bijdrage in natura (overige)]]=1,Tb_Activiteiten[[#Headers],[Bijdrage in natura (overige)]],""))</f>
        <v/>
      </c>
      <c r="AM1375" t="str">
        <f>IF(ISNUMBER(FIND("overige",Methode_Keuze)),"",IF(Tb_Activiteiten[[#This Row],[Bijdrage in natura (vrijwilligers)]]=1,Tb_Activiteiten[[#Headers],[Bijdrage in natura (vrijwilligers)]],""))</f>
        <v/>
      </c>
      <c r="AN1375" t="str">
        <f>IF(ISNUMBER(FIND("overige",Methode_Keuze)),"",IF(Tb_Activiteiten[[#This Row],[Afschrijvingskosten]]=1,Tb_Activiteiten[[#Headers],[Afschrijvingskosten]],""))</f>
        <v/>
      </c>
    </row>
    <row r="1376" spans="12:40" x14ac:dyDescent="0.25">
      <c r="L1376" s="71"/>
      <c r="N1376" t="str">
        <f>IFERROR(IF(VLOOKUP(Tb_Activiteiten[[#This Row],[Openstelling]],Tb_Openstelling[],2,0)=1,1,""),"")</f>
        <v/>
      </c>
      <c r="AA1376" t="str">
        <f>IF(ISNUMBER(FIND("arbeid",Methode_Keuze)),"",IF(ISNUMBER(FIND("arbeid",Methode_Keuze)),"",IF(Tb_Activiteiten[[#This Row],[Loonkosten]]=1,Tb_Activiteiten[[#Headers],[Loonkosten]],"")))</f>
        <v/>
      </c>
      <c r="AB1376" t="str">
        <f>IF(ISNUMBER(FIND("arbeid",Methode_Keuze)),"",IF(ISNUMBER(FIND("arbeid",Methode_Keuze)),"",IF(Tb_Activiteiten[[#This Row],[Eigen arbeid]]=1,Tb_Activiteiten[[#Headers],[Eigen arbeid]],"")))</f>
        <v/>
      </c>
      <c r="AC1376" t="str">
        <f>IF(ISNUMBER(FIND("arbeid",Methode_Keuze)),"",IF(ISNUMBER(FIND("arbeid",Methode_Keuze)),"",IF(Tb_Activiteiten[[#This Row],[Projectmedewerker]]=1,Tb_Activiteiten[[#Headers],[Projectmedewerker]],"")))</f>
        <v/>
      </c>
      <c r="AD1376" t="str">
        <f>IF(ISNUMBER(FIND("arbeid",Methode_Keuze)),"",IF(ISNUMBER(FIND("arbeid",Methode_Keuze)),"",IF(Tb_Activiteiten[[#This Row],[Landbouwer]]=1,Tb_Activiteiten[[#Headers],[Landbouwer]],"")))</f>
        <v/>
      </c>
      <c r="AE1376" t="str">
        <f>IF(ISNUMBER(FIND("arbeid",Methode_Keuze)),"",IF(ISNUMBER(FIND("arbeid",Methode_Keuze)),"",IF(Tb_Activiteiten[[#This Row],[Adviseur]]=1,Tb_Activiteiten[[#Headers],[Adviseur]],"")))</f>
        <v/>
      </c>
      <c r="AF1376" t="str">
        <f>IF(ISNUMBER(FIND("arbeid",Methode_Keuze)),"",IF(ISNUMBER(FIND("arbeid",Methode_Keuze)),"",IF(Tb_Activiteiten[[#This Row],[Projectleider/Expert]]=1,Tb_Activiteiten[[#Headers],[Projectleider/Expert]],"")))</f>
        <v/>
      </c>
      <c r="AG1376" t="str">
        <f>IF(ISNUMBER(FIND("arbeid",Methode_Keuze)),"",IF(ISNUMBER(FIND("arbeid",Methode_Keuze)),"",IF(Tb_Activiteiten[[#This Row],[Arbeidskosten]]=1,Tb_Activiteiten[[#Headers],[Arbeidskosten]],"")))</f>
        <v/>
      </c>
      <c r="AH1376" t="str">
        <f>IF(ISNUMBER(FIND("arbeid",Methode_Keuze)),"",IF(ISNUMBER(FIND("arbeid",Methode_Keuze)),"",IF(Tb_Activiteiten[[#This Row],[Arbeidskosten op basis van IKS]]=1,Tb_Activiteiten[[#Headers],[Arbeidskosten op basis van IKS]],"")))</f>
        <v/>
      </c>
      <c r="AI1376" t="str">
        <f>IF(ISNUMBER(FIND("overige",Methode_Keuze)),"",IF(Tb_Activiteiten[[#This Row],[Kosten derden exclusief btw]]=1,Tb_Activiteiten[[#Headers],[Kosten derden exclusief btw]],""))</f>
        <v/>
      </c>
      <c r="AJ1376" t="str">
        <f>IF(ISNUMBER(FIND("overige",Methode_Keuze)),"",IF(Tb_Activiteiten[[#This Row],[Niet verrekenbare btw]]=1,Tb_Activiteiten[[#Headers],[Niet verrekenbare btw]],""))</f>
        <v/>
      </c>
      <c r="AK1376" t="str">
        <f>IF(ISNUMBER(FIND("overige",Methode_Keuze)),"",IF(Tb_Activiteiten[[#This Row],[Grondkosten]]=1,Tb_Activiteiten[[#Headers],[Grondkosten]],""))</f>
        <v/>
      </c>
      <c r="AL1376" t="str">
        <f>IF(ISNUMBER(FIND("overige",Methode_Keuze)),"",IF(Tb_Activiteiten[[#This Row],[Bijdrage in natura (overige)]]=1,Tb_Activiteiten[[#Headers],[Bijdrage in natura (overige)]],""))</f>
        <v/>
      </c>
      <c r="AM1376" t="str">
        <f>IF(ISNUMBER(FIND("overige",Methode_Keuze)),"",IF(Tb_Activiteiten[[#This Row],[Bijdrage in natura (vrijwilligers)]]=1,Tb_Activiteiten[[#Headers],[Bijdrage in natura (vrijwilligers)]],""))</f>
        <v/>
      </c>
      <c r="AN1376" t="str">
        <f>IF(ISNUMBER(FIND("overige",Methode_Keuze)),"",IF(Tb_Activiteiten[[#This Row],[Afschrijvingskosten]]=1,Tb_Activiteiten[[#Headers],[Afschrijvingskosten]],""))</f>
        <v/>
      </c>
    </row>
    <row r="1377" spans="12:40" x14ac:dyDescent="0.25">
      <c r="L1377" s="71"/>
      <c r="N1377" t="str">
        <f>IFERROR(IF(VLOOKUP(Tb_Activiteiten[[#This Row],[Openstelling]],Tb_Openstelling[],2,0)=1,1,""),"")</f>
        <v/>
      </c>
      <c r="AA1377" t="str">
        <f>IF(ISNUMBER(FIND("arbeid",Methode_Keuze)),"",IF(ISNUMBER(FIND("arbeid",Methode_Keuze)),"",IF(Tb_Activiteiten[[#This Row],[Loonkosten]]=1,Tb_Activiteiten[[#Headers],[Loonkosten]],"")))</f>
        <v/>
      </c>
      <c r="AB1377" t="str">
        <f>IF(ISNUMBER(FIND("arbeid",Methode_Keuze)),"",IF(ISNUMBER(FIND("arbeid",Methode_Keuze)),"",IF(Tb_Activiteiten[[#This Row],[Eigen arbeid]]=1,Tb_Activiteiten[[#Headers],[Eigen arbeid]],"")))</f>
        <v/>
      </c>
      <c r="AC1377" t="str">
        <f>IF(ISNUMBER(FIND("arbeid",Methode_Keuze)),"",IF(ISNUMBER(FIND("arbeid",Methode_Keuze)),"",IF(Tb_Activiteiten[[#This Row],[Projectmedewerker]]=1,Tb_Activiteiten[[#Headers],[Projectmedewerker]],"")))</f>
        <v/>
      </c>
      <c r="AD1377" t="str">
        <f>IF(ISNUMBER(FIND("arbeid",Methode_Keuze)),"",IF(ISNUMBER(FIND("arbeid",Methode_Keuze)),"",IF(Tb_Activiteiten[[#This Row],[Landbouwer]]=1,Tb_Activiteiten[[#Headers],[Landbouwer]],"")))</f>
        <v/>
      </c>
      <c r="AE1377" t="str">
        <f>IF(ISNUMBER(FIND("arbeid",Methode_Keuze)),"",IF(ISNUMBER(FIND("arbeid",Methode_Keuze)),"",IF(Tb_Activiteiten[[#This Row],[Adviseur]]=1,Tb_Activiteiten[[#Headers],[Adviseur]],"")))</f>
        <v/>
      </c>
      <c r="AF1377" t="str">
        <f>IF(ISNUMBER(FIND("arbeid",Methode_Keuze)),"",IF(ISNUMBER(FIND("arbeid",Methode_Keuze)),"",IF(Tb_Activiteiten[[#This Row],[Projectleider/Expert]]=1,Tb_Activiteiten[[#Headers],[Projectleider/Expert]],"")))</f>
        <v/>
      </c>
      <c r="AG1377" t="str">
        <f>IF(ISNUMBER(FIND("arbeid",Methode_Keuze)),"",IF(ISNUMBER(FIND("arbeid",Methode_Keuze)),"",IF(Tb_Activiteiten[[#This Row],[Arbeidskosten]]=1,Tb_Activiteiten[[#Headers],[Arbeidskosten]],"")))</f>
        <v/>
      </c>
      <c r="AH1377" t="str">
        <f>IF(ISNUMBER(FIND("arbeid",Methode_Keuze)),"",IF(ISNUMBER(FIND("arbeid",Methode_Keuze)),"",IF(Tb_Activiteiten[[#This Row],[Arbeidskosten op basis van IKS]]=1,Tb_Activiteiten[[#Headers],[Arbeidskosten op basis van IKS]],"")))</f>
        <v/>
      </c>
      <c r="AI1377" t="str">
        <f>IF(ISNUMBER(FIND("overige",Methode_Keuze)),"",IF(Tb_Activiteiten[[#This Row],[Kosten derden exclusief btw]]=1,Tb_Activiteiten[[#Headers],[Kosten derden exclusief btw]],""))</f>
        <v/>
      </c>
      <c r="AJ1377" t="str">
        <f>IF(ISNUMBER(FIND("overige",Methode_Keuze)),"",IF(Tb_Activiteiten[[#This Row],[Niet verrekenbare btw]]=1,Tb_Activiteiten[[#Headers],[Niet verrekenbare btw]],""))</f>
        <v/>
      </c>
      <c r="AK1377" t="str">
        <f>IF(ISNUMBER(FIND("overige",Methode_Keuze)),"",IF(Tb_Activiteiten[[#This Row],[Grondkosten]]=1,Tb_Activiteiten[[#Headers],[Grondkosten]],""))</f>
        <v/>
      </c>
      <c r="AL1377" t="str">
        <f>IF(ISNUMBER(FIND("overige",Methode_Keuze)),"",IF(Tb_Activiteiten[[#This Row],[Bijdrage in natura (overige)]]=1,Tb_Activiteiten[[#Headers],[Bijdrage in natura (overige)]],""))</f>
        <v/>
      </c>
      <c r="AM1377" t="str">
        <f>IF(ISNUMBER(FIND("overige",Methode_Keuze)),"",IF(Tb_Activiteiten[[#This Row],[Bijdrage in natura (vrijwilligers)]]=1,Tb_Activiteiten[[#Headers],[Bijdrage in natura (vrijwilligers)]],""))</f>
        <v/>
      </c>
      <c r="AN1377" t="str">
        <f>IF(ISNUMBER(FIND("overige",Methode_Keuze)),"",IF(Tb_Activiteiten[[#This Row],[Afschrijvingskosten]]=1,Tb_Activiteiten[[#Headers],[Afschrijvingskosten]],""))</f>
        <v/>
      </c>
    </row>
    <row r="1378" spans="12:40" x14ac:dyDescent="0.25">
      <c r="L1378" s="71"/>
      <c r="N1378" t="str">
        <f>IFERROR(IF(VLOOKUP(Tb_Activiteiten[[#This Row],[Openstelling]],Tb_Openstelling[],2,0)=1,1,""),"")</f>
        <v/>
      </c>
      <c r="AA1378" t="str">
        <f>IF(ISNUMBER(FIND("arbeid",Methode_Keuze)),"",IF(ISNUMBER(FIND("arbeid",Methode_Keuze)),"",IF(Tb_Activiteiten[[#This Row],[Loonkosten]]=1,Tb_Activiteiten[[#Headers],[Loonkosten]],"")))</f>
        <v/>
      </c>
      <c r="AB1378" t="str">
        <f>IF(ISNUMBER(FIND("arbeid",Methode_Keuze)),"",IF(ISNUMBER(FIND("arbeid",Methode_Keuze)),"",IF(Tb_Activiteiten[[#This Row],[Eigen arbeid]]=1,Tb_Activiteiten[[#Headers],[Eigen arbeid]],"")))</f>
        <v/>
      </c>
      <c r="AC1378" t="str">
        <f>IF(ISNUMBER(FIND("arbeid",Methode_Keuze)),"",IF(ISNUMBER(FIND("arbeid",Methode_Keuze)),"",IF(Tb_Activiteiten[[#This Row],[Projectmedewerker]]=1,Tb_Activiteiten[[#Headers],[Projectmedewerker]],"")))</f>
        <v/>
      </c>
      <c r="AD1378" t="str">
        <f>IF(ISNUMBER(FIND("arbeid",Methode_Keuze)),"",IF(ISNUMBER(FIND("arbeid",Methode_Keuze)),"",IF(Tb_Activiteiten[[#This Row],[Landbouwer]]=1,Tb_Activiteiten[[#Headers],[Landbouwer]],"")))</f>
        <v/>
      </c>
      <c r="AE1378" t="str">
        <f>IF(ISNUMBER(FIND("arbeid",Methode_Keuze)),"",IF(ISNUMBER(FIND("arbeid",Methode_Keuze)),"",IF(Tb_Activiteiten[[#This Row],[Adviseur]]=1,Tb_Activiteiten[[#Headers],[Adviseur]],"")))</f>
        <v/>
      </c>
      <c r="AF1378" t="str">
        <f>IF(ISNUMBER(FIND("arbeid",Methode_Keuze)),"",IF(ISNUMBER(FIND("arbeid",Methode_Keuze)),"",IF(Tb_Activiteiten[[#This Row],[Projectleider/Expert]]=1,Tb_Activiteiten[[#Headers],[Projectleider/Expert]],"")))</f>
        <v/>
      </c>
      <c r="AG1378" t="str">
        <f>IF(ISNUMBER(FIND("arbeid",Methode_Keuze)),"",IF(ISNUMBER(FIND("arbeid",Methode_Keuze)),"",IF(Tb_Activiteiten[[#This Row],[Arbeidskosten]]=1,Tb_Activiteiten[[#Headers],[Arbeidskosten]],"")))</f>
        <v/>
      </c>
      <c r="AH1378" t="str">
        <f>IF(ISNUMBER(FIND("arbeid",Methode_Keuze)),"",IF(ISNUMBER(FIND("arbeid",Methode_Keuze)),"",IF(Tb_Activiteiten[[#This Row],[Arbeidskosten op basis van IKS]]=1,Tb_Activiteiten[[#Headers],[Arbeidskosten op basis van IKS]],"")))</f>
        <v/>
      </c>
      <c r="AI1378" t="str">
        <f>IF(ISNUMBER(FIND("overige",Methode_Keuze)),"",IF(Tb_Activiteiten[[#This Row],[Kosten derden exclusief btw]]=1,Tb_Activiteiten[[#Headers],[Kosten derden exclusief btw]],""))</f>
        <v/>
      </c>
      <c r="AJ1378" t="str">
        <f>IF(ISNUMBER(FIND("overige",Methode_Keuze)),"",IF(Tb_Activiteiten[[#This Row],[Niet verrekenbare btw]]=1,Tb_Activiteiten[[#Headers],[Niet verrekenbare btw]],""))</f>
        <v/>
      </c>
      <c r="AK1378" t="str">
        <f>IF(ISNUMBER(FIND("overige",Methode_Keuze)),"",IF(Tb_Activiteiten[[#This Row],[Grondkosten]]=1,Tb_Activiteiten[[#Headers],[Grondkosten]],""))</f>
        <v/>
      </c>
      <c r="AL1378" t="str">
        <f>IF(ISNUMBER(FIND("overige",Methode_Keuze)),"",IF(Tb_Activiteiten[[#This Row],[Bijdrage in natura (overige)]]=1,Tb_Activiteiten[[#Headers],[Bijdrage in natura (overige)]],""))</f>
        <v/>
      </c>
      <c r="AM1378" t="str">
        <f>IF(ISNUMBER(FIND("overige",Methode_Keuze)),"",IF(Tb_Activiteiten[[#This Row],[Bijdrage in natura (vrijwilligers)]]=1,Tb_Activiteiten[[#Headers],[Bijdrage in natura (vrijwilligers)]],""))</f>
        <v/>
      </c>
      <c r="AN1378" t="str">
        <f>IF(ISNUMBER(FIND("overige",Methode_Keuze)),"",IF(Tb_Activiteiten[[#This Row],[Afschrijvingskosten]]=1,Tb_Activiteiten[[#Headers],[Afschrijvingskosten]],""))</f>
        <v/>
      </c>
    </row>
    <row r="1379" spans="12:40" x14ac:dyDescent="0.25">
      <c r="L1379" s="71"/>
      <c r="N1379" t="str">
        <f>IFERROR(IF(VLOOKUP(Tb_Activiteiten[[#This Row],[Openstelling]],Tb_Openstelling[],2,0)=1,1,""),"")</f>
        <v/>
      </c>
      <c r="AA1379" t="str">
        <f>IF(ISNUMBER(FIND("arbeid",Methode_Keuze)),"",IF(ISNUMBER(FIND("arbeid",Methode_Keuze)),"",IF(Tb_Activiteiten[[#This Row],[Loonkosten]]=1,Tb_Activiteiten[[#Headers],[Loonkosten]],"")))</f>
        <v/>
      </c>
      <c r="AB1379" t="str">
        <f>IF(ISNUMBER(FIND("arbeid",Methode_Keuze)),"",IF(ISNUMBER(FIND("arbeid",Methode_Keuze)),"",IF(Tb_Activiteiten[[#This Row],[Eigen arbeid]]=1,Tb_Activiteiten[[#Headers],[Eigen arbeid]],"")))</f>
        <v/>
      </c>
      <c r="AC1379" t="str">
        <f>IF(ISNUMBER(FIND("arbeid",Methode_Keuze)),"",IF(ISNUMBER(FIND("arbeid",Methode_Keuze)),"",IF(Tb_Activiteiten[[#This Row],[Projectmedewerker]]=1,Tb_Activiteiten[[#Headers],[Projectmedewerker]],"")))</f>
        <v/>
      </c>
      <c r="AD1379" t="str">
        <f>IF(ISNUMBER(FIND("arbeid",Methode_Keuze)),"",IF(ISNUMBER(FIND("arbeid",Methode_Keuze)),"",IF(Tb_Activiteiten[[#This Row],[Landbouwer]]=1,Tb_Activiteiten[[#Headers],[Landbouwer]],"")))</f>
        <v/>
      </c>
      <c r="AE1379" t="str">
        <f>IF(ISNUMBER(FIND("arbeid",Methode_Keuze)),"",IF(ISNUMBER(FIND("arbeid",Methode_Keuze)),"",IF(Tb_Activiteiten[[#This Row],[Adviseur]]=1,Tb_Activiteiten[[#Headers],[Adviseur]],"")))</f>
        <v/>
      </c>
      <c r="AF1379" t="str">
        <f>IF(ISNUMBER(FIND("arbeid",Methode_Keuze)),"",IF(ISNUMBER(FIND("arbeid",Methode_Keuze)),"",IF(Tb_Activiteiten[[#This Row],[Projectleider/Expert]]=1,Tb_Activiteiten[[#Headers],[Projectleider/Expert]],"")))</f>
        <v/>
      </c>
      <c r="AG1379" t="str">
        <f>IF(ISNUMBER(FIND("arbeid",Methode_Keuze)),"",IF(ISNUMBER(FIND("arbeid",Methode_Keuze)),"",IF(Tb_Activiteiten[[#This Row],[Arbeidskosten]]=1,Tb_Activiteiten[[#Headers],[Arbeidskosten]],"")))</f>
        <v/>
      </c>
      <c r="AH1379" t="str">
        <f>IF(ISNUMBER(FIND("arbeid",Methode_Keuze)),"",IF(ISNUMBER(FIND("arbeid",Methode_Keuze)),"",IF(Tb_Activiteiten[[#This Row],[Arbeidskosten op basis van IKS]]=1,Tb_Activiteiten[[#Headers],[Arbeidskosten op basis van IKS]],"")))</f>
        <v/>
      </c>
      <c r="AI1379" t="str">
        <f>IF(ISNUMBER(FIND("overige",Methode_Keuze)),"",IF(Tb_Activiteiten[[#This Row],[Kosten derden exclusief btw]]=1,Tb_Activiteiten[[#Headers],[Kosten derden exclusief btw]],""))</f>
        <v/>
      </c>
      <c r="AJ1379" t="str">
        <f>IF(ISNUMBER(FIND("overige",Methode_Keuze)),"",IF(Tb_Activiteiten[[#This Row],[Niet verrekenbare btw]]=1,Tb_Activiteiten[[#Headers],[Niet verrekenbare btw]],""))</f>
        <v/>
      </c>
      <c r="AK1379" t="str">
        <f>IF(ISNUMBER(FIND("overige",Methode_Keuze)),"",IF(Tb_Activiteiten[[#This Row],[Grondkosten]]=1,Tb_Activiteiten[[#Headers],[Grondkosten]],""))</f>
        <v/>
      </c>
      <c r="AL1379" t="str">
        <f>IF(ISNUMBER(FIND("overige",Methode_Keuze)),"",IF(Tb_Activiteiten[[#This Row],[Bijdrage in natura (overige)]]=1,Tb_Activiteiten[[#Headers],[Bijdrage in natura (overige)]],""))</f>
        <v/>
      </c>
      <c r="AM1379" t="str">
        <f>IF(ISNUMBER(FIND("overige",Methode_Keuze)),"",IF(Tb_Activiteiten[[#This Row],[Bijdrage in natura (vrijwilligers)]]=1,Tb_Activiteiten[[#Headers],[Bijdrage in natura (vrijwilligers)]],""))</f>
        <v/>
      </c>
      <c r="AN1379" t="str">
        <f>IF(ISNUMBER(FIND("overige",Methode_Keuze)),"",IF(Tb_Activiteiten[[#This Row],[Afschrijvingskosten]]=1,Tb_Activiteiten[[#Headers],[Afschrijvingskosten]],""))</f>
        <v/>
      </c>
    </row>
    <row r="1380" spans="12:40" x14ac:dyDescent="0.25">
      <c r="L1380" s="71"/>
      <c r="N1380" t="str">
        <f>IFERROR(IF(VLOOKUP(Tb_Activiteiten[[#This Row],[Openstelling]],Tb_Openstelling[],2,0)=1,1,""),"")</f>
        <v/>
      </c>
      <c r="AA1380" t="str">
        <f>IF(ISNUMBER(FIND("arbeid",Methode_Keuze)),"",IF(ISNUMBER(FIND("arbeid",Methode_Keuze)),"",IF(Tb_Activiteiten[[#This Row],[Loonkosten]]=1,Tb_Activiteiten[[#Headers],[Loonkosten]],"")))</f>
        <v/>
      </c>
      <c r="AB1380" t="str">
        <f>IF(ISNUMBER(FIND("arbeid",Methode_Keuze)),"",IF(ISNUMBER(FIND("arbeid",Methode_Keuze)),"",IF(Tb_Activiteiten[[#This Row],[Eigen arbeid]]=1,Tb_Activiteiten[[#Headers],[Eigen arbeid]],"")))</f>
        <v/>
      </c>
      <c r="AC1380" t="str">
        <f>IF(ISNUMBER(FIND("arbeid",Methode_Keuze)),"",IF(ISNUMBER(FIND("arbeid",Methode_Keuze)),"",IF(Tb_Activiteiten[[#This Row],[Projectmedewerker]]=1,Tb_Activiteiten[[#Headers],[Projectmedewerker]],"")))</f>
        <v/>
      </c>
      <c r="AD1380" t="str">
        <f>IF(ISNUMBER(FIND("arbeid",Methode_Keuze)),"",IF(ISNUMBER(FIND("arbeid",Methode_Keuze)),"",IF(Tb_Activiteiten[[#This Row],[Landbouwer]]=1,Tb_Activiteiten[[#Headers],[Landbouwer]],"")))</f>
        <v/>
      </c>
      <c r="AE1380" t="str">
        <f>IF(ISNUMBER(FIND("arbeid",Methode_Keuze)),"",IF(ISNUMBER(FIND("arbeid",Methode_Keuze)),"",IF(Tb_Activiteiten[[#This Row],[Adviseur]]=1,Tb_Activiteiten[[#Headers],[Adviseur]],"")))</f>
        <v/>
      </c>
      <c r="AF1380" t="str">
        <f>IF(ISNUMBER(FIND("arbeid",Methode_Keuze)),"",IF(ISNUMBER(FIND("arbeid",Methode_Keuze)),"",IF(Tb_Activiteiten[[#This Row],[Projectleider/Expert]]=1,Tb_Activiteiten[[#Headers],[Projectleider/Expert]],"")))</f>
        <v/>
      </c>
      <c r="AG1380" t="str">
        <f>IF(ISNUMBER(FIND("arbeid",Methode_Keuze)),"",IF(ISNUMBER(FIND("arbeid",Methode_Keuze)),"",IF(Tb_Activiteiten[[#This Row],[Arbeidskosten]]=1,Tb_Activiteiten[[#Headers],[Arbeidskosten]],"")))</f>
        <v/>
      </c>
      <c r="AH1380" t="str">
        <f>IF(ISNUMBER(FIND("arbeid",Methode_Keuze)),"",IF(ISNUMBER(FIND("arbeid",Methode_Keuze)),"",IF(Tb_Activiteiten[[#This Row],[Arbeidskosten op basis van IKS]]=1,Tb_Activiteiten[[#Headers],[Arbeidskosten op basis van IKS]],"")))</f>
        <v/>
      </c>
      <c r="AI1380" t="str">
        <f>IF(ISNUMBER(FIND("overige",Methode_Keuze)),"",IF(Tb_Activiteiten[[#This Row],[Kosten derden exclusief btw]]=1,Tb_Activiteiten[[#Headers],[Kosten derden exclusief btw]],""))</f>
        <v/>
      </c>
      <c r="AJ1380" t="str">
        <f>IF(ISNUMBER(FIND("overige",Methode_Keuze)),"",IF(Tb_Activiteiten[[#This Row],[Niet verrekenbare btw]]=1,Tb_Activiteiten[[#Headers],[Niet verrekenbare btw]],""))</f>
        <v/>
      </c>
      <c r="AK1380" t="str">
        <f>IF(ISNUMBER(FIND("overige",Methode_Keuze)),"",IF(Tb_Activiteiten[[#This Row],[Grondkosten]]=1,Tb_Activiteiten[[#Headers],[Grondkosten]],""))</f>
        <v/>
      </c>
      <c r="AL1380" t="str">
        <f>IF(ISNUMBER(FIND("overige",Methode_Keuze)),"",IF(Tb_Activiteiten[[#This Row],[Bijdrage in natura (overige)]]=1,Tb_Activiteiten[[#Headers],[Bijdrage in natura (overige)]],""))</f>
        <v/>
      </c>
      <c r="AM1380" t="str">
        <f>IF(ISNUMBER(FIND("overige",Methode_Keuze)),"",IF(Tb_Activiteiten[[#This Row],[Bijdrage in natura (vrijwilligers)]]=1,Tb_Activiteiten[[#Headers],[Bijdrage in natura (vrijwilligers)]],""))</f>
        <v/>
      </c>
      <c r="AN1380" t="str">
        <f>IF(ISNUMBER(FIND("overige",Methode_Keuze)),"",IF(Tb_Activiteiten[[#This Row],[Afschrijvingskosten]]=1,Tb_Activiteiten[[#Headers],[Afschrijvingskosten]],""))</f>
        <v/>
      </c>
    </row>
    <row r="1381" spans="12:40" x14ac:dyDescent="0.25">
      <c r="L1381" s="71"/>
      <c r="N1381" t="str">
        <f>IFERROR(IF(VLOOKUP(Tb_Activiteiten[[#This Row],[Openstelling]],Tb_Openstelling[],2,0)=1,1,""),"")</f>
        <v/>
      </c>
      <c r="AA1381" t="str">
        <f>IF(ISNUMBER(FIND("arbeid",Methode_Keuze)),"",IF(ISNUMBER(FIND("arbeid",Methode_Keuze)),"",IF(Tb_Activiteiten[[#This Row],[Loonkosten]]=1,Tb_Activiteiten[[#Headers],[Loonkosten]],"")))</f>
        <v/>
      </c>
      <c r="AB1381" t="str">
        <f>IF(ISNUMBER(FIND("arbeid",Methode_Keuze)),"",IF(ISNUMBER(FIND("arbeid",Methode_Keuze)),"",IF(Tb_Activiteiten[[#This Row],[Eigen arbeid]]=1,Tb_Activiteiten[[#Headers],[Eigen arbeid]],"")))</f>
        <v/>
      </c>
      <c r="AC1381" t="str">
        <f>IF(ISNUMBER(FIND("arbeid",Methode_Keuze)),"",IF(ISNUMBER(FIND("arbeid",Methode_Keuze)),"",IF(Tb_Activiteiten[[#This Row],[Projectmedewerker]]=1,Tb_Activiteiten[[#Headers],[Projectmedewerker]],"")))</f>
        <v/>
      </c>
      <c r="AD1381" t="str">
        <f>IF(ISNUMBER(FIND("arbeid",Methode_Keuze)),"",IF(ISNUMBER(FIND("arbeid",Methode_Keuze)),"",IF(Tb_Activiteiten[[#This Row],[Landbouwer]]=1,Tb_Activiteiten[[#Headers],[Landbouwer]],"")))</f>
        <v/>
      </c>
      <c r="AE1381" t="str">
        <f>IF(ISNUMBER(FIND("arbeid",Methode_Keuze)),"",IF(ISNUMBER(FIND("arbeid",Methode_Keuze)),"",IF(Tb_Activiteiten[[#This Row],[Adviseur]]=1,Tb_Activiteiten[[#Headers],[Adviseur]],"")))</f>
        <v/>
      </c>
      <c r="AF1381" t="str">
        <f>IF(ISNUMBER(FIND("arbeid",Methode_Keuze)),"",IF(ISNUMBER(FIND("arbeid",Methode_Keuze)),"",IF(Tb_Activiteiten[[#This Row],[Projectleider/Expert]]=1,Tb_Activiteiten[[#Headers],[Projectleider/Expert]],"")))</f>
        <v/>
      </c>
      <c r="AG1381" t="str">
        <f>IF(ISNUMBER(FIND("arbeid",Methode_Keuze)),"",IF(ISNUMBER(FIND("arbeid",Methode_Keuze)),"",IF(Tb_Activiteiten[[#This Row],[Arbeidskosten]]=1,Tb_Activiteiten[[#Headers],[Arbeidskosten]],"")))</f>
        <v/>
      </c>
      <c r="AH1381" t="str">
        <f>IF(ISNUMBER(FIND("arbeid",Methode_Keuze)),"",IF(ISNUMBER(FIND("arbeid",Methode_Keuze)),"",IF(Tb_Activiteiten[[#This Row],[Arbeidskosten op basis van IKS]]=1,Tb_Activiteiten[[#Headers],[Arbeidskosten op basis van IKS]],"")))</f>
        <v/>
      </c>
      <c r="AI1381" t="str">
        <f>IF(ISNUMBER(FIND("overige",Methode_Keuze)),"",IF(Tb_Activiteiten[[#This Row],[Kosten derden exclusief btw]]=1,Tb_Activiteiten[[#Headers],[Kosten derden exclusief btw]],""))</f>
        <v/>
      </c>
      <c r="AJ1381" t="str">
        <f>IF(ISNUMBER(FIND("overige",Methode_Keuze)),"",IF(Tb_Activiteiten[[#This Row],[Niet verrekenbare btw]]=1,Tb_Activiteiten[[#Headers],[Niet verrekenbare btw]],""))</f>
        <v/>
      </c>
      <c r="AK1381" t="str">
        <f>IF(ISNUMBER(FIND("overige",Methode_Keuze)),"",IF(Tb_Activiteiten[[#This Row],[Grondkosten]]=1,Tb_Activiteiten[[#Headers],[Grondkosten]],""))</f>
        <v/>
      </c>
      <c r="AL1381" t="str">
        <f>IF(ISNUMBER(FIND("overige",Methode_Keuze)),"",IF(Tb_Activiteiten[[#This Row],[Bijdrage in natura (overige)]]=1,Tb_Activiteiten[[#Headers],[Bijdrage in natura (overige)]],""))</f>
        <v/>
      </c>
      <c r="AM1381" t="str">
        <f>IF(ISNUMBER(FIND("overige",Methode_Keuze)),"",IF(Tb_Activiteiten[[#This Row],[Bijdrage in natura (vrijwilligers)]]=1,Tb_Activiteiten[[#Headers],[Bijdrage in natura (vrijwilligers)]],""))</f>
        <v/>
      </c>
      <c r="AN1381" t="str">
        <f>IF(ISNUMBER(FIND("overige",Methode_Keuze)),"",IF(Tb_Activiteiten[[#This Row],[Afschrijvingskosten]]=1,Tb_Activiteiten[[#Headers],[Afschrijvingskosten]],""))</f>
        <v/>
      </c>
    </row>
    <row r="1382" spans="12:40" x14ac:dyDescent="0.25">
      <c r="L1382" s="71"/>
      <c r="N1382" t="str">
        <f>IFERROR(IF(VLOOKUP(Tb_Activiteiten[[#This Row],[Openstelling]],Tb_Openstelling[],2,0)=1,1,""),"")</f>
        <v/>
      </c>
      <c r="AA1382" t="str">
        <f>IF(ISNUMBER(FIND("arbeid",Methode_Keuze)),"",IF(ISNUMBER(FIND("arbeid",Methode_Keuze)),"",IF(Tb_Activiteiten[[#This Row],[Loonkosten]]=1,Tb_Activiteiten[[#Headers],[Loonkosten]],"")))</f>
        <v/>
      </c>
      <c r="AB1382" t="str">
        <f>IF(ISNUMBER(FIND("arbeid",Methode_Keuze)),"",IF(ISNUMBER(FIND("arbeid",Methode_Keuze)),"",IF(Tb_Activiteiten[[#This Row],[Eigen arbeid]]=1,Tb_Activiteiten[[#Headers],[Eigen arbeid]],"")))</f>
        <v/>
      </c>
      <c r="AC1382" t="str">
        <f>IF(ISNUMBER(FIND("arbeid",Methode_Keuze)),"",IF(ISNUMBER(FIND("arbeid",Methode_Keuze)),"",IF(Tb_Activiteiten[[#This Row],[Projectmedewerker]]=1,Tb_Activiteiten[[#Headers],[Projectmedewerker]],"")))</f>
        <v/>
      </c>
      <c r="AD1382" t="str">
        <f>IF(ISNUMBER(FIND("arbeid",Methode_Keuze)),"",IF(ISNUMBER(FIND("arbeid",Methode_Keuze)),"",IF(Tb_Activiteiten[[#This Row],[Landbouwer]]=1,Tb_Activiteiten[[#Headers],[Landbouwer]],"")))</f>
        <v/>
      </c>
      <c r="AE1382" t="str">
        <f>IF(ISNUMBER(FIND("arbeid",Methode_Keuze)),"",IF(ISNUMBER(FIND("arbeid",Methode_Keuze)),"",IF(Tb_Activiteiten[[#This Row],[Adviseur]]=1,Tb_Activiteiten[[#Headers],[Adviseur]],"")))</f>
        <v/>
      </c>
      <c r="AF1382" t="str">
        <f>IF(ISNUMBER(FIND("arbeid",Methode_Keuze)),"",IF(ISNUMBER(FIND("arbeid",Methode_Keuze)),"",IF(Tb_Activiteiten[[#This Row],[Projectleider/Expert]]=1,Tb_Activiteiten[[#Headers],[Projectleider/Expert]],"")))</f>
        <v/>
      </c>
      <c r="AG1382" t="str">
        <f>IF(ISNUMBER(FIND("arbeid",Methode_Keuze)),"",IF(ISNUMBER(FIND("arbeid",Methode_Keuze)),"",IF(Tb_Activiteiten[[#This Row],[Arbeidskosten]]=1,Tb_Activiteiten[[#Headers],[Arbeidskosten]],"")))</f>
        <v/>
      </c>
      <c r="AH1382" t="str">
        <f>IF(ISNUMBER(FIND("arbeid",Methode_Keuze)),"",IF(ISNUMBER(FIND("arbeid",Methode_Keuze)),"",IF(Tb_Activiteiten[[#This Row],[Arbeidskosten op basis van IKS]]=1,Tb_Activiteiten[[#Headers],[Arbeidskosten op basis van IKS]],"")))</f>
        <v/>
      </c>
      <c r="AI1382" t="str">
        <f>IF(ISNUMBER(FIND("overige",Methode_Keuze)),"",IF(Tb_Activiteiten[[#This Row],[Kosten derden exclusief btw]]=1,Tb_Activiteiten[[#Headers],[Kosten derden exclusief btw]],""))</f>
        <v/>
      </c>
      <c r="AJ1382" t="str">
        <f>IF(ISNUMBER(FIND("overige",Methode_Keuze)),"",IF(Tb_Activiteiten[[#This Row],[Niet verrekenbare btw]]=1,Tb_Activiteiten[[#Headers],[Niet verrekenbare btw]],""))</f>
        <v/>
      </c>
      <c r="AK1382" t="str">
        <f>IF(ISNUMBER(FIND("overige",Methode_Keuze)),"",IF(Tb_Activiteiten[[#This Row],[Grondkosten]]=1,Tb_Activiteiten[[#Headers],[Grondkosten]],""))</f>
        <v/>
      </c>
      <c r="AL1382" t="str">
        <f>IF(ISNUMBER(FIND("overige",Methode_Keuze)),"",IF(Tb_Activiteiten[[#This Row],[Bijdrage in natura (overige)]]=1,Tb_Activiteiten[[#Headers],[Bijdrage in natura (overige)]],""))</f>
        <v/>
      </c>
      <c r="AM1382" t="str">
        <f>IF(ISNUMBER(FIND("overige",Methode_Keuze)),"",IF(Tb_Activiteiten[[#This Row],[Bijdrage in natura (vrijwilligers)]]=1,Tb_Activiteiten[[#Headers],[Bijdrage in natura (vrijwilligers)]],""))</f>
        <v/>
      </c>
      <c r="AN1382" t="str">
        <f>IF(ISNUMBER(FIND("overige",Methode_Keuze)),"",IF(Tb_Activiteiten[[#This Row],[Afschrijvingskosten]]=1,Tb_Activiteiten[[#Headers],[Afschrijvingskosten]],""))</f>
        <v/>
      </c>
    </row>
    <row r="1383" spans="12:40" x14ac:dyDescent="0.25">
      <c r="L1383" s="71"/>
      <c r="N1383" t="str">
        <f>IFERROR(IF(VLOOKUP(Tb_Activiteiten[[#This Row],[Openstelling]],Tb_Openstelling[],2,0)=1,1,""),"")</f>
        <v/>
      </c>
      <c r="AA1383" t="str">
        <f>IF(ISNUMBER(FIND("arbeid",Methode_Keuze)),"",IF(ISNUMBER(FIND("arbeid",Methode_Keuze)),"",IF(Tb_Activiteiten[[#This Row],[Loonkosten]]=1,Tb_Activiteiten[[#Headers],[Loonkosten]],"")))</f>
        <v/>
      </c>
      <c r="AB1383" t="str">
        <f>IF(ISNUMBER(FIND("arbeid",Methode_Keuze)),"",IF(ISNUMBER(FIND("arbeid",Methode_Keuze)),"",IF(Tb_Activiteiten[[#This Row],[Eigen arbeid]]=1,Tb_Activiteiten[[#Headers],[Eigen arbeid]],"")))</f>
        <v/>
      </c>
      <c r="AC1383" t="str">
        <f>IF(ISNUMBER(FIND("arbeid",Methode_Keuze)),"",IF(ISNUMBER(FIND("arbeid",Methode_Keuze)),"",IF(Tb_Activiteiten[[#This Row],[Projectmedewerker]]=1,Tb_Activiteiten[[#Headers],[Projectmedewerker]],"")))</f>
        <v/>
      </c>
      <c r="AD1383" t="str">
        <f>IF(ISNUMBER(FIND("arbeid",Methode_Keuze)),"",IF(ISNUMBER(FIND("arbeid",Methode_Keuze)),"",IF(Tb_Activiteiten[[#This Row],[Landbouwer]]=1,Tb_Activiteiten[[#Headers],[Landbouwer]],"")))</f>
        <v/>
      </c>
      <c r="AE1383" t="str">
        <f>IF(ISNUMBER(FIND("arbeid",Methode_Keuze)),"",IF(ISNUMBER(FIND("arbeid",Methode_Keuze)),"",IF(Tb_Activiteiten[[#This Row],[Adviseur]]=1,Tb_Activiteiten[[#Headers],[Adviseur]],"")))</f>
        <v/>
      </c>
      <c r="AF1383" t="str">
        <f>IF(ISNUMBER(FIND("arbeid",Methode_Keuze)),"",IF(ISNUMBER(FIND("arbeid",Methode_Keuze)),"",IF(Tb_Activiteiten[[#This Row],[Projectleider/Expert]]=1,Tb_Activiteiten[[#Headers],[Projectleider/Expert]],"")))</f>
        <v/>
      </c>
      <c r="AG1383" t="str">
        <f>IF(ISNUMBER(FIND("arbeid",Methode_Keuze)),"",IF(ISNUMBER(FIND("arbeid",Methode_Keuze)),"",IF(Tb_Activiteiten[[#This Row],[Arbeidskosten]]=1,Tb_Activiteiten[[#Headers],[Arbeidskosten]],"")))</f>
        <v/>
      </c>
      <c r="AH1383" t="str">
        <f>IF(ISNUMBER(FIND("arbeid",Methode_Keuze)),"",IF(ISNUMBER(FIND("arbeid",Methode_Keuze)),"",IF(Tb_Activiteiten[[#This Row],[Arbeidskosten op basis van IKS]]=1,Tb_Activiteiten[[#Headers],[Arbeidskosten op basis van IKS]],"")))</f>
        <v/>
      </c>
      <c r="AI1383" t="str">
        <f>IF(ISNUMBER(FIND("overige",Methode_Keuze)),"",IF(Tb_Activiteiten[[#This Row],[Kosten derden exclusief btw]]=1,Tb_Activiteiten[[#Headers],[Kosten derden exclusief btw]],""))</f>
        <v/>
      </c>
      <c r="AJ1383" t="str">
        <f>IF(ISNUMBER(FIND("overige",Methode_Keuze)),"",IF(Tb_Activiteiten[[#This Row],[Niet verrekenbare btw]]=1,Tb_Activiteiten[[#Headers],[Niet verrekenbare btw]],""))</f>
        <v/>
      </c>
      <c r="AK1383" t="str">
        <f>IF(ISNUMBER(FIND("overige",Methode_Keuze)),"",IF(Tb_Activiteiten[[#This Row],[Grondkosten]]=1,Tb_Activiteiten[[#Headers],[Grondkosten]],""))</f>
        <v/>
      </c>
      <c r="AL1383" t="str">
        <f>IF(ISNUMBER(FIND("overige",Methode_Keuze)),"",IF(Tb_Activiteiten[[#This Row],[Bijdrage in natura (overige)]]=1,Tb_Activiteiten[[#Headers],[Bijdrage in natura (overige)]],""))</f>
        <v/>
      </c>
      <c r="AM1383" t="str">
        <f>IF(ISNUMBER(FIND("overige",Methode_Keuze)),"",IF(Tb_Activiteiten[[#This Row],[Bijdrage in natura (vrijwilligers)]]=1,Tb_Activiteiten[[#Headers],[Bijdrage in natura (vrijwilligers)]],""))</f>
        <v/>
      </c>
      <c r="AN1383" t="str">
        <f>IF(ISNUMBER(FIND("overige",Methode_Keuze)),"",IF(Tb_Activiteiten[[#This Row],[Afschrijvingskosten]]=1,Tb_Activiteiten[[#Headers],[Afschrijvingskosten]],""))</f>
        <v/>
      </c>
    </row>
    <row r="1384" spans="12:40" x14ac:dyDescent="0.25">
      <c r="L1384" s="71"/>
      <c r="N1384" t="str">
        <f>IFERROR(IF(VLOOKUP(Tb_Activiteiten[[#This Row],[Openstelling]],Tb_Openstelling[],2,0)=1,1,""),"")</f>
        <v/>
      </c>
      <c r="AA1384" t="str">
        <f>IF(ISNUMBER(FIND("arbeid",Methode_Keuze)),"",IF(ISNUMBER(FIND("arbeid",Methode_Keuze)),"",IF(Tb_Activiteiten[[#This Row],[Loonkosten]]=1,Tb_Activiteiten[[#Headers],[Loonkosten]],"")))</f>
        <v/>
      </c>
      <c r="AB1384" t="str">
        <f>IF(ISNUMBER(FIND("arbeid",Methode_Keuze)),"",IF(ISNUMBER(FIND("arbeid",Methode_Keuze)),"",IF(Tb_Activiteiten[[#This Row],[Eigen arbeid]]=1,Tb_Activiteiten[[#Headers],[Eigen arbeid]],"")))</f>
        <v/>
      </c>
      <c r="AC1384" t="str">
        <f>IF(ISNUMBER(FIND("arbeid",Methode_Keuze)),"",IF(ISNUMBER(FIND("arbeid",Methode_Keuze)),"",IF(Tb_Activiteiten[[#This Row],[Projectmedewerker]]=1,Tb_Activiteiten[[#Headers],[Projectmedewerker]],"")))</f>
        <v/>
      </c>
      <c r="AD1384" t="str">
        <f>IF(ISNUMBER(FIND("arbeid",Methode_Keuze)),"",IF(ISNUMBER(FIND("arbeid",Methode_Keuze)),"",IF(Tb_Activiteiten[[#This Row],[Landbouwer]]=1,Tb_Activiteiten[[#Headers],[Landbouwer]],"")))</f>
        <v/>
      </c>
      <c r="AE1384" t="str">
        <f>IF(ISNUMBER(FIND("arbeid",Methode_Keuze)),"",IF(ISNUMBER(FIND("arbeid",Methode_Keuze)),"",IF(Tb_Activiteiten[[#This Row],[Adviseur]]=1,Tb_Activiteiten[[#Headers],[Adviseur]],"")))</f>
        <v/>
      </c>
      <c r="AF1384" t="str">
        <f>IF(ISNUMBER(FIND("arbeid",Methode_Keuze)),"",IF(ISNUMBER(FIND("arbeid",Methode_Keuze)),"",IF(Tb_Activiteiten[[#This Row],[Projectleider/Expert]]=1,Tb_Activiteiten[[#Headers],[Projectleider/Expert]],"")))</f>
        <v/>
      </c>
      <c r="AG1384" t="str">
        <f>IF(ISNUMBER(FIND("arbeid",Methode_Keuze)),"",IF(ISNUMBER(FIND("arbeid",Methode_Keuze)),"",IF(Tb_Activiteiten[[#This Row],[Arbeidskosten]]=1,Tb_Activiteiten[[#Headers],[Arbeidskosten]],"")))</f>
        <v/>
      </c>
      <c r="AH1384" t="str">
        <f>IF(ISNUMBER(FIND("arbeid",Methode_Keuze)),"",IF(ISNUMBER(FIND("arbeid",Methode_Keuze)),"",IF(Tb_Activiteiten[[#This Row],[Arbeidskosten op basis van IKS]]=1,Tb_Activiteiten[[#Headers],[Arbeidskosten op basis van IKS]],"")))</f>
        <v/>
      </c>
      <c r="AI1384" t="str">
        <f>IF(ISNUMBER(FIND("overige",Methode_Keuze)),"",IF(Tb_Activiteiten[[#This Row],[Kosten derden exclusief btw]]=1,Tb_Activiteiten[[#Headers],[Kosten derden exclusief btw]],""))</f>
        <v/>
      </c>
      <c r="AJ1384" t="str">
        <f>IF(ISNUMBER(FIND("overige",Methode_Keuze)),"",IF(Tb_Activiteiten[[#This Row],[Niet verrekenbare btw]]=1,Tb_Activiteiten[[#Headers],[Niet verrekenbare btw]],""))</f>
        <v/>
      </c>
      <c r="AK1384" t="str">
        <f>IF(ISNUMBER(FIND("overige",Methode_Keuze)),"",IF(Tb_Activiteiten[[#This Row],[Grondkosten]]=1,Tb_Activiteiten[[#Headers],[Grondkosten]],""))</f>
        <v/>
      </c>
      <c r="AL1384" t="str">
        <f>IF(ISNUMBER(FIND("overige",Methode_Keuze)),"",IF(Tb_Activiteiten[[#This Row],[Bijdrage in natura (overige)]]=1,Tb_Activiteiten[[#Headers],[Bijdrage in natura (overige)]],""))</f>
        <v/>
      </c>
      <c r="AM1384" t="str">
        <f>IF(ISNUMBER(FIND("overige",Methode_Keuze)),"",IF(Tb_Activiteiten[[#This Row],[Bijdrage in natura (vrijwilligers)]]=1,Tb_Activiteiten[[#Headers],[Bijdrage in natura (vrijwilligers)]],""))</f>
        <v/>
      </c>
      <c r="AN1384" t="str">
        <f>IF(ISNUMBER(FIND("overige",Methode_Keuze)),"",IF(Tb_Activiteiten[[#This Row],[Afschrijvingskosten]]=1,Tb_Activiteiten[[#Headers],[Afschrijvingskosten]],""))</f>
        <v/>
      </c>
    </row>
    <row r="1385" spans="12:40" x14ac:dyDescent="0.25">
      <c r="L1385" s="71"/>
      <c r="N1385" t="str">
        <f>IFERROR(IF(VLOOKUP(Tb_Activiteiten[[#This Row],[Openstelling]],Tb_Openstelling[],2,0)=1,1,""),"")</f>
        <v/>
      </c>
      <c r="AA1385" t="str">
        <f>IF(ISNUMBER(FIND("arbeid",Methode_Keuze)),"",IF(ISNUMBER(FIND("arbeid",Methode_Keuze)),"",IF(Tb_Activiteiten[[#This Row],[Loonkosten]]=1,Tb_Activiteiten[[#Headers],[Loonkosten]],"")))</f>
        <v/>
      </c>
      <c r="AB1385" t="str">
        <f>IF(ISNUMBER(FIND("arbeid",Methode_Keuze)),"",IF(ISNUMBER(FIND("arbeid",Methode_Keuze)),"",IF(Tb_Activiteiten[[#This Row],[Eigen arbeid]]=1,Tb_Activiteiten[[#Headers],[Eigen arbeid]],"")))</f>
        <v/>
      </c>
      <c r="AC1385" t="str">
        <f>IF(ISNUMBER(FIND("arbeid",Methode_Keuze)),"",IF(ISNUMBER(FIND("arbeid",Methode_Keuze)),"",IF(Tb_Activiteiten[[#This Row],[Projectmedewerker]]=1,Tb_Activiteiten[[#Headers],[Projectmedewerker]],"")))</f>
        <v/>
      </c>
      <c r="AD1385" t="str">
        <f>IF(ISNUMBER(FIND("arbeid",Methode_Keuze)),"",IF(ISNUMBER(FIND("arbeid",Methode_Keuze)),"",IF(Tb_Activiteiten[[#This Row],[Landbouwer]]=1,Tb_Activiteiten[[#Headers],[Landbouwer]],"")))</f>
        <v/>
      </c>
      <c r="AE1385" t="str">
        <f>IF(ISNUMBER(FIND("arbeid",Methode_Keuze)),"",IF(ISNUMBER(FIND("arbeid",Methode_Keuze)),"",IF(Tb_Activiteiten[[#This Row],[Adviseur]]=1,Tb_Activiteiten[[#Headers],[Adviseur]],"")))</f>
        <v/>
      </c>
      <c r="AF1385" t="str">
        <f>IF(ISNUMBER(FIND("arbeid",Methode_Keuze)),"",IF(ISNUMBER(FIND("arbeid",Methode_Keuze)),"",IF(Tb_Activiteiten[[#This Row],[Projectleider/Expert]]=1,Tb_Activiteiten[[#Headers],[Projectleider/Expert]],"")))</f>
        <v/>
      </c>
      <c r="AG1385" t="str">
        <f>IF(ISNUMBER(FIND("arbeid",Methode_Keuze)),"",IF(ISNUMBER(FIND("arbeid",Methode_Keuze)),"",IF(Tb_Activiteiten[[#This Row],[Arbeidskosten]]=1,Tb_Activiteiten[[#Headers],[Arbeidskosten]],"")))</f>
        <v/>
      </c>
      <c r="AH1385" t="str">
        <f>IF(ISNUMBER(FIND("arbeid",Methode_Keuze)),"",IF(ISNUMBER(FIND("arbeid",Methode_Keuze)),"",IF(Tb_Activiteiten[[#This Row],[Arbeidskosten op basis van IKS]]=1,Tb_Activiteiten[[#Headers],[Arbeidskosten op basis van IKS]],"")))</f>
        <v/>
      </c>
      <c r="AI1385" t="str">
        <f>IF(ISNUMBER(FIND("overige",Methode_Keuze)),"",IF(Tb_Activiteiten[[#This Row],[Kosten derden exclusief btw]]=1,Tb_Activiteiten[[#Headers],[Kosten derden exclusief btw]],""))</f>
        <v/>
      </c>
      <c r="AJ1385" t="str">
        <f>IF(ISNUMBER(FIND("overige",Methode_Keuze)),"",IF(Tb_Activiteiten[[#This Row],[Niet verrekenbare btw]]=1,Tb_Activiteiten[[#Headers],[Niet verrekenbare btw]],""))</f>
        <v/>
      </c>
      <c r="AK1385" t="str">
        <f>IF(ISNUMBER(FIND("overige",Methode_Keuze)),"",IF(Tb_Activiteiten[[#This Row],[Grondkosten]]=1,Tb_Activiteiten[[#Headers],[Grondkosten]],""))</f>
        <v/>
      </c>
      <c r="AL1385" t="str">
        <f>IF(ISNUMBER(FIND("overige",Methode_Keuze)),"",IF(Tb_Activiteiten[[#This Row],[Bijdrage in natura (overige)]]=1,Tb_Activiteiten[[#Headers],[Bijdrage in natura (overige)]],""))</f>
        <v/>
      </c>
      <c r="AM1385" t="str">
        <f>IF(ISNUMBER(FIND("overige",Methode_Keuze)),"",IF(Tb_Activiteiten[[#This Row],[Bijdrage in natura (vrijwilligers)]]=1,Tb_Activiteiten[[#Headers],[Bijdrage in natura (vrijwilligers)]],""))</f>
        <v/>
      </c>
      <c r="AN1385" t="str">
        <f>IF(ISNUMBER(FIND("overige",Methode_Keuze)),"",IF(Tb_Activiteiten[[#This Row],[Afschrijvingskosten]]=1,Tb_Activiteiten[[#Headers],[Afschrijvingskosten]],""))</f>
        <v/>
      </c>
    </row>
    <row r="1386" spans="12:40" x14ac:dyDescent="0.25">
      <c r="L1386" s="71"/>
      <c r="N1386" t="str">
        <f>IFERROR(IF(VLOOKUP(Tb_Activiteiten[[#This Row],[Openstelling]],Tb_Openstelling[],2,0)=1,1,""),"")</f>
        <v/>
      </c>
      <c r="AA1386" t="str">
        <f>IF(ISNUMBER(FIND("arbeid",Methode_Keuze)),"",IF(ISNUMBER(FIND("arbeid",Methode_Keuze)),"",IF(Tb_Activiteiten[[#This Row],[Loonkosten]]=1,Tb_Activiteiten[[#Headers],[Loonkosten]],"")))</f>
        <v/>
      </c>
      <c r="AB1386" t="str">
        <f>IF(ISNUMBER(FIND("arbeid",Methode_Keuze)),"",IF(ISNUMBER(FIND("arbeid",Methode_Keuze)),"",IF(Tb_Activiteiten[[#This Row],[Eigen arbeid]]=1,Tb_Activiteiten[[#Headers],[Eigen arbeid]],"")))</f>
        <v/>
      </c>
      <c r="AC1386" t="str">
        <f>IF(ISNUMBER(FIND("arbeid",Methode_Keuze)),"",IF(ISNUMBER(FIND("arbeid",Methode_Keuze)),"",IF(Tb_Activiteiten[[#This Row],[Projectmedewerker]]=1,Tb_Activiteiten[[#Headers],[Projectmedewerker]],"")))</f>
        <v/>
      </c>
      <c r="AD1386" t="str">
        <f>IF(ISNUMBER(FIND("arbeid",Methode_Keuze)),"",IF(ISNUMBER(FIND("arbeid",Methode_Keuze)),"",IF(Tb_Activiteiten[[#This Row],[Landbouwer]]=1,Tb_Activiteiten[[#Headers],[Landbouwer]],"")))</f>
        <v/>
      </c>
      <c r="AE1386" t="str">
        <f>IF(ISNUMBER(FIND("arbeid",Methode_Keuze)),"",IF(ISNUMBER(FIND("arbeid",Methode_Keuze)),"",IF(Tb_Activiteiten[[#This Row],[Adviseur]]=1,Tb_Activiteiten[[#Headers],[Adviseur]],"")))</f>
        <v/>
      </c>
      <c r="AF1386" t="str">
        <f>IF(ISNUMBER(FIND("arbeid",Methode_Keuze)),"",IF(ISNUMBER(FIND("arbeid",Methode_Keuze)),"",IF(Tb_Activiteiten[[#This Row],[Projectleider/Expert]]=1,Tb_Activiteiten[[#Headers],[Projectleider/Expert]],"")))</f>
        <v/>
      </c>
      <c r="AG1386" t="str">
        <f>IF(ISNUMBER(FIND("arbeid",Methode_Keuze)),"",IF(ISNUMBER(FIND("arbeid",Methode_Keuze)),"",IF(Tb_Activiteiten[[#This Row],[Arbeidskosten]]=1,Tb_Activiteiten[[#Headers],[Arbeidskosten]],"")))</f>
        <v/>
      </c>
      <c r="AH1386" t="str">
        <f>IF(ISNUMBER(FIND("arbeid",Methode_Keuze)),"",IF(ISNUMBER(FIND("arbeid",Methode_Keuze)),"",IF(Tb_Activiteiten[[#This Row],[Arbeidskosten op basis van IKS]]=1,Tb_Activiteiten[[#Headers],[Arbeidskosten op basis van IKS]],"")))</f>
        <v/>
      </c>
      <c r="AI1386" t="str">
        <f>IF(ISNUMBER(FIND("overige",Methode_Keuze)),"",IF(Tb_Activiteiten[[#This Row],[Kosten derden exclusief btw]]=1,Tb_Activiteiten[[#Headers],[Kosten derden exclusief btw]],""))</f>
        <v/>
      </c>
      <c r="AJ1386" t="str">
        <f>IF(ISNUMBER(FIND("overige",Methode_Keuze)),"",IF(Tb_Activiteiten[[#This Row],[Niet verrekenbare btw]]=1,Tb_Activiteiten[[#Headers],[Niet verrekenbare btw]],""))</f>
        <v/>
      </c>
      <c r="AK1386" t="str">
        <f>IF(ISNUMBER(FIND("overige",Methode_Keuze)),"",IF(Tb_Activiteiten[[#This Row],[Grondkosten]]=1,Tb_Activiteiten[[#Headers],[Grondkosten]],""))</f>
        <v/>
      </c>
      <c r="AL1386" t="str">
        <f>IF(ISNUMBER(FIND("overige",Methode_Keuze)),"",IF(Tb_Activiteiten[[#This Row],[Bijdrage in natura (overige)]]=1,Tb_Activiteiten[[#Headers],[Bijdrage in natura (overige)]],""))</f>
        <v/>
      </c>
      <c r="AM1386" t="str">
        <f>IF(ISNUMBER(FIND("overige",Methode_Keuze)),"",IF(Tb_Activiteiten[[#This Row],[Bijdrage in natura (vrijwilligers)]]=1,Tb_Activiteiten[[#Headers],[Bijdrage in natura (vrijwilligers)]],""))</f>
        <v/>
      </c>
      <c r="AN1386" t="str">
        <f>IF(ISNUMBER(FIND("overige",Methode_Keuze)),"",IF(Tb_Activiteiten[[#This Row],[Afschrijvingskosten]]=1,Tb_Activiteiten[[#Headers],[Afschrijvingskosten]],""))</f>
        <v/>
      </c>
    </row>
    <row r="1387" spans="12:40" x14ac:dyDescent="0.25">
      <c r="L1387" s="71"/>
      <c r="N1387" t="str">
        <f>IFERROR(IF(VLOOKUP(Tb_Activiteiten[[#This Row],[Openstelling]],Tb_Openstelling[],2,0)=1,1,""),"")</f>
        <v/>
      </c>
      <c r="AA1387" t="str">
        <f>IF(ISNUMBER(FIND("arbeid",Methode_Keuze)),"",IF(ISNUMBER(FIND("arbeid",Methode_Keuze)),"",IF(Tb_Activiteiten[[#This Row],[Loonkosten]]=1,Tb_Activiteiten[[#Headers],[Loonkosten]],"")))</f>
        <v/>
      </c>
      <c r="AB1387" t="str">
        <f>IF(ISNUMBER(FIND("arbeid",Methode_Keuze)),"",IF(ISNUMBER(FIND("arbeid",Methode_Keuze)),"",IF(Tb_Activiteiten[[#This Row],[Eigen arbeid]]=1,Tb_Activiteiten[[#Headers],[Eigen arbeid]],"")))</f>
        <v/>
      </c>
      <c r="AC1387" t="str">
        <f>IF(ISNUMBER(FIND("arbeid",Methode_Keuze)),"",IF(ISNUMBER(FIND("arbeid",Methode_Keuze)),"",IF(Tb_Activiteiten[[#This Row],[Projectmedewerker]]=1,Tb_Activiteiten[[#Headers],[Projectmedewerker]],"")))</f>
        <v/>
      </c>
      <c r="AD1387" t="str">
        <f>IF(ISNUMBER(FIND("arbeid",Methode_Keuze)),"",IF(ISNUMBER(FIND("arbeid",Methode_Keuze)),"",IF(Tb_Activiteiten[[#This Row],[Landbouwer]]=1,Tb_Activiteiten[[#Headers],[Landbouwer]],"")))</f>
        <v/>
      </c>
      <c r="AE1387" t="str">
        <f>IF(ISNUMBER(FIND("arbeid",Methode_Keuze)),"",IF(ISNUMBER(FIND("arbeid",Methode_Keuze)),"",IF(Tb_Activiteiten[[#This Row],[Adviseur]]=1,Tb_Activiteiten[[#Headers],[Adviseur]],"")))</f>
        <v/>
      </c>
      <c r="AF1387" t="str">
        <f>IF(ISNUMBER(FIND("arbeid",Methode_Keuze)),"",IF(ISNUMBER(FIND("arbeid",Methode_Keuze)),"",IF(Tb_Activiteiten[[#This Row],[Projectleider/Expert]]=1,Tb_Activiteiten[[#Headers],[Projectleider/Expert]],"")))</f>
        <v/>
      </c>
      <c r="AG1387" t="str">
        <f>IF(ISNUMBER(FIND("arbeid",Methode_Keuze)),"",IF(ISNUMBER(FIND("arbeid",Methode_Keuze)),"",IF(Tb_Activiteiten[[#This Row],[Arbeidskosten]]=1,Tb_Activiteiten[[#Headers],[Arbeidskosten]],"")))</f>
        <v/>
      </c>
      <c r="AH1387" t="str">
        <f>IF(ISNUMBER(FIND("arbeid",Methode_Keuze)),"",IF(ISNUMBER(FIND("arbeid",Methode_Keuze)),"",IF(Tb_Activiteiten[[#This Row],[Arbeidskosten op basis van IKS]]=1,Tb_Activiteiten[[#Headers],[Arbeidskosten op basis van IKS]],"")))</f>
        <v/>
      </c>
      <c r="AI1387" t="str">
        <f>IF(ISNUMBER(FIND("overige",Methode_Keuze)),"",IF(Tb_Activiteiten[[#This Row],[Kosten derden exclusief btw]]=1,Tb_Activiteiten[[#Headers],[Kosten derden exclusief btw]],""))</f>
        <v/>
      </c>
      <c r="AJ1387" t="str">
        <f>IF(ISNUMBER(FIND("overige",Methode_Keuze)),"",IF(Tb_Activiteiten[[#This Row],[Niet verrekenbare btw]]=1,Tb_Activiteiten[[#Headers],[Niet verrekenbare btw]],""))</f>
        <v/>
      </c>
      <c r="AK1387" t="str">
        <f>IF(ISNUMBER(FIND("overige",Methode_Keuze)),"",IF(Tb_Activiteiten[[#This Row],[Grondkosten]]=1,Tb_Activiteiten[[#Headers],[Grondkosten]],""))</f>
        <v/>
      </c>
      <c r="AL1387" t="str">
        <f>IF(ISNUMBER(FIND("overige",Methode_Keuze)),"",IF(Tb_Activiteiten[[#This Row],[Bijdrage in natura (overige)]]=1,Tb_Activiteiten[[#Headers],[Bijdrage in natura (overige)]],""))</f>
        <v/>
      </c>
      <c r="AM1387" t="str">
        <f>IF(ISNUMBER(FIND("overige",Methode_Keuze)),"",IF(Tb_Activiteiten[[#This Row],[Bijdrage in natura (vrijwilligers)]]=1,Tb_Activiteiten[[#Headers],[Bijdrage in natura (vrijwilligers)]],""))</f>
        <v/>
      </c>
      <c r="AN1387" t="str">
        <f>IF(ISNUMBER(FIND("overige",Methode_Keuze)),"",IF(Tb_Activiteiten[[#This Row],[Afschrijvingskosten]]=1,Tb_Activiteiten[[#Headers],[Afschrijvingskosten]],""))</f>
        <v/>
      </c>
    </row>
    <row r="1388" spans="12:40" x14ac:dyDescent="0.25">
      <c r="L1388" s="71"/>
      <c r="N1388" t="str">
        <f>IFERROR(IF(VLOOKUP(Tb_Activiteiten[[#This Row],[Openstelling]],Tb_Openstelling[],2,0)=1,1,""),"")</f>
        <v/>
      </c>
      <c r="AA1388" t="str">
        <f>IF(ISNUMBER(FIND("arbeid",Methode_Keuze)),"",IF(ISNUMBER(FIND("arbeid",Methode_Keuze)),"",IF(Tb_Activiteiten[[#This Row],[Loonkosten]]=1,Tb_Activiteiten[[#Headers],[Loonkosten]],"")))</f>
        <v/>
      </c>
      <c r="AB1388" t="str">
        <f>IF(ISNUMBER(FIND("arbeid",Methode_Keuze)),"",IF(ISNUMBER(FIND("arbeid",Methode_Keuze)),"",IF(Tb_Activiteiten[[#This Row],[Eigen arbeid]]=1,Tb_Activiteiten[[#Headers],[Eigen arbeid]],"")))</f>
        <v/>
      </c>
      <c r="AC1388" t="str">
        <f>IF(ISNUMBER(FIND("arbeid",Methode_Keuze)),"",IF(ISNUMBER(FIND("arbeid",Methode_Keuze)),"",IF(Tb_Activiteiten[[#This Row],[Projectmedewerker]]=1,Tb_Activiteiten[[#Headers],[Projectmedewerker]],"")))</f>
        <v/>
      </c>
      <c r="AD1388" t="str">
        <f>IF(ISNUMBER(FIND("arbeid",Methode_Keuze)),"",IF(ISNUMBER(FIND("arbeid",Methode_Keuze)),"",IF(Tb_Activiteiten[[#This Row],[Landbouwer]]=1,Tb_Activiteiten[[#Headers],[Landbouwer]],"")))</f>
        <v/>
      </c>
      <c r="AE1388" t="str">
        <f>IF(ISNUMBER(FIND("arbeid",Methode_Keuze)),"",IF(ISNUMBER(FIND("arbeid",Methode_Keuze)),"",IF(Tb_Activiteiten[[#This Row],[Adviseur]]=1,Tb_Activiteiten[[#Headers],[Adviseur]],"")))</f>
        <v/>
      </c>
      <c r="AF1388" t="str">
        <f>IF(ISNUMBER(FIND("arbeid",Methode_Keuze)),"",IF(ISNUMBER(FIND("arbeid",Methode_Keuze)),"",IF(Tb_Activiteiten[[#This Row],[Projectleider/Expert]]=1,Tb_Activiteiten[[#Headers],[Projectleider/Expert]],"")))</f>
        <v/>
      </c>
      <c r="AG1388" t="str">
        <f>IF(ISNUMBER(FIND("arbeid",Methode_Keuze)),"",IF(ISNUMBER(FIND("arbeid",Methode_Keuze)),"",IF(Tb_Activiteiten[[#This Row],[Arbeidskosten]]=1,Tb_Activiteiten[[#Headers],[Arbeidskosten]],"")))</f>
        <v/>
      </c>
      <c r="AH1388" t="str">
        <f>IF(ISNUMBER(FIND("arbeid",Methode_Keuze)),"",IF(ISNUMBER(FIND("arbeid",Methode_Keuze)),"",IF(Tb_Activiteiten[[#This Row],[Arbeidskosten op basis van IKS]]=1,Tb_Activiteiten[[#Headers],[Arbeidskosten op basis van IKS]],"")))</f>
        <v/>
      </c>
      <c r="AI1388" t="str">
        <f>IF(ISNUMBER(FIND("overige",Methode_Keuze)),"",IF(Tb_Activiteiten[[#This Row],[Kosten derden exclusief btw]]=1,Tb_Activiteiten[[#Headers],[Kosten derden exclusief btw]],""))</f>
        <v/>
      </c>
      <c r="AJ1388" t="str">
        <f>IF(ISNUMBER(FIND("overige",Methode_Keuze)),"",IF(Tb_Activiteiten[[#This Row],[Niet verrekenbare btw]]=1,Tb_Activiteiten[[#Headers],[Niet verrekenbare btw]],""))</f>
        <v/>
      </c>
      <c r="AK1388" t="str">
        <f>IF(ISNUMBER(FIND("overige",Methode_Keuze)),"",IF(Tb_Activiteiten[[#This Row],[Grondkosten]]=1,Tb_Activiteiten[[#Headers],[Grondkosten]],""))</f>
        <v/>
      </c>
      <c r="AL1388" t="str">
        <f>IF(ISNUMBER(FIND("overige",Methode_Keuze)),"",IF(Tb_Activiteiten[[#This Row],[Bijdrage in natura (overige)]]=1,Tb_Activiteiten[[#Headers],[Bijdrage in natura (overige)]],""))</f>
        <v/>
      </c>
      <c r="AM1388" t="str">
        <f>IF(ISNUMBER(FIND("overige",Methode_Keuze)),"",IF(Tb_Activiteiten[[#This Row],[Bijdrage in natura (vrijwilligers)]]=1,Tb_Activiteiten[[#Headers],[Bijdrage in natura (vrijwilligers)]],""))</f>
        <v/>
      </c>
      <c r="AN1388" t="str">
        <f>IF(ISNUMBER(FIND("overige",Methode_Keuze)),"",IF(Tb_Activiteiten[[#This Row],[Afschrijvingskosten]]=1,Tb_Activiteiten[[#Headers],[Afschrijvingskosten]],""))</f>
        <v/>
      </c>
    </row>
    <row r="1389" spans="12:40" x14ac:dyDescent="0.25">
      <c r="L1389" s="71"/>
      <c r="N1389" t="str">
        <f>IFERROR(IF(VLOOKUP(Tb_Activiteiten[[#This Row],[Openstelling]],Tb_Openstelling[],2,0)=1,1,""),"")</f>
        <v/>
      </c>
      <c r="AA1389" t="str">
        <f>IF(ISNUMBER(FIND("arbeid",Methode_Keuze)),"",IF(ISNUMBER(FIND("arbeid",Methode_Keuze)),"",IF(Tb_Activiteiten[[#This Row],[Loonkosten]]=1,Tb_Activiteiten[[#Headers],[Loonkosten]],"")))</f>
        <v/>
      </c>
      <c r="AB1389" t="str">
        <f>IF(ISNUMBER(FIND("arbeid",Methode_Keuze)),"",IF(ISNUMBER(FIND("arbeid",Methode_Keuze)),"",IF(Tb_Activiteiten[[#This Row],[Eigen arbeid]]=1,Tb_Activiteiten[[#Headers],[Eigen arbeid]],"")))</f>
        <v/>
      </c>
      <c r="AC1389" t="str">
        <f>IF(ISNUMBER(FIND("arbeid",Methode_Keuze)),"",IF(ISNUMBER(FIND("arbeid",Methode_Keuze)),"",IF(Tb_Activiteiten[[#This Row],[Projectmedewerker]]=1,Tb_Activiteiten[[#Headers],[Projectmedewerker]],"")))</f>
        <v/>
      </c>
      <c r="AD1389" t="str">
        <f>IF(ISNUMBER(FIND("arbeid",Methode_Keuze)),"",IF(ISNUMBER(FIND("arbeid",Methode_Keuze)),"",IF(Tb_Activiteiten[[#This Row],[Landbouwer]]=1,Tb_Activiteiten[[#Headers],[Landbouwer]],"")))</f>
        <v/>
      </c>
      <c r="AE1389" t="str">
        <f>IF(ISNUMBER(FIND("arbeid",Methode_Keuze)),"",IF(ISNUMBER(FIND("arbeid",Methode_Keuze)),"",IF(Tb_Activiteiten[[#This Row],[Adviseur]]=1,Tb_Activiteiten[[#Headers],[Adviseur]],"")))</f>
        <v/>
      </c>
      <c r="AF1389" t="str">
        <f>IF(ISNUMBER(FIND("arbeid",Methode_Keuze)),"",IF(ISNUMBER(FIND("arbeid",Methode_Keuze)),"",IF(Tb_Activiteiten[[#This Row],[Projectleider/Expert]]=1,Tb_Activiteiten[[#Headers],[Projectleider/Expert]],"")))</f>
        <v/>
      </c>
      <c r="AG1389" t="str">
        <f>IF(ISNUMBER(FIND("arbeid",Methode_Keuze)),"",IF(ISNUMBER(FIND("arbeid",Methode_Keuze)),"",IF(Tb_Activiteiten[[#This Row],[Arbeidskosten]]=1,Tb_Activiteiten[[#Headers],[Arbeidskosten]],"")))</f>
        <v/>
      </c>
      <c r="AH1389" t="str">
        <f>IF(ISNUMBER(FIND("arbeid",Methode_Keuze)),"",IF(ISNUMBER(FIND("arbeid",Methode_Keuze)),"",IF(Tb_Activiteiten[[#This Row],[Arbeidskosten op basis van IKS]]=1,Tb_Activiteiten[[#Headers],[Arbeidskosten op basis van IKS]],"")))</f>
        <v/>
      </c>
      <c r="AI1389" t="str">
        <f>IF(ISNUMBER(FIND("overige",Methode_Keuze)),"",IF(Tb_Activiteiten[[#This Row],[Kosten derden exclusief btw]]=1,Tb_Activiteiten[[#Headers],[Kosten derden exclusief btw]],""))</f>
        <v/>
      </c>
      <c r="AJ1389" t="str">
        <f>IF(ISNUMBER(FIND("overige",Methode_Keuze)),"",IF(Tb_Activiteiten[[#This Row],[Niet verrekenbare btw]]=1,Tb_Activiteiten[[#Headers],[Niet verrekenbare btw]],""))</f>
        <v/>
      </c>
      <c r="AK1389" t="str">
        <f>IF(ISNUMBER(FIND("overige",Methode_Keuze)),"",IF(Tb_Activiteiten[[#This Row],[Grondkosten]]=1,Tb_Activiteiten[[#Headers],[Grondkosten]],""))</f>
        <v/>
      </c>
      <c r="AL1389" t="str">
        <f>IF(ISNUMBER(FIND("overige",Methode_Keuze)),"",IF(Tb_Activiteiten[[#This Row],[Bijdrage in natura (overige)]]=1,Tb_Activiteiten[[#Headers],[Bijdrage in natura (overige)]],""))</f>
        <v/>
      </c>
      <c r="AM1389" t="str">
        <f>IF(ISNUMBER(FIND("overige",Methode_Keuze)),"",IF(Tb_Activiteiten[[#This Row],[Bijdrage in natura (vrijwilligers)]]=1,Tb_Activiteiten[[#Headers],[Bijdrage in natura (vrijwilligers)]],""))</f>
        <v/>
      </c>
      <c r="AN1389" t="str">
        <f>IF(ISNUMBER(FIND("overige",Methode_Keuze)),"",IF(Tb_Activiteiten[[#This Row],[Afschrijvingskosten]]=1,Tb_Activiteiten[[#Headers],[Afschrijvingskosten]],""))</f>
        <v/>
      </c>
    </row>
    <row r="1390" spans="12:40" x14ac:dyDescent="0.25">
      <c r="L1390" s="71"/>
      <c r="N1390" t="str">
        <f>IFERROR(IF(VLOOKUP(Tb_Activiteiten[[#This Row],[Openstelling]],Tb_Openstelling[],2,0)=1,1,""),"")</f>
        <v/>
      </c>
      <c r="AA1390" t="str">
        <f>IF(ISNUMBER(FIND("arbeid",Methode_Keuze)),"",IF(ISNUMBER(FIND("arbeid",Methode_Keuze)),"",IF(Tb_Activiteiten[[#This Row],[Loonkosten]]=1,Tb_Activiteiten[[#Headers],[Loonkosten]],"")))</f>
        <v/>
      </c>
      <c r="AB1390" t="str">
        <f>IF(ISNUMBER(FIND("arbeid",Methode_Keuze)),"",IF(ISNUMBER(FIND("arbeid",Methode_Keuze)),"",IF(Tb_Activiteiten[[#This Row],[Eigen arbeid]]=1,Tb_Activiteiten[[#Headers],[Eigen arbeid]],"")))</f>
        <v/>
      </c>
      <c r="AC1390" t="str">
        <f>IF(ISNUMBER(FIND("arbeid",Methode_Keuze)),"",IF(ISNUMBER(FIND("arbeid",Methode_Keuze)),"",IF(Tb_Activiteiten[[#This Row],[Projectmedewerker]]=1,Tb_Activiteiten[[#Headers],[Projectmedewerker]],"")))</f>
        <v/>
      </c>
      <c r="AD1390" t="str">
        <f>IF(ISNUMBER(FIND("arbeid",Methode_Keuze)),"",IF(ISNUMBER(FIND("arbeid",Methode_Keuze)),"",IF(Tb_Activiteiten[[#This Row],[Landbouwer]]=1,Tb_Activiteiten[[#Headers],[Landbouwer]],"")))</f>
        <v/>
      </c>
      <c r="AE1390" t="str">
        <f>IF(ISNUMBER(FIND("arbeid",Methode_Keuze)),"",IF(ISNUMBER(FIND("arbeid",Methode_Keuze)),"",IF(Tb_Activiteiten[[#This Row],[Adviseur]]=1,Tb_Activiteiten[[#Headers],[Adviseur]],"")))</f>
        <v/>
      </c>
      <c r="AF1390" t="str">
        <f>IF(ISNUMBER(FIND("arbeid",Methode_Keuze)),"",IF(ISNUMBER(FIND("arbeid",Methode_Keuze)),"",IF(Tb_Activiteiten[[#This Row],[Projectleider/Expert]]=1,Tb_Activiteiten[[#Headers],[Projectleider/Expert]],"")))</f>
        <v/>
      </c>
      <c r="AG1390" t="str">
        <f>IF(ISNUMBER(FIND("arbeid",Methode_Keuze)),"",IF(ISNUMBER(FIND("arbeid",Methode_Keuze)),"",IF(Tb_Activiteiten[[#This Row],[Arbeidskosten]]=1,Tb_Activiteiten[[#Headers],[Arbeidskosten]],"")))</f>
        <v/>
      </c>
      <c r="AH1390" t="str">
        <f>IF(ISNUMBER(FIND("arbeid",Methode_Keuze)),"",IF(ISNUMBER(FIND("arbeid",Methode_Keuze)),"",IF(Tb_Activiteiten[[#This Row],[Arbeidskosten op basis van IKS]]=1,Tb_Activiteiten[[#Headers],[Arbeidskosten op basis van IKS]],"")))</f>
        <v/>
      </c>
      <c r="AI1390" t="str">
        <f>IF(ISNUMBER(FIND("overige",Methode_Keuze)),"",IF(Tb_Activiteiten[[#This Row],[Kosten derden exclusief btw]]=1,Tb_Activiteiten[[#Headers],[Kosten derden exclusief btw]],""))</f>
        <v/>
      </c>
      <c r="AJ1390" t="str">
        <f>IF(ISNUMBER(FIND("overige",Methode_Keuze)),"",IF(Tb_Activiteiten[[#This Row],[Niet verrekenbare btw]]=1,Tb_Activiteiten[[#Headers],[Niet verrekenbare btw]],""))</f>
        <v/>
      </c>
      <c r="AK1390" t="str">
        <f>IF(ISNUMBER(FIND("overige",Methode_Keuze)),"",IF(Tb_Activiteiten[[#This Row],[Grondkosten]]=1,Tb_Activiteiten[[#Headers],[Grondkosten]],""))</f>
        <v/>
      </c>
      <c r="AL1390" t="str">
        <f>IF(ISNUMBER(FIND("overige",Methode_Keuze)),"",IF(Tb_Activiteiten[[#This Row],[Bijdrage in natura (overige)]]=1,Tb_Activiteiten[[#Headers],[Bijdrage in natura (overige)]],""))</f>
        <v/>
      </c>
      <c r="AM1390" t="str">
        <f>IF(ISNUMBER(FIND("overige",Methode_Keuze)),"",IF(Tb_Activiteiten[[#This Row],[Bijdrage in natura (vrijwilligers)]]=1,Tb_Activiteiten[[#Headers],[Bijdrage in natura (vrijwilligers)]],""))</f>
        <v/>
      </c>
      <c r="AN1390" t="str">
        <f>IF(ISNUMBER(FIND("overige",Methode_Keuze)),"",IF(Tb_Activiteiten[[#This Row],[Afschrijvingskosten]]=1,Tb_Activiteiten[[#Headers],[Afschrijvingskosten]],""))</f>
        <v/>
      </c>
    </row>
    <row r="1391" spans="12:40" x14ac:dyDescent="0.25">
      <c r="L1391" s="71"/>
      <c r="N1391" t="str">
        <f>IFERROR(IF(VLOOKUP(Tb_Activiteiten[[#This Row],[Openstelling]],Tb_Openstelling[],2,0)=1,1,""),"")</f>
        <v/>
      </c>
      <c r="AA1391" t="str">
        <f>IF(ISNUMBER(FIND("arbeid",Methode_Keuze)),"",IF(ISNUMBER(FIND("arbeid",Methode_Keuze)),"",IF(Tb_Activiteiten[[#This Row],[Loonkosten]]=1,Tb_Activiteiten[[#Headers],[Loonkosten]],"")))</f>
        <v/>
      </c>
      <c r="AB1391" t="str">
        <f>IF(ISNUMBER(FIND("arbeid",Methode_Keuze)),"",IF(ISNUMBER(FIND("arbeid",Methode_Keuze)),"",IF(Tb_Activiteiten[[#This Row],[Eigen arbeid]]=1,Tb_Activiteiten[[#Headers],[Eigen arbeid]],"")))</f>
        <v/>
      </c>
      <c r="AC1391" t="str">
        <f>IF(ISNUMBER(FIND("arbeid",Methode_Keuze)),"",IF(ISNUMBER(FIND("arbeid",Methode_Keuze)),"",IF(Tb_Activiteiten[[#This Row],[Projectmedewerker]]=1,Tb_Activiteiten[[#Headers],[Projectmedewerker]],"")))</f>
        <v/>
      </c>
      <c r="AD1391" t="str">
        <f>IF(ISNUMBER(FIND("arbeid",Methode_Keuze)),"",IF(ISNUMBER(FIND("arbeid",Methode_Keuze)),"",IF(Tb_Activiteiten[[#This Row],[Landbouwer]]=1,Tb_Activiteiten[[#Headers],[Landbouwer]],"")))</f>
        <v/>
      </c>
      <c r="AE1391" t="str">
        <f>IF(ISNUMBER(FIND("arbeid",Methode_Keuze)),"",IF(ISNUMBER(FIND("arbeid",Methode_Keuze)),"",IF(Tb_Activiteiten[[#This Row],[Adviseur]]=1,Tb_Activiteiten[[#Headers],[Adviseur]],"")))</f>
        <v/>
      </c>
      <c r="AF1391" t="str">
        <f>IF(ISNUMBER(FIND("arbeid",Methode_Keuze)),"",IF(ISNUMBER(FIND("arbeid",Methode_Keuze)),"",IF(Tb_Activiteiten[[#This Row],[Projectleider/Expert]]=1,Tb_Activiteiten[[#Headers],[Projectleider/Expert]],"")))</f>
        <v/>
      </c>
      <c r="AG1391" t="str">
        <f>IF(ISNUMBER(FIND("arbeid",Methode_Keuze)),"",IF(ISNUMBER(FIND("arbeid",Methode_Keuze)),"",IF(Tb_Activiteiten[[#This Row],[Arbeidskosten]]=1,Tb_Activiteiten[[#Headers],[Arbeidskosten]],"")))</f>
        <v/>
      </c>
      <c r="AH1391" t="str">
        <f>IF(ISNUMBER(FIND("arbeid",Methode_Keuze)),"",IF(ISNUMBER(FIND("arbeid",Methode_Keuze)),"",IF(Tb_Activiteiten[[#This Row],[Arbeidskosten op basis van IKS]]=1,Tb_Activiteiten[[#Headers],[Arbeidskosten op basis van IKS]],"")))</f>
        <v/>
      </c>
      <c r="AI1391" t="str">
        <f>IF(ISNUMBER(FIND("overige",Methode_Keuze)),"",IF(Tb_Activiteiten[[#This Row],[Kosten derden exclusief btw]]=1,Tb_Activiteiten[[#Headers],[Kosten derden exclusief btw]],""))</f>
        <v/>
      </c>
      <c r="AJ1391" t="str">
        <f>IF(ISNUMBER(FIND("overige",Methode_Keuze)),"",IF(Tb_Activiteiten[[#This Row],[Niet verrekenbare btw]]=1,Tb_Activiteiten[[#Headers],[Niet verrekenbare btw]],""))</f>
        <v/>
      </c>
      <c r="AK1391" t="str">
        <f>IF(ISNUMBER(FIND("overige",Methode_Keuze)),"",IF(Tb_Activiteiten[[#This Row],[Grondkosten]]=1,Tb_Activiteiten[[#Headers],[Grondkosten]],""))</f>
        <v/>
      </c>
      <c r="AL1391" t="str">
        <f>IF(ISNUMBER(FIND("overige",Methode_Keuze)),"",IF(Tb_Activiteiten[[#This Row],[Bijdrage in natura (overige)]]=1,Tb_Activiteiten[[#Headers],[Bijdrage in natura (overige)]],""))</f>
        <v/>
      </c>
      <c r="AM1391" t="str">
        <f>IF(ISNUMBER(FIND("overige",Methode_Keuze)),"",IF(Tb_Activiteiten[[#This Row],[Bijdrage in natura (vrijwilligers)]]=1,Tb_Activiteiten[[#Headers],[Bijdrage in natura (vrijwilligers)]],""))</f>
        <v/>
      </c>
      <c r="AN1391" t="str">
        <f>IF(ISNUMBER(FIND("overige",Methode_Keuze)),"",IF(Tb_Activiteiten[[#This Row],[Afschrijvingskosten]]=1,Tb_Activiteiten[[#Headers],[Afschrijvingskosten]],""))</f>
        <v/>
      </c>
    </row>
    <row r="1392" spans="12:40" x14ac:dyDescent="0.25">
      <c r="L1392" s="71"/>
      <c r="N1392" t="str">
        <f>IFERROR(IF(VLOOKUP(Tb_Activiteiten[[#This Row],[Openstelling]],Tb_Openstelling[],2,0)=1,1,""),"")</f>
        <v/>
      </c>
      <c r="AA1392" t="str">
        <f>IF(ISNUMBER(FIND("arbeid",Methode_Keuze)),"",IF(ISNUMBER(FIND("arbeid",Methode_Keuze)),"",IF(Tb_Activiteiten[[#This Row],[Loonkosten]]=1,Tb_Activiteiten[[#Headers],[Loonkosten]],"")))</f>
        <v/>
      </c>
      <c r="AB1392" t="str">
        <f>IF(ISNUMBER(FIND("arbeid",Methode_Keuze)),"",IF(ISNUMBER(FIND("arbeid",Methode_Keuze)),"",IF(Tb_Activiteiten[[#This Row],[Eigen arbeid]]=1,Tb_Activiteiten[[#Headers],[Eigen arbeid]],"")))</f>
        <v/>
      </c>
      <c r="AC1392" t="str">
        <f>IF(ISNUMBER(FIND("arbeid",Methode_Keuze)),"",IF(ISNUMBER(FIND("arbeid",Methode_Keuze)),"",IF(Tb_Activiteiten[[#This Row],[Projectmedewerker]]=1,Tb_Activiteiten[[#Headers],[Projectmedewerker]],"")))</f>
        <v/>
      </c>
      <c r="AD1392" t="str">
        <f>IF(ISNUMBER(FIND("arbeid",Methode_Keuze)),"",IF(ISNUMBER(FIND("arbeid",Methode_Keuze)),"",IF(Tb_Activiteiten[[#This Row],[Landbouwer]]=1,Tb_Activiteiten[[#Headers],[Landbouwer]],"")))</f>
        <v/>
      </c>
      <c r="AE1392" t="str">
        <f>IF(ISNUMBER(FIND("arbeid",Methode_Keuze)),"",IF(ISNUMBER(FIND("arbeid",Methode_Keuze)),"",IF(Tb_Activiteiten[[#This Row],[Adviseur]]=1,Tb_Activiteiten[[#Headers],[Adviseur]],"")))</f>
        <v/>
      </c>
      <c r="AF1392" t="str">
        <f>IF(ISNUMBER(FIND("arbeid",Methode_Keuze)),"",IF(ISNUMBER(FIND("arbeid",Methode_Keuze)),"",IF(Tb_Activiteiten[[#This Row],[Projectleider/Expert]]=1,Tb_Activiteiten[[#Headers],[Projectleider/Expert]],"")))</f>
        <v/>
      </c>
      <c r="AG1392" t="str">
        <f>IF(ISNUMBER(FIND("arbeid",Methode_Keuze)),"",IF(ISNUMBER(FIND("arbeid",Methode_Keuze)),"",IF(Tb_Activiteiten[[#This Row],[Arbeidskosten]]=1,Tb_Activiteiten[[#Headers],[Arbeidskosten]],"")))</f>
        <v/>
      </c>
      <c r="AH1392" t="str">
        <f>IF(ISNUMBER(FIND("arbeid",Methode_Keuze)),"",IF(ISNUMBER(FIND("arbeid",Methode_Keuze)),"",IF(Tb_Activiteiten[[#This Row],[Arbeidskosten op basis van IKS]]=1,Tb_Activiteiten[[#Headers],[Arbeidskosten op basis van IKS]],"")))</f>
        <v/>
      </c>
      <c r="AI1392" t="str">
        <f>IF(ISNUMBER(FIND("overige",Methode_Keuze)),"",IF(Tb_Activiteiten[[#This Row],[Kosten derden exclusief btw]]=1,Tb_Activiteiten[[#Headers],[Kosten derden exclusief btw]],""))</f>
        <v/>
      </c>
      <c r="AJ1392" t="str">
        <f>IF(ISNUMBER(FIND("overige",Methode_Keuze)),"",IF(Tb_Activiteiten[[#This Row],[Niet verrekenbare btw]]=1,Tb_Activiteiten[[#Headers],[Niet verrekenbare btw]],""))</f>
        <v/>
      </c>
      <c r="AK1392" t="str">
        <f>IF(ISNUMBER(FIND("overige",Methode_Keuze)),"",IF(Tb_Activiteiten[[#This Row],[Grondkosten]]=1,Tb_Activiteiten[[#Headers],[Grondkosten]],""))</f>
        <v/>
      </c>
      <c r="AL1392" t="str">
        <f>IF(ISNUMBER(FIND("overige",Methode_Keuze)),"",IF(Tb_Activiteiten[[#This Row],[Bijdrage in natura (overige)]]=1,Tb_Activiteiten[[#Headers],[Bijdrage in natura (overige)]],""))</f>
        <v/>
      </c>
      <c r="AM1392" t="str">
        <f>IF(ISNUMBER(FIND("overige",Methode_Keuze)),"",IF(Tb_Activiteiten[[#This Row],[Bijdrage in natura (vrijwilligers)]]=1,Tb_Activiteiten[[#Headers],[Bijdrage in natura (vrijwilligers)]],""))</f>
        <v/>
      </c>
      <c r="AN1392" t="str">
        <f>IF(ISNUMBER(FIND("overige",Methode_Keuze)),"",IF(Tb_Activiteiten[[#This Row],[Afschrijvingskosten]]=1,Tb_Activiteiten[[#Headers],[Afschrijvingskosten]],""))</f>
        <v/>
      </c>
    </row>
    <row r="1393" spans="12:40" x14ac:dyDescent="0.25">
      <c r="L1393" s="71"/>
      <c r="N1393" t="str">
        <f>IFERROR(IF(VLOOKUP(Tb_Activiteiten[[#This Row],[Openstelling]],Tb_Openstelling[],2,0)=1,1,""),"")</f>
        <v/>
      </c>
      <c r="AA1393" t="str">
        <f>IF(ISNUMBER(FIND("arbeid",Methode_Keuze)),"",IF(ISNUMBER(FIND("arbeid",Methode_Keuze)),"",IF(Tb_Activiteiten[[#This Row],[Loonkosten]]=1,Tb_Activiteiten[[#Headers],[Loonkosten]],"")))</f>
        <v/>
      </c>
      <c r="AB1393" t="str">
        <f>IF(ISNUMBER(FIND("arbeid",Methode_Keuze)),"",IF(ISNUMBER(FIND("arbeid",Methode_Keuze)),"",IF(Tb_Activiteiten[[#This Row],[Eigen arbeid]]=1,Tb_Activiteiten[[#Headers],[Eigen arbeid]],"")))</f>
        <v/>
      </c>
      <c r="AC1393" t="str">
        <f>IF(ISNUMBER(FIND("arbeid",Methode_Keuze)),"",IF(ISNUMBER(FIND("arbeid",Methode_Keuze)),"",IF(Tb_Activiteiten[[#This Row],[Projectmedewerker]]=1,Tb_Activiteiten[[#Headers],[Projectmedewerker]],"")))</f>
        <v/>
      </c>
      <c r="AD1393" t="str">
        <f>IF(ISNUMBER(FIND("arbeid",Methode_Keuze)),"",IF(ISNUMBER(FIND("arbeid",Methode_Keuze)),"",IF(Tb_Activiteiten[[#This Row],[Landbouwer]]=1,Tb_Activiteiten[[#Headers],[Landbouwer]],"")))</f>
        <v/>
      </c>
      <c r="AE1393" t="str">
        <f>IF(ISNUMBER(FIND("arbeid",Methode_Keuze)),"",IF(ISNUMBER(FIND("arbeid",Methode_Keuze)),"",IF(Tb_Activiteiten[[#This Row],[Adviseur]]=1,Tb_Activiteiten[[#Headers],[Adviseur]],"")))</f>
        <v/>
      </c>
      <c r="AF1393" t="str">
        <f>IF(ISNUMBER(FIND("arbeid",Methode_Keuze)),"",IF(ISNUMBER(FIND("arbeid",Methode_Keuze)),"",IF(Tb_Activiteiten[[#This Row],[Projectleider/Expert]]=1,Tb_Activiteiten[[#Headers],[Projectleider/Expert]],"")))</f>
        <v/>
      </c>
      <c r="AG1393" t="str">
        <f>IF(ISNUMBER(FIND("arbeid",Methode_Keuze)),"",IF(ISNUMBER(FIND("arbeid",Methode_Keuze)),"",IF(Tb_Activiteiten[[#This Row],[Arbeidskosten]]=1,Tb_Activiteiten[[#Headers],[Arbeidskosten]],"")))</f>
        <v/>
      </c>
      <c r="AH1393" t="str">
        <f>IF(ISNUMBER(FIND("arbeid",Methode_Keuze)),"",IF(ISNUMBER(FIND("arbeid",Methode_Keuze)),"",IF(Tb_Activiteiten[[#This Row],[Arbeidskosten op basis van IKS]]=1,Tb_Activiteiten[[#Headers],[Arbeidskosten op basis van IKS]],"")))</f>
        <v/>
      </c>
      <c r="AI1393" t="str">
        <f>IF(ISNUMBER(FIND("overige",Methode_Keuze)),"",IF(Tb_Activiteiten[[#This Row],[Kosten derden exclusief btw]]=1,Tb_Activiteiten[[#Headers],[Kosten derden exclusief btw]],""))</f>
        <v/>
      </c>
      <c r="AJ1393" t="str">
        <f>IF(ISNUMBER(FIND("overige",Methode_Keuze)),"",IF(Tb_Activiteiten[[#This Row],[Niet verrekenbare btw]]=1,Tb_Activiteiten[[#Headers],[Niet verrekenbare btw]],""))</f>
        <v/>
      </c>
      <c r="AK1393" t="str">
        <f>IF(ISNUMBER(FIND("overige",Methode_Keuze)),"",IF(Tb_Activiteiten[[#This Row],[Grondkosten]]=1,Tb_Activiteiten[[#Headers],[Grondkosten]],""))</f>
        <v/>
      </c>
      <c r="AL1393" t="str">
        <f>IF(ISNUMBER(FIND("overige",Methode_Keuze)),"",IF(Tb_Activiteiten[[#This Row],[Bijdrage in natura (overige)]]=1,Tb_Activiteiten[[#Headers],[Bijdrage in natura (overige)]],""))</f>
        <v/>
      </c>
      <c r="AM1393" t="str">
        <f>IF(ISNUMBER(FIND("overige",Methode_Keuze)),"",IF(Tb_Activiteiten[[#This Row],[Bijdrage in natura (vrijwilligers)]]=1,Tb_Activiteiten[[#Headers],[Bijdrage in natura (vrijwilligers)]],""))</f>
        <v/>
      </c>
      <c r="AN1393" t="str">
        <f>IF(ISNUMBER(FIND("overige",Methode_Keuze)),"",IF(Tb_Activiteiten[[#This Row],[Afschrijvingskosten]]=1,Tb_Activiteiten[[#Headers],[Afschrijvingskosten]],""))</f>
        <v/>
      </c>
    </row>
    <row r="1394" spans="12:40" x14ac:dyDescent="0.25">
      <c r="L1394" s="71"/>
      <c r="N1394" t="str">
        <f>IFERROR(IF(VLOOKUP(Tb_Activiteiten[[#This Row],[Openstelling]],Tb_Openstelling[],2,0)=1,1,""),"")</f>
        <v/>
      </c>
      <c r="AA1394" t="str">
        <f>IF(ISNUMBER(FIND("arbeid",Methode_Keuze)),"",IF(ISNUMBER(FIND("arbeid",Methode_Keuze)),"",IF(Tb_Activiteiten[[#This Row],[Loonkosten]]=1,Tb_Activiteiten[[#Headers],[Loonkosten]],"")))</f>
        <v/>
      </c>
      <c r="AB1394" t="str">
        <f>IF(ISNUMBER(FIND("arbeid",Methode_Keuze)),"",IF(ISNUMBER(FIND("arbeid",Methode_Keuze)),"",IF(Tb_Activiteiten[[#This Row],[Eigen arbeid]]=1,Tb_Activiteiten[[#Headers],[Eigen arbeid]],"")))</f>
        <v/>
      </c>
      <c r="AC1394" t="str">
        <f>IF(ISNUMBER(FIND("arbeid",Methode_Keuze)),"",IF(ISNUMBER(FIND("arbeid",Methode_Keuze)),"",IF(Tb_Activiteiten[[#This Row],[Projectmedewerker]]=1,Tb_Activiteiten[[#Headers],[Projectmedewerker]],"")))</f>
        <v/>
      </c>
      <c r="AD1394" t="str">
        <f>IF(ISNUMBER(FIND("arbeid",Methode_Keuze)),"",IF(ISNUMBER(FIND("arbeid",Methode_Keuze)),"",IF(Tb_Activiteiten[[#This Row],[Landbouwer]]=1,Tb_Activiteiten[[#Headers],[Landbouwer]],"")))</f>
        <v/>
      </c>
      <c r="AE1394" t="str">
        <f>IF(ISNUMBER(FIND("arbeid",Methode_Keuze)),"",IF(ISNUMBER(FIND("arbeid",Methode_Keuze)),"",IF(Tb_Activiteiten[[#This Row],[Adviseur]]=1,Tb_Activiteiten[[#Headers],[Adviseur]],"")))</f>
        <v/>
      </c>
      <c r="AF1394" t="str">
        <f>IF(ISNUMBER(FIND("arbeid",Methode_Keuze)),"",IF(ISNUMBER(FIND("arbeid",Methode_Keuze)),"",IF(Tb_Activiteiten[[#This Row],[Projectleider/Expert]]=1,Tb_Activiteiten[[#Headers],[Projectleider/Expert]],"")))</f>
        <v/>
      </c>
      <c r="AG1394" t="str">
        <f>IF(ISNUMBER(FIND("arbeid",Methode_Keuze)),"",IF(ISNUMBER(FIND("arbeid",Methode_Keuze)),"",IF(Tb_Activiteiten[[#This Row],[Arbeidskosten]]=1,Tb_Activiteiten[[#Headers],[Arbeidskosten]],"")))</f>
        <v/>
      </c>
      <c r="AH1394" t="str">
        <f>IF(ISNUMBER(FIND("arbeid",Methode_Keuze)),"",IF(ISNUMBER(FIND("arbeid",Methode_Keuze)),"",IF(Tb_Activiteiten[[#This Row],[Arbeidskosten op basis van IKS]]=1,Tb_Activiteiten[[#Headers],[Arbeidskosten op basis van IKS]],"")))</f>
        <v/>
      </c>
      <c r="AI1394" t="str">
        <f>IF(ISNUMBER(FIND("overige",Methode_Keuze)),"",IF(Tb_Activiteiten[[#This Row],[Kosten derden exclusief btw]]=1,Tb_Activiteiten[[#Headers],[Kosten derden exclusief btw]],""))</f>
        <v/>
      </c>
      <c r="AJ1394" t="str">
        <f>IF(ISNUMBER(FIND("overige",Methode_Keuze)),"",IF(Tb_Activiteiten[[#This Row],[Niet verrekenbare btw]]=1,Tb_Activiteiten[[#Headers],[Niet verrekenbare btw]],""))</f>
        <v/>
      </c>
      <c r="AK1394" t="str">
        <f>IF(ISNUMBER(FIND("overige",Methode_Keuze)),"",IF(Tb_Activiteiten[[#This Row],[Grondkosten]]=1,Tb_Activiteiten[[#Headers],[Grondkosten]],""))</f>
        <v/>
      </c>
      <c r="AL1394" t="str">
        <f>IF(ISNUMBER(FIND("overige",Methode_Keuze)),"",IF(Tb_Activiteiten[[#This Row],[Bijdrage in natura (overige)]]=1,Tb_Activiteiten[[#Headers],[Bijdrage in natura (overige)]],""))</f>
        <v/>
      </c>
      <c r="AM1394" t="str">
        <f>IF(ISNUMBER(FIND("overige",Methode_Keuze)),"",IF(Tb_Activiteiten[[#This Row],[Bijdrage in natura (vrijwilligers)]]=1,Tb_Activiteiten[[#Headers],[Bijdrage in natura (vrijwilligers)]],""))</f>
        <v/>
      </c>
      <c r="AN1394" t="str">
        <f>IF(ISNUMBER(FIND("overige",Methode_Keuze)),"",IF(Tb_Activiteiten[[#This Row],[Afschrijvingskosten]]=1,Tb_Activiteiten[[#Headers],[Afschrijvingskosten]],""))</f>
        <v/>
      </c>
    </row>
    <row r="1395" spans="12:40" x14ac:dyDescent="0.25">
      <c r="L1395" s="71"/>
      <c r="N1395" t="str">
        <f>IFERROR(IF(VLOOKUP(Tb_Activiteiten[[#This Row],[Openstelling]],Tb_Openstelling[],2,0)=1,1,""),"")</f>
        <v/>
      </c>
      <c r="AA1395" t="str">
        <f>IF(ISNUMBER(FIND("arbeid",Methode_Keuze)),"",IF(ISNUMBER(FIND("arbeid",Methode_Keuze)),"",IF(Tb_Activiteiten[[#This Row],[Loonkosten]]=1,Tb_Activiteiten[[#Headers],[Loonkosten]],"")))</f>
        <v/>
      </c>
      <c r="AB1395" t="str">
        <f>IF(ISNUMBER(FIND("arbeid",Methode_Keuze)),"",IF(ISNUMBER(FIND("arbeid",Methode_Keuze)),"",IF(Tb_Activiteiten[[#This Row],[Eigen arbeid]]=1,Tb_Activiteiten[[#Headers],[Eigen arbeid]],"")))</f>
        <v/>
      </c>
      <c r="AC1395" t="str">
        <f>IF(ISNUMBER(FIND("arbeid",Methode_Keuze)),"",IF(ISNUMBER(FIND("arbeid",Methode_Keuze)),"",IF(Tb_Activiteiten[[#This Row],[Projectmedewerker]]=1,Tb_Activiteiten[[#Headers],[Projectmedewerker]],"")))</f>
        <v/>
      </c>
      <c r="AD1395" t="str">
        <f>IF(ISNUMBER(FIND("arbeid",Methode_Keuze)),"",IF(ISNUMBER(FIND("arbeid",Methode_Keuze)),"",IF(Tb_Activiteiten[[#This Row],[Landbouwer]]=1,Tb_Activiteiten[[#Headers],[Landbouwer]],"")))</f>
        <v/>
      </c>
      <c r="AE1395" t="str">
        <f>IF(ISNUMBER(FIND("arbeid",Methode_Keuze)),"",IF(ISNUMBER(FIND("arbeid",Methode_Keuze)),"",IF(Tb_Activiteiten[[#This Row],[Adviseur]]=1,Tb_Activiteiten[[#Headers],[Adviseur]],"")))</f>
        <v/>
      </c>
      <c r="AF1395" t="str">
        <f>IF(ISNUMBER(FIND("arbeid",Methode_Keuze)),"",IF(ISNUMBER(FIND("arbeid",Methode_Keuze)),"",IF(Tb_Activiteiten[[#This Row],[Projectleider/Expert]]=1,Tb_Activiteiten[[#Headers],[Projectleider/Expert]],"")))</f>
        <v/>
      </c>
      <c r="AG1395" t="str">
        <f>IF(ISNUMBER(FIND("arbeid",Methode_Keuze)),"",IF(ISNUMBER(FIND("arbeid",Methode_Keuze)),"",IF(Tb_Activiteiten[[#This Row],[Arbeidskosten]]=1,Tb_Activiteiten[[#Headers],[Arbeidskosten]],"")))</f>
        <v/>
      </c>
      <c r="AH1395" t="str">
        <f>IF(ISNUMBER(FIND("arbeid",Methode_Keuze)),"",IF(ISNUMBER(FIND("arbeid",Methode_Keuze)),"",IF(Tb_Activiteiten[[#This Row],[Arbeidskosten op basis van IKS]]=1,Tb_Activiteiten[[#Headers],[Arbeidskosten op basis van IKS]],"")))</f>
        <v/>
      </c>
      <c r="AI1395" t="str">
        <f>IF(ISNUMBER(FIND("overige",Methode_Keuze)),"",IF(Tb_Activiteiten[[#This Row],[Kosten derden exclusief btw]]=1,Tb_Activiteiten[[#Headers],[Kosten derden exclusief btw]],""))</f>
        <v/>
      </c>
      <c r="AJ1395" t="str">
        <f>IF(ISNUMBER(FIND("overige",Methode_Keuze)),"",IF(Tb_Activiteiten[[#This Row],[Niet verrekenbare btw]]=1,Tb_Activiteiten[[#Headers],[Niet verrekenbare btw]],""))</f>
        <v/>
      </c>
      <c r="AK1395" t="str">
        <f>IF(ISNUMBER(FIND("overige",Methode_Keuze)),"",IF(Tb_Activiteiten[[#This Row],[Grondkosten]]=1,Tb_Activiteiten[[#Headers],[Grondkosten]],""))</f>
        <v/>
      </c>
      <c r="AL1395" t="str">
        <f>IF(ISNUMBER(FIND("overige",Methode_Keuze)),"",IF(Tb_Activiteiten[[#This Row],[Bijdrage in natura (overige)]]=1,Tb_Activiteiten[[#Headers],[Bijdrage in natura (overige)]],""))</f>
        <v/>
      </c>
      <c r="AM1395" t="str">
        <f>IF(ISNUMBER(FIND("overige",Methode_Keuze)),"",IF(Tb_Activiteiten[[#This Row],[Bijdrage in natura (vrijwilligers)]]=1,Tb_Activiteiten[[#Headers],[Bijdrage in natura (vrijwilligers)]],""))</f>
        <v/>
      </c>
      <c r="AN1395" t="str">
        <f>IF(ISNUMBER(FIND("overige",Methode_Keuze)),"",IF(Tb_Activiteiten[[#This Row],[Afschrijvingskosten]]=1,Tb_Activiteiten[[#Headers],[Afschrijvingskosten]],""))</f>
        <v/>
      </c>
    </row>
    <row r="1396" spans="12:40" x14ac:dyDescent="0.25">
      <c r="L1396" s="71"/>
      <c r="N1396" t="str">
        <f>IFERROR(IF(VLOOKUP(Tb_Activiteiten[[#This Row],[Openstelling]],Tb_Openstelling[],2,0)=1,1,""),"")</f>
        <v/>
      </c>
      <c r="AA1396" t="str">
        <f>IF(ISNUMBER(FIND("arbeid",Methode_Keuze)),"",IF(ISNUMBER(FIND("arbeid",Methode_Keuze)),"",IF(Tb_Activiteiten[[#This Row],[Loonkosten]]=1,Tb_Activiteiten[[#Headers],[Loonkosten]],"")))</f>
        <v/>
      </c>
      <c r="AB1396" t="str">
        <f>IF(ISNUMBER(FIND("arbeid",Methode_Keuze)),"",IF(ISNUMBER(FIND("arbeid",Methode_Keuze)),"",IF(Tb_Activiteiten[[#This Row],[Eigen arbeid]]=1,Tb_Activiteiten[[#Headers],[Eigen arbeid]],"")))</f>
        <v/>
      </c>
      <c r="AC1396" t="str">
        <f>IF(ISNUMBER(FIND("arbeid",Methode_Keuze)),"",IF(ISNUMBER(FIND("arbeid",Methode_Keuze)),"",IF(Tb_Activiteiten[[#This Row],[Projectmedewerker]]=1,Tb_Activiteiten[[#Headers],[Projectmedewerker]],"")))</f>
        <v/>
      </c>
      <c r="AD1396" t="str">
        <f>IF(ISNUMBER(FIND("arbeid",Methode_Keuze)),"",IF(ISNUMBER(FIND("arbeid",Methode_Keuze)),"",IF(Tb_Activiteiten[[#This Row],[Landbouwer]]=1,Tb_Activiteiten[[#Headers],[Landbouwer]],"")))</f>
        <v/>
      </c>
      <c r="AE1396" t="str">
        <f>IF(ISNUMBER(FIND("arbeid",Methode_Keuze)),"",IF(ISNUMBER(FIND("arbeid",Methode_Keuze)),"",IF(Tb_Activiteiten[[#This Row],[Adviseur]]=1,Tb_Activiteiten[[#Headers],[Adviseur]],"")))</f>
        <v/>
      </c>
      <c r="AF1396" t="str">
        <f>IF(ISNUMBER(FIND("arbeid",Methode_Keuze)),"",IF(ISNUMBER(FIND("arbeid",Methode_Keuze)),"",IF(Tb_Activiteiten[[#This Row],[Projectleider/Expert]]=1,Tb_Activiteiten[[#Headers],[Projectleider/Expert]],"")))</f>
        <v/>
      </c>
      <c r="AG1396" t="str">
        <f>IF(ISNUMBER(FIND("arbeid",Methode_Keuze)),"",IF(ISNUMBER(FIND("arbeid",Methode_Keuze)),"",IF(Tb_Activiteiten[[#This Row],[Arbeidskosten]]=1,Tb_Activiteiten[[#Headers],[Arbeidskosten]],"")))</f>
        <v/>
      </c>
      <c r="AH1396" t="str">
        <f>IF(ISNUMBER(FIND("arbeid",Methode_Keuze)),"",IF(ISNUMBER(FIND("arbeid",Methode_Keuze)),"",IF(Tb_Activiteiten[[#This Row],[Arbeidskosten op basis van IKS]]=1,Tb_Activiteiten[[#Headers],[Arbeidskosten op basis van IKS]],"")))</f>
        <v/>
      </c>
      <c r="AI1396" t="str">
        <f>IF(ISNUMBER(FIND("overige",Methode_Keuze)),"",IF(Tb_Activiteiten[[#This Row],[Kosten derden exclusief btw]]=1,Tb_Activiteiten[[#Headers],[Kosten derden exclusief btw]],""))</f>
        <v/>
      </c>
      <c r="AJ1396" t="str">
        <f>IF(ISNUMBER(FIND("overige",Methode_Keuze)),"",IF(Tb_Activiteiten[[#This Row],[Niet verrekenbare btw]]=1,Tb_Activiteiten[[#Headers],[Niet verrekenbare btw]],""))</f>
        <v/>
      </c>
      <c r="AK1396" t="str">
        <f>IF(ISNUMBER(FIND("overige",Methode_Keuze)),"",IF(Tb_Activiteiten[[#This Row],[Grondkosten]]=1,Tb_Activiteiten[[#Headers],[Grondkosten]],""))</f>
        <v/>
      </c>
      <c r="AL1396" t="str">
        <f>IF(ISNUMBER(FIND("overige",Methode_Keuze)),"",IF(Tb_Activiteiten[[#This Row],[Bijdrage in natura (overige)]]=1,Tb_Activiteiten[[#Headers],[Bijdrage in natura (overige)]],""))</f>
        <v/>
      </c>
      <c r="AM1396" t="str">
        <f>IF(ISNUMBER(FIND("overige",Methode_Keuze)),"",IF(Tb_Activiteiten[[#This Row],[Bijdrage in natura (vrijwilligers)]]=1,Tb_Activiteiten[[#Headers],[Bijdrage in natura (vrijwilligers)]],""))</f>
        <v/>
      </c>
      <c r="AN1396" t="str">
        <f>IF(ISNUMBER(FIND("overige",Methode_Keuze)),"",IF(Tb_Activiteiten[[#This Row],[Afschrijvingskosten]]=1,Tb_Activiteiten[[#Headers],[Afschrijvingskosten]],""))</f>
        <v/>
      </c>
    </row>
    <row r="1397" spans="12:40" x14ac:dyDescent="0.25">
      <c r="L1397" s="71"/>
      <c r="N1397" t="str">
        <f>IFERROR(IF(VLOOKUP(Tb_Activiteiten[[#This Row],[Openstelling]],Tb_Openstelling[],2,0)=1,1,""),"")</f>
        <v/>
      </c>
      <c r="AA1397" t="str">
        <f>IF(ISNUMBER(FIND("arbeid",Methode_Keuze)),"",IF(ISNUMBER(FIND("arbeid",Methode_Keuze)),"",IF(Tb_Activiteiten[[#This Row],[Loonkosten]]=1,Tb_Activiteiten[[#Headers],[Loonkosten]],"")))</f>
        <v/>
      </c>
      <c r="AB1397" t="str">
        <f>IF(ISNUMBER(FIND("arbeid",Methode_Keuze)),"",IF(ISNUMBER(FIND("arbeid",Methode_Keuze)),"",IF(Tb_Activiteiten[[#This Row],[Eigen arbeid]]=1,Tb_Activiteiten[[#Headers],[Eigen arbeid]],"")))</f>
        <v/>
      </c>
      <c r="AC1397" t="str">
        <f>IF(ISNUMBER(FIND("arbeid",Methode_Keuze)),"",IF(ISNUMBER(FIND("arbeid",Methode_Keuze)),"",IF(Tb_Activiteiten[[#This Row],[Projectmedewerker]]=1,Tb_Activiteiten[[#Headers],[Projectmedewerker]],"")))</f>
        <v/>
      </c>
      <c r="AD1397" t="str">
        <f>IF(ISNUMBER(FIND("arbeid",Methode_Keuze)),"",IF(ISNUMBER(FIND("arbeid",Methode_Keuze)),"",IF(Tb_Activiteiten[[#This Row],[Landbouwer]]=1,Tb_Activiteiten[[#Headers],[Landbouwer]],"")))</f>
        <v/>
      </c>
      <c r="AE1397" t="str">
        <f>IF(ISNUMBER(FIND("arbeid",Methode_Keuze)),"",IF(ISNUMBER(FIND("arbeid",Methode_Keuze)),"",IF(Tb_Activiteiten[[#This Row],[Adviseur]]=1,Tb_Activiteiten[[#Headers],[Adviseur]],"")))</f>
        <v/>
      </c>
      <c r="AF1397" t="str">
        <f>IF(ISNUMBER(FIND("arbeid",Methode_Keuze)),"",IF(ISNUMBER(FIND("arbeid",Methode_Keuze)),"",IF(Tb_Activiteiten[[#This Row],[Projectleider/Expert]]=1,Tb_Activiteiten[[#Headers],[Projectleider/Expert]],"")))</f>
        <v/>
      </c>
      <c r="AG1397" t="str">
        <f>IF(ISNUMBER(FIND("arbeid",Methode_Keuze)),"",IF(ISNUMBER(FIND("arbeid",Methode_Keuze)),"",IF(Tb_Activiteiten[[#This Row],[Arbeidskosten]]=1,Tb_Activiteiten[[#Headers],[Arbeidskosten]],"")))</f>
        <v/>
      </c>
      <c r="AH1397" t="str">
        <f>IF(ISNUMBER(FIND("arbeid",Methode_Keuze)),"",IF(ISNUMBER(FIND("arbeid",Methode_Keuze)),"",IF(Tb_Activiteiten[[#This Row],[Arbeidskosten op basis van IKS]]=1,Tb_Activiteiten[[#Headers],[Arbeidskosten op basis van IKS]],"")))</f>
        <v/>
      </c>
      <c r="AI1397" t="str">
        <f>IF(ISNUMBER(FIND("overige",Methode_Keuze)),"",IF(Tb_Activiteiten[[#This Row],[Kosten derden exclusief btw]]=1,Tb_Activiteiten[[#Headers],[Kosten derden exclusief btw]],""))</f>
        <v/>
      </c>
      <c r="AJ1397" t="str">
        <f>IF(ISNUMBER(FIND("overige",Methode_Keuze)),"",IF(Tb_Activiteiten[[#This Row],[Niet verrekenbare btw]]=1,Tb_Activiteiten[[#Headers],[Niet verrekenbare btw]],""))</f>
        <v/>
      </c>
      <c r="AK1397" t="str">
        <f>IF(ISNUMBER(FIND("overige",Methode_Keuze)),"",IF(Tb_Activiteiten[[#This Row],[Grondkosten]]=1,Tb_Activiteiten[[#Headers],[Grondkosten]],""))</f>
        <v/>
      </c>
      <c r="AL1397" t="str">
        <f>IF(ISNUMBER(FIND("overige",Methode_Keuze)),"",IF(Tb_Activiteiten[[#This Row],[Bijdrage in natura (overige)]]=1,Tb_Activiteiten[[#Headers],[Bijdrage in natura (overige)]],""))</f>
        <v/>
      </c>
      <c r="AM1397" t="str">
        <f>IF(ISNUMBER(FIND("overige",Methode_Keuze)),"",IF(Tb_Activiteiten[[#This Row],[Bijdrage in natura (vrijwilligers)]]=1,Tb_Activiteiten[[#Headers],[Bijdrage in natura (vrijwilligers)]],""))</f>
        <v/>
      </c>
      <c r="AN1397" t="str">
        <f>IF(ISNUMBER(FIND("overige",Methode_Keuze)),"",IF(Tb_Activiteiten[[#This Row],[Afschrijvingskosten]]=1,Tb_Activiteiten[[#Headers],[Afschrijvingskosten]],""))</f>
        <v/>
      </c>
    </row>
    <row r="1398" spans="12:40" x14ac:dyDescent="0.25">
      <c r="L1398" s="71"/>
      <c r="N1398" t="str">
        <f>IFERROR(IF(VLOOKUP(Tb_Activiteiten[[#This Row],[Openstelling]],Tb_Openstelling[],2,0)=1,1,""),"")</f>
        <v/>
      </c>
      <c r="AA1398" t="str">
        <f>IF(ISNUMBER(FIND("arbeid",Methode_Keuze)),"",IF(ISNUMBER(FIND("arbeid",Methode_Keuze)),"",IF(Tb_Activiteiten[[#This Row],[Loonkosten]]=1,Tb_Activiteiten[[#Headers],[Loonkosten]],"")))</f>
        <v/>
      </c>
      <c r="AB1398" t="str">
        <f>IF(ISNUMBER(FIND("arbeid",Methode_Keuze)),"",IF(ISNUMBER(FIND("arbeid",Methode_Keuze)),"",IF(Tb_Activiteiten[[#This Row],[Eigen arbeid]]=1,Tb_Activiteiten[[#Headers],[Eigen arbeid]],"")))</f>
        <v/>
      </c>
      <c r="AC1398" t="str">
        <f>IF(ISNUMBER(FIND("arbeid",Methode_Keuze)),"",IF(ISNUMBER(FIND("arbeid",Methode_Keuze)),"",IF(Tb_Activiteiten[[#This Row],[Projectmedewerker]]=1,Tb_Activiteiten[[#Headers],[Projectmedewerker]],"")))</f>
        <v/>
      </c>
      <c r="AD1398" t="str">
        <f>IF(ISNUMBER(FIND("arbeid",Methode_Keuze)),"",IF(ISNUMBER(FIND("arbeid",Methode_Keuze)),"",IF(Tb_Activiteiten[[#This Row],[Landbouwer]]=1,Tb_Activiteiten[[#Headers],[Landbouwer]],"")))</f>
        <v/>
      </c>
      <c r="AE1398" t="str">
        <f>IF(ISNUMBER(FIND("arbeid",Methode_Keuze)),"",IF(ISNUMBER(FIND("arbeid",Methode_Keuze)),"",IF(Tb_Activiteiten[[#This Row],[Adviseur]]=1,Tb_Activiteiten[[#Headers],[Adviseur]],"")))</f>
        <v/>
      </c>
      <c r="AF1398" t="str">
        <f>IF(ISNUMBER(FIND("arbeid",Methode_Keuze)),"",IF(ISNUMBER(FIND("arbeid",Methode_Keuze)),"",IF(Tb_Activiteiten[[#This Row],[Projectleider/Expert]]=1,Tb_Activiteiten[[#Headers],[Projectleider/Expert]],"")))</f>
        <v/>
      </c>
      <c r="AG1398" t="str">
        <f>IF(ISNUMBER(FIND("arbeid",Methode_Keuze)),"",IF(ISNUMBER(FIND("arbeid",Methode_Keuze)),"",IF(Tb_Activiteiten[[#This Row],[Arbeidskosten]]=1,Tb_Activiteiten[[#Headers],[Arbeidskosten]],"")))</f>
        <v/>
      </c>
      <c r="AH1398" t="str">
        <f>IF(ISNUMBER(FIND("arbeid",Methode_Keuze)),"",IF(ISNUMBER(FIND("arbeid",Methode_Keuze)),"",IF(Tb_Activiteiten[[#This Row],[Arbeidskosten op basis van IKS]]=1,Tb_Activiteiten[[#Headers],[Arbeidskosten op basis van IKS]],"")))</f>
        <v/>
      </c>
      <c r="AI1398" t="str">
        <f>IF(ISNUMBER(FIND("overige",Methode_Keuze)),"",IF(Tb_Activiteiten[[#This Row],[Kosten derden exclusief btw]]=1,Tb_Activiteiten[[#Headers],[Kosten derden exclusief btw]],""))</f>
        <v/>
      </c>
      <c r="AJ1398" t="str">
        <f>IF(ISNUMBER(FIND("overige",Methode_Keuze)),"",IF(Tb_Activiteiten[[#This Row],[Niet verrekenbare btw]]=1,Tb_Activiteiten[[#Headers],[Niet verrekenbare btw]],""))</f>
        <v/>
      </c>
      <c r="AK1398" t="str">
        <f>IF(ISNUMBER(FIND("overige",Methode_Keuze)),"",IF(Tb_Activiteiten[[#This Row],[Grondkosten]]=1,Tb_Activiteiten[[#Headers],[Grondkosten]],""))</f>
        <v/>
      </c>
      <c r="AL1398" t="str">
        <f>IF(ISNUMBER(FIND("overige",Methode_Keuze)),"",IF(Tb_Activiteiten[[#This Row],[Bijdrage in natura (overige)]]=1,Tb_Activiteiten[[#Headers],[Bijdrage in natura (overige)]],""))</f>
        <v/>
      </c>
      <c r="AM1398" t="str">
        <f>IF(ISNUMBER(FIND("overige",Methode_Keuze)),"",IF(Tb_Activiteiten[[#This Row],[Bijdrage in natura (vrijwilligers)]]=1,Tb_Activiteiten[[#Headers],[Bijdrage in natura (vrijwilligers)]],""))</f>
        <v/>
      </c>
      <c r="AN1398" t="str">
        <f>IF(ISNUMBER(FIND("overige",Methode_Keuze)),"",IF(Tb_Activiteiten[[#This Row],[Afschrijvingskosten]]=1,Tb_Activiteiten[[#Headers],[Afschrijvingskosten]],""))</f>
        <v/>
      </c>
    </row>
    <row r="1399" spans="12:40" x14ac:dyDescent="0.25">
      <c r="L1399" s="71"/>
      <c r="N1399" t="str">
        <f>IFERROR(IF(VLOOKUP(Tb_Activiteiten[[#This Row],[Openstelling]],Tb_Openstelling[],2,0)=1,1,""),"")</f>
        <v/>
      </c>
      <c r="AA1399" t="str">
        <f>IF(ISNUMBER(FIND("arbeid",Methode_Keuze)),"",IF(ISNUMBER(FIND("arbeid",Methode_Keuze)),"",IF(Tb_Activiteiten[[#This Row],[Loonkosten]]=1,Tb_Activiteiten[[#Headers],[Loonkosten]],"")))</f>
        <v/>
      </c>
      <c r="AB1399" t="str">
        <f>IF(ISNUMBER(FIND("arbeid",Methode_Keuze)),"",IF(ISNUMBER(FIND("arbeid",Methode_Keuze)),"",IF(Tb_Activiteiten[[#This Row],[Eigen arbeid]]=1,Tb_Activiteiten[[#Headers],[Eigen arbeid]],"")))</f>
        <v/>
      </c>
      <c r="AC1399" t="str">
        <f>IF(ISNUMBER(FIND("arbeid",Methode_Keuze)),"",IF(ISNUMBER(FIND("arbeid",Methode_Keuze)),"",IF(Tb_Activiteiten[[#This Row],[Projectmedewerker]]=1,Tb_Activiteiten[[#Headers],[Projectmedewerker]],"")))</f>
        <v/>
      </c>
      <c r="AD1399" t="str">
        <f>IF(ISNUMBER(FIND("arbeid",Methode_Keuze)),"",IF(ISNUMBER(FIND("arbeid",Methode_Keuze)),"",IF(Tb_Activiteiten[[#This Row],[Landbouwer]]=1,Tb_Activiteiten[[#Headers],[Landbouwer]],"")))</f>
        <v/>
      </c>
      <c r="AE1399" t="str">
        <f>IF(ISNUMBER(FIND("arbeid",Methode_Keuze)),"",IF(ISNUMBER(FIND("arbeid",Methode_Keuze)),"",IF(Tb_Activiteiten[[#This Row],[Adviseur]]=1,Tb_Activiteiten[[#Headers],[Adviseur]],"")))</f>
        <v/>
      </c>
      <c r="AF1399" t="str">
        <f>IF(ISNUMBER(FIND("arbeid",Methode_Keuze)),"",IF(ISNUMBER(FIND("arbeid",Methode_Keuze)),"",IF(Tb_Activiteiten[[#This Row],[Projectleider/Expert]]=1,Tb_Activiteiten[[#Headers],[Projectleider/Expert]],"")))</f>
        <v/>
      </c>
      <c r="AG1399" t="str">
        <f>IF(ISNUMBER(FIND("arbeid",Methode_Keuze)),"",IF(ISNUMBER(FIND("arbeid",Methode_Keuze)),"",IF(Tb_Activiteiten[[#This Row],[Arbeidskosten]]=1,Tb_Activiteiten[[#Headers],[Arbeidskosten]],"")))</f>
        <v/>
      </c>
      <c r="AH1399" t="str">
        <f>IF(ISNUMBER(FIND("arbeid",Methode_Keuze)),"",IF(ISNUMBER(FIND("arbeid",Methode_Keuze)),"",IF(Tb_Activiteiten[[#This Row],[Arbeidskosten op basis van IKS]]=1,Tb_Activiteiten[[#Headers],[Arbeidskosten op basis van IKS]],"")))</f>
        <v/>
      </c>
      <c r="AI1399" t="str">
        <f>IF(ISNUMBER(FIND("overige",Methode_Keuze)),"",IF(Tb_Activiteiten[[#This Row],[Kosten derden exclusief btw]]=1,Tb_Activiteiten[[#Headers],[Kosten derden exclusief btw]],""))</f>
        <v/>
      </c>
      <c r="AJ1399" t="str">
        <f>IF(ISNUMBER(FIND("overige",Methode_Keuze)),"",IF(Tb_Activiteiten[[#This Row],[Niet verrekenbare btw]]=1,Tb_Activiteiten[[#Headers],[Niet verrekenbare btw]],""))</f>
        <v/>
      </c>
      <c r="AK1399" t="str">
        <f>IF(ISNUMBER(FIND("overige",Methode_Keuze)),"",IF(Tb_Activiteiten[[#This Row],[Grondkosten]]=1,Tb_Activiteiten[[#Headers],[Grondkosten]],""))</f>
        <v/>
      </c>
      <c r="AL1399" t="str">
        <f>IF(ISNUMBER(FIND("overige",Methode_Keuze)),"",IF(Tb_Activiteiten[[#This Row],[Bijdrage in natura (overige)]]=1,Tb_Activiteiten[[#Headers],[Bijdrage in natura (overige)]],""))</f>
        <v/>
      </c>
      <c r="AM1399" t="str">
        <f>IF(ISNUMBER(FIND("overige",Methode_Keuze)),"",IF(Tb_Activiteiten[[#This Row],[Bijdrage in natura (vrijwilligers)]]=1,Tb_Activiteiten[[#Headers],[Bijdrage in natura (vrijwilligers)]],""))</f>
        <v/>
      </c>
      <c r="AN1399" t="str">
        <f>IF(ISNUMBER(FIND("overige",Methode_Keuze)),"",IF(Tb_Activiteiten[[#This Row],[Afschrijvingskosten]]=1,Tb_Activiteiten[[#Headers],[Afschrijvingskosten]],""))</f>
        <v/>
      </c>
    </row>
    <row r="1400" spans="12:40" x14ac:dyDescent="0.25">
      <c r="L1400" s="71"/>
      <c r="N1400" t="str">
        <f>IFERROR(IF(VLOOKUP(Tb_Activiteiten[[#This Row],[Openstelling]],Tb_Openstelling[],2,0)=1,1,""),"")</f>
        <v/>
      </c>
      <c r="AA1400" t="str">
        <f>IF(ISNUMBER(FIND("arbeid",Methode_Keuze)),"",IF(ISNUMBER(FIND("arbeid",Methode_Keuze)),"",IF(Tb_Activiteiten[[#This Row],[Loonkosten]]=1,Tb_Activiteiten[[#Headers],[Loonkosten]],"")))</f>
        <v/>
      </c>
      <c r="AB1400" t="str">
        <f>IF(ISNUMBER(FIND("arbeid",Methode_Keuze)),"",IF(ISNUMBER(FIND("arbeid",Methode_Keuze)),"",IF(Tb_Activiteiten[[#This Row],[Eigen arbeid]]=1,Tb_Activiteiten[[#Headers],[Eigen arbeid]],"")))</f>
        <v/>
      </c>
      <c r="AC1400" t="str">
        <f>IF(ISNUMBER(FIND("arbeid",Methode_Keuze)),"",IF(ISNUMBER(FIND("arbeid",Methode_Keuze)),"",IF(Tb_Activiteiten[[#This Row],[Projectmedewerker]]=1,Tb_Activiteiten[[#Headers],[Projectmedewerker]],"")))</f>
        <v/>
      </c>
      <c r="AD1400" t="str">
        <f>IF(ISNUMBER(FIND("arbeid",Methode_Keuze)),"",IF(ISNUMBER(FIND("arbeid",Methode_Keuze)),"",IF(Tb_Activiteiten[[#This Row],[Landbouwer]]=1,Tb_Activiteiten[[#Headers],[Landbouwer]],"")))</f>
        <v/>
      </c>
      <c r="AE1400" t="str">
        <f>IF(ISNUMBER(FIND("arbeid",Methode_Keuze)),"",IF(ISNUMBER(FIND("arbeid",Methode_Keuze)),"",IF(Tb_Activiteiten[[#This Row],[Adviseur]]=1,Tb_Activiteiten[[#Headers],[Adviseur]],"")))</f>
        <v/>
      </c>
      <c r="AF1400" t="str">
        <f>IF(ISNUMBER(FIND("arbeid",Methode_Keuze)),"",IF(ISNUMBER(FIND("arbeid",Methode_Keuze)),"",IF(Tb_Activiteiten[[#This Row],[Projectleider/Expert]]=1,Tb_Activiteiten[[#Headers],[Projectleider/Expert]],"")))</f>
        <v/>
      </c>
      <c r="AG1400" t="str">
        <f>IF(ISNUMBER(FIND("arbeid",Methode_Keuze)),"",IF(ISNUMBER(FIND("arbeid",Methode_Keuze)),"",IF(Tb_Activiteiten[[#This Row],[Arbeidskosten]]=1,Tb_Activiteiten[[#Headers],[Arbeidskosten]],"")))</f>
        <v/>
      </c>
      <c r="AH1400" t="str">
        <f>IF(ISNUMBER(FIND("arbeid",Methode_Keuze)),"",IF(ISNUMBER(FIND("arbeid",Methode_Keuze)),"",IF(Tb_Activiteiten[[#This Row],[Arbeidskosten op basis van IKS]]=1,Tb_Activiteiten[[#Headers],[Arbeidskosten op basis van IKS]],"")))</f>
        <v/>
      </c>
      <c r="AI1400" t="str">
        <f>IF(ISNUMBER(FIND("overige",Methode_Keuze)),"",IF(Tb_Activiteiten[[#This Row],[Kosten derden exclusief btw]]=1,Tb_Activiteiten[[#Headers],[Kosten derden exclusief btw]],""))</f>
        <v/>
      </c>
      <c r="AJ1400" t="str">
        <f>IF(ISNUMBER(FIND("overige",Methode_Keuze)),"",IF(Tb_Activiteiten[[#This Row],[Niet verrekenbare btw]]=1,Tb_Activiteiten[[#Headers],[Niet verrekenbare btw]],""))</f>
        <v/>
      </c>
      <c r="AK1400" t="str">
        <f>IF(ISNUMBER(FIND("overige",Methode_Keuze)),"",IF(Tb_Activiteiten[[#This Row],[Grondkosten]]=1,Tb_Activiteiten[[#Headers],[Grondkosten]],""))</f>
        <v/>
      </c>
      <c r="AL1400" t="str">
        <f>IF(ISNUMBER(FIND("overige",Methode_Keuze)),"",IF(Tb_Activiteiten[[#This Row],[Bijdrage in natura (overige)]]=1,Tb_Activiteiten[[#Headers],[Bijdrage in natura (overige)]],""))</f>
        <v/>
      </c>
      <c r="AM1400" t="str">
        <f>IF(ISNUMBER(FIND("overige",Methode_Keuze)),"",IF(Tb_Activiteiten[[#This Row],[Bijdrage in natura (vrijwilligers)]]=1,Tb_Activiteiten[[#Headers],[Bijdrage in natura (vrijwilligers)]],""))</f>
        <v/>
      </c>
      <c r="AN1400" t="str">
        <f>IF(ISNUMBER(FIND("overige",Methode_Keuze)),"",IF(Tb_Activiteiten[[#This Row],[Afschrijvingskosten]]=1,Tb_Activiteiten[[#Headers],[Afschrijvingskosten]],""))</f>
        <v/>
      </c>
    </row>
    <row r="1401" spans="12:40" x14ac:dyDescent="0.25">
      <c r="L1401" s="71"/>
      <c r="N1401" t="str">
        <f>IFERROR(IF(VLOOKUP(Tb_Activiteiten[[#This Row],[Openstelling]],Tb_Openstelling[],2,0)=1,1,""),"")</f>
        <v/>
      </c>
      <c r="AA1401" t="str">
        <f>IF(ISNUMBER(FIND("arbeid",Methode_Keuze)),"",IF(ISNUMBER(FIND("arbeid",Methode_Keuze)),"",IF(Tb_Activiteiten[[#This Row],[Loonkosten]]=1,Tb_Activiteiten[[#Headers],[Loonkosten]],"")))</f>
        <v/>
      </c>
      <c r="AB1401" t="str">
        <f>IF(ISNUMBER(FIND("arbeid",Methode_Keuze)),"",IF(ISNUMBER(FIND("arbeid",Methode_Keuze)),"",IF(Tb_Activiteiten[[#This Row],[Eigen arbeid]]=1,Tb_Activiteiten[[#Headers],[Eigen arbeid]],"")))</f>
        <v/>
      </c>
      <c r="AC1401" t="str">
        <f>IF(ISNUMBER(FIND("arbeid",Methode_Keuze)),"",IF(ISNUMBER(FIND("arbeid",Methode_Keuze)),"",IF(Tb_Activiteiten[[#This Row],[Projectmedewerker]]=1,Tb_Activiteiten[[#Headers],[Projectmedewerker]],"")))</f>
        <v/>
      </c>
      <c r="AD1401" t="str">
        <f>IF(ISNUMBER(FIND("arbeid",Methode_Keuze)),"",IF(ISNUMBER(FIND("arbeid",Methode_Keuze)),"",IF(Tb_Activiteiten[[#This Row],[Landbouwer]]=1,Tb_Activiteiten[[#Headers],[Landbouwer]],"")))</f>
        <v/>
      </c>
      <c r="AE1401" t="str">
        <f>IF(ISNUMBER(FIND("arbeid",Methode_Keuze)),"",IF(ISNUMBER(FIND("arbeid",Methode_Keuze)),"",IF(Tb_Activiteiten[[#This Row],[Adviseur]]=1,Tb_Activiteiten[[#Headers],[Adviseur]],"")))</f>
        <v/>
      </c>
      <c r="AF1401" t="str">
        <f>IF(ISNUMBER(FIND("arbeid",Methode_Keuze)),"",IF(ISNUMBER(FIND("arbeid",Methode_Keuze)),"",IF(Tb_Activiteiten[[#This Row],[Projectleider/Expert]]=1,Tb_Activiteiten[[#Headers],[Projectleider/Expert]],"")))</f>
        <v/>
      </c>
      <c r="AG1401" t="str">
        <f>IF(ISNUMBER(FIND("arbeid",Methode_Keuze)),"",IF(ISNUMBER(FIND("arbeid",Methode_Keuze)),"",IF(Tb_Activiteiten[[#This Row],[Arbeidskosten]]=1,Tb_Activiteiten[[#Headers],[Arbeidskosten]],"")))</f>
        <v/>
      </c>
      <c r="AH1401" t="str">
        <f>IF(ISNUMBER(FIND("arbeid",Methode_Keuze)),"",IF(ISNUMBER(FIND("arbeid",Methode_Keuze)),"",IF(Tb_Activiteiten[[#This Row],[Arbeidskosten op basis van IKS]]=1,Tb_Activiteiten[[#Headers],[Arbeidskosten op basis van IKS]],"")))</f>
        <v/>
      </c>
      <c r="AI1401" t="str">
        <f>IF(ISNUMBER(FIND("overige",Methode_Keuze)),"",IF(Tb_Activiteiten[[#This Row],[Kosten derden exclusief btw]]=1,Tb_Activiteiten[[#Headers],[Kosten derden exclusief btw]],""))</f>
        <v/>
      </c>
      <c r="AJ1401" t="str">
        <f>IF(ISNUMBER(FIND("overige",Methode_Keuze)),"",IF(Tb_Activiteiten[[#This Row],[Niet verrekenbare btw]]=1,Tb_Activiteiten[[#Headers],[Niet verrekenbare btw]],""))</f>
        <v/>
      </c>
      <c r="AK1401" t="str">
        <f>IF(ISNUMBER(FIND("overige",Methode_Keuze)),"",IF(Tb_Activiteiten[[#This Row],[Grondkosten]]=1,Tb_Activiteiten[[#Headers],[Grondkosten]],""))</f>
        <v/>
      </c>
      <c r="AL1401" t="str">
        <f>IF(ISNUMBER(FIND("overige",Methode_Keuze)),"",IF(Tb_Activiteiten[[#This Row],[Bijdrage in natura (overige)]]=1,Tb_Activiteiten[[#Headers],[Bijdrage in natura (overige)]],""))</f>
        <v/>
      </c>
      <c r="AM1401" t="str">
        <f>IF(ISNUMBER(FIND("overige",Methode_Keuze)),"",IF(Tb_Activiteiten[[#This Row],[Bijdrage in natura (vrijwilligers)]]=1,Tb_Activiteiten[[#Headers],[Bijdrage in natura (vrijwilligers)]],""))</f>
        <v/>
      </c>
      <c r="AN1401" t="str">
        <f>IF(ISNUMBER(FIND("overige",Methode_Keuze)),"",IF(Tb_Activiteiten[[#This Row],[Afschrijvingskosten]]=1,Tb_Activiteiten[[#Headers],[Afschrijvingskosten]],""))</f>
        <v/>
      </c>
    </row>
    <row r="1402" spans="12:40" x14ac:dyDescent="0.25">
      <c r="L1402" s="71"/>
      <c r="N1402" t="str">
        <f>IFERROR(IF(VLOOKUP(Tb_Activiteiten[[#This Row],[Openstelling]],Tb_Openstelling[],2,0)=1,1,""),"")</f>
        <v/>
      </c>
      <c r="AA1402" t="str">
        <f>IF(ISNUMBER(FIND("arbeid",Methode_Keuze)),"",IF(ISNUMBER(FIND("arbeid",Methode_Keuze)),"",IF(Tb_Activiteiten[[#This Row],[Loonkosten]]=1,Tb_Activiteiten[[#Headers],[Loonkosten]],"")))</f>
        <v/>
      </c>
      <c r="AB1402" t="str">
        <f>IF(ISNUMBER(FIND("arbeid",Methode_Keuze)),"",IF(ISNUMBER(FIND("arbeid",Methode_Keuze)),"",IF(Tb_Activiteiten[[#This Row],[Eigen arbeid]]=1,Tb_Activiteiten[[#Headers],[Eigen arbeid]],"")))</f>
        <v/>
      </c>
      <c r="AC1402" t="str">
        <f>IF(ISNUMBER(FIND("arbeid",Methode_Keuze)),"",IF(ISNUMBER(FIND("arbeid",Methode_Keuze)),"",IF(Tb_Activiteiten[[#This Row],[Projectmedewerker]]=1,Tb_Activiteiten[[#Headers],[Projectmedewerker]],"")))</f>
        <v/>
      </c>
      <c r="AD1402" t="str">
        <f>IF(ISNUMBER(FIND("arbeid",Methode_Keuze)),"",IF(ISNUMBER(FIND("arbeid",Methode_Keuze)),"",IF(Tb_Activiteiten[[#This Row],[Landbouwer]]=1,Tb_Activiteiten[[#Headers],[Landbouwer]],"")))</f>
        <v/>
      </c>
      <c r="AE1402" t="str">
        <f>IF(ISNUMBER(FIND("arbeid",Methode_Keuze)),"",IF(ISNUMBER(FIND("arbeid",Methode_Keuze)),"",IF(Tb_Activiteiten[[#This Row],[Adviseur]]=1,Tb_Activiteiten[[#Headers],[Adviseur]],"")))</f>
        <v/>
      </c>
      <c r="AF1402" t="str">
        <f>IF(ISNUMBER(FIND("arbeid",Methode_Keuze)),"",IF(ISNUMBER(FIND("arbeid",Methode_Keuze)),"",IF(Tb_Activiteiten[[#This Row],[Projectleider/Expert]]=1,Tb_Activiteiten[[#Headers],[Projectleider/Expert]],"")))</f>
        <v/>
      </c>
      <c r="AG1402" t="str">
        <f>IF(ISNUMBER(FIND("arbeid",Methode_Keuze)),"",IF(ISNUMBER(FIND("arbeid",Methode_Keuze)),"",IF(Tb_Activiteiten[[#This Row],[Arbeidskosten]]=1,Tb_Activiteiten[[#Headers],[Arbeidskosten]],"")))</f>
        <v/>
      </c>
      <c r="AH1402" t="str">
        <f>IF(ISNUMBER(FIND("arbeid",Methode_Keuze)),"",IF(ISNUMBER(FIND("arbeid",Methode_Keuze)),"",IF(Tb_Activiteiten[[#This Row],[Arbeidskosten op basis van IKS]]=1,Tb_Activiteiten[[#Headers],[Arbeidskosten op basis van IKS]],"")))</f>
        <v/>
      </c>
      <c r="AI1402" t="str">
        <f>IF(ISNUMBER(FIND("overige",Methode_Keuze)),"",IF(Tb_Activiteiten[[#This Row],[Kosten derden exclusief btw]]=1,Tb_Activiteiten[[#Headers],[Kosten derden exclusief btw]],""))</f>
        <v/>
      </c>
      <c r="AJ1402" t="str">
        <f>IF(ISNUMBER(FIND("overige",Methode_Keuze)),"",IF(Tb_Activiteiten[[#This Row],[Niet verrekenbare btw]]=1,Tb_Activiteiten[[#Headers],[Niet verrekenbare btw]],""))</f>
        <v/>
      </c>
      <c r="AK1402" t="str">
        <f>IF(ISNUMBER(FIND("overige",Methode_Keuze)),"",IF(Tb_Activiteiten[[#This Row],[Grondkosten]]=1,Tb_Activiteiten[[#Headers],[Grondkosten]],""))</f>
        <v/>
      </c>
      <c r="AL1402" t="str">
        <f>IF(ISNUMBER(FIND("overige",Methode_Keuze)),"",IF(Tb_Activiteiten[[#This Row],[Bijdrage in natura (overige)]]=1,Tb_Activiteiten[[#Headers],[Bijdrage in natura (overige)]],""))</f>
        <v/>
      </c>
      <c r="AM1402" t="str">
        <f>IF(ISNUMBER(FIND("overige",Methode_Keuze)),"",IF(Tb_Activiteiten[[#This Row],[Bijdrage in natura (vrijwilligers)]]=1,Tb_Activiteiten[[#Headers],[Bijdrage in natura (vrijwilligers)]],""))</f>
        <v/>
      </c>
      <c r="AN1402" t="str">
        <f>IF(ISNUMBER(FIND("overige",Methode_Keuze)),"",IF(Tb_Activiteiten[[#This Row],[Afschrijvingskosten]]=1,Tb_Activiteiten[[#Headers],[Afschrijvingskosten]],""))</f>
        <v/>
      </c>
    </row>
    <row r="1403" spans="12:40" x14ac:dyDescent="0.25">
      <c r="L1403" s="71"/>
      <c r="N1403" t="str">
        <f>IFERROR(IF(VLOOKUP(Tb_Activiteiten[[#This Row],[Openstelling]],Tb_Openstelling[],2,0)=1,1,""),"")</f>
        <v/>
      </c>
      <c r="AA1403" t="str">
        <f>IF(ISNUMBER(FIND("arbeid",Methode_Keuze)),"",IF(ISNUMBER(FIND("arbeid",Methode_Keuze)),"",IF(Tb_Activiteiten[[#This Row],[Loonkosten]]=1,Tb_Activiteiten[[#Headers],[Loonkosten]],"")))</f>
        <v/>
      </c>
      <c r="AB1403" t="str">
        <f>IF(ISNUMBER(FIND("arbeid",Methode_Keuze)),"",IF(ISNUMBER(FIND("arbeid",Methode_Keuze)),"",IF(Tb_Activiteiten[[#This Row],[Eigen arbeid]]=1,Tb_Activiteiten[[#Headers],[Eigen arbeid]],"")))</f>
        <v/>
      </c>
      <c r="AC1403" t="str">
        <f>IF(ISNUMBER(FIND("arbeid",Methode_Keuze)),"",IF(ISNUMBER(FIND("arbeid",Methode_Keuze)),"",IF(Tb_Activiteiten[[#This Row],[Projectmedewerker]]=1,Tb_Activiteiten[[#Headers],[Projectmedewerker]],"")))</f>
        <v/>
      </c>
      <c r="AD1403" t="str">
        <f>IF(ISNUMBER(FIND("arbeid",Methode_Keuze)),"",IF(ISNUMBER(FIND("arbeid",Methode_Keuze)),"",IF(Tb_Activiteiten[[#This Row],[Landbouwer]]=1,Tb_Activiteiten[[#Headers],[Landbouwer]],"")))</f>
        <v/>
      </c>
      <c r="AE1403" t="str">
        <f>IF(ISNUMBER(FIND("arbeid",Methode_Keuze)),"",IF(ISNUMBER(FIND("arbeid",Methode_Keuze)),"",IF(Tb_Activiteiten[[#This Row],[Adviseur]]=1,Tb_Activiteiten[[#Headers],[Adviseur]],"")))</f>
        <v/>
      </c>
      <c r="AF1403" t="str">
        <f>IF(ISNUMBER(FIND("arbeid",Methode_Keuze)),"",IF(ISNUMBER(FIND("arbeid",Methode_Keuze)),"",IF(Tb_Activiteiten[[#This Row],[Projectleider/Expert]]=1,Tb_Activiteiten[[#Headers],[Projectleider/Expert]],"")))</f>
        <v/>
      </c>
      <c r="AG1403" t="str">
        <f>IF(ISNUMBER(FIND("arbeid",Methode_Keuze)),"",IF(ISNUMBER(FIND("arbeid",Methode_Keuze)),"",IF(Tb_Activiteiten[[#This Row],[Arbeidskosten]]=1,Tb_Activiteiten[[#Headers],[Arbeidskosten]],"")))</f>
        <v/>
      </c>
      <c r="AH1403" t="str">
        <f>IF(ISNUMBER(FIND("arbeid",Methode_Keuze)),"",IF(ISNUMBER(FIND("arbeid",Methode_Keuze)),"",IF(Tb_Activiteiten[[#This Row],[Arbeidskosten op basis van IKS]]=1,Tb_Activiteiten[[#Headers],[Arbeidskosten op basis van IKS]],"")))</f>
        <v/>
      </c>
      <c r="AI1403" t="str">
        <f>IF(ISNUMBER(FIND("overige",Methode_Keuze)),"",IF(Tb_Activiteiten[[#This Row],[Kosten derden exclusief btw]]=1,Tb_Activiteiten[[#Headers],[Kosten derden exclusief btw]],""))</f>
        <v/>
      </c>
      <c r="AJ1403" t="str">
        <f>IF(ISNUMBER(FIND("overige",Methode_Keuze)),"",IF(Tb_Activiteiten[[#This Row],[Niet verrekenbare btw]]=1,Tb_Activiteiten[[#Headers],[Niet verrekenbare btw]],""))</f>
        <v/>
      </c>
      <c r="AK1403" t="str">
        <f>IF(ISNUMBER(FIND("overige",Methode_Keuze)),"",IF(Tb_Activiteiten[[#This Row],[Grondkosten]]=1,Tb_Activiteiten[[#Headers],[Grondkosten]],""))</f>
        <v/>
      </c>
      <c r="AL1403" t="str">
        <f>IF(ISNUMBER(FIND("overige",Methode_Keuze)),"",IF(Tb_Activiteiten[[#This Row],[Bijdrage in natura (overige)]]=1,Tb_Activiteiten[[#Headers],[Bijdrage in natura (overige)]],""))</f>
        <v/>
      </c>
      <c r="AM1403" t="str">
        <f>IF(ISNUMBER(FIND("overige",Methode_Keuze)),"",IF(Tb_Activiteiten[[#This Row],[Bijdrage in natura (vrijwilligers)]]=1,Tb_Activiteiten[[#Headers],[Bijdrage in natura (vrijwilligers)]],""))</f>
        <v/>
      </c>
      <c r="AN1403" t="str">
        <f>IF(ISNUMBER(FIND("overige",Methode_Keuze)),"",IF(Tb_Activiteiten[[#This Row],[Afschrijvingskosten]]=1,Tb_Activiteiten[[#Headers],[Afschrijvingskosten]],""))</f>
        <v/>
      </c>
    </row>
    <row r="1404" spans="12:40" x14ac:dyDescent="0.25">
      <c r="L1404" s="71"/>
      <c r="N1404" t="str">
        <f>IFERROR(IF(VLOOKUP(Tb_Activiteiten[[#This Row],[Openstelling]],Tb_Openstelling[],2,0)=1,1,""),"")</f>
        <v/>
      </c>
      <c r="AA1404" t="str">
        <f>IF(ISNUMBER(FIND("arbeid",Methode_Keuze)),"",IF(ISNUMBER(FIND("arbeid",Methode_Keuze)),"",IF(Tb_Activiteiten[[#This Row],[Loonkosten]]=1,Tb_Activiteiten[[#Headers],[Loonkosten]],"")))</f>
        <v/>
      </c>
      <c r="AB1404" t="str">
        <f>IF(ISNUMBER(FIND("arbeid",Methode_Keuze)),"",IF(ISNUMBER(FIND("arbeid",Methode_Keuze)),"",IF(Tb_Activiteiten[[#This Row],[Eigen arbeid]]=1,Tb_Activiteiten[[#Headers],[Eigen arbeid]],"")))</f>
        <v/>
      </c>
      <c r="AC1404" t="str">
        <f>IF(ISNUMBER(FIND("arbeid",Methode_Keuze)),"",IF(ISNUMBER(FIND("arbeid",Methode_Keuze)),"",IF(Tb_Activiteiten[[#This Row],[Projectmedewerker]]=1,Tb_Activiteiten[[#Headers],[Projectmedewerker]],"")))</f>
        <v/>
      </c>
      <c r="AD1404" t="str">
        <f>IF(ISNUMBER(FIND("arbeid",Methode_Keuze)),"",IF(ISNUMBER(FIND("arbeid",Methode_Keuze)),"",IF(Tb_Activiteiten[[#This Row],[Landbouwer]]=1,Tb_Activiteiten[[#Headers],[Landbouwer]],"")))</f>
        <v/>
      </c>
      <c r="AE1404" t="str">
        <f>IF(ISNUMBER(FIND("arbeid",Methode_Keuze)),"",IF(ISNUMBER(FIND("arbeid",Methode_Keuze)),"",IF(Tb_Activiteiten[[#This Row],[Adviseur]]=1,Tb_Activiteiten[[#Headers],[Adviseur]],"")))</f>
        <v/>
      </c>
      <c r="AF1404" t="str">
        <f>IF(ISNUMBER(FIND("arbeid",Methode_Keuze)),"",IF(ISNUMBER(FIND("arbeid",Methode_Keuze)),"",IF(Tb_Activiteiten[[#This Row],[Projectleider/Expert]]=1,Tb_Activiteiten[[#Headers],[Projectleider/Expert]],"")))</f>
        <v/>
      </c>
      <c r="AG1404" t="str">
        <f>IF(ISNUMBER(FIND("arbeid",Methode_Keuze)),"",IF(ISNUMBER(FIND("arbeid",Methode_Keuze)),"",IF(Tb_Activiteiten[[#This Row],[Arbeidskosten]]=1,Tb_Activiteiten[[#Headers],[Arbeidskosten]],"")))</f>
        <v/>
      </c>
      <c r="AH1404" t="str">
        <f>IF(ISNUMBER(FIND("arbeid",Methode_Keuze)),"",IF(ISNUMBER(FIND("arbeid",Methode_Keuze)),"",IF(Tb_Activiteiten[[#This Row],[Arbeidskosten op basis van IKS]]=1,Tb_Activiteiten[[#Headers],[Arbeidskosten op basis van IKS]],"")))</f>
        <v/>
      </c>
      <c r="AI1404" t="str">
        <f>IF(ISNUMBER(FIND("overige",Methode_Keuze)),"",IF(Tb_Activiteiten[[#This Row],[Kosten derden exclusief btw]]=1,Tb_Activiteiten[[#Headers],[Kosten derden exclusief btw]],""))</f>
        <v/>
      </c>
      <c r="AJ1404" t="str">
        <f>IF(ISNUMBER(FIND("overige",Methode_Keuze)),"",IF(Tb_Activiteiten[[#This Row],[Niet verrekenbare btw]]=1,Tb_Activiteiten[[#Headers],[Niet verrekenbare btw]],""))</f>
        <v/>
      </c>
      <c r="AK1404" t="str">
        <f>IF(ISNUMBER(FIND("overige",Methode_Keuze)),"",IF(Tb_Activiteiten[[#This Row],[Grondkosten]]=1,Tb_Activiteiten[[#Headers],[Grondkosten]],""))</f>
        <v/>
      </c>
      <c r="AL1404" t="str">
        <f>IF(ISNUMBER(FIND("overige",Methode_Keuze)),"",IF(Tb_Activiteiten[[#This Row],[Bijdrage in natura (overige)]]=1,Tb_Activiteiten[[#Headers],[Bijdrage in natura (overige)]],""))</f>
        <v/>
      </c>
      <c r="AM1404" t="str">
        <f>IF(ISNUMBER(FIND("overige",Methode_Keuze)),"",IF(Tb_Activiteiten[[#This Row],[Bijdrage in natura (vrijwilligers)]]=1,Tb_Activiteiten[[#Headers],[Bijdrage in natura (vrijwilligers)]],""))</f>
        <v/>
      </c>
      <c r="AN1404" t="str">
        <f>IF(ISNUMBER(FIND("overige",Methode_Keuze)),"",IF(Tb_Activiteiten[[#This Row],[Afschrijvingskosten]]=1,Tb_Activiteiten[[#Headers],[Afschrijvingskosten]],""))</f>
        <v/>
      </c>
    </row>
    <row r="1405" spans="12:40" x14ac:dyDescent="0.25">
      <c r="L1405" s="71"/>
      <c r="N1405" t="str">
        <f>IFERROR(IF(VLOOKUP(Tb_Activiteiten[[#This Row],[Openstelling]],Tb_Openstelling[],2,0)=1,1,""),"")</f>
        <v/>
      </c>
      <c r="AA1405" t="str">
        <f>IF(ISNUMBER(FIND("arbeid",Methode_Keuze)),"",IF(ISNUMBER(FIND("arbeid",Methode_Keuze)),"",IF(Tb_Activiteiten[[#This Row],[Loonkosten]]=1,Tb_Activiteiten[[#Headers],[Loonkosten]],"")))</f>
        <v/>
      </c>
      <c r="AB1405" t="str">
        <f>IF(ISNUMBER(FIND("arbeid",Methode_Keuze)),"",IF(ISNUMBER(FIND("arbeid",Methode_Keuze)),"",IF(Tb_Activiteiten[[#This Row],[Eigen arbeid]]=1,Tb_Activiteiten[[#Headers],[Eigen arbeid]],"")))</f>
        <v/>
      </c>
      <c r="AC1405" t="str">
        <f>IF(ISNUMBER(FIND("arbeid",Methode_Keuze)),"",IF(ISNUMBER(FIND("arbeid",Methode_Keuze)),"",IF(Tb_Activiteiten[[#This Row],[Projectmedewerker]]=1,Tb_Activiteiten[[#Headers],[Projectmedewerker]],"")))</f>
        <v/>
      </c>
      <c r="AD1405" t="str">
        <f>IF(ISNUMBER(FIND("arbeid",Methode_Keuze)),"",IF(ISNUMBER(FIND("arbeid",Methode_Keuze)),"",IF(Tb_Activiteiten[[#This Row],[Landbouwer]]=1,Tb_Activiteiten[[#Headers],[Landbouwer]],"")))</f>
        <v/>
      </c>
      <c r="AE1405" t="str">
        <f>IF(ISNUMBER(FIND("arbeid",Methode_Keuze)),"",IF(ISNUMBER(FIND("arbeid",Methode_Keuze)),"",IF(Tb_Activiteiten[[#This Row],[Adviseur]]=1,Tb_Activiteiten[[#Headers],[Adviseur]],"")))</f>
        <v/>
      </c>
      <c r="AF1405" t="str">
        <f>IF(ISNUMBER(FIND("arbeid",Methode_Keuze)),"",IF(ISNUMBER(FIND("arbeid",Methode_Keuze)),"",IF(Tb_Activiteiten[[#This Row],[Projectleider/Expert]]=1,Tb_Activiteiten[[#Headers],[Projectleider/Expert]],"")))</f>
        <v/>
      </c>
      <c r="AG1405" t="str">
        <f>IF(ISNUMBER(FIND("arbeid",Methode_Keuze)),"",IF(ISNUMBER(FIND("arbeid",Methode_Keuze)),"",IF(Tb_Activiteiten[[#This Row],[Arbeidskosten]]=1,Tb_Activiteiten[[#Headers],[Arbeidskosten]],"")))</f>
        <v/>
      </c>
      <c r="AH1405" t="str">
        <f>IF(ISNUMBER(FIND("arbeid",Methode_Keuze)),"",IF(ISNUMBER(FIND("arbeid",Methode_Keuze)),"",IF(Tb_Activiteiten[[#This Row],[Arbeidskosten op basis van IKS]]=1,Tb_Activiteiten[[#Headers],[Arbeidskosten op basis van IKS]],"")))</f>
        <v/>
      </c>
      <c r="AI1405" t="str">
        <f>IF(ISNUMBER(FIND("overige",Methode_Keuze)),"",IF(Tb_Activiteiten[[#This Row],[Kosten derden exclusief btw]]=1,Tb_Activiteiten[[#Headers],[Kosten derden exclusief btw]],""))</f>
        <v/>
      </c>
      <c r="AJ1405" t="str">
        <f>IF(ISNUMBER(FIND("overige",Methode_Keuze)),"",IF(Tb_Activiteiten[[#This Row],[Niet verrekenbare btw]]=1,Tb_Activiteiten[[#Headers],[Niet verrekenbare btw]],""))</f>
        <v/>
      </c>
      <c r="AK1405" t="str">
        <f>IF(ISNUMBER(FIND("overige",Methode_Keuze)),"",IF(Tb_Activiteiten[[#This Row],[Grondkosten]]=1,Tb_Activiteiten[[#Headers],[Grondkosten]],""))</f>
        <v/>
      </c>
      <c r="AL1405" t="str">
        <f>IF(ISNUMBER(FIND("overige",Methode_Keuze)),"",IF(Tb_Activiteiten[[#This Row],[Bijdrage in natura (overige)]]=1,Tb_Activiteiten[[#Headers],[Bijdrage in natura (overige)]],""))</f>
        <v/>
      </c>
      <c r="AM1405" t="str">
        <f>IF(ISNUMBER(FIND("overige",Methode_Keuze)),"",IF(Tb_Activiteiten[[#This Row],[Bijdrage in natura (vrijwilligers)]]=1,Tb_Activiteiten[[#Headers],[Bijdrage in natura (vrijwilligers)]],""))</f>
        <v/>
      </c>
      <c r="AN1405" t="str">
        <f>IF(ISNUMBER(FIND("overige",Methode_Keuze)),"",IF(Tb_Activiteiten[[#This Row],[Afschrijvingskosten]]=1,Tb_Activiteiten[[#Headers],[Afschrijvingskosten]],""))</f>
        <v/>
      </c>
    </row>
    <row r="1406" spans="12:40" x14ac:dyDescent="0.25">
      <c r="L1406" s="71"/>
      <c r="N1406" t="str">
        <f>IFERROR(IF(VLOOKUP(Tb_Activiteiten[[#This Row],[Openstelling]],Tb_Openstelling[],2,0)=1,1,""),"")</f>
        <v/>
      </c>
      <c r="AA1406" t="str">
        <f>IF(ISNUMBER(FIND("arbeid",Methode_Keuze)),"",IF(ISNUMBER(FIND("arbeid",Methode_Keuze)),"",IF(Tb_Activiteiten[[#This Row],[Loonkosten]]=1,Tb_Activiteiten[[#Headers],[Loonkosten]],"")))</f>
        <v/>
      </c>
      <c r="AB1406" t="str">
        <f>IF(ISNUMBER(FIND("arbeid",Methode_Keuze)),"",IF(ISNUMBER(FIND("arbeid",Methode_Keuze)),"",IF(Tb_Activiteiten[[#This Row],[Eigen arbeid]]=1,Tb_Activiteiten[[#Headers],[Eigen arbeid]],"")))</f>
        <v/>
      </c>
      <c r="AC1406" t="str">
        <f>IF(ISNUMBER(FIND("arbeid",Methode_Keuze)),"",IF(ISNUMBER(FIND("arbeid",Methode_Keuze)),"",IF(Tb_Activiteiten[[#This Row],[Projectmedewerker]]=1,Tb_Activiteiten[[#Headers],[Projectmedewerker]],"")))</f>
        <v/>
      </c>
      <c r="AD1406" t="str">
        <f>IF(ISNUMBER(FIND("arbeid",Methode_Keuze)),"",IF(ISNUMBER(FIND("arbeid",Methode_Keuze)),"",IF(Tb_Activiteiten[[#This Row],[Landbouwer]]=1,Tb_Activiteiten[[#Headers],[Landbouwer]],"")))</f>
        <v/>
      </c>
      <c r="AE1406" t="str">
        <f>IF(ISNUMBER(FIND("arbeid",Methode_Keuze)),"",IF(ISNUMBER(FIND("arbeid",Methode_Keuze)),"",IF(Tb_Activiteiten[[#This Row],[Adviseur]]=1,Tb_Activiteiten[[#Headers],[Adviseur]],"")))</f>
        <v/>
      </c>
      <c r="AF1406" t="str">
        <f>IF(ISNUMBER(FIND("arbeid",Methode_Keuze)),"",IF(ISNUMBER(FIND("arbeid",Methode_Keuze)),"",IF(Tb_Activiteiten[[#This Row],[Projectleider/Expert]]=1,Tb_Activiteiten[[#Headers],[Projectleider/Expert]],"")))</f>
        <v/>
      </c>
      <c r="AG1406" t="str">
        <f>IF(ISNUMBER(FIND("arbeid",Methode_Keuze)),"",IF(ISNUMBER(FIND("arbeid",Methode_Keuze)),"",IF(Tb_Activiteiten[[#This Row],[Arbeidskosten]]=1,Tb_Activiteiten[[#Headers],[Arbeidskosten]],"")))</f>
        <v/>
      </c>
      <c r="AH1406" t="str">
        <f>IF(ISNUMBER(FIND("arbeid",Methode_Keuze)),"",IF(ISNUMBER(FIND("arbeid",Methode_Keuze)),"",IF(Tb_Activiteiten[[#This Row],[Arbeidskosten op basis van IKS]]=1,Tb_Activiteiten[[#Headers],[Arbeidskosten op basis van IKS]],"")))</f>
        <v/>
      </c>
      <c r="AI1406" t="str">
        <f>IF(ISNUMBER(FIND("overige",Methode_Keuze)),"",IF(Tb_Activiteiten[[#This Row],[Kosten derden exclusief btw]]=1,Tb_Activiteiten[[#Headers],[Kosten derden exclusief btw]],""))</f>
        <v/>
      </c>
      <c r="AJ1406" t="str">
        <f>IF(ISNUMBER(FIND("overige",Methode_Keuze)),"",IF(Tb_Activiteiten[[#This Row],[Niet verrekenbare btw]]=1,Tb_Activiteiten[[#Headers],[Niet verrekenbare btw]],""))</f>
        <v/>
      </c>
      <c r="AK1406" t="str">
        <f>IF(ISNUMBER(FIND("overige",Methode_Keuze)),"",IF(Tb_Activiteiten[[#This Row],[Grondkosten]]=1,Tb_Activiteiten[[#Headers],[Grondkosten]],""))</f>
        <v/>
      </c>
      <c r="AL1406" t="str">
        <f>IF(ISNUMBER(FIND("overige",Methode_Keuze)),"",IF(Tb_Activiteiten[[#This Row],[Bijdrage in natura (overige)]]=1,Tb_Activiteiten[[#Headers],[Bijdrage in natura (overige)]],""))</f>
        <v/>
      </c>
      <c r="AM1406" t="str">
        <f>IF(ISNUMBER(FIND("overige",Methode_Keuze)),"",IF(Tb_Activiteiten[[#This Row],[Bijdrage in natura (vrijwilligers)]]=1,Tb_Activiteiten[[#Headers],[Bijdrage in natura (vrijwilligers)]],""))</f>
        <v/>
      </c>
      <c r="AN1406" t="str">
        <f>IF(ISNUMBER(FIND("overige",Methode_Keuze)),"",IF(Tb_Activiteiten[[#This Row],[Afschrijvingskosten]]=1,Tb_Activiteiten[[#Headers],[Afschrijvingskosten]],""))</f>
        <v/>
      </c>
    </row>
    <row r="1407" spans="12:40" x14ac:dyDescent="0.25">
      <c r="L1407" s="71"/>
      <c r="N1407" t="str">
        <f>IFERROR(IF(VLOOKUP(Tb_Activiteiten[[#This Row],[Openstelling]],Tb_Openstelling[],2,0)=1,1,""),"")</f>
        <v/>
      </c>
      <c r="AA1407" t="str">
        <f>IF(ISNUMBER(FIND("arbeid",Methode_Keuze)),"",IF(ISNUMBER(FIND("arbeid",Methode_Keuze)),"",IF(Tb_Activiteiten[[#This Row],[Loonkosten]]=1,Tb_Activiteiten[[#Headers],[Loonkosten]],"")))</f>
        <v/>
      </c>
      <c r="AB1407" t="str">
        <f>IF(ISNUMBER(FIND("arbeid",Methode_Keuze)),"",IF(ISNUMBER(FIND("arbeid",Methode_Keuze)),"",IF(Tb_Activiteiten[[#This Row],[Eigen arbeid]]=1,Tb_Activiteiten[[#Headers],[Eigen arbeid]],"")))</f>
        <v/>
      </c>
      <c r="AC1407" t="str">
        <f>IF(ISNUMBER(FIND("arbeid",Methode_Keuze)),"",IF(ISNUMBER(FIND("arbeid",Methode_Keuze)),"",IF(Tb_Activiteiten[[#This Row],[Projectmedewerker]]=1,Tb_Activiteiten[[#Headers],[Projectmedewerker]],"")))</f>
        <v/>
      </c>
      <c r="AD1407" t="str">
        <f>IF(ISNUMBER(FIND("arbeid",Methode_Keuze)),"",IF(ISNUMBER(FIND("arbeid",Methode_Keuze)),"",IF(Tb_Activiteiten[[#This Row],[Landbouwer]]=1,Tb_Activiteiten[[#Headers],[Landbouwer]],"")))</f>
        <v/>
      </c>
      <c r="AE1407" t="str">
        <f>IF(ISNUMBER(FIND("arbeid",Methode_Keuze)),"",IF(ISNUMBER(FIND("arbeid",Methode_Keuze)),"",IF(Tb_Activiteiten[[#This Row],[Adviseur]]=1,Tb_Activiteiten[[#Headers],[Adviseur]],"")))</f>
        <v/>
      </c>
      <c r="AF1407" t="str">
        <f>IF(ISNUMBER(FIND("arbeid",Methode_Keuze)),"",IF(ISNUMBER(FIND("arbeid",Methode_Keuze)),"",IF(Tb_Activiteiten[[#This Row],[Projectleider/Expert]]=1,Tb_Activiteiten[[#Headers],[Projectleider/Expert]],"")))</f>
        <v/>
      </c>
      <c r="AG1407" t="str">
        <f>IF(ISNUMBER(FIND("arbeid",Methode_Keuze)),"",IF(ISNUMBER(FIND("arbeid",Methode_Keuze)),"",IF(Tb_Activiteiten[[#This Row],[Arbeidskosten]]=1,Tb_Activiteiten[[#Headers],[Arbeidskosten]],"")))</f>
        <v/>
      </c>
      <c r="AH1407" t="str">
        <f>IF(ISNUMBER(FIND("arbeid",Methode_Keuze)),"",IF(ISNUMBER(FIND("arbeid",Methode_Keuze)),"",IF(Tb_Activiteiten[[#This Row],[Arbeidskosten op basis van IKS]]=1,Tb_Activiteiten[[#Headers],[Arbeidskosten op basis van IKS]],"")))</f>
        <v/>
      </c>
      <c r="AI1407" t="str">
        <f>IF(ISNUMBER(FIND("overige",Methode_Keuze)),"",IF(Tb_Activiteiten[[#This Row],[Kosten derden exclusief btw]]=1,Tb_Activiteiten[[#Headers],[Kosten derden exclusief btw]],""))</f>
        <v/>
      </c>
      <c r="AJ1407" t="str">
        <f>IF(ISNUMBER(FIND("overige",Methode_Keuze)),"",IF(Tb_Activiteiten[[#This Row],[Niet verrekenbare btw]]=1,Tb_Activiteiten[[#Headers],[Niet verrekenbare btw]],""))</f>
        <v/>
      </c>
      <c r="AK1407" t="str">
        <f>IF(ISNUMBER(FIND("overige",Methode_Keuze)),"",IF(Tb_Activiteiten[[#This Row],[Grondkosten]]=1,Tb_Activiteiten[[#Headers],[Grondkosten]],""))</f>
        <v/>
      </c>
      <c r="AL1407" t="str">
        <f>IF(ISNUMBER(FIND("overige",Methode_Keuze)),"",IF(Tb_Activiteiten[[#This Row],[Bijdrage in natura (overige)]]=1,Tb_Activiteiten[[#Headers],[Bijdrage in natura (overige)]],""))</f>
        <v/>
      </c>
      <c r="AM1407" t="str">
        <f>IF(ISNUMBER(FIND("overige",Methode_Keuze)),"",IF(Tb_Activiteiten[[#This Row],[Bijdrage in natura (vrijwilligers)]]=1,Tb_Activiteiten[[#Headers],[Bijdrage in natura (vrijwilligers)]],""))</f>
        <v/>
      </c>
      <c r="AN1407" t="str">
        <f>IF(ISNUMBER(FIND("overige",Methode_Keuze)),"",IF(Tb_Activiteiten[[#This Row],[Afschrijvingskosten]]=1,Tb_Activiteiten[[#Headers],[Afschrijvingskosten]],""))</f>
        <v/>
      </c>
    </row>
    <row r="1408" spans="12:40" x14ac:dyDescent="0.25">
      <c r="L1408" s="71"/>
      <c r="N1408" t="str">
        <f>IFERROR(IF(VLOOKUP(Tb_Activiteiten[[#This Row],[Openstelling]],Tb_Openstelling[],2,0)=1,1,""),"")</f>
        <v/>
      </c>
      <c r="AA1408" t="str">
        <f>IF(ISNUMBER(FIND("arbeid",Methode_Keuze)),"",IF(ISNUMBER(FIND("arbeid",Methode_Keuze)),"",IF(Tb_Activiteiten[[#This Row],[Loonkosten]]=1,Tb_Activiteiten[[#Headers],[Loonkosten]],"")))</f>
        <v/>
      </c>
      <c r="AB1408" t="str">
        <f>IF(ISNUMBER(FIND("arbeid",Methode_Keuze)),"",IF(ISNUMBER(FIND("arbeid",Methode_Keuze)),"",IF(Tb_Activiteiten[[#This Row],[Eigen arbeid]]=1,Tb_Activiteiten[[#Headers],[Eigen arbeid]],"")))</f>
        <v/>
      </c>
      <c r="AC1408" t="str">
        <f>IF(ISNUMBER(FIND("arbeid",Methode_Keuze)),"",IF(ISNUMBER(FIND("arbeid",Methode_Keuze)),"",IF(Tb_Activiteiten[[#This Row],[Projectmedewerker]]=1,Tb_Activiteiten[[#Headers],[Projectmedewerker]],"")))</f>
        <v/>
      </c>
      <c r="AD1408" t="str">
        <f>IF(ISNUMBER(FIND("arbeid",Methode_Keuze)),"",IF(ISNUMBER(FIND("arbeid",Methode_Keuze)),"",IF(Tb_Activiteiten[[#This Row],[Landbouwer]]=1,Tb_Activiteiten[[#Headers],[Landbouwer]],"")))</f>
        <v/>
      </c>
      <c r="AE1408" t="str">
        <f>IF(ISNUMBER(FIND("arbeid",Methode_Keuze)),"",IF(ISNUMBER(FIND("arbeid",Methode_Keuze)),"",IF(Tb_Activiteiten[[#This Row],[Adviseur]]=1,Tb_Activiteiten[[#Headers],[Adviseur]],"")))</f>
        <v/>
      </c>
      <c r="AF1408" t="str">
        <f>IF(ISNUMBER(FIND("arbeid",Methode_Keuze)),"",IF(ISNUMBER(FIND("arbeid",Methode_Keuze)),"",IF(Tb_Activiteiten[[#This Row],[Projectleider/Expert]]=1,Tb_Activiteiten[[#Headers],[Projectleider/Expert]],"")))</f>
        <v/>
      </c>
      <c r="AG1408" t="str">
        <f>IF(ISNUMBER(FIND("arbeid",Methode_Keuze)),"",IF(ISNUMBER(FIND("arbeid",Methode_Keuze)),"",IF(Tb_Activiteiten[[#This Row],[Arbeidskosten]]=1,Tb_Activiteiten[[#Headers],[Arbeidskosten]],"")))</f>
        <v/>
      </c>
      <c r="AH1408" t="str">
        <f>IF(ISNUMBER(FIND("arbeid",Methode_Keuze)),"",IF(ISNUMBER(FIND("arbeid",Methode_Keuze)),"",IF(Tb_Activiteiten[[#This Row],[Arbeidskosten op basis van IKS]]=1,Tb_Activiteiten[[#Headers],[Arbeidskosten op basis van IKS]],"")))</f>
        <v/>
      </c>
      <c r="AI1408" t="str">
        <f>IF(ISNUMBER(FIND("overige",Methode_Keuze)),"",IF(Tb_Activiteiten[[#This Row],[Kosten derden exclusief btw]]=1,Tb_Activiteiten[[#Headers],[Kosten derden exclusief btw]],""))</f>
        <v/>
      </c>
      <c r="AJ1408" t="str">
        <f>IF(ISNUMBER(FIND("overige",Methode_Keuze)),"",IF(Tb_Activiteiten[[#This Row],[Niet verrekenbare btw]]=1,Tb_Activiteiten[[#Headers],[Niet verrekenbare btw]],""))</f>
        <v/>
      </c>
      <c r="AK1408" t="str">
        <f>IF(ISNUMBER(FIND("overige",Methode_Keuze)),"",IF(Tb_Activiteiten[[#This Row],[Grondkosten]]=1,Tb_Activiteiten[[#Headers],[Grondkosten]],""))</f>
        <v/>
      </c>
      <c r="AL1408" t="str">
        <f>IF(ISNUMBER(FIND("overige",Methode_Keuze)),"",IF(Tb_Activiteiten[[#This Row],[Bijdrage in natura (overige)]]=1,Tb_Activiteiten[[#Headers],[Bijdrage in natura (overige)]],""))</f>
        <v/>
      </c>
      <c r="AM1408" t="str">
        <f>IF(ISNUMBER(FIND("overige",Methode_Keuze)),"",IF(Tb_Activiteiten[[#This Row],[Bijdrage in natura (vrijwilligers)]]=1,Tb_Activiteiten[[#Headers],[Bijdrage in natura (vrijwilligers)]],""))</f>
        <v/>
      </c>
      <c r="AN1408" t="str">
        <f>IF(ISNUMBER(FIND("overige",Methode_Keuze)),"",IF(Tb_Activiteiten[[#This Row],[Afschrijvingskosten]]=1,Tb_Activiteiten[[#Headers],[Afschrijvingskosten]],""))</f>
        <v/>
      </c>
    </row>
    <row r="1409" spans="12:40" x14ac:dyDescent="0.25">
      <c r="L1409" s="71"/>
      <c r="N1409" t="str">
        <f>IFERROR(IF(VLOOKUP(Tb_Activiteiten[[#This Row],[Openstelling]],Tb_Openstelling[],2,0)=1,1,""),"")</f>
        <v/>
      </c>
      <c r="AA1409" t="str">
        <f>IF(ISNUMBER(FIND("arbeid",Methode_Keuze)),"",IF(ISNUMBER(FIND("arbeid",Methode_Keuze)),"",IF(Tb_Activiteiten[[#This Row],[Loonkosten]]=1,Tb_Activiteiten[[#Headers],[Loonkosten]],"")))</f>
        <v/>
      </c>
      <c r="AB1409" t="str">
        <f>IF(ISNUMBER(FIND("arbeid",Methode_Keuze)),"",IF(ISNUMBER(FIND("arbeid",Methode_Keuze)),"",IF(Tb_Activiteiten[[#This Row],[Eigen arbeid]]=1,Tb_Activiteiten[[#Headers],[Eigen arbeid]],"")))</f>
        <v/>
      </c>
      <c r="AC1409" t="str">
        <f>IF(ISNUMBER(FIND("arbeid",Methode_Keuze)),"",IF(ISNUMBER(FIND("arbeid",Methode_Keuze)),"",IF(Tb_Activiteiten[[#This Row],[Projectmedewerker]]=1,Tb_Activiteiten[[#Headers],[Projectmedewerker]],"")))</f>
        <v/>
      </c>
      <c r="AD1409" t="str">
        <f>IF(ISNUMBER(FIND("arbeid",Methode_Keuze)),"",IF(ISNUMBER(FIND("arbeid",Methode_Keuze)),"",IF(Tb_Activiteiten[[#This Row],[Landbouwer]]=1,Tb_Activiteiten[[#Headers],[Landbouwer]],"")))</f>
        <v/>
      </c>
      <c r="AE1409" t="str">
        <f>IF(ISNUMBER(FIND("arbeid",Methode_Keuze)),"",IF(ISNUMBER(FIND("arbeid",Methode_Keuze)),"",IF(Tb_Activiteiten[[#This Row],[Adviseur]]=1,Tb_Activiteiten[[#Headers],[Adviseur]],"")))</f>
        <v/>
      </c>
      <c r="AF1409" t="str">
        <f>IF(ISNUMBER(FIND("arbeid",Methode_Keuze)),"",IF(ISNUMBER(FIND("arbeid",Methode_Keuze)),"",IF(Tb_Activiteiten[[#This Row],[Projectleider/Expert]]=1,Tb_Activiteiten[[#Headers],[Projectleider/Expert]],"")))</f>
        <v/>
      </c>
      <c r="AG1409" t="str">
        <f>IF(ISNUMBER(FIND("arbeid",Methode_Keuze)),"",IF(ISNUMBER(FIND("arbeid",Methode_Keuze)),"",IF(Tb_Activiteiten[[#This Row],[Arbeidskosten]]=1,Tb_Activiteiten[[#Headers],[Arbeidskosten]],"")))</f>
        <v/>
      </c>
      <c r="AH1409" t="str">
        <f>IF(ISNUMBER(FIND("arbeid",Methode_Keuze)),"",IF(ISNUMBER(FIND("arbeid",Methode_Keuze)),"",IF(Tb_Activiteiten[[#This Row],[Arbeidskosten op basis van IKS]]=1,Tb_Activiteiten[[#Headers],[Arbeidskosten op basis van IKS]],"")))</f>
        <v/>
      </c>
      <c r="AI1409" t="str">
        <f>IF(ISNUMBER(FIND("overige",Methode_Keuze)),"",IF(Tb_Activiteiten[[#This Row],[Kosten derden exclusief btw]]=1,Tb_Activiteiten[[#Headers],[Kosten derden exclusief btw]],""))</f>
        <v/>
      </c>
      <c r="AJ1409" t="str">
        <f>IF(ISNUMBER(FIND("overige",Methode_Keuze)),"",IF(Tb_Activiteiten[[#This Row],[Niet verrekenbare btw]]=1,Tb_Activiteiten[[#Headers],[Niet verrekenbare btw]],""))</f>
        <v/>
      </c>
      <c r="AK1409" t="str">
        <f>IF(ISNUMBER(FIND("overige",Methode_Keuze)),"",IF(Tb_Activiteiten[[#This Row],[Grondkosten]]=1,Tb_Activiteiten[[#Headers],[Grondkosten]],""))</f>
        <v/>
      </c>
      <c r="AL1409" t="str">
        <f>IF(ISNUMBER(FIND("overige",Methode_Keuze)),"",IF(Tb_Activiteiten[[#This Row],[Bijdrage in natura (overige)]]=1,Tb_Activiteiten[[#Headers],[Bijdrage in natura (overige)]],""))</f>
        <v/>
      </c>
      <c r="AM1409" t="str">
        <f>IF(ISNUMBER(FIND("overige",Methode_Keuze)),"",IF(Tb_Activiteiten[[#This Row],[Bijdrage in natura (vrijwilligers)]]=1,Tb_Activiteiten[[#Headers],[Bijdrage in natura (vrijwilligers)]],""))</f>
        <v/>
      </c>
      <c r="AN1409" t="str">
        <f>IF(ISNUMBER(FIND("overige",Methode_Keuze)),"",IF(Tb_Activiteiten[[#This Row],[Afschrijvingskosten]]=1,Tb_Activiteiten[[#Headers],[Afschrijvingskosten]],""))</f>
        <v/>
      </c>
    </row>
    <row r="1410" spans="12:40" x14ac:dyDescent="0.25">
      <c r="L1410" s="71"/>
      <c r="N1410" t="str">
        <f>IFERROR(IF(VLOOKUP(Tb_Activiteiten[[#This Row],[Openstelling]],Tb_Openstelling[],2,0)=1,1,""),"")</f>
        <v/>
      </c>
      <c r="AA1410" t="str">
        <f>IF(ISNUMBER(FIND("arbeid",Methode_Keuze)),"",IF(ISNUMBER(FIND("arbeid",Methode_Keuze)),"",IF(Tb_Activiteiten[[#This Row],[Loonkosten]]=1,Tb_Activiteiten[[#Headers],[Loonkosten]],"")))</f>
        <v/>
      </c>
      <c r="AB1410" t="str">
        <f>IF(ISNUMBER(FIND("arbeid",Methode_Keuze)),"",IF(ISNUMBER(FIND("arbeid",Methode_Keuze)),"",IF(Tb_Activiteiten[[#This Row],[Eigen arbeid]]=1,Tb_Activiteiten[[#Headers],[Eigen arbeid]],"")))</f>
        <v/>
      </c>
      <c r="AC1410" t="str">
        <f>IF(ISNUMBER(FIND("arbeid",Methode_Keuze)),"",IF(ISNUMBER(FIND("arbeid",Methode_Keuze)),"",IF(Tb_Activiteiten[[#This Row],[Projectmedewerker]]=1,Tb_Activiteiten[[#Headers],[Projectmedewerker]],"")))</f>
        <v/>
      </c>
      <c r="AD1410" t="str">
        <f>IF(ISNUMBER(FIND("arbeid",Methode_Keuze)),"",IF(ISNUMBER(FIND("arbeid",Methode_Keuze)),"",IF(Tb_Activiteiten[[#This Row],[Landbouwer]]=1,Tb_Activiteiten[[#Headers],[Landbouwer]],"")))</f>
        <v/>
      </c>
      <c r="AE1410" t="str">
        <f>IF(ISNUMBER(FIND("arbeid",Methode_Keuze)),"",IF(ISNUMBER(FIND("arbeid",Methode_Keuze)),"",IF(Tb_Activiteiten[[#This Row],[Adviseur]]=1,Tb_Activiteiten[[#Headers],[Adviseur]],"")))</f>
        <v/>
      </c>
      <c r="AF1410" t="str">
        <f>IF(ISNUMBER(FIND("arbeid",Methode_Keuze)),"",IF(ISNUMBER(FIND("arbeid",Methode_Keuze)),"",IF(Tb_Activiteiten[[#This Row],[Projectleider/Expert]]=1,Tb_Activiteiten[[#Headers],[Projectleider/Expert]],"")))</f>
        <v/>
      </c>
      <c r="AG1410" t="str">
        <f>IF(ISNUMBER(FIND("arbeid",Methode_Keuze)),"",IF(ISNUMBER(FIND("arbeid",Methode_Keuze)),"",IF(Tb_Activiteiten[[#This Row],[Arbeidskosten]]=1,Tb_Activiteiten[[#Headers],[Arbeidskosten]],"")))</f>
        <v/>
      </c>
      <c r="AH1410" t="str">
        <f>IF(ISNUMBER(FIND("arbeid",Methode_Keuze)),"",IF(ISNUMBER(FIND("arbeid",Methode_Keuze)),"",IF(Tb_Activiteiten[[#This Row],[Arbeidskosten op basis van IKS]]=1,Tb_Activiteiten[[#Headers],[Arbeidskosten op basis van IKS]],"")))</f>
        <v/>
      </c>
      <c r="AI1410" t="str">
        <f>IF(ISNUMBER(FIND("overige",Methode_Keuze)),"",IF(Tb_Activiteiten[[#This Row],[Kosten derden exclusief btw]]=1,Tb_Activiteiten[[#Headers],[Kosten derden exclusief btw]],""))</f>
        <v/>
      </c>
      <c r="AJ1410" t="str">
        <f>IF(ISNUMBER(FIND("overige",Methode_Keuze)),"",IF(Tb_Activiteiten[[#This Row],[Niet verrekenbare btw]]=1,Tb_Activiteiten[[#Headers],[Niet verrekenbare btw]],""))</f>
        <v/>
      </c>
      <c r="AK1410" t="str">
        <f>IF(ISNUMBER(FIND("overige",Methode_Keuze)),"",IF(Tb_Activiteiten[[#This Row],[Grondkosten]]=1,Tb_Activiteiten[[#Headers],[Grondkosten]],""))</f>
        <v/>
      </c>
      <c r="AL1410" t="str">
        <f>IF(ISNUMBER(FIND("overige",Methode_Keuze)),"",IF(Tb_Activiteiten[[#This Row],[Bijdrage in natura (overige)]]=1,Tb_Activiteiten[[#Headers],[Bijdrage in natura (overige)]],""))</f>
        <v/>
      </c>
      <c r="AM1410" t="str">
        <f>IF(ISNUMBER(FIND("overige",Methode_Keuze)),"",IF(Tb_Activiteiten[[#This Row],[Bijdrage in natura (vrijwilligers)]]=1,Tb_Activiteiten[[#Headers],[Bijdrage in natura (vrijwilligers)]],""))</f>
        <v/>
      </c>
      <c r="AN1410" t="str">
        <f>IF(ISNUMBER(FIND("overige",Methode_Keuze)),"",IF(Tb_Activiteiten[[#This Row],[Afschrijvingskosten]]=1,Tb_Activiteiten[[#Headers],[Afschrijvingskosten]],""))</f>
        <v/>
      </c>
    </row>
    <row r="1411" spans="12:40" x14ac:dyDescent="0.25">
      <c r="L1411" s="71"/>
      <c r="N1411" t="str">
        <f>IFERROR(IF(VLOOKUP(Tb_Activiteiten[[#This Row],[Openstelling]],Tb_Openstelling[],2,0)=1,1,""),"")</f>
        <v/>
      </c>
      <c r="AA1411" t="str">
        <f>IF(ISNUMBER(FIND("arbeid",Methode_Keuze)),"",IF(ISNUMBER(FIND("arbeid",Methode_Keuze)),"",IF(Tb_Activiteiten[[#This Row],[Loonkosten]]=1,Tb_Activiteiten[[#Headers],[Loonkosten]],"")))</f>
        <v/>
      </c>
      <c r="AB1411" t="str">
        <f>IF(ISNUMBER(FIND("arbeid",Methode_Keuze)),"",IF(ISNUMBER(FIND("arbeid",Methode_Keuze)),"",IF(Tb_Activiteiten[[#This Row],[Eigen arbeid]]=1,Tb_Activiteiten[[#Headers],[Eigen arbeid]],"")))</f>
        <v/>
      </c>
      <c r="AC1411" t="str">
        <f>IF(ISNUMBER(FIND("arbeid",Methode_Keuze)),"",IF(ISNUMBER(FIND("arbeid",Methode_Keuze)),"",IF(Tb_Activiteiten[[#This Row],[Projectmedewerker]]=1,Tb_Activiteiten[[#Headers],[Projectmedewerker]],"")))</f>
        <v/>
      </c>
      <c r="AD1411" t="str">
        <f>IF(ISNUMBER(FIND("arbeid",Methode_Keuze)),"",IF(ISNUMBER(FIND("arbeid",Methode_Keuze)),"",IF(Tb_Activiteiten[[#This Row],[Landbouwer]]=1,Tb_Activiteiten[[#Headers],[Landbouwer]],"")))</f>
        <v/>
      </c>
      <c r="AE1411" t="str">
        <f>IF(ISNUMBER(FIND("arbeid",Methode_Keuze)),"",IF(ISNUMBER(FIND("arbeid",Methode_Keuze)),"",IF(Tb_Activiteiten[[#This Row],[Adviseur]]=1,Tb_Activiteiten[[#Headers],[Adviseur]],"")))</f>
        <v/>
      </c>
      <c r="AF1411" t="str">
        <f>IF(ISNUMBER(FIND("arbeid",Methode_Keuze)),"",IF(ISNUMBER(FIND("arbeid",Methode_Keuze)),"",IF(Tb_Activiteiten[[#This Row],[Projectleider/Expert]]=1,Tb_Activiteiten[[#Headers],[Projectleider/Expert]],"")))</f>
        <v/>
      </c>
      <c r="AG1411" t="str">
        <f>IF(ISNUMBER(FIND("arbeid",Methode_Keuze)),"",IF(ISNUMBER(FIND("arbeid",Methode_Keuze)),"",IF(Tb_Activiteiten[[#This Row],[Arbeidskosten]]=1,Tb_Activiteiten[[#Headers],[Arbeidskosten]],"")))</f>
        <v/>
      </c>
      <c r="AH1411" t="str">
        <f>IF(ISNUMBER(FIND("arbeid",Methode_Keuze)),"",IF(ISNUMBER(FIND("arbeid",Methode_Keuze)),"",IF(Tb_Activiteiten[[#This Row],[Arbeidskosten op basis van IKS]]=1,Tb_Activiteiten[[#Headers],[Arbeidskosten op basis van IKS]],"")))</f>
        <v/>
      </c>
      <c r="AI1411" t="str">
        <f>IF(ISNUMBER(FIND("overige",Methode_Keuze)),"",IF(Tb_Activiteiten[[#This Row],[Kosten derden exclusief btw]]=1,Tb_Activiteiten[[#Headers],[Kosten derden exclusief btw]],""))</f>
        <v/>
      </c>
      <c r="AJ1411" t="str">
        <f>IF(ISNUMBER(FIND("overige",Methode_Keuze)),"",IF(Tb_Activiteiten[[#This Row],[Niet verrekenbare btw]]=1,Tb_Activiteiten[[#Headers],[Niet verrekenbare btw]],""))</f>
        <v/>
      </c>
      <c r="AK1411" t="str">
        <f>IF(ISNUMBER(FIND("overige",Methode_Keuze)),"",IF(Tb_Activiteiten[[#This Row],[Grondkosten]]=1,Tb_Activiteiten[[#Headers],[Grondkosten]],""))</f>
        <v/>
      </c>
      <c r="AL1411" t="str">
        <f>IF(ISNUMBER(FIND("overige",Methode_Keuze)),"",IF(Tb_Activiteiten[[#This Row],[Bijdrage in natura (overige)]]=1,Tb_Activiteiten[[#Headers],[Bijdrage in natura (overige)]],""))</f>
        <v/>
      </c>
      <c r="AM1411" t="str">
        <f>IF(ISNUMBER(FIND("overige",Methode_Keuze)),"",IF(Tb_Activiteiten[[#This Row],[Bijdrage in natura (vrijwilligers)]]=1,Tb_Activiteiten[[#Headers],[Bijdrage in natura (vrijwilligers)]],""))</f>
        <v/>
      </c>
      <c r="AN1411" t="str">
        <f>IF(ISNUMBER(FIND("overige",Methode_Keuze)),"",IF(Tb_Activiteiten[[#This Row],[Afschrijvingskosten]]=1,Tb_Activiteiten[[#Headers],[Afschrijvingskosten]],""))</f>
        <v/>
      </c>
    </row>
    <row r="1412" spans="12:40" x14ac:dyDescent="0.25">
      <c r="L1412" s="71"/>
      <c r="N1412" t="str">
        <f>IFERROR(IF(VLOOKUP(Tb_Activiteiten[[#This Row],[Openstelling]],Tb_Openstelling[],2,0)=1,1,""),"")</f>
        <v/>
      </c>
      <c r="AA1412" t="str">
        <f>IF(ISNUMBER(FIND("arbeid",Methode_Keuze)),"",IF(ISNUMBER(FIND("arbeid",Methode_Keuze)),"",IF(Tb_Activiteiten[[#This Row],[Loonkosten]]=1,Tb_Activiteiten[[#Headers],[Loonkosten]],"")))</f>
        <v/>
      </c>
      <c r="AB1412" t="str">
        <f>IF(ISNUMBER(FIND("arbeid",Methode_Keuze)),"",IF(ISNUMBER(FIND("arbeid",Methode_Keuze)),"",IF(Tb_Activiteiten[[#This Row],[Eigen arbeid]]=1,Tb_Activiteiten[[#Headers],[Eigen arbeid]],"")))</f>
        <v/>
      </c>
      <c r="AC1412" t="str">
        <f>IF(ISNUMBER(FIND("arbeid",Methode_Keuze)),"",IF(ISNUMBER(FIND("arbeid",Methode_Keuze)),"",IF(Tb_Activiteiten[[#This Row],[Projectmedewerker]]=1,Tb_Activiteiten[[#Headers],[Projectmedewerker]],"")))</f>
        <v/>
      </c>
      <c r="AD1412" t="str">
        <f>IF(ISNUMBER(FIND("arbeid",Methode_Keuze)),"",IF(ISNUMBER(FIND("arbeid",Methode_Keuze)),"",IF(Tb_Activiteiten[[#This Row],[Landbouwer]]=1,Tb_Activiteiten[[#Headers],[Landbouwer]],"")))</f>
        <v/>
      </c>
      <c r="AE1412" t="str">
        <f>IF(ISNUMBER(FIND("arbeid",Methode_Keuze)),"",IF(ISNUMBER(FIND("arbeid",Methode_Keuze)),"",IF(Tb_Activiteiten[[#This Row],[Adviseur]]=1,Tb_Activiteiten[[#Headers],[Adviseur]],"")))</f>
        <v/>
      </c>
      <c r="AF1412" t="str">
        <f>IF(ISNUMBER(FIND("arbeid",Methode_Keuze)),"",IF(ISNUMBER(FIND("arbeid",Methode_Keuze)),"",IF(Tb_Activiteiten[[#This Row],[Projectleider/Expert]]=1,Tb_Activiteiten[[#Headers],[Projectleider/Expert]],"")))</f>
        <v/>
      </c>
      <c r="AG1412" t="str">
        <f>IF(ISNUMBER(FIND("arbeid",Methode_Keuze)),"",IF(ISNUMBER(FIND("arbeid",Methode_Keuze)),"",IF(Tb_Activiteiten[[#This Row],[Arbeidskosten]]=1,Tb_Activiteiten[[#Headers],[Arbeidskosten]],"")))</f>
        <v/>
      </c>
      <c r="AH1412" t="str">
        <f>IF(ISNUMBER(FIND("arbeid",Methode_Keuze)),"",IF(ISNUMBER(FIND("arbeid",Methode_Keuze)),"",IF(Tb_Activiteiten[[#This Row],[Arbeidskosten op basis van IKS]]=1,Tb_Activiteiten[[#Headers],[Arbeidskosten op basis van IKS]],"")))</f>
        <v/>
      </c>
      <c r="AI1412" t="str">
        <f>IF(ISNUMBER(FIND("overige",Methode_Keuze)),"",IF(Tb_Activiteiten[[#This Row],[Kosten derden exclusief btw]]=1,Tb_Activiteiten[[#Headers],[Kosten derden exclusief btw]],""))</f>
        <v/>
      </c>
      <c r="AJ1412" t="str">
        <f>IF(ISNUMBER(FIND("overige",Methode_Keuze)),"",IF(Tb_Activiteiten[[#This Row],[Niet verrekenbare btw]]=1,Tb_Activiteiten[[#Headers],[Niet verrekenbare btw]],""))</f>
        <v/>
      </c>
      <c r="AK1412" t="str">
        <f>IF(ISNUMBER(FIND("overige",Methode_Keuze)),"",IF(Tb_Activiteiten[[#This Row],[Grondkosten]]=1,Tb_Activiteiten[[#Headers],[Grondkosten]],""))</f>
        <v/>
      </c>
      <c r="AL1412" t="str">
        <f>IF(ISNUMBER(FIND("overige",Methode_Keuze)),"",IF(Tb_Activiteiten[[#This Row],[Bijdrage in natura (overige)]]=1,Tb_Activiteiten[[#Headers],[Bijdrage in natura (overige)]],""))</f>
        <v/>
      </c>
      <c r="AM1412" t="str">
        <f>IF(ISNUMBER(FIND("overige",Methode_Keuze)),"",IF(Tb_Activiteiten[[#This Row],[Bijdrage in natura (vrijwilligers)]]=1,Tb_Activiteiten[[#Headers],[Bijdrage in natura (vrijwilligers)]],""))</f>
        <v/>
      </c>
      <c r="AN1412" t="str">
        <f>IF(ISNUMBER(FIND("overige",Methode_Keuze)),"",IF(Tb_Activiteiten[[#This Row],[Afschrijvingskosten]]=1,Tb_Activiteiten[[#Headers],[Afschrijvingskosten]],""))</f>
        <v/>
      </c>
    </row>
    <row r="1413" spans="12:40" x14ac:dyDescent="0.25">
      <c r="L1413" s="71"/>
      <c r="N1413" t="str">
        <f>IFERROR(IF(VLOOKUP(Tb_Activiteiten[[#This Row],[Openstelling]],Tb_Openstelling[],2,0)=1,1,""),"")</f>
        <v/>
      </c>
      <c r="AA1413" t="str">
        <f>IF(ISNUMBER(FIND("arbeid",Methode_Keuze)),"",IF(ISNUMBER(FIND("arbeid",Methode_Keuze)),"",IF(Tb_Activiteiten[[#This Row],[Loonkosten]]=1,Tb_Activiteiten[[#Headers],[Loonkosten]],"")))</f>
        <v/>
      </c>
      <c r="AB1413" t="str">
        <f>IF(ISNUMBER(FIND("arbeid",Methode_Keuze)),"",IF(ISNUMBER(FIND("arbeid",Methode_Keuze)),"",IF(Tb_Activiteiten[[#This Row],[Eigen arbeid]]=1,Tb_Activiteiten[[#Headers],[Eigen arbeid]],"")))</f>
        <v/>
      </c>
      <c r="AC1413" t="str">
        <f>IF(ISNUMBER(FIND("arbeid",Methode_Keuze)),"",IF(ISNUMBER(FIND("arbeid",Methode_Keuze)),"",IF(Tb_Activiteiten[[#This Row],[Projectmedewerker]]=1,Tb_Activiteiten[[#Headers],[Projectmedewerker]],"")))</f>
        <v/>
      </c>
      <c r="AD1413" t="str">
        <f>IF(ISNUMBER(FIND("arbeid",Methode_Keuze)),"",IF(ISNUMBER(FIND("arbeid",Methode_Keuze)),"",IF(Tb_Activiteiten[[#This Row],[Landbouwer]]=1,Tb_Activiteiten[[#Headers],[Landbouwer]],"")))</f>
        <v/>
      </c>
      <c r="AE1413" t="str">
        <f>IF(ISNUMBER(FIND("arbeid",Methode_Keuze)),"",IF(ISNUMBER(FIND("arbeid",Methode_Keuze)),"",IF(Tb_Activiteiten[[#This Row],[Adviseur]]=1,Tb_Activiteiten[[#Headers],[Adviseur]],"")))</f>
        <v/>
      </c>
      <c r="AF1413" t="str">
        <f>IF(ISNUMBER(FIND("arbeid",Methode_Keuze)),"",IF(ISNUMBER(FIND("arbeid",Methode_Keuze)),"",IF(Tb_Activiteiten[[#This Row],[Projectleider/Expert]]=1,Tb_Activiteiten[[#Headers],[Projectleider/Expert]],"")))</f>
        <v/>
      </c>
      <c r="AG1413" t="str">
        <f>IF(ISNUMBER(FIND("arbeid",Methode_Keuze)),"",IF(ISNUMBER(FIND("arbeid",Methode_Keuze)),"",IF(Tb_Activiteiten[[#This Row],[Arbeidskosten]]=1,Tb_Activiteiten[[#Headers],[Arbeidskosten]],"")))</f>
        <v/>
      </c>
      <c r="AH1413" t="str">
        <f>IF(ISNUMBER(FIND("arbeid",Methode_Keuze)),"",IF(ISNUMBER(FIND("arbeid",Methode_Keuze)),"",IF(Tb_Activiteiten[[#This Row],[Arbeidskosten op basis van IKS]]=1,Tb_Activiteiten[[#Headers],[Arbeidskosten op basis van IKS]],"")))</f>
        <v/>
      </c>
      <c r="AI1413" t="str">
        <f>IF(ISNUMBER(FIND("overige",Methode_Keuze)),"",IF(Tb_Activiteiten[[#This Row],[Kosten derden exclusief btw]]=1,Tb_Activiteiten[[#Headers],[Kosten derden exclusief btw]],""))</f>
        <v/>
      </c>
      <c r="AJ1413" t="str">
        <f>IF(ISNUMBER(FIND("overige",Methode_Keuze)),"",IF(Tb_Activiteiten[[#This Row],[Niet verrekenbare btw]]=1,Tb_Activiteiten[[#Headers],[Niet verrekenbare btw]],""))</f>
        <v/>
      </c>
      <c r="AK1413" t="str">
        <f>IF(ISNUMBER(FIND("overige",Methode_Keuze)),"",IF(Tb_Activiteiten[[#This Row],[Grondkosten]]=1,Tb_Activiteiten[[#Headers],[Grondkosten]],""))</f>
        <v/>
      </c>
      <c r="AL1413" t="str">
        <f>IF(ISNUMBER(FIND("overige",Methode_Keuze)),"",IF(Tb_Activiteiten[[#This Row],[Bijdrage in natura (overige)]]=1,Tb_Activiteiten[[#Headers],[Bijdrage in natura (overige)]],""))</f>
        <v/>
      </c>
      <c r="AM1413" t="str">
        <f>IF(ISNUMBER(FIND("overige",Methode_Keuze)),"",IF(Tb_Activiteiten[[#This Row],[Bijdrage in natura (vrijwilligers)]]=1,Tb_Activiteiten[[#Headers],[Bijdrage in natura (vrijwilligers)]],""))</f>
        <v/>
      </c>
      <c r="AN1413" t="str">
        <f>IF(ISNUMBER(FIND("overige",Methode_Keuze)),"",IF(Tb_Activiteiten[[#This Row],[Afschrijvingskosten]]=1,Tb_Activiteiten[[#Headers],[Afschrijvingskosten]],""))</f>
        <v/>
      </c>
    </row>
    <row r="1414" spans="12:40" x14ac:dyDescent="0.25">
      <c r="L1414" s="71"/>
      <c r="N1414" t="str">
        <f>IFERROR(IF(VLOOKUP(Tb_Activiteiten[[#This Row],[Openstelling]],Tb_Openstelling[],2,0)=1,1,""),"")</f>
        <v/>
      </c>
      <c r="AA1414" t="str">
        <f>IF(ISNUMBER(FIND("arbeid",Methode_Keuze)),"",IF(ISNUMBER(FIND("arbeid",Methode_Keuze)),"",IF(Tb_Activiteiten[[#This Row],[Loonkosten]]=1,Tb_Activiteiten[[#Headers],[Loonkosten]],"")))</f>
        <v/>
      </c>
      <c r="AB1414" t="str">
        <f>IF(ISNUMBER(FIND("arbeid",Methode_Keuze)),"",IF(ISNUMBER(FIND("arbeid",Methode_Keuze)),"",IF(Tb_Activiteiten[[#This Row],[Eigen arbeid]]=1,Tb_Activiteiten[[#Headers],[Eigen arbeid]],"")))</f>
        <v/>
      </c>
      <c r="AC1414" t="str">
        <f>IF(ISNUMBER(FIND("arbeid",Methode_Keuze)),"",IF(ISNUMBER(FIND("arbeid",Methode_Keuze)),"",IF(Tb_Activiteiten[[#This Row],[Projectmedewerker]]=1,Tb_Activiteiten[[#Headers],[Projectmedewerker]],"")))</f>
        <v/>
      </c>
      <c r="AD1414" t="str">
        <f>IF(ISNUMBER(FIND("arbeid",Methode_Keuze)),"",IF(ISNUMBER(FIND("arbeid",Methode_Keuze)),"",IF(Tb_Activiteiten[[#This Row],[Landbouwer]]=1,Tb_Activiteiten[[#Headers],[Landbouwer]],"")))</f>
        <v/>
      </c>
      <c r="AE1414" t="str">
        <f>IF(ISNUMBER(FIND("arbeid",Methode_Keuze)),"",IF(ISNUMBER(FIND("arbeid",Methode_Keuze)),"",IF(Tb_Activiteiten[[#This Row],[Adviseur]]=1,Tb_Activiteiten[[#Headers],[Adviseur]],"")))</f>
        <v/>
      </c>
      <c r="AF1414" t="str">
        <f>IF(ISNUMBER(FIND("arbeid",Methode_Keuze)),"",IF(ISNUMBER(FIND("arbeid",Methode_Keuze)),"",IF(Tb_Activiteiten[[#This Row],[Projectleider/Expert]]=1,Tb_Activiteiten[[#Headers],[Projectleider/Expert]],"")))</f>
        <v/>
      </c>
      <c r="AG1414" t="str">
        <f>IF(ISNUMBER(FIND("arbeid",Methode_Keuze)),"",IF(ISNUMBER(FIND("arbeid",Methode_Keuze)),"",IF(Tb_Activiteiten[[#This Row],[Arbeidskosten]]=1,Tb_Activiteiten[[#Headers],[Arbeidskosten]],"")))</f>
        <v/>
      </c>
      <c r="AH1414" t="str">
        <f>IF(ISNUMBER(FIND("arbeid",Methode_Keuze)),"",IF(ISNUMBER(FIND("arbeid",Methode_Keuze)),"",IF(Tb_Activiteiten[[#This Row],[Arbeidskosten op basis van IKS]]=1,Tb_Activiteiten[[#Headers],[Arbeidskosten op basis van IKS]],"")))</f>
        <v/>
      </c>
      <c r="AI1414" t="str">
        <f>IF(ISNUMBER(FIND("overige",Methode_Keuze)),"",IF(Tb_Activiteiten[[#This Row],[Kosten derden exclusief btw]]=1,Tb_Activiteiten[[#Headers],[Kosten derden exclusief btw]],""))</f>
        <v/>
      </c>
      <c r="AJ1414" t="str">
        <f>IF(ISNUMBER(FIND("overige",Methode_Keuze)),"",IF(Tb_Activiteiten[[#This Row],[Niet verrekenbare btw]]=1,Tb_Activiteiten[[#Headers],[Niet verrekenbare btw]],""))</f>
        <v/>
      </c>
      <c r="AK1414" t="str">
        <f>IF(ISNUMBER(FIND("overige",Methode_Keuze)),"",IF(Tb_Activiteiten[[#This Row],[Grondkosten]]=1,Tb_Activiteiten[[#Headers],[Grondkosten]],""))</f>
        <v/>
      </c>
      <c r="AL1414" t="str">
        <f>IF(ISNUMBER(FIND("overige",Methode_Keuze)),"",IF(Tb_Activiteiten[[#This Row],[Bijdrage in natura (overige)]]=1,Tb_Activiteiten[[#Headers],[Bijdrage in natura (overige)]],""))</f>
        <v/>
      </c>
      <c r="AM1414" t="str">
        <f>IF(ISNUMBER(FIND("overige",Methode_Keuze)),"",IF(Tb_Activiteiten[[#This Row],[Bijdrage in natura (vrijwilligers)]]=1,Tb_Activiteiten[[#Headers],[Bijdrage in natura (vrijwilligers)]],""))</f>
        <v/>
      </c>
      <c r="AN1414" t="str">
        <f>IF(ISNUMBER(FIND("overige",Methode_Keuze)),"",IF(Tb_Activiteiten[[#This Row],[Afschrijvingskosten]]=1,Tb_Activiteiten[[#Headers],[Afschrijvingskosten]],""))</f>
        <v/>
      </c>
    </row>
    <row r="1415" spans="12:40" x14ac:dyDescent="0.25">
      <c r="L1415" s="71"/>
      <c r="N1415" t="str">
        <f>IFERROR(IF(VLOOKUP(Tb_Activiteiten[[#This Row],[Openstelling]],Tb_Openstelling[],2,0)=1,1,""),"")</f>
        <v/>
      </c>
      <c r="AA1415" t="str">
        <f>IF(ISNUMBER(FIND("arbeid",Methode_Keuze)),"",IF(ISNUMBER(FIND("arbeid",Methode_Keuze)),"",IF(Tb_Activiteiten[[#This Row],[Loonkosten]]=1,Tb_Activiteiten[[#Headers],[Loonkosten]],"")))</f>
        <v/>
      </c>
      <c r="AB1415" t="str">
        <f>IF(ISNUMBER(FIND("arbeid",Methode_Keuze)),"",IF(ISNUMBER(FIND("arbeid",Methode_Keuze)),"",IF(Tb_Activiteiten[[#This Row],[Eigen arbeid]]=1,Tb_Activiteiten[[#Headers],[Eigen arbeid]],"")))</f>
        <v/>
      </c>
      <c r="AC1415" t="str">
        <f>IF(ISNUMBER(FIND("arbeid",Methode_Keuze)),"",IF(ISNUMBER(FIND("arbeid",Methode_Keuze)),"",IF(Tb_Activiteiten[[#This Row],[Projectmedewerker]]=1,Tb_Activiteiten[[#Headers],[Projectmedewerker]],"")))</f>
        <v/>
      </c>
      <c r="AD1415" t="str">
        <f>IF(ISNUMBER(FIND("arbeid",Methode_Keuze)),"",IF(ISNUMBER(FIND("arbeid",Methode_Keuze)),"",IF(Tb_Activiteiten[[#This Row],[Landbouwer]]=1,Tb_Activiteiten[[#Headers],[Landbouwer]],"")))</f>
        <v/>
      </c>
      <c r="AE1415" t="str">
        <f>IF(ISNUMBER(FIND("arbeid",Methode_Keuze)),"",IF(ISNUMBER(FIND("arbeid",Methode_Keuze)),"",IF(Tb_Activiteiten[[#This Row],[Adviseur]]=1,Tb_Activiteiten[[#Headers],[Adviseur]],"")))</f>
        <v/>
      </c>
      <c r="AF1415" t="str">
        <f>IF(ISNUMBER(FIND("arbeid",Methode_Keuze)),"",IF(ISNUMBER(FIND("arbeid",Methode_Keuze)),"",IF(Tb_Activiteiten[[#This Row],[Projectleider/Expert]]=1,Tb_Activiteiten[[#Headers],[Projectleider/Expert]],"")))</f>
        <v/>
      </c>
      <c r="AG1415" t="str">
        <f>IF(ISNUMBER(FIND("arbeid",Methode_Keuze)),"",IF(ISNUMBER(FIND("arbeid",Methode_Keuze)),"",IF(Tb_Activiteiten[[#This Row],[Arbeidskosten]]=1,Tb_Activiteiten[[#Headers],[Arbeidskosten]],"")))</f>
        <v/>
      </c>
      <c r="AH1415" t="str">
        <f>IF(ISNUMBER(FIND("arbeid",Methode_Keuze)),"",IF(ISNUMBER(FIND("arbeid",Methode_Keuze)),"",IF(Tb_Activiteiten[[#This Row],[Arbeidskosten op basis van IKS]]=1,Tb_Activiteiten[[#Headers],[Arbeidskosten op basis van IKS]],"")))</f>
        <v/>
      </c>
      <c r="AI1415" t="str">
        <f>IF(ISNUMBER(FIND("overige",Methode_Keuze)),"",IF(Tb_Activiteiten[[#This Row],[Kosten derden exclusief btw]]=1,Tb_Activiteiten[[#Headers],[Kosten derden exclusief btw]],""))</f>
        <v/>
      </c>
      <c r="AJ1415" t="str">
        <f>IF(ISNUMBER(FIND("overige",Methode_Keuze)),"",IF(Tb_Activiteiten[[#This Row],[Niet verrekenbare btw]]=1,Tb_Activiteiten[[#Headers],[Niet verrekenbare btw]],""))</f>
        <v/>
      </c>
      <c r="AK1415" t="str">
        <f>IF(ISNUMBER(FIND("overige",Methode_Keuze)),"",IF(Tb_Activiteiten[[#This Row],[Grondkosten]]=1,Tb_Activiteiten[[#Headers],[Grondkosten]],""))</f>
        <v/>
      </c>
      <c r="AL1415" t="str">
        <f>IF(ISNUMBER(FIND("overige",Methode_Keuze)),"",IF(Tb_Activiteiten[[#This Row],[Bijdrage in natura (overige)]]=1,Tb_Activiteiten[[#Headers],[Bijdrage in natura (overige)]],""))</f>
        <v/>
      </c>
      <c r="AM1415" t="str">
        <f>IF(ISNUMBER(FIND("overige",Methode_Keuze)),"",IF(Tb_Activiteiten[[#This Row],[Bijdrage in natura (vrijwilligers)]]=1,Tb_Activiteiten[[#Headers],[Bijdrage in natura (vrijwilligers)]],""))</f>
        <v/>
      </c>
      <c r="AN1415" t="str">
        <f>IF(ISNUMBER(FIND("overige",Methode_Keuze)),"",IF(Tb_Activiteiten[[#This Row],[Afschrijvingskosten]]=1,Tb_Activiteiten[[#Headers],[Afschrijvingskosten]],""))</f>
        <v/>
      </c>
    </row>
    <row r="1416" spans="12:40" x14ac:dyDescent="0.25">
      <c r="L1416" s="71"/>
      <c r="N1416" t="str">
        <f>IFERROR(IF(VLOOKUP(Tb_Activiteiten[[#This Row],[Openstelling]],Tb_Openstelling[],2,0)=1,1,""),"")</f>
        <v/>
      </c>
      <c r="AA1416" t="str">
        <f>IF(ISNUMBER(FIND("arbeid",Methode_Keuze)),"",IF(ISNUMBER(FIND("arbeid",Methode_Keuze)),"",IF(Tb_Activiteiten[[#This Row],[Loonkosten]]=1,Tb_Activiteiten[[#Headers],[Loonkosten]],"")))</f>
        <v/>
      </c>
      <c r="AB1416" t="str">
        <f>IF(ISNUMBER(FIND("arbeid",Methode_Keuze)),"",IF(ISNUMBER(FIND("arbeid",Methode_Keuze)),"",IF(Tb_Activiteiten[[#This Row],[Eigen arbeid]]=1,Tb_Activiteiten[[#Headers],[Eigen arbeid]],"")))</f>
        <v/>
      </c>
      <c r="AC1416" t="str">
        <f>IF(ISNUMBER(FIND("arbeid",Methode_Keuze)),"",IF(ISNUMBER(FIND("arbeid",Methode_Keuze)),"",IF(Tb_Activiteiten[[#This Row],[Projectmedewerker]]=1,Tb_Activiteiten[[#Headers],[Projectmedewerker]],"")))</f>
        <v/>
      </c>
      <c r="AD1416" t="str">
        <f>IF(ISNUMBER(FIND("arbeid",Methode_Keuze)),"",IF(ISNUMBER(FIND("arbeid",Methode_Keuze)),"",IF(Tb_Activiteiten[[#This Row],[Landbouwer]]=1,Tb_Activiteiten[[#Headers],[Landbouwer]],"")))</f>
        <v/>
      </c>
      <c r="AE1416" t="str">
        <f>IF(ISNUMBER(FIND("arbeid",Methode_Keuze)),"",IF(ISNUMBER(FIND("arbeid",Methode_Keuze)),"",IF(Tb_Activiteiten[[#This Row],[Adviseur]]=1,Tb_Activiteiten[[#Headers],[Adviseur]],"")))</f>
        <v/>
      </c>
      <c r="AF1416" t="str">
        <f>IF(ISNUMBER(FIND("arbeid",Methode_Keuze)),"",IF(ISNUMBER(FIND("arbeid",Methode_Keuze)),"",IF(Tb_Activiteiten[[#This Row],[Projectleider/Expert]]=1,Tb_Activiteiten[[#Headers],[Projectleider/Expert]],"")))</f>
        <v/>
      </c>
      <c r="AG1416" t="str">
        <f>IF(ISNUMBER(FIND("arbeid",Methode_Keuze)),"",IF(ISNUMBER(FIND("arbeid",Methode_Keuze)),"",IF(Tb_Activiteiten[[#This Row],[Arbeidskosten]]=1,Tb_Activiteiten[[#Headers],[Arbeidskosten]],"")))</f>
        <v/>
      </c>
      <c r="AH1416" t="str">
        <f>IF(ISNUMBER(FIND("arbeid",Methode_Keuze)),"",IF(ISNUMBER(FIND("arbeid",Methode_Keuze)),"",IF(Tb_Activiteiten[[#This Row],[Arbeidskosten op basis van IKS]]=1,Tb_Activiteiten[[#Headers],[Arbeidskosten op basis van IKS]],"")))</f>
        <v/>
      </c>
      <c r="AI1416" t="str">
        <f>IF(ISNUMBER(FIND("overige",Methode_Keuze)),"",IF(Tb_Activiteiten[[#This Row],[Kosten derden exclusief btw]]=1,Tb_Activiteiten[[#Headers],[Kosten derden exclusief btw]],""))</f>
        <v/>
      </c>
      <c r="AJ1416" t="str">
        <f>IF(ISNUMBER(FIND("overige",Methode_Keuze)),"",IF(Tb_Activiteiten[[#This Row],[Niet verrekenbare btw]]=1,Tb_Activiteiten[[#Headers],[Niet verrekenbare btw]],""))</f>
        <v/>
      </c>
      <c r="AK1416" t="str">
        <f>IF(ISNUMBER(FIND("overige",Methode_Keuze)),"",IF(Tb_Activiteiten[[#This Row],[Grondkosten]]=1,Tb_Activiteiten[[#Headers],[Grondkosten]],""))</f>
        <v/>
      </c>
      <c r="AL1416" t="str">
        <f>IF(ISNUMBER(FIND("overige",Methode_Keuze)),"",IF(Tb_Activiteiten[[#This Row],[Bijdrage in natura (overige)]]=1,Tb_Activiteiten[[#Headers],[Bijdrage in natura (overige)]],""))</f>
        <v/>
      </c>
      <c r="AM1416" t="str">
        <f>IF(ISNUMBER(FIND("overige",Methode_Keuze)),"",IF(Tb_Activiteiten[[#This Row],[Bijdrage in natura (vrijwilligers)]]=1,Tb_Activiteiten[[#Headers],[Bijdrage in natura (vrijwilligers)]],""))</f>
        <v/>
      </c>
      <c r="AN1416" t="str">
        <f>IF(ISNUMBER(FIND("overige",Methode_Keuze)),"",IF(Tb_Activiteiten[[#This Row],[Afschrijvingskosten]]=1,Tb_Activiteiten[[#Headers],[Afschrijvingskosten]],""))</f>
        <v/>
      </c>
    </row>
    <row r="1417" spans="12:40" x14ac:dyDescent="0.25">
      <c r="L1417" s="71"/>
      <c r="N1417" t="str">
        <f>IFERROR(IF(VLOOKUP(Tb_Activiteiten[[#This Row],[Openstelling]],Tb_Openstelling[],2,0)=1,1,""),"")</f>
        <v/>
      </c>
      <c r="AA1417" t="str">
        <f>IF(ISNUMBER(FIND("arbeid",Methode_Keuze)),"",IF(ISNUMBER(FIND("arbeid",Methode_Keuze)),"",IF(Tb_Activiteiten[[#This Row],[Loonkosten]]=1,Tb_Activiteiten[[#Headers],[Loonkosten]],"")))</f>
        <v/>
      </c>
      <c r="AB1417" t="str">
        <f>IF(ISNUMBER(FIND("arbeid",Methode_Keuze)),"",IF(ISNUMBER(FIND("arbeid",Methode_Keuze)),"",IF(Tb_Activiteiten[[#This Row],[Eigen arbeid]]=1,Tb_Activiteiten[[#Headers],[Eigen arbeid]],"")))</f>
        <v/>
      </c>
      <c r="AC1417" t="str">
        <f>IF(ISNUMBER(FIND("arbeid",Methode_Keuze)),"",IF(ISNUMBER(FIND("arbeid",Methode_Keuze)),"",IF(Tb_Activiteiten[[#This Row],[Projectmedewerker]]=1,Tb_Activiteiten[[#Headers],[Projectmedewerker]],"")))</f>
        <v/>
      </c>
      <c r="AD1417" t="str">
        <f>IF(ISNUMBER(FIND("arbeid",Methode_Keuze)),"",IF(ISNUMBER(FIND("arbeid",Methode_Keuze)),"",IF(Tb_Activiteiten[[#This Row],[Landbouwer]]=1,Tb_Activiteiten[[#Headers],[Landbouwer]],"")))</f>
        <v/>
      </c>
      <c r="AE1417" t="str">
        <f>IF(ISNUMBER(FIND("arbeid",Methode_Keuze)),"",IF(ISNUMBER(FIND("arbeid",Methode_Keuze)),"",IF(Tb_Activiteiten[[#This Row],[Adviseur]]=1,Tb_Activiteiten[[#Headers],[Adviseur]],"")))</f>
        <v/>
      </c>
      <c r="AF1417" t="str">
        <f>IF(ISNUMBER(FIND("arbeid",Methode_Keuze)),"",IF(ISNUMBER(FIND("arbeid",Methode_Keuze)),"",IF(Tb_Activiteiten[[#This Row],[Projectleider/Expert]]=1,Tb_Activiteiten[[#Headers],[Projectleider/Expert]],"")))</f>
        <v/>
      </c>
      <c r="AG1417" t="str">
        <f>IF(ISNUMBER(FIND("arbeid",Methode_Keuze)),"",IF(ISNUMBER(FIND("arbeid",Methode_Keuze)),"",IF(Tb_Activiteiten[[#This Row],[Arbeidskosten]]=1,Tb_Activiteiten[[#Headers],[Arbeidskosten]],"")))</f>
        <v/>
      </c>
      <c r="AH1417" t="str">
        <f>IF(ISNUMBER(FIND("arbeid",Methode_Keuze)),"",IF(ISNUMBER(FIND("arbeid",Methode_Keuze)),"",IF(Tb_Activiteiten[[#This Row],[Arbeidskosten op basis van IKS]]=1,Tb_Activiteiten[[#Headers],[Arbeidskosten op basis van IKS]],"")))</f>
        <v/>
      </c>
      <c r="AI1417" t="str">
        <f>IF(ISNUMBER(FIND("overige",Methode_Keuze)),"",IF(Tb_Activiteiten[[#This Row],[Kosten derden exclusief btw]]=1,Tb_Activiteiten[[#Headers],[Kosten derden exclusief btw]],""))</f>
        <v/>
      </c>
      <c r="AJ1417" t="str">
        <f>IF(ISNUMBER(FIND("overige",Methode_Keuze)),"",IF(Tb_Activiteiten[[#This Row],[Niet verrekenbare btw]]=1,Tb_Activiteiten[[#Headers],[Niet verrekenbare btw]],""))</f>
        <v/>
      </c>
      <c r="AK1417" t="str">
        <f>IF(ISNUMBER(FIND("overige",Methode_Keuze)),"",IF(Tb_Activiteiten[[#This Row],[Grondkosten]]=1,Tb_Activiteiten[[#Headers],[Grondkosten]],""))</f>
        <v/>
      </c>
      <c r="AL1417" t="str">
        <f>IF(ISNUMBER(FIND("overige",Methode_Keuze)),"",IF(Tb_Activiteiten[[#This Row],[Bijdrage in natura (overige)]]=1,Tb_Activiteiten[[#Headers],[Bijdrage in natura (overige)]],""))</f>
        <v/>
      </c>
      <c r="AM1417" t="str">
        <f>IF(ISNUMBER(FIND("overige",Methode_Keuze)),"",IF(Tb_Activiteiten[[#This Row],[Bijdrage in natura (vrijwilligers)]]=1,Tb_Activiteiten[[#Headers],[Bijdrage in natura (vrijwilligers)]],""))</f>
        <v/>
      </c>
      <c r="AN1417" t="str">
        <f>IF(ISNUMBER(FIND("overige",Methode_Keuze)),"",IF(Tb_Activiteiten[[#This Row],[Afschrijvingskosten]]=1,Tb_Activiteiten[[#Headers],[Afschrijvingskosten]],""))</f>
        <v/>
      </c>
    </row>
    <row r="1418" spans="12:40" x14ac:dyDescent="0.25">
      <c r="L1418" s="71"/>
      <c r="N1418" t="str">
        <f>IFERROR(IF(VLOOKUP(Tb_Activiteiten[[#This Row],[Openstelling]],Tb_Openstelling[],2,0)=1,1,""),"")</f>
        <v/>
      </c>
      <c r="AA1418" t="str">
        <f>IF(ISNUMBER(FIND("arbeid",Methode_Keuze)),"",IF(ISNUMBER(FIND("arbeid",Methode_Keuze)),"",IF(Tb_Activiteiten[[#This Row],[Loonkosten]]=1,Tb_Activiteiten[[#Headers],[Loonkosten]],"")))</f>
        <v/>
      </c>
      <c r="AB1418" t="str">
        <f>IF(ISNUMBER(FIND("arbeid",Methode_Keuze)),"",IF(ISNUMBER(FIND("arbeid",Methode_Keuze)),"",IF(Tb_Activiteiten[[#This Row],[Eigen arbeid]]=1,Tb_Activiteiten[[#Headers],[Eigen arbeid]],"")))</f>
        <v/>
      </c>
      <c r="AC1418" t="str">
        <f>IF(ISNUMBER(FIND("arbeid",Methode_Keuze)),"",IF(ISNUMBER(FIND("arbeid",Methode_Keuze)),"",IF(Tb_Activiteiten[[#This Row],[Projectmedewerker]]=1,Tb_Activiteiten[[#Headers],[Projectmedewerker]],"")))</f>
        <v/>
      </c>
      <c r="AD1418" t="str">
        <f>IF(ISNUMBER(FIND("arbeid",Methode_Keuze)),"",IF(ISNUMBER(FIND("arbeid",Methode_Keuze)),"",IF(Tb_Activiteiten[[#This Row],[Landbouwer]]=1,Tb_Activiteiten[[#Headers],[Landbouwer]],"")))</f>
        <v/>
      </c>
      <c r="AE1418" t="str">
        <f>IF(ISNUMBER(FIND("arbeid",Methode_Keuze)),"",IF(ISNUMBER(FIND("arbeid",Methode_Keuze)),"",IF(Tb_Activiteiten[[#This Row],[Adviseur]]=1,Tb_Activiteiten[[#Headers],[Adviseur]],"")))</f>
        <v/>
      </c>
      <c r="AF1418" t="str">
        <f>IF(ISNUMBER(FIND("arbeid",Methode_Keuze)),"",IF(ISNUMBER(FIND("arbeid",Methode_Keuze)),"",IF(Tb_Activiteiten[[#This Row],[Projectleider/Expert]]=1,Tb_Activiteiten[[#Headers],[Projectleider/Expert]],"")))</f>
        <v/>
      </c>
      <c r="AG1418" t="str">
        <f>IF(ISNUMBER(FIND("arbeid",Methode_Keuze)),"",IF(ISNUMBER(FIND("arbeid",Methode_Keuze)),"",IF(Tb_Activiteiten[[#This Row],[Arbeidskosten]]=1,Tb_Activiteiten[[#Headers],[Arbeidskosten]],"")))</f>
        <v/>
      </c>
      <c r="AH1418" t="str">
        <f>IF(ISNUMBER(FIND("arbeid",Methode_Keuze)),"",IF(ISNUMBER(FIND("arbeid",Methode_Keuze)),"",IF(Tb_Activiteiten[[#This Row],[Arbeidskosten op basis van IKS]]=1,Tb_Activiteiten[[#Headers],[Arbeidskosten op basis van IKS]],"")))</f>
        <v/>
      </c>
      <c r="AI1418" t="str">
        <f>IF(ISNUMBER(FIND("overige",Methode_Keuze)),"",IF(Tb_Activiteiten[[#This Row],[Kosten derden exclusief btw]]=1,Tb_Activiteiten[[#Headers],[Kosten derden exclusief btw]],""))</f>
        <v/>
      </c>
      <c r="AJ1418" t="str">
        <f>IF(ISNUMBER(FIND("overige",Methode_Keuze)),"",IF(Tb_Activiteiten[[#This Row],[Niet verrekenbare btw]]=1,Tb_Activiteiten[[#Headers],[Niet verrekenbare btw]],""))</f>
        <v/>
      </c>
      <c r="AK1418" t="str">
        <f>IF(ISNUMBER(FIND("overige",Methode_Keuze)),"",IF(Tb_Activiteiten[[#This Row],[Grondkosten]]=1,Tb_Activiteiten[[#Headers],[Grondkosten]],""))</f>
        <v/>
      </c>
      <c r="AL1418" t="str">
        <f>IF(ISNUMBER(FIND("overige",Methode_Keuze)),"",IF(Tb_Activiteiten[[#This Row],[Bijdrage in natura (overige)]]=1,Tb_Activiteiten[[#Headers],[Bijdrage in natura (overige)]],""))</f>
        <v/>
      </c>
      <c r="AM1418" t="str">
        <f>IF(ISNUMBER(FIND("overige",Methode_Keuze)),"",IF(Tb_Activiteiten[[#This Row],[Bijdrage in natura (vrijwilligers)]]=1,Tb_Activiteiten[[#Headers],[Bijdrage in natura (vrijwilligers)]],""))</f>
        <v/>
      </c>
      <c r="AN1418" t="str">
        <f>IF(ISNUMBER(FIND("overige",Methode_Keuze)),"",IF(Tb_Activiteiten[[#This Row],[Afschrijvingskosten]]=1,Tb_Activiteiten[[#Headers],[Afschrijvingskosten]],""))</f>
        <v/>
      </c>
    </row>
    <row r="1419" spans="12:40" x14ac:dyDescent="0.25">
      <c r="L1419" s="71"/>
      <c r="N1419" t="str">
        <f>IFERROR(IF(VLOOKUP(Tb_Activiteiten[[#This Row],[Openstelling]],Tb_Openstelling[],2,0)=1,1,""),"")</f>
        <v/>
      </c>
      <c r="AA1419" t="str">
        <f>IF(ISNUMBER(FIND("arbeid",Methode_Keuze)),"",IF(ISNUMBER(FIND("arbeid",Methode_Keuze)),"",IF(Tb_Activiteiten[[#This Row],[Loonkosten]]=1,Tb_Activiteiten[[#Headers],[Loonkosten]],"")))</f>
        <v/>
      </c>
      <c r="AB1419" t="str">
        <f>IF(ISNUMBER(FIND("arbeid",Methode_Keuze)),"",IF(ISNUMBER(FIND("arbeid",Methode_Keuze)),"",IF(Tb_Activiteiten[[#This Row],[Eigen arbeid]]=1,Tb_Activiteiten[[#Headers],[Eigen arbeid]],"")))</f>
        <v/>
      </c>
      <c r="AC1419" t="str">
        <f>IF(ISNUMBER(FIND("arbeid",Methode_Keuze)),"",IF(ISNUMBER(FIND("arbeid",Methode_Keuze)),"",IF(Tb_Activiteiten[[#This Row],[Projectmedewerker]]=1,Tb_Activiteiten[[#Headers],[Projectmedewerker]],"")))</f>
        <v/>
      </c>
      <c r="AD1419" t="str">
        <f>IF(ISNUMBER(FIND("arbeid",Methode_Keuze)),"",IF(ISNUMBER(FIND("arbeid",Methode_Keuze)),"",IF(Tb_Activiteiten[[#This Row],[Landbouwer]]=1,Tb_Activiteiten[[#Headers],[Landbouwer]],"")))</f>
        <v/>
      </c>
      <c r="AE1419" t="str">
        <f>IF(ISNUMBER(FIND("arbeid",Methode_Keuze)),"",IF(ISNUMBER(FIND("arbeid",Methode_Keuze)),"",IF(Tb_Activiteiten[[#This Row],[Adviseur]]=1,Tb_Activiteiten[[#Headers],[Adviseur]],"")))</f>
        <v/>
      </c>
      <c r="AF1419" t="str">
        <f>IF(ISNUMBER(FIND("arbeid",Methode_Keuze)),"",IF(ISNUMBER(FIND("arbeid",Methode_Keuze)),"",IF(Tb_Activiteiten[[#This Row],[Projectleider/Expert]]=1,Tb_Activiteiten[[#Headers],[Projectleider/Expert]],"")))</f>
        <v/>
      </c>
      <c r="AG1419" t="str">
        <f>IF(ISNUMBER(FIND("arbeid",Methode_Keuze)),"",IF(ISNUMBER(FIND("arbeid",Methode_Keuze)),"",IF(Tb_Activiteiten[[#This Row],[Arbeidskosten]]=1,Tb_Activiteiten[[#Headers],[Arbeidskosten]],"")))</f>
        <v/>
      </c>
      <c r="AH1419" t="str">
        <f>IF(ISNUMBER(FIND("arbeid",Methode_Keuze)),"",IF(ISNUMBER(FIND("arbeid",Methode_Keuze)),"",IF(Tb_Activiteiten[[#This Row],[Arbeidskosten op basis van IKS]]=1,Tb_Activiteiten[[#Headers],[Arbeidskosten op basis van IKS]],"")))</f>
        <v/>
      </c>
      <c r="AI1419" t="str">
        <f>IF(ISNUMBER(FIND("overige",Methode_Keuze)),"",IF(Tb_Activiteiten[[#This Row],[Kosten derden exclusief btw]]=1,Tb_Activiteiten[[#Headers],[Kosten derden exclusief btw]],""))</f>
        <v/>
      </c>
      <c r="AJ1419" t="str">
        <f>IF(ISNUMBER(FIND("overige",Methode_Keuze)),"",IF(Tb_Activiteiten[[#This Row],[Niet verrekenbare btw]]=1,Tb_Activiteiten[[#Headers],[Niet verrekenbare btw]],""))</f>
        <v/>
      </c>
      <c r="AK1419" t="str">
        <f>IF(ISNUMBER(FIND("overige",Methode_Keuze)),"",IF(Tb_Activiteiten[[#This Row],[Grondkosten]]=1,Tb_Activiteiten[[#Headers],[Grondkosten]],""))</f>
        <v/>
      </c>
      <c r="AL1419" t="str">
        <f>IF(ISNUMBER(FIND("overige",Methode_Keuze)),"",IF(Tb_Activiteiten[[#This Row],[Bijdrage in natura (overige)]]=1,Tb_Activiteiten[[#Headers],[Bijdrage in natura (overige)]],""))</f>
        <v/>
      </c>
      <c r="AM1419" t="str">
        <f>IF(ISNUMBER(FIND("overige",Methode_Keuze)),"",IF(Tb_Activiteiten[[#This Row],[Bijdrage in natura (vrijwilligers)]]=1,Tb_Activiteiten[[#Headers],[Bijdrage in natura (vrijwilligers)]],""))</f>
        <v/>
      </c>
      <c r="AN1419" t="str">
        <f>IF(ISNUMBER(FIND("overige",Methode_Keuze)),"",IF(Tb_Activiteiten[[#This Row],[Afschrijvingskosten]]=1,Tb_Activiteiten[[#Headers],[Afschrijvingskosten]],""))</f>
        <v/>
      </c>
    </row>
    <row r="1420" spans="12:40" x14ac:dyDescent="0.25">
      <c r="L1420" s="71"/>
      <c r="N1420" t="str">
        <f>IFERROR(IF(VLOOKUP(Tb_Activiteiten[[#This Row],[Openstelling]],Tb_Openstelling[],2,0)=1,1,""),"")</f>
        <v/>
      </c>
      <c r="AA1420" t="str">
        <f>IF(ISNUMBER(FIND("arbeid",Methode_Keuze)),"",IF(ISNUMBER(FIND("arbeid",Methode_Keuze)),"",IF(Tb_Activiteiten[[#This Row],[Loonkosten]]=1,Tb_Activiteiten[[#Headers],[Loonkosten]],"")))</f>
        <v/>
      </c>
      <c r="AB1420" t="str">
        <f>IF(ISNUMBER(FIND("arbeid",Methode_Keuze)),"",IF(ISNUMBER(FIND("arbeid",Methode_Keuze)),"",IF(Tb_Activiteiten[[#This Row],[Eigen arbeid]]=1,Tb_Activiteiten[[#Headers],[Eigen arbeid]],"")))</f>
        <v/>
      </c>
      <c r="AC1420" t="str">
        <f>IF(ISNUMBER(FIND("arbeid",Methode_Keuze)),"",IF(ISNUMBER(FIND("arbeid",Methode_Keuze)),"",IF(Tb_Activiteiten[[#This Row],[Projectmedewerker]]=1,Tb_Activiteiten[[#Headers],[Projectmedewerker]],"")))</f>
        <v/>
      </c>
      <c r="AD1420" t="str">
        <f>IF(ISNUMBER(FIND("arbeid",Methode_Keuze)),"",IF(ISNUMBER(FIND("arbeid",Methode_Keuze)),"",IF(Tb_Activiteiten[[#This Row],[Landbouwer]]=1,Tb_Activiteiten[[#Headers],[Landbouwer]],"")))</f>
        <v/>
      </c>
      <c r="AE1420" t="str">
        <f>IF(ISNUMBER(FIND("arbeid",Methode_Keuze)),"",IF(ISNUMBER(FIND("arbeid",Methode_Keuze)),"",IF(Tb_Activiteiten[[#This Row],[Adviseur]]=1,Tb_Activiteiten[[#Headers],[Adviseur]],"")))</f>
        <v/>
      </c>
      <c r="AF1420" t="str">
        <f>IF(ISNUMBER(FIND("arbeid",Methode_Keuze)),"",IF(ISNUMBER(FIND("arbeid",Methode_Keuze)),"",IF(Tb_Activiteiten[[#This Row],[Projectleider/Expert]]=1,Tb_Activiteiten[[#Headers],[Projectleider/Expert]],"")))</f>
        <v/>
      </c>
      <c r="AG1420" t="str">
        <f>IF(ISNUMBER(FIND("arbeid",Methode_Keuze)),"",IF(ISNUMBER(FIND("arbeid",Methode_Keuze)),"",IF(Tb_Activiteiten[[#This Row],[Arbeidskosten]]=1,Tb_Activiteiten[[#Headers],[Arbeidskosten]],"")))</f>
        <v/>
      </c>
      <c r="AH1420" t="str">
        <f>IF(ISNUMBER(FIND("arbeid",Methode_Keuze)),"",IF(ISNUMBER(FIND("arbeid",Methode_Keuze)),"",IF(Tb_Activiteiten[[#This Row],[Arbeidskosten op basis van IKS]]=1,Tb_Activiteiten[[#Headers],[Arbeidskosten op basis van IKS]],"")))</f>
        <v/>
      </c>
      <c r="AI1420" t="str">
        <f>IF(ISNUMBER(FIND("overige",Methode_Keuze)),"",IF(Tb_Activiteiten[[#This Row],[Kosten derden exclusief btw]]=1,Tb_Activiteiten[[#Headers],[Kosten derden exclusief btw]],""))</f>
        <v/>
      </c>
      <c r="AJ1420" t="str">
        <f>IF(ISNUMBER(FIND("overige",Methode_Keuze)),"",IF(Tb_Activiteiten[[#This Row],[Niet verrekenbare btw]]=1,Tb_Activiteiten[[#Headers],[Niet verrekenbare btw]],""))</f>
        <v/>
      </c>
      <c r="AK1420" t="str">
        <f>IF(ISNUMBER(FIND("overige",Methode_Keuze)),"",IF(Tb_Activiteiten[[#This Row],[Grondkosten]]=1,Tb_Activiteiten[[#Headers],[Grondkosten]],""))</f>
        <v/>
      </c>
      <c r="AL1420" t="str">
        <f>IF(ISNUMBER(FIND("overige",Methode_Keuze)),"",IF(Tb_Activiteiten[[#This Row],[Bijdrage in natura (overige)]]=1,Tb_Activiteiten[[#Headers],[Bijdrage in natura (overige)]],""))</f>
        <v/>
      </c>
      <c r="AM1420" t="str">
        <f>IF(ISNUMBER(FIND("overige",Methode_Keuze)),"",IF(Tb_Activiteiten[[#This Row],[Bijdrage in natura (vrijwilligers)]]=1,Tb_Activiteiten[[#Headers],[Bijdrage in natura (vrijwilligers)]],""))</f>
        <v/>
      </c>
      <c r="AN1420" t="str">
        <f>IF(ISNUMBER(FIND("overige",Methode_Keuze)),"",IF(Tb_Activiteiten[[#This Row],[Afschrijvingskosten]]=1,Tb_Activiteiten[[#Headers],[Afschrijvingskosten]],""))</f>
        <v/>
      </c>
    </row>
    <row r="1421" spans="12:40" x14ac:dyDescent="0.25">
      <c r="L1421" s="71"/>
      <c r="N1421" t="str">
        <f>IFERROR(IF(VLOOKUP(Tb_Activiteiten[[#This Row],[Openstelling]],Tb_Openstelling[],2,0)=1,1,""),"")</f>
        <v/>
      </c>
      <c r="AA1421" t="str">
        <f>IF(ISNUMBER(FIND("arbeid",Methode_Keuze)),"",IF(ISNUMBER(FIND("arbeid",Methode_Keuze)),"",IF(Tb_Activiteiten[[#This Row],[Loonkosten]]=1,Tb_Activiteiten[[#Headers],[Loonkosten]],"")))</f>
        <v/>
      </c>
      <c r="AB1421" t="str">
        <f>IF(ISNUMBER(FIND("arbeid",Methode_Keuze)),"",IF(ISNUMBER(FIND("arbeid",Methode_Keuze)),"",IF(Tb_Activiteiten[[#This Row],[Eigen arbeid]]=1,Tb_Activiteiten[[#Headers],[Eigen arbeid]],"")))</f>
        <v/>
      </c>
      <c r="AC1421" t="str">
        <f>IF(ISNUMBER(FIND("arbeid",Methode_Keuze)),"",IF(ISNUMBER(FIND("arbeid",Methode_Keuze)),"",IF(Tb_Activiteiten[[#This Row],[Projectmedewerker]]=1,Tb_Activiteiten[[#Headers],[Projectmedewerker]],"")))</f>
        <v/>
      </c>
      <c r="AD1421" t="str">
        <f>IF(ISNUMBER(FIND("arbeid",Methode_Keuze)),"",IF(ISNUMBER(FIND("arbeid",Methode_Keuze)),"",IF(Tb_Activiteiten[[#This Row],[Landbouwer]]=1,Tb_Activiteiten[[#Headers],[Landbouwer]],"")))</f>
        <v/>
      </c>
      <c r="AE1421" t="str">
        <f>IF(ISNUMBER(FIND("arbeid",Methode_Keuze)),"",IF(ISNUMBER(FIND("arbeid",Methode_Keuze)),"",IF(Tb_Activiteiten[[#This Row],[Adviseur]]=1,Tb_Activiteiten[[#Headers],[Adviseur]],"")))</f>
        <v/>
      </c>
      <c r="AF1421" t="str">
        <f>IF(ISNUMBER(FIND("arbeid",Methode_Keuze)),"",IF(ISNUMBER(FIND("arbeid",Methode_Keuze)),"",IF(Tb_Activiteiten[[#This Row],[Projectleider/Expert]]=1,Tb_Activiteiten[[#Headers],[Projectleider/Expert]],"")))</f>
        <v/>
      </c>
      <c r="AG1421" t="str">
        <f>IF(ISNUMBER(FIND("arbeid",Methode_Keuze)),"",IF(ISNUMBER(FIND("arbeid",Methode_Keuze)),"",IF(Tb_Activiteiten[[#This Row],[Arbeidskosten]]=1,Tb_Activiteiten[[#Headers],[Arbeidskosten]],"")))</f>
        <v/>
      </c>
      <c r="AH1421" t="str">
        <f>IF(ISNUMBER(FIND("arbeid",Methode_Keuze)),"",IF(ISNUMBER(FIND("arbeid",Methode_Keuze)),"",IF(Tb_Activiteiten[[#This Row],[Arbeidskosten op basis van IKS]]=1,Tb_Activiteiten[[#Headers],[Arbeidskosten op basis van IKS]],"")))</f>
        <v/>
      </c>
      <c r="AI1421" t="str">
        <f>IF(ISNUMBER(FIND("overige",Methode_Keuze)),"",IF(Tb_Activiteiten[[#This Row],[Kosten derden exclusief btw]]=1,Tb_Activiteiten[[#Headers],[Kosten derden exclusief btw]],""))</f>
        <v/>
      </c>
      <c r="AJ1421" t="str">
        <f>IF(ISNUMBER(FIND("overige",Methode_Keuze)),"",IF(Tb_Activiteiten[[#This Row],[Niet verrekenbare btw]]=1,Tb_Activiteiten[[#Headers],[Niet verrekenbare btw]],""))</f>
        <v/>
      </c>
      <c r="AK1421" t="str">
        <f>IF(ISNUMBER(FIND("overige",Methode_Keuze)),"",IF(Tb_Activiteiten[[#This Row],[Grondkosten]]=1,Tb_Activiteiten[[#Headers],[Grondkosten]],""))</f>
        <v/>
      </c>
      <c r="AL1421" t="str">
        <f>IF(ISNUMBER(FIND("overige",Methode_Keuze)),"",IF(Tb_Activiteiten[[#This Row],[Bijdrage in natura (overige)]]=1,Tb_Activiteiten[[#Headers],[Bijdrage in natura (overige)]],""))</f>
        <v/>
      </c>
      <c r="AM1421" t="str">
        <f>IF(ISNUMBER(FIND("overige",Methode_Keuze)),"",IF(Tb_Activiteiten[[#This Row],[Bijdrage in natura (vrijwilligers)]]=1,Tb_Activiteiten[[#Headers],[Bijdrage in natura (vrijwilligers)]],""))</f>
        <v/>
      </c>
      <c r="AN1421" t="str">
        <f>IF(ISNUMBER(FIND("overige",Methode_Keuze)),"",IF(Tb_Activiteiten[[#This Row],[Afschrijvingskosten]]=1,Tb_Activiteiten[[#Headers],[Afschrijvingskosten]],""))</f>
        <v/>
      </c>
    </row>
    <row r="1422" spans="12:40" x14ac:dyDescent="0.25">
      <c r="L1422" s="71"/>
      <c r="N1422" t="str">
        <f>IFERROR(IF(VLOOKUP(Tb_Activiteiten[[#This Row],[Openstelling]],Tb_Openstelling[],2,0)=1,1,""),"")</f>
        <v/>
      </c>
      <c r="AA1422" t="str">
        <f>IF(ISNUMBER(FIND("arbeid",Methode_Keuze)),"",IF(ISNUMBER(FIND("arbeid",Methode_Keuze)),"",IF(Tb_Activiteiten[[#This Row],[Loonkosten]]=1,Tb_Activiteiten[[#Headers],[Loonkosten]],"")))</f>
        <v/>
      </c>
      <c r="AB1422" t="str">
        <f>IF(ISNUMBER(FIND("arbeid",Methode_Keuze)),"",IF(ISNUMBER(FIND("arbeid",Methode_Keuze)),"",IF(Tb_Activiteiten[[#This Row],[Eigen arbeid]]=1,Tb_Activiteiten[[#Headers],[Eigen arbeid]],"")))</f>
        <v/>
      </c>
      <c r="AC1422" t="str">
        <f>IF(ISNUMBER(FIND("arbeid",Methode_Keuze)),"",IF(ISNUMBER(FIND("arbeid",Methode_Keuze)),"",IF(Tb_Activiteiten[[#This Row],[Projectmedewerker]]=1,Tb_Activiteiten[[#Headers],[Projectmedewerker]],"")))</f>
        <v/>
      </c>
      <c r="AD1422" t="str">
        <f>IF(ISNUMBER(FIND("arbeid",Methode_Keuze)),"",IF(ISNUMBER(FIND("arbeid",Methode_Keuze)),"",IF(Tb_Activiteiten[[#This Row],[Landbouwer]]=1,Tb_Activiteiten[[#Headers],[Landbouwer]],"")))</f>
        <v/>
      </c>
      <c r="AE1422" t="str">
        <f>IF(ISNUMBER(FIND("arbeid",Methode_Keuze)),"",IF(ISNUMBER(FIND("arbeid",Methode_Keuze)),"",IF(Tb_Activiteiten[[#This Row],[Adviseur]]=1,Tb_Activiteiten[[#Headers],[Adviseur]],"")))</f>
        <v/>
      </c>
      <c r="AF1422" t="str">
        <f>IF(ISNUMBER(FIND("arbeid",Methode_Keuze)),"",IF(ISNUMBER(FIND("arbeid",Methode_Keuze)),"",IF(Tb_Activiteiten[[#This Row],[Projectleider/Expert]]=1,Tb_Activiteiten[[#Headers],[Projectleider/Expert]],"")))</f>
        <v/>
      </c>
      <c r="AG1422" t="str">
        <f>IF(ISNUMBER(FIND("arbeid",Methode_Keuze)),"",IF(ISNUMBER(FIND("arbeid",Methode_Keuze)),"",IF(Tb_Activiteiten[[#This Row],[Arbeidskosten]]=1,Tb_Activiteiten[[#Headers],[Arbeidskosten]],"")))</f>
        <v/>
      </c>
      <c r="AH1422" t="str">
        <f>IF(ISNUMBER(FIND("arbeid",Methode_Keuze)),"",IF(ISNUMBER(FIND("arbeid",Methode_Keuze)),"",IF(Tb_Activiteiten[[#This Row],[Arbeidskosten op basis van IKS]]=1,Tb_Activiteiten[[#Headers],[Arbeidskosten op basis van IKS]],"")))</f>
        <v/>
      </c>
      <c r="AI1422" t="str">
        <f>IF(ISNUMBER(FIND("overige",Methode_Keuze)),"",IF(Tb_Activiteiten[[#This Row],[Kosten derden exclusief btw]]=1,Tb_Activiteiten[[#Headers],[Kosten derden exclusief btw]],""))</f>
        <v/>
      </c>
      <c r="AJ1422" t="str">
        <f>IF(ISNUMBER(FIND("overige",Methode_Keuze)),"",IF(Tb_Activiteiten[[#This Row],[Niet verrekenbare btw]]=1,Tb_Activiteiten[[#Headers],[Niet verrekenbare btw]],""))</f>
        <v/>
      </c>
      <c r="AK1422" t="str">
        <f>IF(ISNUMBER(FIND("overige",Methode_Keuze)),"",IF(Tb_Activiteiten[[#This Row],[Grondkosten]]=1,Tb_Activiteiten[[#Headers],[Grondkosten]],""))</f>
        <v/>
      </c>
      <c r="AL1422" t="str">
        <f>IF(ISNUMBER(FIND("overige",Methode_Keuze)),"",IF(Tb_Activiteiten[[#This Row],[Bijdrage in natura (overige)]]=1,Tb_Activiteiten[[#Headers],[Bijdrage in natura (overige)]],""))</f>
        <v/>
      </c>
      <c r="AM1422" t="str">
        <f>IF(ISNUMBER(FIND("overige",Methode_Keuze)),"",IF(Tb_Activiteiten[[#This Row],[Bijdrage in natura (vrijwilligers)]]=1,Tb_Activiteiten[[#Headers],[Bijdrage in natura (vrijwilligers)]],""))</f>
        <v/>
      </c>
      <c r="AN1422" t="str">
        <f>IF(ISNUMBER(FIND("overige",Methode_Keuze)),"",IF(Tb_Activiteiten[[#This Row],[Afschrijvingskosten]]=1,Tb_Activiteiten[[#Headers],[Afschrijvingskosten]],""))</f>
        <v/>
      </c>
    </row>
    <row r="1423" spans="12:40" x14ac:dyDescent="0.25">
      <c r="L1423" s="71"/>
      <c r="N1423" t="str">
        <f>IFERROR(IF(VLOOKUP(Tb_Activiteiten[[#This Row],[Openstelling]],Tb_Openstelling[],2,0)=1,1,""),"")</f>
        <v/>
      </c>
      <c r="AA1423" t="str">
        <f>IF(ISNUMBER(FIND("arbeid",Methode_Keuze)),"",IF(ISNUMBER(FIND("arbeid",Methode_Keuze)),"",IF(Tb_Activiteiten[[#This Row],[Loonkosten]]=1,Tb_Activiteiten[[#Headers],[Loonkosten]],"")))</f>
        <v/>
      </c>
      <c r="AB1423" t="str">
        <f>IF(ISNUMBER(FIND("arbeid",Methode_Keuze)),"",IF(ISNUMBER(FIND("arbeid",Methode_Keuze)),"",IF(Tb_Activiteiten[[#This Row],[Eigen arbeid]]=1,Tb_Activiteiten[[#Headers],[Eigen arbeid]],"")))</f>
        <v/>
      </c>
      <c r="AC1423" t="str">
        <f>IF(ISNUMBER(FIND("arbeid",Methode_Keuze)),"",IF(ISNUMBER(FIND("arbeid",Methode_Keuze)),"",IF(Tb_Activiteiten[[#This Row],[Projectmedewerker]]=1,Tb_Activiteiten[[#Headers],[Projectmedewerker]],"")))</f>
        <v/>
      </c>
      <c r="AD1423" t="str">
        <f>IF(ISNUMBER(FIND("arbeid",Methode_Keuze)),"",IF(ISNUMBER(FIND("arbeid",Methode_Keuze)),"",IF(Tb_Activiteiten[[#This Row],[Landbouwer]]=1,Tb_Activiteiten[[#Headers],[Landbouwer]],"")))</f>
        <v/>
      </c>
      <c r="AE1423" t="str">
        <f>IF(ISNUMBER(FIND("arbeid",Methode_Keuze)),"",IF(ISNUMBER(FIND("arbeid",Methode_Keuze)),"",IF(Tb_Activiteiten[[#This Row],[Adviseur]]=1,Tb_Activiteiten[[#Headers],[Adviseur]],"")))</f>
        <v/>
      </c>
      <c r="AF1423" t="str">
        <f>IF(ISNUMBER(FIND("arbeid",Methode_Keuze)),"",IF(ISNUMBER(FIND("arbeid",Methode_Keuze)),"",IF(Tb_Activiteiten[[#This Row],[Projectleider/Expert]]=1,Tb_Activiteiten[[#Headers],[Projectleider/Expert]],"")))</f>
        <v/>
      </c>
      <c r="AG1423" t="str">
        <f>IF(ISNUMBER(FIND("arbeid",Methode_Keuze)),"",IF(ISNUMBER(FIND("arbeid",Methode_Keuze)),"",IF(Tb_Activiteiten[[#This Row],[Arbeidskosten]]=1,Tb_Activiteiten[[#Headers],[Arbeidskosten]],"")))</f>
        <v/>
      </c>
      <c r="AH1423" t="str">
        <f>IF(ISNUMBER(FIND("arbeid",Methode_Keuze)),"",IF(ISNUMBER(FIND("arbeid",Methode_Keuze)),"",IF(Tb_Activiteiten[[#This Row],[Arbeidskosten op basis van IKS]]=1,Tb_Activiteiten[[#Headers],[Arbeidskosten op basis van IKS]],"")))</f>
        <v/>
      </c>
      <c r="AI1423" t="str">
        <f>IF(ISNUMBER(FIND("overige",Methode_Keuze)),"",IF(Tb_Activiteiten[[#This Row],[Kosten derden exclusief btw]]=1,Tb_Activiteiten[[#Headers],[Kosten derden exclusief btw]],""))</f>
        <v/>
      </c>
      <c r="AJ1423" t="str">
        <f>IF(ISNUMBER(FIND("overige",Methode_Keuze)),"",IF(Tb_Activiteiten[[#This Row],[Niet verrekenbare btw]]=1,Tb_Activiteiten[[#Headers],[Niet verrekenbare btw]],""))</f>
        <v/>
      </c>
      <c r="AK1423" t="str">
        <f>IF(ISNUMBER(FIND("overige",Methode_Keuze)),"",IF(Tb_Activiteiten[[#This Row],[Grondkosten]]=1,Tb_Activiteiten[[#Headers],[Grondkosten]],""))</f>
        <v/>
      </c>
      <c r="AL1423" t="str">
        <f>IF(ISNUMBER(FIND("overige",Methode_Keuze)),"",IF(Tb_Activiteiten[[#This Row],[Bijdrage in natura (overige)]]=1,Tb_Activiteiten[[#Headers],[Bijdrage in natura (overige)]],""))</f>
        <v/>
      </c>
      <c r="AM1423" t="str">
        <f>IF(ISNUMBER(FIND("overige",Methode_Keuze)),"",IF(Tb_Activiteiten[[#This Row],[Bijdrage in natura (vrijwilligers)]]=1,Tb_Activiteiten[[#Headers],[Bijdrage in natura (vrijwilligers)]],""))</f>
        <v/>
      </c>
      <c r="AN1423" t="str">
        <f>IF(ISNUMBER(FIND("overige",Methode_Keuze)),"",IF(Tb_Activiteiten[[#This Row],[Afschrijvingskosten]]=1,Tb_Activiteiten[[#Headers],[Afschrijvingskosten]],""))</f>
        <v/>
      </c>
    </row>
    <row r="1424" spans="12:40" x14ac:dyDescent="0.25">
      <c r="L1424" s="71"/>
      <c r="N1424" t="str">
        <f>IFERROR(IF(VLOOKUP(Tb_Activiteiten[[#This Row],[Openstelling]],Tb_Openstelling[],2,0)=1,1,""),"")</f>
        <v/>
      </c>
      <c r="AA1424" t="str">
        <f>IF(ISNUMBER(FIND("arbeid",Methode_Keuze)),"",IF(ISNUMBER(FIND("arbeid",Methode_Keuze)),"",IF(Tb_Activiteiten[[#This Row],[Loonkosten]]=1,Tb_Activiteiten[[#Headers],[Loonkosten]],"")))</f>
        <v/>
      </c>
      <c r="AB1424" t="str">
        <f>IF(ISNUMBER(FIND("arbeid",Methode_Keuze)),"",IF(ISNUMBER(FIND("arbeid",Methode_Keuze)),"",IF(Tb_Activiteiten[[#This Row],[Eigen arbeid]]=1,Tb_Activiteiten[[#Headers],[Eigen arbeid]],"")))</f>
        <v/>
      </c>
      <c r="AC1424" t="str">
        <f>IF(ISNUMBER(FIND("arbeid",Methode_Keuze)),"",IF(ISNUMBER(FIND("arbeid",Methode_Keuze)),"",IF(Tb_Activiteiten[[#This Row],[Projectmedewerker]]=1,Tb_Activiteiten[[#Headers],[Projectmedewerker]],"")))</f>
        <v/>
      </c>
      <c r="AD1424" t="str">
        <f>IF(ISNUMBER(FIND("arbeid",Methode_Keuze)),"",IF(ISNUMBER(FIND("arbeid",Methode_Keuze)),"",IF(Tb_Activiteiten[[#This Row],[Landbouwer]]=1,Tb_Activiteiten[[#Headers],[Landbouwer]],"")))</f>
        <v/>
      </c>
      <c r="AE1424" t="str">
        <f>IF(ISNUMBER(FIND("arbeid",Methode_Keuze)),"",IF(ISNUMBER(FIND("arbeid",Methode_Keuze)),"",IF(Tb_Activiteiten[[#This Row],[Adviseur]]=1,Tb_Activiteiten[[#Headers],[Adviseur]],"")))</f>
        <v/>
      </c>
      <c r="AF1424" t="str">
        <f>IF(ISNUMBER(FIND("arbeid",Methode_Keuze)),"",IF(ISNUMBER(FIND("arbeid",Methode_Keuze)),"",IF(Tb_Activiteiten[[#This Row],[Projectleider/Expert]]=1,Tb_Activiteiten[[#Headers],[Projectleider/Expert]],"")))</f>
        <v/>
      </c>
      <c r="AG1424" t="str">
        <f>IF(ISNUMBER(FIND("arbeid",Methode_Keuze)),"",IF(ISNUMBER(FIND("arbeid",Methode_Keuze)),"",IF(Tb_Activiteiten[[#This Row],[Arbeidskosten]]=1,Tb_Activiteiten[[#Headers],[Arbeidskosten]],"")))</f>
        <v/>
      </c>
      <c r="AH1424" t="str">
        <f>IF(ISNUMBER(FIND("arbeid",Methode_Keuze)),"",IF(ISNUMBER(FIND("arbeid",Methode_Keuze)),"",IF(Tb_Activiteiten[[#This Row],[Arbeidskosten op basis van IKS]]=1,Tb_Activiteiten[[#Headers],[Arbeidskosten op basis van IKS]],"")))</f>
        <v/>
      </c>
      <c r="AI1424" t="str">
        <f>IF(ISNUMBER(FIND("overige",Methode_Keuze)),"",IF(Tb_Activiteiten[[#This Row],[Kosten derden exclusief btw]]=1,Tb_Activiteiten[[#Headers],[Kosten derden exclusief btw]],""))</f>
        <v/>
      </c>
      <c r="AJ1424" t="str">
        <f>IF(ISNUMBER(FIND("overige",Methode_Keuze)),"",IF(Tb_Activiteiten[[#This Row],[Niet verrekenbare btw]]=1,Tb_Activiteiten[[#Headers],[Niet verrekenbare btw]],""))</f>
        <v/>
      </c>
      <c r="AK1424" t="str">
        <f>IF(ISNUMBER(FIND("overige",Methode_Keuze)),"",IF(Tb_Activiteiten[[#This Row],[Grondkosten]]=1,Tb_Activiteiten[[#Headers],[Grondkosten]],""))</f>
        <v/>
      </c>
      <c r="AL1424" t="str">
        <f>IF(ISNUMBER(FIND("overige",Methode_Keuze)),"",IF(Tb_Activiteiten[[#This Row],[Bijdrage in natura (overige)]]=1,Tb_Activiteiten[[#Headers],[Bijdrage in natura (overige)]],""))</f>
        <v/>
      </c>
      <c r="AM1424" t="str">
        <f>IF(ISNUMBER(FIND("overige",Methode_Keuze)),"",IF(Tb_Activiteiten[[#This Row],[Bijdrage in natura (vrijwilligers)]]=1,Tb_Activiteiten[[#Headers],[Bijdrage in natura (vrijwilligers)]],""))</f>
        <v/>
      </c>
      <c r="AN1424" t="str">
        <f>IF(ISNUMBER(FIND("overige",Methode_Keuze)),"",IF(Tb_Activiteiten[[#This Row],[Afschrijvingskosten]]=1,Tb_Activiteiten[[#Headers],[Afschrijvingskosten]],""))</f>
        <v/>
      </c>
    </row>
    <row r="1425" spans="12:40" x14ac:dyDescent="0.25">
      <c r="L1425" s="71"/>
      <c r="N1425" t="str">
        <f>IFERROR(IF(VLOOKUP(Tb_Activiteiten[[#This Row],[Openstelling]],Tb_Openstelling[],2,0)=1,1,""),"")</f>
        <v/>
      </c>
      <c r="AA1425" t="str">
        <f>IF(ISNUMBER(FIND("arbeid",Methode_Keuze)),"",IF(ISNUMBER(FIND("arbeid",Methode_Keuze)),"",IF(Tb_Activiteiten[[#This Row],[Loonkosten]]=1,Tb_Activiteiten[[#Headers],[Loonkosten]],"")))</f>
        <v/>
      </c>
      <c r="AB1425" t="str">
        <f>IF(ISNUMBER(FIND("arbeid",Methode_Keuze)),"",IF(ISNUMBER(FIND("arbeid",Methode_Keuze)),"",IF(Tb_Activiteiten[[#This Row],[Eigen arbeid]]=1,Tb_Activiteiten[[#Headers],[Eigen arbeid]],"")))</f>
        <v/>
      </c>
      <c r="AC1425" t="str">
        <f>IF(ISNUMBER(FIND("arbeid",Methode_Keuze)),"",IF(ISNUMBER(FIND("arbeid",Methode_Keuze)),"",IF(Tb_Activiteiten[[#This Row],[Projectmedewerker]]=1,Tb_Activiteiten[[#Headers],[Projectmedewerker]],"")))</f>
        <v/>
      </c>
      <c r="AD1425" t="str">
        <f>IF(ISNUMBER(FIND("arbeid",Methode_Keuze)),"",IF(ISNUMBER(FIND("arbeid",Methode_Keuze)),"",IF(Tb_Activiteiten[[#This Row],[Landbouwer]]=1,Tb_Activiteiten[[#Headers],[Landbouwer]],"")))</f>
        <v/>
      </c>
      <c r="AE1425" t="str">
        <f>IF(ISNUMBER(FIND("arbeid",Methode_Keuze)),"",IF(ISNUMBER(FIND("arbeid",Methode_Keuze)),"",IF(Tb_Activiteiten[[#This Row],[Adviseur]]=1,Tb_Activiteiten[[#Headers],[Adviseur]],"")))</f>
        <v/>
      </c>
      <c r="AF1425" t="str">
        <f>IF(ISNUMBER(FIND("arbeid",Methode_Keuze)),"",IF(ISNUMBER(FIND("arbeid",Methode_Keuze)),"",IF(Tb_Activiteiten[[#This Row],[Projectleider/Expert]]=1,Tb_Activiteiten[[#Headers],[Projectleider/Expert]],"")))</f>
        <v/>
      </c>
      <c r="AG1425" t="str">
        <f>IF(ISNUMBER(FIND("arbeid",Methode_Keuze)),"",IF(ISNUMBER(FIND("arbeid",Methode_Keuze)),"",IF(Tb_Activiteiten[[#This Row],[Arbeidskosten]]=1,Tb_Activiteiten[[#Headers],[Arbeidskosten]],"")))</f>
        <v/>
      </c>
      <c r="AH1425" t="str">
        <f>IF(ISNUMBER(FIND("arbeid",Methode_Keuze)),"",IF(ISNUMBER(FIND("arbeid",Methode_Keuze)),"",IF(Tb_Activiteiten[[#This Row],[Arbeidskosten op basis van IKS]]=1,Tb_Activiteiten[[#Headers],[Arbeidskosten op basis van IKS]],"")))</f>
        <v/>
      </c>
      <c r="AI1425" t="str">
        <f>IF(ISNUMBER(FIND("overige",Methode_Keuze)),"",IF(Tb_Activiteiten[[#This Row],[Kosten derden exclusief btw]]=1,Tb_Activiteiten[[#Headers],[Kosten derden exclusief btw]],""))</f>
        <v/>
      </c>
      <c r="AJ1425" t="str">
        <f>IF(ISNUMBER(FIND("overige",Methode_Keuze)),"",IF(Tb_Activiteiten[[#This Row],[Niet verrekenbare btw]]=1,Tb_Activiteiten[[#Headers],[Niet verrekenbare btw]],""))</f>
        <v/>
      </c>
      <c r="AK1425" t="str">
        <f>IF(ISNUMBER(FIND("overige",Methode_Keuze)),"",IF(Tb_Activiteiten[[#This Row],[Grondkosten]]=1,Tb_Activiteiten[[#Headers],[Grondkosten]],""))</f>
        <v/>
      </c>
      <c r="AL1425" t="str">
        <f>IF(ISNUMBER(FIND("overige",Methode_Keuze)),"",IF(Tb_Activiteiten[[#This Row],[Bijdrage in natura (overige)]]=1,Tb_Activiteiten[[#Headers],[Bijdrage in natura (overige)]],""))</f>
        <v/>
      </c>
      <c r="AM1425" t="str">
        <f>IF(ISNUMBER(FIND("overige",Methode_Keuze)),"",IF(Tb_Activiteiten[[#This Row],[Bijdrage in natura (vrijwilligers)]]=1,Tb_Activiteiten[[#Headers],[Bijdrage in natura (vrijwilligers)]],""))</f>
        <v/>
      </c>
      <c r="AN1425" t="str">
        <f>IF(ISNUMBER(FIND("overige",Methode_Keuze)),"",IF(Tb_Activiteiten[[#This Row],[Afschrijvingskosten]]=1,Tb_Activiteiten[[#Headers],[Afschrijvingskosten]],""))</f>
        <v/>
      </c>
    </row>
    <row r="1426" spans="12:40" x14ac:dyDescent="0.25">
      <c r="L1426" s="71"/>
      <c r="N1426" t="str">
        <f>IFERROR(IF(VLOOKUP(Tb_Activiteiten[[#This Row],[Openstelling]],Tb_Openstelling[],2,0)=1,1,""),"")</f>
        <v/>
      </c>
      <c r="AA1426" t="str">
        <f>IF(ISNUMBER(FIND("arbeid",Methode_Keuze)),"",IF(ISNUMBER(FIND("arbeid",Methode_Keuze)),"",IF(Tb_Activiteiten[[#This Row],[Loonkosten]]=1,Tb_Activiteiten[[#Headers],[Loonkosten]],"")))</f>
        <v/>
      </c>
      <c r="AB1426" t="str">
        <f>IF(ISNUMBER(FIND("arbeid",Methode_Keuze)),"",IF(ISNUMBER(FIND("arbeid",Methode_Keuze)),"",IF(Tb_Activiteiten[[#This Row],[Eigen arbeid]]=1,Tb_Activiteiten[[#Headers],[Eigen arbeid]],"")))</f>
        <v/>
      </c>
      <c r="AC1426" t="str">
        <f>IF(ISNUMBER(FIND("arbeid",Methode_Keuze)),"",IF(ISNUMBER(FIND("arbeid",Methode_Keuze)),"",IF(Tb_Activiteiten[[#This Row],[Projectmedewerker]]=1,Tb_Activiteiten[[#Headers],[Projectmedewerker]],"")))</f>
        <v/>
      </c>
      <c r="AD1426" t="str">
        <f>IF(ISNUMBER(FIND("arbeid",Methode_Keuze)),"",IF(ISNUMBER(FIND("arbeid",Methode_Keuze)),"",IF(Tb_Activiteiten[[#This Row],[Landbouwer]]=1,Tb_Activiteiten[[#Headers],[Landbouwer]],"")))</f>
        <v/>
      </c>
      <c r="AE1426" t="str">
        <f>IF(ISNUMBER(FIND("arbeid",Methode_Keuze)),"",IF(ISNUMBER(FIND("arbeid",Methode_Keuze)),"",IF(Tb_Activiteiten[[#This Row],[Adviseur]]=1,Tb_Activiteiten[[#Headers],[Adviseur]],"")))</f>
        <v/>
      </c>
      <c r="AF1426" t="str">
        <f>IF(ISNUMBER(FIND("arbeid",Methode_Keuze)),"",IF(ISNUMBER(FIND("arbeid",Methode_Keuze)),"",IF(Tb_Activiteiten[[#This Row],[Projectleider/Expert]]=1,Tb_Activiteiten[[#Headers],[Projectleider/Expert]],"")))</f>
        <v/>
      </c>
      <c r="AG1426" t="str">
        <f>IF(ISNUMBER(FIND("arbeid",Methode_Keuze)),"",IF(ISNUMBER(FIND("arbeid",Methode_Keuze)),"",IF(Tb_Activiteiten[[#This Row],[Arbeidskosten]]=1,Tb_Activiteiten[[#Headers],[Arbeidskosten]],"")))</f>
        <v/>
      </c>
      <c r="AH1426" t="str">
        <f>IF(ISNUMBER(FIND("arbeid",Methode_Keuze)),"",IF(ISNUMBER(FIND("arbeid",Methode_Keuze)),"",IF(Tb_Activiteiten[[#This Row],[Arbeidskosten op basis van IKS]]=1,Tb_Activiteiten[[#Headers],[Arbeidskosten op basis van IKS]],"")))</f>
        <v/>
      </c>
      <c r="AI1426" t="str">
        <f>IF(ISNUMBER(FIND("overige",Methode_Keuze)),"",IF(Tb_Activiteiten[[#This Row],[Kosten derden exclusief btw]]=1,Tb_Activiteiten[[#Headers],[Kosten derden exclusief btw]],""))</f>
        <v/>
      </c>
      <c r="AJ1426" t="str">
        <f>IF(ISNUMBER(FIND("overige",Methode_Keuze)),"",IF(Tb_Activiteiten[[#This Row],[Niet verrekenbare btw]]=1,Tb_Activiteiten[[#Headers],[Niet verrekenbare btw]],""))</f>
        <v/>
      </c>
      <c r="AK1426" t="str">
        <f>IF(ISNUMBER(FIND("overige",Methode_Keuze)),"",IF(Tb_Activiteiten[[#This Row],[Grondkosten]]=1,Tb_Activiteiten[[#Headers],[Grondkosten]],""))</f>
        <v/>
      </c>
      <c r="AL1426" t="str">
        <f>IF(ISNUMBER(FIND("overige",Methode_Keuze)),"",IF(Tb_Activiteiten[[#This Row],[Bijdrage in natura (overige)]]=1,Tb_Activiteiten[[#Headers],[Bijdrage in natura (overige)]],""))</f>
        <v/>
      </c>
      <c r="AM1426" t="str">
        <f>IF(ISNUMBER(FIND("overige",Methode_Keuze)),"",IF(Tb_Activiteiten[[#This Row],[Bijdrage in natura (vrijwilligers)]]=1,Tb_Activiteiten[[#Headers],[Bijdrage in natura (vrijwilligers)]],""))</f>
        <v/>
      </c>
      <c r="AN1426" t="str">
        <f>IF(ISNUMBER(FIND("overige",Methode_Keuze)),"",IF(Tb_Activiteiten[[#This Row],[Afschrijvingskosten]]=1,Tb_Activiteiten[[#Headers],[Afschrijvingskosten]],""))</f>
        <v/>
      </c>
    </row>
    <row r="1427" spans="12:40" x14ac:dyDescent="0.25">
      <c r="L1427" s="71"/>
      <c r="N1427" t="str">
        <f>IFERROR(IF(VLOOKUP(Tb_Activiteiten[[#This Row],[Openstelling]],Tb_Openstelling[],2,0)=1,1,""),"")</f>
        <v/>
      </c>
      <c r="AA1427" t="str">
        <f>IF(ISNUMBER(FIND("arbeid",Methode_Keuze)),"",IF(ISNUMBER(FIND("arbeid",Methode_Keuze)),"",IF(Tb_Activiteiten[[#This Row],[Loonkosten]]=1,Tb_Activiteiten[[#Headers],[Loonkosten]],"")))</f>
        <v/>
      </c>
      <c r="AB1427" t="str">
        <f>IF(ISNUMBER(FIND("arbeid",Methode_Keuze)),"",IF(ISNUMBER(FIND("arbeid",Methode_Keuze)),"",IF(Tb_Activiteiten[[#This Row],[Eigen arbeid]]=1,Tb_Activiteiten[[#Headers],[Eigen arbeid]],"")))</f>
        <v/>
      </c>
      <c r="AC1427" t="str">
        <f>IF(ISNUMBER(FIND("arbeid",Methode_Keuze)),"",IF(ISNUMBER(FIND("arbeid",Methode_Keuze)),"",IF(Tb_Activiteiten[[#This Row],[Projectmedewerker]]=1,Tb_Activiteiten[[#Headers],[Projectmedewerker]],"")))</f>
        <v/>
      </c>
      <c r="AD1427" t="str">
        <f>IF(ISNUMBER(FIND("arbeid",Methode_Keuze)),"",IF(ISNUMBER(FIND("arbeid",Methode_Keuze)),"",IF(Tb_Activiteiten[[#This Row],[Landbouwer]]=1,Tb_Activiteiten[[#Headers],[Landbouwer]],"")))</f>
        <v/>
      </c>
      <c r="AE1427" t="str">
        <f>IF(ISNUMBER(FIND("arbeid",Methode_Keuze)),"",IF(ISNUMBER(FIND("arbeid",Methode_Keuze)),"",IF(Tb_Activiteiten[[#This Row],[Adviseur]]=1,Tb_Activiteiten[[#Headers],[Adviseur]],"")))</f>
        <v/>
      </c>
      <c r="AF1427" t="str">
        <f>IF(ISNUMBER(FIND("arbeid",Methode_Keuze)),"",IF(ISNUMBER(FIND("arbeid",Methode_Keuze)),"",IF(Tb_Activiteiten[[#This Row],[Projectleider/Expert]]=1,Tb_Activiteiten[[#Headers],[Projectleider/Expert]],"")))</f>
        <v/>
      </c>
      <c r="AG1427" t="str">
        <f>IF(ISNUMBER(FIND("arbeid",Methode_Keuze)),"",IF(ISNUMBER(FIND("arbeid",Methode_Keuze)),"",IF(Tb_Activiteiten[[#This Row],[Arbeidskosten]]=1,Tb_Activiteiten[[#Headers],[Arbeidskosten]],"")))</f>
        <v/>
      </c>
      <c r="AH1427" t="str">
        <f>IF(ISNUMBER(FIND("arbeid",Methode_Keuze)),"",IF(ISNUMBER(FIND("arbeid",Methode_Keuze)),"",IF(Tb_Activiteiten[[#This Row],[Arbeidskosten op basis van IKS]]=1,Tb_Activiteiten[[#Headers],[Arbeidskosten op basis van IKS]],"")))</f>
        <v/>
      </c>
      <c r="AI1427" t="str">
        <f>IF(ISNUMBER(FIND("overige",Methode_Keuze)),"",IF(Tb_Activiteiten[[#This Row],[Kosten derden exclusief btw]]=1,Tb_Activiteiten[[#Headers],[Kosten derden exclusief btw]],""))</f>
        <v/>
      </c>
      <c r="AJ1427" t="str">
        <f>IF(ISNUMBER(FIND("overige",Methode_Keuze)),"",IF(Tb_Activiteiten[[#This Row],[Niet verrekenbare btw]]=1,Tb_Activiteiten[[#Headers],[Niet verrekenbare btw]],""))</f>
        <v/>
      </c>
      <c r="AK1427" t="str">
        <f>IF(ISNUMBER(FIND("overige",Methode_Keuze)),"",IF(Tb_Activiteiten[[#This Row],[Grondkosten]]=1,Tb_Activiteiten[[#Headers],[Grondkosten]],""))</f>
        <v/>
      </c>
      <c r="AL1427" t="str">
        <f>IF(ISNUMBER(FIND("overige",Methode_Keuze)),"",IF(Tb_Activiteiten[[#This Row],[Bijdrage in natura (overige)]]=1,Tb_Activiteiten[[#Headers],[Bijdrage in natura (overige)]],""))</f>
        <v/>
      </c>
      <c r="AM1427" t="str">
        <f>IF(ISNUMBER(FIND("overige",Methode_Keuze)),"",IF(Tb_Activiteiten[[#This Row],[Bijdrage in natura (vrijwilligers)]]=1,Tb_Activiteiten[[#Headers],[Bijdrage in natura (vrijwilligers)]],""))</f>
        <v/>
      </c>
      <c r="AN1427" t="str">
        <f>IF(ISNUMBER(FIND("overige",Methode_Keuze)),"",IF(Tb_Activiteiten[[#This Row],[Afschrijvingskosten]]=1,Tb_Activiteiten[[#Headers],[Afschrijvingskosten]],""))</f>
        <v/>
      </c>
    </row>
    <row r="1428" spans="12:40" x14ac:dyDescent="0.25">
      <c r="L1428" s="71"/>
      <c r="N1428" t="str">
        <f>IFERROR(IF(VLOOKUP(Tb_Activiteiten[[#This Row],[Openstelling]],Tb_Openstelling[],2,0)=1,1,""),"")</f>
        <v/>
      </c>
      <c r="AA1428" t="str">
        <f>IF(ISNUMBER(FIND("arbeid",Methode_Keuze)),"",IF(ISNUMBER(FIND("arbeid",Methode_Keuze)),"",IF(Tb_Activiteiten[[#This Row],[Loonkosten]]=1,Tb_Activiteiten[[#Headers],[Loonkosten]],"")))</f>
        <v/>
      </c>
      <c r="AB1428" t="str">
        <f>IF(ISNUMBER(FIND("arbeid",Methode_Keuze)),"",IF(ISNUMBER(FIND("arbeid",Methode_Keuze)),"",IF(Tb_Activiteiten[[#This Row],[Eigen arbeid]]=1,Tb_Activiteiten[[#Headers],[Eigen arbeid]],"")))</f>
        <v/>
      </c>
      <c r="AC1428" t="str">
        <f>IF(ISNUMBER(FIND("arbeid",Methode_Keuze)),"",IF(ISNUMBER(FIND("arbeid",Methode_Keuze)),"",IF(Tb_Activiteiten[[#This Row],[Projectmedewerker]]=1,Tb_Activiteiten[[#Headers],[Projectmedewerker]],"")))</f>
        <v/>
      </c>
      <c r="AD1428" t="str">
        <f>IF(ISNUMBER(FIND("arbeid",Methode_Keuze)),"",IF(ISNUMBER(FIND("arbeid",Methode_Keuze)),"",IF(Tb_Activiteiten[[#This Row],[Landbouwer]]=1,Tb_Activiteiten[[#Headers],[Landbouwer]],"")))</f>
        <v/>
      </c>
      <c r="AE1428" t="str">
        <f>IF(ISNUMBER(FIND("arbeid",Methode_Keuze)),"",IF(ISNUMBER(FIND("arbeid",Methode_Keuze)),"",IF(Tb_Activiteiten[[#This Row],[Adviseur]]=1,Tb_Activiteiten[[#Headers],[Adviseur]],"")))</f>
        <v/>
      </c>
      <c r="AF1428" t="str">
        <f>IF(ISNUMBER(FIND("arbeid",Methode_Keuze)),"",IF(ISNUMBER(FIND("arbeid",Methode_Keuze)),"",IF(Tb_Activiteiten[[#This Row],[Projectleider/Expert]]=1,Tb_Activiteiten[[#Headers],[Projectleider/Expert]],"")))</f>
        <v/>
      </c>
      <c r="AG1428" t="str">
        <f>IF(ISNUMBER(FIND("arbeid",Methode_Keuze)),"",IF(ISNUMBER(FIND("arbeid",Methode_Keuze)),"",IF(Tb_Activiteiten[[#This Row],[Arbeidskosten]]=1,Tb_Activiteiten[[#Headers],[Arbeidskosten]],"")))</f>
        <v/>
      </c>
      <c r="AH1428" t="str">
        <f>IF(ISNUMBER(FIND("arbeid",Methode_Keuze)),"",IF(ISNUMBER(FIND("arbeid",Methode_Keuze)),"",IF(Tb_Activiteiten[[#This Row],[Arbeidskosten op basis van IKS]]=1,Tb_Activiteiten[[#Headers],[Arbeidskosten op basis van IKS]],"")))</f>
        <v/>
      </c>
      <c r="AI1428" t="str">
        <f>IF(ISNUMBER(FIND("overige",Methode_Keuze)),"",IF(Tb_Activiteiten[[#This Row],[Kosten derden exclusief btw]]=1,Tb_Activiteiten[[#Headers],[Kosten derden exclusief btw]],""))</f>
        <v/>
      </c>
      <c r="AJ1428" t="str">
        <f>IF(ISNUMBER(FIND("overige",Methode_Keuze)),"",IF(Tb_Activiteiten[[#This Row],[Niet verrekenbare btw]]=1,Tb_Activiteiten[[#Headers],[Niet verrekenbare btw]],""))</f>
        <v/>
      </c>
      <c r="AK1428" t="str">
        <f>IF(ISNUMBER(FIND("overige",Methode_Keuze)),"",IF(Tb_Activiteiten[[#This Row],[Grondkosten]]=1,Tb_Activiteiten[[#Headers],[Grondkosten]],""))</f>
        <v/>
      </c>
      <c r="AL1428" t="str">
        <f>IF(ISNUMBER(FIND("overige",Methode_Keuze)),"",IF(Tb_Activiteiten[[#This Row],[Bijdrage in natura (overige)]]=1,Tb_Activiteiten[[#Headers],[Bijdrage in natura (overige)]],""))</f>
        <v/>
      </c>
      <c r="AM1428" t="str">
        <f>IF(ISNUMBER(FIND("overige",Methode_Keuze)),"",IF(Tb_Activiteiten[[#This Row],[Bijdrage in natura (vrijwilligers)]]=1,Tb_Activiteiten[[#Headers],[Bijdrage in natura (vrijwilligers)]],""))</f>
        <v/>
      </c>
      <c r="AN1428" t="str">
        <f>IF(ISNUMBER(FIND("overige",Methode_Keuze)),"",IF(Tb_Activiteiten[[#This Row],[Afschrijvingskosten]]=1,Tb_Activiteiten[[#Headers],[Afschrijvingskosten]],""))</f>
        <v/>
      </c>
    </row>
    <row r="1429" spans="12:40" x14ac:dyDescent="0.25">
      <c r="L1429" s="71"/>
      <c r="N1429" t="str">
        <f>IFERROR(IF(VLOOKUP(Tb_Activiteiten[[#This Row],[Openstelling]],Tb_Openstelling[],2,0)=1,1,""),"")</f>
        <v/>
      </c>
      <c r="AA1429" t="str">
        <f>IF(ISNUMBER(FIND("arbeid",Methode_Keuze)),"",IF(ISNUMBER(FIND("arbeid",Methode_Keuze)),"",IF(Tb_Activiteiten[[#This Row],[Loonkosten]]=1,Tb_Activiteiten[[#Headers],[Loonkosten]],"")))</f>
        <v/>
      </c>
      <c r="AB1429" t="str">
        <f>IF(ISNUMBER(FIND("arbeid",Methode_Keuze)),"",IF(ISNUMBER(FIND("arbeid",Methode_Keuze)),"",IF(Tb_Activiteiten[[#This Row],[Eigen arbeid]]=1,Tb_Activiteiten[[#Headers],[Eigen arbeid]],"")))</f>
        <v/>
      </c>
      <c r="AC1429" t="str">
        <f>IF(ISNUMBER(FIND("arbeid",Methode_Keuze)),"",IF(ISNUMBER(FIND("arbeid",Methode_Keuze)),"",IF(Tb_Activiteiten[[#This Row],[Projectmedewerker]]=1,Tb_Activiteiten[[#Headers],[Projectmedewerker]],"")))</f>
        <v/>
      </c>
      <c r="AD1429" t="str">
        <f>IF(ISNUMBER(FIND("arbeid",Methode_Keuze)),"",IF(ISNUMBER(FIND("arbeid",Methode_Keuze)),"",IF(Tb_Activiteiten[[#This Row],[Landbouwer]]=1,Tb_Activiteiten[[#Headers],[Landbouwer]],"")))</f>
        <v/>
      </c>
      <c r="AE1429" t="str">
        <f>IF(ISNUMBER(FIND("arbeid",Methode_Keuze)),"",IF(ISNUMBER(FIND("arbeid",Methode_Keuze)),"",IF(Tb_Activiteiten[[#This Row],[Adviseur]]=1,Tb_Activiteiten[[#Headers],[Adviseur]],"")))</f>
        <v/>
      </c>
      <c r="AF1429" t="str">
        <f>IF(ISNUMBER(FIND("arbeid",Methode_Keuze)),"",IF(ISNUMBER(FIND("arbeid",Methode_Keuze)),"",IF(Tb_Activiteiten[[#This Row],[Projectleider/Expert]]=1,Tb_Activiteiten[[#Headers],[Projectleider/Expert]],"")))</f>
        <v/>
      </c>
      <c r="AG1429" t="str">
        <f>IF(ISNUMBER(FIND("arbeid",Methode_Keuze)),"",IF(ISNUMBER(FIND("arbeid",Methode_Keuze)),"",IF(Tb_Activiteiten[[#This Row],[Arbeidskosten]]=1,Tb_Activiteiten[[#Headers],[Arbeidskosten]],"")))</f>
        <v/>
      </c>
      <c r="AH1429" t="str">
        <f>IF(ISNUMBER(FIND("arbeid",Methode_Keuze)),"",IF(ISNUMBER(FIND("arbeid",Methode_Keuze)),"",IF(Tb_Activiteiten[[#This Row],[Arbeidskosten op basis van IKS]]=1,Tb_Activiteiten[[#Headers],[Arbeidskosten op basis van IKS]],"")))</f>
        <v/>
      </c>
      <c r="AI1429" t="str">
        <f>IF(ISNUMBER(FIND("overige",Methode_Keuze)),"",IF(Tb_Activiteiten[[#This Row],[Kosten derden exclusief btw]]=1,Tb_Activiteiten[[#Headers],[Kosten derden exclusief btw]],""))</f>
        <v/>
      </c>
      <c r="AJ1429" t="str">
        <f>IF(ISNUMBER(FIND("overige",Methode_Keuze)),"",IF(Tb_Activiteiten[[#This Row],[Niet verrekenbare btw]]=1,Tb_Activiteiten[[#Headers],[Niet verrekenbare btw]],""))</f>
        <v/>
      </c>
      <c r="AK1429" t="str">
        <f>IF(ISNUMBER(FIND("overige",Methode_Keuze)),"",IF(Tb_Activiteiten[[#This Row],[Grondkosten]]=1,Tb_Activiteiten[[#Headers],[Grondkosten]],""))</f>
        <v/>
      </c>
      <c r="AL1429" t="str">
        <f>IF(ISNUMBER(FIND("overige",Methode_Keuze)),"",IF(Tb_Activiteiten[[#This Row],[Bijdrage in natura (overige)]]=1,Tb_Activiteiten[[#Headers],[Bijdrage in natura (overige)]],""))</f>
        <v/>
      </c>
      <c r="AM1429" t="str">
        <f>IF(ISNUMBER(FIND("overige",Methode_Keuze)),"",IF(Tb_Activiteiten[[#This Row],[Bijdrage in natura (vrijwilligers)]]=1,Tb_Activiteiten[[#Headers],[Bijdrage in natura (vrijwilligers)]],""))</f>
        <v/>
      </c>
      <c r="AN1429" t="str">
        <f>IF(ISNUMBER(FIND("overige",Methode_Keuze)),"",IF(Tb_Activiteiten[[#This Row],[Afschrijvingskosten]]=1,Tb_Activiteiten[[#Headers],[Afschrijvingskosten]],""))</f>
        <v/>
      </c>
    </row>
    <row r="1430" spans="12:40" x14ac:dyDescent="0.25">
      <c r="L1430" s="71"/>
      <c r="N1430" t="str">
        <f>IFERROR(IF(VLOOKUP(Tb_Activiteiten[[#This Row],[Openstelling]],Tb_Openstelling[],2,0)=1,1,""),"")</f>
        <v/>
      </c>
      <c r="AA1430" t="str">
        <f>IF(ISNUMBER(FIND("arbeid",Methode_Keuze)),"",IF(ISNUMBER(FIND("arbeid",Methode_Keuze)),"",IF(Tb_Activiteiten[[#This Row],[Loonkosten]]=1,Tb_Activiteiten[[#Headers],[Loonkosten]],"")))</f>
        <v/>
      </c>
      <c r="AB1430" t="str">
        <f>IF(ISNUMBER(FIND("arbeid",Methode_Keuze)),"",IF(ISNUMBER(FIND("arbeid",Methode_Keuze)),"",IF(Tb_Activiteiten[[#This Row],[Eigen arbeid]]=1,Tb_Activiteiten[[#Headers],[Eigen arbeid]],"")))</f>
        <v/>
      </c>
      <c r="AC1430" t="str">
        <f>IF(ISNUMBER(FIND("arbeid",Methode_Keuze)),"",IF(ISNUMBER(FIND("arbeid",Methode_Keuze)),"",IF(Tb_Activiteiten[[#This Row],[Projectmedewerker]]=1,Tb_Activiteiten[[#Headers],[Projectmedewerker]],"")))</f>
        <v/>
      </c>
      <c r="AD1430" t="str">
        <f>IF(ISNUMBER(FIND("arbeid",Methode_Keuze)),"",IF(ISNUMBER(FIND("arbeid",Methode_Keuze)),"",IF(Tb_Activiteiten[[#This Row],[Landbouwer]]=1,Tb_Activiteiten[[#Headers],[Landbouwer]],"")))</f>
        <v/>
      </c>
      <c r="AE1430" t="str">
        <f>IF(ISNUMBER(FIND("arbeid",Methode_Keuze)),"",IF(ISNUMBER(FIND("arbeid",Methode_Keuze)),"",IF(Tb_Activiteiten[[#This Row],[Adviseur]]=1,Tb_Activiteiten[[#Headers],[Adviseur]],"")))</f>
        <v/>
      </c>
      <c r="AF1430" t="str">
        <f>IF(ISNUMBER(FIND("arbeid",Methode_Keuze)),"",IF(ISNUMBER(FIND("arbeid",Methode_Keuze)),"",IF(Tb_Activiteiten[[#This Row],[Projectleider/Expert]]=1,Tb_Activiteiten[[#Headers],[Projectleider/Expert]],"")))</f>
        <v/>
      </c>
      <c r="AG1430" t="str">
        <f>IF(ISNUMBER(FIND("arbeid",Methode_Keuze)),"",IF(ISNUMBER(FIND("arbeid",Methode_Keuze)),"",IF(Tb_Activiteiten[[#This Row],[Arbeidskosten]]=1,Tb_Activiteiten[[#Headers],[Arbeidskosten]],"")))</f>
        <v/>
      </c>
      <c r="AH1430" t="str">
        <f>IF(ISNUMBER(FIND("arbeid",Methode_Keuze)),"",IF(ISNUMBER(FIND("arbeid",Methode_Keuze)),"",IF(Tb_Activiteiten[[#This Row],[Arbeidskosten op basis van IKS]]=1,Tb_Activiteiten[[#Headers],[Arbeidskosten op basis van IKS]],"")))</f>
        <v/>
      </c>
      <c r="AI1430" t="str">
        <f>IF(ISNUMBER(FIND("overige",Methode_Keuze)),"",IF(Tb_Activiteiten[[#This Row],[Kosten derden exclusief btw]]=1,Tb_Activiteiten[[#Headers],[Kosten derden exclusief btw]],""))</f>
        <v/>
      </c>
      <c r="AJ1430" t="str">
        <f>IF(ISNUMBER(FIND("overige",Methode_Keuze)),"",IF(Tb_Activiteiten[[#This Row],[Niet verrekenbare btw]]=1,Tb_Activiteiten[[#Headers],[Niet verrekenbare btw]],""))</f>
        <v/>
      </c>
      <c r="AK1430" t="str">
        <f>IF(ISNUMBER(FIND("overige",Methode_Keuze)),"",IF(Tb_Activiteiten[[#This Row],[Grondkosten]]=1,Tb_Activiteiten[[#Headers],[Grondkosten]],""))</f>
        <v/>
      </c>
      <c r="AL1430" t="str">
        <f>IF(ISNUMBER(FIND("overige",Methode_Keuze)),"",IF(Tb_Activiteiten[[#This Row],[Bijdrage in natura (overige)]]=1,Tb_Activiteiten[[#Headers],[Bijdrage in natura (overige)]],""))</f>
        <v/>
      </c>
      <c r="AM1430" t="str">
        <f>IF(ISNUMBER(FIND("overige",Methode_Keuze)),"",IF(Tb_Activiteiten[[#This Row],[Bijdrage in natura (vrijwilligers)]]=1,Tb_Activiteiten[[#Headers],[Bijdrage in natura (vrijwilligers)]],""))</f>
        <v/>
      </c>
      <c r="AN1430" t="str">
        <f>IF(ISNUMBER(FIND("overige",Methode_Keuze)),"",IF(Tb_Activiteiten[[#This Row],[Afschrijvingskosten]]=1,Tb_Activiteiten[[#Headers],[Afschrijvingskosten]],""))</f>
        <v/>
      </c>
    </row>
    <row r="1431" spans="12:40" x14ac:dyDescent="0.25">
      <c r="L1431" s="71"/>
      <c r="N1431" t="str">
        <f>IFERROR(IF(VLOOKUP(Tb_Activiteiten[[#This Row],[Openstelling]],Tb_Openstelling[],2,0)=1,1,""),"")</f>
        <v/>
      </c>
      <c r="AA1431" t="str">
        <f>IF(ISNUMBER(FIND("arbeid",Methode_Keuze)),"",IF(ISNUMBER(FIND("arbeid",Methode_Keuze)),"",IF(Tb_Activiteiten[[#This Row],[Loonkosten]]=1,Tb_Activiteiten[[#Headers],[Loonkosten]],"")))</f>
        <v/>
      </c>
      <c r="AB1431" t="str">
        <f>IF(ISNUMBER(FIND("arbeid",Methode_Keuze)),"",IF(ISNUMBER(FIND("arbeid",Methode_Keuze)),"",IF(Tb_Activiteiten[[#This Row],[Eigen arbeid]]=1,Tb_Activiteiten[[#Headers],[Eigen arbeid]],"")))</f>
        <v/>
      </c>
      <c r="AC1431" t="str">
        <f>IF(ISNUMBER(FIND("arbeid",Methode_Keuze)),"",IF(ISNUMBER(FIND("arbeid",Methode_Keuze)),"",IF(Tb_Activiteiten[[#This Row],[Projectmedewerker]]=1,Tb_Activiteiten[[#Headers],[Projectmedewerker]],"")))</f>
        <v/>
      </c>
      <c r="AD1431" t="str">
        <f>IF(ISNUMBER(FIND("arbeid",Methode_Keuze)),"",IF(ISNUMBER(FIND("arbeid",Methode_Keuze)),"",IF(Tb_Activiteiten[[#This Row],[Landbouwer]]=1,Tb_Activiteiten[[#Headers],[Landbouwer]],"")))</f>
        <v/>
      </c>
      <c r="AE1431" t="str">
        <f>IF(ISNUMBER(FIND("arbeid",Methode_Keuze)),"",IF(ISNUMBER(FIND("arbeid",Methode_Keuze)),"",IF(Tb_Activiteiten[[#This Row],[Adviseur]]=1,Tb_Activiteiten[[#Headers],[Adviseur]],"")))</f>
        <v/>
      </c>
      <c r="AF1431" t="str">
        <f>IF(ISNUMBER(FIND("arbeid",Methode_Keuze)),"",IF(ISNUMBER(FIND("arbeid",Methode_Keuze)),"",IF(Tb_Activiteiten[[#This Row],[Projectleider/Expert]]=1,Tb_Activiteiten[[#Headers],[Projectleider/Expert]],"")))</f>
        <v/>
      </c>
      <c r="AG1431" t="str">
        <f>IF(ISNUMBER(FIND("arbeid",Methode_Keuze)),"",IF(ISNUMBER(FIND("arbeid",Methode_Keuze)),"",IF(Tb_Activiteiten[[#This Row],[Arbeidskosten]]=1,Tb_Activiteiten[[#Headers],[Arbeidskosten]],"")))</f>
        <v/>
      </c>
      <c r="AH1431" t="str">
        <f>IF(ISNUMBER(FIND("arbeid",Methode_Keuze)),"",IF(ISNUMBER(FIND("arbeid",Methode_Keuze)),"",IF(Tb_Activiteiten[[#This Row],[Arbeidskosten op basis van IKS]]=1,Tb_Activiteiten[[#Headers],[Arbeidskosten op basis van IKS]],"")))</f>
        <v/>
      </c>
      <c r="AI1431" t="str">
        <f>IF(ISNUMBER(FIND("overige",Methode_Keuze)),"",IF(Tb_Activiteiten[[#This Row],[Kosten derden exclusief btw]]=1,Tb_Activiteiten[[#Headers],[Kosten derden exclusief btw]],""))</f>
        <v/>
      </c>
      <c r="AJ1431" t="str">
        <f>IF(ISNUMBER(FIND("overige",Methode_Keuze)),"",IF(Tb_Activiteiten[[#This Row],[Niet verrekenbare btw]]=1,Tb_Activiteiten[[#Headers],[Niet verrekenbare btw]],""))</f>
        <v/>
      </c>
      <c r="AK1431" t="str">
        <f>IF(ISNUMBER(FIND("overige",Methode_Keuze)),"",IF(Tb_Activiteiten[[#This Row],[Grondkosten]]=1,Tb_Activiteiten[[#Headers],[Grondkosten]],""))</f>
        <v/>
      </c>
      <c r="AL1431" t="str">
        <f>IF(ISNUMBER(FIND("overige",Methode_Keuze)),"",IF(Tb_Activiteiten[[#This Row],[Bijdrage in natura (overige)]]=1,Tb_Activiteiten[[#Headers],[Bijdrage in natura (overige)]],""))</f>
        <v/>
      </c>
      <c r="AM1431" t="str">
        <f>IF(ISNUMBER(FIND("overige",Methode_Keuze)),"",IF(Tb_Activiteiten[[#This Row],[Bijdrage in natura (vrijwilligers)]]=1,Tb_Activiteiten[[#Headers],[Bijdrage in natura (vrijwilligers)]],""))</f>
        <v/>
      </c>
      <c r="AN1431" t="str">
        <f>IF(ISNUMBER(FIND("overige",Methode_Keuze)),"",IF(Tb_Activiteiten[[#This Row],[Afschrijvingskosten]]=1,Tb_Activiteiten[[#Headers],[Afschrijvingskosten]],""))</f>
        <v/>
      </c>
    </row>
    <row r="1432" spans="12:40" x14ac:dyDescent="0.25">
      <c r="L1432" s="71"/>
      <c r="N1432" t="str">
        <f>IFERROR(IF(VLOOKUP(Tb_Activiteiten[[#This Row],[Openstelling]],Tb_Openstelling[],2,0)=1,1,""),"")</f>
        <v/>
      </c>
      <c r="AA1432" t="str">
        <f>IF(ISNUMBER(FIND("arbeid",Methode_Keuze)),"",IF(ISNUMBER(FIND("arbeid",Methode_Keuze)),"",IF(Tb_Activiteiten[[#This Row],[Loonkosten]]=1,Tb_Activiteiten[[#Headers],[Loonkosten]],"")))</f>
        <v/>
      </c>
      <c r="AB1432" t="str">
        <f>IF(ISNUMBER(FIND("arbeid",Methode_Keuze)),"",IF(ISNUMBER(FIND("arbeid",Methode_Keuze)),"",IF(Tb_Activiteiten[[#This Row],[Eigen arbeid]]=1,Tb_Activiteiten[[#Headers],[Eigen arbeid]],"")))</f>
        <v/>
      </c>
      <c r="AC1432" t="str">
        <f>IF(ISNUMBER(FIND("arbeid",Methode_Keuze)),"",IF(ISNUMBER(FIND("arbeid",Methode_Keuze)),"",IF(Tb_Activiteiten[[#This Row],[Projectmedewerker]]=1,Tb_Activiteiten[[#Headers],[Projectmedewerker]],"")))</f>
        <v/>
      </c>
      <c r="AD1432" t="str">
        <f>IF(ISNUMBER(FIND("arbeid",Methode_Keuze)),"",IF(ISNUMBER(FIND("arbeid",Methode_Keuze)),"",IF(Tb_Activiteiten[[#This Row],[Landbouwer]]=1,Tb_Activiteiten[[#Headers],[Landbouwer]],"")))</f>
        <v/>
      </c>
      <c r="AE1432" t="str">
        <f>IF(ISNUMBER(FIND("arbeid",Methode_Keuze)),"",IF(ISNUMBER(FIND("arbeid",Methode_Keuze)),"",IF(Tb_Activiteiten[[#This Row],[Adviseur]]=1,Tb_Activiteiten[[#Headers],[Adviseur]],"")))</f>
        <v/>
      </c>
      <c r="AF1432" t="str">
        <f>IF(ISNUMBER(FIND("arbeid",Methode_Keuze)),"",IF(ISNUMBER(FIND("arbeid",Methode_Keuze)),"",IF(Tb_Activiteiten[[#This Row],[Projectleider/Expert]]=1,Tb_Activiteiten[[#Headers],[Projectleider/Expert]],"")))</f>
        <v/>
      </c>
      <c r="AG1432" t="str">
        <f>IF(ISNUMBER(FIND("arbeid",Methode_Keuze)),"",IF(ISNUMBER(FIND("arbeid",Methode_Keuze)),"",IF(Tb_Activiteiten[[#This Row],[Arbeidskosten]]=1,Tb_Activiteiten[[#Headers],[Arbeidskosten]],"")))</f>
        <v/>
      </c>
      <c r="AH1432" t="str">
        <f>IF(ISNUMBER(FIND("arbeid",Methode_Keuze)),"",IF(ISNUMBER(FIND("arbeid",Methode_Keuze)),"",IF(Tb_Activiteiten[[#This Row],[Arbeidskosten op basis van IKS]]=1,Tb_Activiteiten[[#Headers],[Arbeidskosten op basis van IKS]],"")))</f>
        <v/>
      </c>
      <c r="AI1432" t="str">
        <f>IF(ISNUMBER(FIND("overige",Methode_Keuze)),"",IF(Tb_Activiteiten[[#This Row],[Kosten derden exclusief btw]]=1,Tb_Activiteiten[[#Headers],[Kosten derden exclusief btw]],""))</f>
        <v/>
      </c>
      <c r="AJ1432" t="str">
        <f>IF(ISNUMBER(FIND("overige",Methode_Keuze)),"",IF(Tb_Activiteiten[[#This Row],[Niet verrekenbare btw]]=1,Tb_Activiteiten[[#Headers],[Niet verrekenbare btw]],""))</f>
        <v/>
      </c>
      <c r="AK1432" t="str">
        <f>IF(ISNUMBER(FIND("overige",Methode_Keuze)),"",IF(Tb_Activiteiten[[#This Row],[Grondkosten]]=1,Tb_Activiteiten[[#Headers],[Grondkosten]],""))</f>
        <v/>
      </c>
      <c r="AL1432" t="str">
        <f>IF(ISNUMBER(FIND("overige",Methode_Keuze)),"",IF(Tb_Activiteiten[[#This Row],[Bijdrage in natura (overige)]]=1,Tb_Activiteiten[[#Headers],[Bijdrage in natura (overige)]],""))</f>
        <v/>
      </c>
      <c r="AM1432" t="str">
        <f>IF(ISNUMBER(FIND("overige",Methode_Keuze)),"",IF(Tb_Activiteiten[[#This Row],[Bijdrage in natura (vrijwilligers)]]=1,Tb_Activiteiten[[#Headers],[Bijdrage in natura (vrijwilligers)]],""))</f>
        <v/>
      </c>
      <c r="AN1432" t="str">
        <f>IF(ISNUMBER(FIND("overige",Methode_Keuze)),"",IF(Tb_Activiteiten[[#This Row],[Afschrijvingskosten]]=1,Tb_Activiteiten[[#Headers],[Afschrijvingskosten]],""))</f>
        <v/>
      </c>
    </row>
    <row r="1433" spans="12:40" x14ac:dyDescent="0.25">
      <c r="L1433" s="71"/>
      <c r="N1433" t="str">
        <f>IFERROR(IF(VLOOKUP(Tb_Activiteiten[[#This Row],[Openstelling]],Tb_Openstelling[],2,0)=1,1,""),"")</f>
        <v/>
      </c>
      <c r="AA1433" t="str">
        <f>IF(ISNUMBER(FIND("arbeid",Methode_Keuze)),"",IF(ISNUMBER(FIND("arbeid",Methode_Keuze)),"",IF(Tb_Activiteiten[[#This Row],[Loonkosten]]=1,Tb_Activiteiten[[#Headers],[Loonkosten]],"")))</f>
        <v/>
      </c>
      <c r="AB1433" t="str">
        <f>IF(ISNUMBER(FIND("arbeid",Methode_Keuze)),"",IF(ISNUMBER(FIND("arbeid",Methode_Keuze)),"",IF(Tb_Activiteiten[[#This Row],[Eigen arbeid]]=1,Tb_Activiteiten[[#Headers],[Eigen arbeid]],"")))</f>
        <v/>
      </c>
      <c r="AC1433" t="str">
        <f>IF(ISNUMBER(FIND("arbeid",Methode_Keuze)),"",IF(ISNUMBER(FIND("arbeid",Methode_Keuze)),"",IF(Tb_Activiteiten[[#This Row],[Projectmedewerker]]=1,Tb_Activiteiten[[#Headers],[Projectmedewerker]],"")))</f>
        <v/>
      </c>
      <c r="AD1433" t="str">
        <f>IF(ISNUMBER(FIND("arbeid",Methode_Keuze)),"",IF(ISNUMBER(FIND("arbeid",Methode_Keuze)),"",IF(Tb_Activiteiten[[#This Row],[Landbouwer]]=1,Tb_Activiteiten[[#Headers],[Landbouwer]],"")))</f>
        <v/>
      </c>
      <c r="AE1433" t="str">
        <f>IF(ISNUMBER(FIND("arbeid",Methode_Keuze)),"",IF(ISNUMBER(FIND("arbeid",Methode_Keuze)),"",IF(Tb_Activiteiten[[#This Row],[Adviseur]]=1,Tb_Activiteiten[[#Headers],[Adviseur]],"")))</f>
        <v/>
      </c>
      <c r="AF1433" t="str">
        <f>IF(ISNUMBER(FIND("arbeid",Methode_Keuze)),"",IF(ISNUMBER(FIND("arbeid",Methode_Keuze)),"",IF(Tb_Activiteiten[[#This Row],[Projectleider/Expert]]=1,Tb_Activiteiten[[#Headers],[Projectleider/Expert]],"")))</f>
        <v/>
      </c>
      <c r="AG1433" t="str">
        <f>IF(ISNUMBER(FIND("arbeid",Methode_Keuze)),"",IF(ISNUMBER(FIND("arbeid",Methode_Keuze)),"",IF(Tb_Activiteiten[[#This Row],[Arbeidskosten]]=1,Tb_Activiteiten[[#Headers],[Arbeidskosten]],"")))</f>
        <v/>
      </c>
      <c r="AH1433" t="str">
        <f>IF(ISNUMBER(FIND("arbeid",Methode_Keuze)),"",IF(ISNUMBER(FIND("arbeid",Methode_Keuze)),"",IF(Tb_Activiteiten[[#This Row],[Arbeidskosten op basis van IKS]]=1,Tb_Activiteiten[[#Headers],[Arbeidskosten op basis van IKS]],"")))</f>
        <v/>
      </c>
      <c r="AI1433" t="str">
        <f>IF(ISNUMBER(FIND("overige",Methode_Keuze)),"",IF(Tb_Activiteiten[[#This Row],[Kosten derden exclusief btw]]=1,Tb_Activiteiten[[#Headers],[Kosten derden exclusief btw]],""))</f>
        <v/>
      </c>
      <c r="AJ1433" t="str">
        <f>IF(ISNUMBER(FIND("overige",Methode_Keuze)),"",IF(Tb_Activiteiten[[#This Row],[Niet verrekenbare btw]]=1,Tb_Activiteiten[[#Headers],[Niet verrekenbare btw]],""))</f>
        <v/>
      </c>
      <c r="AK1433" t="str">
        <f>IF(ISNUMBER(FIND("overige",Methode_Keuze)),"",IF(Tb_Activiteiten[[#This Row],[Grondkosten]]=1,Tb_Activiteiten[[#Headers],[Grondkosten]],""))</f>
        <v/>
      </c>
      <c r="AL1433" t="str">
        <f>IF(ISNUMBER(FIND("overige",Methode_Keuze)),"",IF(Tb_Activiteiten[[#This Row],[Bijdrage in natura (overige)]]=1,Tb_Activiteiten[[#Headers],[Bijdrage in natura (overige)]],""))</f>
        <v/>
      </c>
      <c r="AM1433" t="str">
        <f>IF(ISNUMBER(FIND("overige",Methode_Keuze)),"",IF(Tb_Activiteiten[[#This Row],[Bijdrage in natura (vrijwilligers)]]=1,Tb_Activiteiten[[#Headers],[Bijdrage in natura (vrijwilligers)]],""))</f>
        <v/>
      </c>
      <c r="AN1433" t="str">
        <f>IF(ISNUMBER(FIND("overige",Methode_Keuze)),"",IF(Tb_Activiteiten[[#This Row],[Afschrijvingskosten]]=1,Tb_Activiteiten[[#Headers],[Afschrijvingskosten]],""))</f>
        <v/>
      </c>
    </row>
    <row r="1434" spans="12:40" x14ac:dyDescent="0.25">
      <c r="L1434" s="71"/>
      <c r="N1434" t="str">
        <f>IFERROR(IF(VLOOKUP(Tb_Activiteiten[[#This Row],[Openstelling]],Tb_Openstelling[],2,0)=1,1,""),"")</f>
        <v/>
      </c>
      <c r="AA1434" t="str">
        <f>IF(ISNUMBER(FIND("arbeid",Methode_Keuze)),"",IF(ISNUMBER(FIND("arbeid",Methode_Keuze)),"",IF(Tb_Activiteiten[[#This Row],[Loonkosten]]=1,Tb_Activiteiten[[#Headers],[Loonkosten]],"")))</f>
        <v/>
      </c>
      <c r="AB1434" t="str">
        <f>IF(ISNUMBER(FIND("arbeid",Methode_Keuze)),"",IF(ISNUMBER(FIND("arbeid",Methode_Keuze)),"",IF(Tb_Activiteiten[[#This Row],[Eigen arbeid]]=1,Tb_Activiteiten[[#Headers],[Eigen arbeid]],"")))</f>
        <v/>
      </c>
      <c r="AC1434" t="str">
        <f>IF(ISNUMBER(FIND("arbeid",Methode_Keuze)),"",IF(ISNUMBER(FIND("arbeid",Methode_Keuze)),"",IF(Tb_Activiteiten[[#This Row],[Projectmedewerker]]=1,Tb_Activiteiten[[#Headers],[Projectmedewerker]],"")))</f>
        <v/>
      </c>
      <c r="AD1434" t="str">
        <f>IF(ISNUMBER(FIND("arbeid",Methode_Keuze)),"",IF(ISNUMBER(FIND("arbeid",Methode_Keuze)),"",IF(Tb_Activiteiten[[#This Row],[Landbouwer]]=1,Tb_Activiteiten[[#Headers],[Landbouwer]],"")))</f>
        <v/>
      </c>
      <c r="AE1434" t="str">
        <f>IF(ISNUMBER(FIND("arbeid",Methode_Keuze)),"",IF(ISNUMBER(FIND("arbeid",Methode_Keuze)),"",IF(Tb_Activiteiten[[#This Row],[Adviseur]]=1,Tb_Activiteiten[[#Headers],[Adviseur]],"")))</f>
        <v/>
      </c>
      <c r="AF1434" t="str">
        <f>IF(ISNUMBER(FIND("arbeid",Methode_Keuze)),"",IF(ISNUMBER(FIND("arbeid",Methode_Keuze)),"",IF(Tb_Activiteiten[[#This Row],[Projectleider/Expert]]=1,Tb_Activiteiten[[#Headers],[Projectleider/Expert]],"")))</f>
        <v/>
      </c>
      <c r="AG1434" t="str">
        <f>IF(ISNUMBER(FIND("arbeid",Methode_Keuze)),"",IF(ISNUMBER(FIND("arbeid",Methode_Keuze)),"",IF(Tb_Activiteiten[[#This Row],[Arbeidskosten]]=1,Tb_Activiteiten[[#Headers],[Arbeidskosten]],"")))</f>
        <v/>
      </c>
      <c r="AH1434" t="str">
        <f>IF(ISNUMBER(FIND("arbeid",Methode_Keuze)),"",IF(ISNUMBER(FIND("arbeid",Methode_Keuze)),"",IF(Tb_Activiteiten[[#This Row],[Arbeidskosten op basis van IKS]]=1,Tb_Activiteiten[[#Headers],[Arbeidskosten op basis van IKS]],"")))</f>
        <v/>
      </c>
      <c r="AI1434" t="str">
        <f>IF(ISNUMBER(FIND("overige",Methode_Keuze)),"",IF(Tb_Activiteiten[[#This Row],[Kosten derden exclusief btw]]=1,Tb_Activiteiten[[#Headers],[Kosten derden exclusief btw]],""))</f>
        <v/>
      </c>
      <c r="AJ1434" t="str">
        <f>IF(ISNUMBER(FIND("overige",Methode_Keuze)),"",IF(Tb_Activiteiten[[#This Row],[Niet verrekenbare btw]]=1,Tb_Activiteiten[[#Headers],[Niet verrekenbare btw]],""))</f>
        <v/>
      </c>
      <c r="AK1434" t="str">
        <f>IF(ISNUMBER(FIND("overige",Methode_Keuze)),"",IF(Tb_Activiteiten[[#This Row],[Grondkosten]]=1,Tb_Activiteiten[[#Headers],[Grondkosten]],""))</f>
        <v/>
      </c>
      <c r="AL1434" t="str">
        <f>IF(ISNUMBER(FIND("overige",Methode_Keuze)),"",IF(Tb_Activiteiten[[#This Row],[Bijdrage in natura (overige)]]=1,Tb_Activiteiten[[#Headers],[Bijdrage in natura (overige)]],""))</f>
        <v/>
      </c>
      <c r="AM1434" t="str">
        <f>IF(ISNUMBER(FIND("overige",Methode_Keuze)),"",IF(Tb_Activiteiten[[#This Row],[Bijdrage in natura (vrijwilligers)]]=1,Tb_Activiteiten[[#Headers],[Bijdrage in natura (vrijwilligers)]],""))</f>
        <v/>
      </c>
      <c r="AN1434" t="str">
        <f>IF(ISNUMBER(FIND("overige",Methode_Keuze)),"",IF(Tb_Activiteiten[[#This Row],[Afschrijvingskosten]]=1,Tb_Activiteiten[[#Headers],[Afschrijvingskosten]],""))</f>
        <v/>
      </c>
    </row>
    <row r="1435" spans="12:40" x14ac:dyDescent="0.25">
      <c r="L1435" s="71"/>
      <c r="N1435" t="str">
        <f>IFERROR(IF(VLOOKUP(Tb_Activiteiten[[#This Row],[Openstelling]],Tb_Openstelling[],2,0)=1,1,""),"")</f>
        <v/>
      </c>
      <c r="AA1435" t="str">
        <f>IF(ISNUMBER(FIND("arbeid",Methode_Keuze)),"",IF(ISNUMBER(FIND("arbeid",Methode_Keuze)),"",IF(Tb_Activiteiten[[#This Row],[Loonkosten]]=1,Tb_Activiteiten[[#Headers],[Loonkosten]],"")))</f>
        <v/>
      </c>
      <c r="AB1435" t="str">
        <f>IF(ISNUMBER(FIND("arbeid",Methode_Keuze)),"",IF(ISNUMBER(FIND("arbeid",Methode_Keuze)),"",IF(Tb_Activiteiten[[#This Row],[Eigen arbeid]]=1,Tb_Activiteiten[[#Headers],[Eigen arbeid]],"")))</f>
        <v/>
      </c>
      <c r="AC1435" t="str">
        <f>IF(ISNUMBER(FIND("arbeid",Methode_Keuze)),"",IF(ISNUMBER(FIND("arbeid",Methode_Keuze)),"",IF(Tb_Activiteiten[[#This Row],[Projectmedewerker]]=1,Tb_Activiteiten[[#Headers],[Projectmedewerker]],"")))</f>
        <v/>
      </c>
      <c r="AD1435" t="str">
        <f>IF(ISNUMBER(FIND("arbeid",Methode_Keuze)),"",IF(ISNUMBER(FIND("arbeid",Methode_Keuze)),"",IF(Tb_Activiteiten[[#This Row],[Landbouwer]]=1,Tb_Activiteiten[[#Headers],[Landbouwer]],"")))</f>
        <v/>
      </c>
      <c r="AE1435" t="str">
        <f>IF(ISNUMBER(FIND("arbeid",Methode_Keuze)),"",IF(ISNUMBER(FIND("arbeid",Methode_Keuze)),"",IF(Tb_Activiteiten[[#This Row],[Adviseur]]=1,Tb_Activiteiten[[#Headers],[Adviseur]],"")))</f>
        <v/>
      </c>
      <c r="AF1435" t="str">
        <f>IF(ISNUMBER(FIND("arbeid",Methode_Keuze)),"",IF(ISNUMBER(FIND("arbeid",Methode_Keuze)),"",IF(Tb_Activiteiten[[#This Row],[Projectleider/Expert]]=1,Tb_Activiteiten[[#Headers],[Projectleider/Expert]],"")))</f>
        <v/>
      </c>
      <c r="AG1435" t="str">
        <f>IF(ISNUMBER(FIND("arbeid",Methode_Keuze)),"",IF(ISNUMBER(FIND("arbeid",Methode_Keuze)),"",IF(Tb_Activiteiten[[#This Row],[Arbeidskosten]]=1,Tb_Activiteiten[[#Headers],[Arbeidskosten]],"")))</f>
        <v/>
      </c>
      <c r="AH1435" t="str">
        <f>IF(ISNUMBER(FIND("arbeid",Methode_Keuze)),"",IF(ISNUMBER(FIND("arbeid",Methode_Keuze)),"",IF(Tb_Activiteiten[[#This Row],[Arbeidskosten op basis van IKS]]=1,Tb_Activiteiten[[#Headers],[Arbeidskosten op basis van IKS]],"")))</f>
        <v/>
      </c>
      <c r="AI1435" t="str">
        <f>IF(ISNUMBER(FIND("overige",Methode_Keuze)),"",IF(Tb_Activiteiten[[#This Row],[Kosten derden exclusief btw]]=1,Tb_Activiteiten[[#Headers],[Kosten derden exclusief btw]],""))</f>
        <v/>
      </c>
      <c r="AJ1435" t="str">
        <f>IF(ISNUMBER(FIND("overige",Methode_Keuze)),"",IF(Tb_Activiteiten[[#This Row],[Niet verrekenbare btw]]=1,Tb_Activiteiten[[#Headers],[Niet verrekenbare btw]],""))</f>
        <v/>
      </c>
      <c r="AK1435" t="str">
        <f>IF(ISNUMBER(FIND("overige",Methode_Keuze)),"",IF(Tb_Activiteiten[[#This Row],[Grondkosten]]=1,Tb_Activiteiten[[#Headers],[Grondkosten]],""))</f>
        <v/>
      </c>
      <c r="AL1435" t="str">
        <f>IF(ISNUMBER(FIND("overige",Methode_Keuze)),"",IF(Tb_Activiteiten[[#This Row],[Bijdrage in natura (overige)]]=1,Tb_Activiteiten[[#Headers],[Bijdrage in natura (overige)]],""))</f>
        <v/>
      </c>
      <c r="AM1435" t="str">
        <f>IF(ISNUMBER(FIND("overige",Methode_Keuze)),"",IF(Tb_Activiteiten[[#This Row],[Bijdrage in natura (vrijwilligers)]]=1,Tb_Activiteiten[[#Headers],[Bijdrage in natura (vrijwilligers)]],""))</f>
        <v/>
      </c>
      <c r="AN1435" t="str">
        <f>IF(ISNUMBER(FIND("overige",Methode_Keuze)),"",IF(Tb_Activiteiten[[#This Row],[Afschrijvingskosten]]=1,Tb_Activiteiten[[#Headers],[Afschrijvingskosten]],""))</f>
        <v/>
      </c>
    </row>
    <row r="1436" spans="12:40" x14ac:dyDescent="0.25">
      <c r="L1436" s="71"/>
      <c r="N1436" t="str">
        <f>IFERROR(IF(VLOOKUP(Tb_Activiteiten[[#This Row],[Openstelling]],Tb_Openstelling[],2,0)=1,1,""),"")</f>
        <v/>
      </c>
      <c r="AA1436" t="str">
        <f>IF(ISNUMBER(FIND("arbeid",Methode_Keuze)),"",IF(ISNUMBER(FIND("arbeid",Methode_Keuze)),"",IF(Tb_Activiteiten[[#This Row],[Loonkosten]]=1,Tb_Activiteiten[[#Headers],[Loonkosten]],"")))</f>
        <v/>
      </c>
      <c r="AB1436" t="str">
        <f>IF(ISNUMBER(FIND("arbeid",Methode_Keuze)),"",IF(ISNUMBER(FIND("arbeid",Methode_Keuze)),"",IF(Tb_Activiteiten[[#This Row],[Eigen arbeid]]=1,Tb_Activiteiten[[#Headers],[Eigen arbeid]],"")))</f>
        <v/>
      </c>
      <c r="AC1436" t="str">
        <f>IF(ISNUMBER(FIND("arbeid",Methode_Keuze)),"",IF(ISNUMBER(FIND("arbeid",Methode_Keuze)),"",IF(Tb_Activiteiten[[#This Row],[Projectmedewerker]]=1,Tb_Activiteiten[[#Headers],[Projectmedewerker]],"")))</f>
        <v/>
      </c>
      <c r="AD1436" t="str">
        <f>IF(ISNUMBER(FIND("arbeid",Methode_Keuze)),"",IF(ISNUMBER(FIND("arbeid",Methode_Keuze)),"",IF(Tb_Activiteiten[[#This Row],[Landbouwer]]=1,Tb_Activiteiten[[#Headers],[Landbouwer]],"")))</f>
        <v/>
      </c>
      <c r="AE1436" t="str">
        <f>IF(ISNUMBER(FIND("arbeid",Methode_Keuze)),"",IF(ISNUMBER(FIND("arbeid",Methode_Keuze)),"",IF(Tb_Activiteiten[[#This Row],[Adviseur]]=1,Tb_Activiteiten[[#Headers],[Adviseur]],"")))</f>
        <v/>
      </c>
      <c r="AF1436" t="str">
        <f>IF(ISNUMBER(FIND("arbeid",Methode_Keuze)),"",IF(ISNUMBER(FIND("arbeid",Methode_Keuze)),"",IF(Tb_Activiteiten[[#This Row],[Projectleider/Expert]]=1,Tb_Activiteiten[[#Headers],[Projectleider/Expert]],"")))</f>
        <v/>
      </c>
      <c r="AG1436" t="str">
        <f>IF(ISNUMBER(FIND("arbeid",Methode_Keuze)),"",IF(ISNUMBER(FIND("arbeid",Methode_Keuze)),"",IF(Tb_Activiteiten[[#This Row],[Arbeidskosten]]=1,Tb_Activiteiten[[#Headers],[Arbeidskosten]],"")))</f>
        <v/>
      </c>
      <c r="AH1436" t="str">
        <f>IF(ISNUMBER(FIND("arbeid",Methode_Keuze)),"",IF(ISNUMBER(FIND("arbeid",Methode_Keuze)),"",IF(Tb_Activiteiten[[#This Row],[Arbeidskosten op basis van IKS]]=1,Tb_Activiteiten[[#Headers],[Arbeidskosten op basis van IKS]],"")))</f>
        <v/>
      </c>
      <c r="AI1436" t="str">
        <f>IF(ISNUMBER(FIND("overige",Methode_Keuze)),"",IF(Tb_Activiteiten[[#This Row],[Kosten derden exclusief btw]]=1,Tb_Activiteiten[[#Headers],[Kosten derden exclusief btw]],""))</f>
        <v/>
      </c>
      <c r="AJ1436" t="str">
        <f>IF(ISNUMBER(FIND("overige",Methode_Keuze)),"",IF(Tb_Activiteiten[[#This Row],[Niet verrekenbare btw]]=1,Tb_Activiteiten[[#Headers],[Niet verrekenbare btw]],""))</f>
        <v/>
      </c>
      <c r="AK1436" t="str">
        <f>IF(ISNUMBER(FIND("overige",Methode_Keuze)),"",IF(Tb_Activiteiten[[#This Row],[Grondkosten]]=1,Tb_Activiteiten[[#Headers],[Grondkosten]],""))</f>
        <v/>
      </c>
      <c r="AL1436" t="str">
        <f>IF(ISNUMBER(FIND("overige",Methode_Keuze)),"",IF(Tb_Activiteiten[[#This Row],[Bijdrage in natura (overige)]]=1,Tb_Activiteiten[[#Headers],[Bijdrage in natura (overige)]],""))</f>
        <v/>
      </c>
      <c r="AM1436" t="str">
        <f>IF(ISNUMBER(FIND("overige",Methode_Keuze)),"",IF(Tb_Activiteiten[[#This Row],[Bijdrage in natura (vrijwilligers)]]=1,Tb_Activiteiten[[#Headers],[Bijdrage in natura (vrijwilligers)]],""))</f>
        <v/>
      </c>
      <c r="AN1436" t="str">
        <f>IF(ISNUMBER(FIND("overige",Methode_Keuze)),"",IF(Tb_Activiteiten[[#This Row],[Afschrijvingskosten]]=1,Tb_Activiteiten[[#Headers],[Afschrijvingskosten]],""))</f>
        <v/>
      </c>
    </row>
    <row r="1437" spans="12:40" x14ac:dyDescent="0.25">
      <c r="L1437" s="71"/>
      <c r="N1437" t="str">
        <f>IFERROR(IF(VLOOKUP(Tb_Activiteiten[[#This Row],[Openstelling]],Tb_Openstelling[],2,0)=1,1,""),"")</f>
        <v/>
      </c>
      <c r="AA1437" t="str">
        <f>IF(ISNUMBER(FIND("arbeid",Methode_Keuze)),"",IF(ISNUMBER(FIND("arbeid",Methode_Keuze)),"",IF(Tb_Activiteiten[[#This Row],[Loonkosten]]=1,Tb_Activiteiten[[#Headers],[Loonkosten]],"")))</f>
        <v/>
      </c>
      <c r="AB1437" t="str">
        <f>IF(ISNUMBER(FIND("arbeid",Methode_Keuze)),"",IF(ISNUMBER(FIND("arbeid",Methode_Keuze)),"",IF(Tb_Activiteiten[[#This Row],[Eigen arbeid]]=1,Tb_Activiteiten[[#Headers],[Eigen arbeid]],"")))</f>
        <v/>
      </c>
      <c r="AC1437" t="str">
        <f>IF(ISNUMBER(FIND("arbeid",Methode_Keuze)),"",IF(ISNUMBER(FIND("arbeid",Methode_Keuze)),"",IF(Tb_Activiteiten[[#This Row],[Projectmedewerker]]=1,Tb_Activiteiten[[#Headers],[Projectmedewerker]],"")))</f>
        <v/>
      </c>
      <c r="AD1437" t="str">
        <f>IF(ISNUMBER(FIND("arbeid",Methode_Keuze)),"",IF(ISNUMBER(FIND("arbeid",Methode_Keuze)),"",IF(Tb_Activiteiten[[#This Row],[Landbouwer]]=1,Tb_Activiteiten[[#Headers],[Landbouwer]],"")))</f>
        <v/>
      </c>
      <c r="AE1437" t="str">
        <f>IF(ISNUMBER(FIND("arbeid",Methode_Keuze)),"",IF(ISNUMBER(FIND("arbeid",Methode_Keuze)),"",IF(Tb_Activiteiten[[#This Row],[Adviseur]]=1,Tb_Activiteiten[[#Headers],[Adviseur]],"")))</f>
        <v/>
      </c>
      <c r="AF1437" t="str">
        <f>IF(ISNUMBER(FIND("arbeid",Methode_Keuze)),"",IF(ISNUMBER(FIND("arbeid",Methode_Keuze)),"",IF(Tb_Activiteiten[[#This Row],[Projectleider/Expert]]=1,Tb_Activiteiten[[#Headers],[Projectleider/Expert]],"")))</f>
        <v/>
      </c>
      <c r="AG1437" t="str">
        <f>IF(ISNUMBER(FIND("arbeid",Methode_Keuze)),"",IF(ISNUMBER(FIND("arbeid",Methode_Keuze)),"",IF(Tb_Activiteiten[[#This Row],[Arbeidskosten]]=1,Tb_Activiteiten[[#Headers],[Arbeidskosten]],"")))</f>
        <v/>
      </c>
      <c r="AH1437" t="str">
        <f>IF(ISNUMBER(FIND("arbeid",Methode_Keuze)),"",IF(ISNUMBER(FIND("arbeid",Methode_Keuze)),"",IF(Tb_Activiteiten[[#This Row],[Arbeidskosten op basis van IKS]]=1,Tb_Activiteiten[[#Headers],[Arbeidskosten op basis van IKS]],"")))</f>
        <v/>
      </c>
      <c r="AI1437" t="str">
        <f>IF(ISNUMBER(FIND("overige",Methode_Keuze)),"",IF(Tb_Activiteiten[[#This Row],[Kosten derden exclusief btw]]=1,Tb_Activiteiten[[#Headers],[Kosten derden exclusief btw]],""))</f>
        <v/>
      </c>
      <c r="AJ1437" t="str">
        <f>IF(ISNUMBER(FIND("overige",Methode_Keuze)),"",IF(Tb_Activiteiten[[#This Row],[Niet verrekenbare btw]]=1,Tb_Activiteiten[[#Headers],[Niet verrekenbare btw]],""))</f>
        <v/>
      </c>
      <c r="AK1437" t="str">
        <f>IF(ISNUMBER(FIND("overige",Methode_Keuze)),"",IF(Tb_Activiteiten[[#This Row],[Grondkosten]]=1,Tb_Activiteiten[[#Headers],[Grondkosten]],""))</f>
        <v/>
      </c>
      <c r="AL1437" t="str">
        <f>IF(ISNUMBER(FIND("overige",Methode_Keuze)),"",IF(Tb_Activiteiten[[#This Row],[Bijdrage in natura (overige)]]=1,Tb_Activiteiten[[#Headers],[Bijdrage in natura (overige)]],""))</f>
        <v/>
      </c>
      <c r="AM1437" t="str">
        <f>IF(ISNUMBER(FIND("overige",Methode_Keuze)),"",IF(Tb_Activiteiten[[#This Row],[Bijdrage in natura (vrijwilligers)]]=1,Tb_Activiteiten[[#Headers],[Bijdrage in natura (vrijwilligers)]],""))</f>
        <v/>
      </c>
      <c r="AN1437" t="str">
        <f>IF(ISNUMBER(FIND("overige",Methode_Keuze)),"",IF(Tb_Activiteiten[[#This Row],[Afschrijvingskosten]]=1,Tb_Activiteiten[[#Headers],[Afschrijvingskosten]],""))</f>
        <v/>
      </c>
    </row>
    <row r="1438" spans="12:40" x14ac:dyDescent="0.25">
      <c r="L1438" s="71"/>
      <c r="N1438" t="str">
        <f>IFERROR(IF(VLOOKUP(Tb_Activiteiten[[#This Row],[Openstelling]],Tb_Openstelling[],2,0)=1,1,""),"")</f>
        <v/>
      </c>
      <c r="AA1438" t="str">
        <f>IF(ISNUMBER(FIND("arbeid",Methode_Keuze)),"",IF(ISNUMBER(FIND("arbeid",Methode_Keuze)),"",IF(Tb_Activiteiten[[#This Row],[Loonkosten]]=1,Tb_Activiteiten[[#Headers],[Loonkosten]],"")))</f>
        <v/>
      </c>
      <c r="AB1438" t="str">
        <f>IF(ISNUMBER(FIND("arbeid",Methode_Keuze)),"",IF(ISNUMBER(FIND("arbeid",Methode_Keuze)),"",IF(Tb_Activiteiten[[#This Row],[Eigen arbeid]]=1,Tb_Activiteiten[[#Headers],[Eigen arbeid]],"")))</f>
        <v/>
      </c>
      <c r="AC1438" t="str">
        <f>IF(ISNUMBER(FIND("arbeid",Methode_Keuze)),"",IF(ISNUMBER(FIND("arbeid",Methode_Keuze)),"",IF(Tb_Activiteiten[[#This Row],[Projectmedewerker]]=1,Tb_Activiteiten[[#Headers],[Projectmedewerker]],"")))</f>
        <v/>
      </c>
      <c r="AD1438" t="str">
        <f>IF(ISNUMBER(FIND("arbeid",Methode_Keuze)),"",IF(ISNUMBER(FIND("arbeid",Methode_Keuze)),"",IF(Tb_Activiteiten[[#This Row],[Landbouwer]]=1,Tb_Activiteiten[[#Headers],[Landbouwer]],"")))</f>
        <v/>
      </c>
      <c r="AE1438" t="str">
        <f>IF(ISNUMBER(FIND("arbeid",Methode_Keuze)),"",IF(ISNUMBER(FIND("arbeid",Methode_Keuze)),"",IF(Tb_Activiteiten[[#This Row],[Adviseur]]=1,Tb_Activiteiten[[#Headers],[Adviseur]],"")))</f>
        <v/>
      </c>
      <c r="AF1438" t="str">
        <f>IF(ISNUMBER(FIND("arbeid",Methode_Keuze)),"",IF(ISNUMBER(FIND("arbeid",Methode_Keuze)),"",IF(Tb_Activiteiten[[#This Row],[Projectleider/Expert]]=1,Tb_Activiteiten[[#Headers],[Projectleider/Expert]],"")))</f>
        <v/>
      </c>
      <c r="AG1438" t="str">
        <f>IF(ISNUMBER(FIND("arbeid",Methode_Keuze)),"",IF(ISNUMBER(FIND("arbeid",Methode_Keuze)),"",IF(Tb_Activiteiten[[#This Row],[Arbeidskosten]]=1,Tb_Activiteiten[[#Headers],[Arbeidskosten]],"")))</f>
        <v/>
      </c>
      <c r="AH1438" t="str">
        <f>IF(ISNUMBER(FIND("arbeid",Methode_Keuze)),"",IF(ISNUMBER(FIND("arbeid",Methode_Keuze)),"",IF(Tb_Activiteiten[[#This Row],[Arbeidskosten op basis van IKS]]=1,Tb_Activiteiten[[#Headers],[Arbeidskosten op basis van IKS]],"")))</f>
        <v/>
      </c>
      <c r="AI1438" t="str">
        <f>IF(ISNUMBER(FIND("overige",Methode_Keuze)),"",IF(Tb_Activiteiten[[#This Row],[Kosten derden exclusief btw]]=1,Tb_Activiteiten[[#Headers],[Kosten derden exclusief btw]],""))</f>
        <v/>
      </c>
      <c r="AJ1438" t="str">
        <f>IF(ISNUMBER(FIND("overige",Methode_Keuze)),"",IF(Tb_Activiteiten[[#This Row],[Niet verrekenbare btw]]=1,Tb_Activiteiten[[#Headers],[Niet verrekenbare btw]],""))</f>
        <v/>
      </c>
      <c r="AK1438" t="str">
        <f>IF(ISNUMBER(FIND("overige",Methode_Keuze)),"",IF(Tb_Activiteiten[[#This Row],[Grondkosten]]=1,Tb_Activiteiten[[#Headers],[Grondkosten]],""))</f>
        <v/>
      </c>
      <c r="AL1438" t="str">
        <f>IF(ISNUMBER(FIND("overige",Methode_Keuze)),"",IF(Tb_Activiteiten[[#This Row],[Bijdrage in natura (overige)]]=1,Tb_Activiteiten[[#Headers],[Bijdrage in natura (overige)]],""))</f>
        <v/>
      </c>
      <c r="AM1438" t="str">
        <f>IF(ISNUMBER(FIND("overige",Methode_Keuze)),"",IF(Tb_Activiteiten[[#This Row],[Bijdrage in natura (vrijwilligers)]]=1,Tb_Activiteiten[[#Headers],[Bijdrage in natura (vrijwilligers)]],""))</f>
        <v/>
      </c>
      <c r="AN1438" t="str">
        <f>IF(ISNUMBER(FIND("overige",Methode_Keuze)),"",IF(Tb_Activiteiten[[#This Row],[Afschrijvingskosten]]=1,Tb_Activiteiten[[#Headers],[Afschrijvingskosten]],""))</f>
        <v/>
      </c>
    </row>
    <row r="1439" spans="12:40" x14ac:dyDescent="0.25">
      <c r="L1439" s="71"/>
      <c r="N1439" t="str">
        <f>IFERROR(IF(VLOOKUP(Tb_Activiteiten[[#This Row],[Openstelling]],Tb_Openstelling[],2,0)=1,1,""),"")</f>
        <v/>
      </c>
      <c r="AA1439" t="str">
        <f>IF(ISNUMBER(FIND("arbeid",Methode_Keuze)),"",IF(ISNUMBER(FIND("arbeid",Methode_Keuze)),"",IF(Tb_Activiteiten[[#This Row],[Loonkosten]]=1,Tb_Activiteiten[[#Headers],[Loonkosten]],"")))</f>
        <v/>
      </c>
      <c r="AB1439" t="str">
        <f>IF(ISNUMBER(FIND("arbeid",Methode_Keuze)),"",IF(ISNUMBER(FIND("arbeid",Methode_Keuze)),"",IF(Tb_Activiteiten[[#This Row],[Eigen arbeid]]=1,Tb_Activiteiten[[#Headers],[Eigen arbeid]],"")))</f>
        <v/>
      </c>
      <c r="AC1439" t="str">
        <f>IF(ISNUMBER(FIND("arbeid",Methode_Keuze)),"",IF(ISNUMBER(FIND("arbeid",Methode_Keuze)),"",IF(Tb_Activiteiten[[#This Row],[Projectmedewerker]]=1,Tb_Activiteiten[[#Headers],[Projectmedewerker]],"")))</f>
        <v/>
      </c>
      <c r="AD1439" t="str">
        <f>IF(ISNUMBER(FIND("arbeid",Methode_Keuze)),"",IF(ISNUMBER(FIND("arbeid",Methode_Keuze)),"",IF(Tb_Activiteiten[[#This Row],[Landbouwer]]=1,Tb_Activiteiten[[#Headers],[Landbouwer]],"")))</f>
        <v/>
      </c>
      <c r="AE1439" t="str">
        <f>IF(ISNUMBER(FIND("arbeid",Methode_Keuze)),"",IF(ISNUMBER(FIND("arbeid",Methode_Keuze)),"",IF(Tb_Activiteiten[[#This Row],[Adviseur]]=1,Tb_Activiteiten[[#Headers],[Adviseur]],"")))</f>
        <v/>
      </c>
      <c r="AF1439" t="str">
        <f>IF(ISNUMBER(FIND("arbeid",Methode_Keuze)),"",IF(ISNUMBER(FIND("arbeid",Methode_Keuze)),"",IF(Tb_Activiteiten[[#This Row],[Projectleider/Expert]]=1,Tb_Activiteiten[[#Headers],[Projectleider/Expert]],"")))</f>
        <v/>
      </c>
      <c r="AG1439" t="str">
        <f>IF(ISNUMBER(FIND("arbeid",Methode_Keuze)),"",IF(ISNUMBER(FIND("arbeid",Methode_Keuze)),"",IF(Tb_Activiteiten[[#This Row],[Arbeidskosten]]=1,Tb_Activiteiten[[#Headers],[Arbeidskosten]],"")))</f>
        <v/>
      </c>
      <c r="AH1439" t="str">
        <f>IF(ISNUMBER(FIND("arbeid",Methode_Keuze)),"",IF(ISNUMBER(FIND("arbeid",Methode_Keuze)),"",IF(Tb_Activiteiten[[#This Row],[Arbeidskosten op basis van IKS]]=1,Tb_Activiteiten[[#Headers],[Arbeidskosten op basis van IKS]],"")))</f>
        <v/>
      </c>
      <c r="AI1439" t="str">
        <f>IF(ISNUMBER(FIND("overige",Methode_Keuze)),"",IF(Tb_Activiteiten[[#This Row],[Kosten derden exclusief btw]]=1,Tb_Activiteiten[[#Headers],[Kosten derden exclusief btw]],""))</f>
        <v/>
      </c>
      <c r="AJ1439" t="str">
        <f>IF(ISNUMBER(FIND("overige",Methode_Keuze)),"",IF(Tb_Activiteiten[[#This Row],[Niet verrekenbare btw]]=1,Tb_Activiteiten[[#Headers],[Niet verrekenbare btw]],""))</f>
        <v/>
      </c>
      <c r="AK1439" t="str">
        <f>IF(ISNUMBER(FIND("overige",Methode_Keuze)),"",IF(Tb_Activiteiten[[#This Row],[Grondkosten]]=1,Tb_Activiteiten[[#Headers],[Grondkosten]],""))</f>
        <v/>
      </c>
      <c r="AL1439" t="str">
        <f>IF(ISNUMBER(FIND("overige",Methode_Keuze)),"",IF(Tb_Activiteiten[[#This Row],[Bijdrage in natura (overige)]]=1,Tb_Activiteiten[[#Headers],[Bijdrage in natura (overige)]],""))</f>
        <v/>
      </c>
      <c r="AM1439" t="str">
        <f>IF(ISNUMBER(FIND("overige",Methode_Keuze)),"",IF(Tb_Activiteiten[[#This Row],[Bijdrage in natura (vrijwilligers)]]=1,Tb_Activiteiten[[#Headers],[Bijdrage in natura (vrijwilligers)]],""))</f>
        <v/>
      </c>
      <c r="AN1439" t="str">
        <f>IF(ISNUMBER(FIND("overige",Methode_Keuze)),"",IF(Tb_Activiteiten[[#This Row],[Afschrijvingskosten]]=1,Tb_Activiteiten[[#Headers],[Afschrijvingskosten]],""))</f>
        <v/>
      </c>
    </row>
    <row r="1440" spans="12:40" x14ac:dyDescent="0.25">
      <c r="L1440" s="71"/>
      <c r="N1440" t="str">
        <f>IFERROR(IF(VLOOKUP(Tb_Activiteiten[[#This Row],[Openstelling]],Tb_Openstelling[],2,0)=1,1,""),"")</f>
        <v/>
      </c>
      <c r="AA1440" t="str">
        <f>IF(ISNUMBER(FIND("arbeid",Methode_Keuze)),"",IF(ISNUMBER(FIND("arbeid",Methode_Keuze)),"",IF(Tb_Activiteiten[[#This Row],[Loonkosten]]=1,Tb_Activiteiten[[#Headers],[Loonkosten]],"")))</f>
        <v/>
      </c>
      <c r="AB1440" t="str">
        <f>IF(ISNUMBER(FIND("arbeid",Methode_Keuze)),"",IF(ISNUMBER(FIND("arbeid",Methode_Keuze)),"",IF(Tb_Activiteiten[[#This Row],[Eigen arbeid]]=1,Tb_Activiteiten[[#Headers],[Eigen arbeid]],"")))</f>
        <v/>
      </c>
      <c r="AC1440" t="str">
        <f>IF(ISNUMBER(FIND("arbeid",Methode_Keuze)),"",IF(ISNUMBER(FIND("arbeid",Methode_Keuze)),"",IF(Tb_Activiteiten[[#This Row],[Projectmedewerker]]=1,Tb_Activiteiten[[#Headers],[Projectmedewerker]],"")))</f>
        <v/>
      </c>
      <c r="AD1440" t="str">
        <f>IF(ISNUMBER(FIND("arbeid",Methode_Keuze)),"",IF(ISNUMBER(FIND("arbeid",Methode_Keuze)),"",IF(Tb_Activiteiten[[#This Row],[Landbouwer]]=1,Tb_Activiteiten[[#Headers],[Landbouwer]],"")))</f>
        <v/>
      </c>
      <c r="AE1440" t="str">
        <f>IF(ISNUMBER(FIND("arbeid",Methode_Keuze)),"",IF(ISNUMBER(FIND("arbeid",Methode_Keuze)),"",IF(Tb_Activiteiten[[#This Row],[Adviseur]]=1,Tb_Activiteiten[[#Headers],[Adviseur]],"")))</f>
        <v/>
      </c>
      <c r="AF1440" t="str">
        <f>IF(ISNUMBER(FIND("arbeid",Methode_Keuze)),"",IF(ISNUMBER(FIND("arbeid",Methode_Keuze)),"",IF(Tb_Activiteiten[[#This Row],[Projectleider/Expert]]=1,Tb_Activiteiten[[#Headers],[Projectleider/Expert]],"")))</f>
        <v/>
      </c>
      <c r="AG1440" t="str">
        <f>IF(ISNUMBER(FIND("arbeid",Methode_Keuze)),"",IF(ISNUMBER(FIND("arbeid",Methode_Keuze)),"",IF(Tb_Activiteiten[[#This Row],[Arbeidskosten]]=1,Tb_Activiteiten[[#Headers],[Arbeidskosten]],"")))</f>
        <v/>
      </c>
      <c r="AH1440" t="str">
        <f>IF(ISNUMBER(FIND("arbeid",Methode_Keuze)),"",IF(ISNUMBER(FIND("arbeid",Methode_Keuze)),"",IF(Tb_Activiteiten[[#This Row],[Arbeidskosten op basis van IKS]]=1,Tb_Activiteiten[[#Headers],[Arbeidskosten op basis van IKS]],"")))</f>
        <v/>
      </c>
      <c r="AI1440" t="str">
        <f>IF(ISNUMBER(FIND("overige",Methode_Keuze)),"",IF(Tb_Activiteiten[[#This Row],[Kosten derden exclusief btw]]=1,Tb_Activiteiten[[#Headers],[Kosten derden exclusief btw]],""))</f>
        <v/>
      </c>
      <c r="AJ1440" t="str">
        <f>IF(ISNUMBER(FIND("overige",Methode_Keuze)),"",IF(Tb_Activiteiten[[#This Row],[Niet verrekenbare btw]]=1,Tb_Activiteiten[[#Headers],[Niet verrekenbare btw]],""))</f>
        <v/>
      </c>
      <c r="AK1440" t="str">
        <f>IF(ISNUMBER(FIND("overige",Methode_Keuze)),"",IF(Tb_Activiteiten[[#This Row],[Grondkosten]]=1,Tb_Activiteiten[[#Headers],[Grondkosten]],""))</f>
        <v/>
      </c>
      <c r="AL1440" t="str">
        <f>IF(ISNUMBER(FIND("overige",Methode_Keuze)),"",IF(Tb_Activiteiten[[#This Row],[Bijdrage in natura (overige)]]=1,Tb_Activiteiten[[#Headers],[Bijdrage in natura (overige)]],""))</f>
        <v/>
      </c>
      <c r="AM1440" t="str">
        <f>IF(ISNUMBER(FIND("overige",Methode_Keuze)),"",IF(Tb_Activiteiten[[#This Row],[Bijdrage in natura (vrijwilligers)]]=1,Tb_Activiteiten[[#Headers],[Bijdrage in natura (vrijwilligers)]],""))</f>
        <v/>
      </c>
      <c r="AN1440" t="str">
        <f>IF(ISNUMBER(FIND("overige",Methode_Keuze)),"",IF(Tb_Activiteiten[[#This Row],[Afschrijvingskosten]]=1,Tb_Activiteiten[[#Headers],[Afschrijvingskosten]],""))</f>
        <v/>
      </c>
    </row>
    <row r="1441" spans="12:40" x14ac:dyDescent="0.25">
      <c r="L1441" s="71"/>
      <c r="N1441" t="str">
        <f>IFERROR(IF(VLOOKUP(Tb_Activiteiten[[#This Row],[Openstelling]],Tb_Openstelling[],2,0)=1,1,""),"")</f>
        <v/>
      </c>
      <c r="AA1441" t="str">
        <f>IF(ISNUMBER(FIND("arbeid",Methode_Keuze)),"",IF(ISNUMBER(FIND("arbeid",Methode_Keuze)),"",IF(Tb_Activiteiten[[#This Row],[Loonkosten]]=1,Tb_Activiteiten[[#Headers],[Loonkosten]],"")))</f>
        <v/>
      </c>
      <c r="AB1441" t="str">
        <f>IF(ISNUMBER(FIND("arbeid",Methode_Keuze)),"",IF(ISNUMBER(FIND("arbeid",Methode_Keuze)),"",IF(Tb_Activiteiten[[#This Row],[Eigen arbeid]]=1,Tb_Activiteiten[[#Headers],[Eigen arbeid]],"")))</f>
        <v/>
      </c>
      <c r="AC1441" t="str">
        <f>IF(ISNUMBER(FIND("arbeid",Methode_Keuze)),"",IF(ISNUMBER(FIND("arbeid",Methode_Keuze)),"",IF(Tb_Activiteiten[[#This Row],[Projectmedewerker]]=1,Tb_Activiteiten[[#Headers],[Projectmedewerker]],"")))</f>
        <v/>
      </c>
      <c r="AD1441" t="str">
        <f>IF(ISNUMBER(FIND("arbeid",Methode_Keuze)),"",IF(ISNUMBER(FIND("arbeid",Methode_Keuze)),"",IF(Tb_Activiteiten[[#This Row],[Landbouwer]]=1,Tb_Activiteiten[[#Headers],[Landbouwer]],"")))</f>
        <v/>
      </c>
      <c r="AE1441" t="str">
        <f>IF(ISNUMBER(FIND("arbeid",Methode_Keuze)),"",IF(ISNUMBER(FIND("arbeid",Methode_Keuze)),"",IF(Tb_Activiteiten[[#This Row],[Adviseur]]=1,Tb_Activiteiten[[#Headers],[Adviseur]],"")))</f>
        <v/>
      </c>
      <c r="AF1441" t="str">
        <f>IF(ISNUMBER(FIND("arbeid",Methode_Keuze)),"",IF(ISNUMBER(FIND("arbeid",Methode_Keuze)),"",IF(Tb_Activiteiten[[#This Row],[Projectleider/Expert]]=1,Tb_Activiteiten[[#Headers],[Projectleider/Expert]],"")))</f>
        <v/>
      </c>
      <c r="AG1441" t="str">
        <f>IF(ISNUMBER(FIND("arbeid",Methode_Keuze)),"",IF(ISNUMBER(FIND("arbeid",Methode_Keuze)),"",IF(Tb_Activiteiten[[#This Row],[Arbeidskosten]]=1,Tb_Activiteiten[[#Headers],[Arbeidskosten]],"")))</f>
        <v/>
      </c>
      <c r="AH1441" t="str">
        <f>IF(ISNUMBER(FIND("arbeid",Methode_Keuze)),"",IF(ISNUMBER(FIND("arbeid",Methode_Keuze)),"",IF(Tb_Activiteiten[[#This Row],[Arbeidskosten op basis van IKS]]=1,Tb_Activiteiten[[#Headers],[Arbeidskosten op basis van IKS]],"")))</f>
        <v/>
      </c>
      <c r="AI1441" t="str">
        <f>IF(ISNUMBER(FIND("overige",Methode_Keuze)),"",IF(Tb_Activiteiten[[#This Row],[Kosten derden exclusief btw]]=1,Tb_Activiteiten[[#Headers],[Kosten derden exclusief btw]],""))</f>
        <v/>
      </c>
      <c r="AJ1441" t="str">
        <f>IF(ISNUMBER(FIND("overige",Methode_Keuze)),"",IF(Tb_Activiteiten[[#This Row],[Niet verrekenbare btw]]=1,Tb_Activiteiten[[#Headers],[Niet verrekenbare btw]],""))</f>
        <v/>
      </c>
      <c r="AK1441" t="str">
        <f>IF(ISNUMBER(FIND("overige",Methode_Keuze)),"",IF(Tb_Activiteiten[[#This Row],[Grondkosten]]=1,Tb_Activiteiten[[#Headers],[Grondkosten]],""))</f>
        <v/>
      </c>
      <c r="AL1441" t="str">
        <f>IF(ISNUMBER(FIND("overige",Methode_Keuze)),"",IF(Tb_Activiteiten[[#This Row],[Bijdrage in natura (overige)]]=1,Tb_Activiteiten[[#Headers],[Bijdrage in natura (overige)]],""))</f>
        <v/>
      </c>
      <c r="AM1441" t="str">
        <f>IF(ISNUMBER(FIND("overige",Methode_Keuze)),"",IF(Tb_Activiteiten[[#This Row],[Bijdrage in natura (vrijwilligers)]]=1,Tb_Activiteiten[[#Headers],[Bijdrage in natura (vrijwilligers)]],""))</f>
        <v/>
      </c>
      <c r="AN1441" t="str">
        <f>IF(ISNUMBER(FIND("overige",Methode_Keuze)),"",IF(Tb_Activiteiten[[#This Row],[Afschrijvingskosten]]=1,Tb_Activiteiten[[#Headers],[Afschrijvingskosten]],""))</f>
        <v/>
      </c>
    </row>
    <row r="1442" spans="12:40" x14ac:dyDescent="0.25">
      <c r="L1442" s="71"/>
      <c r="N1442" t="str">
        <f>IFERROR(IF(VLOOKUP(Tb_Activiteiten[[#This Row],[Openstelling]],Tb_Openstelling[],2,0)=1,1,""),"")</f>
        <v/>
      </c>
      <c r="AA1442" t="str">
        <f>IF(ISNUMBER(FIND("arbeid",Methode_Keuze)),"",IF(ISNUMBER(FIND("arbeid",Methode_Keuze)),"",IF(Tb_Activiteiten[[#This Row],[Loonkosten]]=1,Tb_Activiteiten[[#Headers],[Loonkosten]],"")))</f>
        <v/>
      </c>
      <c r="AB1442" t="str">
        <f>IF(ISNUMBER(FIND("arbeid",Methode_Keuze)),"",IF(ISNUMBER(FIND("arbeid",Methode_Keuze)),"",IF(Tb_Activiteiten[[#This Row],[Eigen arbeid]]=1,Tb_Activiteiten[[#Headers],[Eigen arbeid]],"")))</f>
        <v/>
      </c>
      <c r="AC1442" t="str">
        <f>IF(ISNUMBER(FIND("arbeid",Methode_Keuze)),"",IF(ISNUMBER(FIND("arbeid",Methode_Keuze)),"",IF(Tb_Activiteiten[[#This Row],[Projectmedewerker]]=1,Tb_Activiteiten[[#Headers],[Projectmedewerker]],"")))</f>
        <v/>
      </c>
      <c r="AD1442" t="str">
        <f>IF(ISNUMBER(FIND("arbeid",Methode_Keuze)),"",IF(ISNUMBER(FIND("arbeid",Methode_Keuze)),"",IF(Tb_Activiteiten[[#This Row],[Landbouwer]]=1,Tb_Activiteiten[[#Headers],[Landbouwer]],"")))</f>
        <v/>
      </c>
      <c r="AE1442" t="str">
        <f>IF(ISNUMBER(FIND("arbeid",Methode_Keuze)),"",IF(ISNUMBER(FIND("arbeid",Methode_Keuze)),"",IF(Tb_Activiteiten[[#This Row],[Adviseur]]=1,Tb_Activiteiten[[#Headers],[Adviseur]],"")))</f>
        <v/>
      </c>
      <c r="AF1442" t="str">
        <f>IF(ISNUMBER(FIND("arbeid",Methode_Keuze)),"",IF(ISNUMBER(FIND("arbeid",Methode_Keuze)),"",IF(Tb_Activiteiten[[#This Row],[Projectleider/Expert]]=1,Tb_Activiteiten[[#Headers],[Projectleider/Expert]],"")))</f>
        <v/>
      </c>
      <c r="AG1442" t="str">
        <f>IF(ISNUMBER(FIND("arbeid",Methode_Keuze)),"",IF(ISNUMBER(FIND("arbeid",Methode_Keuze)),"",IF(Tb_Activiteiten[[#This Row],[Arbeidskosten]]=1,Tb_Activiteiten[[#Headers],[Arbeidskosten]],"")))</f>
        <v/>
      </c>
      <c r="AH1442" t="str">
        <f>IF(ISNUMBER(FIND("arbeid",Methode_Keuze)),"",IF(ISNUMBER(FIND("arbeid",Methode_Keuze)),"",IF(Tb_Activiteiten[[#This Row],[Arbeidskosten op basis van IKS]]=1,Tb_Activiteiten[[#Headers],[Arbeidskosten op basis van IKS]],"")))</f>
        <v/>
      </c>
      <c r="AI1442" t="str">
        <f>IF(ISNUMBER(FIND("overige",Methode_Keuze)),"",IF(Tb_Activiteiten[[#This Row],[Kosten derden exclusief btw]]=1,Tb_Activiteiten[[#Headers],[Kosten derden exclusief btw]],""))</f>
        <v/>
      </c>
      <c r="AJ1442" t="str">
        <f>IF(ISNUMBER(FIND("overige",Methode_Keuze)),"",IF(Tb_Activiteiten[[#This Row],[Niet verrekenbare btw]]=1,Tb_Activiteiten[[#Headers],[Niet verrekenbare btw]],""))</f>
        <v/>
      </c>
      <c r="AK1442" t="str">
        <f>IF(ISNUMBER(FIND("overige",Methode_Keuze)),"",IF(Tb_Activiteiten[[#This Row],[Grondkosten]]=1,Tb_Activiteiten[[#Headers],[Grondkosten]],""))</f>
        <v/>
      </c>
      <c r="AL1442" t="str">
        <f>IF(ISNUMBER(FIND("overige",Methode_Keuze)),"",IF(Tb_Activiteiten[[#This Row],[Bijdrage in natura (overige)]]=1,Tb_Activiteiten[[#Headers],[Bijdrage in natura (overige)]],""))</f>
        <v/>
      </c>
      <c r="AM1442" t="str">
        <f>IF(ISNUMBER(FIND("overige",Methode_Keuze)),"",IF(Tb_Activiteiten[[#This Row],[Bijdrage in natura (vrijwilligers)]]=1,Tb_Activiteiten[[#Headers],[Bijdrage in natura (vrijwilligers)]],""))</f>
        <v/>
      </c>
      <c r="AN1442" t="str">
        <f>IF(ISNUMBER(FIND("overige",Methode_Keuze)),"",IF(Tb_Activiteiten[[#This Row],[Afschrijvingskosten]]=1,Tb_Activiteiten[[#Headers],[Afschrijvingskosten]],""))</f>
        <v/>
      </c>
    </row>
    <row r="1443" spans="12:40" x14ac:dyDescent="0.25">
      <c r="L1443" s="71"/>
      <c r="N1443" t="str">
        <f>IFERROR(IF(VLOOKUP(Tb_Activiteiten[[#This Row],[Openstelling]],Tb_Openstelling[],2,0)=1,1,""),"")</f>
        <v/>
      </c>
      <c r="AA1443" t="str">
        <f>IF(ISNUMBER(FIND("arbeid",Methode_Keuze)),"",IF(ISNUMBER(FIND("arbeid",Methode_Keuze)),"",IF(Tb_Activiteiten[[#This Row],[Loonkosten]]=1,Tb_Activiteiten[[#Headers],[Loonkosten]],"")))</f>
        <v/>
      </c>
      <c r="AB1443" t="str">
        <f>IF(ISNUMBER(FIND("arbeid",Methode_Keuze)),"",IF(ISNUMBER(FIND("arbeid",Methode_Keuze)),"",IF(Tb_Activiteiten[[#This Row],[Eigen arbeid]]=1,Tb_Activiteiten[[#Headers],[Eigen arbeid]],"")))</f>
        <v/>
      </c>
      <c r="AC1443" t="str">
        <f>IF(ISNUMBER(FIND("arbeid",Methode_Keuze)),"",IF(ISNUMBER(FIND("arbeid",Methode_Keuze)),"",IF(Tb_Activiteiten[[#This Row],[Projectmedewerker]]=1,Tb_Activiteiten[[#Headers],[Projectmedewerker]],"")))</f>
        <v/>
      </c>
      <c r="AD1443" t="str">
        <f>IF(ISNUMBER(FIND("arbeid",Methode_Keuze)),"",IF(ISNUMBER(FIND("arbeid",Methode_Keuze)),"",IF(Tb_Activiteiten[[#This Row],[Landbouwer]]=1,Tb_Activiteiten[[#Headers],[Landbouwer]],"")))</f>
        <v/>
      </c>
      <c r="AE1443" t="str">
        <f>IF(ISNUMBER(FIND("arbeid",Methode_Keuze)),"",IF(ISNUMBER(FIND("arbeid",Methode_Keuze)),"",IF(Tb_Activiteiten[[#This Row],[Adviseur]]=1,Tb_Activiteiten[[#Headers],[Adviseur]],"")))</f>
        <v/>
      </c>
      <c r="AF1443" t="str">
        <f>IF(ISNUMBER(FIND("arbeid",Methode_Keuze)),"",IF(ISNUMBER(FIND("arbeid",Methode_Keuze)),"",IF(Tb_Activiteiten[[#This Row],[Projectleider/Expert]]=1,Tb_Activiteiten[[#Headers],[Projectleider/Expert]],"")))</f>
        <v/>
      </c>
      <c r="AG1443" t="str">
        <f>IF(ISNUMBER(FIND("arbeid",Methode_Keuze)),"",IF(ISNUMBER(FIND("arbeid",Methode_Keuze)),"",IF(Tb_Activiteiten[[#This Row],[Arbeidskosten]]=1,Tb_Activiteiten[[#Headers],[Arbeidskosten]],"")))</f>
        <v/>
      </c>
      <c r="AH1443" t="str">
        <f>IF(ISNUMBER(FIND("arbeid",Methode_Keuze)),"",IF(ISNUMBER(FIND("arbeid",Methode_Keuze)),"",IF(Tb_Activiteiten[[#This Row],[Arbeidskosten op basis van IKS]]=1,Tb_Activiteiten[[#Headers],[Arbeidskosten op basis van IKS]],"")))</f>
        <v/>
      </c>
      <c r="AI1443" t="str">
        <f>IF(ISNUMBER(FIND("overige",Methode_Keuze)),"",IF(Tb_Activiteiten[[#This Row],[Kosten derden exclusief btw]]=1,Tb_Activiteiten[[#Headers],[Kosten derden exclusief btw]],""))</f>
        <v/>
      </c>
      <c r="AJ1443" t="str">
        <f>IF(ISNUMBER(FIND("overige",Methode_Keuze)),"",IF(Tb_Activiteiten[[#This Row],[Niet verrekenbare btw]]=1,Tb_Activiteiten[[#Headers],[Niet verrekenbare btw]],""))</f>
        <v/>
      </c>
      <c r="AK1443" t="str">
        <f>IF(ISNUMBER(FIND("overige",Methode_Keuze)),"",IF(Tb_Activiteiten[[#This Row],[Grondkosten]]=1,Tb_Activiteiten[[#Headers],[Grondkosten]],""))</f>
        <v/>
      </c>
      <c r="AL1443" t="str">
        <f>IF(ISNUMBER(FIND("overige",Methode_Keuze)),"",IF(Tb_Activiteiten[[#This Row],[Bijdrage in natura (overige)]]=1,Tb_Activiteiten[[#Headers],[Bijdrage in natura (overige)]],""))</f>
        <v/>
      </c>
      <c r="AM1443" t="str">
        <f>IF(ISNUMBER(FIND("overige",Methode_Keuze)),"",IF(Tb_Activiteiten[[#This Row],[Bijdrage in natura (vrijwilligers)]]=1,Tb_Activiteiten[[#Headers],[Bijdrage in natura (vrijwilligers)]],""))</f>
        <v/>
      </c>
      <c r="AN1443" t="str">
        <f>IF(ISNUMBER(FIND("overige",Methode_Keuze)),"",IF(Tb_Activiteiten[[#This Row],[Afschrijvingskosten]]=1,Tb_Activiteiten[[#Headers],[Afschrijvingskosten]],""))</f>
        <v/>
      </c>
    </row>
    <row r="1444" spans="12:40" x14ac:dyDescent="0.25">
      <c r="L1444" s="71"/>
      <c r="N1444" t="str">
        <f>IFERROR(IF(VLOOKUP(Tb_Activiteiten[[#This Row],[Openstelling]],Tb_Openstelling[],2,0)=1,1,""),"")</f>
        <v/>
      </c>
      <c r="AA1444" t="str">
        <f>IF(ISNUMBER(FIND("arbeid",Methode_Keuze)),"",IF(ISNUMBER(FIND("arbeid",Methode_Keuze)),"",IF(Tb_Activiteiten[[#This Row],[Loonkosten]]=1,Tb_Activiteiten[[#Headers],[Loonkosten]],"")))</f>
        <v/>
      </c>
      <c r="AB1444" t="str">
        <f>IF(ISNUMBER(FIND("arbeid",Methode_Keuze)),"",IF(ISNUMBER(FIND("arbeid",Methode_Keuze)),"",IF(Tb_Activiteiten[[#This Row],[Eigen arbeid]]=1,Tb_Activiteiten[[#Headers],[Eigen arbeid]],"")))</f>
        <v/>
      </c>
      <c r="AC1444" t="str">
        <f>IF(ISNUMBER(FIND("arbeid",Methode_Keuze)),"",IF(ISNUMBER(FIND("arbeid",Methode_Keuze)),"",IF(Tb_Activiteiten[[#This Row],[Projectmedewerker]]=1,Tb_Activiteiten[[#Headers],[Projectmedewerker]],"")))</f>
        <v/>
      </c>
      <c r="AD1444" t="str">
        <f>IF(ISNUMBER(FIND("arbeid",Methode_Keuze)),"",IF(ISNUMBER(FIND("arbeid",Methode_Keuze)),"",IF(Tb_Activiteiten[[#This Row],[Landbouwer]]=1,Tb_Activiteiten[[#Headers],[Landbouwer]],"")))</f>
        <v/>
      </c>
      <c r="AE1444" t="str">
        <f>IF(ISNUMBER(FIND("arbeid",Methode_Keuze)),"",IF(ISNUMBER(FIND("arbeid",Methode_Keuze)),"",IF(Tb_Activiteiten[[#This Row],[Adviseur]]=1,Tb_Activiteiten[[#Headers],[Adviseur]],"")))</f>
        <v/>
      </c>
      <c r="AF1444" t="str">
        <f>IF(ISNUMBER(FIND("arbeid",Methode_Keuze)),"",IF(ISNUMBER(FIND("arbeid",Methode_Keuze)),"",IF(Tb_Activiteiten[[#This Row],[Projectleider/Expert]]=1,Tb_Activiteiten[[#Headers],[Projectleider/Expert]],"")))</f>
        <v/>
      </c>
      <c r="AG1444" t="str">
        <f>IF(ISNUMBER(FIND("arbeid",Methode_Keuze)),"",IF(ISNUMBER(FIND("arbeid",Methode_Keuze)),"",IF(Tb_Activiteiten[[#This Row],[Arbeidskosten]]=1,Tb_Activiteiten[[#Headers],[Arbeidskosten]],"")))</f>
        <v/>
      </c>
      <c r="AH1444" t="str">
        <f>IF(ISNUMBER(FIND("arbeid",Methode_Keuze)),"",IF(ISNUMBER(FIND("arbeid",Methode_Keuze)),"",IF(Tb_Activiteiten[[#This Row],[Arbeidskosten op basis van IKS]]=1,Tb_Activiteiten[[#Headers],[Arbeidskosten op basis van IKS]],"")))</f>
        <v/>
      </c>
      <c r="AI1444" t="str">
        <f>IF(ISNUMBER(FIND("overige",Methode_Keuze)),"",IF(Tb_Activiteiten[[#This Row],[Kosten derden exclusief btw]]=1,Tb_Activiteiten[[#Headers],[Kosten derden exclusief btw]],""))</f>
        <v/>
      </c>
      <c r="AJ1444" t="str">
        <f>IF(ISNUMBER(FIND("overige",Methode_Keuze)),"",IF(Tb_Activiteiten[[#This Row],[Niet verrekenbare btw]]=1,Tb_Activiteiten[[#Headers],[Niet verrekenbare btw]],""))</f>
        <v/>
      </c>
      <c r="AK1444" t="str">
        <f>IF(ISNUMBER(FIND("overige",Methode_Keuze)),"",IF(Tb_Activiteiten[[#This Row],[Grondkosten]]=1,Tb_Activiteiten[[#Headers],[Grondkosten]],""))</f>
        <v/>
      </c>
      <c r="AL1444" t="str">
        <f>IF(ISNUMBER(FIND("overige",Methode_Keuze)),"",IF(Tb_Activiteiten[[#This Row],[Bijdrage in natura (overige)]]=1,Tb_Activiteiten[[#Headers],[Bijdrage in natura (overige)]],""))</f>
        <v/>
      </c>
      <c r="AM1444" t="str">
        <f>IF(ISNUMBER(FIND("overige",Methode_Keuze)),"",IF(Tb_Activiteiten[[#This Row],[Bijdrage in natura (vrijwilligers)]]=1,Tb_Activiteiten[[#Headers],[Bijdrage in natura (vrijwilligers)]],""))</f>
        <v/>
      </c>
      <c r="AN1444" t="str">
        <f>IF(ISNUMBER(FIND("overige",Methode_Keuze)),"",IF(Tb_Activiteiten[[#This Row],[Afschrijvingskosten]]=1,Tb_Activiteiten[[#Headers],[Afschrijvingskosten]],""))</f>
        <v/>
      </c>
    </row>
    <row r="1445" spans="12:40" x14ac:dyDescent="0.25">
      <c r="L1445" s="71"/>
      <c r="N1445" t="str">
        <f>IFERROR(IF(VLOOKUP(Tb_Activiteiten[[#This Row],[Openstelling]],Tb_Openstelling[],2,0)=1,1,""),"")</f>
        <v/>
      </c>
      <c r="AA1445" t="str">
        <f>IF(ISNUMBER(FIND("arbeid",Methode_Keuze)),"",IF(ISNUMBER(FIND("arbeid",Methode_Keuze)),"",IF(Tb_Activiteiten[[#This Row],[Loonkosten]]=1,Tb_Activiteiten[[#Headers],[Loonkosten]],"")))</f>
        <v/>
      </c>
      <c r="AB1445" t="str">
        <f>IF(ISNUMBER(FIND("arbeid",Methode_Keuze)),"",IF(ISNUMBER(FIND("arbeid",Methode_Keuze)),"",IF(Tb_Activiteiten[[#This Row],[Eigen arbeid]]=1,Tb_Activiteiten[[#Headers],[Eigen arbeid]],"")))</f>
        <v/>
      </c>
      <c r="AC1445" t="str">
        <f>IF(ISNUMBER(FIND("arbeid",Methode_Keuze)),"",IF(ISNUMBER(FIND("arbeid",Methode_Keuze)),"",IF(Tb_Activiteiten[[#This Row],[Projectmedewerker]]=1,Tb_Activiteiten[[#Headers],[Projectmedewerker]],"")))</f>
        <v/>
      </c>
      <c r="AD1445" t="str">
        <f>IF(ISNUMBER(FIND("arbeid",Methode_Keuze)),"",IF(ISNUMBER(FIND("arbeid",Methode_Keuze)),"",IF(Tb_Activiteiten[[#This Row],[Landbouwer]]=1,Tb_Activiteiten[[#Headers],[Landbouwer]],"")))</f>
        <v/>
      </c>
      <c r="AE1445" t="str">
        <f>IF(ISNUMBER(FIND("arbeid",Methode_Keuze)),"",IF(ISNUMBER(FIND("arbeid",Methode_Keuze)),"",IF(Tb_Activiteiten[[#This Row],[Adviseur]]=1,Tb_Activiteiten[[#Headers],[Adviseur]],"")))</f>
        <v/>
      </c>
      <c r="AF1445" t="str">
        <f>IF(ISNUMBER(FIND("arbeid",Methode_Keuze)),"",IF(ISNUMBER(FIND("arbeid",Methode_Keuze)),"",IF(Tb_Activiteiten[[#This Row],[Projectleider/Expert]]=1,Tb_Activiteiten[[#Headers],[Projectleider/Expert]],"")))</f>
        <v/>
      </c>
      <c r="AG1445" t="str">
        <f>IF(ISNUMBER(FIND("arbeid",Methode_Keuze)),"",IF(ISNUMBER(FIND("arbeid",Methode_Keuze)),"",IF(Tb_Activiteiten[[#This Row],[Arbeidskosten]]=1,Tb_Activiteiten[[#Headers],[Arbeidskosten]],"")))</f>
        <v/>
      </c>
      <c r="AH1445" t="str">
        <f>IF(ISNUMBER(FIND("arbeid",Methode_Keuze)),"",IF(ISNUMBER(FIND("arbeid",Methode_Keuze)),"",IF(Tb_Activiteiten[[#This Row],[Arbeidskosten op basis van IKS]]=1,Tb_Activiteiten[[#Headers],[Arbeidskosten op basis van IKS]],"")))</f>
        <v/>
      </c>
      <c r="AI1445" t="str">
        <f>IF(ISNUMBER(FIND("overige",Methode_Keuze)),"",IF(Tb_Activiteiten[[#This Row],[Kosten derden exclusief btw]]=1,Tb_Activiteiten[[#Headers],[Kosten derden exclusief btw]],""))</f>
        <v/>
      </c>
      <c r="AJ1445" t="str">
        <f>IF(ISNUMBER(FIND("overige",Methode_Keuze)),"",IF(Tb_Activiteiten[[#This Row],[Niet verrekenbare btw]]=1,Tb_Activiteiten[[#Headers],[Niet verrekenbare btw]],""))</f>
        <v/>
      </c>
      <c r="AK1445" t="str">
        <f>IF(ISNUMBER(FIND("overige",Methode_Keuze)),"",IF(Tb_Activiteiten[[#This Row],[Grondkosten]]=1,Tb_Activiteiten[[#Headers],[Grondkosten]],""))</f>
        <v/>
      </c>
      <c r="AL1445" t="str">
        <f>IF(ISNUMBER(FIND("overige",Methode_Keuze)),"",IF(Tb_Activiteiten[[#This Row],[Bijdrage in natura (overige)]]=1,Tb_Activiteiten[[#Headers],[Bijdrage in natura (overige)]],""))</f>
        <v/>
      </c>
      <c r="AM1445" t="str">
        <f>IF(ISNUMBER(FIND("overige",Methode_Keuze)),"",IF(Tb_Activiteiten[[#This Row],[Bijdrage in natura (vrijwilligers)]]=1,Tb_Activiteiten[[#Headers],[Bijdrage in natura (vrijwilligers)]],""))</f>
        <v/>
      </c>
      <c r="AN1445" t="str">
        <f>IF(ISNUMBER(FIND("overige",Methode_Keuze)),"",IF(Tb_Activiteiten[[#This Row],[Afschrijvingskosten]]=1,Tb_Activiteiten[[#Headers],[Afschrijvingskosten]],""))</f>
        <v/>
      </c>
    </row>
    <row r="1446" spans="12:40" x14ac:dyDescent="0.25">
      <c r="L1446" s="71"/>
      <c r="N1446" t="str">
        <f>IFERROR(IF(VLOOKUP(Tb_Activiteiten[[#This Row],[Openstelling]],Tb_Openstelling[],2,0)=1,1,""),"")</f>
        <v/>
      </c>
      <c r="AA1446" t="str">
        <f>IF(ISNUMBER(FIND("arbeid",Methode_Keuze)),"",IF(ISNUMBER(FIND("arbeid",Methode_Keuze)),"",IF(Tb_Activiteiten[[#This Row],[Loonkosten]]=1,Tb_Activiteiten[[#Headers],[Loonkosten]],"")))</f>
        <v/>
      </c>
      <c r="AB1446" t="str">
        <f>IF(ISNUMBER(FIND("arbeid",Methode_Keuze)),"",IF(ISNUMBER(FIND("arbeid",Methode_Keuze)),"",IF(Tb_Activiteiten[[#This Row],[Eigen arbeid]]=1,Tb_Activiteiten[[#Headers],[Eigen arbeid]],"")))</f>
        <v/>
      </c>
      <c r="AC1446" t="str">
        <f>IF(ISNUMBER(FIND("arbeid",Methode_Keuze)),"",IF(ISNUMBER(FIND("arbeid",Methode_Keuze)),"",IF(Tb_Activiteiten[[#This Row],[Projectmedewerker]]=1,Tb_Activiteiten[[#Headers],[Projectmedewerker]],"")))</f>
        <v/>
      </c>
      <c r="AD1446" t="str">
        <f>IF(ISNUMBER(FIND("arbeid",Methode_Keuze)),"",IF(ISNUMBER(FIND("arbeid",Methode_Keuze)),"",IF(Tb_Activiteiten[[#This Row],[Landbouwer]]=1,Tb_Activiteiten[[#Headers],[Landbouwer]],"")))</f>
        <v/>
      </c>
      <c r="AE1446" t="str">
        <f>IF(ISNUMBER(FIND("arbeid",Methode_Keuze)),"",IF(ISNUMBER(FIND("arbeid",Methode_Keuze)),"",IF(Tb_Activiteiten[[#This Row],[Adviseur]]=1,Tb_Activiteiten[[#Headers],[Adviseur]],"")))</f>
        <v/>
      </c>
      <c r="AF1446" t="str">
        <f>IF(ISNUMBER(FIND("arbeid",Methode_Keuze)),"",IF(ISNUMBER(FIND("arbeid",Methode_Keuze)),"",IF(Tb_Activiteiten[[#This Row],[Projectleider/Expert]]=1,Tb_Activiteiten[[#Headers],[Projectleider/Expert]],"")))</f>
        <v/>
      </c>
      <c r="AG1446" t="str">
        <f>IF(ISNUMBER(FIND("arbeid",Methode_Keuze)),"",IF(ISNUMBER(FIND("arbeid",Methode_Keuze)),"",IF(Tb_Activiteiten[[#This Row],[Arbeidskosten]]=1,Tb_Activiteiten[[#Headers],[Arbeidskosten]],"")))</f>
        <v/>
      </c>
      <c r="AH1446" t="str">
        <f>IF(ISNUMBER(FIND("arbeid",Methode_Keuze)),"",IF(ISNUMBER(FIND("arbeid",Methode_Keuze)),"",IF(Tb_Activiteiten[[#This Row],[Arbeidskosten op basis van IKS]]=1,Tb_Activiteiten[[#Headers],[Arbeidskosten op basis van IKS]],"")))</f>
        <v/>
      </c>
      <c r="AI1446" t="str">
        <f>IF(ISNUMBER(FIND("overige",Methode_Keuze)),"",IF(Tb_Activiteiten[[#This Row],[Kosten derden exclusief btw]]=1,Tb_Activiteiten[[#Headers],[Kosten derden exclusief btw]],""))</f>
        <v/>
      </c>
      <c r="AJ1446" t="str">
        <f>IF(ISNUMBER(FIND("overige",Methode_Keuze)),"",IF(Tb_Activiteiten[[#This Row],[Niet verrekenbare btw]]=1,Tb_Activiteiten[[#Headers],[Niet verrekenbare btw]],""))</f>
        <v/>
      </c>
      <c r="AK1446" t="str">
        <f>IF(ISNUMBER(FIND("overige",Methode_Keuze)),"",IF(Tb_Activiteiten[[#This Row],[Grondkosten]]=1,Tb_Activiteiten[[#Headers],[Grondkosten]],""))</f>
        <v/>
      </c>
      <c r="AL1446" t="str">
        <f>IF(ISNUMBER(FIND("overige",Methode_Keuze)),"",IF(Tb_Activiteiten[[#This Row],[Bijdrage in natura (overige)]]=1,Tb_Activiteiten[[#Headers],[Bijdrage in natura (overige)]],""))</f>
        <v/>
      </c>
      <c r="AM1446" t="str">
        <f>IF(ISNUMBER(FIND("overige",Methode_Keuze)),"",IF(Tb_Activiteiten[[#This Row],[Bijdrage in natura (vrijwilligers)]]=1,Tb_Activiteiten[[#Headers],[Bijdrage in natura (vrijwilligers)]],""))</f>
        <v/>
      </c>
      <c r="AN1446" t="str">
        <f>IF(ISNUMBER(FIND("overige",Methode_Keuze)),"",IF(Tb_Activiteiten[[#This Row],[Afschrijvingskosten]]=1,Tb_Activiteiten[[#Headers],[Afschrijvingskosten]],""))</f>
        <v/>
      </c>
    </row>
    <row r="1447" spans="12:40" x14ac:dyDescent="0.25">
      <c r="L1447" s="71"/>
      <c r="N1447" t="str">
        <f>IFERROR(IF(VLOOKUP(Tb_Activiteiten[[#This Row],[Openstelling]],Tb_Openstelling[],2,0)=1,1,""),"")</f>
        <v/>
      </c>
      <c r="AA1447" t="str">
        <f>IF(ISNUMBER(FIND("arbeid",Methode_Keuze)),"",IF(ISNUMBER(FIND("arbeid",Methode_Keuze)),"",IF(Tb_Activiteiten[[#This Row],[Loonkosten]]=1,Tb_Activiteiten[[#Headers],[Loonkosten]],"")))</f>
        <v/>
      </c>
      <c r="AB1447" t="str">
        <f>IF(ISNUMBER(FIND("arbeid",Methode_Keuze)),"",IF(ISNUMBER(FIND("arbeid",Methode_Keuze)),"",IF(Tb_Activiteiten[[#This Row],[Eigen arbeid]]=1,Tb_Activiteiten[[#Headers],[Eigen arbeid]],"")))</f>
        <v/>
      </c>
      <c r="AC1447" t="str">
        <f>IF(ISNUMBER(FIND("arbeid",Methode_Keuze)),"",IF(ISNUMBER(FIND("arbeid",Methode_Keuze)),"",IF(Tb_Activiteiten[[#This Row],[Projectmedewerker]]=1,Tb_Activiteiten[[#Headers],[Projectmedewerker]],"")))</f>
        <v/>
      </c>
      <c r="AD1447" t="str">
        <f>IF(ISNUMBER(FIND("arbeid",Methode_Keuze)),"",IF(ISNUMBER(FIND("arbeid",Methode_Keuze)),"",IF(Tb_Activiteiten[[#This Row],[Landbouwer]]=1,Tb_Activiteiten[[#Headers],[Landbouwer]],"")))</f>
        <v/>
      </c>
      <c r="AE1447" t="str">
        <f>IF(ISNUMBER(FIND("arbeid",Methode_Keuze)),"",IF(ISNUMBER(FIND("arbeid",Methode_Keuze)),"",IF(Tb_Activiteiten[[#This Row],[Adviseur]]=1,Tb_Activiteiten[[#Headers],[Adviseur]],"")))</f>
        <v/>
      </c>
      <c r="AF1447" t="str">
        <f>IF(ISNUMBER(FIND("arbeid",Methode_Keuze)),"",IF(ISNUMBER(FIND("arbeid",Methode_Keuze)),"",IF(Tb_Activiteiten[[#This Row],[Projectleider/Expert]]=1,Tb_Activiteiten[[#Headers],[Projectleider/Expert]],"")))</f>
        <v/>
      </c>
      <c r="AG1447" t="str">
        <f>IF(ISNUMBER(FIND("arbeid",Methode_Keuze)),"",IF(ISNUMBER(FIND("arbeid",Methode_Keuze)),"",IF(Tb_Activiteiten[[#This Row],[Arbeidskosten]]=1,Tb_Activiteiten[[#Headers],[Arbeidskosten]],"")))</f>
        <v/>
      </c>
      <c r="AH1447" t="str">
        <f>IF(ISNUMBER(FIND("arbeid",Methode_Keuze)),"",IF(ISNUMBER(FIND("arbeid",Methode_Keuze)),"",IF(Tb_Activiteiten[[#This Row],[Arbeidskosten op basis van IKS]]=1,Tb_Activiteiten[[#Headers],[Arbeidskosten op basis van IKS]],"")))</f>
        <v/>
      </c>
      <c r="AI1447" t="str">
        <f>IF(ISNUMBER(FIND("overige",Methode_Keuze)),"",IF(Tb_Activiteiten[[#This Row],[Kosten derden exclusief btw]]=1,Tb_Activiteiten[[#Headers],[Kosten derden exclusief btw]],""))</f>
        <v/>
      </c>
      <c r="AJ1447" t="str">
        <f>IF(ISNUMBER(FIND("overige",Methode_Keuze)),"",IF(Tb_Activiteiten[[#This Row],[Niet verrekenbare btw]]=1,Tb_Activiteiten[[#Headers],[Niet verrekenbare btw]],""))</f>
        <v/>
      </c>
      <c r="AK1447" t="str">
        <f>IF(ISNUMBER(FIND("overige",Methode_Keuze)),"",IF(Tb_Activiteiten[[#This Row],[Grondkosten]]=1,Tb_Activiteiten[[#Headers],[Grondkosten]],""))</f>
        <v/>
      </c>
      <c r="AL1447" t="str">
        <f>IF(ISNUMBER(FIND("overige",Methode_Keuze)),"",IF(Tb_Activiteiten[[#This Row],[Bijdrage in natura (overige)]]=1,Tb_Activiteiten[[#Headers],[Bijdrage in natura (overige)]],""))</f>
        <v/>
      </c>
      <c r="AM1447" t="str">
        <f>IF(ISNUMBER(FIND("overige",Methode_Keuze)),"",IF(Tb_Activiteiten[[#This Row],[Bijdrage in natura (vrijwilligers)]]=1,Tb_Activiteiten[[#Headers],[Bijdrage in natura (vrijwilligers)]],""))</f>
        <v/>
      </c>
      <c r="AN1447" t="str">
        <f>IF(ISNUMBER(FIND("overige",Methode_Keuze)),"",IF(Tb_Activiteiten[[#This Row],[Afschrijvingskosten]]=1,Tb_Activiteiten[[#Headers],[Afschrijvingskosten]],""))</f>
        <v/>
      </c>
    </row>
    <row r="1448" spans="12:40" x14ac:dyDescent="0.25">
      <c r="L1448" s="71"/>
      <c r="N1448" t="str">
        <f>IFERROR(IF(VLOOKUP(Tb_Activiteiten[[#This Row],[Openstelling]],Tb_Openstelling[],2,0)=1,1,""),"")</f>
        <v/>
      </c>
      <c r="AA1448" t="str">
        <f>IF(ISNUMBER(FIND("arbeid",Methode_Keuze)),"",IF(ISNUMBER(FIND("arbeid",Methode_Keuze)),"",IF(Tb_Activiteiten[[#This Row],[Loonkosten]]=1,Tb_Activiteiten[[#Headers],[Loonkosten]],"")))</f>
        <v/>
      </c>
      <c r="AB1448" t="str">
        <f>IF(ISNUMBER(FIND("arbeid",Methode_Keuze)),"",IF(ISNUMBER(FIND("arbeid",Methode_Keuze)),"",IF(Tb_Activiteiten[[#This Row],[Eigen arbeid]]=1,Tb_Activiteiten[[#Headers],[Eigen arbeid]],"")))</f>
        <v/>
      </c>
      <c r="AC1448" t="str">
        <f>IF(ISNUMBER(FIND("arbeid",Methode_Keuze)),"",IF(ISNUMBER(FIND("arbeid",Methode_Keuze)),"",IF(Tb_Activiteiten[[#This Row],[Projectmedewerker]]=1,Tb_Activiteiten[[#Headers],[Projectmedewerker]],"")))</f>
        <v/>
      </c>
      <c r="AD1448" t="str">
        <f>IF(ISNUMBER(FIND("arbeid",Methode_Keuze)),"",IF(ISNUMBER(FIND("arbeid",Methode_Keuze)),"",IF(Tb_Activiteiten[[#This Row],[Landbouwer]]=1,Tb_Activiteiten[[#Headers],[Landbouwer]],"")))</f>
        <v/>
      </c>
      <c r="AE1448" t="str">
        <f>IF(ISNUMBER(FIND("arbeid",Methode_Keuze)),"",IF(ISNUMBER(FIND("arbeid",Methode_Keuze)),"",IF(Tb_Activiteiten[[#This Row],[Adviseur]]=1,Tb_Activiteiten[[#Headers],[Adviseur]],"")))</f>
        <v/>
      </c>
      <c r="AF1448" t="str">
        <f>IF(ISNUMBER(FIND("arbeid",Methode_Keuze)),"",IF(ISNUMBER(FIND("arbeid",Methode_Keuze)),"",IF(Tb_Activiteiten[[#This Row],[Projectleider/Expert]]=1,Tb_Activiteiten[[#Headers],[Projectleider/Expert]],"")))</f>
        <v/>
      </c>
      <c r="AG1448" t="str">
        <f>IF(ISNUMBER(FIND("arbeid",Methode_Keuze)),"",IF(ISNUMBER(FIND("arbeid",Methode_Keuze)),"",IF(Tb_Activiteiten[[#This Row],[Arbeidskosten]]=1,Tb_Activiteiten[[#Headers],[Arbeidskosten]],"")))</f>
        <v/>
      </c>
      <c r="AH1448" t="str">
        <f>IF(ISNUMBER(FIND("arbeid",Methode_Keuze)),"",IF(ISNUMBER(FIND("arbeid",Methode_Keuze)),"",IF(Tb_Activiteiten[[#This Row],[Arbeidskosten op basis van IKS]]=1,Tb_Activiteiten[[#Headers],[Arbeidskosten op basis van IKS]],"")))</f>
        <v/>
      </c>
      <c r="AI1448" t="str">
        <f>IF(ISNUMBER(FIND("overige",Methode_Keuze)),"",IF(Tb_Activiteiten[[#This Row],[Kosten derden exclusief btw]]=1,Tb_Activiteiten[[#Headers],[Kosten derden exclusief btw]],""))</f>
        <v/>
      </c>
      <c r="AJ1448" t="str">
        <f>IF(ISNUMBER(FIND("overige",Methode_Keuze)),"",IF(Tb_Activiteiten[[#This Row],[Niet verrekenbare btw]]=1,Tb_Activiteiten[[#Headers],[Niet verrekenbare btw]],""))</f>
        <v/>
      </c>
      <c r="AK1448" t="str">
        <f>IF(ISNUMBER(FIND("overige",Methode_Keuze)),"",IF(Tb_Activiteiten[[#This Row],[Grondkosten]]=1,Tb_Activiteiten[[#Headers],[Grondkosten]],""))</f>
        <v/>
      </c>
      <c r="AL1448" t="str">
        <f>IF(ISNUMBER(FIND("overige",Methode_Keuze)),"",IF(Tb_Activiteiten[[#This Row],[Bijdrage in natura (overige)]]=1,Tb_Activiteiten[[#Headers],[Bijdrage in natura (overige)]],""))</f>
        <v/>
      </c>
      <c r="AM1448" t="str">
        <f>IF(ISNUMBER(FIND("overige",Methode_Keuze)),"",IF(Tb_Activiteiten[[#This Row],[Bijdrage in natura (vrijwilligers)]]=1,Tb_Activiteiten[[#Headers],[Bijdrage in natura (vrijwilligers)]],""))</f>
        <v/>
      </c>
      <c r="AN1448" t="str">
        <f>IF(ISNUMBER(FIND("overige",Methode_Keuze)),"",IF(Tb_Activiteiten[[#This Row],[Afschrijvingskosten]]=1,Tb_Activiteiten[[#Headers],[Afschrijvingskosten]],""))</f>
        <v/>
      </c>
    </row>
    <row r="1449" spans="12:40" x14ac:dyDescent="0.25">
      <c r="L1449" s="71"/>
      <c r="N1449" t="str">
        <f>IFERROR(IF(VLOOKUP(Tb_Activiteiten[[#This Row],[Openstelling]],Tb_Openstelling[],2,0)=1,1,""),"")</f>
        <v/>
      </c>
      <c r="AA1449" t="str">
        <f>IF(ISNUMBER(FIND("arbeid",Methode_Keuze)),"",IF(ISNUMBER(FIND("arbeid",Methode_Keuze)),"",IF(Tb_Activiteiten[[#This Row],[Loonkosten]]=1,Tb_Activiteiten[[#Headers],[Loonkosten]],"")))</f>
        <v/>
      </c>
      <c r="AB1449" t="str">
        <f>IF(ISNUMBER(FIND("arbeid",Methode_Keuze)),"",IF(ISNUMBER(FIND("arbeid",Methode_Keuze)),"",IF(Tb_Activiteiten[[#This Row],[Eigen arbeid]]=1,Tb_Activiteiten[[#Headers],[Eigen arbeid]],"")))</f>
        <v/>
      </c>
      <c r="AC1449" t="str">
        <f>IF(ISNUMBER(FIND("arbeid",Methode_Keuze)),"",IF(ISNUMBER(FIND("arbeid",Methode_Keuze)),"",IF(Tb_Activiteiten[[#This Row],[Projectmedewerker]]=1,Tb_Activiteiten[[#Headers],[Projectmedewerker]],"")))</f>
        <v/>
      </c>
      <c r="AD1449" t="str">
        <f>IF(ISNUMBER(FIND("arbeid",Methode_Keuze)),"",IF(ISNUMBER(FIND("arbeid",Methode_Keuze)),"",IF(Tb_Activiteiten[[#This Row],[Landbouwer]]=1,Tb_Activiteiten[[#Headers],[Landbouwer]],"")))</f>
        <v/>
      </c>
      <c r="AE1449" t="str">
        <f>IF(ISNUMBER(FIND("arbeid",Methode_Keuze)),"",IF(ISNUMBER(FIND("arbeid",Methode_Keuze)),"",IF(Tb_Activiteiten[[#This Row],[Adviseur]]=1,Tb_Activiteiten[[#Headers],[Adviseur]],"")))</f>
        <v/>
      </c>
      <c r="AF1449" t="str">
        <f>IF(ISNUMBER(FIND("arbeid",Methode_Keuze)),"",IF(ISNUMBER(FIND("arbeid",Methode_Keuze)),"",IF(Tb_Activiteiten[[#This Row],[Projectleider/Expert]]=1,Tb_Activiteiten[[#Headers],[Projectleider/Expert]],"")))</f>
        <v/>
      </c>
      <c r="AG1449" t="str">
        <f>IF(ISNUMBER(FIND("arbeid",Methode_Keuze)),"",IF(ISNUMBER(FIND("arbeid",Methode_Keuze)),"",IF(Tb_Activiteiten[[#This Row],[Arbeidskosten]]=1,Tb_Activiteiten[[#Headers],[Arbeidskosten]],"")))</f>
        <v/>
      </c>
      <c r="AH1449" t="str">
        <f>IF(ISNUMBER(FIND("arbeid",Methode_Keuze)),"",IF(ISNUMBER(FIND("arbeid",Methode_Keuze)),"",IF(Tb_Activiteiten[[#This Row],[Arbeidskosten op basis van IKS]]=1,Tb_Activiteiten[[#Headers],[Arbeidskosten op basis van IKS]],"")))</f>
        <v/>
      </c>
      <c r="AI1449" t="str">
        <f>IF(ISNUMBER(FIND("overige",Methode_Keuze)),"",IF(Tb_Activiteiten[[#This Row],[Kosten derden exclusief btw]]=1,Tb_Activiteiten[[#Headers],[Kosten derden exclusief btw]],""))</f>
        <v/>
      </c>
      <c r="AJ1449" t="str">
        <f>IF(ISNUMBER(FIND("overige",Methode_Keuze)),"",IF(Tb_Activiteiten[[#This Row],[Niet verrekenbare btw]]=1,Tb_Activiteiten[[#Headers],[Niet verrekenbare btw]],""))</f>
        <v/>
      </c>
      <c r="AK1449" t="str">
        <f>IF(ISNUMBER(FIND("overige",Methode_Keuze)),"",IF(Tb_Activiteiten[[#This Row],[Grondkosten]]=1,Tb_Activiteiten[[#Headers],[Grondkosten]],""))</f>
        <v/>
      </c>
      <c r="AL1449" t="str">
        <f>IF(ISNUMBER(FIND("overige",Methode_Keuze)),"",IF(Tb_Activiteiten[[#This Row],[Bijdrage in natura (overige)]]=1,Tb_Activiteiten[[#Headers],[Bijdrage in natura (overige)]],""))</f>
        <v/>
      </c>
      <c r="AM1449" t="str">
        <f>IF(ISNUMBER(FIND("overige",Methode_Keuze)),"",IF(Tb_Activiteiten[[#This Row],[Bijdrage in natura (vrijwilligers)]]=1,Tb_Activiteiten[[#Headers],[Bijdrage in natura (vrijwilligers)]],""))</f>
        <v/>
      </c>
      <c r="AN1449" t="str">
        <f>IF(ISNUMBER(FIND("overige",Methode_Keuze)),"",IF(Tb_Activiteiten[[#This Row],[Afschrijvingskosten]]=1,Tb_Activiteiten[[#Headers],[Afschrijvingskosten]],""))</f>
        <v/>
      </c>
    </row>
    <row r="1450" spans="12:40" x14ac:dyDescent="0.25">
      <c r="L1450" s="71"/>
      <c r="N1450" t="str">
        <f>IFERROR(IF(VLOOKUP(Tb_Activiteiten[[#This Row],[Openstelling]],Tb_Openstelling[],2,0)=1,1,""),"")</f>
        <v/>
      </c>
      <c r="AA1450" t="str">
        <f>IF(ISNUMBER(FIND("arbeid",Methode_Keuze)),"",IF(ISNUMBER(FIND("arbeid",Methode_Keuze)),"",IF(Tb_Activiteiten[[#This Row],[Loonkosten]]=1,Tb_Activiteiten[[#Headers],[Loonkosten]],"")))</f>
        <v/>
      </c>
      <c r="AB1450" t="str">
        <f>IF(ISNUMBER(FIND("arbeid",Methode_Keuze)),"",IF(ISNUMBER(FIND("arbeid",Methode_Keuze)),"",IF(Tb_Activiteiten[[#This Row],[Eigen arbeid]]=1,Tb_Activiteiten[[#Headers],[Eigen arbeid]],"")))</f>
        <v/>
      </c>
      <c r="AC1450" t="str">
        <f>IF(ISNUMBER(FIND("arbeid",Methode_Keuze)),"",IF(ISNUMBER(FIND("arbeid",Methode_Keuze)),"",IF(Tb_Activiteiten[[#This Row],[Projectmedewerker]]=1,Tb_Activiteiten[[#Headers],[Projectmedewerker]],"")))</f>
        <v/>
      </c>
      <c r="AD1450" t="str">
        <f>IF(ISNUMBER(FIND("arbeid",Methode_Keuze)),"",IF(ISNUMBER(FIND("arbeid",Methode_Keuze)),"",IF(Tb_Activiteiten[[#This Row],[Landbouwer]]=1,Tb_Activiteiten[[#Headers],[Landbouwer]],"")))</f>
        <v/>
      </c>
      <c r="AE1450" t="str">
        <f>IF(ISNUMBER(FIND("arbeid",Methode_Keuze)),"",IF(ISNUMBER(FIND("arbeid",Methode_Keuze)),"",IF(Tb_Activiteiten[[#This Row],[Adviseur]]=1,Tb_Activiteiten[[#Headers],[Adviseur]],"")))</f>
        <v/>
      </c>
      <c r="AF1450" t="str">
        <f>IF(ISNUMBER(FIND("arbeid",Methode_Keuze)),"",IF(ISNUMBER(FIND("arbeid",Methode_Keuze)),"",IF(Tb_Activiteiten[[#This Row],[Projectleider/Expert]]=1,Tb_Activiteiten[[#Headers],[Projectleider/Expert]],"")))</f>
        <v/>
      </c>
      <c r="AG1450" t="str">
        <f>IF(ISNUMBER(FIND("arbeid",Methode_Keuze)),"",IF(ISNUMBER(FIND("arbeid",Methode_Keuze)),"",IF(Tb_Activiteiten[[#This Row],[Arbeidskosten]]=1,Tb_Activiteiten[[#Headers],[Arbeidskosten]],"")))</f>
        <v/>
      </c>
      <c r="AH1450" t="str">
        <f>IF(ISNUMBER(FIND("arbeid",Methode_Keuze)),"",IF(ISNUMBER(FIND("arbeid",Methode_Keuze)),"",IF(Tb_Activiteiten[[#This Row],[Arbeidskosten op basis van IKS]]=1,Tb_Activiteiten[[#Headers],[Arbeidskosten op basis van IKS]],"")))</f>
        <v/>
      </c>
      <c r="AI1450" t="str">
        <f>IF(ISNUMBER(FIND("overige",Methode_Keuze)),"",IF(Tb_Activiteiten[[#This Row],[Kosten derden exclusief btw]]=1,Tb_Activiteiten[[#Headers],[Kosten derden exclusief btw]],""))</f>
        <v/>
      </c>
      <c r="AJ1450" t="str">
        <f>IF(ISNUMBER(FIND("overige",Methode_Keuze)),"",IF(Tb_Activiteiten[[#This Row],[Niet verrekenbare btw]]=1,Tb_Activiteiten[[#Headers],[Niet verrekenbare btw]],""))</f>
        <v/>
      </c>
      <c r="AK1450" t="str">
        <f>IF(ISNUMBER(FIND("overige",Methode_Keuze)),"",IF(Tb_Activiteiten[[#This Row],[Grondkosten]]=1,Tb_Activiteiten[[#Headers],[Grondkosten]],""))</f>
        <v/>
      </c>
      <c r="AL1450" t="str">
        <f>IF(ISNUMBER(FIND("overige",Methode_Keuze)),"",IF(Tb_Activiteiten[[#This Row],[Bijdrage in natura (overige)]]=1,Tb_Activiteiten[[#Headers],[Bijdrage in natura (overige)]],""))</f>
        <v/>
      </c>
      <c r="AM1450" t="str">
        <f>IF(ISNUMBER(FIND("overige",Methode_Keuze)),"",IF(Tb_Activiteiten[[#This Row],[Bijdrage in natura (vrijwilligers)]]=1,Tb_Activiteiten[[#Headers],[Bijdrage in natura (vrijwilligers)]],""))</f>
        <v/>
      </c>
      <c r="AN1450" t="str">
        <f>IF(ISNUMBER(FIND("overige",Methode_Keuze)),"",IF(Tb_Activiteiten[[#This Row],[Afschrijvingskosten]]=1,Tb_Activiteiten[[#Headers],[Afschrijvingskosten]],""))</f>
        <v/>
      </c>
    </row>
    <row r="1451" spans="12:40" x14ac:dyDescent="0.25">
      <c r="L1451" s="71"/>
      <c r="N1451" t="str">
        <f>IFERROR(IF(VLOOKUP(Tb_Activiteiten[[#This Row],[Openstelling]],Tb_Openstelling[],2,0)=1,1,""),"")</f>
        <v/>
      </c>
      <c r="AA1451" t="str">
        <f>IF(ISNUMBER(FIND("arbeid",Methode_Keuze)),"",IF(ISNUMBER(FIND("arbeid",Methode_Keuze)),"",IF(Tb_Activiteiten[[#This Row],[Loonkosten]]=1,Tb_Activiteiten[[#Headers],[Loonkosten]],"")))</f>
        <v/>
      </c>
      <c r="AB1451" t="str">
        <f>IF(ISNUMBER(FIND("arbeid",Methode_Keuze)),"",IF(ISNUMBER(FIND("arbeid",Methode_Keuze)),"",IF(Tb_Activiteiten[[#This Row],[Eigen arbeid]]=1,Tb_Activiteiten[[#Headers],[Eigen arbeid]],"")))</f>
        <v/>
      </c>
      <c r="AC1451" t="str">
        <f>IF(ISNUMBER(FIND("arbeid",Methode_Keuze)),"",IF(ISNUMBER(FIND("arbeid",Methode_Keuze)),"",IF(Tb_Activiteiten[[#This Row],[Projectmedewerker]]=1,Tb_Activiteiten[[#Headers],[Projectmedewerker]],"")))</f>
        <v/>
      </c>
      <c r="AD1451" t="str">
        <f>IF(ISNUMBER(FIND("arbeid",Methode_Keuze)),"",IF(ISNUMBER(FIND("arbeid",Methode_Keuze)),"",IF(Tb_Activiteiten[[#This Row],[Landbouwer]]=1,Tb_Activiteiten[[#Headers],[Landbouwer]],"")))</f>
        <v/>
      </c>
      <c r="AE1451" t="str">
        <f>IF(ISNUMBER(FIND("arbeid",Methode_Keuze)),"",IF(ISNUMBER(FIND("arbeid",Methode_Keuze)),"",IF(Tb_Activiteiten[[#This Row],[Adviseur]]=1,Tb_Activiteiten[[#Headers],[Adviseur]],"")))</f>
        <v/>
      </c>
      <c r="AF1451" t="str">
        <f>IF(ISNUMBER(FIND("arbeid",Methode_Keuze)),"",IF(ISNUMBER(FIND("arbeid",Methode_Keuze)),"",IF(Tb_Activiteiten[[#This Row],[Projectleider/Expert]]=1,Tb_Activiteiten[[#Headers],[Projectleider/Expert]],"")))</f>
        <v/>
      </c>
      <c r="AG1451" t="str">
        <f>IF(ISNUMBER(FIND("arbeid",Methode_Keuze)),"",IF(ISNUMBER(FIND("arbeid",Methode_Keuze)),"",IF(Tb_Activiteiten[[#This Row],[Arbeidskosten]]=1,Tb_Activiteiten[[#Headers],[Arbeidskosten]],"")))</f>
        <v/>
      </c>
      <c r="AH1451" t="str">
        <f>IF(ISNUMBER(FIND("arbeid",Methode_Keuze)),"",IF(ISNUMBER(FIND("arbeid",Methode_Keuze)),"",IF(Tb_Activiteiten[[#This Row],[Arbeidskosten op basis van IKS]]=1,Tb_Activiteiten[[#Headers],[Arbeidskosten op basis van IKS]],"")))</f>
        <v/>
      </c>
      <c r="AI1451" t="str">
        <f>IF(ISNUMBER(FIND("overige",Methode_Keuze)),"",IF(Tb_Activiteiten[[#This Row],[Kosten derden exclusief btw]]=1,Tb_Activiteiten[[#Headers],[Kosten derden exclusief btw]],""))</f>
        <v/>
      </c>
      <c r="AJ1451" t="str">
        <f>IF(ISNUMBER(FIND("overige",Methode_Keuze)),"",IF(Tb_Activiteiten[[#This Row],[Niet verrekenbare btw]]=1,Tb_Activiteiten[[#Headers],[Niet verrekenbare btw]],""))</f>
        <v/>
      </c>
      <c r="AK1451" t="str">
        <f>IF(ISNUMBER(FIND("overige",Methode_Keuze)),"",IF(Tb_Activiteiten[[#This Row],[Grondkosten]]=1,Tb_Activiteiten[[#Headers],[Grondkosten]],""))</f>
        <v/>
      </c>
      <c r="AL1451" t="str">
        <f>IF(ISNUMBER(FIND("overige",Methode_Keuze)),"",IF(Tb_Activiteiten[[#This Row],[Bijdrage in natura (overige)]]=1,Tb_Activiteiten[[#Headers],[Bijdrage in natura (overige)]],""))</f>
        <v/>
      </c>
      <c r="AM1451" t="str">
        <f>IF(ISNUMBER(FIND("overige",Methode_Keuze)),"",IF(Tb_Activiteiten[[#This Row],[Bijdrage in natura (vrijwilligers)]]=1,Tb_Activiteiten[[#Headers],[Bijdrage in natura (vrijwilligers)]],""))</f>
        <v/>
      </c>
      <c r="AN1451" t="str">
        <f>IF(ISNUMBER(FIND("overige",Methode_Keuze)),"",IF(Tb_Activiteiten[[#This Row],[Afschrijvingskosten]]=1,Tb_Activiteiten[[#Headers],[Afschrijvingskosten]],""))</f>
        <v/>
      </c>
    </row>
    <row r="1452" spans="12:40" x14ac:dyDescent="0.25">
      <c r="L1452" s="71"/>
      <c r="N1452" t="str">
        <f>IFERROR(IF(VLOOKUP(Tb_Activiteiten[[#This Row],[Openstelling]],Tb_Openstelling[],2,0)=1,1,""),"")</f>
        <v/>
      </c>
      <c r="AA1452" t="str">
        <f>IF(ISNUMBER(FIND("arbeid",Methode_Keuze)),"",IF(ISNUMBER(FIND("arbeid",Methode_Keuze)),"",IF(Tb_Activiteiten[[#This Row],[Loonkosten]]=1,Tb_Activiteiten[[#Headers],[Loonkosten]],"")))</f>
        <v/>
      </c>
      <c r="AB1452" t="str">
        <f>IF(ISNUMBER(FIND("arbeid",Methode_Keuze)),"",IF(ISNUMBER(FIND("arbeid",Methode_Keuze)),"",IF(Tb_Activiteiten[[#This Row],[Eigen arbeid]]=1,Tb_Activiteiten[[#Headers],[Eigen arbeid]],"")))</f>
        <v/>
      </c>
      <c r="AC1452" t="str">
        <f>IF(ISNUMBER(FIND("arbeid",Methode_Keuze)),"",IF(ISNUMBER(FIND("arbeid",Methode_Keuze)),"",IF(Tb_Activiteiten[[#This Row],[Projectmedewerker]]=1,Tb_Activiteiten[[#Headers],[Projectmedewerker]],"")))</f>
        <v/>
      </c>
      <c r="AD1452" t="str">
        <f>IF(ISNUMBER(FIND("arbeid",Methode_Keuze)),"",IF(ISNUMBER(FIND("arbeid",Methode_Keuze)),"",IF(Tb_Activiteiten[[#This Row],[Landbouwer]]=1,Tb_Activiteiten[[#Headers],[Landbouwer]],"")))</f>
        <v/>
      </c>
      <c r="AE1452" t="str">
        <f>IF(ISNUMBER(FIND("arbeid",Methode_Keuze)),"",IF(ISNUMBER(FIND("arbeid",Methode_Keuze)),"",IF(Tb_Activiteiten[[#This Row],[Adviseur]]=1,Tb_Activiteiten[[#Headers],[Adviseur]],"")))</f>
        <v/>
      </c>
      <c r="AF1452" t="str">
        <f>IF(ISNUMBER(FIND("arbeid",Methode_Keuze)),"",IF(ISNUMBER(FIND("arbeid",Methode_Keuze)),"",IF(Tb_Activiteiten[[#This Row],[Projectleider/Expert]]=1,Tb_Activiteiten[[#Headers],[Projectleider/Expert]],"")))</f>
        <v/>
      </c>
      <c r="AG1452" t="str">
        <f>IF(ISNUMBER(FIND("arbeid",Methode_Keuze)),"",IF(ISNUMBER(FIND("arbeid",Methode_Keuze)),"",IF(Tb_Activiteiten[[#This Row],[Arbeidskosten]]=1,Tb_Activiteiten[[#Headers],[Arbeidskosten]],"")))</f>
        <v/>
      </c>
      <c r="AH1452" t="str">
        <f>IF(ISNUMBER(FIND("arbeid",Methode_Keuze)),"",IF(ISNUMBER(FIND("arbeid",Methode_Keuze)),"",IF(Tb_Activiteiten[[#This Row],[Arbeidskosten op basis van IKS]]=1,Tb_Activiteiten[[#Headers],[Arbeidskosten op basis van IKS]],"")))</f>
        <v/>
      </c>
      <c r="AI1452" t="str">
        <f>IF(ISNUMBER(FIND("overige",Methode_Keuze)),"",IF(Tb_Activiteiten[[#This Row],[Kosten derden exclusief btw]]=1,Tb_Activiteiten[[#Headers],[Kosten derden exclusief btw]],""))</f>
        <v/>
      </c>
      <c r="AJ1452" t="str">
        <f>IF(ISNUMBER(FIND("overige",Methode_Keuze)),"",IF(Tb_Activiteiten[[#This Row],[Niet verrekenbare btw]]=1,Tb_Activiteiten[[#Headers],[Niet verrekenbare btw]],""))</f>
        <v/>
      </c>
      <c r="AK1452" t="str">
        <f>IF(ISNUMBER(FIND("overige",Methode_Keuze)),"",IF(Tb_Activiteiten[[#This Row],[Grondkosten]]=1,Tb_Activiteiten[[#Headers],[Grondkosten]],""))</f>
        <v/>
      </c>
      <c r="AL1452" t="str">
        <f>IF(ISNUMBER(FIND("overige",Methode_Keuze)),"",IF(Tb_Activiteiten[[#This Row],[Bijdrage in natura (overige)]]=1,Tb_Activiteiten[[#Headers],[Bijdrage in natura (overige)]],""))</f>
        <v/>
      </c>
      <c r="AM1452" t="str">
        <f>IF(ISNUMBER(FIND("overige",Methode_Keuze)),"",IF(Tb_Activiteiten[[#This Row],[Bijdrage in natura (vrijwilligers)]]=1,Tb_Activiteiten[[#Headers],[Bijdrage in natura (vrijwilligers)]],""))</f>
        <v/>
      </c>
      <c r="AN1452" t="str">
        <f>IF(ISNUMBER(FIND("overige",Methode_Keuze)),"",IF(Tb_Activiteiten[[#This Row],[Afschrijvingskosten]]=1,Tb_Activiteiten[[#Headers],[Afschrijvingskosten]],""))</f>
        <v/>
      </c>
    </row>
    <row r="1453" spans="12:40" x14ac:dyDescent="0.25">
      <c r="L1453" s="71"/>
      <c r="N1453" t="str">
        <f>IFERROR(IF(VLOOKUP(Tb_Activiteiten[[#This Row],[Openstelling]],Tb_Openstelling[],2,0)=1,1,""),"")</f>
        <v/>
      </c>
      <c r="AA1453" t="str">
        <f>IF(ISNUMBER(FIND("arbeid",Methode_Keuze)),"",IF(ISNUMBER(FIND("arbeid",Methode_Keuze)),"",IF(Tb_Activiteiten[[#This Row],[Loonkosten]]=1,Tb_Activiteiten[[#Headers],[Loonkosten]],"")))</f>
        <v/>
      </c>
      <c r="AB1453" t="str">
        <f>IF(ISNUMBER(FIND("arbeid",Methode_Keuze)),"",IF(ISNUMBER(FIND("arbeid",Methode_Keuze)),"",IF(Tb_Activiteiten[[#This Row],[Eigen arbeid]]=1,Tb_Activiteiten[[#Headers],[Eigen arbeid]],"")))</f>
        <v/>
      </c>
      <c r="AC1453" t="str">
        <f>IF(ISNUMBER(FIND("arbeid",Methode_Keuze)),"",IF(ISNUMBER(FIND("arbeid",Methode_Keuze)),"",IF(Tb_Activiteiten[[#This Row],[Projectmedewerker]]=1,Tb_Activiteiten[[#Headers],[Projectmedewerker]],"")))</f>
        <v/>
      </c>
      <c r="AD1453" t="str">
        <f>IF(ISNUMBER(FIND("arbeid",Methode_Keuze)),"",IF(ISNUMBER(FIND("arbeid",Methode_Keuze)),"",IF(Tb_Activiteiten[[#This Row],[Landbouwer]]=1,Tb_Activiteiten[[#Headers],[Landbouwer]],"")))</f>
        <v/>
      </c>
      <c r="AE1453" t="str">
        <f>IF(ISNUMBER(FIND("arbeid",Methode_Keuze)),"",IF(ISNUMBER(FIND("arbeid",Methode_Keuze)),"",IF(Tb_Activiteiten[[#This Row],[Adviseur]]=1,Tb_Activiteiten[[#Headers],[Adviseur]],"")))</f>
        <v/>
      </c>
      <c r="AF1453" t="str">
        <f>IF(ISNUMBER(FIND("arbeid",Methode_Keuze)),"",IF(ISNUMBER(FIND("arbeid",Methode_Keuze)),"",IF(Tb_Activiteiten[[#This Row],[Projectleider/Expert]]=1,Tb_Activiteiten[[#Headers],[Projectleider/Expert]],"")))</f>
        <v/>
      </c>
      <c r="AG1453" t="str">
        <f>IF(ISNUMBER(FIND("arbeid",Methode_Keuze)),"",IF(ISNUMBER(FIND("arbeid",Methode_Keuze)),"",IF(Tb_Activiteiten[[#This Row],[Arbeidskosten]]=1,Tb_Activiteiten[[#Headers],[Arbeidskosten]],"")))</f>
        <v/>
      </c>
      <c r="AH1453" t="str">
        <f>IF(ISNUMBER(FIND("arbeid",Methode_Keuze)),"",IF(ISNUMBER(FIND("arbeid",Methode_Keuze)),"",IF(Tb_Activiteiten[[#This Row],[Arbeidskosten op basis van IKS]]=1,Tb_Activiteiten[[#Headers],[Arbeidskosten op basis van IKS]],"")))</f>
        <v/>
      </c>
      <c r="AI1453" t="str">
        <f>IF(ISNUMBER(FIND("overige",Methode_Keuze)),"",IF(Tb_Activiteiten[[#This Row],[Kosten derden exclusief btw]]=1,Tb_Activiteiten[[#Headers],[Kosten derden exclusief btw]],""))</f>
        <v/>
      </c>
      <c r="AJ1453" t="str">
        <f>IF(ISNUMBER(FIND("overige",Methode_Keuze)),"",IF(Tb_Activiteiten[[#This Row],[Niet verrekenbare btw]]=1,Tb_Activiteiten[[#Headers],[Niet verrekenbare btw]],""))</f>
        <v/>
      </c>
      <c r="AK1453" t="str">
        <f>IF(ISNUMBER(FIND("overige",Methode_Keuze)),"",IF(Tb_Activiteiten[[#This Row],[Grondkosten]]=1,Tb_Activiteiten[[#Headers],[Grondkosten]],""))</f>
        <v/>
      </c>
      <c r="AL1453" t="str">
        <f>IF(ISNUMBER(FIND("overige",Methode_Keuze)),"",IF(Tb_Activiteiten[[#This Row],[Bijdrage in natura (overige)]]=1,Tb_Activiteiten[[#Headers],[Bijdrage in natura (overige)]],""))</f>
        <v/>
      </c>
      <c r="AM1453" t="str">
        <f>IF(ISNUMBER(FIND("overige",Methode_Keuze)),"",IF(Tb_Activiteiten[[#This Row],[Bijdrage in natura (vrijwilligers)]]=1,Tb_Activiteiten[[#Headers],[Bijdrage in natura (vrijwilligers)]],""))</f>
        <v/>
      </c>
      <c r="AN1453" t="str">
        <f>IF(ISNUMBER(FIND("overige",Methode_Keuze)),"",IF(Tb_Activiteiten[[#This Row],[Afschrijvingskosten]]=1,Tb_Activiteiten[[#Headers],[Afschrijvingskosten]],""))</f>
        <v/>
      </c>
    </row>
    <row r="1454" spans="12:40" x14ac:dyDescent="0.25">
      <c r="L1454" s="71"/>
      <c r="N1454" t="str">
        <f>IFERROR(IF(VLOOKUP(Tb_Activiteiten[[#This Row],[Openstelling]],Tb_Openstelling[],2,0)=1,1,""),"")</f>
        <v/>
      </c>
      <c r="AA1454" t="str">
        <f>IF(ISNUMBER(FIND("arbeid",Methode_Keuze)),"",IF(ISNUMBER(FIND("arbeid",Methode_Keuze)),"",IF(Tb_Activiteiten[[#This Row],[Loonkosten]]=1,Tb_Activiteiten[[#Headers],[Loonkosten]],"")))</f>
        <v/>
      </c>
      <c r="AB1454" t="str">
        <f>IF(ISNUMBER(FIND("arbeid",Methode_Keuze)),"",IF(ISNUMBER(FIND("arbeid",Methode_Keuze)),"",IF(Tb_Activiteiten[[#This Row],[Eigen arbeid]]=1,Tb_Activiteiten[[#Headers],[Eigen arbeid]],"")))</f>
        <v/>
      </c>
      <c r="AC1454" t="str">
        <f>IF(ISNUMBER(FIND("arbeid",Methode_Keuze)),"",IF(ISNUMBER(FIND("arbeid",Methode_Keuze)),"",IF(Tb_Activiteiten[[#This Row],[Projectmedewerker]]=1,Tb_Activiteiten[[#Headers],[Projectmedewerker]],"")))</f>
        <v/>
      </c>
      <c r="AD1454" t="str">
        <f>IF(ISNUMBER(FIND("arbeid",Methode_Keuze)),"",IF(ISNUMBER(FIND("arbeid",Methode_Keuze)),"",IF(Tb_Activiteiten[[#This Row],[Landbouwer]]=1,Tb_Activiteiten[[#Headers],[Landbouwer]],"")))</f>
        <v/>
      </c>
      <c r="AE1454" t="str">
        <f>IF(ISNUMBER(FIND("arbeid",Methode_Keuze)),"",IF(ISNUMBER(FIND("arbeid",Methode_Keuze)),"",IF(Tb_Activiteiten[[#This Row],[Adviseur]]=1,Tb_Activiteiten[[#Headers],[Adviseur]],"")))</f>
        <v/>
      </c>
      <c r="AF1454" t="str">
        <f>IF(ISNUMBER(FIND("arbeid",Methode_Keuze)),"",IF(ISNUMBER(FIND("arbeid",Methode_Keuze)),"",IF(Tb_Activiteiten[[#This Row],[Projectleider/Expert]]=1,Tb_Activiteiten[[#Headers],[Projectleider/Expert]],"")))</f>
        <v/>
      </c>
      <c r="AG1454" t="str">
        <f>IF(ISNUMBER(FIND("arbeid",Methode_Keuze)),"",IF(ISNUMBER(FIND("arbeid",Methode_Keuze)),"",IF(Tb_Activiteiten[[#This Row],[Arbeidskosten]]=1,Tb_Activiteiten[[#Headers],[Arbeidskosten]],"")))</f>
        <v/>
      </c>
      <c r="AH1454" t="str">
        <f>IF(ISNUMBER(FIND("arbeid",Methode_Keuze)),"",IF(ISNUMBER(FIND("arbeid",Methode_Keuze)),"",IF(Tb_Activiteiten[[#This Row],[Arbeidskosten op basis van IKS]]=1,Tb_Activiteiten[[#Headers],[Arbeidskosten op basis van IKS]],"")))</f>
        <v/>
      </c>
      <c r="AI1454" t="str">
        <f>IF(ISNUMBER(FIND("overige",Methode_Keuze)),"",IF(Tb_Activiteiten[[#This Row],[Kosten derden exclusief btw]]=1,Tb_Activiteiten[[#Headers],[Kosten derden exclusief btw]],""))</f>
        <v/>
      </c>
      <c r="AJ1454" t="str">
        <f>IF(ISNUMBER(FIND("overige",Methode_Keuze)),"",IF(Tb_Activiteiten[[#This Row],[Niet verrekenbare btw]]=1,Tb_Activiteiten[[#Headers],[Niet verrekenbare btw]],""))</f>
        <v/>
      </c>
      <c r="AK1454" t="str">
        <f>IF(ISNUMBER(FIND("overige",Methode_Keuze)),"",IF(Tb_Activiteiten[[#This Row],[Grondkosten]]=1,Tb_Activiteiten[[#Headers],[Grondkosten]],""))</f>
        <v/>
      </c>
      <c r="AL1454" t="str">
        <f>IF(ISNUMBER(FIND("overige",Methode_Keuze)),"",IF(Tb_Activiteiten[[#This Row],[Bijdrage in natura (overige)]]=1,Tb_Activiteiten[[#Headers],[Bijdrage in natura (overige)]],""))</f>
        <v/>
      </c>
      <c r="AM1454" t="str">
        <f>IF(ISNUMBER(FIND("overige",Methode_Keuze)),"",IF(Tb_Activiteiten[[#This Row],[Bijdrage in natura (vrijwilligers)]]=1,Tb_Activiteiten[[#Headers],[Bijdrage in natura (vrijwilligers)]],""))</f>
        <v/>
      </c>
      <c r="AN1454" t="str">
        <f>IF(ISNUMBER(FIND("overige",Methode_Keuze)),"",IF(Tb_Activiteiten[[#This Row],[Afschrijvingskosten]]=1,Tb_Activiteiten[[#Headers],[Afschrijvingskosten]],""))</f>
        <v/>
      </c>
    </row>
    <row r="1455" spans="12:40" x14ac:dyDescent="0.25">
      <c r="L1455" s="71"/>
      <c r="N1455" t="str">
        <f>IFERROR(IF(VLOOKUP(Tb_Activiteiten[[#This Row],[Openstelling]],Tb_Openstelling[],2,0)=1,1,""),"")</f>
        <v/>
      </c>
      <c r="AA1455" t="str">
        <f>IF(ISNUMBER(FIND("arbeid",Methode_Keuze)),"",IF(ISNUMBER(FIND("arbeid",Methode_Keuze)),"",IF(Tb_Activiteiten[[#This Row],[Loonkosten]]=1,Tb_Activiteiten[[#Headers],[Loonkosten]],"")))</f>
        <v/>
      </c>
      <c r="AB1455" t="str">
        <f>IF(ISNUMBER(FIND("arbeid",Methode_Keuze)),"",IF(ISNUMBER(FIND("arbeid",Methode_Keuze)),"",IF(Tb_Activiteiten[[#This Row],[Eigen arbeid]]=1,Tb_Activiteiten[[#Headers],[Eigen arbeid]],"")))</f>
        <v/>
      </c>
      <c r="AC1455" t="str">
        <f>IF(ISNUMBER(FIND("arbeid",Methode_Keuze)),"",IF(ISNUMBER(FIND("arbeid",Methode_Keuze)),"",IF(Tb_Activiteiten[[#This Row],[Projectmedewerker]]=1,Tb_Activiteiten[[#Headers],[Projectmedewerker]],"")))</f>
        <v/>
      </c>
      <c r="AD1455" t="str">
        <f>IF(ISNUMBER(FIND("arbeid",Methode_Keuze)),"",IF(ISNUMBER(FIND("arbeid",Methode_Keuze)),"",IF(Tb_Activiteiten[[#This Row],[Landbouwer]]=1,Tb_Activiteiten[[#Headers],[Landbouwer]],"")))</f>
        <v/>
      </c>
      <c r="AE1455" t="str">
        <f>IF(ISNUMBER(FIND("arbeid",Methode_Keuze)),"",IF(ISNUMBER(FIND("arbeid",Methode_Keuze)),"",IF(Tb_Activiteiten[[#This Row],[Adviseur]]=1,Tb_Activiteiten[[#Headers],[Adviseur]],"")))</f>
        <v/>
      </c>
      <c r="AF1455" t="str">
        <f>IF(ISNUMBER(FIND("arbeid",Methode_Keuze)),"",IF(ISNUMBER(FIND("arbeid",Methode_Keuze)),"",IF(Tb_Activiteiten[[#This Row],[Projectleider/Expert]]=1,Tb_Activiteiten[[#Headers],[Projectleider/Expert]],"")))</f>
        <v/>
      </c>
      <c r="AG1455" t="str">
        <f>IF(ISNUMBER(FIND("arbeid",Methode_Keuze)),"",IF(ISNUMBER(FIND("arbeid",Methode_Keuze)),"",IF(Tb_Activiteiten[[#This Row],[Arbeidskosten]]=1,Tb_Activiteiten[[#Headers],[Arbeidskosten]],"")))</f>
        <v/>
      </c>
      <c r="AH1455" t="str">
        <f>IF(ISNUMBER(FIND("arbeid",Methode_Keuze)),"",IF(ISNUMBER(FIND("arbeid",Methode_Keuze)),"",IF(Tb_Activiteiten[[#This Row],[Arbeidskosten op basis van IKS]]=1,Tb_Activiteiten[[#Headers],[Arbeidskosten op basis van IKS]],"")))</f>
        <v/>
      </c>
      <c r="AI1455" t="str">
        <f>IF(ISNUMBER(FIND("overige",Methode_Keuze)),"",IF(Tb_Activiteiten[[#This Row],[Kosten derden exclusief btw]]=1,Tb_Activiteiten[[#Headers],[Kosten derden exclusief btw]],""))</f>
        <v/>
      </c>
      <c r="AJ1455" t="str">
        <f>IF(ISNUMBER(FIND("overige",Methode_Keuze)),"",IF(Tb_Activiteiten[[#This Row],[Niet verrekenbare btw]]=1,Tb_Activiteiten[[#Headers],[Niet verrekenbare btw]],""))</f>
        <v/>
      </c>
      <c r="AK1455" t="str">
        <f>IF(ISNUMBER(FIND("overige",Methode_Keuze)),"",IF(Tb_Activiteiten[[#This Row],[Grondkosten]]=1,Tb_Activiteiten[[#Headers],[Grondkosten]],""))</f>
        <v/>
      </c>
      <c r="AL1455" t="str">
        <f>IF(ISNUMBER(FIND("overige",Methode_Keuze)),"",IF(Tb_Activiteiten[[#This Row],[Bijdrage in natura (overige)]]=1,Tb_Activiteiten[[#Headers],[Bijdrage in natura (overige)]],""))</f>
        <v/>
      </c>
      <c r="AM1455" t="str">
        <f>IF(ISNUMBER(FIND("overige",Methode_Keuze)),"",IF(Tb_Activiteiten[[#This Row],[Bijdrage in natura (vrijwilligers)]]=1,Tb_Activiteiten[[#Headers],[Bijdrage in natura (vrijwilligers)]],""))</f>
        <v/>
      </c>
      <c r="AN1455" t="str">
        <f>IF(ISNUMBER(FIND("overige",Methode_Keuze)),"",IF(Tb_Activiteiten[[#This Row],[Afschrijvingskosten]]=1,Tb_Activiteiten[[#Headers],[Afschrijvingskosten]],""))</f>
        <v/>
      </c>
    </row>
    <row r="1456" spans="12:40" x14ac:dyDescent="0.25">
      <c r="L1456" s="71"/>
      <c r="N1456" t="str">
        <f>IFERROR(IF(VLOOKUP(Tb_Activiteiten[[#This Row],[Openstelling]],Tb_Openstelling[],2,0)=1,1,""),"")</f>
        <v/>
      </c>
      <c r="AA1456" t="str">
        <f>IF(ISNUMBER(FIND("arbeid",Methode_Keuze)),"",IF(ISNUMBER(FIND("arbeid",Methode_Keuze)),"",IF(Tb_Activiteiten[[#This Row],[Loonkosten]]=1,Tb_Activiteiten[[#Headers],[Loonkosten]],"")))</f>
        <v/>
      </c>
      <c r="AB1456" t="str">
        <f>IF(ISNUMBER(FIND("arbeid",Methode_Keuze)),"",IF(ISNUMBER(FIND("arbeid",Methode_Keuze)),"",IF(Tb_Activiteiten[[#This Row],[Eigen arbeid]]=1,Tb_Activiteiten[[#Headers],[Eigen arbeid]],"")))</f>
        <v/>
      </c>
      <c r="AC1456" t="str">
        <f>IF(ISNUMBER(FIND("arbeid",Methode_Keuze)),"",IF(ISNUMBER(FIND("arbeid",Methode_Keuze)),"",IF(Tb_Activiteiten[[#This Row],[Projectmedewerker]]=1,Tb_Activiteiten[[#Headers],[Projectmedewerker]],"")))</f>
        <v/>
      </c>
      <c r="AD1456" t="str">
        <f>IF(ISNUMBER(FIND("arbeid",Methode_Keuze)),"",IF(ISNUMBER(FIND("arbeid",Methode_Keuze)),"",IF(Tb_Activiteiten[[#This Row],[Landbouwer]]=1,Tb_Activiteiten[[#Headers],[Landbouwer]],"")))</f>
        <v/>
      </c>
      <c r="AE1456" t="str">
        <f>IF(ISNUMBER(FIND("arbeid",Methode_Keuze)),"",IF(ISNUMBER(FIND("arbeid",Methode_Keuze)),"",IF(Tb_Activiteiten[[#This Row],[Adviseur]]=1,Tb_Activiteiten[[#Headers],[Adviseur]],"")))</f>
        <v/>
      </c>
      <c r="AF1456" t="str">
        <f>IF(ISNUMBER(FIND("arbeid",Methode_Keuze)),"",IF(ISNUMBER(FIND("arbeid",Methode_Keuze)),"",IF(Tb_Activiteiten[[#This Row],[Projectleider/Expert]]=1,Tb_Activiteiten[[#Headers],[Projectleider/Expert]],"")))</f>
        <v/>
      </c>
      <c r="AG1456" t="str">
        <f>IF(ISNUMBER(FIND("arbeid",Methode_Keuze)),"",IF(ISNUMBER(FIND("arbeid",Methode_Keuze)),"",IF(Tb_Activiteiten[[#This Row],[Arbeidskosten]]=1,Tb_Activiteiten[[#Headers],[Arbeidskosten]],"")))</f>
        <v/>
      </c>
      <c r="AH1456" t="str">
        <f>IF(ISNUMBER(FIND("arbeid",Methode_Keuze)),"",IF(ISNUMBER(FIND("arbeid",Methode_Keuze)),"",IF(Tb_Activiteiten[[#This Row],[Arbeidskosten op basis van IKS]]=1,Tb_Activiteiten[[#Headers],[Arbeidskosten op basis van IKS]],"")))</f>
        <v/>
      </c>
      <c r="AI1456" t="str">
        <f>IF(ISNUMBER(FIND("overige",Methode_Keuze)),"",IF(Tb_Activiteiten[[#This Row],[Kosten derden exclusief btw]]=1,Tb_Activiteiten[[#Headers],[Kosten derden exclusief btw]],""))</f>
        <v/>
      </c>
      <c r="AJ1456" t="str">
        <f>IF(ISNUMBER(FIND("overige",Methode_Keuze)),"",IF(Tb_Activiteiten[[#This Row],[Niet verrekenbare btw]]=1,Tb_Activiteiten[[#Headers],[Niet verrekenbare btw]],""))</f>
        <v/>
      </c>
      <c r="AK1456" t="str">
        <f>IF(ISNUMBER(FIND("overige",Methode_Keuze)),"",IF(Tb_Activiteiten[[#This Row],[Grondkosten]]=1,Tb_Activiteiten[[#Headers],[Grondkosten]],""))</f>
        <v/>
      </c>
      <c r="AL1456" t="str">
        <f>IF(ISNUMBER(FIND("overige",Methode_Keuze)),"",IF(Tb_Activiteiten[[#This Row],[Bijdrage in natura (overige)]]=1,Tb_Activiteiten[[#Headers],[Bijdrage in natura (overige)]],""))</f>
        <v/>
      </c>
      <c r="AM1456" t="str">
        <f>IF(ISNUMBER(FIND("overige",Methode_Keuze)),"",IF(Tb_Activiteiten[[#This Row],[Bijdrage in natura (vrijwilligers)]]=1,Tb_Activiteiten[[#Headers],[Bijdrage in natura (vrijwilligers)]],""))</f>
        <v/>
      </c>
      <c r="AN1456" t="str">
        <f>IF(ISNUMBER(FIND("overige",Methode_Keuze)),"",IF(Tb_Activiteiten[[#This Row],[Afschrijvingskosten]]=1,Tb_Activiteiten[[#Headers],[Afschrijvingskosten]],""))</f>
        <v/>
      </c>
    </row>
    <row r="1457" spans="12:40" x14ac:dyDescent="0.25">
      <c r="L1457" s="71"/>
      <c r="N1457" t="str">
        <f>IFERROR(IF(VLOOKUP(Tb_Activiteiten[[#This Row],[Openstelling]],Tb_Openstelling[],2,0)=1,1,""),"")</f>
        <v/>
      </c>
      <c r="AA1457" t="str">
        <f>IF(ISNUMBER(FIND("arbeid",Methode_Keuze)),"",IF(ISNUMBER(FIND("arbeid",Methode_Keuze)),"",IF(Tb_Activiteiten[[#This Row],[Loonkosten]]=1,Tb_Activiteiten[[#Headers],[Loonkosten]],"")))</f>
        <v/>
      </c>
      <c r="AB1457" t="str">
        <f>IF(ISNUMBER(FIND("arbeid",Methode_Keuze)),"",IF(ISNUMBER(FIND("arbeid",Methode_Keuze)),"",IF(Tb_Activiteiten[[#This Row],[Eigen arbeid]]=1,Tb_Activiteiten[[#Headers],[Eigen arbeid]],"")))</f>
        <v/>
      </c>
      <c r="AC1457" t="str">
        <f>IF(ISNUMBER(FIND("arbeid",Methode_Keuze)),"",IF(ISNUMBER(FIND("arbeid",Methode_Keuze)),"",IF(Tb_Activiteiten[[#This Row],[Projectmedewerker]]=1,Tb_Activiteiten[[#Headers],[Projectmedewerker]],"")))</f>
        <v/>
      </c>
      <c r="AD1457" t="str">
        <f>IF(ISNUMBER(FIND("arbeid",Methode_Keuze)),"",IF(ISNUMBER(FIND("arbeid",Methode_Keuze)),"",IF(Tb_Activiteiten[[#This Row],[Landbouwer]]=1,Tb_Activiteiten[[#Headers],[Landbouwer]],"")))</f>
        <v/>
      </c>
      <c r="AE1457" t="str">
        <f>IF(ISNUMBER(FIND("arbeid",Methode_Keuze)),"",IF(ISNUMBER(FIND("arbeid",Methode_Keuze)),"",IF(Tb_Activiteiten[[#This Row],[Adviseur]]=1,Tb_Activiteiten[[#Headers],[Adviseur]],"")))</f>
        <v/>
      </c>
      <c r="AF1457" t="str">
        <f>IF(ISNUMBER(FIND("arbeid",Methode_Keuze)),"",IF(ISNUMBER(FIND("arbeid",Methode_Keuze)),"",IF(Tb_Activiteiten[[#This Row],[Projectleider/Expert]]=1,Tb_Activiteiten[[#Headers],[Projectleider/Expert]],"")))</f>
        <v/>
      </c>
      <c r="AG1457" t="str">
        <f>IF(ISNUMBER(FIND("arbeid",Methode_Keuze)),"",IF(ISNUMBER(FIND("arbeid",Methode_Keuze)),"",IF(Tb_Activiteiten[[#This Row],[Arbeidskosten]]=1,Tb_Activiteiten[[#Headers],[Arbeidskosten]],"")))</f>
        <v/>
      </c>
      <c r="AH1457" t="str">
        <f>IF(ISNUMBER(FIND("arbeid",Methode_Keuze)),"",IF(ISNUMBER(FIND("arbeid",Methode_Keuze)),"",IF(Tb_Activiteiten[[#This Row],[Arbeidskosten op basis van IKS]]=1,Tb_Activiteiten[[#Headers],[Arbeidskosten op basis van IKS]],"")))</f>
        <v/>
      </c>
      <c r="AI1457" t="str">
        <f>IF(ISNUMBER(FIND("overige",Methode_Keuze)),"",IF(Tb_Activiteiten[[#This Row],[Kosten derden exclusief btw]]=1,Tb_Activiteiten[[#Headers],[Kosten derden exclusief btw]],""))</f>
        <v/>
      </c>
      <c r="AJ1457" t="str">
        <f>IF(ISNUMBER(FIND("overige",Methode_Keuze)),"",IF(Tb_Activiteiten[[#This Row],[Niet verrekenbare btw]]=1,Tb_Activiteiten[[#Headers],[Niet verrekenbare btw]],""))</f>
        <v/>
      </c>
      <c r="AK1457" t="str">
        <f>IF(ISNUMBER(FIND("overige",Methode_Keuze)),"",IF(Tb_Activiteiten[[#This Row],[Grondkosten]]=1,Tb_Activiteiten[[#Headers],[Grondkosten]],""))</f>
        <v/>
      </c>
      <c r="AL1457" t="str">
        <f>IF(ISNUMBER(FIND("overige",Methode_Keuze)),"",IF(Tb_Activiteiten[[#This Row],[Bijdrage in natura (overige)]]=1,Tb_Activiteiten[[#Headers],[Bijdrage in natura (overige)]],""))</f>
        <v/>
      </c>
      <c r="AM1457" t="str">
        <f>IF(ISNUMBER(FIND("overige",Methode_Keuze)),"",IF(Tb_Activiteiten[[#This Row],[Bijdrage in natura (vrijwilligers)]]=1,Tb_Activiteiten[[#Headers],[Bijdrage in natura (vrijwilligers)]],""))</f>
        <v/>
      </c>
      <c r="AN1457" t="str">
        <f>IF(ISNUMBER(FIND("overige",Methode_Keuze)),"",IF(Tb_Activiteiten[[#This Row],[Afschrijvingskosten]]=1,Tb_Activiteiten[[#Headers],[Afschrijvingskosten]],""))</f>
        <v/>
      </c>
    </row>
    <row r="1458" spans="12:40" x14ac:dyDescent="0.25">
      <c r="L1458" s="71"/>
      <c r="N1458" t="str">
        <f>IFERROR(IF(VLOOKUP(Tb_Activiteiten[[#This Row],[Openstelling]],Tb_Openstelling[],2,0)=1,1,""),"")</f>
        <v/>
      </c>
      <c r="AA1458" t="str">
        <f>IF(ISNUMBER(FIND("arbeid",Methode_Keuze)),"",IF(ISNUMBER(FIND("arbeid",Methode_Keuze)),"",IF(Tb_Activiteiten[[#This Row],[Loonkosten]]=1,Tb_Activiteiten[[#Headers],[Loonkosten]],"")))</f>
        <v/>
      </c>
      <c r="AB1458" t="str">
        <f>IF(ISNUMBER(FIND("arbeid",Methode_Keuze)),"",IF(ISNUMBER(FIND("arbeid",Methode_Keuze)),"",IF(Tb_Activiteiten[[#This Row],[Eigen arbeid]]=1,Tb_Activiteiten[[#Headers],[Eigen arbeid]],"")))</f>
        <v/>
      </c>
      <c r="AC1458" t="str">
        <f>IF(ISNUMBER(FIND("arbeid",Methode_Keuze)),"",IF(ISNUMBER(FIND("arbeid",Methode_Keuze)),"",IF(Tb_Activiteiten[[#This Row],[Projectmedewerker]]=1,Tb_Activiteiten[[#Headers],[Projectmedewerker]],"")))</f>
        <v/>
      </c>
      <c r="AD1458" t="str">
        <f>IF(ISNUMBER(FIND("arbeid",Methode_Keuze)),"",IF(ISNUMBER(FIND("arbeid",Methode_Keuze)),"",IF(Tb_Activiteiten[[#This Row],[Landbouwer]]=1,Tb_Activiteiten[[#Headers],[Landbouwer]],"")))</f>
        <v/>
      </c>
      <c r="AE1458" t="str">
        <f>IF(ISNUMBER(FIND("arbeid",Methode_Keuze)),"",IF(ISNUMBER(FIND("arbeid",Methode_Keuze)),"",IF(Tb_Activiteiten[[#This Row],[Adviseur]]=1,Tb_Activiteiten[[#Headers],[Adviseur]],"")))</f>
        <v/>
      </c>
      <c r="AF1458" t="str">
        <f>IF(ISNUMBER(FIND("arbeid",Methode_Keuze)),"",IF(ISNUMBER(FIND("arbeid",Methode_Keuze)),"",IF(Tb_Activiteiten[[#This Row],[Projectleider/Expert]]=1,Tb_Activiteiten[[#Headers],[Projectleider/Expert]],"")))</f>
        <v/>
      </c>
      <c r="AG1458" t="str">
        <f>IF(ISNUMBER(FIND("arbeid",Methode_Keuze)),"",IF(ISNUMBER(FIND("arbeid",Methode_Keuze)),"",IF(Tb_Activiteiten[[#This Row],[Arbeidskosten]]=1,Tb_Activiteiten[[#Headers],[Arbeidskosten]],"")))</f>
        <v/>
      </c>
      <c r="AH1458" t="str">
        <f>IF(ISNUMBER(FIND("arbeid",Methode_Keuze)),"",IF(ISNUMBER(FIND("arbeid",Methode_Keuze)),"",IF(Tb_Activiteiten[[#This Row],[Arbeidskosten op basis van IKS]]=1,Tb_Activiteiten[[#Headers],[Arbeidskosten op basis van IKS]],"")))</f>
        <v/>
      </c>
      <c r="AI1458" t="str">
        <f>IF(ISNUMBER(FIND("overige",Methode_Keuze)),"",IF(Tb_Activiteiten[[#This Row],[Kosten derden exclusief btw]]=1,Tb_Activiteiten[[#Headers],[Kosten derden exclusief btw]],""))</f>
        <v/>
      </c>
      <c r="AJ1458" t="str">
        <f>IF(ISNUMBER(FIND("overige",Methode_Keuze)),"",IF(Tb_Activiteiten[[#This Row],[Niet verrekenbare btw]]=1,Tb_Activiteiten[[#Headers],[Niet verrekenbare btw]],""))</f>
        <v/>
      </c>
      <c r="AK1458" t="str">
        <f>IF(ISNUMBER(FIND("overige",Methode_Keuze)),"",IF(Tb_Activiteiten[[#This Row],[Grondkosten]]=1,Tb_Activiteiten[[#Headers],[Grondkosten]],""))</f>
        <v/>
      </c>
      <c r="AL1458" t="str">
        <f>IF(ISNUMBER(FIND("overige",Methode_Keuze)),"",IF(Tb_Activiteiten[[#This Row],[Bijdrage in natura (overige)]]=1,Tb_Activiteiten[[#Headers],[Bijdrage in natura (overige)]],""))</f>
        <v/>
      </c>
      <c r="AM1458" t="str">
        <f>IF(ISNUMBER(FIND("overige",Methode_Keuze)),"",IF(Tb_Activiteiten[[#This Row],[Bijdrage in natura (vrijwilligers)]]=1,Tb_Activiteiten[[#Headers],[Bijdrage in natura (vrijwilligers)]],""))</f>
        <v/>
      </c>
      <c r="AN1458" t="str">
        <f>IF(ISNUMBER(FIND("overige",Methode_Keuze)),"",IF(Tb_Activiteiten[[#This Row],[Afschrijvingskosten]]=1,Tb_Activiteiten[[#Headers],[Afschrijvingskosten]],""))</f>
        <v/>
      </c>
    </row>
    <row r="1459" spans="12:40" x14ac:dyDescent="0.25">
      <c r="L1459" s="71"/>
      <c r="N1459" t="str">
        <f>IFERROR(IF(VLOOKUP(Tb_Activiteiten[[#This Row],[Openstelling]],Tb_Openstelling[],2,0)=1,1,""),"")</f>
        <v/>
      </c>
      <c r="AA1459" t="str">
        <f>IF(ISNUMBER(FIND("arbeid",Methode_Keuze)),"",IF(ISNUMBER(FIND("arbeid",Methode_Keuze)),"",IF(Tb_Activiteiten[[#This Row],[Loonkosten]]=1,Tb_Activiteiten[[#Headers],[Loonkosten]],"")))</f>
        <v/>
      </c>
      <c r="AB1459" t="str">
        <f>IF(ISNUMBER(FIND("arbeid",Methode_Keuze)),"",IF(ISNUMBER(FIND("arbeid",Methode_Keuze)),"",IF(Tb_Activiteiten[[#This Row],[Eigen arbeid]]=1,Tb_Activiteiten[[#Headers],[Eigen arbeid]],"")))</f>
        <v/>
      </c>
      <c r="AC1459" t="str">
        <f>IF(ISNUMBER(FIND("arbeid",Methode_Keuze)),"",IF(ISNUMBER(FIND("arbeid",Methode_Keuze)),"",IF(Tb_Activiteiten[[#This Row],[Projectmedewerker]]=1,Tb_Activiteiten[[#Headers],[Projectmedewerker]],"")))</f>
        <v/>
      </c>
      <c r="AD1459" t="str">
        <f>IF(ISNUMBER(FIND("arbeid",Methode_Keuze)),"",IF(ISNUMBER(FIND("arbeid",Methode_Keuze)),"",IF(Tb_Activiteiten[[#This Row],[Landbouwer]]=1,Tb_Activiteiten[[#Headers],[Landbouwer]],"")))</f>
        <v/>
      </c>
      <c r="AE1459" t="str">
        <f>IF(ISNUMBER(FIND("arbeid",Methode_Keuze)),"",IF(ISNUMBER(FIND("arbeid",Methode_Keuze)),"",IF(Tb_Activiteiten[[#This Row],[Adviseur]]=1,Tb_Activiteiten[[#Headers],[Adviseur]],"")))</f>
        <v/>
      </c>
      <c r="AF1459" t="str">
        <f>IF(ISNUMBER(FIND("arbeid",Methode_Keuze)),"",IF(ISNUMBER(FIND("arbeid",Methode_Keuze)),"",IF(Tb_Activiteiten[[#This Row],[Projectleider/Expert]]=1,Tb_Activiteiten[[#Headers],[Projectleider/Expert]],"")))</f>
        <v/>
      </c>
      <c r="AG1459" t="str">
        <f>IF(ISNUMBER(FIND("arbeid",Methode_Keuze)),"",IF(ISNUMBER(FIND("arbeid",Methode_Keuze)),"",IF(Tb_Activiteiten[[#This Row],[Arbeidskosten]]=1,Tb_Activiteiten[[#Headers],[Arbeidskosten]],"")))</f>
        <v/>
      </c>
      <c r="AH1459" t="str">
        <f>IF(ISNUMBER(FIND("arbeid",Methode_Keuze)),"",IF(ISNUMBER(FIND("arbeid",Methode_Keuze)),"",IF(Tb_Activiteiten[[#This Row],[Arbeidskosten op basis van IKS]]=1,Tb_Activiteiten[[#Headers],[Arbeidskosten op basis van IKS]],"")))</f>
        <v/>
      </c>
      <c r="AI1459" t="str">
        <f>IF(ISNUMBER(FIND("overige",Methode_Keuze)),"",IF(Tb_Activiteiten[[#This Row],[Kosten derden exclusief btw]]=1,Tb_Activiteiten[[#Headers],[Kosten derden exclusief btw]],""))</f>
        <v/>
      </c>
      <c r="AJ1459" t="str">
        <f>IF(ISNUMBER(FIND("overige",Methode_Keuze)),"",IF(Tb_Activiteiten[[#This Row],[Niet verrekenbare btw]]=1,Tb_Activiteiten[[#Headers],[Niet verrekenbare btw]],""))</f>
        <v/>
      </c>
      <c r="AK1459" t="str">
        <f>IF(ISNUMBER(FIND("overige",Methode_Keuze)),"",IF(Tb_Activiteiten[[#This Row],[Grondkosten]]=1,Tb_Activiteiten[[#Headers],[Grondkosten]],""))</f>
        <v/>
      </c>
      <c r="AL1459" t="str">
        <f>IF(ISNUMBER(FIND("overige",Methode_Keuze)),"",IF(Tb_Activiteiten[[#This Row],[Bijdrage in natura (overige)]]=1,Tb_Activiteiten[[#Headers],[Bijdrage in natura (overige)]],""))</f>
        <v/>
      </c>
      <c r="AM1459" t="str">
        <f>IF(ISNUMBER(FIND("overige",Methode_Keuze)),"",IF(Tb_Activiteiten[[#This Row],[Bijdrage in natura (vrijwilligers)]]=1,Tb_Activiteiten[[#Headers],[Bijdrage in natura (vrijwilligers)]],""))</f>
        <v/>
      </c>
      <c r="AN1459" t="str">
        <f>IF(ISNUMBER(FIND("overige",Methode_Keuze)),"",IF(Tb_Activiteiten[[#This Row],[Afschrijvingskosten]]=1,Tb_Activiteiten[[#Headers],[Afschrijvingskosten]],""))</f>
        <v/>
      </c>
    </row>
    <row r="1460" spans="12:40" x14ac:dyDescent="0.25">
      <c r="L1460" s="71"/>
      <c r="N1460" t="str">
        <f>IFERROR(IF(VLOOKUP(Tb_Activiteiten[[#This Row],[Openstelling]],Tb_Openstelling[],2,0)=1,1,""),"")</f>
        <v/>
      </c>
      <c r="AA1460" t="str">
        <f>IF(ISNUMBER(FIND("arbeid",Methode_Keuze)),"",IF(ISNUMBER(FIND("arbeid",Methode_Keuze)),"",IF(Tb_Activiteiten[[#This Row],[Loonkosten]]=1,Tb_Activiteiten[[#Headers],[Loonkosten]],"")))</f>
        <v/>
      </c>
      <c r="AB1460" t="str">
        <f>IF(ISNUMBER(FIND("arbeid",Methode_Keuze)),"",IF(ISNUMBER(FIND("arbeid",Methode_Keuze)),"",IF(Tb_Activiteiten[[#This Row],[Eigen arbeid]]=1,Tb_Activiteiten[[#Headers],[Eigen arbeid]],"")))</f>
        <v/>
      </c>
      <c r="AC1460" t="str">
        <f>IF(ISNUMBER(FIND("arbeid",Methode_Keuze)),"",IF(ISNUMBER(FIND("arbeid",Methode_Keuze)),"",IF(Tb_Activiteiten[[#This Row],[Projectmedewerker]]=1,Tb_Activiteiten[[#Headers],[Projectmedewerker]],"")))</f>
        <v/>
      </c>
      <c r="AD1460" t="str">
        <f>IF(ISNUMBER(FIND("arbeid",Methode_Keuze)),"",IF(ISNUMBER(FIND("arbeid",Methode_Keuze)),"",IF(Tb_Activiteiten[[#This Row],[Landbouwer]]=1,Tb_Activiteiten[[#Headers],[Landbouwer]],"")))</f>
        <v/>
      </c>
      <c r="AE1460" t="str">
        <f>IF(ISNUMBER(FIND("arbeid",Methode_Keuze)),"",IF(ISNUMBER(FIND("arbeid",Methode_Keuze)),"",IF(Tb_Activiteiten[[#This Row],[Adviseur]]=1,Tb_Activiteiten[[#Headers],[Adviseur]],"")))</f>
        <v/>
      </c>
      <c r="AF1460" t="str">
        <f>IF(ISNUMBER(FIND("arbeid",Methode_Keuze)),"",IF(ISNUMBER(FIND("arbeid",Methode_Keuze)),"",IF(Tb_Activiteiten[[#This Row],[Projectleider/Expert]]=1,Tb_Activiteiten[[#Headers],[Projectleider/Expert]],"")))</f>
        <v/>
      </c>
      <c r="AG1460" t="str">
        <f>IF(ISNUMBER(FIND("arbeid",Methode_Keuze)),"",IF(ISNUMBER(FIND("arbeid",Methode_Keuze)),"",IF(Tb_Activiteiten[[#This Row],[Arbeidskosten]]=1,Tb_Activiteiten[[#Headers],[Arbeidskosten]],"")))</f>
        <v/>
      </c>
      <c r="AH1460" t="str">
        <f>IF(ISNUMBER(FIND("arbeid",Methode_Keuze)),"",IF(ISNUMBER(FIND("arbeid",Methode_Keuze)),"",IF(Tb_Activiteiten[[#This Row],[Arbeidskosten op basis van IKS]]=1,Tb_Activiteiten[[#Headers],[Arbeidskosten op basis van IKS]],"")))</f>
        <v/>
      </c>
      <c r="AI1460" t="str">
        <f>IF(ISNUMBER(FIND("overige",Methode_Keuze)),"",IF(Tb_Activiteiten[[#This Row],[Kosten derden exclusief btw]]=1,Tb_Activiteiten[[#Headers],[Kosten derden exclusief btw]],""))</f>
        <v/>
      </c>
      <c r="AJ1460" t="str">
        <f>IF(ISNUMBER(FIND("overige",Methode_Keuze)),"",IF(Tb_Activiteiten[[#This Row],[Niet verrekenbare btw]]=1,Tb_Activiteiten[[#Headers],[Niet verrekenbare btw]],""))</f>
        <v/>
      </c>
      <c r="AK1460" t="str">
        <f>IF(ISNUMBER(FIND("overige",Methode_Keuze)),"",IF(Tb_Activiteiten[[#This Row],[Grondkosten]]=1,Tb_Activiteiten[[#Headers],[Grondkosten]],""))</f>
        <v/>
      </c>
      <c r="AL1460" t="str">
        <f>IF(ISNUMBER(FIND("overige",Methode_Keuze)),"",IF(Tb_Activiteiten[[#This Row],[Bijdrage in natura (overige)]]=1,Tb_Activiteiten[[#Headers],[Bijdrage in natura (overige)]],""))</f>
        <v/>
      </c>
      <c r="AM1460" t="str">
        <f>IF(ISNUMBER(FIND("overige",Methode_Keuze)),"",IF(Tb_Activiteiten[[#This Row],[Bijdrage in natura (vrijwilligers)]]=1,Tb_Activiteiten[[#Headers],[Bijdrage in natura (vrijwilligers)]],""))</f>
        <v/>
      </c>
      <c r="AN1460" t="str">
        <f>IF(ISNUMBER(FIND("overige",Methode_Keuze)),"",IF(Tb_Activiteiten[[#This Row],[Afschrijvingskosten]]=1,Tb_Activiteiten[[#Headers],[Afschrijvingskosten]],""))</f>
        <v/>
      </c>
    </row>
    <row r="1461" spans="12:40" x14ac:dyDescent="0.25">
      <c r="L1461" s="71"/>
      <c r="N1461" t="str">
        <f>IFERROR(IF(VLOOKUP(Tb_Activiteiten[[#This Row],[Openstelling]],Tb_Openstelling[],2,0)=1,1,""),"")</f>
        <v/>
      </c>
      <c r="AA1461" t="str">
        <f>IF(ISNUMBER(FIND("arbeid",Methode_Keuze)),"",IF(ISNUMBER(FIND("arbeid",Methode_Keuze)),"",IF(Tb_Activiteiten[[#This Row],[Loonkosten]]=1,Tb_Activiteiten[[#Headers],[Loonkosten]],"")))</f>
        <v/>
      </c>
      <c r="AB1461" t="str">
        <f>IF(ISNUMBER(FIND("arbeid",Methode_Keuze)),"",IF(ISNUMBER(FIND("arbeid",Methode_Keuze)),"",IF(Tb_Activiteiten[[#This Row],[Eigen arbeid]]=1,Tb_Activiteiten[[#Headers],[Eigen arbeid]],"")))</f>
        <v/>
      </c>
      <c r="AC1461" t="str">
        <f>IF(ISNUMBER(FIND("arbeid",Methode_Keuze)),"",IF(ISNUMBER(FIND("arbeid",Methode_Keuze)),"",IF(Tb_Activiteiten[[#This Row],[Projectmedewerker]]=1,Tb_Activiteiten[[#Headers],[Projectmedewerker]],"")))</f>
        <v/>
      </c>
      <c r="AD1461" t="str">
        <f>IF(ISNUMBER(FIND("arbeid",Methode_Keuze)),"",IF(ISNUMBER(FIND("arbeid",Methode_Keuze)),"",IF(Tb_Activiteiten[[#This Row],[Landbouwer]]=1,Tb_Activiteiten[[#Headers],[Landbouwer]],"")))</f>
        <v/>
      </c>
      <c r="AE1461" t="str">
        <f>IF(ISNUMBER(FIND("arbeid",Methode_Keuze)),"",IF(ISNUMBER(FIND("arbeid",Methode_Keuze)),"",IF(Tb_Activiteiten[[#This Row],[Adviseur]]=1,Tb_Activiteiten[[#Headers],[Adviseur]],"")))</f>
        <v/>
      </c>
      <c r="AF1461" t="str">
        <f>IF(ISNUMBER(FIND("arbeid",Methode_Keuze)),"",IF(ISNUMBER(FIND("arbeid",Methode_Keuze)),"",IF(Tb_Activiteiten[[#This Row],[Projectleider/Expert]]=1,Tb_Activiteiten[[#Headers],[Projectleider/Expert]],"")))</f>
        <v/>
      </c>
      <c r="AG1461" t="str">
        <f>IF(ISNUMBER(FIND("arbeid",Methode_Keuze)),"",IF(ISNUMBER(FIND("arbeid",Methode_Keuze)),"",IF(Tb_Activiteiten[[#This Row],[Arbeidskosten]]=1,Tb_Activiteiten[[#Headers],[Arbeidskosten]],"")))</f>
        <v/>
      </c>
      <c r="AH1461" t="str">
        <f>IF(ISNUMBER(FIND("arbeid",Methode_Keuze)),"",IF(ISNUMBER(FIND("arbeid",Methode_Keuze)),"",IF(Tb_Activiteiten[[#This Row],[Arbeidskosten op basis van IKS]]=1,Tb_Activiteiten[[#Headers],[Arbeidskosten op basis van IKS]],"")))</f>
        <v/>
      </c>
      <c r="AI1461" t="str">
        <f>IF(ISNUMBER(FIND("overige",Methode_Keuze)),"",IF(Tb_Activiteiten[[#This Row],[Kosten derden exclusief btw]]=1,Tb_Activiteiten[[#Headers],[Kosten derden exclusief btw]],""))</f>
        <v/>
      </c>
      <c r="AJ1461" t="str">
        <f>IF(ISNUMBER(FIND("overige",Methode_Keuze)),"",IF(Tb_Activiteiten[[#This Row],[Niet verrekenbare btw]]=1,Tb_Activiteiten[[#Headers],[Niet verrekenbare btw]],""))</f>
        <v/>
      </c>
      <c r="AK1461" t="str">
        <f>IF(ISNUMBER(FIND("overige",Methode_Keuze)),"",IF(Tb_Activiteiten[[#This Row],[Grondkosten]]=1,Tb_Activiteiten[[#Headers],[Grondkosten]],""))</f>
        <v/>
      </c>
      <c r="AL1461" t="str">
        <f>IF(ISNUMBER(FIND("overige",Methode_Keuze)),"",IF(Tb_Activiteiten[[#This Row],[Bijdrage in natura (overige)]]=1,Tb_Activiteiten[[#Headers],[Bijdrage in natura (overige)]],""))</f>
        <v/>
      </c>
      <c r="AM1461" t="str">
        <f>IF(ISNUMBER(FIND("overige",Methode_Keuze)),"",IF(Tb_Activiteiten[[#This Row],[Bijdrage in natura (vrijwilligers)]]=1,Tb_Activiteiten[[#Headers],[Bijdrage in natura (vrijwilligers)]],""))</f>
        <v/>
      </c>
      <c r="AN1461" t="str">
        <f>IF(ISNUMBER(FIND("overige",Methode_Keuze)),"",IF(Tb_Activiteiten[[#This Row],[Afschrijvingskosten]]=1,Tb_Activiteiten[[#Headers],[Afschrijvingskosten]],""))</f>
        <v/>
      </c>
    </row>
    <row r="1462" spans="12:40" x14ac:dyDescent="0.25">
      <c r="L1462" s="71"/>
      <c r="N1462" t="str">
        <f>IFERROR(IF(VLOOKUP(Tb_Activiteiten[[#This Row],[Openstelling]],Tb_Openstelling[],2,0)=1,1,""),"")</f>
        <v/>
      </c>
      <c r="AA1462" t="str">
        <f>IF(ISNUMBER(FIND("arbeid",Methode_Keuze)),"",IF(ISNUMBER(FIND("arbeid",Methode_Keuze)),"",IF(Tb_Activiteiten[[#This Row],[Loonkosten]]=1,Tb_Activiteiten[[#Headers],[Loonkosten]],"")))</f>
        <v/>
      </c>
      <c r="AB1462" t="str">
        <f>IF(ISNUMBER(FIND("arbeid",Methode_Keuze)),"",IF(ISNUMBER(FIND("arbeid",Methode_Keuze)),"",IF(Tb_Activiteiten[[#This Row],[Eigen arbeid]]=1,Tb_Activiteiten[[#Headers],[Eigen arbeid]],"")))</f>
        <v/>
      </c>
      <c r="AC1462" t="str">
        <f>IF(ISNUMBER(FIND("arbeid",Methode_Keuze)),"",IF(ISNUMBER(FIND("arbeid",Methode_Keuze)),"",IF(Tb_Activiteiten[[#This Row],[Projectmedewerker]]=1,Tb_Activiteiten[[#Headers],[Projectmedewerker]],"")))</f>
        <v/>
      </c>
      <c r="AD1462" t="str">
        <f>IF(ISNUMBER(FIND("arbeid",Methode_Keuze)),"",IF(ISNUMBER(FIND("arbeid",Methode_Keuze)),"",IF(Tb_Activiteiten[[#This Row],[Landbouwer]]=1,Tb_Activiteiten[[#Headers],[Landbouwer]],"")))</f>
        <v/>
      </c>
      <c r="AE1462" t="str">
        <f>IF(ISNUMBER(FIND("arbeid",Methode_Keuze)),"",IF(ISNUMBER(FIND("arbeid",Methode_Keuze)),"",IF(Tb_Activiteiten[[#This Row],[Adviseur]]=1,Tb_Activiteiten[[#Headers],[Adviseur]],"")))</f>
        <v/>
      </c>
      <c r="AF1462" t="str">
        <f>IF(ISNUMBER(FIND("arbeid",Methode_Keuze)),"",IF(ISNUMBER(FIND("arbeid",Methode_Keuze)),"",IF(Tb_Activiteiten[[#This Row],[Projectleider/Expert]]=1,Tb_Activiteiten[[#Headers],[Projectleider/Expert]],"")))</f>
        <v/>
      </c>
      <c r="AG1462" t="str">
        <f>IF(ISNUMBER(FIND("arbeid",Methode_Keuze)),"",IF(ISNUMBER(FIND("arbeid",Methode_Keuze)),"",IF(Tb_Activiteiten[[#This Row],[Arbeidskosten]]=1,Tb_Activiteiten[[#Headers],[Arbeidskosten]],"")))</f>
        <v/>
      </c>
      <c r="AH1462" t="str">
        <f>IF(ISNUMBER(FIND("arbeid",Methode_Keuze)),"",IF(ISNUMBER(FIND("arbeid",Methode_Keuze)),"",IF(Tb_Activiteiten[[#This Row],[Arbeidskosten op basis van IKS]]=1,Tb_Activiteiten[[#Headers],[Arbeidskosten op basis van IKS]],"")))</f>
        <v/>
      </c>
      <c r="AI1462" t="str">
        <f>IF(ISNUMBER(FIND("overige",Methode_Keuze)),"",IF(Tb_Activiteiten[[#This Row],[Kosten derden exclusief btw]]=1,Tb_Activiteiten[[#Headers],[Kosten derden exclusief btw]],""))</f>
        <v/>
      </c>
      <c r="AJ1462" t="str">
        <f>IF(ISNUMBER(FIND("overige",Methode_Keuze)),"",IF(Tb_Activiteiten[[#This Row],[Niet verrekenbare btw]]=1,Tb_Activiteiten[[#Headers],[Niet verrekenbare btw]],""))</f>
        <v/>
      </c>
      <c r="AK1462" t="str">
        <f>IF(ISNUMBER(FIND("overige",Methode_Keuze)),"",IF(Tb_Activiteiten[[#This Row],[Grondkosten]]=1,Tb_Activiteiten[[#Headers],[Grondkosten]],""))</f>
        <v/>
      </c>
      <c r="AL1462" t="str">
        <f>IF(ISNUMBER(FIND("overige",Methode_Keuze)),"",IF(Tb_Activiteiten[[#This Row],[Bijdrage in natura (overige)]]=1,Tb_Activiteiten[[#Headers],[Bijdrage in natura (overige)]],""))</f>
        <v/>
      </c>
      <c r="AM1462" t="str">
        <f>IF(ISNUMBER(FIND("overige",Methode_Keuze)),"",IF(Tb_Activiteiten[[#This Row],[Bijdrage in natura (vrijwilligers)]]=1,Tb_Activiteiten[[#Headers],[Bijdrage in natura (vrijwilligers)]],""))</f>
        <v/>
      </c>
      <c r="AN1462" t="str">
        <f>IF(ISNUMBER(FIND("overige",Methode_Keuze)),"",IF(Tb_Activiteiten[[#This Row],[Afschrijvingskosten]]=1,Tb_Activiteiten[[#Headers],[Afschrijvingskosten]],""))</f>
        <v/>
      </c>
    </row>
    <row r="1463" spans="12:40" x14ac:dyDescent="0.25">
      <c r="L1463" s="71"/>
      <c r="N1463" t="str">
        <f>IFERROR(IF(VLOOKUP(Tb_Activiteiten[[#This Row],[Openstelling]],Tb_Openstelling[],2,0)=1,1,""),"")</f>
        <v/>
      </c>
      <c r="AA1463" t="str">
        <f>IF(ISNUMBER(FIND("arbeid",Methode_Keuze)),"",IF(ISNUMBER(FIND("arbeid",Methode_Keuze)),"",IF(Tb_Activiteiten[[#This Row],[Loonkosten]]=1,Tb_Activiteiten[[#Headers],[Loonkosten]],"")))</f>
        <v/>
      </c>
      <c r="AB1463" t="str">
        <f>IF(ISNUMBER(FIND("arbeid",Methode_Keuze)),"",IF(ISNUMBER(FIND("arbeid",Methode_Keuze)),"",IF(Tb_Activiteiten[[#This Row],[Eigen arbeid]]=1,Tb_Activiteiten[[#Headers],[Eigen arbeid]],"")))</f>
        <v/>
      </c>
      <c r="AC1463" t="str">
        <f>IF(ISNUMBER(FIND("arbeid",Methode_Keuze)),"",IF(ISNUMBER(FIND("arbeid",Methode_Keuze)),"",IF(Tb_Activiteiten[[#This Row],[Projectmedewerker]]=1,Tb_Activiteiten[[#Headers],[Projectmedewerker]],"")))</f>
        <v/>
      </c>
      <c r="AD1463" t="str">
        <f>IF(ISNUMBER(FIND("arbeid",Methode_Keuze)),"",IF(ISNUMBER(FIND("arbeid",Methode_Keuze)),"",IF(Tb_Activiteiten[[#This Row],[Landbouwer]]=1,Tb_Activiteiten[[#Headers],[Landbouwer]],"")))</f>
        <v/>
      </c>
      <c r="AE1463" t="str">
        <f>IF(ISNUMBER(FIND("arbeid",Methode_Keuze)),"",IF(ISNUMBER(FIND("arbeid",Methode_Keuze)),"",IF(Tb_Activiteiten[[#This Row],[Adviseur]]=1,Tb_Activiteiten[[#Headers],[Adviseur]],"")))</f>
        <v/>
      </c>
      <c r="AF1463" t="str">
        <f>IF(ISNUMBER(FIND("arbeid",Methode_Keuze)),"",IF(ISNUMBER(FIND("arbeid",Methode_Keuze)),"",IF(Tb_Activiteiten[[#This Row],[Projectleider/Expert]]=1,Tb_Activiteiten[[#Headers],[Projectleider/Expert]],"")))</f>
        <v/>
      </c>
      <c r="AG1463" t="str">
        <f>IF(ISNUMBER(FIND("arbeid",Methode_Keuze)),"",IF(ISNUMBER(FIND("arbeid",Methode_Keuze)),"",IF(Tb_Activiteiten[[#This Row],[Arbeidskosten]]=1,Tb_Activiteiten[[#Headers],[Arbeidskosten]],"")))</f>
        <v/>
      </c>
      <c r="AH1463" t="str">
        <f>IF(ISNUMBER(FIND("arbeid",Methode_Keuze)),"",IF(ISNUMBER(FIND("arbeid",Methode_Keuze)),"",IF(Tb_Activiteiten[[#This Row],[Arbeidskosten op basis van IKS]]=1,Tb_Activiteiten[[#Headers],[Arbeidskosten op basis van IKS]],"")))</f>
        <v/>
      </c>
      <c r="AI1463" t="str">
        <f>IF(ISNUMBER(FIND("overige",Methode_Keuze)),"",IF(Tb_Activiteiten[[#This Row],[Kosten derden exclusief btw]]=1,Tb_Activiteiten[[#Headers],[Kosten derden exclusief btw]],""))</f>
        <v/>
      </c>
      <c r="AJ1463" t="str">
        <f>IF(ISNUMBER(FIND("overige",Methode_Keuze)),"",IF(Tb_Activiteiten[[#This Row],[Niet verrekenbare btw]]=1,Tb_Activiteiten[[#Headers],[Niet verrekenbare btw]],""))</f>
        <v/>
      </c>
      <c r="AK1463" t="str">
        <f>IF(ISNUMBER(FIND("overige",Methode_Keuze)),"",IF(Tb_Activiteiten[[#This Row],[Grondkosten]]=1,Tb_Activiteiten[[#Headers],[Grondkosten]],""))</f>
        <v/>
      </c>
      <c r="AL1463" t="str">
        <f>IF(ISNUMBER(FIND("overige",Methode_Keuze)),"",IF(Tb_Activiteiten[[#This Row],[Bijdrage in natura (overige)]]=1,Tb_Activiteiten[[#Headers],[Bijdrage in natura (overige)]],""))</f>
        <v/>
      </c>
      <c r="AM1463" t="str">
        <f>IF(ISNUMBER(FIND("overige",Methode_Keuze)),"",IF(Tb_Activiteiten[[#This Row],[Bijdrage in natura (vrijwilligers)]]=1,Tb_Activiteiten[[#Headers],[Bijdrage in natura (vrijwilligers)]],""))</f>
        <v/>
      </c>
      <c r="AN1463" t="str">
        <f>IF(ISNUMBER(FIND("overige",Methode_Keuze)),"",IF(Tb_Activiteiten[[#This Row],[Afschrijvingskosten]]=1,Tb_Activiteiten[[#Headers],[Afschrijvingskosten]],""))</f>
        <v/>
      </c>
    </row>
    <row r="1464" spans="12:40" x14ac:dyDescent="0.25">
      <c r="L1464" s="71"/>
      <c r="N1464" t="str">
        <f>IFERROR(IF(VLOOKUP(Tb_Activiteiten[[#This Row],[Openstelling]],Tb_Openstelling[],2,0)=1,1,""),"")</f>
        <v/>
      </c>
      <c r="AA1464" t="str">
        <f>IF(ISNUMBER(FIND("arbeid",Methode_Keuze)),"",IF(ISNUMBER(FIND("arbeid",Methode_Keuze)),"",IF(Tb_Activiteiten[[#This Row],[Loonkosten]]=1,Tb_Activiteiten[[#Headers],[Loonkosten]],"")))</f>
        <v/>
      </c>
      <c r="AB1464" t="str">
        <f>IF(ISNUMBER(FIND("arbeid",Methode_Keuze)),"",IF(ISNUMBER(FIND("arbeid",Methode_Keuze)),"",IF(Tb_Activiteiten[[#This Row],[Eigen arbeid]]=1,Tb_Activiteiten[[#Headers],[Eigen arbeid]],"")))</f>
        <v/>
      </c>
      <c r="AC1464" t="str">
        <f>IF(ISNUMBER(FIND("arbeid",Methode_Keuze)),"",IF(ISNUMBER(FIND("arbeid",Methode_Keuze)),"",IF(Tb_Activiteiten[[#This Row],[Projectmedewerker]]=1,Tb_Activiteiten[[#Headers],[Projectmedewerker]],"")))</f>
        <v/>
      </c>
      <c r="AD1464" t="str">
        <f>IF(ISNUMBER(FIND("arbeid",Methode_Keuze)),"",IF(ISNUMBER(FIND("arbeid",Methode_Keuze)),"",IF(Tb_Activiteiten[[#This Row],[Landbouwer]]=1,Tb_Activiteiten[[#Headers],[Landbouwer]],"")))</f>
        <v/>
      </c>
      <c r="AE1464" t="str">
        <f>IF(ISNUMBER(FIND("arbeid",Methode_Keuze)),"",IF(ISNUMBER(FIND("arbeid",Methode_Keuze)),"",IF(Tb_Activiteiten[[#This Row],[Adviseur]]=1,Tb_Activiteiten[[#Headers],[Adviseur]],"")))</f>
        <v/>
      </c>
      <c r="AF1464" t="str">
        <f>IF(ISNUMBER(FIND("arbeid",Methode_Keuze)),"",IF(ISNUMBER(FIND("arbeid",Methode_Keuze)),"",IF(Tb_Activiteiten[[#This Row],[Projectleider/Expert]]=1,Tb_Activiteiten[[#Headers],[Projectleider/Expert]],"")))</f>
        <v/>
      </c>
      <c r="AG1464" t="str">
        <f>IF(ISNUMBER(FIND("arbeid",Methode_Keuze)),"",IF(ISNUMBER(FIND("arbeid",Methode_Keuze)),"",IF(Tb_Activiteiten[[#This Row],[Arbeidskosten]]=1,Tb_Activiteiten[[#Headers],[Arbeidskosten]],"")))</f>
        <v/>
      </c>
      <c r="AH1464" t="str">
        <f>IF(ISNUMBER(FIND("arbeid",Methode_Keuze)),"",IF(ISNUMBER(FIND("arbeid",Methode_Keuze)),"",IF(Tb_Activiteiten[[#This Row],[Arbeidskosten op basis van IKS]]=1,Tb_Activiteiten[[#Headers],[Arbeidskosten op basis van IKS]],"")))</f>
        <v/>
      </c>
      <c r="AI1464" t="str">
        <f>IF(ISNUMBER(FIND("overige",Methode_Keuze)),"",IF(Tb_Activiteiten[[#This Row],[Kosten derden exclusief btw]]=1,Tb_Activiteiten[[#Headers],[Kosten derden exclusief btw]],""))</f>
        <v/>
      </c>
      <c r="AJ1464" t="str">
        <f>IF(ISNUMBER(FIND("overige",Methode_Keuze)),"",IF(Tb_Activiteiten[[#This Row],[Niet verrekenbare btw]]=1,Tb_Activiteiten[[#Headers],[Niet verrekenbare btw]],""))</f>
        <v/>
      </c>
      <c r="AK1464" t="str">
        <f>IF(ISNUMBER(FIND("overige",Methode_Keuze)),"",IF(Tb_Activiteiten[[#This Row],[Grondkosten]]=1,Tb_Activiteiten[[#Headers],[Grondkosten]],""))</f>
        <v/>
      </c>
      <c r="AL1464" t="str">
        <f>IF(ISNUMBER(FIND("overige",Methode_Keuze)),"",IF(Tb_Activiteiten[[#This Row],[Bijdrage in natura (overige)]]=1,Tb_Activiteiten[[#Headers],[Bijdrage in natura (overige)]],""))</f>
        <v/>
      </c>
      <c r="AM1464" t="str">
        <f>IF(ISNUMBER(FIND("overige",Methode_Keuze)),"",IF(Tb_Activiteiten[[#This Row],[Bijdrage in natura (vrijwilligers)]]=1,Tb_Activiteiten[[#Headers],[Bijdrage in natura (vrijwilligers)]],""))</f>
        <v/>
      </c>
      <c r="AN1464" t="str">
        <f>IF(ISNUMBER(FIND("overige",Methode_Keuze)),"",IF(Tb_Activiteiten[[#This Row],[Afschrijvingskosten]]=1,Tb_Activiteiten[[#Headers],[Afschrijvingskosten]],""))</f>
        <v/>
      </c>
    </row>
    <row r="1465" spans="12:40" x14ac:dyDescent="0.25">
      <c r="L1465" s="71"/>
      <c r="N1465" t="str">
        <f>IFERROR(IF(VLOOKUP(Tb_Activiteiten[[#This Row],[Openstelling]],Tb_Openstelling[],2,0)=1,1,""),"")</f>
        <v/>
      </c>
      <c r="AA1465" t="str">
        <f>IF(ISNUMBER(FIND("arbeid",Methode_Keuze)),"",IF(ISNUMBER(FIND("arbeid",Methode_Keuze)),"",IF(Tb_Activiteiten[[#This Row],[Loonkosten]]=1,Tb_Activiteiten[[#Headers],[Loonkosten]],"")))</f>
        <v/>
      </c>
      <c r="AB1465" t="str">
        <f>IF(ISNUMBER(FIND("arbeid",Methode_Keuze)),"",IF(ISNUMBER(FIND("arbeid",Methode_Keuze)),"",IF(Tb_Activiteiten[[#This Row],[Eigen arbeid]]=1,Tb_Activiteiten[[#Headers],[Eigen arbeid]],"")))</f>
        <v/>
      </c>
      <c r="AC1465" t="str">
        <f>IF(ISNUMBER(FIND("arbeid",Methode_Keuze)),"",IF(ISNUMBER(FIND("arbeid",Methode_Keuze)),"",IF(Tb_Activiteiten[[#This Row],[Projectmedewerker]]=1,Tb_Activiteiten[[#Headers],[Projectmedewerker]],"")))</f>
        <v/>
      </c>
      <c r="AD1465" t="str">
        <f>IF(ISNUMBER(FIND("arbeid",Methode_Keuze)),"",IF(ISNUMBER(FIND("arbeid",Methode_Keuze)),"",IF(Tb_Activiteiten[[#This Row],[Landbouwer]]=1,Tb_Activiteiten[[#Headers],[Landbouwer]],"")))</f>
        <v/>
      </c>
      <c r="AE1465" t="str">
        <f>IF(ISNUMBER(FIND("arbeid",Methode_Keuze)),"",IF(ISNUMBER(FIND("arbeid",Methode_Keuze)),"",IF(Tb_Activiteiten[[#This Row],[Adviseur]]=1,Tb_Activiteiten[[#Headers],[Adviseur]],"")))</f>
        <v/>
      </c>
      <c r="AF1465" t="str">
        <f>IF(ISNUMBER(FIND("arbeid",Methode_Keuze)),"",IF(ISNUMBER(FIND("arbeid",Methode_Keuze)),"",IF(Tb_Activiteiten[[#This Row],[Projectleider/Expert]]=1,Tb_Activiteiten[[#Headers],[Projectleider/Expert]],"")))</f>
        <v/>
      </c>
      <c r="AG1465" t="str">
        <f>IF(ISNUMBER(FIND("arbeid",Methode_Keuze)),"",IF(ISNUMBER(FIND("arbeid",Methode_Keuze)),"",IF(Tb_Activiteiten[[#This Row],[Arbeidskosten]]=1,Tb_Activiteiten[[#Headers],[Arbeidskosten]],"")))</f>
        <v/>
      </c>
      <c r="AH1465" t="str">
        <f>IF(ISNUMBER(FIND("arbeid",Methode_Keuze)),"",IF(ISNUMBER(FIND("arbeid",Methode_Keuze)),"",IF(Tb_Activiteiten[[#This Row],[Arbeidskosten op basis van IKS]]=1,Tb_Activiteiten[[#Headers],[Arbeidskosten op basis van IKS]],"")))</f>
        <v/>
      </c>
      <c r="AI1465" t="str">
        <f>IF(ISNUMBER(FIND("overige",Methode_Keuze)),"",IF(Tb_Activiteiten[[#This Row],[Kosten derden exclusief btw]]=1,Tb_Activiteiten[[#Headers],[Kosten derden exclusief btw]],""))</f>
        <v/>
      </c>
      <c r="AJ1465" t="str">
        <f>IF(ISNUMBER(FIND("overige",Methode_Keuze)),"",IF(Tb_Activiteiten[[#This Row],[Niet verrekenbare btw]]=1,Tb_Activiteiten[[#Headers],[Niet verrekenbare btw]],""))</f>
        <v/>
      </c>
      <c r="AK1465" t="str">
        <f>IF(ISNUMBER(FIND("overige",Methode_Keuze)),"",IF(Tb_Activiteiten[[#This Row],[Grondkosten]]=1,Tb_Activiteiten[[#Headers],[Grondkosten]],""))</f>
        <v/>
      </c>
      <c r="AL1465" t="str">
        <f>IF(ISNUMBER(FIND("overige",Methode_Keuze)),"",IF(Tb_Activiteiten[[#This Row],[Bijdrage in natura (overige)]]=1,Tb_Activiteiten[[#Headers],[Bijdrage in natura (overige)]],""))</f>
        <v/>
      </c>
      <c r="AM1465" t="str">
        <f>IF(ISNUMBER(FIND("overige",Methode_Keuze)),"",IF(Tb_Activiteiten[[#This Row],[Bijdrage in natura (vrijwilligers)]]=1,Tb_Activiteiten[[#Headers],[Bijdrage in natura (vrijwilligers)]],""))</f>
        <v/>
      </c>
      <c r="AN1465" t="str">
        <f>IF(ISNUMBER(FIND("overige",Methode_Keuze)),"",IF(Tb_Activiteiten[[#This Row],[Afschrijvingskosten]]=1,Tb_Activiteiten[[#Headers],[Afschrijvingskosten]],""))</f>
        <v/>
      </c>
    </row>
    <row r="1466" spans="12:40" x14ac:dyDescent="0.25">
      <c r="L1466" s="71"/>
      <c r="N1466" t="str">
        <f>IFERROR(IF(VLOOKUP(Tb_Activiteiten[[#This Row],[Openstelling]],Tb_Openstelling[],2,0)=1,1,""),"")</f>
        <v/>
      </c>
      <c r="AA1466" t="str">
        <f>IF(ISNUMBER(FIND("arbeid",Methode_Keuze)),"",IF(ISNUMBER(FIND("arbeid",Methode_Keuze)),"",IF(Tb_Activiteiten[[#This Row],[Loonkosten]]=1,Tb_Activiteiten[[#Headers],[Loonkosten]],"")))</f>
        <v/>
      </c>
      <c r="AB1466" t="str">
        <f>IF(ISNUMBER(FIND("arbeid",Methode_Keuze)),"",IF(ISNUMBER(FIND("arbeid",Methode_Keuze)),"",IF(Tb_Activiteiten[[#This Row],[Eigen arbeid]]=1,Tb_Activiteiten[[#Headers],[Eigen arbeid]],"")))</f>
        <v/>
      </c>
      <c r="AC1466" t="str">
        <f>IF(ISNUMBER(FIND("arbeid",Methode_Keuze)),"",IF(ISNUMBER(FIND("arbeid",Methode_Keuze)),"",IF(Tb_Activiteiten[[#This Row],[Projectmedewerker]]=1,Tb_Activiteiten[[#Headers],[Projectmedewerker]],"")))</f>
        <v/>
      </c>
      <c r="AD1466" t="str">
        <f>IF(ISNUMBER(FIND("arbeid",Methode_Keuze)),"",IF(ISNUMBER(FIND("arbeid",Methode_Keuze)),"",IF(Tb_Activiteiten[[#This Row],[Landbouwer]]=1,Tb_Activiteiten[[#Headers],[Landbouwer]],"")))</f>
        <v/>
      </c>
      <c r="AE1466" t="str">
        <f>IF(ISNUMBER(FIND("arbeid",Methode_Keuze)),"",IF(ISNUMBER(FIND("arbeid",Methode_Keuze)),"",IF(Tb_Activiteiten[[#This Row],[Adviseur]]=1,Tb_Activiteiten[[#Headers],[Adviseur]],"")))</f>
        <v/>
      </c>
      <c r="AF1466" t="str">
        <f>IF(ISNUMBER(FIND("arbeid",Methode_Keuze)),"",IF(ISNUMBER(FIND("arbeid",Methode_Keuze)),"",IF(Tb_Activiteiten[[#This Row],[Projectleider/Expert]]=1,Tb_Activiteiten[[#Headers],[Projectleider/Expert]],"")))</f>
        <v/>
      </c>
      <c r="AG1466" t="str">
        <f>IF(ISNUMBER(FIND("arbeid",Methode_Keuze)),"",IF(ISNUMBER(FIND("arbeid",Methode_Keuze)),"",IF(Tb_Activiteiten[[#This Row],[Arbeidskosten]]=1,Tb_Activiteiten[[#Headers],[Arbeidskosten]],"")))</f>
        <v/>
      </c>
      <c r="AH1466" t="str">
        <f>IF(ISNUMBER(FIND("arbeid",Methode_Keuze)),"",IF(ISNUMBER(FIND("arbeid",Methode_Keuze)),"",IF(Tb_Activiteiten[[#This Row],[Arbeidskosten op basis van IKS]]=1,Tb_Activiteiten[[#Headers],[Arbeidskosten op basis van IKS]],"")))</f>
        <v/>
      </c>
      <c r="AI1466" t="str">
        <f>IF(ISNUMBER(FIND("overige",Methode_Keuze)),"",IF(Tb_Activiteiten[[#This Row],[Kosten derden exclusief btw]]=1,Tb_Activiteiten[[#Headers],[Kosten derden exclusief btw]],""))</f>
        <v/>
      </c>
      <c r="AJ1466" t="str">
        <f>IF(ISNUMBER(FIND("overige",Methode_Keuze)),"",IF(Tb_Activiteiten[[#This Row],[Niet verrekenbare btw]]=1,Tb_Activiteiten[[#Headers],[Niet verrekenbare btw]],""))</f>
        <v/>
      </c>
      <c r="AK1466" t="str">
        <f>IF(ISNUMBER(FIND("overige",Methode_Keuze)),"",IF(Tb_Activiteiten[[#This Row],[Grondkosten]]=1,Tb_Activiteiten[[#Headers],[Grondkosten]],""))</f>
        <v/>
      </c>
      <c r="AL1466" t="str">
        <f>IF(ISNUMBER(FIND("overige",Methode_Keuze)),"",IF(Tb_Activiteiten[[#This Row],[Bijdrage in natura (overige)]]=1,Tb_Activiteiten[[#Headers],[Bijdrage in natura (overige)]],""))</f>
        <v/>
      </c>
      <c r="AM1466" t="str">
        <f>IF(ISNUMBER(FIND("overige",Methode_Keuze)),"",IF(Tb_Activiteiten[[#This Row],[Bijdrage in natura (vrijwilligers)]]=1,Tb_Activiteiten[[#Headers],[Bijdrage in natura (vrijwilligers)]],""))</f>
        <v/>
      </c>
      <c r="AN1466" t="str">
        <f>IF(ISNUMBER(FIND("overige",Methode_Keuze)),"",IF(Tb_Activiteiten[[#This Row],[Afschrijvingskosten]]=1,Tb_Activiteiten[[#Headers],[Afschrijvingskosten]],""))</f>
        <v/>
      </c>
    </row>
    <row r="1467" spans="12:40" x14ac:dyDescent="0.25">
      <c r="L1467" s="71"/>
      <c r="N1467" t="str">
        <f>IFERROR(IF(VLOOKUP(Tb_Activiteiten[[#This Row],[Openstelling]],Tb_Openstelling[],2,0)=1,1,""),"")</f>
        <v/>
      </c>
      <c r="AA1467" t="str">
        <f>IF(ISNUMBER(FIND("arbeid",Methode_Keuze)),"",IF(ISNUMBER(FIND("arbeid",Methode_Keuze)),"",IF(Tb_Activiteiten[[#This Row],[Loonkosten]]=1,Tb_Activiteiten[[#Headers],[Loonkosten]],"")))</f>
        <v/>
      </c>
      <c r="AB1467" t="str">
        <f>IF(ISNUMBER(FIND("arbeid",Methode_Keuze)),"",IF(ISNUMBER(FIND("arbeid",Methode_Keuze)),"",IF(Tb_Activiteiten[[#This Row],[Eigen arbeid]]=1,Tb_Activiteiten[[#Headers],[Eigen arbeid]],"")))</f>
        <v/>
      </c>
      <c r="AC1467" t="str">
        <f>IF(ISNUMBER(FIND("arbeid",Methode_Keuze)),"",IF(ISNUMBER(FIND("arbeid",Methode_Keuze)),"",IF(Tb_Activiteiten[[#This Row],[Projectmedewerker]]=1,Tb_Activiteiten[[#Headers],[Projectmedewerker]],"")))</f>
        <v/>
      </c>
      <c r="AD1467" t="str">
        <f>IF(ISNUMBER(FIND("arbeid",Methode_Keuze)),"",IF(ISNUMBER(FIND("arbeid",Methode_Keuze)),"",IF(Tb_Activiteiten[[#This Row],[Landbouwer]]=1,Tb_Activiteiten[[#Headers],[Landbouwer]],"")))</f>
        <v/>
      </c>
      <c r="AE1467" t="str">
        <f>IF(ISNUMBER(FIND("arbeid",Methode_Keuze)),"",IF(ISNUMBER(FIND("arbeid",Methode_Keuze)),"",IF(Tb_Activiteiten[[#This Row],[Adviseur]]=1,Tb_Activiteiten[[#Headers],[Adviseur]],"")))</f>
        <v/>
      </c>
      <c r="AF1467" t="str">
        <f>IF(ISNUMBER(FIND("arbeid",Methode_Keuze)),"",IF(ISNUMBER(FIND("arbeid",Methode_Keuze)),"",IF(Tb_Activiteiten[[#This Row],[Projectleider/Expert]]=1,Tb_Activiteiten[[#Headers],[Projectleider/Expert]],"")))</f>
        <v/>
      </c>
      <c r="AG1467" t="str">
        <f>IF(ISNUMBER(FIND("arbeid",Methode_Keuze)),"",IF(ISNUMBER(FIND("arbeid",Methode_Keuze)),"",IF(Tb_Activiteiten[[#This Row],[Arbeidskosten]]=1,Tb_Activiteiten[[#Headers],[Arbeidskosten]],"")))</f>
        <v/>
      </c>
      <c r="AH1467" t="str">
        <f>IF(ISNUMBER(FIND("arbeid",Methode_Keuze)),"",IF(ISNUMBER(FIND("arbeid",Methode_Keuze)),"",IF(Tb_Activiteiten[[#This Row],[Arbeidskosten op basis van IKS]]=1,Tb_Activiteiten[[#Headers],[Arbeidskosten op basis van IKS]],"")))</f>
        <v/>
      </c>
      <c r="AI1467" t="str">
        <f>IF(ISNUMBER(FIND("overige",Methode_Keuze)),"",IF(Tb_Activiteiten[[#This Row],[Kosten derden exclusief btw]]=1,Tb_Activiteiten[[#Headers],[Kosten derden exclusief btw]],""))</f>
        <v/>
      </c>
      <c r="AJ1467" t="str">
        <f>IF(ISNUMBER(FIND("overige",Methode_Keuze)),"",IF(Tb_Activiteiten[[#This Row],[Niet verrekenbare btw]]=1,Tb_Activiteiten[[#Headers],[Niet verrekenbare btw]],""))</f>
        <v/>
      </c>
      <c r="AK1467" t="str">
        <f>IF(ISNUMBER(FIND("overige",Methode_Keuze)),"",IF(Tb_Activiteiten[[#This Row],[Grondkosten]]=1,Tb_Activiteiten[[#Headers],[Grondkosten]],""))</f>
        <v/>
      </c>
      <c r="AL1467" t="str">
        <f>IF(ISNUMBER(FIND("overige",Methode_Keuze)),"",IF(Tb_Activiteiten[[#This Row],[Bijdrage in natura (overige)]]=1,Tb_Activiteiten[[#Headers],[Bijdrage in natura (overige)]],""))</f>
        <v/>
      </c>
      <c r="AM1467" t="str">
        <f>IF(ISNUMBER(FIND("overige",Methode_Keuze)),"",IF(Tb_Activiteiten[[#This Row],[Bijdrage in natura (vrijwilligers)]]=1,Tb_Activiteiten[[#Headers],[Bijdrage in natura (vrijwilligers)]],""))</f>
        <v/>
      </c>
      <c r="AN1467" t="str">
        <f>IF(ISNUMBER(FIND("overige",Methode_Keuze)),"",IF(Tb_Activiteiten[[#This Row],[Afschrijvingskosten]]=1,Tb_Activiteiten[[#Headers],[Afschrijvingskosten]],""))</f>
        <v/>
      </c>
    </row>
    <row r="1468" spans="12:40" x14ac:dyDescent="0.25">
      <c r="L1468" s="71"/>
      <c r="N1468" t="str">
        <f>IFERROR(IF(VLOOKUP(Tb_Activiteiten[[#This Row],[Openstelling]],Tb_Openstelling[],2,0)=1,1,""),"")</f>
        <v/>
      </c>
      <c r="AA1468" t="str">
        <f>IF(ISNUMBER(FIND("arbeid",Methode_Keuze)),"",IF(ISNUMBER(FIND("arbeid",Methode_Keuze)),"",IF(Tb_Activiteiten[[#This Row],[Loonkosten]]=1,Tb_Activiteiten[[#Headers],[Loonkosten]],"")))</f>
        <v/>
      </c>
      <c r="AB1468" t="str">
        <f>IF(ISNUMBER(FIND("arbeid",Methode_Keuze)),"",IF(ISNUMBER(FIND("arbeid",Methode_Keuze)),"",IF(Tb_Activiteiten[[#This Row],[Eigen arbeid]]=1,Tb_Activiteiten[[#Headers],[Eigen arbeid]],"")))</f>
        <v/>
      </c>
      <c r="AC1468" t="str">
        <f>IF(ISNUMBER(FIND("arbeid",Methode_Keuze)),"",IF(ISNUMBER(FIND("arbeid",Methode_Keuze)),"",IF(Tb_Activiteiten[[#This Row],[Projectmedewerker]]=1,Tb_Activiteiten[[#Headers],[Projectmedewerker]],"")))</f>
        <v/>
      </c>
      <c r="AD1468" t="str">
        <f>IF(ISNUMBER(FIND("arbeid",Methode_Keuze)),"",IF(ISNUMBER(FIND("arbeid",Methode_Keuze)),"",IF(Tb_Activiteiten[[#This Row],[Landbouwer]]=1,Tb_Activiteiten[[#Headers],[Landbouwer]],"")))</f>
        <v/>
      </c>
      <c r="AE1468" t="str">
        <f>IF(ISNUMBER(FIND("arbeid",Methode_Keuze)),"",IF(ISNUMBER(FIND("arbeid",Methode_Keuze)),"",IF(Tb_Activiteiten[[#This Row],[Adviseur]]=1,Tb_Activiteiten[[#Headers],[Adviseur]],"")))</f>
        <v/>
      </c>
      <c r="AF1468" t="str">
        <f>IF(ISNUMBER(FIND("arbeid",Methode_Keuze)),"",IF(ISNUMBER(FIND("arbeid",Methode_Keuze)),"",IF(Tb_Activiteiten[[#This Row],[Projectleider/Expert]]=1,Tb_Activiteiten[[#Headers],[Projectleider/Expert]],"")))</f>
        <v/>
      </c>
      <c r="AG1468" t="str">
        <f>IF(ISNUMBER(FIND("arbeid",Methode_Keuze)),"",IF(ISNUMBER(FIND("arbeid",Methode_Keuze)),"",IF(Tb_Activiteiten[[#This Row],[Arbeidskosten]]=1,Tb_Activiteiten[[#Headers],[Arbeidskosten]],"")))</f>
        <v/>
      </c>
      <c r="AH1468" t="str">
        <f>IF(ISNUMBER(FIND("arbeid",Methode_Keuze)),"",IF(ISNUMBER(FIND("arbeid",Methode_Keuze)),"",IF(Tb_Activiteiten[[#This Row],[Arbeidskosten op basis van IKS]]=1,Tb_Activiteiten[[#Headers],[Arbeidskosten op basis van IKS]],"")))</f>
        <v/>
      </c>
      <c r="AI1468" t="str">
        <f>IF(ISNUMBER(FIND("overige",Methode_Keuze)),"",IF(Tb_Activiteiten[[#This Row],[Kosten derden exclusief btw]]=1,Tb_Activiteiten[[#Headers],[Kosten derden exclusief btw]],""))</f>
        <v/>
      </c>
      <c r="AJ1468" t="str">
        <f>IF(ISNUMBER(FIND("overige",Methode_Keuze)),"",IF(Tb_Activiteiten[[#This Row],[Niet verrekenbare btw]]=1,Tb_Activiteiten[[#Headers],[Niet verrekenbare btw]],""))</f>
        <v/>
      </c>
      <c r="AK1468" t="str">
        <f>IF(ISNUMBER(FIND("overige",Methode_Keuze)),"",IF(Tb_Activiteiten[[#This Row],[Grondkosten]]=1,Tb_Activiteiten[[#Headers],[Grondkosten]],""))</f>
        <v/>
      </c>
      <c r="AL1468" t="str">
        <f>IF(ISNUMBER(FIND("overige",Methode_Keuze)),"",IF(Tb_Activiteiten[[#This Row],[Bijdrage in natura (overige)]]=1,Tb_Activiteiten[[#Headers],[Bijdrage in natura (overige)]],""))</f>
        <v/>
      </c>
      <c r="AM1468" t="str">
        <f>IF(ISNUMBER(FIND("overige",Methode_Keuze)),"",IF(Tb_Activiteiten[[#This Row],[Bijdrage in natura (vrijwilligers)]]=1,Tb_Activiteiten[[#Headers],[Bijdrage in natura (vrijwilligers)]],""))</f>
        <v/>
      </c>
      <c r="AN1468" t="str">
        <f>IF(ISNUMBER(FIND("overige",Methode_Keuze)),"",IF(Tb_Activiteiten[[#This Row],[Afschrijvingskosten]]=1,Tb_Activiteiten[[#Headers],[Afschrijvingskosten]],""))</f>
        <v/>
      </c>
    </row>
    <row r="1469" spans="12:40" x14ac:dyDescent="0.25">
      <c r="L1469" s="71"/>
      <c r="N1469" t="str">
        <f>IFERROR(IF(VLOOKUP(Tb_Activiteiten[[#This Row],[Openstelling]],Tb_Openstelling[],2,0)=1,1,""),"")</f>
        <v/>
      </c>
      <c r="AA1469" t="str">
        <f>IF(ISNUMBER(FIND("arbeid",Methode_Keuze)),"",IF(ISNUMBER(FIND("arbeid",Methode_Keuze)),"",IF(Tb_Activiteiten[[#This Row],[Loonkosten]]=1,Tb_Activiteiten[[#Headers],[Loonkosten]],"")))</f>
        <v/>
      </c>
      <c r="AB1469" t="str">
        <f>IF(ISNUMBER(FIND("arbeid",Methode_Keuze)),"",IF(ISNUMBER(FIND("arbeid",Methode_Keuze)),"",IF(Tb_Activiteiten[[#This Row],[Eigen arbeid]]=1,Tb_Activiteiten[[#Headers],[Eigen arbeid]],"")))</f>
        <v/>
      </c>
      <c r="AC1469" t="str">
        <f>IF(ISNUMBER(FIND("arbeid",Methode_Keuze)),"",IF(ISNUMBER(FIND("arbeid",Methode_Keuze)),"",IF(Tb_Activiteiten[[#This Row],[Projectmedewerker]]=1,Tb_Activiteiten[[#Headers],[Projectmedewerker]],"")))</f>
        <v/>
      </c>
      <c r="AD1469" t="str">
        <f>IF(ISNUMBER(FIND("arbeid",Methode_Keuze)),"",IF(ISNUMBER(FIND("arbeid",Methode_Keuze)),"",IF(Tb_Activiteiten[[#This Row],[Landbouwer]]=1,Tb_Activiteiten[[#Headers],[Landbouwer]],"")))</f>
        <v/>
      </c>
      <c r="AE1469" t="str">
        <f>IF(ISNUMBER(FIND("arbeid",Methode_Keuze)),"",IF(ISNUMBER(FIND("arbeid",Methode_Keuze)),"",IF(Tb_Activiteiten[[#This Row],[Adviseur]]=1,Tb_Activiteiten[[#Headers],[Adviseur]],"")))</f>
        <v/>
      </c>
      <c r="AF1469" t="str">
        <f>IF(ISNUMBER(FIND("arbeid",Methode_Keuze)),"",IF(ISNUMBER(FIND("arbeid",Methode_Keuze)),"",IF(Tb_Activiteiten[[#This Row],[Projectleider/Expert]]=1,Tb_Activiteiten[[#Headers],[Projectleider/Expert]],"")))</f>
        <v/>
      </c>
      <c r="AG1469" t="str">
        <f>IF(ISNUMBER(FIND("arbeid",Methode_Keuze)),"",IF(ISNUMBER(FIND("arbeid",Methode_Keuze)),"",IF(Tb_Activiteiten[[#This Row],[Arbeidskosten]]=1,Tb_Activiteiten[[#Headers],[Arbeidskosten]],"")))</f>
        <v/>
      </c>
      <c r="AH1469" t="str">
        <f>IF(ISNUMBER(FIND("arbeid",Methode_Keuze)),"",IF(ISNUMBER(FIND("arbeid",Methode_Keuze)),"",IF(Tb_Activiteiten[[#This Row],[Arbeidskosten op basis van IKS]]=1,Tb_Activiteiten[[#Headers],[Arbeidskosten op basis van IKS]],"")))</f>
        <v/>
      </c>
      <c r="AI1469" t="str">
        <f>IF(ISNUMBER(FIND("overige",Methode_Keuze)),"",IF(Tb_Activiteiten[[#This Row],[Kosten derden exclusief btw]]=1,Tb_Activiteiten[[#Headers],[Kosten derden exclusief btw]],""))</f>
        <v/>
      </c>
      <c r="AJ1469" t="str">
        <f>IF(ISNUMBER(FIND("overige",Methode_Keuze)),"",IF(Tb_Activiteiten[[#This Row],[Niet verrekenbare btw]]=1,Tb_Activiteiten[[#Headers],[Niet verrekenbare btw]],""))</f>
        <v/>
      </c>
      <c r="AK1469" t="str">
        <f>IF(ISNUMBER(FIND("overige",Methode_Keuze)),"",IF(Tb_Activiteiten[[#This Row],[Grondkosten]]=1,Tb_Activiteiten[[#Headers],[Grondkosten]],""))</f>
        <v/>
      </c>
      <c r="AL1469" t="str">
        <f>IF(ISNUMBER(FIND("overige",Methode_Keuze)),"",IF(Tb_Activiteiten[[#This Row],[Bijdrage in natura (overige)]]=1,Tb_Activiteiten[[#Headers],[Bijdrage in natura (overige)]],""))</f>
        <v/>
      </c>
      <c r="AM1469" t="str">
        <f>IF(ISNUMBER(FIND("overige",Methode_Keuze)),"",IF(Tb_Activiteiten[[#This Row],[Bijdrage in natura (vrijwilligers)]]=1,Tb_Activiteiten[[#Headers],[Bijdrage in natura (vrijwilligers)]],""))</f>
        <v/>
      </c>
      <c r="AN1469" t="str">
        <f>IF(ISNUMBER(FIND("overige",Methode_Keuze)),"",IF(Tb_Activiteiten[[#This Row],[Afschrijvingskosten]]=1,Tb_Activiteiten[[#Headers],[Afschrijvingskosten]],""))</f>
        <v/>
      </c>
    </row>
    <row r="1470" spans="12:40" x14ac:dyDescent="0.25">
      <c r="L1470" s="71"/>
      <c r="N1470" t="str">
        <f>IFERROR(IF(VLOOKUP(Tb_Activiteiten[[#This Row],[Openstelling]],Tb_Openstelling[],2,0)=1,1,""),"")</f>
        <v/>
      </c>
      <c r="AA1470" t="str">
        <f>IF(ISNUMBER(FIND("arbeid",Methode_Keuze)),"",IF(ISNUMBER(FIND("arbeid",Methode_Keuze)),"",IF(Tb_Activiteiten[[#This Row],[Loonkosten]]=1,Tb_Activiteiten[[#Headers],[Loonkosten]],"")))</f>
        <v/>
      </c>
      <c r="AB1470" t="str">
        <f>IF(ISNUMBER(FIND("arbeid",Methode_Keuze)),"",IF(ISNUMBER(FIND("arbeid",Methode_Keuze)),"",IF(Tb_Activiteiten[[#This Row],[Eigen arbeid]]=1,Tb_Activiteiten[[#Headers],[Eigen arbeid]],"")))</f>
        <v/>
      </c>
      <c r="AC1470" t="str">
        <f>IF(ISNUMBER(FIND("arbeid",Methode_Keuze)),"",IF(ISNUMBER(FIND("arbeid",Methode_Keuze)),"",IF(Tb_Activiteiten[[#This Row],[Projectmedewerker]]=1,Tb_Activiteiten[[#Headers],[Projectmedewerker]],"")))</f>
        <v/>
      </c>
      <c r="AD1470" t="str">
        <f>IF(ISNUMBER(FIND("arbeid",Methode_Keuze)),"",IF(ISNUMBER(FIND("arbeid",Methode_Keuze)),"",IF(Tb_Activiteiten[[#This Row],[Landbouwer]]=1,Tb_Activiteiten[[#Headers],[Landbouwer]],"")))</f>
        <v/>
      </c>
      <c r="AE1470" t="str">
        <f>IF(ISNUMBER(FIND("arbeid",Methode_Keuze)),"",IF(ISNUMBER(FIND("arbeid",Methode_Keuze)),"",IF(Tb_Activiteiten[[#This Row],[Adviseur]]=1,Tb_Activiteiten[[#Headers],[Adviseur]],"")))</f>
        <v/>
      </c>
      <c r="AF1470" t="str">
        <f>IF(ISNUMBER(FIND("arbeid",Methode_Keuze)),"",IF(ISNUMBER(FIND("arbeid",Methode_Keuze)),"",IF(Tb_Activiteiten[[#This Row],[Projectleider/Expert]]=1,Tb_Activiteiten[[#Headers],[Projectleider/Expert]],"")))</f>
        <v/>
      </c>
      <c r="AG1470" t="str">
        <f>IF(ISNUMBER(FIND("arbeid",Methode_Keuze)),"",IF(ISNUMBER(FIND("arbeid",Methode_Keuze)),"",IF(Tb_Activiteiten[[#This Row],[Arbeidskosten]]=1,Tb_Activiteiten[[#Headers],[Arbeidskosten]],"")))</f>
        <v/>
      </c>
      <c r="AH1470" t="str">
        <f>IF(ISNUMBER(FIND("arbeid",Methode_Keuze)),"",IF(ISNUMBER(FIND("arbeid",Methode_Keuze)),"",IF(Tb_Activiteiten[[#This Row],[Arbeidskosten op basis van IKS]]=1,Tb_Activiteiten[[#Headers],[Arbeidskosten op basis van IKS]],"")))</f>
        <v/>
      </c>
      <c r="AI1470" t="str">
        <f>IF(ISNUMBER(FIND("overige",Methode_Keuze)),"",IF(Tb_Activiteiten[[#This Row],[Kosten derden exclusief btw]]=1,Tb_Activiteiten[[#Headers],[Kosten derden exclusief btw]],""))</f>
        <v/>
      </c>
      <c r="AJ1470" t="str">
        <f>IF(ISNUMBER(FIND("overige",Methode_Keuze)),"",IF(Tb_Activiteiten[[#This Row],[Niet verrekenbare btw]]=1,Tb_Activiteiten[[#Headers],[Niet verrekenbare btw]],""))</f>
        <v/>
      </c>
      <c r="AK1470" t="str">
        <f>IF(ISNUMBER(FIND("overige",Methode_Keuze)),"",IF(Tb_Activiteiten[[#This Row],[Grondkosten]]=1,Tb_Activiteiten[[#Headers],[Grondkosten]],""))</f>
        <v/>
      </c>
      <c r="AL1470" t="str">
        <f>IF(ISNUMBER(FIND("overige",Methode_Keuze)),"",IF(Tb_Activiteiten[[#This Row],[Bijdrage in natura (overige)]]=1,Tb_Activiteiten[[#Headers],[Bijdrage in natura (overige)]],""))</f>
        <v/>
      </c>
      <c r="AM1470" t="str">
        <f>IF(ISNUMBER(FIND("overige",Methode_Keuze)),"",IF(Tb_Activiteiten[[#This Row],[Bijdrage in natura (vrijwilligers)]]=1,Tb_Activiteiten[[#Headers],[Bijdrage in natura (vrijwilligers)]],""))</f>
        <v/>
      </c>
      <c r="AN1470" t="str">
        <f>IF(ISNUMBER(FIND("overige",Methode_Keuze)),"",IF(Tb_Activiteiten[[#This Row],[Afschrijvingskosten]]=1,Tb_Activiteiten[[#Headers],[Afschrijvingskosten]],""))</f>
        <v/>
      </c>
    </row>
    <row r="1471" spans="12:40" x14ac:dyDescent="0.25">
      <c r="L1471" s="71"/>
      <c r="N1471" t="str">
        <f>IFERROR(IF(VLOOKUP(Tb_Activiteiten[[#This Row],[Openstelling]],Tb_Openstelling[],2,0)=1,1,""),"")</f>
        <v/>
      </c>
      <c r="AA1471" t="str">
        <f>IF(ISNUMBER(FIND("arbeid",Methode_Keuze)),"",IF(ISNUMBER(FIND("arbeid",Methode_Keuze)),"",IF(Tb_Activiteiten[[#This Row],[Loonkosten]]=1,Tb_Activiteiten[[#Headers],[Loonkosten]],"")))</f>
        <v/>
      </c>
      <c r="AB1471" t="str">
        <f>IF(ISNUMBER(FIND("arbeid",Methode_Keuze)),"",IF(ISNUMBER(FIND("arbeid",Methode_Keuze)),"",IF(Tb_Activiteiten[[#This Row],[Eigen arbeid]]=1,Tb_Activiteiten[[#Headers],[Eigen arbeid]],"")))</f>
        <v/>
      </c>
      <c r="AC1471" t="str">
        <f>IF(ISNUMBER(FIND("arbeid",Methode_Keuze)),"",IF(ISNUMBER(FIND("arbeid",Methode_Keuze)),"",IF(Tb_Activiteiten[[#This Row],[Projectmedewerker]]=1,Tb_Activiteiten[[#Headers],[Projectmedewerker]],"")))</f>
        <v/>
      </c>
      <c r="AD1471" t="str">
        <f>IF(ISNUMBER(FIND("arbeid",Methode_Keuze)),"",IF(ISNUMBER(FIND("arbeid",Methode_Keuze)),"",IF(Tb_Activiteiten[[#This Row],[Landbouwer]]=1,Tb_Activiteiten[[#Headers],[Landbouwer]],"")))</f>
        <v/>
      </c>
      <c r="AE1471" t="str">
        <f>IF(ISNUMBER(FIND("arbeid",Methode_Keuze)),"",IF(ISNUMBER(FIND("arbeid",Methode_Keuze)),"",IF(Tb_Activiteiten[[#This Row],[Adviseur]]=1,Tb_Activiteiten[[#Headers],[Adviseur]],"")))</f>
        <v/>
      </c>
      <c r="AF1471" t="str">
        <f>IF(ISNUMBER(FIND("arbeid",Methode_Keuze)),"",IF(ISNUMBER(FIND("arbeid",Methode_Keuze)),"",IF(Tb_Activiteiten[[#This Row],[Projectleider/Expert]]=1,Tb_Activiteiten[[#Headers],[Projectleider/Expert]],"")))</f>
        <v/>
      </c>
      <c r="AG1471" t="str">
        <f>IF(ISNUMBER(FIND("arbeid",Methode_Keuze)),"",IF(ISNUMBER(FIND("arbeid",Methode_Keuze)),"",IF(Tb_Activiteiten[[#This Row],[Arbeidskosten]]=1,Tb_Activiteiten[[#Headers],[Arbeidskosten]],"")))</f>
        <v/>
      </c>
      <c r="AH1471" t="str">
        <f>IF(ISNUMBER(FIND("arbeid",Methode_Keuze)),"",IF(ISNUMBER(FIND("arbeid",Methode_Keuze)),"",IF(Tb_Activiteiten[[#This Row],[Arbeidskosten op basis van IKS]]=1,Tb_Activiteiten[[#Headers],[Arbeidskosten op basis van IKS]],"")))</f>
        <v/>
      </c>
      <c r="AI1471" t="str">
        <f>IF(ISNUMBER(FIND("overige",Methode_Keuze)),"",IF(Tb_Activiteiten[[#This Row],[Kosten derden exclusief btw]]=1,Tb_Activiteiten[[#Headers],[Kosten derden exclusief btw]],""))</f>
        <v/>
      </c>
      <c r="AJ1471" t="str">
        <f>IF(ISNUMBER(FIND("overige",Methode_Keuze)),"",IF(Tb_Activiteiten[[#This Row],[Niet verrekenbare btw]]=1,Tb_Activiteiten[[#Headers],[Niet verrekenbare btw]],""))</f>
        <v/>
      </c>
      <c r="AK1471" t="str">
        <f>IF(ISNUMBER(FIND("overige",Methode_Keuze)),"",IF(Tb_Activiteiten[[#This Row],[Grondkosten]]=1,Tb_Activiteiten[[#Headers],[Grondkosten]],""))</f>
        <v/>
      </c>
      <c r="AL1471" t="str">
        <f>IF(ISNUMBER(FIND("overige",Methode_Keuze)),"",IF(Tb_Activiteiten[[#This Row],[Bijdrage in natura (overige)]]=1,Tb_Activiteiten[[#Headers],[Bijdrage in natura (overige)]],""))</f>
        <v/>
      </c>
      <c r="AM1471" t="str">
        <f>IF(ISNUMBER(FIND("overige",Methode_Keuze)),"",IF(Tb_Activiteiten[[#This Row],[Bijdrage in natura (vrijwilligers)]]=1,Tb_Activiteiten[[#Headers],[Bijdrage in natura (vrijwilligers)]],""))</f>
        <v/>
      </c>
      <c r="AN1471" t="str">
        <f>IF(ISNUMBER(FIND("overige",Methode_Keuze)),"",IF(Tb_Activiteiten[[#This Row],[Afschrijvingskosten]]=1,Tb_Activiteiten[[#Headers],[Afschrijvingskosten]],""))</f>
        <v/>
      </c>
    </row>
    <row r="1472" spans="12:40" x14ac:dyDescent="0.25">
      <c r="L1472" s="71"/>
      <c r="N1472" t="str">
        <f>IFERROR(IF(VLOOKUP(Tb_Activiteiten[[#This Row],[Openstelling]],Tb_Openstelling[],2,0)=1,1,""),"")</f>
        <v/>
      </c>
      <c r="AA1472" t="str">
        <f>IF(ISNUMBER(FIND("arbeid",Methode_Keuze)),"",IF(ISNUMBER(FIND("arbeid",Methode_Keuze)),"",IF(Tb_Activiteiten[[#This Row],[Loonkosten]]=1,Tb_Activiteiten[[#Headers],[Loonkosten]],"")))</f>
        <v/>
      </c>
      <c r="AB1472" t="str">
        <f>IF(ISNUMBER(FIND("arbeid",Methode_Keuze)),"",IF(ISNUMBER(FIND("arbeid",Methode_Keuze)),"",IF(Tb_Activiteiten[[#This Row],[Eigen arbeid]]=1,Tb_Activiteiten[[#Headers],[Eigen arbeid]],"")))</f>
        <v/>
      </c>
      <c r="AC1472" t="str">
        <f>IF(ISNUMBER(FIND("arbeid",Methode_Keuze)),"",IF(ISNUMBER(FIND("arbeid",Methode_Keuze)),"",IF(Tb_Activiteiten[[#This Row],[Projectmedewerker]]=1,Tb_Activiteiten[[#Headers],[Projectmedewerker]],"")))</f>
        <v/>
      </c>
      <c r="AD1472" t="str">
        <f>IF(ISNUMBER(FIND("arbeid",Methode_Keuze)),"",IF(ISNUMBER(FIND("arbeid",Methode_Keuze)),"",IF(Tb_Activiteiten[[#This Row],[Landbouwer]]=1,Tb_Activiteiten[[#Headers],[Landbouwer]],"")))</f>
        <v/>
      </c>
      <c r="AE1472" t="str">
        <f>IF(ISNUMBER(FIND("arbeid",Methode_Keuze)),"",IF(ISNUMBER(FIND("arbeid",Methode_Keuze)),"",IF(Tb_Activiteiten[[#This Row],[Adviseur]]=1,Tb_Activiteiten[[#Headers],[Adviseur]],"")))</f>
        <v/>
      </c>
      <c r="AF1472" t="str">
        <f>IF(ISNUMBER(FIND("arbeid",Methode_Keuze)),"",IF(ISNUMBER(FIND("arbeid",Methode_Keuze)),"",IF(Tb_Activiteiten[[#This Row],[Projectleider/Expert]]=1,Tb_Activiteiten[[#Headers],[Projectleider/Expert]],"")))</f>
        <v/>
      </c>
      <c r="AG1472" t="str">
        <f>IF(ISNUMBER(FIND("arbeid",Methode_Keuze)),"",IF(ISNUMBER(FIND("arbeid",Methode_Keuze)),"",IF(Tb_Activiteiten[[#This Row],[Arbeidskosten]]=1,Tb_Activiteiten[[#Headers],[Arbeidskosten]],"")))</f>
        <v/>
      </c>
      <c r="AH1472" t="str">
        <f>IF(ISNUMBER(FIND("arbeid",Methode_Keuze)),"",IF(ISNUMBER(FIND("arbeid",Methode_Keuze)),"",IF(Tb_Activiteiten[[#This Row],[Arbeidskosten op basis van IKS]]=1,Tb_Activiteiten[[#Headers],[Arbeidskosten op basis van IKS]],"")))</f>
        <v/>
      </c>
      <c r="AI1472" t="str">
        <f>IF(ISNUMBER(FIND("overige",Methode_Keuze)),"",IF(Tb_Activiteiten[[#This Row],[Kosten derden exclusief btw]]=1,Tb_Activiteiten[[#Headers],[Kosten derden exclusief btw]],""))</f>
        <v/>
      </c>
      <c r="AJ1472" t="str">
        <f>IF(ISNUMBER(FIND("overige",Methode_Keuze)),"",IF(Tb_Activiteiten[[#This Row],[Niet verrekenbare btw]]=1,Tb_Activiteiten[[#Headers],[Niet verrekenbare btw]],""))</f>
        <v/>
      </c>
      <c r="AK1472" t="str">
        <f>IF(ISNUMBER(FIND("overige",Methode_Keuze)),"",IF(Tb_Activiteiten[[#This Row],[Grondkosten]]=1,Tb_Activiteiten[[#Headers],[Grondkosten]],""))</f>
        <v/>
      </c>
      <c r="AL1472" t="str">
        <f>IF(ISNUMBER(FIND("overige",Methode_Keuze)),"",IF(Tb_Activiteiten[[#This Row],[Bijdrage in natura (overige)]]=1,Tb_Activiteiten[[#Headers],[Bijdrage in natura (overige)]],""))</f>
        <v/>
      </c>
      <c r="AM1472" t="str">
        <f>IF(ISNUMBER(FIND("overige",Methode_Keuze)),"",IF(Tb_Activiteiten[[#This Row],[Bijdrage in natura (vrijwilligers)]]=1,Tb_Activiteiten[[#Headers],[Bijdrage in natura (vrijwilligers)]],""))</f>
        <v/>
      </c>
      <c r="AN1472" t="str">
        <f>IF(ISNUMBER(FIND("overige",Methode_Keuze)),"",IF(Tb_Activiteiten[[#This Row],[Afschrijvingskosten]]=1,Tb_Activiteiten[[#Headers],[Afschrijvingskosten]],""))</f>
        <v/>
      </c>
    </row>
    <row r="1473" spans="12:40" x14ac:dyDescent="0.25">
      <c r="L1473" s="71"/>
      <c r="N1473" t="str">
        <f>IFERROR(IF(VLOOKUP(Tb_Activiteiten[[#This Row],[Openstelling]],Tb_Openstelling[],2,0)=1,1,""),"")</f>
        <v/>
      </c>
      <c r="AA1473" t="str">
        <f>IF(ISNUMBER(FIND("arbeid",Methode_Keuze)),"",IF(ISNUMBER(FIND("arbeid",Methode_Keuze)),"",IF(Tb_Activiteiten[[#This Row],[Loonkosten]]=1,Tb_Activiteiten[[#Headers],[Loonkosten]],"")))</f>
        <v/>
      </c>
      <c r="AB1473" t="str">
        <f>IF(ISNUMBER(FIND("arbeid",Methode_Keuze)),"",IF(ISNUMBER(FIND("arbeid",Methode_Keuze)),"",IF(Tb_Activiteiten[[#This Row],[Eigen arbeid]]=1,Tb_Activiteiten[[#Headers],[Eigen arbeid]],"")))</f>
        <v/>
      </c>
      <c r="AC1473" t="str">
        <f>IF(ISNUMBER(FIND("arbeid",Methode_Keuze)),"",IF(ISNUMBER(FIND("arbeid",Methode_Keuze)),"",IF(Tb_Activiteiten[[#This Row],[Projectmedewerker]]=1,Tb_Activiteiten[[#Headers],[Projectmedewerker]],"")))</f>
        <v/>
      </c>
      <c r="AD1473" t="str">
        <f>IF(ISNUMBER(FIND("arbeid",Methode_Keuze)),"",IF(ISNUMBER(FIND("arbeid",Methode_Keuze)),"",IF(Tb_Activiteiten[[#This Row],[Landbouwer]]=1,Tb_Activiteiten[[#Headers],[Landbouwer]],"")))</f>
        <v/>
      </c>
      <c r="AE1473" t="str">
        <f>IF(ISNUMBER(FIND("arbeid",Methode_Keuze)),"",IF(ISNUMBER(FIND("arbeid",Methode_Keuze)),"",IF(Tb_Activiteiten[[#This Row],[Adviseur]]=1,Tb_Activiteiten[[#Headers],[Adviseur]],"")))</f>
        <v/>
      </c>
      <c r="AF1473" t="str">
        <f>IF(ISNUMBER(FIND("arbeid",Methode_Keuze)),"",IF(ISNUMBER(FIND("arbeid",Methode_Keuze)),"",IF(Tb_Activiteiten[[#This Row],[Projectleider/Expert]]=1,Tb_Activiteiten[[#Headers],[Projectleider/Expert]],"")))</f>
        <v/>
      </c>
      <c r="AG1473" t="str">
        <f>IF(ISNUMBER(FIND("arbeid",Methode_Keuze)),"",IF(ISNUMBER(FIND("arbeid",Methode_Keuze)),"",IF(Tb_Activiteiten[[#This Row],[Arbeidskosten]]=1,Tb_Activiteiten[[#Headers],[Arbeidskosten]],"")))</f>
        <v/>
      </c>
      <c r="AH1473" t="str">
        <f>IF(ISNUMBER(FIND("arbeid",Methode_Keuze)),"",IF(ISNUMBER(FIND("arbeid",Methode_Keuze)),"",IF(Tb_Activiteiten[[#This Row],[Arbeidskosten op basis van IKS]]=1,Tb_Activiteiten[[#Headers],[Arbeidskosten op basis van IKS]],"")))</f>
        <v/>
      </c>
      <c r="AI1473" t="str">
        <f>IF(ISNUMBER(FIND("overige",Methode_Keuze)),"",IF(Tb_Activiteiten[[#This Row],[Kosten derden exclusief btw]]=1,Tb_Activiteiten[[#Headers],[Kosten derden exclusief btw]],""))</f>
        <v/>
      </c>
      <c r="AJ1473" t="str">
        <f>IF(ISNUMBER(FIND("overige",Methode_Keuze)),"",IF(Tb_Activiteiten[[#This Row],[Niet verrekenbare btw]]=1,Tb_Activiteiten[[#Headers],[Niet verrekenbare btw]],""))</f>
        <v/>
      </c>
      <c r="AK1473" t="str">
        <f>IF(ISNUMBER(FIND("overige",Methode_Keuze)),"",IF(Tb_Activiteiten[[#This Row],[Grondkosten]]=1,Tb_Activiteiten[[#Headers],[Grondkosten]],""))</f>
        <v/>
      </c>
      <c r="AL1473" t="str">
        <f>IF(ISNUMBER(FIND("overige",Methode_Keuze)),"",IF(Tb_Activiteiten[[#This Row],[Bijdrage in natura (overige)]]=1,Tb_Activiteiten[[#Headers],[Bijdrage in natura (overige)]],""))</f>
        <v/>
      </c>
      <c r="AM1473" t="str">
        <f>IF(ISNUMBER(FIND("overige",Methode_Keuze)),"",IF(Tb_Activiteiten[[#This Row],[Bijdrage in natura (vrijwilligers)]]=1,Tb_Activiteiten[[#Headers],[Bijdrage in natura (vrijwilligers)]],""))</f>
        <v/>
      </c>
      <c r="AN1473" t="str">
        <f>IF(ISNUMBER(FIND("overige",Methode_Keuze)),"",IF(Tb_Activiteiten[[#This Row],[Afschrijvingskosten]]=1,Tb_Activiteiten[[#Headers],[Afschrijvingskosten]],""))</f>
        <v/>
      </c>
    </row>
    <row r="1474" spans="12:40" x14ac:dyDescent="0.25">
      <c r="L1474" s="71"/>
      <c r="N1474" t="str">
        <f>IFERROR(IF(VLOOKUP(Tb_Activiteiten[[#This Row],[Openstelling]],Tb_Openstelling[],2,0)=1,1,""),"")</f>
        <v/>
      </c>
      <c r="AA1474" t="str">
        <f>IF(ISNUMBER(FIND("arbeid",Methode_Keuze)),"",IF(ISNUMBER(FIND("arbeid",Methode_Keuze)),"",IF(Tb_Activiteiten[[#This Row],[Loonkosten]]=1,Tb_Activiteiten[[#Headers],[Loonkosten]],"")))</f>
        <v/>
      </c>
      <c r="AB1474" t="str">
        <f>IF(ISNUMBER(FIND("arbeid",Methode_Keuze)),"",IF(ISNUMBER(FIND("arbeid",Methode_Keuze)),"",IF(Tb_Activiteiten[[#This Row],[Eigen arbeid]]=1,Tb_Activiteiten[[#Headers],[Eigen arbeid]],"")))</f>
        <v/>
      </c>
      <c r="AC1474" t="str">
        <f>IF(ISNUMBER(FIND("arbeid",Methode_Keuze)),"",IF(ISNUMBER(FIND("arbeid",Methode_Keuze)),"",IF(Tb_Activiteiten[[#This Row],[Projectmedewerker]]=1,Tb_Activiteiten[[#Headers],[Projectmedewerker]],"")))</f>
        <v/>
      </c>
      <c r="AD1474" t="str">
        <f>IF(ISNUMBER(FIND("arbeid",Methode_Keuze)),"",IF(ISNUMBER(FIND("arbeid",Methode_Keuze)),"",IF(Tb_Activiteiten[[#This Row],[Landbouwer]]=1,Tb_Activiteiten[[#Headers],[Landbouwer]],"")))</f>
        <v/>
      </c>
      <c r="AE1474" t="str">
        <f>IF(ISNUMBER(FIND("arbeid",Methode_Keuze)),"",IF(ISNUMBER(FIND("arbeid",Methode_Keuze)),"",IF(Tb_Activiteiten[[#This Row],[Adviseur]]=1,Tb_Activiteiten[[#Headers],[Adviseur]],"")))</f>
        <v/>
      </c>
      <c r="AF1474" t="str">
        <f>IF(ISNUMBER(FIND("arbeid",Methode_Keuze)),"",IF(ISNUMBER(FIND("arbeid",Methode_Keuze)),"",IF(Tb_Activiteiten[[#This Row],[Projectleider/Expert]]=1,Tb_Activiteiten[[#Headers],[Projectleider/Expert]],"")))</f>
        <v/>
      </c>
      <c r="AG1474" t="str">
        <f>IF(ISNUMBER(FIND("arbeid",Methode_Keuze)),"",IF(ISNUMBER(FIND("arbeid",Methode_Keuze)),"",IF(Tb_Activiteiten[[#This Row],[Arbeidskosten]]=1,Tb_Activiteiten[[#Headers],[Arbeidskosten]],"")))</f>
        <v/>
      </c>
      <c r="AH1474" t="str">
        <f>IF(ISNUMBER(FIND("arbeid",Methode_Keuze)),"",IF(ISNUMBER(FIND("arbeid",Methode_Keuze)),"",IF(Tb_Activiteiten[[#This Row],[Arbeidskosten op basis van IKS]]=1,Tb_Activiteiten[[#Headers],[Arbeidskosten op basis van IKS]],"")))</f>
        <v/>
      </c>
      <c r="AI1474" t="str">
        <f>IF(ISNUMBER(FIND("overige",Methode_Keuze)),"",IF(Tb_Activiteiten[[#This Row],[Kosten derden exclusief btw]]=1,Tb_Activiteiten[[#Headers],[Kosten derden exclusief btw]],""))</f>
        <v/>
      </c>
      <c r="AJ1474" t="str">
        <f>IF(ISNUMBER(FIND("overige",Methode_Keuze)),"",IF(Tb_Activiteiten[[#This Row],[Niet verrekenbare btw]]=1,Tb_Activiteiten[[#Headers],[Niet verrekenbare btw]],""))</f>
        <v/>
      </c>
      <c r="AK1474" t="str">
        <f>IF(ISNUMBER(FIND("overige",Methode_Keuze)),"",IF(Tb_Activiteiten[[#This Row],[Grondkosten]]=1,Tb_Activiteiten[[#Headers],[Grondkosten]],""))</f>
        <v/>
      </c>
      <c r="AL1474" t="str">
        <f>IF(ISNUMBER(FIND("overige",Methode_Keuze)),"",IF(Tb_Activiteiten[[#This Row],[Bijdrage in natura (overige)]]=1,Tb_Activiteiten[[#Headers],[Bijdrage in natura (overige)]],""))</f>
        <v/>
      </c>
      <c r="AM1474" t="str">
        <f>IF(ISNUMBER(FIND("overige",Methode_Keuze)),"",IF(Tb_Activiteiten[[#This Row],[Bijdrage in natura (vrijwilligers)]]=1,Tb_Activiteiten[[#Headers],[Bijdrage in natura (vrijwilligers)]],""))</f>
        <v/>
      </c>
      <c r="AN1474" t="str">
        <f>IF(ISNUMBER(FIND("overige",Methode_Keuze)),"",IF(Tb_Activiteiten[[#This Row],[Afschrijvingskosten]]=1,Tb_Activiteiten[[#Headers],[Afschrijvingskosten]],""))</f>
        <v/>
      </c>
    </row>
    <row r="1475" spans="12:40" x14ac:dyDescent="0.25">
      <c r="L1475" s="71"/>
      <c r="N1475" t="str">
        <f>IFERROR(IF(VLOOKUP(Tb_Activiteiten[[#This Row],[Openstelling]],Tb_Openstelling[],2,0)=1,1,""),"")</f>
        <v/>
      </c>
      <c r="AA1475" t="str">
        <f>IF(ISNUMBER(FIND("arbeid",Methode_Keuze)),"",IF(ISNUMBER(FIND("arbeid",Methode_Keuze)),"",IF(Tb_Activiteiten[[#This Row],[Loonkosten]]=1,Tb_Activiteiten[[#Headers],[Loonkosten]],"")))</f>
        <v/>
      </c>
      <c r="AB1475" t="str">
        <f>IF(ISNUMBER(FIND("arbeid",Methode_Keuze)),"",IF(ISNUMBER(FIND("arbeid",Methode_Keuze)),"",IF(Tb_Activiteiten[[#This Row],[Eigen arbeid]]=1,Tb_Activiteiten[[#Headers],[Eigen arbeid]],"")))</f>
        <v/>
      </c>
      <c r="AC1475" t="str">
        <f>IF(ISNUMBER(FIND("arbeid",Methode_Keuze)),"",IF(ISNUMBER(FIND("arbeid",Methode_Keuze)),"",IF(Tb_Activiteiten[[#This Row],[Projectmedewerker]]=1,Tb_Activiteiten[[#Headers],[Projectmedewerker]],"")))</f>
        <v/>
      </c>
      <c r="AD1475" t="str">
        <f>IF(ISNUMBER(FIND("arbeid",Methode_Keuze)),"",IF(ISNUMBER(FIND("arbeid",Methode_Keuze)),"",IF(Tb_Activiteiten[[#This Row],[Landbouwer]]=1,Tb_Activiteiten[[#Headers],[Landbouwer]],"")))</f>
        <v/>
      </c>
      <c r="AE1475" t="str">
        <f>IF(ISNUMBER(FIND("arbeid",Methode_Keuze)),"",IF(ISNUMBER(FIND("arbeid",Methode_Keuze)),"",IF(Tb_Activiteiten[[#This Row],[Adviseur]]=1,Tb_Activiteiten[[#Headers],[Adviseur]],"")))</f>
        <v/>
      </c>
      <c r="AF1475" t="str">
        <f>IF(ISNUMBER(FIND("arbeid",Methode_Keuze)),"",IF(ISNUMBER(FIND("arbeid",Methode_Keuze)),"",IF(Tb_Activiteiten[[#This Row],[Projectleider/Expert]]=1,Tb_Activiteiten[[#Headers],[Projectleider/Expert]],"")))</f>
        <v/>
      </c>
      <c r="AG1475" t="str">
        <f>IF(ISNUMBER(FIND("arbeid",Methode_Keuze)),"",IF(ISNUMBER(FIND("arbeid",Methode_Keuze)),"",IF(Tb_Activiteiten[[#This Row],[Arbeidskosten]]=1,Tb_Activiteiten[[#Headers],[Arbeidskosten]],"")))</f>
        <v/>
      </c>
      <c r="AH1475" t="str">
        <f>IF(ISNUMBER(FIND("arbeid",Methode_Keuze)),"",IF(ISNUMBER(FIND("arbeid",Methode_Keuze)),"",IF(Tb_Activiteiten[[#This Row],[Arbeidskosten op basis van IKS]]=1,Tb_Activiteiten[[#Headers],[Arbeidskosten op basis van IKS]],"")))</f>
        <v/>
      </c>
      <c r="AI1475" t="str">
        <f>IF(ISNUMBER(FIND("overige",Methode_Keuze)),"",IF(Tb_Activiteiten[[#This Row],[Kosten derden exclusief btw]]=1,Tb_Activiteiten[[#Headers],[Kosten derden exclusief btw]],""))</f>
        <v/>
      </c>
      <c r="AJ1475" t="str">
        <f>IF(ISNUMBER(FIND("overige",Methode_Keuze)),"",IF(Tb_Activiteiten[[#This Row],[Niet verrekenbare btw]]=1,Tb_Activiteiten[[#Headers],[Niet verrekenbare btw]],""))</f>
        <v/>
      </c>
      <c r="AK1475" t="str">
        <f>IF(ISNUMBER(FIND("overige",Methode_Keuze)),"",IF(Tb_Activiteiten[[#This Row],[Grondkosten]]=1,Tb_Activiteiten[[#Headers],[Grondkosten]],""))</f>
        <v/>
      </c>
      <c r="AL1475" t="str">
        <f>IF(ISNUMBER(FIND("overige",Methode_Keuze)),"",IF(Tb_Activiteiten[[#This Row],[Bijdrage in natura (overige)]]=1,Tb_Activiteiten[[#Headers],[Bijdrage in natura (overige)]],""))</f>
        <v/>
      </c>
      <c r="AM1475" t="str">
        <f>IF(ISNUMBER(FIND("overige",Methode_Keuze)),"",IF(Tb_Activiteiten[[#This Row],[Bijdrage in natura (vrijwilligers)]]=1,Tb_Activiteiten[[#Headers],[Bijdrage in natura (vrijwilligers)]],""))</f>
        <v/>
      </c>
      <c r="AN1475" t="str">
        <f>IF(ISNUMBER(FIND("overige",Methode_Keuze)),"",IF(Tb_Activiteiten[[#This Row],[Afschrijvingskosten]]=1,Tb_Activiteiten[[#Headers],[Afschrijvingskosten]],""))</f>
        <v/>
      </c>
    </row>
    <row r="1476" spans="12:40" x14ac:dyDescent="0.25">
      <c r="L1476" s="71"/>
      <c r="N1476" t="str">
        <f>IFERROR(IF(VLOOKUP(Tb_Activiteiten[[#This Row],[Openstelling]],Tb_Openstelling[],2,0)=1,1,""),"")</f>
        <v/>
      </c>
      <c r="AA1476" t="str">
        <f>IF(ISNUMBER(FIND("arbeid",Methode_Keuze)),"",IF(ISNUMBER(FIND("arbeid",Methode_Keuze)),"",IF(Tb_Activiteiten[[#This Row],[Loonkosten]]=1,Tb_Activiteiten[[#Headers],[Loonkosten]],"")))</f>
        <v/>
      </c>
      <c r="AB1476" t="str">
        <f>IF(ISNUMBER(FIND("arbeid",Methode_Keuze)),"",IF(ISNUMBER(FIND("arbeid",Methode_Keuze)),"",IF(Tb_Activiteiten[[#This Row],[Eigen arbeid]]=1,Tb_Activiteiten[[#Headers],[Eigen arbeid]],"")))</f>
        <v/>
      </c>
      <c r="AC1476" t="str">
        <f>IF(ISNUMBER(FIND("arbeid",Methode_Keuze)),"",IF(ISNUMBER(FIND("arbeid",Methode_Keuze)),"",IF(Tb_Activiteiten[[#This Row],[Projectmedewerker]]=1,Tb_Activiteiten[[#Headers],[Projectmedewerker]],"")))</f>
        <v/>
      </c>
      <c r="AD1476" t="str">
        <f>IF(ISNUMBER(FIND("arbeid",Methode_Keuze)),"",IF(ISNUMBER(FIND("arbeid",Methode_Keuze)),"",IF(Tb_Activiteiten[[#This Row],[Landbouwer]]=1,Tb_Activiteiten[[#Headers],[Landbouwer]],"")))</f>
        <v/>
      </c>
      <c r="AE1476" t="str">
        <f>IF(ISNUMBER(FIND("arbeid",Methode_Keuze)),"",IF(ISNUMBER(FIND("arbeid",Methode_Keuze)),"",IF(Tb_Activiteiten[[#This Row],[Adviseur]]=1,Tb_Activiteiten[[#Headers],[Adviseur]],"")))</f>
        <v/>
      </c>
      <c r="AF1476" t="str">
        <f>IF(ISNUMBER(FIND("arbeid",Methode_Keuze)),"",IF(ISNUMBER(FIND("arbeid",Methode_Keuze)),"",IF(Tb_Activiteiten[[#This Row],[Projectleider/Expert]]=1,Tb_Activiteiten[[#Headers],[Projectleider/Expert]],"")))</f>
        <v/>
      </c>
      <c r="AG1476" t="str">
        <f>IF(ISNUMBER(FIND("arbeid",Methode_Keuze)),"",IF(ISNUMBER(FIND("arbeid",Methode_Keuze)),"",IF(Tb_Activiteiten[[#This Row],[Arbeidskosten]]=1,Tb_Activiteiten[[#Headers],[Arbeidskosten]],"")))</f>
        <v/>
      </c>
      <c r="AH1476" t="str">
        <f>IF(ISNUMBER(FIND("arbeid",Methode_Keuze)),"",IF(ISNUMBER(FIND("arbeid",Methode_Keuze)),"",IF(Tb_Activiteiten[[#This Row],[Arbeidskosten op basis van IKS]]=1,Tb_Activiteiten[[#Headers],[Arbeidskosten op basis van IKS]],"")))</f>
        <v/>
      </c>
      <c r="AI1476" t="str">
        <f>IF(ISNUMBER(FIND("overige",Methode_Keuze)),"",IF(Tb_Activiteiten[[#This Row],[Kosten derden exclusief btw]]=1,Tb_Activiteiten[[#Headers],[Kosten derden exclusief btw]],""))</f>
        <v/>
      </c>
      <c r="AJ1476" t="str">
        <f>IF(ISNUMBER(FIND("overige",Methode_Keuze)),"",IF(Tb_Activiteiten[[#This Row],[Niet verrekenbare btw]]=1,Tb_Activiteiten[[#Headers],[Niet verrekenbare btw]],""))</f>
        <v/>
      </c>
      <c r="AK1476" t="str">
        <f>IF(ISNUMBER(FIND("overige",Methode_Keuze)),"",IF(Tb_Activiteiten[[#This Row],[Grondkosten]]=1,Tb_Activiteiten[[#Headers],[Grondkosten]],""))</f>
        <v/>
      </c>
      <c r="AL1476" t="str">
        <f>IF(ISNUMBER(FIND("overige",Methode_Keuze)),"",IF(Tb_Activiteiten[[#This Row],[Bijdrage in natura (overige)]]=1,Tb_Activiteiten[[#Headers],[Bijdrage in natura (overige)]],""))</f>
        <v/>
      </c>
      <c r="AM1476" t="str">
        <f>IF(ISNUMBER(FIND("overige",Methode_Keuze)),"",IF(Tb_Activiteiten[[#This Row],[Bijdrage in natura (vrijwilligers)]]=1,Tb_Activiteiten[[#Headers],[Bijdrage in natura (vrijwilligers)]],""))</f>
        <v/>
      </c>
      <c r="AN1476" t="str">
        <f>IF(ISNUMBER(FIND("overige",Methode_Keuze)),"",IF(Tb_Activiteiten[[#This Row],[Afschrijvingskosten]]=1,Tb_Activiteiten[[#Headers],[Afschrijvingskosten]],""))</f>
        <v/>
      </c>
    </row>
    <row r="1477" spans="12:40" x14ac:dyDescent="0.25">
      <c r="L1477" s="71"/>
      <c r="N1477" t="str">
        <f>IFERROR(IF(VLOOKUP(Tb_Activiteiten[[#This Row],[Openstelling]],Tb_Openstelling[],2,0)=1,1,""),"")</f>
        <v/>
      </c>
      <c r="AA1477" t="str">
        <f>IF(ISNUMBER(FIND("arbeid",Methode_Keuze)),"",IF(ISNUMBER(FIND("arbeid",Methode_Keuze)),"",IF(Tb_Activiteiten[[#This Row],[Loonkosten]]=1,Tb_Activiteiten[[#Headers],[Loonkosten]],"")))</f>
        <v/>
      </c>
      <c r="AB1477" t="str">
        <f>IF(ISNUMBER(FIND("arbeid",Methode_Keuze)),"",IF(ISNUMBER(FIND("arbeid",Methode_Keuze)),"",IF(Tb_Activiteiten[[#This Row],[Eigen arbeid]]=1,Tb_Activiteiten[[#Headers],[Eigen arbeid]],"")))</f>
        <v/>
      </c>
      <c r="AC1477" t="str">
        <f>IF(ISNUMBER(FIND("arbeid",Methode_Keuze)),"",IF(ISNUMBER(FIND("arbeid",Methode_Keuze)),"",IF(Tb_Activiteiten[[#This Row],[Projectmedewerker]]=1,Tb_Activiteiten[[#Headers],[Projectmedewerker]],"")))</f>
        <v/>
      </c>
      <c r="AD1477" t="str">
        <f>IF(ISNUMBER(FIND("arbeid",Methode_Keuze)),"",IF(ISNUMBER(FIND("arbeid",Methode_Keuze)),"",IF(Tb_Activiteiten[[#This Row],[Landbouwer]]=1,Tb_Activiteiten[[#Headers],[Landbouwer]],"")))</f>
        <v/>
      </c>
      <c r="AE1477" t="str">
        <f>IF(ISNUMBER(FIND("arbeid",Methode_Keuze)),"",IF(ISNUMBER(FIND("arbeid",Methode_Keuze)),"",IF(Tb_Activiteiten[[#This Row],[Adviseur]]=1,Tb_Activiteiten[[#Headers],[Adviseur]],"")))</f>
        <v/>
      </c>
      <c r="AF1477" t="str">
        <f>IF(ISNUMBER(FIND("arbeid",Methode_Keuze)),"",IF(ISNUMBER(FIND("arbeid",Methode_Keuze)),"",IF(Tb_Activiteiten[[#This Row],[Projectleider/Expert]]=1,Tb_Activiteiten[[#Headers],[Projectleider/Expert]],"")))</f>
        <v/>
      </c>
      <c r="AG1477" t="str">
        <f>IF(ISNUMBER(FIND("arbeid",Methode_Keuze)),"",IF(ISNUMBER(FIND("arbeid",Methode_Keuze)),"",IF(Tb_Activiteiten[[#This Row],[Arbeidskosten]]=1,Tb_Activiteiten[[#Headers],[Arbeidskosten]],"")))</f>
        <v/>
      </c>
      <c r="AH1477" t="str">
        <f>IF(ISNUMBER(FIND("arbeid",Methode_Keuze)),"",IF(ISNUMBER(FIND("arbeid",Methode_Keuze)),"",IF(Tb_Activiteiten[[#This Row],[Arbeidskosten op basis van IKS]]=1,Tb_Activiteiten[[#Headers],[Arbeidskosten op basis van IKS]],"")))</f>
        <v/>
      </c>
      <c r="AI1477" t="str">
        <f>IF(ISNUMBER(FIND("overige",Methode_Keuze)),"",IF(Tb_Activiteiten[[#This Row],[Kosten derden exclusief btw]]=1,Tb_Activiteiten[[#Headers],[Kosten derden exclusief btw]],""))</f>
        <v/>
      </c>
      <c r="AJ1477" t="str">
        <f>IF(ISNUMBER(FIND("overige",Methode_Keuze)),"",IF(Tb_Activiteiten[[#This Row],[Niet verrekenbare btw]]=1,Tb_Activiteiten[[#Headers],[Niet verrekenbare btw]],""))</f>
        <v/>
      </c>
      <c r="AK1477" t="str">
        <f>IF(ISNUMBER(FIND("overige",Methode_Keuze)),"",IF(Tb_Activiteiten[[#This Row],[Grondkosten]]=1,Tb_Activiteiten[[#Headers],[Grondkosten]],""))</f>
        <v/>
      </c>
      <c r="AL1477" t="str">
        <f>IF(ISNUMBER(FIND("overige",Methode_Keuze)),"",IF(Tb_Activiteiten[[#This Row],[Bijdrage in natura (overige)]]=1,Tb_Activiteiten[[#Headers],[Bijdrage in natura (overige)]],""))</f>
        <v/>
      </c>
      <c r="AM1477" t="str">
        <f>IF(ISNUMBER(FIND("overige",Methode_Keuze)),"",IF(Tb_Activiteiten[[#This Row],[Bijdrage in natura (vrijwilligers)]]=1,Tb_Activiteiten[[#Headers],[Bijdrage in natura (vrijwilligers)]],""))</f>
        <v/>
      </c>
      <c r="AN1477" t="str">
        <f>IF(ISNUMBER(FIND("overige",Methode_Keuze)),"",IF(Tb_Activiteiten[[#This Row],[Afschrijvingskosten]]=1,Tb_Activiteiten[[#Headers],[Afschrijvingskosten]],""))</f>
        <v/>
      </c>
    </row>
    <row r="1478" spans="12:40" x14ac:dyDescent="0.25">
      <c r="L1478" s="71"/>
      <c r="N1478" t="str">
        <f>IFERROR(IF(VLOOKUP(Tb_Activiteiten[[#This Row],[Openstelling]],Tb_Openstelling[],2,0)=1,1,""),"")</f>
        <v/>
      </c>
      <c r="AA1478" t="str">
        <f>IF(ISNUMBER(FIND("arbeid",Methode_Keuze)),"",IF(ISNUMBER(FIND("arbeid",Methode_Keuze)),"",IF(Tb_Activiteiten[[#This Row],[Loonkosten]]=1,Tb_Activiteiten[[#Headers],[Loonkosten]],"")))</f>
        <v/>
      </c>
      <c r="AB1478" t="str">
        <f>IF(ISNUMBER(FIND("arbeid",Methode_Keuze)),"",IF(ISNUMBER(FIND("arbeid",Methode_Keuze)),"",IF(Tb_Activiteiten[[#This Row],[Eigen arbeid]]=1,Tb_Activiteiten[[#Headers],[Eigen arbeid]],"")))</f>
        <v/>
      </c>
      <c r="AC1478" t="str">
        <f>IF(ISNUMBER(FIND("arbeid",Methode_Keuze)),"",IF(ISNUMBER(FIND("arbeid",Methode_Keuze)),"",IF(Tb_Activiteiten[[#This Row],[Projectmedewerker]]=1,Tb_Activiteiten[[#Headers],[Projectmedewerker]],"")))</f>
        <v/>
      </c>
      <c r="AD1478" t="str">
        <f>IF(ISNUMBER(FIND("arbeid",Methode_Keuze)),"",IF(ISNUMBER(FIND("arbeid",Methode_Keuze)),"",IF(Tb_Activiteiten[[#This Row],[Landbouwer]]=1,Tb_Activiteiten[[#Headers],[Landbouwer]],"")))</f>
        <v/>
      </c>
      <c r="AE1478" t="str">
        <f>IF(ISNUMBER(FIND("arbeid",Methode_Keuze)),"",IF(ISNUMBER(FIND("arbeid",Methode_Keuze)),"",IF(Tb_Activiteiten[[#This Row],[Adviseur]]=1,Tb_Activiteiten[[#Headers],[Adviseur]],"")))</f>
        <v/>
      </c>
      <c r="AF1478" t="str">
        <f>IF(ISNUMBER(FIND("arbeid",Methode_Keuze)),"",IF(ISNUMBER(FIND("arbeid",Methode_Keuze)),"",IF(Tb_Activiteiten[[#This Row],[Projectleider/Expert]]=1,Tb_Activiteiten[[#Headers],[Projectleider/Expert]],"")))</f>
        <v/>
      </c>
      <c r="AG1478" t="str">
        <f>IF(ISNUMBER(FIND("arbeid",Methode_Keuze)),"",IF(ISNUMBER(FIND("arbeid",Methode_Keuze)),"",IF(Tb_Activiteiten[[#This Row],[Arbeidskosten]]=1,Tb_Activiteiten[[#Headers],[Arbeidskosten]],"")))</f>
        <v/>
      </c>
      <c r="AH1478" t="str">
        <f>IF(ISNUMBER(FIND("arbeid",Methode_Keuze)),"",IF(ISNUMBER(FIND("arbeid",Methode_Keuze)),"",IF(Tb_Activiteiten[[#This Row],[Arbeidskosten op basis van IKS]]=1,Tb_Activiteiten[[#Headers],[Arbeidskosten op basis van IKS]],"")))</f>
        <v/>
      </c>
      <c r="AI1478" t="str">
        <f>IF(ISNUMBER(FIND("overige",Methode_Keuze)),"",IF(Tb_Activiteiten[[#This Row],[Kosten derden exclusief btw]]=1,Tb_Activiteiten[[#Headers],[Kosten derden exclusief btw]],""))</f>
        <v/>
      </c>
      <c r="AJ1478" t="str">
        <f>IF(ISNUMBER(FIND("overige",Methode_Keuze)),"",IF(Tb_Activiteiten[[#This Row],[Niet verrekenbare btw]]=1,Tb_Activiteiten[[#Headers],[Niet verrekenbare btw]],""))</f>
        <v/>
      </c>
      <c r="AK1478" t="str">
        <f>IF(ISNUMBER(FIND("overige",Methode_Keuze)),"",IF(Tb_Activiteiten[[#This Row],[Grondkosten]]=1,Tb_Activiteiten[[#Headers],[Grondkosten]],""))</f>
        <v/>
      </c>
      <c r="AL1478" t="str">
        <f>IF(ISNUMBER(FIND("overige",Methode_Keuze)),"",IF(Tb_Activiteiten[[#This Row],[Bijdrage in natura (overige)]]=1,Tb_Activiteiten[[#Headers],[Bijdrage in natura (overige)]],""))</f>
        <v/>
      </c>
      <c r="AM1478" t="str">
        <f>IF(ISNUMBER(FIND("overige",Methode_Keuze)),"",IF(Tb_Activiteiten[[#This Row],[Bijdrage in natura (vrijwilligers)]]=1,Tb_Activiteiten[[#Headers],[Bijdrage in natura (vrijwilligers)]],""))</f>
        <v/>
      </c>
      <c r="AN1478" t="str">
        <f>IF(ISNUMBER(FIND("overige",Methode_Keuze)),"",IF(Tb_Activiteiten[[#This Row],[Afschrijvingskosten]]=1,Tb_Activiteiten[[#Headers],[Afschrijvingskosten]],""))</f>
        <v/>
      </c>
    </row>
    <row r="1479" spans="12:40" x14ac:dyDescent="0.25">
      <c r="L1479" s="71"/>
      <c r="N1479" t="str">
        <f>IFERROR(IF(VLOOKUP(Tb_Activiteiten[[#This Row],[Openstelling]],Tb_Openstelling[],2,0)=1,1,""),"")</f>
        <v/>
      </c>
      <c r="AA1479" t="str">
        <f>IF(ISNUMBER(FIND("arbeid",Methode_Keuze)),"",IF(ISNUMBER(FIND("arbeid",Methode_Keuze)),"",IF(Tb_Activiteiten[[#This Row],[Loonkosten]]=1,Tb_Activiteiten[[#Headers],[Loonkosten]],"")))</f>
        <v/>
      </c>
      <c r="AB1479" t="str">
        <f>IF(ISNUMBER(FIND("arbeid",Methode_Keuze)),"",IF(ISNUMBER(FIND("arbeid",Methode_Keuze)),"",IF(Tb_Activiteiten[[#This Row],[Eigen arbeid]]=1,Tb_Activiteiten[[#Headers],[Eigen arbeid]],"")))</f>
        <v/>
      </c>
      <c r="AC1479" t="str">
        <f>IF(ISNUMBER(FIND("arbeid",Methode_Keuze)),"",IF(ISNUMBER(FIND("arbeid",Methode_Keuze)),"",IF(Tb_Activiteiten[[#This Row],[Projectmedewerker]]=1,Tb_Activiteiten[[#Headers],[Projectmedewerker]],"")))</f>
        <v/>
      </c>
      <c r="AD1479" t="str">
        <f>IF(ISNUMBER(FIND("arbeid",Methode_Keuze)),"",IF(ISNUMBER(FIND("arbeid",Methode_Keuze)),"",IF(Tb_Activiteiten[[#This Row],[Landbouwer]]=1,Tb_Activiteiten[[#Headers],[Landbouwer]],"")))</f>
        <v/>
      </c>
      <c r="AE1479" t="str">
        <f>IF(ISNUMBER(FIND("arbeid",Methode_Keuze)),"",IF(ISNUMBER(FIND("arbeid",Methode_Keuze)),"",IF(Tb_Activiteiten[[#This Row],[Adviseur]]=1,Tb_Activiteiten[[#Headers],[Adviseur]],"")))</f>
        <v/>
      </c>
      <c r="AF1479" t="str">
        <f>IF(ISNUMBER(FIND("arbeid",Methode_Keuze)),"",IF(ISNUMBER(FIND("arbeid",Methode_Keuze)),"",IF(Tb_Activiteiten[[#This Row],[Projectleider/Expert]]=1,Tb_Activiteiten[[#Headers],[Projectleider/Expert]],"")))</f>
        <v/>
      </c>
      <c r="AG1479" t="str">
        <f>IF(ISNUMBER(FIND("arbeid",Methode_Keuze)),"",IF(ISNUMBER(FIND("arbeid",Methode_Keuze)),"",IF(Tb_Activiteiten[[#This Row],[Arbeidskosten]]=1,Tb_Activiteiten[[#Headers],[Arbeidskosten]],"")))</f>
        <v/>
      </c>
      <c r="AH1479" t="str">
        <f>IF(ISNUMBER(FIND("arbeid",Methode_Keuze)),"",IF(ISNUMBER(FIND("arbeid",Methode_Keuze)),"",IF(Tb_Activiteiten[[#This Row],[Arbeidskosten op basis van IKS]]=1,Tb_Activiteiten[[#Headers],[Arbeidskosten op basis van IKS]],"")))</f>
        <v/>
      </c>
      <c r="AI1479" t="str">
        <f>IF(ISNUMBER(FIND("overige",Methode_Keuze)),"",IF(Tb_Activiteiten[[#This Row],[Kosten derden exclusief btw]]=1,Tb_Activiteiten[[#Headers],[Kosten derden exclusief btw]],""))</f>
        <v/>
      </c>
      <c r="AJ1479" t="str">
        <f>IF(ISNUMBER(FIND("overige",Methode_Keuze)),"",IF(Tb_Activiteiten[[#This Row],[Niet verrekenbare btw]]=1,Tb_Activiteiten[[#Headers],[Niet verrekenbare btw]],""))</f>
        <v/>
      </c>
      <c r="AK1479" t="str">
        <f>IF(ISNUMBER(FIND("overige",Methode_Keuze)),"",IF(Tb_Activiteiten[[#This Row],[Grondkosten]]=1,Tb_Activiteiten[[#Headers],[Grondkosten]],""))</f>
        <v/>
      </c>
      <c r="AL1479" t="str">
        <f>IF(ISNUMBER(FIND("overige",Methode_Keuze)),"",IF(Tb_Activiteiten[[#This Row],[Bijdrage in natura (overige)]]=1,Tb_Activiteiten[[#Headers],[Bijdrage in natura (overige)]],""))</f>
        <v/>
      </c>
      <c r="AM1479" t="str">
        <f>IF(ISNUMBER(FIND("overige",Methode_Keuze)),"",IF(Tb_Activiteiten[[#This Row],[Bijdrage in natura (vrijwilligers)]]=1,Tb_Activiteiten[[#Headers],[Bijdrage in natura (vrijwilligers)]],""))</f>
        <v/>
      </c>
      <c r="AN1479" t="str">
        <f>IF(ISNUMBER(FIND("overige",Methode_Keuze)),"",IF(Tb_Activiteiten[[#This Row],[Afschrijvingskosten]]=1,Tb_Activiteiten[[#Headers],[Afschrijvingskosten]],""))</f>
        <v/>
      </c>
    </row>
    <row r="1480" spans="12:40" x14ac:dyDescent="0.25">
      <c r="L1480" s="71"/>
      <c r="N1480" t="str">
        <f>IFERROR(IF(VLOOKUP(Tb_Activiteiten[[#This Row],[Openstelling]],Tb_Openstelling[],2,0)=1,1,""),"")</f>
        <v/>
      </c>
      <c r="AA1480" t="str">
        <f>IF(ISNUMBER(FIND("arbeid",Methode_Keuze)),"",IF(ISNUMBER(FIND("arbeid",Methode_Keuze)),"",IF(Tb_Activiteiten[[#This Row],[Loonkosten]]=1,Tb_Activiteiten[[#Headers],[Loonkosten]],"")))</f>
        <v/>
      </c>
      <c r="AB1480" t="str">
        <f>IF(ISNUMBER(FIND("arbeid",Methode_Keuze)),"",IF(ISNUMBER(FIND("arbeid",Methode_Keuze)),"",IF(Tb_Activiteiten[[#This Row],[Eigen arbeid]]=1,Tb_Activiteiten[[#Headers],[Eigen arbeid]],"")))</f>
        <v/>
      </c>
      <c r="AC1480" t="str">
        <f>IF(ISNUMBER(FIND("arbeid",Methode_Keuze)),"",IF(ISNUMBER(FIND("arbeid",Methode_Keuze)),"",IF(Tb_Activiteiten[[#This Row],[Projectmedewerker]]=1,Tb_Activiteiten[[#Headers],[Projectmedewerker]],"")))</f>
        <v/>
      </c>
      <c r="AD1480" t="str">
        <f>IF(ISNUMBER(FIND("arbeid",Methode_Keuze)),"",IF(ISNUMBER(FIND("arbeid",Methode_Keuze)),"",IF(Tb_Activiteiten[[#This Row],[Landbouwer]]=1,Tb_Activiteiten[[#Headers],[Landbouwer]],"")))</f>
        <v/>
      </c>
      <c r="AE1480" t="str">
        <f>IF(ISNUMBER(FIND("arbeid",Methode_Keuze)),"",IF(ISNUMBER(FIND("arbeid",Methode_Keuze)),"",IF(Tb_Activiteiten[[#This Row],[Adviseur]]=1,Tb_Activiteiten[[#Headers],[Adviseur]],"")))</f>
        <v/>
      </c>
      <c r="AF1480" t="str">
        <f>IF(ISNUMBER(FIND("arbeid",Methode_Keuze)),"",IF(ISNUMBER(FIND("arbeid",Methode_Keuze)),"",IF(Tb_Activiteiten[[#This Row],[Projectleider/Expert]]=1,Tb_Activiteiten[[#Headers],[Projectleider/Expert]],"")))</f>
        <v/>
      </c>
      <c r="AG1480" t="str">
        <f>IF(ISNUMBER(FIND("arbeid",Methode_Keuze)),"",IF(ISNUMBER(FIND("arbeid",Methode_Keuze)),"",IF(Tb_Activiteiten[[#This Row],[Arbeidskosten]]=1,Tb_Activiteiten[[#Headers],[Arbeidskosten]],"")))</f>
        <v/>
      </c>
      <c r="AH1480" t="str">
        <f>IF(ISNUMBER(FIND("arbeid",Methode_Keuze)),"",IF(ISNUMBER(FIND("arbeid",Methode_Keuze)),"",IF(Tb_Activiteiten[[#This Row],[Arbeidskosten op basis van IKS]]=1,Tb_Activiteiten[[#Headers],[Arbeidskosten op basis van IKS]],"")))</f>
        <v/>
      </c>
      <c r="AI1480" t="str">
        <f>IF(ISNUMBER(FIND("overige",Methode_Keuze)),"",IF(Tb_Activiteiten[[#This Row],[Kosten derden exclusief btw]]=1,Tb_Activiteiten[[#Headers],[Kosten derden exclusief btw]],""))</f>
        <v/>
      </c>
      <c r="AJ1480" t="str">
        <f>IF(ISNUMBER(FIND("overige",Methode_Keuze)),"",IF(Tb_Activiteiten[[#This Row],[Niet verrekenbare btw]]=1,Tb_Activiteiten[[#Headers],[Niet verrekenbare btw]],""))</f>
        <v/>
      </c>
      <c r="AK1480" t="str">
        <f>IF(ISNUMBER(FIND("overige",Methode_Keuze)),"",IF(Tb_Activiteiten[[#This Row],[Grondkosten]]=1,Tb_Activiteiten[[#Headers],[Grondkosten]],""))</f>
        <v/>
      </c>
      <c r="AL1480" t="str">
        <f>IF(ISNUMBER(FIND("overige",Methode_Keuze)),"",IF(Tb_Activiteiten[[#This Row],[Bijdrage in natura (overige)]]=1,Tb_Activiteiten[[#Headers],[Bijdrage in natura (overige)]],""))</f>
        <v/>
      </c>
      <c r="AM1480" t="str">
        <f>IF(ISNUMBER(FIND("overige",Methode_Keuze)),"",IF(Tb_Activiteiten[[#This Row],[Bijdrage in natura (vrijwilligers)]]=1,Tb_Activiteiten[[#Headers],[Bijdrage in natura (vrijwilligers)]],""))</f>
        <v/>
      </c>
      <c r="AN1480" t="str">
        <f>IF(ISNUMBER(FIND("overige",Methode_Keuze)),"",IF(Tb_Activiteiten[[#This Row],[Afschrijvingskosten]]=1,Tb_Activiteiten[[#Headers],[Afschrijvingskosten]],""))</f>
        <v/>
      </c>
    </row>
    <row r="1481" spans="12:40" x14ac:dyDescent="0.25">
      <c r="L1481" s="71"/>
      <c r="N1481" t="str">
        <f>IFERROR(IF(VLOOKUP(Tb_Activiteiten[[#This Row],[Openstelling]],Tb_Openstelling[],2,0)=1,1,""),"")</f>
        <v/>
      </c>
      <c r="AA1481" t="str">
        <f>IF(ISNUMBER(FIND("arbeid",Methode_Keuze)),"",IF(ISNUMBER(FIND("arbeid",Methode_Keuze)),"",IF(Tb_Activiteiten[[#This Row],[Loonkosten]]=1,Tb_Activiteiten[[#Headers],[Loonkosten]],"")))</f>
        <v/>
      </c>
      <c r="AB1481" t="str">
        <f>IF(ISNUMBER(FIND("arbeid",Methode_Keuze)),"",IF(ISNUMBER(FIND("arbeid",Methode_Keuze)),"",IF(Tb_Activiteiten[[#This Row],[Eigen arbeid]]=1,Tb_Activiteiten[[#Headers],[Eigen arbeid]],"")))</f>
        <v/>
      </c>
      <c r="AC1481" t="str">
        <f>IF(ISNUMBER(FIND("arbeid",Methode_Keuze)),"",IF(ISNUMBER(FIND("arbeid",Methode_Keuze)),"",IF(Tb_Activiteiten[[#This Row],[Projectmedewerker]]=1,Tb_Activiteiten[[#Headers],[Projectmedewerker]],"")))</f>
        <v/>
      </c>
      <c r="AD1481" t="str">
        <f>IF(ISNUMBER(FIND("arbeid",Methode_Keuze)),"",IF(ISNUMBER(FIND("arbeid",Methode_Keuze)),"",IF(Tb_Activiteiten[[#This Row],[Landbouwer]]=1,Tb_Activiteiten[[#Headers],[Landbouwer]],"")))</f>
        <v/>
      </c>
      <c r="AE1481" t="str">
        <f>IF(ISNUMBER(FIND("arbeid",Methode_Keuze)),"",IF(ISNUMBER(FIND("arbeid",Methode_Keuze)),"",IF(Tb_Activiteiten[[#This Row],[Adviseur]]=1,Tb_Activiteiten[[#Headers],[Adviseur]],"")))</f>
        <v/>
      </c>
      <c r="AF1481" t="str">
        <f>IF(ISNUMBER(FIND("arbeid",Methode_Keuze)),"",IF(ISNUMBER(FIND("arbeid",Methode_Keuze)),"",IF(Tb_Activiteiten[[#This Row],[Projectleider/Expert]]=1,Tb_Activiteiten[[#Headers],[Projectleider/Expert]],"")))</f>
        <v/>
      </c>
      <c r="AG1481" t="str">
        <f>IF(ISNUMBER(FIND("arbeid",Methode_Keuze)),"",IF(ISNUMBER(FIND("arbeid",Methode_Keuze)),"",IF(Tb_Activiteiten[[#This Row],[Arbeidskosten]]=1,Tb_Activiteiten[[#Headers],[Arbeidskosten]],"")))</f>
        <v/>
      </c>
      <c r="AH1481" t="str">
        <f>IF(ISNUMBER(FIND("arbeid",Methode_Keuze)),"",IF(ISNUMBER(FIND("arbeid",Methode_Keuze)),"",IF(Tb_Activiteiten[[#This Row],[Arbeidskosten op basis van IKS]]=1,Tb_Activiteiten[[#Headers],[Arbeidskosten op basis van IKS]],"")))</f>
        <v/>
      </c>
      <c r="AI1481" t="str">
        <f>IF(ISNUMBER(FIND("overige",Methode_Keuze)),"",IF(Tb_Activiteiten[[#This Row],[Kosten derden exclusief btw]]=1,Tb_Activiteiten[[#Headers],[Kosten derden exclusief btw]],""))</f>
        <v/>
      </c>
      <c r="AJ1481" t="str">
        <f>IF(ISNUMBER(FIND("overige",Methode_Keuze)),"",IF(Tb_Activiteiten[[#This Row],[Niet verrekenbare btw]]=1,Tb_Activiteiten[[#Headers],[Niet verrekenbare btw]],""))</f>
        <v/>
      </c>
      <c r="AK1481" t="str">
        <f>IF(ISNUMBER(FIND("overige",Methode_Keuze)),"",IF(Tb_Activiteiten[[#This Row],[Grondkosten]]=1,Tb_Activiteiten[[#Headers],[Grondkosten]],""))</f>
        <v/>
      </c>
      <c r="AL1481" t="str">
        <f>IF(ISNUMBER(FIND("overige",Methode_Keuze)),"",IF(Tb_Activiteiten[[#This Row],[Bijdrage in natura (overige)]]=1,Tb_Activiteiten[[#Headers],[Bijdrage in natura (overige)]],""))</f>
        <v/>
      </c>
      <c r="AM1481" t="str">
        <f>IF(ISNUMBER(FIND("overige",Methode_Keuze)),"",IF(Tb_Activiteiten[[#This Row],[Bijdrage in natura (vrijwilligers)]]=1,Tb_Activiteiten[[#Headers],[Bijdrage in natura (vrijwilligers)]],""))</f>
        <v/>
      </c>
      <c r="AN1481" t="str">
        <f>IF(ISNUMBER(FIND("overige",Methode_Keuze)),"",IF(Tb_Activiteiten[[#This Row],[Afschrijvingskosten]]=1,Tb_Activiteiten[[#Headers],[Afschrijvingskosten]],""))</f>
        <v/>
      </c>
    </row>
    <row r="1482" spans="12:40" x14ac:dyDescent="0.25">
      <c r="L1482" s="71"/>
      <c r="N1482" t="str">
        <f>IFERROR(IF(VLOOKUP(Tb_Activiteiten[[#This Row],[Openstelling]],Tb_Openstelling[],2,0)=1,1,""),"")</f>
        <v/>
      </c>
      <c r="AA1482" t="str">
        <f>IF(ISNUMBER(FIND("arbeid",Methode_Keuze)),"",IF(ISNUMBER(FIND("arbeid",Methode_Keuze)),"",IF(Tb_Activiteiten[[#This Row],[Loonkosten]]=1,Tb_Activiteiten[[#Headers],[Loonkosten]],"")))</f>
        <v/>
      </c>
      <c r="AB1482" t="str">
        <f>IF(ISNUMBER(FIND("arbeid",Methode_Keuze)),"",IF(ISNUMBER(FIND("arbeid",Methode_Keuze)),"",IF(Tb_Activiteiten[[#This Row],[Eigen arbeid]]=1,Tb_Activiteiten[[#Headers],[Eigen arbeid]],"")))</f>
        <v/>
      </c>
      <c r="AC1482" t="str">
        <f>IF(ISNUMBER(FIND("arbeid",Methode_Keuze)),"",IF(ISNUMBER(FIND("arbeid",Methode_Keuze)),"",IF(Tb_Activiteiten[[#This Row],[Projectmedewerker]]=1,Tb_Activiteiten[[#Headers],[Projectmedewerker]],"")))</f>
        <v/>
      </c>
      <c r="AD1482" t="str">
        <f>IF(ISNUMBER(FIND("arbeid",Methode_Keuze)),"",IF(ISNUMBER(FIND("arbeid",Methode_Keuze)),"",IF(Tb_Activiteiten[[#This Row],[Landbouwer]]=1,Tb_Activiteiten[[#Headers],[Landbouwer]],"")))</f>
        <v/>
      </c>
      <c r="AE1482" t="str">
        <f>IF(ISNUMBER(FIND("arbeid",Methode_Keuze)),"",IF(ISNUMBER(FIND("arbeid",Methode_Keuze)),"",IF(Tb_Activiteiten[[#This Row],[Adviseur]]=1,Tb_Activiteiten[[#Headers],[Adviseur]],"")))</f>
        <v/>
      </c>
      <c r="AF1482" t="str">
        <f>IF(ISNUMBER(FIND("arbeid",Methode_Keuze)),"",IF(ISNUMBER(FIND("arbeid",Methode_Keuze)),"",IF(Tb_Activiteiten[[#This Row],[Projectleider/Expert]]=1,Tb_Activiteiten[[#Headers],[Projectleider/Expert]],"")))</f>
        <v/>
      </c>
      <c r="AG1482" t="str">
        <f>IF(ISNUMBER(FIND("arbeid",Methode_Keuze)),"",IF(ISNUMBER(FIND("arbeid",Methode_Keuze)),"",IF(Tb_Activiteiten[[#This Row],[Arbeidskosten]]=1,Tb_Activiteiten[[#Headers],[Arbeidskosten]],"")))</f>
        <v/>
      </c>
      <c r="AH1482" t="str">
        <f>IF(ISNUMBER(FIND("arbeid",Methode_Keuze)),"",IF(ISNUMBER(FIND("arbeid",Methode_Keuze)),"",IF(Tb_Activiteiten[[#This Row],[Arbeidskosten op basis van IKS]]=1,Tb_Activiteiten[[#Headers],[Arbeidskosten op basis van IKS]],"")))</f>
        <v/>
      </c>
      <c r="AI1482" t="str">
        <f>IF(ISNUMBER(FIND("overige",Methode_Keuze)),"",IF(Tb_Activiteiten[[#This Row],[Kosten derden exclusief btw]]=1,Tb_Activiteiten[[#Headers],[Kosten derden exclusief btw]],""))</f>
        <v/>
      </c>
      <c r="AJ1482" t="str">
        <f>IF(ISNUMBER(FIND("overige",Methode_Keuze)),"",IF(Tb_Activiteiten[[#This Row],[Niet verrekenbare btw]]=1,Tb_Activiteiten[[#Headers],[Niet verrekenbare btw]],""))</f>
        <v/>
      </c>
      <c r="AK1482" t="str">
        <f>IF(ISNUMBER(FIND("overige",Methode_Keuze)),"",IF(Tb_Activiteiten[[#This Row],[Grondkosten]]=1,Tb_Activiteiten[[#Headers],[Grondkosten]],""))</f>
        <v/>
      </c>
      <c r="AL1482" t="str">
        <f>IF(ISNUMBER(FIND("overige",Methode_Keuze)),"",IF(Tb_Activiteiten[[#This Row],[Bijdrage in natura (overige)]]=1,Tb_Activiteiten[[#Headers],[Bijdrage in natura (overige)]],""))</f>
        <v/>
      </c>
      <c r="AM1482" t="str">
        <f>IF(ISNUMBER(FIND("overige",Methode_Keuze)),"",IF(Tb_Activiteiten[[#This Row],[Bijdrage in natura (vrijwilligers)]]=1,Tb_Activiteiten[[#Headers],[Bijdrage in natura (vrijwilligers)]],""))</f>
        <v/>
      </c>
      <c r="AN1482" t="str">
        <f>IF(ISNUMBER(FIND("overige",Methode_Keuze)),"",IF(Tb_Activiteiten[[#This Row],[Afschrijvingskosten]]=1,Tb_Activiteiten[[#Headers],[Afschrijvingskosten]],""))</f>
        <v/>
      </c>
    </row>
    <row r="1483" spans="12:40" x14ac:dyDescent="0.25">
      <c r="L1483" s="71"/>
      <c r="N1483" t="str">
        <f>IFERROR(IF(VLOOKUP(Tb_Activiteiten[[#This Row],[Openstelling]],Tb_Openstelling[],2,0)=1,1,""),"")</f>
        <v/>
      </c>
      <c r="AA1483" t="str">
        <f>IF(ISNUMBER(FIND("arbeid",Methode_Keuze)),"",IF(ISNUMBER(FIND("arbeid",Methode_Keuze)),"",IF(Tb_Activiteiten[[#This Row],[Loonkosten]]=1,Tb_Activiteiten[[#Headers],[Loonkosten]],"")))</f>
        <v/>
      </c>
      <c r="AB1483" t="str">
        <f>IF(ISNUMBER(FIND("arbeid",Methode_Keuze)),"",IF(ISNUMBER(FIND("arbeid",Methode_Keuze)),"",IF(Tb_Activiteiten[[#This Row],[Eigen arbeid]]=1,Tb_Activiteiten[[#Headers],[Eigen arbeid]],"")))</f>
        <v/>
      </c>
      <c r="AC1483" t="str">
        <f>IF(ISNUMBER(FIND("arbeid",Methode_Keuze)),"",IF(ISNUMBER(FIND("arbeid",Methode_Keuze)),"",IF(Tb_Activiteiten[[#This Row],[Projectmedewerker]]=1,Tb_Activiteiten[[#Headers],[Projectmedewerker]],"")))</f>
        <v/>
      </c>
      <c r="AD1483" t="str">
        <f>IF(ISNUMBER(FIND("arbeid",Methode_Keuze)),"",IF(ISNUMBER(FIND("arbeid",Methode_Keuze)),"",IF(Tb_Activiteiten[[#This Row],[Landbouwer]]=1,Tb_Activiteiten[[#Headers],[Landbouwer]],"")))</f>
        <v/>
      </c>
      <c r="AE1483" t="str">
        <f>IF(ISNUMBER(FIND("arbeid",Methode_Keuze)),"",IF(ISNUMBER(FIND("arbeid",Methode_Keuze)),"",IF(Tb_Activiteiten[[#This Row],[Adviseur]]=1,Tb_Activiteiten[[#Headers],[Adviseur]],"")))</f>
        <v/>
      </c>
      <c r="AF1483" t="str">
        <f>IF(ISNUMBER(FIND("arbeid",Methode_Keuze)),"",IF(ISNUMBER(FIND("arbeid",Methode_Keuze)),"",IF(Tb_Activiteiten[[#This Row],[Projectleider/Expert]]=1,Tb_Activiteiten[[#Headers],[Projectleider/Expert]],"")))</f>
        <v/>
      </c>
      <c r="AG1483" t="str">
        <f>IF(ISNUMBER(FIND("arbeid",Methode_Keuze)),"",IF(ISNUMBER(FIND("arbeid",Methode_Keuze)),"",IF(Tb_Activiteiten[[#This Row],[Arbeidskosten]]=1,Tb_Activiteiten[[#Headers],[Arbeidskosten]],"")))</f>
        <v/>
      </c>
      <c r="AH1483" t="str">
        <f>IF(ISNUMBER(FIND("arbeid",Methode_Keuze)),"",IF(ISNUMBER(FIND("arbeid",Methode_Keuze)),"",IF(Tb_Activiteiten[[#This Row],[Arbeidskosten op basis van IKS]]=1,Tb_Activiteiten[[#Headers],[Arbeidskosten op basis van IKS]],"")))</f>
        <v/>
      </c>
      <c r="AI1483" t="str">
        <f>IF(ISNUMBER(FIND("overige",Methode_Keuze)),"",IF(Tb_Activiteiten[[#This Row],[Kosten derden exclusief btw]]=1,Tb_Activiteiten[[#Headers],[Kosten derden exclusief btw]],""))</f>
        <v/>
      </c>
      <c r="AJ1483" t="str">
        <f>IF(ISNUMBER(FIND("overige",Methode_Keuze)),"",IF(Tb_Activiteiten[[#This Row],[Niet verrekenbare btw]]=1,Tb_Activiteiten[[#Headers],[Niet verrekenbare btw]],""))</f>
        <v/>
      </c>
      <c r="AK1483" t="str">
        <f>IF(ISNUMBER(FIND("overige",Methode_Keuze)),"",IF(Tb_Activiteiten[[#This Row],[Grondkosten]]=1,Tb_Activiteiten[[#Headers],[Grondkosten]],""))</f>
        <v/>
      </c>
      <c r="AL1483" t="str">
        <f>IF(ISNUMBER(FIND("overige",Methode_Keuze)),"",IF(Tb_Activiteiten[[#This Row],[Bijdrage in natura (overige)]]=1,Tb_Activiteiten[[#Headers],[Bijdrage in natura (overige)]],""))</f>
        <v/>
      </c>
      <c r="AM1483" t="str">
        <f>IF(ISNUMBER(FIND("overige",Methode_Keuze)),"",IF(Tb_Activiteiten[[#This Row],[Bijdrage in natura (vrijwilligers)]]=1,Tb_Activiteiten[[#Headers],[Bijdrage in natura (vrijwilligers)]],""))</f>
        <v/>
      </c>
      <c r="AN1483" t="str">
        <f>IF(ISNUMBER(FIND("overige",Methode_Keuze)),"",IF(Tb_Activiteiten[[#This Row],[Afschrijvingskosten]]=1,Tb_Activiteiten[[#Headers],[Afschrijvingskosten]],""))</f>
        <v/>
      </c>
    </row>
    <row r="1484" spans="12:40" x14ac:dyDescent="0.25">
      <c r="L1484" s="71"/>
      <c r="N1484" t="str">
        <f>IFERROR(IF(VLOOKUP(Tb_Activiteiten[[#This Row],[Openstelling]],Tb_Openstelling[],2,0)=1,1,""),"")</f>
        <v/>
      </c>
      <c r="AA1484" t="str">
        <f>IF(ISNUMBER(FIND("arbeid",Methode_Keuze)),"",IF(ISNUMBER(FIND("arbeid",Methode_Keuze)),"",IF(Tb_Activiteiten[[#This Row],[Loonkosten]]=1,Tb_Activiteiten[[#Headers],[Loonkosten]],"")))</f>
        <v/>
      </c>
      <c r="AB1484" t="str">
        <f>IF(ISNUMBER(FIND("arbeid",Methode_Keuze)),"",IF(ISNUMBER(FIND("arbeid",Methode_Keuze)),"",IF(Tb_Activiteiten[[#This Row],[Eigen arbeid]]=1,Tb_Activiteiten[[#Headers],[Eigen arbeid]],"")))</f>
        <v/>
      </c>
      <c r="AC1484" t="str">
        <f>IF(ISNUMBER(FIND("arbeid",Methode_Keuze)),"",IF(ISNUMBER(FIND("arbeid",Methode_Keuze)),"",IF(Tb_Activiteiten[[#This Row],[Projectmedewerker]]=1,Tb_Activiteiten[[#Headers],[Projectmedewerker]],"")))</f>
        <v/>
      </c>
      <c r="AD1484" t="str">
        <f>IF(ISNUMBER(FIND("arbeid",Methode_Keuze)),"",IF(ISNUMBER(FIND("arbeid",Methode_Keuze)),"",IF(Tb_Activiteiten[[#This Row],[Landbouwer]]=1,Tb_Activiteiten[[#Headers],[Landbouwer]],"")))</f>
        <v/>
      </c>
      <c r="AE1484" t="str">
        <f>IF(ISNUMBER(FIND("arbeid",Methode_Keuze)),"",IF(ISNUMBER(FIND("arbeid",Methode_Keuze)),"",IF(Tb_Activiteiten[[#This Row],[Adviseur]]=1,Tb_Activiteiten[[#Headers],[Adviseur]],"")))</f>
        <v/>
      </c>
      <c r="AF1484" t="str">
        <f>IF(ISNUMBER(FIND("arbeid",Methode_Keuze)),"",IF(ISNUMBER(FIND("arbeid",Methode_Keuze)),"",IF(Tb_Activiteiten[[#This Row],[Projectleider/Expert]]=1,Tb_Activiteiten[[#Headers],[Projectleider/Expert]],"")))</f>
        <v/>
      </c>
      <c r="AG1484" t="str">
        <f>IF(ISNUMBER(FIND("arbeid",Methode_Keuze)),"",IF(ISNUMBER(FIND("arbeid",Methode_Keuze)),"",IF(Tb_Activiteiten[[#This Row],[Arbeidskosten]]=1,Tb_Activiteiten[[#Headers],[Arbeidskosten]],"")))</f>
        <v/>
      </c>
      <c r="AH1484" t="str">
        <f>IF(ISNUMBER(FIND("arbeid",Methode_Keuze)),"",IF(ISNUMBER(FIND("arbeid",Methode_Keuze)),"",IF(Tb_Activiteiten[[#This Row],[Arbeidskosten op basis van IKS]]=1,Tb_Activiteiten[[#Headers],[Arbeidskosten op basis van IKS]],"")))</f>
        <v/>
      </c>
      <c r="AI1484" t="str">
        <f>IF(ISNUMBER(FIND("overige",Methode_Keuze)),"",IF(Tb_Activiteiten[[#This Row],[Kosten derden exclusief btw]]=1,Tb_Activiteiten[[#Headers],[Kosten derden exclusief btw]],""))</f>
        <v/>
      </c>
      <c r="AJ1484" t="str">
        <f>IF(ISNUMBER(FIND("overige",Methode_Keuze)),"",IF(Tb_Activiteiten[[#This Row],[Niet verrekenbare btw]]=1,Tb_Activiteiten[[#Headers],[Niet verrekenbare btw]],""))</f>
        <v/>
      </c>
      <c r="AK1484" t="str">
        <f>IF(ISNUMBER(FIND("overige",Methode_Keuze)),"",IF(Tb_Activiteiten[[#This Row],[Grondkosten]]=1,Tb_Activiteiten[[#Headers],[Grondkosten]],""))</f>
        <v/>
      </c>
      <c r="AL1484" t="str">
        <f>IF(ISNUMBER(FIND("overige",Methode_Keuze)),"",IF(Tb_Activiteiten[[#This Row],[Bijdrage in natura (overige)]]=1,Tb_Activiteiten[[#Headers],[Bijdrage in natura (overige)]],""))</f>
        <v/>
      </c>
      <c r="AM1484" t="str">
        <f>IF(ISNUMBER(FIND("overige",Methode_Keuze)),"",IF(Tb_Activiteiten[[#This Row],[Bijdrage in natura (vrijwilligers)]]=1,Tb_Activiteiten[[#Headers],[Bijdrage in natura (vrijwilligers)]],""))</f>
        <v/>
      </c>
      <c r="AN1484" t="str">
        <f>IF(ISNUMBER(FIND("overige",Methode_Keuze)),"",IF(Tb_Activiteiten[[#This Row],[Afschrijvingskosten]]=1,Tb_Activiteiten[[#Headers],[Afschrijvingskosten]],""))</f>
        <v/>
      </c>
    </row>
    <row r="1485" spans="12:40" x14ac:dyDescent="0.25">
      <c r="L1485" s="71"/>
      <c r="N1485" t="str">
        <f>IFERROR(IF(VLOOKUP(Tb_Activiteiten[[#This Row],[Openstelling]],Tb_Openstelling[],2,0)=1,1,""),"")</f>
        <v/>
      </c>
      <c r="AA1485" t="str">
        <f>IF(ISNUMBER(FIND("arbeid",Methode_Keuze)),"",IF(ISNUMBER(FIND("arbeid",Methode_Keuze)),"",IF(Tb_Activiteiten[[#This Row],[Loonkosten]]=1,Tb_Activiteiten[[#Headers],[Loonkosten]],"")))</f>
        <v/>
      </c>
      <c r="AB1485" t="str">
        <f>IF(ISNUMBER(FIND("arbeid",Methode_Keuze)),"",IF(ISNUMBER(FIND("arbeid",Methode_Keuze)),"",IF(Tb_Activiteiten[[#This Row],[Eigen arbeid]]=1,Tb_Activiteiten[[#Headers],[Eigen arbeid]],"")))</f>
        <v/>
      </c>
      <c r="AC1485" t="str">
        <f>IF(ISNUMBER(FIND("arbeid",Methode_Keuze)),"",IF(ISNUMBER(FIND("arbeid",Methode_Keuze)),"",IF(Tb_Activiteiten[[#This Row],[Projectmedewerker]]=1,Tb_Activiteiten[[#Headers],[Projectmedewerker]],"")))</f>
        <v/>
      </c>
      <c r="AD1485" t="str">
        <f>IF(ISNUMBER(FIND("arbeid",Methode_Keuze)),"",IF(ISNUMBER(FIND("arbeid",Methode_Keuze)),"",IF(Tb_Activiteiten[[#This Row],[Landbouwer]]=1,Tb_Activiteiten[[#Headers],[Landbouwer]],"")))</f>
        <v/>
      </c>
      <c r="AE1485" t="str">
        <f>IF(ISNUMBER(FIND("arbeid",Methode_Keuze)),"",IF(ISNUMBER(FIND("arbeid",Methode_Keuze)),"",IF(Tb_Activiteiten[[#This Row],[Adviseur]]=1,Tb_Activiteiten[[#Headers],[Adviseur]],"")))</f>
        <v/>
      </c>
      <c r="AF1485" t="str">
        <f>IF(ISNUMBER(FIND("arbeid",Methode_Keuze)),"",IF(ISNUMBER(FIND("arbeid",Methode_Keuze)),"",IF(Tb_Activiteiten[[#This Row],[Projectleider/Expert]]=1,Tb_Activiteiten[[#Headers],[Projectleider/Expert]],"")))</f>
        <v/>
      </c>
      <c r="AG1485" t="str">
        <f>IF(ISNUMBER(FIND("arbeid",Methode_Keuze)),"",IF(ISNUMBER(FIND("arbeid",Methode_Keuze)),"",IF(Tb_Activiteiten[[#This Row],[Arbeidskosten]]=1,Tb_Activiteiten[[#Headers],[Arbeidskosten]],"")))</f>
        <v/>
      </c>
      <c r="AH1485" t="str">
        <f>IF(ISNUMBER(FIND("arbeid",Methode_Keuze)),"",IF(ISNUMBER(FIND("arbeid",Methode_Keuze)),"",IF(Tb_Activiteiten[[#This Row],[Arbeidskosten op basis van IKS]]=1,Tb_Activiteiten[[#Headers],[Arbeidskosten op basis van IKS]],"")))</f>
        <v/>
      </c>
      <c r="AI1485" t="str">
        <f>IF(ISNUMBER(FIND("overige",Methode_Keuze)),"",IF(Tb_Activiteiten[[#This Row],[Kosten derden exclusief btw]]=1,Tb_Activiteiten[[#Headers],[Kosten derden exclusief btw]],""))</f>
        <v/>
      </c>
      <c r="AJ1485" t="str">
        <f>IF(ISNUMBER(FIND("overige",Methode_Keuze)),"",IF(Tb_Activiteiten[[#This Row],[Niet verrekenbare btw]]=1,Tb_Activiteiten[[#Headers],[Niet verrekenbare btw]],""))</f>
        <v/>
      </c>
      <c r="AK1485" t="str">
        <f>IF(ISNUMBER(FIND("overige",Methode_Keuze)),"",IF(Tb_Activiteiten[[#This Row],[Grondkosten]]=1,Tb_Activiteiten[[#Headers],[Grondkosten]],""))</f>
        <v/>
      </c>
      <c r="AL1485" t="str">
        <f>IF(ISNUMBER(FIND("overige",Methode_Keuze)),"",IF(Tb_Activiteiten[[#This Row],[Bijdrage in natura (overige)]]=1,Tb_Activiteiten[[#Headers],[Bijdrage in natura (overige)]],""))</f>
        <v/>
      </c>
      <c r="AM1485" t="str">
        <f>IF(ISNUMBER(FIND("overige",Methode_Keuze)),"",IF(Tb_Activiteiten[[#This Row],[Bijdrage in natura (vrijwilligers)]]=1,Tb_Activiteiten[[#Headers],[Bijdrage in natura (vrijwilligers)]],""))</f>
        <v/>
      </c>
      <c r="AN1485" t="str">
        <f>IF(ISNUMBER(FIND("overige",Methode_Keuze)),"",IF(Tb_Activiteiten[[#This Row],[Afschrijvingskosten]]=1,Tb_Activiteiten[[#Headers],[Afschrijvingskosten]],""))</f>
        <v/>
      </c>
    </row>
    <row r="1486" spans="12:40" x14ac:dyDescent="0.25">
      <c r="L1486" s="71"/>
      <c r="N1486" t="str">
        <f>IFERROR(IF(VLOOKUP(Tb_Activiteiten[[#This Row],[Openstelling]],Tb_Openstelling[],2,0)=1,1,""),"")</f>
        <v/>
      </c>
      <c r="AA1486" t="str">
        <f>IF(ISNUMBER(FIND("arbeid",Methode_Keuze)),"",IF(ISNUMBER(FIND("arbeid",Methode_Keuze)),"",IF(Tb_Activiteiten[[#This Row],[Loonkosten]]=1,Tb_Activiteiten[[#Headers],[Loonkosten]],"")))</f>
        <v/>
      </c>
      <c r="AB1486" t="str">
        <f>IF(ISNUMBER(FIND("arbeid",Methode_Keuze)),"",IF(ISNUMBER(FIND("arbeid",Methode_Keuze)),"",IF(Tb_Activiteiten[[#This Row],[Eigen arbeid]]=1,Tb_Activiteiten[[#Headers],[Eigen arbeid]],"")))</f>
        <v/>
      </c>
      <c r="AC1486" t="str">
        <f>IF(ISNUMBER(FIND("arbeid",Methode_Keuze)),"",IF(ISNUMBER(FIND("arbeid",Methode_Keuze)),"",IF(Tb_Activiteiten[[#This Row],[Projectmedewerker]]=1,Tb_Activiteiten[[#Headers],[Projectmedewerker]],"")))</f>
        <v/>
      </c>
      <c r="AD1486" t="str">
        <f>IF(ISNUMBER(FIND("arbeid",Methode_Keuze)),"",IF(ISNUMBER(FIND("arbeid",Methode_Keuze)),"",IF(Tb_Activiteiten[[#This Row],[Landbouwer]]=1,Tb_Activiteiten[[#Headers],[Landbouwer]],"")))</f>
        <v/>
      </c>
      <c r="AE1486" t="str">
        <f>IF(ISNUMBER(FIND("arbeid",Methode_Keuze)),"",IF(ISNUMBER(FIND("arbeid",Methode_Keuze)),"",IF(Tb_Activiteiten[[#This Row],[Adviseur]]=1,Tb_Activiteiten[[#Headers],[Adviseur]],"")))</f>
        <v/>
      </c>
      <c r="AF1486" t="str">
        <f>IF(ISNUMBER(FIND("arbeid",Methode_Keuze)),"",IF(ISNUMBER(FIND("arbeid",Methode_Keuze)),"",IF(Tb_Activiteiten[[#This Row],[Projectleider/Expert]]=1,Tb_Activiteiten[[#Headers],[Projectleider/Expert]],"")))</f>
        <v/>
      </c>
      <c r="AG1486" t="str">
        <f>IF(ISNUMBER(FIND("arbeid",Methode_Keuze)),"",IF(ISNUMBER(FIND("arbeid",Methode_Keuze)),"",IF(Tb_Activiteiten[[#This Row],[Arbeidskosten]]=1,Tb_Activiteiten[[#Headers],[Arbeidskosten]],"")))</f>
        <v/>
      </c>
      <c r="AH1486" t="str">
        <f>IF(ISNUMBER(FIND("arbeid",Methode_Keuze)),"",IF(ISNUMBER(FIND("arbeid",Methode_Keuze)),"",IF(Tb_Activiteiten[[#This Row],[Arbeidskosten op basis van IKS]]=1,Tb_Activiteiten[[#Headers],[Arbeidskosten op basis van IKS]],"")))</f>
        <v/>
      </c>
      <c r="AI1486" t="str">
        <f>IF(ISNUMBER(FIND("overige",Methode_Keuze)),"",IF(Tb_Activiteiten[[#This Row],[Kosten derden exclusief btw]]=1,Tb_Activiteiten[[#Headers],[Kosten derden exclusief btw]],""))</f>
        <v/>
      </c>
      <c r="AJ1486" t="str">
        <f>IF(ISNUMBER(FIND("overige",Methode_Keuze)),"",IF(Tb_Activiteiten[[#This Row],[Niet verrekenbare btw]]=1,Tb_Activiteiten[[#Headers],[Niet verrekenbare btw]],""))</f>
        <v/>
      </c>
      <c r="AK1486" t="str">
        <f>IF(ISNUMBER(FIND("overige",Methode_Keuze)),"",IF(Tb_Activiteiten[[#This Row],[Grondkosten]]=1,Tb_Activiteiten[[#Headers],[Grondkosten]],""))</f>
        <v/>
      </c>
      <c r="AL1486" t="str">
        <f>IF(ISNUMBER(FIND("overige",Methode_Keuze)),"",IF(Tb_Activiteiten[[#This Row],[Bijdrage in natura (overige)]]=1,Tb_Activiteiten[[#Headers],[Bijdrage in natura (overige)]],""))</f>
        <v/>
      </c>
      <c r="AM1486" t="str">
        <f>IF(ISNUMBER(FIND("overige",Methode_Keuze)),"",IF(Tb_Activiteiten[[#This Row],[Bijdrage in natura (vrijwilligers)]]=1,Tb_Activiteiten[[#Headers],[Bijdrage in natura (vrijwilligers)]],""))</f>
        <v/>
      </c>
      <c r="AN1486" t="str">
        <f>IF(ISNUMBER(FIND("overige",Methode_Keuze)),"",IF(Tb_Activiteiten[[#This Row],[Afschrijvingskosten]]=1,Tb_Activiteiten[[#Headers],[Afschrijvingskosten]],""))</f>
        <v/>
      </c>
    </row>
    <row r="1487" spans="12:40" x14ac:dyDescent="0.25">
      <c r="L1487" s="71"/>
      <c r="N1487" t="str">
        <f>IFERROR(IF(VLOOKUP(Tb_Activiteiten[[#This Row],[Openstelling]],Tb_Openstelling[],2,0)=1,1,""),"")</f>
        <v/>
      </c>
      <c r="AA1487" t="str">
        <f>IF(ISNUMBER(FIND("arbeid",Methode_Keuze)),"",IF(ISNUMBER(FIND("arbeid",Methode_Keuze)),"",IF(Tb_Activiteiten[[#This Row],[Loonkosten]]=1,Tb_Activiteiten[[#Headers],[Loonkosten]],"")))</f>
        <v/>
      </c>
      <c r="AB1487" t="str">
        <f>IF(ISNUMBER(FIND("arbeid",Methode_Keuze)),"",IF(ISNUMBER(FIND("arbeid",Methode_Keuze)),"",IF(Tb_Activiteiten[[#This Row],[Eigen arbeid]]=1,Tb_Activiteiten[[#Headers],[Eigen arbeid]],"")))</f>
        <v/>
      </c>
      <c r="AC1487" t="str">
        <f>IF(ISNUMBER(FIND("arbeid",Methode_Keuze)),"",IF(ISNUMBER(FIND("arbeid",Methode_Keuze)),"",IF(Tb_Activiteiten[[#This Row],[Projectmedewerker]]=1,Tb_Activiteiten[[#Headers],[Projectmedewerker]],"")))</f>
        <v/>
      </c>
      <c r="AD1487" t="str">
        <f>IF(ISNUMBER(FIND("arbeid",Methode_Keuze)),"",IF(ISNUMBER(FIND("arbeid",Methode_Keuze)),"",IF(Tb_Activiteiten[[#This Row],[Landbouwer]]=1,Tb_Activiteiten[[#Headers],[Landbouwer]],"")))</f>
        <v/>
      </c>
      <c r="AE1487" t="str">
        <f>IF(ISNUMBER(FIND("arbeid",Methode_Keuze)),"",IF(ISNUMBER(FIND("arbeid",Methode_Keuze)),"",IF(Tb_Activiteiten[[#This Row],[Adviseur]]=1,Tb_Activiteiten[[#Headers],[Adviseur]],"")))</f>
        <v/>
      </c>
      <c r="AF1487" t="str">
        <f>IF(ISNUMBER(FIND("arbeid",Methode_Keuze)),"",IF(ISNUMBER(FIND("arbeid",Methode_Keuze)),"",IF(Tb_Activiteiten[[#This Row],[Projectleider/Expert]]=1,Tb_Activiteiten[[#Headers],[Projectleider/Expert]],"")))</f>
        <v/>
      </c>
      <c r="AG1487" t="str">
        <f>IF(ISNUMBER(FIND("arbeid",Methode_Keuze)),"",IF(ISNUMBER(FIND("arbeid",Methode_Keuze)),"",IF(Tb_Activiteiten[[#This Row],[Arbeidskosten]]=1,Tb_Activiteiten[[#Headers],[Arbeidskosten]],"")))</f>
        <v/>
      </c>
      <c r="AH1487" t="str">
        <f>IF(ISNUMBER(FIND("arbeid",Methode_Keuze)),"",IF(ISNUMBER(FIND("arbeid",Methode_Keuze)),"",IF(Tb_Activiteiten[[#This Row],[Arbeidskosten op basis van IKS]]=1,Tb_Activiteiten[[#Headers],[Arbeidskosten op basis van IKS]],"")))</f>
        <v/>
      </c>
      <c r="AI1487" t="str">
        <f>IF(ISNUMBER(FIND("overige",Methode_Keuze)),"",IF(Tb_Activiteiten[[#This Row],[Kosten derden exclusief btw]]=1,Tb_Activiteiten[[#Headers],[Kosten derden exclusief btw]],""))</f>
        <v/>
      </c>
      <c r="AJ1487" t="str">
        <f>IF(ISNUMBER(FIND("overige",Methode_Keuze)),"",IF(Tb_Activiteiten[[#This Row],[Niet verrekenbare btw]]=1,Tb_Activiteiten[[#Headers],[Niet verrekenbare btw]],""))</f>
        <v/>
      </c>
      <c r="AK1487" t="str">
        <f>IF(ISNUMBER(FIND("overige",Methode_Keuze)),"",IF(Tb_Activiteiten[[#This Row],[Grondkosten]]=1,Tb_Activiteiten[[#Headers],[Grondkosten]],""))</f>
        <v/>
      </c>
      <c r="AL1487" t="str">
        <f>IF(ISNUMBER(FIND("overige",Methode_Keuze)),"",IF(Tb_Activiteiten[[#This Row],[Bijdrage in natura (overige)]]=1,Tb_Activiteiten[[#Headers],[Bijdrage in natura (overige)]],""))</f>
        <v/>
      </c>
      <c r="AM1487" t="str">
        <f>IF(ISNUMBER(FIND("overige",Methode_Keuze)),"",IF(Tb_Activiteiten[[#This Row],[Bijdrage in natura (vrijwilligers)]]=1,Tb_Activiteiten[[#Headers],[Bijdrage in natura (vrijwilligers)]],""))</f>
        <v/>
      </c>
      <c r="AN1487" t="str">
        <f>IF(ISNUMBER(FIND("overige",Methode_Keuze)),"",IF(Tb_Activiteiten[[#This Row],[Afschrijvingskosten]]=1,Tb_Activiteiten[[#Headers],[Afschrijvingskosten]],""))</f>
        <v/>
      </c>
    </row>
    <row r="1488" spans="12:40" x14ac:dyDescent="0.25">
      <c r="L1488" s="71"/>
      <c r="N1488" t="str">
        <f>IFERROR(IF(VLOOKUP(Tb_Activiteiten[[#This Row],[Openstelling]],Tb_Openstelling[],2,0)=1,1,""),"")</f>
        <v/>
      </c>
      <c r="AA1488" t="str">
        <f>IF(ISNUMBER(FIND("arbeid",Methode_Keuze)),"",IF(ISNUMBER(FIND("arbeid",Methode_Keuze)),"",IF(Tb_Activiteiten[[#This Row],[Loonkosten]]=1,Tb_Activiteiten[[#Headers],[Loonkosten]],"")))</f>
        <v/>
      </c>
      <c r="AB1488" t="str">
        <f>IF(ISNUMBER(FIND("arbeid",Methode_Keuze)),"",IF(ISNUMBER(FIND("arbeid",Methode_Keuze)),"",IF(Tb_Activiteiten[[#This Row],[Eigen arbeid]]=1,Tb_Activiteiten[[#Headers],[Eigen arbeid]],"")))</f>
        <v/>
      </c>
      <c r="AC1488" t="str">
        <f>IF(ISNUMBER(FIND("arbeid",Methode_Keuze)),"",IF(ISNUMBER(FIND("arbeid",Methode_Keuze)),"",IF(Tb_Activiteiten[[#This Row],[Projectmedewerker]]=1,Tb_Activiteiten[[#Headers],[Projectmedewerker]],"")))</f>
        <v/>
      </c>
      <c r="AD1488" t="str">
        <f>IF(ISNUMBER(FIND("arbeid",Methode_Keuze)),"",IF(ISNUMBER(FIND("arbeid",Methode_Keuze)),"",IF(Tb_Activiteiten[[#This Row],[Landbouwer]]=1,Tb_Activiteiten[[#Headers],[Landbouwer]],"")))</f>
        <v/>
      </c>
      <c r="AE1488" t="str">
        <f>IF(ISNUMBER(FIND("arbeid",Methode_Keuze)),"",IF(ISNUMBER(FIND("arbeid",Methode_Keuze)),"",IF(Tb_Activiteiten[[#This Row],[Adviseur]]=1,Tb_Activiteiten[[#Headers],[Adviseur]],"")))</f>
        <v/>
      </c>
      <c r="AF1488" t="str">
        <f>IF(ISNUMBER(FIND("arbeid",Methode_Keuze)),"",IF(ISNUMBER(FIND("arbeid",Methode_Keuze)),"",IF(Tb_Activiteiten[[#This Row],[Projectleider/Expert]]=1,Tb_Activiteiten[[#Headers],[Projectleider/Expert]],"")))</f>
        <v/>
      </c>
      <c r="AG1488" t="str">
        <f>IF(ISNUMBER(FIND("arbeid",Methode_Keuze)),"",IF(ISNUMBER(FIND("arbeid",Methode_Keuze)),"",IF(Tb_Activiteiten[[#This Row],[Arbeidskosten]]=1,Tb_Activiteiten[[#Headers],[Arbeidskosten]],"")))</f>
        <v/>
      </c>
      <c r="AH1488" t="str">
        <f>IF(ISNUMBER(FIND("arbeid",Methode_Keuze)),"",IF(ISNUMBER(FIND("arbeid",Methode_Keuze)),"",IF(Tb_Activiteiten[[#This Row],[Arbeidskosten op basis van IKS]]=1,Tb_Activiteiten[[#Headers],[Arbeidskosten op basis van IKS]],"")))</f>
        <v/>
      </c>
      <c r="AI1488" t="str">
        <f>IF(ISNUMBER(FIND("overige",Methode_Keuze)),"",IF(Tb_Activiteiten[[#This Row],[Kosten derden exclusief btw]]=1,Tb_Activiteiten[[#Headers],[Kosten derden exclusief btw]],""))</f>
        <v/>
      </c>
      <c r="AJ1488" t="str">
        <f>IF(ISNUMBER(FIND("overige",Methode_Keuze)),"",IF(Tb_Activiteiten[[#This Row],[Niet verrekenbare btw]]=1,Tb_Activiteiten[[#Headers],[Niet verrekenbare btw]],""))</f>
        <v/>
      </c>
      <c r="AK1488" t="str">
        <f>IF(ISNUMBER(FIND("overige",Methode_Keuze)),"",IF(Tb_Activiteiten[[#This Row],[Grondkosten]]=1,Tb_Activiteiten[[#Headers],[Grondkosten]],""))</f>
        <v/>
      </c>
      <c r="AL1488" t="str">
        <f>IF(ISNUMBER(FIND("overige",Methode_Keuze)),"",IF(Tb_Activiteiten[[#This Row],[Bijdrage in natura (overige)]]=1,Tb_Activiteiten[[#Headers],[Bijdrage in natura (overige)]],""))</f>
        <v/>
      </c>
      <c r="AM1488" t="str">
        <f>IF(ISNUMBER(FIND("overige",Methode_Keuze)),"",IF(Tb_Activiteiten[[#This Row],[Bijdrage in natura (vrijwilligers)]]=1,Tb_Activiteiten[[#Headers],[Bijdrage in natura (vrijwilligers)]],""))</f>
        <v/>
      </c>
      <c r="AN1488" t="str">
        <f>IF(ISNUMBER(FIND("overige",Methode_Keuze)),"",IF(Tb_Activiteiten[[#This Row],[Afschrijvingskosten]]=1,Tb_Activiteiten[[#Headers],[Afschrijvingskosten]],""))</f>
        <v/>
      </c>
    </row>
    <row r="1489" spans="10:40" x14ac:dyDescent="0.25">
      <c r="L1489" s="71"/>
      <c r="N1489" t="str">
        <f>IFERROR(IF(VLOOKUP(Tb_Activiteiten[[#This Row],[Openstelling]],Tb_Openstelling[],2,0)=1,1,""),"")</f>
        <v/>
      </c>
      <c r="AA1489" t="str">
        <f>IF(ISNUMBER(FIND("arbeid",Methode_Keuze)),"",IF(ISNUMBER(FIND("arbeid",Methode_Keuze)),"",IF(Tb_Activiteiten[[#This Row],[Loonkosten]]=1,Tb_Activiteiten[[#Headers],[Loonkosten]],"")))</f>
        <v/>
      </c>
      <c r="AB1489" t="str">
        <f>IF(ISNUMBER(FIND("arbeid",Methode_Keuze)),"",IF(ISNUMBER(FIND("arbeid",Methode_Keuze)),"",IF(Tb_Activiteiten[[#This Row],[Eigen arbeid]]=1,Tb_Activiteiten[[#Headers],[Eigen arbeid]],"")))</f>
        <v/>
      </c>
      <c r="AC1489" t="str">
        <f>IF(ISNUMBER(FIND("arbeid",Methode_Keuze)),"",IF(ISNUMBER(FIND("arbeid",Methode_Keuze)),"",IF(Tb_Activiteiten[[#This Row],[Projectmedewerker]]=1,Tb_Activiteiten[[#Headers],[Projectmedewerker]],"")))</f>
        <v/>
      </c>
      <c r="AD1489" t="str">
        <f>IF(ISNUMBER(FIND("arbeid",Methode_Keuze)),"",IF(ISNUMBER(FIND("arbeid",Methode_Keuze)),"",IF(Tb_Activiteiten[[#This Row],[Landbouwer]]=1,Tb_Activiteiten[[#Headers],[Landbouwer]],"")))</f>
        <v/>
      </c>
      <c r="AE1489" t="str">
        <f>IF(ISNUMBER(FIND("arbeid",Methode_Keuze)),"",IF(ISNUMBER(FIND("arbeid",Methode_Keuze)),"",IF(Tb_Activiteiten[[#This Row],[Adviseur]]=1,Tb_Activiteiten[[#Headers],[Adviseur]],"")))</f>
        <v/>
      </c>
      <c r="AF1489" t="str">
        <f>IF(ISNUMBER(FIND("arbeid",Methode_Keuze)),"",IF(ISNUMBER(FIND("arbeid",Methode_Keuze)),"",IF(Tb_Activiteiten[[#This Row],[Projectleider/Expert]]=1,Tb_Activiteiten[[#Headers],[Projectleider/Expert]],"")))</f>
        <v/>
      </c>
      <c r="AG1489" t="str">
        <f>IF(ISNUMBER(FIND("arbeid",Methode_Keuze)),"",IF(ISNUMBER(FIND("arbeid",Methode_Keuze)),"",IF(Tb_Activiteiten[[#This Row],[Arbeidskosten]]=1,Tb_Activiteiten[[#Headers],[Arbeidskosten]],"")))</f>
        <v/>
      </c>
      <c r="AH1489" t="str">
        <f>IF(ISNUMBER(FIND("arbeid",Methode_Keuze)),"",IF(ISNUMBER(FIND("arbeid",Methode_Keuze)),"",IF(Tb_Activiteiten[[#This Row],[Arbeidskosten op basis van IKS]]=1,Tb_Activiteiten[[#Headers],[Arbeidskosten op basis van IKS]],"")))</f>
        <v/>
      </c>
      <c r="AI1489" t="str">
        <f>IF(ISNUMBER(FIND("overige",Methode_Keuze)),"",IF(Tb_Activiteiten[[#This Row],[Kosten derden exclusief btw]]=1,Tb_Activiteiten[[#Headers],[Kosten derden exclusief btw]],""))</f>
        <v/>
      </c>
      <c r="AJ1489" t="str">
        <f>IF(ISNUMBER(FIND("overige",Methode_Keuze)),"",IF(Tb_Activiteiten[[#This Row],[Niet verrekenbare btw]]=1,Tb_Activiteiten[[#Headers],[Niet verrekenbare btw]],""))</f>
        <v/>
      </c>
      <c r="AK1489" t="str">
        <f>IF(ISNUMBER(FIND("overige",Methode_Keuze)),"",IF(Tb_Activiteiten[[#This Row],[Grondkosten]]=1,Tb_Activiteiten[[#Headers],[Grondkosten]],""))</f>
        <v/>
      </c>
      <c r="AL1489" t="str">
        <f>IF(ISNUMBER(FIND("overige",Methode_Keuze)),"",IF(Tb_Activiteiten[[#This Row],[Bijdrage in natura (overige)]]=1,Tb_Activiteiten[[#Headers],[Bijdrage in natura (overige)]],""))</f>
        <v/>
      </c>
      <c r="AM1489" t="str">
        <f>IF(ISNUMBER(FIND("overige",Methode_Keuze)),"",IF(Tb_Activiteiten[[#This Row],[Bijdrage in natura (vrijwilligers)]]=1,Tb_Activiteiten[[#Headers],[Bijdrage in natura (vrijwilligers)]],""))</f>
        <v/>
      </c>
      <c r="AN1489" t="str">
        <f>IF(ISNUMBER(FIND("overige",Methode_Keuze)),"",IF(Tb_Activiteiten[[#This Row],[Afschrijvingskosten]]=1,Tb_Activiteiten[[#Headers],[Afschrijvingskosten]],""))</f>
        <v/>
      </c>
    </row>
    <row r="1490" spans="10:40" x14ac:dyDescent="0.25">
      <c r="L1490" s="71"/>
      <c r="N1490" t="str">
        <f>IFERROR(IF(VLOOKUP(Tb_Activiteiten[[#This Row],[Openstelling]],Tb_Openstelling[],2,0)=1,1,""),"")</f>
        <v/>
      </c>
      <c r="AA1490" t="str">
        <f>IF(ISNUMBER(FIND("arbeid",Methode_Keuze)),"",IF(ISNUMBER(FIND("arbeid",Methode_Keuze)),"",IF(Tb_Activiteiten[[#This Row],[Loonkosten]]=1,Tb_Activiteiten[[#Headers],[Loonkosten]],"")))</f>
        <v/>
      </c>
      <c r="AB1490" t="str">
        <f>IF(ISNUMBER(FIND("arbeid",Methode_Keuze)),"",IF(ISNUMBER(FIND("arbeid",Methode_Keuze)),"",IF(Tb_Activiteiten[[#This Row],[Eigen arbeid]]=1,Tb_Activiteiten[[#Headers],[Eigen arbeid]],"")))</f>
        <v/>
      </c>
      <c r="AC1490" t="str">
        <f>IF(ISNUMBER(FIND("arbeid",Methode_Keuze)),"",IF(ISNUMBER(FIND("arbeid",Methode_Keuze)),"",IF(Tb_Activiteiten[[#This Row],[Projectmedewerker]]=1,Tb_Activiteiten[[#Headers],[Projectmedewerker]],"")))</f>
        <v/>
      </c>
      <c r="AD1490" t="str">
        <f>IF(ISNUMBER(FIND("arbeid",Methode_Keuze)),"",IF(ISNUMBER(FIND("arbeid",Methode_Keuze)),"",IF(Tb_Activiteiten[[#This Row],[Landbouwer]]=1,Tb_Activiteiten[[#Headers],[Landbouwer]],"")))</f>
        <v/>
      </c>
      <c r="AE1490" t="str">
        <f>IF(ISNUMBER(FIND("arbeid",Methode_Keuze)),"",IF(ISNUMBER(FIND("arbeid",Methode_Keuze)),"",IF(Tb_Activiteiten[[#This Row],[Adviseur]]=1,Tb_Activiteiten[[#Headers],[Adviseur]],"")))</f>
        <v/>
      </c>
      <c r="AF1490" t="str">
        <f>IF(ISNUMBER(FIND("arbeid",Methode_Keuze)),"",IF(ISNUMBER(FIND("arbeid",Methode_Keuze)),"",IF(Tb_Activiteiten[[#This Row],[Projectleider/Expert]]=1,Tb_Activiteiten[[#Headers],[Projectleider/Expert]],"")))</f>
        <v/>
      </c>
      <c r="AG1490" t="str">
        <f>IF(ISNUMBER(FIND("arbeid",Methode_Keuze)),"",IF(ISNUMBER(FIND("arbeid",Methode_Keuze)),"",IF(Tb_Activiteiten[[#This Row],[Arbeidskosten]]=1,Tb_Activiteiten[[#Headers],[Arbeidskosten]],"")))</f>
        <v/>
      </c>
      <c r="AH1490" t="str">
        <f>IF(ISNUMBER(FIND("arbeid",Methode_Keuze)),"",IF(ISNUMBER(FIND("arbeid",Methode_Keuze)),"",IF(Tb_Activiteiten[[#This Row],[Arbeidskosten op basis van IKS]]=1,Tb_Activiteiten[[#Headers],[Arbeidskosten op basis van IKS]],"")))</f>
        <v/>
      </c>
      <c r="AI1490" t="str">
        <f>IF(ISNUMBER(FIND("overige",Methode_Keuze)),"",IF(Tb_Activiteiten[[#This Row],[Kosten derden exclusief btw]]=1,Tb_Activiteiten[[#Headers],[Kosten derden exclusief btw]],""))</f>
        <v/>
      </c>
      <c r="AJ1490" t="str">
        <f>IF(ISNUMBER(FIND("overige",Methode_Keuze)),"",IF(Tb_Activiteiten[[#This Row],[Niet verrekenbare btw]]=1,Tb_Activiteiten[[#Headers],[Niet verrekenbare btw]],""))</f>
        <v/>
      </c>
      <c r="AK1490" t="str">
        <f>IF(ISNUMBER(FIND("overige",Methode_Keuze)),"",IF(Tb_Activiteiten[[#This Row],[Grondkosten]]=1,Tb_Activiteiten[[#Headers],[Grondkosten]],""))</f>
        <v/>
      </c>
      <c r="AL1490" t="str">
        <f>IF(ISNUMBER(FIND("overige",Methode_Keuze)),"",IF(Tb_Activiteiten[[#This Row],[Bijdrage in natura (overige)]]=1,Tb_Activiteiten[[#Headers],[Bijdrage in natura (overige)]],""))</f>
        <v/>
      </c>
      <c r="AM1490" t="str">
        <f>IF(ISNUMBER(FIND("overige",Methode_Keuze)),"",IF(Tb_Activiteiten[[#This Row],[Bijdrage in natura (vrijwilligers)]]=1,Tb_Activiteiten[[#Headers],[Bijdrage in natura (vrijwilligers)]],""))</f>
        <v/>
      </c>
      <c r="AN1490" t="str">
        <f>IF(ISNUMBER(FIND("overige",Methode_Keuze)),"",IF(Tb_Activiteiten[[#This Row],[Afschrijvingskosten]]=1,Tb_Activiteiten[[#Headers],[Afschrijvingskosten]],""))</f>
        <v/>
      </c>
    </row>
    <row r="1491" spans="10:40" x14ac:dyDescent="0.25">
      <c r="L1491" s="71"/>
      <c r="N1491" t="str">
        <f>IFERROR(IF(VLOOKUP(Tb_Activiteiten[[#This Row],[Openstelling]],Tb_Openstelling[],2,0)=1,1,""),"")</f>
        <v/>
      </c>
      <c r="AA1491" t="str">
        <f>IF(ISNUMBER(FIND("arbeid",Methode_Keuze)),"",IF(ISNUMBER(FIND("arbeid",Methode_Keuze)),"",IF(Tb_Activiteiten[[#This Row],[Loonkosten]]=1,Tb_Activiteiten[[#Headers],[Loonkosten]],"")))</f>
        <v/>
      </c>
      <c r="AB1491" t="str">
        <f>IF(ISNUMBER(FIND("arbeid",Methode_Keuze)),"",IF(ISNUMBER(FIND("arbeid",Methode_Keuze)),"",IF(Tb_Activiteiten[[#This Row],[Eigen arbeid]]=1,Tb_Activiteiten[[#Headers],[Eigen arbeid]],"")))</f>
        <v/>
      </c>
      <c r="AC1491" t="str">
        <f>IF(ISNUMBER(FIND("arbeid",Methode_Keuze)),"",IF(ISNUMBER(FIND("arbeid",Methode_Keuze)),"",IF(Tb_Activiteiten[[#This Row],[Projectmedewerker]]=1,Tb_Activiteiten[[#Headers],[Projectmedewerker]],"")))</f>
        <v/>
      </c>
      <c r="AD1491" t="str">
        <f>IF(ISNUMBER(FIND("arbeid",Methode_Keuze)),"",IF(ISNUMBER(FIND("arbeid",Methode_Keuze)),"",IF(Tb_Activiteiten[[#This Row],[Landbouwer]]=1,Tb_Activiteiten[[#Headers],[Landbouwer]],"")))</f>
        <v/>
      </c>
      <c r="AE1491" t="str">
        <f>IF(ISNUMBER(FIND("arbeid",Methode_Keuze)),"",IF(ISNUMBER(FIND("arbeid",Methode_Keuze)),"",IF(Tb_Activiteiten[[#This Row],[Adviseur]]=1,Tb_Activiteiten[[#Headers],[Adviseur]],"")))</f>
        <v/>
      </c>
      <c r="AF1491" t="str">
        <f>IF(ISNUMBER(FIND("arbeid",Methode_Keuze)),"",IF(ISNUMBER(FIND("arbeid",Methode_Keuze)),"",IF(Tb_Activiteiten[[#This Row],[Projectleider/Expert]]=1,Tb_Activiteiten[[#Headers],[Projectleider/Expert]],"")))</f>
        <v/>
      </c>
      <c r="AG1491" t="str">
        <f>IF(ISNUMBER(FIND("arbeid",Methode_Keuze)),"",IF(ISNUMBER(FIND("arbeid",Methode_Keuze)),"",IF(Tb_Activiteiten[[#This Row],[Arbeidskosten]]=1,Tb_Activiteiten[[#Headers],[Arbeidskosten]],"")))</f>
        <v/>
      </c>
      <c r="AH1491" t="str">
        <f>IF(ISNUMBER(FIND("arbeid",Methode_Keuze)),"",IF(ISNUMBER(FIND("arbeid",Methode_Keuze)),"",IF(Tb_Activiteiten[[#This Row],[Arbeidskosten op basis van IKS]]=1,Tb_Activiteiten[[#Headers],[Arbeidskosten op basis van IKS]],"")))</f>
        <v/>
      </c>
      <c r="AI1491" t="str">
        <f>IF(ISNUMBER(FIND("overige",Methode_Keuze)),"",IF(Tb_Activiteiten[[#This Row],[Kosten derden exclusief btw]]=1,Tb_Activiteiten[[#Headers],[Kosten derden exclusief btw]],""))</f>
        <v/>
      </c>
      <c r="AJ1491" t="str">
        <f>IF(ISNUMBER(FIND("overige",Methode_Keuze)),"",IF(Tb_Activiteiten[[#This Row],[Niet verrekenbare btw]]=1,Tb_Activiteiten[[#Headers],[Niet verrekenbare btw]],""))</f>
        <v/>
      </c>
      <c r="AK1491" t="str">
        <f>IF(ISNUMBER(FIND("overige",Methode_Keuze)),"",IF(Tb_Activiteiten[[#This Row],[Grondkosten]]=1,Tb_Activiteiten[[#Headers],[Grondkosten]],""))</f>
        <v/>
      </c>
      <c r="AL1491" t="str">
        <f>IF(ISNUMBER(FIND("overige",Methode_Keuze)),"",IF(Tb_Activiteiten[[#This Row],[Bijdrage in natura (overige)]]=1,Tb_Activiteiten[[#Headers],[Bijdrage in natura (overige)]],""))</f>
        <v/>
      </c>
      <c r="AM1491" t="str">
        <f>IF(ISNUMBER(FIND("overige",Methode_Keuze)),"",IF(Tb_Activiteiten[[#This Row],[Bijdrage in natura (vrijwilligers)]]=1,Tb_Activiteiten[[#Headers],[Bijdrage in natura (vrijwilligers)]],""))</f>
        <v/>
      </c>
      <c r="AN1491" t="str">
        <f>IF(ISNUMBER(FIND("overige",Methode_Keuze)),"",IF(Tb_Activiteiten[[#This Row],[Afschrijvingskosten]]=1,Tb_Activiteiten[[#Headers],[Afschrijvingskosten]],""))</f>
        <v/>
      </c>
    </row>
    <row r="1492" spans="10:40" x14ac:dyDescent="0.25">
      <c r="L1492" s="71"/>
      <c r="N1492" t="str">
        <f>IFERROR(IF(VLOOKUP(Tb_Activiteiten[[#This Row],[Openstelling]],Tb_Openstelling[],2,0)=1,1,""),"")</f>
        <v/>
      </c>
      <c r="AA1492" t="str">
        <f>IF(ISNUMBER(FIND("arbeid",Methode_Keuze)),"",IF(ISNUMBER(FIND("arbeid",Methode_Keuze)),"",IF(Tb_Activiteiten[[#This Row],[Loonkosten]]=1,Tb_Activiteiten[[#Headers],[Loonkosten]],"")))</f>
        <v/>
      </c>
      <c r="AB1492" t="str">
        <f>IF(ISNUMBER(FIND("arbeid",Methode_Keuze)),"",IF(ISNUMBER(FIND("arbeid",Methode_Keuze)),"",IF(Tb_Activiteiten[[#This Row],[Eigen arbeid]]=1,Tb_Activiteiten[[#Headers],[Eigen arbeid]],"")))</f>
        <v/>
      </c>
      <c r="AC1492" t="str">
        <f>IF(ISNUMBER(FIND("arbeid",Methode_Keuze)),"",IF(ISNUMBER(FIND("arbeid",Methode_Keuze)),"",IF(Tb_Activiteiten[[#This Row],[Projectmedewerker]]=1,Tb_Activiteiten[[#Headers],[Projectmedewerker]],"")))</f>
        <v/>
      </c>
      <c r="AD1492" t="str">
        <f>IF(ISNUMBER(FIND("arbeid",Methode_Keuze)),"",IF(ISNUMBER(FIND("arbeid",Methode_Keuze)),"",IF(Tb_Activiteiten[[#This Row],[Landbouwer]]=1,Tb_Activiteiten[[#Headers],[Landbouwer]],"")))</f>
        <v/>
      </c>
      <c r="AE1492" t="str">
        <f>IF(ISNUMBER(FIND("arbeid",Methode_Keuze)),"",IF(ISNUMBER(FIND("arbeid",Methode_Keuze)),"",IF(Tb_Activiteiten[[#This Row],[Adviseur]]=1,Tb_Activiteiten[[#Headers],[Adviseur]],"")))</f>
        <v/>
      </c>
      <c r="AF1492" t="str">
        <f>IF(ISNUMBER(FIND("arbeid",Methode_Keuze)),"",IF(ISNUMBER(FIND("arbeid",Methode_Keuze)),"",IF(Tb_Activiteiten[[#This Row],[Projectleider/Expert]]=1,Tb_Activiteiten[[#Headers],[Projectleider/Expert]],"")))</f>
        <v/>
      </c>
      <c r="AG1492" t="str">
        <f>IF(ISNUMBER(FIND("arbeid",Methode_Keuze)),"",IF(ISNUMBER(FIND("arbeid",Methode_Keuze)),"",IF(Tb_Activiteiten[[#This Row],[Arbeidskosten]]=1,Tb_Activiteiten[[#Headers],[Arbeidskosten]],"")))</f>
        <v/>
      </c>
      <c r="AH1492" t="str">
        <f>IF(ISNUMBER(FIND("arbeid",Methode_Keuze)),"",IF(ISNUMBER(FIND("arbeid",Methode_Keuze)),"",IF(Tb_Activiteiten[[#This Row],[Arbeidskosten op basis van IKS]]=1,Tb_Activiteiten[[#Headers],[Arbeidskosten op basis van IKS]],"")))</f>
        <v/>
      </c>
      <c r="AI1492" t="str">
        <f>IF(ISNUMBER(FIND("overige",Methode_Keuze)),"",IF(Tb_Activiteiten[[#This Row],[Kosten derden exclusief btw]]=1,Tb_Activiteiten[[#Headers],[Kosten derden exclusief btw]],""))</f>
        <v/>
      </c>
      <c r="AJ1492" t="str">
        <f>IF(ISNUMBER(FIND("overige",Methode_Keuze)),"",IF(Tb_Activiteiten[[#This Row],[Niet verrekenbare btw]]=1,Tb_Activiteiten[[#Headers],[Niet verrekenbare btw]],""))</f>
        <v/>
      </c>
      <c r="AK1492" t="str">
        <f>IF(ISNUMBER(FIND("overige",Methode_Keuze)),"",IF(Tb_Activiteiten[[#This Row],[Grondkosten]]=1,Tb_Activiteiten[[#Headers],[Grondkosten]],""))</f>
        <v/>
      </c>
      <c r="AL1492" t="str">
        <f>IF(ISNUMBER(FIND("overige",Methode_Keuze)),"",IF(Tb_Activiteiten[[#This Row],[Bijdrage in natura (overige)]]=1,Tb_Activiteiten[[#Headers],[Bijdrage in natura (overige)]],""))</f>
        <v/>
      </c>
      <c r="AM1492" t="str">
        <f>IF(ISNUMBER(FIND("overige",Methode_Keuze)),"",IF(Tb_Activiteiten[[#This Row],[Bijdrage in natura (vrijwilligers)]]=1,Tb_Activiteiten[[#Headers],[Bijdrage in natura (vrijwilligers)]],""))</f>
        <v/>
      </c>
      <c r="AN1492" t="str">
        <f>IF(ISNUMBER(FIND("overige",Methode_Keuze)),"",IF(Tb_Activiteiten[[#This Row],[Afschrijvingskosten]]=1,Tb_Activiteiten[[#Headers],[Afschrijvingskosten]],""))</f>
        <v/>
      </c>
    </row>
    <row r="1493" spans="10:40" x14ac:dyDescent="0.25">
      <c r="L1493" s="71"/>
      <c r="N1493" t="str">
        <f>IFERROR(IF(VLOOKUP(Tb_Activiteiten[[#This Row],[Openstelling]],Tb_Openstelling[],2,0)=1,1,""),"")</f>
        <v/>
      </c>
      <c r="AA1493" t="str">
        <f>IF(ISNUMBER(FIND("arbeid",Methode_Keuze)),"",IF(ISNUMBER(FIND("arbeid",Methode_Keuze)),"",IF(Tb_Activiteiten[[#This Row],[Loonkosten]]=1,Tb_Activiteiten[[#Headers],[Loonkosten]],"")))</f>
        <v/>
      </c>
      <c r="AB1493" t="str">
        <f>IF(ISNUMBER(FIND("arbeid",Methode_Keuze)),"",IF(ISNUMBER(FIND("arbeid",Methode_Keuze)),"",IF(Tb_Activiteiten[[#This Row],[Eigen arbeid]]=1,Tb_Activiteiten[[#Headers],[Eigen arbeid]],"")))</f>
        <v/>
      </c>
      <c r="AC1493" t="str">
        <f>IF(ISNUMBER(FIND("arbeid",Methode_Keuze)),"",IF(ISNUMBER(FIND("arbeid",Methode_Keuze)),"",IF(Tb_Activiteiten[[#This Row],[Projectmedewerker]]=1,Tb_Activiteiten[[#Headers],[Projectmedewerker]],"")))</f>
        <v/>
      </c>
      <c r="AD1493" t="str">
        <f>IF(ISNUMBER(FIND("arbeid",Methode_Keuze)),"",IF(ISNUMBER(FIND("arbeid",Methode_Keuze)),"",IF(Tb_Activiteiten[[#This Row],[Landbouwer]]=1,Tb_Activiteiten[[#Headers],[Landbouwer]],"")))</f>
        <v/>
      </c>
      <c r="AE1493" t="str">
        <f>IF(ISNUMBER(FIND("arbeid",Methode_Keuze)),"",IF(ISNUMBER(FIND("arbeid",Methode_Keuze)),"",IF(Tb_Activiteiten[[#This Row],[Adviseur]]=1,Tb_Activiteiten[[#Headers],[Adviseur]],"")))</f>
        <v/>
      </c>
      <c r="AF1493" t="str">
        <f>IF(ISNUMBER(FIND("arbeid",Methode_Keuze)),"",IF(ISNUMBER(FIND("arbeid",Methode_Keuze)),"",IF(Tb_Activiteiten[[#This Row],[Projectleider/Expert]]=1,Tb_Activiteiten[[#Headers],[Projectleider/Expert]],"")))</f>
        <v/>
      </c>
      <c r="AG1493" t="str">
        <f>IF(ISNUMBER(FIND("arbeid",Methode_Keuze)),"",IF(ISNUMBER(FIND("arbeid",Methode_Keuze)),"",IF(Tb_Activiteiten[[#This Row],[Arbeidskosten]]=1,Tb_Activiteiten[[#Headers],[Arbeidskosten]],"")))</f>
        <v/>
      </c>
      <c r="AH1493" t="str">
        <f>IF(ISNUMBER(FIND("arbeid",Methode_Keuze)),"",IF(ISNUMBER(FIND("arbeid",Methode_Keuze)),"",IF(Tb_Activiteiten[[#This Row],[Arbeidskosten op basis van IKS]]=1,Tb_Activiteiten[[#Headers],[Arbeidskosten op basis van IKS]],"")))</f>
        <v/>
      </c>
      <c r="AI1493" t="str">
        <f>IF(ISNUMBER(FIND("overige",Methode_Keuze)),"",IF(Tb_Activiteiten[[#This Row],[Kosten derden exclusief btw]]=1,Tb_Activiteiten[[#Headers],[Kosten derden exclusief btw]],""))</f>
        <v/>
      </c>
      <c r="AJ1493" t="str">
        <f>IF(ISNUMBER(FIND("overige",Methode_Keuze)),"",IF(Tb_Activiteiten[[#This Row],[Niet verrekenbare btw]]=1,Tb_Activiteiten[[#Headers],[Niet verrekenbare btw]],""))</f>
        <v/>
      </c>
      <c r="AK1493" t="str">
        <f>IF(ISNUMBER(FIND("overige",Methode_Keuze)),"",IF(Tb_Activiteiten[[#This Row],[Grondkosten]]=1,Tb_Activiteiten[[#Headers],[Grondkosten]],""))</f>
        <v/>
      </c>
      <c r="AL1493" t="str">
        <f>IF(ISNUMBER(FIND("overige",Methode_Keuze)),"",IF(Tb_Activiteiten[[#This Row],[Bijdrage in natura (overige)]]=1,Tb_Activiteiten[[#Headers],[Bijdrage in natura (overige)]],""))</f>
        <v/>
      </c>
      <c r="AM1493" t="str">
        <f>IF(ISNUMBER(FIND("overige",Methode_Keuze)),"",IF(Tb_Activiteiten[[#This Row],[Bijdrage in natura (vrijwilligers)]]=1,Tb_Activiteiten[[#Headers],[Bijdrage in natura (vrijwilligers)]],""))</f>
        <v/>
      </c>
      <c r="AN1493" t="str">
        <f>IF(ISNUMBER(FIND("overige",Methode_Keuze)),"",IF(Tb_Activiteiten[[#This Row],[Afschrijvingskosten]]=1,Tb_Activiteiten[[#Headers],[Afschrijvingskosten]],""))</f>
        <v/>
      </c>
    </row>
    <row r="1494" spans="10:40" x14ac:dyDescent="0.25">
      <c r="L1494" s="71"/>
      <c r="N1494" t="str">
        <f>IFERROR(IF(VLOOKUP(Tb_Activiteiten[[#This Row],[Openstelling]],Tb_Openstelling[],2,0)=1,1,""),"")</f>
        <v/>
      </c>
      <c r="AA1494" t="str">
        <f>IF(ISNUMBER(FIND("arbeid",Methode_Keuze)),"",IF(ISNUMBER(FIND("arbeid",Methode_Keuze)),"",IF(Tb_Activiteiten[[#This Row],[Loonkosten]]=1,Tb_Activiteiten[[#Headers],[Loonkosten]],"")))</f>
        <v/>
      </c>
      <c r="AB1494" t="str">
        <f>IF(ISNUMBER(FIND("arbeid",Methode_Keuze)),"",IF(ISNUMBER(FIND("arbeid",Methode_Keuze)),"",IF(Tb_Activiteiten[[#This Row],[Eigen arbeid]]=1,Tb_Activiteiten[[#Headers],[Eigen arbeid]],"")))</f>
        <v/>
      </c>
      <c r="AC1494" t="str">
        <f>IF(ISNUMBER(FIND("arbeid",Methode_Keuze)),"",IF(ISNUMBER(FIND("arbeid",Methode_Keuze)),"",IF(Tb_Activiteiten[[#This Row],[Projectmedewerker]]=1,Tb_Activiteiten[[#Headers],[Projectmedewerker]],"")))</f>
        <v/>
      </c>
      <c r="AD1494" t="str">
        <f>IF(ISNUMBER(FIND("arbeid",Methode_Keuze)),"",IF(ISNUMBER(FIND("arbeid",Methode_Keuze)),"",IF(Tb_Activiteiten[[#This Row],[Landbouwer]]=1,Tb_Activiteiten[[#Headers],[Landbouwer]],"")))</f>
        <v/>
      </c>
      <c r="AE1494" t="str">
        <f>IF(ISNUMBER(FIND("arbeid",Methode_Keuze)),"",IF(ISNUMBER(FIND("arbeid",Methode_Keuze)),"",IF(Tb_Activiteiten[[#This Row],[Adviseur]]=1,Tb_Activiteiten[[#Headers],[Adviseur]],"")))</f>
        <v/>
      </c>
      <c r="AF1494" t="str">
        <f>IF(ISNUMBER(FIND("arbeid",Methode_Keuze)),"",IF(ISNUMBER(FIND("arbeid",Methode_Keuze)),"",IF(Tb_Activiteiten[[#This Row],[Projectleider/Expert]]=1,Tb_Activiteiten[[#Headers],[Projectleider/Expert]],"")))</f>
        <v/>
      </c>
      <c r="AG1494" t="str">
        <f>IF(ISNUMBER(FIND("arbeid",Methode_Keuze)),"",IF(ISNUMBER(FIND("arbeid",Methode_Keuze)),"",IF(Tb_Activiteiten[[#This Row],[Arbeidskosten]]=1,Tb_Activiteiten[[#Headers],[Arbeidskosten]],"")))</f>
        <v/>
      </c>
      <c r="AH1494" t="str">
        <f>IF(ISNUMBER(FIND("arbeid",Methode_Keuze)),"",IF(ISNUMBER(FIND("arbeid",Methode_Keuze)),"",IF(Tb_Activiteiten[[#This Row],[Arbeidskosten op basis van IKS]]=1,Tb_Activiteiten[[#Headers],[Arbeidskosten op basis van IKS]],"")))</f>
        <v/>
      </c>
      <c r="AI1494" t="str">
        <f>IF(ISNUMBER(FIND("overige",Methode_Keuze)),"",IF(Tb_Activiteiten[[#This Row],[Kosten derden exclusief btw]]=1,Tb_Activiteiten[[#Headers],[Kosten derden exclusief btw]],""))</f>
        <v/>
      </c>
      <c r="AJ1494" t="str">
        <f>IF(ISNUMBER(FIND("overige",Methode_Keuze)),"",IF(Tb_Activiteiten[[#This Row],[Niet verrekenbare btw]]=1,Tb_Activiteiten[[#Headers],[Niet verrekenbare btw]],""))</f>
        <v/>
      </c>
      <c r="AK1494" t="str">
        <f>IF(ISNUMBER(FIND("overige",Methode_Keuze)),"",IF(Tb_Activiteiten[[#This Row],[Grondkosten]]=1,Tb_Activiteiten[[#Headers],[Grondkosten]],""))</f>
        <v/>
      </c>
      <c r="AL1494" t="str">
        <f>IF(ISNUMBER(FIND("overige",Methode_Keuze)),"",IF(Tb_Activiteiten[[#This Row],[Bijdrage in natura (overige)]]=1,Tb_Activiteiten[[#Headers],[Bijdrage in natura (overige)]],""))</f>
        <v/>
      </c>
      <c r="AM1494" t="str">
        <f>IF(ISNUMBER(FIND("overige",Methode_Keuze)),"",IF(Tb_Activiteiten[[#This Row],[Bijdrage in natura (vrijwilligers)]]=1,Tb_Activiteiten[[#Headers],[Bijdrage in natura (vrijwilligers)]],""))</f>
        <v/>
      </c>
      <c r="AN1494" t="str">
        <f>IF(ISNUMBER(FIND("overige",Methode_Keuze)),"",IF(Tb_Activiteiten[[#This Row],[Afschrijvingskosten]]=1,Tb_Activiteiten[[#Headers],[Afschrijvingskosten]],""))</f>
        <v/>
      </c>
    </row>
    <row r="1495" spans="10:40" x14ac:dyDescent="0.25">
      <c r="L1495" s="71"/>
      <c r="N1495" t="str">
        <f>IFERROR(IF(VLOOKUP(Tb_Activiteiten[[#This Row],[Openstelling]],Tb_Openstelling[],2,0)=1,1,""),"")</f>
        <v/>
      </c>
      <c r="AA1495" t="str">
        <f>IF(ISNUMBER(FIND("arbeid",Methode_Keuze)),"",IF(ISNUMBER(FIND("arbeid",Methode_Keuze)),"",IF(Tb_Activiteiten[[#This Row],[Loonkosten]]=1,Tb_Activiteiten[[#Headers],[Loonkosten]],"")))</f>
        <v/>
      </c>
      <c r="AB1495" t="str">
        <f>IF(ISNUMBER(FIND("arbeid",Methode_Keuze)),"",IF(ISNUMBER(FIND("arbeid",Methode_Keuze)),"",IF(Tb_Activiteiten[[#This Row],[Eigen arbeid]]=1,Tb_Activiteiten[[#Headers],[Eigen arbeid]],"")))</f>
        <v/>
      </c>
      <c r="AC1495" t="str">
        <f>IF(ISNUMBER(FIND("arbeid",Methode_Keuze)),"",IF(ISNUMBER(FIND("arbeid",Methode_Keuze)),"",IF(Tb_Activiteiten[[#This Row],[Projectmedewerker]]=1,Tb_Activiteiten[[#Headers],[Projectmedewerker]],"")))</f>
        <v/>
      </c>
      <c r="AD1495" t="str">
        <f>IF(ISNUMBER(FIND("arbeid",Methode_Keuze)),"",IF(ISNUMBER(FIND("arbeid",Methode_Keuze)),"",IF(Tb_Activiteiten[[#This Row],[Landbouwer]]=1,Tb_Activiteiten[[#Headers],[Landbouwer]],"")))</f>
        <v/>
      </c>
      <c r="AE1495" t="str">
        <f>IF(ISNUMBER(FIND("arbeid",Methode_Keuze)),"",IF(ISNUMBER(FIND("arbeid",Methode_Keuze)),"",IF(Tb_Activiteiten[[#This Row],[Adviseur]]=1,Tb_Activiteiten[[#Headers],[Adviseur]],"")))</f>
        <v/>
      </c>
      <c r="AF1495" t="str">
        <f>IF(ISNUMBER(FIND("arbeid",Methode_Keuze)),"",IF(ISNUMBER(FIND("arbeid",Methode_Keuze)),"",IF(Tb_Activiteiten[[#This Row],[Projectleider/Expert]]=1,Tb_Activiteiten[[#Headers],[Projectleider/Expert]],"")))</f>
        <v/>
      </c>
      <c r="AG1495" t="str">
        <f>IF(ISNUMBER(FIND("arbeid",Methode_Keuze)),"",IF(ISNUMBER(FIND("arbeid",Methode_Keuze)),"",IF(Tb_Activiteiten[[#This Row],[Arbeidskosten]]=1,Tb_Activiteiten[[#Headers],[Arbeidskosten]],"")))</f>
        <v/>
      </c>
      <c r="AH1495" t="str">
        <f>IF(ISNUMBER(FIND("arbeid",Methode_Keuze)),"",IF(ISNUMBER(FIND("arbeid",Methode_Keuze)),"",IF(Tb_Activiteiten[[#This Row],[Arbeidskosten op basis van IKS]]=1,Tb_Activiteiten[[#Headers],[Arbeidskosten op basis van IKS]],"")))</f>
        <v/>
      </c>
      <c r="AI1495" t="str">
        <f>IF(ISNUMBER(FIND("overige",Methode_Keuze)),"",IF(Tb_Activiteiten[[#This Row],[Kosten derden exclusief btw]]=1,Tb_Activiteiten[[#Headers],[Kosten derden exclusief btw]],""))</f>
        <v/>
      </c>
      <c r="AJ1495" t="str">
        <f>IF(ISNUMBER(FIND("overige",Methode_Keuze)),"",IF(Tb_Activiteiten[[#This Row],[Niet verrekenbare btw]]=1,Tb_Activiteiten[[#Headers],[Niet verrekenbare btw]],""))</f>
        <v/>
      </c>
      <c r="AK1495" t="str">
        <f>IF(ISNUMBER(FIND("overige",Methode_Keuze)),"",IF(Tb_Activiteiten[[#This Row],[Grondkosten]]=1,Tb_Activiteiten[[#Headers],[Grondkosten]],""))</f>
        <v/>
      </c>
      <c r="AL1495" t="str">
        <f>IF(ISNUMBER(FIND("overige",Methode_Keuze)),"",IF(Tb_Activiteiten[[#This Row],[Bijdrage in natura (overige)]]=1,Tb_Activiteiten[[#Headers],[Bijdrage in natura (overige)]],""))</f>
        <v/>
      </c>
      <c r="AM1495" t="str">
        <f>IF(ISNUMBER(FIND("overige",Methode_Keuze)),"",IF(Tb_Activiteiten[[#This Row],[Bijdrage in natura (vrijwilligers)]]=1,Tb_Activiteiten[[#Headers],[Bijdrage in natura (vrijwilligers)]],""))</f>
        <v/>
      </c>
      <c r="AN1495" t="str">
        <f>IF(ISNUMBER(FIND("overige",Methode_Keuze)),"",IF(Tb_Activiteiten[[#This Row],[Afschrijvingskosten]]=1,Tb_Activiteiten[[#Headers],[Afschrijvingskosten]],""))</f>
        <v/>
      </c>
    </row>
    <row r="1496" spans="10:40" x14ac:dyDescent="0.25">
      <c r="L1496" s="71"/>
      <c r="N1496" t="str">
        <f>IFERROR(IF(VLOOKUP(Tb_Activiteiten[[#This Row],[Openstelling]],Tb_Openstelling[],2,0)=1,1,""),"")</f>
        <v/>
      </c>
      <c r="AA1496" t="str">
        <f>IF(ISNUMBER(FIND("arbeid",Methode_Keuze)),"",IF(ISNUMBER(FIND("arbeid",Methode_Keuze)),"",IF(Tb_Activiteiten[[#This Row],[Loonkosten]]=1,Tb_Activiteiten[[#Headers],[Loonkosten]],"")))</f>
        <v/>
      </c>
      <c r="AB1496" t="str">
        <f>IF(ISNUMBER(FIND("arbeid",Methode_Keuze)),"",IF(ISNUMBER(FIND("arbeid",Methode_Keuze)),"",IF(Tb_Activiteiten[[#This Row],[Eigen arbeid]]=1,Tb_Activiteiten[[#Headers],[Eigen arbeid]],"")))</f>
        <v/>
      </c>
      <c r="AC1496" t="str">
        <f>IF(ISNUMBER(FIND("arbeid",Methode_Keuze)),"",IF(ISNUMBER(FIND("arbeid",Methode_Keuze)),"",IF(Tb_Activiteiten[[#This Row],[Projectmedewerker]]=1,Tb_Activiteiten[[#Headers],[Projectmedewerker]],"")))</f>
        <v/>
      </c>
      <c r="AD1496" t="str">
        <f>IF(ISNUMBER(FIND("arbeid",Methode_Keuze)),"",IF(ISNUMBER(FIND("arbeid",Methode_Keuze)),"",IF(Tb_Activiteiten[[#This Row],[Landbouwer]]=1,Tb_Activiteiten[[#Headers],[Landbouwer]],"")))</f>
        <v/>
      </c>
      <c r="AE1496" t="str">
        <f>IF(ISNUMBER(FIND("arbeid",Methode_Keuze)),"",IF(ISNUMBER(FIND("arbeid",Methode_Keuze)),"",IF(Tb_Activiteiten[[#This Row],[Adviseur]]=1,Tb_Activiteiten[[#Headers],[Adviseur]],"")))</f>
        <v/>
      </c>
      <c r="AF1496" t="str">
        <f>IF(ISNUMBER(FIND("arbeid",Methode_Keuze)),"",IF(ISNUMBER(FIND("arbeid",Methode_Keuze)),"",IF(Tb_Activiteiten[[#This Row],[Projectleider/Expert]]=1,Tb_Activiteiten[[#Headers],[Projectleider/Expert]],"")))</f>
        <v/>
      </c>
      <c r="AG1496" t="str">
        <f>IF(ISNUMBER(FIND("arbeid",Methode_Keuze)),"",IF(ISNUMBER(FIND("arbeid",Methode_Keuze)),"",IF(Tb_Activiteiten[[#This Row],[Arbeidskosten]]=1,Tb_Activiteiten[[#Headers],[Arbeidskosten]],"")))</f>
        <v/>
      </c>
      <c r="AH1496" t="str">
        <f>IF(ISNUMBER(FIND("arbeid",Methode_Keuze)),"",IF(ISNUMBER(FIND("arbeid",Methode_Keuze)),"",IF(Tb_Activiteiten[[#This Row],[Arbeidskosten op basis van IKS]]=1,Tb_Activiteiten[[#Headers],[Arbeidskosten op basis van IKS]],"")))</f>
        <v/>
      </c>
      <c r="AI1496" t="str">
        <f>IF(ISNUMBER(FIND("overige",Methode_Keuze)),"",IF(Tb_Activiteiten[[#This Row],[Kosten derden exclusief btw]]=1,Tb_Activiteiten[[#Headers],[Kosten derden exclusief btw]],""))</f>
        <v/>
      </c>
      <c r="AJ1496" t="str">
        <f>IF(ISNUMBER(FIND("overige",Methode_Keuze)),"",IF(Tb_Activiteiten[[#This Row],[Niet verrekenbare btw]]=1,Tb_Activiteiten[[#Headers],[Niet verrekenbare btw]],""))</f>
        <v/>
      </c>
      <c r="AK1496" t="str">
        <f>IF(ISNUMBER(FIND("overige",Methode_Keuze)),"",IF(Tb_Activiteiten[[#This Row],[Grondkosten]]=1,Tb_Activiteiten[[#Headers],[Grondkosten]],""))</f>
        <v/>
      </c>
      <c r="AL1496" t="str">
        <f>IF(ISNUMBER(FIND("overige",Methode_Keuze)),"",IF(Tb_Activiteiten[[#This Row],[Bijdrage in natura (overige)]]=1,Tb_Activiteiten[[#Headers],[Bijdrage in natura (overige)]],""))</f>
        <v/>
      </c>
      <c r="AM1496" t="str">
        <f>IF(ISNUMBER(FIND("overige",Methode_Keuze)),"",IF(Tb_Activiteiten[[#This Row],[Bijdrage in natura (vrijwilligers)]]=1,Tb_Activiteiten[[#Headers],[Bijdrage in natura (vrijwilligers)]],""))</f>
        <v/>
      </c>
      <c r="AN1496" t="str">
        <f>IF(ISNUMBER(FIND("overige",Methode_Keuze)),"",IF(Tb_Activiteiten[[#This Row],[Afschrijvingskosten]]=1,Tb_Activiteiten[[#Headers],[Afschrijvingskosten]],""))</f>
        <v/>
      </c>
    </row>
    <row r="1497" spans="10:40" x14ac:dyDescent="0.25">
      <c r="L1497" s="71"/>
      <c r="N1497" t="str">
        <f>IFERROR(IF(VLOOKUP(Tb_Activiteiten[[#This Row],[Openstelling]],Tb_Openstelling[],2,0)=1,1,""),"")</f>
        <v/>
      </c>
      <c r="AA1497" t="str">
        <f>IF(ISNUMBER(FIND("arbeid",Methode_Keuze)),"",IF(ISNUMBER(FIND("arbeid",Methode_Keuze)),"",IF(Tb_Activiteiten[[#This Row],[Loonkosten]]=1,Tb_Activiteiten[[#Headers],[Loonkosten]],"")))</f>
        <v/>
      </c>
      <c r="AB1497" t="str">
        <f>IF(ISNUMBER(FIND("arbeid",Methode_Keuze)),"",IF(ISNUMBER(FIND("arbeid",Methode_Keuze)),"",IF(Tb_Activiteiten[[#This Row],[Eigen arbeid]]=1,Tb_Activiteiten[[#Headers],[Eigen arbeid]],"")))</f>
        <v/>
      </c>
      <c r="AC1497" t="str">
        <f>IF(ISNUMBER(FIND("arbeid",Methode_Keuze)),"",IF(ISNUMBER(FIND("arbeid",Methode_Keuze)),"",IF(Tb_Activiteiten[[#This Row],[Projectmedewerker]]=1,Tb_Activiteiten[[#Headers],[Projectmedewerker]],"")))</f>
        <v/>
      </c>
      <c r="AD1497" t="str">
        <f>IF(ISNUMBER(FIND("arbeid",Methode_Keuze)),"",IF(ISNUMBER(FIND("arbeid",Methode_Keuze)),"",IF(Tb_Activiteiten[[#This Row],[Landbouwer]]=1,Tb_Activiteiten[[#Headers],[Landbouwer]],"")))</f>
        <v/>
      </c>
      <c r="AE1497" t="str">
        <f>IF(ISNUMBER(FIND("arbeid",Methode_Keuze)),"",IF(ISNUMBER(FIND("arbeid",Methode_Keuze)),"",IF(Tb_Activiteiten[[#This Row],[Adviseur]]=1,Tb_Activiteiten[[#Headers],[Adviseur]],"")))</f>
        <v/>
      </c>
      <c r="AF1497" t="str">
        <f>IF(ISNUMBER(FIND("arbeid",Methode_Keuze)),"",IF(ISNUMBER(FIND("arbeid",Methode_Keuze)),"",IF(Tb_Activiteiten[[#This Row],[Projectleider/Expert]]=1,Tb_Activiteiten[[#Headers],[Projectleider/Expert]],"")))</f>
        <v/>
      </c>
      <c r="AG1497" t="str">
        <f>IF(ISNUMBER(FIND("arbeid",Methode_Keuze)),"",IF(ISNUMBER(FIND("arbeid",Methode_Keuze)),"",IF(Tb_Activiteiten[[#This Row],[Arbeidskosten]]=1,Tb_Activiteiten[[#Headers],[Arbeidskosten]],"")))</f>
        <v/>
      </c>
      <c r="AH1497" t="str">
        <f>IF(ISNUMBER(FIND("arbeid",Methode_Keuze)),"",IF(ISNUMBER(FIND("arbeid",Methode_Keuze)),"",IF(Tb_Activiteiten[[#This Row],[Arbeidskosten op basis van IKS]]=1,Tb_Activiteiten[[#Headers],[Arbeidskosten op basis van IKS]],"")))</f>
        <v/>
      </c>
      <c r="AI1497" t="str">
        <f>IF(ISNUMBER(FIND("overige",Methode_Keuze)),"",IF(Tb_Activiteiten[[#This Row],[Kosten derden exclusief btw]]=1,Tb_Activiteiten[[#Headers],[Kosten derden exclusief btw]],""))</f>
        <v/>
      </c>
      <c r="AJ1497" t="str">
        <f>IF(ISNUMBER(FIND("overige",Methode_Keuze)),"",IF(Tb_Activiteiten[[#This Row],[Niet verrekenbare btw]]=1,Tb_Activiteiten[[#Headers],[Niet verrekenbare btw]],""))</f>
        <v/>
      </c>
      <c r="AK1497" t="str">
        <f>IF(ISNUMBER(FIND("overige",Methode_Keuze)),"",IF(Tb_Activiteiten[[#This Row],[Grondkosten]]=1,Tb_Activiteiten[[#Headers],[Grondkosten]],""))</f>
        <v/>
      </c>
      <c r="AL1497" t="str">
        <f>IF(ISNUMBER(FIND("overige",Methode_Keuze)),"",IF(Tb_Activiteiten[[#This Row],[Bijdrage in natura (overige)]]=1,Tb_Activiteiten[[#Headers],[Bijdrage in natura (overige)]],""))</f>
        <v/>
      </c>
      <c r="AM1497" t="str">
        <f>IF(ISNUMBER(FIND("overige",Methode_Keuze)),"",IF(Tb_Activiteiten[[#This Row],[Bijdrage in natura (vrijwilligers)]]=1,Tb_Activiteiten[[#Headers],[Bijdrage in natura (vrijwilligers)]],""))</f>
        <v/>
      </c>
      <c r="AN1497" t="str">
        <f>IF(ISNUMBER(FIND("overige",Methode_Keuze)),"",IF(Tb_Activiteiten[[#This Row],[Afschrijvingskosten]]=1,Tb_Activiteiten[[#Headers],[Afschrijvingskosten]],""))</f>
        <v/>
      </c>
    </row>
    <row r="1498" spans="10:40" x14ac:dyDescent="0.25">
      <c r="L1498" s="71"/>
      <c r="N1498" t="str">
        <f>IFERROR(IF(VLOOKUP(Tb_Activiteiten[[#This Row],[Openstelling]],Tb_Openstelling[],2,0)=1,1,""),"")</f>
        <v/>
      </c>
      <c r="AA1498" t="str">
        <f>IF(ISNUMBER(FIND("arbeid",Methode_Keuze)),"",IF(ISNUMBER(FIND("arbeid",Methode_Keuze)),"",IF(Tb_Activiteiten[[#This Row],[Loonkosten]]=1,Tb_Activiteiten[[#Headers],[Loonkosten]],"")))</f>
        <v/>
      </c>
      <c r="AB1498" t="str">
        <f>IF(ISNUMBER(FIND("arbeid",Methode_Keuze)),"",IF(ISNUMBER(FIND("arbeid",Methode_Keuze)),"",IF(Tb_Activiteiten[[#This Row],[Eigen arbeid]]=1,Tb_Activiteiten[[#Headers],[Eigen arbeid]],"")))</f>
        <v/>
      </c>
      <c r="AC1498" t="str">
        <f>IF(ISNUMBER(FIND("arbeid",Methode_Keuze)),"",IF(ISNUMBER(FIND("arbeid",Methode_Keuze)),"",IF(Tb_Activiteiten[[#This Row],[Projectmedewerker]]=1,Tb_Activiteiten[[#Headers],[Projectmedewerker]],"")))</f>
        <v/>
      </c>
      <c r="AD1498" t="str">
        <f>IF(ISNUMBER(FIND("arbeid",Methode_Keuze)),"",IF(ISNUMBER(FIND("arbeid",Methode_Keuze)),"",IF(Tb_Activiteiten[[#This Row],[Landbouwer]]=1,Tb_Activiteiten[[#Headers],[Landbouwer]],"")))</f>
        <v/>
      </c>
      <c r="AE1498" t="str">
        <f>IF(ISNUMBER(FIND("arbeid",Methode_Keuze)),"",IF(ISNUMBER(FIND("arbeid",Methode_Keuze)),"",IF(Tb_Activiteiten[[#This Row],[Adviseur]]=1,Tb_Activiteiten[[#Headers],[Adviseur]],"")))</f>
        <v/>
      </c>
      <c r="AF1498" t="str">
        <f>IF(ISNUMBER(FIND("arbeid",Methode_Keuze)),"",IF(ISNUMBER(FIND("arbeid",Methode_Keuze)),"",IF(Tb_Activiteiten[[#This Row],[Projectleider/Expert]]=1,Tb_Activiteiten[[#Headers],[Projectleider/Expert]],"")))</f>
        <v/>
      </c>
      <c r="AG1498" t="str">
        <f>IF(ISNUMBER(FIND("arbeid",Methode_Keuze)),"",IF(ISNUMBER(FIND("arbeid",Methode_Keuze)),"",IF(Tb_Activiteiten[[#This Row],[Arbeidskosten]]=1,Tb_Activiteiten[[#Headers],[Arbeidskosten]],"")))</f>
        <v/>
      </c>
      <c r="AH1498" t="str">
        <f>IF(ISNUMBER(FIND("arbeid",Methode_Keuze)),"",IF(ISNUMBER(FIND("arbeid",Methode_Keuze)),"",IF(Tb_Activiteiten[[#This Row],[Arbeidskosten op basis van IKS]]=1,Tb_Activiteiten[[#Headers],[Arbeidskosten op basis van IKS]],"")))</f>
        <v/>
      </c>
      <c r="AI1498" t="str">
        <f>IF(ISNUMBER(FIND("overige",Methode_Keuze)),"",IF(Tb_Activiteiten[[#This Row],[Kosten derden exclusief btw]]=1,Tb_Activiteiten[[#Headers],[Kosten derden exclusief btw]],""))</f>
        <v/>
      </c>
      <c r="AJ1498" t="str">
        <f>IF(ISNUMBER(FIND("overige",Methode_Keuze)),"",IF(Tb_Activiteiten[[#This Row],[Niet verrekenbare btw]]=1,Tb_Activiteiten[[#Headers],[Niet verrekenbare btw]],""))</f>
        <v/>
      </c>
      <c r="AK1498" t="str">
        <f>IF(ISNUMBER(FIND("overige",Methode_Keuze)),"",IF(Tb_Activiteiten[[#This Row],[Grondkosten]]=1,Tb_Activiteiten[[#Headers],[Grondkosten]],""))</f>
        <v/>
      </c>
      <c r="AL1498" t="str">
        <f>IF(ISNUMBER(FIND("overige",Methode_Keuze)),"",IF(Tb_Activiteiten[[#This Row],[Bijdrage in natura (overige)]]=1,Tb_Activiteiten[[#Headers],[Bijdrage in natura (overige)]],""))</f>
        <v/>
      </c>
      <c r="AM1498" t="str">
        <f>IF(ISNUMBER(FIND("overige",Methode_Keuze)),"",IF(Tb_Activiteiten[[#This Row],[Bijdrage in natura (vrijwilligers)]]=1,Tb_Activiteiten[[#Headers],[Bijdrage in natura (vrijwilligers)]],""))</f>
        <v/>
      </c>
      <c r="AN1498" t="str">
        <f>IF(ISNUMBER(FIND("overige",Methode_Keuze)),"",IF(Tb_Activiteiten[[#This Row],[Afschrijvingskosten]]=1,Tb_Activiteiten[[#Headers],[Afschrijvingskosten]],""))</f>
        <v/>
      </c>
    </row>
    <row r="1499" spans="10:40" x14ac:dyDescent="0.25">
      <c r="L1499" s="71"/>
      <c r="N1499" t="str">
        <f>IFERROR(IF(VLOOKUP(Tb_Activiteiten[[#This Row],[Openstelling]],Tb_Openstelling[],2,0)=1,1,""),"")</f>
        <v/>
      </c>
      <c r="AA1499" t="str">
        <f>IF(ISNUMBER(FIND("arbeid",Methode_Keuze)),"",IF(ISNUMBER(FIND("arbeid",Methode_Keuze)),"",IF(Tb_Activiteiten[[#This Row],[Loonkosten]]=1,Tb_Activiteiten[[#Headers],[Loonkosten]],"")))</f>
        <v/>
      </c>
      <c r="AB1499" t="str">
        <f>IF(ISNUMBER(FIND("arbeid",Methode_Keuze)),"",IF(ISNUMBER(FIND("arbeid",Methode_Keuze)),"",IF(Tb_Activiteiten[[#This Row],[Eigen arbeid]]=1,Tb_Activiteiten[[#Headers],[Eigen arbeid]],"")))</f>
        <v/>
      </c>
      <c r="AC1499" t="str">
        <f>IF(ISNUMBER(FIND("arbeid",Methode_Keuze)),"",IF(ISNUMBER(FIND("arbeid",Methode_Keuze)),"",IF(Tb_Activiteiten[[#This Row],[Projectmedewerker]]=1,Tb_Activiteiten[[#Headers],[Projectmedewerker]],"")))</f>
        <v/>
      </c>
      <c r="AD1499" t="str">
        <f>IF(ISNUMBER(FIND("arbeid",Methode_Keuze)),"",IF(ISNUMBER(FIND("arbeid",Methode_Keuze)),"",IF(Tb_Activiteiten[[#This Row],[Landbouwer]]=1,Tb_Activiteiten[[#Headers],[Landbouwer]],"")))</f>
        <v/>
      </c>
      <c r="AE1499" t="str">
        <f>IF(ISNUMBER(FIND("arbeid",Methode_Keuze)),"",IF(ISNUMBER(FIND("arbeid",Methode_Keuze)),"",IF(Tb_Activiteiten[[#This Row],[Adviseur]]=1,Tb_Activiteiten[[#Headers],[Adviseur]],"")))</f>
        <v/>
      </c>
      <c r="AF1499" t="str">
        <f>IF(ISNUMBER(FIND("arbeid",Methode_Keuze)),"",IF(ISNUMBER(FIND("arbeid",Methode_Keuze)),"",IF(Tb_Activiteiten[[#This Row],[Projectleider/Expert]]=1,Tb_Activiteiten[[#Headers],[Projectleider/Expert]],"")))</f>
        <v/>
      </c>
      <c r="AG1499" t="str">
        <f>IF(ISNUMBER(FIND("arbeid",Methode_Keuze)),"",IF(ISNUMBER(FIND("arbeid",Methode_Keuze)),"",IF(Tb_Activiteiten[[#This Row],[Arbeidskosten]]=1,Tb_Activiteiten[[#Headers],[Arbeidskosten]],"")))</f>
        <v/>
      </c>
      <c r="AH1499" t="str">
        <f>IF(ISNUMBER(FIND("arbeid",Methode_Keuze)),"",IF(ISNUMBER(FIND("arbeid",Methode_Keuze)),"",IF(Tb_Activiteiten[[#This Row],[Arbeidskosten op basis van IKS]]=1,Tb_Activiteiten[[#Headers],[Arbeidskosten op basis van IKS]],"")))</f>
        <v/>
      </c>
      <c r="AI1499" t="str">
        <f>IF(ISNUMBER(FIND("overige",Methode_Keuze)),"",IF(Tb_Activiteiten[[#This Row],[Kosten derden exclusief btw]]=1,Tb_Activiteiten[[#Headers],[Kosten derden exclusief btw]],""))</f>
        <v/>
      </c>
      <c r="AJ1499" t="str">
        <f>IF(ISNUMBER(FIND("overige",Methode_Keuze)),"",IF(Tb_Activiteiten[[#This Row],[Niet verrekenbare btw]]=1,Tb_Activiteiten[[#Headers],[Niet verrekenbare btw]],""))</f>
        <v/>
      </c>
      <c r="AK1499" t="str">
        <f>IF(ISNUMBER(FIND("overige",Methode_Keuze)),"",IF(Tb_Activiteiten[[#This Row],[Grondkosten]]=1,Tb_Activiteiten[[#Headers],[Grondkosten]],""))</f>
        <v/>
      </c>
      <c r="AL1499" t="str">
        <f>IF(ISNUMBER(FIND("overige",Methode_Keuze)),"",IF(Tb_Activiteiten[[#This Row],[Bijdrage in natura (overige)]]=1,Tb_Activiteiten[[#Headers],[Bijdrage in natura (overige)]],""))</f>
        <v/>
      </c>
      <c r="AM1499" t="str">
        <f>IF(ISNUMBER(FIND("overige",Methode_Keuze)),"",IF(Tb_Activiteiten[[#This Row],[Bijdrage in natura (vrijwilligers)]]=1,Tb_Activiteiten[[#Headers],[Bijdrage in natura (vrijwilligers)]],""))</f>
        <v/>
      </c>
      <c r="AN1499" t="str">
        <f>IF(ISNUMBER(FIND("overige",Methode_Keuze)),"",IF(Tb_Activiteiten[[#This Row],[Afschrijvingskosten]]=1,Tb_Activiteiten[[#Headers],[Afschrijvingskosten]],""))</f>
        <v/>
      </c>
    </row>
    <row r="1500" spans="10:40" x14ac:dyDescent="0.25">
      <c r="L1500" s="71"/>
      <c r="N1500" t="str">
        <f>IFERROR(IF(VLOOKUP(Tb_Activiteiten[[#This Row],[Openstelling]],Tb_Openstelling[],2,0)=1,1,""),"")</f>
        <v/>
      </c>
      <c r="AA1500" t="str">
        <f>IF(ISNUMBER(FIND("arbeid",Methode_Keuze)),"",IF(ISNUMBER(FIND("arbeid",Methode_Keuze)),"",IF(Tb_Activiteiten[[#This Row],[Loonkosten]]=1,Tb_Activiteiten[[#Headers],[Loonkosten]],"")))</f>
        <v/>
      </c>
      <c r="AB1500" t="str">
        <f>IF(ISNUMBER(FIND("arbeid",Methode_Keuze)),"",IF(ISNUMBER(FIND("arbeid",Methode_Keuze)),"",IF(Tb_Activiteiten[[#This Row],[Eigen arbeid]]=1,Tb_Activiteiten[[#Headers],[Eigen arbeid]],"")))</f>
        <v/>
      </c>
      <c r="AC1500" t="str">
        <f>IF(ISNUMBER(FIND("arbeid",Methode_Keuze)),"",IF(ISNUMBER(FIND("arbeid",Methode_Keuze)),"",IF(Tb_Activiteiten[[#This Row],[Projectmedewerker]]=1,Tb_Activiteiten[[#Headers],[Projectmedewerker]],"")))</f>
        <v/>
      </c>
      <c r="AD1500" t="str">
        <f>IF(ISNUMBER(FIND("arbeid",Methode_Keuze)),"",IF(ISNUMBER(FIND("arbeid",Methode_Keuze)),"",IF(Tb_Activiteiten[[#This Row],[Landbouwer]]=1,Tb_Activiteiten[[#Headers],[Landbouwer]],"")))</f>
        <v/>
      </c>
      <c r="AE1500" t="str">
        <f>IF(ISNUMBER(FIND("arbeid",Methode_Keuze)),"",IF(ISNUMBER(FIND("arbeid",Methode_Keuze)),"",IF(Tb_Activiteiten[[#This Row],[Adviseur]]=1,Tb_Activiteiten[[#Headers],[Adviseur]],"")))</f>
        <v/>
      </c>
      <c r="AF1500" t="str">
        <f>IF(ISNUMBER(FIND("arbeid",Methode_Keuze)),"",IF(ISNUMBER(FIND("arbeid",Methode_Keuze)),"",IF(Tb_Activiteiten[[#This Row],[Projectleider/Expert]]=1,Tb_Activiteiten[[#Headers],[Projectleider/Expert]],"")))</f>
        <v/>
      </c>
      <c r="AG1500" t="str">
        <f>IF(ISNUMBER(FIND("arbeid",Methode_Keuze)),"",IF(ISNUMBER(FIND("arbeid",Methode_Keuze)),"",IF(Tb_Activiteiten[[#This Row],[Arbeidskosten]]=1,Tb_Activiteiten[[#Headers],[Arbeidskosten]],"")))</f>
        <v/>
      </c>
      <c r="AH1500" t="str">
        <f>IF(ISNUMBER(FIND("arbeid",Methode_Keuze)),"",IF(ISNUMBER(FIND("arbeid",Methode_Keuze)),"",IF(Tb_Activiteiten[[#This Row],[Arbeidskosten op basis van IKS]]=1,Tb_Activiteiten[[#Headers],[Arbeidskosten op basis van IKS]],"")))</f>
        <v/>
      </c>
      <c r="AI1500" t="str">
        <f>IF(ISNUMBER(FIND("overige",Methode_Keuze)),"",IF(Tb_Activiteiten[[#This Row],[Kosten derden exclusief btw]]=1,Tb_Activiteiten[[#Headers],[Kosten derden exclusief btw]],""))</f>
        <v/>
      </c>
      <c r="AJ1500" t="str">
        <f>IF(ISNUMBER(FIND("overige",Methode_Keuze)),"",IF(Tb_Activiteiten[[#This Row],[Niet verrekenbare btw]]=1,Tb_Activiteiten[[#Headers],[Niet verrekenbare btw]],""))</f>
        <v/>
      </c>
      <c r="AK1500" t="str">
        <f>IF(ISNUMBER(FIND("overige",Methode_Keuze)),"",IF(Tb_Activiteiten[[#This Row],[Grondkosten]]=1,Tb_Activiteiten[[#Headers],[Grondkosten]],""))</f>
        <v/>
      </c>
      <c r="AL1500" t="str">
        <f>IF(ISNUMBER(FIND("overige",Methode_Keuze)),"",IF(Tb_Activiteiten[[#This Row],[Bijdrage in natura (overige)]]=1,Tb_Activiteiten[[#Headers],[Bijdrage in natura (overige)]],""))</f>
        <v/>
      </c>
      <c r="AM1500" t="str">
        <f>IF(ISNUMBER(FIND("overige",Methode_Keuze)),"",IF(Tb_Activiteiten[[#This Row],[Bijdrage in natura (vrijwilligers)]]=1,Tb_Activiteiten[[#Headers],[Bijdrage in natura (vrijwilligers)]],""))</f>
        <v/>
      </c>
      <c r="AN1500" t="str">
        <f>IF(ISNUMBER(FIND("overige",Methode_Keuze)),"",IF(Tb_Activiteiten[[#This Row],[Afschrijvingskosten]]=1,Tb_Activiteiten[[#Headers],[Afschrijvingskosten]],""))</f>
        <v/>
      </c>
    </row>
    <row r="1501" spans="10:40" x14ac:dyDescent="0.25">
      <c r="J1501" s="192"/>
      <c r="K1501" s="192"/>
      <c r="L1501" s="192"/>
      <c r="M1501" s="192"/>
      <c r="O1501" s="192"/>
      <c r="P1501" s="192"/>
      <c r="Q1501" s="192"/>
      <c r="R1501" s="192"/>
      <c r="S1501" s="192"/>
      <c r="T1501" s="192"/>
      <c r="U1501" s="192"/>
      <c r="V1501" s="192"/>
      <c r="W1501" s="192"/>
      <c r="X1501" s="192"/>
      <c r="Y1501" s="192"/>
      <c r="Z1501" s="192"/>
      <c r="AA1501" s="192"/>
    </row>
    <row r="1502" spans="10:40" x14ac:dyDescent="0.25">
      <c r="J1502" s="192"/>
      <c r="K1502" s="192"/>
      <c r="L1502" s="192"/>
      <c r="M1502" s="192"/>
      <c r="O1502" s="192"/>
      <c r="P1502" s="192"/>
      <c r="Q1502" s="192"/>
      <c r="R1502" s="192"/>
      <c r="S1502" s="192"/>
      <c r="T1502" s="192"/>
      <c r="U1502" s="192"/>
      <c r="V1502" s="192"/>
      <c r="W1502" s="192"/>
      <c r="X1502" s="192"/>
      <c r="Y1502" s="192"/>
      <c r="Z1502" s="192"/>
      <c r="AA1502" s="192"/>
    </row>
    <row r="1503" spans="10:40" x14ac:dyDescent="0.25">
      <c r="J1503" s="192"/>
      <c r="K1503" s="192"/>
      <c r="L1503" s="192"/>
      <c r="M1503" s="192"/>
      <c r="O1503" s="192"/>
      <c r="P1503" s="192"/>
      <c r="Q1503" s="192"/>
      <c r="R1503" s="192"/>
      <c r="S1503" s="192"/>
      <c r="T1503" s="192"/>
      <c r="U1503" s="192"/>
      <c r="V1503" s="192"/>
      <c r="W1503" s="192"/>
      <c r="X1503" s="192"/>
      <c r="Y1503" s="192"/>
      <c r="Z1503" s="192"/>
      <c r="AA1503" s="192"/>
    </row>
    <row r="1504" spans="10:40" x14ac:dyDescent="0.25">
      <c r="J1504" s="192"/>
      <c r="K1504" s="192"/>
      <c r="L1504" s="192"/>
      <c r="M1504" s="192"/>
      <c r="O1504" s="192"/>
      <c r="P1504" s="192"/>
      <c r="Q1504" s="192"/>
      <c r="R1504" s="192"/>
      <c r="S1504" s="192"/>
      <c r="T1504" s="192"/>
      <c r="U1504" s="192"/>
      <c r="V1504" s="192"/>
      <c r="W1504" s="192"/>
      <c r="X1504" s="192"/>
      <c r="Y1504" s="192"/>
      <c r="Z1504" s="192"/>
      <c r="AA1504" s="192"/>
    </row>
    <row r="1505" spans="10:27" x14ac:dyDescent="0.25">
      <c r="J1505" s="192"/>
      <c r="K1505" s="192"/>
      <c r="L1505" s="192"/>
      <c r="M1505" s="192"/>
      <c r="O1505" s="192"/>
      <c r="P1505" s="192"/>
      <c r="Q1505" s="192"/>
      <c r="R1505" s="192"/>
      <c r="S1505" s="192"/>
      <c r="T1505" s="192"/>
      <c r="U1505" s="192"/>
      <c r="V1505" s="192"/>
      <c r="W1505" s="192"/>
      <c r="X1505" s="192"/>
      <c r="Y1505" s="192"/>
      <c r="Z1505" s="192"/>
      <c r="AA1505" s="192"/>
    </row>
    <row r="1506" spans="10:27" x14ac:dyDescent="0.25">
      <c r="J1506" s="192"/>
      <c r="K1506" s="192"/>
      <c r="L1506" s="192"/>
      <c r="M1506" s="192"/>
      <c r="O1506" s="192"/>
      <c r="P1506" s="192"/>
      <c r="Q1506" s="192"/>
      <c r="R1506" s="192"/>
      <c r="S1506" s="192"/>
      <c r="T1506" s="192"/>
      <c r="U1506" s="192"/>
      <c r="V1506" s="192"/>
      <c r="W1506" s="192"/>
      <c r="X1506" s="192"/>
      <c r="Y1506" s="192"/>
      <c r="Z1506" s="192"/>
      <c r="AA1506" s="192"/>
    </row>
    <row r="1507" spans="10:27" x14ac:dyDescent="0.25">
      <c r="J1507" s="192"/>
      <c r="K1507" s="192"/>
      <c r="L1507" s="192"/>
      <c r="M1507" s="192"/>
      <c r="O1507" s="192"/>
      <c r="P1507" s="192"/>
      <c r="Q1507" s="192"/>
      <c r="R1507" s="192"/>
      <c r="S1507" s="192"/>
      <c r="T1507" s="192"/>
      <c r="U1507" s="192"/>
      <c r="V1507" s="192"/>
      <c r="W1507" s="192"/>
      <c r="X1507" s="192"/>
      <c r="Y1507" s="192"/>
      <c r="Z1507" s="192"/>
      <c r="AA1507" s="192"/>
    </row>
    <row r="1508" spans="10:27" x14ac:dyDescent="0.25">
      <c r="J1508" s="192"/>
      <c r="K1508" s="192"/>
      <c r="L1508" s="192"/>
      <c r="M1508" s="192"/>
      <c r="O1508" s="192"/>
      <c r="P1508" s="192"/>
      <c r="Q1508" s="192"/>
      <c r="R1508" s="192"/>
      <c r="S1508" s="192"/>
      <c r="T1508" s="192"/>
      <c r="U1508" s="192"/>
      <c r="V1508" s="192"/>
      <c r="W1508" s="192"/>
      <c r="X1508" s="192"/>
      <c r="Y1508" s="192"/>
      <c r="Z1508" s="192"/>
      <c r="AA1508" s="192"/>
    </row>
    <row r="1509" spans="10:27" x14ac:dyDescent="0.25">
      <c r="J1509" s="192"/>
      <c r="K1509" s="192"/>
      <c r="L1509" s="192"/>
      <c r="M1509" s="192"/>
      <c r="O1509" s="192"/>
      <c r="P1509" s="192"/>
      <c r="Q1509" s="192"/>
      <c r="R1509" s="192"/>
      <c r="S1509" s="192"/>
      <c r="T1509" s="192"/>
      <c r="U1509" s="192"/>
      <c r="V1509" s="192"/>
      <c r="W1509" s="192"/>
      <c r="X1509" s="192"/>
      <c r="Y1509" s="192"/>
      <c r="Z1509" s="192"/>
      <c r="AA1509" s="192"/>
    </row>
    <row r="1510" spans="10:27" x14ac:dyDescent="0.25">
      <c r="J1510" s="192"/>
      <c r="K1510" s="192"/>
      <c r="L1510" s="192"/>
      <c r="M1510" s="192"/>
      <c r="O1510" s="192"/>
      <c r="P1510" s="192"/>
      <c r="Q1510" s="192"/>
      <c r="R1510" s="192"/>
      <c r="S1510" s="192"/>
      <c r="T1510" s="192"/>
      <c r="U1510" s="192"/>
      <c r="V1510" s="192"/>
      <c r="W1510" s="192"/>
      <c r="X1510" s="192"/>
      <c r="Y1510" s="192"/>
      <c r="Z1510" s="192"/>
      <c r="AA1510" s="192"/>
    </row>
    <row r="1511" spans="10:27" x14ac:dyDescent="0.25">
      <c r="J1511" s="192"/>
      <c r="K1511" s="192"/>
      <c r="L1511" s="192"/>
      <c r="M1511" s="192"/>
      <c r="O1511" s="192"/>
      <c r="P1511" s="192"/>
      <c r="Q1511" s="192"/>
      <c r="R1511" s="192"/>
      <c r="S1511" s="192"/>
      <c r="T1511" s="192"/>
      <c r="U1511" s="192"/>
      <c r="V1511" s="192"/>
      <c r="W1511" s="192"/>
      <c r="X1511" s="192"/>
      <c r="Y1511" s="192"/>
      <c r="Z1511" s="192"/>
      <c r="AA1511" s="192"/>
    </row>
    <row r="1512" spans="10:27" x14ac:dyDescent="0.25">
      <c r="J1512" s="192"/>
      <c r="K1512" s="192"/>
      <c r="L1512" s="192"/>
      <c r="M1512" s="192"/>
      <c r="O1512" s="192"/>
      <c r="P1512" s="192"/>
      <c r="Q1512" s="192"/>
      <c r="R1512" s="192"/>
      <c r="S1512" s="192"/>
      <c r="T1512" s="192"/>
      <c r="U1512" s="192"/>
      <c r="V1512" s="192"/>
      <c r="W1512" s="192"/>
      <c r="X1512" s="192"/>
      <c r="Y1512" s="192"/>
      <c r="Z1512" s="192"/>
      <c r="AA1512" s="192"/>
    </row>
    <row r="1513" spans="10:27" x14ac:dyDescent="0.25">
      <c r="J1513" s="192"/>
      <c r="K1513" s="192"/>
      <c r="L1513" s="192"/>
      <c r="M1513" s="192"/>
      <c r="O1513" s="192"/>
      <c r="P1513" s="192"/>
      <c r="Q1513" s="192"/>
      <c r="R1513" s="192"/>
      <c r="S1513" s="192"/>
      <c r="T1513" s="192"/>
      <c r="U1513" s="192"/>
      <c r="V1513" s="192"/>
      <c r="W1513" s="192"/>
      <c r="X1513" s="192"/>
      <c r="Y1513" s="192"/>
      <c r="Z1513" s="192"/>
      <c r="AA1513" s="192"/>
    </row>
    <row r="1514" spans="10:27" x14ac:dyDescent="0.25">
      <c r="J1514" s="192"/>
      <c r="K1514" s="192"/>
      <c r="L1514" s="192"/>
      <c r="M1514" s="192"/>
      <c r="O1514" s="192"/>
      <c r="P1514" s="192"/>
      <c r="Q1514" s="192"/>
      <c r="R1514" s="192"/>
      <c r="S1514" s="192"/>
      <c r="T1514" s="192"/>
      <c r="U1514" s="192"/>
      <c r="V1514" s="192"/>
      <c r="W1514" s="192"/>
      <c r="X1514" s="192"/>
      <c r="Y1514" s="192"/>
      <c r="Z1514" s="192"/>
      <c r="AA1514" s="192"/>
    </row>
    <row r="1515" spans="10:27" x14ac:dyDescent="0.25">
      <c r="J1515" s="192"/>
      <c r="K1515" s="192"/>
      <c r="L1515" s="192"/>
      <c r="M1515" s="192"/>
      <c r="O1515" s="192"/>
      <c r="P1515" s="192"/>
      <c r="Q1515" s="192"/>
      <c r="R1515" s="192"/>
      <c r="S1515" s="192"/>
      <c r="T1515" s="192"/>
      <c r="U1515" s="192"/>
      <c r="V1515" s="192"/>
      <c r="W1515" s="192"/>
      <c r="X1515" s="192"/>
      <c r="Y1515" s="192"/>
      <c r="Z1515" s="192"/>
      <c r="AA1515" s="192"/>
    </row>
    <row r="1516" spans="10:27" x14ac:dyDescent="0.25">
      <c r="J1516" s="192"/>
      <c r="K1516" s="192"/>
      <c r="L1516" s="192"/>
      <c r="M1516" s="192"/>
      <c r="O1516" s="192"/>
      <c r="P1516" s="192"/>
      <c r="Q1516" s="192"/>
      <c r="R1516" s="192"/>
      <c r="S1516" s="192"/>
      <c r="T1516" s="192"/>
      <c r="U1516" s="192"/>
      <c r="V1516" s="192"/>
      <c r="W1516" s="192"/>
      <c r="X1516" s="192"/>
      <c r="Y1516" s="192"/>
      <c r="Z1516" s="192"/>
      <c r="AA1516" s="192"/>
    </row>
    <row r="1517" spans="10:27" x14ac:dyDescent="0.25">
      <c r="J1517" s="192"/>
      <c r="K1517" s="192"/>
      <c r="L1517" s="192"/>
      <c r="M1517" s="192"/>
      <c r="O1517" s="192"/>
      <c r="P1517" s="192"/>
      <c r="Q1517" s="192"/>
      <c r="R1517" s="192"/>
      <c r="S1517" s="192"/>
      <c r="T1517" s="192"/>
      <c r="U1517" s="192"/>
      <c r="V1517" s="192"/>
      <c r="W1517" s="192"/>
      <c r="X1517" s="192"/>
      <c r="Y1517" s="192"/>
      <c r="Z1517" s="192"/>
      <c r="AA1517" s="192"/>
    </row>
    <row r="1518" spans="10:27" x14ac:dyDescent="0.25">
      <c r="J1518" s="192"/>
      <c r="K1518" s="192"/>
      <c r="L1518" s="192"/>
      <c r="M1518" s="192"/>
      <c r="O1518" s="192"/>
      <c r="P1518" s="192"/>
      <c r="Q1518" s="192"/>
      <c r="R1518" s="192"/>
      <c r="S1518" s="192"/>
      <c r="T1518" s="192"/>
      <c r="U1518" s="192"/>
      <c r="V1518" s="192"/>
      <c r="W1518" s="192"/>
      <c r="X1518" s="192"/>
      <c r="Y1518" s="192"/>
      <c r="Z1518" s="192"/>
      <c r="AA1518" s="192"/>
    </row>
    <row r="1519" spans="10:27" x14ac:dyDescent="0.25">
      <c r="J1519" s="192"/>
      <c r="K1519" s="192"/>
      <c r="L1519" s="192"/>
      <c r="M1519" s="192"/>
      <c r="O1519" s="192"/>
      <c r="P1519" s="192"/>
      <c r="Q1519" s="192"/>
      <c r="R1519" s="192"/>
      <c r="S1519" s="192"/>
      <c r="T1519" s="192"/>
      <c r="U1519" s="192"/>
      <c r="V1519" s="192"/>
      <c r="W1519" s="192"/>
      <c r="X1519" s="192"/>
      <c r="Y1519" s="192"/>
      <c r="Z1519" s="192"/>
      <c r="AA1519" s="192"/>
    </row>
    <row r="1520" spans="10:27" x14ac:dyDescent="0.25">
      <c r="J1520" s="192"/>
      <c r="K1520" s="192"/>
      <c r="L1520" s="192"/>
      <c r="M1520" s="192"/>
      <c r="O1520" s="192"/>
      <c r="P1520" s="192"/>
      <c r="Q1520" s="192"/>
      <c r="R1520" s="192"/>
      <c r="S1520" s="192"/>
      <c r="T1520" s="192"/>
      <c r="U1520" s="192"/>
      <c r="V1520" s="192"/>
      <c r="W1520" s="192"/>
      <c r="X1520" s="192"/>
      <c r="Y1520" s="192"/>
      <c r="Z1520" s="192"/>
      <c r="AA1520" s="192"/>
    </row>
    <row r="1521" spans="10:27" x14ac:dyDescent="0.25">
      <c r="J1521" s="192"/>
      <c r="K1521" s="192"/>
      <c r="L1521" s="192"/>
      <c r="M1521" s="192"/>
      <c r="O1521" s="192"/>
      <c r="P1521" s="192"/>
      <c r="Q1521" s="192"/>
      <c r="R1521" s="192"/>
      <c r="S1521" s="192"/>
      <c r="T1521" s="192"/>
      <c r="U1521" s="192"/>
      <c r="V1521" s="192"/>
      <c r="W1521" s="192"/>
      <c r="X1521" s="192"/>
      <c r="Y1521" s="192"/>
      <c r="Z1521" s="192"/>
      <c r="AA1521" s="192"/>
    </row>
    <row r="1522" spans="10:27" x14ac:dyDescent="0.25">
      <c r="J1522" s="192"/>
      <c r="K1522" s="192"/>
      <c r="L1522" s="192"/>
      <c r="M1522" s="192"/>
      <c r="O1522" s="192"/>
      <c r="P1522" s="192"/>
      <c r="Q1522" s="192"/>
      <c r="R1522" s="192"/>
      <c r="S1522" s="192"/>
      <c r="T1522" s="192"/>
      <c r="U1522" s="192"/>
      <c r="V1522" s="192"/>
      <c r="W1522" s="192"/>
      <c r="X1522" s="192"/>
      <c r="Y1522" s="192"/>
      <c r="Z1522" s="192"/>
      <c r="AA1522" s="192"/>
    </row>
    <row r="1523" spans="10:27" x14ac:dyDescent="0.25">
      <c r="J1523" s="192"/>
      <c r="K1523" s="192"/>
      <c r="L1523" s="192"/>
      <c r="M1523" s="192"/>
      <c r="O1523" s="192"/>
      <c r="P1523" s="192"/>
      <c r="Q1523" s="192"/>
      <c r="R1523" s="192"/>
      <c r="S1523" s="192"/>
      <c r="T1523" s="192"/>
      <c r="U1523" s="192"/>
      <c r="V1523" s="192"/>
      <c r="W1523" s="192"/>
      <c r="X1523" s="192"/>
      <c r="Y1523" s="192"/>
      <c r="Z1523" s="192"/>
      <c r="AA1523" s="192"/>
    </row>
    <row r="1524" spans="10:27" x14ac:dyDescent="0.25">
      <c r="J1524" s="192"/>
      <c r="K1524" s="192"/>
      <c r="L1524" s="192"/>
      <c r="M1524" s="192"/>
      <c r="O1524" s="192"/>
      <c r="P1524" s="192"/>
      <c r="Q1524" s="192"/>
      <c r="R1524" s="192"/>
      <c r="S1524" s="192"/>
      <c r="T1524" s="192"/>
      <c r="U1524" s="192"/>
      <c r="V1524" s="192"/>
      <c r="W1524" s="192"/>
      <c r="X1524" s="192"/>
      <c r="Y1524" s="192"/>
      <c r="Z1524" s="192"/>
      <c r="AA1524" s="192"/>
    </row>
    <row r="1525" spans="10:27" x14ac:dyDescent="0.25">
      <c r="J1525" s="192"/>
      <c r="K1525" s="192"/>
      <c r="L1525" s="192"/>
      <c r="M1525" s="192"/>
      <c r="O1525" s="192"/>
      <c r="P1525" s="192"/>
      <c r="Q1525" s="192"/>
      <c r="R1525" s="192"/>
      <c r="S1525" s="192"/>
      <c r="T1525" s="192"/>
      <c r="U1525" s="192"/>
      <c r="V1525" s="192"/>
      <c r="W1525" s="192"/>
      <c r="X1525" s="192"/>
      <c r="Y1525" s="192"/>
      <c r="Z1525" s="192"/>
      <c r="AA1525" s="192"/>
    </row>
    <row r="1526" spans="10:27" x14ac:dyDescent="0.25">
      <c r="J1526" s="192"/>
      <c r="K1526" s="192"/>
      <c r="L1526" s="192"/>
      <c r="M1526" s="192"/>
      <c r="O1526" s="192"/>
      <c r="P1526" s="192"/>
      <c r="Q1526" s="192"/>
      <c r="R1526" s="192"/>
      <c r="S1526" s="192"/>
      <c r="T1526" s="192"/>
      <c r="U1526" s="192"/>
      <c r="V1526" s="192"/>
      <c r="W1526" s="192"/>
      <c r="X1526" s="192"/>
      <c r="Y1526" s="192"/>
      <c r="Z1526" s="192"/>
      <c r="AA1526" s="192"/>
    </row>
    <row r="1527" spans="10:27" x14ac:dyDescent="0.25">
      <c r="J1527" s="192"/>
      <c r="K1527" s="192"/>
      <c r="L1527" s="192"/>
      <c r="M1527" s="192"/>
      <c r="O1527" s="192"/>
      <c r="P1527" s="192"/>
      <c r="Q1527" s="192"/>
      <c r="R1527" s="192"/>
      <c r="S1527" s="192"/>
      <c r="T1527" s="192"/>
      <c r="U1527" s="192"/>
      <c r="V1527" s="192"/>
      <c r="W1527" s="192"/>
      <c r="X1527" s="192"/>
      <c r="Y1527" s="192"/>
      <c r="Z1527" s="192"/>
      <c r="AA1527" s="192"/>
    </row>
    <row r="1528" spans="10:27" x14ac:dyDescent="0.25">
      <c r="J1528" s="192"/>
      <c r="K1528" s="192"/>
      <c r="L1528" s="192"/>
      <c r="M1528" s="192"/>
      <c r="O1528" s="192"/>
      <c r="P1528" s="192"/>
      <c r="Q1528" s="192"/>
      <c r="R1528" s="192"/>
      <c r="S1528" s="192"/>
      <c r="T1528" s="192"/>
      <c r="U1528" s="192"/>
      <c r="V1528" s="192"/>
      <c r="W1528" s="192"/>
      <c r="X1528" s="192"/>
      <c r="Y1528" s="192"/>
      <c r="Z1528" s="192"/>
      <c r="AA1528" s="192"/>
    </row>
    <row r="1529" spans="10:27" x14ac:dyDescent="0.25">
      <c r="J1529" s="192"/>
      <c r="K1529" s="192"/>
      <c r="L1529" s="192"/>
      <c r="M1529" s="192"/>
      <c r="O1529" s="192"/>
      <c r="P1529" s="192"/>
      <c r="Q1529" s="192"/>
      <c r="R1529" s="192"/>
      <c r="S1529" s="192"/>
      <c r="T1529" s="192"/>
      <c r="U1529" s="192"/>
      <c r="V1529" s="192"/>
      <c r="W1529" s="192"/>
      <c r="X1529" s="192"/>
      <c r="Y1529" s="192"/>
      <c r="Z1529" s="192"/>
      <c r="AA1529" s="192"/>
    </row>
    <row r="1530" spans="10:27" x14ac:dyDescent="0.25">
      <c r="J1530" s="192"/>
      <c r="K1530" s="192"/>
      <c r="L1530" s="192"/>
      <c r="M1530" s="192"/>
      <c r="O1530" s="192"/>
      <c r="P1530" s="192"/>
      <c r="Q1530" s="192"/>
      <c r="R1530" s="192"/>
      <c r="S1530" s="192"/>
      <c r="T1530" s="192"/>
      <c r="U1530" s="192"/>
      <c r="V1530" s="192"/>
      <c r="W1530" s="192"/>
      <c r="X1530" s="192"/>
      <c r="Y1530" s="192"/>
      <c r="Z1530" s="192"/>
      <c r="AA1530" s="192"/>
    </row>
    <row r="1531" spans="10:27" x14ac:dyDescent="0.25">
      <c r="J1531" s="192"/>
      <c r="K1531" s="192"/>
      <c r="L1531" s="192"/>
      <c r="M1531" s="192"/>
      <c r="O1531" s="192"/>
      <c r="P1531" s="192"/>
      <c r="Q1531" s="192"/>
      <c r="R1531" s="192"/>
      <c r="S1531" s="192"/>
      <c r="T1531" s="192"/>
      <c r="U1531" s="192"/>
      <c r="V1531" s="192"/>
      <c r="W1531" s="192"/>
      <c r="X1531" s="192"/>
      <c r="Y1531" s="192"/>
      <c r="Z1531" s="192"/>
      <c r="AA1531" s="192"/>
    </row>
    <row r="1532" spans="10:27" x14ac:dyDescent="0.25">
      <c r="J1532" s="192"/>
      <c r="K1532" s="192"/>
      <c r="L1532" s="192"/>
      <c r="M1532" s="192"/>
      <c r="O1532" s="192"/>
      <c r="P1532" s="192"/>
      <c r="Q1532" s="192"/>
      <c r="R1532" s="192"/>
      <c r="S1532" s="192"/>
      <c r="T1532" s="192"/>
      <c r="U1532" s="192"/>
      <c r="V1532" s="192"/>
      <c r="W1532" s="192"/>
      <c r="X1532" s="192"/>
      <c r="Y1532" s="192"/>
      <c r="Z1532" s="192"/>
      <c r="AA1532" s="192"/>
    </row>
    <row r="1533" spans="10:27" x14ac:dyDescent="0.25">
      <c r="J1533" s="192"/>
      <c r="K1533" s="192"/>
      <c r="L1533" s="192"/>
      <c r="M1533" s="192"/>
      <c r="O1533" s="192"/>
      <c r="P1533" s="192"/>
      <c r="Q1533" s="192"/>
      <c r="R1533" s="192"/>
      <c r="S1533" s="192"/>
      <c r="T1533" s="192"/>
      <c r="U1533" s="192"/>
      <c r="V1533" s="192"/>
      <c r="W1533" s="192"/>
      <c r="X1533" s="192"/>
      <c r="Y1533" s="192"/>
      <c r="Z1533" s="192"/>
      <c r="AA1533" s="192"/>
    </row>
    <row r="1534" spans="10:27" x14ac:dyDescent="0.25">
      <c r="J1534" s="192"/>
      <c r="K1534" s="192"/>
      <c r="L1534" s="192"/>
      <c r="M1534" s="192"/>
      <c r="O1534" s="192"/>
      <c r="P1534" s="192"/>
      <c r="Q1534" s="192"/>
      <c r="R1534" s="192"/>
      <c r="S1534" s="192"/>
      <c r="T1534" s="192"/>
      <c r="U1534" s="192"/>
      <c r="V1534" s="192"/>
      <c r="W1534" s="192"/>
      <c r="X1534" s="192"/>
      <c r="Y1534" s="192"/>
      <c r="Z1534" s="192"/>
      <c r="AA1534" s="192"/>
    </row>
    <row r="1535" spans="10:27" x14ac:dyDescent="0.25">
      <c r="J1535" s="192"/>
      <c r="K1535" s="192"/>
      <c r="L1535" s="192"/>
      <c r="M1535" s="192"/>
      <c r="O1535" s="192"/>
      <c r="P1535" s="192"/>
      <c r="Q1535" s="192"/>
      <c r="R1535" s="192"/>
      <c r="S1535" s="192"/>
      <c r="T1535" s="192"/>
      <c r="U1535" s="192"/>
      <c r="V1535" s="192"/>
      <c r="W1535" s="192"/>
      <c r="X1535" s="192"/>
      <c r="Y1535" s="192"/>
      <c r="Z1535" s="192"/>
      <c r="AA1535" s="192"/>
    </row>
    <row r="1536" spans="10:27" x14ac:dyDescent="0.25">
      <c r="J1536" s="192"/>
      <c r="K1536" s="192"/>
      <c r="L1536" s="192"/>
      <c r="M1536" s="192"/>
      <c r="O1536" s="192"/>
      <c r="P1536" s="192"/>
      <c r="Q1536" s="192"/>
      <c r="R1536" s="192"/>
      <c r="S1536" s="192"/>
      <c r="T1536" s="192"/>
      <c r="U1536" s="192"/>
      <c r="V1536" s="192"/>
      <c r="W1536" s="192"/>
      <c r="X1536" s="192"/>
      <c r="Y1536" s="192"/>
      <c r="Z1536" s="192"/>
      <c r="AA1536" s="192"/>
    </row>
    <row r="1537" spans="10:27" x14ac:dyDescent="0.25">
      <c r="J1537" s="192"/>
      <c r="K1537" s="192"/>
      <c r="L1537" s="192"/>
      <c r="M1537" s="192"/>
      <c r="O1537" s="192"/>
      <c r="P1537" s="192"/>
      <c r="Q1537" s="192"/>
      <c r="R1537" s="192"/>
      <c r="S1537" s="192"/>
      <c r="T1537" s="192"/>
      <c r="U1537" s="192"/>
      <c r="V1537" s="192"/>
      <c r="W1537" s="192"/>
      <c r="X1537" s="192"/>
      <c r="Y1537" s="192"/>
      <c r="Z1537" s="192"/>
      <c r="AA1537" s="192"/>
    </row>
    <row r="1538" spans="10:27" x14ac:dyDescent="0.25">
      <c r="J1538" s="192"/>
      <c r="K1538" s="192"/>
      <c r="L1538" s="192"/>
      <c r="M1538" s="192"/>
      <c r="O1538" s="192"/>
      <c r="P1538" s="192"/>
      <c r="Q1538" s="192"/>
      <c r="R1538" s="192"/>
      <c r="S1538" s="192"/>
      <c r="T1538" s="192"/>
      <c r="U1538" s="192"/>
      <c r="V1538" s="192"/>
      <c r="W1538" s="192"/>
      <c r="X1538" s="192"/>
      <c r="Y1538" s="192"/>
      <c r="Z1538" s="192"/>
      <c r="AA1538" s="192"/>
    </row>
    <row r="1539" spans="10:27" x14ac:dyDescent="0.25">
      <c r="J1539" s="192"/>
      <c r="K1539" s="192"/>
      <c r="L1539" s="192"/>
      <c r="M1539" s="192"/>
      <c r="O1539" s="192"/>
      <c r="P1539" s="192"/>
      <c r="Q1539" s="192"/>
      <c r="R1539" s="192"/>
      <c r="S1539" s="192"/>
      <c r="T1539" s="192"/>
      <c r="U1539" s="192"/>
      <c r="V1539" s="192"/>
      <c r="W1539" s="192"/>
      <c r="X1539" s="192"/>
      <c r="Y1539" s="192"/>
      <c r="Z1539" s="192"/>
      <c r="AA1539" s="192"/>
    </row>
    <row r="1540" spans="10:27" x14ac:dyDescent="0.25">
      <c r="J1540" s="192"/>
      <c r="K1540" s="192"/>
      <c r="L1540" s="192"/>
      <c r="M1540" s="192"/>
      <c r="O1540" s="192"/>
      <c r="P1540" s="192"/>
      <c r="Q1540" s="192"/>
      <c r="R1540" s="192"/>
      <c r="S1540" s="192"/>
      <c r="T1540" s="192"/>
      <c r="U1540" s="192"/>
      <c r="V1540" s="192"/>
      <c r="W1540" s="192"/>
      <c r="X1540" s="192"/>
      <c r="Y1540" s="192"/>
      <c r="Z1540" s="192"/>
      <c r="AA1540" s="192"/>
    </row>
    <row r="1541" spans="10:27" x14ac:dyDescent="0.25">
      <c r="J1541" s="192"/>
      <c r="K1541" s="192"/>
      <c r="L1541" s="192"/>
      <c r="M1541" s="192"/>
      <c r="O1541" s="192"/>
      <c r="P1541" s="192"/>
      <c r="Q1541" s="192"/>
      <c r="R1541" s="192"/>
      <c r="S1541" s="192"/>
      <c r="T1541" s="192"/>
      <c r="U1541" s="192"/>
      <c r="V1541" s="192"/>
      <c r="W1541" s="192"/>
      <c r="X1541" s="192"/>
      <c r="Y1541" s="192"/>
      <c r="Z1541" s="192"/>
      <c r="AA1541" s="192"/>
    </row>
    <row r="1542" spans="10:27" x14ac:dyDescent="0.25">
      <c r="J1542" s="192"/>
      <c r="K1542" s="192"/>
      <c r="L1542" s="192"/>
      <c r="M1542" s="192"/>
      <c r="O1542" s="192"/>
      <c r="P1542" s="192"/>
      <c r="Q1542" s="192"/>
      <c r="R1542" s="192"/>
      <c r="S1542" s="192"/>
      <c r="T1542" s="192"/>
      <c r="U1542" s="192"/>
      <c r="V1542" s="192"/>
      <c r="W1542" s="192"/>
      <c r="X1542" s="192"/>
      <c r="Y1542" s="192"/>
      <c r="Z1542" s="192"/>
      <c r="AA1542" s="192"/>
    </row>
    <row r="1543" spans="10:27" x14ac:dyDescent="0.25">
      <c r="J1543" s="192"/>
      <c r="K1543" s="192"/>
      <c r="L1543" s="192"/>
      <c r="M1543" s="192"/>
      <c r="O1543" s="192"/>
      <c r="P1543" s="192"/>
      <c r="Q1543" s="192"/>
      <c r="R1543" s="192"/>
      <c r="S1543" s="192"/>
      <c r="T1543" s="192"/>
      <c r="U1543" s="192"/>
      <c r="V1543" s="192"/>
      <c r="W1543" s="192"/>
      <c r="X1543" s="192"/>
      <c r="Y1543" s="192"/>
      <c r="Z1543" s="192"/>
      <c r="AA1543" s="192"/>
    </row>
    <row r="1544" spans="10:27" x14ac:dyDescent="0.25">
      <c r="J1544" s="192"/>
      <c r="K1544" s="192"/>
      <c r="L1544" s="192"/>
      <c r="M1544" s="192"/>
      <c r="O1544" s="192"/>
      <c r="P1544" s="192"/>
      <c r="Q1544" s="192"/>
      <c r="R1544" s="192"/>
      <c r="S1544" s="192"/>
      <c r="T1544" s="192"/>
      <c r="U1544" s="192"/>
      <c r="V1544" s="192"/>
      <c r="W1544" s="192"/>
      <c r="X1544" s="192"/>
      <c r="Y1544" s="192"/>
      <c r="Z1544" s="192"/>
      <c r="AA1544" s="192"/>
    </row>
    <row r="1545" spans="10:27" x14ac:dyDescent="0.25">
      <c r="J1545" s="192"/>
      <c r="K1545" s="192"/>
      <c r="L1545" s="192"/>
      <c r="M1545" s="192"/>
      <c r="O1545" s="192"/>
      <c r="P1545" s="192"/>
      <c r="Q1545" s="192"/>
      <c r="R1545" s="192"/>
      <c r="S1545" s="192"/>
      <c r="T1545" s="192"/>
      <c r="U1545" s="192"/>
      <c r="V1545" s="192"/>
      <c r="W1545" s="192"/>
      <c r="X1545" s="192"/>
      <c r="Y1545" s="192"/>
      <c r="Z1545" s="192"/>
      <c r="AA1545" s="192"/>
    </row>
    <row r="1546" spans="10:27" x14ac:dyDescent="0.25">
      <c r="J1546" s="192"/>
      <c r="K1546" s="192"/>
      <c r="L1546" s="192"/>
      <c r="M1546" s="192"/>
      <c r="O1546" s="192"/>
      <c r="P1546" s="192"/>
      <c r="Q1546" s="192"/>
      <c r="R1546" s="192"/>
      <c r="S1546" s="192"/>
      <c r="T1546" s="192"/>
      <c r="U1546" s="192"/>
      <c r="V1546" s="192"/>
      <c r="W1546" s="192"/>
      <c r="X1546" s="192"/>
      <c r="Y1546" s="192"/>
      <c r="Z1546" s="192"/>
      <c r="AA1546" s="192"/>
    </row>
    <row r="1547" spans="10:27" x14ac:dyDescent="0.25">
      <c r="J1547" s="192"/>
      <c r="K1547" s="192"/>
      <c r="L1547" s="192"/>
      <c r="M1547" s="192"/>
      <c r="O1547" s="192"/>
      <c r="P1547" s="192"/>
      <c r="Q1547" s="192"/>
      <c r="R1547" s="192"/>
      <c r="S1547" s="192"/>
      <c r="T1547" s="192"/>
      <c r="U1547" s="192"/>
      <c r="V1547" s="192"/>
      <c r="W1547" s="192"/>
      <c r="X1547" s="192"/>
      <c r="Y1547" s="192"/>
      <c r="Z1547" s="192"/>
      <c r="AA1547" s="192"/>
    </row>
    <row r="1548" spans="10:27" x14ac:dyDescent="0.25">
      <c r="J1548" s="192"/>
      <c r="K1548" s="192"/>
      <c r="L1548" s="192"/>
      <c r="M1548" s="192"/>
      <c r="O1548" s="192"/>
      <c r="P1548" s="192"/>
      <c r="Q1548" s="192"/>
      <c r="R1548" s="192"/>
      <c r="S1548" s="192"/>
      <c r="T1548" s="192"/>
      <c r="U1548" s="192"/>
      <c r="V1548" s="192"/>
      <c r="W1548" s="192"/>
      <c r="X1548" s="192"/>
      <c r="Y1548" s="192"/>
      <c r="Z1548" s="192"/>
      <c r="AA1548" s="192"/>
    </row>
    <row r="1549" spans="10:27" x14ac:dyDescent="0.25">
      <c r="J1549" s="192"/>
      <c r="K1549" s="192"/>
      <c r="L1549" s="192"/>
      <c r="M1549" s="192"/>
      <c r="O1549" s="192"/>
      <c r="P1549" s="192"/>
      <c r="Q1549" s="192"/>
      <c r="R1549" s="192"/>
      <c r="S1549" s="192"/>
      <c r="T1549" s="192"/>
      <c r="U1549" s="192"/>
      <c r="V1549" s="192"/>
      <c r="W1549" s="192"/>
      <c r="X1549" s="192"/>
      <c r="Y1549" s="192"/>
      <c r="Z1549" s="192"/>
      <c r="AA1549" s="192"/>
    </row>
    <row r="1550" spans="10:27" x14ac:dyDescent="0.25">
      <c r="J1550" s="192"/>
      <c r="K1550" s="192"/>
      <c r="L1550" s="192"/>
      <c r="M1550" s="192"/>
      <c r="O1550" s="192"/>
      <c r="P1550" s="192"/>
      <c r="Q1550" s="192"/>
      <c r="R1550" s="192"/>
      <c r="S1550" s="192"/>
      <c r="T1550" s="192"/>
      <c r="U1550" s="192"/>
      <c r="V1550" s="192"/>
      <c r="W1550" s="192"/>
      <c r="X1550" s="192"/>
      <c r="Y1550" s="192"/>
      <c r="Z1550" s="192"/>
      <c r="AA1550" s="192"/>
    </row>
    <row r="1551" spans="10:27" x14ac:dyDescent="0.25">
      <c r="J1551" s="192"/>
      <c r="K1551" s="192"/>
      <c r="L1551" s="192"/>
      <c r="M1551" s="192"/>
      <c r="O1551" s="192"/>
      <c r="P1551" s="192"/>
      <c r="Q1551" s="192"/>
      <c r="R1551" s="192"/>
      <c r="S1551" s="192"/>
      <c r="T1551" s="192"/>
      <c r="U1551" s="192"/>
      <c r="V1551" s="192"/>
      <c r="W1551" s="192"/>
      <c r="X1551" s="192"/>
      <c r="Y1551" s="192"/>
      <c r="Z1551" s="192"/>
      <c r="AA1551" s="192"/>
    </row>
    <row r="1552" spans="10:27" x14ac:dyDescent="0.25">
      <c r="J1552" s="192"/>
      <c r="K1552" s="192"/>
      <c r="L1552" s="192"/>
      <c r="M1552" s="192"/>
      <c r="O1552" s="192"/>
      <c r="P1552" s="192"/>
      <c r="Q1552" s="192"/>
      <c r="R1552" s="192"/>
      <c r="S1552" s="192"/>
      <c r="T1552" s="192"/>
      <c r="U1552" s="192"/>
      <c r="V1552" s="192"/>
      <c r="W1552" s="192"/>
      <c r="X1552" s="192"/>
      <c r="Y1552" s="192"/>
      <c r="Z1552" s="192"/>
      <c r="AA1552" s="192"/>
    </row>
    <row r="1553" spans="10:27" x14ac:dyDescent="0.25">
      <c r="J1553" s="192"/>
      <c r="K1553" s="192"/>
      <c r="L1553" s="192"/>
      <c r="M1553" s="192"/>
      <c r="O1553" s="192"/>
      <c r="P1553" s="192"/>
      <c r="Q1553" s="192"/>
      <c r="R1553" s="192"/>
      <c r="S1553" s="192"/>
      <c r="T1553" s="192"/>
      <c r="U1553" s="192"/>
      <c r="V1553" s="192"/>
      <c r="W1553" s="192"/>
      <c r="X1553" s="192"/>
      <c r="Y1553" s="192"/>
      <c r="Z1553" s="192"/>
      <c r="AA1553" s="192"/>
    </row>
    <row r="1554" spans="10:27" x14ac:dyDescent="0.25">
      <c r="J1554" s="192"/>
      <c r="K1554" s="192"/>
      <c r="L1554" s="192"/>
      <c r="M1554" s="192"/>
      <c r="O1554" s="192"/>
      <c r="P1554" s="192"/>
      <c r="Q1554" s="192"/>
      <c r="R1554" s="192"/>
      <c r="S1554" s="192"/>
      <c r="T1554" s="192"/>
      <c r="U1554" s="192"/>
      <c r="V1554" s="192"/>
      <c r="W1554" s="192"/>
      <c r="X1554" s="192"/>
      <c r="Y1554" s="192"/>
      <c r="Z1554" s="192"/>
      <c r="AA1554" s="192"/>
    </row>
    <row r="1555" spans="10:27" x14ac:dyDescent="0.25">
      <c r="J1555" s="192"/>
      <c r="K1555" s="192"/>
      <c r="L1555" s="192"/>
      <c r="M1555" s="192"/>
      <c r="O1555" s="192"/>
      <c r="P1555" s="192"/>
      <c r="Q1555" s="192"/>
      <c r="R1555" s="192"/>
      <c r="S1555" s="192"/>
      <c r="T1555" s="192"/>
      <c r="U1555" s="192"/>
      <c r="V1555" s="192"/>
      <c r="W1555" s="192"/>
      <c r="X1555" s="192"/>
      <c r="Y1555" s="192"/>
      <c r="Z1555" s="192"/>
      <c r="AA1555" s="192"/>
    </row>
    <row r="1556" spans="10:27" x14ac:dyDescent="0.25">
      <c r="J1556" s="192"/>
      <c r="K1556" s="192"/>
      <c r="L1556" s="192"/>
      <c r="M1556" s="192"/>
      <c r="O1556" s="192"/>
      <c r="P1556" s="192"/>
      <c r="Q1556" s="192"/>
      <c r="R1556" s="192"/>
      <c r="S1556" s="192"/>
      <c r="T1556" s="192"/>
      <c r="U1556" s="192"/>
      <c r="V1556" s="192"/>
      <c r="W1556" s="192"/>
      <c r="X1556" s="192"/>
      <c r="Y1556" s="192"/>
      <c r="Z1556" s="192"/>
      <c r="AA1556" s="192"/>
    </row>
    <row r="1557" spans="10:27" x14ac:dyDescent="0.25">
      <c r="J1557" s="192"/>
      <c r="K1557" s="192"/>
      <c r="L1557" s="192"/>
      <c r="M1557" s="192"/>
      <c r="O1557" s="192"/>
      <c r="P1557" s="192"/>
      <c r="Q1557" s="192"/>
      <c r="R1557" s="192"/>
      <c r="S1557" s="192"/>
      <c r="T1557" s="192"/>
      <c r="U1557" s="192"/>
      <c r="V1557" s="192"/>
      <c r="W1557" s="192"/>
      <c r="X1557" s="192"/>
      <c r="Y1557" s="192"/>
      <c r="Z1557" s="192"/>
      <c r="AA1557" s="192"/>
    </row>
    <row r="1558" spans="10:27" x14ac:dyDescent="0.25">
      <c r="J1558" s="192"/>
      <c r="K1558" s="192"/>
      <c r="L1558" s="192"/>
      <c r="M1558" s="192"/>
      <c r="O1558" s="192"/>
      <c r="P1558" s="192"/>
      <c r="Q1558" s="192"/>
      <c r="R1558" s="192"/>
      <c r="S1558" s="192"/>
      <c r="T1558" s="192"/>
      <c r="U1558" s="192"/>
      <c r="V1558" s="192"/>
      <c r="W1558" s="192"/>
      <c r="X1558" s="192"/>
      <c r="Y1558" s="192"/>
      <c r="Z1558" s="192"/>
      <c r="AA1558" s="192"/>
    </row>
    <row r="1559" spans="10:27" x14ac:dyDescent="0.25">
      <c r="J1559" s="192"/>
      <c r="K1559" s="192"/>
      <c r="L1559" s="192"/>
      <c r="M1559" s="192"/>
      <c r="O1559" s="192"/>
      <c r="P1559" s="192"/>
      <c r="Q1559" s="192"/>
      <c r="R1559" s="192"/>
      <c r="S1559" s="192"/>
      <c r="T1559" s="192"/>
      <c r="U1559" s="192"/>
      <c r="V1559" s="192"/>
      <c r="W1559" s="192"/>
      <c r="X1559" s="192"/>
      <c r="Y1559" s="192"/>
      <c r="Z1559" s="192"/>
      <c r="AA1559" s="192"/>
    </row>
    <row r="1560" spans="10:27" x14ac:dyDescent="0.25">
      <c r="J1560" s="192"/>
      <c r="K1560" s="192"/>
      <c r="L1560" s="192"/>
      <c r="M1560" s="192"/>
      <c r="O1560" s="192"/>
      <c r="P1560" s="192"/>
      <c r="Q1560" s="192"/>
      <c r="R1560" s="192"/>
      <c r="S1560" s="192"/>
      <c r="T1560" s="192"/>
      <c r="U1560" s="192"/>
      <c r="V1560" s="192"/>
      <c r="W1560" s="192"/>
      <c r="X1560" s="192"/>
      <c r="Y1560" s="192"/>
      <c r="Z1560" s="192"/>
      <c r="AA1560" s="192"/>
    </row>
    <row r="1561" spans="10:27" x14ac:dyDescent="0.25">
      <c r="J1561" s="192"/>
      <c r="K1561" s="192"/>
      <c r="L1561" s="192"/>
      <c r="M1561" s="192"/>
      <c r="O1561" s="192"/>
      <c r="P1561" s="192"/>
      <c r="Q1561" s="192"/>
      <c r="R1561" s="192"/>
      <c r="S1561" s="192"/>
      <c r="T1561" s="192"/>
      <c r="U1561" s="192"/>
      <c r="V1561" s="192"/>
      <c r="W1561" s="192"/>
      <c r="X1561" s="192"/>
      <c r="Y1561" s="192"/>
      <c r="Z1561" s="192"/>
      <c r="AA1561" s="192"/>
    </row>
    <row r="1562" spans="10:27" x14ac:dyDescent="0.25">
      <c r="J1562" s="192"/>
      <c r="K1562" s="192"/>
      <c r="L1562" s="192"/>
      <c r="M1562" s="192"/>
      <c r="O1562" s="192"/>
      <c r="P1562" s="192"/>
      <c r="Q1562" s="192"/>
      <c r="R1562" s="192"/>
      <c r="S1562" s="192"/>
      <c r="T1562" s="192"/>
      <c r="U1562" s="192"/>
      <c r="V1562" s="192"/>
      <c r="W1562" s="192"/>
      <c r="X1562" s="192"/>
      <c r="Y1562" s="192"/>
      <c r="Z1562" s="192"/>
      <c r="AA1562" s="192"/>
    </row>
    <row r="1563" spans="10:27" x14ac:dyDescent="0.25">
      <c r="J1563" s="192"/>
      <c r="K1563" s="192"/>
      <c r="L1563" s="192"/>
      <c r="M1563" s="192"/>
      <c r="O1563" s="192"/>
      <c r="P1563" s="192"/>
      <c r="Q1563" s="192"/>
      <c r="R1563" s="192"/>
      <c r="S1563" s="192"/>
      <c r="T1563" s="192"/>
      <c r="U1563" s="192"/>
      <c r="V1563" s="192"/>
      <c r="W1563" s="192"/>
      <c r="X1563" s="192"/>
      <c r="Y1563" s="192"/>
      <c r="Z1563" s="192"/>
      <c r="AA1563" s="192"/>
    </row>
    <row r="1564" spans="10:27" x14ac:dyDescent="0.25">
      <c r="J1564" s="192"/>
      <c r="K1564" s="192"/>
      <c r="L1564" s="192"/>
      <c r="M1564" s="192"/>
      <c r="O1564" s="192"/>
      <c r="P1564" s="192"/>
      <c r="Q1564" s="192"/>
      <c r="R1564" s="192"/>
      <c r="S1564" s="192"/>
      <c r="T1564" s="192"/>
      <c r="U1564" s="192"/>
      <c r="V1564" s="192"/>
      <c r="W1564" s="192"/>
      <c r="X1564" s="192"/>
      <c r="Y1564" s="192"/>
      <c r="Z1564" s="192"/>
      <c r="AA1564" s="192"/>
    </row>
    <row r="1565" spans="10:27" x14ac:dyDescent="0.25">
      <c r="J1565" s="192"/>
      <c r="K1565" s="192"/>
      <c r="L1565" s="192"/>
      <c r="M1565" s="192"/>
      <c r="O1565" s="192"/>
      <c r="P1565" s="192"/>
      <c r="Q1565" s="192"/>
      <c r="R1565" s="192"/>
      <c r="S1565" s="192"/>
      <c r="T1565" s="192"/>
      <c r="U1565" s="192"/>
      <c r="V1565" s="192"/>
      <c r="W1565" s="192"/>
      <c r="X1565" s="192"/>
      <c r="Y1565" s="192"/>
      <c r="Z1565" s="192"/>
      <c r="AA1565" s="192"/>
    </row>
    <row r="1566" spans="10:27" x14ac:dyDescent="0.25">
      <c r="J1566" s="192"/>
      <c r="K1566" s="192"/>
      <c r="L1566" s="192"/>
      <c r="M1566" s="192"/>
      <c r="O1566" s="192"/>
      <c r="P1566" s="192"/>
      <c r="Q1566" s="192"/>
      <c r="R1566" s="192"/>
      <c r="S1566" s="192"/>
      <c r="T1566" s="192"/>
      <c r="U1566" s="192"/>
      <c r="V1566" s="192"/>
      <c r="W1566" s="192"/>
      <c r="X1566" s="192"/>
      <c r="Y1566" s="192"/>
      <c r="Z1566" s="192"/>
      <c r="AA1566" s="192"/>
    </row>
    <row r="1567" spans="10:27" x14ac:dyDescent="0.25">
      <c r="J1567" s="192"/>
      <c r="K1567" s="192"/>
      <c r="L1567" s="192"/>
      <c r="M1567" s="192"/>
      <c r="O1567" s="192"/>
      <c r="P1567" s="192"/>
      <c r="Q1567" s="192"/>
      <c r="R1567" s="192"/>
      <c r="S1567" s="192"/>
      <c r="T1567" s="192"/>
      <c r="U1567" s="192"/>
      <c r="V1567" s="192"/>
      <c r="W1567" s="192"/>
      <c r="X1567" s="192"/>
      <c r="Y1567" s="192"/>
      <c r="Z1567" s="192"/>
      <c r="AA1567" s="192"/>
    </row>
    <row r="1568" spans="10:27" x14ac:dyDescent="0.25">
      <c r="J1568" s="192"/>
      <c r="K1568" s="192"/>
      <c r="L1568" s="192"/>
      <c r="M1568" s="192"/>
      <c r="O1568" s="192"/>
      <c r="P1568" s="192"/>
      <c r="Q1568" s="192"/>
      <c r="R1568" s="192"/>
      <c r="S1568" s="192"/>
      <c r="T1568" s="192"/>
      <c r="U1568" s="192"/>
      <c r="V1568" s="192"/>
      <c r="W1568" s="192"/>
      <c r="X1568" s="192"/>
      <c r="Y1568" s="192"/>
      <c r="Z1568" s="192"/>
      <c r="AA1568" s="192"/>
    </row>
    <row r="1569" spans="10:27" x14ac:dyDescent="0.25">
      <c r="J1569" s="192"/>
      <c r="K1569" s="192"/>
      <c r="L1569" s="192"/>
      <c r="M1569" s="192"/>
      <c r="O1569" s="192"/>
      <c r="P1569" s="192"/>
      <c r="Q1569" s="192"/>
      <c r="R1569" s="192"/>
      <c r="S1569" s="192"/>
      <c r="T1569" s="192"/>
      <c r="U1569" s="192"/>
      <c r="V1569" s="192"/>
      <c r="W1569" s="192"/>
      <c r="X1569" s="192"/>
      <c r="Y1569" s="192"/>
      <c r="Z1569" s="192"/>
      <c r="AA1569" s="192"/>
    </row>
    <row r="1570" spans="10:27" x14ac:dyDescent="0.25">
      <c r="J1570" s="192"/>
      <c r="K1570" s="192"/>
      <c r="L1570" s="192"/>
      <c r="M1570" s="192"/>
      <c r="O1570" s="192"/>
      <c r="P1570" s="192"/>
      <c r="Q1570" s="192"/>
      <c r="R1570" s="192"/>
      <c r="S1570" s="192"/>
      <c r="T1570" s="192"/>
      <c r="U1570" s="192"/>
      <c r="V1570" s="192"/>
      <c r="W1570" s="192"/>
      <c r="X1570" s="192"/>
      <c r="Y1570" s="192"/>
      <c r="Z1570" s="192"/>
      <c r="AA1570" s="192"/>
    </row>
    <row r="1571" spans="10:27" x14ac:dyDescent="0.25">
      <c r="J1571" s="192"/>
      <c r="K1571" s="192"/>
      <c r="L1571" s="192"/>
      <c r="M1571" s="192"/>
      <c r="O1571" s="192"/>
      <c r="P1571" s="192"/>
      <c r="Q1571" s="192"/>
      <c r="R1571" s="192"/>
      <c r="S1571" s="192"/>
      <c r="T1571" s="192"/>
      <c r="U1571" s="192"/>
      <c r="V1571" s="192"/>
      <c r="W1571" s="192"/>
      <c r="X1571" s="192"/>
      <c r="Y1571" s="192"/>
      <c r="Z1571" s="192"/>
      <c r="AA1571" s="192"/>
    </row>
    <row r="1572" spans="10:27" x14ac:dyDescent="0.25">
      <c r="J1572" s="192"/>
      <c r="K1572" s="192"/>
      <c r="L1572" s="192"/>
      <c r="M1572" s="192"/>
      <c r="O1572" s="192"/>
      <c r="P1572" s="192"/>
      <c r="Q1572" s="192"/>
      <c r="R1572" s="192"/>
      <c r="S1572" s="192"/>
      <c r="T1572" s="192"/>
      <c r="U1572" s="192"/>
      <c r="V1572" s="192"/>
      <c r="W1572" s="192"/>
      <c r="X1572" s="192"/>
      <c r="Y1572" s="192"/>
      <c r="Z1572" s="192"/>
      <c r="AA1572" s="192"/>
    </row>
    <row r="1573" spans="10:27" x14ac:dyDescent="0.25">
      <c r="J1573" s="192"/>
      <c r="K1573" s="192"/>
      <c r="L1573" s="192"/>
      <c r="M1573" s="192"/>
      <c r="O1573" s="192"/>
      <c r="P1573" s="192"/>
      <c r="Q1573" s="192"/>
      <c r="R1573" s="192"/>
      <c r="S1573" s="192"/>
      <c r="T1573" s="192"/>
      <c r="U1573" s="192"/>
      <c r="V1573" s="192"/>
      <c r="W1573" s="192"/>
      <c r="X1573" s="192"/>
      <c r="Y1573" s="192"/>
      <c r="Z1573" s="192"/>
      <c r="AA1573" s="192"/>
    </row>
    <row r="1574" spans="10:27" x14ac:dyDescent="0.25">
      <c r="J1574" s="192"/>
      <c r="K1574" s="192"/>
      <c r="L1574" s="192"/>
      <c r="M1574" s="192"/>
      <c r="O1574" s="192"/>
      <c r="P1574" s="192"/>
      <c r="Q1574" s="192"/>
      <c r="R1574" s="192"/>
      <c r="S1574" s="192"/>
      <c r="T1574" s="192"/>
      <c r="U1574" s="192"/>
      <c r="V1574" s="192"/>
      <c r="W1574" s="192"/>
      <c r="X1574" s="192"/>
      <c r="Y1574" s="192"/>
      <c r="Z1574" s="192"/>
      <c r="AA1574" s="192"/>
    </row>
    <row r="1575" spans="10:27" x14ac:dyDescent="0.25">
      <c r="J1575" s="192"/>
      <c r="K1575" s="192"/>
      <c r="L1575" s="192"/>
      <c r="M1575" s="192"/>
      <c r="O1575" s="192"/>
      <c r="P1575" s="192"/>
      <c r="Q1575" s="192"/>
      <c r="R1575" s="192"/>
      <c r="S1575" s="192"/>
      <c r="T1575" s="192"/>
      <c r="U1575" s="192"/>
      <c r="V1575" s="192"/>
      <c r="W1575" s="192"/>
      <c r="X1575" s="192"/>
      <c r="Y1575" s="192"/>
      <c r="Z1575" s="192"/>
      <c r="AA1575" s="192"/>
    </row>
    <row r="1576" spans="10:27" x14ac:dyDescent="0.25">
      <c r="J1576" s="192"/>
      <c r="K1576" s="192"/>
      <c r="L1576" s="192"/>
      <c r="M1576" s="192"/>
      <c r="O1576" s="192"/>
      <c r="P1576" s="192"/>
      <c r="Q1576" s="192"/>
      <c r="R1576" s="192"/>
      <c r="S1576" s="192"/>
      <c r="T1576" s="192"/>
      <c r="U1576" s="192"/>
      <c r="V1576" s="192"/>
      <c r="W1576" s="192"/>
      <c r="X1576" s="192"/>
      <c r="Y1576" s="192"/>
      <c r="Z1576" s="192"/>
      <c r="AA1576" s="192"/>
    </row>
    <row r="1577" spans="10:27" x14ac:dyDescent="0.25">
      <c r="J1577" s="192"/>
      <c r="K1577" s="192"/>
      <c r="L1577" s="192"/>
      <c r="M1577" s="192"/>
      <c r="O1577" s="192"/>
      <c r="P1577" s="192"/>
      <c r="Q1577" s="192"/>
      <c r="R1577" s="192"/>
      <c r="S1577" s="192"/>
      <c r="T1577" s="192"/>
      <c r="U1577" s="192"/>
      <c r="V1577" s="192"/>
      <c r="W1577" s="192"/>
      <c r="X1577" s="192"/>
      <c r="Y1577" s="192"/>
      <c r="Z1577" s="192"/>
      <c r="AA1577" s="192"/>
    </row>
    <row r="1578" spans="10:27" x14ac:dyDescent="0.25">
      <c r="J1578" s="192"/>
      <c r="K1578" s="192"/>
      <c r="L1578" s="192"/>
      <c r="M1578" s="192"/>
      <c r="O1578" s="192"/>
      <c r="P1578" s="192"/>
      <c r="Q1578" s="192"/>
      <c r="R1578" s="192"/>
      <c r="S1578" s="192"/>
      <c r="T1578" s="192"/>
      <c r="U1578" s="192"/>
      <c r="V1578" s="192"/>
      <c r="W1578" s="192"/>
      <c r="X1578" s="192"/>
      <c r="Y1578" s="192"/>
      <c r="Z1578" s="192"/>
      <c r="AA1578" s="192"/>
    </row>
    <row r="1579" spans="10:27" x14ac:dyDescent="0.25">
      <c r="J1579" s="192"/>
      <c r="K1579" s="192"/>
      <c r="L1579" s="192"/>
      <c r="M1579" s="192"/>
      <c r="O1579" s="192"/>
      <c r="P1579" s="192"/>
      <c r="Q1579" s="192"/>
      <c r="R1579" s="192"/>
      <c r="S1579" s="192"/>
      <c r="T1579" s="192"/>
      <c r="U1579" s="192"/>
      <c r="V1579" s="192"/>
      <c r="W1579" s="192"/>
      <c r="X1579" s="192"/>
      <c r="Y1579" s="192"/>
      <c r="Z1579" s="192"/>
      <c r="AA1579" s="192"/>
    </row>
    <row r="1580" spans="10:27" x14ac:dyDescent="0.25">
      <c r="J1580" s="192"/>
      <c r="K1580" s="192"/>
      <c r="L1580" s="192"/>
      <c r="M1580" s="192"/>
      <c r="O1580" s="192"/>
      <c r="P1580" s="192"/>
      <c r="Q1580" s="192"/>
      <c r="R1580" s="192"/>
      <c r="S1580" s="192"/>
      <c r="T1580" s="192"/>
      <c r="U1580" s="192"/>
      <c r="V1580" s="192"/>
      <c r="W1580" s="192"/>
      <c r="X1580" s="192"/>
      <c r="Y1580" s="192"/>
      <c r="Z1580" s="192"/>
      <c r="AA1580" s="192"/>
    </row>
    <row r="1581" spans="10:27" x14ac:dyDescent="0.25">
      <c r="J1581" s="192"/>
      <c r="K1581" s="192"/>
      <c r="L1581" s="192"/>
      <c r="M1581" s="192"/>
      <c r="O1581" s="192"/>
      <c r="P1581" s="192"/>
      <c r="Q1581" s="192"/>
      <c r="R1581" s="192"/>
      <c r="S1581" s="192"/>
      <c r="T1581" s="192"/>
      <c r="U1581" s="192"/>
      <c r="V1581" s="192"/>
      <c r="W1581" s="192"/>
      <c r="X1581" s="192"/>
      <c r="Y1581" s="192"/>
      <c r="Z1581" s="192"/>
      <c r="AA1581" s="192"/>
    </row>
    <row r="1582" spans="10:27" x14ac:dyDescent="0.25">
      <c r="J1582" s="192"/>
      <c r="K1582" s="192"/>
      <c r="L1582" s="192"/>
      <c r="M1582" s="192"/>
      <c r="O1582" s="192"/>
      <c r="P1582" s="192"/>
      <c r="Q1582" s="192"/>
      <c r="R1582" s="192"/>
      <c r="S1582" s="192"/>
      <c r="T1582" s="192"/>
      <c r="U1582" s="192"/>
      <c r="V1582" s="192"/>
      <c r="W1582" s="192"/>
      <c r="X1582" s="192"/>
      <c r="Y1582" s="192"/>
      <c r="Z1582" s="192"/>
      <c r="AA1582" s="192"/>
    </row>
    <row r="1583" spans="10:27" x14ac:dyDescent="0.25">
      <c r="J1583" s="192"/>
      <c r="K1583" s="192"/>
      <c r="L1583" s="192"/>
      <c r="M1583" s="192"/>
      <c r="O1583" s="192"/>
      <c r="P1583" s="192"/>
      <c r="Q1583" s="192"/>
      <c r="R1583" s="192"/>
      <c r="S1583" s="192"/>
      <c r="T1583" s="192"/>
      <c r="U1583" s="192"/>
      <c r="V1583" s="192"/>
      <c r="W1583" s="192"/>
      <c r="X1583" s="192"/>
      <c r="Y1583" s="192"/>
      <c r="Z1583" s="192"/>
      <c r="AA1583" s="192"/>
    </row>
    <row r="1584" spans="10:27" x14ac:dyDescent="0.25">
      <c r="J1584" s="192"/>
      <c r="K1584" s="192"/>
      <c r="L1584" s="192"/>
      <c r="M1584" s="192"/>
      <c r="O1584" s="192"/>
      <c r="P1584" s="192"/>
      <c r="Q1584" s="192"/>
      <c r="R1584" s="192"/>
      <c r="S1584" s="192"/>
      <c r="T1584" s="192"/>
      <c r="U1584" s="192"/>
      <c r="V1584" s="192"/>
      <c r="W1584" s="192"/>
      <c r="X1584" s="192"/>
      <c r="Y1584" s="192"/>
      <c r="Z1584" s="192"/>
      <c r="AA1584" s="192"/>
    </row>
    <row r="1585" spans="10:27" x14ac:dyDescent="0.25">
      <c r="J1585" s="192"/>
      <c r="K1585" s="192"/>
      <c r="L1585" s="192"/>
      <c r="M1585" s="192"/>
      <c r="O1585" s="192"/>
      <c r="P1585" s="192"/>
      <c r="Q1585" s="192"/>
      <c r="R1585" s="192"/>
      <c r="S1585" s="192"/>
      <c r="T1585" s="192"/>
      <c r="U1585" s="192"/>
      <c r="V1585" s="192"/>
      <c r="W1585" s="192"/>
      <c r="X1585" s="192"/>
      <c r="Y1585" s="192"/>
      <c r="Z1585" s="192"/>
      <c r="AA1585" s="192"/>
    </row>
    <row r="1586" spans="10:27" x14ac:dyDescent="0.25">
      <c r="J1586" s="192"/>
      <c r="K1586" s="192"/>
      <c r="L1586" s="192"/>
      <c r="M1586" s="192"/>
      <c r="O1586" s="192"/>
      <c r="P1586" s="192"/>
      <c r="Q1586" s="192"/>
      <c r="R1586" s="192"/>
      <c r="S1586" s="192"/>
      <c r="T1586" s="192"/>
      <c r="U1586" s="192"/>
      <c r="V1586" s="192"/>
      <c r="W1586" s="192"/>
      <c r="X1586" s="192"/>
      <c r="Y1586" s="192"/>
      <c r="Z1586" s="192"/>
      <c r="AA1586" s="192"/>
    </row>
    <row r="1587" spans="10:27" x14ac:dyDescent="0.25">
      <c r="J1587" s="192"/>
      <c r="K1587" s="192"/>
      <c r="L1587" s="192"/>
      <c r="M1587" s="192"/>
      <c r="O1587" s="192"/>
      <c r="P1587" s="192"/>
      <c r="Q1587" s="192"/>
      <c r="R1587" s="192"/>
      <c r="S1587" s="192"/>
      <c r="T1587" s="192"/>
      <c r="U1587" s="192"/>
      <c r="V1587" s="192"/>
      <c r="W1587" s="192"/>
      <c r="X1587" s="192"/>
      <c r="Y1587" s="192"/>
      <c r="Z1587" s="192"/>
      <c r="AA1587" s="192"/>
    </row>
    <row r="1588" spans="10:27" x14ac:dyDescent="0.25">
      <c r="J1588" s="192"/>
      <c r="K1588" s="192"/>
      <c r="L1588" s="192"/>
      <c r="M1588" s="192"/>
      <c r="O1588" s="192"/>
      <c r="P1588" s="192"/>
      <c r="Q1588" s="192"/>
      <c r="R1588" s="192"/>
      <c r="S1588" s="192"/>
      <c r="T1588" s="192"/>
      <c r="U1588" s="192"/>
      <c r="V1588" s="192"/>
      <c r="W1588" s="192"/>
      <c r="X1588" s="192"/>
      <c r="Y1588" s="192"/>
      <c r="Z1588" s="192"/>
      <c r="AA1588" s="192"/>
    </row>
    <row r="1589" spans="10:27" x14ac:dyDescent="0.25">
      <c r="J1589" s="192"/>
      <c r="K1589" s="192"/>
      <c r="L1589" s="192"/>
      <c r="M1589" s="192"/>
      <c r="O1589" s="192"/>
      <c r="P1589" s="192"/>
      <c r="Q1589" s="192"/>
      <c r="R1589" s="192"/>
      <c r="S1589" s="192"/>
      <c r="T1589" s="192"/>
      <c r="U1589" s="192"/>
      <c r="V1589" s="192"/>
      <c r="W1589" s="192"/>
      <c r="X1589" s="192"/>
      <c r="Y1589" s="192"/>
      <c r="Z1589" s="192"/>
      <c r="AA1589" s="192"/>
    </row>
    <row r="1590" spans="10:27" x14ac:dyDescent="0.25">
      <c r="J1590" s="192"/>
      <c r="K1590" s="192"/>
      <c r="L1590" s="192"/>
      <c r="M1590" s="192"/>
      <c r="O1590" s="192"/>
      <c r="P1590" s="192"/>
      <c r="Q1590" s="192"/>
      <c r="R1590" s="192"/>
      <c r="S1590" s="192"/>
      <c r="T1590" s="192"/>
      <c r="U1590" s="192"/>
      <c r="V1590" s="192"/>
      <c r="W1590" s="192"/>
      <c r="X1590" s="192"/>
      <c r="Y1590" s="192"/>
      <c r="Z1590" s="192"/>
      <c r="AA1590" s="192"/>
    </row>
    <row r="1591" spans="10:27" x14ac:dyDescent="0.25">
      <c r="J1591" s="192"/>
      <c r="K1591" s="192"/>
      <c r="L1591" s="192"/>
      <c r="M1591" s="192"/>
      <c r="O1591" s="192"/>
      <c r="P1591" s="192"/>
      <c r="Q1591" s="192"/>
      <c r="R1591" s="192"/>
      <c r="S1591" s="192"/>
      <c r="T1591" s="192"/>
      <c r="U1591" s="192"/>
      <c r="V1591" s="192"/>
      <c r="W1591" s="192"/>
      <c r="X1591" s="192"/>
      <c r="Y1591" s="192"/>
      <c r="Z1591" s="192"/>
      <c r="AA1591" s="192"/>
    </row>
    <row r="1592" spans="10:27" x14ac:dyDescent="0.25">
      <c r="J1592" s="192"/>
      <c r="K1592" s="192"/>
      <c r="L1592" s="192"/>
      <c r="M1592" s="192"/>
      <c r="O1592" s="192"/>
      <c r="P1592" s="192"/>
      <c r="Q1592" s="192"/>
      <c r="R1592" s="192"/>
      <c r="S1592" s="192"/>
      <c r="T1592" s="192"/>
      <c r="U1592" s="192"/>
      <c r="V1592" s="192"/>
      <c r="W1592" s="192"/>
      <c r="X1592" s="192"/>
      <c r="Y1592" s="192"/>
      <c r="Z1592" s="192"/>
      <c r="AA1592" s="192"/>
    </row>
    <row r="1593" spans="10:27" x14ac:dyDescent="0.25">
      <c r="J1593" s="192"/>
      <c r="K1593" s="192"/>
      <c r="L1593" s="192"/>
      <c r="M1593" s="192"/>
      <c r="O1593" s="192"/>
      <c r="P1593" s="192"/>
      <c r="Q1593" s="192"/>
      <c r="R1593" s="192"/>
      <c r="S1593" s="192"/>
      <c r="T1593" s="192"/>
      <c r="U1593" s="192"/>
      <c r="V1593" s="192"/>
      <c r="W1593" s="192"/>
      <c r="X1593" s="192"/>
      <c r="Y1593" s="192"/>
      <c r="Z1593" s="192"/>
      <c r="AA1593" s="192"/>
    </row>
    <row r="1594" spans="10:27" x14ac:dyDescent="0.25">
      <c r="J1594" s="192"/>
      <c r="K1594" s="192"/>
      <c r="L1594" s="192"/>
      <c r="M1594" s="192"/>
      <c r="O1594" s="192"/>
      <c r="P1594" s="192"/>
      <c r="Q1594" s="192"/>
      <c r="R1594" s="192"/>
      <c r="S1594" s="192"/>
      <c r="T1594" s="192"/>
      <c r="U1594" s="192"/>
      <c r="V1594" s="192"/>
      <c r="W1594" s="192"/>
      <c r="X1594" s="192"/>
      <c r="Y1594" s="192"/>
      <c r="Z1594" s="192"/>
      <c r="AA1594" s="192"/>
    </row>
    <row r="1595" spans="10:27" x14ac:dyDescent="0.25">
      <c r="J1595" s="192"/>
      <c r="K1595" s="192"/>
      <c r="L1595" s="192"/>
      <c r="M1595" s="192"/>
      <c r="O1595" s="192"/>
      <c r="P1595" s="192"/>
      <c r="Q1595" s="192"/>
      <c r="R1595" s="192"/>
      <c r="S1595" s="192"/>
      <c r="T1595" s="192"/>
      <c r="U1595" s="192"/>
      <c r="V1595" s="192"/>
      <c r="W1595" s="192"/>
      <c r="X1595" s="192"/>
      <c r="Y1595" s="192"/>
      <c r="Z1595" s="192"/>
      <c r="AA1595" s="192"/>
    </row>
    <row r="1596" spans="10:27" x14ac:dyDescent="0.25">
      <c r="J1596" s="192"/>
      <c r="K1596" s="192"/>
      <c r="L1596" s="192"/>
      <c r="M1596" s="192"/>
      <c r="O1596" s="192"/>
      <c r="P1596" s="192"/>
      <c r="Q1596" s="192"/>
      <c r="R1596" s="192"/>
      <c r="S1596" s="192"/>
      <c r="T1596" s="192"/>
      <c r="U1596" s="192"/>
      <c r="V1596" s="192"/>
      <c r="W1596" s="192"/>
      <c r="X1596" s="192"/>
      <c r="Y1596" s="192"/>
      <c r="Z1596" s="192"/>
      <c r="AA1596" s="192"/>
    </row>
    <row r="1597" spans="10:27" x14ac:dyDescent="0.25">
      <c r="J1597" s="192"/>
      <c r="K1597" s="192"/>
      <c r="L1597" s="192"/>
      <c r="M1597" s="192"/>
      <c r="O1597" s="192"/>
      <c r="P1597" s="192"/>
      <c r="Q1597" s="192"/>
      <c r="R1597" s="192"/>
      <c r="S1597" s="192"/>
      <c r="T1597" s="192"/>
      <c r="U1597" s="192"/>
      <c r="V1597" s="192"/>
      <c r="W1597" s="192"/>
      <c r="X1597" s="192"/>
      <c r="Y1597" s="192"/>
      <c r="Z1597" s="192"/>
      <c r="AA1597" s="192"/>
    </row>
    <row r="1598" spans="10:27" x14ac:dyDescent="0.25">
      <c r="J1598" s="192"/>
      <c r="K1598" s="192"/>
      <c r="L1598" s="192"/>
      <c r="M1598" s="192"/>
      <c r="O1598" s="192"/>
      <c r="P1598" s="192"/>
      <c r="Q1598" s="192"/>
      <c r="R1598" s="192"/>
      <c r="S1598" s="192"/>
      <c r="T1598" s="192"/>
      <c r="U1598" s="192"/>
      <c r="V1598" s="192"/>
      <c r="W1598" s="192"/>
      <c r="X1598" s="192"/>
      <c r="Y1598" s="192"/>
      <c r="Z1598" s="192"/>
      <c r="AA1598" s="192"/>
    </row>
    <row r="1599" spans="10:27" x14ac:dyDescent="0.25">
      <c r="J1599" s="192"/>
      <c r="K1599" s="192"/>
      <c r="L1599" s="192"/>
      <c r="M1599" s="192"/>
      <c r="O1599" s="192"/>
      <c r="P1599" s="192"/>
      <c r="Q1599" s="192"/>
      <c r="R1599" s="192"/>
      <c r="S1599" s="192"/>
      <c r="T1599" s="192"/>
      <c r="U1599" s="192"/>
      <c r="V1599" s="192"/>
      <c r="W1599" s="192"/>
      <c r="X1599" s="192"/>
      <c r="Y1599" s="192"/>
      <c r="Z1599" s="192"/>
      <c r="AA1599" s="192"/>
    </row>
    <row r="1600" spans="10:27" x14ac:dyDescent="0.25">
      <c r="J1600" s="192"/>
      <c r="K1600" s="192"/>
      <c r="L1600" s="192"/>
      <c r="M1600" s="192"/>
      <c r="O1600" s="192"/>
      <c r="P1600" s="192"/>
      <c r="Q1600" s="192"/>
      <c r="R1600" s="192"/>
      <c r="S1600" s="192"/>
      <c r="T1600" s="192"/>
      <c r="U1600" s="192"/>
      <c r="V1600" s="192"/>
      <c r="W1600" s="192"/>
      <c r="X1600" s="192"/>
      <c r="Y1600" s="192"/>
      <c r="Z1600" s="192"/>
      <c r="AA1600" s="192"/>
    </row>
    <row r="1601" spans="10:27" x14ac:dyDescent="0.25">
      <c r="J1601" s="192"/>
      <c r="K1601" s="192"/>
      <c r="L1601" s="192"/>
      <c r="M1601" s="192"/>
      <c r="O1601" s="192"/>
      <c r="P1601" s="192"/>
      <c r="Q1601" s="192"/>
      <c r="R1601" s="192"/>
      <c r="S1601" s="192"/>
      <c r="T1601" s="192"/>
      <c r="U1601" s="192"/>
      <c r="V1601" s="192"/>
      <c r="W1601" s="192"/>
      <c r="X1601" s="192"/>
      <c r="Y1601" s="192"/>
      <c r="Z1601" s="192"/>
      <c r="AA1601" s="192"/>
    </row>
    <row r="1602" spans="10:27" x14ac:dyDescent="0.25">
      <c r="J1602" s="192"/>
      <c r="K1602" s="192"/>
      <c r="L1602" s="192"/>
      <c r="M1602" s="192"/>
      <c r="O1602" s="192"/>
      <c r="P1602" s="192"/>
      <c r="Q1602" s="192"/>
      <c r="R1602" s="192"/>
      <c r="S1602" s="192"/>
      <c r="T1602" s="192"/>
      <c r="U1602" s="192"/>
      <c r="V1602" s="192"/>
      <c r="W1602" s="192"/>
      <c r="X1602" s="192"/>
      <c r="Y1602" s="192"/>
      <c r="Z1602" s="192"/>
      <c r="AA1602" s="192"/>
    </row>
    <row r="1603" spans="10:27" x14ac:dyDescent="0.25">
      <c r="J1603" s="192"/>
      <c r="K1603" s="192"/>
      <c r="L1603" s="192"/>
      <c r="M1603" s="192"/>
      <c r="O1603" s="192"/>
      <c r="P1603" s="192"/>
      <c r="Q1603" s="192"/>
      <c r="R1603" s="192"/>
      <c r="S1603" s="192"/>
      <c r="T1603" s="192"/>
      <c r="U1603" s="192"/>
      <c r="V1603" s="192"/>
      <c r="W1603" s="192"/>
      <c r="X1603" s="192"/>
      <c r="Y1603" s="192"/>
      <c r="Z1603" s="192"/>
      <c r="AA1603" s="192"/>
    </row>
    <row r="1604" spans="10:27" x14ac:dyDescent="0.25">
      <c r="J1604" s="192"/>
      <c r="K1604" s="192"/>
      <c r="L1604" s="192"/>
      <c r="M1604" s="192"/>
      <c r="O1604" s="192"/>
      <c r="P1604" s="192"/>
      <c r="Q1604" s="192"/>
      <c r="R1604" s="192"/>
      <c r="S1604" s="192"/>
      <c r="T1604" s="192"/>
      <c r="U1604" s="192"/>
      <c r="V1604" s="192"/>
      <c r="W1604" s="192"/>
      <c r="X1604" s="192"/>
      <c r="Y1604" s="192"/>
      <c r="Z1604" s="192"/>
      <c r="AA1604" s="192"/>
    </row>
    <row r="1605" spans="10:27" x14ac:dyDescent="0.25">
      <c r="J1605" s="192"/>
      <c r="K1605" s="192"/>
      <c r="L1605" s="192"/>
      <c r="M1605" s="192"/>
      <c r="O1605" s="192"/>
      <c r="P1605" s="192"/>
      <c r="Q1605" s="192"/>
      <c r="R1605" s="192"/>
      <c r="S1605" s="192"/>
      <c r="T1605" s="192"/>
      <c r="U1605" s="192"/>
      <c r="V1605" s="192"/>
      <c r="W1605" s="192"/>
      <c r="X1605" s="192"/>
      <c r="Y1605" s="192"/>
      <c r="Z1605" s="192"/>
      <c r="AA1605" s="192"/>
    </row>
    <row r="1606" spans="10:27" x14ac:dyDescent="0.25">
      <c r="J1606" s="192"/>
      <c r="K1606" s="192"/>
      <c r="L1606" s="192"/>
      <c r="M1606" s="192"/>
      <c r="O1606" s="192"/>
      <c r="P1606" s="192"/>
      <c r="Q1606" s="192"/>
      <c r="R1606" s="192"/>
      <c r="S1606" s="192"/>
      <c r="T1606" s="192"/>
      <c r="U1606" s="192"/>
      <c r="V1606" s="192"/>
      <c r="W1606" s="192"/>
      <c r="X1606" s="192"/>
      <c r="Y1606" s="192"/>
      <c r="Z1606" s="192"/>
      <c r="AA1606" s="192"/>
    </row>
    <row r="1607" spans="10:27" x14ac:dyDescent="0.25">
      <c r="J1607" s="192"/>
      <c r="K1607" s="192"/>
      <c r="L1607" s="192"/>
      <c r="M1607" s="192"/>
      <c r="O1607" s="192"/>
      <c r="P1607" s="192"/>
      <c r="Q1607" s="192"/>
      <c r="R1607" s="192"/>
      <c r="S1607" s="192"/>
      <c r="T1607" s="192"/>
      <c r="U1607" s="192"/>
      <c r="V1607" s="192"/>
      <c r="W1607" s="192"/>
      <c r="X1607" s="192"/>
      <c r="Y1607" s="192"/>
      <c r="Z1607" s="192"/>
      <c r="AA1607" s="192"/>
    </row>
    <row r="1608" spans="10:27" x14ac:dyDescent="0.25">
      <c r="J1608" s="192"/>
      <c r="K1608" s="192"/>
      <c r="L1608" s="192"/>
      <c r="M1608" s="192"/>
      <c r="O1608" s="192"/>
      <c r="P1608" s="192"/>
      <c r="Q1608" s="192"/>
      <c r="R1608" s="192"/>
      <c r="S1608" s="192"/>
      <c r="T1608" s="192"/>
      <c r="U1608" s="192"/>
      <c r="V1608" s="192"/>
      <c r="W1608" s="192"/>
      <c r="X1608" s="192"/>
      <c r="Y1608" s="192"/>
      <c r="Z1608" s="192"/>
      <c r="AA1608" s="192"/>
    </row>
    <row r="1609" spans="10:27" x14ac:dyDescent="0.25">
      <c r="J1609" s="192"/>
      <c r="K1609" s="192"/>
      <c r="L1609" s="192"/>
      <c r="M1609" s="192"/>
      <c r="O1609" s="192"/>
      <c r="P1609" s="192"/>
      <c r="Q1609" s="192"/>
      <c r="R1609" s="192"/>
      <c r="S1609" s="192"/>
      <c r="T1609" s="192"/>
      <c r="U1609" s="192"/>
      <c r="V1609" s="192"/>
      <c r="W1609" s="192"/>
      <c r="X1609" s="192"/>
      <c r="Y1609" s="192"/>
      <c r="Z1609" s="192"/>
      <c r="AA1609" s="192"/>
    </row>
    <row r="1610" spans="10:27" x14ac:dyDescent="0.25">
      <c r="J1610" s="192"/>
      <c r="K1610" s="192"/>
      <c r="L1610" s="192"/>
      <c r="M1610" s="192"/>
      <c r="O1610" s="192"/>
      <c r="P1610" s="192"/>
      <c r="Q1610" s="192"/>
      <c r="R1610" s="192"/>
      <c r="S1610" s="192"/>
      <c r="T1610" s="192"/>
      <c r="U1610" s="192"/>
      <c r="V1610" s="192"/>
      <c r="W1610" s="192"/>
      <c r="X1610" s="192"/>
      <c r="Y1610" s="192"/>
      <c r="Z1610" s="192"/>
      <c r="AA1610" s="192"/>
    </row>
    <row r="1611" spans="10:27" x14ac:dyDescent="0.25">
      <c r="J1611" s="192"/>
      <c r="K1611" s="192"/>
      <c r="L1611" s="192"/>
      <c r="M1611" s="192"/>
      <c r="O1611" s="192"/>
      <c r="P1611" s="192"/>
      <c r="Q1611" s="192"/>
      <c r="R1611" s="192"/>
      <c r="S1611" s="192"/>
      <c r="T1611" s="192"/>
      <c r="U1611" s="192"/>
      <c r="V1611" s="192"/>
      <c r="W1611" s="192"/>
      <c r="X1611" s="192"/>
      <c r="Y1611" s="192"/>
      <c r="Z1611" s="192"/>
      <c r="AA1611" s="192"/>
    </row>
    <row r="1612" spans="10:27" x14ac:dyDescent="0.25">
      <c r="J1612" s="192"/>
      <c r="K1612" s="192"/>
      <c r="L1612" s="192"/>
      <c r="M1612" s="192"/>
      <c r="O1612" s="192"/>
      <c r="P1612" s="192"/>
      <c r="Q1612" s="192"/>
      <c r="R1612" s="192"/>
      <c r="S1612" s="192"/>
      <c r="T1612" s="192"/>
      <c r="U1612" s="192"/>
      <c r="V1612" s="192"/>
      <c r="W1612" s="192"/>
      <c r="X1612" s="192"/>
      <c r="Y1612" s="192"/>
      <c r="Z1612" s="192"/>
      <c r="AA1612" s="192"/>
    </row>
    <row r="1613" spans="10:27" x14ac:dyDescent="0.25">
      <c r="J1613" s="192"/>
      <c r="K1613" s="192"/>
      <c r="L1613" s="192"/>
      <c r="M1613" s="192"/>
      <c r="O1613" s="192"/>
      <c r="P1613" s="192"/>
      <c r="Q1613" s="192"/>
      <c r="R1613" s="192"/>
      <c r="S1613" s="192"/>
      <c r="T1613" s="192"/>
      <c r="U1613" s="192"/>
      <c r="V1613" s="192"/>
      <c r="W1613" s="192"/>
      <c r="X1613" s="192"/>
      <c r="Y1613" s="192"/>
      <c r="Z1613" s="192"/>
      <c r="AA1613" s="192"/>
    </row>
    <row r="1614" spans="10:27" x14ac:dyDescent="0.25">
      <c r="J1614" s="192"/>
      <c r="K1614" s="192"/>
      <c r="L1614" s="192"/>
      <c r="M1614" s="192"/>
      <c r="O1614" s="192"/>
      <c r="P1614" s="192"/>
      <c r="Q1614" s="192"/>
      <c r="R1614" s="192"/>
      <c r="S1614" s="192"/>
      <c r="T1614" s="192"/>
      <c r="U1614" s="192"/>
      <c r="V1614" s="192"/>
      <c r="W1614" s="192"/>
      <c r="X1614" s="192"/>
      <c r="Y1614" s="192"/>
      <c r="Z1614" s="192"/>
      <c r="AA1614" s="192"/>
    </row>
    <row r="1615" spans="10:27" x14ac:dyDescent="0.25">
      <c r="J1615" s="192"/>
      <c r="K1615" s="192"/>
      <c r="L1615" s="192"/>
      <c r="M1615" s="192"/>
      <c r="O1615" s="192"/>
      <c r="P1615" s="192"/>
      <c r="Q1615" s="192"/>
      <c r="R1615" s="192"/>
      <c r="S1615" s="192"/>
      <c r="T1615" s="192"/>
      <c r="U1615" s="192"/>
      <c r="V1615" s="192"/>
      <c r="W1615" s="192"/>
      <c r="X1615" s="192"/>
      <c r="Y1615" s="192"/>
      <c r="Z1615" s="192"/>
      <c r="AA1615" s="192"/>
    </row>
    <row r="1616" spans="10:27" x14ac:dyDescent="0.25">
      <c r="J1616" s="192"/>
      <c r="K1616" s="192"/>
      <c r="L1616" s="192"/>
      <c r="M1616" s="192"/>
      <c r="O1616" s="192"/>
      <c r="P1616" s="192"/>
      <c r="Q1616" s="192"/>
      <c r="R1616" s="192"/>
      <c r="S1616" s="192"/>
      <c r="T1616" s="192"/>
      <c r="U1616" s="192"/>
      <c r="V1616" s="192"/>
      <c r="W1616" s="192"/>
      <c r="X1616" s="192"/>
      <c r="Y1616" s="192"/>
      <c r="Z1616" s="192"/>
      <c r="AA1616" s="192"/>
    </row>
    <row r="1617" spans="10:27" x14ac:dyDescent="0.25">
      <c r="J1617" s="192"/>
      <c r="K1617" s="192"/>
      <c r="L1617" s="192"/>
      <c r="M1617" s="192"/>
      <c r="O1617" s="192"/>
      <c r="P1617" s="192"/>
      <c r="Q1617" s="192"/>
      <c r="R1617" s="192"/>
      <c r="S1617" s="192"/>
      <c r="T1617" s="192"/>
      <c r="U1617" s="192"/>
      <c r="V1617" s="192"/>
      <c r="W1617" s="192"/>
      <c r="X1617" s="192"/>
      <c r="Y1617" s="192"/>
      <c r="Z1617" s="192"/>
      <c r="AA1617" s="192"/>
    </row>
    <row r="1618" spans="10:27" x14ac:dyDescent="0.25">
      <c r="J1618" s="192"/>
      <c r="K1618" s="192"/>
      <c r="L1618" s="192"/>
      <c r="M1618" s="192"/>
      <c r="O1618" s="192"/>
      <c r="P1618" s="192"/>
      <c r="Q1618" s="192"/>
      <c r="R1618" s="192"/>
      <c r="S1618" s="192"/>
      <c r="T1618" s="192"/>
      <c r="U1618" s="192"/>
      <c r="V1618" s="192"/>
      <c r="W1618" s="192"/>
      <c r="X1618" s="192"/>
      <c r="Y1618" s="192"/>
      <c r="Z1618" s="192"/>
      <c r="AA1618" s="192"/>
    </row>
    <row r="1619" spans="10:27" x14ac:dyDescent="0.25">
      <c r="J1619" s="192"/>
      <c r="K1619" s="192"/>
      <c r="L1619" s="192"/>
      <c r="M1619" s="192"/>
      <c r="O1619" s="192"/>
      <c r="P1619" s="192"/>
      <c r="Q1619" s="192"/>
      <c r="R1619" s="192"/>
      <c r="S1619" s="192"/>
      <c r="T1619" s="192"/>
      <c r="U1619" s="192"/>
      <c r="V1619" s="192"/>
      <c r="W1619" s="192"/>
      <c r="X1619" s="192"/>
      <c r="Y1619" s="192"/>
      <c r="Z1619" s="192"/>
      <c r="AA1619" s="192"/>
    </row>
    <row r="1620" spans="10:27" x14ac:dyDescent="0.25">
      <c r="J1620" s="192"/>
      <c r="K1620" s="192"/>
      <c r="L1620" s="192"/>
      <c r="M1620" s="192"/>
      <c r="O1620" s="192"/>
      <c r="P1620" s="192"/>
      <c r="Q1620" s="192"/>
      <c r="R1620" s="192"/>
      <c r="S1620" s="192"/>
      <c r="T1620" s="192"/>
      <c r="U1620" s="192"/>
      <c r="V1620" s="192"/>
      <c r="W1620" s="192"/>
      <c r="X1620" s="192"/>
      <c r="Y1620" s="192"/>
      <c r="Z1620" s="192"/>
      <c r="AA1620" s="192"/>
    </row>
    <row r="1621" spans="10:27" x14ac:dyDescent="0.25">
      <c r="J1621" s="192"/>
      <c r="K1621" s="192"/>
      <c r="L1621" s="192"/>
      <c r="M1621" s="192"/>
      <c r="O1621" s="192"/>
      <c r="P1621" s="192"/>
      <c r="Q1621" s="192"/>
      <c r="R1621" s="192"/>
      <c r="S1621" s="192"/>
      <c r="T1621" s="192"/>
      <c r="U1621" s="192"/>
      <c r="V1621" s="192"/>
      <c r="W1621" s="192"/>
      <c r="X1621" s="192"/>
      <c r="Y1621" s="192"/>
      <c r="Z1621" s="192"/>
      <c r="AA1621" s="192"/>
    </row>
    <row r="1622" spans="10:27" x14ac:dyDescent="0.25">
      <c r="J1622" s="192"/>
      <c r="K1622" s="192"/>
      <c r="L1622" s="192"/>
      <c r="M1622" s="192"/>
      <c r="O1622" s="192"/>
      <c r="P1622" s="192"/>
      <c r="Q1622" s="192"/>
      <c r="R1622" s="192"/>
      <c r="S1622" s="192"/>
      <c r="T1622" s="192"/>
      <c r="U1622" s="192"/>
      <c r="V1622" s="192"/>
      <c r="W1622" s="192"/>
      <c r="X1622" s="192"/>
      <c r="Y1622" s="192"/>
      <c r="Z1622" s="192"/>
      <c r="AA1622" s="192"/>
    </row>
    <row r="1623" spans="10:27" x14ac:dyDescent="0.25">
      <c r="J1623" s="192"/>
      <c r="K1623" s="192"/>
      <c r="L1623" s="192"/>
      <c r="M1623" s="192"/>
      <c r="O1623" s="192"/>
      <c r="P1623" s="192"/>
      <c r="Q1623" s="192"/>
      <c r="R1623" s="192"/>
      <c r="S1623" s="192"/>
      <c r="T1623" s="192"/>
      <c r="U1623" s="192"/>
      <c r="V1623" s="192"/>
      <c r="W1623" s="192"/>
      <c r="X1623" s="192"/>
      <c r="Y1623" s="192"/>
      <c r="Z1623" s="192"/>
      <c r="AA1623" s="192"/>
    </row>
    <row r="1624" spans="10:27" x14ac:dyDescent="0.25">
      <c r="J1624" s="192"/>
      <c r="K1624" s="192"/>
      <c r="L1624" s="192"/>
      <c r="M1624" s="192"/>
      <c r="O1624" s="192"/>
      <c r="P1624" s="192"/>
      <c r="Q1624" s="192"/>
      <c r="R1624" s="192"/>
      <c r="S1624" s="192"/>
      <c r="T1624" s="192"/>
      <c r="U1624" s="192"/>
      <c r="V1624" s="192"/>
      <c r="W1624" s="192"/>
      <c r="X1624" s="192"/>
      <c r="Y1624" s="192"/>
      <c r="Z1624" s="192"/>
      <c r="AA1624" s="192"/>
    </row>
    <row r="1625" spans="10:27" x14ac:dyDescent="0.25">
      <c r="J1625" s="192"/>
      <c r="K1625" s="192"/>
      <c r="L1625" s="192"/>
      <c r="M1625" s="192"/>
      <c r="O1625" s="192"/>
      <c r="P1625" s="192"/>
      <c r="Q1625" s="192"/>
      <c r="R1625" s="192"/>
      <c r="S1625" s="192"/>
      <c r="T1625" s="192"/>
      <c r="U1625" s="192"/>
      <c r="V1625" s="192"/>
      <c r="W1625" s="192"/>
      <c r="X1625" s="192"/>
      <c r="Y1625" s="192"/>
      <c r="Z1625" s="192"/>
      <c r="AA1625" s="192"/>
    </row>
    <row r="1626" spans="10:27" x14ac:dyDescent="0.25">
      <c r="J1626" s="192"/>
      <c r="K1626" s="192"/>
      <c r="L1626" s="192"/>
      <c r="M1626" s="192"/>
      <c r="O1626" s="192"/>
      <c r="P1626" s="192"/>
      <c r="Q1626" s="192"/>
      <c r="R1626" s="192"/>
      <c r="S1626" s="192"/>
      <c r="T1626" s="192"/>
      <c r="U1626" s="192"/>
      <c r="V1626" s="192"/>
      <c r="W1626" s="192"/>
      <c r="X1626" s="192"/>
      <c r="Y1626" s="192"/>
      <c r="Z1626" s="192"/>
      <c r="AA1626" s="192"/>
    </row>
    <row r="1627" spans="10:27" x14ac:dyDescent="0.25">
      <c r="J1627" s="192"/>
      <c r="K1627" s="192"/>
      <c r="L1627" s="192"/>
      <c r="M1627" s="192"/>
      <c r="O1627" s="192"/>
      <c r="P1627" s="192"/>
      <c r="Q1627" s="192"/>
      <c r="R1627" s="192"/>
      <c r="S1627" s="192"/>
      <c r="T1627" s="192"/>
      <c r="U1627" s="192"/>
      <c r="V1627" s="192"/>
      <c r="W1627" s="192"/>
      <c r="X1627" s="192"/>
      <c r="Y1627" s="192"/>
      <c r="Z1627" s="192"/>
      <c r="AA1627" s="192"/>
    </row>
    <row r="1628" spans="10:27" x14ac:dyDescent="0.25">
      <c r="J1628" s="192"/>
      <c r="K1628" s="192"/>
      <c r="L1628" s="192"/>
      <c r="M1628" s="192"/>
      <c r="O1628" s="192"/>
      <c r="P1628" s="192"/>
      <c r="Q1628" s="192"/>
      <c r="R1628" s="192"/>
      <c r="S1628" s="192"/>
      <c r="T1628" s="192"/>
      <c r="U1628" s="192"/>
      <c r="V1628" s="192"/>
      <c r="W1628" s="192"/>
      <c r="X1628" s="192"/>
      <c r="Y1628" s="192"/>
      <c r="Z1628" s="192"/>
      <c r="AA1628" s="192"/>
    </row>
    <row r="1629" spans="10:27" x14ac:dyDescent="0.25">
      <c r="J1629" s="192"/>
      <c r="K1629" s="192"/>
      <c r="L1629" s="192"/>
      <c r="M1629" s="192"/>
      <c r="O1629" s="192"/>
      <c r="P1629" s="192"/>
      <c r="Q1629" s="192"/>
      <c r="R1629" s="192"/>
      <c r="S1629" s="192"/>
      <c r="T1629" s="192"/>
      <c r="U1629" s="192"/>
      <c r="V1629" s="192"/>
      <c r="W1629" s="192"/>
      <c r="X1629" s="192"/>
      <c r="Y1629" s="192"/>
      <c r="Z1629" s="192"/>
      <c r="AA1629" s="192"/>
    </row>
    <row r="1630" spans="10:27" x14ac:dyDescent="0.25">
      <c r="J1630" s="192"/>
      <c r="K1630" s="192"/>
      <c r="L1630" s="192"/>
      <c r="M1630" s="192"/>
      <c r="O1630" s="192"/>
      <c r="P1630" s="192"/>
      <c r="Q1630" s="192"/>
      <c r="R1630" s="192"/>
      <c r="S1630" s="192"/>
      <c r="T1630" s="192"/>
      <c r="U1630" s="192"/>
      <c r="V1630" s="192"/>
      <c r="W1630" s="192"/>
      <c r="X1630" s="192"/>
      <c r="Y1630" s="192"/>
      <c r="Z1630" s="192"/>
      <c r="AA1630" s="192"/>
    </row>
    <row r="1631" spans="10:27" x14ac:dyDescent="0.25">
      <c r="J1631" s="192"/>
      <c r="K1631" s="192"/>
      <c r="L1631" s="192"/>
      <c r="M1631" s="192"/>
      <c r="O1631" s="192"/>
      <c r="P1631" s="192"/>
      <c r="Q1631" s="192"/>
      <c r="R1631" s="192"/>
      <c r="S1631" s="192"/>
      <c r="T1631" s="192"/>
      <c r="U1631" s="192"/>
      <c r="V1631" s="192"/>
      <c r="W1631" s="192"/>
      <c r="X1631" s="192"/>
      <c r="Y1631" s="192"/>
      <c r="Z1631" s="192"/>
      <c r="AA1631" s="192"/>
    </row>
    <row r="1632" spans="10:27" x14ac:dyDescent="0.25">
      <c r="J1632" s="192"/>
      <c r="K1632" s="192"/>
      <c r="L1632" s="192"/>
      <c r="M1632" s="192"/>
      <c r="O1632" s="192"/>
      <c r="P1632" s="192"/>
      <c r="Q1632" s="192"/>
      <c r="R1632" s="192"/>
      <c r="S1632" s="192"/>
      <c r="T1632" s="192"/>
      <c r="U1632" s="192"/>
      <c r="V1632" s="192"/>
      <c r="W1632" s="192"/>
      <c r="X1632" s="192"/>
      <c r="Y1632" s="192"/>
      <c r="Z1632" s="192"/>
      <c r="AA1632" s="192"/>
    </row>
    <row r="1633" spans="10:27" x14ac:dyDescent="0.25">
      <c r="J1633" s="192"/>
      <c r="K1633" s="192"/>
      <c r="L1633" s="192"/>
      <c r="M1633" s="192"/>
      <c r="O1633" s="192"/>
      <c r="P1633" s="192"/>
      <c r="Q1633" s="192"/>
      <c r="R1633" s="192"/>
      <c r="S1633" s="192"/>
      <c r="T1633" s="192"/>
      <c r="U1633" s="192"/>
      <c r="V1633" s="192"/>
      <c r="W1633" s="192"/>
      <c r="X1633" s="192"/>
      <c r="Y1633" s="192"/>
      <c r="Z1633" s="192"/>
      <c r="AA1633" s="192"/>
    </row>
    <row r="1634" spans="10:27" x14ac:dyDescent="0.25">
      <c r="J1634" s="192"/>
      <c r="K1634" s="192"/>
      <c r="L1634" s="192"/>
      <c r="M1634" s="192"/>
      <c r="O1634" s="192"/>
      <c r="P1634" s="192"/>
      <c r="Q1634" s="192"/>
      <c r="R1634" s="192"/>
      <c r="S1634" s="192"/>
      <c r="T1634" s="192"/>
      <c r="U1634" s="192"/>
      <c r="V1634" s="192"/>
      <c r="W1634" s="192"/>
      <c r="X1634" s="192"/>
      <c r="Y1634" s="192"/>
      <c r="Z1634" s="192"/>
      <c r="AA1634" s="192"/>
    </row>
    <row r="1635" spans="10:27" x14ac:dyDescent="0.25">
      <c r="J1635" s="192"/>
      <c r="K1635" s="192"/>
      <c r="L1635" s="192"/>
      <c r="M1635" s="192"/>
      <c r="O1635" s="192"/>
      <c r="P1635" s="192"/>
      <c r="Q1635" s="192"/>
      <c r="R1635" s="192"/>
      <c r="S1635" s="192"/>
      <c r="T1635" s="192"/>
      <c r="U1635" s="192"/>
      <c r="V1635" s="192"/>
      <c r="W1635" s="192"/>
      <c r="X1635" s="192"/>
      <c r="Y1635" s="192"/>
      <c r="Z1635" s="192"/>
      <c r="AA1635" s="192"/>
    </row>
    <row r="1636" spans="10:27" x14ac:dyDescent="0.25">
      <c r="J1636" s="192"/>
      <c r="K1636" s="192"/>
      <c r="L1636" s="192"/>
      <c r="M1636" s="192"/>
      <c r="O1636" s="192"/>
      <c r="P1636" s="192"/>
      <c r="Q1636" s="192"/>
      <c r="R1636" s="192"/>
      <c r="S1636" s="192"/>
      <c r="T1636" s="192"/>
      <c r="U1636" s="192"/>
      <c r="V1636" s="192"/>
      <c r="W1636" s="192"/>
      <c r="X1636" s="192"/>
      <c r="Y1636" s="192"/>
      <c r="Z1636" s="192"/>
      <c r="AA1636" s="192"/>
    </row>
    <row r="1637" spans="10:27" x14ac:dyDescent="0.25">
      <c r="J1637" s="192"/>
      <c r="K1637" s="192"/>
      <c r="L1637" s="192"/>
      <c r="M1637" s="192"/>
      <c r="O1637" s="192"/>
      <c r="P1637" s="192"/>
      <c r="Q1637" s="192"/>
      <c r="R1637" s="192"/>
      <c r="S1637" s="192"/>
      <c r="T1637" s="192"/>
      <c r="U1637" s="192"/>
      <c r="V1637" s="192"/>
      <c r="W1637" s="192"/>
      <c r="X1637" s="192"/>
      <c r="Y1637" s="192"/>
      <c r="Z1637" s="192"/>
      <c r="AA1637" s="192"/>
    </row>
    <row r="1638" spans="10:27" x14ac:dyDescent="0.25">
      <c r="J1638" s="192"/>
      <c r="K1638" s="192"/>
      <c r="L1638" s="192"/>
      <c r="M1638" s="192"/>
      <c r="O1638" s="192"/>
      <c r="P1638" s="192"/>
      <c r="Q1638" s="192"/>
      <c r="R1638" s="192"/>
      <c r="S1638" s="192"/>
      <c r="T1638" s="192"/>
      <c r="U1638" s="192"/>
      <c r="V1638" s="192"/>
      <c r="W1638" s="192"/>
      <c r="X1638" s="192"/>
      <c r="Y1638" s="192"/>
      <c r="Z1638" s="192"/>
      <c r="AA1638" s="192"/>
    </row>
    <row r="1639" spans="10:27" x14ac:dyDescent="0.25">
      <c r="J1639" s="192"/>
      <c r="K1639" s="192"/>
      <c r="L1639" s="192"/>
      <c r="M1639" s="192"/>
      <c r="O1639" s="192"/>
      <c r="P1639" s="192"/>
      <c r="Q1639" s="192"/>
      <c r="R1639" s="192"/>
      <c r="S1639" s="192"/>
      <c r="T1639" s="192"/>
      <c r="U1639" s="192"/>
      <c r="V1639" s="192"/>
      <c r="W1639" s="192"/>
      <c r="X1639" s="192"/>
      <c r="Y1639" s="192"/>
      <c r="Z1639" s="192"/>
      <c r="AA1639" s="192"/>
    </row>
    <row r="1640" spans="10:27" x14ac:dyDescent="0.25">
      <c r="J1640" s="192"/>
      <c r="K1640" s="192"/>
      <c r="L1640" s="192"/>
      <c r="M1640" s="192"/>
      <c r="O1640" s="192"/>
      <c r="P1640" s="192"/>
      <c r="Q1640" s="192"/>
      <c r="R1640" s="192"/>
      <c r="S1640" s="192"/>
      <c r="T1640" s="192"/>
      <c r="U1640" s="192"/>
      <c r="V1640" s="192"/>
      <c r="W1640" s="192"/>
      <c r="X1640" s="192"/>
      <c r="Y1640" s="192"/>
      <c r="Z1640" s="192"/>
      <c r="AA1640" s="192"/>
    </row>
    <row r="1641" spans="10:27" x14ac:dyDescent="0.25">
      <c r="J1641" s="192"/>
      <c r="K1641" s="192"/>
      <c r="L1641" s="192"/>
      <c r="M1641" s="192"/>
      <c r="O1641" s="192"/>
      <c r="P1641" s="192"/>
      <c r="Q1641" s="192"/>
      <c r="R1641" s="192"/>
      <c r="S1641" s="192"/>
      <c r="T1641" s="192"/>
      <c r="U1641" s="192"/>
      <c r="V1641" s="192"/>
      <c r="W1641" s="192"/>
      <c r="X1641" s="192"/>
      <c r="Y1641" s="192"/>
      <c r="Z1641" s="192"/>
      <c r="AA1641" s="192"/>
    </row>
    <row r="1642" spans="10:27" x14ac:dyDescent="0.25">
      <c r="J1642" s="192"/>
      <c r="K1642" s="192"/>
      <c r="L1642" s="192"/>
      <c r="M1642" s="192"/>
      <c r="O1642" s="192"/>
      <c r="P1642" s="192"/>
      <c r="Q1642" s="192"/>
      <c r="R1642" s="192"/>
      <c r="S1642" s="192"/>
      <c r="T1642" s="192"/>
      <c r="U1642" s="192"/>
      <c r="V1642" s="192"/>
      <c r="W1642" s="192"/>
      <c r="X1642" s="192"/>
      <c r="Y1642" s="192"/>
      <c r="Z1642" s="192"/>
      <c r="AA1642" s="192"/>
    </row>
    <row r="1643" spans="10:27" x14ac:dyDescent="0.25">
      <c r="J1643" s="192"/>
      <c r="K1643" s="192"/>
      <c r="L1643" s="192"/>
      <c r="M1643" s="192"/>
      <c r="O1643" s="192"/>
      <c r="P1643" s="192"/>
      <c r="Q1643" s="192"/>
      <c r="R1643" s="192"/>
      <c r="S1643" s="192"/>
      <c r="T1643" s="192"/>
      <c r="U1643" s="192"/>
      <c r="V1643" s="192"/>
      <c r="W1643" s="192"/>
      <c r="X1643" s="192"/>
      <c r="Y1643" s="192"/>
      <c r="Z1643" s="192"/>
      <c r="AA1643" s="192"/>
    </row>
    <row r="1644" spans="10:27" x14ac:dyDescent="0.25">
      <c r="J1644" s="192"/>
      <c r="K1644" s="192"/>
      <c r="L1644" s="192"/>
      <c r="M1644" s="192"/>
      <c r="O1644" s="192"/>
      <c r="P1644" s="192"/>
      <c r="Q1644" s="192"/>
      <c r="R1644" s="192"/>
      <c r="S1644" s="192"/>
      <c r="T1644" s="192"/>
      <c r="U1644" s="192"/>
      <c r="V1644" s="192"/>
      <c r="W1644" s="192"/>
      <c r="X1644" s="192"/>
      <c r="Y1644" s="192"/>
      <c r="Z1644" s="192"/>
      <c r="AA1644" s="192"/>
    </row>
    <row r="1645" spans="10:27" x14ac:dyDescent="0.25">
      <c r="J1645" s="192"/>
      <c r="K1645" s="192"/>
      <c r="L1645" s="192"/>
      <c r="M1645" s="192"/>
      <c r="O1645" s="192"/>
      <c r="P1645" s="192"/>
      <c r="Q1645" s="192"/>
      <c r="R1645" s="192"/>
      <c r="S1645" s="192"/>
      <c r="T1645" s="192"/>
      <c r="U1645" s="192"/>
      <c r="V1645" s="192"/>
      <c r="W1645" s="192"/>
      <c r="X1645" s="192"/>
      <c r="Y1645" s="192"/>
      <c r="Z1645" s="192"/>
      <c r="AA1645" s="192"/>
    </row>
    <row r="1646" spans="10:27" x14ac:dyDescent="0.25">
      <c r="J1646" s="192"/>
      <c r="K1646" s="192"/>
      <c r="L1646" s="192"/>
      <c r="M1646" s="192"/>
      <c r="O1646" s="192"/>
      <c r="P1646" s="192"/>
      <c r="Q1646" s="192"/>
      <c r="R1646" s="192"/>
      <c r="S1646" s="192"/>
      <c r="T1646" s="192"/>
      <c r="U1646" s="192"/>
      <c r="V1646" s="192"/>
      <c r="W1646" s="192"/>
      <c r="X1646" s="192"/>
      <c r="Y1646" s="192"/>
      <c r="Z1646" s="192"/>
      <c r="AA1646" s="192"/>
    </row>
    <row r="1647" spans="10:27" x14ac:dyDescent="0.25">
      <c r="J1647" s="192"/>
      <c r="K1647" s="192"/>
      <c r="L1647" s="192"/>
      <c r="M1647" s="192"/>
      <c r="O1647" s="192"/>
      <c r="P1647" s="192"/>
      <c r="Q1647" s="192"/>
      <c r="R1647" s="192"/>
      <c r="S1647" s="192"/>
      <c r="T1647" s="192"/>
      <c r="U1647" s="192"/>
      <c r="V1647" s="192"/>
      <c r="W1647" s="192"/>
      <c r="X1647" s="192"/>
      <c r="Y1647" s="192"/>
      <c r="Z1647" s="192"/>
      <c r="AA1647" s="192"/>
    </row>
    <row r="1648" spans="10:27" x14ac:dyDescent="0.25">
      <c r="J1648" s="192"/>
      <c r="K1648" s="192"/>
      <c r="L1648" s="192"/>
      <c r="M1648" s="192"/>
      <c r="O1648" s="192"/>
      <c r="P1648" s="192"/>
      <c r="Q1648" s="192"/>
      <c r="R1648" s="192"/>
      <c r="S1648" s="192"/>
      <c r="T1648" s="192"/>
      <c r="U1648" s="192"/>
      <c r="V1648" s="192"/>
      <c r="W1648" s="192"/>
      <c r="X1648" s="192"/>
      <c r="Y1648" s="192"/>
      <c r="Z1648" s="192"/>
      <c r="AA1648" s="192"/>
    </row>
    <row r="1649" spans="10:27" x14ac:dyDescent="0.25">
      <c r="J1649" s="192"/>
      <c r="K1649" s="192"/>
      <c r="L1649" s="192"/>
      <c r="M1649" s="192"/>
      <c r="O1649" s="192"/>
      <c r="P1649" s="192"/>
      <c r="Q1649" s="192"/>
      <c r="R1649" s="192"/>
      <c r="S1649" s="192"/>
      <c r="T1649" s="192"/>
      <c r="U1649" s="192"/>
      <c r="V1649" s="192"/>
      <c r="W1649" s="192"/>
      <c r="X1649" s="192"/>
      <c r="Y1649" s="192"/>
      <c r="Z1649" s="192"/>
      <c r="AA1649" s="192"/>
    </row>
    <row r="1650" spans="10:27" x14ac:dyDescent="0.25">
      <c r="J1650" s="192"/>
      <c r="K1650" s="192"/>
      <c r="L1650" s="192"/>
      <c r="M1650" s="192"/>
      <c r="O1650" s="192"/>
      <c r="P1650" s="192"/>
      <c r="Q1650" s="192"/>
      <c r="R1650" s="192"/>
      <c r="S1650" s="192"/>
      <c r="T1650" s="192"/>
      <c r="U1650" s="192"/>
      <c r="V1650" s="192"/>
      <c r="W1650" s="192"/>
      <c r="X1650" s="192"/>
      <c r="Y1650" s="192"/>
      <c r="Z1650" s="192"/>
      <c r="AA1650" s="192"/>
    </row>
    <row r="1651" spans="10:27" x14ac:dyDescent="0.25">
      <c r="J1651" s="192"/>
      <c r="K1651" s="192"/>
      <c r="L1651" s="192"/>
      <c r="M1651" s="192"/>
      <c r="O1651" s="192"/>
      <c r="P1651" s="192"/>
      <c r="Q1651" s="192"/>
      <c r="R1651" s="192"/>
      <c r="S1651" s="192"/>
      <c r="T1651" s="192"/>
      <c r="U1651" s="192"/>
      <c r="V1651" s="192"/>
      <c r="W1651" s="192"/>
      <c r="X1651" s="192"/>
      <c r="Y1651" s="192"/>
      <c r="Z1651" s="192"/>
      <c r="AA1651" s="192"/>
    </row>
    <row r="1652" spans="10:27" x14ac:dyDescent="0.25">
      <c r="J1652" s="192"/>
      <c r="K1652" s="192"/>
      <c r="L1652" s="192"/>
      <c r="M1652" s="192"/>
      <c r="O1652" s="192"/>
      <c r="P1652" s="192"/>
      <c r="Q1652" s="192"/>
      <c r="R1652" s="192"/>
      <c r="S1652" s="192"/>
      <c r="T1652" s="192"/>
      <c r="U1652" s="192"/>
      <c r="V1652" s="192"/>
      <c r="W1652" s="192"/>
      <c r="X1652" s="192"/>
      <c r="Y1652" s="192"/>
      <c r="Z1652" s="192"/>
      <c r="AA1652" s="192"/>
    </row>
    <row r="1653" spans="10:27" x14ac:dyDescent="0.25">
      <c r="J1653" s="192"/>
      <c r="K1653" s="192"/>
      <c r="L1653" s="192"/>
      <c r="M1653" s="192"/>
      <c r="O1653" s="192"/>
      <c r="P1653" s="192"/>
      <c r="Q1653" s="192"/>
      <c r="R1653" s="192"/>
      <c r="S1653" s="192"/>
      <c r="T1653" s="192"/>
      <c r="U1653" s="192"/>
      <c r="V1653" s="192"/>
      <c r="W1653" s="192"/>
      <c r="X1653" s="192"/>
      <c r="Y1653" s="192"/>
      <c r="Z1653" s="192"/>
      <c r="AA1653" s="192"/>
    </row>
    <row r="1654" spans="10:27" x14ac:dyDescent="0.25">
      <c r="J1654" s="192"/>
      <c r="K1654" s="192"/>
      <c r="L1654" s="192"/>
      <c r="M1654" s="192"/>
      <c r="O1654" s="192"/>
      <c r="P1654" s="192"/>
      <c r="Q1654" s="192"/>
      <c r="R1654" s="192"/>
      <c r="S1654" s="192"/>
      <c r="T1654" s="192"/>
      <c r="U1654" s="192"/>
      <c r="V1654" s="192"/>
      <c r="W1654" s="192"/>
      <c r="X1654" s="192"/>
      <c r="Y1654" s="192"/>
      <c r="Z1654" s="192"/>
      <c r="AA1654" s="192"/>
    </row>
    <row r="1655" spans="10:27" x14ac:dyDescent="0.25">
      <c r="J1655" s="192"/>
      <c r="K1655" s="192"/>
      <c r="L1655" s="192"/>
      <c r="M1655" s="192"/>
      <c r="O1655" s="192"/>
      <c r="P1655" s="192"/>
      <c r="Q1655" s="192"/>
      <c r="R1655" s="192"/>
      <c r="S1655" s="192"/>
      <c r="T1655" s="192"/>
      <c r="U1655" s="192"/>
      <c r="V1655" s="192"/>
      <c r="W1655" s="192"/>
      <c r="X1655" s="192"/>
      <c r="Y1655" s="192"/>
      <c r="Z1655" s="192"/>
      <c r="AA1655" s="192"/>
    </row>
    <row r="1656" spans="10:27" x14ac:dyDescent="0.25">
      <c r="J1656" s="192"/>
      <c r="K1656" s="192"/>
      <c r="L1656" s="192"/>
      <c r="M1656" s="192"/>
      <c r="O1656" s="192"/>
      <c r="P1656" s="192"/>
      <c r="Q1656" s="192"/>
      <c r="R1656" s="192"/>
      <c r="S1656" s="192"/>
      <c r="T1656" s="192"/>
      <c r="U1656" s="192"/>
      <c r="V1656" s="192"/>
      <c r="W1656" s="192"/>
      <c r="X1656" s="192"/>
      <c r="Y1656" s="192"/>
      <c r="Z1656" s="192"/>
      <c r="AA1656" s="192"/>
    </row>
    <row r="1657" spans="10:27" x14ac:dyDescent="0.25">
      <c r="J1657" s="192"/>
      <c r="K1657" s="192"/>
      <c r="L1657" s="192"/>
      <c r="M1657" s="192"/>
      <c r="O1657" s="192"/>
      <c r="P1657" s="192"/>
      <c r="Q1657" s="192"/>
      <c r="R1657" s="192"/>
      <c r="S1657" s="192"/>
      <c r="T1657" s="192"/>
      <c r="U1657" s="192"/>
      <c r="V1657" s="192"/>
      <c r="W1657" s="192"/>
      <c r="X1657" s="192"/>
      <c r="Y1657" s="192"/>
      <c r="Z1657" s="192"/>
      <c r="AA1657" s="192"/>
    </row>
    <row r="1658" spans="10:27" x14ac:dyDescent="0.25">
      <c r="J1658" s="192"/>
      <c r="K1658" s="192"/>
      <c r="L1658" s="192"/>
      <c r="M1658" s="192"/>
      <c r="O1658" s="192"/>
      <c r="P1658" s="192"/>
      <c r="Q1658" s="192"/>
      <c r="R1658" s="192"/>
      <c r="S1658" s="192"/>
      <c r="T1658" s="192"/>
      <c r="U1658" s="192"/>
      <c r="V1658" s="192"/>
      <c r="W1658" s="192"/>
      <c r="X1658" s="192"/>
      <c r="Y1658" s="192"/>
      <c r="Z1658" s="192"/>
      <c r="AA1658" s="192"/>
    </row>
    <row r="1659" spans="10:27" x14ac:dyDescent="0.25">
      <c r="J1659" s="192"/>
      <c r="K1659" s="192"/>
      <c r="L1659" s="192"/>
      <c r="M1659" s="192"/>
      <c r="O1659" s="192"/>
      <c r="P1659" s="192"/>
      <c r="Q1659" s="192"/>
      <c r="R1659" s="192"/>
      <c r="S1659" s="192"/>
      <c r="T1659" s="192"/>
      <c r="U1659" s="192"/>
      <c r="V1659" s="192"/>
      <c r="W1659" s="192"/>
      <c r="X1659" s="192"/>
      <c r="Y1659" s="192"/>
      <c r="Z1659" s="192"/>
      <c r="AA1659" s="192"/>
    </row>
    <row r="1660" spans="10:27" x14ac:dyDescent="0.25">
      <c r="J1660" s="192"/>
      <c r="K1660" s="192"/>
      <c r="L1660" s="192"/>
      <c r="M1660" s="192"/>
      <c r="O1660" s="192"/>
      <c r="P1660" s="192"/>
      <c r="Q1660" s="192"/>
      <c r="R1660" s="192"/>
      <c r="S1660" s="192"/>
      <c r="T1660" s="192"/>
      <c r="U1660" s="192"/>
      <c r="V1660" s="192"/>
      <c r="W1660" s="192"/>
      <c r="X1660" s="192"/>
      <c r="Y1660" s="192"/>
      <c r="Z1660" s="192"/>
      <c r="AA1660" s="192"/>
    </row>
    <row r="1661" spans="10:27" x14ac:dyDescent="0.25">
      <c r="J1661" s="192"/>
      <c r="K1661" s="192"/>
      <c r="L1661" s="192"/>
      <c r="M1661" s="192"/>
      <c r="O1661" s="192"/>
      <c r="P1661" s="192"/>
      <c r="Q1661" s="192"/>
      <c r="R1661" s="192"/>
      <c r="S1661" s="192"/>
      <c r="T1661" s="192"/>
      <c r="U1661" s="192"/>
      <c r="V1661" s="192"/>
      <c r="W1661" s="192"/>
      <c r="X1661" s="192"/>
      <c r="Y1661" s="192"/>
      <c r="Z1661" s="192"/>
      <c r="AA1661" s="192"/>
    </row>
    <row r="1662" spans="10:27" x14ac:dyDescent="0.25">
      <c r="J1662" s="192"/>
      <c r="K1662" s="192"/>
      <c r="L1662" s="192"/>
      <c r="M1662" s="192"/>
      <c r="O1662" s="192"/>
      <c r="P1662" s="192"/>
      <c r="Q1662" s="192"/>
      <c r="R1662" s="192"/>
      <c r="S1662" s="192"/>
      <c r="T1662" s="192"/>
      <c r="U1662" s="192"/>
      <c r="V1662" s="192"/>
      <c r="W1662" s="192"/>
      <c r="X1662" s="192"/>
      <c r="Y1662" s="192"/>
      <c r="Z1662" s="192"/>
      <c r="AA1662" s="192"/>
    </row>
    <row r="1663" spans="10:27" x14ac:dyDescent="0.25">
      <c r="J1663" s="192"/>
      <c r="K1663" s="192"/>
      <c r="L1663" s="192"/>
      <c r="M1663" s="192"/>
      <c r="O1663" s="192"/>
      <c r="P1663" s="192"/>
      <c r="Q1663" s="192"/>
      <c r="R1663" s="192"/>
      <c r="S1663" s="192"/>
      <c r="T1663" s="192"/>
      <c r="U1663" s="192"/>
      <c r="V1663" s="192"/>
      <c r="W1663" s="192"/>
      <c r="X1663" s="192"/>
      <c r="Y1663" s="192"/>
      <c r="Z1663" s="192"/>
      <c r="AA1663" s="192"/>
    </row>
    <row r="1664" spans="10:27" x14ac:dyDescent="0.25">
      <c r="J1664" s="192"/>
      <c r="K1664" s="192"/>
      <c r="L1664" s="192"/>
      <c r="M1664" s="192"/>
      <c r="O1664" s="192"/>
      <c r="P1664" s="192"/>
      <c r="Q1664" s="192"/>
      <c r="R1664" s="192"/>
      <c r="S1664" s="192"/>
      <c r="T1664" s="192"/>
      <c r="U1664" s="192"/>
      <c r="V1664" s="192"/>
      <c r="W1664" s="192"/>
      <c r="X1664" s="192"/>
      <c r="Y1664" s="192"/>
      <c r="Z1664" s="192"/>
      <c r="AA1664" s="192"/>
    </row>
    <row r="1665" spans="10:27" x14ac:dyDescent="0.25">
      <c r="J1665" s="192"/>
      <c r="K1665" s="192"/>
      <c r="L1665" s="192"/>
      <c r="M1665" s="192"/>
      <c r="O1665" s="192"/>
      <c r="P1665" s="192"/>
      <c r="Q1665" s="192"/>
      <c r="R1665" s="192"/>
      <c r="S1665" s="192"/>
      <c r="T1665" s="192"/>
      <c r="U1665" s="192"/>
      <c r="V1665" s="192"/>
      <c r="W1665" s="192"/>
      <c r="X1665" s="192"/>
      <c r="Y1665" s="192"/>
      <c r="Z1665" s="192"/>
      <c r="AA1665" s="192"/>
    </row>
    <row r="1666" spans="10:27" x14ac:dyDescent="0.25">
      <c r="J1666" s="192"/>
      <c r="K1666" s="192"/>
      <c r="L1666" s="192"/>
      <c r="M1666" s="192"/>
      <c r="O1666" s="192"/>
      <c r="P1666" s="192"/>
      <c r="Q1666" s="192"/>
      <c r="R1666" s="192"/>
      <c r="S1666" s="192"/>
      <c r="T1666" s="192"/>
      <c r="U1666" s="192"/>
      <c r="V1666" s="192"/>
      <c r="W1666" s="192"/>
      <c r="X1666" s="192"/>
      <c r="Y1666" s="192"/>
      <c r="Z1666" s="192"/>
      <c r="AA1666" s="192"/>
    </row>
    <row r="1667" spans="10:27" x14ac:dyDescent="0.25">
      <c r="J1667" s="192"/>
      <c r="K1667" s="192"/>
      <c r="L1667" s="192"/>
      <c r="M1667" s="192"/>
      <c r="O1667" s="192"/>
      <c r="P1667" s="192"/>
      <c r="Q1667" s="192"/>
      <c r="R1667" s="192"/>
      <c r="S1667" s="192"/>
      <c r="T1667" s="192"/>
      <c r="U1667" s="192"/>
      <c r="V1667" s="192"/>
      <c r="W1667" s="192"/>
      <c r="X1667" s="192"/>
      <c r="Y1667" s="192"/>
      <c r="Z1667" s="192"/>
      <c r="AA1667" s="192"/>
    </row>
    <row r="1668" spans="10:27" x14ac:dyDescent="0.25">
      <c r="J1668" s="192"/>
      <c r="K1668" s="192"/>
      <c r="L1668" s="192"/>
      <c r="M1668" s="192"/>
      <c r="O1668" s="192"/>
      <c r="P1668" s="192"/>
      <c r="Q1668" s="192"/>
      <c r="R1668" s="192"/>
      <c r="S1668" s="192"/>
      <c r="T1668" s="192"/>
      <c r="U1668" s="192"/>
      <c r="V1668" s="192"/>
      <c r="W1668" s="192"/>
      <c r="X1668" s="192"/>
      <c r="Y1668" s="192"/>
      <c r="Z1668" s="192"/>
      <c r="AA1668" s="192"/>
    </row>
    <row r="1669" spans="10:27" x14ac:dyDescent="0.25">
      <c r="J1669" s="192"/>
      <c r="K1669" s="192"/>
      <c r="L1669" s="192"/>
      <c r="M1669" s="192"/>
      <c r="O1669" s="192"/>
      <c r="P1669" s="192"/>
      <c r="Q1669" s="192"/>
      <c r="R1669" s="192"/>
      <c r="S1669" s="192"/>
      <c r="T1669" s="192"/>
      <c r="U1669" s="192"/>
      <c r="V1669" s="192"/>
      <c r="W1669" s="192"/>
      <c r="X1669" s="192"/>
      <c r="Y1669" s="192"/>
      <c r="Z1669" s="192"/>
      <c r="AA1669" s="192"/>
    </row>
    <row r="1670" spans="10:27" x14ac:dyDescent="0.25">
      <c r="J1670" s="192"/>
      <c r="K1670" s="192"/>
      <c r="L1670" s="192"/>
      <c r="M1670" s="192"/>
      <c r="O1670" s="192"/>
      <c r="P1670" s="192"/>
      <c r="Q1670" s="192"/>
      <c r="R1670" s="192"/>
      <c r="S1670" s="192"/>
      <c r="T1670" s="192"/>
      <c r="U1670" s="192"/>
      <c r="V1670" s="192"/>
      <c r="W1670" s="192"/>
      <c r="X1670" s="192"/>
      <c r="Y1670" s="192"/>
      <c r="Z1670" s="192"/>
      <c r="AA1670" s="192"/>
    </row>
    <row r="1671" spans="10:27" x14ac:dyDescent="0.25">
      <c r="J1671" s="192"/>
      <c r="K1671" s="192"/>
      <c r="L1671" s="192"/>
      <c r="M1671" s="192"/>
      <c r="O1671" s="192"/>
      <c r="P1671" s="192"/>
      <c r="Q1671" s="192"/>
      <c r="R1671" s="192"/>
      <c r="S1671" s="192"/>
      <c r="T1671" s="192"/>
      <c r="U1671" s="192"/>
      <c r="V1671" s="192"/>
      <c r="W1671" s="192"/>
      <c r="X1671" s="192"/>
      <c r="Y1671" s="192"/>
      <c r="Z1671" s="192"/>
      <c r="AA1671" s="192"/>
    </row>
    <row r="1672" spans="10:27" x14ac:dyDescent="0.25">
      <c r="J1672" s="192"/>
      <c r="K1672" s="192"/>
      <c r="L1672" s="192"/>
      <c r="M1672" s="192"/>
      <c r="O1672" s="192"/>
      <c r="P1672" s="192"/>
      <c r="Q1672" s="192"/>
      <c r="R1672" s="192"/>
      <c r="S1672" s="192"/>
      <c r="T1672" s="192"/>
      <c r="U1672" s="192"/>
      <c r="V1672" s="192"/>
      <c r="W1672" s="192"/>
      <c r="X1672" s="192"/>
      <c r="Y1672" s="192"/>
      <c r="Z1672" s="192"/>
      <c r="AA1672" s="192"/>
    </row>
    <row r="1673" spans="10:27" x14ac:dyDescent="0.25">
      <c r="J1673" s="192"/>
      <c r="K1673" s="192"/>
      <c r="L1673" s="192"/>
      <c r="M1673" s="192"/>
      <c r="O1673" s="192"/>
      <c r="P1673" s="192"/>
      <c r="Q1673" s="192"/>
      <c r="R1673" s="192"/>
      <c r="S1673" s="192"/>
      <c r="T1673" s="192"/>
      <c r="U1673" s="192"/>
      <c r="V1673" s="192"/>
      <c r="W1673" s="192"/>
      <c r="X1673" s="192"/>
      <c r="Y1673" s="192"/>
      <c r="Z1673" s="192"/>
      <c r="AA1673" s="192"/>
    </row>
    <row r="1674" spans="10:27" x14ac:dyDescent="0.25">
      <c r="J1674" s="192"/>
      <c r="K1674" s="192"/>
      <c r="L1674" s="192"/>
      <c r="M1674" s="192"/>
      <c r="O1674" s="192"/>
      <c r="P1674" s="192"/>
      <c r="Q1674" s="192"/>
      <c r="R1674" s="192"/>
      <c r="S1674" s="192"/>
      <c r="T1674" s="192"/>
      <c r="U1674" s="192"/>
      <c r="V1674" s="192"/>
      <c r="W1674" s="192"/>
      <c r="X1674" s="192"/>
      <c r="Y1674" s="192"/>
      <c r="Z1674" s="192"/>
      <c r="AA1674" s="192"/>
    </row>
    <row r="1675" spans="10:27" x14ac:dyDescent="0.25">
      <c r="J1675" s="192"/>
      <c r="K1675" s="192"/>
      <c r="L1675" s="192"/>
      <c r="M1675" s="192"/>
      <c r="O1675" s="192"/>
      <c r="P1675" s="192"/>
      <c r="Q1675" s="192"/>
      <c r="R1675" s="192"/>
      <c r="S1675" s="192"/>
      <c r="T1675" s="192"/>
      <c r="U1675" s="192"/>
      <c r="V1675" s="192"/>
      <c r="W1675" s="192"/>
      <c r="X1675" s="192"/>
      <c r="Y1675" s="192"/>
      <c r="Z1675" s="192"/>
      <c r="AA1675" s="192"/>
    </row>
    <row r="1676" spans="10:27" x14ac:dyDescent="0.25">
      <c r="J1676" s="192"/>
      <c r="K1676" s="192"/>
      <c r="L1676" s="192"/>
      <c r="M1676" s="192"/>
      <c r="O1676" s="192"/>
      <c r="P1676" s="192"/>
      <c r="Q1676" s="192"/>
      <c r="R1676" s="192"/>
      <c r="S1676" s="192"/>
      <c r="T1676" s="192"/>
      <c r="U1676" s="192"/>
      <c r="V1676" s="192"/>
      <c r="W1676" s="192"/>
      <c r="X1676" s="192"/>
      <c r="Y1676" s="192"/>
      <c r="Z1676" s="192"/>
      <c r="AA1676" s="192"/>
    </row>
    <row r="1677" spans="10:27" x14ac:dyDescent="0.25">
      <c r="J1677" s="192"/>
      <c r="K1677" s="192"/>
      <c r="L1677" s="192"/>
      <c r="M1677" s="192"/>
      <c r="O1677" s="192"/>
      <c r="P1677" s="192"/>
      <c r="Q1677" s="192"/>
      <c r="R1677" s="192"/>
      <c r="S1677" s="192"/>
      <c r="T1677" s="192"/>
      <c r="U1677" s="192"/>
      <c r="V1677" s="192"/>
      <c r="W1677" s="192"/>
      <c r="X1677" s="192"/>
      <c r="Y1677" s="192"/>
      <c r="Z1677" s="192"/>
      <c r="AA1677" s="192"/>
    </row>
    <row r="1678" spans="10:27" x14ac:dyDescent="0.25">
      <c r="J1678" s="192"/>
      <c r="K1678" s="192"/>
      <c r="L1678" s="192"/>
      <c r="M1678" s="192"/>
      <c r="O1678" s="192"/>
      <c r="P1678" s="192"/>
      <c r="Q1678" s="192"/>
      <c r="R1678" s="192"/>
      <c r="S1678" s="192"/>
      <c r="T1678" s="192"/>
      <c r="U1678" s="192"/>
      <c r="V1678" s="192"/>
      <c r="W1678" s="192"/>
      <c r="X1678" s="192"/>
      <c r="Y1678" s="192"/>
      <c r="Z1678" s="192"/>
      <c r="AA1678" s="192"/>
    </row>
    <row r="1679" spans="10:27" x14ac:dyDescent="0.25">
      <c r="J1679" s="192"/>
      <c r="K1679" s="192"/>
      <c r="L1679" s="192"/>
      <c r="M1679" s="192"/>
      <c r="O1679" s="192"/>
      <c r="P1679" s="192"/>
      <c r="Q1679" s="192"/>
      <c r="R1679" s="192"/>
      <c r="S1679" s="192"/>
      <c r="T1679" s="192"/>
      <c r="U1679" s="192"/>
      <c r="V1679" s="192"/>
      <c r="W1679" s="192"/>
      <c r="X1679" s="192"/>
      <c r="Y1679" s="192"/>
      <c r="Z1679" s="192"/>
      <c r="AA1679" s="192"/>
    </row>
    <row r="1680" spans="10:27" x14ac:dyDescent="0.25">
      <c r="J1680" s="192"/>
      <c r="K1680" s="192"/>
      <c r="L1680" s="192"/>
      <c r="M1680" s="192"/>
      <c r="O1680" s="192"/>
      <c r="P1680" s="192"/>
      <c r="Q1680" s="192"/>
      <c r="R1680" s="192"/>
      <c r="S1680" s="192"/>
      <c r="T1680" s="192"/>
      <c r="U1680" s="192"/>
      <c r="V1680" s="192"/>
      <c r="W1680" s="192"/>
      <c r="X1680" s="192"/>
      <c r="Y1680" s="192"/>
      <c r="Z1680" s="192"/>
      <c r="AA1680" s="192"/>
    </row>
    <row r="1681" spans="10:27" x14ac:dyDescent="0.25">
      <c r="J1681" s="192"/>
      <c r="K1681" s="192"/>
      <c r="L1681" s="192"/>
      <c r="M1681" s="192"/>
      <c r="O1681" s="192"/>
      <c r="P1681" s="192"/>
      <c r="Q1681" s="192"/>
      <c r="R1681" s="192"/>
      <c r="S1681" s="192"/>
      <c r="T1681" s="192"/>
      <c r="U1681" s="192"/>
      <c r="V1681" s="192"/>
      <c r="W1681" s="192"/>
      <c r="X1681" s="192"/>
      <c r="Y1681" s="192"/>
      <c r="Z1681" s="192"/>
      <c r="AA1681" s="192"/>
    </row>
    <row r="1682" spans="10:27" x14ac:dyDescent="0.25">
      <c r="J1682" s="192"/>
      <c r="K1682" s="192"/>
      <c r="L1682" s="192"/>
      <c r="M1682" s="192"/>
      <c r="O1682" s="192"/>
      <c r="P1682" s="192"/>
      <c r="Q1682" s="192"/>
      <c r="R1682" s="192"/>
      <c r="S1682" s="192"/>
      <c r="T1682" s="192"/>
      <c r="U1682" s="192"/>
      <c r="V1682" s="192"/>
      <c r="W1682" s="192"/>
      <c r="X1682" s="192"/>
      <c r="Y1682" s="192"/>
      <c r="Z1682" s="192"/>
      <c r="AA1682" s="192"/>
    </row>
    <row r="1683" spans="10:27" x14ac:dyDescent="0.25">
      <c r="J1683" s="192"/>
      <c r="K1683" s="192"/>
      <c r="L1683" s="192"/>
      <c r="M1683" s="192"/>
      <c r="O1683" s="192"/>
      <c r="P1683" s="192"/>
      <c r="Q1683" s="192"/>
      <c r="R1683" s="192"/>
      <c r="S1683" s="192"/>
      <c r="T1683" s="192"/>
      <c r="U1683" s="192"/>
      <c r="V1683" s="192"/>
      <c r="W1683" s="192"/>
      <c r="X1683" s="192"/>
      <c r="Y1683" s="192"/>
      <c r="Z1683" s="192"/>
      <c r="AA1683" s="192"/>
    </row>
    <row r="1684" spans="10:27" x14ac:dyDescent="0.25">
      <c r="J1684" s="192"/>
      <c r="K1684" s="192"/>
      <c r="L1684" s="192"/>
      <c r="M1684" s="192"/>
      <c r="O1684" s="192"/>
      <c r="P1684" s="192"/>
      <c r="Q1684" s="192"/>
      <c r="R1684" s="192"/>
      <c r="S1684" s="192"/>
      <c r="T1684" s="192"/>
      <c r="U1684" s="192"/>
      <c r="V1684" s="192"/>
      <c r="W1684" s="192"/>
      <c r="X1684" s="192"/>
      <c r="Y1684" s="192"/>
      <c r="Z1684" s="192"/>
      <c r="AA1684" s="192"/>
    </row>
    <row r="1685" spans="10:27" x14ac:dyDescent="0.25">
      <c r="J1685" s="192"/>
      <c r="K1685" s="192"/>
      <c r="L1685" s="192"/>
      <c r="M1685" s="192"/>
      <c r="O1685" s="192"/>
      <c r="P1685" s="192"/>
      <c r="Q1685" s="192"/>
      <c r="R1685" s="192"/>
      <c r="S1685" s="192"/>
      <c r="T1685" s="192"/>
      <c r="U1685" s="192"/>
      <c r="V1685" s="192"/>
      <c r="W1685" s="192"/>
      <c r="X1685" s="192"/>
      <c r="Y1685" s="192"/>
      <c r="Z1685" s="192"/>
      <c r="AA1685" s="192"/>
    </row>
    <row r="1686" spans="10:27" x14ac:dyDescent="0.25">
      <c r="J1686" s="192"/>
      <c r="K1686" s="192"/>
      <c r="L1686" s="192"/>
      <c r="M1686" s="192"/>
      <c r="O1686" s="192"/>
      <c r="P1686" s="192"/>
      <c r="Q1686" s="192"/>
      <c r="R1686" s="192"/>
      <c r="S1686" s="192"/>
      <c r="T1686" s="192"/>
      <c r="U1686" s="192"/>
      <c r="V1686" s="192"/>
      <c r="W1686" s="192"/>
      <c r="X1686" s="192"/>
      <c r="Y1686" s="192"/>
      <c r="Z1686" s="192"/>
      <c r="AA1686" s="192"/>
    </row>
    <row r="1687" spans="10:27" x14ac:dyDescent="0.25">
      <c r="J1687" s="192"/>
      <c r="K1687" s="192"/>
      <c r="L1687" s="192"/>
      <c r="M1687" s="192"/>
      <c r="O1687" s="192"/>
      <c r="P1687" s="192"/>
      <c r="Q1687" s="192"/>
      <c r="R1687" s="192"/>
      <c r="S1687" s="192"/>
      <c r="T1687" s="192"/>
      <c r="U1687" s="192"/>
      <c r="V1687" s="192"/>
      <c r="W1687" s="192"/>
      <c r="X1687" s="192"/>
      <c r="Y1687" s="192"/>
      <c r="Z1687" s="192"/>
      <c r="AA1687" s="192"/>
    </row>
    <row r="1688" spans="10:27" x14ac:dyDescent="0.25">
      <c r="J1688" s="192"/>
      <c r="K1688" s="192"/>
      <c r="L1688" s="192"/>
      <c r="M1688" s="192"/>
      <c r="O1688" s="192"/>
      <c r="P1688" s="192"/>
      <c r="Q1688" s="192"/>
      <c r="R1688" s="192"/>
      <c r="S1688" s="192"/>
      <c r="T1688" s="192"/>
      <c r="U1688" s="192"/>
      <c r="V1688" s="192"/>
      <c r="W1688" s="192"/>
      <c r="X1688" s="192"/>
      <c r="Y1688" s="192"/>
      <c r="Z1688" s="192"/>
      <c r="AA1688" s="192"/>
    </row>
    <row r="1689" spans="10:27" x14ac:dyDescent="0.25">
      <c r="J1689" s="192"/>
      <c r="K1689" s="192"/>
      <c r="L1689" s="192"/>
      <c r="M1689" s="192"/>
      <c r="O1689" s="192"/>
      <c r="P1689" s="192"/>
      <c r="Q1689" s="192"/>
      <c r="R1689" s="192"/>
      <c r="S1689" s="192"/>
      <c r="T1689" s="192"/>
      <c r="U1689" s="192"/>
      <c r="V1689" s="192"/>
      <c r="W1689" s="192"/>
      <c r="X1689" s="192"/>
      <c r="Y1689" s="192"/>
      <c r="Z1689" s="192"/>
      <c r="AA1689" s="192"/>
    </row>
    <row r="1690" spans="10:27" x14ac:dyDescent="0.25">
      <c r="J1690" s="192"/>
      <c r="K1690" s="192"/>
      <c r="L1690" s="192"/>
      <c r="M1690" s="192"/>
      <c r="O1690" s="192"/>
      <c r="P1690" s="192"/>
      <c r="Q1690" s="192"/>
      <c r="R1690" s="192"/>
      <c r="S1690" s="192"/>
      <c r="T1690" s="192"/>
      <c r="U1690" s="192"/>
      <c r="V1690" s="192"/>
      <c r="W1690" s="192"/>
      <c r="X1690" s="192"/>
      <c r="Y1690" s="192"/>
      <c r="Z1690" s="192"/>
      <c r="AA1690" s="192"/>
    </row>
    <row r="1691" spans="10:27" x14ac:dyDescent="0.25">
      <c r="J1691" s="192"/>
      <c r="K1691" s="192"/>
      <c r="L1691" s="192"/>
      <c r="M1691" s="192"/>
      <c r="O1691" s="192"/>
      <c r="P1691" s="192"/>
      <c r="Q1691" s="192"/>
      <c r="R1691" s="192"/>
      <c r="S1691" s="192"/>
      <c r="T1691" s="192"/>
      <c r="U1691" s="192"/>
      <c r="V1691" s="192"/>
      <c r="W1691" s="192"/>
      <c r="X1691" s="192"/>
      <c r="Y1691" s="192"/>
      <c r="Z1691" s="192"/>
      <c r="AA1691" s="192"/>
    </row>
    <row r="1692" spans="10:27" x14ac:dyDescent="0.25">
      <c r="J1692" s="192"/>
      <c r="K1692" s="192"/>
      <c r="L1692" s="192"/>
      <c r="M1692" s="192"/>
      <c r="O1692" s="192"/>
      <c r="P1692" s="192"/>
      <c r="Q1692" s="192"/>
      <c r="R1692" s="192"/>
      <c r="S1692" s="192"/>
      <c r="T1692" s="192"/>
      <c r="U1692" s="192"/>
      <c r="V1692" s="192"/>
      <c r="W1692" s="192"/>
      <c r="X1692" s="192"/>
      <c r="Y1692" s="192"/>
      <c r="Z1692" s="192"/>
      <c r="AA1692" s="192"/>
    </row>
    <row r="1693" spans="10:27" x14ac:dyDescent="0.25">
      <c r="J1693" s="192"/>
      <c r="K1693" s="192"/>
      <c r="L1693" s="192"/>
      <c r="M1693" s="192"/>
      <c r="O1693" s="192"/>
      <c r="P1693" s="192"/>
      <c r="Q1693" s="192"/>
      <c r="R1693" s="192"/>
      <c r="S1693" s="192"/>
      <c r="T1693" s="192"/>
      <c r="U1693" s="192"/>
      <c r="V1693" s="192"/>
      <c r="W1693" s="192"/>
      <c r="X1693" s="192"/>
      <c r="Y1693" s="192"/>
      <c r="Z1693" s="192"/>
      <c r="AA1693" s="192"/>
    </row>
    <row r="1694" spans="10:27" x14ac:dyDescent="0.25">
      <c r="J1694" s="192"/>
      <c r="K1694" s="192"/>
      <c r="L1694" s="192"/>
      <c r="M1694" s="192"/>
      <c r="O1694" s="192"/>
      <c r="P1694" s="192"/>
      <c r="Q1694" s="192"/>
      <c r="R1694" s="192"/>
      <c r="S1694" s="192"/>
      <c r="T1694" s="192"/>
      <c r="U1694" s="192"/>
      <c r="V1694" s="192"/>
      <c r="W1694" s="192"/>
      <c r="X1694" s="192"/>
      <c r="Y1694" s="192"/>
      <c r="Z1694" s="192"/>
      <c r="AA1694" s="192"/>
    </row>
    <row r="1695" spans="10:27" x14ac:dyDescent="0.25">
      <c r="J1695" s="192"/>
      <c r="K1695" s="192"/>
      <c r="L1695" s="192"/>
      <c r="M1695" s="192"/>
      <c r="O1695" s="192"/>
      <c r="P1695" s="192"/>
      <c r="Q1695" s="192"/>
      <c r="R1695" s="192"/>
      <c r="S1695" s="192"/>
      <c r="T1695" s="192"/>
      <c r="U1695" s="192"/>
      <c r="V1695" s="192"/>
      <c r="W1695" s="192"/>
      <c r="X1695" s="192"/>
      <c r="Y1695" s="192"/>
      <c r="Z1695" s="192"/>
      <c r="AA1695" s="192"/>
    </row>
    <row r="1696" spans="10:27" x14ac:dyDescent="0.25">
      <c r="J1696" s="192"/>
      <c r="K1696" s="192"/>
      <c r="L1696" s="192"/>
      <c r="M1696" s="192"/>
      <c r="O1696" s="192"/>
      <c r="P1696" s="192"/>
      <c r="Q1696" s="192"/>
      <c r="R1696" s="192"/>
      <c r="S1696" s="192"/>
      <c r="T1696" s="192"/>
      <c r="U1696" s="192"/>
      <c r="V1696" s="192"/>
      <c r="W1696" s="192"/>
      <c r="X1696" s="192"/>
      <c r="Y1696" s="192"/>
      <c r="Z1696" s="192"/>
      <c r="AA1696" s="192"/>
    </row>
    <row r="1697" spans="10:27" x14ac:dyDescent="0.25">
      <c r="J1697" s="192"/>
      <c r="K1697" s="192"/>
      <c r="L1697" s="192"/>
      <c r="M1697" s="192"/>
      <c r="O1697" s="192"/>
      <c r="P1697" s="192"/>
      <c r="Q1697" s="192"/>
      <c r="R1697" s="192"/>
      <c r="S1697" s="192"/>
      <c r="T1697" s="192"/>
      <c r="U1697" s="192"/>
      <c r="V1697" s="192"/>
      <c r="W1697" s="192"/>
      <c r="X1697" s="192"/>
      <c r="Y1697" s="192"/>
      <c r="Z1697" s="192"/>
      <c r="AA1697" s="192"/>
    </row>
    <row r="1698" spans="10:27" x14ac:dyDescent="0.25">
      <c r="J1698" s="192"/>
      <c r="K1698" s="192"/>
      <c r="L1698" s="192"/>
      <c r="M1698" s="192"/>
      <c r="O1698" s="192"/>
      <c r="P1698" s="192"/>
      <c r="Q1698" s="192"/>
      <c r="R1698" s="192"/>
      <c r="S1698" s="192"/>
      <c r="T1698" s="192"/>
      <c r="U1698" s="192"/>
      <c r="V1698" s="192"/>
      <c r="W1698" s="192"/>
      <c r="X1698" s="192"/>
      <c r="Y1698" s="192"/>
      <c r="Z1698" s="192"/>
      <c r="AA1698" s="192"/>
    </row>
    <row r="1699" spans="10:27" x14ac:dyDescent="0.25">
      <c r="J1699" s="192"/>
      <c r="K1699" s="192"/>
      <c r="L1699" s="192"/>
      <c r="M1699" s="192"/>
      <c r="O1699" s="192"/>
      <c r="P1699" s="192"/>
      <c r="Q1699" s="192"/>
      <c r="R1699" s="192"/>
      <c r="S1699" s="192"/>
      <c r="T1699" s="192"/>
      <c r="U1699" s="192"/>
      <c r="V1699" s="192"/>
      <c r="W1699" s="192"/>
      <c r="X1699" s="192"/>
      <c r="Y1699" s="192"/>
      <c r="Z1699" s="192"/>
      <c r="AA1699" s="192"/>
    </row>
    <row r="1700" spans="10:27" x14ac:dyDescent="0.25">
      <c r="J1700" s="192"/>
      <c r="K1700" s="192"/>
      <c r="L1700" s="192"/>
      <c r="M1700" s="192"/>
      <c r="O1700" s="192"/>
      <c r="P1700" s="192"/>
      <c r="Q1700" s="192"/>
      <c r="R1700" s="192"/>
      <c r="S1700" s="192"/>
      <c r="T1700" s="192"/>
      <c r="U1700" s="192"/>
      <c r="V1700" s="192"/>
      <c r="W1700" s="192"/>
      <c r="X1700" s="192"/>
      <c r="Y1700" s="192"/>
      <c r="Z1700" s="192"/>
      <c r="AA1700" s="192"/>
    </row>
    <row r="1701" spans="10:27" x14ac:dyDescent="0.25">
      <c r="J1701" s="192"/>
      <c r="K1701" s="192"/>
      <c r="L1701" s="192"/>
      <c r="M1701" s="192"/>
      <c r="O1701" s="192"/>
      <c r="P1701" s="192"/>
      <c r="Q1701" s="192"/>
      <c r="R1701" s="192"/>
      <c r="S1701" s="192"/>
      <c r="T1701" s="192"/>
      <c r="U1701" s="192"/>
      <c r="V1701" s="192"/>
      <c r="W1701" s="192"/>
      <c r="X1701" s="192"/>
      <c r="Y1701" s="192"/>
      <c r="Z1701" s="192"/>
      <c r="AA1701" s="192"/>
    </row>
    <row r="1702" spans="10:27" x14ac:dyDescent="0.25">
      <c r="J1702" s="192"/>
      <c r="K1702" s="192"/>
      <c r="L1702" s="192"/>
      <c r="M1702" s="192"/>
      <c r="O1702" s="192"/>
      <c r="P1702" s="192"/>
      <c r="Q1702" s="192"/>
      <c r="R1702" s="192"/>
      <c r="S1702" s="192"/>
      <c r="T1702" s="192"/>
      <c r="U1702" s="192"/>
      <c r="V1702" s="192"/>
      <c r="W1702" s="192"/>
      <c r="X1702" s="192"/>
      <c r="Y1702" s="192"/>
      <c r="Z1702" s="192"/>
      <c r="AA1702" s="192"/>
    </row>
    <row r="1703" spans="10:27" x14ac:dyDescent="0.25">
      <c r="J1703" s="192"/>
      <c r="K1703" s="192"/>
      <c r="L1703" s="192"/>
      <c r="M1703" s="192"/>
      <c r="O1703" s="192"/>
      <c r="P1703" s="192"/>
      <c r="Q1703" s="192"/>
      <c r="R1703" s="192"/>
      <c r="S1703" s="192"/>
      <c r="T1703" s="192"/>
      <c r="U1703" s="192"/>
      <c r="V1703" s="192"/>
      <c r="W1703" s="192"/>
      <c r="X1703" s="192"/>
      <c r="Y1703" s="192"/>
      <c r="Z1703" s="192"/>
      <c r="AA1703" s="192"/>
    </row>
    <row r="1704" spans="10:27" x14ac:dyDescent="0.25">
      <c r="J1704" s="192"/>
      <c r="K1704" s="192"/>
      <c r="L1704" s="192"/>
      <c r="M1704" s="192"/>
      <c r="O1704" s="192"/>
      <c r="P1704" s="192"/>
      <c r="Q1704" s="192"/>
      <c r="R1704" s="192"/>
      <c r="S1704" s="192"/>
      <c r="T1704" s="192"/>
      <c r="U1704" s="192"/>
      <c r="V1704" s="192"/>
      <c r="W1704" s="192"/>
      <c r="X1704" s="192"/>
      <c r="Y1704" s="192"/>
      <c r="Z1704" s="192"/>
      <c r="AA1704" s="192"/>
    </row>
    <row r="1705" spans="10:27" x14ac:dyDescent="0.25">
      <c r="J1705" s="192"/>
      <c r="K1705" s="192"/>
      <c r="L1705" s="192"/>
      <c r="M1705" s="192"/>
      <c r="O1705" s="192"/>
      <c r="P1705" s="192"/>
      <c r="Q1705" s="192"/>
      <c r="R1705" s="192"/>
      <c r="S1705" s="192"/>
      <c r="T1705" s="192"/>
      <c r="U1705" s="192"/>
      <c r="V1705" s="192"/>
      <c r="W1705" s="192"/>
      <c r="X1705" s="192"/>
      <c r="Y1705" s="192"/>
      <c r="Z1705" s="192"/>
      <c r="AA1705" s="192"/>
    </row>
    <row r="1706" spans="10:27" x14ac:dyDescent="0.25">
      <c r="J1706" s="192"/>
      <c r="K1706" s="192"/>
      <c r="L1706" s="192"/>
      <c r="M1706" s="192"/>
      <c r="O1706" s="192"/>
      <c r="P1706" s="192"/>
      <c r="Q1706" s="192"/>
      <c r="R1706" s="192"/>
      <c r="S1706" s="192"/>
      <c r="T1706" s="192"/>
      <c r="U1706" s="192"/>
      <c r="V1706" s="192"/>
      <c r="W1706" s="192"/>
      <c r="X1706" s="192"/>
      <c r="Y1706" s="192"/>
      <c r="Z1706" s="192"/>
      <c r="AA1706" s="192"/>
    </row>
    <row r="1707" spans="10:27" x14ac:dyDescent="0.25">
      <c r="J1707" s="192"/>
      <c r="K1707" s="192"/>
      <c r="L1707" s="192"/>
      <c r="M1707" s="192"/>
      <c r="O1707" s="192"/>
      <c r="P1707" s="192"/>
      <c r="Q1707" s="192"/>
      <c r="R1707" s="192"/>
      <c r="S1707" s="192"/>
      <c r="T1707" s="192"/>
      <c r="U1707" s="192"/>
      <c r="V1707" s="192"/>
      <c r="W1707" s="192"/>
      <c r="X1707" s="192"/>
      <c r="Y1707" s="192"/>
      <c r="Z1707" s="192"/>
      <c r="AA1707" s="192"/>
    </row>
    <row r="1708" spans="10:27" x14ac:dyDescent="0.25">
      <c r="J1708" s="192"/>
      <c r="K1708" s="192"/>
      <c r="L1708" s="192"/>
      <c r="M1708" s="192"/>
      <c r="O1708" s="192"/>
      <c r="P1708" s="192"/>
      <c r="Q1708" s="192"/>
      <c r="R1708" s="192"/>
      <c r="S1708" s="192"/>
      <c r="T1708" s="192"/>
      <c r="U1708" s="192"/>
      <c r="V1708" s="192"/>
      <c r="W1708" s="192"/>
      <c r="X1708" s="192"/>
      <c r="Y1708" s="192"/>
      <c r="Z1708" s="192"/>
      <c r="AA1708" s="192"/>
    </row>
    <row r="1709" spans="10:27" x14ac:dyDescent="0.25">
      <c r="J1709" s="192"/>
      <c r="K1709" s="192"/>
      <c r="L1709" s="192"/>
      <c r="M1709" s="192"/>
      <c r="O1709" s="192"/>
      <c r="P1709" s="192"/>
      <c r="Q1709" s="192"/>
      <c r="R1709" s="192"/>
      <c r="S1709" s="192"/>
      <c r="T1709" s="192"/>
      <c r="U1709" s="192"/>
      <c r="V1709" s="192"/>
      <c r="W1709" s="192"/>
      <c r="X1709" s="192"/>
      <c r="Y1709" s="192"/>
      <c r="Z1709" s="192"/>
      <c r="AA1709" s="192"/>
    </row>
    <row r="1710" spans="10:27" x14ac:dyDescent="0.25">
      <c r="J1710" s="192"/>
      <c r="K1710" s="192"/>
      <c r="L1710" s="192"/>
      <c r="M1710" s="192"/>
      <c r="O1710" s="192"/>
      <c r="P1710" s="192"/>
      <c r="Q1710" s="192"/>
      <c r="R1710" s="192"/>
      <c r="S1710" s="192"/>
      <c r="T1710" s="192"/>
      <c r="U1710" s="192"/>
      <c r="V1710" s="192"/>
      <c r="W1710" s="192"/>
      <c r="X1710" s="192"/>
      <c r="Y1710" s="192"/>
      <c r="Z1710" s="192"/>
      <c r="AA1710" s="192"/>
    </row>
    <row r="1711" spans="10:27" x14ac:dyDescent="0.25">
      <c r="J1711" s="192"/>
      <c r="K1711" s="192"/>
      <c r="L1711" s="192"/>
      <c r="M1711" s="192"/>
      <c r="O1711" s="192"/>
      <c r="P1711" s="192"/>
      <c r="Q1711" s="192"/>
      <c r="R1711" s="192"/>
      <c r="S1711" s="192"/>
      <c r="T1711" s="192"/>
      <c r="U1711" s="192"/>
      <c r="V1711" s="192"/>
      <c r="W1711" s="192"/>
      <c r="X1711" s="192"/>
      <c r="Y1711" s="192"/>
      <c r="Z1711" s="192"/>
      <c r="AA1711" s="192"/>
    </row>
    <row r="1712" spans="10:27" x14ac:dyDescent="0.25">
      <c r="J1712" s="192"/>
      <c r="K1712" s="192"/>
      <c r="L1712" s="192"/>
      <c r="M1712" s="192"/>
      <c r="O1712" s="192"/>
      <c r="P1712" s="192"/>
      <c r="Q1712" s="192"/>
      <c r="R1712" s="192"/>
      <c r="S1712" s="192"/>
      <c r="T1712" s="192"/>
      <c r="U1712" s="192"/>
      <c r="V1712" s="192"/>
      <c r="W1712" s="192"/>
      <c r="X1712" s="192"/>
      <c r="Y1712" s="192"/>
      <c r="Z1712" s="192"/>
      <c r="AA1712" s="192"/>
    </row>
    <row r="1713" spans="10:27" x14ac:dyDescent="0.25">
      <c r="J1713" s="192"/>
      <c r="K1713" s="192"/>
      <c r="L1713" s="192"/>
      <c r="M1713" s="192"/>
      <c r="O1713" s="192"/>
      <c r="P1713" s="192"/>
      <c r="Q1713" s="192"/>
      <c r="R1713" s="192"/>
      <c r="S1713" s="192"/>
      <c r="T1713" s="192"/>
      <c r="U1713" s="192"/>
      <c r="V1713" s="192"/>
      <c r="W1713" s="192"/>
      <c r="X1713" s="192"/>
      <c r="Y1713" s="192"/>
      <c r="Z1713" s="192"/>
      <c r="AA1713" s="192"/>
    </row>
    <row r="1714" spans="10:27" x14ac:dyDescent="0.25">
      <c r="J1714" s="192"/>
      <c r="K1714" s="192"/>
      <c r="L1714" s="192"/>
      <c r="M1714" s="192"/>
      <c r="O1714" s="192"/>
      <c r="P1714" s="192"/>
      <c r="Q1714" s="192"/>
      <c r="R1714" s="192"/>
      <c r="S1714" s="192"/>
      <c r="T1714" s="192"/>
      <c r="U1714" s="192"/>
      <c r="V1714" s="192"/>
      <c r="W1714" s="192"/>
      <c r="X1714" s="192"/>
      <c r="Y1714" s="192"/>
      <c r="Z1714" s="192"/>
      <c r="AA1714" s="192"/>
    </row>
    <row r="1715" spans="10:27" x14ac:dyDescent="0.25">
      <c r="J1715" s="192"/>
      <c r="K1715" s="192"/>
      <c r="L1715" s="192"/>
      <c r="M1715" s="192"/>
      <c r="O1715" s="192"/>
      <c r="P1715" s="192"/>
      <c r="Q1715" s="192"/>
      <c r="R1715" s="192"/>
      <c r="S1715" s="192"/>
      <c r="T1715" s="192"/>
      <c r="U1715" s="192"/>
      <c r="V1715" s="192"/>
      <c r="W1715" s="192"/>
      <c r="X1715" s="192"/>
      <c r="Y1715" s="192"/>
      <c r="Z1715" s="192"/>
      <c r="AA1715" s="192"/>
    </row>
    <row r="1716" spans="10:27" x14ac:dyDescent="0.25">
      <c r="J1716" s="192"/>
      <c r="K1716" s="192"/>
      <c r="L1716" s="192"/>
      <c r="M1716" s="192"/>
      <c r="O1716" s="192"/>
      <c r="P1716" s="192"/>
      <c r="Q1716" s="192"/>
      <c r="R1716" s="192"/>
      <c r="S1716" s="192"/>
      <c r="T1716" s="192"/>
      <c r="U1716" s="192"/>
      <c r="V1716" s="192"/>
      <c r="W1716" s="192"/>
      <c r="X1716" s="192"/>
      <c r="Y1716" s="192"/>
      <c r="Z1716" s="192"/>
      <c r="AA1716" s="192"/>
    </row>
    <row r="1717" spans="10:27" x14ac:dyDescent="0.25">
      <c r="J1717" s="192"/>
      <c r="K1717" s="192"/>
      <c r="L1717" s="192"/>
      <c r="M1717" s="192"/>
      <c r="O1717" s="192"/>
      <c r="P1717" s="192"/>
      <c r="Q1717" s="192"/>
      <c r="R1717" s="192"/>
      <c r="S1717" s="192"/>
      <c r="T1717" s="192"/>
      <c r="U1717" s="192"/>
      <c r="V1717" s="192"/>
      <c r="W1717" s="192"/>
      <c r="X1717" s="192"/>
      <c r="Y1717" s="192"/>
      <c r="Z1717" s="192"/>
      <c r="AA1717" s="192"/>
    </row>
    <row r="1718" spans="10:27" x14ac:dyDescent="0.25">
      <c r="J1718" s="192"/>
      <c r="K1718" s="192"/>
      <c r="L1718" s="192"/>
      <c r="M1718" s="192"/>
      <c r="O1718" s="192"/>
      <c r="P1718" s="192"/>
      <c r="Q1718" s="192"/>
      <c r="R1718" s="192"/>
      <c r="S1718" s="192"/>
      <c r="T1718" s="192"/>
      <c r="U1718" s="192"/>
      <c r="V1718" s="192"/>
      <c r="W1718" s="192"/>
      <c r="X1718" s="192"/>
      <c r="Y1718" s="192"/>
      <c r="Z1718" s="192"/>
      <c r="AA1718" s="192"/>
    </row>
    <row r="1719" spans="10:27" x14ac:dyDescent="0.25">
      <c r="J1719" s="192"/>
      <c r="K1719" s="192"/>
      <c r="L1719" s="192"/>
      <c r="M1719" s="192"/>
      <c r="O1719" s="192"/>
      <c r="P1719" s="192"/>
      <c r="Q1719" s="192"/>
      <c r="R1719" s="192"/>
      <c r="S1719" s="192"/>
      <c r="T1719" s="192"/>
      <c r="U1719" s="192"/>
      <c r="V1719" s="192"/>
      <c r="W1719" s="192"/>
      <c r="X1719" s="192"/>
      <c r="Y1719" s="192"/>
      <c r="Z1719" s="192"/>
      <c r="AA1719" s="192"/>
    </row>
    <row r="1720" spans="10:27" x14ac:dyDescent="0.25">
      <c r="J1720" s="192"/>
      <c r="K1720" s="192"/>
      <c r="L1720" s="192"/>
      <c r="M1720" s="192"/>
      <c r="O1720" s="192"/>
      <c r="P1720" s="192"/>
      <c r="Q1720" s="192"/>
      <c r="R1720" s="192"/>
      <c r="S1720" s="192"/>
      <c r="T1720" s="192"/>
      <c r="U1720" s="192"/>
      <c r="V1720" s="192"/>
      <c r="W1720" s="192"/>
      <c r="X1720" s="192"/>
      <c r="Y1720" s="192"/>
      <c r="Z1720" s="192"/>
      <c r="AA1720" s="192"/>
    </row>
    <row r="1721" spans="10:27" x14ac:dyDescent="0.25">
      <c r="J1721" s="192"/>
      <c r="K1721" s="192"/>
      <c r="L1721" s="192"/>
      <c r="M1721" s="192"/>
      <c r="O1721" s="192"/>
      <c r="P1721" s="192"/>
      <c r="Q1721" s="192"/>
      <c r="R1721" s="192"/>
      <c r="S1721" s="192"/>
      <c r="T1721" s="192"/>
      <c r="U1721" s="192"/>
      <c r="V1721" s="192"/>
      <c r="W1721" s="192"/>
      <c r="X1721" s="192"/>
      <c r="Y1721" s="192"/>
      <c r="Z1721" s="192"/>
      <c r="AA1721" s="192"/>
    </row>
    <row r="1722" spans="10:27" x14ac:dyDescent="0.25">
      <c r="J1722" s="192"/>
      <c r="K1722" s="192"/>
      <c r="L1722" s="192"/>
      <c r="M1722" s="192"/>
      <c r="O1722" s="192"/>
      <c r="P1722" s="192"/>
      <c r="Q1722" s="192"/>
      <c r="R1722" s="192"/>
      <c r="S1722" s="192"/>
      <c r="T1722" s="192"/>
      <c r="U1722" s="192"/>
      <c r="V1722" s="192"/>
      <c r="W1722" s="192"/>
      <c r="X1722" s="192"/>
      <c r="Y1722" s="192"/>
      <c r="Z1722" s="192"/>
      <c r="AA1722" s="192"/>
    </row>
    <row r="1723" spans="10:27" x14ac:dyDescent="0.25">
      <c r="J1723" s="192"/>
      <c r="K1723" s="192"/>
      <c r="L1723" s="192"/>
      <c r="M1723" s="192"/>
      <c r="O1723" s="192"/>
      <c r="P1723" s="192"/>
      <c r="Q1723" s="192"/>
      <c r="R1723" s="192"/>
      <c r="S1723" s="192"/>
      <c r="T1723" s="192"/>
      <c r="U1723" s="192"/>
      <c r="V1723" s="192"/>
      <c r="W1723" s="192"/>
      <c r="X1723" s="192"/>
      <c r="Y1723" s="192"/>
      <c r="Z1723" s="192"/>
      <c r="AA1723" s="192"/>
    </row>
    <row r="1724" spans="10:27" x14ac:dyDescent="0.25">
      <c r="J1724" s="192"/>
      <c r="K1724" s="192"/>
      <c r="L1724" s="192"/>
      <c r="M1724" s="192"/>
      <c r="O1724" s="192"/>
      <c r="P1724" s="192"/>
      <c r="Q1724" s="192"/>
      <c r="R1724" s="192"/>
      <c r="S1724" s="192"/>
      <c r="T1724" s="192"/>
      <c r="U1724" s="192"/>
      <c r="V1724" s="192"/>
      <c r="W1724" s="192"/>
      <c r="X1724" s="192"/>
      <c r="Y1724" s="192"/>
      <c r="Z1724" s="192"/>
      <c r="AA1724" s="192"/>
    </row>
    <row r="1725" spans="10:27" x14ac:dyDescent="0.25">
      <c r="J1725" s="192"/>
      <c r="K1725" s="192"/>
      <c r="L1725" s="192"/>
      <c r="M1725" s="192"/>
      <c r="O1725" s="192"/>
      <c r="P1725" s="192"/>
      <c r="Q1725" s="192"/>
      <c r="R1725" s="192"/>
      <c r="S1725" s="192"/>
      <c r="T1725" s="192"/>
      <c r="U1725" s="192"/>
      <c r="V1725" s="192"/>
      <c r="W1725" s="192"/>
      <c r="X1725" s="192"/>
      <c r="Y1725" s="192"/>
      <c r="Z1725" s="192"/>
      <c r="AA1725" s="192"/>
    </row>
    <row r="1726" spans="10:27" x14ac:dyDescent="0.25">
      <c r="J1726" s="192"/>
      <c r="K1726" s="192"/>
      <c r="L1726" s="192"/>
      <c r="M1726" s="192"/>
      <c r="O1726" s="192"/>
      <c r="P1726" s="192"/>
      <c r="Q1726" s="192"/>
      <c r="R1726" s="192"/>
      <c r="S1726" s="192"/>
      <c r="T1726" s="192"/>
      <c r="U1726" s="192"/>
      <c r="V1726" s="192"/>
      <c r="W1726" s="192"/>
      <c r="X1726" s="192"/>
      <c r="Y1726" s="192"/>
      <c r="Z1726" s="192"/>
      <c r="AA1726" s="192"/>
    </row>
    <row r="1727" spans="10:27" x14ac:dyDescent="0.25">
      <c r="J1727" s="192"/>
      <c r="K1727" s="192"/>
      <c r="L1727" s="192"/>
      <c r="M1727" s="192"/>
      <c r="O1727" s="192"/>
      <c r="P1727" s="192"/>
      <c r="Q1727" s="192"/>
      <c r="R1727" s="192"/>
      <c r="S1727" s="192"/>
      <c r="T1727" s="192"/>
      <c r="U1727" s="192"/>
      <c r="V1727" s="192"/>
      <c r="W1727" s="192"/>
      <c r="X1727" s="192"/>
      <c r="Y1727" s="192"/>
      <c r="Z1727" s="192"/>
      <c r="AA1727" s="192"/>
    </row>
    <row r="1728" spans="10:27" x14ac:dyDescent="0.25">
      <c r="J1728" s="192"/>
      <c r="K1728" s="192"/>
      <c r="L1728" s="192"/>
      <c r="M1728" s="192"/>
      <c r="O1728" s="192"/>
      <c r="P1728" s="192"/>
      <c r="Q1728" s="192"/>
      <c r="R1728" s="192"/>
      <c r="S1728" s="192"/>
      <c r="T1728" s="192"/>
      <c r="U1728" s="192"/>
      <c r="V1728" s="192"/>
      <c r="W1728" s="192"/>
      <c r="X1728" s="192"/>
      <c r="Y1728" s="192"/>
      <c r="Z1728" s="192"/>
      <c r="AA1728" s="192"/>
    </row>
    <row r="1729" spans="10:27" x14ac:dyDescent="0.25">
      <c r="J1729" s="192"/>
      <c r="K1729" s="192"/>
      <c r="L1729" s="192"/>
      <c r="M1729" s="192"/>
      <c r="O1729" s="192"/>
      <c r="P1729" s="192"/>
      <c r="Q1729" s="192"/>
      <c r="R1729" s="192"/>
      <c r="S1729" s="192"/>
      <c r="T1729" s="192"/>
      <c r="U1729" s="192"/>
      <c r="V1729" s="192"/>
      <c r="W1729" s="192"/>
      <c r="X1729" s="192"/>
      <c r="Y1729" s="192"/>
      <c r="Z1729" s="192"/>
      <c r="AA1729" s="192"/>
    </row>
    <row r="1730" spans="10:27" x14ac:dyDescent="0.25">
      <c r="J1730" s="192"/>
      <c r="K1730" s="192"/>
      <c r="L1730" s="192"/>
      <c r="M1730" s="192"/>
      <c r="O1730" s="192"/>
      <c r="P1730" s="192"/>
      <c r="Q1730" s="192"/>
      <c r="R1730" s="192"/>
      <c r="S1730" s="192"/>
      <c r="T1730" s="192"/>
      <c r="U1730" s="192"/>
      <c r="V1730" s="192"/>
      <c r="W1730" s="192"/>
      <c r="X1730" s="192"/>
      <c r="Y1730" s="192"/>
      <c r="Z1730" s="192"/>
      <c r="AA1730" s="192"/>
    </row>
    <row r="1731" spans="10:27" x14ac:dyDescent="0.25">
      <c r="J1731" s="192"/>
      <c r="K1731" s="192"/>
      <c r="L1731" s="192"/>
      <c r="M1731" s="192"/>
      <c r="O1731" s="192"/>
      <c r="P1731" s="192"/>
      <c r="Q1731" s="192"/>
      <c r="R1731" s="192"/>
      <c r="S1731" s="192"/>
      <c r="T1731" s="192"/>
      <c r="U1731" s="192"/>
      <c r="V1731" s="192"/>
      <c r="W1731" s="192"/>
      <c r="X1731" s="192"/>
      <c r="Y1731" s="192"/>
      <c r="Z1731" s="192"/>
      <c r="AA1731" s="192"/>
    </row>
    <row r="1732" spans="10:27" x14ac:dyDescent="0.25">
      <c r="J1732" s="192"/>
      <c r="K1732" s="192"/>
      <c r="L1732" s="192"/>
      <c r="M1732" s="192"/>
      <c r="O1732" s="192"/>
      <c r="P1732" s="192"/>
      <c r="Q1732" s="192"/>
      <c r="R1732" s="192"/>
      <c r="S1732" s="192"/>
      <c r="T1732" s="192"/>
      <c r="U1732" s="192"/>
      <c r="V1732" s="192"/>
      <c r="W1732" s="192"/>
      <c r="X1732" s="192"/>
      <c r="Y1732" s="192"/>
      <c r="Z1732" s="192"/>
      <c r="AA1732" s="192"/>
    </row>
    <row r="1733" spans="10:27" x14ac:dyDescent="0.25">
      <c r="J1733" s="192"/>
      <c r="K1733" s="192"/>
      <c r="L1733" s="192"/>
      <c r="M1733" s="192"/>
      <c r="O1733" s="192"/>
      <c r="P1733" s="192"/>
      <c r="Q1733" s="192"/>
      <c r="R1733" s="192"/>
      <c r="S1733" s="192"/>
      <c r="T1733" s="192"/>
      <c r="U1733" s="192"/>
      <c r="V1733" s="192"/>
      <c r="W1733" s="192"/>
      <c r="X1733" s="192"/>
      <c r="Y1733" s="192"/>
      <c r="Z1733" s="192"/>
      <c r="AA1733" s="192"/>
    </row>
    <row r="1734" spans="10:27" x14ac:dyDescent="0.25">
      <c r="J1734" s="192"/>
      <c r="K1734" s="192"/>
      <c r="L1734" s="192"/>
      <c r="M1734" s="192"/>
      <c r="O1734" s="192"/>
      <c r="P1734" s="192"/>
      <c r="Q1734" s="192"/>
      <c r="R1734" s="192"/>
      <c r="S1734" s="192"/>
      <c r="T1734" s="192"/>
      <c r="U1734" s="192"/>
      <c r="V1734" s="192"/>
      <c r="W1734" s="192"/>
      <c r="X1734" s="192"/>
      <c r="Y1734" s="192"/>
      <c r="Z1734" s="192"/>
      <c r="AA1734" s="192"/>
    </row>
    <row r="1735" spans="10:27" x14ac:dyDescent="0.25">
      <c r="J1735" s="192"/>
      <c r="K1735" s="192"/>
      <c r="L1735" s="192"/>
      <c r="M1735" s="192"/>
      <c r="O1735" s="192"/>
      <c r="P1735" s="192"/>
      <c r="Q1735" s="192"/>
      <c r="R1735" s="192"/>
      <c r="S1735" s="192"/>
      <c r="T1735" s="192"/>
      <c r="U1735" s="192"/>
      <c r="V1735" s="192"/>
      <c r="W1735" s="192"/>
      <c r="X1735" s="192"/>
      <c r="Y1735" s="192"/>
      <c r="Z1735" s="192"/>
      <c r="AA1735" s="192"/>
    </row>
    <row r="1736" spans="10:27" x14ac:dyDescent="0.25">
      <c r="J1736" s="192"/>
      <c r="K1736" s="192"/>
      <c r="L1736" s="192"/>
      <c r="M1736" s="192"/>
      <c r="O1736" s="192"/>
      <c r="P1736" s="192"/>
      <c r="Q1736" s="192"/>
      <c r="R1736" s="192"/>
      <c r="S1736" s="192"/>
      <c r="T1736" s="192"/>
      <c r="U1736" s="192"/>
      <c r="V1736" s="192"/>
      <c r="W1736" s="192"/>
      <c r="X1736" s="192"/>
      <c r="Y1736" s="192"/>
      <c r="Z1736" s="192"/>
      <c r="AA1736" s="192"/>
    </row>
    <row r="1737" spans="10:27" x14ac:dyDescent="0.25">
      <c r="J1737" s="192"/>
      <c r="K1737" s="192"/>
      <c r="L1737" s="192"/>
      <c r="M1737" s="192"/>
      <c r="O1737" s="192"/>
      <c r="P1737" s="192"/>
      <c r="Q1737" s="192"/>
      <c r="R1737" s="192"/>
      <c r="S1737" s="192"/>
      <c r="T1737" s="192"/>
      <c r="U1737" s="192"/>
      <c r="V1737" s="192"/>
      <c r="W1737" s="192"/>
      <c r="X1737" s="192"/>
      <c r="Y1737" s="192"/>
      <c r="Z1737" s="192"/>
      <c r="AA1737" s="192"/>
    </row>
    <row r="1738" spans="10:27" x14ac:dyDescent="0.25">
      <c r="J1738" s="192"/>
      <c r="K1738" s="192"/>
      <c r="L1738" s="192"/>
      <c r="M1738" s="192"/>
      <c r="O1738" s="192"/>
      <c r="P1738" s="192"/>
      <c r="Q1738" s="192"/>
      <c r="R1738" s="192"/>
      <c r="S1738" s="192"/>
      <c r="T1738" s="192"/>
      <c r="U1738" s="192"/>
      <c r="V1738" s="192"/>
      <c r="W1738" s="192"/>
      <c r="X1738" s="192"/>
      <c r="Y1738" s="192"/>
      <c r="Z1738" s="192"/>
      <c r="AA1738" s="192"/>
    </row>
    <row r="1739" spans="10:27" x14ac:dyDescent="0.25">
      <c r="J1739" s="192"/>
      <c r="K1739" s="192"/>
      <c r="L1739" s="192"/>
      <c r="M1739" s="192"/>
      <c r="O1739" s="192"/>
      <c r="P1739" s="192"/>
      <c r="Q1739" s="192"/>
      <c r="R1739" s="192"/>
      <c r="S1739" s="192"/>
      <c r="T1739" s="192"/>
      <c r="U1739" s="192"/>
      <c r="V1739" s="192"/>
      <c r="W1739" s="192"/>
      <c r="X1739" s="192"/>
      <c r="Y1739" s="192"/>
      <c r="Z1739" s="192"/>
      <c r="AA1739" s="192"/>
    </row>
    <row r="1740" spans="10:27" x14ac:dyDescent="0.25">
      <c r="J1740" s="192"/>
      <c r="K1740" s="192"/>
      <c r="L1740" s="192"/>
      <c r="M1740" s="192"/>
      <c r="O1740" s="192"/>
      <c r="P1740" s="192"/>
      <c r="Q1740" s="192"/>
      <c r="R1740" s="192"/>
      <c r="S1740" s="192"/>
      <c r="T1740" s="192"/>
      <c r="U1740" s="192"/>
      <c r="V1740" s="192"/>
      <c r="W1740" s="192"/>
      <c r="X1740" s="192"/>
      <c r="Y1740" s="192"/>
      <c r="Z1740" s="192"/>
      <c r="AA1740" s="192"/>
    </row>
    <row r="1741" spans="10:27" x14ac:dyDescent="0.25">
      <c r="J1741" s="192"/>
      <c r="K1741" s="192"/>
      <c r="L1741" s="192"/>
      <c r="M1741" s="192"/>
      <c r="O1741" s="192"/>
      <c r="P1741" s="192"/>
      <c r="Q1741" s="192"/>
      <c r="R1741" s="192"/>
      <c r="S1741" s="192"/>
      <c r="T1741" s="192"/>
      <c r="U1741" s="192"/>
      <c r="V1741" s="192"/>
      <c r="W1741" s="192"/>
      <c r="X1741" s="192"/>
      <c r="Y1741" s="192"/>
      <c r="Z1741" s="192"/>
      <c r="AA1741" s="192"/>
    </row>
    <row r="1742" spans="10:27" x14ac:dyDescent="0.25">
      <c r="J1742" s="192"/>
      <c r="K1742" s="192"/>
      <c r="L1742" s="192"/>
      <c r="M1742" s="192"/>
      <c r="O1742" s="192"/>
      <c r="P1742" s="192"/>
      <c r="Q1742" s="192"/>
      <c r="R1742" s="192"/>
      <c r="S1742" s="192"/>
      <c r="T1742" s="192"/>
      <c r="U1742" s="192"/>
      <c r="V1742" s="192"/>
      <c r="W1742" s="192"/>
      <c r="X1742" s="192"/>
      <c r="Y1742" s="192"/>
      <c r="Z1742" s="192"/>
      <c r="AA1742" s="192"/>
    </row>
    <row r="1743" spans="10:27" x14ac:dyDescent="0.25">
      <c r="J1743" s="192"/>
      <c r="K1743" s="192"/>
      <c r="L1743" s="192"/>
      <c r="M1743" s="192"/>
      <c r="O1743" s="192"/>
      <c r="P1743" s="192"/>
      <c r="Q1743" s="192"/>
      <c r="R1743" s="192"/>
      <c r="S1743" s="192"/>
      <c r="T1743" s="192"/>
      <c r="U1743" s="192"/>
      <c r="V1743" s="192"/>
      <c r="W1743" s="192"/>
      <c r="X1743" s="192"/>
      <c r="Y1743" s="192"/>
      <c r="Z1743" s="192"/>
      <c r="AA1743" s="192"/>
    </row>
    <row r="1744" spans="10:27" x14ac:dyDescent="0.25">
      <c r="J1744" s="192"/>
      <c r="K1744" s="192"/>
      <c r="L1744" s="192"/>
      <c r="M1744" s="192"/>
      <c r="O1744" s="192"/>
      <c r="P1744" s="192"/>
      <c r="Q1744" s="192"/>
      <c r="R1744" s="192"/>
      <c r="S1744" s="192"/>
      <c r="T1744" s="192"/>
      <c r="U1744" s="192"/>
      <c r="V1744" s="192"/>
      <c r="W1744" s="192"/>
      <c r="X1744" s="192"/>
      <c r="Y1744" s="192"/>
      <c r="Z1744" s="192"/>
      <c r="AA1744" s="192"/>
    </row>
    <row r="1745" spans="10:27" x14ac:dyDescent="0.25">
      <c r="J1745" s="192"/>
      <c r="K1745" s="192"/>
      <c r="L1745" s="192"/>
      <c r="M1745" s="192"/>
      <c r="O1745" s="192"/>
      <c r="P1745" s="192"/>
      <c r="Q1745" s="192"/>
      <c r="R1745" s="192"/>
      <c r="S1745" s="192"/>
      <c r="T1745" s="192"/>
      <c r="U1745" s="192"/>
      <c r="V1745" s="192"/>
      <c r="W1745" s="192"/>
      <c r="X1745" s="192"/>
      <c r="Y1745" s="192"/>
      <c r="Z1745" s="192"/>
      <c r="AA1745" s="192"/>
    </row>
    <row r="1746" spans="10:27" x14ac:dyDescent="0.25">
      <c r="J1746" s="192"/>
      <c r="K1746" s="192"/>
      <c r="L1746" s="192"/>
      <c r="M1746" s="192"/>
      <c r="O1746" s="192"/>
      <c r="P1746" s="192"/>
      <c r="Q1746" s="192"/>
      <c r="R1746" s="192"/>
      <c r="S1746" s="192"/>
      <c r="T1746" s="192"/>
      <c r="U1746" s="192"/>
      <c r="V1746" s="192"/>
      <c r="W1746" s="192"/>
      <c r="X1746" s="192"/>
      <c r="Y1746" s="192"/>
      <c r="Z1746" s="192"/>
      <c r="AA1746" s="192"/>
    </row>
    <row r="1747" spans="10:27" x14ac:dyDescent="0.25">
      <c r="J1747" s="192"/>
      <c r="K1747" s="192"/>
      <c r="L1747" s="192"/>
      <c r="M1747" s="192"/>
      <c r="O1747" s="192"/>
      <c r="P1747" s="192"/>
      <c r="Q1747" s="192"/>
      <c r="R1747" s="192"/>
      <c r="S1747" s="192"/>
      <c r="T1747" s="192"/>
      <c r="U1747" s="192"/>
      <c r="V1747" s="192"/>
      <c r="W1747" s="192"/>
      <c r="X1747" s="192"/>
      <c r="Y1747" s="192"/>
      <c r="Z1747" s="192"/>
      <c r="AA1747" s="192"/>
    </row>
    <row r="1748" spans="10:27" x14ac:dyDescent="0.25">
      <c r="J1748" s="192"/>
      <c r="K1748" s="192"/>
      <c r="L1748" s="192"/>
      <c r="M1748" s="192"/>
      <c r="O1748" s="192"/>
      <c r="P1748" s="192"/>
      <c r="Q1748" s="192"/>
      <c r="R1748" s="192"/>
      <c r="S1748" s="192"/>
      <c r="T1748" s="192"/>
      <c r="U1748" s="192"/>
      <c r="V1748" s="192"/>
      <c r="W1748" s="192"/>
      <c r="X1748" s="192"/>
      <c r="Y1748" s="192"/>
      <c r="Z1748" s="192"/>
      <c r="AA1748" s="192"/>
    </row>
    <row r="1749" spans="10:27" x14ac:dyDescent="0.25">
      <c r="J1749" s="192"/>
      <c r="K1749" s="192"/>
      <c r="L1749" s="192"/>
      <c r="M1749" s="192"/>
      <c r="O1749" s="192"/>
      <c r="P1749" s="192"/>
      <c r="Q1749" s="192"/>
      <c r="R1749" s="192"/>
      <c r="S1749" s="192"/>
      <c r="T1749" s="192"/>
      <c r="U1749" s="192"/>
      <c r="V1749" s="192"/>
      <c r="W1749" s="192"/>
      <c r="X1749" s="192"/>
      <c r="Y1749" s="192"/>
      <c r="Z1749" s="192"/>
      <c r="AA1749" s="192"/>
    </row>
    <row r="1750" spans="10:27" x14ac:dyDescent="0.25">
      <c r="J1750" s="192"/>
      <c r="K1750" s="192"/>
      <c r="L1750" s="192"/>
      <c r="M1750" s="192"/>
      <c r="O1750" s="192"/>
      <c r="P1750" s="192"/>
      <c r="Q1750" s="192"/>
      <c r="R1750" s="192"/>
      <c r="S1750" s="192"/>
      <c r="T1750" s="192"/>
      <c r="U1750" s="192"/>
      <c r="V1750" s="192"/>
      <c r="W1750" s="192"/>
      <c r="X1750" s="192"/>
      <c r="Y1750" s="192"/>
      <c r="Z1750" s="192"/>
      <c r="AA1750" s="192"/>
    </row>
    <row r="1751" spans="10:27" x14ac:dyDescent="0.25">
      <c r="J1751" s="192"/>
      <c r="K1751" s="192"/>
      <c r="L1751" s="192"/>
      <c r="M1751" s="192"/>
      <c r="O1751" s="192"/>
      <c r="P1751" s="192"/>
      <c r="Q1751" s="192"/>
      <c r="R1751" s="192"/>
      <c r="S1751" s="192"/>
      <c r="T1751" s="192"/>
      <c r="U1751" s="192"/>
      <c r="V1751" s="192"/>
      <c r="W1751" s="192"/>
      <c r="X1751" s="192"/>
      <c r="Y1751" s="192"/>
      <c r="Z1751" s="192"/>
      <c r="AA1751" s="192"/>
    </row>
    <row r="1752" spans="10:27" x14ac:dyDescent="0.25">
      <c r="J1752" s="192"/>
      <c r="K1752" s="192"/>
      <c r="L1752" s="192"/>
      <c r="M1752" s="192"/>
      <c r="O1752" s="192"/>
      <c r="P1752" s="192"/>
      <c r="Q1752" s="192"/>
      <c r="R1752" s="192"/>
      <c r="S1752" s="192"/>
      <c r="T1752" s="192"/>
      <c r="U1752" s="192"/>
      <c r="V1752" s="192"/>
      <c r="W1752" s="192"/>
      <c r="X1752" s="192"/>
      <c r="Y1752" s="192"/>
      <c r="Z1752" s="192"/>
      <c r="AA1752" s="192"/>
    </row>
    <row r="1753" spans="10:27" x14ac:dyDescent="0.25">
      <c r="J1753" s="192"/>
      <c r="K1753" s="192"/>
      <c r="L1753" s="192"/>
      <c r="M1753" s="192"/>
      <c r="O1753" s="192"/>
      <c r="P1753" s="192"/>
      <c r="Q1753" s="192"/>
      <c r="R1753" s="192"/>
      <c r="S1753" s="192"/>
      <c r="T1753" s="192"/>
      <c r="U1753" s="192"/>
      <c r="V1753" s="192"/>
      <c r="W1753" s="192"/>
      <c r="X1753" s="192"/>
      <c r="Y1753" s="192"/>
      <c r="Z1753" s="192"/>
      <c r="AA1753" s="192"/>
    </row>
    <row r="1754" spans="10:27" x14ac:dyDescent="0.25">
      <c r="J1754" s="192"/>
      <c r="K1754" s="192"/>
      <c r="L1754" s="192"/>
      <c r="M1754" s="192"/>
      <c r="O1754" s="192"/>
      <c r="P1754" s="192"/>
      <c r="Q1754" s="192"/>
      <c r="R1754" s="192"/>
      <c r="S1754" s="192"/>
      <c r="T1754" s="192"/>
      <c r="U1754" s="192"/>
      <c r="V1754" s="192"/>
      <c r="W1754" s="192"/>
      <c r="X1754" s="192"/>
      <c r="Y1754" s="192"/>
      <c r="Z1754" s="192"/>
      <c r="AA1754" s="192"/>
    </row>
    <row r="1755" spans="10:27" x14ac:dyDescent="0.25">
      <c r="J1755" s="192"/>
      <c r="K1755" s="192"/>
      <c r="L1755" s="192"/>
      <c r="M1755" s="192"/>
      <c r="O1755" s="192"/>
      <c r="P1755" s="192"/>
      <c r="Q1755" s="192"/>
      <c r="R1755" s="192"/>
      <c r="S1755" s="192"/>
      <c r="T1755" s="192"/>
      <c r="U1755" s="192"/>
      <c r="V1755" s="192"/>
      <c r="W1755" s="192"/>
      <c r="X1755" s="192"/>
      <c r="Y1755" s="192"/>
      <c r="Z1755" s="192"/>
      <c r="AA1755" s="192"/>
    </row>
    <row r="1756" spans="10:27" x14ac:dyDescent="0.25">
      <c r="J1756" s="192"/>
      <c r="K1756" s="192"/>
      <c r="L1756" s="192"/>
      <c r="M1756" s="192"/>
      <c r="O1756" s="192"/>
      <c r="P1756" s="192"/>
      <c r="Q1756" s="192"/>
      <c r="R1756" s="192"/>
      <c r="S1756" s="192"/>
      <c r="T1756" s="192"/>
      <c r="U1756" s="192"/>
      <c r="V1756" s="192"/>
      <c r="W1756" s="192"/>
      <c r="X1756" s="192"/>
      <c r="Y1756" s="192"/>
      <c r="Z1756" s="192"/>
      <c r="AA1756" s="192"/>
    </row>
    <row r="1757" spans="10:27" x14ac:dyDescent="0.25">
      <c r="J1757" s="192"/>
      <c r="K1757" s="192"/>
      <c r="L1757" s="192"/>
      <c r="M1757" s="192"/>
      <c r="O1757" s="192"/>
      <c r="P1757" s="192"/>
      <c r="Q1757" s="192"/>
      <c r="R1757" s="192"/>
      <c r="S1757" s="192"/>
      <c r="T1757" s="192"/>
      <c r="U1757" s="192"/>
      <c r="V1757" s="192"/>
      <c r="W1757" s="192"/>
      <c r="X1757" s="192"/>
      <c r="Y1757" s="192"/>
      <c r="Z1757" s="192"/>
      <c r="AA1757" s="192"/>
    </row>
    <row r="1758" spans="10:27" x14ac:dyDescent="0.25">
      <c r="J1758" s="192"/>
      <c r="K1758" s="192"/>
      <c r="L1758" s="192"/>
      <c r="M1758" s="192"/>
      <c r="O1758" s="192"/>
      <c r="P1758" s="192"/>
      <c r="Q1758" s="192"/>
      <c r="R1758" s="192"/>
      <c r="S1758" s="192"/>
      <c r="T1758" s="192"/>
      <c r="U1758" s="192"/>
      <c r="V1758" s="192"/>
      <c r="W1758" s="192"/>
      <c r="X1758" s="192"/>
      <c r="Y1758" s="192"/>
      <c r="Z1758" s="192"/>
      <c r="AA1758" s="192"/>
    </row>
    <row r="1759" spans="10:27" x14ac:dyDescent="0.25">
      <c r="J1759" s="192"/>
      <c r="K1759" s="192"/>
      <c r="L1759" s="192"/>
      <c r="M1759" s="192"/>
      <c r="O1759" s="192"/>
      <c r="P1759" s="192"/>
      <c r="Q1759" s="192"/>
      <c r="R1759" s="192"/>
      <c r="S1759" s="192"/>
      <c r="T1759" s="192"/>
      <c r="U1759" s="192"/>
      <c r="V1759" s="192"/>
      <c r="W1759" s="192"/>
      <c r="X1759" s="192"/>
      <c r="Y1759" s="192"/>
      <c r="Z1759" s="192"/>
      <c r="AA1759" s="192"/>
    </row>
    <row r="1760" spans="10:27" x14ac:dyDescent="0.25">
      <c r="J1760" s="192"/>
      <c r="K1760" s="192"/>
      <c r="L1760" s="192"/>
      <c r="M1760" s="192"/>
      <c r="O1760" s="192"/>
      <c r="P1760" s="192"/>
      <c r="Q1760" s="192"/>
      <c r="R1760" s="192"/>
      <c r="S1760" s="192"/>
      <c r="T1760" s="192"/>
      <c r="U1760" s="192"/>
      <c r="V1760" s="192"/>
      <c r="W1760" s="192"/>
      <c r="X1760" s="192"/>
      <c r="Y1760" s="192"/>
      <c r="Z1760" s="192"/>
      <c r="AA1760" s="192"/>
    </row>
    <row r="1761" spans="10:27" x14ac:dyDescent="0.25">
      <c r="J1761" s="192"/>
      <c r="K1761" s="192"/>
      <c r="L1761" s="192"/>
      <c r="M1761" s="192"/>
      <c r="O1761" s="192"/>
      <c r="P1761" s="192"/>
      <c r="Q1761" s="192"/>
      <c r="R1761" s="192"/>
      <c r="S1761" s="192"/>
      <c r="T1761" s="192"/>
      <c r="U1761" s="192"/>
      <c r="V1761" s="192"/>
      <c r="W1761" s="192"/>
      <c r="X1761" s="192"/>
      <c r="Y1761" s="192"/>
      <c r="Z1761" s="192"/>
      <c r="AA1761" s="192"/>
    </row>
    <row r="1762" spans="10:27" x14ac:dyDescent="0.25">
      <c r="J1762" s="192"/>
      <c r="K1762" s="192"/>
      <c r="L1762" s="192"/>
      <c r="M1762" s="192"/>
      <c r="O1762" s="192"/>
      <c r="P1762" s="192"/>
      <c r="Q1762" s="192"/>
      <c r="R1762" s="192"/>
      <c r="S1762" s="192"/>
      <c r="T1762" s="192"/>
      <c r="U1762" s="192"/>
      <c r="V1762" s="192"/>
      <c r="W1762" s="192"/>
      <c r="X1762" s="192"/>
      <c r="Y1762" s="192"/>
      <c r="Z1762" s="192"/>
      <c r="AA1762" s="192"/>
    </row>
    <row r="1763" spans="10:27" x14ac:dyDescent="0.25">
      <c r="J1763" s="192"/>
      <c r="K1763" s="192"/>
      <c r="L1763" s="192"/>
      <c r="M1763" s="192"/>
      <c r="O1763" s="192"/>
      <c r="P1763" s="192"/>
      <c r="Q1763" s="192"/>
      <c r="R1763" s="192"/>
      <c r="S1763" s="192"/>
      <c r="T1763" s="192"/>
      <c r="U1763" s="192"/>
      <c r="V1763" s="192"/>
      <c r="W1763" s="192"/>
      <c r="X1763" s="192"/>
      <c r="Y1763" s="192"/>
      <c r="Z1763" s="192"/>
      <c r="AA1763" s="192"/>
    </row>
    <row r="1764" spans="10:27" x14ac:dyDescent="0.25">
      <c r="J1764" s="192"/>
      <c r="K1764" s="192"/>
      <c r="L1764" s="192"/>
      <c r="M1764" s="192"/>
      <c r="O1764" s="192"/>
      <c r="P1764" s="192"/>
      <c r="Q1764" s="192"/>
      <c r="R1764" s="192"/>
      <c r="S1764" s="192"/>
      <c r="T1764" s="192"/>
      <c r="U1764" s="192"/>
      <c r="V1764" s="192"/>
      <c r="W1764" s="192"/>
      <c r="X1764" s="192"/>
      <c r="Y1764" s="192"/>
      <c r="Z1764" s="192"/>
      <c r="AA1764" s="192"/>
    </row>
    <row r="1765" spans="10:27" x14ac:dyDescent="0.25">
      <c r="J1765" s="192"/>
      <c r="K1765" s="192"/>
      <c r="L1765" s="192"/>
      <c r="M1765" s="192"/>
      <c r="O1765" s="192"/>
      <c r="P1765" s="192"/>
      <c r="Q1765" s="192"/>
      <c r="R1765" s="192"/>
      <c r="S1765" s="192"/>
      <c r="T1765" s="192"/>
      <c r="U1765" s="192"/>
      <c r="V1765" s="192"/>
      <c r="W1765" s="192"/>
      <c r="X1765" s="192"/>
      <c r="Y1765" s="192"/>
      <c r="Z1765" s="192"/>
      <c r="AA1765" s="192"/>
    </row>
    <row r="1766" spans="10:27" x14ac:dyDescent="0.25">
      <c r="J1766" s="192"/>
      <c r="K1766" s="192"/>
      <c r="L1766" s="192"/>
      <c r="M1766" s="192"/>
      <c r="O1766" s="192"/>
      <c r="P1766" s="192"/>
      <c r="Q1766" s="192"/>
      <c r="R1766" s="192"/>
      <c r="S1766" s="192"/>
      <c r="T1766" s="192"/>
      <c r="U1766" s="192"/>
      <c r="V1766" s="192"/>
      <c r="W1766" s="192"/>
      <c r="X1766" s="192"/>
      <c r="Y1766" s="192"/>
      <c r="Z1766" s="192"/>
      <c r="AA1766" s="192"/>
    </row>
    <row r="1767" spans="10:27" x14ac:dyDescent="0.25">
      <c r="J1767" s="192"/>
      <c r="K1767" s="192"/>
      <c r="L1767" s="192"/>
      <c r="M1767" s="192"/>
      <c r="O1767" s="192"/>
      <c r="P1767" s="192"/>
      <c r="Q1767" s="192"/>
      <c r="R1767" s="192"/>
      <c r="S1767" s="192"/>
      <c r="T1767" s="192"/>
      <c r="U1767" s="192"/>
      <c r="V1767" s="192"/>
      <c r="W1767" s="192"/>
      <c r="X1767" s="192"/>
      <c r="Y1767" s="192"/>
      <c r="Z1767" s="192"/>
      <c r="AA1767" s="192"/>
    </row>
    <row r="1768" spans="10:27" x14ac:dyDescent="0.25">
      <c r="J1768" s="192"/>
      <c r="K1768" s="192"/>
      <c r="L1768" s="192"/>
      <c r="M1768" s="192"/>
      <c r="O1768" s="192"/>
      <c r="P1768" s="192"/>
      <c r="Q1768" s="192"/>
      <c r="R1768" s="192"/>
      <c r="S1768" s="192"/>
      <c r="T1768" s="192"/>
      <c r="U1768" s="192"/>
      <c r="V1768" s="192"/>
      <c r="W1768" s="192"/>
      <c r="X1768" s="192"/>
      <c r="Y1768" s="192"/>
      <c r="Z1768" s="192"/>
      <c r="AA1768" s="192"/>
    </row>
    <row r="1769" spans="10:27" x14ac:dyDescent="0.25">
      <c r="J1769" s="192"/>
      <c r="K1769" s="192"/>
      <c r="L1769" s="192"/>
      <c r="M1769" s="192"/>
      <c r="O1769" s="192"/>
      <c r="P1769" s="192"/>
      <c r="Q1769" s="192"/>
      <c r="R1769" s="192"/>
      <c r="S1769" s="192"/>
      <c r="T1769" s="192"/>
      <c r="U1769" s="192"/>
      <c r="V1769" s="192"/>
      <c r="W1769" s="192"/>
      <c r="X1769" s="192"/>
      <c r="Y1769" s="192"/>
      <c r="Z1769" s="192"/>
      <c r="AA1769" s="192"/>
    </row>
    <row r="1770" spans="10:27" x14ac:dyDescent="0.25">
      <c r="J1770" s="192"/>
      <c r="K1770" s="192"/>
      <c r="L1770" s="192"/>
      <c r="M1770" s="192"/>
      <c r="O1770" s="192"/>
      <c r="P1770" s="192"/>
      <c r="Q1770" s="192"/>
      <c r="R1770" s="192"/>
      <c r="S1770" s="192"/>
      <c r="T1770" s="192"/>
      <c r="U1770" s="192"/>
      <c r="V1770" s="192"/>
      <c r="W1770" s="192"/>
      <c r="X1770" s="192"/>
      <c r="Y1770" s="192"/>
      <c r="Z1770" s="192"/>
      <c r="AA1770" s="192"/>
    </row>
    <row r="1771" spans="10:27" x14ac:dyDescent="0.25">
      <c r="J1771" s="192"/>
      <c r="K1771" s="192"/>
      <c r="L1771" s="192"/>
      <c r="M1771" s="192"/>
      <c r="O1771" s="192"/>
      <c r="P1771" s="192"/>
      <c r="Q1771" s="192"/>
      <c r="R1771" s="192"/>
      <c r="S1771" s="192"/>
      <c r="T1771" s="192"/>
      <c r="U1771" s="192"/>
      <c r="V1771" s="192"/>
      <c r="W1771" s="192"/>
      <c r="X1771" s="192"/>
      <c r="Y1771" s="192"/>
      <c r="Z1771" s="192"/>
      <c r="AA1771" s="192"/>
    </row>
    <row r="1772" spans="10:27" x14ac:dyDescent="0.25">
      <c r="J1772" s="192"/>
      <c r="K1772" s="192"/>
      <c r="L1772" s="192"/>
      <c r="M1772" s="192"/>
      <c r="O1772" s="192"/>
      <c r="P1772" s="192"/>
      <c r="Q1772" s="192"/>
      <c r="R1772" s="192"/>
      <c r="S1772" s="192"/>
      <c r="T1772" s="192"/>
      <c r="U1772" s="192"/>
      <c r="V1772" s="192"/>
      <c r="W1772" s="192"/>
      <c r="X1772" s="192"/>
      <c r="Y1772" s="192"/>
      <c r="Z1772" s="192"/>
      <c r="AA1772" s="192"/>
    </row>
    <row r="1773" spans="10:27" x14ac:dyDescent="0.25">
      <c r="J1773" s="192"/>
      <c r="K1773" s="192"/>
      <c r="L1773" s="192"/>
      <c r="M1773" s="192"/>
      <c r="O1773" s="192"/>
      <c r="P1773" s="192"/>
      <c r="Q1773" s="192"/>
      <c r="R1773" s="192"/>
      <c r="S1773" s="192"/>
      <c r="T1773" s="192"/>
      <c r="U1773" s="192"/>
      <c r="V1773" s="192"/>
      <c r="W1773" s="192"/>
      <c r="X1773" s="192"/>
      <c r="Y1773" s="192"/>
      <c r="Z1773" s="192"/>
      <c r="AA1773" s="192"/>
    </row>
    <row r="1774" spans="10:27" x14ac:dyDescent="0.25">
      <c r="J1774" s="192"/>
      <c r="K1774" s="192"/>
      <c r="L1774" s="192"/>
      <c r="M1774" s="192"/>
      <c r="O1774" s="192"/>
      <c r="P1774" s="192"/>
      <c r="Q1774" s="192"/>
      <c r="R1774" s="192"/>
      <c r="S1774" s="192"/>
      <c r="T1774" s="192"/>
      <c r="U1774" s="192"/>
      <c r="V1774" s="192"/>
      <c r="W1774" s="192"/>
      <c r="X1774" s="192"/>
      <c r="Y1774" s="192"/>
      <c r="Z1774" s="192"/>
      <c r="AA1774" s="192"/>
    </row>
    <row r="1775" spans="10:27" x14ac:dyDescent="0.25">
      <c r="J1775" s="192"/>
      <c r="K1775" s="192"/>
      <c r="L1775" s="192"/>
      <c r="M1775" s="192"/>
      <c r="O1775" s="192"/>
      <c r="P1775" s="192"/>
      <c r="Q1775" s="192"/>
      <c r="R1775" s="192"/>
      <c r="S1775" s="192"/>
      <c r="T1775" s="192"/>
      <c r="U1775" s="192"/>
      <c r="V1775" s="192"/>
      <c r="W1775" s="192"/>
      <c r="X1775" s="192"/>
      <c r="Y1775" s="192"/>
      <c r="Z1775" s="192"/>
      <c r="AA1775" s="192"/>
    </row>
    <row r="1776" spans="10:27" x14ac:dyDescent="0.25">
      <c r="J1776" s="192"/>
      <c r="K1776" s="192"/>
      <c r="L1776" s="192"/>
      <c r="M1776" s="192"/>
      <c r="O1776" s="192"/>
      <c r="P1776" s="192"/>
      <c r="Q1776" s="192"/>
      <c r="R1776" s="192"/>
      <c r="S1776" s="192"/>
      <c r="T1776" s="192"/>
      <c r="U1776" s="192"/>
      <c r="V1776" s="192"/>
      <c r="W1776" s="192"/>
      <c r="X1776" s="192"/>
      <c r="Y1776" s="192"/>
      <c r="Z1776" s="192"/>
      <c r="AA1776" s="192"/>
    </row>
    <row r="1777" spans="10:27" x14ac:dyDescent="0.25">
      <c r="J1777" s="192"/>
      <c r="K1777" s="192"/>
      <c r="L1777" s="192"/>
      <c r="M1777" s="192"/>
      <c r="O1777" s="192"/>
      <c r="P1777" s="192"/>
      <c r="Q1777" s="192"/>
      <c r="R1777" s="192"/>
      <c r="S1777" s="192"/>
      <c r="T1777" s="192"/>
      <c r="U1777" s="192"/>
      <c r="V1777" s="192"/>
      <c r="W1777" s="192"/>
      <c r="X1777" s="192"/>
      <c r="Y1777" s="192"/>
      <c r="Z1777" s="192"/>
      <c r="AA1777" s="192"/>
    </row>
    <row r="1778" spans="10:27" x14ac:dyDescent="0.25">
      <c r="J1778" s="192"/>
      <c r="K1778" s="192"/>
      <c r="L1778" s="192"/>
      <c r="M1778" s="192"/>
      <c r="O1778" s="192"/>
      <c r="P1778" s="192"/>
      <c r="Q1778" s="192"/>
      <c r="R1778" s="192"/>
      <c r="S1778" s="192"/>
      <c r="T1778" s="192"/>
      <c r="U1778" s="192"/>
      <c r="V1778" s="192"/>
      <c r="W1778" s="192"/>
      <c r="X1778" s="192"/>
      <c r="Y1778" s="192"/>
      <c r="Z1778" s="192"/>
      <c r="AA1778" s="192"/>
    </row>
    <row r="1779" spans="10:27" x14ac:dyDescent="0.25">
      <c r="J1779" s="192"/>
      <c r="K1779" s="192"/>
      <c r="L1779" s="192"/>
      <c r="M1779" s="192"/>
      <c r="O1779" s="192"/>
      <c r="P1779" s="192"/>
      <c r="Q1779" s="192"/>
      <c r="R1779" s="192"/>
      <c r="S1779" s="192"/>
      <c r="T1779" s="192"/>
      <c r="U1779" s="192"/>
      <c r="V1779" s="192"/>
      <c r="W1779" s="192"/>
      <c r="X1779" s="192"/>
      <c r="Y1779" s="192"/>
      <c r="Z1779" s="192"/>
      <c r="AA1779" s="192"/>
    </row>
    <row r="1780" spans="10:27" x14ac:dyDescent="0.25">
      <c r="J1780" s="192"/>
      <c r="K1780" s="192"/>
      <c r="L1780" s="192"/>
      <c r="M1780" s="192"/>
      <c r="O1780" s="192"/>
      <c r="P1780" s="192"/>
      <c r="Q1780" s="192"/>
      <c r="R1780" s="192"/>
      <c r="S1780" s="192"/>
      <c r="T1780" s="192"/>
      <c r="U1780" s="192"/>
      <c r="V1780" s="192"/>
      <c r="W1780" s="192"/>
      <c r="X1780" s="192"/>
      <c r="Y1780" s="192"/>
      <c r="Z1780" s="192"/>
      <c r="AA1780" s="192"/>
    </row>
    <row r="1781" spans="10:27" x14ac:dyDescent="0.25">
      <c r="J1781" s="192"/>
      <c r="K1781" s="192"/>
      <c r="L1781" s="192"/>
      <c r="M1781" s="192"/>
      <c r="O1781" s="192"/>
      <c r="P1781" s="192"/>
      <c r="Q1781" s="192"/>
      <c r="R1781" s="192"/>
      <c r="S1781" s="192"/>
      <c r="T1781" s="192"/>
      <c r="U1781" s="192"/>
      <c r="V1781" s="192"/>
      <c r="W1781" s="192"/>
      <c r="X1781" s="192"/>
      <c r="Y1781" s="192"/>
      <c r="Z1781" s="192"/>
      <c r="AA1781" s="192"/>
    </row>
    <row r="1782" spans="10:27" x14ac:dyDescent="0.25">
      <c r="J1782" s="192"/>
      <c r="K1782" s="192"/>
      <c r="L1782" s="192"/>
      <c r="M1782" s="192"/>
      <c r="O1782" s="192"/>
      <c r="P1782" s="192"/>
      <c r="Q1782" s="192"/>
      <c r="R1782" s="192"/>
      <c r="S1782" s="192"/>
      <c r="T1782" s="192"/>
      <c r="U1782" s="192"/>
      <c r="V1782" s="192"/>
      <c r="W1782" s="192"/>
      <c r="X1782" s="192"/>
      <c r="Y1782" s="192"/>
      <c r="Z1782" s="192"/>
      <c r="AA1782" s="192"/>
    </row>
    <row r="1783" spans="10:27" x14ac:dyDescent="0.25">
      <c r="J1783" s="192"/>
      <c r="K1783" s="192"/>
      <c r="L1783" s="192"/>
      <c r="M1783" s="192"/>
      <c r="O1783" s="192"/>
      <c r="P1783" s="192"/>
      <c r="Q1783" s="192"/>
      <c r="R1783" s="192"/>
      <c r="S1783" s="192"/>
      <c r="T1783" s="192"/>
      <c r="U1783" s="192"/>
      <c r="V1783" s="192"/>
      <c r="W1783" s="192"/>
      <c r="X1783" s="192"/>
      <c r="Y1783" s="192"/>
      <c r="Z1783" s="192"/>
      <c r="AA1783" s="192"/>
    </row>
    <row r="1784" spans="10:27" x14ac:dyDescent="0.25">
      <c r="J1784" s="192"/>
      <c r="K1784" s="192"/>
      <c r="L1784" s="192"/>
      <c r="M1784" s="192"/>
      <c r="O1784" s="192"/>
      <c r="P1784" s="192"/>
      <c r="Q1784" s="192"/>
      <c r="R1784" s="192"/>
      <c r="S1784" s="192"/>
      <c r="T1784" s="192"/>
      <c r="U1784" s="192"/>
      <c r="V1784" s="192"/>
      <c r="W1784" s="192"/>
      <c r="X1784" s="192"/>
      <c r="Y1784" s="192"/>
      <c r="Z1784" s="192"/>
      <c r="AA1784" s="192"/>
    </row>
    <row r="1785" spans="10:27" x14ac:dyDescent="0.25">
      <c r="J1785" s="192"/>
      <c r="K1785" s="192"/>
      <c r="L1785" s="192"/>
      <c r="M1785" s="192"/>
      <c r="O1785" s="192"/>
      <c r="P1785" s="192"/>
      <c r="Q1785" s="192"/>
      <c r="R1785" s="192"/>
      <c r="S1785" s="192"/>
      <c r="T1785" s="192"/>
      <c r="U1785" s="192"/>
      <c r="V1785" s="192"/>
      <c r="W1785" s="192"/>
      <c r="X1785" s="192"/>
      <c r="Y1785" s="192"/>
      <c r="Z1785" s="192"/>
      <c r="AA1785" s="192"/>
    </row>
    <row r="1786" spans="10:27" x14ac:dyDescent="0.25">
      <c r="J1786" s="192"/>
      <c r="K1786" s="192"/>
      <c r="L1786" s="192"/>
      <c r="M1786" s="192"/>
      <c r="O1786" s="192"/>
      <c r="P1786" s="192"/>
      <c r="Q1786" s="192"/>
      <c r="R1786" s="192"/>
      <c r="S1786" s="192"/>
      <c r="T1786" s="192"/>
      <c r="U1786" s="192"/>
      <c r="V1786" s="192"/>
      <c r="W1786" s="192"/>
      <c r="X1786" s="192"/>
      <c r="Y1786" s="192"/>
      <c r="Z1786" s="192"/>
      <c r="AA1786" s="192"/>
    </row>
    <row r="1787" spans="10:27" x14ac:dyDescent="0.25">
      <c r="J1787" s="192"/>
      <c r="K1787" s="192"/>
      <c r="L1787" s="192"/>
      <c r="M1787" s="192"/>
      <c r="O1787" s="192"/>
      <c r="P1787" s="192"/>
      <c r="Q1787" s="192"/>
      <c r="R1787" s="192"/>
      <c r="S1787" s="192"/>
      <c r="T1787" s="192"/>
      <c r="U1787" s="192"/>
      <c r="V1787" s="192"/>
      <c r="W1787" s="192"/>
      <c r="X1787" s="192"/>
      <c r="Y1787" s="192"/>
      <c r="Z1787" s="192"/>
      <c r="AA1787" s="192"/>
    </row>
    <row r="1788" spans="10:27" x14ac:dyDescent="0.25">
      <c r="J1788" s="192"/>
      <c r="K1788" s="192"/>
      <c r="L1788" s="192"/>
      <c r="M1788" s="192"/>
      <c r="O1788" s="192"/>
      <c r="P1788" s="192"/>
      <c r="Q1788" s="192"/>
      <c r="R1788" s="192"/>
      <c r="S1788" s="192"/>
      <c r="T1788" s="192"/>
      <c r="U1788" s="192"/>
      <c r="V1788" s="192"/>
      <c r="W1788" s="192"/>
      <c r="X1788" s="192"/>
      <c r="Y1788" s="192"/>
      <c r="Z1788" s="192"/>
      <c r="AA1788" s="192"/>
    </row>
    <row r="1789" spans="10:27" x14ac:dyDescent="0.25">
      <c r="J1789" s="192"/>
      <c r="K1789" s="192"/>
      <c r="L1789" s="192"/>
      <c r="M1789" s="192"/>
      <c r="O1789" s="192"/>
      <c r="P1789" s="192"/>
      <c r="Q1789" s="192"/>
      <c r="R1789" s="192"/>
      <c r="S1789" s="192"/>
      <c r="T1789" s="192"/>
      <c r="U1789" s="192"/>
      <c r="V1789" s="192"/>
      <c r="W1789" s="192"/>
      <c r="X1789" s="192"/>
      <c r="Y1789" s="192"/>
      <c r="Z1789" s="192"/>
      <c r="AA1789" s="192"/>
    </row>
    <row r="1790" spans="10:27" x14ac:dyDescent="0.25">
      <c r="J1790" s="192"/>
      <c r="K1790" s="192"/>
      <c r="L1790" s="192"/>
      <c r="M1790" s="192"/>
      <c r="O1790" s="192"/>
      <c r="P1790" s="192"/>
      <c r="Q1790" s="192"/>
      <c r="R1790" s="192"/>
      <c r="S1790" s="192"/>
      <c r="T1790" s="192"/>
      <c r="U1790" s="192"/>
      <c r="V1790" s="192"/>
      <c r="W1790" s="192"/>
      <c r="X1790" s="192"/>
      <c r="Y1790" s="192"/>
      <c r="Z1790" s="192"/>
      <c r="AA1790" s="192"/>
    </row>
    <row r="1791" spans="10:27" x14ac:dyDescent="0.25">
      <c r="J1791" s="192"/>
      <c r="K1791" s="192"/>
      <c r="L1791" s="192"/>
      <c r="M1791" s="192"/>
      <c r="O1791" s="192"/>
      <c r="P1791" s="192"/>
      <c r="Q1791" s="192"/>
      <c r="R1791" s="192"/>
      <c r="S1791" s="192"/>
      <c r="T1791" s="192"/>
      <c r="U1791" s="192"/>
      <c r="V1791" s="192"/>
      <c r="W1791" s="192"/>
      <c r="X1791" s="192"/>
      <c r="Y1791" s="192"/>
      <c r="Z1791" s="192"/>
      <c r="AA1791" s="192"/>
    </row>
    <row r="1792" spans="10:27" x14ac:dyDescent="0.25">
      <c r="J1792" s="192"/>
      <c r="K1792" s="192"/>
      <c r="L1792" s="192"/>
      <c r="M1792" s="192"/>
      <c r="O1792" s="192"/>
      <c r="P1792" s="192"/>
      <c r="Q1792" s="192"/>
      <c r="R1792" s="192"/>
      <c r="S1792" s="192"/>
      <c r="T1792" s="192"/>
      <c r="U1792" s="192"/>
      <c r="V1792" s="192"/>
      <c r="W1792" s="192"/>
      <c r="X1792" s="192"/>
      <c r="Y1792" s="192"/>
      <c r="Z1792" s="192"/>
      <c r="AA1792" s="192"/>
    </row>
    <row r="1793" spans="10:27" x14ac:dyDescent="0.25">
      <c r="J1793" s="192"/>
      <c r="K1793" s="192"/>
      <c r="L1793" s="192"/>
      <c r="M1793" s="192"/>
      <c r="O1793" s="192"/>
      <c r="P1793" s="192"/>
      <c r="Q1793" s="192"/>
      <c r="R1793" s="192"/>
      <c r="S1793" s="192"/>
      <c r="T1793" s="192"/>
      <c r="U1793" s="192"/>
      <c r="V1793" s="192"/>
      <c r="W1793" s="192"/>
      <c r="X1793" s="192"/>
      <c r="Y1793" s="192"/>
      <c r="Z1793" s="192"/>
      <c r="AA1793" s="192"/>
    </row>
    <row r="1794" spans="10:27" x14ac:dyDescent="0.25">
      <c r="J1794" s="192"/>
      <c r="K1794" s="192"/>
      <c r="L1794" s="192"/>
      <c r="M1794" s="192"/>
      <c r="O1794" s="192"/>
      <c r="P1794" s="192"/>
      <c r="Q1794" s="192"/>
      <c r="R1794" s="192"/>
      <c r="S1794" s="192"/>
      <c r="T1794" s="192"/>
      <c r="U1794" s="192"/>
      <c r="V1794" s="192"/>
      <c r="W1794" s="192"/>
      <c r="X1794" s="192"/>
      <c r="Y1794" s="192"/>
      <c r="Z1794" s="192"/>
      <c r="AA1794" s="192"/>
    </row>
    <row r="1795" spans="10:27" x14ac:dyDescent="0.25">
      <c r="J1795" s="192"/>
      <c r="K1795" s="192"/>
      <c r="L1795" s="192"/>
      <c r="M1795" s="192"/>
      <c r="O1795" s="192"/>
      <c r="P1795" s="192"/>
      <c r="Q1795" s="192"/>
      <c r="R1795" s="192"/>
      <c r="S1795" s="192"/>
      <c r="T1795" s="192"/>
      <c r="U1795" s="192"/>
      <c r="V1795" s="192"/>
      <c r="W1795" s="192"/>
      <c r="X1795" s="192"/>
      <c r="Y1795" s="192"/>
      <c r="Z1795" s="192"/>
      <c r="AA1795" s="192"/>
    </row>
    <row r="1796" spans="10:27" x14ac:dyDescent="0.25">
      <c r="J1796" s="192"/>
      <c r="K1796" s="192"/>
      <c r="L1796" s="192"/>
      <c r="M1796" s="192"/>
      <c r="O1796" s="192"/>
      <c r="P1796" s="192"/>
      <c r="Q1796" s="192"/>
      <c r="R1796" s="192"/>
      <c r="S1796" s="192"/>
      <c r="T1796" s="192"/>
      <c r="U1796" s="192"/>
      <c r="V1796" s="192"/>
      <c r="W1796" s="192"/>
      <c r="X1796" s="192"/>
      <c r="Y1796" s="192"/>
      <c r="Z1796" s="192"/>
      <c r="AA1796" s="192"/>
    </row>
    <row r="1797" spans="10:27" x14ac:dyDescent="0.25">
      <c r="J1797" s="192"/>
      <c r="K1797" s="192"/>
      <c r="L1797" s="192"/>
      <c r="M1797" s="192"/>
      <c r="O1797" s="192"/>
      <c r="P1797" s="192"/>
      <c r="Q1797" s="192"/>
      <c r="R1797" s="192"/>
      <c r="S1797" s="192"/>
      <c r="T1797" s="192"/>
      <c r="U1797" s="192"/>
      <c r="V1797" s="192"/>
      <c r="W1797" s="192"/>
      <c r="X1797" s="192"/>
      <c r="Y1797" s="192"/>
      <c r="Z1797" s="192"/>
      <c r="AA1797" s="192"/>
    </row>
    <row r="1798" spans="10:27" x14ac:dyDescent="0.25">
      <c r="J1798" s="192"/>
      <c r="K1798" s="192"/>
      <c r="L1798" s="192"/>
      <c r="M1798" s="192"/>
      <c r="O1798" s="192"/>
      <c r="P1798" s="192"/>
      <c r="Q1798" s="192"/>
      <c r="R1798" s="192"/>
      <c r="S1798" s="192"/>
      <c r="T1798" s="192"/>
      <c r="U1798" s="192"/>
      <c r="V1798" s="192"/>
      <c r="W1798" s="192"/>
      <c r="X1798" s="192"/>
      <c r="Y1798" s="192"/>
      <c r="Z1798" s="192"/>
      <c r="AA1798" s="192"/>
    </row>
    <row r="1799" spans="10:27" x14ac:dyDescent="0.25">
      <c r="J1799" s="192"/>
      <c r="K1799" s="192"/>
      <c r="L1799" s="192"/>
      <c r="M1799" s="192"/>
      <c r="O1799" s="192"/>
      <c r="P1799" s="192"/>
      <c r="Q1799" s="192"/>
      <c r="R1799" s="192"/>
      <c r="S1799" s="192"/>
      <c r="T1799" s="192"/>
      <c r="U1799" s="192"/>
      <c r="V1799" s="192"/>
      <c r="W1799" s="192"/>
      <c r="X1799" s="192"/>
      <c r="Y1799" s="192"/>
      <c r="Z1799" s="192"/>
      <c r="AA1799" s="192"/>
    </row>
    <row r="1800" spans="10:27" x14ac:dyDescent="0.25">
      <c r="J1800" s="192"/>
      <c r="K1800" s="192"/>
      <c r="L1800" s="192"/>
      <c r="M1800" s="192"/>
      <c r="O1800" s="192"/>
      <c r="P1800" s="192"/>
      <c r="Q1800" s="192"/>
      <c r="R1800" s="192"/>
      <c r="S1800" s="192"/>
      <c r="T1800" s="192"/>
      <c r="U1800" s="192"/>
      <c r="V1800" s="192"/>
      <c r="W1800" s="192"/>
      <c r="X1800" s="192"/>
      <c r="Y1800" s="192"/>
      <c r="Z1800" s="192"/>
      <c r="AA1800" s="192"/>
    </row>
    <row r="1801" spans="10:27" x14ac:dyDescent="0.25">
      <c r="J1801" s="192"/>
      <c r="K1801" s="192"/>
      <c r="L1801" s="192"/>
      <c r="M1801" s="192"/>
      <c r="O1801" s="192"/>
      <c r="P1801" s="192"/>
      <c r="Q1801" s="192"/>
      <c r="R1801" s="192"/>
      <c r="S1801" s="192"/>
      <c r="T1801" s="192"/>
      <c r="U1801" s="192"/>
      <c r="V1801" s="192"/>
      <c r="W1801" s="192"/>
      <c r="X1801" s="192"/>
      <c r="Y1801" s="192"/>
      <c r="Z1801" s="192"/>
      <c r="AA1801" s="192"/>
    </row>
    <row r="1802" spans="10:27" x14ac:dyDescent="0.25">
      <c r="J1802" s="192"/>
      <c r="K1802" s="192"/>
      <c r="L1802" s="192"/>
      <c r="M1802" s="192"/>
      <c r="O1802" s="192"/>
      <c r="P1802" s="192"/>
      <c r="Q1802" s="192"/>
      <c r="R1802" s="192"/>
      <c r="S1802" s="192"/>
      <c r="T1802" s="192"/>
      <c r="U1802" s="192"/>
      <c r="V1802" s="192"/>
      <c r="W1802" s="192"/>
      <c r="X1802" s="192"/>
      <c r="Y1802" s="192"/>
      <c r="Z1802" s="192"/>
      <c r="AA1802" s="192"/>
    </row>
    <row r="1803" spans="10:27" x14ac:dyDescent="0.25">
      <c r="J1803" s="192"/>
      <c r="K1803" s="192"/>
      <c r="L1803" s="192"/>
      <c r="M1803" s="192"/>
      <c r="O1803" s="192"/>
      <c r="P1803" s="192"/>
      <c r="Q1803" s="192"/>
      <c r="R1803" s="192"/>
      <c r="S1803" s="192"/>
      <c r="T1803" s="192"/>
      <c r="U1803" s="192"/>
      <c r="V1803" s="192"/>
      <c r="W1803" s="192"/>
      <c r="X1803" s="192"/>
      <c r="Y1803" s="192"/>
      <c r="Z1803" s="192"/>
      <c r="AA1803" s="192"/>
    </row>
    <row r="1804" spans="10:27" x14ac:dyDescent="0.25">
      <c r="J1804" s="192"/>
      <c r="K1804" s="192"/>
      <c r="L1804" s="192"/>
      <c r="M1804" s="192"/>
      <c r="O1804" s="192"/>
      <c r="P1804" s="192"/>
      <c r="Q1804" s="192"/>
      <c r="R1804" s="192"/>
      <c r="S1804" s="192"/>
      <c r="T1804" s="192"/>
      <c r="U1804" s="192"/>
      <c r="V1804" s="192"/>
      <c r="W1804" s="192"/>
      <c r="X1804" s="192"/>
      <c r="Y1804" s="192"/>
      <c r="Z1804" s="192"/>
      <c r="AA1804" s="192"/>
    </row>
    <row r="1805" spans="10:27" x14ac:dyDescent="0.25">
      <c r="J1805" s="192"/>
      <c r="K1805" s="192"/>
      <c r="L1805" s="192"/>
      <c r="M1805" s="192"/>
      <c r="O1805" s="192"/>
      <c r="P1805" s="192"/>
      <c r="Q1805" s="192"/>
      <c r="R1805" s="192"/>
      <c r="S1805" s="192"/>
      <c r="T1805" s="192"/>
      <c r="U1805" s="192"/>
      <c r="V1805" s="192"/>
      <c r="W1805" s="192"/>
      <c r="X1805" s="192"/>
      <c r="Y1805" s="192"/>
      <c r="Z1805" s="192"/>
      <c r="AA1805" s="192"/>
    </row>
    <row r="1806" spans="10:27" x14ac:dyDescent="0.25">
      <c r="J1806" s="192"/>
      <c r="K1806" s="192"/>
      <c r="L1806" s="192"/>
      <c r="M1806" s="192"/>
      <c r="O1806" s="192"/>
      <c r="P1806" s="192"/>
      <c r="Q1806" s="192"/>
      <c r="R1806" s="192"/>
      <c r="S1806" s="192"/>
      <c r="T1806" s="192"/>
      <c r="U1806" s="192"/>
      <c r="V1806" s="192"/>
      <c r="W1806" s="192"/>
      <c r="X1806" s="192"/>
      <c r="Y1806" s="192"/>
      <c r="Z1806" s="192"/>
      <c r="AA1806" s="192"/>
    </row>
    <row r="1807" spans="10:27" x14ac:dyDescent="0.25">
      <c r="J1807" s="192"/>
      <c r="K1807" s="192"/>
      <c r="L1807" s="192"/>
      <c r="M1807" s="192"/>
      <c r="O1807" s="192"/>
      <c r="P1807" s="192"/>
      <c r="Q1807" s="192"/>
      <c r="R1807" s="192"/>
      <c r="S1807" s="192"/>
      <c r="T1807" s="192"/>
      <c r="U1807" s="192"/>
      <c r="V1807" s="192"/>
      <c r="W1807" s="192"/>
      <c r="X1807" s="192"/>
      <c r="Y1807" s="192"/>
      <c r="Z1807" s="192"/>
      <c r="AA1807" s="192"/>
    </row>
    <row r="1808" spans="10:27" x14ac:dyDescent="0.25">
      <c r="J1808" s="192"/>
      <c r="K1808" s="192"/>
      <c r="L1808" s="192"/>
      <c r="M1808" s="192"/>
      <c r="O1808" s="192"/>
      <c r="P1808" s="192"/>
      <c r="Q1808" s="192"/>
      <c r="R1808" s="192"/>
      <c r="S1808" s="192"/>
      <c r="T1808" s="192"/>
      <c r="U1808" s="192"/>
      <c r="V1808" s="192"/>
      <c r="W1808" s="192"/>
      <c r="X1808" s="192"/>
      <c r="Y1808" s="192"/>
      <c r="Z1808" s="192"/>
      <c r="AA1808" s="192"/>
    </row>
    <row r="1809" spans="10:27" x14ac:dyDescent="0.25">
      <c r="J1809" s="192"/>
      <c r="K1809" s="192"/>
      <c r="L1809" s="192"/>
      <c r="M1809" s="192"/>
      <c r="O1809" s="192"/>
      <c r="P1809" s="192"/>
      <c r="Q1809" s="192"/>
      <c r="R1809" s="192"/>
      <c r="S1809" s="192"/>
      <c r="T1809" s="192"/>
      <c r="U1809" s="192"/>
      <c r="V1809" s="192"/>
      <c r="W1809" s="192"/>
      <c r="X1809" s="192"/>
      <c r="Y1809" s="192"/>
      <c r="Z1809" s="192"/>
      <c r="AA1809" s="192"/>
    </row>
    <row r="1810" spans="10:27" x14ac:dyDescent="0.25">
      <c r="J1810" s="192"/>
      <c r="K1810" s="192"/>
      <c r="L1810" s="192"/>
      <c r="M1810" s="192"/>
      <c r="O1810" s="192"/>
      <c r="P1810" s="192"/>
      <c r="Q1810" s="192"/>
      <c r="R1810" s="192"/>
      <c r="S1810" s="192"/>
      <c r="T1810" s="192"/>
      <c r="U1810" s="192"/>
      <c r="V1810" s="192"/>
      <c r="W1810" s="192"/>
      <c r="X1810" s="192"/>
      <c r="Y1810" s="192"/>
      <c r="Z1810" s="192"/>
      <c r="AA1810" s="192"/>
    </row>
    <row r="1811" spans="10:27" x14ac:dyDescent="0.25">
      <c r="J1811" s="192"/>
      <c r="K1811" s="192"/>
      <c r="L1811" s="192"/>
      <c r="M1811" s="192"/>
      <c r="O1811" s="192"/>
      <c r="P1811" s="192"/>
      <c r="Q1811" s="192"/>
      <c r="R1811" s="192"/>
      <c r="S1811" s="192"/>
      <c r="T1811" s="192"/>
      <c r="U1811" s="192"/>
      <c r="V1811" s="192"/>
      <c r="W1811" s="192"/>
      <c r="X1811" s="192"/>
      <c r="Y1811" s="192"/>
      <c r="Z1811" s="192"/>
      <c r="AA1811" s="192"/>
    </row>
    <row r="1812" spans="10:27" x14ac:dyDescent="0.25">
      <c r="J1812" s="192"/>
      <c r="K1812" s="192"/>
      <c r="L1812" s="192"/>
      <c r="M1812" s="192"/>
      <c r="O1812" s="192"/>
      <c r="P1812" s="192"/>
      <c r="Q1812" s="192"/>
      <c r="R1812" s="192"/>
      <c r="S1812" s="192"/>
      <c r="T1812" s="192"/>
      <c r="U1812" s="192"/>
      <c r="V1812" s="192"/>
      <c r="W1812" s="192"/>
      <c r="X1812" s="192"/>
      <c r="Y1812" s="192"/>
      <c r="Z1812" s="192"/>
      <c r="AA1812" s="192"/>
    </row>
    <row r="1813" spans="10:27" x14ac:dyDescent="0.25">
      <c r="J1813" s="192"/>
      <c r="K1813" s="192"/>
      <c r="L1813" s="192"/>
      <c r="M1813" s="192"/>
      <c r="O1813" s="192"/>
      <c r="P1813" s="192"/>
      <c r="Q1813" s="192"/>
      <c r="R1813" s="192"/>
      <c r="S1813" s="192"/>
      <c r="T1813" s="192"/>
      <c r="U1813" s="192"/>
      <c r="V1813" s="192"/>
      <c r="W1813" s="192"/>
      <c r="X1813" s="192"/>
      <c r="Y1813" s="192"/>
      <c r="Z1813" s="192"/>
      <c r="AA1813" s="192"/>
    </row>
    <row r="1814" spans="10:27" x14ac:dyDescent="0.25">
      <c r="J1814" s="192"/>
      <c r="K1814" s="192"/>
      <c r="L1814" s="192"/>
      <c r="M1814" s="192"/>
      <c r="O1814" s="192"/>
      <c r="P1814" s="192"/>
      <c r="Q1814" s="192"/>
      <c r="R1814" s="192"/>
      <c r="S1814" s="192"/>
      <c r="T1814" s="192"/>
      <c r="U1814" s="192"/>
      <c r="V1814" s="192"/>
      <c r="W1814" s="192"/>
      <c r="X1814" s="192"/>
      <c r="Y1814" s="192"/>
      <c r="Z1814" s="192"/>
      <c r="AA1814" s="192"/>
    </row>
    <row r="1815" spans="10:27" x14ac:dyDescent="0.25">
      <c r="J1815" s="192"/>
      <c r="K1815" s="192"/>
      <c r="L1815" s="192"/>
      <c r="M1815" s="192"/>
      <c r="O1815" s="192"/>
      <c r="P1815" s="192"/>
      <c r="Q1815" s="192"/>
      <c r="R1815" s="192"/>
      <c r="S1815" s="192"/>
      <c r="T1815" s="192"/>
      <c r="U1815" s="192"/>
      <c r="V1815" s="192"/>
      <c r="W1815" s="192"/>
      <c r="X1815" s="192"/>
      <c r="Y1815" s="192"/>
      <c r="Z1815" s="192"/>
      <c r="AA1815" s="192"/>
    </row>
    <row r="1816" spans="10:27" x14ac:dyDescent="0.25">
      <c r="J1816" s="192"/>
      <c r="K1816" s="192"/>
      <c r="L1816" s="192"/>
      <c r="M1816" s="192"/>
      <c r="O1816" s="192"/>
      <c r="P1816" s="192"/>
      <c r="Q1816" s="192"/>
      <c r="R1816" s="192"/>
      <c r="S1816" s="192"/>
      <c r="T1816" s="192"/>
      <c r="U1816" s="192"/>
      <c r="V1816" s="192"/>
      <c r="W1816" s="192"/>
      <c r="X1816" s="192"/>
      <c r="Y1816" s="192"/>
      <c r="Z1816" s="192"/>
      <c r="AA1816" s="192"/>
    </row>
    <row r="1817" spans="10:27" x14ac:dyDescent="0.25">
      <c r="J1817" s="192"/>
      <c r="K1817" s="192"/>
      <c r="L1817" s="192"/>
      <c r="M1817" s="192"/>
      <c r="O1817" s="192"/>
      <c r="P1817" s="192"/>
      <c r="Q1817" s="192"/>
      <c r="R1817" s="192"/>
      <c r="S1817" s="192"/>
      <c r="T1817" s="192"/>
      <c r="U1817" s="192"/>
      <c r="V1817" s="192"/>
      <c r="W1817" s="192"/>
      <c r="X1817" s="192"/>
      <c r="Y1817" s="192"/>
      <c r="Z1817" s="192"/>
      <c r="AA1817" s="192"/>
    </row>
    <row r="1818" spans="10:27" x14ac:dyDescent="0.25">
      <c r="J1818" s="192"/>
      <c r="K1818" s="192"/>
      <c r="L1818" s="192"/>
      <c r="M1818" s="192"/>
      <c r="O1818" s="192"/>
      <c r="P1818" s="192"/>
      <c r="Q1818" s="192"/>
      <c r="R1818" s="192"/>
      <c r="S1818" s="192"/>
      <c r="T1818" s="192"/>
      <c r="U1818" s="192"/>
      <c r="V1818" s="192"/>
      <c r="W1818" s="192"/>
      <c r="X1818" s="192"/>
      <c r="Y1818" s="192"/>
      <c r="Z1818" s="192"/>
      <c r="AA1818" s="192"/>
    </row>
    <row r="1819" spans="10:27" x14ac:dyDescent="0.25">
      <c r="J1819" s="192"/>
      <c r="K1819" s="192"/>
      <c r="L1819" s="192"/>
      <c r="M1819" s="192"/>
      <c r="O1819" s="192"/>
      <c r="P1819" s="192"/>
      <c r="Q1819" s="192"/>
      <c r="R1819" s="192"/>
      <c r="S1819" s="192"/>
      <c r="T1819" s="192"/>
      <c r="U1819" s="192"/>
      <c r="V1819" s="192"/>
      <c r="W1819" s="192"/>
      <c r="X1819" s="192"/>
      <c r="Y1819" s="192"/>
      <c r="Z1819" s="192"/>
      <c r="AA1819" s="192"/>
    </row>
    <row r="1820" spans="10:27" x14ac:dyDescent="0.25">
      <c r="J1820" s="192"/>
      <c r="K1820" s="192"/>
      <c r="L1820" s="192"/>
      <c r="M1820" s="192"/>
      <c r="O1820" s="192"/>
      <c r="P1820" s="192"/>
      <c r="Q1820" s="192"/>
      <c r="R1820" s="192"/>
      <c r="S1820" s="192"/>
      <c r="T1820" s="192"/>
      <c r="U1820" s="192"/>
      <c r="V1820" s="192"/>
      <c r="W1820" s="192"/>
      <c r="X1820" s="192"/>
      <c r="Y1820" s="192"/>
      <c r="Z1820" s="192"/>
      <c r="AA1820" s="192"/>
    </row>
    <row r="1821" spans="10:27" x14ac:dyDescent="0.25">
      <c r="J1821" s="192"/>
      <c r="K1821" s="192"/>
      <c r="L1821" s="192"/>
      <c r="M1821" s="192"/>
      <c r="O1821" s="192"/>
      <c r="P1821" s="192"/>
      <c r="Q1821" s="192"/>
      <c r="R1821" s="192"/>
      <c r="S1821" s="192"/>
      <c r="T1821" s="192"/>
      <c r="U1821" s="192"/>
      <c r="V1821" s="192"/>
      <c r="W1821" s="192"/>
      <c r="X1821" s="192"/>
      <c r="Y1821" s="192"/>
      <c r="Z1821" s="192"/>
      <c r="AA1821" s="192"/>
    </row>
    <row r="1822" spans="10:27" x14ac:dyDescent="0.25">
      <c r="J1822" s="192"/>
      <c r="K1822" s="192"/>
      <c r="L1822" s="192"/>
      <c r="M1822" s="192"/>
      <c r="O1822" s="192"/>
      <c r="P1822" s="192"/>
      <c r="Q1822" s="192"/>
      <c r="R1822" s="192"/>
      <c r="S1822" s="192"/>
      <c r="T1822" s="192"/>
      <c r="U1822" s="192"/>
      <c r="V1822" s="192"/>
      <c r="W1822" s="192"/>
      <c r="X1822" s="192"/>
      <c r="Y1822" s="192"/>
      <c r="Z1822" s="192"/>
      <c r="AA1822" s="192"/>
    </row>
    <row r="1823" spans="10:27" x14ac:dyDescent="0.25">
      <c r="J1823" s="192"/>
      <c r="K1823" s="192"/>
      <c r="L1823" s="192"/>
      <c r="M1823" s="192"/>
      <c r="O1823" s="192"/>
      <c r="P1823" s="192"/>
      <c r="Q1823" s="192"/>
      <c r="R1823" s="192"/>
      <c r="S1823" s="192"/>
      <c r="T1823" s="192"/>
      <c r="U1823" s="192"/>
      <c r="V1823" s="192"/>
      <c r="W1823" s="192"/>
      <c r="X1823" s="192"/>
      <c r="Y1823" s="192"/>
      <c r="Z1823" s="192"/>
      <c r="AA1823" s="192"/>
    </row>
    <row r="1824" spans="10:27" x14ac:dyDescent="0.25">
      <c r="J1824" s="192"/>
      <c r="K1824" s="192"/>
      <c r="L1824" s="192"/>
      <c r="M1824" s="192"/>
      <c r="O1824" s="192"/>
      <c r="P1824" s="192"/>
      <c r="Q1824" s="192"/>
      <c r="R1824" s="192"/>
      <c r="S1824" s="192"/>
      <c r="T1824" s="192"/>
      <c r="U1824" s="192"/>
      <c r="V1824" s="192"/>
      <c r="W1824" s="192"/>
      <c r="X1824" s="192"/>
      <c r="Y1824" s="192"/>
      <c r="Z1824" s="192"/>
      <c r="AA1824" s="192"/>
    </row>
    <row r="1825" spans="10:27" x14ac:dyDescent="0.25">
      <c r="J1825" s="192"/>
      <c r="K1825" s="192"/>
      <c r="L1825" s="192"/>
      <c r="M1825" s="192"/>
      <c r="O1825" s="192"/>
      <c r="P1825" s="192"/>
      <c r="Q1825" s="192"/>
      <c r="R1825" s="192"/>
      <c r="S1825" s="192"/>
      <c r="T1825" s="192"/>
      <c r="U1825" s="192"/>
      <c r="V1825" s="192"/>
      <c r="W1825" s="192"/>
      <c r="X1825" s="192"/>
      <c r="Y1825" s="192"/>
      <c r="Z1825" s="192"/>
      <c r="AA1825" s="192"/>
    </row>
    <row r="1826" spans="10:27" x14ac:dyDescent="0.25">
      <c r="J1826" s="192"/>
      <c r="K1826" s="192"/>
      <c r="L1826" s="192"/>
      <c r="M1826" s="192"/>
      <c r="O1826" s="192"/>
      <c r="P1826" s="192"/>
      <c r="Q1826" s="192"/>
      <c r="R1826" s="192"/>
      <c r="S1826" s="192"/>
      <c r="T1826" s="192"/>
      <c r="U1826" s="192"/>
      <c r="V1826" s="192"/>
      <c r="W1826" s="192"/>
      <c r="X1826" s="192"/>
      <c r="Y1826" s="192"/>
      <c r="Z1826" s="192"/>
      <c r="AA1826" s="192"/>
    </row>
    <row r="1827" spans="10:27" x14ac:dyDescent="0.25">
      <c r="J1827" s="192"/>
      <c r="K1827" s="192"/>
      <c r="L1827" s="192"/>
      <c r="M1827" s="192"/>
      <c r="O1827" s="192"/>
      <c r="P1827" s="192"/>
      <c r="Q1827" s="192"/>
      <c r="R1827" s="192"/>
      <c r="S1827" s="192"/>
      <c r="T1827" s="192"/>
      <c r="U1827" s="192"/>
      <c r="V1827" s="192"/>
      <c r="W1827" s="192"/>
      <c r="X1827" s="192"/>
      <c r="Y1827" s="192"/>
      <c r="Z1827" s="192"/>
      <c r="AA1827" s="192"/>
    </row>
    <row r="1828" spans="10:27" x14ac:dyDescent="0.25">
      <c r="J1828" s="192"/>
      <c r="K1828" s="192"/>
      <c r="L1828" s="192"/>
      <c r="M1828" s="192"/>
      <c r="O1828" s="192"/>
      <c r="P1828" s="192"/>
      <c r="Q1828" s="192"/>
      <c r="R1828" s="192"/>
      <c r="S1828" s="192"/>
      <c r="T1828" s="192"/>
      <c r="U1828" s="192"/>
      <c r="V1828" s="192"/>
      <c r="W1828" s="192"/>
      <c r="X1828" s="192"/>
      <c r="Y1828" s="192"/>
      <c r="Z1828" s="192"/>
      <c r="AA1828" s="192"/>
    </row>
    <row r="1829" spans="10:27" x14ac:dyDescent="0.25">
      <c r="J1829" s="192"/>
      <c r="K1829" s="192"/>
      <c r="L1829" s="192"/>
      <c r="M1829" s="192"/>
      <c r="O1829" s="192"/>
      <c r="P1829" s="192"/>
      <c r="Q1829" s="192"/>
      <c r="R1829" s="192"/>
      <c r="S1829" s="192"/>
      <c r="T1829" s="192"/>
      <c r="U1829" s="192"/>
      <c r="V1829" s="192"/>
      <c r="W1829" s="192"/>
      <c r="X1829" s="192"/>
      <c r="Y1829" s="192"/>
      <c r="Z1829" s="192"/>
      <c r="AA1829" s="192"/>
    </row>
    <row r="1830" spans="10:27" x14ac:dyDescent="0.25">
      <c r="J1830" s="192"/>
      <c r="K1830" s="192"/>
      <c r="L1830" s="192"/>
      <c r="M1830" s="192"/>
      <c r="O1830" s="192"/>
      <c r="P1830" s="192"/>
      <c r="Q1830" s="192"/>
      <c r="R1830" s="192"/>
      <c r="S1830" s="192"/>
      <c r="T1830" s="192"/>
      <c r="U1830" s="192"/>
      <c r="V1830" s="192"/>
      <c r="W1830" s="192"/>
      <c r="X1830" s="192"/>
      <c r="Y1830" s="192"/>
      <c r="Z1830" s="192"/>
      <c r="AA1830" s="192"/>
    </row>
    <row r="1831" spans="10:27" x14ac:dyDescent="0.25">
      <c r="J1831" s="192"/>
      <c r="K1831" s="192"/>
      <c r="L1831" s="192"/>
      <c r="M1831" s="192"/>
      <c r="O1831" s="192"/>
      <c r="P1831" s="192"/>
      <c r="Q1831" s="192"/>
      <c r="R1831" s="192"/>
      <c r="S1831" s="192"/>
      <c r="T1831" s="192"/>
      <c r="U1831" s="192"/>
      <c r="V1831" s="192"/>
      <c r="W1831" s="192"/>
      <c r="X1831" s="192"/>
      <c r="Y1831" s="192"/>
      <c r="Z1831" s="192"/>
      <c r="AA1831" s="192"/>
    </row>
    <row r="1832" spans="10:27" x14ac:dyDescent="0.25">
      <c r="J1832" s="192"/>
      <c r="K1832" s="192"/>
      <c r="L1832" s="192"/>
      <c r="M1832" s="192"/>
      <c r="O1832" s="192"/>
      <c r="P1832" s="192"/>
      <c r="Q1832" s="192"/>
      <c r="R1832" s="192"/>
      <c r="S1832" s="192"/>
      <c r="T1832" s="192"/>
      <c r="U1832" s="192"/>
      <c r="V1832" s="192"/>
      <c r="W1832" s="192"/>
      <c r="X1832" s="192"/>
      <c r="Y1832" s="192"/>
      <c r="Z1832" s="192"/>
      <c r="AA1832" s="192"/>
    </row>
    <row r="1833" spans="10:27" x14ac:dyDescent="0.25">
      <c r="J1833" s="192"/>
      <c r="K1833" s="192"/>
      <c r="L1833" s="192"/>
      <c r="M1833" s="192"/>
      <c r="O1833" s="192"/>
      <c r="P1833" s="192"/>
      <c r="Q1833" s="192"/>
      <c r="R1833" s="192"/>
      <c r="S1833" s="192"/>
      <c r="T1833" s="192"/>
      <c r="U1833" s="192"/>
      <c r="V1833" s="192"/>
      <c r="W1833" s="192"/>
      <c r="X1833" s="192"/>
      <c r="Y1833" s="192"/>
      <c r="Z1833" s="192"/>
      <c r="AA1833" s="192"/>
    </row>
    <row r="1834" spans="10:27" x14ac:dyDescent="0.25">
      <c r="J1834" s="192"/>
      <c r="K1834" s="192"/>
      <c r="L1834" s="192"/>
      <c r="M1834" s="192"/>
      <c r="O1834" s="192"/>
      <c r="P1834" s="192"/>
      <c r="Q1834" s="192"/>
      <c r="R1834" s="192"/>
      <c r="S1834" s="192"/>
      <c r="T1834" s="192"/>
      <c r="U1834" s="192"/>
      <c r="V1834" s="192"/>
      <c r="W1834" s="192"/>
      <c r="X1834" s="192"/>
      <c r="Y1834" s="192"/>
      <c r="Z1834" s="192"/>
      <c r="AA1834" s="192"/>
    </row>
    <row r="1835" spans="10:27" x14ac:dyDescent="0.25">
      <c r="J1835" s="192"/>
      <c r="K1835" s="192"/>
      <c r="L1835" s="192"/>
      <c r="M1835" s="192"/>
      <c r="O1835" s="192"/>
      <c r="P1835" s="192"/>
      <c r="Q1835" s="192"/>
      <c r="R1835" s="192"/>
      <c r="S1835" s="192"/>
      <c r="T1835" s="192"/>
      <c r="U1835" s="192"/>
      <c r="V1835" s="192"/>
      <c r="W1835" s="192"/>
      <c r="X1835" s="192"/>
      <c r="Y1835" s="192"/>
      <c r="Z1835" s="192"/>
      <c r="AA1835" s="192"/>
    </row>
    <row r="1836" spans="10:27" x14ac:dyDescent="0.25">
      <c r="J1836" s="192"/>
      <c r="K1836" s="192"/>
      <c r="L1836" s="192"/>
      <c r="M1836" s="192"/>
      <c r="O1836" s="192"/>
      <c r="P1836" s="192"/>
      <c r="Q1836" s="192"/>
      <c r="R1836" s="192"/>
      <c r="S1836" s="192"/>
      <c r="T1836" s="192"/>
      <c r="U1836" s="192"/>
      <c r="V1836" s="192"/>
      <c r="W1836" s="192"/>
      <c r="X1836" s="192"/>
      <c r="Y1836" s="192"/>
      <c r="Z1836" s="192"/>
      <c r="AA1836" s="192"/>
    </row>
    <row r="1837" spans="10:27" x14ac:dyDescent="0.25">
      <c r="J1837" s="192"/>
      <c r="K1837" s="192"/>
      <c r="L1837" s="192"/>
      <c r="M1837" s="192"/>
      <c r="O1837" s="192"/>
      <c r="P1837" s="192"/>
      <c r="Q1837" s="192"/>
      <c r="R1837" s="192"/>
      <c r="S1837" s="192"/>
      <c r="T1837" s="192"/>
      <c r="U1837" s="192"/>
      <c r="V1837" s="192"/>
      <c r="W1837" s="192"/>
      <c r="X1837" s="192"/>
      <c r="Y1837" s="192"/>
      <c r="Z1837" s="192"/>
      <c r="AA1837" s="192"/>
    </row>
    <row r="1838" spans="10:27" x14ac:dyDescent="0.25">
      <c r="J1838" s="192"/>
      <c r="K1838" s="192"/>
      <c r="L1838" s="192"/>
      <c r="M1838" s="192"/>
      <c r="O1838" s="192"/>
      <c r="P1838" s="192"/>
      <c r="Q1838" s="192"/>
      <c r="R1838" s="192"/>
      <c r="S1838" s="192"/>
      <c r="T1838" s="192"/>
      <c r="U1838" s="192"/>
      <c r="V1838" s="192"/>
      <c r="W1838" s="192"/>
      <c r="X1838" s="192"/>
      <c r="Y1838" s="192"/>
      <c r="Z1838" s="192"/>
      <c r="AA1838" s="192"/>
    </row>
    <row r="1839" spans="10:27" x14ac:dyDescent="0.25">
      <c r="J1839" s="192"/>
      <c r="K1839" s="192"/>
      <c r="L1839" s="192"/>
      <c r="M1839" s="192"/>
      <c r="O1839" s="192"/>
      <c r="P1839" s="192"/>
      <c r="Q1839" s="192"/>
      <c r="R1839" s="192"/>
      <c r="S1839" s="192"/>
      <c r="T1839" s="192"/>
      <c r="U1839" s="192"/>
      <c r="V1839" s="192"/>
      <c r="W1839" s="192"/>
      <c r="X1839" s="192"/>
      <c r="Y1839" s="192"/>
      <c r="Z1839" s="192"/>
      <c r="AA1839" s="192"/>
    </row>
    <row r="1840" spans="10:27" x14ac:dyDescent="0.25">
      <c r="J1840" s="192"/>
      <c r="K1840" s="192"/>
      <c r="L1840" s="192"/>
      <c r="M1840" s="192"/>
      <c r="O1840" s="192"/>
      <c r="P1840" s="192"/>
      <c r="Q1840" s="192"/>
      <c r="R1840" s="192"/>
      <c r="S1840" s="192"/>
      <c r="T1840" s="192"/>
      <c r="U1840" s="192"/>
      <c r="V1840" s="192"/>
      <c r="W1840" s="192"/>
      <c r="X1840" s="192"/>
      <c r="Y1840" s="192"/>
      <c r="Z1840" s="192"/>
      <c r="AA1840" s="192"/>
    </row>
    <row r="1841" spans="10:27" x14ac:dyDescent="0.25">
      <c r="J1841" s="192"/>
      <c r="K1841" s="192"/>
      <c r="L1841" s="192"/>
      <c r="M1841" s="192"/>
      <c r="O1841" s="192"/>
      <c r="P1841" s="192"/>
      <c r="Q1841" s="192"/>
      <c r="R1841" s="192"/>
      <c r="S1841" s="192"/>
      <c r="T1841" s="192"/>
      <c r="U1841" s="192"/>
      <c r="V1841" s="192"/>
      <c r="W1841" s="192"/>
      <c r="X1841" s="192"/>
      <c r="Y1841" s="192"/>
      <c r="Z1841" s="192"/>
      <c r="AA1841" s="192"/>
    </row>
    <row r="1842" spans="10:27" x14ac:dyDescent="0.25">
      <c r="J1842" s="192"/>
      <c r="K1842" s="192"/>
      <c r="L1842" s="192"/>
      <c r="M1842" s="192"/>
      <c r="O1842" s="192"/>
      <c r="P1842" s="192"/>
      <c r="Q1842" s="192"/>
      <c r="R1842" s="192"/>
      <c r="S1842" s="192"/>
      <c r="T1842" s="192"/>
      <c r="U1842" s="192"/>
      <c r="V1842" s="192"/>
      <c r="W1842" s="192"/>
      <c r="X1842" s="192"/>
      <c r="Y1842" s="192"/>
      <c r="Z1842" s="192"/>
      <c r="AA1842" s="192"/>
    </row>
    <row r="1843" spans="10:27" x14ac:dyDescent="0.25">
      <c r="J1843" s="192"/>
      <c r="K1843" s="192"/>
      <c r="L1843" s="192"/>
      <c r="M1843" s="192"/>
      <c r="O1843" s="192"/>
      <c r="P1843" s="192"/>
      <c r="Q1843" s="192"/>
      <c r="R1843" s="192"/>
      <c r="S1843" s="192"/>
      <c r="T1843" s="192"/>
      <c r="U1843" s="192"/>
      <c r="V1843" s="192"/>
      <c r="W1843" s="192"/>
      <c r="X1843" s="192"/>
      <c r="Y1843" s="192"/>
      <c r="Z1843" s="192"/>
      <c r="AA1843" s="192"/>
    </row>
    <row r="1844" spans="10:27" x14ac:dyDescent="0.25">
      <c r="J1844" s="192"/>
      <c r="K1844" s="192"/>
      <c r="L1844" s="192"/>
      <c r="M1844" s="192"/>
      <c r="O1844" s="192"/>
      <c r="P1844" s="192"/>
      <c r="Q1844" s="192"/>
      <c r="R1844" s="192"/>
      <c r="S1844" s="192"/>
      <c r="T1844" s="192"/>
      <c r="U1844" s="192"/>
      <c r="V1844" s="192"/>
      <c r="W1844" s="192"/>
      <c r="X1844" s="192"/>
      <c r="Y1844" s="192"/>
      <c r="Z1844" s="192"/>
      <c r="AA1844" s="192"/>
    </row>
    <row r="1845" spans="10:27" x14ac:dyDescent="0.25">
      <c r="J1845" s="192"/>
      <c r="K1845" s="192"/>
      <c r="L1845" s="192"/>
      <c r="M1845" s="192"/>
      <c r="O1845" s="192"/>
      <c r="P1845" s="192"/>
      <c r="Q1845" s="192"/>
      <c r="R1845" s="192"/>
      <c r="S1845" s="192"/>
      <c r="T1845" s="192"/>
      <c r="U1845" s="192"/>
      <c r="V1845" s="192"/>
      <c r="W1845" s="192"/>
      <c r="X1845" s="192"/>
      <c r="Y1845" s="192"/>
      <c r="Z1845" s="192"/>
      <c r="AA1845" s="192"/>
    </row>
    <row r="1846" spans="10:27" x14ac:dyDescent="0.25">
      <c r="J1846" s="192"/>
      <c r="K1846" s="192"/>
      <c r="L1846" s="192"/>
      <c r="M1846" s="192"/>
      <c r="O1846" s="192"/>
      <c r="P1846" s="192"/>
      <c r="Q1846" s="192"/>
      <c r="R1846" s="192"/>
      <c r="S1846" s="192"/>
      <c r="T1846" s="192"/>
      <c r="U1846" s="192"/>
      <c r="V1846" s="192"/>
      <c r="W1846" s="192"/>
      <c r="X1846" s="192"/>
      <c r="Y1846" s="192"/>
      <c r="Z1846" s="192"/>
      <c r="AA1846" s="192"/>
    </row>
    <row r="1847" spans="10:27" x14ac:dyDescent="0.25">
      <c r="J1847" s="192"/>
      <c r="K1847" s="192"/>
      <c r="L1847" s="192"/>
      <c r="M1847" s="192"/>
      <c r="O1847" s="192"/>
      <c r="P1847" s="192"/>
      <c r="Q1847" s="192"/>
      <c r="R1847" s="192"/>
      <c r="S1847" s="192"/>
      <c r="T1847" s="192"/>
      <c r="U1847" s="192"/>
      <c r="V1847" s="192"/>
      <c r="W1847" s="192"/>
      <c r="X1847" s="192"/>
      <c r="Y1847" s="192"/>
      <c r="Z1847" s="192"/>
      <c r="AA1847" s="192"/>
    </row>
    <row r="1848" spans="10:27" x14ac:dyDescent="0.25">
      <c r="J1848" s="192"/>
      <c r="K1848" s="192"/>
      <c r="L1848" s="192"/>
      <c r="M1848" s="192"/>
      <c r="O1848" s="192"/>
      <c r="P1848" s="192"/>
      <c r="Q1848" s="192"/>
      <c r="R1848" s="192"/>
      <c r="S1848" s="192"/>
      <c r="T1848" s="192"/>
      <c r="U1848" s="192"/>
      <c r="V1848" s="192"/>
      <c r="W1848" s="192"/>
      <c r="X1848" s="192"/>
      <c r="Y1848" s="192"/>
      <c r="Z1848" s="192"/>
      <c r="AA1848" s="192"/>
    </row>
    <row r="1849" spans="10:27" x14ac:dyDescent="0.25">
      <c r="J1849" s="192"/>
      <c r="K1849" s="192"/>
      <c r="L1849" s="192"/>
      <c r="M1849" s="192"/>
      <c r="O1849" s="192"/>
      <c r="P1849" s="192"/>
      <c r="Q1849" s="192"/>
      <c r="R1849" s="192"/>
      <c r="S1849" s="192"/>
      <c r="T1849" s="192"/>
      <c r="U1849" s="192"/>
      <c r="V1849" s="192"/>
      <c r="W1849" s="192"/>
      <c r="X1849" s="192"/>
      <c r="Y1849" s="192"/>
      <c r="Z1849" s="192"/>
      <c r="AA1849" s="192"/>
    </row>
    <row r="1850" spans="10:27" x14ac:dyDescent="0.25">
      <c r="J1850" s="192"/>
      <c r="K1850" s="192"/>
      <c r="L1850" s="192"/>
      <c r="M1850" s="192"/>
      <c r="O1850" s="192"/>
      <c r="P1850" s="192"/>
      <c r="Q1850" s="192"/>
      <c r="R1850" s="192"/>
      <c r="S1850" s="192"/>
      <c r="T1850" s="192"/>
      <c r="U1850" s="192"/>
      <c r="V1850" s="192"/>
      <c r="W1850" s="192"/>
      <c r="X1850" s="192"/>
      <c r="Y1850" s="192"/>
      <c r="Z1850" s="192"/>
      <c r="AA1850" s="192"/>
    </row>
    <row r="1851" spans="10:27" x14ac:dyDescent="0.25">
      <c r="J1851" s="192"/>
      <c r="K1851" s="192"/>
      <c r="L1851" s="192"/>
      <c r="M1851" s="192"/>
      <c r="O1851" s="192"/>
      <c r="P1851" s="192"/>
      <c r="Q1851" s="192"/>
      <c r="R1851" s="192"/>
      <c r="S1851" s="192"/>
      <c r="T1851" s="192"/>
      <c r="U1851" s="192"/>
      <c r="V1851" s="192"/>
      <c r="W1851" s="192"/>
      <c r="X1851" s="192"/>
      <c r="Y1851" s="192"/>
      <c r="Z1851" s="192"/>
      <c r="AA1851" s="192"/>
    </row>
    <row r="1852" spans="10:27" x14ac:dyDescent="0.25">
      <c r="J1852" s="192"/>
      <c r="K1852" s="192"/>
      <c r="L1852" s="192"/>
      <c r="M1852" s="192"/>
      <c r="O1852" s="192"/>
      <c r="P1852" s="192"/>
      <c r="Q1852" s="192"/>
      <c r="R1852" s="192"/>
      <c r="S1852" s="192"/>
      <c r="T1852" s="192"/>
      <c r="U1852" s="192"/>
      <c r="V1852" s="192"/>
      <c r="W1852" s="192"/>
      <c r="X1852" s="192"/>
      <c r="Y1852" s="192"/>
      <c r="Z1852" s="192"/>
      <c r="AA1852" s="192"/>
    </row>
    <row r="1853" spans="10:27" x14ac:dyDescent="0.25">
      <c r="J1853" s="192"/>
      <c r="K1853" s="192"/>
      <c r="L1853" s="192"/>
      <c r="M1853" s="192"/>
      <c r="O1853" s="192"/>
      <c r="P1853" s="192"/>
      <c r="Q1853" s="192"/>
      <c r="R1853" s="192"/>
      <c r="S1853" s="192"/>
      <c r="T1853" s="192"/>
      <c r="U1853" s="192"/>
      <c r="V1853" s="192"/>
      <c r="W1853" s="192"/>
      <c r="X1853" s="192"/>
      <c r="Y1853" s="192"/>
      <c r="Z1853" s="192"/>
      <c r="AA1853" s="192"/>
    </row>
    <row r="1854" spans="10:27" x14ac:dyDescent="0.25">
      <c r="J1854" s="192"/>
      <c r="K1854" s="192"/>
      <c r="L1854" s="192"/>
      <c r="M1854" s="192"/>
      <c r="O1854" s="192"/>
      <c r="P1854" s="192"/>
      <c r="Q1854" s="192"/>
      <c r="R1854" s="192"/>
      <c r="S1854" s="192"/>
      <c r="T1854" s="192"/>
      <c r="U1854" s="192"/>
      <c r="V1854" s="192"/>
      <c r="W1854" s="192"/>
      <c r="X1854" s="192"/>
      <c r="Y1854" s="192"/>
      <c r="Z1854" s="192"/>
      <c r="AA1854" s="192"/>
    </row>
    <row r="1855" spans="10:27" x14ac:dyDescent="0.25">
      <c r="J1855" s="192"/>
      <c r="K1855" s="192"/>
      <c r="L1855" s="192"/>
      <c r="M1855" s="192"/>
      <c r="O1855" s="192"/>
      <c r="P1855" s="192"/>
      <c r="Q1855" s="192"/>
      <c r="R1855" s="192"/>
      <c r="S1855" s="192"/>
      <c r="T1855" s="192"/>
      <c r="U1855" s="192"/>
      <c r="V1855" s="192"/>
      <c r="W1855" s="192"/>
      <c r="X1855" s="192"/>
      <c r="Y1855" s="192"/>
      <c r="Z1855" s="192"/>
      <c r="AA1855" s="192"/>
    </row>
    <row r="1856" spans="10:27" x14ac:dyDescent="0.25">
      <c r="J1856" s="192"/>
      <c r="K1856" s="192"/>
      <c r="L1856" s="192"/>
      <c r="M1856" s="192"/>
      <c r="O1856" s="192"/>
      <c r="P1856" s="192"/>
      <c r="Q1856" s="192"/>
      <c r="R1856" s="192"/>
      <c r="S1856" s="192"/>
      <c r="T1856" s="192"/>
      <c r="U1856" s="192"/>
      <c r="V1856" s="192"/>
      <c r="W1856" s="192"/>
      <c r="X1856" s="192"/>
      <c r="Y1856" s="192"/>
      <c r="Z1856" s="192"/>
      <c r="AA1856" s="192"/>
    </row>
    <row r="1857" spans="10:27" x14ac:dyDescent="0.25">
      <c r="J1857" s="192"/>
      <c r="K1857" s="192"/>
      <c r="L1857" s="192"/>
      <c r="M1857" s="192"/>
      <c r="O1857" s="192"/>
      <c r="P1857" s="192"/>
      <c r="Q1857" s="192"/>
      <c r="R1857" s="192"/>
      <c r="S1857" s="192"/>
      <c r="T1857" s="192"/>
      <c r="U1857" s="192"/>
      <c r="V1857" s="192"/>
      <c r="W1857" s="192"/>
      <c r="X1857" s="192"/>
      <c r="Y1857" s="192"/>
      <c r="Z1857" s="192"/>
      <c r="AA1857" s="192"/>
    </row>
    <row r="1858" spans="10:27" x14ac:dyDescent="0.25">
      <c r="J1858" s="192"/>
      <c r="K1858" s="192"/>
      <c r="L1858" s="192"/>
      <c r="M1858" s="192"/>
      <c r="O1858" s="192"/>
      <c r="P1858" s="192"/>
      <c r="Q1858" s="192"/>
      <c r="R1858" s="192"/>
      <c r="S1858" s="192"/>
      <c r="T1858" s="192"/>
      <c r="U1858" s="192"/>
      <c r="V1858" s="192"/>
      <c r="W1858" s="192"/>
      <c r="X1858" s="192"/>
      <c r="Y1858" s="192"/>
      <c r="Z1858" s="192"/>
      <c r="AA1858" s="192"/>
    </row>
    <row r="1859" spans="10:27" x14ac:dyDescent="0.25">
      <c r="J1859" s="192"/>
      <c r="K1859" s="192"/>
      <c r="L1859" s="192"/>
      <c r="M1859" s="192"/>
      <c r="O1859" s="192"/>
      <c r="P1859" s="192"/>
      <c r="Q1859" s="192"/>
      <c r="R1859" s="192"/>
      <c r="S1859" s="192"/>
      <c r="T1859" s="192"/>
      <c r="U1859" s="192"/>
      <c r="V1859" s="192"/>
      <c r="W1859" s="192"/>
      <c r="X1859" s="192"/>
      <c r="Y1859" s="192"/>
      <c r="Z1859" s="192"/>
      <c r="AA1859" s="192"/>
    </row>
    <row r="1860" spans="10:27" x14ac:dyDescent="0.25">
      <c r="J1860" s="192"/>
      <c r="K1860" s="192"/>
      <c r="L1860" s="192"/>
      <c r="M1860" s="192"/>
      <c r="O1860" s="192"/>
      <c r="P1860" s="192"/>
      <c r="Q1860" s="192"/>
      <c r="R1860" s="192"/>
      <c r="S1860" s="192"/>
      <c r="T1860" s="192"/>
      <c r="U1860" s="192"/>
      <c r="V1860" s="192"/>
      <c r="W1860" s="192"/>
      <c r="X1860" s="192"/>
      <c r="Y1860" s="192"/>
      <c r="Z1860" s="192"/>
      <c r="AA1860" s="192"/>
    </row>
    <row r="1861" spans="10:27" x14ac:dyDescent="0.25">
      <c r="J1861" s="192"/>
      <c r="K1861" s="192"/>
      <c r="L1861" s="192"/>
      <c r="M1861" s="192"/>
      <c r="O1861" s="192"/>
      <c r="P1861" s="192"/>
      <c r="Q1861" s="192"/>
      <c r="R1861" s="192"/>
      <c r="S1861" s="192"/>
      <c r="T1861" s="192"/>
      <c r="U1861" s="192"/>
      <c r="V1861" s="192"/>
      <c r="W1861" s="192"/>
      <c r="X1861" s="192"/>
      <c r="Y1861" s="192"/>
      <c r="Z1861" s="192"/>
      <c r="AA1861" s="192"/>
    </row>
    <row r="1862" spans="10:27" x14ac:dyDescent="0.25">
      <c r="J1862" s="192"/>
      <c r="K1862" s="192"/>
      <c r="L1862" s="192"/>
      <c r="M1862" s="192"/>
      <c r="O1862" s="192"/>
      <c r="P1862" s="192"/>
      <c r="Q1862" s="192"/>
      <c r="R1862" s="192"/>
      <c r="S1862" s="192"/>
      <c r="T1862" s="192"/>
      <c r="U1862" s="192"/>
      <c r="V1862" s="192"/>
      <c r="W1862" s="192"/>
      <c r="X1862" s="192"/>
      <c r="Y1862" s="192"/>
      <c r="Z1862" s="192"/>
      <c r="AA1862" s="192"/>
    </row>
    <row r="1863" spans="10:27" x14ac:dyDescent="0.25">
      <c r="J1863" s="192"/>
      <c r="K1863" s="192"/>
      <c r="L1863" s="192"/>
      <c r="M1863" s="192"/>
      <c r="O1863" s="192"/>
      <c r="P1863" s="192"/>
      <c r="Q1863" s="192"/>
      <c r="R1863" s="192"/>
      <c r="S1863" s="192"/>
      <c r="T1863" s="192"/>
      <c r="U1863" s="192"/>
      <c r="V1863" s="192"/>
      <c r="W1863" s="192"/>
      <c r="X1863" s="192"/>
      <c r="Y1863" s="192"/>
      <c r="Z1863" s="192"/>
      <c r="AA1863" s="192"/>
    </row>
    <row r="1864" spans="10:27" x14ac:dyDescent="0.25">
      <c r="J1864" s="192"/>
      <c r="K1864" s="192"/>
      <c r="L1864" s="192"/>
      <c r="M1864" s="192"/>
      <c r="O1864" s="192"/>
      <c r="P1864" s="192"/>
      <c r="Q1864" s="192"/>
      <c r="R1864" s="192"/>
      <c r="S1864" s="192"/>
      <c r="T1864" s="192"/>
      <c r="U1864" s="192"/>
      <c r="V1864" s="192"/>
      <c r="W1864" s="192"/>
      <c r="X1864" s="192"/>
      <c r="Y1864" s="192"/>
      <c r="Z1864" s="192"/>
      <c r="AA1864" s="192"/>
    </row>
    <row r="1865" spans="10:27" x14ac:dyDescent="0.25">
      <c r="J1865" s="192"/>
      <c r="K1865" s="192"/>
      <c r="L1865" s="192"/>
      <c r="M1865" s="192"/>
      <c r="O1865" s="192"/>
      <c r="P1865" s="192"/>
      <c r="Q1865" s="192"/>
      <c r="R1865" s="192"/>
      <c r="S1865" s="192"/>
      <c r="T1865" s="192"/>
      <c r="U1865" s="192"/>
      <c r="V1865" s="192"/>
      <c r="W1865" s="192"/>
      <c r="X1865" s="192"/>
      <c r="Y1865" s="192"/>
      <c r="Z1865" s="192"/>
      <c r="AA1865" s="192"/>
    </row>
    <row r="1866" spans="10:27" x14ac:dyDescent="0.25">
      <c r="J1866" s="192"/>
      <c r="K1866" s="192"/>
      <c r="L1866" s="192"/>
      <c r="M1866" s="192"/>
      <c r="O1866" s="192"/>
      <c r="P1866" s="192"/>
      <c r="Q1866" s="192"/>
      <c r="R1866" s="192"/>
      <c r="S1866" s="192"/>
      <c r="T1866" s="192"/>
      <c r="U1866" s="192"/>
      <c r="V1866" s="192"/>
      <c r="W1866" s="192"/>
      <c r="X1866" s="192"/>
      <c r="Y1866" s="192"/>
      <c r="Z1866" s="192"/>
      <c r="AA1866" s="192"/>
    </row>
    <row r="1867" spans="10:27" x14ac:dyDescent="0.25">
      <c r="J1867" s="192"/>
      <c r="K1867" s="192"/>
      <c r="L1867" s="192"/>
      <c r="M1867" s="192"/>
      <c r="O1867" s="192"/>
      <c r="P1867" s="192"/>
      <c r="Q1867" s="192"/>
      <c r="R1867" s="192"/>
      <c r="S1867" s="192"/>
      <c r="T1867" s="192"/>
      <c r="U1867" s="192"/>
      <c r="V1867" s="192"/>
      <c r="W1867" s="192"/>
      <c r="X1867" s="192"/>
      <c r="Y1867" s="192"/>
      <c r="Z1867" s="192"/>
      <c r="AA1867" s="192"/>
    </row>
    <row r="1868" spans="10:27" x14ac:dyDescent="0.25">
      <c r="J1868" s="192"/>
      <c r="K1868" s="192"/>
      <c r="L1868" s="192"/>
      <c r="M1868" s="192"/>
      <c r="O1868" s="192"/>
      <c r="P1868" s="192"/>
      <c r="Q1868" s="192"/>
      <c r="R1868" s="192"/>
      <c r="S1868" s="192"/>
      <c r="T1868" s="192"/>
      <c r="U1868" s="192"/>
      <c r="V1868" s="192"/>
      <c r="W1868" s="192"/>
      <c r="X1868" s="192"/>
      <c r="Y1868" s="192"/>
      <c r="Z1868" s="192"/>
      <c r="AA1868" s="192"/>
    </row>
    <row r="1869" spans="10:27" x14ac:dyDescent="0.25">
      <c r="J1869" s="192"/>
      <c r="K1869" s="192"/>
      <c r="L1869" s="192"/>
      <c r="M1869" s="192"/>
      <c r="O1869" s="192"/>
      <c r="P1869" s="192"/>
      <c r="Q1869" s="192"/>
      <c r="R1869" s="192"/>
      <c r="S1869" s="192"/>
      <c r="T1869" s="192"/>
      <c r="U1869" s="192"/>
      <c r="V1869" s="192"/>
      <c r="W1869" s="192"/>
      <c r="X1869" s="192"/>
      <c r="Y1869" s="192"/>
      <c r="Z1869" s="192"/>
      <c r="AA1869" s="192"/>
    </row>
    <row r="1870" spans="10:27" x14ac:dyDescent="0.25">
      <c r="J1870" s="192"/>
      <c r="K1870" s="192"/>
      <c r="L1870" s="192"/>
      <c r="M1870" s="192"/>
      <c r="O1870" s="192"/>
      <c r="P1870" s="192"/>
      <c r="Q1870" s="192"/>
      <c r="R1870" s="192"/>
      <c r="S1870" s="192"/>
      <c r="T1870" s="192"/>
      <c r="U1870" s="192"/>
      <c r="V1870" s="192"/>
      <c r="W1870" s="192"/>
      <c r="X1870" s="192"/>
      <c r="Y1870" s="192"/>
      <c r="Z1870" s="192"/>
      <c r="AA1870" s="192"/>
    </row>
    <row r="1871" spans="10:27" x14ac:dyDescent="0.25">
      <c r="J1871" s="192"/>
      <c r="K1871" s="192"/>
      <c r="L1871" s="192"/>
      <c r="M1871" s="192"/>
      <c r="O1871" s="192"/>
      <c r="P1871" s="192"/>
      <c r="Q1871" s="192"/>
      <c r="R1871" s="192"/>
      <c r="S1871" s="192"/>
      <c r="T1871" s="192"/>
      <c r="U1871" s="192"/>
      <c r="V1871" s="192"/>
      <c r="W1871" s="192"/>
      <c r="X1871" s="192"/>
      <c r="Y1871" s="192"/>
      <c r="Z1871" s="192"/>
      <c r="AA1871" s="192"/>
    </row>
    <row r="1872" spans="10:27" x14ac:dyDescent="0.25">
      <c r="J1872" s="192"/>
      <c r="K1872" s="192"/>
      <c r="L1872" s="192"/>
      <c r="M1872" s="192"/>
      <c r="O1872" s="192"/>
      <c r="P1872" s="192"/>
      <c r="Q1872" s="192"/>
      <c r="R1872" s="192"/>
      <c r="S1872" s="192"/>
      <c r="T1872" s="192"/>
      <c r="U1872" s="192"/>
      <c r="V1872" s="192"/>
      <c r="W1872" s="192"/>
      <c r="X1872" s="192"/>
      <c r="Y1872" s="192"/>
      <c r="Z1872" s="192"/>
      <c r="AA1872" s="192"/>
    </row>
    <row r="1873" spans="10:27" x14ac:dyDescent="0.25">
      <c r="J1873" s="192"/>
      <c r="K1873" s="192"/>
      <c r="L1873" s="192"/>
      <c r="M1873" s="192"/>
      <c r="O1873" s="192"/>
      <c r="P1873" s="192"/>
      <c r="Q1873" s="192"/>
      <c r="R1873" s="192"/>
      <c r="S1873" s="192"/>
      <c r="T1873" s="192"/>
      <c r="U1873" s="192"/>
      <c r="V1873" s="192"/>
      <c r="W1873" s="192"/>
      <c r="X1873" s="192"/>
      <c r="Y1873" s="192"/>
      <c r="Z1873" s="192"/>
      <c r="AA1873" s="192"/>
    </row>
    <row r="1874" spans="10:27" x14ac:dyDescent="0.25">
      <c r="J1874" s="192"/>
      <c r="K1874" s="192"/>
      <c r="L1874" s="192"/>
      <c r="M1874" s="192"/>
      <c r="O1874" s="192"/>
      <c r="P1874" s="192"/>
      <c r="Q1874" s="192"/>
      <c r="R1874" s="192"/>
      <c r="S1874" s="192"/>
      <c r="T1874" s="192"/>
      <c r="U1874" s="192"/>
      <c r="V1874" s="192"/>
      <c r="W1874" s="192"/>
      <c r="X1874" s="192"/>
      <c r="Y1874" s="192"/>
      <c r="Z1874" s="192"/>
      <c r="AA1874" s="192"/>
    </row>
    <row r="1875" spans="10:27" x14ac:dyDescent="0.25">
      <c r="J1875" s="192"/>
      <c r="K1875" s="192"/>
      <c r="L1875" s="192"/>
      <c r="M1875" s="192"/>
      <c r="O1875" s="192"/>
      <c r="P1875" s="192"/>
      <c r="Q1875" s="192"/>
      <c r="R1875" s="192"/>
      <c r="S1875" s="192"/>
      <c r="T1875" s="192"/>
      <c r="U1875" s="192"/>
      <c r="V1875" s="192"/>
      <c r="W1875" s="192"/>
      <c r="X1875" s="192"/>
      <c r="Y1875" s="192"/>
      <c r="Z1875" s="192"/>
      <c r="AA1875" s="192"/>
    </row>
    <row r="1876" spans="10:27" x14ac:dyDescent="0.25">
      <c r="J1876" s="192"/>
      <c r="K1876" s="192"/>
      <c r="L1876" s="192"/>
      <c r="M1876" s="192"/>
      <c r="O1876" s="192"/>
      <c r="P1876" s="192"/>
      <c r="Q1876" s="192"/>
      <c r="R1876" s="192"/>
      <c r="S1876" s="192"/>
      <c r="T1876" s="192"/>
      <c r="U1876" s="192"/>
      <c r="V1876" s="192"/>
      <c r="W1876" s="192"/>
      <c r="X1876" s="192"/>
      <c r="Y1876" s="192"/>
      <c r="Z1876" s="192"/>
      <c r="AA1876" s="192"/>
    </row>
    <row r="1877" spans="10:27" x14ac:dyDescent="0.25">
      <c r="J1877" s="192"/>
      <c r="K1877" s="192"/>
      <c r="L1877" s="192"/>
      <c r="M1877" s="192"/>
      <c r="O1877" s="192"/>
      <c r="P1877" s="192"/>
      <c r="Q1877" s="192"/>
      <c r="R1877" s="192"/>
      <c r="S1877" s="192"/>
      <c r="T1877" s="192"/>
      <c r="U1877" s="192"/>
      <c r="V1877" s="192"/>
      <c r="W1877" s="192"/>
      <c r="X1877" s="192"/>
      <c r="Y1877" s="192"/>
      <c r="Z1877" s="192"/>
      <c r="AA1877" s="192"/>
    </row>
    <row r="1878" spans="10:27" x14ac:dyDescent="0.25">
      <c r="J1878" s="192"/>
      <c r="K1878" s="192"/>
      <c r="L1878" s="192"/>
      <c r="M1878" s="192"/>
      <c r="O1878" s="192"/>
      <c r="P1878" s="192"/>
      <c r="Q1878" s="192"/>
      <c r="R1878" s="192"/>
      <c r="S1878" s="192"/>
      <c r="T1878" s="192"/>
      <c r="U1878" s="192"/>
      <c r="V1878" s="192"/>
      <c r="W1878" s="192"/>
      <c r="X1878" s="192"/>
      <c r="Y1878" s="192"/>
      <c r="Z1878" s="192"/>
      <c r="AA1878" s="192"/>
    </row>
    <row r="1879" spans="10:27" x14ac:dyDescent="0.25">
      <c r="J1879" s="192"/>
      <c r="K1879" s="192"/>
      <c r="L1879" s="192"/>
      <c r="M1879" s="192"/>
      <c r="O1879" s="192"/>
      <c r="P1879" s="192"/>
      <c r="Q1879" s="192"/>
      <c r="R1879" s="192"/>
      <c r="S1879" s="192"/>
      <c r="T1879" s="192"/>
      <c r="U1879" s="192"/>
      <c r="V1879" s="192"/>
      <c r="W1879" s="192"/>
      <c r="X1879" s="192"/>
      <c r="Y1879" s="192"/>
      <c r="Z1879" s="192"/>
      <c r="AA1879" s="192"/>
    </row>
    <row r="1880" spans="10:27" x14ac:dyDescent="0.25">
      <c r="J1880" s="192"/>
      <c r="K1880" s="192"/>
      <c r="L1880" s="192"/>
      <c r="M1880" s="192"/>
      <c r="O1880" s="192"/>
      <c r="P1880" s="192"/>
      <c r="Q1880" s="192"/>
      <c r="R1880" s="192"/>
      <c r="S1880" s="192"/>
      <c r="T1880" s="192"/>
      <c r="U1880" s="192"/>
      <c r="V1880" s="192"/>
      <c r="W1880" s="192"/>
      <c r="X1880" s="192"/>
      <c r="Y1880" s="192"/>
      <c r="Z1880" s="192"/>
      <c r="AA1880" s="192"/>
    </row>
    <row r="1881" spans="10:27" x14ac:dyDescent="0.25">
      <c r="J1881" s="192"/>
      <c r="K1881" s="192"/>
      <c r="L1881" s="192"/>
      <c r="M1881" s="192"/>
      <c r="O1881" s="192"/>
      <c r="P1881" s="192"/>
      <c r="Q1881" s="192"/>
      <c r="R1881" s="192"/>
      <c r="S1881" s="192"/>
      <c r="T1881" s="192"/>
      <c r="U1881" s="192"/>
      <c r="V1881" s="192"/>
      <c r="W1881" s="192"/>
      <c r="X1881" s="192"/>
      <c r="Y1881" s="192"/>
      <c r="Z1881" s="192"/>
      <c r="AA1881" s="192"/>
    </row>
    <row r="1882" spans="10:27" x14ac:dyDescent="0.25">
      <c r="J1882" s="192"/>
      <c r="K1882" s="192"/>
      <c r="L1882" s="192"/>
      <c r="M1882" s="192"/>
      <c r="O1882" s="192"/>
      <c r="P1882" s="192"/>
      <c r="Q1882" s="192"/>
      <c r="R1882" s="192"/>
      <c r="S1882" s="192"/>
      <c r="T1882" s="192"/>
      <c r="U1882" s="192"/>
      <c r="V1882" s="192"/>
      <c r="W1882" s="192"/>
      <c r="X1882" s="192"/>
      <c r="Y1882" s="192"/>
      <c r="Z1882" s="192"/>
      <c r="AA1882" s="192"/>
    </row>
    <row r="1883" spans="10:27" x14ac:dyDescent="0.25">
      <c r="J1883" s="192"/>
      <c r="K1883" s="192"/>
      <c r="L1883" s="192"/>
      <c r="M1883" s="192"/>
      <c r="O1883" s="192"/>
      <c r="P1883" s="192"/>
      <c r="Q1883" s="192"/>
      <c r="R1883" s="192"/>
      <c r="S1883" s="192"/>
      <c r="T1883" s="192"/>
      <c r="U1883" s="192"/>
      <c r="V1883" s="192"/>
      <c r="W1883" s="192"/>
      <c r="X1883" s="192"/>
      <c r="Y1883" s="192"/>
      <c r="Z1883" s="192"/>
      <c r="AA1883" s="192"/>
    </row>
    <row r="1884" spans="10:27" x14ac:dyDescent="0.25">
      <c r="J1884" s="192"/>
      <c r="K1884" s="192"/>
      <c r="L1884" s="192"/>
      <c r="M1884" s="192"/>
      <c r="O1884" s="192"/>
      <c r="P1884" s="192"/>
      <c r="Q1884" s="192"/>
      <c r="R1884" s="192"/>
      <c r="S1884" s="192"/>
      <c r="T1884" s="192"/>
      <c r="U1884" s="192"/>
      <c r="V1884" s="192"/>
      <c r="W1884" s="192"/>
      <c r="X1884" s="192"/>
      <c r="Y1884" s="192"/>
      <c r="Z1884" s="192"/>
      <c r="AA1884" s="192"/>
    </row>
    <row r="1885" spans="10:27" x14ac:dyDescent="0.25">
      <c r="J1885" s="192"/>
      <c r="K1885" s="192"/>
      <c r="L1885" s="192"/>
      <c r="M1885" s="192"/>
      <c r="O1885" s="192"/>
      <c r="P1885" s="192"/>
      <c r="Q1885" s="192"/>
      <c r="R1885" s="192"/>
      <c r="S1885" s="192"/>
      <c r="T1885" s="192"/>
      <c r="U1885" s="192"/>
      <c r="V1885" s="192"/>
      <c r="W1885" s="192"/>
      <c r="X1885" s="192"/>
      <c r="Y1885" s="192"/>
      <c r="Z1885" s="192"/>
      <c r="AA1885" s="192"/>
    </row>
    <row r="1886" spans="10:27" x14ac:dyDescent="0.25">
      <c r="J1886" s="192"/>
      <c r="K1886" s="192"/>
      <c r="L1886" s="192"/>
      <c r="M1886" s="192"/>
      <c r="O1886" s="192"/>
      <c r="P1886" s="192"/>
      <c r="Q1886" s="192"/>
      <c r="R1886" s="192"/>
      <c r="S1886" s="192"/>
      <c r="T1886" s="192"/>
      <c r="U1886" s="192"/>
      <c r="V1886" s="192"/>
      <c r="W1886" s="192"/>
      <c r="X1886" s="192"/>
      <c r="Y1886" s="192"/>
      <c r="Z1886" s="192"/>
      <c r="AA1886" s="192"/>
    </row>
    <row r="1887" spans="10:27" x14ac:dyDescent="0.25">
      <c r="J1887" s="192"/>
      <c r="K1887" s="192"/>
      <c r="L1887" s="192"/>
      <c r="M1887" s="192"/>
      <c r="O1887" s="192"/>
      <c r="P1887" s="192"/>
      <c r="Q1887" s="192"/>
      <c r="R1887" s="192"/>
      <c r="S1887" s="192"/>
      <c r="T1887" s="192"/>
      <c r="U1887" s="192"/>
      <c r="V1887" s="192"/>
      <c r="W1887" s="192"/>
      <c r="X1887" s="192"/>
      <c r="Y1887" s="192"/>
      <c r="Z1887" s="192"/>
      <c r="AA1887" s="192"/>
    </row>
    <row r="1888" spans="10:27" x14ac:dyDescent="0.25">
      <c r="J1888" s="192"/>
      <c r="K1888" s="192"/>
      <c r="L1888" s="192"/>
      <c r="M1888" s="192"/>
      <c r="O1888" s="192"/>
      <c r="P1888" s="192"/>
      <c r="Q1888" s="192"/>
      <c r="R1888" s="192"/>
      <c r="S1888" s="192"/>
      <c r="T1888" s="192"/>
      <c r="U1888" s="192"/>
      <c r="V1888" s="192"/>
      <c r="W1888" s="192"/>
      <c r="X1888" s="192"/>
      <c r="Y1888" s="192"/>
      <c r="Z1888" s="192"/>
      <c r="AA1888" s="192"/>
    </row>
    <row r="1889" spans="10:27" x14ac:dyDescent="0.25">
      <c r="J1889" s="192"/>
      <c r="K1889" s="192"/>
      <c r="L1889" s="192"/>
      <c r="M1889" s="192"/>
      <c r="O1889" s="192"/>
      <c r="P1889" s="192"/>
      <c r="Q1889" s="192"/>
      <c r="R1889" s="192"/>
      <c r="S1889" s="192"/>
      <c r="T1889" s="192"/>
      <c r="U1889" s="192"/>
      <c r="V1889" s="192"/>
      <c r="W1889" s="192"/>
      <c r="X1889" s="192"/>
      <c r="Y1889" s="192"/>
      <c r="Z1889" s="192"/>
      <c r="AA1889" s="192"/>
    </row>
    <row r="1890" spans="10:27" x14ac:dyDescent="0.25">
      <c r="J1890" s="192"/>
      <c r="K1890" s="192"/>
      <c r="L1890" s="192"/>
      <c r="M1890" s="192"/>
      <c r="O1890" s="192"/>
      <c r="P1890" s="192"/>
      <c r="Q1890" s="192"/>
      <c r="R1890" s="192"/>
      <c r="S1890" s="192"/>
      <c r="T1890" s="192"/>
      <c r="U1890" s="192"/>
      <c r="V1890" s="192"/>
      <c r="W1890" s="192"/>
      <c r="X1890" s="192"/>
      <c r="Y1890" s="192"/>
      <c r="Z1890" s="192"/>
      <c r="AA1890" s="192"/>
    </row>
    <row r="1891" spans="10:27" x14ac:dyDescent="0.25">
      <c r="J1891" s="192"/>
      <c r="K1891" s="192"/>
      <c r="L1891" s="192"/>
      <c r="M1891" s="192"/>
      <c r="O1891" s="192"/>
      <c r="P1891" s="192"/>
      <c r="Q1891" s="192"/>
      <c r="R1891" s="192"/>
      <c r="S1891" s="192"/>
      <c r="T1891" s="192"/>
      <c r="U1891" s="192"/>
      <c r="V1891" s="192"/>
      <c r="W1891" s="192"/>
      <c r="X1891" s="192"/>
      <c r="Y1891" s="192"/>
      <c r="Z1891" s="192"/>
      <c r="AA1891" s="192"/>
    </row>
    <row r="1892" spans="10:27" x14ac:dyDescent="0.25">
      <c r="J1892" s="192"/>
      <c r="K1892" s="192"/>
      <c r="L1892" s="192"/>
      <c r="M1892" s="192"/>
      <c r="O1892" s="192"/>
      <c r="P1892" s="192"/>
      <c r="Q1892" s="192"/>
      <c r="R1892" s="192"/>
      <c r="S1892" s="192"/>
      <c r="T1892" s="192"/>
      <c r="U1892" s="192"/>
      <c r="V1892" s="192"/>
      <c r="W1892" s="192"/>
      <c r="X1892" s="192"/>
      <c r="Y1892" s="192"/>
      <c r="Z1892" s="192"/>
      <c r="AA1892" s="192"/>
    </row>
    <row r="1893" spans="10:27" x14ac:dyDescent="0.25">
      <c r="J1893" s="192"/>
      <c r="K1893" s="192"/>
      <c r="L1893" s="192"/>
      <c r="M1893" s="192"/>
      <c r="O1893" s="192"/>
      <c r="P1893" s="192"/>
      <c r="Q1893" s="192"/>
      <c r="R1893" s="192"/>
      <c r="S1893" s="192"/>
      <c r="T1893" s="192"/>
      <c r="U1893" s="192"/>
      <c r="V1893" s="192"/>
      <c r="W1893" s="192"/>
      <c r="X1893" s="192"/>
      <c r="Y1893" s="192"/>
      <c r="Z1893" s="192"/>
      <c r="AA1893" s="192"/>
    </row>
    <row r="1894" spans="10:27" x14ac:dyDescent="0.25">
      <c r="J1894" s="192"/>
      <c r="K1894" s="192"/>
      <c r="L1894" s="192"/>
      <c r="M1894" s="192"/>
      <c r="O1894" s="192"/>
      <c r="P1894" s="192"/>
      <c r="Q1894" s="192"/>
      <c r="R1894" s="192"/>
      <c r="S1894" s="192"/>
      <c r="T1894" s="192"/>
      <c r="U1894" s="192"/>
      <c r="V1894" s="192"/>
      <c r="W1894" s="192"/>
      <c r="X1894" s="192"/>
      <c r="Y1894" s="192"/>
      <c r="Z1894" s="192"/>
      <c r="AA1894" s="192"/>
    </row>
    <row r="1895" spans="10:27" x14ac:dyDescent="0.25">
      <c r="J1895" s="192"/>
      <c r="K1895" s="192"/>
      <c r="L1895" s="192"/>
      <c r="M1895" s="192"/>
      <c r="O1895" s="192"/>
      <c r="P1895" s="192"/>
      <c r="Q1895" s="192"/>
      <c r="R1895" s="192"/>
      <c r="S1895" s="192"/>
      <c r="T1895" s="192"/>
      <c r="U1895" s="192"/>
      <c r="V1895" s="192"/>
      <c r="W1895" s="192"/>
      <c r="X1895" s="192"/>
      <c r="Y1895" s="192"/>
      <c r="Z1895" s="192"/>
      <c r="AA1895" s="192"/>
    </row>
    <row r="1896" spans="10:27" x14ac:dyDescent="0.25">
      <c r="J1896" s="192"/>
      <c r="K1896" s="192"/>
      <c r="L1896" s="192"/>
      <c r="M1896" s="192"/>
      <c r="O1896" s="192"/>
      <c r="P1896" s="192"/>
      <c r="Q1896" s="192"/>
      <c r="R1896" s="192"/>
      <c r="S1896" s="192"/>
      <c r="T1896" s="192"/>
      <c r="U1896" s="192"/>
      <c r="V1896" s="192"/>
      <c r="W1896" s="192"/>
      <c r="X1896" s="192"/>
      <c r="Y1896" s="192"/>
      <c r="Z1896" s="192"/>
      <c r="AA1896" s="192"/>
    </row>
    <row r="1897" spans="10:27" x14ac:dyDescent="0.25">
      <c r="J1897" s="192"/>
      <c r="K1897" s="192"/>
      <c r="L1897" s="192"/>
      <c r="M1897" s="192"/>
      <c r="O1897" s="192"/>
      <c r="P1897" s="192"/>
      <c r="Q1897" s="192"/>
      <c r="R1897" s="192"/>
      <c r="S1897" s="192"/>
      <c r="T1897" s="192"/>
      <c r="U1897" s="192"/>
      <c r="V1897" s="192"/>
      <c r="W1897" s="192"/>
      <c r="X1897" s="192"/>
      <c r="Y1897" s="192"/>
      <c r="Z1897" s="192"/>
      <c r="AA1897" s="192"/>
    </row>
    <row r="1898" spans="10:27" x14ac:dyDescent="0.25">
      <c r="J1898" s="192"/>
      <c r="K1898" s="192"/>
      <c r="L1898" s="192"/>
      <c r="M1898" s="192"/>
      <c r="O1898" s="192"/>
      <c r="P1898" s="192"/>
      <c r="Q1898" s="192"/>
      <c r="R1898" s="192"/>
      <c r="S1898" s="192"/>
      <c r="T1898" s="192"/>
      <c r="U1898" s="192"/>
      <c r="V1898" s="192"/>
      <c r="W1898" s="192"/>
      <c r="X1898" s="192"/>
      <c r="Y1898" s="192"/>
      <c r="Z1898" s="192"/>
      <c r="AA1898" s="192"/>
    </row>
    <row r="1899" spans="10:27" x14ac:dyDescent="0.25">
      <c r="J1899" s="192"/>
      <c r="K1899" s="192"/>
      <c r="L1899" s="192"/>
      <c r="M1899" s="192"/>
      <c r="O1899" s="192"/>
      <c r="P1899" s="192"/>
      <c r="Q1899" s="192"/>
      <c r="R1899" s="192"/>
      <c r="S1899" s="192"/>
      <c r="T1899" s="192"/>
      <c r="U1899" s="192"/>
      <c r="V1899" s="192"/>
      <c r="W1899" s="192"/>
      <c r="X1899" s="192"/>
      <c r="Y1899" s="192"/>
      <c r="Z1899" s="192"/>
      <c r="AA1899" s="192"/>
    </row>
    <row r="1900" spans="10:27" x14ac:dyDescent="0.25">
      <c r="J1900" s="192"/>
      <c r="K1900" s="192"/>
      <c r="L1900" s="192"/>
      <c r="M1900" s="192"/>
      <c r="O1900" s="192"/>
      <c r="P1900" s="192"/>
      <c r="Q1900" s="192"/>
      <c r="R1900" s="192"/>
      <c r="S1900" s="192"/>
      <c r="T1900" s="192"/>
      <c r="U1900" s="192"/>
      <c r="V1900" s="192"/>
      <c r="W1900" s="192"/>
      <c r="X1900" s="192"/>
      <c r="Y1900" s="192"/>
      <c r="Z1900" s="192"/>
      <c r="AA1900" s="192"/>
    </row>
    <row r="1901" spans="10:27" x14ac:dyDescent="0.25">
      <c r="J1901" s="192"/>
      <c r="K1901" s="192"/>
      <c r="L1901" s="192"/>
      <c r="M1901" s="192"/>
      <c r="O1901" s="192"/>
      <c r="P1901" s="192"/>
      <c r="Q1901" s="192"/>
      <c r="R1901" s="192"/>
      <c r="S1901" s="192"/>
      <c r="T1901" s="192"/>
      <c r="U1901" s="192"/>
      <c r="V1901" s="192"/>
      <c r="W1901" s="192"/>
      <c r="X1901" s="192"/>
      <c r="Y1901" s="192"/>
      <c r="Z1901" s="192"/>
      <c r="AA1901" s="192"/>
    </row>
    <row r="1902" spans="10:27" x14ac:dyDescent="0.25">
      <c r="J1902" s="192"/>
      <c r="K1902" s="192"/>
      <c r="L1902" s="192"/>
      <c r="M1902" s="192"/>
      <c r="O1902" s="192"/>
      <c r="P1902" s="192"/>
      <c r="Q1902" s="192"/>
      <c r="R1902" s="192"/>
      <c r="S1902" s="192"/>
      <c r="T1902" s="192"/>
      <c r="U1902" s="192"/>
      <c r="V1902" s="192"/>
      <c r="W1902" s="192"/>
      <c r="X1902" s="192"/>
      <c r="Y1902" s="192"/>
      <c r="Z1902" s="192"/>
      <c r="AA1902" s="192"/>
    </row>
    <row r="1903" spans="10:27" x14ac:dyDescent="0.25">
      <c r="J1903" s="192"/>
      <c r="K1903" s="192"/>
      <c r="L1903" s="192"/>
      <c r="M1903" s="192"/>
      <c r="O1903" s="192"/>
      <c r="P1903" s="192"/>
      <c r="Q1903" s="192"/>
      <c r="R1903" s="192"/>
      <c r="S1903" s="192"/>
      <c r="T1903" s="192"/>
      <c r="U1903" s="192"/>
      <c r="V1903" s="192"/>
      <c r="W1903" s="192"/>
      <c r="X1903" s="192"/>
      <c r="Y1903" s="192"/>
      <c r="Z1903" s="192"/>
      <c r="AA1903" s="192"/>
    </row>
    <row r="1904" spans="10:27" x14ac:dyDescent="0.25">
      <c r="J1904" s="192"/>
      <c r="K1904" s="192"/>
      <c r="L1904" s="192"/>
      <c r="M1904" s="192"/>
      <c r="O1904" s="192"/>
      <c r="P1904" s="192"/>
      <c r="Q1904" s="192"/>
      <c r="R1904" s="192"/>
      <c r="S1904" s="192"/>
      <c r="T1904" s="192"/>
      <c r="U1904" s="192"/>
      <c r="V1904" s="192"/>
      <c r="W1904" s="192"/>
      <c r="X1904" s="192"/>
      <c r="Y1904" s="192"/>
      <c r="Z1904" s="192"/>
      <c r="AA1904" s="192"/>
    </row>
    <row r="1905" spans="10:27" x14ac:dyDescent="0.25">
      <c r="J1905" s="192"/>
      <c r="K1905" s="192"/>
      <c r="L1905" s="192"/>
      <c r="M1905" s="192"/>
      <c r="O1905" s="192"/>
      <c r="P1905" s="192"/>
      <c r="Q1905" s="192"/>
      <c r="R1905" s="192"/>
      <c r="S1905" s="192"/>
      <c r="T1905" s="192"/>
      <c r="U1905" s="192"/>
      <c r="V1905" s="192"/>
      <c r="W1905" s="192"/>
      <c r="X1905" s="192"/>
      <c r="Y1905" s="192"/>
      <c r="Z1905" s="192"/>
      <c r="AA1905" s="192"/>
    </row>
    <row r="1906" spans="10:27" x14ac:dyDescent="0.25">
      <c r="J1906" s="192"/>
      <c r="K1906" s="192"/>
      <c r="L1906" s="192"/>
      <c r="M1906" s="192"/>
      <c r="O1906" s="192"/>
      <c r="P1906" s="192"/>
      <c r="Q1906" s="192"/>
      <c r="R1906" s="192"/>
      <c r="S1906" s="192"/>
      <c r="T1906" s="192"/>
      <c r="U1906" s="192"/>
      <c r="V1906" s="192"/>
      <c r="W1906" s="192"/>
      <c r="X1906" s="192"/>
      <c r="Y1906" s="192"/>
      <c r="Z1906" s="192"/>
      <c r="AA1906" s="192"/>
    </row>
    <row r="1907" spans="10:27" x14ac:dyDescent="0.25">
      <c r="J1907" s="192"/>
      <c r="K1907" s="192"/>
      <c r="L1907" s="192"/>
      <c r="M1907" s="192"/>
      <c r="O1907" s="192"/>
      <c r="P1907" s="192"/>
      <c r="Q1907" s="192"/>
      <c r="R1907" s="192"/>
      <c r="S1907" s="192"/>
      <c r="T1907" s="192"/>
      <c r="U1907" s="192"/>
      <c r="V1907" s="192"/>
      <c r="W1907" s="192"/>
      <c r="X1907" s="192"/>
      <c r="Y1907" s="192"/>
      <c r="Z1907" s="192"/>
      <c r="AA1907" s="192"/>
    </row>
    <row r="1908" spans="10:27" x14ac:dyDescent="0.25">
      <c r="J1908" s="192"/>
      <c r="K1908" s="192"/>
      <c r="L1908" s="192"/>
      <c r="M1908" s="192"/>
      <c r="O1908" s="192"/>
      <c r="P1908" s="192"/>
      <c r="Q1908" s="192"/>
      <c r="R1908" s="192"/>
      <c r="S1908" s="192"/>
      <c r="T1908" s="192"/>
      <c r="U1908" s="192"/>
      <c r="V1908" s="192"/>
      <c r="W1908" s="192"/>
      <c r="X1908" s="192"/>
      <c r="Y1908" s="192"/>
      <c r="Z1908" s="192"/>
      <c r="AA1908" s="192"/>
    </row>
    <row r="1909" spans="10:27" x14ac:dyDescent="0.25">
      <c r="J1909" s="192"/>
      <c r="K1909" s="192"/>
      <c r="L1909" s="192"/>
      <c r="M1909" s="192"/>
      <c r="O1909" s="192"/>
      <c r="P1909" s="192"/>
      <c r="Q1909" s="192"/>
      <c r="R1909" s="192"/>
      <c r="S1909" s="192"/>
      <c r="T1909" s="192"/>
      <c r="U1909" s="192"/>
      <c r="V1909" s="192"/>
      <c r="W1909" s="192"/>
      <c r="X1909" s="192"/>
      <c r="Y1909" s="192"/>
      <c r="Z1909" s="192"/>
      <c r="AA1909" s="192"/>
    </row>
    <row r="1910" spans="10:27" x14ac:dyDescent="0.25">
      <c r="J1910" s="192"/>
      <c r="K1910" s="192"/>
      <c r="L1910" s="192"/>
      <c r="M1910" s="192"/>
      <c r="O1910" s="192"/>
      <c r="P1910" s="192"/>
      <c r="Q1910" s="192"/>
      <c r="R1910" s="192"/>
      <c r="S1910" s="192"/>
      <c r="T1910" s="192"/>
      <c r="U1910" s="192"/>
      <c r="V1910" s="192"/>
      <c r="W1910" s="192"/>
      <c r="X1910" s="192"/>
      <c r="Y1910" s="192"/>
      <c r="Z1910" s="192"/>
      <c r="AA1910" s="192"/>
    </row>
    <row r="1911" spans="10:27" x14ac:dyDescent="0.25">
      <c r="J1911" s="192"/>
      <c r="K1911" s="192"/>
      <c r="L1911" s="192"/>
      <c r="M1911" s="192"/>
      <c r="O1911" s="192"/>
      <c r="P1911" s="192"/>
      <c r="Q1911" s="192"/>
      <c r="R1911" s="192"/>
      <c r="S1911" s="192"/>
      <c r="T1911" s="192"/>
      <c r="U1911" s="192"/>
      <c r="V1911" s="192"/>
      <c r="W1911" s="192"/>
      <c r="X1911" s="192"/>
      <c r="Y1911" s="192"/>
      <c r="Z1911" s="192"/>
      <c r="AA1911" s="192"/>
    </row>
    <row r="1912" spans="10:27" x14ac:dyDescent="0.25">
      <c r="J1912" s="192"/>
      <c r="K1912" s="192"/>
      <c r="L1912" s="192"/>
      <c r="M1912" s="192"/>
      <c r="O1912" s="192"/>
      <c r="P1912" s="192"/>
      <c r="Q1912" s="192"/>
      <c r="R1912" s="192"/>
      <c r="S1912" s="192"/>
      <c r="T1912" s="192"/>
      <c r="U1912" s="192"/>
      <c r="V1912" s="192"/>
      <c r="W1912" s="192"/>
      <c r="X1912" s="192"/>
      <c r="Y1912" s="192"/>
      <c r="Z1912" s="192"/>
      <c r="AA1912" s="192"/>
    </row>
    <row r="1913" spans="10:27" x14ac:dyDescent="0.25">
      <c r="J1913" s="192"/>
      <c r="K1913" s="192"/>
      <c r="L1913" s="192"/>
      <c r="M1913" s="192"/>
      <c r="O1913" s="192"/>
      <c r="P1913" s="192"/>
      <c r="Q1913" s="192"/>
      <c r="R1913" s="192"/>
      <c r="S1913" s="192"/>
      <c r="T1913" s="192"/>
      <c r="U1913" s="192"/>
      <c r="V1913" s="192"/>
      <c r="W1913" s="192"/>
      <c r="X1913" s="192"/>
      <c r="Y1913" s="192"/>
      <c r="Z1913" s="192"/>
      <c r="AA1913" s="192"/>
    </row>
    <row r="1914" spans="10:27" x14ac:dyDescent="0.25">
      <c r="J1914" s="192"/>
      <c r="K1914" s="192"/>
      <c r="L1914" s="192"/>
      <c r="M1914" s="192"/>
      <c r="O1914" s="192"/>
      <c r="P1914" s="192"/>
      <c r="Q1914" s="192"/>
      <c r="R1914" s="192"/>
      <c r="S1914" s="192"/>
      <c r="T1914" s="192"/>
      <c r="U1914" s="192"/>
      <c r="V1914" s="192"/>
      <c r="W1914" s="192"/>
      <c r="X1914" s="192"/>
      <c r="Y1914" s="192"/>
      <c r="Z1914" s="192"/>
      <c r="AA1914" s="192"/>
    </row>
    <row r="1915" spans="10:27" x14ac:dyDescent="0.25">
      <c r="J1915" s="192"/>
      <c r="K1915" s="192"/>
      <c r="L1915" s="192"/>
      <c r="M1915" s="192"/>
      <c r="O1915" s="192"/>
      <c r="P1915" s="192"/>
      <c r="Q1915" s="192"/>
      <c r="R1915" s="192"/>
      <c r="S1915" s="192"/>
      <c r="T1915" s="192"/>
      <c r="U1915" s="192"/>
      <c r="V1915" s="192"/>
      <c r="W1915" s="192"/>
      <c r="X1915" s="192"/>
      <c r="Y1915" s="192"/>
      <c r="Z1915" s="192"/>
      <c r="AA1915" s="192"/>
    </row>
    <row r="1916" spans="10:27" x14ac:dyDescent="0.25">
      <c r="J1916" s="192"/>
      <c r="K1916" s="192"/>
      <c r="L1916" s="192"/>
      <c r="M1916" s="192"/>
      <c r="O1916" s="192"/>
      <c r="P1916" s="192"/>
      <c r="Q1916" s="192"/>
      <c r="R1916" s="192"/>
      <c r="S1916" s="192"/>
      <c r="T1916" s="192"/>
      <c r="U1916" s="192"/>
      <c r="V1916" s="192"/>
      <c r="W1916" s="192"/>
      <c r="X1916" s="192"/>
      <c r="Y1916" s="192"/>
      <c r="Z1916" s="192"/>
      <c r="AA1916" s="192"/>
    </row>
    <row r="1917" spans="10:27" x14ac:dyDescent="0.25">
      <c r="J1917" s="192"/>
      <c r="K1917" s="192"/>
      <c r="L1917" s="192"/>
      <c r="M1917" s="192"/>
      <c r="O1917" s="192"/>
      <c r="P1917" s="192"/>
      <c r="Q1917" s="192"/>
      <c r="R1917" s="192"/>
      <c r="S1917" s="192"/>
      <c r="T1917" s="192"/>
      <c r="U1917" s="192"/>
      <c r="V1917" s="192"/>
      <c r="W1917" s="192"/>
      <c r="X1917" s="192"/>
      <c r="Y1917" s="192"/>
      <c r="Z1917" s="192"/>
      <c r="AA1917" s="192"/>
    </row>
    <row r="1918" spans="10:27" x14ac:dyDescent="0.25">
      <c r="J1918" s="192"/>
      <c r="K1918" s="192"/>
      <c r="L1918" s="192"/>
      <c r="M1918" s="192"/>
      <c r="O1918" s="192"/>
      <c r="P1918" s="192"/>
      <c r="Q1918" s="192"/>
      <c r="R1918" s="192"/>
      <c r="S1918" s="192"/>
      <c r="T1918" s="192"/>
      <c r="U1918" s="192"/>
      <c r="V1918" s="192"/>
      <c r="W1918" s="192"/>
      <c r="X1918" s="192"/>
      <c r="Y1918" s="192"/>
      <c r="Z1918" s="192"/>
      <c r="AA1918" s="192"/>
    </row>
    <row r="1919" spans="10:27" x14ac:dyDescent="0.25">
      <c r="J1919" s="192"/>
      <c r="K1919" s="192"/>
      <c r="L1919" s="192"/>
      <c r="M1919" s="192"/>
      <c r="O1919" s="192"/>
      <c r="P1919" s="192"/>
      <c r="Q1919" s="192"/>
      <c r="R1919" s="192"/>
      <c r="S1919" s="192"/>
      <c r="T1919" s="192"/>
      <c r="U1919" s="192"/>
      <c r="V1919" s="192"/>
      <c r="W1919" s="192"/>
      <c r="X1919" s="192"/>
      <c r="Y1919" s="192"/>
      <c r="Z1919" s="192"/>
      <c r="AA1919" s="192"/>
    </row>
    <row r="1920" spans="10:27" x14ac:dyDescent="0.25">
      <c r="J1920" s="192"/>
      <c r="K1920" s="192"/>
      <c r="L1920" s="192"/>
      <c r="M1920" s="192"/>
      <c r="O1920" s="192"/>
      <c r="P1920" s="192"/>
      <c r="Q1920" s="192"/>
      <c r="R1920" s="192"/>
      <c r="S1920" s="192"/>
      <c r="T1920" s="192"/>
      <c r="U1920" s="192"/>
      <c r="V1920" s="192"/>
      <c r="W1920" s="192"/>
      <c r="X1920" s="192"/>
      <c r="Y1920" s="192"/>
      <c r="Z1920" s="192"/>
      <c r="AA1920" s="192"/>
    </row>
    <row r="1921" spans="10:27" x14ac:dyDescent="0.25">
      <c r="J1921" s="192"/>
      <c r="K1921" s="192"/>
      <c r="L1921" s="192"/>
      <c r="M1921" s="192"/>
      <c r="O1921" s="192"/>
      <c r="P1921" s="192"/>
      <c r="Q1921" s="192"/>
      <c r="R1921" s="192"/>
      <c r="S1921" s="192"/>
      <c r="T1921" s="192"/>
      <c r="U1921" s="192"/>
      <c r="V1921" s="192"/>
      <c r="W1921" s="192"/>
      <c r="X1921" s="192"/>
      <c r="Y1921" s="192"/>
      <c r="Z1921" s="192"/>
      <c r="AA1921" s="192"/>
    </row>
    <row r="1922" spans="10:27" x14ac:dyDescent="0.25">
      <c r="J1922" s="192"/>
      <c r="K1922" s="192"/>
      <c r="L1922" s="192"/>
      <c r="M1922" s="192"/>
      <c r="O1922" s="192"/>
      <c r="P1922" s="192"/>
      <c r="Q1922" s="192"/>
      <c r="R1922" s="192"/>
      <c r="S1922" s="192"/>
      <c r="T1922" s="192"/>
      <c r="U1922" s="192"/>
      <c r="V1922" s="192"/>
      <c r="W1922" s="192"/>
      <c r="X1922" s="192"/>
      <c r="Y1922" s="192"/>
      <c r="Z1922" s="192"/>
      <c r="AA1922" s="192"/>
    </row>
    <row r="1923" spans="10:27" x14ac:dyDescent="0.25">
      <c r="J1923" s="192"/>
      <c r="K1923" s="192"/>
      <c r="L1923" s="192"/>
      <c r="M1923" s="192"/>
      <c r="O1923" s="192"/>
      <c r="P1923" s="192"/>
      <c r="Q1923" s="192"/>
      <c r="R1923" s="192"/>
      <c r="S1923" s="192"/>
      <c r="T1923" s="192"/>
      <c r="U1923" s="192"/>
      <c r="V1923" s="192"/>
      <c r="W1923" s="192"/>
      <c r="X1923" s="192"/>
      <c r="Y1923" s="192"/>
      <c r="Z1923" s="192"/>
      <c r="AA1923" s="192"/>
    </row>
    <row r="1924" spans="10:27" x14ac:dyDescent="0.25">
      <c r="J1924" s="192"/>
      <c r="K1924" s="192"/>
      <c r="L1924" s="192"/>
      <c r="M1924" s="192"/>
      <c r="O1924" s="192"/>
      <c r="P1924" s="192"/>
      <c r="Q1924" s="192"/>
      <c r="R1924" s="192"/>
      <c r="S1924" s="192"/>
      <c r="T1924" s="192"/>
      <c r="U1924" s="192"/>
      <c r="V1924" s="192"/>
      <c r="W1924" s="192"/>
      <c r="X1924" s="192"/>
      <c r="Y1924" s="192"/>
      <c r="Z1924" s="192"/>
      <c r="AA1924" s="192"/>
    </row>
    <row r="1925" spans="10:27" x14ac:dyDescent="0.25">
      <c r="J1925" s="192"/>
      <c r="K1925" s="192"/>
      <c r="L1925" s="192"/>
      <c r="M1925" s="192"/>
      <c r="O1925" s="192"/>
      <c r="P1925" s="192"/>
      <c r="Q1925" s="192"/>
      <c r="R1925" s="192"/>
      <c r="S1925" s="192"/>
      <c r="T1925" s="192"/>
      <c r="U1925" s="192"/>
      <c r="V1925" s="192"/>
      <c r="W1925" s="192"/>
      <c r="X1925" s="192"/>
      <c r="Y1925" s="192"/>
      <c r="Z1925" s="192"/>
      <c r="AA1925" s="192"/>
    </row>
    <row r="1926" spans="10:27" x14ac:dyDescent="0.25">
      <c r="J1926" s="192"/>
      <c r="K1926" s="192"/>
      <c r="L1926" s="192"/>
      <c r="M1926" s="192"/>
      <c r="O1926" s="192"/>
      <c r="P1926" s="192"/>
      <c r="Q1926" s="192"/>
      <c r="R1926" s="192"/>
      <c r="S1926" s="192"/>
      <c r="T1926" s="192"/>
      <c r="U1926" s="192"/>
      <c r="V1926" s="192"/>
      <c r="W1926" s="192"/>
      <c r="X1926" s="192"/>
      <c r="Y1926" s="192"/>
      <c r="Z1926" s="192"/>
      <c r="AA1926" s="192"/>
    </row>
    <row r="1927" spans="10:27" x14ac:dyDescent="0.25">
      <c r="J1927" s="192"/>
      <c r="K1927" s="192"/>
      <c r="L1927" s="192"/>
      <c r="M1927" s="192"/>
      <c r="O1927" s="192"/>
      <c r="P1927" s="192"/>
      <c r="Q1927" s="192"/>
      <c r="R1927" s="192"/>
      <c r="S1927" s="192"/>
      <c r="T1927" s="192"/>
      <c r="U1927" s="192"/>
      <c r="V1927" s="192"/>
      <c r="W1927" s="192"/>
      <c r="X1927" s="192"/>
      <c r="Y1927" s="192"/>
      <c r="Z1927" s="192"/>
      <c r="AA1927" s="192"/>
    </row>
    <row r="1928" spans="10:27" x14ac:dyDescent="0.25">
      <c r="J1928" s="192"/>
      <c r="K1928" s="192"/>
      <c r="L1928" s="192"/>
      <c r="M1928" s="192"/>
      <c r="O1928" s="192"/>
      <c r="P1928" s="192"/>
      <c r="Q1928" s="192"/>
      <c r="R1928" s="192"/>
      <c r="S1928" s="192"/>
      <c r="T1928" s="192"/>
      <c r="U1928" s="192"/>
      <c r="V1928" s="192"/>
      <c r="W1928" s="192"/>
      <c r="X1928" s="192"/>
      <c r="Y1928" s="192"/>
      <c r="Z1928" s="192"/>
      <c r="AA1928" s="192"/>
    </row>
    <row r="1929" spans="10:27" x14ac:dyDescent="0.25">
      <c r="J1929" s="192"/>
      <c r="K1929" s="192"/>
      <c r="L1929" s="192"/>
      <c r="M1929" s="192"/>
      <c r="O1929" s="192"/>
      <c r="P1929" s="192"/>
      <c r="Q1929" s="192"/>
      <c r="R1929" s="192"/>
      <c r="S1929" s="192"/>
      <c r="T1929" s="192"/>
      <c r="U1929" s="192"/>
      <c r="V1929" s="192"/>
      <c r="W1929" s="192"/>
      <c r="X1929" s="192"/>
      <c r="Y1929" s="192"/>
      <c r="Z1929" s="192"/>
      <c r="AA1929" s="192"/>
    </row>
    <row r="1930" spans="10:27" x14ac:dyDescent="0.25">
      <c r="J1930" s="192"/>
      <c r="K1930" s="192"/>
      <c r="L1930" s="192"/>
      <c r="M1930" s="192"/>
      <c r="O1930" s="192"/>
      <c r="P1930" s="192"/>
      <c r="Q1930" s="192"/>
      <c r="R1930" s="192"/>
      <c r="S1930" s="192"/>
      <c r="T1930" s="192"/>
      <c r="U1930" s="192"/>
      <c r="V1930" s="192"/>
      <c r="W1930" s="192"/>
      <c r="X1930" s="192"/>
      <c r="Y1930" s="192"/>
      <c r="Z1930" s="192"/>
      <c r="AA1930" s="192"/>
    </row>
    <row r="1931" spans="10:27" x14ac:dyDescent="0.25">
      <c r="J1931" s="192"/>
      <c r="K1931" s="192"/>
      <c r="L1931" s="192"/>
      <c r="M1931" s="192"/>
      <c r="O1931" s="192"/>
      <c r="P1931" s="192"/>
      <c r="Q1931" s="192"/>
      <c r="R1931" s="192"/>
      <c r="S1931" s="192"/>
      <c r="T1931" s="192"/>
      <c r="U1931" s="192"/>
      <c r="V1931" s="192"/>
      <c r="W1931" s="192"/>
      <c r="X1931" s="192"/>
      <c r="Y1931" s="192"/>
      <c r="Z1931" s="192"/>
      <c r="AA1931" s="192"/>
    </row>
    <row r="1932" spans="10:27" x14ac:dyDescent="0.25">
      <c r="J1932" s="192"/>
      <c r="K1932" s="192"/>
      <c r="L1932" s="192"/>
      <c r="M1932" s="192"/>
      <c r="O1932" s="192"/>
      <c r="P1932" s="192"/>
      <c r="Q1932" s="192"/>
      <c r="R1932" s="192"/>
      <c r="S1932" s="192"/>
      <c r="T1932" s="192"/>
      <c r="U1932" s="192"/>
      <c r="V1932" s="192"/>
      <c r="W1932" s="192"/>
      <c r="X1932" s="192"/>
      <c r="Y1932" s="192"/>
      <c r="Z1932" s="192"/>
      <c r="AA1932" s="192"/>
    </row>
    <row r="1933" spans="10:27" x14ac:dyDescent="0.25">
      <c r="J1933" s="192"/>
      <c r="K1933" s="192"/>
      <c r="L1933" s="192"/>
      <c r="M1933" s="192"/>
      <c r="O1933" s="192"/>
      <c r="P1933" s="192"/>
      <c r="Q1933" s="192"/>
      <c r="R1933" s="192"/>
      <c r="S1933" s="192"/>
      <c r="T1933" s="192"/>
      <c r="U1933" s="192"/>
      <c r="V1933" s="192"/>
      <c r="W1933" s="192"/>
      <c r="X1933" s="192"/>
      <c r="Y1933" s="192"/>
      <c r="Z1933" s="192"/>
      <c r="AA1933" s="192"/>
    </row>
    <row r="1934" spans="10:27" x14ac:dyDescent="0.25">
      <c r="J1934" s="192"/>
      <c r="K1934" s="192"/>
      <c r="L1934" s="192"/>
      <c r="M1934" s="192"/>
      <c r="O1934" s="192"/>
      <c r="P1934" s="192"/>
      <c r="Q1934" s="192"/>
      <c r="R1934" s="192"/>
      <c r="S1934" s="192"/>
      <c r="T1934" s="192"/>
      <c r="U1934" s="192"/>
      <c r="V1934" s="192"/>
      <c r="W1934" s="192"/>
      <c r="X1934" s="192"/>
      <c r="Y1934" s="192"/>
      <c r="Z1934" s="192"/>
      <c r="AA1934" s="192"/>
    </row>
    <row r="1935" spans="10:27" x14ac:dyDescent="0.25">
      <c r="J1935" s="192"/>
      <c r="K1935" s="192"/>
      <c r="L1935" s="192"/>
      <c r="M1935" s="192"/>
      <c r="O1935" s="192"/>
      <c r="P1935" s="192"/>
      <c r="Q1935" s="192"/>
      <c r="R1935" s="192"/>
      <c r="S1935" s="192"/>
      <c r="T1935" s="192"/>
      <c r="U1935" s="192"/>
      <c r="V1935" s="192"/>
      <c r="W1935" s="192"/>
      <c r="X1935" s="192"/>
      <c r="Y1935" s="192"/>
      <c r="Z1935" s="192"/>
      <c r="AA1935" s="192"/>
    </row>
    <row r="1936" spans="10:27" x14ac:dyDescent="0.25">
      <c r="J1936" s="192"/>
      <c r="K1936" s="192"/>
      <c r="L1936" s="192"/>
      <c r="M1936" s="192"/>
      <c r="O1936" s="192"/>
      <c r="P1936" s="192"/>
      <c r="Q1936" s="192"/>
      <c r="R1936" s="192"/>
      <c r="S1936" s="192"/>
      <c r="T1936" s="192"/>
      <c r="U1936" s="192"/>
      <c r="V1936" s="192"/>
      <c r="W1936" s="192"/>
      <c r="X1936" s="192"/>
      <c r="Y1936" s="192"/>
      <c r="Z1936" s="192"/>
      <c r="AA1936" s="192"/>
    </row>
    <row r="1937" spans="10:27" x14ac:dyDescent="0.25">
      <c r="J1937" s="192"/>
      <c r="K1937" s="192"/>
      <c r="L1937" s="192"/>
      <c r="M1937" s="192"/>
      <c r="O1937" s="192"/>
      <c r="P1937" s="192"/>
      <c r="Q1937" s="192"/>
      <c r="R1937" s="192"/>
      <c r="S1937" s="192"/>
      <c r="T1937" s="192"/>
      <c r="U1937" s="192"/>
      <c r="V1937" s="192"/>
      <c r="W1937" s="192"/>
      <c r="X1937" s="192"/>
      <c r="Y1937" s="192"/>
      <c r="Z1937" s="192"/>
      <c r="AA1937" s="192"/>
    </row>
    <row r="1938" spans="10:27" x14ac:dyDescent="0.25">
      <c r="J1938" s="192"/>
      <c r="K1938" s="192"/>
      <c r="L1938" s="192"/>
      <c r="M1938" s="192"/>
      <c r="O1938" s="192"/>
      <c r="P1938" s="192"/>
      <c r="Q1938" s="192"/>
      <c r="R1938" s="192"/>
      <c r="S1938" s="192"/>
      <c r="T1938" s="192"/>
      <c r="U1938" s="192"/>
      <c r="V1938" s="192"/>
      <c r="W1938" s="192"/>
      <c r="X1938" s="192"/>
      <c r="Y1938" s="192"/>
      <c r="Z1938" s="192"/>
      <c r="AA1938" s="192"/>
    </row>
    <row r="1939" spans="10:27" x14ac:dyDescent="0.25">
      <c r="J1939" s="192"/>
      <c r="K1939" s="192"/>
      <c r="L1939" s="192"/>
      <c r="M1939" s="192"/>
      <c r="O1939" s="192"/>
      <c r="P1939" s="192"/>
      <c r="Q1939" s="192"/>
      <c r="R1939" s="192"/>
      <c r="S1939" s="192"/>
      <c r="T1939" s="192"/>
      <c r="U1939" s="192"/>
      <c r="V1939" s="192"/>
      <c r="W1939" s="192"/>
      <c r="X1939" s="192"/>
      <c r="Y1939" s="192"/>
      <c r="Z1939" s="192"/>
      <c r="AA1939" s="192"/>
    </row>
    <row r="1940" spans="10:27" x14ac:dyDescent="0.25">
      <c r="J1940" s="192"/>
      <c r="K1940" s="192"/>
      <c r="L1940" s="192"/>
      <c r="M1940" s="192"/>
      <c r="O1940" s="192"/>
      <c r="P1940" s="192"/>
      <c r="Q1940" s="192"/>
      <c r="R1940" s="192"/>
      <c r="S1940" s="192"/>
      <c r="T1940" s="192"/>
      <c r="U1940" s="192"/>
      <c r="V1940" s="192"/>
      <c r="W1940" s="192"/>
      <c r="X1940" s="192"/>
      <c r="Y1940" s="192"/>
      <c r="Z1940" s="192"/>
      <c r="AA1940" s="192"/>
    </row>
    <row r="1941" spans="10:27" x14ac:dyDescent="0.25">
      <c r="J1941" s="192"/>
      <c r="K1941" s="192"/>
      <c r="L1941" s="192"/>
      <c r="M1941" s="192"/>
      <c r="O1941" s="192"/>
      <c r="P1941" s="192"/>
      <c r="Q1941" s="192"/>
      <c r="R1941" s="192"/>
      <c r="S1941" s="192"/>
      <c r="T1941" s="192"/>
      <c r="U1941" s="192"/>
      <c r="V1941" s="192"/>
      <c r="W1941" s="192"/>
      <c r="X1941" s="192"/>
      <c r="Y1941" s="192"/>
      <c r="Z1941" s="192"/>
      <c r="AA1941" s="192"/>
    </row>
    <row r="1942" spans="10:27" x14ac:dyDescent="0.25">
      <c r="J1942" s="192"/>
      <c r="K1942" s="192"/>
      <c r="L1942" s="192"/>
      <c r="M1942" s="192"/>
      <c r="O1942" s="192"/>
      <c r="P1942" s="192"/>
      <c r="Q1942" s="192"/>
      <c r="R1942" s="192"/>
      <c r="S1942" s="192"/>
      <c r="T1942" s="192"/>
      <c r="U1942" s="192"/>
      <c r="V1942" s="192"/>
      <c r="W1942" s="192"/>
      <c r="X1942" s="192"/>
      <c r="Y1942" s="192"/>
      <c r="Z1942" s="192"/>
      <c r="AA1942" s="192"/>
    </row>
    <row r="1943" spans="10:27" x14ac:dyDescent="0.25">
      <c r="J1943" s="192"/>
      <c r="K1943" s="192"/>
      <c r="L1943" s="192"/>
      <c r="M1943" s="192"/>
      <c r="O1943" s="192"/>
      <c r="P1943" s="192"/>
      <c r="Q1943" s="192"/>
      <c r="R1943" s="192"/>
      <c r="S1943" s="192"/>
      <c r="T1943" s="192"/>
      <c r="U1943" s="192"/>
      <c r="V1943" s="192"/>
      <c r="W1943" s="192"/>
      <c r="X1943" s="192"/>
      <c r="Y1943" s="192"/>
      <c r="Z1943" s="192"/>
      <c r="AA1943" s="192"/>
    </row>
    <row r="1944" spans="10:27" x14ac:dyDescent="0.25">
      <c r="J1944" s="192"/>
      <c r="K1944" s="192"/>
      <c r="L1944" s="192"/>
      <c r="M1944" s="192"/>
      <c r="O1944" s="192"/>
      <c r="P1944" s="192"/>
      <c r="Q1944" s="192"/>
      <c r="R1944" s="192"/>
      <c r="S1944" s="192"/>
      <c r="T1944" s="192"/>
      <c r="U1944" s="192"/>
      <c r="V1944" s="192"/>
      <c r="W1944" s="192"/>
      <c r="X1944" s="192"/>
      <c r="Y1944" s="192"/>
      <c r="Z1944" s="192"/>
      <c r="AA1944" s="192"/>
    </row>
    <row r="1945" spans="10:27" x14ac:dyDescent="0.25">
      <c r="J1945" s="192"/>
      <c r="K1945" s="192"/>
      <c r="L1945" s="192"/>
      <c r="M1945" s="192"/>
      <c r="O1945" s="192"/>
      <c r="P1945" s="192"/>
      <c r="Q1945" s="192"/>
      <c r="R1945" s="192"/>
      <c r="S1945" s="192"/>
      <c r="T1945" s="192"/>
      <c r="U1945" s="192"/>
      <c r="V1945" s="192"/>
      <c r="W1945" s="192"/>
      <c r="X1945" s="192"/>
      <c r="Y1945" s="192"/>
      <c r="Z1945" s="192"/>
      <c r="AA1945" s="192"/>
    </row>
    <row r="1946" spans="10:27" x14ac:dyDescent="0.25">
      <c r="J1946" s="192"/>
      <c r="K1946" s="192"/>
      <c r="L1946" s="192"/>
      <c r="M1946" s="192"/>
      <c r="O1946" s="192"/>
      <c r="P1946" s="192"/>
      <c r="Q1946" s="192"/>
      <c r="R1946" s="192"/>
      <c r="S1946" s="192"/>
      <c r="T1946" s="192"/>
      <c r="U1946" s="192"/>
      <c r="V1946" s="192"/>
      <c r="W1946" s="192"/>
      <c r="X1946" s="192"/>
      <c r="Y1946" s="192"/>
      <c r="Z1946" s="192"/>
      <c r="AA1946" s="192"/>
    </row>
    <row r="1947" spans="10:27" x14ac:dyDescent="0.25">
      <c r="J1947" s="192"/>
      <c r="K1947" s="192"/>
      <c r="L1947" s="192"/>
      <c r="M1947" s="192"/>
      <c r="O1947" s="192"/>
      <c r="P1947" s="192"/>
      <c r="Q1947" s="192"/>
      <c r="R1947" s="192"/>
      <c r="S1947" s="192"/>
      <c r="T1947" s="192"/>
      <c r="U1947" s="192"/>
      <c r="V1947" s="192"/>
      <c r="W1947" s="192"/>
      <c r="X1947" s="192"/>
      <c r="Y1947" s="192"/>
      <c r="Z1947" s="192"/>
      <c r="AA1947" s="192"/>
    </row>
    <row r="1948" spans="10:27" x14ac:dyDescent="0.25">
      <c r="J1948" s="192"/>
      <c r="K1948" s="192"/>
      <c r="L1948" s="192"/>
      <c r="M1948" s="192"/>
      <c r="O1948" s="192"/>
      <c r="P1948" s="192"/>
      <c r="Q1948" s="192"/>
      <c r="R1948" s="192"/>
      <c r="S1948" s="192"/>
      <c r="T1948" s="192"/>
      <c r="U1948" s="192"/>
      <c r="V1948" s="192"/>
      <c r="W1948" s="192"/>
      <c r="X1948" s="192"/>
      <c r="Y1948" s="192"/>
      <c r="Z1948" s="192"/>
      <c r="AA1948" s="192"/>
    </row>
    <row r="1949" spans="10:27" x14ac:dyDescent="0.25">
      <c r="J1949" s="192"/>
      <c r="K1949" s="192"/>
      <c r="L1949" s="192"/>
      <c r="M1949" s="192"/>
      <c r="O1949" s="192"/>
      <c r="P1949" s="192"/>
      <c r="Q1949" s="192"/>
      <c r="R1949" s="192"/>
      <c r="S1949" s="192"/>
      <c r="T1949" s="192"/>
      <c r="U1949" s="192"/>
      <c r="V1949" s="192"/>
      <c r="W1949" s="192"/>
      <c r="X1949" s="192"/>
      <c r="Y1949" s="192"/>
      <c r="Z1949" s="192"/>
      <c r="AA1949" s="192"/>
    </row>
    <row r="1950" spans="10:27" x14ac:dyDescent="0.25">
      <c r="J1950" s="192"/>
      <c r="K1950" s="192"/>
      <c r="L1950" s="192"/>
      <c r="M1950" s="192"/>
      <c r="O1950" s="192"/>
      <c r="P1950" s="192"/>
      <c r="Q1950" s="192"/>
      <c r="R1950" s="192"/>
      <c r="S1950" s="192"/>
      <c r="T1950" s="192"/>
      <c r="U1950" s="192"/>
      <c r="V1950" s="192"/>
      <c r="W1950" s="192"/>
      <c r="X1950" s="192"/>
      <c r="Y1950" s="192"/>
      <c r="Z1950" s="192"/>
      <c r="AA1950" s="192"/>
    </row>
    <row r="1951" spans="10:27" x14ac:dyDescent="0.25">
      <c r="J1951" s="192"/>
      <c r="K1951" s="192"/>
      <c r="L1951" s="192"/>
      <c r="M1951" s="192"/>
      <c r="O1951" s="192"/>
      <c r="P1951" s="192"/>
      <c r="Q1951" s="192"/>
      <c r="R1951" s="192"/>
      <c r="S1951" s="192"/>
      <c r="T1951" s="192"/>
      <c r="U1951" s="192"/>
      <c r="V1951" s="192"/>
      <c r="W1951" s="192"/>
      <c r="X1951" s="192"/>
      <c r="Y1951" s="192"/>
      <c r="Z1951" s="192"/>
      <c r="AA1951" s="192"/>
    </row>
    <row r="1952" spans="10:27" x14ac:dyDescent="0.25">
      <c r="J1952" s="192"/>
      <c r="K1952" s="192"/>
      <c r="L1952" s="192"/>
      <c r="M1952" s="192"/>
      <c r="O1952" s="192"/>
      <c r="P1952" s="192"/>
      <c r="Q1952" s="192"/>
      <c r="R1952" s="192"/>
      <c r="S1952" s="192"/>
      <c r="T1952" s="192"/>
      <c r="U1952" s="192"/>
      <c r="V1952" s="192"/>
      <c r="W1952" s="192"/>
      <c r="X1952" s="192"/>
      <c r="Y1952" s="192"/>
      <c r="Z1952" s="192"/>
      <c r="AA1952" s="192"/>
    </row>
    <row r="1953" spans="10:27" x14ac:dyDescent="0.25">
      <c r="J1953" s="192"/>
      <c r="K1953" s="192"/>
      <c r="L1953" s="192"/>
      <c r="M1953" s="192"/>
      <c r="O1953" s="192"/>
      <c r="P1953" s="192"/>
      <c r="Q1953" s="192"/>
      <c r="R1953" s="192"/>
      <c r="S1953" s="192"/>
      <c r="T1953" s="192"/>
      <c r="U1953" s="192"/>
      <c r="V1953" s="192"/>
      <c r="W1953" s="192"/>
      <c r="X1953" s="192"/>
      <c r="Y1953" s="192"/>
      <c r="Z1953" s="192"/>
      <c r="AA1953" s="192"/>
    </row>
    <row r="1954" spans="10:27" x14ac:dyDescent="0.25">
      <c r="J1954" s="192"/>
      <c r="K1954" s="192"/>
      <c r="L1954" s="192"/>
      <c r="M1954" s="192"/>
      <c r="O1954" s="192"/>
      <c r="P1954" s="192"/>
      <c r="Q1954" s="192"/>
      <c r="R1954" s="192"/>
      <c r="S1954" s="192"/>
      <c r="T1954" s="192"/>
      <c r="U1954" s="192"/>
      <c r="V1954" s="192"/>
      <c r="W1954" s="192"/>
      <c r="X1954" s="192"/>
      <c r="Y1954" s="192"/>
      <c r="Z1954" s="192"/>
      <c r="AA1954" s="192"/>
    </row>
    <row r="1955" spans="10:27" x14ac:dyDescent="0.25">
      <c r="J1955" s="192"/>
      <c r="K1955" s="192"/>
      <c r="L1955" s="192"/>
      <c r="M1955" s="192"/>
      <c r="O1955" s="192"/>
      <c r="P1955" s="192"/>
      <c r="Q1955" s="192"/>
      <c r="R1955" s="192"/>
      <c r="S1955" s="192"/>
      <c r="T1955" s="192"/>
      <c r="U1955" s="192"/>
      <c r="V1955" s="192"/>
      <c r="W1955" s="192"/>
      <c r="X1955" s="192"/>
      <c r="Y1955" s="192"/>
      <c r="Z1955" s="192"/>
      <c r="AA1955" s="192"/>
    </row>
    <row r="1956" spans="10:27" x14ac:dyDescent="0.25">
      <c r="J1956" s="192"/>
      <c r="K1956" s="192"/>
      <c r="L1956" s="192"/>
      <c r="M1956" s="192"/>
      <c r="O1956" s="192"/>
      <c r="P1956" s="192"/>
      <c r="Q1956" s="192"/>
      <c r="R1956" s="192"/>
      <c r="S1956" s="192"/>
      <c r="T1956" s="192"/>
      <c r="U1956" s="192"/>
      <c r="V1956" s="192"/>
      <c r="W1956" s="192"/>
      <c r="X1956" s="192"/>
      <c r="Y1956" s="192"/>
      <c r="Z1956" s="192"/>
      <c r="AA1956" s="192"/>
    </row>
    <row r="1957" spans="10:27" x14ac:dyDescent="0.25">
      <c r="J1957" s="192"/>
      <c r="K1957" s="192"/>
      <c r="L1957" s="192"/>
      <c r="M1957" s="192"/>
      <c r="O1957" s="192"/>
      <c r="P1957" s="192"/>
      <c r="Q1957" s="192"/>
      <c r="R1957" s="192"/>
      <c r="S1957" s="192"/>
      <c r="T1957" s="192"/>
      <c r="U1957" s="192"/>
      <c r="V1957" s="192"/>
      <c r="W1957" s="192"/>
      <c r="X1957" s="192"/>
      <c r="Y1957" s="192"/>
      <c r="Z1957" s="192"/>
      <c r="AA1957" s="192"/>
    </row>
    <row r="1958" spans="10:27" x14ac:dyDescent="0.25">
      <c r="J1958" s="192"/>
      <c r="K1958" s="192"/>
      <c r="L1958" s="192"/>
      <c r="M1958" s="192"/>
      <c r="O1958" s="192"/>
      <c r="P1958" s="192"/>
      <c r="Q1958" s="192"/>
      <c r="R1958" s="192"/>
      <c r="S1958" s="192"/>
      <c r="T1958" s="192"/>
      <c r="U1958" s="192"/>
      <c r="V1958" s="192"/>
      <c r="W1958" s="192"/>
      <c r="X1958" s="192"/>
      <c r="Y1958" s="192"/>
      <c r="Z1958" s="192"/>
      <c r="AA1958" s="192"/>
    </row>
    <row r="1959" spans="10:27" x14ac:dyDescent="0.25">
      <c r="J1959" s="192"/>
      <c r="K1959" s="192"/>
      <c r="L1959" s="192"/>
      <c r="M1959" s="192"/>
      <c r="O1959" s="192"/>
      <c r="P1959" s="192"/>
      <c r="Q1959" s="192"/>
      <c r="R1959" s="192"/>
      <c r="S1959" s="192"/>
      <c r="T1959" s="192"/>
      <c r="U1959" s="192"/>
      <c r="V1959" s="192"/>
      <c r="W1959" s="192"/>
      <c r="X1959" s="192"/>
      <c r="Y1959" s="192"/>
      <c r="Z1959" s="192"/>
      <c r="AA1959" s="192"/>
    </row>
    <row r="1960" spans="10:27" x14ac:dyDescent="0.25">
      <c r="J1960" s="192"/>
      <c r="K1960" s="192"/>
      <c r="L1960" s="192"/>
      <c r="M1960" s="192"/>
      <c r="O1960" s="192"/>
      <c r="P1960" s="192"/>
      <c r="Q1960" s="192"/>
      <c r="R1960" s="192"/>
      <c r="S1960" s="192"/>
      <c r="T1960" s="192"/>
      <c r="U1960" s="192"/>
      <c r="V1960" s="192"/>
      <c r="W1960" s="192"/>
      <c r="X1960" s="192"/>
      <c r="Y1960" s="192"/>
      <c r="Z1960" s="192"/>
      <c r="AA1960" s="192"/>
    </row>
    <row r="1961" spans="10:27" x14ac:dyDescent="0.25">
      <c r="J1961" s="192"/>
      <c r="K1961" s="192"/>
      <c r="L1961" s="192"/>
      <c r="M1961" s="192"/>
      <c r="O1961" s="192"/>
      <c r="P1961" s="192"/>
      <c r="Q1961" s="192"/>
      <c r="R1961" s="192"/>
      <c r="S1961" s="192"/>
      <c r="T1961" s="192"/>
      <c r="U1961" s="192"/>
      <c r="V1961" s="192"/>
      <c r="W1961" s="192"/>
      <c r="X1961" s="192"/>
      <c r="Y1961" s="192"/>
      <c r="Z1961" s="192"/>
      <c r="AA1961" s="192"/>
    </row>
    <row r="1962" spans="10:27" x14ac:dyDescent="0.25">
      <c r="J1962" s="192"/>
      <c r="K1962" s="192"/>
      <c r="L1962" s="192"/>
      <c r="M1962" s="192"/>
      <c r="O1962" s="192"/>
      <c r="P1962" s="192"/>
      <c r="Q1962" s="192"/>
      <c r="R1962" s="192"/>
      <c r="S1962" s="192"/>
      <c r="T1962" s="192"/>
      <c r="U1962" s="192"/>
      <c r="V1962" s="192"/>
      <c r="W1962" s="192"/>
      <c r="X1962" s="192"/>
      <c r="Y1962" s="192"/>
      <c r="Z1962" s="192"/>
      <c r="AA1962" s="192"/>
    </row>
    <row r="1963" spans="10:27" x14ac:dyDescent="0.25">
      <c r="J1963" s="192"/>
      <c r="K1963" s="192"/>
      <c r="L1963" s="192"/>
      <c r="M1963" s="192"/>
      <c r="O1963" s="192"/>
      <c r="P1963" s="192"/>
      <c r="Q1963" s="192"/>
      <c r="R1963" s="192"/>
      <c r="S1963" s="192"/>
      <c r="T1963" s="192"/>
      <c r="U1963" s="192"/>
      <c r="V1963" s="192"/>
      <c r="W1963" s="192"/>
      <c r="X1963" s="192"/>
      <c r="Y1963" s="192"/>
      <c r="Z1963" s="192"/>
      <c r="AA1963" s="192"/>
    </row>
    <row r="1964" spans="10:27" x14ac:dyDescent="0.25">
      <c r="J1964" s="192"/>
      <c r="K1964" s="192"/>
      <c r="L1964" s="192"/>
      <c r="M1964" s="192"/>
      <c r="O1964" s="192"/>
      <c r="P1964" s="192"/>
      <c r="Q1964" s="192"/>
      <c r="R1964" s="192"/>
      <c r="S1964" s="192"/>
      <c r="T1964" s="192"/>
      <c r="U1964" s="192"/>
      <c r="V1964" s="192"/>
      <c r="W1964" s="192"/>
      <c r="X1964" s="192"/>
      <c r="Y1964" s="192"/>
      <c r="Z1964" s="192"/>
      <c r="AA1964" s="192"/>
    </row>
    <row r="1965" spans="10:27" x14ac:dyDescent="0.25">
      <c r="J1965" s="192"/>
      <c r="K1965" s="192"/>
      <c r="L1965" s="192"/>
      <c r="M1965" s="192"/>
      <c r="O1965" s="192"/>
      <c r="P1965" s="192"/>
      <c r="Q1965" s="192"/>
      <c r="R1965" s="192"/>
      <c r="S1965" s="192"/>
      <c r="T1965" s="192"/>
      <c r="U1965" s="192"/>
      <c r="V1965" s="192"/>
      <c r="W1965" s="192"/>
      <c r="X1965" s="192"/>
      <c r="Y1965" s="192"/>
      <c r="Z1965" s="192"/>
      <c r="AA1965" s="192"/>
    </row>
    <row r="1966" spans="10:27" x14ac:dyDescent="0.25">
      <c r="J1966" s="192"/>
      <c r="K1966" s="192"/>
      <c r="L1966" s="192"/>
      <c r="M1966" s="192"/>
      <c r="O1966" s="192"/>
      <c r="P1966" s="192"/>
      <c r="Q1966" s="192"/>
      <c r="R1966" s="192"/>
      <c r="S1966" s="192"/>
      <c r="T1966" s="192"/>
      <c r="U1966" s="192"/>
      <c r="V1966" s="192"/>
      <c r="W1966" s="192"/>
      <c r="X1966" s="192"/>
      <c r="Y1966" s="192"/>
      <c r="Z1966" s="192"/>
      <c r="AA1966" s="192"/>
    </row>
    <row r="1967" spans="10:27" x14ac:dyDescent="0.25">
      <c r="J1967" s="192"/>
      <c r="K1967" s="192"/>
      <c r="L1967" s="192"/>
      <c r="M1967" s="192"/>
      <c r="O1967" s="192"/>
      <c r="P1967" s="192"/>
      <c r="Q1967" s="192"/>
      <c r="R1967" s="192"/>
      <c r="S1967" s="192"/>
      <c r="T1967" s="192"/>
      <c r="U1967" s="192"/>
      <c r="V1967" s="192"/>
      <c r="W1967" s="192"/>
      <c r="X1967" s="192"/>
      <c r="Y1967" s="192"/>
      <c r="Z1967" s="192"/>
      <c r="AA1967" s="192"/>
    </row>
    <row r="1968" spans="10:27" x14ac:dyDescent="0.25">
      <c r="J1968" s="192"/>
      <c r="K1968" s="192"/>
      <c r="L1968" s="192"/>
      <c r="M1968" s="192"/>
      <c r="O1968" s="192"/>
      <c r="P1968" s="192"/>
      <c r="Q1968" s="192"/>
      <c r="R1968" s="192"/>
      <c r="S1968" s="192"/>
      <c r="T1968" s="192"/>
      <c r="U1968" s="192"/>
      <c r="V1968" s="192"/>
      <c r="W1968" s="192"/>
      <c r="X1968" s="192"/>
      <c r="Y1968" s="192"/>
      <c r="Z1968" s="192"/>
      <c r="AA1968" s="192"/>
    </row>
    <row r="1969" spans="10:27" x14ac:dyDescent="0.25">
      <c r="J1969" s="192"/>
      <c r="K1969" s="192"/>
      <c r="L1969" s="192"/>
      <c r="M1969" s="192"/>
      <c r="O1969" s="192"/>
      <c r="P1969" s="192"/>
      <c r="Q1969" s="192"/>
      <c r="R1969" s="192"/>
      <c r="S1969" s="192"/>
      <c r="T1969" s="192"/>
      <c r="U1969" s="192"/>
      <c r="V1969" s="192"/>
      <c r="W1969" s="192"/>
      <c r="X1969" s="192"/>
      <c r="Y1969" s="192"/>
      <c r="Z1969" s="192"/>
      <c r="AA1969" s="192"/>
    </row>
    <row r="1970" spans="10:27" x14ac:dyDescent="0.25">
      <c r="J1970" s="192"/>
      <c r="K1970" s="192"/>
      <c r="L1970" s="192"/>
      <c r="M1970" s="192"/>
      <c r="O1970" s="192"/>
      <c r="P1970" s="192"/>
      <c r="Q1970" s="192"/>
      <c r="R1970" s="192"/>
      <c r="S1970" s="192"/>
      <c r="T1970" s="192"/>
      <c r="U1970" s="192"/>
      <c r="V1970" s="192"/>
      <c r="W1970" s="192"/>
      <c r="X1970" s="192"/>
      <c r="Y1970" s="192"/>
      <c r="Z1970" s="192"/>
      <c r="AA1970" s="192"/>
    </row>
    <row r="1971" spans="10:27" x14ac:dyDescent="0.25">
      <c r="J1971" s="192"/>
      <c r="K1971" s="192"/>
      <c r="L1971" s="192"/>
      <c r="M1971" s="192"/>
      <c r="O1971" s="192"/>
      <c r="P1971" s="192"/>
      <c r="Q1971" s="192"/>
      <c r="R1971" s="192"/>
      <c r="S1971" s="192"/>
      <c r="T1971" s="192"/>
      <c r="U1971" s="192"/>
      <c r="V1971" s="192"/>
      <c r="W1971" s="192"/>
      <c r="X1971" s="192"/>
      <c r="Y1971" s="192"/>
      <c r="Z1971" s="192"/>
      <c r="AA1971" s="192"/>
    </row>
    <row r="1972" spans="10:27" x14ac:dyDescent="0.25">
      <c r="J1972" s="192"/>
      <c r="K1972" s="192"/>
      <c r="L1972" s="192"/>
      <c r="M1972" s="192"/>
      <c r="O1972" s="192"/>
      <c r="P1972" s="192"/>
      <c r="Q1972" s="192"/>
      <c r="R1972" s="192"/>
      <c r="S1972" s="192"/>
      <c r="T1972" s="192"/>
      <c r="U1972" s="192"/>
      <c r="V1972" s="192"/>
      <c r="W1972" s="192"/>
      <c r="X1972" s="192"/>
      <c r="Y1972" s="192"/>
      <c r="Z1972" s="192"/>
      <c r="AA1972" s="192"/>
    </row>
    <row r="1973" spans="10:27" x14ac:dyDescent="0.25">
      <c r="J1973" s="192"/>
      <c r="K1973" s="192"/>
      <c r="L1973" s="192"/>
      <c r="M1973" s="192"/>
      <c r="O1973" s="192"/>
      <c r="P1973" s="192"/>
      <c r="Q1973" s="192"/>
      <c r="R1973" s="192"/>
      <c r="S1973" s="192"/>
      <c r="T1973" s="192"/>
      <c r="U1973" s="192"/>
      <c r="V1973" s="192"/>
      <c r="W1973" s="192"/>
      <c r="X1973" s="192"/>
      <c r="Y1973" s="192"/>
      <c r="Z1973" s="192"/>
      <c r="AA1973" s="192"/>
    </row>
    <row r="1974" spans="10:27" x14ac:dyDescent="0.25">
      <c r="J1974" s="192"/>
      <c r="K1974" s="192"/>
      <c r="L1974" s="192"/>
      <c r="M1974" s="192"/>
      <c r="O1974" s="192"/>
      <c r="P1974" s="192"/>
      <c r="Q1974" s="192"/>
      <c r="R1974" s="192"/>
      <c r="S1974" s="192"/>
      <c r="T1974" s="192"/>
      <c r="U1974" s="192"/>
      <c r="V1974" s="192"/>
      <c r="W1974" s="192"/>
      <c r="X1974" s="192"/>
      <c r="Y1974" s="192"/>
      <c r="Z1974" s="192"/>
      <c r="AA1974" s="192"/>
    </row>
    <row r="1975" spans="10:27" x14ac:dyDescent="0.25">
      <c r="J1975" s="192"/>
      <c r="K1975" s="192"/>
      <c r="L1975" s="192"/>
      <c r="M1975" s="192"/>
      <c r="O1975" s="192"/>
      <c r="P1975" s="192"/>
      <c r="Q1975" s="192"/>
      <c r="R1975" s="192"/>
      <c r="S1975" s="192"/>
      <c r="T1975" s="192"/>
      <c r="U1975" s="192"/>
      <c r="V1975" s="192"/>
      <c r="W1975" s="192"/>
      <c r="X1975" s="192"/>
      <c r="Y1975" s="192"/>
      <c r="Z1975" s="192"/>
      <c r="AA1975" s="192"/>
    </row>
    <row r="1976" spans="10:27" x14ac:dyDescent="0.25">
      <c r="J1976" s="192"/>
      <c r="K1976" s="192"/>
      <c r="L1976" s="192"/>
      <c r="M1976" s="192"/>
      <c r="O1976" s="192"/>
      <c r="P1976" s="192"/>
      <c r="Q1976" s="192"/>
      <c r="R1976" s="192"/>
      <c r="S1976" s="192"/>
      <c r="T1976" s="192"/>
      <c r="U1976" s="192"/>
      <c r="V1976" s="192"/>
      <c r="W1976" s="192"/>
      <c r="X1976" s="192"/>
      <c r="Y1976" s="192"/>
      <c r="Z1976" s="192"/>
      <c r="AA1976" s="192"/>
    </row>
    <row r="1977" spans="10:27" x14ac:dyDescent="0.25">
      <c r="J1977" s="192"/>
      <c r="K1977" s="192"/>
      <c r="L1977" s="192"/>
      <c r="M1977" s="192"/>
      <c r="O1977" s="192"/>
      <c r="P1977" s="192"/>
      <c r="Q1977" s="192"/>
      <c r="R1977" s="192"/>
      <c r="S1977" s="192"/>
      <c r="T1977" s="192"/>
      <c r="U1977" s="192"/>
      <c r="V1977" s="192"/>
      <c r="W1977" s="192"/>
      <c r="X1977" s="192"/>
      <c r="Y1977" s="192"/>
      <c r="Z1977" s="192"/>
      <c r="AA1977" s="192"/>
    </row>
    <row r="1978" spans="10:27" x14ac:dyDescent="0.25">
      <c r="J1978" s="192"/>
      <c r="K1978" s="192"/>
      <c r="L1978" s="192"/>
      <c r="M1978" s="192"/>
      <c r="O1978" s="192"/>
      <c r="P1978" s="192"/>
      <c r="Q1978" s="192"/>
      <c r="R1978" s="192"/>
      <c r="S1978" s="192"/>
      <c r="T1978" s="192"/>
      <c r="U1978" s="192"/>
      <c r="V1978" s="192"/>
      <c r="W1978" s="192"/>
      <c r="X1978" s="192"/>
      <c r="Y1978" s="192"/>
      <c r="Z1978" s="192"/>
      <c r="AA1978" s="192"/>
    </row>
    <row r="1979" spans="10:27" x14ac:dyDescent="0.25">
      <c r="J1979" s="192"/>
      <c r="K1979" s="192"/>
      <c r="L1979" s="192"/>
      <c r="M1979" s="192"/>
      <c r="O1979" s="192"/>
      <c r="P1979" s="192"/>
      <c r="Q1979" s="192"/>
      <c r="R1979" s="192"/>
      <c r="S1979" s="192"/>
      <c r="T1979" s="192"/>
      <c r="U1979" s="192"/>
      <c r="V1979" s="192"/>
      <c r="W1979" s="192"/>
      <c r="X1979" s="192"/>
      <c r="Y1979" s="192"/>
      <c r="Z1979" s="192"/>
      <c r="AA1979" s="192"/>
    </row>
    <row r="1980" spans="10:27" x14ac:dyDescent="0.25">
      <c r="J1980" s="192"/>
      <c r="K1980" s="192"/>
      <c r="L1980" s="192"/>
      <c r="M1980" s="192"/>
      <c r="O1980" s="192"/>
      <c r="P1980" s="192"/>
      <c r="Q1980" s="192"/>
      <c r="R1980" s="192"/>
      <c r="S1980" s="192"/>
      <c r="T1980" s="192"/>
      <c r="U1980" s="192"/>
      <c r="V1980" s="192"/>
      <c r="W1980" s="192"/>
      <c r="X1980" s="192"/>
      <c r="Y1980" s="192"/>
      <c r="Z1980" s="192"/>
      <c r="AA1980" s="192"/>
    </row>
    <row r="1981" spans="10:27" x14ac:dyDescent="0.25">
      <c r="J1981" s="192"/>
      <c r="K1981" s="192"/>
      <c r="L1981" s="192"/>
      <c r="M1981" s="192"/>
      <c r="O1981" s="192"/>
      <c r="P1981" s="192"/>
      <c r="Q1981" s="192"/>
      <c r="R1981" s="192"/>
      <c r="S1981" s="192"/>
      <c r="T1981" s="192"/>
      <c r="U1981" s="192"/>
      <c r="V1981" s="192"/>
      <c r="W1981" s="192"/>
      <c r="X1981" s="192"/>
      <c r="Y1981" s="192"/>
      <c r="Z1981" s="192"/>
      <c r="AA1981" s="192"/>
    </row>
    <row r="1982" spans="10:27" x14ac:dyDescent="0.25">
      <c r="J1982" s="192"/>
      <c r="K1982" s="192"/>
      <c r="L1982" s="192"/>
      <c r="M1982" s="192"/>
      <c r="O1982" s="192"/>
      <c r="P1982" s="192"/>
      <c r="Q1982" s="192"/>
      <c r="R1982" s="192"/>
      <c r="S1982" s="192"/>
      <c r="T1982" s="192"/>
      <c r="U1982" s="192"/>
      <c r="V1982" s="192"/>
      <c r="W1982" s="192"/>
      <c r="X1982" s="192"/>
      <c r="Y1982" s="192"/>
      <c r="Z1982" s="192"/>
      <c r="AA1982" s="192"/>
    </row>
    <row r="1983" spans="10:27" x14ac:dyDescent="0.25">
      <c r="J1983" s="192"/>
      <c r="K1983" s="192"/>
      <c r="L1983" s="192"/>
      <c r="M1983" s="192"/>
      <c r="O1983" s="192"/>
      <c r="P1983" s="192"/>
      <c r="Q1983" s="192"/>
      <c r="R1983" s="192"/>
      <c r="S1983" s="192"/>
      <c r="T1983" s="192"/>
      <c r="U1983" s="192"/>
      <c r="V1983" s="192"/>
      <c r="W1983" s="192"/>
      <c r="X1983" s="192"/>
      <c r="Y1983" s="192"/>
      <c r="Z1983" s="192"/>
      <c r="AA1983" s="192"/>
    </row>
    <row r="1984" spans="10:27" x14ac:dyDescent="0.25">
      <c r="J1984" s="192"/>
      <c r="K1984" s="192"/>
      <c r="L1984" s="192"/>
      <c r="M1984" s="192"/>
      <c r="O1984" s="192"/>
      <c r="P1984" s="192"/>
      <c r="Q1984" s="192"/>
      <c r="R1984" s="192"/>
      <c r="S1984" s="192"/>
      <c r="T1984" s="192"/>
      <c r="U1984" s="192"/>
      <c r="V1984" s="192"/>
      <c r="W1984" s="192"/>
      <c r="X1984" s="192"/>
      <c r="Y1984" s="192"/>
      <c r="Z1984" s="192"/>
      <c r="AA1984" s="192"/>
    </row>
    <row r="1985" spans="10:27" x14ac:dyDescent="0.25">
      <c r="J1985" s="192"/>
      <c r="K1985" s="192"/>
      <c r="L1985" s="192"/>
      <c r="M1985" s="192"/>
      <c r="O1985" s="192"/>
      <c r="P1985" s="192"/>
      <c r="Q1985" s="192"/>
      <c r="R1985" s="192"/>
      <c r="S1985" s="192"/>
      <c r="T1985" s="192"/>
      <c r="U1985" s="192"/>
      <c r="V1985" s="192"/>
      <c r="W1985" s="192"/>
      <c r="X1985" s="192"/>
      <c r="Y1985" s="192"/>
      <c r="Z1985" s="192"/>
      <c r="AA1985" s="192"/>
    </row>
    <row r="1986" spans="10:27" x14ac:dyDescent="0.25">
      <c r="J1986" s="192"/>
      <c r="K1986" s="192"/>
      <c r="L1986" s="192"/>
      <c r="M1986" s="192"/>
      <c r="O1986" s="192"/>
      <c r="P1986" s="192"/>
      <c r="Q1986" s="192"/>
      <c r="R1986" s="192"/>
      <c r="S1986" s="192"/>
      <c r="T1986" s="192"/>
      <c r="U1986" s="192"/>
      <c r="V1986" s="192"/>
      <c r="W1986" s="192"/>
      <c r="X1986" s="192"/>
      <c r="Y1986" s="192"/>
      <c r="Z1986" s="192"/>
      <c r="AA1986" s="192"/>
    </row>
    <row r="1987" spans="10:27" x14ac:dyDescent="0.25">
      <c r="J1987" s="192"/>
      <c r="K1987" s="192"/>
      <c r="L1987" s="192"/>
      <c r="M1987" s="192"/>
      <c r="O1987" s="192"/>
      <c r="P1987" s="192"/>
      <c r="Q1987" s="192"/>
      <c r="R1987" s="192"/>
      <c r="S1987" s="192"/>
      <c r="T1987" s="192"/>
      <c r="U1987" s="192"/>
      <c r="V1987" s="192"/>
      <c r="W1987" s="192"/>
      <c r="X1987" s="192"/>
      <c r="Y1987" s="192"/>
      <c r="Z1987" s="192"/>
      <c r="AA1987" s="192"/>
    </row>
    <row r="1988" spans="10:27" x14ac:dyDescent="0.25">
      <c r="J1988" s="192"/>
      <c r="K1988" s="192"/>
      <c r="L1988" s="192"/>
      <c r="M1988" s="192"/>
      <c r="O1988" s="192"/>
      <c r="P1988" s="192"/>
      <c r="Q1988" s="192"/>
      <c r="R1988" s="192"/>
      <c r="S1988" s="192"/>
      <c r="T1988" s="192"/>
      <c r="U1988" s="192"/>
      <c r="V1988" s="192"/>
      <c r="W1988" s="192"/>
      <c r="X1988" s="192"/>
      <c r="Y1988" s="192"/>
      <c r="Z1988" s="192"/>
      <c r="AA1988" s="192"/>
    </row>
    <row r="1989" spans="10:27" x14ac:dyDescent="0.25">
      <c r="J1989" s="192"/>
      <c r="K1989" s="192"/>
      <c r="L1989" s="192"/>
      <c r="M1989" s="192"/>
      <c r="O1989" s="192"/>
      <c r="P1989" s="192"/>
      <c r="Q1989" s="192"/>
      <c r="R1989" s="192"/>
      <c r="S1989" s="192"/>
      <c r="T1989" s="192"/>
      <c r="U1989" s="192"/>
      <c r="V1989" s="192"/>
      <c r="W1989" s="192"/>
      <c r="X1989" s="192"/>
      <c r="Y1989" s="192"/>
      <c r="Z1989" s="192"/>
      <c r="AA1989" s="192"/>
    </row>
    <row r="1990" spans="10:27" x14ac:dyDescent="0.25">
      <c r="J1990" s="192"/>
      <c r="K1990" s="192"/>
      <c r="L1990" s="192"/>
      <c r="M1990" s="192"/>
      <c r="O1990" s="192"/>
      <c r="P1990" s="192"/>
      <c r="Q1990" s="192"/>
      <c r="R1990" s="192"/>
      <c r="S1990" s="192"/>
      <c r="T1990" s="192"/>
      <c r="U1990" s="192"/>
      <c r="V1990" s="192"/>
      <c r="W1990" s="192"/>
      <c r="X1990" s="192"/>
      <c r="Y1990" s="192"/>
      <c r="Z1990" s="192"/>
      <c r="AA1990" s="192"/>
    </row>
    <row r="1991" spans="10:27" x14ac:dyDescent="0.25">
      <c r="J1991" s="192"/>
      <c r="K1991" s="192"/>
      <c r="L1991" s="192"/>
      <c r="M1991" s="192"/>
      <c r="O1991" s="192"/>
      <c r="P1991" s="192"/>
      <c r="Q1991" s="192"/>
      <c r="R1991" s="192"/>
      <c r="S1991" s="192"/>
      <c r="T1991" s="192"/>
      <c r="U1991" s="192"/>
      <c r="V1991" s="192"/>
      <c r="W1991" s="192"/>
      <c r="X1991" s="192"/>
      <c r="Y1991" s="192"/>
      <c r="Z1991" s="192"/>
      <c r="AA1991" s="192"/>
    </row>
    <row r="1992" spans="10:27" x14ac:dyDescent="0.25">
      <c r="J1992" s="192"/>
      <c r="K1992" s="192"/>
      <c r="L1992" s="192"/>
      <c r="M1992" s="192"/>
      <c r="O1992" s="192"/>
      <c r="P1992" s="192"/>
      <c r="Q1992" s="192"/>
      <c r="R1992" s="192"/>
      <c r="S1992" s="192"/>
      <c r="T1992" s="192"/>
      <c r="U1992" s="192"/>
      <c r="V1992" s="192"/>
      <c r="W1992" s="192"/>
      <c r="X1992" s="192"/>
      <c r="Y1992" s="192"/>
      <c r="Z1992" s="192"/>
      <c r="AA1992" s="192"/>
    </row>
    <row r="1993" spans="10:27" x14ac:dyDescent="0.25">
      <c r="J1993" s="192"/>
      <c r="K1993" s="192"/>
      <c r="L1993" s="192"/>
      <c r="M1993" s="192"/>
      <c r="O1993" s="192"/>
      <c r="P1993" s="192"/>
      <c r="Q1993" s="192"/>
      <c r="R1993" s="192"/>
      <c r="S1993" s="192"/>
      <c r="T1993" s="192"/>
      <c r="U1993" s="192"/>
      <c r="V1993" s="192"/>
      <c r="W1993" s="192"/>
      <c r="X1993" s="192"/>
      <c r="Y1993" s="192"/>
      <c r="Z1993" s="192"/>
      <c r="AA1993" s="192"/>
    </row>
    <row r="1994" spans="10:27" x14ac:dyDescent="0.25">
      <c r="J1994" s="192"/>
      <c r="K1994" s="192"/>
      <c r="L1994" s="192"/>
      <c r="M1994" s="192"/>
      <c r="O1994" s="192"/>
      <c r="P1994" s="192"/>
      <c r="Q1994" s="192"/>
      <c r="R1994" s="192"/>
      <c r="S1994" s="192"/>
      <c r="T1994" s="192"/>
      <c r="U1994" s="192"/>
      <c r="V1994" s="192"/>
      <c r="W1994" s="192"/>
      <c r="X1994" s="192"/>
      <c r="Y1994" s="192"/>
      <c r="Z1994" s="192"/>
      <c r="AA1994" s="192"/>
    </row>
    <row r="1995" spans="10:27" x14ac:dyDescent="0.25">
      <c r="J1995" s="192"/>
      <c r="K1995" s="192"/>
      <c r="L1995" s="192"/>
      <c r="M1995" s="192"/>
      <c r="O1995" s="192"/>
      <c r="P1995" s="192"/>
      <c r="Q1995" s="192"/>
      <c r="R1995" s="192"/>
      <c r="S1995" s="192"/>
      <c r="T1995" s="192"/>
      <c r="U1995" s="192"/>
      <c r="V1995" s="192"/>
      <c r="W1995" s="192"/>
      <c r="X1995" s="192"/>
      <c r="Y1995" s="192"/>
      <c r="Z1995" s="192"/>
      <c r="AA1995" s="192"/>
    </row>
    <row r="1996" spans="10:27" x14ac:dyDescent="0.25">
      <c r="J1996" s="192"/>
      <c r="K1996" s="192"/>
      <c r="L1996" s="192"/>
      <c r="M1996" s="192"/>
      <c r="O1996" s="192"/>
      <c r="P1996" s="192"/>
      <c r="Q1996" s="192"/>
      <c r="R1996" s="192"/>
      <c r="S1996" s="192"/>
      <c r="T1996" s="192"/>
      <c r="U1996" s="192"/>
      <c r="V1996" s="192"/>
      <c r="W1996" s="192"/>
      <c r="X1996" s="192"/>
      <c r="Y1996" s="192"/>
      <c r="Z1996" s="192"/>
      <c r="AA1996" s="192"/>
    </row>
    <row r="1997" spans="10:27" x14ac:dyDescent="0.25">
      <c r="J1997" s="192"/>
      <c r="K1997" s="192"/>
      <c r="L1997" s="192"/>
      <c r="M1997" s="192"/>
      <c r="O1997" s="192"/>
      <c r="P1997" s="192"/>
      <c r="Q1997" s="192"/>
      <c r="R1997" s="192"/>
      <c r="S1997" s="192"/>
      <c r="T1997" s="192"/>
      <c r="U1997" s="192"/>
      <c r="V1997" s="192"/>
      <c r="W1997" s="192"/>
      <c r="X1997" s="192"/>
      <c r="Y1997" s="192"/>
      <c r="Z1997" s="192"/>
      <c r="AA1997" s="192"/>
    </row>
    <row r="1998" spans="10:27" x14ac:dyDescent="0.25">
      <c r="J1998" s="192"/>
      <c r="K1998" s="192"/>
      <c r="L1998" s="192"/>
      <c r="M1998" s="192"/>
      <c r="O1998" s="192"/>
      <c r="P1998" s="192"/>
      <c r="Q1998" s="192"/>
      <c r="R1998" s="192"/>
      <c r="S1998" s="192"/>
      <c r="T1998" s="192"/>
      <c r="U1998" s="192"/>
      <c r="V1998" s="192"/>
      <c r="W1998" s="192"/>
      <c r="X1998" s="192"/>
      <c r="Y1998" s="192"/>
      <c r="Z1998" s="192"/>
      <c r="AA1998" s="192"/>
    </row>
    <row r="1999" spans="10:27" x14ac:dyDescent="0.25">
      <c r="J1999" s="192"/>
      <c r="K1999" s="192"/>
      <c r="L1999" s="192"/>
      <c r="M1999" s="192"/>
      <c r="O1999" s="192"/>
      <c r="P1999" s="192"/>
      <c r="Q1999" s="192"/>
      <c r="R1999" s="192"/>
      <c r="S1999" s="192"/>
      <c r="T1999" s="192"/>
      <c r="U1999" s="192"/>
      <c r="V1999" s="192"/>
      <c r="W1999" s="192"/>
      <c r="X1999" s="192"/>
      <c r="Y1999" s="192"/>
      <c r="Z1999" s="192"/>
      <c r="AA1999" s="192"/>
    </row>
    <row r="2000" spans="10:27" x14ac:dyDescent="0.25">
      <c r="J2000" s="192"/>
      <c r="K2000" s="192"/>
      <c r="L2000" s="192"/>
      <c r="M2000" s="192"/>
      <c r="O2000" s="192"/>
      <c r="P2000" s="192"/>
      <c r="Q2000" s="192"/>
      <c r="R2000" s="192"/>
      <c r="S2000" s="192"/>
      <c r="T2000" s="192"/>
      <c r="U2000" s="192"/>
      <c r="V2000" s="192"/>
      <c r="W2000" s="192"/>
      <c r="X2000" s="192"/>
      <c r="Y2000" s="192"/>
      <c r="Z2000" s="192"/>
      <c r="AA2000" s="192"/>
    </row>
  </sheetData>
  <sheetProtection algorithmName="SHA-512" hashValue="r7UKdyRBDFXCPQnd+TCPdq1EOuGbaKsoijpvGv23jW0Sk2jgv1RicfQrUM/l2Q3+u+XkbVR2qFHCmVKyuvlNTA==" saltValue="YAaZHloS3cC94Y70dTHzUA==" spinCount="100000" sheet="1" objects="1" scenarios="1"/>
  <phoneticPr fontId="3" type="noConversion"/>
  <conditionalFormatting sqref="J4:J5 J7:J2000">
    <cfRule type="expression" dxfId="0" priority="1">
      <formula>ISERROR(MATCH($J4,$A$3:$A$2000,0))</formula>
    </cfRule>
  </conditionalFormatting>
  <dataValidations count="1">
    <dataValidation type="decimal" allowBlank="1" showInputMessage="1" showErrorMessage="1" errorTitle="Geen getal" error="Alleen gehele getallen invoeren tussen 0 en 100 miljoen." sqref="F4:G1000" xr:uid="{4A8881F0-6C44-4A76-BADA-B55E01EE9666}">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A100"/>
  <sheetViews>
    <sheetView zoomScaleNormal="100" workbookViewId="0">
      <selection activeCell="C10" sqref="C10:E10"/>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7" max="17" width="46.28515625" bestFit="1" customWidth="1"/>
    <col min="18" max="18" width="17.28515625" customWidth="1"/>
    <col min="19" max="19" width="23" customWidth="1"/>
    <col min="20" max="20" width="29.5703125" customWidth="1"/>
    <col min="21" max="21" width="9.140625" bestFit="1" customWidth="1"/>
    <col min="22" max="22" width="28.7109375" bestFit="1" customWidth="1"/>
    <col min="23" max="24" width="14.85546875" customWidth="1"/>
    <col min="25" max="25" width="25.28515625" customWidth="1"/>
    <col min="26" max="26" width="20.140625" customWidth="1"/>
    <col min="27" max="27" width="14.28515625" bestFit="1" customWidth="1"/>
  </cols>
  <sheetData>
    <row r="1" spans="1:27" x14ac:dyDescent="0.25">
      <c r="A1" s="105" t="s">
        <v>166</v>
      </c>
      <c r="B1" s="106" t="s">
        <v>92</v>
      </c>
      <c r="C1" s="106" t="s">
        <v>174</v>
      </c>
      <c r="D1" s="106" t="s">
        <v>40</v>
      </c>
      <c r="E1" s="106" t="s">
        <v>137</v>
      </c>
      <c r="F1" s="106" t="s">
        <v>93</v>
      </c>
      <c r="G1" s="106" t="s">
        <v>94</v>
      </c>
      <c r="H1" s="106" t="s">
        <v>97</v>
      </c>
      <c r="I1" s="106" t="s">
        <v>98</v>
      </c>
      <c r="J1" s="106" t="s">
        <v>181</v>
      </c>
      <c r="K1" s="106" t="s">
        <v>182</v>
      </c>
      <c r="L1" s="106" t="s">
        <v>138</v>
      </c>
      <c r="M1" s="106" t="s">
        <v>140</v>
      </c>
      <c r="N1" s="106" t="s">
        <v>139</v>
      </c>
      <c r="Q1" t="s">
        <v>90</v>
      </c>
      <c r="R1" t="s">
        <v>24</v>
      </c>
      <c r="S1" t="s">
        <v>23</v>
      </c>
      <c r="T1" t="s">
        <v>22</v>
      </c>
      <c r="V1" t="s">
        <v>90</v>
      </c>
      <c r="W1" t="s">
        <v>24</v>
      </c>
      <c r="X1" t="s">
        <v>23</v>
      </c>
      <c r="Y1" t="s">
        <v>22</v>
      </c>
    </row>
    <row r="2" spans="1:27" x14ac:dyDescent="0.25">
      <c r="A2" s="80" t="str" cm="1">
        <f t="array" ref="A2">IFERROR(_xlfn.UNIQUE(_xlfn._xlws.FILTER('5. Kosten uitvoering project'!$E$6:$F$105,'5. Kosten uitvoering project'!$E$6:$E$105&lt;&gt;"")),"")</f>
        <v/>
      </c>
      <c r="B2" s="80"/>
      <c r="C2" s="80" t="str">
        <f>IFERROR(VLOOKUP($B2,Tb_ProjectKosten[],4,0),"")</f>
        <v/>
      </c>
      <c r="D2" s="107" t="str" cm="1">
        <f t="array" ref="D2">IFERROR(INDEX(Tb_KostenOpties[],MATCH(B2,Tb_KostenOpties[KostenOptie],0),IFERROR(MATCH(Methode_Keuze,Tb_KostenOpties[#Headers],0),2)),"")</f>
        <v/>
      </c>
      <c r="E2" s="119">
        <f>IFERROR(VLOOKUP(B2,Tb_ProjectKosten[[#All],[KostenOmschrijving]:[Forfat_Percentage]],6,0),0)</f>
        <v>0</v>
      </c>
      <c r="F2" s="117">
        <f>SUMIFS('5. Kosten uitvoering project'!P:P,'5. Kosten uitvoering project'!E:E,SubsidieTabel!A2,'5. Kosten uitvoering project'!F:F,SubsidieTabel!B2)</f>
        <v>0</v>
      </c>
      <c r="G2" s="117">
        <f>SUMIFS('5. Kosten uitvoering project'!Q:Q,'5. Kosten uitvoering project'!E:E,SubsidieTabel!A2,'5. Kosten uitvoering project'!F:F,SubsidieTabel!B2)</f>
        <v>0</v>
      </c>
      <c r="H2" s="117">
        <f>SUMIFS('5. Kosten uitvoering project'!R:R,'5. Kosten uitvoering project'!E:E,SubsidieTabel!A2,'5. Kosten uitvoering project'!F:F,SubsidieTabel!B2)</f>
        <v>0</v>
      </c>
      <c r="I2" s="117">
        <f>SUMIFS('5. Kosten uitvoering project'!S:S,'5. Kosten uitvoering project'!E:E,SubsidieTabel!A2,'5. Kosten uitvoering project'!F:F,SubsidieTabel!B2)</f>
        <v>0</v>
      </c>
      <c r="J2" s="117">
        <f>IFERROR(F2+H2,"")</f>
        <v>0</v>
      </c>
      <c r="K2" s="117">
        <f>IFERROR(G2+I2,"")</f>
        <v>0</v>
      </c>
      <c r="L2" s="119" t="str">
        <f>IFERROR(VLOOKUP(A2,Lijsten!$AD:$AE,2,0),"")</f>
        <v/>
      </c>
      <c r="M2" s="117">
        <f>IFERROR($L2*(F2+H2),0)</f>
        <v>0</v>
      </c>
      <c r="N2" s="117">
        <f>IFERROR($L2*(G2+I2),0)</f>
        <v>0</v>
      </c>
      <c r="Q2" s="80" t="s">
        <v>8</v>
      </c>
      <c r="R2">
        <v>1</v>
      </c>
      <c r="S2">
        <v>0</v>
      </c>
      <c r="T2">
        <v>1</v>
      </c>
      <c r="V2" t="s">
        <v>8</v>
      </c>
      <c r="W2">
        <v>1</v>
      </c>
      <c r="X2">
        <v>0</v>
      </c>
      <c r="Y2">
        <v>1</v>
      </c>
    </row>
    <row r="3" spans="1:27" x14ac:dyDescent="0.25">
      <c r="A3" s="18"/>
      <c r="B3" s="18"/>
      <c r="C3" s="18" t="str">
        <f>IFERROR(VLOOKUP($B3,Tb_ProjectKosten[],4,0),"")</f>
        <v/>
      </c>
      <c r="D3" s="108" t="str" cm="1">
        <f t="array" ref="D3">IFERROR(INDEX(Tb_KostenOpties[],MATCH(B3,Tb_KostenOpties[KostenOptie],0),IFERROR(MATCH(Methode_Keuze,Tb_KostenOpties[#Headers],0),2)),"")</f>
        <v/>
      </c>
      <c r="E3" s="120">
        <f>IFERROR(VLOOKUP(B3,Tb_ProjectKosten[[#All],[KostenOmschrijving]:[Forfat_Percentage]],6,0),0)</f>
        <v>0</v>
      </c>
      <c r="F3" s="118">
        <f>SUMIFS('5. Kosten uitvoering project'!P:P,'5. Kosten uitvoering project'!E:E,SubsidieTabel!A3,'5. Kosten uitvoering project'!F:F,SubsidieTabel!B3)</f>
        <v>0</v>
      </c>
      <c r="G3" s="118">
        <f>SUMIFS('5. Kosten uitvoering project'!Q:Q,'5. Kosten uitvoering project'!E:E,SubsidieTabel!A3,'5. Kosten uitvoering project'!F:F,SubsidieTabel!B3)</f>
        <v>0</v>
      </c>
      <c r="H3" s="118">
        <f>SUMIFS('5. Kosten uitvoering project'!R:R,'5. Kosten uitvoering project'!E:E,SubsidieTabel!A3,'5. Kosten uitvoering project'!F:F,SubsidieTabel!B3)</f>
        <v>0</v>
      </c>
      <c r="I3" s="118">
        <f>SUMIFS('5. Kosten uitvoering project'!S:S,'5. Kosten uitvoering project'!E:E,SubsidieTabel!A3,'5. Kosten uitvoering project'!F:F,SubsidieTabel!B3)</f>
        <v>0</v>
      </c>
      <c r="J3" s="118">
        <f t="shared" ref="J3:J66" si="0">IFERROR(F3+H3,"")</f>
        <v>0</v>
      </c>
      <c r="K3" s="118">
        <f t="shared" ref="K3:K66" si="1">IFERROR(G3+I3,"")</f>
        <v>0</v>
      </c>
      <c r="L3" s="120" t="str">
        <f>IFERROR(VLOOKUP(A3,Lijsten!$AD:$AE,2,0),"")</f>
        <v/>
      </c>
      <c r="M3" s="118">
        <f t="shared" ref="M3:M66" si="2">IFERROR($L3*(F3+H3),0)</f>
        <v>0</v>
      </c>
      <c r="N3" s="118">
        <f t="shared" ref="N3:N66" si="3">IFERROR($L3*(G3+I3),0)</f>
        <v>0</v>
      </c>
      <c r="Q3" s="18" t="s">
        <v>91</v>
      </c>
      <c r="R3">
        <v>1</v>
      </c>
      <c r="S3">
        <v>0</v>
      </c>
      <c r="T3">
        <v>1</v>
      </c>
      <c r="V3" t="s">
        <v>91</v>
      </c>
      <c r="W3">
        <v>1</v>
      </c>
      <c r="X3">
        <v>0</v>
      </c>
      <c r="Y3">
        <v>1</v>
      </c>
    </row>
    <row r="4" spans="1:27" x14ac:dyDescent="0.25">
      <c r="A4" s="80"/>
      <c r="B4" s="80"/>
      <c r="C4" s="80" t="str">
        <f>IFERROR(VLOOKUP($B4,Tb_ProjectKosten[],4,0),"")</f>
        <v/>
      </c>
      <c r="D4" s="107" t="str" cm="1">
        <f t="array" ref="D4">IFERROR(INDEX(Tb_KostenOpties[],MATCH(B4,Tb_KostenOpties[KostenOptie],0),IFERROR(MATCH(Methode_Keuze,Tb_KostenOpties[#Headers],0),2)),"")</f>
        <v/>
      </c>
      <c r="E4" s="119">
        <f>IFERROR(VLOOKUP(B4,Tb_ProjectKosten[[#All],[KostenOmschrijving]:[Forfat_Percentage]],6,0),0)</f>
        <v>0</v>
      </c>
      <c r="F4" s="117">
        <f>SUMIFS('5. Kosten uitvoering project'!P:P,'5. Kosten uitvoering project'!E:E,SubsidieTabel!A4,'5. Kosten uitvoering project'!F:F,SubsidieTabel!B4)</f>
        <v>0</v>
      </c>
      <c r="G4" s="117">
        <f>SUMIFS('5. Kosten uitvoering project'!Q:Q,'5. Kosten uitvoering project'!E:E,SubsidieTabel!A4,'5. Kosten uitvoering project'!F:F,SubsidieTabel!B4)</f>
        <v>0</v>
      </c>
      <c r="H4" s="117">
        <f>SUMIFS('5. Kosten uitvoering project'!R:R,'5. Kosten uitvoering project'!E:E,SubsidieTabel!A4,'5. Kosten uitvoering project'!F:F,SubsidieTabel!B4)</f>
        <v>0</v>
      </c>
      <c r="I4" s="117">
        <f>SUMIFS('5. Kosten uitvoering project'!S:S,'5. Kosten uitvoering project'!E:E,SubsidieTabel!A4,'5. Kosten uitvoering project'!F:F,SubsidieTabel!B4)</f>
        <v>0</v>
      </c>
      <c r="J4" s="117">
        <f t="shared" si="0"/>
        <v>0</v>
      </c>
      <c r="K4" s="117">
        <f t="shared" si="1"/>
        <v>0</v>
      </c>
      <c r="L4" s="119" t="str">
        <f>IFERROR(VLOOKUP(A4,Lijsten!$AD:$AE,2,0),"")</f>
        <v/>
      </c>
      <c r="M4" s="117">
        <f>IFERROR($L4*(F4+H4),0)</f>
        <v>0</v>
      </c>
      <c r="N4" s="117">
        <f t="shared" si="3"/>
        <v>0</v>
      </c>
      <c r="Q4" s="18" t="s">
        <v>28</v>
      </c>
      <c r="R4">
        <v>1</v>
      </c>
      <c r="S4">
        <v>1</v>
      </c>
      <c r="T4">
        <v>0</v>
      </c>
      <c r="V4" s="18" t="s">
        <v>28</v>
      </c>
      <c r="W4">
        <v>1</v>
      </c>
      <c r="X4">
        <v>1</v>
      </c>
      <c r="Y4">
        <v>0</v>
      </c>
    </row>
    <row r="5" spans="1:27" x14ac:dyDescent="0.25">
      <c r="A5" s="18"/>
      <c r="B5" s="18"/>
      <c r="C5" s="18" t="str">
        <f>IFERROR(VLOOKUP($B5,Tb_ProjectKosten[],4,0),"")</f>
        <v/>
      </c>
      <c r="D5" s="108" t="str" cm="1">
        <f t="array" ref="D5">IFERROR(INDEX(Tb_KostenOpties[],MATCH(B5,Tb_KostenOpties[KostenOptie],0),IFERROR(MATCH(Methode_Keuze,Tb_KostenOpties[#Headers],0),2)),"")</f>
        <v/>
      </c>
      <c r="E5" s="120">
        <f>IFERROR(VLOOKUP(B5,Tb_ProjectKosten[[#All],[KostenOmschrijving]:[Forfat_Percentage]],6,0),0)</f>
        <v>0</v>
      </c>
      <c r="F5" s="118">
        <f>SUMIFS('5. Kosten uitvoering project'!P:P,'5. Kosten uitvoering project'!E:E,SubsidieTabel!A5,'5. Kosten uitvoering project'!F:F,SubsidieTabel!B5)</f>
        <v>0</v>
      </c>
      <c r="G5" s="118">
        <f>SUMIFS('5. Kosten uitvoering project'!Q:Q,'5. Kosten uitvoering project'!E:E,SubsidieTabel!A5,'5. Kosten uitvoering project'!F:F,SubsidieTabel!B5)</f>
        <v>0</v>
      </c>
      <c r="H5" s="118">
        <f>SUMIFS('5. Kosten uitvoering project'!R:R,'5. Kosten uitvoering project'!E:E,SubsidieTabel!A5,'5. Kosten uitvoering project'!F:F,SubsidieTabel!B5)</f>
        <v>0</v>
      </c>
      <c r="I5" s="118">
        <f>SUMIFS('5. Kosten uitvoering project'!S:S,'5. Kosten uitvoering project'!E:E,SubsidieTabel!A5,'5. Kosten uitvoering project'!F:F,SubsidieTabel!B5)</f>
        <v>0</v>
      </c>
      <c r="J5" s="118">
        <f t="shared" si="0"/>
        <v>0</v>
      </c>
      <c r="K5" s="118">
        <f t="shared" si="1"/>
        <v>0</v>
      </c>
      <c r="L5" s="120" t="str">
        <f>IFERROR(VLOOKUP(A5,Lijsten!$AD:$AE,2,0),"")</f>
        <v/>
      </c>
      <c r="M5" s="118">
        <f t="shared" si="2"/>
        <v>0</v>
      </c>
      <c r="N5" s="118">
        <f t="shared" si="3"/>
        <v>0</v>
      </c>
      <c r="Q5" s="18" t="s">
        <v>27</v>
      </c>
      <c r="R5">
        <v>1</v>
      </c>
      <c r="S5">
        <v>1</v>
      </c>
      <c r="T5">
        <v>0</v>
      </c>
      <c r="V5" s="18" t="s">
        <v>27</v>
      </c>
      <c r="W5">
        <v>1</v>
      </c>
      <c r="X5">
        <v>1</v>
      </c>
      <c r="Y5">
        <v>0</v>
      </c>
    </row>
    <row r="6" spans="1:27" x14ac:dyDescent="0.25">
      <c r="A6" s="80"/>
      <c r="B6" s="80"/>
      <c r="C6" s="80" t="str">
        <f>IFERROR(VLOOKUP($B6,Tb_ProjectKosten[],4,0),"")</f>
        <v/>
      </c>
      <c r="D6" s="107" t="str" cm="1">
        <f t="array" ref="D6">IFERROR(INDEX(Tb_KostenOpties[],MATCH(B6,Tb_KostenOpties[KostenOptie],0),IFERROR(MATCH(Methode_Keuze,Tb_KostenOpties[#Headers],0),2)),"")</f>
        <v/>
      </c>
      <c r="E6" s="119">
        <f>IFERROR(VLOOKUP(B6,Tb_ProjectKosten[[#All],[KostenOmschrijving]:[Forfat_Percentage]],6,0),0)</f>
        <v>0</v>
      </c>
      <c r="F6" s="117">
        <f>SUMIFS('5. Kosten uitvoering project'!P:P,'5. Kosten uitvoering project'!E:E,SubsidieTabel!A6,'5. Kosten uitvoering project'!F:F,SubsidieTabel!B6)</f>
        <v>0</v>
      </c>
      <c r="G6" s="117">
        <f>SUMIFS('5. Kosten uitvoering project'!Q:Q,'5. Kosten uitvoering project'!E:E,SubsidieTabel!A6,'5. Kosten uitvoering project'!F:F,SubsidieTabel!B6)</f>
        <v>0</v>
      </c>
      <c r="H6" s="117">
        <f>SUMIFS('5. Kosten uitvoering project'!R:R,'5. Kosten uitvoering project'!E:E,SubsidieTabel!A6,'5. Kosten uitvoering project'!F:F,SubsidieTabel!B6)</f>
        <v>0</v>
      </c>
      <c r="I6" s="117">
        <f>SUMIFS('5. Kosten uitvoering project'!S:S,'5. Kosten uitvoering project'!E:E,SubsidieTabel!A6,'5. Kosten uitvoering project'!F:F,SubsidieTabel!B6)</f>
        <v>0</v>
      </c>
      <c r="J6" s="117">
        <f t="shared" si="0"/>
        <v>0</v>
      </c>
      <c r="K6" s="117">
        <f t="shared" si="1"/>
        <v>0</v>
      </c>
      <c r="L6" s="119" t="str">
        <f>IFERROR(VLOOKUP(A6,Lijsten!$AD:$AE,2,0),"")</f>
        <v/>
      </c>
      <c r="M6" s="117">
        <f t="shared" si="2"/>
        <v>0</v>
      </c>
      <c r="N6" s="117">
        <f t="shared" si="3"/>
        <v>0</v>
      </c>
      <c r="Q6" s="18" t="s">
        <v>11</v>
      </c>
      <c r="R6">
        <v>1</v>
      </c>
      <c r="S6">
        <v>1</v>
      </c>
      <c r="T6">
        <v>0</v>
      </c>
      <c r="V6" s="18" t="s">
        <v>11</v>
      </c>
      <c r="W6">
        <v>1</v>
      </c>
      <c r="X6">
        <v>1</v>
      </c>
      <c r="Y6">
        <v>0</v>
      </c>
    </row>
    <row r="7" spans="1:27" x14ac:dyDescent="0.25">
      <c r="A7" s="18"/>
      <c r="B7" s="18"/>
      <c r="C7" s="18" t="str">
        <f>IFERROR(VLOOKUP($B7,Tb_ProjectKosten[],4,0),"")</f>
        <v/>
      </c>
      <c r="D7" s="108" t="str" cm="1">
        <f t="array" ref="D7">IFERROR(INDEX(Tb_KostenOpties[],MATCH(B7,Tb_KostenOpties[KostenOptie],0),IFERROR(MATCH(Methode_Keuze,Tb_KostenOpties[#Headers],0),2)),"")</f>
        <v/>
      </c>
      <c r="E7" s="120">
        <f>IFERROR(VLOOKUP(B7,Tb_ProjectKosten[[#All],[KostenOmschrijving]:[Forfat_Percentage]],6,0),0)</f>
        <v>0</v>
      </c>
      <c r="F7" s="118">
        <f>SUMIFS('5. Kosten uitvoering project'!P:P,'5. Kosten uitvoering project'!E:E,SubsidieTabel!A7,'5. Kosten uitvoering project'!F:F,SubsidieTabel!B7)</f>
        <v>0</v>
      </c>
      <c r="G7" s="118">
        <f>SUMIFS('5. Kosten uitvoering project'!Q:Q,'5. Kosten uitvoering project'!E:E,SubsidieTabel!A7,'5. Kosten uitvoering project'!F:F,SubsidieTabel!B7)</f>
        <v>0</v>
      </c>
      <c r="H7" s="118">
        <f>SUMIFS('5. Kosten uitvoering project'!R:R,'5. Kosten uitvoering project'!E:E,SubsidieTabel!A7,'5. Kosten uitvoering project'!F:F,SubsidieTabel!B7)</f>
        <v>0</v>
      </c>
      <c r="I7" s="118">
        <f>SUMIFS('5. Kosten uitvoering project'!S:S,'5. Kosten uitvoering project'!E:E,SubsidieTabel!A7,'5. Kosten uitvoering project'!F:F,SubsidieTabel!B7)</f>
        <v>0</v>
      </c>
      <c r="J7" s="118">
        <f t="shared" si="0"/>
        <v>0</v>
      </c>
      <c r="K7" s="118">
        <f t="shared" si="1"/>
        <v>0</v>
      </c>
      <c r="L7" s="120" t="str">
        <f>IFERROR(VLOOKUP(A7,Lijsten!$AD:$AE,2,0),"")</f>
        <v/>
      </c>
      <c r="M7" s="118">
        <f t="shared" si="2"/>
        <v>0</v>
      </c>
      <c r="N7" s="118">
        <f t="shared" si="3"/>
        <v>0</v>
      </c>
      <c r="Q7" s="18" t="s">
        <v>107</v>
      </c>
      <c r="R7">
        <v>1</v>
      </c>
      <c r="S7">
        <v>1</v>
      </c>
      <c r="T7">
        <v>0</v>
      </c>
      <c r="V7" s="18" t="s">
        <v>107</v>
      </c>
      <c r="W7">
        <v>1</v>
      </c>
      <c r="X7">
        <v>1</v>
      </c>
      <c r="Y7">
        <v>0</v>
      </c>
    </row>
    <row r="8" spans="1:27" x14ac:dyDescent="0.25">
      <c r="A8" s="80"/>
      <c r="B8" s="80"/>
      <c r="C8" s="80" t="str">
        <f>IFERROR(VLOOKUP($B8,Tb_ProjectKosten[],4,0),"")</f>
        <v/>
      </c>
      <c r="D8" s="107" t="str" cm="1">
        <f t="array" ref="D8">IFERROR(INDEX(Tb_KostenOpties[],MATCH(B8,Tb_KostenOpties[KostenOptie],0),IFERROR(MATCH(Methode_Keuze,Tb_KostenOpties[#Headers],0),2)),"")</f>
        <v/>
      </c>
      <c r="E8" s="119">
        <f>IFERROR(VLOOKUP(B8,Tb_ProjectKosten[[#All],[KostenOmschrijving]:[Forfat_Percentage]],6,0),0)</f>
        <v>0</v>
      </c>
      <c r="F8" s="117">
        <f>SUMIFS('5. Kosten uitvoering project'!P:P,'5. Kosten uitvoering project'!E:E,SubsidieTabel!A8,'5. Kosten uitvoering project'!F:F,SubsidieTabel!B8)</f>
        <v>0</v>
      </c>
      <c r="G8" s="117">
        <f>SUMIFS('5. Kosten uitvoering project'!Q:Q,'5. Kosten uitvoering project'!E:E,SubsidieTabel!A8,'5. Kosten uitvoering project'!F:F,SubsidieTabel!B8)</f>
        <v>0</v>
      </c>
      <c r="H8" s="117">
        <f>SUMIFS('5. Kosten uitvoering project'!R:R,'5. Kosten uitvoering project'!E:E,SubsidieTabel!A8,'5. Kosten uitvoering project'!F:F,SubsidieTabel!B8)</f>
        <v>0</v>
      </c>
      <c r="I8" s="117">
        <f>SUMIFS('5. Kosten uitvoering project'!S:S,'5. Kosten uitvoering project'!E:E,SubsidieTabel!A8,'5. Kosten uitvoering project'!F:F,SubsidieTabel!B8)</f>
        <v>0</v>
      </c>
      <c r="J8" s="117">
        <f t="shared" si="0"/>
        <v>0</v>
      </c>
      <c r="K8" s="117">
        <f t="shared" si="1"/>
        <v>0</v>
      </c>
      <c r="L8" s="119" t="str">
        <f>IFERROR(VLOOKUP(A8,Lijsten!$AD:$AE,2,0),"")</f>
        <v/>
      </c>
      <c r="M8" s="117">
        <f t="shared" si="2"/>
        <v>0</v>
      </c>
      <c r="N8" s="117">
        <f t="shared" si="3"/>
        <v>0</v>
      </c>
      <c r="Q8" s="18" t="s">
        <v>106</v>
      </c>
      <c r="R8">
        <v>1</v>
      </c>
      <c r="S8">
        <v>1</v>
      </c>
      <c r="T8">
        <v>0</v>
      </c>
      <c r="V8" s="18" t="s">
        <v>106</v>
      </c>
      <c r="W8">
        <v>1</v>
      </c>
      <c r="X8">
        <v>1</v>
      </c>
      <c r="Y8">
        <v>0</v>
      </c>
    </row>
    <row r="9" spans="1:27" x14ac:dyDescent="0.25">
      <c r="A9" s="18"/>
      <c r="B9" s="18"/>
      <c r="C9" s="18" t="str">
        <f>IFERROR(VLOOKUP($B9,Tb_ProjectKosten[],4,0),"")</f>
        <v/>
      </c>
      <c r="D9" s="108" t="str" cm="1">
        <f t="array" ref="D9">IFERROR(INDEX(Tb_KostenOpties[],MATCH(B9,Tb_KostenOpties[KostenOptie],0),IFERROR(MATCH(Methode_Keuze,Tb_KostenOpties[#Headers],0),2)),"")</f>
        <v/>
      </c>
      <c r="E9" s="120">
        <f>IFERROR(VLOOKUP(B9,Tb_ProjectKosten[[#All],[KostenOmschrijving]:[Forfat_Percentage]],6,0),0)</f>
        <v>0</v>
      </c>
      <c r="F9" s="118">
        <f>SUMIFS('5. Kosten uitvoering project'!P:P,'5. Kosten uitvoering project'!E:E,SubsidieTabel!A9,'5. Kosten uitvoering project'!F:F,SubsidieTabel!B9)</f>
        <v>0</v>
      </c>
      <c r="G9" s="118">
        <f>SUMIFS('5. Kosten uitvoering project'!Q:Q,'5. Kosten uitvoering project'!E:E,SubsidieTabel!A9,'5. Kosten uitvoering project'!F:F,SubsidieTabel!B9)</f>
        <v>0</v>
      </c>
      <c r="H9" s="118">
        <f>SUMIFS('5. Kosten uitvoering project'!R:R,'5. Kosten uitvoering project'!E:E,SubsidieTabel!A9,'5. Kosten uitvoering project'!F:F,SubsidieTabel!B9)</f>
        <v>0</v>
      </c>
      <c r="I9" s="118">
        <f>SUMIFS('5. Kosten uitvoering project'!S:S,'5. Kosten uitvoering project'!E:E,SubsidieTabel!A9,'5. Kosten uitvoering project'!F:F,SubsidieTabel!B9)</f>
        <v>0</v>
      </c>
      <c r="J9" s="118">
        <f t="shared" si="0"/>
        <v>0</v>
      </c>
      <c r="K9" s="118">
        <f t="shared" si="1"/>
        <v>0</v>
      </c>
      <c r="L9" s="120" t="str">
        <f>IFERROR(VLOOKUP(A9,Lijsten!$AD:$AE,2,0),"")</f>
        <v/>
      </c>
      <c r="M9" s="118">
        <f t="shared" si="2"/>
        <v>0</v>
      </c>
      <c r="N9" s="118">
        <f t="shared" si="3"/>
        <v>0</v>
      </c>
      <c r="Q9" s="79" t="s">
        <v>3</v>
      </c>
      <c r="R9">
        <v>1</v>
      </c>
      <c r="S9">
        <v>1</v>
      </c>
      <c r="T9">
        <v>0</v>
      </c>
      <c r="V9" s="79" t="s">
        <v>3</v>
      </c>
      <c r="W9">
        <v>1</v>
      </c>
      <c r="X9">
        <v>1</v>
      </c>
      <c r="Y9">
        <v>0</v>
      </c>
    </row>
    <row r="10" spans="1:27" x14ac:dyDescent="0.25">
      <c r="A10" s="80"/>
      <c r="B10" s="80"/>
      <c r="C10" s="80" t="str">
        <f>IFERROR(VLOOKUP($B10,Tb_ProjectKosten[],4,0),"")</f>
        <v/>
      </c>
      <c r="D10" s="107" t="str" cm="1">
        <f t="array" ref="D10">IFERROR(INDEX(Tb_KostenOpties[],MATCH(B10,Tb_KostenOpties[KostenOptie],0),IFERROR(MATCH(Methode_Keuze,Tb_KostenOpties[#Headers],0),2)),"")</f>
        <v/>
      </c>
      <c r="E10" s="119">
        <f>IFERROR(VLOOKUP(B10,Tb_ProjectKosten[[#All],[KostenOmschrijving]:[Forfat_Percentage]],6,0),0)</f>
        <v>0</v>
      </c>
      <c r="F10" s="117">
        <f>SUMIFS('5. Kosten uitvoering project'!P:P,'5. Kosten uitvoering project'!E:E,SubsidieTabel!A10,'5. Kosten uitvoering project'!F:F,SubsidieTabel!B10)</f>
        <v>0</v>
      </c>
      <c r="G10" s="117">
        <f>SUMIFS('5. Kosten uitvoering project'!Q:Q,'5. Kosten uitvoering project'!E:E,SubsidieTabel!A10,'5. Kosten uitvoering project'!F:F,SubsidieTabel!B10)</f>
        <v>0</v>
      </c>
      <c r="H10" s="117">
        <f>SUMIFS('5. Kosten uitvoering project'!R:R,'5. Kosten uitvoering project'!E:E,SubsidieTabel!A10,'5. Kosten uitvoering project'!F:F,SubsidieTabel!B10)</f>
        <v>0</v>
      </c>
      <c r="I10" s="117">
        <f>SUMIFS('5. Kosten uitvoering project'!S:S,'5. Kosten uitvoering project'!E:E,SubsidieTabel!A10,'5. Kosten uitvoering project'!F:F,SubsidieTabel!B10)</f>
        <v>0</v>
      </c>
      <c r="J10" s="117">
        <f t="shared" si="0"/>
        <v>0</v>
      </c>
      <c r="K10" s="117">
        <f t="shared" si="1"/>
        <v>0</v>
      </c>
      <c r="L10" s="119" t="str">
        <f>IFERROR(VLOOKUP(A10,Lijsten!$AD:$AE,2,0),"")</f>
        <v/>
      </c>
      <c r="M10" s="117">
        <f t="shared" si="2"/>
        <v>0</v>
      </c>
      <c r="N10" s="117">
        <f t="shared" si="3"/>
        <v>0</v>
      </c>
    </row>
    <row r="11" spans="1:27" x14ac:dyDescent="0.25">
      <c r="A11" s="18"/>
      <c r="B11" s="18"/>
      <c r="C11" s="18" t="str">
        <f>IFERROR(VLOOKUP($B11,Tb_ProjectKosten[],4,0),"")</f>
        <v/>
      </c>
      <c r="D11" s="108" t="str" cm="1">
        <f t="array" ref="D11">IFERROR(INDEX(Tb_KostenOpties[],MATCH(B11,Tb_KostenOpties[KostenOptie],0),IFERROR(MATCH(Methode_Keuze,Tb_KostenOpties[#Headers],0),2)),"")</f>
        <v/>
      </c>
      <c r="E11" s="120">
        <f>IFERROR(VLOOKUP(B11,Tb_ProjectKosten[[#All],[KostenOmschrijving]:[Forfat_Percentage]],6,0),0)</f>
        <v>0</v>
      </c>
      <c r="F11" s="118">
        <f>SUMIFS('5. Kosten uitvoering project'!P:P,'5. Kosten uitvoering project'!E:E,SubsidieTabel!A11,'5. Kosten uitvoering project'!F:F,SubsidieTabel!B11)</f>
        <v>0</v>
      </c>
      <c r="G11" s="118">
        <f>SUMIFS('5. Kosten uitvoering project'!Q:Q,'5. Kosten uitvoering project'!E:E,SubsidieTabel!A11,'5. Kosten uitvoering project'!F:F,SubsidieTabel!B11)</f>
        <v>0</v>
      </c>
      <c r="H11" s="118">
        <f>SUMIFS('5. Kosten uitvoering project'!R:R,'5. Kosten uitvoering project'!E:E,SubsidieTabel!A11,'5. Kosten uitvoering project'!F:F,SubsidieTabel!B11)</f>
        <v>0</v>
      </c>
      <c r="I11" s="118">
        <f>SUMIFS('5. Kosten uitvoering project'!S:S,'5. Kosten uitvoering project'!E:E,SubsidieTabel!A11,'5. Kosten uitvoering project'!F:F,SubsidieTabel!B11)</f>
        <v>0</v>
      </c>
      <c r="J11" s="118">
        <f t="shared" si="0"/>
        <v>0</v>
      </c>
      <c r="K11" s="118">
        <f t="shared" si="1"/>
        <v>0</v>
      </c>
      <c r="L11" s="120" t="str">
        <f>IFERROR(VLOOKUP(A11,Lijsten!$AD:$AE,2,0),"")</f>
        <v/>
      </c>
      <c r="M11" s="118">
        <f t="shared" si="2"/>
        <v>0</v>
      </c>
      <c r="N11" s="118">
        <f t="shared" si="3"/>
        <v>0</v>
      </c>
      <c r="Q11" t="s">
        <v>92</v>
      </c>
      <c r="R11" t="s">
        <v>93</v>
      </c>
      <c r="S11" t="s">
        <v>94</v>
      </c>
      <c r="T11" t="s">
        <v>95</v>
      </c>
      <c r="U11" t="s">
        <v>40</v>
      </c>
      <c r="V11" t="s">
        <v>96</v>
      </c>
      <c r="W11" t="s">
        <v>97</v>
      </c>
      <c r="X11" t="s">
        <v>98</v>
      </c>
      <c r="Y11" t="s">
        <v>193</v>
      </c>
      <c r="Z11" t="s">
        <v>194</v>
      </c>
      <c r="AA11" t="s">
        <v>56</v>
      </c>
    </row>
    <row r="12" spans="1:27" x14ac:dyDescent="0.25">
      <c r="A12" s="80"/>
      <c r="B12" s="80"/>
      <c r="C12" s="80" t="str">
        <f>IFERROR(VLOOKUP($B12,Tb_ProjectKosten[],4,0),"")</f>
        <v/>
      </c>
      <c r="D12" s="107" t="str" cm="1">
        <f t="array" ref="D12">IFERROR(INDEX(Tb_KostenOpties[],MATCH(B12,Tb_KostenOpties[KostenOptie],0),IFERROR(MATCH(Methode_Keuze,Tb_KostenOpties[#Headers],0),2)),"")</f>
        <v/>
      </c>
      <c r="E12" s="119">
        <f>IFERROR(VLOOKUP(B12,Tb_ProjectKosten[[#All],[KostenOmschrijving]:[Forfat_Percentage]],6,0),0)</f>
        <v>0</v>
      </c>
      <c r="F12" s="117">
        <f>SUMIFS('5. Kosten uitvoering project'!P:P,'5. Kosten uitvoering project'!E:E,SubsidieTabel!A12,'5. Kosten uitvoering project'!F:F,SubsidieTabel!B12)</f>
        <v>0</v>
      </c>
      <c r="G12" s="117">
        <f>SUMIFS('5. Kosten uitvoering project'!Q:Q,'5. Kosten uitvoering project'!E:E,SubsidieTabel!A12,'5. Kosten uitvoering project'!F:F,SubsidieTabel!B12)</f>
        <v>0</v>
      </c>
      <c r="H12" s="117">
        <f>SUMIFS('5. Kosten uitvoering project'!R:R,'5. Kosten uitvoering project'!E:E,SubsidieTabel!A12,'5. Kosten uitvoering project'!F:F,SubsidieTabel!B12)</f>
        <v>0</v>
      </c>
      <c r="I12" s="117">
        <f>SUMIFS('5. Kosten uitvoering project'!S:S,'5. Kosten uitvoering project'!E:E,SubsidieTabel!A12,'5. Kosten uitvoering project'!F:F,SubsidieTabel!B12)</f>
        <v>0</v>
      </c>
      <c r="J12" s="117">
        <f t="shared" si="0"/>
        <v>0</v>
      </c>
      <c r="K12" s="117">
        <f t="shared" si="1"/>
        <v>0</v>
      </c>
      <c r="L12" s="119" t="str">
        <f>IFERROR(VLOOKUP(A12,Lijsten!$AD:$AE,2,0),"")</f>
        <v/>
      </c>
      <c r="M12" s="117">
        <f t="shared" si="2"/>
        <v>0</v>
      </c>
      <c r="N12" s="117">
        <f t="shared" si="3"/>
        <v>0</v>
      </c>
      <c r="Q12" s="18" t="s">
        <v>8</v>
      </c>
      <c r="R12" s="81">
        <f>IF(Tb_ProjectKosten[[#This Row],[Forfait]]=1,SUMIF('5. Kosten uitvoering project'!$F$6:$F$105,Tb_ProjectKosten[[#This Row],[KostenOmschrijving]],'5. Kosten uitvoering project'!$P$6:$P$105),0)</f>
        <v>0</v>
      </c>
      <c r="S12" s="81">
        <f>IF(Tb_ProjectKosten[[#This Row],[Forfait]]=1,SUMIF('5. Kosten uitvoering project'!$F$6:$F$105,Tb_ProjectKosten[[#This Row],[KostenOmschrijving]],'5. Kosten uitvoering project'!$Q$6:$Q$105),0)</f>
        <v>0</v>
      </c>
      <c r="T12" t="s">
        <v>8</v>
      </c>
      <c r="U12" cm="1">
        <f t="array" ref="U12">INDEX(Tb_KostenOpties[],MATCH(Tb_ProjectKosten[[#This Row],[KostenOmschrijving]],Tb_KostenOpties[KostenOptie],0),IFERROR(MATCH(Methode_Keuze,Tb_KostenOpties[#Headers],0),2))</f>
        <v>1</v>
      </c>
      <c r="V12" s="82">
        <v>0.4</v>
      </c>
      <c r="W12" s="81">
        <f>SUMIF('5. Kosten uitvoering project'!$F:$F,Tb_ProjectKosten[[#This Row],[Begroting]],'5. Kosten uitvoering project'!R:R)</f>
        <v>0</v>
      </c>
      <c r="X12" s="81">
        <f>SUMIF('5. Kosten uitvoering project'!$F:$F,Tb_ProjectKosten[[#This Row],[Begroting]],'5. Kosten uitvoering project'!S:S)</f>
        <v>0</v>
      </c>
      <c r="Y12" s="81">
        <f>Tb_ProjectKosten[[#This Row],[Kosten_Aanvraag]]+Tb_ProjectKosten[[#This Row],[Forfait_Bedrag]]</f>
        <v>0</v>
      </c>
      <c r="Z12" s="81">
        <f>Tb_ProjectKosten[[#This Row],[Kosten_Beoordeeld]]+Tb_ProjectKosten[[#This Row],[Forfait_Bedrag_Beoordeeld]]</f>
        <v>0</v>
      </c>
      <c r="AA12" t="str">
        <f>IF(Tb_ProjectKosten[[#This Row],[Forfait]]=0,"Dit kostentype hoeft u niet op te geven. Hiervoor wordt een forfait berekend.","")</f>
        <v/>
      </c>
    </row>
    <row r="13" spans="1:27" x14ac:dyDescent="0.25">
      <c r="A13" s="18"/>
      <c r="B13" s="18"/>
      <c r="C13" s="18" t="str">
        <f>IFERROR(VLOOKUP($B13,Tb_ProjectKosten[],4,0),"")</f>
        <v/>
      </c>
      <c r="D13" s="108" t="str" cm="1">
        <f t="array" ref="D13">IFERROR(INDEX(Tb_KostenOpties[],MATCH(B13,Tb_KostenOpties[KostenOptie],0),IFERROR(MATCH(Methode_Keuze,Tb_KostenOpties[#Headers],0),2)),"")</f>
        <v/>
      </c>
      <c r="E13" s="120">
        <f>IFERROR(VLOOKUP(B13,Tb_ProjectKosten[[#All],[KostenOmschrijving]:[Forfat_Percentage]],6,0),0)</f>
        <v>0</v>
      </c>
      <c r="F13" s="118">
        <f>SUMIFS('5. Kosten uitvoering project'!P:P,'5. Kosten uitvoering project'!E:E,SubsidieTabel!A13,'5. Kosten uitvoering project'!F:F,SubsidieTabel!B13)</f>
        <v>0</v>
      </c>
      <c r="G13" s="118">
        <f>SUMIFS('5. Kosten uitvoering project'!Q:Q,'5. Kosten uitvoering project'!E:E,SubsidieTabel!A13,'5. Kosten uitvoering project'!F:F,SubsidieTabel!B13)</f>
        <v>0</v>
      </c>
      <c r="H13" s="118">
        <f>SUMIFS('5. Kosten uitvoering project'!R:R,'5. Kosten uitvoering project'!E:E,SubsidieTabel!A13,'5. Kosten uitvoering project'!F:F,SubsidieTabel!B13)</f>
        <v>0</v>
      </c>
      <c r="I13" s="118">
        <f>SUMIFS('5. Kosten uitvoering project'!S:S,'5. Kosten uitvoering project'!E:E,SubsidieTabel!A13,'5. Kosten uitvoering project'!F:F,SubsidieTabel!B13)</f>
        <v>0</v>
      </c>
      <c r="J13" s="118">
        <f t="shared" si="0"/>
        <v>0</v>
      </c>
      <c r="K13" s="118">
        <f t="shared" si="1"/>
        <v>0</v>
      </c>
      <c r="L13" s="120" t="str">
        <f>IFERROR(VLOOKUP(A13,Lijsten!$AD:$AE,2,0),"")</f>
        <v/>
      </c>
      <c r="M13" s="118">
        <f t="shared" si="2"/>
        <v>0</v>
      </c>
      <c r="N13" s="118">
        <f t="shared" si="3"/>
        <v>0</v>
      </c>
      <c r="Q13" s="18" t="s">
        <v>91</v>
      </c>
      <c r="R13" s="81">
        <f>IF(Tb_ProjectKosten[[#This Row],[Forfait]]=1,SUMIF('5. Kosten uitvoering project'!$F$6:$F$105,Tb_ProjectKosten[[#This Row],[KostenOmschrijving]],'5. Kosten uitvoering project'!$P$6:$P$105),0)</f>
        <v>0</v>
      </c>
      <c r="S13" s="81">
        <f>IF(Tb_ProjectKosten[[#This Row],[Forfait]]=1,SUMIF('5. Kosten uitvoering project'!$F$6:$F$105,Tb_ProjectKosten[[#This Row],[KostenOmschrijving]],'5. Kosten uitvoering project'!$Q$6:$Q$105),0)</f>
        <v>0</v>
      </c>
      <c r="T13" t="s">
        <v>91</v>
      </c>
      <c r="U13" cm="1">
        <f t="array" ref="U13">INDEX(Tb_KostenOpties[],MATCH(Tb_ProjectKosten[[#This Row],[KostenOmschrijving]],Tb_KostenOpties[KostenOptie],0),IFERROR(MATCH(Methode_Keuze,Tb_KostenOpties[#Headers],0),2))</f>
        <v>1</v>
      </c>
      <c r="V13" s="82">
        <v>0</v>
      </c>
      <c r="W13" s="81">
        <f>SUMIF('5. Kosten uitvoering project'!$F:$F,Tb_ProjectKosten[[#This Row],[Begroting]],'5. Kosten uitvoering project'!R:R)</f>
        <v>0</v>
      </c>
      <c r="X13" s="81">
        <f>SUMIF('5. Kosten uitvoering project'!$F:$F,Tb_ProjectKosten[[#This Row],[Begroting]],'5. Kosten uitvoering project'!S:S)</f>
        <v>0</v>
      </c>
      <c r="Y13" s="81">
        <f>Tb_ProjectKosten[[#This Row],[Kosten_Aanvraag]]+Tb_ProjectKosten[[#This Row],[Forfait_Bedrag]]</f>
        <v>0</v>
      </c>
      <c r="Z13" s="81">
        <f>Tb_ProjectKosten[[#This Row],[Kosten_Beoordeeld]]+Tb_ProjectKosten[[#This Row],[Forfait_Bedrag_Beoordeeld]]</f>
        <v>0</v>
      </c>
      <c r="AA13" t="str">
        <f>IF(Tb_ProjectKosten[[#This Row],[Forfait]]=0,"Dit kostentype hoeft u niet op te geven. Hiervoor wordt een forfait berekend.","")</f>
        <v/>
      </c>
    </row>
    <row r="14" spans="1:27" x14ac:dyDescent="0.25">
      <c r="A14" s="80"/>
      <c r="B14" s="80"/>
      <c r="C14" s="80" t="str">
        <f>IFERROR(VLOOKUP($B14,Tb_ProjectKosten[],4,0),"")</f>
        <v/>
      </c>
      <c r="D14" s="107" t="str" cm="1">
        <f t="array" ref="D14">IFERROR(INDEX(Tb_KostenOpties[],MATCH(B14,Tb_KostenOpties[KostenOptie],0),IFERROR(MATCH(Methode_Keuze,Tb_KostenOpties[#Headers],0),2)),"")</f>
        <v/>
      </c>
      <c r="E14" s="119">
        <f>IFERROR(VLOOKUP(B14,Tb_ProjectKosten[[#All],[KostenOmschrijving]:[Forfat_Percentage]],6,0),0)</f>
        <v>0</v>
      </c>
      <c r="F14" s="117">
        <f>SUMIFS('5. Kosten uitvoering project'!P:P,'5. Kosten uitvoering project'!E:E,SubsidieTabel!A14,'5. Kosten uitvoering project'!F:F,SubsidieTabel!B14)</f>
        <v>0</v>
      </c>
      <c r="G14" s="117">
        <f>SUMIFS('5. Kosten uitvoering project'!Q:Q,'5. Kosten uitvoering project'!E:E,SubsidieTabel!A14,'5. Kosten uitvoering project'!F:F,SubsidieTabel!B14)</f>
        <v>0</v>
      </c>
      <c r="H14" s="117">
        <f>SUMIFS('5. Kosten uitvoering project'!R:R,'5. Kosten uitvoering project'!E:E,SubsidieTabel!A14,'5. Kosten uitvoering project'!F:F,SubsidieTabel!B14)</f>
        <v>0</v>
      </c>
      <c r="I14" s="117">
        <f>SUMIFS('5. Kosten uitvoering project'!S:S,'5. Kosten uitvoering project'!E:E,SubsidieTabel!A14,'5. Kosten uitvoering project'!F:F,SubsidieTabel!B14)</f>
        <v>0</v>
      </c>
      <c r="J14" s="117">
        <f t="shared" si="0"/>
        <v>0</v>
      </c>
      <c r="K14" s="117">
        <f t="shared" si="1"/>
        <v>0</v>
      </c>
      <c r="L14" s="119" t="str">
        <f>IFERROR(VLOOKUP(A14,Lijsten!$AD:$AE,2,0),"")</f>
        <v/>
      </c>
      <c r="M14" s="117">
        <f t="shared" si="2"/>
        <v>0</v>
      </c>
      <c r="N14" s="117">
        <f t="shared" si="3"/>
        <v>0</v>
      </c>
      <c r="Q14" s="18" t="s">
        <v>28</v>
      </c>
      <c r="R14" s="81">
        <f>IF(Tb_ProjectKosten[[#This Row],[Forfait]]=1,SUMIF('5. Kosten uitvoering project'!$F$6:$F$105,Tb_ProjectKosten[[#This Row],[KostenOmschrijving]],'5. Kosten uitvoering project'!$P$6:$P$105),0)</f>
        <v>0</v>
      </c>
      <c r="S14" s="81">
        <f>IF(Tb_ProjectKosten[[#This Row],[Forfait]]=1,SUMIF('5. Kosten uitvoering project'!$F$6:$F$105,Tb_ProjectKosten[[#This Row],[KostenOmschrijving]],'5. Kosten uitvoering project'!$Q$6:$Q$105),0)</f>
        <v>0</v>
      </c>
      <c r="T14" t="s">
        <v>28</v>
      </c>
      <c r="U14" cm="1">
        <f t="array" ref="U14">INDEX(Tb_KostenOpties[],MATCH(Tb_ProjectKosten[[#This Row],[KostenOmschrijving]],Tb_KostenOpties[KostenOptie],0),IFERROR(MATCH(Methode_Keuze,Tb_KostenOpties[#Headers],0),2))</f>
        <v>1</v>
      </c>
      <c r="V14" s="82">
        <v>0.23</v>
      </c>
      <c r="W14" s="81">
        <f>SUMIF('5. Kosten uitvoering project'!$F:$F,Tb_ProjectKosten[[#This Row],[Begroting]],'5. Kosten uitvoering project'!R:R)</f>
        <v>0</v>
      </c>
      <c r="X14" s="81">
        <f>SUMIF('5. Kosten uitvoering project'!$F:$F,Tb_ProjectKosten[[#This Row],[Begroting]],'5. Kosten uitvoering project'!S:S)</f>
        <v>0</v>
      </c>
      <c r="Y14" s="81">
        <f>Tb_ProjectKosten[[#This Row],[Kosten_Aanvraag]]+Tb_ProjectKosten[[#This Row],[Forfait_Bedrag]]</f>
        <v>0</v>
      </c>
      <c r="Z14" s="81">
        <f>Tb_ProjectKosten[[#This Row],[Kosten_Beoordeeld]]+Tb_ProjectKosten[[#This Row],[Forfait_Bedrag_Beoordeeld]]</f>
        <v>0</v>
      </c>
      <c r="AA14" t="str">
        <f>IF(Tb_ProjectKosten[[#This Row],[Forfait]]=0,"Dit kostentype hoeft u niet op te geven. Hiervoor wordt een forfait berekend.","")</f>
        <v/>
      </c>
    </row>
    <row r="15" spans="1:27" x14ac:dyDescent="0.25">
      <c r="A15" s="18"/>
      <c r="B15" s="18"/>
      <c r="C15" s="18" t="str">
        <f>IFERROR(VLOOKUP($B15,Tb_ProjectKosten[],4,0),"")</f>
        <v/>
      </c>
      <c r="D15" s="108" t="str" cm="1">
        <f t="array" ref="D15">IFERROR(INDEX(Tb_KostenOpties[],MATCH(B15,Tb_KostenOpties[KostenOptie],0),IFERROR(MATCH(Methode_Keuze,Tb_KostenOpties[#Headers],0),2)),"")</f>
        <v/>
      </c>
      <c r="E15" s="120">
        <f>IFERROR(VLOOKUP(B15,Tb_ProjectKosten[[#All],[KostenOmschrijving]:[Forfat_Percentage]],6,0),0)</f>
        <v>0</v>
      </c>
      <c r="F15" s="118">
        <f>SUMIFS('5. Kosten uitvoering project'!P:P,'5. Kosten uitvoering project'!E:E,SubsidieTabel!A15,'5. Kosten uitvoering project'!F:F,SubsidieTabel!B15)</f>
        <v>0</v>
      </c>
      <c r="G15" s="118">
        <f>SUMIFS('5. Kosten uitvoering project'!Q:Q,'5. Kosten uitvoering project'!E:E,SubsidieTabel!A15,'5. Kosten uitvoering project'!F:F,SubsidieTabel!B15)</f>
        <v>0</v>
      </c>
      <c r="H15" s="118">
        <f>SUMIFS('5. Kosten uitvoering project'!R:R,'5. Kosten uitvoering project'!E:E,SubsidieTabel!A15,'5. Kosten uitvoering project'!F:F,SubsidieTabel!B15)</f>
        <v>0</v>
      </c>
      <c r="I15" s="118">
        <f>SUMIFS('5. Kosten uitvoering project'!S:S,'5. Kosten uitvoering project'!E:E,SubsidieTabel!A15,'5. Kosten uitvoering project'!F:F,SubsidieTabel!B15)</f>
        <v>0</v>
      </c>
      <c r="J15" s="118">
        <f t="shared" si="0"/>
        <v>0</v>
      </c>
      <c r="K15" s="118">
        <f t="shared" si="1"/>
        <v>0</v>
      </c>
      <c r="L15" s="120" t="str">
        <f>IFERROR(VLOOKUP(A15,Lijsten!$AD:$AE,2,0),"")</f>
        <v/>
      </c>
      <c r="M15" s="118">
        <f t="shared" si="2"/>
        <v>0</v>
      </c>
      <c r="N15" s="118">
        <f t="shared" si="3"/>
        <v>0</v>
      </c>
      <c r="Q15" s="18" t="s">
        <v>27</v>
      </c>
      <c r="R15" s="81">
        <f>IF(Tb_ProjectKosten[[#This Row],[Forfait]]=1,SUMIF('5. Kosten uitvoering project'!$F$6:$F$105,Tb_ProjectKosten[[#This Row],[KostenOmschrijving]],'5. Kosten uitvoering project'!$P$6:$P$105),0)</f>
        <v>0</v>
      </c>
      <c r="S15" s="81">
        <f>IF(Tb_ProjectKosten[[#This Row],[Forfait]]=1,SUMIF('5. Kosten uitvoering project'!$F$6:$F$105,Tb_ProjectKosten[[#This Row],[KostenOmschrijving]],'5. Kosten uitvoering project'!$Q$6:$Q$105),0)</f>
        <v>0</v>
      </c>
      <c r="T15" t="s">
        <v>27</v>
      </c>
      <c r="U15" cm="1">
        <f t="array" ref="U15">INDEX(Tb_KostenOpties[],MATCH(Tb_ProjectKosten[[#This Row],[KostenOmschrijving]],Tb_KostenOpties[KostenOptie],0),IFERROR(MATCH(Methode_Keuze,Tb_KostenOpties[#Headers],0),2))</f>
        <v>1</v>
      </c>
      <c r="V15" s="82">
        <v>0.23</v>
      </c>
      <c r="W15" s="81">
        <f>SUMIF('5. Kosten uitvoering project'!$F:$F,Tb_ProjectKosten[[#This Row],[Begroting]],'5. Kosten uitvoering project'!R:R)</f>
        <v>0</v>
      </c>
      <c r="X15" s="81">
        <f>SUMIF('5. Kosten uitvoering project'!$F:$F,Tb_ProjectKosten[[#This Row],[Begroting]],'5. Kosten uitvoering project'!S:S)</f>
        <v>0</v>
      </c>
      <c r="Y15" s="81">
        <f>Tb_ProjectKosten[[#This Row],[Kosten_Aanvraag]]+Tb_ProjectKosten[[#This Row],[Forfait_Bedrag]]</f>
        <v>0</v>
      </c>
      <c r="Z15" s="81">
        <f>Tb_ProjectKosten[[#This Row],[Kosten_Beoordeeld]]+Tb_ProjectKosten[[#This Row],[Forfait_Bedrag_Beoordeeld]]</f>
        <v>0</v>
      </c>
      <c r="AA15" t="str">
        <f>IF(Tb_ProjectKosten[[#This Row],[Forfait]]=0,"Dit kostentype hoeft u niet op te geven. Hiervoor wordt een forfait berekend.","")</f>
        <v/>
      </c>
    </row>
    <row r="16" spans="1:27" x14ac:dyDescent="0.25">
      <c r="A16" s="80"/>
      <c r="B16" s="80"/>
      <c r="C16" s="80" t="str">
        <f>IFERROR(VLOOKUP($B16,Tb_ProjectKosten[],4,0),"")</f>
        <v/>
      </c>
      <c r="D16" s="107" t="str" cm="1">
        <f t="array" ref="D16">IFERROR(INDEX(Tb_KostenOpties[],MATCH(B16,Tb_KostenOpties[KostenOptie],0),IFERROR(MATCH(Methode_Keuze,Tb_KostenOpties[#Headers],0),2)),"")</f>
        <v/>
      </c>
      <c r="E16" s="119">
        <f>IFERROR(VLOOKUP(B16,Tb_ProjectKosten[[#All],[KostenOmschrijving]:[Forfat_Percentage]],6,0),0)</f>
        <v>0</v>
      </c>
      <c r="F16" s="117">
        <f>SUMIFS('5. Kosten uitvoering project'!P:P,'5. Kosten uitvoering project'!E:E,SubsidieTabel!A16,'5. Kosten uitvoering project'!F:F,SubsidieTabel!B16)</f>
        <v>0</v>
      </c>
      <c r="G16" s="117">
        <f>SUMIFS('5. Kosten uitvoering project'!Q:Q,'5. Kosten uitvoering project'!E:E,SubsidieTabel!A16,'5. Kosten uitvoering project'!F:F,SubsidieTabel!B16)</f>
        <v>0</v>
      </c>
      <c r="H16" s="117">
        <f>SUMIFS('5. Kosten uitvoering project'!R:R,'5. Kosten uitvoering project'!E:E,SubsidieTabel!A16,'5. Kosten uitvoering project'!F:F,SubsidieTabel!B16)</f>
        <v>0</v>
      </c>
      <c r="I16" s="117">
        <f>SUMIFS('5. Kosten uitvoering project'!S:S,'5. Kosten uitvoering project'!E:E,SubsidieTabel!A16,'5. Kosten uitvoering project'!F:F,SubsidieTabel!B16)</f>
        <v>0</v>
      </c>
      <c r="J16" s="117">
        <f t="shared" si="0"/>
        <v>0</v>
      </c>
      <c r="K16" s="117">
        <f t="shared" si="1"/>
        <v>0</v>
      </c>
      <c r="L16" s="119" t="str">
        <f>IFERROR(VLOOKUP(A16,Lijsten!$AD:$AE,2,0),"")</f>
        <v/>
      </c>
      <c r="M16" s="117">
        <f t="shared" si="2"/>
        <v>0</v>
      </c>
      <c r="N16" s="117">
        <f t="shared" si="3"/>
        <v>0</v>
      </c>
      <c r="Q16" s="18" t="s">
        <v>11</v>
      </c>
      <c r="R16" s="81">
        <f>IF(Tb_ProjectKosten[[#This Row],[Forfait]]=1,SUMIF('5. Kosten uitvoering project'!$F$6:$F$105,Tb_ProjectKosten[[#This Row],[KostenOmschrijving]],'5. Kosten uitvoering project'!$P$6:$P$105),0)</f>
        <v>0</v>
      </c>
      <c r="S16" s="81">
        <f>IF(Tb_ProjectKosten[[#This Row],[Forfait]]=1,SUMIF('5. Kosten uitvoering project'!$F$6:$F$105,Tb_ProjectKosten[[#This Row],[KostenOmschrijving]],'5. Kosten uitvoering project'!$Q$6:$Q$105),0)</f>
        <v>0</v>
      </c>
      <c r="T16" t="s">
        <v>11</v>
      </c>
      <c r="U16" cm="1">
        <f t="array" ref="U16">INDEX(Tb_KostenOpties[],MATCH(Tb_ProjectKosten[[#This Row],[KostenOmschrijving]],Tb_KostenOpties[KostenOptie],0),IFERROR(MATCH(Methode_Keuze,Tb_KostenOpties[#Headers],0),2))</f>
        <v>1</v>
      </c>
      <c r="V16" s="82">
        <v>0.23</v>
      </c>
      <c r="W16" s="81">
        <f>SUMIF('5. Kosten uitvoering project'!$F:$F,Tb_ProjectKosten[[#This Row],[Begroting]],'5. Kosten uitvoering project'!R:R)</f>
        <v>0</v>
      </c>
      <c r="X16" s="81">
        <f>SUMIF('5. Kosten uitvoering project'!$F:$F,Tb_ProjectKosten[[#This Row],[Begroting]],'5. Kosten uitvoering project'!S:S)</f>
        <v>0</v>
      </c>
      <c r="Y16" s="81">
        <f>Tb_ProjectKosten[[#This Row],[Kosten_Aanvraag]]+Tb_ProjectKosten[[#This Row],[Forfait_Bedrag]]</f>
        <v>0</v>
      </c>
      <c r="Z16" s="81">
        <f>Tb_ProjectKosten[[#This Row],[Kosten_Beoordeeld]]+Tb_ProjectKosten[[#This Row],[Forfait_Bedrag_Beoordeeld]]</f>
        <v>0</v>
      </c>
      <c r="AA16" t="str">
        <f>IF(Tb_ProjectKosten[[#This Row],[Forfait]]=0,"Dit kostentype hoeft u niet op te geven. Hiervoor wordt een forfait berekend.","")</f>
        <v/>
      </c>
    </row>
    <row r="17" spans="1:27" x14ac:dyDescent="0.25">
      <c r="A17" s="18"/>
      <c r="B17" s="18"/>
      <c r="C17" s="18" t="str">
        <f>IFERROR(VLOOKUP($B17,Tb_ProjectKosten[],4,0),"")</f>
        <v/>
      </c>
      <c r="D17" s="108" t="str" cm="1">
        <f t="array" ref="D17">IFERROR(INDEX(Tb_KostenOpties[],MATCH(B17,Tb_KostenOpties[KostenOptie],0),IFERROR(MATCH(Methode_Keuze,Tb_KostenOpties[#Headers],0),2)),"")</f>
        <v/>
      </c>
      <c r="E17" s="120">
        <f>IFERROR(VLOOKUP(B17,Tb_ProjectKosten[[#All],[KostenOmschrijving]:[Forfat_Percentage]],6,0),0)</f>
        <v>0</v>
      </c>
      <c r="F17" s="118">
        <f>SUMIFS('5. Kosten uitvoering project'!P:P,'5. Kosten uitvoering project'!E:E,SubsidieTabel!A17,'5. Kosten uitvoering project'!F:F,SubsidieTabel!B17)</f>
        <v>0</v>
      </c>
      <c r="G17" s="118">
        <f>SUMIFS('5. Kosten uitvoering project'!Q:Q,'5. Kosten uitvoering project'!E:E,SubsidieTabel!A17,'5. Kosten uitvoering project'!F:F,SubsidieTabel!B17)</f>
        <v>0</v>
      </c>
      <c r="H17" s="118">
        <f>SUMIFS('5. Kosten uitvoering project'!R:R,'5. Kosten uitvoering project'!E:E,SubsidieTabel!A17,'5. Kosten uitvoering project'!F:F,SubsidieTabel!B17)</f>
        <v>0</v>
      </c>
      <c r="I17" s="118">
        <f>SUMIFS('5. Kosten uitvoering project'!S:S,'5. Kosten uitvoering project'!E:E,SubsidieTabel!A17,'5. Kosten uitvoering project'!F:F,SubsidieTabel!B17)</f>
        <v>0</v>
      </c>
      <c r="J17" s="118">
        <f t="shared" si="0"/>
        <v>0</v>
      </c>
      <c r="K17" s="118">
        <f t="shared" si="1"/>
        <v>0</v>
      </c>
      <c r="L17" s="120" t="str">
        <f>IFERROR(VLOOKUP(A17,Lijsten!$AD:$AE,2,0),"")</f>
        <v/>
      </c>
      <c r="M17" s="118">
        <f t="shared" si="2"/>
        <v>0</v>
      </c>
      <c r="N17" s="118">
        <f t="shared" si="3"/>
        <v>0</v>
      </c>
      <c r="Q17" s="18" t="s">
        <v>107</v>
      </c>
      <c r="R17" s="81">
        <f>IF(Tb_ProjectKosten[[#This Row],[Forfait]]=1,SUMIF('5. Kosten uitvoering project'!$F$6:$F$105,Tb_ProjectKosten[[#This Row],[KostenOmschrijving]],'5. Kosten uitvoering project'!$P$6:$P$105),0)</f>
        <v>0</v>
      </c>
      <c r="S17" s="81">
        <f>IF(Tb_ProjectKosten[[#This Row],[Forfait]]=1,SUMIF('5. Kosten uitvoering project'!$F$6:$F$105,Tb_ProjectKosten[[#This Row],[KostenOmschrijving]],'5. Kosten uitvoering project'!$Q$6:$Q$105),0)</f>
        <v>0</v>
      </c>
      <c r="T17" t="s">
        <v>107</v>
      </c>
      <c r="U17" cm="1">
        <f t="array" ref="U17">INDEX(Tb_KostenOpties[],MATCH(Tb_ProjectKosten[[#This Row],[KostenOmschrijving]],Tb_KostenOpties[KostenOptie],0),IFERROR(MATCH(Methode_Keuze,Tb_KostenOpties[#Headers],0),2))</f>
        <v>1</v>
      </c>
      <c r="V17" s="82">
        <v>0.23</v>
      </c>
      <c r="W17" s="81">
        <f>SUMIF('5. Kosten uitvoering project'!$F:$F,Tb_ProjectKosten[[#This Row],[Begroting]],'5. Kosten uitvoering project'!R:R)</f>
        <v>0</v>
      </c>
      <c r="X17" s="81">
        <f>SUMIF('5. Kosten uitvoering project'!$F:$F,Tb_ProjectKosten[[#This Row],[Begroting]],'5. Kosten uitvoering project'!S:S)</f>
        <v>0</v>
      </c>
      <c r="Y17" s="81">
        <f>Tb_ProjectKosten[[#This Row],[Kosten_Aanvraag]]+Tb_ProjectKosten[[#This Row],[Forfait_Bedrag]]</f>
        <v>0</v>
      </c>
      <c r="Z17" s="81">
        <f>Tb_ProjectKosten[[#This Row],[Kosten_Beoordeeld]]+Tb_ProjectKosten[[#This Row],[Forfait_Bedrag_Beoordeeld]]</f>
        <v>0</v>
      </c>
      <c r="AA17" t="str">
        <f>IF(Tb_ProjectKosten[[#This Row],[Forfait]]=0,"Dit kostentype hoeft u niet op te geven. Hiervoor wordt een forfait berekend.","")</f>
        <v/>
      </c>
    </row>
    <row r="18" spans="1:27" x14ac:dyDescent="0.25">
      <c r="A18" s="80"/>
      <c r="B18" s="80"/>
      <c r="C18" s="80" t="str">
        <f>IFERROR(VLOOKUP($B18,Tb_ProjectKosten[],4,0),"")</f>
        <v/>
      </c>
      <c r="D18" s="107" t="str" cm="1">
        <f t="array" ref="D18">IFERROR(INDEX(Tb_KostenOpties[],MATCH(B18,Tb_KostenOpties[KostenOptie],0),IFERROR(MATCH(Methode_Keuze,Tb_KostenOpties[#Headers],0),2)),"")</f>
        <v/>
      </c>
      <c r="E18" s="119">
        <f>IFERROR(VLOOKUP(B18,Tb_ProjectKosten[[#All],[KostenOmschrijving]:[Forfat_Percentage]],6,0),0)</f>
        <v>0</v>
      </c>
      <c r="F18" s="117">
        <f>SUMIFS('5. Kosten uitvoering project'!P:P,'5. Kosten uitvoering project'!E:E,SubsidieTabel!A18,'5. Kosten uitvoering project'!F:F,SubsidieTabel!B18)</f>
        <v>0</v>
      </c>
      <c r="G18" s="117">
        <f>SUMIFS('5. Kosten uitvoering project'!Q:Q,'5. Kosten uitvoering project'!E:E,SubsidieTabel!A18,'5. Kosten uitvoering project'!F:F,SubsidieTabel!B18)</f>
        <v>0</v>
      </c>
      <c r="H18" s="117">
        <f>SUMIFS('5. Kosten uitvoering project'!R:R,'5. Kosten uitvoering project'!E:E,SubsidieTabel!A18,'5. Kosten uitvoering project'!F:F,SubsidieTabel!B18)</f>
        <v>0</v>
      </c>
      <c r="I18" s="117">
        <f>SUMIFS('5. Kosten uitvoering project'!S:S,'5. Kosten uitvoering project'!E:E,SubsidieTabel!A18,'5. Kosten uitvoering project'!F:F,SubsidieTabel!B18)</f>
        <v>0</v>
      </c>
      <c r="J18" s="117">
        <f t="shared" si="0"/>
        <v>0</v>
      </c>
      <c r="K18" s="117">
        <f t="shared" si="1"/>
        <v>0</v>
      </c>
      <c r="L18" s="119" t="str">
        <f>IFERROR(VLOOKUP(A18,Lijsten!$AD:$AE,2,0),"")</f>
        <v/>
      </c>
      <c r="M18" s="117">
        <f t="shared" si="2"/>
        <v>0</v>
      </c>
      <c r="N18" s="117">
        <f t="shared" si="3"/>
        <v>0</v>
      </c>
      <c r="Q18" s="18" t="s">
        <v>106</v>
      </c>
      <c r="R18" s="81">
        <f>IF(Tb_ProjectKosten[[#This Row],[Forfait]]=1,SUMIF('5. Kosten uitvoering project'!$F$6:$F$105,Tb_ProjectKosten[[#This Row],[KostenOmschrijving]],'5. Kosten uitvoering project'!$P$6:$P$105),0)</f>
        <v>0</v>
      </c>
      <c r="S18" s="81">
        <f>IF(Tb_ProjectKosten[[#This Row],[Forfait]]=1,SUMIF('5. Kosten uitvoering project'!$F$6:$F$105,Tb_ProjectKosten[[#This Row],[KostenOmschrijving]],'5. Kosten uitvoering project'!$Q$6:$Q$105),0)</f>
        <v>0</v>
      </c>
      <c r="T18" t="s">
        <v>106</v>
      </c>
      <c r="U18" cm="1">
        <f t="array" ref="U18">INDEX(Tb_KostenOpties[],MATCH(Tb_ProjectKosten[[#This Row],[KostenOmschrijving]],Tb_KostenOpties[KostenOptie],0),IFERROR(MATCH(Methode_Keuze,Tb_KostenOpties[#Headers],0),2))</f>
        <v>1</v>
      </c>
      <c r="V18" s="82">
        <v>0.23</v>
      </c>
      <c r="W18" s="81">
        <f>SUMIF('5. Kosten uitvoering project'!$F:$F,Tb_ProjectKosten[[#This Row],[Begroting]],'5. Kosten uitvoering project'!R:R)</f>
        <v>0</v>
      </c>
      <c r="X18" s="81">
        <f>SUMIF('5. Kosten uitvoering project'!$F:$F,Tb_ProjectKosten[[#This Row],[Begroting]],'5. Kosten uitvoering project'!S:S)</f>
        <v>0</v>
      </c>
      <c r="Y18" s="81">
        <f>Tb_ProjectKosten[[#This Row],[Kosten_Aanvraag]]+Tb_ProjectKosten[[#This Row],[Forfait_Bedrag]]</f>
        <v>0</v>
      </c>
      <c r="Z18" s="81">
        <f>Tb_ProjectKosten[[#This Row],[Kosten_Beoordeeld]]+Tb_ProjectKosten[[#This Row],[Forfait_Bedrag_Beoordeeld]]</f>
        <v>0</v>
      </c>
      <c r="AA18" t="str">
        <f>IF(Tb_ProjectKosten[[#This Row],[Forfait]]=0,"Dit kostentype hoeft u niet op te geven. Hiervoor wordt een forfait berekend.","")</f>
        <v/>
      </c>
    </row>
    <row r="19" spans="1:27" x14ac:dyDescent="0.25">
      <c r="A19" s="18"/>
      <c r="B19" s="18"/>
      <c r="C19" s="18" t="str">
        <f>IFERROR(VLOOKUP($B19,Tb_ProjectKosten[],4,0),"")</f>
        <v/>
      </c>
      <c r="D19" s="108" t="str" cm="1">
        <f t="array" ref="D19">IFERROR(INDEX(Tb_KostenOpties[],MATCH(B19,Tb_KostenOpties[KostenOptie],0),IFERROR(MATCH(Methode_Keuze,Tb_KostenOpties[#Headers],0),2)),"")</f>
        <v/>
      </c>
      <c r="E19" s="120">
        <f>IFERROR(VLOOKUP(B19,Tb_ProjectKosten[[#All],[KostenOmschrijving]:[Forfat_Percentage]],6,0),0)</f>
        <v>0</v>
      </c>
      <c r="F19" s="118">
        <f>SUMIFS('5. Kosten uitvoering project'!P:P,'5. Kosten uitvoering project'!E:E,SubsidieTabel!A19,'5. Kosten uitvoering project'!F:F,SubsidieTabel!B19)</f>
        <v>0</v>
      </c>
      <c r="G19" s="118">
        <f>SUMIFS('5. Kosten uitvoering project'!Q:Q,'5. Kosten uitvoering project'!E:E,SubsidieTabel!A19,'5. Kosten uitvoering project'!F:F,SubsidieTabel!B19)</f>
        <v>0</v>
      </c>
      <c r="H19" s="118">
        <f>SUMIFS('5. Kosten uitvoering project'!R:R,'5. Kosten uitvoering project'!E:E,SubsidieTabel!A19,'5. Kosten uitvoering project'!F:F,SubsidieTabel!B19)</f>
        <v>0</v>
      </c>
      <c r="I19" s="118">
        <f>SUMIFS('5. Kosten uitvoering project'!S:S,'5. Kosten uitvoering project'!E:E,SubsidieTabel!A19,'5. Kosten uitvoering project'!F:F,SubsidieTabel!B19)</f>
        <v>0</v>
      </c>
      <c r="J19" s="118">
        <f t="shared" si="0"/>
        <v>0</v>
      </c>
      <c r="K19" s="118">
        <f t="shared" si="1"/>
        <v>0</v>
      </c>
      <c r="L19" s="120" t="str">
        <f>IFERROR(VLOOKUP(A19,Lijsten!$AD:$AE,2,0),"")</f>
        <v/>
      </c>
      <c r="M19" s="118">
        <f t="shared" si="2"/>
        <v>0</v>
      </c>
      <c r="N19" s="118">
        <f t="shared" si="3"/>
        <v>0</v>
      </c>
      <c r="Q19" s="234" t="s">
        <v>3</v>
      </c>
      <c r="R19" s="81">
        <f>IF(Tb_ProjectKosten[[#This Row],[Forfait]]=1,SUMIF('5. Kosten uitvoering project'!$F$6:$F$105,Tb_ProjectKosten[[#This Row],[KostenOmschrijving]],'5. Kosten uitvoering project'!$P$6:$P$105),0)</f>
        <v>0</v>
      </c>
      <c r="S19" s="81">
        <f>IF(Tb_ProjectKosten[[#This Row],[Forfait]]=1,SUMIF('5. Kosten uitvoering project'!$F$6:$F$105,Tb_ProjectKosten[[#This Row],[KostenOmschrijving]],'5. Kosten uitvoering project'!$Q$6:$Q$105),0)</f>
        <v>0</v>
      </c>
      <c r="T19" t="s">
        <v>3</v>
      </c>
      <c r="U19" cm="1">
        <f t="array" ref="U19">INDEX(Tb_KostenOpties[],MATCH(Tb_ProjectKosten[[#This Row],[KostenOmschrijving]],Tb_KostenOpties[KostenOptie],0),IFERROR(MATCH(Methode_Keuze,Tb_KostenOpties[#Headers],0),2))</f>
        <v>1</v>
      </c>
      <c r="V19" s="82">
        <v>0.23</v>
      </c>
      <c r="W19" s="81">
        <f>SUMIF('5. Kosten uitvoering project'!$F:$F,Tb_ProjectKosten[[#This Row],[Begroting]],'5. Kosten uitvoering project'!R:R)</f>
        <v>0</v>
      </c>
      <c r="X19" s="81">
        <f>SUMIF('5. Kosten uitvoering project'!$F:$F,Tb_ProjectKosten[[#This Row],[Begroting]],'5. Kosten uitvoering project'!S:S)</f>
        <v>0</v>
      </c>
      <c r="Y19" s="81">
        <f>Tb_ProjectKosten[[#This Row],[Kosten_Aanvraag]]+Tb_ProjectKosten[[#This Row],[Forfait_Bedrag]]</f>
        <v>0</v>
      </c>
      <c r="Z19" s="81">
        <f>Tb_ProjectKosten[[#This Row],[Kosten_Beoordeeld]]+Tb_ProjectKosten[[#This Row],[Forfait_Bedrag_Beoordeeld]]</f>
        <v>0</v>
      </c>
      <c r="AA19" t="str">
        <f>IF(Tb_ProjectKosten[[#This Row],[Forfait]]=0,"Dit kostentype hoeft u niet op te geven. Hiervoor wordt een forfait berekend.","")</f>
        <v/>
      </c>
    </row>
    <row r="20" spans="1:27" x14ac:dyDescent="0.25">
      <c r="A20" s="80"/>
      <c r="B20" s="80"/>
      <c r="C20" s="80" t="str">
        <f>IFERROR(VLOOKUP($B20,Tb_ProjectKosten[],4,0),"")</f>
        <v/>
      </c>
      <c r="D20" s="107" t="str" cm="1">
        <f t="array" ref="D20">IFERROR(INDEX(Tb_KostenOpties[],MATCH(B20,Tb_KostenOpties[KostenOptie],0),IFERROR(MATCH(Methode_Keuze,Tb_KostenOpties[#Headers],0),2)),"")</f>
        <v/>
      </c>
      <c r="E20" s="119">
        <f>IFERROR(VLOOKUP(B20,Tb_ProjectKosten[[#All],[KostenOmschrijving]:[Forfat_Percentage]],6,0),0)</f>
        <v>0</v>
      </c>
      <c r="F20" s="117">
        <f>SUMIFS('5. Kosten uitvoering project'!P:P,'5. Kosten uitvoering project'!E:E,SubsidieTabel!A20,'5. Kosten uitvoering project'!F:F,SubsidieTabel!B20)</f>
        <v>0</v>
      </c>
      <c r="G20" s="117">
        <f>SUMIFS('5. Kosten uitvoering project'!Q:Q,'5. Kosten uitvoering project'!E:E,SubsidieTabel!A20,'5. Kosten uitvoering project'!F:F,SubsidieTabel!B20)</f>
        <v>0</v>
      </c>
      <c r="H20" s="117">
        <f>SUMIFS('5. Kosten uitvoering project'!R:R,'5. Kosten uitvoering project'!E:E,SubsidieTabel!A20,'5. Kosten uitvoering project'!F:F,SubsidieTabel!B20)</f>
        <v>0</v>
      </c>
      <c r="I20" s="117">
        <f>SUMIFS('5. Kosten uitvoering project'!S:S,'5. Kosten uitvoering project'!E:E,SubsidieTabel!A20,'5. Kosten uitvoering project'!F:F,SubsidieTabel!B20)</f>
        <v>0</v>
      </c>
      <c r="J20" s="117">
        <f t="shared" si="0"/>
        <v>0</v>
      </c>
      <c r="K20" s="117">
        <f t="shared" si="1"/>
        <v>0</v>
      </c>
      <c r="L20" s="119" t="str">
        <f>IFERROR(VLOOKUP(A20,Lijsten!$AD:$AE,2,0),"")</f>
        <v/>
      </c>
      <c r="M20" s="117">
        <f t="shared" si="2"/>
        <v>0</v>
      </c>
      <c r="N20" s="117">
        <f t="shared" si="3"/>
        <v>0</v>
      </c>
    </row>
    <row r="21" spans="1:27" x14ac:dyDescent="0.25">
      <c r="A21" s="18"/>
      <c r="B21" s="18"/>
      <c r="C21" s="18" t="str">
        <f>IFERROR(VLOOKUP($B21,Tb_ProjectKosten[],4,0),"")</f>
        <v/>
      </c>
      <c r="D21" s="108" t="str" cm="1">
        <f t="array" ref="D21">IFERROR(INDEX(Tb_KostenOpties[],MATCH(B21,Tb_KostenOpties[KostenOptie],0),IFERROR(MATCH(Methode_Keuze,Tb_KostenOpties[#Headers],0),2)),"")</f>
        <v/>
      </c>
      <c r="E21" s="120">
        <f>IFERROR(VLOOKUP(B21,Tb_ProjectKosten[[#All],[KostenOmschrijving]:[Forfat_Percentage]],6,0),0)</f>
        <v>0</v>
      </c>
      <c r="F21" s="118">
        <f>SUMIFS('5. Kosten uitvoering project'!P:P,'5. Kosten uitvoering project'!E:E,SubsidieTabel!A21,'5. Kosten uitvoering project'!F:F,SubsidieTabel!B21)</f>
        <v>0</v>
      </c>
      <c r="G21" s="118">
        <f>SUMIFS('5. Kosten uitvoering project'!Q:Q,'5. Kosten uitvoering project'!E:E,SubsidieTabel!A21,'5. Kosten uitvoering project'!F:F,SubsidieTabel!B21)</f>
        <v>0</v>
      </c>
      <c r="H21" s="118">
        <f>SUMIFS('5. Kosten uitvoering project'!R:R,'5. Kosten uitvoering project'!E:E,SubsidieTabel!A21,'5. Kosten uitvoering project'!F:F,SubsidieTabel!B21)</f>
        <v>0</v>
      </c>
      <c r="I21" s="118">
        <f>SUMIFS('5. Kosten uitvoering project'!S:S,'5. Kosten uitvoering project'!E:E,SubsidieTabel!A21,'5. Kosten uitvoering project'!F:F,SubsidieTabel!B21)</f>
        <v>0</v>
      </c>
      <c r="J21" s="118">
        <f t="shared" si="0"/>
        <v>0</v>
      </c>
      <c r="K21" s="118">
        <f t="shared" si="1"/>
        <v>0</v>
      </c>
      <c r="L21" s="120" t="str">
        <f>IFERROR(VLOOKUP(A21,Lijsten!$AD:$AE,2,0),"")</f>
        <v/>
      </c>
      <c r="M21" s="118">
        <f t="shared" si="2"/>
        <v>0</v>
      </c>
      <c r="N21" s="118">
        <f t="shared" si="3"/>
        <v>0</v>
      </c>
      <c r="Q21" t="s">
        <v>92</v>
      </c>
      <c r="R21" t="s">
        <v>110</v>
      </c>
      <c r="S21" t="s">
        <v>112</v>
      </c>
      <c r="T21" t="s">
        <v>113</v>
      </c>
      <c r="U21" t="s">
        <v>40</v>
      </c>
      <c r="V21" t="s">
        <v>96</v>
      </c>
      <c r="W21" t="s">
        <v>97</v>
      </c>
      <c r="X21" t="s">
        <v>98</v>
      </c>
      <c r="Y21" t="s">
        <v>198</v>
      </c>
      <c r="Z21" t="s">
        <v>199</v>
      </c>
      <c r="AA21" t="s">
        <v>56</v>
      </c>
    </row>
    <row r="22" spans="1:27" x14ac:dyDescent="0.25">
      <c r="A22" s="80"/>
      <c r="B22" s="80"/>
      <c r="C22" s="80" t="str">
        <f>IFERROR(VLOOKUP($B22,Tb_ProjectKosten[],4,0),"")</f>
        <v/>
      </c>
      <c r="D22" s="107" t="str" cm="1">
        <f t="array" ref="D22">IFERROR(INDEX(Tb_KostenOpties[],MATCH(B22,Tb_KostenOpties[KostenOptie],0),IFERROR(MATCH(Methode_Keuze,Tb_KostenOpties[#Headers],0),2)),"")</f>
        <v/>
      </c>
      <c r="E22" s="119">
        <f>IFERROR(VLOOKUP(B22,Tb_ProjectKosten[[#All],[KostenOmschrijving]:[Forfat_Percentage]],6,0),0)</f>
        <v>0</v>
      </c>
      <c r="F22" s="117">
        <f>SUMIFS('5. Kosten uitvoering project'!P:P,'5. Kosten uitvoering project'!E:E,SubsidieTabel!A22,'5. Kosten uitvoering project'!F:F,SubsidieTabel!B22)</f>
        <v>0</v>
      </c>
      <c r="G22" s="117">
        <f>SUMIFS('5. Kosten uitvoering project'!Q:Q,'5. Kosten uitvoering project'!E:E,SubsidieTabel!A22,'5. Kosten uitvoering project'!F:F,SubsidieTabel!B22)</f>
        <v>0</v>
      </c>
      <c r="H22" s="117">
        <f>SUMIFS('5. Kosten uitvoering project'!R:R,'5. Kosten uitvoering project'!E:E,SubsidieTabel!A22,'5. Kosten uitvoering project'!F:F,SubsidieTabel!B22)</f>
        <v>0</v>
      </c>
      <c r="I22" s="117">
        <f>SUMIFS('5. Kosten uitvoering project'!S:S,'5. Kosten uitvoering project'!E:E,SubsidieTabel!A22,'5. Kosten uitvoering project'!F:F,SubsidieTabel!B22)</f>
        <v>0</v>
      </c>
      <c r="J22" s="117">
        <f t="shared" si="0"/>
        <v>0</v>
      </c>
      <c r="K22" s="117">
        <f t="shared" si="1"/>
        <v>0</v>
      </c>
      <c r="L22" s="119" t="str">
        <f>IFERROR(VLOOKUP(A22,Lijsten!$AD:$AE,2,0),"")</f>
        <v/>
      </c>
      <c r="M22" s="117">
        <f t="shared" si="2"/>
        <v>0</v>
      </c>
      <c r="N22" s="117">
        <f t="shared" si="3"/>
        <v>0</v>
      </c>
      <c r="Q22" s="80" t="s">
        <v>8</v>
      </c>
      <c r="R22" s="86" t="str">
        <f t="shared" ref="R22:R29" si="4">IF(Keuze_DB_Nr&lt;&gt;"",Keuze_DB_Nr,"")</f>
        <v/>
      </c>
      <c r="S22" s="81">
        <f>IF(Tb_DBKosten[[#This Row],[Forfait]]=1,SUMIFS('8. Uitgaven betaalverzoek'!U:U,'8. Uitgaven betaalverzoek'!F:F,Tb_DBKosten[[#This Row],[KostenOmschrijving]],'8. Uitgaven betaalverzoek'!A:A,Tb_DBKosten[[#This Row],[Deelbetaling]]),0)</f>
        <v>0</v>
      </c>
      <c r="T22" s="81">
        <f>IF(Tb_DBKosten[[#This Row],[Forfait]]=1,SUMIFS('8. Uitgaven betaalverzoek'!V:V,'8. Uitgaven betaalverzoek'!F:F,Tb_DBKosten[[#This Row],[KostenOmschrijving]],'8. Uitgaven betaalverzoek'!A:A,Tb_DBKosten[[#This Row],[Deelbetaling]]),0)</f>
        <v>0</v>
      </c>
      <c r="U22" cm="1">
        <f t="array" ref="U22">INDEX(Tb_KostenOptiesDB[],MATCH(Tb_DBKosten[[#This Row],[KostenOmschrijving]],Tb_KostenOptiesDB[KostenOptie],0),IFERROR(MATCH(Methode_Keuze,Tb_KostenOptiesDB[#Headers],0),2))</f>
        <v>1</v>
      </c>
      <c r="V22" s="82">
        <v>0.4</v>
      </c>
      <c r="W22" s="81">
        <f>IF(Tb_DBKosten[[#This Row],[Forfait]]=1,SUMIFS('8. Uitgaven betaalverzoek'!W:W,'8. Uitgaven betaalverzoek'!F:F,Tb_DBKosten[[#This Row],[KostenOmschrijving]],'8. Uitgaven betaalverzoek'!A:A,Tb_DBKosten[[#This Row],[Deelbetaling]]),0)</f>
        <v>0</v>
      </c>
      <c r="X22" s="81">
        <f>IF(Tb_DBKosten[[#This Row],[Forfait]]=1,SUMIFS('8. Uitgaven betaalverzoek'!X:X,'8. Uitgaven betaalverzoek'!F:F,Tb_DBKosten[[#This Row],[KostenOmschrijving]],'8. Uitgaven betaalverzoek'!A:A,Tb_DBKosten[[#This Row],[Deelbetaling]]),0)</f>
        <v>0</v>
      </c>
      <c r="Y22" s="81">
        <f>Tb_DBKosten[[#This Row],[Deelbetaling_Aanvraag]]+Tb_DBKosten[[#This Row],[Forfait_Bedrag]]</f>
        <v>0</v>
      </c>
      <c r="Z22" s="81">
        <f>Tb_DBKosten[[#This Row],[Deelbetaling_Beoordeeld]]+Tb_DBKosten[[#This Row],[Forfait_Bedrag_Beoordeeld]]</f>
        <v>0</v>
      </c>
      <c r="AA22" t="str">
        <f>IF(Tb_DBKosten[[#This Row],[Forfait]]=0,"Dit kostentype hoeft u niet op te geven. Hiervoor wordt een forfait berekend.","")</f>
        <v/>
      </c>
    </row>
    <row r="23" spans="1:27" x14ac:dyDescent="0.25">
      <c r="A23" s="18"/>
      <c r="B23" s="18"/>
      <c r="C23" s="18" t="str">
        <f>IFERROR(VLOOKUP($B23,Tb_ProjectKosten[],4,0),"")</f>
        <v/>
      </c>
      <c r="D23" s="108" t="str" cm="1">
        <f t="array" ref="D23">IFERROR(INDEX(Tb_KostenOpties[],MATCH(B23,Tb_KostenOpties[KostenOptie],0),IFERROR(MATCH(Methode_Keuze,Tb_KostenOpties[#Headers],0),2)),"")</f>
        <v/>
      </c>
      <c r="E23" s="120">
        <f>IFERROR(VLOOKUP(B23,Tb_ProjectKosten[[#All],[KostenOmschrijving]:[Forfat_Percentage]],6,0),0)</f>
        <v>0</v>
      </c>
      <c r="F23" s="118">
        <f>SUMIFS('5. Kosten uitvoering project'!P:P,'5. Kosten uitvoering project'!E:E,SubsidieTabel!A23,'5. Kosten uitvoering project'!F:F,SubsidieTabel!B23)</f>
        <v>0</v>
      </c>
      <c r="G23" s="118">
        <f>SUMIFS('5. Kosten uitvoering project'!Q:Q,'5. Kosten uitvoering project'!E:E,SubsidieTabel!A23,'5. Kosten uitvoering project'!F:F,SubsidieTabel!B23)</f>
        <v>0</v>
      </c>
      <c r="H23" s="118">
        <f>SUMIFS('5. Kosten uitvoering project'!R:R,'5. Kosten uitvoering project'!E:E,SubsidieTabel!A23,'5. Kosten uitvoering project'!F:F,SubsidieTabel!B23)</f>
        <v>0</v>
      </c>
      <c r="I23" s="118">
        <f>SUMIFS('5. Kosten uitvoering project'!S:S,'5. Kosten uitvoering project'!E:E,SubsidieTabel!A23,'5. Kosten uitvoering project'!F:F,SubsidieTabel!B23)</f>
        <v>0</v>
      </c>
      <c r="J23" s="118">
        <f t="shared" si="0"/>
        <v>0</v>
      </c>
      <c r="K23" s="118">
        <f t="shared" si="1"/>
        <v>0</v>
      </c>
      <c r="L23" s="120" t="str">
        <f>IFERROR(VLOOKUP(A23,Lijsten!$AD:$AE,2,0),"")</f>
        <v/>
      </c>
      <c r="M23" s="118">
        <f t="shared" si="2"/>
        <v>0</v>
      </c>
      <c r="N23" s="118">
        <f t="shared" si="3"/>
        <v>0</v>
      </c>
      <c r="Q23" s="18" t="s">
        <v>91</v>
      </c>
      <c r="R23" t="str">
        <f t="shared" si="4"/>
        <v/>
      </c>
      <c r="S23" s="81">
        <f>IF(Tb_DBKosten[[#This Row],[Forfait]]=1,SUMIFS('8. Uitgaven betaalverzoek'!U:U,'8. Uitgaven betaalverzoek'!F:F,Tb_DBKosten[[#This Row],[KostenOmschrijving]],'8. Uitgaven betaalverzoek'!A:A,Tb_DBKosten[[#This Row],[Deelbetaling]]),0)</f>
        <v>0</v>
      </c>
      <c r="T23" s="81">
        <f>IF(Tb_DBKosten[[#This Row],[Forfait]]=1,SUMIFS('8. Uitgaven betaalverzoek'!V:V,'8. Uitgaven betaalverzoek'!F:F,Tb_DBKosten[[#This Row],[KostenOmschrijving]],'8. Uitgaven betaalverzoek'!A:A,Tb_DBKosten[[#This Row],[Deelbetaling]]),0)</f>
        <v>0</v>
      </c>
      <c r="U23" cm="1">
        <f t="array" ref="U23">INDEX(Tb_KostenOptiesDB[],MATCH(Tb_DBKosten[[#This Row],[KostenOmschrijving]],Tb_KostenOptiesDB[KostenOptie],0),IFERROR(MATCH(Methode_Keuze,Tb_KostenOptiesDB[#Headers],0),2))</f>
        <v>1</v>
      </c>
      <c r="V23" s="82">
        <v>0</v>
      </c>
      <c r="W23" s="81">
        <f>IF(Tb_DBKosten[[#This Row],[Forfait]]=1,SUMIFS('8. Uitgaven betaalverzoek'!W:W,'8. Uitgaven betaalverzoek'!F:F,Tb_DBKosten[[#This Row],[KostenOmschrijving]],'8. Uitgaven betaalverzoek'!A:A,Tb_DBKosten[[#This Row],[Deelbetaling]]),0)</f>
        <v>0</v>
      </c>
      <c r="X23" s="81">
        <f>IF(Tb_DBKosten[[#This Row],[Forfait]]=1,SUMIFS('8. Uitgaven betaalverzoek'!X:X,'8. Uitgaven betaalverzoek'!F:F,Tb_DBKosten[[#This Row],[KostenOmschrijving]],'8. Uitgaven betaalverzoek'!A:A,Tb_DBKosten[[#This Row],[Deelbetaling]]),0)</f>
        <v>0</v>
      </c>
      <c r="Y23" s="81">
        <f>Tb_DBKosten[[#This Row],[Deelbetaling_Aanvraag]]+Tb_DBKosten[[#This Row],[Forfait_Bedrag]]</f>
        <v>0</v>
      </c>
      <c r="Z23" s="81">
        <f>Tb_DBKosten[[#This Row],[Deelbetaling_Beoordeeld]]+Tb_DBKosten[[#This Row],[Forfait_Bedrag_Beoordeeld]]</f>
        <v>0</v>
      </c>
      <c r="AA23" t="str">
        <f>IF(Tb_DBKosten[[#This Row],[Forfait]]=0,"Dit kostentype hoeft u niet op te geven. Hiervoor wordt een forfait berekend.","")</f>
        <v/>
      </c>
    </row>
    <row r="24" spans="1:27" x14ac:dyDescent="0.25">
      <c r="A24" s="80"/>
      <c r="B24" s="80"/>
      <c r="C24" s="80" t="str">
        <f>IFERROR(VLOOKUP($B24,Tb_ProjectKosten[],4,0),"")</f>
        <v/>
      </c>
      <c r="D24" s="107" t="str" cm="1">
        <f t="array" ref="D24">IFERROR(INDEX(Tb_KostenOpties[],MATCH(B24,Tb_KostenOpties[KostenOptie],0),IFERROR(MATCH(Methode_Keuze,Tb_KostenOpties[#Headers],0),2)),"")</f>
        <v/>
      </c>
      <c r="E24" s="119">
        <f>IFERROR(VLOOKUP(B24,Tb_ProjectKosten[[#All],[KostenOmschrijving]:[Forfat_Percentage]],6,0),0)</f>
        <v>0</v>
      </c>
      <c r="F24" s="117">
        <f>SUMIFS('5. Kosten uitvoering project'!P:P,'5. Kosten uitvoering project'!E:E,SubsidieTabel!A24,'5. Kosten uitvoering project'!F:F,SubsidieTabel!B24)</f>
        <v>0</v>
      </c>
      <c r="G24" s="117">
        <f>SUMIFS('5. Kosten uitvoering project'!Q:Q,'5. Kosten uitvoering project'!E:E,SubsidieTabel!A24,'5. Kosten uitvoering project'!F:F,SubsidieTabel!B24)</f>
        <v>0</v>
      </c>
      <c r="H24" s="117">
        <f>SUMIFS('5. Kosten uitvoering project'!R:R,'5. Kosten uitvoering project'!E:E,SubsidieTabel!A24,'5. Kosten uitvoering project'!F:F,SubsidieTabel!B24)</f>
        <v>0</v>
      </c>
      <c r="I24" s="117">
        <f>SUMIFS('5. Kosten uitvoering project'!S:S,'5. Kosten uitvoering project'!E:E,SubsidieTabel!A24,'5. Kosten uitvoering project'!F:F,SubsidieTabel!B24)</f>
        <v>0</v>
      </c>
      <c r="J24" s="117">
        <f t="shared" si="0"/>
        <v>0</v>
      </c>
      <c r="K24" s="117">
        <f t="shared" si="1"/>
        <v>0</v>
      </c>
      <c r="L24" s="119" t="str">
        <f>IFERROR(VLOOKUP(A24,Lijsten!$AD:$AE,2,0),"")</f>
        <v/>
      </c>
      <c r="M24" s="117">
        <f t="shared" si="2"/>
        <v>0</v>
      </c>
      <c r="N24" s="117">
        <f t="shared" si="3"/>
        <v>0</v>
      </c>
      <c r="Q24" s="80" t="s">
        <v>28</v>
      </c>
      <c r="R24" s="86" t="str">
        <f t="shared" si="4"/>
        <v/>
      </c>
      <c r="S24" s="81">
        <f>IF(Tb_DBKosten[[#This Row],[Forfait]]=1,SUMIFS('8. Uitgaven betaalverzoek'!U:U,'8. Uitgaven betaalverzoek'!F:F,Tb_DBKosten[[#This Row],[KostenOmschrijving]],'8. Uitgaven betaalverzoek'!A:A,Tb_DBKosten[[#This Row],[Deelbetaling]]),0)</f>
        <v>0</v>
      </c>
      <c r="T24" s="81">
        <f>IF(Tb_DBKosten[[#This Row],[Forfait]]=1,SUMIFS('8. Uitgaven betaalverzoek'!V:V,'8. Uitgaven betaalverzoek'!F:F,Tb_DBKosten[[#This Row],[KostenOmschrijving]],'8. Uitgaven betaalverzoek'!A:A,Tb_DBKosten[[#This Row],[Deelbetaling]]),0)</f>
        <v>0</v>
      </c>
      <c r="U24" cm="1">
        <f t="array" ref="U24">INDEX(Tb_KostenOptiesDB[],MATCH(Tb_DBKosten[[#This Row],[KostenOmschrijving]],Tb_KostenOptiesDB[KostenOptie],0),IFERROR(MATCH(Methode_Keuze,Tb_KostenOptiesDB[#Headers],0),2))</f>
        <v>1</v>
      </c>
      <c r="V24" s="82">
        <v>0.4</v>
      </c>
      <c r="W24" s="81">
        <f>IF(Tb_DBKosten[[#This Row],[Forfait]]=1,SUMIFS('8. Uitgaven betaalverzoek'!W:W,'8. Uitgaven betaalverzoek'!F:F,Tb_DBKosten[[#This Row],[KostenOmschrijving]],'8. Uitgaven betaalverzoek'!A:A,Tb_DBKosten[[#This Row],[Deelbetaling]]),0)</f>
        <v>0</v>
      </c>
      <c r="X24" s="81">
        <f>IF(Tb_DBKosten[[#This Row],[Forfait]]=1,SUMIFS('8. Uitgaven betaalverzoek'!X:X,'8. Uitgaven betaalverzoek'!F:F,Tb_DBKosten[[#This Row],[KostenOmschrijving]],'8. Uitgaven betaalverzoek'!A:A,Tb_DBKosten[[#This Row],[Deelbetaling]]),0)</f>
        <v>0</v>
      </c>
      <c r="Y24" s="81">
        <f>Tb_DBKosten[[#This Row],[Deelbetaling_Aanvraag]]+Tb_DBKosten[[#This Row],[Forfait_Bedrag]]</f>
        <v>0</v>
      </c>
      <c r="Z24" s="81">
        <f>Tb_DBKosten[[#This Row],[Deelbetaling_Beoordeeld]]+Tb_DBKosten[[#This Row],[Forfait_Bedrag_Beoordeeld]]</f>
        <v>0</v>
      </c>
      <c r="AA24" t="str">
        <f>IF(Tb_DBKosten[[#This Row],[Forfait]]=0,"Dit kostentype hoeft u niet op te geven. Hiervoor wordt een forfait berekend.","")</f>
        <v/>
      </c>
    </row>
    <row r="25" spans="1:27" x14ac:dyDescent="0.25">
      <c r="A25" s="18"/>
      <c r="B25" s="18"/>
      <c r="C25" s="18" t="str">
        <f>IFERROR(VLOOKUP($B25,Tb_ProjectKosten[],4,0),"")</f>
        <v/>
      </c>
      <c r="D25" s="108" t="str" cm="1">
        <f t="array" ref="D25">IFERROR(INDEX(Tb_KostenOpties[],MATCH(B25,Tb_KostenOpties[KostenOptie],0),IFERROR(MATCH(Methode_Keuze,Tb_KostenOpties[#Headers],0),2)),"")</f>
        <v/>
      </c>
      <c r="E25" s="120">
        <f>IFERROR(VLOOKUP(B25,Tb_ProjectKosten[[#All],[KostenOmschrijving]:[Forfat_Percentage]],6,0),0)</f>
        <v>0</v>
      </c>
      <c r="F25" s="118">
        <f>SUMIFS('5. Kosten uitvoering project'!P:P,'5. Kosten uitvoering project'!E:E,SubsidieTabel!A25,'5. Kosten uitvoering project'!F:F,SubsidieTabel!B25)</f>
        <v>0</v>
      </c>
      <c r="G25" s="118">
        <f>SUMIFS('5. Kosten uitvoering project'!Q:Q,'5. Kosten uitvoering project'!E:E,SubsidieTabel!A25,'5. Kosten uitvoering project'!F:F,SubsidieTabel!B25)</f>
        <v>0</v>
      </c>
      <c r="H25" s="118">
        <f>SUMIFS('5. Kosten uitvoering project'!R:R,'5. Kosten uitvoering project'!E:E,SubsidieTabel!A25,'5. Kosten uitvoering project'!F:F,SubsidieTabel!B25)</f>
        <v>0</v>
      </c>
      <c r="I25" s="118">
        <f>SUMIFS('5. Kosten uitvoering project'!S:S,'5. Kosten uitvoering project'!E:E,SubsidieTabel!A25,'5. Kosten uitvoering project'!F:F,SubsidieTabel!B25)</f>
        <v>0</v>
      </c>
      <c r="J25" s="118">
        <f t="shared" si="0"/>
        <v>0</v>
      </c>
      <c r="K25" s="118">
        <f t="shared" si="1"/>
        <v>0</v>
      </c>
      <c r="L25" s="120" t="str">
        <f>IFERROR(VLOOKUP(A25,Lijsten!$AD:$AE,2,0),"")</f>
        <v/>
      </c>
      <c r="M25" s="118">
        <f t="shared" si="2"/>
        <v>0</v>
      </c>
      <c r="N25" s="118">
        <f t="shared" si="3"/>
        <v>0</v>
      </c>
      <c r="Q25" s="18" t="s">
        <v>27</v>
      </c>
      <c r="R25" t="str">
        <f t="shared" si="4"/>
        <v/>
      </c>
      <c r="S25" s="81">
        <f>IF(Tb_DBKosten[[#This Row],[Forfait]]=1,SUMIFS('8. Uitgaven betaalverzoek'!U:U,'8. Uitgaven betaalverzoek'!F:F,Tb_DBKosten[[#This Row],[KostenOmschrijving]],'8. Uitgaven betaalverzoek'!A:A,Tb_DBKosten[[#This Row],[Deelbetaling]]),0)</f>
        <v>0</v>
      </c>
      <c r="T25" s="81">
        <f>IF(Tb_DBKosten[[#This Row],[Forfait]]=1,SUMIFS('8. Uitgaven betaalverzoek'!V:V,'8. Uitgaven betaalverzoek'!F:F,Tb_DBKosten[[#This Row],[KostenOmschrijving]],'8. Uitgaven betaalverzoek'!A:A,Tb_DBKosten[[#This Row],[Deelbetaling]]),0)</f>
        <v>0</v>
      </c>
      <c r="U25" cm="1">
        <f t="array" ref="U25">INDEX(Tb_KostenOptiesDB[],MATCH(Tb_DBKosten[[#This Row],[KostenOmschrijving]],Tb_KostenOptiesDB[KostenOptie],0),IFERROR(MATCH(Methode_Keuze,Tb_KostenOptiesDB[#Headers],0),2))</f>
        <v>1</v>
      </c>
      <c r="V25" s="82">
        <v>0.23</v>
      </c>
      <c r="W25" s="81">
        <f>IF(Tb_DBKosten[[#This Row],[Forfait]]=1,SUMIFS('8. Uitgaven betaalverzoek'!W:W,'8. Uitgaven betaalverzoek'!F:F,Tb_DBKosten[[#This Row],[KostenOmschrijving]],'8. Uitgaven betaalverzoek'!A:A,Tb_DBKosten[[#This Row],[Deelbetaling]]),0)</f>
        <v>0</v>
      </c>
      <c r="X25" s="81">
        <f>IF(Tb_DBKosten[[#This Row],[Forfait]]=1,SUMIFS('8. Uitgaven betaalverzoek'!X:X,'8. Uitgaven betaalverzoek'!F:F,Tb_DBKosten[[#This Row],[KostenOmschrijving]],'8. Uitgaven betaalverzoek'!A:A,Tb_DBKosten[[#This Row],[Deelbetaling]]),0)</f>
        <v>0</v>
      </c>
      <c r="Y25" s="81">
        <f>Tb_DBKosten[[#This Row],[Deelbetaling_Aanvraag]]+Tb_DBKosten[[#This Row],[Forfait_Bedrag]]</f>
        <v>0</v>
      </c>
      <c r="Z25" s="81">
        <f>Tb_DBKosten[[#This Row],[Deelbetaling_Beoordeeld]]+Tb_DBKosten[[#This Row],[Forfait_Bedrag_Beoordeeld]]</f>
        <v>0</v>
      </c>
      <c r="AA25" t="str">
        <f>IF(Tb_DBKosten[[#This Row],[Forfait]]=0,"Dit kostentype hoeft u niet op te geven. Hiervoor wordt een forfait berekend.","")</f>
        <v/>
      </c>
    </row>
    <row r="26" spans="1:27" x14ac:dyDescent="0.25">
      <c r="A26" s="80"/>
      <c r="B26" s="80"/>
      <c r="C26" s="80" t="str">
        <f>IFERROR(VLOOKUP($B26,Tb_ProjectKosten[],4,0),"")</f>
        <v/>
      </c>
      <c r="D26" s="107" t="str" cm="1">
        <f t="array" ref="D26">IFERROR(INDEX(Tb_KostenOpties[],MATCH(B26,Tb_KostenOpties[KostenOptie],0),IFERROR(MATCH(Methode_Keuze,Tb_KostenOpties[#Headers],0),2)),"")</f>
        <v/>
      </c>
      <c r="E26" s="119">
        <f>IFERROR(VLOOKUP(B26,Tb_ProjectKosten[[#All],[KostenOmschrijving]:[Forfat_Percentage]],6,0),0)</f>
        <v>0</v>
      </c>
      <c r="F26" s="117">
        <f>SUMIFS('5. Kosten uitvoering project'!P:P,'5. Kosten uitvoering project'!E:E,SubsidieTabel!A26,'5. Kosten uitvoering project'!F:F,SubsidieTabel!B26)</f>
        <v>0</v>
      </c>
      <c r="G26" s="117">
        <f>SUMIFS('5. Kosten uitvoering project'!Q:Q,'5. Kosten uitvoering project'!E:E,SubsidieTabel!A26,'5. Kosten uitvoering project'!F:F,SubsidieTabel!B26)</f>
        <v>0</v>
      </c>
      <c r="H26" s="117">
        <f>SUMIFS('5. Kosten uitvoering project'!R:R,'5. Kosten uitvoering project'!E:E,SubsidieTabel!A26,'5. Kosten uitvoering project'!F:F,SubsidieTabel!B26)</f>
        <v>0</v>
      </c>
      <c r="I26" s="117">
        <f>SUMIFS('5. Kosten uitvoering project'!S:S,'5. Kosten uitvoering project'!E:E,SubsidieTabel!A26,'5. Kosten uitvoering project'!F:F,SubsidieTabel!B26)</f>
        <v>0</v>
      </c>
      <c r="J26" s="117">
        <f t="shared" si="0"/>
        <v>0</v>
      </c>
      <c r="K26" s="117">
        <f t="shared" si="1"/>
        <v>0</v>
      </c>
      <c r="L26" s="119" t="str">
        <f>IFERROR(VLOOKUP(A26,Lijsten!$AD:$AE,2,0),"")</f>
        <v/>
      </c>
      <c r="M26" s="117">
        <f t="shared" si="2"/>
        <v>0</v>
      </c>
      <c r="N26" s="117">
        <f t="shared" si="3"/>
        <v>0</v>
      </c>
      <c r="Q26" s="80" t="s">
        <v>11</v>
      </c>
      <c r="R26" s="86" t="str">
        <f t="shared" si="4"/>
        <v/>
      </c>
      <c r="S26" s="81">
        <f>IF(Tb_DBKosten[[#This Row],[Forfait]]=1,SUMIFS('8. Uitgaven betaalverzoek'!U:U,'8. Uitgaven betaalverzoek'!F:F,Tb_DBKosten[[#This Row],[KostenOmschrijving]],'8. Uitgaven betaalverzoek'!A:A,Tb_DBKosten[[#This Row],[Deelbetaling]]),0)</f>
        <v>0</v>
      </c>
      <c r="T26" s="81">
        <f>IF(Tb_DBKosten[[#This Row],[Forfait]]=1,SUMIFS('8. Uitgaven betaalverzoek'!V:V,'8. Uitgaven betaalverzoek'!F:F,Tb_DBKosten[[#This Row],[KostenOmschrijving]],'8. Uitgaven betaalverzoek'!A:A,Tb_DBKosten[[#This Row],[Deelbetaling]]),0)</f>
        <v>0</v>
      </c>
      <c r="U26" cm="1">
        <f t="array" ref="U26">INDEX(Tb_KostenOptiesDB[],MATCH(Tb_DBKosten[[#This Row],[KostenOmschrijving]],Tb_KostenOptiesDB[KostenOptie],0),IFERROR(MATCH(Methode_Keuze,Tb_KostenOptiesDB[#Headers],0),2))</f>
        <v>1</v>
      </c>
      <c r="V26" s="82">
        <v>0.23</v>
      </c>
      <c r="W26" s="81">
        <f>IF(Tb_DBKosten[[#This Row],[Forfait]]=1,SUMIFS('8. Uitgaven betaalverzoek'!W:W,'8. Uitgaven betaalverzoek'!F:F,Tb_DBKosten[[#This Row],[KostenOmschrijving]],'8. Uitgaven betaalverzoek'!A:A,Tb_DBKosten[[#This Row],[Deelbetaling]]),0)</f>
        <v>0</v>
      </c>
      <c r="X26" s="81">
        <f>IF(Tb_DBKosten[[#This Row],[Forfait]]=1,SUMIFS('8. Uitgaven betaalverzoek'!X:X,'8. Uitgaven betaalverzoek'!F:F,Tb_DBKosten[[#This Row],[KostenOmschrijving]],'8. Uitgaven betaalverzoek'!A:A,Tb_DBKosten[[#This Row],[Deelbetaling]]),0)</f>
        <v>0</v>
      </c>
      <c r="Y26" s="81">
        <f>Tb_DBKosten[[#This Row],[Deelbetaling_Aanvraag]]+Tb_DBKosten[[#This Row],[Forfait_Bedrag]]</f>
        <v>0</v>
      </c>
      <c r="Z26" s="81">
        <f>Tb_DBKosten[[#This Row],[Deelbetaling_Beoordeeld]]+Tb_DBKosten[[#This Row],[Forfait_Bedrag_Beoordeeld]]</f>
        <v>0</v>
      </c>
      <c r="AA26" t="str">
        <f>IF(Tb_DBKosten[[#This Row],[Forfait]]=0,"Dit kostentype hoeft u niet op te geven. Hiervoor wordt een forfait berekend.","")</f>
        <v/>
      </c>
    </row>
    <row r="27" spans="1:27" x14ac:dyDescent="0.25">
      <c r="A27" s="18"/>
      <c r="B27" s="18"/>
      <c r="C27" s="18" t="str">
        <f>IFERROR(VLOOKUP($B27,Tb_ProjectKosten[],4,0),"")</f>
        <v/>
      </c>
      <c r="D27" s="108" t="str" cm="1">
        <f t="array" ref="D27">IFERROR(INDEX(Tb_KostenOpties[],MATCH(B27,Tb_KostenOpties[KostenOptie],0),IFERROR(MATCH(Methode_Keuze,Tb_KostenOpties[#Headers],0),2)),"")</f>
        <v/>
      </c>
      <c r="E27" s="120">
        <f>IFERROR(VLOOKUP(B27,Tb_ProjectKosten[[#All],[KostenOmschrijving]:[Forfat_Percentage]],6,0),0)</f>
        <v>0</v>
      </c>
      <c r="F27" s="118">
        <f>SUMIFS('5. Kosten uitvoering project'!P:P,'5. Kosten uitvoering project'!E:E,SubsidieTabel!A27,'5. Kosten uitvoering project'!F:F,SubsidieTabel!B27)</f>
        <v>0</v>
      </c>
      <c r="G27" s="118">
        <f>SUMIFS('5. Kosten uitvoering project'!Q:Q,'5. Kosten uitvoering project'!E:E,SubsidieTabel!A27,'5. Kosten uitvoering project'!F:F,SubsidieTabel!B27)</f>
        <v>0</v>
      </c>
      <c r="H27" s="118">
        <f>SUMIFS('5. Kosten uitvoering project'!R:R,'5. Kosten uitvoering project'!E:E,SubsidieTabel!A27,'5. Kosten uitvoering project'!F:F,SubsidieTabel!B27)</f>
        <v>0</v>
      </c>
      <c r="I27" s="118">
        <f>SUMIFS('5. Kosten uitvoering project'!S:S,'5. Kosten uitvoering project'!E:E,SubsidieTabel!A27,'5. Kosten uitvoering project'!F:F,SubsidieTabel!B27)</f>
        <v>0</v>
      </c>
      <c r="J27" s="118">
        <f t="shared" si="0"/>
        <v>0</v>
      </c>
      <c r="K27" s="118">
        <f t="shared" si="1"/>
        <v>0</v>
      </c>
      <c r="L27" s="120" t="str">
        <f>IFERROR(VLOOKUP(A27,Lijsten!$AD:$AE,2,0),"")</f>
        <v/>
      </c>
      <c r="M27" s="118">
        <f t="shared" si="2"/>
        <v>0</v>
      </c>
      <c r="N27" s="118">
        <f t="shared" si="3"/>
        <v>0</v>
      </c>
      <c r="Q27" s="18" t="s">
        <v>106</v>
      </c>
      <c r="R27" t="str">
        <f t="shared" si="4"/>
        <v/>
      </c>
      <c r="S27" s="81">
        <f>IF(Tb_DBKosten[[#This Row],[Forfait]]=1,SUMIFS('8. Uitgaven betaalverzoek'!U:U,'8. Uitgaven betaalverzoek'!F:F,Tb_DBKosten[[#This Row],[KostenOmschrijving]],'8. Uitgaven betaalverzoek'!A:A,Tb_DBKosten[[#This Row],[Deelbetaling]]),0)</f>
        <v>0</v>
      </c>
      <c r="T27" s="81">
        <f>IF(Tb_DBKosten[[#This Row],[Forfait]]=1,SUMIFS('8. Uitgaven betaalverzoek'!V:V,'8. Uitgaven betaalverzoek'!F:F,Tb_DBKosten[[#This Row],[KostenOmschrijving]],'8. Uitgaven betaalverzoek'!A:A,Tb_DBKosten[[#This Row],[Deelbetaling]]),0)</f>
        <v>0</v>
      </c>
      <c r="U27" cm="1">
        <f t="array" ref="U27">INDEX(Tb_KostenOptiesDB[],MATCH(Tb_DBKosten[[#This Row],[KostenOmschrijving]],Tb_KostenOptiesDB[KostenOptie],0),IFERROR(MATCH(Methode_Keuze,Tb_KostenOptiesDB[#Headers],0),2))</f>
        <v>1</v>
      </c>
      <c r="V27" s="82">
        <v>0.23</v>
      </c>
      <c r="W27" s="81">
        <f>IF(Tb_DBKosten[[#This Row],[Forfait]]=1,SUMIFS('8. Uitgaven betaalverzoek'!W:W,'8. Uitgaven betaalverzoek'!F:F,Tb_DBKosten[[#This Row],[KostenOmschrijving]],'8. Uitgaven betaalverzoek'!A:A,Tb_DBKosten[[#This Row],[Deelbetaling]]),0)</f>
        <v>0</v>
      </c>
      <c r="X27" s="81">
        <f>IF(Tb_DBKosten[[#This Row],[Forfait]]=1,SUMIFS('8. Uitgaven betaalverzoek'!X:X,'8. Uitgaven betaalverzoek'!F:F,Tb_DBKosten[[#This Row],[KostenOmschrijving]],'8. Uitgaven betaalverzoek'!A:A,Tb_DBKosten[[#This Row],[Deelbetaling]]),0)</f>
        <v>0</v>
      </c>
      <c r="Y27" s="81">
        <f>Tb_DBKosten[[#This Row],[Deelbetaling_Aanvraag]]+Tb_DBKosten[[#This Row],[Forfait_Bedrag]]</f>
        <v>0</v>
      </c>
      <c r="Z27" s="81">
        <f>Tb_DBKosten[[#This Row],[Deelbetaling_Beoordeeld]]+Tb_DBKosten[[#This Row],[Forfait_Bedrag_Beoordeeld]]</f>
        <v>0</v>
      </c>
      <c r="AA27" t="str">
        <f>IF(Tb_DBKosten[[#This Row],[Forfait]]=0,"Dit kostentype hoeft u niet op te geven. Hiervoor wordt een forfait berekend.","")</f>
        <v/>
      </c>
    </row>
    <row r="28" spans="1:27" x14ac:dyDescent="0.25">
      <c r="A28" s="80"/>
      <c r="B28" s="80"/>
      <c r="C28" s="80" t="str">
        <f>IFERROR(VLOOKUP($B28,Tb_ProjectKosten[],4,0),"")</f>
        <v/>
      </c>
      <c r="D28" s="107" t="str" cm="1">
        <f t="array" ref="D28">IFERROR(INDEX(Tb_KostenOpties[],MATCH(B28,Tb_KostenOpties[KostenOptie],0),IFERROR(MATCH(Methode_Keuze,Tb_KostenOpties[#Headers],0),2)),"")</f>
        <v/>
      </c>
      <c r="E28" s="119">
        <f>IFERROR(VLOOKUP(B28,Tb_ProjectKosten[[#All],[KostenOmschrijving]:[Forfat_Percentage]],6,0),0)</f>
        <v>0</v>
      </c>
      <c r="F28" s="117">
        <f>SUMIFS('5. Kosten uitvoering project'!P:P,'5. Kosten uitvoering project'!E:E,SubsidieTabel!A28,'5. Kosten uitvoering project'!F:F,SubsidieTabel!B28)</f>
        <v>0</v>
      </c>
      <c r="G28" s="117">
        <f>SUMIFS('5. Kosten uitvoering project'!Q:Q,'5. Kosten uitvoering project'!E:E,SubsidieTabel!A28,'5. Kosten uitvoering project'!F:F,SubsidieTabel!B28)</f>
        <v>0</v>
      </c>
      <c r="H28" s="117">
        <f>SUMIFS('5. Kosten uitvoering project'!R:R,'5. Kosten uitvoering project'!E:E,SubsidieTabel!A28,'5. Kosten uitvoering project'!F:F,SubsidieTabel!B28)</f>
        <v>0</v>
      </c>
      <c r="I28" s="117">
        <f>SUMIFS('5. Kosten uitvoering project'!S:S,'5. Kosten uitvoering project'!E:E,SubsidieTabel!A28,'5. Kosten uitvoering project'!F:F,SubsidieTabel!B28)</f>
        <v>0</v>
      </c>
      <c r="J28" s="117">
        <f t="shared" si="0"/>
        <v>0</v>
      </c>
      <c r="K28" s="117">
        <f t="shared" si="1"/>
        <v>0</v>
      </c>
      <c r="L28" s="119" t="str">
        <f>IFERROR(VLOOKUP(A28,Lijsten!$AD:$AE,2,0),"")</f>
        <v/>
      </c>
      <c r="M28" s="117">
        <f t="shared" si="2"/>
        <v>0</v>
      </c>
      <c r="N28" s="117">
        <f t="shared" si="3"/>
        <v>0</v>
      </c>
      <c r="Q28" s="80" t="s">
        <v>107</v>
      </c>
      <c r="R28" s="86" t="str">
        <f t="shared" si="4"/>
        <v/>
      </c>
      <c r="S28" s="81">
        <f>IF(Tb_DBKosten[[#This Row],[Forfait]]=1,SUMIFS('8. Uitgaven betaalverzoek'!U:U,'8. Uitgaven betaalverzoek'!F:F,Tb_DBKosten[[#This Row],[KostenOmschrijving]],'8. Uitgaven betaalverzoek'!A:A,Tb_DBKosten[[#This Row],[Deelbetaling]]),0)</f>
        <v>0</v>
      </c>
      <c r="T28" s="81">
        <f>IF(Tb_DBKosten[[#This Row],[Forfait]]=1,SUMIFS('8. Uitgaven betaalverzoek'!V:V,'8. Uitgaven betaalverzoek'!F:F,Tb_DBKosten[[#This Row],[KostenOmschrijving]],'8. Uitgaven betaalverzoek'!A:A,Tb_DBKosten[[#This Row],[Deelbetaling]]),0)</f>
        <v>0</v>
      </c>
      <c r="U28" cm="1">
        <f t="array" ref="U28">INDEX(Tb_KostenOptiesDB[],MATCH(Tb_DBKosten[[#This Row],[KostenOmschrijving]],Tb_KostenOptiesDB[KostenOptie],0),IFERROR(MATCH(Methode_Keuze,Tb_KostenOptiesDB[#Headers],0),2))</f>
        <v>1</v>
      </c>
      <c r="V28" s="82">
        <v>0.23</v>
      </c>
      <c r="W28" s="81">
        <f>IF(Tb_DBKosten[[#This Row],[Forfait]]=1,SUMIFS('8. Uitgaven betaalverzoek'!W:W,'8. Uitgaven betaalverzoek'!F:F,Tb_DBKosten[[#This Row],[KostenOmschrijving]],'8. Uitgaven betaalverzoek'!A:A,Tb_DBKosten[[#This Row],[Deelbetaling]]),0)</f>
        <v>0</v>
      </c>
      <c r="X28" s="81">
        <f>IF(Tb_DBKosten[[#This Row],[Forfait]]=1,SUMIFS('8. Uitgaven betaalverzoek'!X:X,'8. Uitgaven betaalverzoek'!F:F,Tb_DBKosten[[#This Row],[KostenOmschrijving]],'8. Uitgaven betaalverzoek'!A:A,Tb_DBKosten[[#This Row],[Deelbetaling]]),0)</f>
        <v>0</v>
      </c>
      <c r="Y28" s="81">
        <f>Tb_DBKosten[[#This Row],[Deelbetaling_Aanvraag]]+Tb_DBKosten[[#This Row],[Forfait_Bedrag]]</f>
        <v>0</v>
      </c>
      <c r="Z28" s="81">
        <f>Tb_DBKosten[[#This Row],[Deelbetaling_Beoordeeld]]+Tb_DBKosten[[#This Row],[Forfait_Bedrag_Beoordeeld]]</f>
        <v>0</v>
      </c>
      <c r="AA28" t="str">
        <f>IF(Tb_DBKosten[[#This Row],[Forfait]]=0,"Dit kostentype hoeft u niet op te geven. Hiervoor wordt een forfait berekend.","")</f>
        <v/>
      </c>
    </row>
    <row r="29" spans="1:27" x14ac:dyDescent="0.25">
      <c r="A29" s="18"/>
      <c r="B29" s="18"/>
      <c r="C29" s="18" t="str">
        <f>IFERROR(VLOOKUP($B29,Tb_ProjectKosten[],4,0),"")</f>
        <v/>
      </c>
      <c r="D29" s="108" t="str" cm="1">
        <f t="array" ref="D29">IFERROR(INDEX(Tb_KostenOpties[],MATCH(B29,Tb_KostenOpties[KostenOptie],0),IFERROR(MATCH(Methode_Keuze,Tb_KostenOpties[#Headers],0),2)),"")</f>
        <v/>
      </c>
      <c r="E29" s="120">
        <f>IFERROR(VLOOKUP(B29,Tb_ProjectKosten[[#All],[KostenOmschrijving]:[Forfat_Percentage]],6,0),0)</f>
        <v>0</v>
      </c>
      <c r="F29" s="118">
        <f>SUMIFS('5. Kosten uitvoering project'!P:P,'5. Kosten uitvoering project'!E:E,SubsidieTabel!A29,'5. Kosten uitvoering project'!F:F,SubsidieTabel!B29)</f>
        <v>0</v>
      </c>
      <c r="G29" s="118">
        <f>SUMIFS('5. Kosten uitvoering project'!Q:Q,'5. Kosten uitvoering project'!E:E,SubsidieTabel!A29,'5. Kosten uitvoering project'!F:F,SubsidieTabel!B29)</f>
        <v>0</v>
      </c>
      <c r="H29" s="118">
        <f>SUMIFS('5. Kosten uitvoering project'!R:R,'5. Kosten uitvoering project'!E:E,SubsidieTabel!A29,'5. Kosten uitvoering project'!F:F,SubsidieTabel!B29)</f>
        <v>0</v>
      </c>
      <c r="I29" s="118">
        <f>SUMIFS('5. Kosten uitvoering project'!S:S,'5. Kosten uitvoering project'!E:E,SubsidieTabel!A29,'5. Kosten uitvoering project'!F:F,SubsidieTabel!B29)</f>
        <v>0</v>
      </c>
      <c r="J29" s="118">
        <f t="shared" si="0"/>
        <v>0</v>
      </c>
      <c r="K29" s="118">
        <f t="shared" si="1"/>
        <v>0</v>
      </c>
      <c r="L29" s="120" t="str">
        <f>IFERROR(VLOOKUP(A29,Lijsten!$AD:$AE,2,0),"")</f>
        <v/>
      </c>
      <c r="M29" s="118">
        <f t="shared" si="2"/>
        <v>0</v>
      </c>
      <c r="N29" s="118">
        <f t="shared" si="3"/>
        <v>0</v>
      </c>
      <c r="Q29" s="18" t="s">
        <v>3</v>
      </c>
      <c r="R29" t="str">
        <f t="shared" si="4"/>
        <v/>
      </c>
      <c r="S29" s="81">
        <f>IF(Tb_DBKosten[[#This Row],[Forfait]]=1,SUMIFS('8. Uitgaven betaalverzoek'!U:U,'8. Uitgaven betaalverzoek'!F:F,Tb_DBKosten[[#This Row],[KostenOmschrijving]],'8. Uitgaven betaalverzoek'!A:A,Tb_DBKosten[[#This Row],[Deelbetaling]]),0)</f>
        <v>0</v>
      </c>
      <c r="T29" s="81">
        <f>IF(Tb_DBKosten[[#This Row],[Forfait]]=1,SUMIFS('8. Uitgaven betaalverzoek'!V:V,'8. Uitgaven betaalverzoek'!F:F,Tb_DBKosten[[#This Row],[KostenOmschrijving]],'8. Uitgaven betaalverzoek'!A:A,Tb_DBKosten[[#This Row],[Deelbetaling]]),0)</f>
        <v>0</v>
      </c>
      <c r="U29" cm="1">
        <f t="array" ref="U29">INDEX(Tb_KostenOptiesDB[],MATCH(Tb_DBKosten[[#This Row],[KostenOmschrijving]],Tb_KostenOptiesDB[KostenOptie],0),IFERROR(MATCH(Methode_Keuze,Tb_KostenOptiesDB[#Headers],0),2))</f>
        <v>1</v>
      </c>
      <c r="V29" s="82">
        <v>0.23</v>
      </c>
      <c r="W29" s="81">
        <f>IF(Tb_DBKosten[[#This Row],[Forfait]]=1,SUMIFS('8. Uitgaven betaalverzoek'!W:W,'8. Uitgaven betaalverzoek'!F:F,Tb_DBKosten[[#This Row],[KostenOmschrijving]],'8. Uitgaven betaalverzoek'!A:A,Tb_DBKosten[[#This Row],[Deelbetaling]]),0)</f>
        <v>0</v>
      </c>
      <c r="X29" s="81">
        <f>IF(Tb_DBKosten[[#This Row],[Forfait]]=1,SUMIFS('8. Uitgaven betaalverzoek'!X:X,'8. Uitgaven betaalverzoek'!F:F,Tb_DBKosten[[#This Row],[KostenOmschrijving]],'8. Uitgaven betaalverzoek'!A:A,Tb_DBKosten[[#This Row],[Deelbetaling]]),0)</f>
        <v>0</v>
      </c>
      <c r="Y29" s="81">
        <f>Tb_DBKosten[[#This Row],[Deelbetaling_Aanvraag]]+Tb_DBKosten[[#This Row],[Forfait_Bedrag]]</f>
        <v>0</v>
      </c>
      <c r="Z29" s="81">
        <f>Tb_DBKosten[[#This Row],[Deelbetaling_Beoordeeld]]+Tb_DBKosten[[#This Row],[Forfait_Bedrag_Beoordeeld]]</f>
        <v>0</v>
      </c>
      <c r="AA29" t="str">
        <f>IF(Tb_DBKosten[[#This Row],[Forfait]]=0,"Dit kostentype hoeft u niet op te geven. Hiervoor wordt een forfait berekend.","")</f>
        <v/>
      </c>
    </row>
    <row r="30" spans="1:27" x14ac:dyDescent="0.25">
      <c r="A30" s="80"/>
      <c r="B30" s="80"/>
      <c r="C30" s="80" t="str">
        <f>IFERROR(VLOOKUP($B30,Tb_ProjectKosten[],4,0),"")</f>
        <v/>
      </c>
      <c r="D30" s="107" t="str" cm="1">
        <f t="array" ref="D30">IFERROR(INDEX(Tb_KostenOpties[],MATCH(B30,Tb_KostenOpties[KostenOptie],0),IFERROR(MATCH(Methode_Keuze,Tb_KostenOpties[#Headers],0),2)),"")</f>
        <v/>
      </c>
      <c r="E30" s="119">
        <f>IFERROR(VLOOKUP(B30,Tb_ProjectKosten[[#All],[KostenOmschrijving]:[Forfat_Percentage]],6,0),0)</f>
        <v>0</v>
      </c>
      <c r="F30" s="117">
        <f>SUMIFS('5. Kosten uitvoering project'!P:P,'5. Kosten uitvoering project'!E:E,SubsidieTabel!A30,'5. Kosten uitvoering project'!F:F,SubsidieTabel!B30)</f>
        <v>0</v>
      </c>
      <c r="G30" s="117">
        <f>SUMIFS('5. Kosten uitvoering project'!Q:Q,'5. Kosten uitvoering project'!E:E,SubsidieTabel!A30,'5. Kosten uitvoering project'!F:F,SubsidieTabel!B30)</f>
        <v>0</v>
      </c>
      <c r="H30" s="117">
        <f>SUMIFS('5. Kosten uitvoering project'!R:R,'5. Kosten uitvoering project'!E:E,SubsidieTabel!A30,'5. Kosten uitvoering project'!F:F,SubsidieTabel!B30)</f>
        <v>0</v>
      </c>
      <c r="I30" s="117">
        <f>SUMIFS('5. Kosten uitvoering project'!S:S,'5. Kosten uitvoering project'!E:E,SubsidieTabel!A30,'5. Kosten uitvoering project'!F:F,SubsidieTabel!B30)</f>
        <v>0</v>
      </c>
      <c r="J30" s="117">
        <f t="shared" si="0"/>
        <v>0</v>
      </c>
      <c r="K30" s="117">
        <f t="shared" si="1"/>
        <v>0</v>
      </c>
      <c r="L30" s="119" t="str">
        <f>IFERROR(VLOOKUP(A30,Lijsten!$AD:$AE,2,0),"")</f>
        <v/>
      </c>
      <c r="M30" s="117">
        <f t="shared" si="2"/>
        <v>0</v>
      </c>
      <c r="N30" s="117">
        <f t="shared" si="3"/>
        <v>0</v>
      </c>
    </row>
    <row r="31" spans="1:27" x14ac:dyDescent="0.25">
      <c r="A31" s="18"/>
      <c r="B31" s="18"/>
      <c r="C31" s="18" t="str">
        <f>IFERROR(VLOOKUP($B31,Tb_ProjectKosten[],4,0),"")</f>
        <v/>
      </c>
      <c r="D31" s="108" t="str" cm="1">
        <f t="array" ref="D31">IFERROR(INDEX(Tb_KostenOpties[],MATCH(B31,Tb_KostenOpties[KostenOptie],0),IFERROR(MATCH(Methode_Keuze,Tb_KostenOpties[#Headers],0),2)),"")</f>
        <v/>
      </c>
      <c r="E31" s="120">
        <f>IFERROR(VLOOKUP(B31,Tb_ProjectKosten[[#All],[KostenOmschrijving]:[Forfat_Percentage]],6,0),0)</f>
        <v>0</v>
      </c>
      <c r="F31" s="118">
        <f>SUMIFS('5. Kosten uitvoering project'!P:P,'5. Kosten uitvoering project'!E:E,SubsidieTabel!A31,'5. Kosten uitvoering project'!F:F,SubsidieTabel!B31)</f>
        <v>0</v>
      </c>
      <c r="G31" s="118">
        <f>SUMIFS('5. Kosten uitvoering project'!Q:Q,'5. Kosten uitvoering project'!E:E,SubsidieTabel!A31,'5. Kosten uitvoering project'!F:F,SubsidieTabel!B31)</f>
        <v>0</v>
      </c>
      <c r="H31" s="118">
        <f>SUMIFS('5. Kosten uitvoering project'!R:R,'5. Kosten uitvoering project'!E:E,SubsidieTabel!A31,'5. Kosten uitvoering project'!F:F,SubsidieTabel!B31)</f>
        <v>0</v>
      </c>
      <c r="I31" s="118">
        <f>SUMIFS('5. Kosten uitvoering project'!S:S,'5. Kosten uitvoering project'!E:E,SubsidieTabel!A31,'5. Kosten uitvoering project'!F:F,SubsidieTabel!B31)</f>
        <v>0</v>
      </c>
      <c r="J31" s="118">
        <f t="shared" si="0"/>
        <v>0</v>
      </c>
      <c r="K31" s="118">
        <f t="shared" si="1"/>
        <v>0</v>
      </c>
      <c r="L31" s="120" t="str">
        <f>IFERROR(VLOOKUP(A31,Lijsten!$AD:$AE,2,0),"")</f>
        <v/>
      </c>
      <c r="M31" s="118">
        <f t="shared" si="2"/>
        <v>0</v>
      </c>
      <c r="N31" s="118">
        <f t="shared" si="3"/>
        <v>0</v>
      </c>
      <c r="Q31" t="s">
        <v>92</v>
      </c>
      <c r="R31" t="s">
        <v>110</v>
      </c>
      <c r="S31" t="s">
        <v>112</v>
      </c>
      <c r="T31" t="s">
        <v>113</v>
      </c>
      <c r="U31" t="s">
        <v>40</v>
      </c>
      <c r="V31" t="s">
        <v>96</v>
      </c>
      <c r="W31" t="s">
        <v>97</v>
      </c>
      <c r="X31" t="s">
        <v>98</v>
      </c>
      <c r="Y31" t="s">
        <v>198</v>
      </c>
      <c r="Z31" t="s">
        <v>199</v>
      </c>
      <c r="AA31" t="s">
        <v>56</v>
      </c>
    </row>
    <row r="32" spans="1:27" x14ac:dyDescent="0.25">
      <c r="A32" s="80"/>
      <c r="B32" s="80"/>
      <c r="C32" s="80" t="str">
        <f>IFERROR(VLOOKUP($B32,Tb_ProjectKosten[],4,0),"")</f>
        <v/>
      </c>
      <c r="D32" s="107" t="str" cm="1">
        <f t="array" ref="D32">IFERROR(INDEX(Tb_KostenOpties[],MATCH(B32,Tb_KostenOpties[KostenOptie],0),IFERROR(MATCH(Methode_Keuze,Tb_KostenOpties[#Headers],0),2)),"")</f>
        <v/>
      </c>
      <c r="E32" s="119">
        <f>IFERROR(VLOOKUP(B32,Tb_ProjectKosten[[#All],[KostenOmschrijving]:[Forfat_Percentage]],6,0),0)</f>
        <v>0</v>
      </c>
      <c r="F32" s="117">
        <f>SUMIFS('5. Kosten uitvoering project'!P:P,'5. Kosten uitvoering project'!E:E,SubsidieTabel!A32,'5. Kosten uitvoering project'!F:F,SubsidieTabel!B32)</f>
        <v>0</v>
      </c>
      <c r="G32" s="117">
        <f>SUMIFS('5. Kosten uitvoering project'!Q:Q,'5. Kosten uitvoering project'!E:E,SubsidieTabel!A32,'5. Kosten uitvoering project'!F:F,SubsidieTabel!B32)</f>
        <v>0</v>
      </c>
      <c r="H32" s="117">
        <f>SUMIFS('5. Kosten uitvoering project'!R:R,'5. Kosten uitvoering project'!E:E,SubsidieTabel!A32,'5. Kosten uitvoering project'!F:F,SubsidieTabel!B32)</f>
        <v>0</v>
      </c>
      <c r="I32" s="117">
        <f>SUMIFS('5. Kosten uitvoering project'!S:S,'5. Kosten uitvoering project'!E:E,SubsidieTabel!A32,'5. Kosten uitvoering project'!F:F,SubsidieTabel!B32)</f>
        <v>0</v>
      </c>
      <c r="J32" s="117">
        <f t="shared" si="0"/>
        <v>0</v>
      </c>
      <c r="K32" s="117">
        <f t="shared" si="1"/>
        <v>0</v>
      </c>
      <c r="L32" s="119" t="str">
        <f>IFERROR(VLOOKUP(A32,Lijsten!$AD:$AE,2,0),"")</f>
        <v/>
      </c>
      <c r="M32" s="117">
        <f t="shared" si="2"/>
        <v>0</v>
      </c>
      <c r="N32" s="117">
        <f t="shared" si="3"/>
        <v>0</v>
      </c>
      <c r="Q32" s="80" t="s">
        <v>8</v>
      </c>
      <c r="R32" s="86" t="str">
        <f t="shared" ref="R32:R39" si="5">IF(Keuze_DB_Nr_BEO&lt;&gt;"",Keuze_DB_Nr_BEO,"")</f>
        <v/>
      </c>
      <c r="S32" s="81">
        <f>IF(Tb_DBKostenBEO[[#This Row],[Forfait]]=1,SUMIFS('8. Uitgaven betaalverzoek'!U:U,'8. Uitgaven betaalverzoek'!F:F,Tb_DBKostenBEO[[#This Row],[KostenOmschrijving]],'8. Uitgaven betaalverzoek'!A:A,Tb_DBKostenBEO[[#This Row],[Deelbetaling]]),0)</f>
        <v>0</v>
      </c>
      <c r="T32" s="81">
        <f>IF(Tb_DBKostenBEO[[#This Row],[Forfait]]=1,SUMIFS('8. Uitgaven betaalverzoek'!V:V,'8. Uitgaven betaalverzoek'!F:F,Tb_DBKostenBEO[[#This Row],[KostenOmschrijving]],'8. Uitgaven betaalverzoek'!A:A,Tb_DBKostenBEO[[#This Row],[Deelbetaling]]),0)</f>
        <v>0</v>
      </c>
      <c r="U32" cm="1">
        <f t="array" ref="U32">INDEX(Tb_KostenOptiesDB[],MATCH(Tb_DBKostenBEO[[#This Row],[KostenOmschrijving]],Tb_KostenOptiesDB[KostenOptie],0),IFERROR(MATCH(Methode_Keuze,Tb_KostenOptiesDB[#Headers],0),2))</f>
        <v>1</v>
      </c>
      <c r="V32" s="82">
        <v>0.4</v>
      </c>
      <c r="W32" s="81">
        <f>IF(Tb_DBKostenBEO[[#This Row],[Forfait]]=1,SUMIFS('8. Uitgaven betaalverzoek'!W:W,'8. Uitgaven betaalverzoek'!F:F,Tb_DBKostenBEO[[#This Row],[KostenOmschrijving]],'8. Uitgaven betaalverzoek'!A:A,Tb_DBKostenBEO[[#This Row],[Deelbetaling]]),0)</f>
        <v>0</v>
      </c>
      <c r="X32" s="81">
        <f>IF(Tb_DBKostenBEO[[#This Row],[Forfait]]=1,SUMIFS('8. Uitgaven betaalverzoek'!X:X,'8. Uitgaven betaalverzoek'!F:F,Tb_DBKostenBEO[[#This Row],[KostenOmschrijving]],'8. Uitgaven betaalverzoek'!A:A,Tb_DBKostenBEO[[#This Row],[Deelbetaling]]),0)</f>
        <v>0</v>
      </c>
      <c r="Y32" s="81">
        <f>Tb_DBKostenBEO[[#This Row],[Deelbetaling_Aanvraag]]+Tb_DBKostenBEO[[#This Row],[Forfait_Bedrag]]</f>
        <v>0</v>
      </c>
      <c r="Z32" s="81">
        <f>Tb_DBKostenBEO[[#This Row],[Deelbetaling_Beoordeeld]]+Tb_DBKostenBEO[[#This Row],[Forfait_Bedrag_Beoordeeld]]</f>
        <v>0</v>
      </c>
      <c r="AA32" t="str">
        <f>IF(Tb_DBKostenBEO[[#This Row],[Forfait]]=0,"Dit kostentype hoeft u niet op te geven. Hiervoor wordt een forfait berekend.","")</f>
        <v/>
      </c>
    </row>
    <row r="33" spans="1:27" x14ac:dyDescent="0.25">
      <c r="A33" s="18"/>
      <c r="B33" s="18"/>
      <c r="C33" s="18" t="str">
        <f>IFERROR(VLOOKUP($B33,Tb_ProjectKosten[],4,0),"")</f>
        <v/>
      </c>
      <c r="D33" s="108" t="str" cm="1">
        <f t="array" ref="D33">IFERROR(INDEX(Tb_KostenOpties[],MATCH(B33,Tb_KostenOpties[KostenOptie],0),IFERROR(MATCH(Methode_Keuze,Tb_KostenOpties[#Headers],0),2)),"")</f>
        <v/>
      </c>
      <c r="E33" s="120">
        <f>IFERROR(VLOOKUP(B33,Tb_ProjectKosten[[#All],[KostenOmschrijving]:[Forfat_Percentage]],6,0),0)</f>
        <v>0</v>
      </c>
      <c r="F33" s="118">
        <f>SUMIFS('5. Kosten uitvoering project'!P:P,'5. Kosten uitvoering project'!E:E,SubsidieTabel!A33,'5. Kosten uitvoering project'!F:F,SubsidieTabel!B33)</f>
        <v>0</v>
      </c>
      <c r="G33" s="118">
        <f>SUMIFS('5. Kosten uitvoering project'!Q:Q,'5. Kosten uitvoering project'!E:E,SubsidieTabel!A33,'5. Kosten uitvoering project'!F:F,SubsidieTabel!B33)</f>
        <v>0</v>
      </c>
      <c r="H33" s="118">
        <f>SUMIFS('5. Kosten uitvoering project'!R:R,'5. Kosten uitvoering project'!E:E,SubsidieTabel!A33,'5. Kosten uitvoering project'!F:F,SubsidieTabel!B33)</f>
        <v>0</v>
      </c>
      <c r="I33" s="118">
        <f>SUMIFS('5. Kosten uitvoering project'!S:S,'5. Kosten uitvoering project'!E:E,SubsidieTabel!A33,'5. Kosten uitvoering project'!F:F,SubsidieTabel!B33)</f>
        <v>0</v>
      </c>
      <c r="J33" s="118">
        <f t="shared" si="0"/>
        <v>0</v>
      </c>
      <c r="K33" s="118">
        <f t="shared" si="1"/>
        <v>0</v>
      </c>
      <c r="L33" s="120" t="str">
        <f>IFERROR(VLOOKUP(A33,Lijsten!$AD:$AE,2,0),"")</f>
        <v/>
      </c>
      <c r="M33" s="118">
        <f t="shared" si="2"/>
        <v>0</v>
      </c>
      <c r="N33" s="118">
        <f t="shared" si="3"/>
        <v>0</v>
      </c>
      <c r="Q33" s="18" t="s">
        <v>91</v>
      </c>
      <c r="R33" t="str">
        <f t="shared" si="5"/>
        <v/>
      </c>
      <c r="S33" s="81">
        <f>IF(Tb_DBKostenBEO[[#This Row],[Forfait]]=1,SUMIFS('8. Uitgaven betaalverzoek'!U:U,'8. Uitgaven betaalverzoek'!F:F,Tb_DBKostenBEO[[#This Row],[KostenOmschrijving]],'8. Uitgaven betaalverzoek'!A:A,Tb_DBKostenBEO[[#This Row],[Deelbetaling]]),0)</f>
        <v>0</v>
      </c>
      <c r="T33" s="81">
        <f>IF(Tb_DBKostenBEO[[#This Row],[Forfait]]=1,SUMIFS('8. Uitgaven betaalverzoek'!V:V,'8. Uitgaven betaalverzoek'!F:F,Tb_DBKostenBEO[[#This Row],[KostenOmschrijving]],'8. Uitgaven betaalverzoek'!A:A,Tb_DBKostenBEO[[#This Row],[Deelbetaling]]),0)</f>
        <v>0</v>
      </c>
      <c r="U33" cm="1">
        <f t="array" ref="U33">INDEX(Tb_KostenOptiesDB[],MATCH(Tb_DBKostenBEO[[#This Row],[KostenOmschrijving]],Tb_KostenOptiesDB[KostenOptie],0),IFERROR(MATCH(Methode_Keuze,Tb_KostenOptiesDB[#Headers],0),2))</f>
        <v>1</v>
      </c>
      <c r="V33" s="82">
        <v>0</v>
      </c>
      <c r="W33" s="81">
        <f>IF(Tb_DBKostenBEO[[#This Row],[Forfait]]=1,SUMIFS('8. Uitgaven betaalverzoek'!W:W,'8. Uitgaven betaalverzoek'!F:F,Tb_DBKostenBEO[[#This Row],[KostenOmschrijving]],'8. Uitgaven betaalverzoek'!A:A,Tb_DBKostenBEO[[#This Row],[Deelbetaling]]),0)</f>
        <v>0</v>
      </c>
      <c r="X33" s="81">
        <f>IF(Tb_DBKostenBEO[[#This Row],[Forfait]]=1,SUMIFS('8. Uitgaven betaalverzoek'!X:X,'8. Uitgaven betaalverzoek'!F:F,Tb_DBKostenBEO[[#This Row],[KostenOmschrijving]],'8. Uitgaven betaalverzoek'!A:A,Tb_DBKostenBEO[[#This Row],[Deelbetaling]]),0)</f>
        <v>0</v>
      </c>
      <c r="Y33" s="81">
        <f>Tb_DBKostenBEO[[#This Row],[Deelbetaling_Aanvraag]]+Tb_DBKostenBEO[[#This Row],[Forfait_Bedrag]]</f>
        <v>0</v>
      </c>
      <c r="Z33" s="81">
        <f>Tb_DBKostenBEO[[#This Row],[Deelbetaling_Beoordeeld]]+Tb_DBKostenBEO[[#This Row],[Forfait_Bedrag_Beoordeeld]]</f>
        <v>0</v>
      </c>
      <c r="AA33" t="str">
        <f>IF(Tb_DBKostenBEO[[#This Row],[Forfait]]=0,"Dit kostentype hoeft u niet op te geven. Hiervoor wordt een forfait berekend.","")</f>
        <v/>
      </c>
    </row>
    <row r="34" spans="1:27" x14ac:dyDescent="0.25">
      <c r="A34" s="80"/>
      <c r="B34" s="80"/>
      <c r="C34" s="80" t="str">
        <f>IFERROR(VLOOKUP($B34,Tb_ProjectKosten[],4,0),"")</f>
        <v/>
      </c>
      <c r="D34" s="107" t="str" cm="1">
        <f t="array" ref="D34">IFERROR(INDEX(Tb_KostenOpties[],MATCH(B34,Tb_KostenOpties[KostenOptie],0),IFERROR(MATCH(Methode_Keuze,Tb_KostenOpties[#Headers],0),2)),"")</f>
        <v/>
      </c>
      <c r="E34" s="119">
        <f>IFERROR(VLOOKUP(B34,Tb_ProjectKosten[[#All],[KostenOmschrijving]:[Forfat_Percentage]],6,0),0)</f>
        <v>0</v>
      </c>
      <c r="F34" s="117">
        <f>SUMIFS('5. Kosten uitvoering project'!P:P,'5. Kosten uitvoering project'!E:E,SubsidieTabel!A34,'5. Kosten uitvoering project'!F:F,SubsidieTabel!B34)</f>
        <v>0</v>
      </c>
      <c r="G34" s="117">
        <f>SUMIFS('5. Kosten uitvoering project'!Q:Q,'5. Kosten uitvoering project'!E:E,SubsidieTabel!A34,'5. Kosten uitvoering project'!F:F,SubsidieTabel!B34)</f>
        <v>0</v>
      </c>
      <c r="H34" s="117">
        <f>SUMIFS('5. Kosten uitvoering project'!R:R,'5. Kosten uitvoering project'!E:E,SubsidieTabel!A34,'5. Kosten uitvoering project'!F:F,SubsidieTabel!B34)</f>
        <v>0</v>
      </c>
      <c r="I34" s="117">
        <f>SUMIFS('5. Kosten uitvoering project'!S:S,'5. Kosten uitvoering project'!E:E,SubsidieTabel!A34,'5. Kosten uitvoering project'!F:F,SubsidieTabel!B34)</f>
        <v>0</v>
      </c>
      <c r="J34" s="117">
        <f t="shared" si="0"/>
        <v>0</v>
      </c>
      <c r="K34" s="117">
        <f t="shared" si="1"/>
        <v>0</v>
      </c>
      <c r="L34" s="119" t="str">
        <f>IFERROR(VLOOKUP(A34,Lijsten!$AD:$AE,2,0),"")</f>
        <v/>
      </c>
      <c r="M34" s="117">
        <f t="shared" si="2"/>
        <v>0</v>
      </c>
      <c r="N34" s="117">
        <f t="shared" si="3"/>
        <v>0</v>
      </c>
      <c r="Q34" s="80" t="s">
        <v>28</v>
      </c>
      <c r="R34" s="86" t="str">
        <f t="shared" si="5"/>
        <v/>
      </c>
      <c r="S34" s="81">
        <f>IF(Tb_DBKostenBEO[[#This Row],[Forfait]]=1,SUMIFS('8. Uitgaven betaalverzoek'!U:U,'8. Uitgaven betaalverzoek'!F:F,Tb_DBKostenBEO[[#This Row],[KostenOmschrijving]],'8. Uitgaven betaalverzoek'!A:A,Tb_DBKostenBEO[[#This Row],[Deelbetaling]]),0)</f>
        <v>0</v>
      </c>
      <c r="T34" s="81">
        <f>IF(Tb_DBKostenBEO[[#This Row],[Forfait]]=1,SUMIFS('8. Uitgaven betaalverzoek'!V:V,'8. Uitgaven betaalverzoek'!F:F,Tb_DBKostenBEO[[#This Row],[KostenOmschrijving]],'8. Uitgaven betaalverzoek'!A:A,Tb_DBKostenBEO[[#This Row],[Deelbetaling]]),0)</f>
        <v>0</v>
      </c>
      <c r="U34" cm="1">
        <f t="array" ref="U34">INDEX(Tb_KostenOptiesDB[],MATCH(Tb_DBKostenBEO[[#This Row],[KostenOmschrijving]],Tb_KostenOptiesDB[KostenOptie],0),IFERROR(MATCH(Methode_Keuze,Tb_KostenOptiesDB[#Headers],0),2))</f>
        <v>1</v>
      </c>
      <c r="V34" s="82">
        <v>0.4</v>
      </c>
      <c r="W34" s="81">
        <f>IF(Tb_DBKostenBEO[[#This Row],[Forfait]]=1,SUMIFS('8. Uitgaven betaalverzoek'!W:W,'8. Uitgaven betaalverzoek'!F:F,Tb_DBKostenBEO[[#This Row],[KostenOmschrijving]],'8. Uitgaven betaalverzoek'!A:A,Tb_DBKostenBEO[[#This Row],[Deelbetaling]]),0)</f>
        <v>0</v>
      </c>
      <c r="X34" s="81">
        <f>IF(Tb_DBKostenBEO[[#This Row],[Forfait]]=1,SUMIFS('8. Uitgaven betaalverzoek'!X:X,'8. Uitgaven betaalverzoek'!F:F,Tb_DBKostenBEO[[#This Row],[KostenOmschrijving]],'8. Uitgaven betaalverzoek'!A:A,Tb_DBKostenBEO[[#This Row],[Deelbetaling]]),0)</f>
        <v>0</v>
      </c>
      <c r="Y34" s="81">
        <f>Tb_DBKostenBEO[[#This Row],[Deelbetaling_Aanvraag]]+Tb_DBKostenBEO[[#This Row],[Forfait_Bedrag]]</f>
        <v>0</v>
      </c>
      <c r="Z34" s="81">
        <f>Tb_DBKostenBEO[[#This Row],[Deelbetaling_Beoordeeld]]+Tb_DBKostenBEO[[#This Row],[Forfait_Bedrag_Beoordeeld]]</f>
        <v>0</v>
      </c>
      <c r="AA34" t="str">
        <f>IF(Tb_DBKostenBEO[[#This Row],[Forfait]]=0,"Dit kostentype hoeft u niet op te geven. Hiervoor wordt een forfait berekend.","")</f>
        <v/>
      </c>
    </row>
    <row r="35" spans="1:27" x14ac:dyDescent="0.25">
      <c r="A35" s="18"/>
      <c r="B35" s="18"/>
      <c r="C35" s="18" t="str">
        <f>IFERROR(VLOOKUP($B35,Tb_ProjectKosten[],4,0),"")</f>
        <v/>
      </c>
      <c r="D35" s="108" t="str" cm="1">
        <f t="array" ref="D35">IFERROR(INDEX(Tb_KostenOpties[],MATCH(B35,Tb_KostenOpties[KostenOptie],0),IFERROR(MATCH(Methode_Keuze,Tb_KostenOpties[#Headers],0),2)),"")</f>
        <v/>
      </c>
      <c r="E35" s="120">
        <f>IFERROR(VLOOKUP(B35,Tb_ProjectKosten[[#All],[KostenOmschrijving]:[Forfat_Percentage]],6,0),0)</f>
        <v>0</v>
      </c>
      <c r="F35" s="118">
        <f>SUMIFS('5. Kosten uitvoering project'!P:P,'5. Kosten uitvoering project'!E:E,SubsidieTabel!A35,'5. Kosten uitvoering project'!F:F,SubsidieTabel!B35)</f>
        <v>0</v>
      </c>
      <c r="G35" s="118">
        <f>SUMIFS('5. Kosten uitvoering project'!Q:Q,'5. Kosten uitvoering project'!E:E,SubsidieTabel!A35,'5. Kosten uitvoering project'!F:F,SubsidieTabel!B35)</f>
        <v>0</v>
      </c>
      <c r="H35" s="118">
        <f>SUMIFS('5. Kosten uitvoering project'!R:R,'5. Kosten uitvoering project'!E:E,SubsidieTabel!A35,'5. Kosten uitvoering project'!F:F,SubsidieTabel!B35)</f>
        <v>0</v>
      </c>
      <c r="I35" s="118">
        <f>SUMIFS('5. Kosten uitvoering project'!S:S,'5. Kosten uitvoering project'!E:E,SubsidieTabel!A35,'5. Kosten uitvoering project'!F:F,SubsidieTabel!B35)</f>
        <v>0</v>
      </c>
      <c r="J35" s="118">
        <f t="shared" si="0"/>
        <v>0</v>
      </c>
      <c r="K35" s="118">
        <f t="shared" si="1"/>
        <v>0</v>
      </c>
      <c r="L35" s="120" t="str">
        <f>IFERROR(VLOOKUP(A35,Lijsten!$AD:$AE,2,0),"")</f>
        <v/>
      </c>
      <c r="M35" s="118">
        <f t="shared" si="2"/>
        <v>0</v>
      </c>
      <c r="N35" s="118">
        <f t="shared" si="3"/>
        <v>0</v>
      </c>
      <c r="Q35" s="18" t="s">
        <v>27</v>
      </c>
      <c r="R35" t="str">
        <f t="shared" si="5"/>
        <v/>
      </c>
      <c r="S35" s="81">
        <f>IF(Tb_DBKostenBEO[[#This Row],[Forfait]]=1,SUMIFS('8. Uitgaven betaalverzoek'!U:U,'8. Uitgaven betaalverzoek'!F:F,Tb_DBKostenBEO[[#This Row],[KostenOmschrijving]],'8. Uitgaven betaalverzoek'!A:A,Tb_DBKostenBEO[[#This Row],[Deelbetaling]]),0)</f>
        <v>0</v>
      </c>
      <c r="T35" s="81">
        <f>IF(Tb_DBKostenBEO[[#This Row],[Forfait]]=1,SUMIFS('8. Uitgaven betaalverzoek'!V:V,'8. Uitgaven betaalverzoek'!F:F,Tb_DBKostenBEO[[#This Row],[KostenOmschrijving]],'8. Uitgaven betaalverzoek'!A:A,Tb_DBKostenBEO[[#This Row],[Deelbetaling]]),0)</f>
        <v>0</v>
      </c>
      <c r="U35" cm="1">
        <f t="array" ref="U35">INDEX(Tb_KostenOptiesDB[],MATCH(Tb_DBKostenBEO[[#This Row],[KostenOmschrijving]],Tb_KostenOptiesDB[KostenOptie],0),IFERROR(MATCH(Methode_Keuze,Tb_KostenOptiesDB[#Headers],0),2))</f>
        <v>1</v>
      </c>
      <c r="V35" s="82">
        <v>0.23</v>
      </c>
      <c r="W35" s="81">
        <f>IF(Tb_DBKostenBEO[[#This Row],[Forfait]]=1,SUMIFS('8. Uitgaven betaalverzoek'!W:W,'8. Uitgaven betaalverzoek'!F:F,Tb_DBKostenBEO[[#This Row],[KostenOmschrijving]],'8. Uitgaven betaalverzoek'!A:A,Tb_DBKostenBEO[[#This Row],[Deelbetaling]]),0)</f>
        <v>0</v>
      </c>
      <c r="X35" s="81">
        <f>IF(Tb_DBKostenBEO[[#This Row],[Forfait]]=1,SUMIFS('8. Uitgaven betaalverzoek'!X:X,'8. Uitgaven betaalverzoek'!F:F,Tb_DBKostenBEO[[#This Row],[KostenOmschrijving]],'8. Uitgaven betaalverzoek'!A:A,Tb_DBKostenBEO[[#This Row],[Deelbetaling]]),0)</f>
        <v>0</v>
      </c>
      <c r="Y35" s="81">
        <f>Tb_DBKostenBEO[[#This Row],[Deelbetaling_Aanvraag]]+Tb_DBKostenBEO[[#This Row],[Forfait_Bedrag]]</f>
        <v>0</v>
      </c>
      <c r="Z35" s="81">
        <f>Tb_DBKostenBEO[[#This Row],[Deelbetaling_Beoordeeld]]+Tb_DBKostenBEO[[#This Row],[Forfait_Bedrag_Beoordeeld]]</f>
        <v>0</v>
      </c>
      <c r="AA35" t="str">
        <f>IF(Tb_DBKostenBEO[[#This Row],[Forfait]]=0,"Dit kostentype hoeft u niet op te geven. Hiervoor wordt een forfait berekend.","")</f>
        <v/>
      </c>
    </row>
    <row r="36" spans="1:27" x14ac:dyDescent="0.25">
      <c r="A36" s="80"/>
      <c r="B36" s="80"/>
      <c r="C36" s="80" t="str">
        <f>IFERROR(VLOOKUP($B36,Tb_ProjectKosten[],4,0),"")</f>
        <v/>
      </c>
      <c r="D36" s="107" t="str" cm="1">
        <f t="array" ref="D36">IFERROR(INDEX(Tb_KostenOpties[],MATCH(B36,Tb_KostenOpties[KostenOptie],0),IFERROR(MATCH(Methode_Keuze,Tb_KostenOpties[#Headers],0),2)),"")</f>
        <v/>
      </c>
      <c r="E36" s="119">
        <f>IFERROR(VLOOKUP(B36,Tb_ProjectKosten[[#All],[KostenOmschrijving]:[Forfat_Percentage]],6,0),0)</f>
        <v>0</v>
      </c>
      <c r="F36" s="117">
        <f>SUMIFS('5. Kosten uitvoering project'!P:P,'5. Kosten uitvoering project'!E:E,SubsidieTabel!A36,'5. Kosten uitvoering project'!F:F,SubsidieTabel!B36)</f>
        <v>0</v>
      </c>
      <c r="G36" s="117">
        <f>SUMIFS('5. Kosten uitvoering project'!Q:Q,'5. Kosten uitvoering project'!E:E,SubsidieTabel!A36,'5. Kosten uitvoering project'!F:F,SubsidieTabel!B36)</f>
        <v>0</v>
      </c>
      <c r="H36" s="117">
        <f>SUMIFS('5. Kosten uitvoering project'!R:R,'5. Kosten uitvoering project'!E:E,SubsidieTabel!A36,'5. Kosten uitvoering project'!F:F,SubsidieTabel!B36)</f>
        <v>0</v>
      </c>
      <c r="I36" s="117">
        <f>SUMIFS('5. Kosten uitvoering project'!S:S,'5. Kosten uitvoering project'!E:E,SubsidieTabel!A36,'5. Kosten uitvoering project'!F:F,SubsidieTabel!B36)</f>
        <v>0</v>
      </c>
      <c r="J36" s="117">
        <f t="shared" si="0"/>
        <v>0</v>
      </c>
      <c r="K36" s="117">
        <f t="shared" si="1"/>
        <v>0</v>
      </c>
      <c r="L36" s="119" t="str">
        <f>IFERROR(VLOOKUP(A36,Lijsten!$AD:$AE,2,0),"")</f>
        <v/>
      </c>
      <c r="M36" s="117">
        <f t="shared" si="2"/>
        <v>0</v>
      </c>
      <c r="N36" s="117">
        <f t="shared" si="3"/>
        <v>0</v>
      </c>
      <c r="Q36" s="80" t="s">
        <v>11</v>
      </c>
      <c r="R36" s="86" t="str">
        <f t="shared" si="5"/>
        <v/>
      </c>
      <c r="S36" s="81">
        <f>IF(Tb_DBKostenBEO[[#This Row],[Forfait]]=1,SUMIFS('8. Uitgaven betaalverzoek'!U:U,'8. Uitgaven betaalverzoek'!F:F,Tb_DBKostenBEO[[#This Row],[KostenOmschrijving]],'8. Uitgaven betaalverzoek'!A:A,Tb_DBKostenBEO[[#This Row],[Deelbetaling]]),0)</f>
        <v>0</v>
      </c>
      <c r="T36" s="81">
        <f>IF(Tb_DBKostenBEO[[#This Row],[Forfait]]=1,SUMIFS('8. Uitgaven betaalverzoek'!V:V,'8. Uitgaven betaalverzoek'!F:F,Tb_DBKostenBEO[[#This Row],[KostenOmschrijving]],'8. Uitgaven betaalverzoek'!A:A,Tb_DBKostenBEO[[#This Row],[Deelbetaling]]),0)</f>
        <v>0</v>
      </c>
      <c r="U36" cm="1">
        <f t="array" ref="U36">INDEX(Tb_KostenOptiesDB[],MATCH(Tb_DBKostenBEO[[#This Row],[KostenOmschrijving]],Tb_KostenOptiesDB[KostenOptie],0),IFERROR(MATCH(Methode_Keuze,Tb_KostenOptiesDB[#Headers],0),2))</f>
        <v>1</v>
      </c>
      <c r="V36" s="82">
        <v>0.23</v>
      </c>
      <c r="W36" s="81">
        <f>IF(Tb_DBKostenBEO[[#This Row],[Forfait]]=1,SUMIFS('8. Uitgaven betaalverzoek'!W:W,'8. Uitgaven betaalverzoek'!F:F,Tb_DBKostenBEO[[#This Row],[KostenOmschrijving]],'8. Uitgaven betaalverzoek'!A:A,Tb_DBKostenBEO[[#This Row],[Deelbetaling]]),0)</f>
        <v>0</v>
      </c>
      <c r="X36" s="81">
        <f>IF(Tb_DBKostenBEO[[#This Row],[Forfait]]=1,SUMIFS('8. Uitgaven betaalverzoek'!X:X,'8. Uitgaven betaalverzoek'!F:F,Tb_DBKostenBEO[[#This Row],[KostenOmschrijving]],'8. Uitgaven betaalverzoek'!A:A,Tb_DBKostenBEO[[#This Row],[Deelbetaling]]),0)</f>
        <v>0</v>
      </c>
      <c r="Y36" s="81">
        <f>Tb_DBKostenBEO[[#This Row],[Deelbetaling_Aanvraag]]+Tb_DBKostenBEO[[#This Row],[Forfait_Bedrag]]</f>
        <v>0</v>
      </c>
      <c r="Z36" s="81">
        <f>Tb_DBKostenBEO[[#This Row],[Deelbetaling_Beoordeeld]]+Tb_DBKostenBEO[[#This Row],[Forfait_Bedrag_Beoordeeld]]</f>
        <v>0</v>
      </c>
      <c r="AA36" t="str">
        <f>IF(Tb_DBKostenBEO[[#This Row],[Forfait]]=0,"Dit kostentype hoeft u niet op te geven. Hiervoor wordt een forfait berekend.","")</f>
        <v/>
      </c>
    </row>
    <row r="37" spans="1:27" x14ac:dyDescent="0.25">
      <c r="A37" s="18"/>
      <c r="B37" s="18"/>
      <c r="C37" s="18" t="str">
        <f>IFERROR(VLOOKUP($B37,Tb_ProjectKosten[],4,0),"")</f>
        <v/>
      </c>
      <c r="D37" s="108" t="str" cm="1">
        <f t="array" ref="D37">IFERROR(INDEX(Tb_KostenOpties[],MATCH(B37,Tb_KostenOpties[KostenOptie],0),IFERROR(MATCH(Methode_Keuze,Tb_KostenOpties[#Headers],0),2)),"")</f>
        <v/>
      </c>
      <c r="E37" s="120">
        <f>IFERROR(VLOOKUP(B37,Tb_ProjectKosten[[#All],[KostenOmschrijving]:[Forfat_Percentage]],6,0),0)</f>
        <v>0</v>
      </c>
      <c r="F37" s="118">
        <f>SUMIFS('5. Kosten uitvoering project'!P:P,'5. Kosten uitvoering project'!E:E,SubsidieTabel!A37,'5. Kosten uitvoering project'!F:F,SubsidieTabel!B37)</f>
        <v>0</v>
      </c>
      <c r="G37" s="118">
        <f>SUMIFS('5. Kosten uitvoering project'!Q:Q,'5. Kosten uitvoering project'!E:E,SubsidieTabel!A37,'5. Kosten uitvoering project'!F:F,SubsidieTabel!B37)</f>
        <v>0</v>
      </c>
      <c r="H37" s="118">
        <f>SUMIFS('5. Kosten uitvoering project'!R:R,'5. Kosten uitvoering project'!E:E,SubsidieTabel!A37,'5. Kosten uitvoering project'!F:F,SubsidieTabel!B37)</f>
        <v>0</v>
      </c>
      <c r="I37" s="118">
        <f>SUMIFS('5. Kosten uitvoering project'!S:S,'5. Kosten uitvoering project'!E:E,SubsidieTabel!A37,'5. Kosten uitvoering project'!F:F,SubsidieTabel!B37)</f>
        <v>0</v>
      </c>
      <c r="J37" s="118">
        <f t="shared" si="0"/>
        <v>0</v>
      </c>
      <c r="K37" s="118">
        <f t="shared" si="1"/>
        <v>0</v>
      </c>
      <c r="L37" s="120" t="str">
        <f>IFERROR(VLOOKUP(A37,Lijsten!$AD:$AE,2,0),"")</f>
        <v/>
      </c>
      <c r="M37" s="118">
        <f t="shared" si="2"/>
        <v>0</v>
      </c>
      <c r="N37" s="118">
        <f t="shared" si="3"/>
        <v>0</v>
      </c>
      <c r="Q37" s="18" t="s">
        <v>106</v>
      </c>
      <c r="R37" t="str">
        <f t="shared" si="5"/>
        <v/>
      </c>
      <c r="S37" s="81">
        <f>IF(Tb_DBKostenBEO[[#This Row],[Forfait]]=1,SUMIFS('8. Uitgaven betaalverzoek'!U:U,'8. Uitgaven betaalverzoek'!F:F,Tb_DBKostenBEO[[#This Row],[KostenOmschrijving]],'8. Uitgaven betaalverzoek'!A:A,Tb_DBKostenBEO[[#This Row],[Deelbetaling]]),0)</f>
        <v>0</v>
      </c>
      <c r="T37" s="81">
        <f>IF(Tb_DBKostenBEO[[#This Row],[Forfait]]=1,SUMIFS('8. Uitgaven betaalverzoek'!V:V,'8. Uitgaven betaalverzoek'!F:F,Tb_DBKostenBEO[[#This Row],[KostenOmschrijving]],'8. Uitgaven betaalverzoek'!A:A,Tb_DBKostenBEO[[#This Row],[Deelbetaling]]),0)</f>
        <v>0</v>
      </c>
      <c r="U37" cm="1">
        <f t="array" ref="U37">INDEX(Tb_KostenOptiesDB[],MATCH(Tb_DBKostenBEO[[#This Row],[KostenOmschrijving]],Tb_KostenOptiesDB[KostenOptie],0),IFERROR(MATCH(Methode_Keuze,Tb_KostenOptiesDB[#Headers],0),2))</f>
        <v>1</v>
      </c>
      <c r="V37" s="82">
        <v>0.23</v>
      </c>
      <c r="W37" s="81">
        <f>IF(Tb_DBKostenBEO[[#This Row],[Forfait]]=1,SUMIFS('8. Uitgaven betaalverzoek'!W:W,'8. Uitgaven betaalverzoek'!F:F,Tb_DBKostenBEO[[#This Row],[KostenOmschrijving]],'8. Uitgaven betaalverzoek'!A:A,Tb_DBKostenBEO[[#This Row],[Deelbetaling]]),0)</f>
        <v>0</v>
      </c>
      <c r="X37" s="81">
        <f>IF(Tb_DBKostenBEO[[#This Row],[Forfait]]=1,SUMIFS('8. Uitgaven betaalverzoek'!X:X,'8. Uitgaven betaalverzoek'!F:F,Tb_DBKostenBEO[[#This Row],[KostenOmschrijving]],'8. Uitgaven betaalverzoek'!A:A,Tb_DBKostenBEO[[#This Row],[Deelbetaling]]),0)</f>
        <v>0</v>
      </c>
      <c r="Y37" s="81">
        <f>Tb_DBKostenBEO[[#This Row],[Deelbetaling_Aanvraag]]+Tb_DBKostenBEO[[#This Row],[Forfait_Bedrag]]</f>
        <v>0</v>
      </c>
      <c r="Z37" s="81">
        <f>Tb_DBKostenBEO[[#This Row],[Deelbetaling_Beoordeeld]]+Tb_DBKostenBEO[[#This Row],[Forfait_Bedrag_Beoordeeld]]</f>
        <v>0</v>
      </c>
      <c r="AA37" t="str">
        <f>IF(Tb_DBKostenBEO[[#This Row],[Forfait]]=0,"Dit kostentype hoeft u niet op te geven. Hiervoor wordt een forfait berekend.","")</f>
        <v/>
      </c>
    </row>
    <row r="38" spans="1:27" x14ac:dyDescent="0.25">
      <c r="A38" s="80"/>
      <c r="B38" s="80"/>
      <c r="C38" s="80" t="str">
        <f>IFERROR(VLOOKUP($B38,Tb_ProjectKosten[],4,0),"")</f>
        <v/>
      </c>
      <c r="D38" s="107" t="str" cm="1">
        <f t="array" ref="D38">IFERROR(INDEX(Tb_KostenOpties[],MATCH(B38,Tb_KostenOpties[KostenOptie],0),IFERROR(MATCH(Methode_Keuze,Tb_KostenOpties[#Headers],0),2)),"")</f>
        <v/>
      </c>
      <c r="E38" s="119">
        <f>IFERROR(VLOOKUP(B38,Tb_ProjectKosten[[#All],[KostenOmschrijving]:[Forfat_Percentage]],6,0),0)</f>
        <v>0</v>
      </c>
      <c r="F38" s="117">
        <f>SUMIFS('5. Kosten uitvoering project'!P:P,'5. Kosten uitvoering project'!E:E,SubsidieTabel!A38,'5. Kosten uitvoering project'!F:F,SubsidieTabel!B38)</f>
        <v>0</v>
      </c>
      <c r="G38" s="117">
        <f>SUMIFS('5. Kosten uitvoering project'!Q:Q,'5. Kosten uitvoering project'!E:E,SubsidieTabel!A38,'5. Kosten uitvoering project'!F:F,SubsidieTabel!B38)</f>
        <v>0</v>
      </c>
      <c r="H38" s="117">
        <f>SUMIFS('5. Kosten uitvoering project'!R:R,'5. Kosten uitvoering project'!E:E,SubsidieTabel!A38,'5. Kosten uitvoering project'!F:F,SubsidieTabel!B38)</f>
        <v>0</v>
      </c>
      <c r="I38" s="117">
        <f>SUMIFS('5. Kosten uitvoering project'!S:S,'5. Kosten uitvoering project'!E:E,SubsidieTabel!A38,'5. Kosten uitvoering project'!F:F,SubsidieTabel!B38)</f>
        <v>0</v>
      </c>
      <c r="J38" s="117">
        <f t="shared" si="0"/>
        <v>0</v>
      </c>
      <c r="K38" s="117">
        <f t="shared" si="1"/>
        <v>0</v>
      </c>
      <c r="L38" s="119" t="str">
        <f>IFERROR(VLOOKUP(A38,Lijsten!$AD:$AE,2,0),"")</f>
        <v/>
      </c>
      <c r="M38" s="117">
        <f t="shared" si="2"/>
        <v>0</v>
      </c>
      <c r="N38" s="117">
        <f t="shared" si="3"/>
        <v>0</v>
      </c>
      <c r="Q38" s="80" t="s">
        <v>107</v>
      </c>
      <c r="R38" s="86" t="str">
        <f t="shared" si="5"/>
        <v/>
      </c>
      <c r="S38" s="81">
        <f>IF(Tb_DBKostenBEO[[#This Row],[Forfait]]=1,SUMIFS('8. Uitgaven betaalverzoek'!U:U,'8. Uitgaven betaalverzoek'!F:F,Tb_DBKostenBEO[[#This Row],[KostenOmschrijving]],'8. Uitgaven betaalverzoek'!A:A,Tb_DBKostenBEO[[#This Row],[Deelbetaling]]),0)</f>
        <v>0</v>
      </c>
      <c r="T38" s="81">
        <f>IF(Tb_DBKostenBEO[[#This Row],[Forfait]]=1,SUMIFS('8. Uitgaven betaalverzoek'!V:V,'8. Uitgaven betaalverzoek'!F:F,Tb_DBKostenBEO[[#This Row],[KostenOmschrijving]],'8. Uitgaven betaalverzoek'!A:A,Tb_DBKostenBEO[[#This Row],[Deelbetaling]]),0)</f>
        <v>0</v>
      </c>
      <c r="U38" cm="1">
        <f t="array" ref="U38">INDEX(Tb_KostenOptiesDB[],MATCH(Tb_DBKostenBEO[[#This Row],[KostenOmschrijving]],Tb_KostenOptiesDB[KostenOptie],0),IFERROR(MATCH(Methode_Keuze,Tb_KostenOptiesDB[#Headers],0),2))</f>
        <v>1</v>
      </c>
      <c r="V38" s="82">
        <v>0.23</v>
      </c>
      <c r="W38" s="81">
        <f>IF(Tb_DBKostenBEO[[#This Row],[Forfait]]=1,SUMIFS('8. Uitgaven betaalverzoek'!W:W,'8. Uitgaven betaalverzoek'!F:F,Tb_DBKostenBEO[[#This Row],[KostenOmschrijving]],'8. Uitgaven betaalverzoek'!A:A,Tb_DBKostenBEO[[#This Row],[Deelbetaling]]),0)</f>
        <v>0</v>
      </c>
      <c r="X38" s="81">
        <f>IF(Tb_DBKostenBEO[[#This Row],[Forfait]]=1,SUMIFS('8. Uitgaven betaalverzoek'!X:X,'8. Uitgaven betaalverzoek'!F:F,Tb_DBKostenBEO[[#This Row],[KostenOmschrijving]],'8. Uitgaven betaalverzoek'!A:A,Tb_DBKostenBEO[[#This Row],[Deelbetaling]]),0)</f>
        <v>0</v>
      </c>
      <c r="Y38" s="81">
        <f>Tb_DBKostenBEO[[#This Row],[Deelbetaling_Aanvraag]]+Tb_DBKostenBEO[[#This Row],[Forfait_Bedrag]]</f>
        <v>0</v>
      </c>
      <c r="Z38" s="81">
        <f>Tb_DBKostenBEO[[#This Row],[Deelbetaling_Beoordeeld]]+Tb_DBKostenBEO[[#This Row],[Forfait_Bedrag_Beoordeeld]]</f>
        <v>0</v>
      </c>
      <c r="AA38" t="str">
        <f>IF(Tb_DBKostenBEO[[#This Row],[Forfait]]=0,"Dit kostentype hoeft u niet op te geven. Hiervoor wordt een forfait berekend.","")</f>
        <v/>
      </c>
    </row>
    <row r="39" spans="1:27" x14ac:dyDescent="0.25">
      <c r="A39" s="18"/>
      <c r="B39" s="18"/>
      <c r="C39" s="18" t="str">
        <f>IFERROR(VLOOKUP($B39,Tb_ProjectKosten[],4,0),"")</f>
        <v/>
      </c>
      <c r="D39" s="108" t="str" cm="1">
        <f t="array" ref="D39">IFERROR(INDEX(Tb_KostenOpties[],MATCH(B39,Tb_KostenOpties[KostenOptie],0),IFERROR(MATCH(Methode_Keuze,Tb_KostenOpties[#Headers],0),2)),"")</f>
        <v/>
      </c>
      <c r="E39" s="120">
        <f>IFERROR(VLOOKUP(B39,Tb_ProjectKosten[[#All],[KostenOmschrijving]:[Forfat_Percentage]],6,0),0)</f>
        <v>0</v>
      </c>
      <c r="F39" s="118">
        <f>SUMIFS('5. Kosten uitvoering project'!P:P,'5. Kosten uitvoering project'!E:E,SubsidieTabel!A39,'5. Kosten uitvoering project'!F:F,SubsidieTabel!B39)</f>
        <v>0</v>
      </c>
      <c r="G39" s="118">
        <f>SUMIFS('5. Kosten uitvoering project'!Q:Q,'5. Kosten uitvoering project'!E:E,SubsidieTabel!A39,'5. Kosten uitvoering project'!F:F,SubsidieTabel!B39)</f>
        <v>0</v>
      </c>
      <c r="H39" s="118">
        <f>SUMIFS('5. Kosten uitvoering project'!R:R,'5. Kosten uitvoering project'!E:E,SubsidieTabel!A39,'5. Kosten uitvoering project'!F:F,SubsidieTabel!B39)</f>
        <v>0</v>
      </c>
      <c r="I39" s="118">
        <f>SUMIFS('5. Kosten uitvoering project'!S:S,'5. Kosten uitvoering project'!E:E,SubsidieTabel!A39,'5. Kosten uitvoering project'!F:F,SubsidieTabel!B39)</f>
        <v>0</v>
      </c>
      <c r="J39" s="118">
        <f t="shared" si="0"/>
        <v>0</v>
      </c>
      <c r="K39" s="118">
        <f t="shared" si="1"/>
        <v>0</v>
      </c>
      <c r="L39" s="120" t="str">
        <f>IFERROR(VLOOKUP(A39,Lijsten!$AD:$AE,2,0),"")</f>
        <v/>
      </c>
      <c r="M39" s="118">
        <f t="shared" si="2"/>
        <v>0</v>
      </c>
      <c r="N39" s="118">
        <f t="shared" si="3"/>
        <v>0</v>
      </c>
      <c r="Q39" s="18" t="s">
        <v>3</v>
      </c>
      <c r="R39" t="str">
        <f t="shared" si="5"/>
        <v/>
      </c>
      <c r="S39" s="81">
        <f>IF(Tb_DBKostenBEO[[#This Row],[Forfait]]=1,SUMIFS('8. Uitgaven betaalverzoek'!U:U,'8. Uitgaven betaalverzoek'!F:F,Tb_DBKostenBEO[[#This Row],[KostenOmschrijving]],'8. Uitgaven betaalverzoek'!A:A,Tb_DBKostenBEO[[#This Row],[Deelbetaling]]),0)</f>
        <v>0</v>
      </c>
      <c r="T39" s="81">
        <f>IF(Tb_DBKostenBEO[[#This Row],[Forfait]]=1,SUMIFS('8. Uitgaven betaalverzoek'!V:V,'8. Uitgaven betaalverzoek'!F:F,Tb_DBKostenBEO[[#This Row],[KostenOmschrijving]],'8. Uitgaven betaalverzoek'!A:A,Tb_DBKostenBEO[[#This Row],[Deelbetaling]]),0)</f>
        <v>0</v>
      </c>
      <c r="U39" cm="1">
        <f t="array" ref="U39">INDEX(Tb_KostenOptiesDB[],MATCH(Tb_DBKostenBEO[[#This Row],[KostenOmschrijving]],Tb_KostenOptiesDB[KostenOptie],0),IFERROR(MATCH(Methode_Keuze,Tb_KostenOptiesDB[#Headers],0),2))</f>
        <v>1</v>
      </c>
      <c r="V39" s="82">
        <v>0.23</v>
      </c>
      <c r="W39" s="81">
        <f>IF(Tb_DBKostenBEO[[#This Row],[Forfait]]=1,SUMIFS('8. Uitgaven betaalverzoek'!W:W,'8. Uitgaven betaalverzoek'!F:F,Tb_DBKostenBEO[[#This Row],[KostenOmschrijving]],'8. Uitgaven betaalverzoek'!A:A,Tb_DBKostenBEO[[#This Row],[Deelbetaling]]),0)</f>
        <v>0</v>
      </c>
      <c r="X39" s="81">
        <f>IF(Tb_DBKostenBEO[[#This Row],[Forfait]]=1,SUMIFS('8. Uitgaven betaalverzoek'!X:X,'8. Uitgaven betaalverzoek'!F:F,Tb_DBKostenBEO[[#This Row],[KostenOmschrijving]],'8. Uitgaven betaalverzoek'!A:A,Tb_DBKostenBEO[[#This Row],[Deelbetaling]]),0)</f>
        <v>0</v>
      </c>
      <c r="Y39" s="81">
        <f>Tb_DBKostenBEO[[#This Row],[Deelbetaling_Aanvraag]]+Tb_DBKostenBEO[[#This Row],[Forfait_Bedrag]]</f>
        <v>0</v>
      </c>
      <c r="Z39" s="81">
        <f>Tb_DBKostenBEO[[#This Row],[Deelbetaling_Beoordeeld]]+Tb_DBKostenBEO[[#This Row],[Forfait_Bedrag_Beoordeeld]]</f>
        <v>0</v>
      </c>
      <c r="AA39" t="str">
        <f>IF(Tb_DBKostenBEO[[#This Row],[Forfait]]=0,"Dit kostentype hoeft u niet op te geven. Hiervoor wordt een forfait berekend.","")</f>
        <v/>
      </c>
    </row>
    <row r="40" spans="1:27" x14ac:dyDescent="0.25">
      <c r="A40" s="80"/>
      <c r="B40" s="80"/>
      <c r="C40" s="80" t="str">
        <f>IFERROR(VLOOKUP($B40,Tb_ProjectKosten[],4,0),"")</f>
        <v/>
      </c>
      <c r="D40" s="107" t="str" cm="1">
        <f t="array" ref="D40">IFERROR(INDEX(Tb_KostenOpties[],MATCH(B40,Tb_KostenOpties[KostenOptie],0),IFERROR(MATCH(Methode_Keuze,Tb_KostenOpties[#Headers],0),2)),"")</f>
        <v/>
      </c>
      <c r="E40" s="119">
        <f>IFERROR(VLOOKUP(B40,Tb_ProjectKosten[[#All],[KostenOmschrijving]:[Forfat_Percentage]],6,0),0)</f>
        <v>0</v>
      </c>
      <c r="F40" s="117">
        <f>SUMIFS('5. Kosten uitvoering project'!P:P,'5. Kosten uitvoering project'!E:E,SubsidieTabel!A40,'5. Kosten uitvoering project'!F:F,SubsidieTabel!B40)</f>
        <v>0</v>
      </c>
      <c r="G40" s="117">
        <f>SUMIFS('5. Kosten uitvoering project'!Q:Q,'5. Kosten uitvoering project'!E:E,SubsidieTabel!A40,'5. Kosten uitvoering project'!F:F,SubsidieTabel!B40)</f>
        <v>0</v>
      </c>
      <c r="H40" s="117">
        <f>SUMIFS('5. Kosten uitvoering project'!R:R,'5. Kosten uitvoering project'!E:E,SubsidieTabel!A40,'5. Kosten uitvoering project'!F:F,SubsidieTabel!B40)</f>
        <v>0</v>
      </c>
      <c r="I40" s="117">
        <f>SUMIFS('5. Kosten uitvoering project'!S:S,'5. Kosten uitvoering project'!E:E,SubsidieTabel!A40,'5. Kosten uitvoering project'!F:F,SubsidieTabel!B40)</f>
        <v>0</v>
      </c>
      <c r="J40" s="117">
        <f t="shared" si="0"/>
        <v>0</v>
      </c>
      <c r="K40" s="117">
        <f t="shared" si="1"/>
        <v>0</v>
      </c>
      <c r="L40" s="119" t="str">
        <f>IFERROR(VLOOKUP(A40,Lijsten!$AD:$AE,2,0),"")</f>
        <v/>
      </c>
      <c r="M40" s="117">
        <f t="shared" si="2"/>
        <v>0</v>
      </c>
      <c r="N40" s="117">
        <f t="shared" si="3"/>
        <v>0</v>
      </c>
    </row>
    <row r="41" spans="1:27" x14ac:dyDescent="0.25">
      <c r="A41" s="18"/>
      <c r="B41" s="18"/>
      <c r="C41" s="18" t="str">
        <f>IFERROR(VLOOKUP($B41,Tb_ProjectKosten[],4,0),"")</f>
        <v/>
      </c>
      <c r="D41" s="108" t="str" cm="1">
        <f t="array" ref="D41">IFERROR(INDEX(Tb_KostenOpties[],MATCH(B41,Tb_KostenOpties[KostenOptie],0),IFERROR(MATCH(Methode_Keuze,Tb_KostenOpties[#Headers],0),2)),"")</f>
        <v/>
      </c>
      <c r="E41" s="120">
        <f>IFERROR(VLOOKUP(B41,Tb_ProjectKosten[[#All],[KostenOmschrijving]:[Forfat_Percentage]],6,0),0)</f>
        <v>0</v>
      </c>
      <c r="F41" s="118">
        <f>SUMIFS('5. Kosten uitvoering project'!P:P,'5. Kosten uitvoering project'!E:E,SubsidieTabel!A41,'5. Kosten uitvoering project'!F:F,SubsidieTabel!B41)</f>
        <v>0</v>
      </c>
      <c r="G41" s="118">
        <f>SUMIFS('5. Kosten uitvoering project'!Q:Q,'5. Kosten uitvoering project'!E:E,SubsidieTabel!A41,'5. Kosten uitvoering project'!F:F,SubsidieTabel!B41)</f>
        <v>0</v>
      </c>
      <c r="H41" s="118">
        <f>SUMIFS('5. Kosten uitvoering project'!R:R,'5. Kosten uitvoering project'!E:E,SubsidieTabel!A41,'5. Kosten uitvoering project'!F:F,SubsidieTabel!B41)</f>
        <v>0</v>
      </c>
      <c r="I41" s="118">
        <f>SUMIFS('5. Kosten uitvoering project'!S:S,'5. Kosten uitvoering project'!E:E,SubsidieTabel!A41,'5. Kosten uitvoering project'!F:F,SubsidieTabel!B41)</f>
        <v>0</v>
      </c>
      <c r="J41" s="118">
        <f t="shared" si="0"/>
        <v>0</v>
      </c>
      <c r="K41" s="118">
        <f t="shared" si="1"/>
        <v>0</v>
      </c>
      <c r="L41" s="120" t="str">
        <f>IFERROR(VLOOKUP(A41,Lijsten!$AD:$AE,2,0),"")</f>
        <v/>
      </c>
      <c r="M41" s="118">
        <f t="shared" si="2"/>
        <v>0</v>
      </c>
      <c r="N41" s="118">
        <f t="shared" si="3"/>
        <v>0</v>
      </c>
    </row>
    <row r="42" spans="1:27" x14ac:dyDescent="0.25">
      <c r="A42" s="80"/>
      <c r="B42" s="80"/>
      <c r="C42" s="80" t="str">
        <f>IFERROR(VLOOKUP($B42,Tb_ProjectKosten[],4,0),"")</f>
        <v/>
      </c>
      <c r="D42" s="107" t="str" cm="1">
        <f t="array" ref="D42">IFERROR(INDEX(Tb_KostenOpties[],MATCH(B42,Tb_KostenOpties[KostenOptie],0),IFERROR(MATCH(Methode_Keuze,Tb_KostenOpties[#Headers],0),2)),"")</f>
        <v/>
      </c>
      <c r="E42" s="119">
        <f>IFERROR(VLOOKUP(B42,Tb_ProjectKosten[[#All],[KostenOmschrijving]:[Forfat_Percentage]],6,0),0)</f>
        <v>0</v>
      </c>
      <c r="F42" s="117">
        <f>SUMIFS('5. Kosten uitvoering project'!P:P,'5. Kosten uitvoering project'!E:E,SubsidieTabel!A42,'5. Kosten uitvoering project'!F:F,SubsidieTabel!B42)</f>
        <v>0</v>
      </c>
      <c r="G42" s="117">
        <f>SUMIFS('5. Kosten uitvoering project'!Q:Q,'5. Kosten uitvoering project'!E:E,SubsidieTabel!A42,'5. Kosten uitvoering project'!F:F,SubsidieTabel!B42)</f>
        <v>0</v>
      </c>
      <c r="H42" s="117">
        <f>SUMIFS('5. Kosten uitvoering project'!R:R,'5. Kosten uitvoering project'!E:E,SubsidieTabel!A42,'5. Kosten uitvoering project'!F:F,SubsidieTabel!B42)</f>
        <v>0</v>
      </c>
      <c r="I42" s="117">
        <f>SUMIFS('5. Kosten uitvoering project'!S:S,'5. Kosten uitvoering project'!E:E,SubsidieTabel!A42,'5. Kosten uitvoering project'!F:F,SubsidieTabel!B42)</f>
        <v>0</v>
      </c>
      <c r="J42" s="117">
        <f t="shared" si="0"/>
        <v>0</v>
      </c>
      <c r="K42" s="117">
        <f t="shared" si="1"/>
        <v>0</v>
      </c>
      <c r="L42" s="119" t="str">
        <f>IFERROR(VLOOKUP(A42,Lijsten!$AD:$AE,2,0),"")</f>
        <v/>
      </c>
      <c r="M42" s="117">
        <f t="shared" si="2"/>
        <v>0</v>
      </c>
      <c r="N42" s="117">
        <f t="shared" si="3"/>
        <v>0</v>
      </c>
    </row>
    <row r="43" spans="1:27" x14ac:dyDescent="0.25">
      <c r="A43" s="18"/>
      <c r="B43" s="18"/>
      <c r="C43" s="18" t="str">
        <f>IFERROR(VLOOKUP($B43,Tb_ProjectKosten[],4,0),"")</f>
        <v/>
      </c>
      <c r="D43" s="108" t="str" cm="1">
        <f t="array" ref="D43">IFERROR(INDEX(Tb_KostenOpties[],MATCH(B43,Tb_KostenOpties[KostenOptie],0),IFERROR(MATCH(Methode_Keuze,Tb_KostenOpties[#Headers],0),2)),"")</f>
        <v/>
      </c>
      <c r="E43" s="120">
        <f>IFERROR(VLOOKUP(B43,Tb_ProjectKosten[[#All],[KostenOmschrijving]:[Forfat_Percentage]],6,0),0)</f>
        <v>0</v>
      </c>
      <c r="F43" s="118">
        <f>SUMIFS('5. Kosten uitvoering project'!P:P,'5. Kosten uitvoering project'!E:E,SubsidieTabel!A43,'5. Kosten uitvoering project'!F:F,SubsidieTabel!B43)</f>
        <v>0</v>
      </c>
      <c r="G43" s="118">
        <f>SUMIFS('5. Kosten uitvoering project'!Q:Q,'5. Kosten uitvoering project'!E:E,SubsidieTabel!A43,'5. Kosten uitvoering project'!F:F,SubsidieTabel!B43)</f>
        <v>0</v>
      </c>
      <c r="H43" s="118">
        <f>SUMIFS('5. Kosten uitvoering project'!R:R,'5. Kosten uitvoering project'!E:E,SubsidieTabel!A43,'5. Kosten uitvoering project'!F:F,SubsidieTabel!B43)</f>
        <v>0</v>
      </c>
      <c r="I43" s="118">
        <f>SUMIFS('5. Kosten uitvoering project'!S:S,'5. Kosten uitvoering project'!E:E,SubsidieTabel!A43,'5. Kosten uitvoering project'!F:F,SubsidieTabel!B43)</f>
        <v>0</v>
      </c>
      <c r="J43" s="118">
        <f t="shared" si="0"/>
        <v>0</v>
      </c>
      <c r="K43" s="118">
        <f t="shared" si="1"/>
        <v>0</v>
      </c>
      <c r="L43" s="120" t="str">
        <f>IFERROR(VLOOKUP(A43,Lijsten!$AD:$AE,2,0),"")</f>
        <v/>
      </c>
      <c r="M43" s="118">
        <f t="shared" si="2"/>
        <v>0</v>
      </c>
      <c r="N43" s="118">
        <f t="shared" si="3"/>
        <v>0</v>
      </c>
    </row>
    <row r="44" spans="1:27" x14ac:dyDescent="0.25">
      <c r="A44" s="80"/>
      <c r="B44" s="80"/>
      <c r="C44" s="80" t="str">
        <f>IFERROR(VLOOKUP($B44,Tb_ProjectKosten[],4,0),"")</f>
        <v/>
      </c>
      <c r="D44" s="107" t="str" cm="1">
        <f t="array" ref="D44">IFERROR(INDEX(Tb_KostenOpties[],MATCH(B44,Tb_KostenOpties[KostenOptie],0),IFERROR(MATCH(Methode_Keuze,Tb_KostenOpties[#Headers],0),2)),"")</f>
        <v/>
      </c>
      <c r="E44" s="119">
        <f>IFERROR(VLOOKUP(B44,Tb_ProjectKosten[[#All],[KostenOmschrijving]:[Forfat_Percentage]],6,0),0)</f>
        <v>0</v>
      </c>
      <c r="F44" s="117">
        <f>SUMIFS('5. Kosten uitvoering project'!P:P,'5. Kosten uitvoering project'!E:E,SubsidieTabel!A44,'5. Kosten uitvoering project'!F:F,SubsidieTabel!B44)</f>
        <v>0</v>
      </c>
      <c r="G44" s="117">
        <f>SUMIFS('5. Kosten uitvoering project'!Q:Q,'5. Kosten uitvoering project'!E:E,SubsidieTabel!A44,'5. Kosten uitvoering project'!F:F,SubsidieTabel!B44)</f>
        <v>0</v>
      </c>
      <c r="H44" s="117">
        <f>SUMIFS('5. Kosten uitvoering project'!R:R,'5. Kosten uitvoering project'!E:E,SubsidieTabel!A44,'5. Kosten uitvoering project'!F:F,SubsidieTabel!B44)</f>
        <v>0</v>
      </c>
      <c r="I44" s="117">
        <f>SUMIFS('5. Kosten uitvoering project'!S:S,'5. Kosten uitvoering project'!E:E,SubsidieTabel!A44,'5. Kosten uitvoering project'!F:F,SubsidieTabel!B44)</f>
        <v>0</v>
      </c>
      <c r="J44" s="117">
        <f t="shared" si="0"/>
        <v>0</v>
      </c>
      <c r="K44" s="117">
        <f t="shared" si="1"/>
        <v>0</v>
      </c>
      <c r="L44" s="119" t="str">
        <f>IFERROR(VLOOKUP(A44,Lijsten!$AD:$AE,2,0),"")</f>
        <v/>
      </c>
      <c r="M44" s="117">
        <f t="shared" si="2"/>
        <v>0</v>
      </c>
      <c r="N44" s="117">
        <f t="shared" si="3"/>
        <v>0</v>
      </c>
    </row>
    <row r="45" spans="1:27" x14ac:dyDescent="0.25">
      <c r="A45" s="18"/>
      <c r="B45" s="18"/>
      <c r="C45" s="18" t="str">
        <f>IFERROR(VLOOKUP($B45,Tb_ProjectKosten[],4,0),"")</f>
        <v/>
      </c>
      <c r="D45" s="108" t="str" cm="1">
        <f t="array" ref="D45">IFERROR(INDEX(Tb_KostenOpties[],MATCH(B45,Tb_KostenOpties[KostenOptie],0),IFERROR(MATCH(Methode_Keuze,Tb_KostenOpties[#Headers],0),2)),"")</f>
        <v/>
      </c>
      <c r="E45" s="120">
        <f>IFERROR(VLOOKUP(B45,Tb_ProjectKosten[[#All],[KostenOmschrijving]:[Forfat_Percentage]],6,0),0)</f>
        <v>0</v>
      </c>
      <c r="F45" s="118">
        <f>SUMIFS('5. Kosten uitvoering project'!P:P,'5. Kosten uitvoering project'!E:E,SubsidieTabel!A45,'5. Kosten uitvoering project'!F:F,SubsidieTabel!B45)</f>
        <v>0</v>
      </c>
      <c r="G45" s="118">
        <f>SUMIFS('5. Kosten uitvoering project'!Q:Q,'5. Kosten uitvoering project'!E:E,SubsidieTabel!A45,'5. Kosten uitvoering project'!F:F,SubsidieTabel!B45)</f>
        <v>0</v>
      </c>
      <c r="H45" s="118">
        <f>SUMIFS('5. Kosten uitvoering project'!R:R,'5. Kosten uitvoering project'!E:E,SubsidieTabel!A45,'5. Kosten uitvoering project'!F:F,SubsidieTabel!B45)</f>
        <v>0</v>
      </c>
      <c r="I45" s="118">
        <f>SUMIFS('5. Kosten uitvoering project'!S:S,'5. Kosten uitvoering project'!E:E,SubsidieTabel!A45,'5. Kosten uitvoering project'!F:F,SubsidieTabel!B45)</f>
        <v>0</v>
      </c>
      <c r="J45" s="118">
        <f t="shared" si="0"/>
        <v>0</v>
      </c>
      <c r="K45" s="118">
        <f t="shared" si="1"/>
        <v>0</v>
      </c>
      <c r="L45" s="120" t="str">
        <f>IFERROR(VLOOKUP(A45,Lijsten!$AD:$AE,2,0),"")</f>
        <v/>
      </c>
      <c r="M45" s="118">
        <f t="shared" si="2"/>
        <v>0</v>
      </c>
      <c r="N45" s="118">
        <f t="shared" si="3"/>
        <v>0</v>
      </c>
    </row>
    <row r="46" spans="1:27" x14ac:dyDescent="0.25">
      <c r="A46" s="80"/>
      <c r="B46" s="80"/>
      <c r="C46" s="80" t="str">
        <f>IFERROR(VLOOKUP($B46,Tb_ProjectKosten[],4,0),"")</f>
        <v/>
      </c>
      <c r="D46" s="107" t="str" cm="1">
        <f t="array" ref="D46">IFERROR(INDEX(Tb_KostenOpties[],MATCH(B46,Tb_KostenOpties[KostenOptie],0),IFERROR(MATCH(Methode_Keuze,Tb_KostenOpties[#Headers],0),2)),"")</f>
        <v/>
      </c>
      <c r="E46" s="119">
        <f>IFERROR(VLOOKUP(B46,Tb_ProjectKosten[[#All],[KostenOmschrijving]:[Forfat_Percentage]],6,0),0)</f>
        <v>0</v>
      </c>
      <c r="F46" s="117">
        <f>SUMIFS('5. Kosten uitvoering project'!P:P,'5. Kosten uitvoering project'!E:E,SubsidieTabel!A46,'5. Kosten uitvoering project'!F:F,SubsidieTabel!B46)</f>
        <v>0</v>
      </c>
      <c r="G46" s="117">
        <f>SUMIFS('5. Kosten uitvoering project'!Q:Q,'5. Kosten uitvoering project'!E:E,SubsidieTabel!A46,'5. Kosten uitvoering project'!F:F,SubsidieTabel!B46)</f>
        <v>0</v>
      </c>
      <c r="H46" s="117">
        <f>SUMIFS('5. Kosten uitvoering project'!R:R,'5. Kosten uitvoering project'!E:E,SubsidieTabel!A46,'5. Kosten uitvoering project'!F:F,SubsidieTabel!B46)</f>
        <v>0</v>
      </c>
      <c r="I46" s="117">
        <f>SUMIFS('5. Kosten uitvoering project'!S:S,'5. Kosten uitvoering project'!E:E,SubsidieTabel!A46,'5. Kosten uitvoering project'!F:F,SubsidieTabel!B46)</f>
        <v>0</v>
      </c>
      <c r="J46" s="117">
        <f t="shared" si="0"/>
        <v>0</v>
      </c>
      <c r="K46" s="117">
        <f t="shared" si="1"/>
        <v>0</v>
      </c>
      <c r="L46" s="119" t="str">
        <f>IFERROR(VLOOKUP(A46,Lijsten!$AD:$AE,2,0),"")</f>
        <v/>
      </c>
      <c r="M46" s="117">
        <f t="shared" si="2"/>
        <v>0</v>
      </c>
      <c r="N46" s="117">
        <f t="shared" si="3"/>
        <v>0</v>
      </c>
    </row>
    <row r="47" spans="1:27" x14ac:dyDescent="0.25">
      <c r="A47" s="18"/>
      <c r="B47" s="18"/>
      <c r="C47" s="18" t="str">
        <f>IFERROR(VLOOKUP($B47,Tb_ProjectKosten[],4,0),"")</f>
        <v/>
      </c>
      <c r="D47" s="108" t="str" cm="1">
        <f t="array" ref="D47">IFERROR(INDEX(Tb_KostenOpties[],MATCH(B47,Tb_KostenOpties[KostenOptie],0),IFERROR(MATCH(Methode_Keuze,Tb_KostenOpties[#Headers],0),2)),"")</f>
        <v/>
      </c>
      <c r="E47" s="120">
        <f>IFERROR(VLOOKUP(B47,Tb_ProjectKosten[[#All],[KostenOmschrijving]:[Forfat_Percentage]],6,0),0)</f>
        <v>0</v>
      </c>
      <c r="F47" s="118">
        <f>SUMIFS('5. Kosten uitvoering project'!P:P,'5. Kosten uitvoering project'!E:E,SubsidieTabel!A47,'5. Kosten uitvoering project'!F:F,SubsidieTabel!B47)</f>
        <v>0</v>
      </c>
      <c r="G47" s="118">
        <f>SUMIFS('5. Kosten uitvoering project'!Q:Q,'5. Kosten uitvoering project'!E:E,SubsidieTabel!A47,'5. Kosten uitvoering project'!F:F,SubsidieTabel!B47)</f>
        <v>0</v>
      </c>
      <c r="H47" s="118">
        <f>SUMIFS('5. Kosten uitvoering project'!R:R,'5. Kosten uitvoering project'!E:E,SubsidieTabel!A47,'5. Kosten uitvoering project'!F:F,SubsidieTabel!B47)</f>
        <v>0</v>
      </c>
      <c r="I47" s="118">
        <f>SUMIFS('5. Kosten uitvoering project'!S:S,'5. Kosten uitvoering project'!E:E,SubsidieTabel!A47,'5. Kosten uitvoering project'!F:F,SubsidieTabel!B47)</f>
        <v>0</v>
      </c>
      <c r="J47" s="118">
        <f t="shared" si="0"/>
        <v>0</v>
      </c>
      <c r="K47" s="118">
        <f t="shared" si="1"/>
        <v>0</v>
      </c>
      <c r="L47" s="120" t="str">
        <f>IFERROR(VLOOKUP(A47,Lijsten!$AD:$AE,2,0),"")</f>
        <v/>
      </c>
      <c r="M47" s="118">
        <f t="shared" si="2"/>
        <v>0</v>
      </c>
      <c r="N47" s="118">
        <f t="shared" si="3"/>
        <v>0</v>
      </c>
    </row>
    <row r="48" spans="1:27" x14ac:dyDescent="0.25">
      <c r="A48" s="80"/>
      <c r="B48" s="80"/>
      <c r="C48" s="80" t="str">
        <f>IFERROR(VLOOKUP($B48,Tb_ProjectKosten[],4,0),"")</f>
        <v/>
      </c>
      <c r="D48" s="107" t="str" cm="1">
        <f t="array" ref="D48">IFERROR(INDEX(Tb_KostenOpties[],MATCH(B48,Tb_KostenOpties[KostenOptie],0),IFERROR(MATCH(Methode_Keuze,Tb_KostenOpties[#Headers],0),2)),"")</f>
        <v/>
      </c>
      <c r="E48" s="119">
        <f>IFERROR(VLOOKUP(B48,Tb_ProjectKosten[[#All],[KostenOmschrijving]:[Forfat_Percentage]],6,0),0)</f>
        <v>0</v>
      </c>
      <c r="F48" s="117">
        <f>SUMIFS('5. Kosten uitvoering project'!P:P,'5. Kosten uitvoering project'!E:E,SubsidieTabel!A48,'5. Kosten uitvoering project'!F:F,SubsidieTabel!B48)</f>
        <v>0</v>
      </c>
      <c r="G48" s="117">
        <f>SUMIFS('5. Kosten uitvoering project'!Q:Q,'5. Kosten uitvoering project'!E:E,SubsidieTabel!A48,'5. Kosten uitvoering project'!F:F,SubsidieTabel!B48)</f>
        <v>0</v>
      </c>
      <c r="H48" s="117">
        <f>SUMIFS('5. Kosten uitvoering project'!R:R,'5. Kosten uitvoering project'!E:E,SubsidieTabel!A48,'5. Kosten uitvoering project'!F:F,SubsidieTabel!B48)</f>
        <v>0</v>
      </c>
      <c r="I48" s="117">
        <f>SUMIFS('5. Kosten uitvoering project'!S:S,'5. Kosten uitvoering project'!E:E,SubsidieTabel!A48,'5. Kosten uitvoering project'!F:F,SubsidieTabel!B48)</f>
        <v>0</v>
      </c>
      <c r="J48" s="117">
        <f t="shared" si="0"/>
        <v>0</v>
      </c>
      <c r="K48" s="117">
        <f t="shared" si="1"/>
        <v>0</v>
      </c>
      <c r="L48" s="119" t="str">
        <f>IFERROR(VLOOKUP(A48,Lijsten!$AD:$AE,2,0),"")</f>
        <v/>
      </c>
      <c r="M48" s="117">
        <f t="shared" si="2"/>
        <v>0</v>
      </c>
      <c r="N48" s="117">
        <f t="shared" si="3"/>
        <v>0</v>
      </c>
    </row>
    <row r="49" spans="1:14" x14ac:dyDescent="0.25">
      <c r="A49" s="18"/>
      <c r="B49" s="18"/>
      <c r="C49" s="18" t="str">
        <f>IFERROR(VLOOKUP($B49,Tb_ProjectKosten[],4,0),"")</f>
        <v/>
      </c>
      <c r="D49" s="108" t="str" cm="1">
        <f t="array" ref="D49">IFERROR(INDEX(Tb_KostenOpties[],MATCH(B49,Tb_KostenOpties[KostenOptie],0),IFERROR(MATCH(Methode_Keuze,Tb_KostenOpties[#Headers],0),2)),"")</f>
        <v/>
      </c>
      <c r="E49" s="120">
        <f>IFERROR(VLOOKUP(B49,Tb_ProjectKosten[[#All],[KostenOmschrijving]:[Forfat_Percentage]],6,0),0)</f>
        <v>0</v>
      </c>
      <c r="F49" s="118">
        <f>SUMIFS('5. Kosten uitvoering project'!P:P,'5. Kosten uitvoering project'!E:E,SubsidieTabel!A49,'5. Kosten uitvoering project'!F:F,SubsidieTabel!B49)</f>
        <v>0</v>
      </c>
      <c r="G49" s="118">
        <f>SUMIFS('5. Kosten uitvoering project'!Q:Q,'5. Kosten uitvoering project'!E:E,SubsidieTabel!A49,'5. Kosten uitvoering project'!F:F,SubsidieTabel!B49)</f>
        <v>0</v>
      </c>
      <c r="H49" s="118">
        <f>SUMIFS('5. Kosten uitvoering project'!R:R,'5. Kosten uitvoering project'!E:E,SubsidieTabel!A49,'5. Kosten uitvoering project'!F:F,SubsidieTabel!B49)</f>
        <v>0</v>
      </c>
      <c r="I49" s="118">
        <f>SUMIFS('5. Kosten uitvoering project'!S:S,'5. Kosten uitvoering project'!E:E,SubsidieTabel!A49,'5. Kosten uitvoering project'!F:F,SubsidieTabel!B49)</f>
        <v>0</v>
      </c>
      <c r="J49" s="118">
        <f t="shared" si="0"/>
        <v>0</v>
      </c>
      <c r="K49" s="118">
        <f t="shared" si="1"/>
        <v>0</v>
      </c>
      <c r="L49" s="120" t="str">
        <f>IFERROR(VLOOKUP(A49,Lijsten!$AD:$AE,2,0),"")</f>
        <v/>
      </c>
      <c r="M49" s="118">
        <f t="shared" si="2"/>
        <v>0</v>
      </c>
      <c r="N49" s="118">
        <f t="shared" si="3"/>
        <v>0</v>
      </c>
    </row>
    <row r="50" spans="1:14" x14ac:dyDescent="0.25">
      <c r="A50" s="80"/>
      <c r="B50" s="80"/>
      <c r="C50" s="80" t="str">
        <f>IFERROR(VLOOKUP($B50,Tb_ProjectKosten[],4,0),"")</f>
        <v/>
      </c>
      <c r="D50" s="107" t="str" cm="1">
        <f t="array" ref="D50">IFERROR(INDEX(Tb_KostenOpties[],MATCH(B50,Tb_KostenOpties[KostenOptie],0),IFERROR(MATCH(Methode_Keuze,Tb_KostenOpties[#Headers],0),2)),"")</f>
        <v/>
      </c>
      <c r="E50" s="119">
        <f>IFERROR(VLOOKUP(B50,Tb_ProjectKosten[[#All],[KostenOmschrijving]:[Forfat_Percentage]],6,0),0)</f>
        <v>0</v>
      </c>
      <c r="F50" s="117">
        <f>SUMIFS('5. Kosten uitvoering project'!P:P,'5. Kosten uitvoering project'!E:E,SubsidieTabel!A50,'5. Kosten uitvoering project'!F:F,SubsidieTabel!B50)</f>
        <v>0</v>
      </c>
      <c r="G50" s="117">
        <f>SUMIFS('5. Kosten uitvoering project'!Q:Q,'5. Kosten uitvoering project'!E:E,SubsidieTabel!A50,'5. Kosten uitvoering project'!F:F,SubsidieTabel!B50)</f>
        <v>0</v>
      </c>
      <c r="H50" s="117">
        <f>SUMIFS('5. Kosten uitvoering project'!R:R,'5. Kosten uitvoering project'!E:E,SubsidieTabel!A50,'5. Kosten uitvoering project'!F:F,SubsidieTabel!B50)</f>
        <v>0</v>
      </c>
      <c r="I50" s="117">
        <f>SUMIFS('5. Kosten uitvoering project'!S:S,'5. Kosten uitvoering project'!E:E,SubsidieTabel!A50,'5. Kosten uitvoering project'!F:F,SubsidieTabel!B50)</f>
        <v>0</v>
      </c>
      <c r="J50" s="117">
        <f t="shared" si="0"/>
        <v>0</v>
      </c>
      <c r="K50" s="117">
        <f t="shared" si="1"/>
        <v>0</v>
      </c>
      <c r="L50" s="119" t="str">
        <f>IFERROR(VLOOKUP(A50,Lijsten!$AD:$AE,2,0),"")</f>
        <v/>
      </c>
      <c r="M50" s="117">
        <f t="shared" si="2"/>
        <v>0</v>
      </c>
      <c r="N50" s="117">
        <f t="shared" si="3"/>
        <v>0</v>
      </c>
    </row>
    <row r="51" spans="1:14" x14ac:dyDescent="0.25">
      <c r="A51" s="18"/>
      <c r="B51" s="18"/>
      <c r="C51" s="18" t="str">
        <f>IFERROR(VLOOKUP($B51,Tb_ProjectKosten[],4,0),"")</f>
        <v/>
      </c>
      <c r="D51" s="108" t="str" cm="1">
        <f t="array" ref="D51">IFERROR(INDEX(Tb_KostenOpties[],MATCH(B51,Tb_KostenOpties[KostenOptie],0),IFERROR(MATCH(Methode_Keuze,Tb_KostenOpties[#Headers],0),2)),"")</f>
        <v/>
      </c>
      <c r="E51" s="120">
        <f>IFERROR(VLOOKUP(B51,Tb_ProjectKosten[[#All],[KostenOmschrijving]:[Forfat_Percentage]],6,0),0)</f>
        <v>0</v>
      </c>
      <c r="F51" s="118">
        <f>SUMIFS('5. Kosten uitvoering project'!P:P,'5. Kosten uitvoering project'!E:E,SubsidieTabel!A51,'5. Kosten uitvoering project'!F:F,SubsidieTabel!B51)</f>
        <v>0</v>
      </c>
      <c r="G51" s="118">
        <f>SUMIFS('5. Kosten uitvoering project'!Q:Q,'5. Kosten uitvoering project'!E:E,SubsidieTabel!A51,'5. Kosten uitvoering project'!F:F,SubsidieTabel!B51)</f>
        <v>0</v>
      </c>
      <c r="H51" s="118">
        <f>SUMIFS('5. Kosten uitvoering project'!R:R,'5. Kosten uitvoering project'!E:E,SubsidieTabel!A51,'5. Kosten uitvoering project'!F:F,SubsidieTabel!B51)</f>
        <v>0</v>
      </c>
      <c r="I51" s="118">
        <f>SUMIFS('5. Kosten uitvoering project'!S:S,'5. Kosten uitvoering project'!E:E,SubsidieTabel!A51,'5. Kosten uitvoering project'!F:F,SubsidieTabel!B51)</f>
        <v>0</v>
      </c>
      <c r="J51" s="118">
        <f t="shared" si="0"/>
        <v>0</v>
      </c>
      <c r="K51" s="118">
        <f t="shared" si="1"/>
        <v>0</v>
      </c>
      <c r="L51" s="120" t="str">
        <f>IFERROR(VLOOKUP(A51,Lijsten!$AD:$AE,2,0),"")</f>
        <v/>
      </c>
      <c r="M51" s="118">
        <f t="shared" si="2"/>
        <v>0</v>
      </c>
      <c r="N51" s="118">
        <f t="shared" si="3"/>
        <v>0</v>
      </c>
    </row>
    <row r="52" spans="1:14" x14ac:dyDescent="0.25">
      <c r="A52" s="80"/>
      <c r="B52" s="80"/>
      <c r="C52" s="80" t="str">
        <f>IFERROR(VLOOKUP($B52,Tb_ProjectKosten[],4,0),"")</f>
        <v/>
      </c>
      <c r="D52" s="107" t="str" cm="1">
        <f t="array" ref="D52">IFERROR(INDEX(Tb_KostenOpties[],MATCH(B52,Tb_KostenOpties[KostenOptie],0),IFERROR(MATCH(Methode_Keuze,Tb_KostenOpties[#Headers],0),2)),"")</f>
        <v/>
      </c>
      <c r="E52" s="119">
        <f>IFERROR(VLOOKUP(B52,Tb_ProjectKosten[[#All],[KostenOmschrijving]:[Forfat_Percentage]],6,0),0)</f>
        <v>0</v>
      </c>
      <c r="F52" s="117">
        <f>SUMIFS('5. Kosten uitvoering project'!P:P,'5. Kosten uitvoering project'!E:E,SubsidieTabel!A52,'5. Kosten uitvoering project'!F:F,SubsidieTabel!B52)</f>
        <v>0</v>
      </c>
      <c r="G52" s="117">
        <f>SUMIFS('5. Kosten uitvoering project'!Q:Q,'5. Kosten uitvoering project'!E:E,SubsidieTabel!A52,'5. Kosten uitvoering project'!F:F,SubsidieTabel!B52)</f>
        <v>0</v>
      </c>
      <c r="H52" s="117">
        <f>SUMIFS('5. Kosten uitvoering project'!R:R,'5. Kosten uitvoering project'!E:E,SubsidieTabel!A52,'5. Kosten uitvoering project'!F:F,SubsidieTabel!B52)</f>
        <v>0</v>
      </c>
      <c r="I52" s="117">
        <f>SUMIFS('5. Kosten uitvoering project'!S:S,'5. Kosten uitvoering project'!E:E,SubsidieTabel!A52,'5. Kosten uitvoering project'!F:F,SubsidieTabel!B52)</f>
        <v>0</v>
      </c>
      <c r="J52" s="117">
        <f t="shared" si="0"/>
        <v>0</v>
      </c>
      <c r="K52" s="117">
        <f t="shared" si="1"/>
        <v>0</v>
      </c>
      <c r="L52" s="119" t="str">
        <f>IFERROR(VLOOKUP(A52,Lijsten!$AD:$AE,2,0),"")</f>
        <v/>
      </c>
      <c r="M52" s="117">
        <f t="shared" si="2"/>
        <v>0</v>
      </c>
      <c r="N52" s="117">
        <f t="shared" si="3"/>
        <v>0</v>
      </c>
    </row>
    <row r="53" spans="1:14" x14ac:dyDescent="0.25">
      <c r="A53" s="18"/>
      <c r="B53" s="18"/>
      <c r="C53" s="18" t="str">
        <f>IFERROR(VLOOKUP($B53,Tb_ProjectKosten[],4,0),"")</f>
        <v/>
      </c>
      <c r="D53" s="108" t="str" cm="1">
        <f t="array" ref="D53">IFERROR(INDEX(Tb_KostenOpties[],MATCH(B53,Tb_KostenOpties[KostenOptie],0),IFERROR(MATCH(Methode_Keuze,Tb_KostenOpties[#Headers],0),2)),"")</f>
        <v/>
      </c>
      <c r="E53" s="120">
        <f>IFERROR(VLOOKUP(B53,Tb_ProjectKosten[[#All],[KostenOmschrijving]:[Forfat_Percentage]],6,0),0)</f>
        <v>0</v>
      </c>
      <c r="F53" s="118">
        <f>SUMIFS('5. Kosten uitvoering project'!P:P,'5. Kosten uitvoering project'!E:E,SubsidieTabel!A53,'5. Kosten uitvoering project'!F:F,SubsidieTabel!B53)</f>
        <v>0</v>
      </c>
      <c r="G53" s="118">
        <f>SUMIFS('5. Kosten uitvoering project'!Q:Q,'5. Kosten uitvoering project'!E:E,SubsidieTabel!A53,'5. Kosten uitvoering project'!F:F,SubsidieTabel!B53)</f>
        <v>0</v>
      </c>
      <c r="H53" s="118">
        <f>SUMIFS('5. Kosten uitvoering project'!R:R,'5. Kosten uitvoering project'!E:E,SubsidieTabel!A53,'5. Kosten uitvoering project'!F:F,SubsidieTabel!B53)</f>
        <v>0</v>
      </c>
      <c r="I53" s="118">
        <f>SUMIFS('5. Kosten uitvoering project'!S:S,'5. Kosten uitvoering project'!E:E,SubsidieTabel!A53,'5. Kosten uitvoering project'!F:F,SubsidieTabel!B53)</f>
        <v>0</v>
      </c>
      <c r="J53" s="118">
        <f t="shared" si="0"/>
        <v>0</v>
      </c>
      <c r="K53" s="118">
        <f t="shared" si="1"/>
        <v>0</v>
      </c>
      <c r="L53" s="120" t="str">
        <f>IFERROR(VLOOKUP(A53,Lijsten!$AD:$AE,2,0),"")</f>
        <v/>
      </c>
      <c r="M53" s="118">
        <f t="shared" si="2"/>
        <v>0</v>
      </c>
      <c r="N53" s="118">
        <f t="shared" si="3"/>
        <v>0</v>
      </c>
    </row>
    <row r="54" spans="1:14" x14ac:dyDescent="0.25">
      <c r="A54" s="80"/>
      <c r="B54" s="80"/>
      <c r="C54" s="80" t="str">
        <f>IFERROR(VLOOKUP($B54,Tb_ProjectKosten[],4,0),"")</f>
        <v/>
      </c>
      <c r="D54" s="107" t="str" cm="1">
        <f t="array" ref="D54">IFERROR(INDEX(Tb_KostenOpties[],MATCH(B54,Tb_KostenOpties[KostenOptie],0),IFERROR(MATCH(Methode_Keuze,Tb_KostenOpties[#Headers],0),2)),"")</f>
        <v/>
      </c>
      <c r="E54" s="119">
        <f>IFERROR(VLOOKUP(B54,Tb_ProjectKosten[[#All],[KostenOmschrijving]:[Forfat_Percentage]],6,0),0)</f>
        <v>0</v>
      </c>
      <c r="F54" s="117">
        <f>SUMIFS('5. Kosten uitvoering project'!P:P,'5. Kosten uitvoering project'!E:E,SubsidieTabel!A54,'5. Kosten uitvoering project'!F:F,SubsidieTabel!B54)</f>
        <v>0</v>
      </c>
      <c r="G54" s="117">
        <f>SUMIFS('5. Kosten uitvoering project'!Q:Q,'5. Kosten uitvoering project'!E:E,SubsidieTabel!A54,'5. Kosten uitvoering project'!F:F,SubsidieTabel!B54)</f>
        <v>0</v>
      </c>
      <c r="H54" s="117">
        <f>SUMIFS('5. Kosten uitvoering project'!R:R,'5. Kosten uitvoering project'!E:E,SubsidieTabel!A54,'5. Kosten uitvoering project'!F:F,SubsidieTabel!B54)</f>
        <v>0</v>
      </c>
      <c r="I54" s="117">
        <f>SUMIFS('5. Kosten uitvoering project'!S:S,'5. Kosten uitvoering project'!E:E,SubsidieTabel!A54,'5. Kosten uitvoering project'!F:F,SubsidieTabel!B54)</f>
        <v>0</v>
      </c>
      <c r="J54" s="117">
        <f t="shared" si="0"/>
        <v>0</v>
      </c>
      <c r="K54" s="117">
        <f t="shared" si="1"/>
        <v>0</v>
      </c>
      <c r="L54" s="119" t="str">
        <f>IFERROR(VLOOKUP(A54,Lijsten!$AD:$AE,2,0),"")</f>
        <v/>
      </c>
      <c r="M54" s="117">
        <f t="shared" si="2"/>
        <v>0</v>
      </c>
      <c r="N54" s="117">
        <f t="shared" si="3"/>
        <v>0</v>
      </c>
    </row>
    <row r="55" spans="1:14" x14ac:dyDescent="0.25">
      <c r="A55" s="18"/>
      <c r="B55" s="18"/>
      <c r="C55" s="18" t="str">
        <f>IFERROR(VLOOKUP($B55,Tb_ProjectKosten[],4,0),"")</f>
        <v/>
      </c>
      <c r="D55" s="108" t="str" cm="1">
        <f t="array" ref="D55">IFERROR(INDEX(Tb_KostenOpties[],MATCH(B55,Tb_KostenOpties[KostenOptie],0),IFERROR(MATCH(Methode_Keuze,Tb_KostenOpties[#Headers],0),2)),"")</f>
        <v/>
      </c>
      <c r="E55" s="120">
        <f>IFERROR(VLOOKUP(B55,Tb_ProjectKosten[[#All],[KostenOmschrijving]:[Forfat_Percentage]],6,0),0)</f>
        <v>0</v>
      </c>
      <c r="F55" s="118">
        <f>SUMIFS('5. Kosten uitvoering project'!P:P,'5. Kosten uitvoering project'!E:E,SubsidieTabel!A55,'5. Kosten uitvoering project'!F:F,SubsidieTabel!B55)</f>
        <v>0</v>
      </c>
      <c r="G55" s="118">
        <f>SUMIFS('5. Kosten uitvoering project'!Q:Q,'5. Kosten uitvoering project'!E:E,SubsidieTabel!A55,'5. Kosten uitvoering project'!F:F,SubsidieTabel!B55)</f>
        <v>0</v>
      </c>
      <c r="H55" s="118">
        <f>SUMIFS('5. Kosten uitvoering project'!R:R,'5. Kosten uitvoering project'!E:E,SubsidieTabel!A55,'5. Kosten uitvoering project'!F:F,SubsidieTabel!B55)</f>
        <v>0</v>
      </c>
      <c r="I55" s="118">
        <f>SUMIFS('5. Kosten uitvoering project'!S:S,'5. Kosten uitvoering project'!E:E,SubsidieTabel!A55,'5. Kosten uitvoering project'!F:F,SubsidieTabel!B55)</f>
        <v>0</v>
      </c>
      <c r="J55" s="118">
        <f t="shared" si="0"/>
        <v>0</v>
      </c>
      <c r="K55" s="118">
        <f t="shared" si="1"/>
        <v>0</v>
      </c>
      <c r="L55" s="120" t="str">
        <f>IFERROR(VLOOKUP(A55,Lijsten!$AD:$AE,2,0),"")</f>
        <v/>
      </c>
      <c r="M55" s="118">
        <f t="shared" si="2"/>
        <v>0</v>
      </c>
      <c r="N55" s="118">
        <f t="shared" si="3"/>
        <v>0</v>
      </c>
    </row>
    <row r="56" spans="1:14" x14ac:dyDescent="0.25">
      <c r="A56" s="80"/>
      <c r="B56" s="80"/>
      <c r="C56" s="80" t="str">
        <f>IFERROR(VLOOKUP($B56,Tb_ProjectKosten[],4,0),"")</f>
        <v/>
      </c>
      <c r="D56" s="107" t="str" cm="1">
        <f t="array" ref="D56">IFERROR(INDEX(Tb_KostenOpties[],MATCH(B56,Tb_KostenOpties[KostenOptie],0),IFERROR(MATCH(Methode_Keuze,Tb_KostenOpties[#Headers],0),2)),"")</f>
        <v/>
      </c>
      <c r="E56" s="119">
        <f>IFERROR(VLOOKUP(B56,Tb_ProjectKosten[[#All],[KostenOmschrijving]:[Forfat_Percentage]],6,0),0)</f>
        <v>0</v>
      </c>
      <c r="F56" s="117">
        <f>SUMIFS('5. Kosten uitvoering project'!P:P,'5. Kosten uitvoering project'!E:E,SubsidieTabel!A56,'5. Kosten uitvoering project'!F:F,SubsidieTabel!B56)</f>
        <v>0</v>
      </c>
      <c r="G56" s="117">
        <f>SUMIFS('5. Kosten uitvoering project'!Q:Q,'5. Kosten uitvoering project'!E:E,SubsidieTabel!A56,'5. Kosten uitvoering project'!F:F,SubsidieTabel!B56)</f>
        <v>0</v>
      </c>
      <c r="H56" s="117">
        <f>SUMIFS('5. Kosten uitvoering project'!R:R,'5. Kosten uitvoering project'!E:E,SubsidieTabel!A56,'5. Kosten uitvoering project'!F:F,SubsidieTabel!B56)</f>
        <v>0</v>
      </c>
      <c r="I56" s="117">
        <f>SUMIFS('5. Kosten uitvoering project'!S:S,'5. Kosten uitvoering project'!E:E,SubsidieTabel!A56,'5. Kosten uitvoering project'!F:F,SubsidieTabel!B56)</f>
        <v>0</v>
      </c>
      <c r="J56" s="117">
        <f t="shared" si="0"/>
        <v>0</v>
      </c>
      <c r="K56" s="117">
        <f t="shared" si="1"/>
        <v>0</v>
      </c>
      <c r="L56" s="119" t="str">
        <f>IFERROR(VLOOKUP(A56,Lijsten!$AD:$AE,2,0),"")</f>
        <v/>
      </c>
      <c r="M56" s="117">
        <f t="shared" si="2"/>
        <v>0</v>
      </c>
      <c r="N56" s="117">
        <f t="shared" si="3"/>
        <v>0</v>
      </c>
    </row>
    <row r="57" spans="1:14" x14ac:dyDescent="0.25">
      <c r="A57" s="18"/>
      <c r="B57" s="18"/>
      <c r="C57" s="18" t="str">
        <f>IFERROR(VLOOKUP($B57,Tb_ProjectKosten[],4,0),"")</f>
        <v/>
      </c>
      <c r="D57" s="108" t="str" cm="1">
        <f t="array" ref="D57">IFERROR(INDEX(Tb_KostenOpties[],MATCH(B57,Tb_KostenOpties[KostenOptie],0),IFERROR(MATCH(Methode_Keuze,Tb_KostenOpties[#Headers],0),2)),"")</f>
        <v/>
      </c>
      <c r="E57" s="120">
        <f>IFERROR(VLOOKUP(B57,Tb_ProjectKosten[[#All],[KostenOmschrijving]:[Forfat_Percentage]],6,0),0)</f>
        <v>0</v>
      </c>
      <c r="F57" s="118">
        <f>SUMIFS('5. Kosten uitvoering project'!P:P,'5. Kosten uitvoering project'!E:E,SubsidieTabel!A57,'5. Kosten uitvoering project'!F:F,SubsidieTabel!B57)</f>
        <v>0</v>
      </c>
      <c r="G57" s="118">
        <f>SUMIFS('5. Kosten uitvoering project'!Q:Q,'5. Kosten uitvoering project'!E:E,SubsidieTabel!A57,'5. Kosten uitvoering project'!F:F,SubsidieTabel!B57)</f>
        <v>0</v>
      </c>
      <c r="H57" s="118">
        <f>SUMIFS('5. Kosten uitvoering project'!R:R,'5. Kosten uitvoering project'!E:E,SubsidieTabel!A57,'5. Kosten uitvoering project'!F:F,SubsidieTabel!B57)</f>
        <v>0</v>
      </c>
      <c r="I57" s="118">
        <f>SUMIFS('5. Kosten uitvoering project'!S:S,'5. Kosten uitvoering project'!E:E,SubsidieTabel!A57,'5. Kosten uitvoering project'!F:F,SubsidieTabel!B57)</f>
        <v>0</v>
      </c>
      <c r="J57" s="118">
        <f t="shared" si="0"/>
        <v>0</v>
      </c>
      <c r="K57" s="118">
        <f t="shared" si="1"/>
        <v>0</v>
      </c>
      <c r="L57" s="120" t="str">
        <f>IFERROR(VLOOKUP(A57,Lijsten!$AD:$AE,2,0),"")</f>
        <v/>
      </c>
      <c r="M57" s="118">
        <f t="shared" si="2"/>
        <v>0</v>
      </c>
      <c r="N57" s="118">
        <f t="shared" si="3"/>
        <v>0</v>
      </c>
    </row>
    <row r="58" spans="1:14" x14ac:dyDescent="0.25">
      <c r="A58" s="80"/>
      <c r="B58" s="80"/>
      <c r="C58" s="80" t="str">
        <f>IFERROR(VLOOKUP($B58,Tb_ProjectKosten[],4,0),"")</f>
        <v/>
      </c>
      <c r="D58" s="107" t="str" cm="1">
        <f t="array" ref="D58">IFERROR(INDEX(Tb_KostenOpties[],MATCH(B58,Tb_KostenOpties[KostenOptie],0),IFERROR(MATCH(Methode_Keuze,Tb_KostenOpties[#Headers],0),2)),"")</f>
        <v/>
      </c>
      <c r="E58" s="119">
        <f>IFERROR(VLOOKUP(B58,Tb_ProjectKosten[[#All],[KostenOmschrijving]:[Forfat_Percentage]],6,0),0)</f>
        <v>0</v>
      </c>
      <c r="F58" s="117">
        <f>SUMIFS('5. Kosten uitvoering project'!P:P,'5. Kosten uitvoering project'!E:E,SubsidieTabel!A58,'5. Kosten uitvoering project'!F:F,SubsidieTabel!B58)</f>
        <v>0</v>
      </c>
      <c r="G58" s="117">
        <f>SUMIFS('5. Kosten uitvoering project'!Q:Q,'5. Kosten uitvoering project'!E:E,SubsidieTabel!A58,'5. Kosten uitvoering project'!F:F,SubsidieTabel!B58)</f>
        <v>0</v>
      </c>
      <c r="H58" s="117">
        <f>SUMIFS('5. Kosten uitvoering project'!R:R,'5. Kosten uitvoering project'!E:E,SubsidieTabel!A58,'5. Kosten uitvoering project'!F:F,SubsidieTabel!B58)</f>
        <v>0</v>
      </c>
      <c r="I58" s="117">
        <f>SUMIFS('5. Kosten uitvoering project'!S:S,'5. Kosten uitvoering project'!E:E,SubsidieTabel!A58,'5. Kosten uitvoering project'!F:F,SubsidieTabel!B58)</f>
        <v>0</v>
      </c>
      <c r="J58" s="117">
        <f t="shared" si="0"/>
        <v>0</v>
      </c>
      <c r="K58" s="117">
        <f t="shared" si="1"/>
        <v>0</v>
      </c>
      <c r="L58" s="119" t="str">
        <f>IFERROR(VLOOKUP(A58,Lijsten!$AD:$AE,2,0),"")</f>
        <v/>
      </c>
      <c r="M58" s="117">
        <f t="shared" si="2"/>
        <v>0</v>
      </c>
      <c r="N58" s="117">
        <f t="shared" si="3"/>
        <v>0</v>
      </c>
    </row>
    <row r="59" spans="1:14" x14ac:dyDescent="0.25">
      <c r="A59" s="18"/>
      <c r="B59" s="18"/>
      <c r="C59" s="18" t="str">
        <f>IFERROR(VLOOKUP($B59,Tb_ProjectKosten[],4,0),"")</f>
        <v/>
      </c>
      <c r="D59" s="108" t="str" cm="1">
        <f t="array" ref="D59">IFERROR(INDEX(Tb_KostenOpties[],MATCH(B59,Tb_KostenOpties[KostenOptie],0),IFERROR(MATCH(Methode_Keuze,Tb_KostenOpties[#Headers],0),2)),"")</f>
        <v/>
      </c>
      <c r="E59" s="120">
        <f>IFERROR(VLOOKUP(B59,Tb_ProjectKosten[[#All],[KostenOmschrijving]:[Forfat_Percentage]],6,0),0)</f>
        <v>0</v>
      </c>
      <c r="F59" s="118">
        <f>SUMIFS('5. Kosten uitvoering project'!P:P,'5. Kosten uitvoering project'!E:E,SubsidieTabel!A59,'5. Kosten uitvoering project'!F:F,SubsidieTabel!B59)</f>
        <v>0</v>
      </c>
      <c r="G59" s="118">
        <f>SUMIFS('5. Kosten uitvoering project'!Q:Q,'5. Kosten uitvoering project'!E:E,SubsidieTabel!A59,'5. Kosten uitvoering project'!F:F,SubsidieTabel!B59)</f>
        <v>0</v>
      </c>
      <c r="H59" s="118">
        <f>SUMIFS('5. Kosten uitvoering project'!R:R,'5. Kosten uitvoering project'!E:E,SubsidieTabel!A59,'5. Kosten uitvoering project'!F:F,SubsidieTabel!B59)</f>
        <v>0</v>
      </c>
      <c r="I59" s="118">
        <f>SUMIFS('5. Kosten uitvoering project'!S:S,'5. Kosten uitvoering project'!E:E,SubsidieTabel!A59,'5. Kosten uitvoering project'!F:F,SubsidieTabel!B59)</f>
        <v>0</v>
      </c>
      <c r="J59" s="118">
        <f t="shared" si="0"/>
        <v>0</v>
      </c>
      <c r="K59" s="118">
        <f t="shared" si="1"/>
        <v>0</v>
      </c>
      <c r="L59" s="120" t="str">
        <f>IFERROR(VLOOKUP(A59,Lijsten!$AD:$AE,2,0),"")</f>
        <v/>
      </c>
      <c r="M59" s="118">
        <f t="shared" si="2"/>
        <v>0</v>
      </c>
      <c r="N59" s="118">
        <f t="shared" si="3"/>
        <v>0</v>
      </c>
    </row>
    <row r="60" spans="1:14" x14ac:dyDescent="0.25">
      <c r="A60" s="80"/>
      <c r="B60" s="80"/>
      <c r="C60" s="80" t="str">
        <f>IFERROR(VLOOKUP($B60,Tb_ProjectKosten[],4,0),"")</f>
        <v/>
      </c>
      <c r="D60" s="107" t="str" cm="1">
        <f t="array" ref="D60">IFERROR(INDEX(Tb_KostenOpties[],MATCH(B60,Tb_KostenOpties[KostenOptie],0),IFERROR(MATCH(Methode_Keuze,Tb_KostenOpties[#Headers],0),2)),"")</f>
        <v/>
      </c>
      <c r="E60" s="119">
        <f>IFERROR(VLOOKUP(B60,Tb_ProjectKosten[[#All],[KostenOmschrijving]:[Forfat_Percentage]],6,0),0)</f>
        <v>0</v>
      </c>
      <c r="F60" s="117">
        <f>SUMIFS('5. Kosten uitvoering project'!P:P,'5. Kosten uitvoering project'!E:E,SubsidieTabel!A60,'5. Kosten uitvoering project'!F:F,SubsidieTabel!B60)</f>
        <v>0</v>
      </c>
      <c r="G60" s="117">
        <f>SUMIFS('5. Kosten uitvoering project'!Q:Q,'5. Kosten uitvoering project'!E:E,SubsidieTabel!A60,'5. Kosten uitvoering project'!F:F,SubsidieTabel!B60)</f>
        <v>0</v>
      </c>
      <c r="H60" s="117">
        <f>SUMIFS('5. Kosten uitvoering project'!R:R,'5. Kosten uitvoering project'!E:E,SubsidieTabel!A60,'5. Kosten uitvoering project'!F:F,SubsidieTabel!B60)</f>
        <v>0</v>
      </c>
      <c r="I60" s="117">
        <f>SUMIFS('5. Kosten uitvoering project'!S:S,'5. Kosten uitvoering project'!E:E,SubsidieTabel!A60,'5. Kosten uitvoering project'!F:F,SubsidieTabel!B60)</f>
        <v>0</v>
      </c>
      <c r="J60" s="117">
        <f t="shared" si="0"/>
        <v>0</v>
      </c>
      <c r="K60" s="117">
        <f t="shared" si="1"/>
        <v>0</v>
      </c>
      <c r="L60" s="119" t="str">
        <f>IFERROR(VLOOKUP(A60,Lijsten!$AD:$AE,2,0),"")</f>
        <v/>
      </c>
      <c r="M60" s="117">
        <f t="shared" si="2"/>
        <v>0</v>
      </c>
      <c r="N60" s="117">
        <f t="shared" si="3"/>
        <v>0</v>
      </c>
    </row>
    <row r="61" spans="1:14" x14ac:dyDescent="0.25">
      <c r="A61" s="18"/>
      <c r="B61" s="18"/>
      <c r="C61" s="18" t="str">
        <f>IFERROR(VLOOKUP($B61,Tb_ProjectKosten[],4,0),"")</f>
        <v/>
      </c>
      <c r="D61" s="108" t="str" cm="1">
        <f t="array" ref="D61">IFERROR(INDEX(Tb_KostenOpties[],MATCH(B61,Tb_KostenOpties[KostenOptie],0),IFERROR(MATCH(Methode_Keuze,Tb_KostenOpties[#Headers],0),2)),"")</f>
        <v/>
      </c>
      <c r="E61" s="120">
        <f>IFERROR(VLOOKUP(B61,Tb_ProjectKosten[[#All],[KostenOmschrijving]:[Forfat_Percentage]],6,0),0)</f>
        <v>0</v>
      </c>
      <c r="F61" s="118">
        <f>SUMIFS('5. Kosten uitvoering project'!P:P,'5. Kosten uitvoering project'!E:E,SubsidieTabel!A61,'5. Kosten uitvoering project'!F:F,SubsidieTabel!B61)</f>
        <v>0</v>
      </c>
      <c r="G61" s="118">
        <f>SUMIFS('5. Kosten uitvoering project'!Q:Q,'5. Kosten uitvoering project'!E:E,SubsidieTabel!A61,'5. Kosten uitvoering project'!F:F,SubsidieTabel!B61)</f>
        <v>0</v>
      </c>
      <c r="H61" s="118">
        <f>SUMIFS('5. Kosten uitvoering project'!R:R,'5. Kosten uitvoering project'!E:E,SubsidieTabel!A61,'5. Kosten uitvoering project'!F:F,SubsidieTabel!B61)</f>
        <v>0</v>
      </c>
      <c r="I61" s="118">
        <f>SUMIFS('5. Kosten uitvoering project'!S:S,'5. Kosten uitvoering project'!E:E,SubsidieTabel!A61,'5. Kosten uitvoering project'!F:F,SubsidieTabel!B61)</f>
        <v>0</v>
      </c>
      <c r="J61" s="118">
        <f t="shared" si="0"/>
        <v>0</v>
      </c>
      <c r="K61" s="118">
        <f t="shared" si="1"/>
        <v>0</v>
      </c>
      <c r="L61" s="120" t="str">
        <f>IFERROR(VLOOKUP(A61,Lijsten!$AD:$AE,2,0),"")</f>
        <v/>
      </c>
      <c r="M61" s="118">
        <f t="shared" si="2"/>
        <v>0</v>
      </c>
      <c r="N61" s="118">
        <f t="shared" si="3"/>
        <v>0</v>
      </c>
    </row>
    <row r="62" spans="1:14" x14ac:dyDescent="0.25">
      <c r="A62" s="80"/>
      <c r="B62" s="80"/>
      <c r="C62" s="80" t="str">
        <f>IFERROR(VLOOKUP($B62,Tb_ProjectKosten[],4,0),"")</f>
        <v/>
      </c>
      <c r="D62" s="107" t="str" cm="1">
        <f t="array" ref="D62">IFERROR(INDEX(Tb_KostenOpties[],MATCH(B62,Tb_KostenOpties[KostenOptie],0),IFERROR(MATCH(Methode_Keuze,Tb_KostenOpties[#Headers],0),2)),"")</f>
        <v/>
      </c>
      <c r="E62" s="119">
        <f>IFERROR(VLOOKUP(B62,Tb_ProjectKosten[[#All],[KostenOmschrijving]:[Forfat_Percentage]],6,0),0)</f>
        <v>0</v>
      </c>
      <c r="F62" s="117">
        <f>SUMIFS('5. Kosten uitvoering project'!P:P,'5. Kosten uitvoering project'!E:E,SubsidieTabel!A62,'5. Kosten uitvoering project'!F:F,SubsidieTabel!B62)</f>
        <v>0</v>
      </c>
      <c r="G62" s="117">
        <f>SUMIFS('5. Kosten uitvoering project'!Q:Q,'5. Kosten uitvoering project'!E:E,SubsidieTabel!A62,'5. Kosten uitvoering project'!F:F,SubsidieTabel!B62)</f>
        <v>0</v>
      </c>
      <c r="H62" s="117">
        <f>SUMIFS('5. Kosten uitvoering project'!R:R,'5. Kosten uitvoering project'!E:E,SubsidieTabel!A62,'5. Kosten uitvoering project'!F:F,SubsidieTabel!B62)</f>
        <v>0</v>
      </c>
      <c r="I62" s="117">
        <f>SUMIFS('5. Kosten uitvoering project'!S:S,'5. Kosten uitvoering project'!E:E,SubsidieTabel!A62,'5. Kosten uitvoering project'!F:F,SubsidieTabel!B62)</f>
        <v>0</v>
      </c>
      <c r="J62" s="117">
        <f t="shared" si="0"/>
        <v>0</v>
      </c>
      <c r="K62" s="117">
        <f t="shared" si="1"/>
        <v>0</v>
      </c>
      <c r="L62" s="119" t="str">
        <f>IFERROR(VLOOKUP(A62,Lijsten!$AD:$AE,2,0),"")</f>
        <v/>
      </c>
      <c r="M62" s="117">
        <f t="shared" si="2"/>
        <v>0</v>
      </c>
      <c r="N62" s="117">
        <f t="shared" si="3"/>
        <v>0</v>
      </c>
    </row>
    <row r="63" spans="1:14" x14ac:dyDescent="0.25">
      <c r="A63" s="18"/>
      <c r="B63" s="18"/>
      <c r="C63" s="18" t="str">
        <f>IFERROR(VLOOKUP($B63,Tb_ProjectKosten[],4,0),"")</f>
        <v/>
      </c>
      <c r="D63" s="108" t="str" cm="1">
        <f t="array" ref="D63">IFERROR(INDEX(Tb_KostenOpties[],MATCH(B63,Tb_KostenOpties[KostenOptie],0),IFERROR(MATCH(Methode_Keuze,Tb_KostenOpties[#Headers],0),2)),"")</f>
        <v/>
      </c>
      <c r="E63" s="120">
        <f>IFERROR(VLOOKUP(B63,Tb_ProjectKosten[[#All],[KostenOmschrijving]:[Forfat_Percentage]],6,0),0)</f>
        <v>0</v>
      </c>
      <c r="F63" s="118">
        <f>SUMIFS('5. Kosten uitvoering project'!P:P,'5. Kosten uitvoering project'!E:E,SubsidieTabel!A63,'5. Kosten uitvoering project'!F:F,SubsidieTabel!B63)</f>
        <v>0</v>
      </c>
      <c r="G63" s="118">
        <f>SUMIFS('5. Kosten uitvoering project'!Q:Q,'5. Kosten uitvoering project'!E:E,SubsidieTabel!A63,'5. Kosten uitvoering project'!F:F,SubsidieTabel!B63)</f>
        <v>0</v>
      </c>
      <c r="H63" s="118">
        <f>SUMIFS('5. Kosten uitvoering project'!R:R,'5. Kosten uitvoering project'!E:E,SubsidieTabel!A63,'5. Kosten uitvoering project'!F:F,SubsidieTabel!B63)</f>
        <v>0</v>
      </c>
      <c r="I63" s="118">
        <f>SUMIFS('5. Kosten uitvoering project'!S:S,'5. Kosten uitvoering project'!E:E,SubsidieTabel!A63,'5. Kosten uitvoering project'!F:F,SubsidieTabel!B63)</f>
        <v>0</v>
      </c>
      <c r="J63" s="118">
        <f t="shared" si="0"/>
        <v>0</v>
      </c>
      <c r="K63" s="118">
        <f t="shared" si="1"/>
        <v>0</v>
      </c>
      <c r="L63" s="120" t="str">
        <f>IFERROR(VLOOKUP(A63,Lijsten!$AD:$AE,2,0),"")</f>
        <v/>
      </c>
      <c r="M63" s="118">
        <f t="shared" si="2"/>
        <v>0</v>
      </c>
      <c r="N63" s="118">
        <f t="shared" si="3"/>
        <v>0</v>
      </c>
    </row>
    <row r="64" spans="1:14" x14ac:dyDescent="0.25">
      <c r="A64" s="80"/>
      <c r="B64" s="80"/>
      <c r="C64" s="80" t="str">
        <f>IFERROR(VLOOKUP($B64,Tb_ProjectKosten[],4,0),"")</f>
        <v/>
      </c>
      <c r="D64" s="107" t="str" cm="1">
        <f t="array" ref="D64">IFERROR(INDEX(Tb_KostenOpties[],MATCH(B64,Tb_KostenOpties[KostenOptie],0),IFERROR(MATCH(Methode_Keuze,Tb_KostenOpties[#Headers],0),2)),"")</f>
        <v/>
      </c>
      <c r="E64" s="119">
        <f>IFERROR(VLOOKUP(B64,Tb_ProjectKosten[[#All],[KostenOmschrijving]:[Forfat_Percentage]],6,0),0)</f>
        <v>0</v>
      </c>
      <c r="F64" s="117">
        <f>SUMIFS('5. Kosten uitvoering project'!P:P,'5. Kosten uitvoering project'!E:E,SubsidieTabel!A64,'5. Kosten uitvoering project'!F:F,SubsidieTabel!B64)</f>
        <v>0</v>
      </c>
      <c r="G64" s="117">
        <f>SUMIFS('5. Kosten uitvoering project'!Q:Q,'5. Kosten uitvoering project'!E:E,SubsidieTabel!A64,'5. Kosten uitvoering project'!F:F,SubsidieTabel!B64)</f>
        <v>0</v>
      </c>
      <c r="H64" s="117">
        <f>SUMIFS('5. Kosten uitvoering project'!R:R,'5. Kosten uitvoering project'!E:E,SubsidieTabel!A64,'5. Kosten uitvoering project'!F:F,SubsidieTabel!B64)</f>
        <v>0</v>
      </c>
      <c r="I64" s="117">
        <f>SUMIFS('5. Kosten uitvoering project'!S:S,'5. Kosten uitvoering project'!E:E,SubsidieTabel!A64,'5. Kosten uitvoering project'!F:F,SubsidieTabel!B64)</f>
        <v>0</v>
      </c>
      <c r="J64" s="117">
        <f t="shared" si="0"/>
        <v>0</v>
      </c>
      <c r="K64" s="117">
        <f t="shared" si="1"/>
        <v>0</v>
      </c>
      <c r="L64" s="119" t="str">
        <f>IFERROR(VLOOKUP(A64,Lijsten!$AD:$AE,2,0),"")</f>
        <v/>
      </c>
      <c r="M64" s="117">
        <f t="shared" si="2"/>
        <v>0</v>
      </c>
      <c r="N64" s="117">
        <f t="shared" si="3"/>
        <v>0</v>
      </c>
    </row>
    <row r="65" spans="1:14" x14ac:dyDescent="0.25">
      <c r="A65" s="18"/>
      <c r="B65" s="18"/>
      <c r="C65" s="18" t="str">
        <f>IFERROR(VLOOKUP($B65,Tb_ProjectKosten[],4,0),"")</f>
        <v/>
      </c>
      <c r="D65" s="108" t="str" cm="1">
        <f t="array" ref="D65">IFERROR(INDEX(Tb_KostenOpties[],MATCH(B65,Tb_KostenOpties[KostenOptie],0),IFERROR(MATCH(Methode_Keuze,Tb_KostenOpties[#Headers],0),2)),"")</f>
        <v/>
      </c>
      <c r="E65" s="120">
        <f>IFERROR(VLOOKUP(B65,Tb_ProjectKosten[[#All],[KostenOmschrijving]:[Forfat_Percentage]],6,0),0)</f>
        <v>0</v>
      </c>
      <c r="F65" s="118">
        <f>SUMIFS('5. Kosten uitvoering project'!P:P,'5. Kosten uitvoering project'!E:E,SubsidieTabel!A65,'5. Kosten uitvoering project'!F:F,SubsidieTabel!B65)</f>
        <v>0</v>
      </c>
      <c r="G65" s="118">
        <f>SUMIFS('5. Kosten uitvoering project'!Q:Q,'5. Kosten uitvoering project'!E:E,SubsidieTabel!A65,'5. Kosten uitvoering project'!F:F,SubsidieTabel!B65)</f>
        <v>0</v>
      </c>
      <c r="H65" s="118">
        <f>SUMIFS('5. Kosten uitvoering project'!R:R,'5. Kosten uitvoering project'!E:E,SubsidieTabel!A65,'5. Kosten uitvoering project'!F:F,SubsidieTabel!B65)</f>
        <v>0</v>
      </c>
      <c r="I65" s="118">
        <f>SUMIFS('5. Kosten uitvoering project'!S:S,'5. Kosten uitvoering project'!E:E,SubsidieTabel!A65,'5. Kosten uitvoering project'!F:F,SubsidieTabel!B65)</f>
        <v>0</v>
      </c>
      <c r="J65" s="118">
        <f t="shared" si="0"/>
        <v>0</v>
      </c>
      <c r="K65" s="118">
        <f t="shared" si="1"/>
        <v>0</v>
      </c>
      <c r="L65" s="120" t="str">
        <f>IFERROR(VLOOKUP(A65,Lijsten!$AD:$AE,2,0),"")</f>
        <v/>
      </c>
      <c r="M65" s="118">
        <f t="shared" si="2"/>
        <v>0</v>
      </c>
      <c r="N65" s="118">
        <f t="shared" si="3"/>
        <v>0</v>
      </c>
    </row>
    <row r="66" spans="1:14" x14ac:dyDescent="0.25">
      <c r="A66" s="80"/>
      <c r="B66" s="80"/>
      <c r="C66" s="80" t="str">
        <f>IFERROR(VLOOKUP($B66,Tb_ProjectKosten[],4,0),"")</f>
        <v/>
      </c>
      <c r="D66" s="107" t="str" cm="1">
        <f t="array" ref="D66">IFERROR(INDEX(Tb_KostenOpties[],MATCH(B66,Tb_KostenOpties[KostenOptie],0),IFERROR(MATCH(Methode_Keuze,Tb_KostenOpties[#Headers],0),2)),"")</f>
        <v/>
      </c>
      <c r="E66" s="119">
        <f>IFERROR(VLOOKUP(B66,Tb_ProjectKosten[[#All],[KostenOmschrijving]:[Forfat_Percentage]],6,0),0)</f>
        <v>0</v>
      </c>
      <c r="F66" s="117">
        <f>SUMIFS('5. Kosten uitvoering project'!P:P,'5. Kosten uitvoering project'!E:E,SubsidieTabel!A66,'5. Kosten uitvoering project'!F:F,SubsidieTabel!B66)</f>
        <v>0</v>
      </c>
      <c r="G66" s="117">
        <f>SUMIFS('5. Kosten uitvoering project'!Q:Q,'5. Kosten uitvoering project'!E:E,SubsidieTabel!A66,'5. Kosten uitvoering project'!F:F,SubsidieTabel!B66)</f>
        <v>0</v>
      </c>
      <c r="H66" s="117">
        <f>SUMIFS('5. Kosten uitvoering project'!R:R,'5. Kosten uitvoering project'!E:E,SubsidieTabel!A66,'5. Kosten uitvoering project'!F:F,SubsidieTabel!B66)</f>
        <v>0</v>
      </c>
      <c r="I66" s="117">
        <f>SUMIFS('5. Kosten uitvoering project'!S:S,'5. Kosten uitvoering project'!E:E,SubsidieTabel!A66,'5. Kosten uitvoering project'!F:F,SubsidieTabel!B66)</f>
        <v>0</v>
      </c>
      <c r="J66" s="117">
        <f t="shared" si="0"/>
        <v>0</v>
      </c>
      <c r="K66" s="117">
        <f t="shared" si="1"/>
        <v>0</v>
      </c>
      <c r="L66" s="119" t="str">
        <f>IFERROR(VLOOKUP(A66,Lijsten!$AD:$AE,2,0),"")</f>
        <v/>
      </c>
      <c r="M66" s="117">
        <f t="shared" si="2"/>
        <v>0</v>
      </c>
      <c r="N66" s="117">
        <f t="shared" si="3"/>
        <v>0</v>
      </c>
    </row>
    <row r="67" spans="1:14" x14ac:dyDescent="0.25">
      <c r="A67" s="18"/>
      <c r="B67" s="18"/>
      <c r="C67" s="18" t="str">
        <f>IFERROR(VLOOKUP($B67,Tb_ProjectKosten[],4,0),"")</f>
        <v/>
      </c>
      <c r="D67" s="108" t="str" cm="1">
        <f t="array" ref="D67">IFERROR(INDEX(Tb_KostenOpties[],MATCH(B67,Tb_KostenOpties[KostenOptie],0),IFERROR(MATCH(Methode_Keuze,Tb_KostenOpties[#Headers],0),2)),"")</f>
        <v/>
      </c>
      <c r="E67" s="120">
        <f>IFERROR(VLOOKUP(B67,Tb_ProjectKosten[[#All],[KostenOmschrijving]:[Forfat_Percentage]],6,0),0)</f>
        <v>0</v>
      </c>
      <c r="F67" s="118">
        <f>SUMIFS('5. Kosten uitvoering project'!P:P,'5. Kosten uitvoering project'!E:E,SubsidieTabel!A67,'5. Kosten uitvoering project'!F:F,SubsidieTabel!B67)</f>
        <v>0</v>
      </c>
      <c r="G67" s="118">
        <f>SUMIFS('5. Kosten uitvoering project'!Q:Q,'5. Kosten uitvoering project'!E:E,SubsidieTabel!A67,'5. Kosten uitvoering project'!F:F,SubsidieTabel!B67)</f>
        <v>0</v>
      </c>
      <c r="H67" s="118">
        <f>SUMIFS('5. Kosten uitvoering project'!R:R,'5. Kosten uitvoering project'!E:E,SubsidieTabel!A67,'5. Kosten uitvoering project'!F:F,SubsidieTabel!B67)</f>
        <v>0</v>
      </c>
      <c r="I67" s="118">
        <f>SUMIFS('5. Kosten uitvoering project'!S:S,'5. Kosten uitvoering project'!E:E,SubsidieTabel!A67,'5. Kosten uitvoering project'!F:F,SubsidieTabel!B67)</f>
        <v>0</v>
      </c>
      <c r="J67" s="118">
        <f t="shared" ref="J67:J100" si="6">IFERROR(F67+H67,"")</f>
        <v>0</v>
      </c>
      <c r="K67" s="118">
        <f t="shared" ref="K67:K100" si="7">IFERROR(G67+I67,"")</f>
        <v>0</v>
      </c>
      <c r="L67" s="120" t="str">
        <f>IFERROR(VLOOKUP(A67,Lijsten!$AD:$AE,2,0),"")</f>
        <v/>
      </c>
      <c r="M67" s="118">
        <f t="shared" ref="M67:M100" si="8">IFERROR($L67*(F67+H67),0)</f>
        <v>0</v>
      </c>
      <c r="N67" s="118">
        <f t="shared" ref="N67:N100" si="9">IFERROR($L67*(G67+I67),0)</f>
        <v>0</v>
      </c>
    </row>
    <row r="68" spans="1:14" x14ac:dyDescent="0.25">
      <c r="A68" s="80"/>
      <c r="B68" s="80"/>
      <c r="C68" s="80" t="str">
        <f>IFERROR(VLOOKUP($B68,Tb_ProjectKosten[],4,0),"")</f>
        <v/>
      </c>
      <c r="D68" s="107" t="str" cm="1">
        <f t="array" ref="D68">IFERROR(INDEX(Tb_KostenOpties[],MATCH(B68,Tb_KostenOpties[KostenOptie],0),IFERROR(MATCH(Methode_Keuze,Tb_KostenOpties[#Headers],0),2)),"")</f>
        <v/>
      </c>
      <c r="E68" s="119">
        <f>IFERROR(VLOOKUP(B68,Tb_ProjectKosten[[#All],[KostenOmschrijving]:[Forfat_Percentage]],6,0),0)</f>
        <v>0</v>
      </c>
      <c r="F68" s="117">
        <f>SUMIFS('5. Kosten uitvoering project'!P:P,'5. Kosten uitvoering project'!E:E,SubsidieTabel!A68,'5. Kosten uitvoering project'!F:F,SubsidieTabel!B68)</f>
        <v>0</v>
      </c>
      <c r="G68" s="117">
        <f>SUMIFS('5. Kosten uitvoering project'!Q:Q,'5. Kosten uitvoering project'!E:E,SubsidieTabel!A68,'5. Kosten uitvoering project'!F:F,SubsidieTabel!B68)</f>
        <v>0</v>
      </c>
      <c r="H68" s="117">
        <f>SUMIFS('5. Kosten uitvoering project'!R:R,'5. Kosten uitvoering project'!E:E,SubsidieTabel!A68,'5. Kosten uitvoering project'!F:F,SubsidieTabel!B68)</f>
        <v>0</v>
      </c>
      <c r="I68" s="117">
        <f>SUMIFS('5. Kosten uitvoering project'!S:S,'5. Kosten uitvoering project'!E:E,SubsidieTabel!A68,'5. Kosten uitvoering project'!F:F,SubsidieTabel!B68)</f>
        <v>0</v>
      </c>
      <c r="J68" s="117">
        <f t="shared" si="6"/>
        <v>0</v>
      </c>
      <c r="K68" s="117">
        <f t="shared" si="7"/>
        <v>0</v>
      </c>
      <c r="L68" s="119" t="str">
        <f>IFERROR(VLOOKUP(A68,Lijsten!$AD:$AE,2,0),"")</f>
        <v/>
      </c>
      <c r="M68" s="117">
        <f t="shared" si="8"/>
        <v>0</v>
      </c>
      <c r="N68" s="117">
        <f t="shared" si="9"/>
        <v>0</v>
      </c>
    </row>
    <row r="69" spans="1:14" x14ac:dyDescent="0.25">
      <c r="A69" s="18"/>
      <c r="B69" s="18"/>
      <c r="C69" s="18" t="str">
        <f>IFERROR(VLOOKUP($B69,Tb_ProjectKosten[],4,0),"")</f>
        <v/>
      </c>
      <c r="D69" s="108" t="str" cm="1">
        <f t="array" ref="D69">IFERROR(INDEX(Tb_KostenOpties[],MATCH(B69,Tb_KostenOpties[KostenOptie],0),IFERROR(MATCH(Methode_Keuze,Tb_KostenOpties[#Headers],0),2)),"")</f>
        <v/>
      </c>
      <c r="E69" s="120">
        <f>IFERROR(VLOOKUP(B69,Tb_ProjectKosten[[#All],[KostenOmschrijving]:[Forfat_Percentage]],6,0),0)</f>
        <v>0</v>
      </c>
      <c r="F69" s="118">
        <f>SUMIFS('5. Kosten uitvoering project'!P:P,'5. Kosten uitvoering project'!E:E,SubsidieTabel!A69,'5. Kosten uitvoering project'!F:F,SubsidieTabel!B69)</f>
        <v>0</v>
      </c>
      <c r="G69" s="118">
        <f>SUMIFS('5. Kosten uitvoering project'!Q:Q,'5. Kosten uitvoering project'!E:E,SubsidieTabel!A69,'5. Kosten uitvoering project'!F:F,SubsidieTabel!B69)</f>
        <v>0</v>
      </c>
      <c r="H69" s="118">
        <f>SUMIFS('5. Kosten uitvoering project'!R:R,'5. Kosten uitvoering project'!E:E,SubsidieTabel!A69,'5. Kosten uitvoering project'!F:F,SubsidieTabel!B69)</f>
        <v>0</v>
      </c>
      <c r="I69" s="118">
        <f>SUMIFS('5. Kosten uitvoering project'!S:S,'5. Kosten uitvoering project'!E:E,SubsidieTabel!A69,'5. Kosten uitvoering project'!F:F,SubsidieTabel!B69)</f>
        <v>0</v>
      </c>
      <c r="J69" s="118">
        <f t="shared" si="6"/>
        <v>0</v>
      </c>
      <c r="K69" s="118">
        <f t="shared" si="7"/>
        <v>0</v>
      </c>
      <c r="L69" s="120" t="str">
        <f>IFERROR(VLOOKUP(A69,Lijsten!$AD:$AE,2,0),"")</f>
        <v/>
      </c>
      <c r="M69" s="118">
        <f t="shared" si="8"/>
        <v>0</v>
      </c>
      <c r="N69" s="118">
        <f t="shared" si="9"/>
        <v>0</v>
      </c>
    </row>
    <row r="70" spans="1:14" x14ac:dyDescent="0.25">
      <c r="A70" s="80"/>
      <c r="B70" s="80"/>
      <c r="C70" s="80" t="str">
        <f>IFERROR(VLOOKUP($B70,Tb_ProjectKosten[],4,0),"")</f>
        <v/>
      </c>
      <c r="D70" s="107" t="str" cm="1">
        <f t="array" ref="D70">IFERROR(INDEX(Tb_KostenOpties[],MATCH(B70,Tb_KostenOpties[KostenOptie],0),IFERROR(MATCH(Methode_Keuze,Tb_KostenOpties[#Headers],0),2)),"")</f>
        <v/>
      </c>
      <c r="E70" s="119">
        <f>IFERROR(VLOOKUP(B70,Tb_ProjectKosten[[#All],[KostenOmschrijving]:[Forfat_Percentage]],6,0),0)</f>
        <v>0</v>
      </c>
      <c r="F70" s="117">
        <f>SUMIFS('5. Kosten uitvoering project'!P:P,'5. Kosten uitvoering project'!E:E,SubsidieTabel!A70,'5. Kosten uitvoering project'!F:F,SubsidieTabel!B70)</f>
        <v>0</v>
      </c>
      <c r="G70" s="117">
        <f>SUMIFS('5. Kosten uitvoering project'!Q:Q,'5. Kosten uitvoering project'!E:E,SubsidieTabel!A70,'5. Kosten uitvoering project'!F:F,SubsidieTabel!B70)</f>
        <v>0</v>
      </c>
      <c r="H70" s="117">
        <f>SUMIFS('5. Kosten uitvoering project'!R:R,'5. Kosten uitvoering project'!E:E,SubsidieTabel!A70,'5. Kosten uitvoering project'!F:F,SubsidieTabel!B70)</f>
        <v>0</v>
      </c>
      <c r="I70" s="117">
        <f>SUMIFS('5. Kosten uitvoering project'!S:S,'5. Kosten uitvoering project'!E:E,SubsidieTabel!A70,'5. Kosten uitvoering project'!F:F,SubsidieTabel!B70)</f>
        <v>0</v>
      </c>
      <c r="J70" s="117">
        <f t="shared" si="6"/>
        <v>0</v>
      </c>
      <c r="K70" s="117">
        <f t="shared" si="7"/>
        <v>0</v>
      </c>
      <c r="L70" s="119" t="str">
        <f>IFERROR(VLOOKUP(A70,Lijsten!$AD:$AE,2,0),"")</f>
        <v/>
      </c>
      <c r="M70" s="117">
        <f t="shared" si="8"/>
        <v>0</v>
      </c>
      <c r="N70" s="117">
        <f t="shared" si="9"/>
        <v>0</v>
      </c>
    </row>
    <row r="71" spans="1:14" x14ac:dyDescent="0.25">
      <c r="A71" s="18"/>
      <c r="B71" s="18"/>
      <c r="C71" s="18" t="str">
        <f>IFERROR(VLOOKUP($B71,Tb_ProjectKosten[],4,0),"")</f>
        <v/>
      </c>
      <c r="D71" s="108" t="str" cm="1">
        <f t="array" ref="D71">IFERROR(INDEX(Tb_KostenOpties[],MATCH(B71,Tb_KostenOpties[KostenOptie],0),IFERROR(MATCH(Methode_Keuze,Tb_KostenOpties[#Headers],0),2)),"")</f>
        <v/>
      </c>
      <c r="E71" s="120">
        <f>IFERROR(VLOOKUP(B71,Tb_ProjectKosten[[#All],[KostenOmschrijving]:[Forfat_Percentage]],6,0),0)</f>
        <v>0</v>
      </c>
      <c r="F71" s="118">
        <f>SUMIFS('5. Kosten uitvoering project'!P:P,'5. Kosten uitvoering project'!E:E,SubsidieTabel!A71,'5. Kosten uitvoering project'!F:F,SubsidieTabel!B71)</f>
        <v>0</v>
      </c>
      <c r="G71" s="118">
        <f>SUMIFS('5. Kosten uitvoering project'!Q:Q,'5. Kosten uitvoering project'!E:E,SubsidieTabel!A71,'5. Kosten uitvoering project'!F:F,SubsidieTabel!B71)</f>
        <v>0</v>
      </c>
      <c r="H71" s="118">
        <f>SUMIFS('5. Kosten uitvoering project'!R:R,'5. Kosten uitvoering project'!E:E,SubsidieTabel!A71,'5. Kosten uitvoering project'!F:F,SubsidieTabel!B71)</f>
        <v>0</v>
      </c>
      <c r="I71" s="118">
        <f>SUMIFS('5. Kosten uitvoering project'!S:S,'5. Kosten uitvoering project'!E:E,SubsidieTabel!A71,'5. Kosten uitvoering project'!F:F,SubsidieTabel!B71)</f>
        <v>0</v>
      </c>
      <c r="J71" s="118">
        <f t="shared" si="6"/>
        <v>0</v>
      </c>
      <c r="K71" s="118">
        <f t="shared" si="7"/>
        <v>0</v>
      </c>
      <c r="L71" s="120" t="str">
        <f>IFERROR(VLOOKUP(A71,Lijsten!$AD:$AE,2,0),"")</f>
        <v/>
      </c>
      <c r="M71" s="118">
        <f t="shared" si="8"/>
        <v>0</v>
      </c>
      <c r="N71" s="118">
        <f t="shared" si="9"/>
        <v>0</v>
      </c>
    </row>
    <row r="72" spans="1:14" x14ac:dyDescent="0.25">
      <c r="A72" s="80"/>
      <c r="B72" s="80"/>
      <c r="C72" s="80" t="str">
        <f>IFERROR(VLOOKUP($B72,Tb_ProjectKosten[],4,0),"")</f>
        <v/>
      </c>
      <c r="D72" s="107" t="str" cm="1">
        <f t="array" ref="D72">IFERROR(INDEX(Tb_KostenOpties[],MATCH(B72,Tb_KostenOpties[KostenOptie],0),IFERROR(MATCH(Methode_Keuze,Tb_KostenOpties[#Headers],0),2)),"")</f>
        <v/>
      </c>
      <c r="E72" s="119">
        <f>IFERROR(VLOOKUP(B72,Tb_ProjectKosten[[#All],[KostenOmschrijving]:[Forfat_Percentage]],6,0),0)</f>
        <v>0</v>
      </c>
      <c r="F72" s="117">
        <f>SUMIFS('5. Kosten uitvoering project'!P:P,'5. Kosten uitvoering project'!E:E,SubsidieTabel!A72,'5. Kosten uitvoering project'!F:F,SubsidieTabel!B72)</f>
        <v>0</v>
      </c>
      <c r="G72" s="117">
        <f>SUMIFS('5. Kosten uitvoering project'!Q:Q,'5. Kosten uitvoering project'!E:E,SubsidieTabel!A72,'5. Kosten uitvoering project'!F:F,SubsidieTabel!B72)</f>
        <v>0</v>
      </c>
      <c r="H72" s="117">
        <f>SUMIFS('5. Kosten uitvoering project'!R:R,'5. Kosten uitvoering project'!E:E,SubsidieTabel!A72,'5. Kosten uitvoering project'!F:F,SubsidieTabel!B72)</f>
        <v>0</v>
      </c>
      <c r="I72" s="117">
        <f>SUMIFS('5. Kosten uitvoering project'!S:S,'5. Kosten uitvoering project'!E:E,SubsidieTabel!A72,'5. Kosten uitvoering project'!F:F,SubsidieTabel!B72)</f>
        <v>0</v>
      </c>
      <c r="J72" s="117">
        <f t="shared" si="6"/>
        <v>0</v>
      </c>
      <c r="K72" s="117">
        <f t="shared" si="7"/>
        <v>0</v>
      </c>
      <c r="L72" s="119" t="str">
        <f>IFERROR(VLOOKUP(A72,Lijsten!$AD:$AE,2,0),"")</f>
        <v/>
      </c>
      <c r="M72" s="117">
        <f t="shared" si="8"/>
        <v>0</v>
      </c>
      <c r="N72" s="117">
        <f t="shared" si="9"/>
        <v>0</v>
      </c>
    </row>
    <row r="73" spans="1:14" x14ac:dyDescent="0.25">
      <c r="A73" s="18"/>
      <c r="B73" s="18"/>
      <c r="C73" s="18" t="str">
        <f>IFERROR(VLOOKUP($B73,Tb_ProjectKosten[],4,0),"")</f>
        <v/>
      </c>
      <c r="D73" s="108" t="str" cm="1">
        <f t="array" ref="D73">IFERROR(INDEX(Tb_KostenOpties[],MATCH(B73,Tb_KostenOpties[KostenOptie],0),IFERROR(MATCH(Methode_Keuze,Tb_KostenOpties[#Headers],0),2)),"")</f>
        <v/>
      </c>
      <c r="E73" s="120">
        <f>IFERROR(VLOOKUP(B73,Tb_ProjectKosten[[#All],[KostenOmschrijving]:[Forfat_Percentage]],6,0),0)</f>
        <v>0</v>
      </c>
      <c r="F73" s="118">
        <f>SUMIFS('5. Kosten uitvoering project'!P:P,'5. Kosten uitvoering project'!E:E,SubsidieTabel!A73,'5. Kosten uitvoering project'!F:F,SubsidieTabel!B73)</f>
        <v>0</v>
      </c>
      <c r="G73" s="118">
        <f>SUMIFS('5. Kosten uitvoering project'!Q:Q,'5. Kosten uitvoering project'!E:E,SubsidieTabel!A73,'5. Kosten uitvoering project'!F:F,SubsidieTabel!B73)</f>
        <v>0</v>
      </c>
      <c r="H73" s="118">
        <f>SUMIFS('5. Kosten uitvoering project'!R:R,'5. Kosten uitvoering project'!E:E,SubsidieTabel!A73,'5. Kosten uitvoering project'!F:F,SubsidieTabel!B73)</f>
        <v>0</v>
      </c>
      <c r="I73" s="118">
        <f>SUMIFS('5. Kosten uitvoering project'!S:S,'5. Kosten uitvoering project'!E:E,SubsidieTabel!A73,'5. Kosten uitvoering project'!F:F,SubsidieTabel!B73)</f>
        <v>0</v>
      </c>
      <c r="J73" s="118">
        <f t="shared" si="6"/>
        <v>0</v>
      </c>
      <c r="K73" s="118">
        <f t="shared" si="7"/>
        <v>0</v>
      </c>
      <c r="L73" s="120" t="str">
        <f>IFERROR(VLOOKUP(A73,Lijsten!$AD:$AE,2,0),"")</f>
        <v/>
      </c>
      <c r="M73" s="118">
        <f t="shared" si="8"/>
        <v>0</v>
      </c>
      <c r="N73" s="118">
        <f t="shared" si="9"/>
        <v>0</v>
      </c>
    </row>
    <row r="74" spans="1:14" x14ac:dyDescent="0.25">
      <c r="A74" s="80"/>
      <c r="B74" s="80"/>
      <c r="C74" s="80" t="str">
        <f>IFERROR(VLOOKUP($B74,Tb_ProjectKosten[],4,0),"")</f>
        <v/>
      </c>
      <c r="D74" s="107" t="str" cm="1">
        <f t="array" ref="D74">IFERROR(INDEX(Tb_KostenOpties[],MATCH(B74,Tb_KostenOpties[KostenOptie],0),IFERROR(MATCH(Methode_Keuze,Tb_KostenOpties[#Headers],0),2)),"")</f>
        <v/>
      </c>
      <c r="E74" s="119">
        <f>IFERROR(VLOOKUP(B74,Tb_ProjectKosten[[#All],[KostenOmschrijving]:[Forfat_Percentage]],6,0),0)</f>
        <v>0</v>
      </c>
      <c r="F74" s="117">
        <f>SUMIFS('5. Kosten uitvoering project'!P:P,'5. Kosten uitvoering project'!E:E,SubsidieTabel!A74,'5. Kosten uitvoering project'!F:F,SubsidieTabel!B74)</f>
        <v>0</v>
      </c>
      <c r="G74" s="117">
        <f>SUMIFS('5. Kosten uitvoering project'!Q:Q,'5. Kosten uitvoering project'!E:E,SubsidieTabel!A74,'5. Kosten uitvoering project'!F:F,SubsidieTabel!B74)</f>
        <v>0</v>
      </c>
      <c r="H74" s="117">
        <f>SUMIFS('5. Kosten uitvoering project'!R:R,'5. Kosten uitvoering project'!E:E,SubsidieTabel!A74,'5. Kosten uitvoering project'!F:F,SubsidieTabel!B74)</f>
        <v>0</v>
      </c>
      <c r="I74" s="117">
        <f>SUMIFS('5. Kosten uitvoering project'!S:S,'5. Kosten uitvoering project'!E:E,SubsidieTabel!A74,'5. Kosten uitvoering project'!F:F,SubsidieTabel!B74)</f>
        <v>0</v>
      </c>
      <c r="J74" s="117">
        <f t="shared" si="6"/>
        <v>0</v>
      </c>
      <c r="K74" s="117">
        <f t="shared" si="7"/>
        <v>0</v>
      </c>
      <c r="L74" s="119" t="str">
        <f>IFERROR(VLOOKUP(A74,Lijsten!$AD:$AE,2,0),"")</f>
        <v/>
      </c>
      <c r="M74" s="117">
        <f t="shared" si="8"/>
        <v>0</v>
      </c>
      <c r="N74" s="117">
        <f t="shared" si="9"/>
        <v>0</v>
      </c>
    </row>
    <row r="75" spans="1:14" x14ac:dyDescent="0.25">
      <c r="A75" s="18"/>
      <c r="B75" s="18"/>
      <c r="C75" s="18" t="str">
        <f>IFERROR(VLOOKUP($B75,Tb_ProjectKosten[],4,0),"")</f>
        <v/>
      </c>
      <c r="D75" s="108" t="str" cm="1">
        <f t="array" ref="D75">IFERROR(INDEX(Tb_KostenOpties[],MATCH(B75,Tb_KostenOpties[KostenOptie],0),IFERROR(MATCH(Methode_Keuze,Tb_KostenOpties[#Headers],0),2)),"")</f>
        <v/>
      </c>
      <c r="E75" s="120">
        <f>IFERROR(VLOOKUP(B75,Tb_ProjectKosten[[#All],[KostenOmschrijving]:[Forfat_Percentage]],6,0),0)</f>
        <v>0</v>
      </c>
      <c r="F75" s="118">
        <f>SUMIFS('5. Kosten uitvoering project'!P:P,'5. Kosten uitvoering project'!E:E,SubsidieTabel!A75,'5. Kosten uitvoering project'!F:F,SubsidieTabel!B75)</f>
        <v>0</v>
      </c>
      <c r="G75" s="118">
        <f>SUMIFS('5. Kosten uitvoering project'!Q:Q,'5. Kosten uitvoering project'!E:E,SubsidieTabel!A75,'5. Kosten uitvoering project'!F:F,SubsidieTabel!B75)</f>
        <v>0</v>
      </c>
      <c r="H75" s="118">
        <f>SUMIFS('5. Kosten uitvoering project'!R:R,'5. Kosten uitvoering project'!E:E,SubsidieTabel!A75,'5. Kosten uitvoering project'!F:F,SubsidieTabel!B75)</f>
        <v>0</v>
      </c>
      <c r="I75" s="118">
        <f>SUMIFS('5. Kosten uitvoering project'!S:S,'5. Kosten uitvoering project'!E:E,SubsidieTabel!A75,'5. Kosten uitvoering project'!F:F,SubsidieTabel!B75)</f>
        <v>0</v>
      </c>
      <c r="J75" s="118">
        <f t="shared" si="6"/>
        <v>0</v>
      </c>
      <c r="K75" s="118">
        <f t="shared" si="7"/>
        <v>0</v>
      </c>
      <c r="L75" s="120" t="str">
        <f>IFERROR(VLOOKUP(A75,Lijsten!$AD:$AE,2,0),"")</f>
        <v/>
      </c>
      <c r="M75" s="118">
        <f t="shared" si="8"/>
        <v>0</v>
      </c>
      <c r="N75" s="118">
        <f t="shared" si="9"/>
        <v>0</v>
      </c>
    </row>
    <row r="76" spans="1:14" x14ac:dyDescent="0.25">
      <c r="A76" s="80"/>
      <c r="B76" s="80"/>
      <c r="C76" s="80" t="str">
        <f>IFERROR(VLOOKUP($B76,Tb_ProjectKosten[],4,0),"")</f>
        <v/>
      </c>
      <c r="D76" s="107" t="str" cm="1">
        <f t="array" ref="D76">IFERROR(INDEX(Tb_KostenOpties[],MATCH(B76,Tb_KostenOpties[KostenOptie],0),IFERROR(MATCH(Methode_Keuze,Tb_KostenOpties[#Headers],0),2)),"")</f>
        <v/>
      </c>
      <c r="E76" s="119">
        <f>IFERROR(VLOOKUP(B76,Tb_ProjectKosten[[#All],[KostenOmschrijving]:[Forfat_Percentage]],6,0),0)</f>
        <v>0</v>
      </c>
      <c r="F76" s="117">
        <f>SUMIFS('5. Kosten uitvoering project'!P:P,'5. Kosten uitvoering project'!E:E,SubsidieTabel!A76,'5. Kosten uitvoering project'!F:F,SubsidieTabel!B76)</f>
        <v>0</v>
      </c>
      <c r="G76" s="117">
        <f>SUMIFS('5. Kosten uitvoering project'!Q:Q,'5. Kosten uitvoering project'!E:E,SubsidieTabel!A76,'5. Kosten uitvoering project'!F:F,SubsidieTabel!B76)</f>
        <v>0</v>
      </c>
      <c r="H76" s="117">
        <f>SUMIFS('5. Kosten uitvoering project'!R:R,'5. Kosten uitvoering project'!E:E,SubsidieTabel!A76,'5. Kosten uitvoering project'!F:F,SubsidieTabel!B76)</f>
        <v>0</v>
      </c>
      <c r="I76" s="117">
        <f>SUMIFS('5. Kosten uitvoering project'!S:S,'5. Kosten uitvoering project'!E:E,SubsidieTabel!A76,'5. Kosten uitvoering project'!F:F,SubsidieTabel!B76)</f>
        <v>0</v>
      </c>
      <c r="J76" s="117">
        <f t="shared" si="6"/>
        <v>0</v>
      </c>
      <c r="K76" s="117">
        <f t="shared" si="7"/>
        <v>0</v>
      </c>
      <c r="L76" s="119" t="str">
        <f>IFERROR(VLOOKUP(A76,Lijsten!$AD:$AE,2,0),"")</f>
        <v/>
      </c>
      <c r="M76" s="117">
        <f t="shared" si="8"/>
        <v>0</v>
      </c>
      <c r="N76" s="117">
        <f t="shared" si="9"/>
        <v>0</v>
      </c>
    </row>
    <row r="77" spans="1:14" x14ac:dyDescent="0.25">
      <c r="A77" s="18"/>
      <c r="B77" s="18"/>
      <c r="C77" s="18" t="str">
        <f>IFERROR(VLOOKUP($B77,Tb_ProjectKosten[],4,0),"")</f>
        <v/>
      </c>
      <c r="D77" s="108" t="str" cm="1">
        <f t="array" ref="D77">IFERROR(INDEX(Tb_KostenOpties[],MATCH(B77,Tb_KostenOpties[KostenOptie],0),IFERROR(MATCH(Methode_Keuze,Tb_KostenOpties[#Headers],0),2)),"")</f>
        <v/>
      </c>
      <c r="E77" s="120">
        <f>IFERROR(VLOOKUP(B77,Tb_ProjectKosten[[#All],[KostenOmschrijving]:[Forfat_Percentage]],6,0),0)</f>
        <v>0</v>
      </c>
      <c r="F77" s="118">
        <f>SUMIFS('5. Kosten uitvoering project'!P:P,'5. Kosten uitvoering project'!E:E,SubsidieTabel!A77,'5. Kosten uitvoering project'!F:F,SubsidieTabel!B77)</f>
        <v>0</v>
      </c>
      <c r="G77" s="118">
        <f>SUMIFS('5. Kosten uitvoering project'!Q:Q,'5. Kosten uitvoering project'!E:E,SubsidieTabel!A77,'5. Kosten uitvoering project'!F:F,SubsidieTabel!B77)</f>
        <v>0</v>
      </c>
      <c r="H77" s="118">
        <f>SUMIFS('5. Kosten uitvoering project'!R:R,'5. Kosten uitvoering project'!E:E,SubsidieTabel!A77,'5. Kosten uitvoering project'!F:F,SubsidieTabel!B77)</f>
        <v>0</v>
      </c>
      <c r="I77" s="118">
        <f>SUMIFS('5. Kosten uitvoering project'!S:S,'5. Kosten uitvoering project'!E:E,SubsidieTabel!A77,'5. Kosten uitvoering project'!F:F,SubsidieTabel!B77)</f>
        <v>0</v>
      </c>
      <c r="J77" s="118">
        <f t="shared" si="6"/>
        <v>0</v>
      </c>
      <c r="K77" s="118">
        <f t="shared" si="7"/>
        <v>0</v>
      </c>
      <c r="L77" s="120" t="str">
        <f>IFERROR(VLOOKUP(A77,Lijsten!$AD:$AE,2,0),"")</f>
        <v/>
      </c>
      <c r="M77" s="118">
        <f t="shared" si="8"/>
        <v>0</v>
      </c>
      <c r="N77" s="118">
        <f t="shared" si="9"/>
        <v>0</v>
      </c>
    </row>
    <row r="78" spans="1:14" x14ac:dyDescent="0.25">
      <c r="A78" s="80"/>
      <c r="B78" s="80"/>
      <c r="C78" s="80" t="str">
        <f>IFERROR(VLOOKUP($B78,Tb_ProjectKosten[],4,0),"")</f>
        <v/>
      </c>
      <c r="D78" s="107" t="str" cm="1">
        <f t="array" ref="D78">IFERROR(INDEX(Tb_KostenOpties[],MATCH(B78,Tb_KostenOpties[KostenOptie],0),IFERROR(MATCH(Methode_Keuze,Tb_KostenOpties[#Headers],0),2)),"")</f>
        <v/>
      </c>
      <c r="E78" s="119">
        <f>IFERROR(VLOOKUP(B78,Tb_ProjectKosten[[#All],[KostenOmschrijving]:[Forfat_Percentage]],6,0),0)</f>
        <v>0</v>
      </c>
      <c r="F78" s="117">
        <f>SUMIFS('5. Kosten uitvoering project'!P:P,'5. Kosten uitvoering project'!E:E,SubsidieTabel!A78,'5. Kosten uitvoering project'!F:F,SubsidieTabel!B78)</f>
        <v>0</v>
      </c>
      <c r="G78" s="117">
        <f>SUMIFS('5. Kosten uitvoering project'!Q:Q,'5. Kosten uitvoering project'!E:E,SubsidieTabel!A78,'5. Kosten uitvoering project'!F:F,SubsidieTabel!B78)</f>
        <v>0</v>
      </c>
      <c r="H78" s="117">
        <f>SUMIFS('5. Kosten uitvoering project'!R:R,'5. Kosten uitvoering project'!E:E,SubsidieTabel!A78,'5. Kosten uitvoering project'!F:F,SubsidieTabel!B78)</f>
        <v>0</v>
      </c>
      <c r="I78" s="117">
        <f>SUMIFS('5. Kosten uitvoering project'!S:S,'5. Kosten uitvoering project'!E:E,SubsidieTabel!A78,'5. Kosten uitvoering project'!F:F,SubsidieTabel!B78)</f>
        <v>0</v>
      </c>
      <c r="J78" s="117">
        <f t="shared" si="6"/>
        <v>0</v>
      </c>
      <c r="K78" s="117">
        <f t="shared" si="7"/>
        <v>0</v>
      </c>
      <c r="L78" s="119" t="str">
        <f>IFERROR(VLOOKUP(A78,Lijsten!$AD:$AE,2,0),"")</f>
        <v/>
      </c>
      <c r="M78" s="117">
        <f t="shared" si="8"/>
        <v>0</v>
      </c>
      <c r="N78" s="117">
        <f t="shared" si="9"/>
        <v>0</v>
      </c>
    </row>
    <row r="79" spans="1:14" x14ac:dyDescent="0.25">
      <c r="A79" s="18"/>
      <c r="B79" s="18"/>
      <c r="C79" s="18" t="str">
        <f>IFERROR(VLOOKUP($B79,Tb_ProjectKosten[],4,0),"")</f>
        <v/>
      </c>
      <c r="D79" s="108" t="str" cm="1">
        <f t="array" ref="D79">IFERROR(INDEX(Tb_KostenOpties[],MATCH(B79,Tb_KostenOpties[KostenOptie],0),IFERROR(MATCH(Methode_Keuze,Tb_KostenOpties[#Headers],0),2)),"")</f>
        <v/>
      </c>
      <c r="E79" s="120">
        <f>IFERROR(VLOOKUP(B79,Tb_ProjectKosten[[#All],[KostenOmschrijving]:[Forfat_Percentage]],6,0),0)</f>
        <v>0</v>
      </c>
      <c r="F79" s="118">
        <f>SUMIFS('5. Kosten uitvoering project'!P:P,'5. Kosten uitvoering project'!E:E,SubsidieTabel!A79,'5. Kosten uitvoering project'!F:F,SubsidieTabel!B79)</f>
        <v>0</v>
      </c>
      <c r="G79" s="118">
        <f>SUMIFS('5. Kosten uitvoering project'!Q:Q,'5. Kosten uitvoering project'!E:E,SubsidieTabel!A79,'5. Kosten uitvoering project'!F:F,SubsidieTabel!B79)</f>
        <v>0</v>
      </c>
      <c r="H79" s="118">
        <f>SUMIFS('5. Kosten uitvoering project'!R:R,'5. Kosten uitvoering project'!E:E,SubsidieTabel!A79,'5. Kosten uitvoering project'!F:F,SubsidieTabel!B79)</f>
        <v>0</v>
      </c>
      <c r="I79" s="118">
        <f>SUMIFS('5. Kosten uitvoering project'!S:S,'5. Kosten uitvoering project'!E:E,SubsidieTabel!A79,'5. Kosten uitvoering project'!F:F,SubsidieTabel!B79)</f>
        <v>0</v>
      </c>
      <c r="J79" s="118">
        <f t="shared" si="6"/>
        <v>0</v>
      </c>
      <c r="K79" s="118">
        <f t="shared" si="7"/>
        <v>0</v>
      </c>
      <c r="L79" s="120" t="str">
        <f>IFERROR(VLOOKUP(A79,Lijsten!$AD:$AE,2,0),"")</f>
        <v/>
      </c>
      <c r="M79" s="118">
        <f t="shared" si="8"/>
        <v>0</v>
      </c>
      <c r="N79" s="118">
        <f t="shared" si="9"/>
        <v>0</v>
      </c>
    </row>
    <row r="80" spans="1:14" x14ac:dyDescent="0.25">
      <c r="A80" s="80"/>
      <c r="B80" s="80"/>
      <c r="C80" s="80" t="str">
        <f>IFERROR(VLOOKUP($B80,Tb_ProjectKosten[],4,0),"")</f>
        <v/>
      </c>
      <c r="D80" s="107" t="str" cm="1">
        <f t="array" ref="D80">IFERROR(INDEX(Tb_KostenOpties[],MATCH(B80,Tb_KostenOpties[KostenOptie],0),IFERROR(MATCH(Methode_Keuze,Tb_KostenOpties[#Headers],0),2)),"")</f>
        <v/>
      </c>
      <c r="E80" s="119">
        <f>IFERROR(VLOOKUP(B80,Tb_ProjectKosten[[#All],[KostenOmschrijving]:[Forfat_Percentage]],6,0),0)</f>
        <v>0</v>
      </c>
      <c r="F80" s="117">
        <f>SUMIFS('5. Kosten uitvoering project'!P:P,'5. Kosten uitvoering project'!E:E,SubsidieTabel!A80,'5. Kosten uitvoering project'!F:F,SubsidieTabel!B80)</f>
        <v>0</v>
      </c>
      <c r="G80" s="117">
        <f>SUMIFS('5. Kosten uitvoering project'!Q:Q,'5. Kosten uitvoering project'!E:E,SubsidieTabel!A80,'5. Kosten uitvoering project'!F:F,SubsidieTabel!B80)</f>
        <v>0</v>
      </c>
      <c r="H80" s="117">
        <f>SUMIFS('5. Kosten uitvoering project'!R:R,'5. Kosten uitvoering project'!E:E,SubsidieTabel!A80,'5. Kosten uitvoering project'!F:F,SubsidieTabel!B80)</f>
        <v>0</v>
      </c>
      <c r="I80" s="117">
        <f>SUMIFS('5. Kosten uitvoering project'!S:S,'5. Kosten uitvoering project'!E:E,SubsidieTabel!A80,'5. Kosten uitvoering project'!F:F,SubsidieTabel!B80)</f>
        <v>0</v>
      </c>
      <c r="J80" s="117">
        <f t="shared" si="6"/>
        <v>0</v>
      </c>
      <c r="K80" s="117">
        <f t="shared" si="7"/>
        <v>0</v>
      </c>
      <c r="L80" s="119" t="str">
        <f>IFERROR(VLOOKUP(A80,Lijsten!$AD:$AE,2,0),"")</f>
        <v/>
      </c>
      <c r="M80" s="117">
        <f t="shared" si="8"/>
        <v>0</v>
      </c>
      <c r="N80" s="117">
        <f t="shared" si="9"/>
        <v>0</v>
      </c>
    </row>
    <row r="81" spans="1:14" x14ac:dyDescent="0.25">
      <c r="A81" s="18"/>
      <c r="B81" s="18"/>
      <c r="C81" s="18" t="str">
        <f>IFERROR(VLOOKUP($B81,Tb_ProjectKosten[],4,0),"")</f>
        <v/>
      </c>
      <c r="D81" s="108" t="str" cm="1">
        <f t="array" ref="D81">IFERROR(INDEX(Tb_KostenOpties[],MATCH(B81,Tb_KostenOpties[KostenOptie],0),IFERROR(MATCH(Methode_Keuze,Tb_KostenOpties[#Headers],0),2)),"")</f>
        <v/>
      </c>
      <c r="E81" s="120">
        <f>IFERROR(VLOOKUP(B81,Tb_ProjectKosten[[#All],[KostenOmschrijving]:[Forfat_Percentage]],6,0),0)</f>
        <v>0</v>
      </c>
      <c r="F81" s="118">
        <f>SUMIFS('5. Kosten uitvoering project'!P:P,'5. Kosten uitvoering project'!E:E,SubsidieTabel!A81,'5. Kosten uitvoering project'!F:F,SubsidieTabel!B81)</f>
        <v>0</v>
      </c>
      <c r="G81" s="118">
        <f>SUMIFS('5. Kosten uitvoering project'!Q:Q,'5. Kosten uitvoering project'!E:E,SubsidieTabel!A81,'5. Kosten uitvoering project'!F:F,SubsidieTabel!B81)</f>
        <v>0</v>
      </c>
      <c r="H81" s="118">
        <f>SUMIFS('5. Kosten uitvoering project'!R:R,'5. Kosten uitvoering project'!E:E,SubsidieTabel!A81,'5. Kosten uitvoering project'!F:F,SubsidieTabel!B81)</f>
        <v>0</v>
      </c>
      <c r="I81" s="118">
        <f>SUMIFS('5. Kosten uitvoering project'!S:S,'5. Kosten uitvoering project'!E:E,SubsidieTabel!A81,'5. Kosten uitvoering project'!F:F,SubsidieTabel!B81)</f>
        <v>0</v>
      </c>
      <c r="J81" s="118">
        <f t="shared" si="6"/>
        <v>0</v>
      </c>
      <c r="K81" s="118">
        <f t="shared" si="7"/>
        <v>0</v>
      </c>
      <c r="L81" s="120" t="str">
        <f>IFERROR(VLOOKUP(A81,Lijsten!$AD:$AE,2,0),"")</f>
        <v/>
      </c>
      <c r="M81" s="118">
        <f t="shared" si="8"/>
        <v>0</v>
      </c>
      <c r="N81" s="118">
        <f t="shared" si="9"/>
        <v>0</v>
      </c>
    </row>
    <row r="82" spans="1:14" x14ac:dyDescent="0.25">
      <c r="A82" s="80"/>
      <c r="B82" s="80"/>
      <c r="C82" s="80" t="str">
        <f>IFERROR(VLOOKUP($B82,Tb_ProjectKosten[],4,0),"")</f>
        <v/>
      </c>
      <c r="D82" s="107" t="str" cm="1">
        <f t="array" ref="D82">IFERROR(INDEX(Tb_KostenOpties[],MATCH(B82,Tb_KostenOpties[KostenOptie],0),IFERROR(MATCH(Methode_Keuze,Tb_KostenOpties[#Headers],0),2)),"")</f>
        <v/>
      </c>
      <c r="E82" s="119">
        <f>IFERROR(VLOOKUP(B82,Tb_ProjectKosten[[#All],[KostenOmschrijving]:[Forfat_Percentage]],6,0),0)</f>
        <v>0</v>
      </c>
      <c r="F82" s="117">
        <f>SUMIFS('5. Kosten uitvoering project'!P:P,'5. Kosten uitvoering project'!E:E,SubsidieTabel!A82,'5. Kosten uitvoering project'!F:F,SubsidieTabel!B82)</f>
        <v>0</v>
      </c>
      <c r="G82" s="117">
        <f>SUMIFS('5. Kosten uitvoering project'!Q:Q,'5. Kosten uitvoering project'!E:E,SubsidieTabel!A82,'5. Kosten uitvoering project'!F:F,SubsidieTabel!B82)</f>
        <v>0</v>
      </c>
      <c r="H82" s="117">
        <f>SUMIFS('5. Kosten uitvoering project'!R:R,'5. Kosten uitvoering project'!E:E,SubsidieTabel!A82,'5. Kosten uitvoering project'!F:F,SubsidieTabel!B82)</f>
        <v>0</v>
      </c>
      <c r="I82" s="117">
        <f>SUMIFS('5. Kosten uitvoering project'!S:S,'5. Kosten uitvoering project'!E:E,SubsidieTabel!A82,'5. Kosten uitvoering project'!F:F,SubsidieTabel!B82)</f>
        <v>0</v>
      </c>
      <c r="J82" s="117">
        <f t="shared" si="6"/>
        <v>0</v>
      </c>
      <c r="K82" s="117">
        <f t="shared" si="7"/>
        <v>0</v>
      </c>
      <c r="L82" s="119" t="str">
        <f>IFERROR(VLOOKUP(A82,Lijsten!$AD:$AE,2,0),"")</f>
        <v/>
      </c>
      <c r="M82" s="117">
        <f t="shared" si="8"/>
        <v>0</v>
      </c>
      <c r="N82" s="117">
        <f t="shared" si="9"/>
        <v>0</v>
      </c>
    </row>
    <row r="83" spans="1:14" x14ac:dyDescent="0.25">
      <c r="A83" s="18"/>
      <c r="B83" s="18"/>
      <c r="C83" s="18" t="str">
        <f>IFERROR(VLOOKUP($B83,Tb_ProjectKosten[],4,0),"")</f>
        <v/>
      </c>
      <c r="D83" s="108" t="str" cm="1">
        <f t="array" ref="D83">IFERROR(INDEX(Tb_KostenOpties[],MATCH(B83,Tb_KostenOpties[KostenOptie],0),IFERROR(MATCH(Methode_Keuze,Tb_KostenOpties[#Headers],0),2)),"")</f>
        <v/>
      </c>
      <c r="E83" s="120">
        <f>IFERROR(VLOOKUP(B83,Tb_ProjectKosten[[#All],[KostenOmschrijving]:[Forfat_Percentage]],6,0),0)</f>
        <v>0</v>
      </c>
      <c r="F83" s="118">
        <f>SUMIFS('5. Kosten uitvoering project'!P:P,'5. Kosten uitvoering project'!E:E,SubsidieTabel!A83,'5. Kosten uitvoering project'!F:F,SubsidieTabel!B83)</f>
        <v>0</v>
      </c>
      <c r="G83" s="118">
        <f>SUMIFS('5. Kosten uitvoering project'!Q:Q,'5. Kosten uitvoering project'!E:E,SubsidieTabel!A83,'5. Kosten uitvoering project'!F:F,SubsidieTabel!B83)</f>
        <v>0</v>
      </c>
      <c r="H83" s="118">
        <f>SUMIFS('5. Kosten uitvoering project'!R:R,'5. Kosten uitvoering project'!E:E,SubsidieTabel!A83,'5. Kosten uitvoering project'!F:F,SubsidieTabel!B83)</f>
        <v>0</v>
      </c>
      <c r="I83" s="118">
        <f>SUMIFS('5. Kosten uitvoering project'!S:S,'5. Kosten uitvoering project'!E:E,SubsidieTabel!A83,'5. Kosten uitvoering project'!F:F,SubsidieTabel!B83)</f>
        <v>0</v>
      </c>
      <c r="J83" s="118">
        <f t="shared" si="6"/>
        <v>0</v>
      </c>
      <c r="K83" s="118">
        <f t="shared" si="7"/>
        <v>0</v>
      </c>
      <c r="L83" s="120" t="str">
        <f>IFERROR(VLOOKUP(A83,Lijsten!$AD:$AE,2,0),"")</f>
        <v/>
      </c>
      <c r="M83" s="118">
        <f t="shared" si="8"/>
        <v>0</v>
      </c>
      <c r="N83" s="118">
        <f t="shared" si="9"/>
        <v>0</v>
      </c>
    </row>
    <row r="84" spans="1:14" x14ac:dyDescent="0.25">
      <c r="A84" s="80"/>
      <c r="B84" s="80"/>
      <c r="C84" s="80" t="str">
        <f>IFERROR(VLOOKUP($B84,Tb_ProjectKosten[],4,0),"")</f>
        <v/>
      </c>
      <c r="D84" s="107" t="str" cm="1">
        <f t="array" ref="D84">IFERROR(INDEX(Tb_KostenOpties[],MATCH(B84,Tb_KostenOpties[KostenOptie],0),IFERROR(MATCH(Methode_Keuze,Tb_KostenOpties[#Headers],0),2)),"")</f>
        <v/>
      </c>
      <c r="E84" s="119">
        <f>IFERROR(VLOOKUP(B84,Tb_ProjectKosten[[#All],[KostenOmschrijving]:[Forfat_Percentage]],6,0),0)</f>
        <v>0</v>
      </c>
      <c r="F84" s="117">
        <f>SUMIFS('5. Kosten uitvoering project'!P:P,'5. Kosten uitvoering project'!E:E,SubsidieTabel!A84,'5. Kosten uitvoering project'!F:F,SubsidieTabel!B84)</f>
        <v>0</v>
      </c>
      <c r="G84" s="117">
        <f>SUMIFS('5. Kosten uitvoering project'!Q:Q,'5. Kosten uitvoering project'!E:E,SubsidieTabel!A84,'5. Kosten uitvoering project'!F:F,SubsidieTabel!B84)</f>
        <v>0</v>
      </c>
      <c r="H84" s="117">
        <f>SUMIFS('5. Kosten uitvoering project'!R:R,'5. Kosten uitvoering project'!E:E,SubsidieTabel!A84,'5. Kosten uitvoering project'!F:F,SubsidieTabel!B84)</f>
        <v>0</v>
      </c>
      <c r="I84" s="117">
        <f>SUMIFS('5. Kosten uitvoering project'!S:S,'5. Kosten uitvoering project'!E:E,SubsidieTabel!A84,'5. Kosten uitvoering project'!F:F,SubsidieTabel!B84)</f>
        <v>0</v>
      </c>
      <c r="J84" s="117">
        <f t="shared" si="6"/>
        <v>0</v>
      </c>
      <c r="K84" s="117">
        <f t="shared" si="7"/>
        <v>0</v>
      </c>
      <c r="L84" s="119" t="str">
        <f>IFERROR(VLOOKUP(A84,Lijsten!$AD:$AE,2,0),"")</f>
        <v/>
      </c>
      <c r="M84" s="117">
        <f t="shared" si="8"/>
        <v>0</v>
      </c>
      <c r="N84" s="117">
        <f t="shared" si="9"/>
        <v>0</v>
      </c>
    </row>
    <row r="85" spans="1:14" x14ac:dyDescent="0.25">
      <c r="A85" s="18"/>
      <c r="B85" s="18"/>
      <c r="C85" s="18" t="str">
        <f>IFERROR(VLOOKUP($B85,Tb_ProjectKosten[],4,0),"")</f>
        <v/>
      </c>
      <c r="D85" s="108" t="str" cm="1">
        <f t="array" ref="D85">IFERROR(INDEX(Tb_KostenOpties[],MATCH(B85,Tb_KostenOpties[KostenOptie],0),IFERROR(MATCH(Methode_Keuze,Tb_KostenOpties[#Headers],0),2)),"")</f>
        <v/>
      </c>
      <c r="E85" s="120">
        <f>IFERROR(VLOOKUP(B85,Tb_ProjectKosten[[#All],[KostenOmschrijving]:[Forfat_Percentage]],6,0),0)</f>
        <v>0</v>
      </c>
      <c r="F85" s="118">
        <f>SUMIFS('5. Kosten uitvoering project'!P:P,'5. Kosten uitvoering project'!E:E,SubsidieTabel!A85,'5. Kosten uitvoering project'!F:F,SubsidieTabel!B85)</f>
        <v>0</v>
      </c>
      <c r="G85" s="118">
        <f>SUMIFS('5. Kosten uitvoering project'!Q:Q,'5. Kosten uitvoering project'!E:E,SubsidieTabel!A85,'5. Kosten uitvoering project'!F:F,SubsidieTabel!B85)</f>
        <v>0</v>
      </c>
      <c r="H85" s="118">
        <f>SUMIFS('5. Kosten uitvoering project'!R:R,'5. Kosten uitvoering project'!E:E,SubsidieTabel!A85,'5. Kosten uitvoering project'!F:F,SubsidieTabel!B85)</f>
        <v>0</v>
      </c>
      <c r="I85" s="118">
        <f>SUMIFS('5. Kosten uitvoering project'!S:S,'5. Kosten uitvoering project'!E:E,SubsidieTabel!A85,'5. Kosten uitvoering project'!F:F,SubsidieTabel!B85)</f>
        <v>0</v>
      </c>
      <c r="J85" s="118">
        <f t="shared" si="6"/>
        <v>0</v>
      </c>
      <c r="K85" s="118">
        <f t="shared" si="7"/>
        <v>0</v>
      </c>
      <c r="L85" s="120" t="str">
        <f>IFERROR(VLOOKUP(A85,Lijsten!$AD:$AE,2,0),"")</f>
        <v/>
      </c>
      <c r="M85" s="118">
        <f t="shared" si="8"/>
        <v>0</v>
      </c>
      <c r="N85" s="118">
        <f t="shared" si="9"/>
        <v>0</v>
      </c>
    </row>
    <row r="86" spans="1:14" x14ac:dyDescent="0.25">
      <c r="A86" s="80"/>
      <c r="B86" s="80"/>
      <c r="C86" s="80" t="str">
        <f>IFERROR(VLOOKUP($B86,Tb_ProjectKosten[],4,0),"")</f>
        <v/>
      </c>
      <c r="D86" s="107" t="str" cm="1">
        <f t="array" ref="D86">IFERROR(INDEX(Tb_KostenOpties[],MATCH(B86,Tb_KostenOpties[KostenOptie],0),IFERROR(MATCH(Methode_Keuze,Tb_KostenOpties[#Headers],0),2)),"")</f>
        <v/>
      </c>
      <c r="E86" s="119">
        <f>IFERROR(VLOOKUP(B86,Tb_ProjectKosten[[#All],[KostenOmschrijving]:[Forfat_Percentage]],6,0),0)</f>
        <v>0</v>
      </c>
      <c r="F86" s="117">
        <f>SUMIFS('5. Kosten uitvoering project'!P:P,'5. Kosten uitvoering project'!E:E,SubsidieTabel!A86,'5. Kosten uitvoering project'!F:F,SubsidieTabel!B86)</f>
        <v>0</v>
      </c>
      <c r="G86" s="117">
        <f>SUMIFS('5. Kosten uitvoering project'!Q:Q,'5. Kosten uitvoering project'!E:E,SubsidieTabel!A86,'5. Kosten uitvoering project'!F:F,SubsidieTabel!B86)</f>
        <v>0</v>
      </c>
      <c r="H86" s="117">
        <f>SUMIFS('5. Kosten uitvoering project'!R:R,'5. Kosten uitvoering project'!E:E,SubsidieTabel!A86,'5. Kosten uitvoering project'!F:F,SubsidieTabel!B86)</f>
        <v>0</v>
      </c>
      <c r="I86" s="117">
        <f>SUMIFS('5. Kosten uitvoering project'!S:S,'5. Kosten uitvoering project'!E:E,SubsidieTabel!A86,'5. Kosten uitvoering project'!F:F,SubsidieTabel!B86)</f>
        <v>0</v>
      </c>
      <c r="J86" s="117">
        <f t="shared" si="6"/>
        <v>0</v>
      </c>
      <c r="K86" s="117">
        <f t="shared" si="7"/>
        <v>0</v>
      </c>
      <c r="L86" s="119" t="str">
        <f>IFERROR(VLOOKUP(A86,Lijsten!$AD:$AE,2,0),"")</f>
        <v/>
      </c>
      <c r="M86" s="117">
        <f t="shared" si="8"/>
        <v>0</v>
      </c>
      <c r="N86" s="117">
        <f t="shared" si="9"/>
        <v>0</v>
      </c>
    </row>
    <row r="87" spans="1:14" x14ac:dyDescent="0.25">
      <c r="A87" s="18"/>
      <c r="B87" s="18"/>
      <c r="C87" s="18" t="str">
        <f>IFERROR(VLOOKUP($B87,Tb_ProjectKosten[],4,0),"")</f>
        <v/>
      </c>
      <c r="D87" s="108" t="str" cm="1">
        <f t="array" ref="D87">IFERROR(INDEX(Tb_KostenOpties[],MATCH(B87,Tb_KostenOpties[KostenOptie],0),IFERROR(MATCH(Methode_Keuze,Tb_KostenOpties[#Headers],0),2)),"")</f>
        <v/>
      </c>
      <c r="E87" s="120">
        <f>IFERROR(VLOOKUP(B87,Tb_ProjectKosten[[#All],[KostenOmschrijving]:[Forfat_Percentage]],6,0),0)</f>
        <v>0</v>
      </c>
      <c r="F87" s="118">
        <f>SUMIFS('5. Kosten uitvoering project'!P:P,'5. Kosten uitvoering project'!E:E,SubsidieTabel!A87,'5. Kosten uitvoering project'!F:F,SubsidieTabel!B87)</f>
        <v>0</v>
      </c>
      <c r="G87" s="118">
        <f>SUMIFS('5. Kosten uitvoering project'!Q:Q,'5. Kosten uitvoering project'!E:E,SubsidieTabel!A87,'5. Kosten uitvoering project'!F:F,SubsidieTabel!B87)</f>
        <v>0</v>
      </c>
      <c r="H87" s="118">
        <f>SUMIFS('5. Kosten uitvoering project'!R:R,'5. Kosten uitvoering project'!E:E,SubsidieTabel!A87,'5. Kosten uitvoering project'!F:F,SubsidieTabel!B87)</f>
        <v>0</v>
      </c>
      <c r="I87" s="118">
        <f>SUMIFS('5. Kosten uitvoering project'!S:S,'5. Kosten uitvoering project'!E:E,SubsidieTabel!A87,'5. Kosten uitvoering project'!F:F,SubsidieTabel!B87)</f>
        <v>0</v>
      </c>
      <c r="J87" s="118">
        <f t="shared" si="6"/>
        <v>0</v>
      </c>
      <c r="K87" s="118">
        <f t="shared" si="7"/>
        <v>0</v>
      </c>
      <c r="L87" s="120" t="str">
        <f>IFERROR(VLOOKUP(A87,Lijsten!$AD:$AE,2,0),"")</f>
        <v/>
      </c>
      <c r="M87" s="118">
        <f t="shared" si="8"/>
        <v>0</v>
      </c>
      <c r="N87" s="118">
        <f t="shared" si="9"/>
        <v>0</v>
      </c>
    </row>
    <row r="88" spans="1:14" x14ac:dyDescent="0.25">
      <c r="A88" s="80"/>
      <c r="B88" s="80"/>
      <c r="C88" s="80" t="str">
        <f>IFERROR(VLOOKUP($B88,Tb_ProjectKosten[],4,0),"")</f>
        <v/>
      </c>
      <c r="D88" s="107" t="str" cm="1">
        <f t="array" ref="D88">IFERROR(INDEX(Tb_KostenOpties[],MATCH(B88,Tb_KostenOpties[KostenOptie],0),IFERROR(MATCH(Methode_Keuze,Tb_KostenOpties[#Headers],0),2)),"")</f>
        <v/>
      </c>
      <c r="E88" s="119">
        <f>IFERROR(VLOOKUP(B88,Tb_ProjectKosten[[#All],[KostenOmschrijving]:[Forfat_Percentage]],6,0),0)</f>
        <v>0</v>
      </c>
      <c r="F88" s="117">
        <f>SUMIFS('5. Kosten uitvoering project'!P:P,'5. Kosten uitvoering project'!E:E,SubsidieTabel!A88,'5. Kosten uitvoering project'!F:F,SubsidieTabel!B88)</f>
        <v>0</v>
      </c>
      <c r="G88" s="117">
        <f>SUMIFS('5. Kosten uitvoering project'!Q:Q,'5. Kosten uitvoering project'!E:E,SubsidieTabel!A88,'5. Kosten uitvoering project'!F:F,SubsidieTabel!B88)</f>
        <v>0</v>
      </c>
      <c r="H88" s="117">
        <f>SUMIFS('5. Kosten uitvoering project'!R:R,'5. Kosten uitvoering project'!E:E,SubsidieTabel!A88,'5. Kosten uitvoering project'!F:F,SubsidieTabel!B88)</f>
        <v>0</v>
      </c>
      <c r="I88" s="117">
        <f>SUMIFS('5. Kosten uitvoering project'!S:S,'5. Kosten uitvoering project'!E:E,SubsidieTabel!A88,'5. Kosten uitvoering project'!F:F,SubsidieTabel!B88)</f>
        <v>0</v>
      </c>
      <c r="J88" s="117">
        <f t="shared" si="6"/>
        <v>0</v>
      </c>
      <c r="K88" s="117">
        <f t="shared" si="7"/>
        <v>0</v>
      </c>
      <c r="L88" s="119" t="str">
        <f>IFERROR(VLOOKUP(A88,Lijsten!$AD:$AE,2,0),"")</f>
        <v/>
      </c>
      <c r="M88" s="117">
        <f t="shared" si="8"/>
        <v>0</v>
      </c>
      <c r="N88" s="117">
        <f t="shared" si="9"/>
        <v>0</v>
      </c>
    </row>
    <row r="89" spans="1:14" x14ac:dyDescent="0.25">
      <c r="A89" s="18"/>
      <c r="B89" s="18"/>
      <c r="C89" s="18" t="str">
        <f>IFERROR(VLOOKUP($B89,Tb_ProjectKosten[],4,0),"")</f>
        <v/>
      </c>
      <c r="D89" s="108" t="str" cm="1">
        <f t="array" ref="D89">IFERROR(INDEX(Tb_KostenOpties[],MATCH(B89,Tb_KostenOpties[KostenOptie],0),IFERROR(MATCH(Methode_Keuze,Tb_KostenOpties[#Headers],0),2)),"")</f>
        <v/>
      </c>
      <c r="E89" s="120">
        <f>IFERROR(VLOOKUP(B89,Tb_ProjectKosten[[#All],[KostenOmschrijving]:[Forfat_Percentage]],6,0),0)</f>
        <v>0</v>
      </c>
      <c r="F89" s="118">
        <f>SUMIFS('5. Kosten uitvoering project'!P:P,'5. Kosten uitvoering project'!E:E,SubsidieTabel!A89,'5. Kosten uitvoering project'!F:F,SubsidieTabel!B89)</f>
        <v>0</v>
      </c>
      <c r="G89" s="118">
        <f>SUMIFS('5. Kosten uitvoering project'!Q:Q,'5. Kosten uitvoering project'!E:E,SubsidieTabel!A89,'5. Kosten uitvoering project'!F:F,SubsidieTabel!B89)</f>
        <v>0</v>
      </c>
      <c r="H89" s="118">
        <f>SUMIFS('5. Kosten uitvoering project'!R:R,'5. Kosten uitvoering project'!E:E,SubsidieTabel!A89,'5. Kosten uitvoering project'!F:F,SubsidieTabel!B89)</f>
        <v>0</v>
      </c>
      <c r="I89" s="118">
        <f>SUMIFS('5. Kosten uitvoering project'!S:S,'5. Kosten uitvoering project'!E:E,SubsidieTabel!A89,'5. Kosten uitvoering project'!F:F,SubsidieTabel!B89)</f>
        <v>0</v>
      </c>
      <c r="J89" s="118">
        <f t="shared" si="6"/>
        <v>0</v>
      </c>
      <c r="K89" s="118">
        <f t="shared" si="7"/>
        <v>0</v>
      </c>
      <c r="L89" s="120" t="str">
        <f>IFERROR(VLOOKUP(A89,Lijsten!$AD:$AE,2,0),"")</f>
        <v/>
      </c>
      <c r="M89" s="118">
        <f t="shared" si="8"/>
        <v>0</v>
      </c>
      <c r="N89" s="118">
        <f t="shared" si="9"/>
        <v>0</v>
      </c>
    </row>
    <row r="90" spans="1:14" x14ac:dyDescent="0.25">
      <c r="A90" s="80"/>
      <c r="B90" s="80"/>
      <c r="C90" s="80" t="str">
        <f>IFERROR(VLOOKUP($B90,Tb_ProjectKosten[],4,0),"")</f>
        <v/>
      </c>
      <c r="D90" s="107" t="str" cm="1">
        <f t="array" ref="D90">IFERROR(INDEX(Tb_KostenOpties[],MATCH(B90,Tb_KostenOpties[KostenOptie],0),IFERROR(MATCH(Methode_Keuze,Tb_KostenOpties[#Headers],0),2)),"")</f>
        <v/>
      </c>
      <c r="E90" s="119">
        <f>IFERROR(VLOOKUP(B90,Tb_ProjectKosten[[#All],[KostenOmschrijving]:[Forfat_Percentage]],6,0),0)</f>
        <v>0</v>
      </c>
      <c r="F90" s="117">
        <f>SUMIFS('5. Kosten uitvoering project'!P:P,'5. Kosten uitvoering project'!E:E,SubsidieTabel!A90,'5. Kosten uitvoering project'!F:F,SubsidieTabel!B90)</f>
        <v>0</v>
      </c>
      <c r="G90" s="117">
        <f>SUMIFS('5. Kosten uitvoering project'!Q:Q,'5. Kosten uitvoering project'!E:E,SubsidieTabel!A90,'5. Kosten uitvoering project'!F:F,SubsidieTabel!B90)</f>
        <v>0</v>
      </c>
      <c r="H90" s="117">
        <f>SUMIFS('5. Kosten uitvoering project'!R:R,'5. Kosten uitvoering project'!E:E,SubsidieTabel!A90,'5. Kosten uitvoering project'!F:F,SubsidieTabel!B90)</f>
        <v>0</v>
      </c>
      <c r="I90" s="117">
        <f>SUMIFS('5. Kosten uitvoering project'!S:S,'5. Kosten uitvoering project'!E:E,SubsidieTabel!A90,'5. Kosten uitvoering project'!F:F,SubsidieTabel!B90)</f>
        <v>0</v>
      </c>
      <c r="J90" s="117">
        <f t="shared" si="6"/>
        <v>0</v>
      </c>
      <c r="K90" s="117">
        <f t="shared" si="7"/>
        <v>0</v>
      </c>
      <c r="L90" s="119" t="str">
        <f>IFERROR(VLOOKUP(A90,Lijsten!$AD:$AE,2,0),"")</f>
        <v/>
      </c>
      <c r="M90" s="117">
        <f t="shared" si="8"/>
        <v>0</v>
      </c>
      <c r="N90" s="117">
        <f t="shared" si="9"/>
        <v>0</v>
      </c>
    </row>
    <row r="91" spans="1:14" x14ac:dyDescent="0.25">
      <c r="A91" s="18"/>
      <c r="B91" s="18"/>
      <c r="C91" s="18" t="str">
        <f>IFERROR(VLOOKUP($B91,Tb_ProjectKosten[],4,0),"")</f>
        <v/>
      </c>
      <c r="D91" s="108" t="str" cm="1">
        <f t="array" ref="D91">IFERROR(INDEX(Tb_KostenOpties[],MATCH(B91,Tb_KostenOpties[KostenOptie],0),IFERROR(MATCH(Methode_Keuze,Tb_KostenOpties[#Headers],0),2)),"")</f>
        <v/>
      </c>
      <c r="E91" s="120">
        <f>IFERROR(VLOOKUP(B91,Tb_ProjectKosten[[#All],[KostenOmschrijving]:[Forfat_Percentage]],6,0),0)</f>
        <v>0</v>
      </c>
      <c r="F91" s="118">
        <f>SUMIFS('5. Kosten uitvoering project'!P:P,'5. Kosten uitvoering project'!E:E,SubsidieTabel!A91,'5. Kosten uitvoering project'!F:F,SubsidieTabel!B91)</f>
        <v>0</v>
      </c>
      <c r="G91" s="118">
        <f>SUMIFS('5. Kosten uitvoering project'!Q:Q,'5. Kosten uitvoering project'!E:E,SubsidieTabel!A91,'5. Kosten uitvoering project'!F:F,SubsidieTabel!B91)</f>
        <v>0</v>
      </c>
      <c r="H91" s="118">
        <f>SUMIFS('5. Kosten uitvoering project'!R:R,'5. Kosten uitvoering project'!E:E,SubsidieTabel!A91,'5. Kosten uitvoering project'!F:F,SubsidieTabel!B91)</f>
        <v>0</v>
      </c>
      <c r="I91" s="118">
        <f>SUMIFS('5. Kosten uitvoering project'!S:S,'5. Kosten uitvoering project'!E:E,SubsidieTabel!A91,'5. Kosten uitvoering project'!F:F,SubsidieTabel!B91)</f>
        <v>0</v>
      </c>
      <c r="J91" s="118">
        <f t="shared" si="6"/>
        <v>0</v>
      </c>
      <c r="K91" s="118">
        <f t="shared" si="7"/>
        <v>0</v>
      </c>
      <c r="L91" s="120" t="str">
        <f>IFERROR(VLOOKUP(A91,Lijsten!$AD:$AE,2,0),"")</f>
        <v/>
      </c>
      <c r="M91" s="118">
        <f t="shared" si="8"/>
        <v>0</v>
      </c>
      <c r="N91" s="118">
        <f t="shared" si="9"/>
        <v>0</v>
      </c>
    </row>
    <row r="92" spans="1:14" x14ac:dyDescent="0.25">
      <c r="A92" s="80"/>
      <c r="B92" s="80"/>
      <c r="C92" s="80" t="str">
        <f>IFERROR(VLOOKUP($B92,Tb_ProjectKosten[],4,0),"")</f>
        <v/>
      </c>
      <c r="D92" s="107" t="str" cm="1">
        <f t="array" ref="D92">IFERROR(INDEX(Tb_KostenOpties[],MATCH(B92,Tb_KostenOpties[KostenOptie],0),IFERROR(MATCH(Methode_Keuze,Tb_KostenOpties[#Headers],0),2)),"")</f>
        <v/>
      </c>
      <c r="E92" s="119">
        <f>IFERROR(VLOOKUP(B92,Tb_ProjectKosten[[#All],[KostenOmschrijving]:[Forfat_Percentage]],6,0),0)</f>
        <v>0</v>
      </c>
      <c r="F92" s="117">
        <f>SUMIFS('5. Kosten uitvoering project'!P:P,'5. Kosten uitvoering project'!E:E,SubsidieTabel!A92,'5. Kosten uitvoering project'!F:F,SubsidieTabel!B92)</f>
        <v>0</v>
      </c>
      <c r="G92" s="117">
        <f>SUMIFS('5. Kosten uitvoering project'!Q:Q,'5. Kosten uitvoering project'!E:E,SubsidieTabel!A92,'5. Kosten uitvoering project'!F:F,SubsidieTabel!B92)</f>
        <v>0</v>
      </c>
      <c r="H92" s="117">
        <f>SUMIFS('5. Kosten uitvoering project'!R:R,'5. Kosten uitvoering project'!E:E,SubsidieTabel!A92,'5. Kosten uitvoering project'!F:F,SubsidieTabel!B92)</f>
        <v>0</v>
      </c>
      <c r="I92" s="117">
        <f>SUMIFS('5. Kosten uitvoering project'!S:S,'5. Kosten uitvoering project'!E:E,SubsidieTabel!A92,'5. Kosten uitvoering project'!F:F,SubsidieTabel!B92)</f>
        <v>0</v>
      </c>
      <c r="J92" s="117">
        <f t="shared" si="6"/>
        <v>0</v>
      </c>
      <c r="K92" s="117">
        <f t="shared" si="7"/>
        <v>0</v>
      </c>
      <c r="L92" s="119" t="str">
        <f>IFERROR(VLOOKUP(A92,Lijsten!$AD:$AE,2,0),"")</f>
        <v/>
      </c>
      <c r="M92" s="117">
        <f t="shared" si="8"/>
        <v>0</v>
      </c>
      <c r="N92" s="117">
        <f t="shared" si="9"/>
        <v>0</v>
      </c>
    </row>
    <row r="93" spans="1:14" x14ac:dyDescent="0.25">
      <c r="A93" s="18"/>
      <c r="B93" s="18"/>
      <c r="C93" s="18" t="str">
        <f>IFERROR(VLOOKUP($B93,Tb_ProjectKosten[],4,0),"")</f>
        <v/>
      </c>
      <c r="D93" s="108" t="str" cm="1">
        <f t="array" ref="D93">IFERROR(INDEX(Tb_KostenOpties[],MATCH(B93,Tb_KostenOpties[KostenOptie],0),IFERROR(MATCH(Methode_Keuze,Tb_KostenOpties[#Headers],0),2)),"")</f>
        <v/>
      </c>
      <c r="E93" s="120">
        <f>IFERROR(VLOOKUP(B93,Tb_ProjectKosten[[#All],[KostenOmschrijving]:[Forfat_Percentage]],6,0),0)</f>
        <v>0</v>
      </c>
      <c r="F93" s="118">
        <f>SUMIFS('5. Kosten uitvoering project'!P:P,'5. Kosten uitvoering project'!E:E,SubsidieTabel!A93,'5. Kosten uitvoering project'!F:F,SubsidieTabel!B93)</f>
        <v>0</v>
      </c>
      <c r="G93" s="118">
        <f>SUMIFS('5. Kosten uitvoering project'!Q:Q,'5. Kosten uitvoering project'!E:E,SubsidieTabel!A93,'5. Kosten uitvoering project'!F:F,SubsidieTabel!B93)</f>
        <v>0</v>
      </c>
      <c r="H93" s="118">
        <f>SUMIFS('5. Kosten uitvoering project'!R:R,'5. Kosten uitvoering project'!E:E,SubsidieTabel!A93,'5. Kosten uitvoering project'!F:F,SubsidieTabel!B93)</f>
        <v>0</v>
      </c>
      <c r="I93" s="118">
        <f>SUMIFS('5. Kosten uitvoering project'!S:S,'5. Kosten uitvoering project'!E:E,SubsidieTabel!A93,'5. Kosten uitvoering project'!F:F,SubsidieTabel!B93)</f>
        <v>0</v>
      </c>
      <c r="J93" s="118">
        <f t="shared" si="6"/>
        <v>0</v>
      </c>
      <c r="K93" s="118">
        <f t="shared" si="7"/>
        <v>0</v>
      </c>
      <c r="L93" s="120" t="str">
        <f>IFERROR(VLOOKUP(A93,Lijsten!$AD:$AE,2,0),"")</f>
        <v/>
      </c>
      <c r="M93" s="118">
        <f t="shared" si="8"/>
        <v>0</v>
      </c>
      <c r="N93" s="118">
        <f t="shared" si="9"/>
        <v>0</v>
      </c>
    </row>
    <row r="94" spans="1:14" x14ac:dyDescent="0.25">
      <c r="A94" s="80"/>
      <c r="B94" s="80"/>
      <c r="C94" s="80" t="str">
        <f>IFERROR(VLOOKUP($B94,Tb_ProjectKosten[],4,0),"")</f>
        <v/>
      </c>
      <c r="D94" s="107" t="str" cm="1">
        <f t="array" ref="D94">IFERROR(INDEX(Tb_KostenOpties[],MATCH(B94,Tb_KostenOpties[KostenOptie],0),IFERROR(MATCH(Methode_Keuze,Tb_KostenOpties[#Headers],0),2)),"")</f>
        <v/>
      </c>
      <c r="E94" s="119">
        <f>IFERROR(VLOOKUP(B94,Tb_ProjectKosten[[#All],[KostenOmschrijving]:[Forfat_Percentage]],6,0),0)</f>
        <v>0</v>
      </c>
      <c r="F94" s="117">
        <f>SUMIFS('5. Kosten uitvoering project'!P:P,'5. Kosten uitvoering project'!E:E,SubsidieTabel!A94,'5. Kosten uitvoering project'!F:F,SubsidieTabel!B94)</f>
        <v>0</v>
      </c>
      <c r="G94" s="117">
        <f>SUMIFS('5. Kosten uitvoering project'!Q:Q,'5. Kosten uitvoering project'!E:E,SubsidieTabel!A94,'5. Kosten uitvoering project'!F:F,SubsidieTabel!B94)</f>
        <v>0</v>
      </c>
      <c r="H94" s="117">
        <f>SUMIFS('5. Kosten uitvoering project'!R:R,'5. Kosten uitvoering project'!E:E,SubsidieTabel!A94,'5. Kosten uitvoering project'!F:F,SubsidieTabel!B94)</f>
        <v>0</v>
      </c>
      <c r="I94" s="117">
        <f>SUMIFS('5. Kosten uitvoering project'!S:S,'5. Kosten uitvoering project'!E:E,SubsidieTabel!A94,'5. Kosten uitvoering project'!F:F,SubsidieTabel!B94)</f>
        <v>0</v>
      </c>
      <c r="J94" s="117">
        <f t="shared" si="6"/>
        <v>0</v>
      </c>
      <c r="K94" s="117">
        <f t="shared" si="7"/>
        <v>0</v>
      </c>
      <c r="L94" s="119" t="str">
        <f>IFERROR(VLOOKUP(A94,Lijsten!$AD:$AE,2,0),"")</f>
        <v/>
      </c>
      <c r="M94" s="117">
        <f t="shared" si="8"/>
        <v>0</v>
      </c>
      <c r="N94" s="117">
        <f t="shared" si="9"/>
        <v>0</v>
      </c>
    </row>
    <row r="95" spans="1:14" x14ac:dyDescent="0.25">
      <c r="A95" s="18"/>
      <c r="B95" s="18"/>
      <c r="C95" s="18" t="str">
        <f>IFERROR(VLOOKUP($B95,Tb_ProjectKosten[],4,0),"")</f>
        <v/>
      </c>
      <c r="D95" s="108" t="str" cm="1">
        <f t="array" ref="D95">IFERROR(INDEX(Tb_KostenOpties[],MATCH(B95,Tb_KostenOpties[KostenOptie],0),IFERROR(MATCH(Methode_Keuze,Tb_KostenOpties[#Headers],0),2)),"")</f>
        <v/>
      </c>
      <c r="E95" s="120">
        <f>IFERROR(VLOOKUP(B95,Tb_ProjectKosten[[#All],[KostenOmschrijving]:[Forfat_Percentage]],6,0),0)</f>
        <v>0</v>
      </c>
      <c r="F95" s="118">
        <f>SUMIFS('5. Kosten uitvoering project'!P:P,'5. Kosten uitvoering project'!E:E,SubsidieTabel!A95,'5. Kosten uitvoering project'!F:F,SubsidieTabel!B95)</f>
        <v>0</v>
      </c>
      <c r="G95" s="118">
        <f>SUMIFS('5. Kosten uitvoering project'!Q:Q,'5. Kosten uitvoering project'!E:E,SubsidieTabel!A95,'5. Kosten uitvoering project'!F:F,SubsidieTabel!B95)</f>
        <v>0</v>
      </c>
      <c r="H95" s="118">
        <f>SUMIFS('5. Kosten uitvoering project'!R:R,'5. Kosten uitvoering project'!E:E,SubsidieTabel!A95,'5. Kosten uitvoering project'!F:F,SubsidieTabel!B95)</f>
        <v>0</v>
      </c>
      <c r="I95" s="118">
        <f>SUMIFS('5. Kosten uitvoering project'!S:S,'5. Kosten uitvoering project'!E:E,SubsidieTabel!A95,'5. Kosten uitvoering project'!F:F,SubsidieTabel!B95)</f>
        <v>0</v>
      </c>
      <c r="J95" s="118">
        <f t="shared" si="6"/>
        <v>0</v>
      </c>
      <c r="K95" s="118">
        <f t="shared" si="7"/>
        <v>0</v>
      </c>
      <c r="L95" s="120" t="str">
        <f>IFERROR(VLOOKUP(A95,Lijsten!$AD:$AE,2,0),"")</f>
        <v/>
      </c>
      <c r="M95" s="118">
        <f t="shared" si="8"/>
        <v>0</v>
      </c>
      <c r="N95" s="118">
        <f t="shared" si="9"/>
        <v>0</v>
      </c>
    </row>
    <row r="96" spans="1:14" x14ac:dyDescent="0.25">
      <c r="A96" s="80"/>
      <c r="B96" s="80"/>
      <c r="C96" s="80" t="str">
        <f>IFERROR(VLOOKUP($B96,Tb_ProjectKosten[],4,0),"")</f>
        <v/>
      </c>
      <c r="D96" s="107" t="str" cm="1">
        <f t="array" ref="D96">IFERROR(INDEX(Tb_KostenOpties[],MATCH(B96,Tb_KostenOpties[KostenOptie],0),IFERROR(MATCH(Methode_Keuze,Tb_KostenOpties[#Headers],0),2)),"")</f>
        <v/>
      </c>
      <c r="E96" s="119">
        <f>IFERROR(VLOOKUP(B96,Tb_ProjectKosten[[#All],[KostenOmschrijving]:[Forfat_Percentage]],6,0),0)</f>
        <v>0</v>
      </c>
      <c r="F96" s="117">
        <f>SUMIFS('5. Kosten uitvoering project'!P:P,'5. Kosten uitvoering project'!E:E,SubsidieTabel!A96,'5. Kosten uitvoering project'!F:F,SubsidieTabel!B96)</f>
        <v>0</v>
      </c>
      <c r="G96" s="117">
        <f>SUMIFS('5. Kosten uitvoering project'!Q:Q,'5. Kosten uitvoering project'!E:E,SubsidieTabel!A96,'5. Kosten uitvoering project'!F:F,SubsidieTabel!B96)</f>
        <v>0</v>
      </c>
      <c r="H96" s="117">
        <f>SUMIFS('5. Kosten uitvoering project'!R:R,'5. Kosten uitvoering project'!E:E,SubsidieTabel!A96,'5. Kosten uitvoering project'!F:F,SubsidieTabel!B96)</f>
        <v>0</v>
      </c>
      <c r="I96" s="117">
        <f>SUMIFS('5. Kosten uitvoering project'!S:S,'5. Kosten uitvoering project'!E:E,SubsidieTabel!A96,'5. Kosten uitvoering project'!F:F,SubsidieTabel!B96)</f>
        <v>0</v>
      </c>
      <c r="J96" s="117">
        <f t="shared" si="6"/>
        <v>0</v>
      </c>
      <c r="K96" s="117">
        <f t="shared" si="7"/>
        <v>0</v>
      </c>
      <c r="L96" s="119" t="str">
        <f>IFERROR(VLOOKUP(A96,Lijsten!$AD:$AE,2,0),"")</f>
        <v/>
      </c>
      <c r="M96" s="117">
        <f t="shared" si="8"/>
        <v>0</v>
      </c>
      <c r="N96" s="117">
        <f t="shared" si="9"/>
        <v>0</v>
      </c>
    </row>
    <row r="97" spans="1:14" x14ac:dyDescent="0.25">
      <c r="A97" s="18"/>
      <c r="B97" s="18"/>
      <c r="C97" s="18" t="str">
        <f>IFERROR(VLOOKUP($B97,Tb_ProjectKosten[],4,0),"")</f>
        <v/>
      </c>
      <c r="D97" s="108" t="str" cm="1">
        <f t="array" ref="D97">IFERROR(INDEX(Tb_KostenOpties[],MATCH(B97,Tb_KostenOpties[KostenOptie],0),IFERROR(MATCH(Methode_Keuze,Tb_KostenOpties[#Headers],0),2)),"")</f>
        <v/>
      </c>
      <c r="E97" s="120">
        <f>IFERROR(VLOOKUP(B97,Tb_ProjectKosten[[#All],[KostenOmschrijving]:[Forfat_Percentage]],6,0),0)</f>
        <v>0</v>
      </c>
      <c r="F97" s="118">
        <f>SUMIFS('5. Kosten uitvoering project'!P:P,'5. Kosten uitvoering project'!E:E,SubsidieTabel!A97,'5. Kosten uitvoering project'!F:F,SubsidieTabel!B97)</f>
        <v>0</v>
      </c>
      <c r="G97" s="118">
        <f>SUMIFS('5. Kosten uitvoering project'!Q:Q,'5. Kosten uitvoering project'!E:E,SubsidieTabel!A97,'5. Kosten uitvoering project'!F:F,SubsidieTabel!B97)</f>
        <v>0</v>
      </c>
      <c r="H97" s="118">
        <f>SUMIFS('5. Kosten uitvoering project'!R:R,'5. Kosten uitvoering project'!E:E,SubsidieTabel!A97,'5. Kosten uitvoering project'!F:F,SubsidieTabel!B97)</f>
        <v>0</v>
      </c>
      <c r="I97" s="118">
        <f>SUMIFS('5. Kosten uitvoering project'!S:S,'5. Kosten uitvoering project'!E:E,SubsidieTabel!A97,'5. Kosten uitvoering project'!F:F,SubsidieTabel!B97)</f>
        <v>0</v>
      </c>
      <c r="J97" s="118">
        <f t="shared" si="6"/>
        <v>0</v>
      </c>
      <c r="K97" s="118">
        <f t="shared" si="7"/>
        <v>0</v>
      </c>
      <c r="L97" s="120" t="str">
        <f>IFERROR(VLOOKUP(A97,Lijsten!$AD:$AE,2,0),"")</f>
        <v/>
      </c>
      <c r="M97" s="118">
        <f t="shared" si="8"/>
        <v>0</v>
      </c>
      <c r="N97" s="118">
        <f t="shared" si="9"/>
        <v>0</v>
      </c>
    </row>
    <row r="98" spans="1:14" x14ac:dyDescent="0.25">
      <c r="A98" s="80"/>
      <c r="B98" s="80"/>
      <c r="C98" s="80" t="str">
        <f>IFERROR(VLOOKUP($B98,Tb_ProjectKosten[],4,0),"")</f>
        <v/>
      </c>
      <c r="D98" s="107" t="str" cm="1">
        <f t="array" ref="D98">IFERROR(INDEX(Tb_KostenOpties[],MATCH(B98,Tb_KostenOpties[KostenOptie],0),IFERROR(MATCH(Methode_Keuze,Tb_KostenOpties[#Headers],0),2)),"")</f>
        <v/>
      </c>
      <c r="E98" s="119">
        <f>IFERROR(VLOOKUP(B98,Tb_ProjectKosten[[#All],[KostenOmschrijving]:[Forfat_Percentage]],6,0),0)</f>
        <v>0</v>
      </c>
      <c r="F98" s="117">
        <f>SUMIFS('5. Kosten uitvoering project'!P:P,'5. Kosten uitvoering project'!E:E,SubsidieTabel!A98,'5. Kosten uitvoering project'!F:F,SubsidieTabel!B98)</f>
        <v>0</v>
      </c>
      <c r="G98" s="117">
        <f>SUMIFS('5. Kosten uitvoering project'!Q:Q,'5. Kosten uitvoering project'!E:E,SubsidieTabel!A98,'5. Kosten uitvoering project'!F:F,SubsidieTabel!B98)</f>
        <v>0</v>
      </c>
      <c r="H98" s="117">
        <f>SUMIFS('5. Kosten uitvoering project'!R:R,'5. Kosten uitvoering project'!E:E,SubsidieTabel!A98,'5. Kosten uitvoering project'!F:F,SubsidieTabel!B98)</f>
        <v>0</v>
      </c>
      <c r="I98" s="117">
        <f>SUMIFS('5. Kosten uitvoering project'!S:S,'5. Kosten uitvoering project'!E:E,SubsidieTabel!A98,'5. Kosten uitvoering project'!F:F,SubsidieTabel!B98)</f>
        <v>0</v>
      </c>
      <c r="J98" s="117">
        <f t="shared" si="6"/>
        <v>0</v>
      </c>
      <c r="K98" s="117">
        <f t="shared" si="7"/>
        <v>0</v>
      </c>
      <c r="L98" s="119" t="str">
        <f>IFERROR(VLOOKUP(A98,Lijsten!$AD:$AE,2,0),"")</f>
        <v/>
      </c>
      <c r="M98" s="117">
        <f t="shared" si="8"/>
        <v>0</v>
      </c>
      <c r="N98" s="117">
        <f t="shared" si="9"/>
        <v>0</v>
      </c>
    </row>
    <row r="99" spans="1:14" x14ac:dyDescent="0.25">
      <c r="A99" s="18"/>
      <c r="B99" s="18"/>
      <c r="C99" s="18" t="str">
        <f>IFERROR(VLOOKUP($B99,Tb_ProjectKosten[],4,0),"")</f>
        <v/>
      </c>
      <c r="D99" s="108" t="str" cm="1">
        <f t="array" ref="D99">IFERROR(INDEX(Tb_KostenOpties[],MATCH(B99,Tb_KostenOpties[KostenOptie],0),IFERROR(MATCH(Methode_Keuze,Tb_KostenOpties[#Headers],0),2)),"")</f>
        <v/>
      </c>
      <c r="E99" s="120">
        <f>IFERROR(VLOOKUP(B99,Tb_ProjectKosten[[#All],[KostenOmschrijving]:[Forfat_Percentage]],6,0),0)</f>
        <v>0</v>
      </c>
      <c r="F99" s="118">
        <f>SUMIFS('5. Kosten uitvoering project'!P:P,'5. Kosten uitvoering project'!E:E,SubsidieTabel!A99,'5. Kosten uitvoering project'!F:F,SubsidieTabel!B99)</f>
        <v>0</v>
      </c>
      <c r="G99" s="118">
        <f>SUMIFS('5. Kosten uitvoering project'!Q:Q,'5. Kosten uitvoering project'!E:E,SubsidieTabel!A99,'5. Kosten uitvoering project'!F:F,SubsidieTabel!B99)</f>
        <v>0</v>
      </c>
      <c r="H99" s="118">
        <f>SUMIFS('5. Kosten uitvoering project'!R:R,'5. Kosten uitvoering project'!E:E,SubsidieTabel!A99,'5. Kosten uitvoering project'!F:F,SubsidieTabel!B99)</f>
        <v>0</v>
      </c>
      <c r="I99" s="118">
        <f>SUMIFS('5. Kosten uitvoering project'!S:S,'5. Kosten uitvoering project'!E:E,SubsidieTabel!A99,'5. Kosten uitvoering project'!F:F,SubsidieTabel!B99)</f>
        <v>0</v>
      </c>
      <c r="J99" s="118">
        <f t="shared" si="6"/>
        <v>0</v>
      </c>
      <c r="K99" s="118">
        <f t="shared" si="7"/>
        <v>0</v>
      </c>
      <c r="L99" s="120" t="str">
        <f>IFERROR(VLOOKUP(A99,Lijsten!$AD:$AE,2,0),"")</f>
        <v/>
      </c>
      <c r="M99" s="118">
        <f t="shared" si="8"/>
        <v>0</v>
      </c>
      <c r="N99" s="118">
        <f t="shared" si="9"/>
        <v>0</v>
      </c>
    </row>
    <row r="100" spans="1:14" x14ac:dyDescent="0.25">
      <c r="A100" s="80"/>
      <c r="B100" s="80"/>
      <c r="C100" s="80" t="str">
        <f>IFERROR(VLOOKUP($B100,Tb_ProjectKosten[],4,0),"")</f>
        <v/>
      </c>
      <c r="D100" s="107" t="str" cm="1">
        <f t="array" ref="D100">IFERROR(INDEX(Tb_KostenOpties[],MATCH(B100,Tb_KostenOpties[KostenOptie],0),IFERROR(MATCH(Methode_Keuze,Tb_KostenOpties[#Headers],0),2)),"")</f>
        <v/>
      </c>
      <c r="E100" s="119">
        <f>IFERROR(VLOOKUP(B100,Tb_ProjectKosten[[#All],[KostenOmschrijving]:[Forfat_Percentage]],6,0),0)</f>
        <v>0</v>
      </c>
      <c r="F100" s="117">
        <f>SUMIFS('5. Kosten uitvoering project'!P:P,'5. Kosten uitvoering project'!E:E,SubsidieTabel!A100,'5. Kosten uitvoering project'!F:F,SubsidieTabel!B100)</f>
        <v>0</v>
      </c>
      <c r="G100" s="117">
        <f>SUMIFS('5. Kosten uitvoering project'!Q:Q,'5. Kosten uitvoering project'!E:E,SubsidieTabel!A100,'5. Kosten uitvoering project'!F:F,SubsidieTabel!B100)</f>
        <v>0</v>
      </c>
      <c r="H100" s="117">
        <f>SUMIFS('5. Kosten uitvoering project'!R:R,'5. Kosten uitvoering project'!E:E,SubsidieTabel!A100,'5. Kosten uitvoering project'!F:F,SubsidieTabel!B100)</f>
        <v>0</v>
      </c>
      <c r="I100" s="117">
        <f>SUMIFS('5. Kosten uitvoering project'!S:S,'5. Kosten uitvoering project'!E:E,SubsidieTabel!A100,'5. Kosten uitvoering project'!F:F,SubsidieTabel!B100)</f>
        <v>0</v>
      </c>
      <c r="J100" s="117">
        <f t="shared" si="6"/>
        <v>0</v>
      </c>
      <c r="K100" s="117">
        <f t="shared" si="7"/>
        <v>0</v>
      </c>
      <c r="L100" s="119" t="str">
        <f>IFERROR(VLOOKUP(A100,Lijsten!$AD:$AE,2,0),"")</f>
        <v/>
      </c>
      <c r="M100" s="117">
        <f t="shared" si="8"/>
        <v>0</v>
      </c>
      <c r="N100" s="117">
        <f t="shared" si="9"/>
        <v>0</v>
      </c>
    </row>
  </sheetData>
  <sheetProtection algorithmName="SHA-512" hashValue="u45hL1mwuF2J9AkcHqHyqo1YfIur9eTdvr+mnVCFPd3zVutWMZCOshmNIDg/aXwE2Z70bJqS0qMqooGkEBnZNA==" saltValue="zvYembkHLC4DW9LlyTtb3g=="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105" t="s">
        <v>166</v>
      </c>
      <c r="B1" s="106" t="s">
        <v>92</v>
      </c>
      <c r="C1" s="106" t="s">
        <v>40</v>
      </c>
      <c r="D1" s="106" t="s">
        <v>137</v>
      </c>
      <c r="E1" s="106" t="s">
        <v>175</v>
      </c>
      <c r="F1" s="106" t="s">
        <v>176</v>
      </c>
      <c r="G1" s="106" t="s">
        <v>97</v>
      </c>
      <c r="H1" s="106" t="s">
        <v>98</v>
      </c>
      <c r="I1" s="106" t="s">
        <v>138</v>
      </c>
      <c r="J1" s="106" t="s">
        <v>140</v>
      </c>
      <c r="K1" s="106" t="s">
        <v>139</v>
      </c>
      <c r="L1" s="106" t="str">
        <f>"Uitgaven_aanvraag "&amp;Keuze_DB_Nr</f>
        <v xml:space="preserve">Uitgaven_aanvraag </v>
      </c>
      <c r="M1" s="106" t="str">
        <f>"Uitgaven_Beoordeeld "&amp;Keuze_DB_Nr</f>
        <v xml:space="preserve">Uitgaven_Beoordeeld </v>
      </c>
      <c r="N1" s="106" t="str">
        <f>"Forfait_Bedrag "&amp;Keuze_DB_Nr</f>
        <v xml:space="preserve">Forfait_Bedrag </v>
      </c>
      <c r="O1" s="106" t="str">
        <f xml:space="preserve"> "Forfait_Bedrag_Beoordeeld "&amp;Keuze_DB_Nr</f>
        <v xml:space="preserve">Forfait_Bedrag_Beoordeeld </v>
      </c>
      <c r="P1" s="106" t="str">
        <f>"Totaal_Aanvraag "&amp;Keuze_DB_Nr</f>
        <v xml:space="preserve">Totaal_Aanvraag </v>
      </c>
      <c r="Q1" s="106" t="str">
        <f>"Totaal_Beoordeeld "&amp;Keuze_DB_Nr</f>
        <v xml:space="preserve">Totaal_Beoordeeld </v>
      </c>
      <c r="R1" s="106" t="str">
        <f>"Uitgaven_aanvraag_BEO "&amp;Keuze_DB_Nr_BEO</f>
        <v xml:space="preserve">Uitgaven_aanvraag_BEO </v>
      </c>
      <c r="S1" s="106" t="str">
        <f>"Uitgaven_Beoordeeld_BEO "&amp;Keuze_DB_Nr_BEO</f>
        <v xml:space="preserve">Uitgaven_Beoordeeld_BEO </v>
      </c>
      <c r="T1" s="106" t="str">
        <f>"Forfait_Bedrag_BEO "&amp;Keuze_DB_Nr_BEO</f>
        <v xml:space="preserve">Forfait_Bedrag_BEO </v>
      </c>
      <c r="U1" s="106" t="str">
        <f xml:space="preserve"> "Forfait_Bedrag_Beoordeeld_BEO "&amp;Keuze_DB_Nr_BEO</f>
        <v xml:space="preserve">Forfait_Bedrag_Beoordeeld_BEO </v>
      </c>
      <c r="V1" s="106" t="str">
        <f>"Totaal_Aanvraag_BEO "&amp;Keuze_DB_Nr_BEO</f>
        <v xml:space="preserve">Totaal_Aanvraag_BEO </v>
      </c>
      <c r="W1" s="106" t="str">
        <f>"Totaal_Beoordeeld_BEO "&amp;Keuze_DB_Nr_BEO</f>
        <v xml:space="preserve">Totaal_Beoordeeld_BEO </v>
      </c>
    </row>
    <row r="2" spans="1:23" x14ac:dyDescent="0.25">
      <c r="A2" s="80" t="str" cm="1">
        <f t="array" ref="A2">IFERROR(_xlfn.UNIQUE(_xlfn._xlws.FILTER('8. Uitgaven betaalverzoek'!$E2:$F10000,'8. Uitgaven betaalverzoek'!$E2:$E10000&lt;&gt;"")),"")</f>
        <v/>
      </c>
      <c r="B2" s="80"/>
      <c r="C2" s="107" t="str" cm="1">
        <f t="array" ref="C2">IFERROR(INDEX(Tb_KostenOpties[],MATCH(B2,Tb_KostenOptiesDB[KostenOptie],0),IFERROR(MATCH(Methode_Keuze,Tb_KostenOptiesDB[#Headers],0),2)),"")</f>
        <v/>
      </c>
      <c r="D2" s="119">
        <f>IFERROR(INDEX(Tb_ProjectKosten[],MATCH($B2,Tb_ProjectKosten[Begroting],0),6),0)</f>
        <v>0</v>
      </c>
      <c r="E2" s="117">
        <f>SUMIFS('8. Uitgaven betaalverzoek'!$U:$U,'8. Uitgaven betaalverzoek'!$E:$E,$A2,'8. Uitgaven betaalverzoek'!$F:$F,$B2)</f>
        <v>0</v>
      </c>
      <c r="F2" s="117">
        <f>SUMIFS('8. Uitgaven betaalverzoek'!$V:$V,'8. Uitgaven betaalverzoek'!$E:$E,$A2,'8. Uitgaven betaalverzoek'!$F:$F,$B2)</f>
        <v>0</v>
      </c>
      <c r="G2" s="117" t="str">
        <f>IF(C2&lt;&gt;"",SUMIFS('8. Uitgaven betaalverzoek'!$W:$W,'8. Uitgaven betaalverzoek'!$E:$E,$A2,'8. Uitgaven betaalverzoek'!$F:$F,$B2),"")</f>
        <v/>
      </c>
      <c r="H2" s="117" t="str">
        <f>IF(C2&lt;&gt;"",SUMIFS('8. Uitgaven betaalverzoek'!$X:$X,'8. Uitgaven betaalverzoek'!$E:$E,$A2,'8. Uitgaven betaalverzoek'!$F:$F,$B2),"")</f>
        <v/>
      </c>
      <c r="I2" s="119" t="str">
        <f>IFERROR(VLOOKUP(A2,Lijsten!$AD:$AE,2,0),"")</f>
        <v/>
      </c>
      <c r="J2" s="117">
        <f>IFERROR($I2*(E2+G2),0)</f>
        <v>0</v>
      </c>
      <c r="K2" s="117">
        <f>IFERROR($I2*(F2+H2),0)</f>
        <v>0</v>
      </c>
      <c r="L2" s="117">
        <f>SUMIFS('8. Uitgaven betaalverzoek'!$U:$U,'8. Uitgaven betaalverzoek'!$E:$E,$A2,'8. Uitgaven betaalverzoek'!$F:$F,$B2,'8. Uitgaven betaalverzoek'!$A:$A,Keuze_DB_Nr)</f>
        <v>0</v>
      </c>
      <c r="M2" s="117">
        <f>SUMIFS('8. Uitgaven betaalverzoek'!$V:$V,'8. Uitgaven betaalverzoek'!$E:$E,$A2,'8. Uitgaven betaalverzoek'!$F:$F,$B2,'8. Uitgaven betaalverzoek'!$A:$A,Keuze_DB_Nr)</f>
        <v>0</v>
      </c>
      <c r="N2" s="117" t="str">
        <f>IF($C2&lt;&gt;"",SUMIFS('8. Uitgaven betaalverzoek'!$W:$W,'8. Uitgaven betaalverzoek'!$E:$E,$A2,'8. Uitgaven betaalverzoek'!$F:$F,$B2,'8. Uitgaven betaalverzoek'!$A:$A,Keuze_DB_Nr),"")</f>
        <v/>
      </c>
      <c r="O2" s="117" t="str">
        <f>IF($C2&lt;&gt;"",SUMIFS('8. Uitgaven betaalverzoek'!$X:$X,'8. Uitgaven betaalverzoek'!$E:$E,$A2,'8. Uitgaven betaalverzoek'!$F:$F,$B2,'8. Uitgaven betaalverzoek'!$A:$A,Keuze_DB_Nr),"")</f>
        <v/>
      </c>
      <c r="P2" s="117">
        <f>IFERROR($I2*(L2+N2),0)</f>
        <v>0</v>
      </c>
      <c r="Q2" s="117">
        <f t="shared" ref="P2:Q5" si="0">IFERROR($I2*(M2+O2),0)</f>
        <v>0</v>
      </c>
      <c r="R2" s="117">
        <f>SUMIFS('8. Uitgaven betaalverzoek'!$U:$U,'8. Uitgaven betaalverzoek'!$E:$E,$A2,'8. Uitgaven betaalverzoek'!$F:$F,$B2,'8. Uitgaven betaalverzoek'!$A:$A,Keuze_DB_Nr_BEO)</f>
        <v>0</v>
      </c>
      <c r="S2" s="117">
        <f>SUMIFS('8. Uitgaven betaalverzoek'!$V:$V,'8. Uitgaven betaalverzoek'!$E:$E,$A2,'8. Uitgaven betaalverzoek'!$F:$F,$B2,'8. Uitgaven betaalverzoek'!$A:$A,Keuze_DB_Nr_BEO)</f>
        <v>0</v>
      </c>
      <c r="T2" s="117" t="str">
        <f>IF($C2&lt;&gt;"",SUMIFS('8. Uitgaven betaalverzoek'!$W:$W,'8. Uitgaven betaalverzoek'!$E:$E,$A2,'8. Uitgaven betaalverzoek'!$F:$F,$B2,'8. Uitgaven betaalverzoek'!$A:$A,Keuze_DB_Nr_BEO),"")</f>
        <v/>
      </c>
      <c r="U2" s="117" t="str">
        <f>IF($C2&lt;&gt;"",SUMIFS('8. Uitgaven betaalverzoek'!$X:$X,'8. Uitgaven betaalverzoek'!$E:$E,$A2,'8. Uitgaven betaalverzoek'!$F:$F,$B2,'8. Uitgaven betaalverzoek'!$A:$A,Keuze_DB_Nr_BEO),"")</f>
        <v/>
      </c>
      <c r="V2" s="117">
        <f>IFERROR($I2*(R2+T2),0)</f>
        <v>0</v>
      </c>
      <c r="W2" s="117">
        <f>IFERROR($I2*(S2+U2),0)</f>
        <v>0</v>
      </c>
    </row>
    <row r="3" spans="1:23" x14ac:dyDescent="0.25">
      <c r="A3" s="18"/>
      <c r="B3" s="18"/>
      <c r="C3" s="108" t="str" cm="1">
        <f t="array" ref="C3">IFERROR(INDEX(Tb_KostenOpties[],MATCH(B3,Tb_KostenOptiesDB[KostenOptie],0),IFERROR(MATCH(Methode_Keuze,Tb_KostenOptiesDB[#Headers],0),2)),"")</f>
        <v/>
      </c>
      <c r="D3" s="120">
        <f>IFERROR(INDEX(Tb_ProjectKosten[],MATCH($B3,Tb_ProjectKosten[Begroting],0),6),0)</f>
        <v>0</v>
      </c>
      <c r="E3" s="118">
        <f>SUMIFS('8. Uitgaven betaalverzoek'!$U:$U,'8. Uitgaven betaalverzoek'!$E:$E,$A3,'8. Uitgaven betaalverzoek'!$F:$F,$B3)</f>
        <v>0</v>
      </c>
      <c r="F3" s="118">
        <f>SUMIFS('8. Uitgaven betaalverzoek'!$V:$V,'8. Uitgaven betaalverzoek'!$E:$E,$A3,'8. Uitgaven betaalverzoek'!$F:$F,$B3)</f>
        <v>0</v>
      </c>
      <c r="G3" s="118" t="str">
        <f>IF(C3&lt;&gt;"",SUMIFS('8. Uitgaven betaalverzoek'!$W:$W,'8. Uitgaven betaalverzoek'!$E:$E,$A3,'8. Uitgaven betaalverzoek'!$F:$F,$B3),"")</f>
        <v/>
      </c>
      <c r="H3" s="118" t="str">
        <f>IF(C3&lt;&gt;"",SUMIFS('8. Uitgaven betaalverzoek'!$X:$X,'8. Uitgaven betaalverzoek'!$E:$E,$A3,'8. Uitgaven betaalverzoek'!$F:$F,$B3),"")</f>
        <v/>
      </c>
      <c r="I3" s="120" t="str">
        <f>IFERROR(VLOOKUP(A3,Lijsten!$AD:$AE,2,0),"")</f>
        <v/>
      </c>
      <c r="J3" s="118">
        <f t="shared" ref="J3:K66" si="1">IFERROR($I3*(E3+G3),0)</f>
        <v>0</v>
      </c>
      <c r="K3" s="118">
        <f t="shared" si="1"/>
        <v>0</v>
      </c>
      <c r="L3" s="118">
        <f>SUMIFS('8. Uitgaven betaalverzoek'!$U:$U,'8. Uitgaven betaalverzoek'!$E:$E,$A3,'8. Uitgaven betaalverzoek'!$F:$F,$B3,'8. Uitgaven betaalverzoek'!$A:$A,Keuze_DB_Nr)</f>
        <v>0</v>
      </c>
      <c r="M3" s="118">
        <f>SUMIFS('8. Uitgaven betaalverzoek'!$V:$V,'8. Uitgaven betaalverzoek'!$E:$E,$A3,'8. Uitgaven betaalverzoek'!$F:$F,$B3,'8. Uitgaven betaalverzoek'!$A:$A,Keuze_DB_Nr)</f>
        <v>0</v>
      </c>
      <c r="N3" s="118" t="str">
        <f>IF($C3&lt;&gt;"",SUMIFS('8. Uitgaven betaalverzoek'!$W:$W,'8. Uitgaven betaalverzoek'!$E:$E,$A3,'8. Uitgaven betaalverzoek'!$F:$F,$B3,'8. Uitgaven betaalverzoek'!$A:$A,Keuze_DB_Nr),"")</f>
        <v/>
      </c>
      <c r="O3" s="118" t="str">
        <f>IF($C3&lt;&gt;"",SUMIFS('8. Uitgaven betaalverzoek'!$X:$X,'8. Uitgaven betaalverzoek'!$E:$E,$A3,'8. Uitgaven betaalverzoek'!$F:$F,$B3,'8. Uitgaven betaalverzoek'!$A:$A,Keuze_DB_Nr),"")</f>
        <v/>
      </c>
      <c r="P3" s="118">
        <f t="shared" si="0"/>
        <v>0</v>
      </c>
      <c r="Q3" s="118">
        <f t="shared" si="0"/>
        <v>0</v>
      </c>
      <c r="R3" s="118">
        <f>SUMIFS('8. Uitgaven betaalverzoek'!$U:$U,'8. Uitgaven betaalverzoek'!$E:$E,$A3,'8. Uitgaven betaalverzoek'!$F:$F,$B3,'8. Uitgaven betaalverzoek'!$A:$A,Keuze_DB_Nr_BEO)</f>
        <v>0</v>
      </c>
      <c r="S3" s="118">
        <f>SUMIFS('8. Uitgaven betaalverzoek'!$V:$V,'8. Uitgaven betaalverzoek'!$E:$E,$A3,'8. Uitgaven betaalverzoek'!$F:$F,$B3,'8. Uitgaven betaalverzoek'!$A:$A,Keuze_DB_Nr_BEO)</f>
        <v>0</v>
      </c>
      <c r="T3" s="118" t="str">
        <f>IF($C3&lt;&gt;"",SUMIFS('8. Uitgaven betaalverzoek'!$W:$W,'8. Uitgaven betaalverzoek'!$E:$E,$A3,'8. Uitgaven betaalverzoek'!$F:$F,$B3,'8. Uitgaven betaalverzoek'!$A:$A,Keuze_DB_Nr_BEO),"")</f>
        <v/>
      </c>
      <c r="U3" s="118" t="str">
        <f>IF($C3&lt;&gt;"",SUMIFS('8. Uitgaven betaalverzoek'!$X:$X,'8. Uitgaven betaalverzoek'!$E:$E,$A3,'8. Uitgaven betaalverzoek'!$F:$F,$B3,'8. Uitgaven betaalverzoek'!$A:$A,Keuze_DB_Nr_BEO),"")</f>
        <v/>
      </c>
      <c r="V3" s="118">
        <f t="shared" ref="V3:V66" si="2">IFERROR($I3*(R3+T3),0)</f>
        <v>0</v>
      </c>
      <c r="W3" s="118">
        <f t="shared" ref="W3:W66" si="3">IFERROR($I3*(S3+U3),0)</f>
        <v>0</v>
      </c>
    </row>
    <row r="4" spans="1:23" x14ac:dyDescent="0.25">
      <c r="A4" s="80"/>
      <c r="B4" s="80"/>
      <c r="C4" s="107" t="str" cm="1">
        <f t="array" ref="C4">IFERROR(INDEX(Tb_KostenOpties[],MATCH(B4,Tb_KostenOptiesDB[KostenOptie],0),IFERROR(MATCH(Methode_Keuze,Tb_KostenOptiesDB[#Headers],0),2)),"")</f>
        <v/>
      </c>
      <c r="D4" s="119">
        <f>IFERROR(INDEX(Tb_ProjectKosten[],MATCH($B4,Tb_ProjectKosten[Begroting],0),6),0)</f>
        <v>0</v>
      </c>
      <c r="E4" s="117">
        <f>SUMIFS('8. Uitgaven betaalverzoek'!$U:$U,'8. Uitgaven betaalverzoek'!$E:$E,$A4,'8. Uitgaven betaalverzoek'!$F:$F,$B4)</f>
        <v>0</v>
      </c>
      <c r="F4" s="117">
        <f>SUMIFS('8. Uitgaven betaalverzoek'!$V:$V,'8. Uitgaven betaalverzoek'!$E:$E,$A4,'8. Uitgaven betaalverzoek'!$F:$F,$B4)</f>
        <v>0</v>
      </c>
      <c r="G4" s="117" t="str">
        <f>IF(C4&lt;&gt;"",SUMIFS('8. Uitgaven betaalverzoek'!$W:$W,'8. Uitgaven betaalverzoek'!$E:$E,$A4,'8. Uitgaven betaalverzoek'!$F:$F,$B4),"")</f>
        <v/>
      </c>
      <c r="H4" s="117" t="str">
        <f>IF(C4&lt;&gt;"",SUMIFS('8. Uitgaven betaalverzoek'!$X:$X,'8. Uitgaven betaalverzoek'!$E:$E,$A4,'8. Uitgaven betaalverzoek'!$F:$F,$B4),"")</f>
        <v/>
      </c>
      <c r="I4" s="119" t="str">
        <f>IFERROR(VLOOKUP(A4,Lijsten!$AD:$AE,2,0),"")</f>
        <v/>
      </c>
      <c r="J4" s="117">
        <f>IFERROR($I4*(E4+G4),0)</f>
        <v>0</v>
      </c>
      <c r="K4" s="117">
        <f t="shared" si="1"/>
        <v>0</v>
      </c>
      <c r="L4" s="117">
        <f>SUMIFS('8. Uitgaven betaalverzoek'!$U:$U,'8. Uitgaven betaalverzoek'!$E:$E,$A4,'8. Uitgaven betaalverzoek'!$F:$F,$B4,'8. Uitgaven betaalverzoek'!$A:$A,Keuze_DB_Nr)</f>
        <v>0</v>
      </c>
      <c r="M4" s="117">
        <f>SUMIFS('8. Uitgaven betaalverzoek'!$V:$V,'8. Uitgaven betaalverzoek'!$E:$E,$A4,'8. Uitgaven betaalverzoek'!$F:$F,$B4,'8. Uitgaven betaalverzoek'!$A:$A,Keuze_DB_Nr)</f>
        <v>0</v>
      </c>
      <c r="N4" s="117" t="str">
        <f>IF($C4&lt;&gt;"",SUMIFS('8. Uitgaven betaalverzoek'!$W:$W,'8. Uitgaven betaalverzoek'!$E:$E,$A4,'8. Uitgaven betaalverzoek'!$F:$F,$B4,'8. Uitgaven betaalverzoek'!$A:$A,Keuze_DB_Nr),"")</f>
        <v/>
      </c>
      <c r="O4" s="117" t="str">
        <f>IF($C4&lt;&gt;"",SUMIFS('8. Uitgaven betaalverzoek'!$X:$X,'8. Uitgaven betaalverzoek'!$E:$E,$A4,'8. Uitgaven betaalverzoek'!$F:$F,$B4,'8. Uitgaven betaalverzoek'!$A:$A,Keuze_DB_Nr),"")</f>
        <v/>
      </c>
      <c r="P4" s="117">
        <f t="shared" si="0"/>
        <v>0</v>
      </c>
      <c r="Q4" s="117">
        <f t="shared" si="0"/>
        <v>0</v>
      </c>
      <c r="R4" s="117">
        <f>SUMIFS('8. Uitgaven betaalverzoek'!$U:$U,'8. Uitgaven betaalverzoek'!$E:$E,$A4,'8. Uitgaven betaalverzoek'!$F:$F,$B4,'8. Uitgaven betaalverzoek'!$A:$A,Keuze_DB_Nr_BEO)</f>
        <v>0</v>
      </c>
      <c r="S4" s="117">
        <f>SUMIFS('8. Uitgaven betaalverzoek'!$V:$V,'8. Uitgaven betaalverzoek'!$E:$E,$A4,'8. Uitgaven betaalverzoek'!$F:$F,$B4,'8. Uitgaven betaalverzoek'!$A:$A,Keuze_DB_Nr_BEO)</f>
        <v>0</v>
      </c>
      <c r="T4" s="117" t="str">
        <f>IF($C4&lt;&gt;"",SUMIFS('8. Uitgaven betaalverzoek'!$W:$W,'8. Uitgaven betaalverzoek'!$E:$E,$A4,'8. Uitgaven betaalverzoek'!$F:$F,$B4,'8. Uitgaven betaalverzoek'!$A:$A,Keuze_DB_Nr_BEO),"")</f>
        <v/>
      </c>
      <c r="U4" s="117" t="str">
        <f>IF($C4&lt;&gt;"",SUMIFS('8. Uitgaven betaalverzoek'!$X:$X,'8. Uitgaven betaalverzoek'!$E:$E,$A4,'8. Uitgaven betaalverzoek'!$F:$F,$B4,'8. Uitgaven betaalverzoek'!$A:$A,Keuze_DB_Nr_BEO),"")</f>
        <v/>
      </c>
      <c r="V4" s="117">
        <f t="shared" si="2"/>
        <v>0</v>
      </c>
      <c r="W4" s="117">
        <f t="shared" si="3"/>
        <v>0</v>
      </c>
    </row>
    <row r="5" spans="1:23" x14ac:dyDescent="0.25">
      <c r="A5" s="18"/>
      <c r="B5" s="18"/>
      <c r="C5" s="108" t="str" cm="1">
        <f t="array" ref="C5">IFERROR(INDEX(Tb_KostenOpties[],MATCH(B5,Tb_KostenOptiesDB[KostenOptie],0),IFERROR(MATCH(Methode_Keuze,Tb_KostenOptiesDB[#Headers],0),2)),"")</f>
        <v/>
      </c>
      <c r="D5" s="120">
        <f>IFERROR(INDEX(Tb_ProjectKosten[],MATCH($B5,Tb_ProjectKosten[Begroting],0),6),0)</f>
        <v>0</v>
      </c>
      <c r="E5" s="118">
        <f>SUMIFS('8. Uitgaven betaalverzoek'!$U:$U,'8. Uitgaven betaalverzoek'!$E:$E,$A5,'8. Uitgaven betaalverzoek'!$F:$F,$B5)</f>
        <v>0</v>
      </c>
      <c r="F5" s="118">
        <f>SUMIFS('8. Uitgaven betaalverzoek'!$V:$V,'8. Uitgaven betaalverzoek'!$E:$E,$A5,'8. Uitgaven betaalverzoek'!$F:$F,$B5)</f>
        <v>0</v>
      </c>
      <c r="G5" s="118" t="str">
        <f>IF(C5&lt;&gt;"",SUMIFS('8. Uitgaven betaalverzoek'!$W:$W,'8. Uitgaven betaalverzoek'!$E:$E,$A5,'8. Uitgaven betaalverzoek'!$F:$F,$B5),"")</f>
        <v/>
      </c>
      <c r="H5" s="118" t="str">
        <f>IF(C5&lt;&gt;"",SUMIFS('8. Uitgaven betaalverzoek'!$X:$X,'8. Uitgaven betaalverzoek'!$E:$E,$A5,'8. Uitgaven betaalverzoek'!$F:$F,$B5),"")</f>
        <v/>
      </c>
      <c r="I5" s="120" t="str">
        <f>IFERROR(VLOOKUP(A5,Lijsten!$AD:$AE,2,0),"")</f>
        <v/>
      </c>
      <c r="J5" s="118">
        <f t="shared" ref="J5:K68" si="4">IFERROR($I5*(E5+G5),0)</f>
        <v>0</v>
      </c>
      <c r="K5" s="118">
        <f t="shared" si="1"/>
        <v>0</v>
      </c>
      <c r="L5" s="118">
        <f>SUMIFS('8. Uitgaven betaalverzoek'!$U:$U,'8. Uitgaven betaalverzoek'!$E:$E,$A5,'8. Uitgaven betaalverzoek'!$F:$F,$B5,'8. Uitgaven betaalverzoek'!$A:$A,Keuze_DB_Nr)</f>
        <v>0</v>
      </c>
      <c r="M5" s="118">
        <f>SUMIFS('8. Uitgaven betaalverzoek'!$V:$V,'8. Uitgaven betaalverzoek'!$E:$E,$A5,'8. Uitgaven betaalverzoek'!$F:$F,$B5,'8. Uitgaven betaalverzoek'!$A:$A,Keuze_DB_Nr)</f>
        <v>0</v>
      </c>
      <c r="N5" s="118" t="str">
        <f>IF($C5&lt;&gt;"",SUMIFS('8. Uitgaven betaalverzoek'!$W:$W,'8. Uitgaven betaalverzoek'!$E:$E,$A5,'8. Uitgaven betaalverzoek'!$F:$F,$B5,'8. Uitgaven betaalverzoek'!$A:$A,Keuze_DB_Nr),"")</f>
        <v/>
      </c>
      <c r="O5" s="118" t="str">
        <f>IF($C5&lt;&gt;"",SUMIFS('8. Uitgaven betaalverzoek'!$X:$X,'8. Uitgaven betaalverzoek'!$E:$E,$A5,'8. Uitgaven betaalverzoek'!$F:$F,$B5,'8. Uitgaven betaalverzoek'!$A:$A,Keuze_DB_Nr),"")</f>
        <v/>
      </c>
      <c r="P5" s="118">
        <f t="shared" si="0"/>
        <v>0</v>
      </c>
      <c r="Q5" s="118">
        <f t="shared" si="0"/>
        <v>0</v>
      </c>
      <c r="R5" s="118">
        <f>SUMIFS('8. Uitgaven betaalverzoek'!$U:$U,'8. Uitgaven betaalverzoek'!$E:$E,$A5,'8. Uitgaven betaalverzoek'!$F:$F,$B5,'8. Uitgaven betaalverzoek'!$A:$A,Keuze_DB_Nr_BEO)</f>
        <v>0</v>
      </c>
      <c r="S5" s="118">
        <f>SUMIFS('8. Uitgaven betaalverzoek'!$V:$V,'8. Uitgaven betaalverzoek'!$E:$E,$A5,'8. Uitgaven betaalverzoek'!$F:$F,$B5,'8. Uitgaven betaalverzoek'!$A:$A,Keuze_DB_Nr_BEO)</f>
        <v>0</v>
      </c>
      <c r="T5" s="118" t="str">
        <f>IF($C5&lt;&gt;"",SUMIFS('8. Uitgaven betaalverzoek'!$W:$W,'8. Uitgaven betaalverzoek'!$E:$E,$A5,'8. Uitgaven betaalverzoek'!$F:$F,$B5,'8. Uitgaven betaalverzoek'!$A:$A,Keuze_DB_Nr_BEO),"")</f>
        <v/>
      </c>
      <c r="U5" s="118" t="str">
        <f>IF($C5&lt;&gt;"",SUMIFS('8. Uitgaven betaalverzoek'!$X:$X,'8. Uitgaven betaalverzoek'!$E:$E,$A5,'8. Uitgaven betaalverzoek'!$F:$F,$B5,'8. Uitgaven betaalverzoek'!$A:$A,Keuze_DB_Nr_BEO),"")</f>
        <v/>
      </c>
      <c r="V5" s="118">
        <f t="shared" si="2"/>
        <v>0</v>
      </c>
      <c r="W5" s="118">
        <f t="shared" si="3"/>
        <v>0</v>
      </c>
    </row>
    <row r="6" spans="1:23" x14ac:dyDescent="0.25">
      <c r="A6" s="80"/>
      <c r="B6" s="80"/>
      <c r="C6" s="107" t="str" cm="1">
        <f t="array" ref="C6">IFERROR(INDEX(Tb_KostenOpties[],MATCH(B6,Tb_KostenOptiesDB[KostenOptie],0),IFERROR(MATCH(Methode_Keuze,Tb_KostenOptiesDB[#Headers],0),2)),"")</f>
        <v/>
      </c>
      <c r="D6" s="119">
        <f>IFERROR(INDEX(Tb_ProjectKosten[],MATCH($B6,Tb_ProjectKosten[Begroting],0),6),0)</f>
        <v>0</v>
      </c>
      <c r="E6" s="117">
        <f>SUMIFS('8. Uitgaven betaalverzoek'!$U:$U,'8. Uitgaven betaalverzoek'!$E:$E,$A6,'8. Uitgaven betaalverzoek'!$F:$F,$B6)</f>
        <v>0</v>
      </c>
      <c r="F6" s="117">
        <f>SUMIFS('8. Uitgaven betaalverzoek'!$V:$V,'8. Uitgaven betaalverzoek'!$E:$E,$A6,'8. Uitgaven betaalverzoek'!$F:$F,$B6)</f>
        <v>0</v>
      </c>
      <c r="G6" s="117" t="str">
        <f>IF(C6&lt;&gt;"",SUMIFS('8. Uitgaven betaalverzoek'!$W:$W,'8. Uitgaven betaalverzoek'!$E:$E,$A6,'8. Uitgaven betaalverzoek'!$F:$F,$B6),"")</f>
        <v/>
      </c>
      <c r="H6" s="117" t="str">
        <f>IF(C6&lt;&gt;"",SUMIFS('8. Uitgaven betaalverzoek'!$X:$X,'8. Uitgaven betaalverzoek'!$E:$E,$A6,'8. Uitgaven betaalverzoek'!$F:$F,$B6),"")</f>
        <v/>
      </c>
      <c r="I6" s="119" t="str">
        <f>IFERROR(VLOOKUP(A6,Lijsten!$AD:$AE,2,0),"")</f>
        <v/>
      </c>
      <c r="J6" s="117">
        <f t="shared" si="4"/>
        <v>0</v>
      </c>
      <c r="K6" s="117">
        <f t="shared" si="1"/>
        <v>0</v>
      </c>
      <c r="L6" s="117">
        <f>SUMIFS('8. Uitgaven betaalverzoek'!$U:$U,'8. Uitgaven betaalverzoek'!$E:$E,$A6,'8. Uitgaven betaalverzoek'!$F:$F,$B6,'8. Uitgaven betaalverzoek'!$A:$A,Keuze_DB_Nr)</f>
        <v>0</v>
      </c>
      <c r="M6" s="117">
        <f>SUMIFS('8. Uitgaven betaalverzoek'!$V:$V,'8. Uitgaven betaalverzoek'!$E:$E,$A6,'8. Uitgaven betaalverzoek'!$F:$F,$B6,'8. Uitgaven betaalverzoek'!$A:$A,Keuze_DB_Nr)</f>
        <v>0</v>
      </c>
      <c r="N6" s="117" t="str">
        <f>IF($C6&lt;&gt;"",SUMIFS('8. Uitgaven betaalverzoek'!$W:$W,'8. Uitgaven betaalverzoek'!$E:$E,$A6,'8. Uitgaven betaalverzoek'!$F:$F,$B6,'8. Uitgaven betaalverzoek'!$A:$A,Keuze_DB_Nr),"")</f>
        <v/>
      </c>
      <c r="O6" s="117" t="str">
        <f>IF($C6&lt;&gt;"",SUMIFS('8. Uitgaven betaalverzoek'!$X:$X,'8. Uitgaven betaalverzoek'!$E:$E,$A6,'8. Uitgaven betaalverzoek'!$F:$F,$B6,'8. Uitgaven betaalverzoek'!$A:$A,Keuze_DB_Nr),"")</f>
        <v/>
      </c>
      <c r="P6" s="117">
        <f t="shared" ref="P6:P69" si="5">IFERROR($I6*(L6+N6),0)</f>
        <v>0</v>
      </c>
      <c r="Q6" s="117">
        <f t="shared" ref="Q6:Q69" si="6">IFERROR($I6*(M6+O6),0)</f>
        <v>0</v>
      </c>
      <c r="R6" s="117">
        <f>SUMIFS('8. Uitgaven betaalverzoek'!$U:$U,'8. Uitgaven betaalverzoek'!$E:$E,$A6,'8. Uitgaven betaalverzoek'!$F:$F,$B6,'8. Uitgaven betaalverzoek'!$A:$A,Keuze_DB_Nr_BEO)</f>
        <v>0</v>
      </c>
      <c r="S6" s="117">
        <f>SUMIFS('8. Uitgaven betaalverzoek'!$V:$V,'8. Uitgaven betaalverzoek'!$E:$E,$A6,'8. Uitgaven betaalverzoek'!$F:$F,$B6,'8. Uitgaven betaalverzoek'!$A:$A,Keuze_DB_Nr_BEO)</f>
        <v>0</v>
      </c>
      <c r="T6" s="117" t="str">
        <f>IF($C6&lt;&gt;"",SUMIFS('8. Uitgaven betaalverzoek'!$W:$W,'8. Uitgaven betaalverzoek'!$E:$E,$A6,'8. Uitgaven betaalverzoek'!$F:$F,$B6,'8. Uitgaven betaalverzoek'!$A:$A,Keuze_DB_Nr_BEO),"")</f>
        <v/>
      </c>
      <c r="U6" s="117" t="str">
        <f>IF($C6&lt;&gt;"",SUMIFS('8. Uitgaven betaalverzoek'!$X:$X,'8. Uitgaven betaalverzoek'!$E:$E,$A6,'8. Uitgaven betaalverzoek'!$F:$F,$B6,'8. Uitgaven betaalverzoek'!$A:$A,Keuze_DB_Nr_BEO),"")</f>
        <v/>
      </c>
      <c r="V6" s="117">
        <f t="shared" si="2"/>
        <v>0</v>
      </c>
      <c r="W6" s="117">
        <f t="shared" si="3"/>
        <v>0</v>
      </c>
    </row>
    <row r="7" spans="1:23" x14ac:dyDescent="0.25">
      <c r="A7" s="18"/>
      <c r="B7" s="18"/>
      <c r="C7" s="108" t="str" cm="1">
        <f t="array" ref="C7">IFERROR(INDEX(Tb_KostenOpties[],MATCH(B7,Tb_KostenOptiesDB[KostenOptie],0),IFERROR(MATCH(Methode_Keuze,Tb_KostenOptiesDB[#Headers],0),2)),"")</f>
        <v/>
      </c>
      <c r="D7" s="120">
        <f>IFERROR(INDEX(Tb_ProjectKosten[],MATCH($B7,Tb_ProjectKosten[Begroting],0),6),0)</f>
        <v>0</v>
      </c>
      <c r="E7" s="118">
        <f>SUMIFS('8. Uitgaven betaalverzoek'!$U:$U,'8. Uitgaven betaalverzoek'!$E:$E,$A7,'8. Uitgaven betaalverzoek'!$F:$F,$B7)</f>
        <v>0</v>
      </c>
      <c r="F7" s="118">
        <f>SUMIFS('8. Uitgaven betaalverzoek'!$V:$V,'8. Uitgaven betaalverzoek'!$E:$E,$A7,'8. Uitgaven betaalverzoek'!$F:$F,$B7)</f>
        <v>0</v>
      </c>
      <c r="G7" s="118" t="str">
        <f>IF(C7&lt;&gt;"",SUMIFS('8. Uitgaven betaalverzoek'!$W:$W,'8. Uitgaven betaalverzoek'!$E:$E,$A7,'8. Uitgaven betaalverzoek'!$F:$F,$B7),"")</f>
        <v/>
      </c>
      <c r="H7" s="118" t="str">
        <f>IF(C7&lt;&gt;"",SUMIFS('8. Uitgaven betaalverzoek'!$X:$X,'8. Uitgaven betaalverzoek'!$E:$E,$A7,'8. Uitgaven betaalverzoek'!$F:$F,$B7),"")</f>
        <v/>
      </c>
      <c r="I7" s="120" t="str">
        <f>IFERROR(VLOOKUP(A7,Lijsten!$AD:$AE,2,0),"")</f>
        <v/>
      </c>
      <c r="J7" s="118">
        <f t="shared" si="4"/>
        <v>0</v>
      </c>
      <c r="K7" s="118">
        <f t="shared" si="1"/>
        <v>0</v>
      </c>
      <c r="L7" s="118">
        <f>SUMIFS('8. Uitgaven betaalverzoek'!$U:$U,'8. Uitgaven betaalverzoek'!$E:$E,$A7,'8. Uitgaven betaalverzoek'!$F:$F,$B7,'8. Uitgaven betaalverzoek'!$A:$A,Keuze_DB_Nr)</f>
        <v>0</v>
      </c>
      <c r="M7" s="118">
        <f>SUMIFS('8. Uitgaven betaalverzoek'!$V:$V,'8. Uitgaven betaalverzoek'!$E:$E,$A7,'8. Uitgaven betaalverzoek'!$F:$F,$B7,'8. Uitgaven betaalverzoek'!$A:$A,Keuze_DB_Nr)</f>
        <v>0</v>
      </c>
      <c r="N7" s="118" t="str">
        <f>IF($C7&lt;&gt;"",SUMIFS('8. Uitgaven betaalverzoek'!$W:$W,'8. Uitgaven betaalverzoek'!$E:$E,$A7,'8. Uitgaven betaalverzoek'!$F:$F,$B7,'8. Uitgaven betaalverzoek'!$A:$A,Keuze_DB_Nr),"")</f>
        <v/>
      </c>
      <c r="O7" s="118" t="str">
        <f>IF($C7&lt;&gt;"",SUMIFS('8. Uitgaven betaalverzoek'!$X:$X,'8. Uitgaven betaalverzoek'!$E:$E,$A7,'8. Uitgaven betaalverzoek'!$F:$F,$B7,'8. Uitgaven betaalverzoek'!$A:$A,Keuze_DB_Nr),"")</f>
        <v/>
      </c>
      <c r="P7" s="118">
        <f t="shared" si="5"/>
        <v>0</v>
      </c>
      <c r="Q7" s="118">
        <f t="shared" si="6"/>
        <v>0</v>
      </c>
      <c r="R7" s="118">
        <f>SUMIFS('8. Uitgaven betaalverzoek'!$U:$U,'8. Uitgaven betaalverzoek'!$E:$E,$A7,'8. Uitgaven betaalverzoek'!$F:$F,$B7,'8. Uitgaven betaalverzoek'!$A:$A,Keuze_DB_Nr_BEO)</f>
        <v>0</v>
      </c>
      <c r="S7" s="118">
        <f>SUMIFS('8. Uitgaven betaalverzoek'!$V:$V,'8. Uitgaven betaalverzoek'!$E:$E,$A7,'8. Uitgaven betaalverzoek'!$F:$F,$B7,'8. Uitgaven betaalverzoek'!$A:$A,Keuze_DB_Nr_BEO)</f>
        <v>0</v>
      </c>
      <c r="T7" s="118" t="str">
        <f>IF($C7&lt;&gt;"",SUMIFS('8. Uitgaven betaalverzoek'!$W:$W,'8. Uitgaven betaalverzoek'!$E:$E,$A7,'8. Uitgaven betaalverzoek'!$F:$F,$B7,'8. Uitgaven betaalverzoek'!$A:$A,Keuze_DB_Nr_BEO),"")</f>
        <v/>
      </c>
      <c r="U7" s="118" t="str">
        <f>IF($C7&lt;&gt;"",SUMIFS('8. Uitgaven betaalverzoek'!$X:$X,'8. Uitgaven betaalverzoek'!$E:$E,$A7,'8. Uitgaven betaalverzoek'!$F:$F,$B7,'8. Uitgaven betaalverzoek'!$A:$A,Keuze_DB_Nr_BEO),"")</f>
        <v/>
      </c>
      <c r="V7" s="118">
        <f t="shared" si="2"/>
        <v>0</v>
      </c>
      <c r="W7" s="118">
        <f t="shared" si="3"/>
        <v>0</v>
      </c>
    </row>
    <row r="8" spans="1:23" x14ac:dyDescent="0.25">
      <c r="A8" s="80"/>
      <c r="B8" s="80"/>
      <c r="C8" s="107" t="str" cm="1">
        <f t="array" ref="C8">IFERROR(INDEX(Tb_KostenOpties[],MATCH(B8,Tb_KostenOptiesDB[KostenOptie],0),IFERROR(MATCH(Methode_Keuze,Tb_KostenOptiesDB[#Headers],0),2)),"")</f>
        <v/>
      </c>
      <c r="D8" s="119">
        <f>IFERROR(INDEX(Tb_ProjectKosten[],MATCH($B8,Tb_ProjectKosten[Begroting],0),6),0)</f>
        <v>0</v>
      </c>
      <c r="E8" s="117">
        <f>SUMIFS('8. Uitgaven betaalverzoek'!$U:$U,'8. Uitgaven betaalverzoek'!$E:$E,$A8,'8. Uitgaven betaalverzoek'!$F:$F,$B8)</f>
        <v>0</v>
      </c>
      <c r="F8" s="117">
        <f>SUMIFS('8. Uitgaven betaalverzoek'!$V:$V,'8. Uitgaven betaalverzoek'!$E:$E,$A8,'8. Uitgaven betaalverzoek'!$F:$F,$B8)</f>
        <v>0</v>
      </c>
      <c r="G8" s="117" t="str">
        <f>IF(C8&lt;&gt;"",SUMIFS('8. Uitgaven betaalverzoek'!$W:$W,'8. Uitgaven betaalverzoek'!$E:$E,$A8,'8. Uitgaven betaalverzoek'!$F:$F,$B8),"")</f>
        <v/>
      </c>
      <c r="H8" s="117" t="str">
        <f>IF(C8&lt;&gt;"",SUMIFS('8. Uitgaven betaalverzoek'!$X:$X,'8. Uitgaven betaalverzoek'!$E:$E,$A8,'8. Uitgaven betaalverzoek'!$F:$F,$B8),"")</f>
        <v/>
      </c>
      <c r="I8" s="119" t="str">
        <f>IFERROR(VLOOKUP(A8,Lijsten!$AD:$AE,2,0),"")</f>
        <v/>
      </c>
      <c r="J8" s="117">
        <f t="shared" si="4"/>
        <v>0</v>
      </c>
      <c r="K8" s="117">
        <f t="shared" si="1"/>
        <v>0</v>
      </c>
      <c r="L8" s="117">
        <f>SUMIFS('8. Uitgaven betaalverzoek'!$U:$U,'8. Uitgaven betaalverzoek'!$E:$E,$A8,'8. Uitgaven betaalverzoek'!$F:$F,$B8,'8. Uitgaven betaalverzoek'!$A:$A,Keuze_DB_Nr)</f>
        <v>0</v>
      </c>
      <c r="M8" s="117">
        <f>SUMIFS('8. Uitgaven betaalverzoek'!$V:$V,'8. Uitgaven betaalverzoek'!$E:$E,$A8,'8. Uitgaven betaalverzoek'!$F:$F,$B8,'8. Uitgaven betaalverzoek'!$A:$A,Keuze_DB_Nr)</f>
        <v>0</v>
      </c>
      <c r="N8" s="117" t="str">
        <f>IF($C8&lt;&gt;"",SUMIFS('8. Uitgaven betaalverzoek'!$W:$W,'8. Uitgaven betaalverzoek'!$E:$E,$A8,'8. Uitgaven betaalverzoek'!$F:$F,$B8,'8. Uitgaven betaalverzoek'!$A:$A,Keuze_DB_Nr),"")</f>
        <v/>
      </c>
      <c r="O8" s="117" t="str">
        <f>IF($C8&lt;&gt;"",SUMIFS('8. Uitgaven betaalverzoek'!$X:$X,'8. Uitgaven betaalverzoek'!$E:$E,$A8,'8. Uitgaven betaalverzoek'!$F:$F,$B8,'8. Uitgaven betaalverzoek'!$A:$A,Keuze_DB_Nr),"")</f>
        <v/>
      </c>
      <c r="P8" s="117">
        <f t="shared" si="5"/>
        <v>0</v>
      </c>
      <c r="Q8" s="117">
        <f t="shared" si="6"/>
        <v>0</v>
      </c>
      <c r="R8" s="117">
        <f>SUMIFS('8. Uitgaven betaalverzoek'!$U:$U,'8. Uitgaven betaalverzoek'!$E:$E,$A8,'8. Uitgaven betaalverzoek'!$F:$F,$B8,'8. Uitgaven betaalverzoek'!$A:$A,Keuze_DB_Nr_BEO)</f>
        <v>0</v>
      </c>
      <c r="S8" s="117">
        <f>SUMIFS('8. Uitgaven betaalverzoek'!$V:$V,'8. Uitgaven betaalverzoek'!$E:$E,$A8,'8. Uitgaven betaalverzoek'!$F:$F,$B8,'8. Uitgaven betaalverzoek'!$A:$A,Keuze_DB_Nr_BEO)</f>
        <v>0</v>
      </c>
      <c r="T8" s="117" t="str">
        <f>IF($C8&lt;&gt;"",SUMIFS('8. Uitgaven betaalverzoek'!$W:$W,'8. Uitgaven betaalverzoek'!$E:$E,$A8,'8. Uitgaven betaalverzoek'!$F:$F,$B8,'8. Uitgaven betaalverzoek'!$A:$A,Keuze_DB_Nr_BEO),"")</f>
        <v/>
      </c>
      <c r="U8" s="117" t="str">
        <f>IF($C8&lt;&gt;"",SUMIFS('8. Uitgaven betaalverzoek'!$X:$X,'8. Uitgaven betaalverzoek'!$E:$E,$A8,'8. Uitgaven betaalverzoek'!$F:$F,$B8,'8. Uitgaven betaalverzoek'!$A:$A,Keuze_DB_Nr_BEO),"")</f>
        <v/>
      </c>
      <c r="V8" s="117">
        <f t="shared" si="2"/>
        <v>0</v>
      </c>
      <c r="W8" s="117">
        <f t="shared" si="3"/>
        <v>0</v>
      </c>
    </row>
    <row r="9" spans="1:23" x14ac:dyDescent="0.25">
      <c r="A9" s="18"/>
      <c r="B9" s="18"/>
      <c r="C9" s="108" t="str" cm="1">
        <f t="array" ref="C9">IFERROR(INDEX(Tb_KostenOpties[],MATCH(B9,Tb_KostenOptiesDB[KostenOptie],0),IFERROR(MATCH(Methode_Keuze,Tb_KostenOptiesDB[#Headers],0),2)),"")</f>
        <v/>
      </c>
      <c r="D9" s="120">
        <f>IFERROR(INDEX(Tb_ProjectKosten[],MATCH($B9,Tb_ProjectKosten[Begroting],0),6),0)</f>
        <v>0</v>
      </c>
      <c r="E9" s="118">
        <f>SUMIFS('8. Uitgaven betaalverzoek'!$U:$U,'8. Uitgaven betaalverzoek'!$E:$E,$A9,'8. Uitgaven betaalverzoek'!$F:$F,$B9)</f>
        <v>0</v>
      </c>
      <c r="F9" s="118">
        <f>SUMIFS('8. Uitgaven betaalverzoek'!$V:$V,'8. Uitgaven betaalverzoek'!$E:$E,$A9,'8. Uitgaven betaalverzoek'!$F:$F,$B9)</f>
        <v>0</v>
      </c>
      <c r="G9" s="118" t="str">
        <f>IF(C9&lt;&gt;"",SUMIFS('8. Uitgaven betaalverzoek'!$W:$W,'8. Uitgaven betaalverzoek'!$E:$E,$A9,'8. Uitgaven betaalverzoek'!$F:$F,$B9),"")</f>
        <v/>
      </c>
      <c r="H9" s="118" t="str">
        <f>IF(C9&lt;&gt;"",SUMIFS('8. Uitgaven betaalverzoek'!$X:$X,'8. Uitgaven betaalverzoek'!$E:$E,$A9,'8. Uitgaven betaalverzoek'!$F:$F,$B9),"")</f>
        <v/>
      </c>
      <c r="I9" s="120" t="str">
        <f>IFERROR(VLOOKUP(A9,Lijsten!$AD:$AE,2,0),"")</f>
        <v/>
      </c>
      <c r="J9" s="118">
        <f t="shared" si="4"/>
        <v>0</v>
      </c>
      <c r="K9" s="118">
        <f t="shared" si="1"/>
        <v>0</v>
      </c>
      <c r="L9" s="118">
        <f>SUMIFS('8. Uitgaven betaalverzoek'!$U:$U,'8. Uitgaven betaalverzoek'!$E:$E,$A9,'8. Uitgaven betaalverzoek'!$F:$F,$B9,'8. Uitgaven betaalverzoek'!$A:$A,Keuze_DB_Nr)</f>
        <v>0</v>
      </c>
      <c r="M9" s="118">
        <f>SUMIFS('8. Uitgaven betaalverzoek'!$V:$V,'8. Uitgaven betaalverzoek'!$E:$E,$A9,'8. Uitgaven betaalverzoek'!$F:$F,$B9,'8. Uitgaven betaalverzoek'!$A:$A,Keuze_DB_Nr)</f>
        <v>0</v>
      </c>
      <c r="N9" s="118" t="str">
        <f>IF($C9&lt;&gt;"",SUMIFS('8. Uitgaven betaalverzoek'!$W:$W,'8. Uitgaven betaalverzoek'!$E:$E,$A9,'8. Uitgaven betaalverzoek'!$F:$F,$B9,'8. Uitgaven betaalverzoek'!$A:$A,Keuze_DB_Nr),"")</f>
        <v/>
      </c>
      <c r="O9" s="118" t="str">
        <f>IF($C9&lt;&gt;"",SUMIFS('8. Uitgaven betaalverzoek'!$X:$X,'8. Uitgaven betaalverzoek'!$E:$E,$A9,'8. Uitgaven betaalverzoek'!$F:$F,$B9,'8. Uitgaven betaalverzoek'!$A:$A,Keuze_DB_Nr),"")</f>
        <v/>
      </c>
      <c r="P9" s="118">
        <f t="shared" si="5"/>
        <v>0</v>
      </c>
      <c r="Q9" s="118">
        <f t="shared" si="6"/>
        <v>0</v>
      </c>
      <c r="R9" s="118">
        <f>SUMIFS('8. Uitgaven betaalverzoek'!$U:$U,'8. Uitgaven betaalverzoek'!$E:$E,$A9,'8. Uitgaven betaalverzoek'!$F:$F,$B9,'8. Uitgaven betaalverzoek'!$A:$A,Keuze_DB_Nr_BEO)</f>
        <v>0</v>
      </c>
      <c r="S9" s="118">
        <f>SUMIFS('8. Uitgaven betaalverzoek'!$V:$V,'8. Uitgaven betaalverzoek'!$E:$E,$A9,'8. Uitgaven betaalverzoek'!$F:$F,$B9,'8. Uitgaven betaalverzoek'!$A:$A,Keuze_DB_Nr_BEO)</f>
        <v>0</v>
      </c>
      <c r="T9" s="118" t="str">
        <f>IF($C9&lt;&gt;"",SUMIFS('8. Uitgaven betaalverzoek'!$W:$W,'8. Uitgaven betaalverzoek'!$E:$E,$A9,'8. Uitgaven betaalverzoek'!$F:$F,$B9,'8. Uitgaven betaalverzoek'!$A:$A,Keuze_DB_Nr_BEO),"")</f>
        <v/>
      </c>
      <c r="U9" s="118" t="str">
        <f>IF($C9&lt;&gt;"",SUMIFS('8. Uitgaven betaalverzoek'!$X:$X,'8. Uitgaven betaalverzoek'!$E:$E,$A9,'8. Uitgaven betaalverzoek'!$F:$F,$B9,'8. Uitgaven betaalverzoek'!$A:$A,Keuze_DB_Nr_BEO),"")</f>
        <v/>
      </c>
      <c r="V9" s="118">
        <f t="shared" si="2"/>
        <v>0</v>
      </c>
      <c r="W9" s="118">
        <f t="shared" si="3"/>
        <v>0</v>
      </c>
    </row>
    <row r="10" spans="1:23" x14ac:dyDescent="0.25">
      <c r="A10" s="80"/>
      <c r="B10" s="80"/>
      <c r="C10" s="107" t="str" cm="1">
        <f t="array" ref="C10">IFERROR(INDEX(Tb_KostenOpties[],MATCH(B10,Tb_KostenOptiesDB[KostenOptie],0),IFERROR(MATCH(Methode_Keuze,Tb_KostenOptiesDB[#Headers],0),2)),"")</f>
        <v/>
      </c>
      <c r="D10" s="119">
        <f>IFERROR(INDEX(Tb_ProjectKosten[],MATCH($B10,Tb_ProjectKosten[Begroting],0),6),0)</f>
        <v>0</v>
      </c>
      <c r="E10" s="117">
        <f>SUMIFS('8. Uitgaven betaalverzoek'!$U:$U,'8. Uitgaven betaalverzoek'!$E:$E,$A10,'8. Uitgaven betaalverzoek'!$F:$F,$B10)</f>
        <v>0</v>
      </c>
      <c r="F10" s="117">
        <f>SUMIFS('8. Uitgaven betaalverzoek'!$V:$V,'8. Uitgaven betaalverzoek'!$E:$E,$A10,'8. Uitgaven betaalverzoek'!$F:$F,$B10)</f>
        <v>0</v>
      </c>
      <c r="G10" s="117" t="str">
        <f>IF(C10&lt;&gt;"",SUMIFS('8. Uitgaven betaalverzoek'!$W:$W,'8. Uitgaven betaalverzoek'!$E:$E,$A10,'8. Uitgaven betaalverzoek'!$F:$F,$B10),"")</f>
        <v/>
      </c>
      <c r="H10" s="117" t="str">
        <f>IF(C10&lt;&gt;"",SUMIFS('8. Uitgaven betaalverzoek'!$X:$X,'8. Uitgaven betaalverzoek'!$E:$E,$A10,'8. Uitgaven betaalverzoek'!$F:$F,$B10),"")</f>
        <v/>
      </c>
      <c r="I10" s="119" t="str">
        <f>IFERROR(VLOOKUP(A10,Lijsten!$AD:$AE,2,0),"")</f>
        <v/>
      </c>
      <c r="J10" s="117">
        <f t="shared" si="4"/>
        <v>0</v>
      </c>
      <c r="K10" s="117">
        <f t="shared" si="1"/>
        <v>0</v>
      </c>
      <c r="L10" s="117">
        <f>SUMIFS('8. Uitgaven betaalverzoek'!$U:$U,'8. Uitgaven betaalverzoek'!$E:$E,$A10,'8. Uitgaven betaalverzoek'!$F:$F,$B10,'8. Uitgaven betaalverzoek'!$A:$A,Keuze_DB_Nr)</f>
        <v>0</v>
      </c>
      <c r="M10" s="117">
        <f>SUMIFS('8. Uitgaven betaalverzoek'!$V:$V,'8. Uitgaven betaalverzoek'!$E:$E,$A10,'8. Uitgaven betaalverzoek'!$F:$F,$B10,'8. Uitgaven betaalverzoek'!$A:$A,Keuze_DB_Nr)</f>
        <v>0</v>
      </c>
      <c r="N10" s="117" t="str">
        <f>IF($C10&lt;&gt;"",SUMIFS('8. Uitgaven betaalverzoek'!$W:$W,'8. Uitgaven betaalverzoek'!$E:$E,$A10,'8. Uitgaven betaalverzoek'!$F:$F,$B10,'8. Uitgaven betaalverzoek'!$A:$A,Keuze_DB_Nr),"")</f>
        <v/>
      </c>
      <c r="O10" s="117" t="str">
        <f>IF($C10&lt;&gt;"",SUMIFS('8. Uitgaven betaalverzoek'!$X:$X,'8. Uitgaven betaalverzoek'!$E:$E,$A10,'8. Uitgaven betaalverzoek'!$F:$F,$B10,'8. Uitgaven betaalverzoek'!$A:$A,Keuze_DB_Nr),"")</f>
        <v/>
      </c>
      <c r="P10" s="117">
        <f t="shared" si="5"/>
        <v>0</v>
      </c>
      <c r="Q10" s="117">
        <f t="shared" si="6"/>
        <v>0</v>
      </c>
      <c r="R10" s="117">
        <f>SUMIFS('8. Uitgaven betaalverzoek'!$U:$U,'8. Uitgaven betaalverzoek'!$E:$E,$A10,'8. Uitgaven betaalverzoek'!$F:$F,$B10,'8. Uitgaven betaalverzoek'!$A:$A,Keuze_DB_Nr_BEO)</f>
        <v>0</v>
      </c>
      <c r="S10" s="117">
        <f>SUMIFS('8. Uitgaven betaalverzoek'!$V:$V,'8. Uitgaven betaalverzoek'!$E:$E,$A10,'8. Uitgaven betaalverzoek'!$F:$F,$B10,'8. Uitgaven betaalverzoek'!$A:$A,Keuze_DB_Nr_BEO)</f>
        <v>0</v>
      </c>
      <c r="T10" s="117" t="str">
        <f>IF($C10&lt;&gt;"",SUMIFS('8. Uitgaven betaalverzoek'!$W:$W,'8. Uitgaven betaalverzoek'!$E:$E,$A10,'8. Uitgaven betaalverzoek'!$F:$F,$B10,'8. Uitgaven betaalverzoek'!$A:$A,Keuze_DB_Nr_BEO),"")</f>
        <v/>
      </c>
      <c r="U10" s="117" t="str">
        <f>IF($C10&lt;&gt;"",SUMIFS('8. Uitgaven betaalverzoek'!$X:$X,'8. Uitgaven betaalverzoek'!$E:$E,$A10,'8. Uitgaven betaalverzoek'!$F:$F,$B10,'8. Uitgaven betaalverzoek'!$A:$A,Keuze_DB_Nr_BEO),"")</f>
        <v/>
      </c>
      <c r="V10" s="117">
        <f t="shared" si="2"/>
        <v>0</v>
      </c>
      <c r="W10" s="117">
        <f t="shared" si="3"/>
        <v>0</v>
      </c>
    </row>
    <row r="11" spans="1:23" x14ac:dyDescent="0.25">
      <c r="A11" s="18"/>
      <c r="B11" s="18"/>
      <c r="C11" s="108" t="str" cm="1">
        <f t="array" ref="C11">IFERROR(INDEX(Tb_KostenOpties[],MATCH(B11,Tb_KostenOptiesDB[KostenOptie],0),IFERROR(MATCH(Methode_Keuze,Tb_KostenOptiesDB[#Headers],0),2)),"")</f>
        <v/>
      </c>
      <c r="D11" s="120">
        <f>IFERROR(INDEX(Tb_ProjectKosten[],MATCH($B11,Tb_ProjectKosten[Begroting],0),6),0)</f>
        <v>0</v>
      </c>
      <c r="E11" s="118">
        <f>SUMIFS('8. Uitgaven betaalverzoek'!$U:$U,'8. Uitgaven betaalverzoek'!$E:$E,$A11,'8. Uitgaven betaalverzoek'!$F:$F,$B11)</f>
        <v>0</v>
      </c>
      <c r="F11" s="118">
        <f>SUMIFS('8. Uitgaven betaalverzoek'!$V:$V,'8. Uitgaven betaalverzoek'!$E:$E,$A11,'8. Uitgaven betaalverzoek'!$F:$F,$B11)</f>
        <v>0</v>
      </c>
      <c r="G11" s="118" t="str">
        <f>IF(C11&lt;&gt;"",SUMIFS('8. Uitgaven betaalverzoek'!$W:$W,'8. Uitgaven betaalverzoek'!$E:$E,$A11,'8. Uitgaven betaalverzoek'!$F:$F,$B11),"")</f>
        <v/>
      </c>
      <c r="H11" s="118" t="str">
        <f>IF(C11&lt;&gt;"",SUMIFS('8. Uitgaven betaalverzoek'!$X:$X,'8. Uitgaven betaalverzoek'!$E:$E,$A11,'8. Uitgaven betaalverzoek'!$F:$F,$B11),"")</f>
        <v/>
      </c>
      <c r="I11" s="120" t="str">
        <f>IFERROR(VLOOKUP(A11,Lijsten!$AD:$AE,2,0),"")</f>
        <v/>
      </c>
      <c r="J11" s="118">
        <f t="shared" si="4"/>
        <v>0</v>
      </c>
      <c r="K11" s="118">
        <f t="shared" si="1"/>
        <v>0</v>
      </c>
      <c r="L11" s="118">
        <f>SUMIFS('8. Uitgaven betaalverzoek'!$U:$U,'8. Uitgaven betaalverzoek'!$E:$E,$A11,'8. Uitgaven betaalverzoek'!$F:$F,$B11,'8. Uitgaven betaalverzoek'!$A:$A,Keuze_DB_Nr)</f>
        <v>0</v>
      </c>
      <c r="M11" s="118">
        <f>SUMIFS('8. Uitgaven betaalverzoek'!$V:$V,'8. Uitgaven betaalverzoek'!$E:$E,$A11,'8. Uitgaven betaalverzoek'!$F:$F,$B11,'8. Uitgaven betaalverzoek'!$A:$A,Keuze_DB_Nr)</f>
        <v>0</v>
      </c>
      <c r="N11" s="118" t="str">
        <f>IF($C11&lt;&gt;"",SUMIFS('8. Uitgaven betaalverzoek'!$W:$W,'8. Uitgaven betaalverzoek'!$E:$E,$A11,'8. Uitgaven betaalverzoek'!$F:$F,$B11,'8. Uitgaven betaalverzoek'!$A:$A,Keuze_DB_Nr),"")</f>
        <v/>
      </c>
      <c r="O11" s="118" t="str">
        <f>IF($C11&lt;&gt;"",SUMIFS('8. Uitgaven betaalverzoek'!$X:$X,'8. Uitgaven betaalverzoek'!$E:$E,$A11,'8. Uitgaven betaalverzoek'!$F:$F,$B11,'8. Uitgaven betaalverzoek'!$A:$A,Keuze_DB_Nr),"")</f>
        <v/>
      </c>
      <c r="P11" s="118">
        <f t="shared" si="5"/>
        <v>0</v>
      </c>
      <c r="Q11" s="118">
        <f t="shared" si="6"/>
        <v>0</v>
      </c>
      <c r="R11" s="118">
        <f>SUMIFS('8. Uitgaven betaalverzoek'!$U:$U,'8. Uitgaven betaalverzoek'!$E:$E,$A11,'8. Uitgaven betaalverzoek'!$F:$F,$B11,'8. Uitgaven betaalverzoek'!$A:$A,Keuze_DB_Nr_BEO)</f>
        <v>0</v>
      </c>
      <c r="S11" s="118">
        <f>SUMIFS('8. Uitgaven betaalverzoek'!$V:$V,'8. Uitgaven betaalverzoek'!$E:$E,$A11,'8. Uitgaven betaalverzoek'!$F:$F,$B11,'8. Uitgaven betaalverzoek'!$A:$A,Keuze_DB_Nr_BEO)</f>
        <v>0</v>
      </c>
      <c r="T11" s="118" t="str">
        <f>IF($C11&lt;&gt;"",SUMIFS('8. Uitgaven betaalverzoek'!$W:$W,'8. Uitgaven betaalverzoek'!$E:$E,$A11,'8. Uitgaven betaalverzoek'!$F:$F,$B11,'8. Uitgaven betaalverzoek'!$A:$A,Keuze_DB_Nr_BEO),"")</f>
        <v/>
      </c>
      <c r="U11" s="118" t="str">
        <f>IF($C11&lt;&gt;"",SUMIFS('8. Uitgaven betaalverzoek'!$X:$X,'8. Uitgaven betaalverzoek'!$E:$E,$A11,'8. Uitgaven betaalverzoek'!$F:$F,$B11,'8. Uitgaven betaalverzoek'!$A:$A,Keuze_DB_Nr_BEO),"")</f>
        <v/>
      </c>
      <c r="V11" s="118">
        <f t="shared" si="2"/>
        <v>0</v>
      </c>
      <c r="W11" s="118">
        <f t="shared" si="3"/>
        <v>0</v>
      </c>
    </row>
    <row r="12" spans="1:23" x14ac:dyDescent="0.25">
      <c r="A12" s="80"/>
      <c r="B12" s="80"/>
      <c r="C12" s="107" t="str" cm="1">
        <f t="array" ref="C12">IFERROR(INDEX(Tb_KostenOpties[],MATCH(B12,Tb_KostenOptiesDB[KostenOptie],0),IFERROR(MATCH(Methode_Keuze,Tb_KostenOptiesDB[#Headers],0),2)),"")</f>
        <v/>
      </c>
      <c r="D12" s="119">
        <f>IFERROR(INDEX(Tb_ProjectKosten[],MATCH($B12,Tb_ProjectKosten[Begroting],0),6),0)</f>
        <v>0</v>
      </c>
      <c r="E12" s="117">
        <f>SUMIFS('8. Uitgaven betaalverzoek'!$U:$U,'8. Uitgaven betaalverzoek'!$E:$E,$A12,'8. Uitgaven betaalverzoek'!$F:$F,$B12)</f>
        <v>0</v>
      </c>
      <c r="F12" s="117">
        <f>SUMIFS('8. Uitgaven betaalverzoek'!$V:$V,'8. Uitgaven betaalverzoek'!$E:$E,$A12,'8. Uitgaven betaalverzoek'!$F:$F,$B12)</f>
        <v>0</v>
      </c>
      <c r="G12" s="117" t="str">
        <f>IF(C12&lt;&gt;"",SUMIFS('8. Uitgaven betaalverzoek'!$W:$W,'8. Uitgaven betaalverzoek'!$E:$E,$A12,'8. Uitgaven betaalverzoek'!$F:$F,$B12),"")</f>
        <v/>
      </c>
      <c r="H12" s="117" t="str">
        <f>IF(C12&lt;&gt;"",SUMIFS('8. Uitgaven betaalverzoek'!$X:$X,'8. Uitgaven betaalverzoek'!$E:$E,$A12,'8. Uitgaven betaalverzoek'!$F:$F,$B12),"")</f>
        <v/>
      </c>
      <c r="I12" s="119" t="str">
        <f>IFERROR(VLOOKUP(A12,Lijsten!$AD:$AE,2,0),"")</f>
        <v/>
      </c>
      <c r="J12" s="117">
        <f t="shared" si="4"/>
        <v>0</v>
      </c>
      <c r="K12" s="117">
        <f t="shared" si="1"/>
        <v>0</v>
      </c>
      <c r="L12" s="117">
        <f>SUMIFS('8. Uitgaven betaalverzoek'!$U:$U,'8. Uitgaven betaalverzoek'!$E:$E,$A12,'8. Uitgaven betaalverzoek'!$F:$F,$B12,'8. Uitgaven betaalverzoek'!$A:$A,Keuze_DB_Nr)</f>
        <v>0</v>
      </c>
      <c r="M12" s="117">
        <f>SUMIFS('8. Uitgaven betaalverzoek'!$V:$V,'8. Uitgaven betaalverzoek'!$E:$E,$A12,'8. Uitgaven betaalverzoek'!$F:$F,$B12,'8. Uitgaven betaalverzoek'!$A:$A,Keuze_DB_Nr)</f>
        <v>0</v>
      </c>
      <c r="N12" s="117" t="str">
        <f>IF($C12&lt;&gt;"",SUMIFS('8. Uitgaven betaalverzoek'!$W:$W,'8. Uitgaven betaalverzoek'!$E:$E,$A12,'8. Uitgaven betaalverzoek'!$F:$F,$B12,'8. Uitgaven betaalverzoek'!$A:$A,Keuze_DB_Nr),"")</f>
        <v/>
      </c>
      <c r="O12" s="117" t="str">
        <f>IF($C12&lt;&gt;"",SUMIFS('8. Uitgaven betaalverzoek'!$X:$X,'8. Uitgaven betaalverzoek'!$E:$E,$A12,'8. Uitgaven betaalverzoek'!$F:$F,$B12,'8. Uitgaven betaalverzoek'!$A:$A,Keuze_DB_Nr),"")</f>
        <v/>
      </c>
      <c r="P12" s="117">
        <f t="shared" si="5"/>
        <v>0</v>
      </c>
      <c r="Q12" s="117">
        <f t="shared" si="6"/>
        <v>0</v>
      </c>
      <c r="R12" s="117">
        <f>SUMIFS('8. Uitgaven betaalverzoek'!$U:$U,'8. Uitgaven betaalverzoek'!$E:$E,$A12,'8. Uitgaven betaalverzoek'!$F:$F,$B12,'8. Uitgaven betaalverzoek'!$A:$A,Keuze_DB_Nr_BEO)</f>
        <v>0</v>
      </c>
      <c r="S12" s="117">
        <f>SUMIFS('8. Uitgaven betaalverzoek'!$V:$V,'8. Uitgaven betaalverzoek'!$E:$E,$A12,'8. Uitgaven betaalverzoek'!$F:$F,$B12,'8. Uitgaven betaalverzoek'!$A:$A,Keuze_DB_Nr_BEO)</f>
        <v>0</v>
      </c>
      <c r="T12" s="117" t="str">
        <f>IF($C12&lt;&gt;"",SUMIFS('8. Uitgaven betaalverzoek'!$W:$W,'8. Uitgaven betaalverzoek'!$E:$E,$A12,'8. Uitgaven betaalverzoek'!$F:$F,$B12,'8. Uitgaven betaalverzoek'!$A:$A,Keuze_DB_Nr_BEO),"")</f>
        <v/>
      </c>
      <c r="U12" s="117" t="str">
        <f>IF($C12&lt;&gt;"",SUMIFS('8. Uitgaven betaalverzoek'!$X:$X,'8. Uitgaven betaalverzoek'!$E:$E,$A12,'8. Uitgaven betaalverzoek'!$F:$F,$B12,'8. Uitgaven betaalverzoek'!$A:$A,Keuze_DB_Nr_BEO),"")</f>
        <v/>
      </c>
      <c r="V12" s="117">
        <f t="shared" si="2"/>
        <v>0</v>
      </c>
      <c r="W12" s="117">
        <f t="shared" si="3"/>
        <v>0</v>
      </c>
    </row>
    <row r="13" spans="1:23" x14ac:dyDescent="0.25">
      <c r="A13" s="18"/>
      <c r="B13" s="18"/>
      <c r="C13" s="108" t="str" cm="1">
        <f t="array" ref="C13">IFERROR(INDEX(Tb_KostenOpties[],MATCH(B13,Tb_KostenOptiesDB[KostenOptie],0),IFERROR(MATCH(Methode_Keuze,Tb_KostenOptiesDB[#Headers],0),2)),"")</f>
        <v/>
      </c>
      <c r="D13" s="120">
        <f>IFERROR(INDEX(Tb_ProjectKosten[],MATCH($B13,Tb_ProjectKosten[Begroting],0),6),0)</f>
        <v>0</v>
      </c>
      <c r="E13" s="118">
        <f>SUMIFS('8. Uitgaven betaalverzoek'!$U:$U,'8. Uitgaven betaalverzoek'!$E:$E,$A13,'8. Uitgaven betaalverzoek'!$F:$F,$B13)</f>
        <v>0</v>
      </c>
      <c r="F13" s="118">
        <f>SUMIFS('8. Uitgaven betaalverzoek'!$V:$V,'8. Uitgaven betaalverzoek'!$E:$E,$A13,'8. Uitgaven betaalverzoek'!$F:$F,$B13)</f>
        <v>0</v>
      </c>
      <c r="G13" s="118" t="str">
        <f>IF(C13&lt;&gt;"",SUMIFS('8. Uitgaven betaalverzoek'!$W:$W,'8. Uitgaven betaalverzoek'!$E:$E,$A13,'8. Uitgaven betaalverzoek'!$F:$F,$B13),"")</f>
        <v/>
      </c>
      <c r="H13" s="118" t="str">
        <f>IF(C13&lt;&gt;"",SUMIFS('8. Uitgaven betaalverzoek'!$X:$X,'8. Uitgaven betaalverzoek'!$E:$E,$A13,'8. Uitgaven betaalverzoek'!$F:$F,$B13),"")</f>
        <v/>
      </c>
      <c r="I13" s="120" t="str">
        <f>IFERROR(VLOOKUP(A13,Lijsten!$AD:$AE,2,0),"")</f>
        <v/>
      </c>
      <c r="J13" s="118">
        <f t="shared" si="4"/>
        <v>0</v>
      </c>
      <c r="K13" s="118">
        <f t="shared" si="1"/>
        <v>0</v>
      </c>
      <c r="L13" s="118">
        <f>SUMIFS('8. Uitgaven betaalverzoek'!$U:$U,'8. Uitgaven betaalverzoek'!$E:$E,$A13,'8. Uitgaven betaalverzoek'!$F:$F,$B13,'8. Uitgaven betaalverzoek'!$A:$A,Keuze_DB_Nr)</f>
        <v>0</v>
      </c>
      <c r="M13" s="118">
        <f>SUMIFS('8. Uitgaven betaalverzoek'!$V:$V,'8. Uitgaven betaalverzoek'!$E:$E,$A13,'8. Uitgaven betaalverzoek'!$F:$F,$B13,'8. Uitgaven betaalverzoek'!$A:$A,Keuze_DB_Nr)</f>
        <v>0</v>
      </c>
      <c r="N13" s="118" t="str">
        <f>IF($C13&lt;&gt;"",SUMIFS('8. Uitgaven betaalverzoek'!$W:$W,'8. Uitgaven betaalverzoek'!$E:$E,$A13,'8. Uitgaven betaalverzoek'!$F:$F,$B13,'8. Uitgaven betaalverzoek'!$A:$A,Keuze_DB_Nr),"")</f>
        <v/>
      </c>
      <c r="O13" s="118" t="str">
        <f>IF($C13&lt;&gt;"",SUMIFS('8. Uitgaven betaalverzoek'!$X:$X,'8. Uitgaven betaalverzoek'!$E:$E,$A13,'8. Uitgaven betaalverzoek'!$F:$F,$B13,'8. Uitgaven betaalverzoek'!$A:$A,Keuze_DB_Nr),"")</f>
        <v/>
      </c>
      <c r="P13" s="118">
        <f t="shared" si="5"/>
        <v>0</v>
      </c>
      <c r="Q13" s="118">
        <f t="shared" si="6"/>
        <v>0</v>
      </c>
      <c r="R13" s="118">
        <f>SUMIFS('8. Uitgaven betaalverzoek'!$U:$U,'8. Uitgaven betaalverzoek'!$E:$E,$A13,'8. Uitgaven betaalverzoek'!$F:$F,$B13,'8. Uitgaven betaalverzoek'!$A:$A,Keuze_DB_Nr_BEO)</f>
        <v>0</v>
      </c>
      <c r="S13" s="118">
        <f>SUMIFS('8. Uitgaven betaalverzoek'!$V:$V,'8. Uitgaven betaalverzoek'!$E:$E,$A13,'8. Uitgaven betaalverzoek'!$F:$F,$B13,'8. Uitgaven betaalverzoek'!$A:$A,Keuze_DB_Nr_BEO)</f>
        <v>0</v>
      </c>
      <c r="T13" s="118" t="str">
        <f>IF($C13&lt;&gt;"",SUMIFS('8. Uitgaven betaalverzoek'!$W:$W,'8. Uitgaven betaalverzoek'!$E:$E,$A13,'8. Uitgaven betaalverzoek'!$F:$F,$B13,'8. Uitgaven betaalverzoek'!$A:$A,Keuze_DB_Nr_BEO),"")</f>
        <v/>
      </c>
      <c r="U13" s="118" t="str">
        <f>IF($C13&lt;&gt;"",SUMIFS('8. Uitgaven betaalverzoek'!$X:$X,'8. Uitgaven betaalverzoek'!$E:$E,$A13,'8. Uitgaven betaalverzoek'!$F:$F,$B13,'8. Uitgaven betaalverzoek'!$A:$A,Keuze_DB_Nr_BEO),"")</f>
        <v/>
      </c>
      <c r="V13" s="118">
        <f t="shared" si="2"/>
        <v>0</v>
      </c>
      <c r="W13" s="118">
        <f t="shared" si="3"/>
        <v>0</v>
      </c>
    </row>
    <row r="14" spans="1:23" x14ac:dyDescent="0.25">
      <c r="A14" s="80"/>
      <c r="B14" s="80"/>
      <c r="C14" s="107" t="str" cm="1">
        <f t="array" ref="C14">IFERROR(INDEX(Tb_KostenOpties[],MATCH(B14,Tb_KostenOptiesDB[KostenOptie],0),IFERROR(MATCH(Methode_Keuze,Tb_KostenOptiesDB[#Headers],0),2)),"")</f>
        <v/>
      </c>
      <c r="D14" s="119">
        <f>IFERROR(INDEX(Tb_ProjectKosten[],MATCH($B14,Tb_ProjectKosten[Begroting],0),6),0)</f>
        <v>0</v>
      </c>
      <c r="E14" s="117">
        <f>SUMIFS('8. Uitgaven betaalverzoek'!$U:$U,'8. Uitgaven betaalverzoek'!$E:$E,$A14,'8. Uitgaven betaalverzoek'!$F:$F,$B14)</f>
        <v>0</v>
      </c>
      <c r="F14" s="117">
        <f>SUMIFS('8. Uitgaven betaalverzoek'!$V:$V,'8. Uitgaven betaalverzoek'!$E:$E,$A14,'8. Uitgaven betaalverzoek'!$F:$F,$B14)</f>
        <v>0</v>
      </c>
      <c r="G14" s="117" t="str">
        <f>IF(C14&lt;&gt;"",SUMIFS('8. Uitgaven betaalverzoek'!$W:$W,'8. Uitgaven betaalverzoek'!$E:$E,$A14,'8. Uitgaven betaalverzoek'!$F:$F,$B14),"")</f>
        <v/>
      </c>
      <c r="H14" s="117" t="str">
        <f>IF(C14&lt;&gt;"",SUMIFS('8. Uitgaven betaalverzoek'!$X:$X,'8. Uitgaven betaalverzoek'!$E:$E,$A14,'8. Uitgaven betaalverzoek'!$F:$F,$B14),"")</f>
        <v/>
      </c>
      <c r="I14" s="119" t="str">
        <f>IFERROR(VLOOKUP(A14,Lijsten!$AD:$AE,2,0),"")</f>
        <v/>
      </c>
      <c r="J14" s="117">
        <f t="shared" si="4"/>
        <v>0</v>
      </c>
      <c r="K14" s="117">
        <f t="shared" si="1"/>
        <v>0</v>
      </c>
      <c r="L14" s="117">
        <f>SUMIFS('8. Uitgaven betaalverzoek'!$U:$U,'8. Uitgaven betaalverzoek'!$E:$E,$A14,'8. Uitgaven betaalverzoek'!$F:$F,$B14,'8. Uitgaven betaalverzoek'!$A:$A,Keuze_DB_Nr)</f>
        <v>0</v>
      </c>
      <c r="M14" s="117">
        <f>SUMIFS('8. Uitgaven betaalverzoek'!$V:$V,'8. Uitgaven betaalverzoek'!$E:$E,$A14,'8. Uitgaven betaalverzoek'!$F:$F,$B14,'8. Uitgaven betaalverzoek'!$A:$A,Keuze_DB_Nr)</f>
        <v>0</v>
      </c>
      <c r="N14" s="117" t="str">
        <f>IF($C14&lt;&gt;"",SUMIFS('8. Uitgaven betaalverzoek'!$W:$W,'8. Uitgaven betaalverzoek'!$E:$E,$A14,'8. Uitgaven betaalverzoek'!$F:$F,$B14,'8. Uitgaven betaalverzoek'!$A:$A,Keuze_DB_Nr),"")</f>
        <v/>
      </c>
      <c r="O14" s="117" t="str">
        <f>IF($C14&lt;&gt;"",SUMIFS('8. Uitgaven betaalverzoek'!$X:$X,'8. Uitgaven betaalverzoek'!$E:$E,$A14,'8. Uitgaven betaalverzoek'!$F:$F,$B14,'8. Uitgaven betaalverzoek'!$A:$A,Keuze_DB_Nr),"")</f>
        <v/>
      </c>
      <c r="P14" s="117">
        <f t="shared" si="5"/>
        <v>0</v>
      </c>
      <c r="Q14" s="117">
        <f t="shared" si="6"/>
        <v>0</v>
      </c>
      <c r="R14" s="117">
        <f>SUMIFS('8. Uitgaven betaalverzoek'!$U:$U,'8. Uitgaven betaalverzoek'!$E:$E,$A14,'8. Uitgaven betaalverzoek'!$F:$F,$B14,'8. Uitgaven betaalverzoek'!$A:$A,Keuze_DB_Nr_BEO)</f>
        <v>0</v>
      </c>
      <c r="S14" s="117">
        <f>SUMIFS('8. Uitgaven betaalverzoek'!$V:$V,'8. Uitgaven betaalverzoek'!$E:$E,$A14,'8. Uitgaven betaalverzoek'!$F:$F,$B14,'8. Uitgaven betaalverzoek'!$A:$A,Keuze_DB_Nr_BEO)</f>
        <v>0</v>
      </c>
      <c r="T14" s="117" t="str">
        <f>IF($C14&lt;&gt;"",SUMIFS('8. Uitgaven betaalverzoek'!$W:$W,'8. Uitgaven betaalverzoek'!$E:$E,$A14,'8. Uitgaven betaalverzoek'!$F:$F,$B14,'8. Uitgaven betaalverzoek'!$A:$A,Keuze_DB_Nr_BEO),"")</f>
        <v/>
      </c>
      <c r="U14" s="117" t="str">
        <f>IF($C14&lt;&gt;"",SUMIFS('8. Uitgaven betaalverzoek'!$X:$X,'8. Uitgaven betaalverzoek'!$E:$E,$A14,'8. Uitgaven betaalverzoek'!$F:$F,$B14,'8. Uitgaven betaalverzoek'!$A:$A,Keuze_DB_Nr_BEO),"")</f>
        <v/>
      </c>
      <c r="V14" s="117">
        <f t="shared" si="2"/>
        <v>0</v>
      </c>
      <c r="W14" s="117">
        <f t="shared" si="3"/>
        <v>0</v>
      </c>
    </row>
    <row r="15" spans="1:23" x14ac:dyDescent="0.25">
      <c r="A15" s="18"/>
      <c r="B15" s="18"/>
      <c r="C15" s="108" t="str" cm="1">
        <f t="array" ref="C15">IFERROR(INDEX(Tb_KostenOpties[],MATCH(B15,Tb_KostenOptiesDB[KostenOptie],0),IFERROR(MATCH(Methode_Keuze,Tb_KostenOptiesDB[#Headers],0),2)),"")</f>
        <v/>
      </c>
      <c r="D15" s="120">
        <f>IFERROR(INDEX(Tb_ProjectKosten[],MATCH($B15,Tb_ProjectKosten[Begroting],0),6),0)</f>
        <v>0</v>
      </c>
      <c r="E15" s="118">
        <f>SUMIFS('8. Uitgaven betaalverzoek'!$U:$U,'8. Uitgaven betaalverzoek'!$E:$E,$A15,'8. Uitgaven betaalverzoek'!$F:$F,$B15)</f>
        <v>0</v>
      </c>
      <c r="F15" s="118">
        <f>SUMIFS('8. Uitgaven betaalverzoek'!$V:$V,'8. Uitgaven betaalverzoek'!$E:$E,$A15,'8. Uitgaven betaalverzoek'!$F:$F,$B15)</f>
        <v>0</v>
      </c>
      <c r="G15" s="118" t="str">
        <f>IF(C15&lt;&gt;"",SUMIFS('8. Uitgaven betaalverzoek'!$W:$W,'8. Uitgaven betaalverzoek'!$E:$E,$A15,'8. Uitgaven betaalverzoek'!$F:$F,$B15),"")</f>
        <v/>
      </c>
      <c r="H15" s="118" t="str">
        <f>IF(C15&lt;&gt;"",SUMIFS('8. Uitgaven betaalverzoek'!$X:$X,'8. Uitgaven betaalverzoek'!$E:$E,$A15,'8. Uitgaven betaalverzoek'!$F:$F,$B15),"")</f>
        <v/>
      </c>
      <c r="I15" s="120" t="str">
        <f>IFERROR(VLOOKUP(A15,Lijsten!$AD:$AE,2,0),"")</f>
        <v/>
      </c>
      <c r="J15" s="118">
        <f t="shared" si="4"/>
        <v>0</v>
      </c>
      <c r="K15" s="118">
        <f t="shared" si="1"/>
        <v>0</v>
      </c>
      <c r="L15" s="118">
        <f>SUMIFS('8. Uitgaven betaalverzoek'!$U:$U,'8. Uitgaven betaalverzoek'!$E:$E,$A15,'8. Uitgaven betaalverzoek'!$F:$F,$B15,'8. Uitgaven betaalverzoek'!$A:$A,Keuze_DB_Nr)</f>
        <v>0</v>
      </c>
      <c r="M15" s="118">
        <f>SUMIFS('8. Uitgaven betaalverzoek'!$V:$V,'8. Uitgaven betaalverzoek'!$E:$E,$A15,'8. Uitgaven betaalverzoek'!$F:$F,$B15,'8. Uitgaven betaalverzoek'!$A:$A,Keuze_DB_Nr)</f>
        <v>0</v>
      </c>
      <c r="N15" s="118" t="str">
        <f>IF($C15&lt;&gt;"",SUMIFS('8. Uitgaven betaalverzoek'!$W:$W,'8. Uitgaven betaalverzoek'!$E:$E,$A15,'8. Uitgaven betaalverzoek'!$F:$F,$B15,'8. Uitgaven betaalverzoek'!$A:$A,Keuze_DB_Nr),"")</f>
        <v/>
      </c>
      <c r="O15" s="118" t="str">
        <f>IF($C15&lt;&gt;"",SUMIFS('8. Uitgaven betaalverzoek'!$X:$X,'8. Uitgaven betaalverzoek'!$E:$E,$A15,'8. Uitgaven betaalverzoek'!$F:$F,$B15,'8. Uitgaven betaalverzoek'!$A:$A,Keuze_DB_Nr),"")</f>
        <v/>
      </c>
      <c r="P15" s="118">
        <f t="shared" si="5"/>
        <v>0</v>
      </c>
      <c r="Q15" s="118">
        <f t="shared" si="6"/>
        <v>0</v>
      </c>
      <c r="R15" s="118">
        <f>SUMIFS('8. Uitgaven betaalverzoek'!$U:$U,'8. Uitgaven betaalverzoek'!$E:$E,$A15,'8. Uitgaven betaalverzoek'!$F:$F,$B15,'8. Uitgaven betaalverzoek'!$A:$A,Keuze_DB_Nr_BEO)</f>
        <v>0</v>
      </c>
      <c r="S15" s="118">
        <f>SUMIFS('8. Uitgaven betaalverzoek'!$V:$V,'8. Uitgaven betaalverzoek'!$E:$E,$A15,'8. Uitgaven betaalverzoek'!$F:$F,$B15,'8. Uitgaven betaalverzoek'!$A:$A,Keuze_DB_Nr_BEO)</f>
        <v>0</v>
      </c>
      <c r="T15" s="118" t="str">
        <f>IF($C15&lt;&gt;"",SUMIFS('8. Uitgaven betaalverzoek'!$W:$W,'8. Uitgaven betaalverzoek'!$E:$E,$A15,'8. Uitgaven betaalverzoek'!$F:$F,$B15,'8. Uitgaven betaalverzoek'!$A:$A,Keuze_DB_Nr_BEO),"")</f>
        <v/>
      </c>
      <c r="U15" s="118" t="str">
        <f>IF($C15&lt;&gt;"",SUMIFS('8. Uitgaven betaalverzoek'!$X:$X,'8. Uitgaven betaalverzoek'!$E:$E,$A15,'8. Uitgaven betaalverzoek'!$F:$F,$B15,'8. Uitgaven betaalverzoek'!$A:$A,Keuze_DB_Nr_BEO),"")</f>
        <v/>
      </c>
      <c r="V15" s="118">
        <f t="shared" si="2"/>
        <v>0</v>
      </c>
      <c r="W15" s="118">
        <f t="shared" si="3"/>
        <v>0</v>
      </c>
    </row>
    <row r="16" spans="1:23" x14ac:dyDescent="0.25">
      <c r="A16" s="80"/>
      <c r="B16" s="80"/>
      <c r="C16" s="107" t="str" cm="1">
        <f t="array" ref="C16">IFERROR(INDEX(Tb_KostenOpties[],MATCH(B16,Tb_KostenOptiesDB[KostenOptie],0),IFERROR(MATCH(Methode_Keuze,Tb_KostenOptiesDB[#Headers],0),2)),"")</f>
        <v/>
      </c>
      <c r="D16" s="119">
        <f>IFERROR(INDEX(Tb_ProjectKosten[],MATCH($B16,Tb_ProjectKosten[Begroting],0),6),0)</f>
        <v>0</v>
      </c>
      <c r="E16" s="117">
        <f>SUMIFS('8. Uitgaven betaalverzoek'!$U:$U,'8. Uitgaven betaalverzoek'!$E:$E,$A16,'8. Uitgaven betaalverzoek'!$F:$F,$B16)</f>
        <v>0</v>
      </c>
      <c r="F16" s="117">
        <f>SUMIFS('8. Uitgaven betaalverzoek'!$V:$V,'8. Uitgaven betaalverzoek'!$E:$E,$A16,'8. Uitgaven betaalverzoek'!$F:$F,$B16)</f>
        <v>0</v>
      </c>
      <c r="G16" s="117" t="str">
        <f>IF(C16&lt;&gt;"",SUMIFS('8. Uitgaven betaalverzoek'!$W:$W,'8. Uitgaven betaalverzoek'!$E:$E,$A16,'8. Uitgaven betaalverzoek'!$F:$F,$B16),"")</f>
        <v/>
      </c>
      <c r="H16" s="117" t="str">
        <f>IF(C16&lt;&gt;"",SUMIFS('8. Uitgaven betaalverzoek'!$X:$X,'8. Uitgaven betaalverzoek'!$E:$E,$A16,'8. Uitgaven betaalverzoek'!$F:$F,$B16),"")</f>
        <v/>
      </c>
      <c r="I16" s="119" t="str">
        <f>IFERROR(VLOOKUP(A16,Lijsten!$AD:$AE,2,0),"")</f>
        <v/>
      </c>
      <c r="J16" s="117">
        <f t="shared" si="4"/>
        <v>0</v>
      </c>
      <c r="K16" s="117">
        <f t="shared" si="1"/>
        <v>0</v>
      </c>
      <c r="L16" s="117">
        <f>SUMIFS('8. Uitgaven betaalverzoek'!$U:$U,'8. Uitgaven betaalverzoek'!$E:$E,$A16,'8. Uitgaven betaalverzoek'!$F:$F,$B16,'8. Uitgaven betaalverzoek'!$A:$A,Keuze_DB_Nr)</f>
        <v>0</v>
      </c>
      <c r="M16" s="117">
        <f>SUMIFS('8. Uitgaven betaalverzoek'!$V:$V,'8. Uitgaven betaalverzoek'!$E:$E,$A16,'8. Uitgaven betaalverzoek'!$F:$F,$B16,'8. Uitgaven betaalverzoek'!$A:$A,Keuze_DB_Nr)</f>
        <v>0</v>
      </c>
      <c r="N16" s="117" t="str">
        <f>IF($C16&lt;&gt;"",SUMIFS('8. Uitgaven betaalverzoek'!$W:$W,'8. Uitgaven betaalverzoek'!$E:$E,$A16,'8. Uitgaven betaalverzoek'!$F:$F,$B16,'8. Uitgaven betaalverzoek'!$A:$A,Keuze_DB_Nr),"")</f>
        <v/>
      </c>
      <c r="O16" s="117" t="str">
        <f>IF($C16&lt;&gt;"",SUMIFS('8. Uitgaven betaalverzoek'!$X:$X,'8. Uitgaven betaalverzoek'!$E:$E,$A16,'8. Uitgaven betaalverzoek'!$F:$F,$B16,'8. Uitgaven betaalverzoek'!$A:$A,Keuze_DB_Nr),"")</f>
        <v/>
      </c>
      <c r="P16" s="117">
        <f t="shared" si="5"/>
        <v>0</v>
      </c>
      <c r="Q16" s="117">
        <f t="shared" si="6"/>
        <v>0</v>
      </c>
      <c r="R16" s="117">
        <f>SUMIFS('8. Uitgaven betaalverzoek'!$U:$U,'8. Uitgaven betaalverzoek'!$E:$E,$A16,'8. Uitgaven betaalverzoek'!$F:$F,$B16,'8. Uitgaven betaalverzoek'!$A:$A,Keuze_DB_Nr_BEO)</f>
        <v>0</v>
      </c>
      <c r="S16" s="117">
        <f>SUMIFS('8. Uitgaven betaalverzoek'!$V:$V,'8. Uitgaven betaalverzoek'!$E:$E,$A16,'8. Uitgaven betaalverzoek'!$F:$F,$B16,'8. Uitgaven betaalverzoek'!$A:$A,Keuze_DB_Nr_BEO)</f>
        <v>0</v>
      </c>
      <c r="T16" s="117" t="str">
        <f>IF($C16&lt;&gt;"",SUMIFS('8. Uitgaven betaalverzoek'!$W:$W,'8. Uitgaven betaalverzoek'!$E:$E,$A16,'8. Uitgaven betaalverzoek'!$F:$F,$B16,'8. Uitgaven betaalverzoek'!$A:$A,Keuze_DB_Nr_BEO),"")</f>
        <v/>
      </c>
      <c r="U16" s="117" t="str">
        <f>IF($C16&lt;&gt;"",SUMIFS('8. Uitgaven betaalverzoek'!$X:$X,'8. Uitgaven betaalverzoek'!$E:$E,$A16,'8. Uitgaven betaalverzoek'!$F:$F,$B16,'8. Uitgaven betaalverzoek'!$A:$A,Keuze_DB_Nr_BEO),"")</f>
        <v/>
      </c>
      <c r="V16" s="117">
        <f t="shared" si="2"/>
        <v>0</v>
      </c>
      <c r="W16" s="117">
        <f t="shared" si="3"/>
        <v>0</v>
      </c>
    </row>
    <row r="17" spans="1:23" x14ac:dyDescent="0.25">
      <c r="A17" s="18"/>
      <c r="B17" s="18"/>
      <c r="C17" s="108" t="str" cm="1">
        <f t="array" ref="C17">IFERROR(INDEX(Tb_KostenOpties[],MATCH(B17,Tb_KostenOptiesDB[KostenOptie],0),IFERROR(MATCH(Methode_Keuze,Tb_KostenOptiesDB[#Headers],0),2)),"")</f>
        <v/>
      </c>
      <c r="D17" s="120">
        <f>IFERROR(INDEX(Tb_ProjectKosten[],MATCH($B17,Tb_ProjectKosten[Begroting],0),6),0)</f>
        <v>0</v>
      </c>
      <c r="E17" s="118">
        <f>SUMIFS('8. Uitgaven betaalverzoek'!$U:$U,'8. Uitgaven betaalverzoek'!$E:$E,$A17,'8. Uitgaven betaalverzoek'!$F:$F,$B17)</f>
        <v>0</v>
      </c>
      <c r="F17" s="118">
        <f>SUMIFS('8. Uitgaven betaalverzoek'!$V:$V,'8. Uitgaven betaalverzoek'!$E:$E,$A17,'8. Uitgaven betaalverzoek'!$F:$F,$B17)</f>
        <v>0</v>
      </c>
      <c r="G17" s="118" t="str">
        <f>IF(C17&lt;&gt;"",SUMIFS('8. Uitgaven betaalverzoek'!$W:$W,'8. Uitgaven betaalverzoek'!$E:$E,$A17,'8. Uitgaven betaalverzoek'!$F:$F,$B17),"")</f>
        <v/>
      </c>
      <c r="H17" s="118" t="str">
        <f>IF(C17&lt;&gt;"",SUMIFS('8. Uitgaven betaalverzoek'!$X:$X,'8. Uitgaven betaalverzoek'!$E:$E,$A17,'8. Uitgaven betaalverzoek'!$F:$F,$B17),"")</f>
        <v/>
      </c>
      <c r="I17" s="120" t="str">
        <f>IFERROR(VLOOKUP(A17,Lijsten!$AD:$AE,2,0),"")</f>
        <v/>
      </c>
      <c r="J17" s="118">
        <f t="shared" si="4"/>
        <v>0</v>
      </c>
      <c r="K17" s="118">
        <f t="shared" si="1"/>
        <v>0</v>
      </c>
      <c r="L17" s="118">
        <f>SUMIFS('8. Uitgaven betaalverzoek'!$U:$U,'8. Uitgaven betaalverzoek'!$E:$E,$A17,'8. Uitgaven betaalverzoek'!$F:$F,$B17,'8. Uitgaven betaalverzoek'!$A:$A,Keuze_DB_Nr)</f>
        <v>0</v>
      </c>
      <c r="M17" s="118">
        <f>SUMIFS('8. Uitgaven betaalverzoek'!$V:$V,'8. Uitgaven betaalverzoek'!$E:$E,$A17,'8. Uitgaven betaalverzoek'!$F:$F,$B17,'8. Uitgaven betaalverzoek'!$A:$A,Keuze_DB_Nr)</f>
        <v>0</v>
      </c>
      <c r="N17" s="118" t="str">
        <f>IF($C17&lt;&gt;"",SUMIFS('8. Uitgaven betaalverzoek'!$W:$W,'8. Uitgaven betaalverzoek'!$E:$E,$A17,'8. Uitgaven betaalverzoek'!$F:$F,$B17,'8. Uitgaven betaalverzoek'!$A:$A,Keuze_DB_Nr),"")</f>
        <v/>
      </c>
      <c r="O17" s="118" t="str">
        <f>IF($C17&lt;&gt;"",SUMIFS('8. Uitgaven betaalverzoek'!$X:$X,'8. Uitgaven betaalverzoek'!$E:$E,$A17,'8. Uitgaven betaalverzoek'!$F:$F,$B17,'8. Uitgaven betaalverzoek'!$A:$A,Keuze_DB_Nr),"")</f>
        <v/>
      </c>
      <c r="P17" s="118">
        <f t="shared" si="5"/>
        <v>0</v>
      </c>
      <c r="Q17" s="118">
        <f t="shared" si="6"/>
        <v>0</v>
      </c>
      <c r="R17" s="118">
        <f>SUMIFS('8. Uitgaven betaalverzoek'!$U:$U,'8. Uitgaven betaalverzoek'!$E:$E,$A17,'8. Uitgaven betaalverzoek'!$F:$F,$B17,'8. Uitgaven betaalverzoek'!$A:$A,Keuze_DB_Nr_BEO)</f>
        <v>0</v>
      </c>
      <c r="S17" s="118">
        <f>SUMIFS('8. Uitgaven betaalverzoek'!$V:$V,'8. Uitgaven betaalverzoek'!$E:$E,$A17,'8. Uitgaven betaalverzoek'!$F:$F,$B17,'8. Uitgaven betaalverzoek'!$A:$A,Keuze_DB_Nr_BEO)</f>
        <v>0</v>
      </c>
      <c r="T17" s="118" t="str">
        <f>IF($C17&lt;&gt;"",SUMIFS('8. Uitgaven betaalverzoek'!$W:$W,'8. Uitgaven betaalverzoek'!$E:$E,$A17,'8. Uitgaven betaalverzoek'!$F:$F,$B17,'8. Uitgaven betaalverzoek'!$A:$A,Keuze_DB_Nr_BEO),"")</f>
        <v/>
      </c>
      <c r="U17" s="118" t="str">
        <f>IF($C17&lt;&gt;"",SUMIFS('8. Uitgaven betaalverzoek'!$X:$X,'8. Uitgaven betaalverzoek'!$E:$E,$A17,'8. Uitgaven betaalverzoek'!$F:$F,$B17,'8. Uitgaven betaalverzoek'!$A:$A,Keuze_DB_Nr_BEO),"")</f>
        <v/>
      </c>
      <c r="V17" s="118">
        <f t="shared" si="2"/>
        <v>0</v>
      </c>
      <c r="W17" s="118">
        <f t="shared" si="3"/>
        <v>0</v>
      </c>
    </row>
    <row r="18" spans="1:23" x14ac:dyDescent="0.25">
      <c r="A18" s="80"/>
      <c r="B18" s="80"/>
      <c r="C18" s="107" t="str" cm="1">
        <f t="array" ref="C18">IFERROR(INDEX(Tb_KostenOpties[],MATCH(B18,Tb_KostenOptiesDB[KostenOptie],0),IFERROR(MATCH(Methode_Keuze,Tb_KostenOptiesDB[#Headers],0),2)),"")</f>
        <v/>
      </c>
      <c r="D18" s="119">
        <f>IFERROR(INDEX(Tb_ProjectKosten[],MATCH($B18,Tb_ProjectKosten[Begroting],0),6),0)</f>
        <v>0</v>
      </c>
      <c r="E18" s="117">
        <f>SUMIFS('8. Uitgaven betaalverzoek'!$U:$U,'8. Uitgaven betaalverzoek'!$E:$E,$A18,'8. Uitgaven betaalverzoek'!$F:$F,$B18)</f>
        <v>0</v>
      </c>
      <c r="F18" s="117">
        <f>SUMIFS('8. Uitgaven betaalverzoek'!$V:$V,'8. Uitgaven betaalverzoek'!$E:$E,$A18,'8. Uitgaven betaalverzoek'!$F:$F,$B18)</f>
        <v>0</v>
      </c>
      <c r="G18" s="117" t="str">
        <f>IF(C18&lt;&gt;"",SUMIFS('8. Uitgaven betaalverzoek'!$W:$W,'8. Uitgaven betaalverzoek'!$E:$E,$A18,'8. Uitgaven betaalverzoek'!$F:$F,$B18),"")</f>
        <v/>
      </c>
      <c r="H18" s="117" t="str">
        <f>IF(C18&lt;&gt;"",SUMIFS('8. Uitgaven betaalverzoek'!$X:$X,'8. Uitgaven betaalverzoek'!$E:$E,$A18,'8. Uitgaven betaalverzoek'!$F:$F,$B18),"")</f>
        <v/>
      </c>
      <c r="I18" s="119" t="str">
        <f>IFERROR(VLOOKUP(A18,Lijsten!$AD:$AE,2,0),"")</f>
        <v/>
      </c>
      <c r="J18" s="117">
        <f t="shared" si="4"/>
        <v>0</v>
      </c>
      <c r="K18" s="117">
        <f t="shared" si="1"/>
        <v>0</v>
      </c>
      <c r="L18" s="117">
        <f>SUMIFS('8. Uitgaven betaalverzoek'!$U:$U,'8. Uitgaven betaalverzoek'!$E:$E,$A18,'8. Uitgaven betaalverzoek'!$F:$F,$B18,'8. Uitgaven betaalverzoek'!$A:$A,Keuze_DB_Nr)</f>
        <v>0</v>
      </c>
      <c r="M18" s="117">
        <f>SUMIFS('8. Uitgaven betaalverzoek'!$V:$V,'8. Uitgaven betaalverzoek'!$E:$E,$A18,'8. Uitgaven betaalverzoek'!$F:$F,$B18,'8. Uitgaven betaalverzoek'!$A:$A,Keuze_DB_Nr)</f>
        <v>0</v>
      </c>
      <c r="N18" s="117" t="str">
        <f>IF($C18&lt;&gt;"",SUMIFS('8. Uitgaven betaalverzoek'!$W:$W,'8. Uitgaven betaalverzoek'!$E:$E,$A18,'8. Uitgaven betaalverzoek'!$F:$F,$B18,'8. Uitgaven betaalverzoek'!$A:$A,Keuze_DB_Nr),"")</f>
        <v/>
      </c>
      <c r="O18" s="117" t="str">
        <f>IF($C18&lt;&gt;"",SUMIFS('8. Uitgaven betaalverzoek'!$X:$X,'8. Uitgaven betaalverzoek'!$E:$E,$A18,'8. Uitgaven betaalverzoek'!$F:$F,$B18,'8. Uitgaven betaalverzoek'!$A:$A,Keuze_DB_Nr),"")</f>
        <v/>
      </c>
      <c r="P18" s="117">
        <f t="shared" si="5"/>
        <v>0</v>
      </c>
      <c r="Q18" s="117">
        <f t="shared" si="6"/>
        <v>0</v>
      </c>
      <c r="R18" s="117">
        <f>SUMIFS('8. Uitgaven betaalverzoek'!$U:$U,'8. Uitgaven betaalverzoek'!$E:$E,$A18,'8. Uitgaven betaalverzoek'!$F:$F,$B18,'8. Uitgaven betaalverzoek'!$A:$A,Keuze_DB_Nr_BEO)</f>
        <v>0</v>
      </c>
      <c r="S18" s="117">
        <f>SUMIFS('8. Uitgaven betaalverzoek'!$V:$V,'8. Uitgaven betaalverzoek'!$E:$E,$A18,'8. Uitgaven betaalverzoek'!$F:$F,$B18,'8. Uitgaven betaalverzoek'!$A:$A,Keuze_DB_Nr_BEO)</f>
        <v>0</v>
      </c>
      <c r="T18" s="117" t="str">
        <f>IF($C18&lt;&gt;"",SUMIFS('8. Uitgaven betaalverzoek'!$W:$W,'8. Uitgaven betaalverzoek'!$E:$E,$A18,'8. Uitgaven betaalverzoek'!$F:$F,$B18,'8. Uitgaven betaalverzoek'!$A:$A,Keuze_DB_Nr_BEO),"")</f>
        <v/>
      </c>
      <c r="U18" s="117" t="str">
        <f>IF($C18&lt;&gt;"",SUMIFS('8. Uitgaven betaalverzoek'!$X:$X,'8. Uitgaven betaalverzoek'!$E:$E,$A18,'8. Uitgaven betaalverzoek'!$F:$F,$B18,'8. Uitgaven betaalverzoek'!$A:$A,Keuze_DB_Nr_BEO),"")</f>
        <v/>
      </c>
      <c r="V18" s="117">
        <f t="shared" si="2"/>
        <v>0</v>
      </c>
      <c r="W18" s="117">
        <f t="shared" si="3"/>
        <v>0</v>
      </c>
    </row>
    <row r="19" spans="1:23" x14ac:dyDescent="0.25">
      <c r="A19" s="18"/>
      <c r="B19" s="18"/>
      <c r="C19" s="108" t="str" cm="1">
        <f t="array" ref="C19">IFERROR(INDEX(Tb_KostenOpties[],MATCH(B19,Tb_KostenOptiesDB[KostenOptie],0),IFERROR(MATCH(Methode_Keuze,Tb_KostenOptiesDB[#Headers],0),2)),"")</f>
        <v/>
      </c>
      <c r="D19" s="120">
        <f>IFERROR(INDEX(Tb_ProjectKosten[],MATCH($B19,Tb_ProjectKosten[Begroting],0),6),0)</f>
        <v>0</v>
      </c>
      <c r="E19" s="118">
        <f>SUMIFS('8. Uitgaven betaalverzoek'!$U:$U,'8. Uitgaven betaalverzoek'!$E:$E,$A19,'8. Uitgaven betaalverzoek'!$F:$F,$B19)</f>
        <v>0</v>
      </c>
      <c r="F19" s="118">
        <f>SUMIFS('8. Uitgaven betaalverzoek'!$V:$V,'8. Uitgaven betaalverzoek'!$E:$E,$A19,'8. Uitgaven betaalverzoek'!$F:$F,$B19)</f>
        <v>0</v>
      </c>
      <c r="G19" s="118" t="str">
        <f>IF(C19&lt;&gt;"",SUMIFS('8. Uitgaven betaalverzoek'!$W:$W,'8. Uitgaven betaalverzoek'!$E:$E,$A19,'8. Uitgaven betaalverzoek'!$F:$F,$B19),"")</f>
        <v/>
      </c>
      <c r="H19" s="118" t="str">
        <f>IF(C19&lt;&gt;"",SUMIFS('8. Uitgaven betaalverzoek'!$X:$X,'8. Uitgaven betaalverzoek'!$E:$E,$A19,'8. Uitgaven betaalverzoek'!$F:$F,$B19),"")</f>
        <v/>
      </c>
      <c r="I19" s="120" t="str">
        <f>IFERROR(VLOOKUP(A19,Lijsten!$AD:$AE,2,0),"")</f>
        <v/>
      </c>
      <c r="J19" s="118">
        <f t="shared" si="4"/>
        <v>0</v>
      </c>
      <c r="K19" s="118">
        <f t="shared" si="1"/>
        <v>0</v>
      </c>
      <c r="L19" s="118">
        <f>SUMIFS('8. Uitgaven betaalverzoek'!$U:$U,'8. Uitgaven betaalverzoek'!$E:$E,$A19,'8. Uitgaven betaalverzoek'!$F:$F,$B19,'8. Uitgaven betaalverzoek'!$A:$A,Keuze_DB_Nr)</f>
        <v>0</v>
      </c>
      <c r="M19" s="118">
        <f>SUMIFS('8. Uitgaven betaalverzoek'!$V:$V,'8. Uitgaven betaalverzoek'!$E:$E,$A19,'8. Uitgaven betaalverzoek'!$F:$F,$B19,'8. Uitgaven betaalverzoek'!$A:$A,Keuze_DB_Nr)</f>
        <v>0</v>
      </c>
      <c r="N19" s="118" t="str">
        <f>IF($C19&lt;&gt;"",SUMIFS('8. Uitgaven betaalverzoek'!$W:$W,'8. Uitgaven betaalverzoek'!$E:$E,$A19,'8. Uitgaven betaalverzoek'!$F:$F,$B19,'8. Uitgaven betaalverzoek'!$A:$A,Keuze_DB_Nr),"")</f>
        <v/>
      </c>
      <c r="O19" s="118" t="str">
        <f>IF($C19&lt;&gt;"",SUMIFS('8. Uitgaven betaalverzoek'!$X:$X,'8. Uitgaven betaalverzoek'!$E:$E,$A19,'8. Uitgaven betaalverzoek'!$F:$F,$B19,'8. Uitgaven betaalverzoek'!$A:$A,Keuze_DB_Nr),"")</f>
        <v/>
      </c>
      <c r="P19" s="118">
        <f t="shared" si="5"/>
        <v>0</v>
      </c>
      <c r="Q19" s="118">
        <f t="shared" si="6"/>
        <v>0</v>
      </c>
      <c r="R19" s="118">
        <f>SUMIFS('8. Uitgaven betaalverzoek'!$U:$U,'8. Uitgaven betaalverzoek'!$E:$E,$A19,'8. Uitgaven betaalverzoek'!$F:$F,$B19,'8. Uitgaven betaalverzoek'!$A:$A,Keuze_DB_Nr_BEO)</f>
        <v>0</v>
      </c>
      <c r="S19" s="118">
        <f>SUMIFS('8. Uitgaven betaalverzoek'!$V:$V,'8. Uitgaven betaalverzoek'!$E:$E,$A19,'8. Uitgaven betaalverzoek'!$F:$F,$B19,'8. Uitgaven betaalverzoek'!$A:$A,Keuze_DB_Nr_BEO)</f>
        <v>0</v>
      </c>
      <c r="T19" s="118" t="str">
        <f>IF($C19&lt;&gt;"",SUMIFS('8. Uitgaven betaalverzoek'!$W:$W,'8. Uitgaven betaalverzoek'!$E:$E,$A19,'8. Uitgaven betaalverzoek'!$F:$F,$B19,'8. Uitgaven betaalverzoek'!$A:$A,Keuze_DB_Nr_BEO),"")</f>
        <v/>
      </c>
      <c r="U19" s="118" t="str">
        <f>IF($C19&lt;&gt;"",SUMIFS('8. Uitgaven betaalverzoek'!$X:$X,'8. Uitgaven betaalverzoek'!$E:$E,$A19,'8. Uitgaven betaalverzoek'!$F:$F,$B19,'8. Uitgaven betaalverzoek'!$A:$A,Keuze_DB_Nr_BEO),"")</f>
        <v/>
      </c>
      <c r="V19" s="118">
        <f t="shared" si="2"/>
        <v>0</v>
      </c>
      <c r="W19" s="118">
        <f t="shared" si="3"/>
        <v>0</v>
      </c>
    </row>
    <row r="20" spans="1:23" x14ac:dyDescent="0.25">
      <c r="A20" s="80"/>
      <c r="B20" s="80"/>
      <c r="C20" s="107" t="str" cm="1">
        <f t="array" ref="C20">IFERROR(INDEX(Tb_KostenOpties[],MATCH(B20,Tb_KostenOptiesDB[KostenOptie],0),IFERROR(MATCH(Methode_Keuze,Tb_KostenOptiesDB[#Headers],0),2)),"")</f>
        <v/>
      </c>
      <c r="D20" s="119">
        <f>IFERROR(INDEX(Tb_ProjectKosten[],MATCH($B20,Tb_ProjectKosten[Begroting],0),6),0)</f>
        <v>0</v>
      </c>
      <c r="E20" s="117">
        <f>SUMIFS('8. Uitgaven betaalverzoek'!$U:$U,'8. Uitgaven betaalverzoek'!$E:$E,$A20,'8. Uitgaven betaalverzoek'!$F:$F,$B20)</f>
        <v>0</v>
      </c>
      <c r="F20" s="117">
        <f>SUMIFS('8. Uitgaven betaalverzoek'!$V:$V,'8. Uitgaven betaalverzoek'!$E:$E,$A20,'8. Uitgaven betaalverzoek'!$F:$F,$B20)</f>
        <v>0</v>
      </c>
      <c r="G20" s="117" t="str">
        <f>IF(C20&lt;&gt;"",SUMIFS('8. Uitgaven betaalverzoek'!$W:$W,'8. Uitgaven betaalverzoek'!$E:$E,$A20,'8. Uitgaven betaalverzoek'!$F:$F,$B20),"")</f>
        <v/>
      </c>
      <c r="H20" s="117" t="str">
        <f>IF(C20&lt;&gt;"",SUMIFS('8. Uitgaven betaalverzoek'!$X:$X,'8. Uitgaven betaalverzoek'!$E:$E,$A20,'8. Uitgaven betaalverzoek'!$F:$F,$B20),"")</f>
        <v/>
      </c>
      <c r="I20" s="119" t="str">
        <f>IFERROR(VLOOKUP(A20,Lijsten!$AD:$AE,2,0),"")</f>
        <v/>
      </c>
      <c r="J20" s="117">
        <f t="shared" si="4"/>
        <v>0</v>
      </c>
      <c r="K20" s="117">
        <f t="shared" si="1"/>
        <v>0</v>
      </c>
      <c r="L20" s="117">
        <f>SUMIFS('8. Uitgaven betaalverzoek'!$U:$U,'8. Uitgaven betaalverzoek'!$E:$E,$A20,'8. Uitgaven betaalverzoek'!$F:$F,$B20,'8. Uitgaven betaalverzoek'!$A:$A,Keuze_DB_Nr)</f>
        <v>0</v>
      </c>
      <c r="M20" s="117">
        <f>SUMIFS('8. Uitgaven betaalverzoek'!$V:$V,'8. Uitgaven betaalverzoek'!$E:$E,$A20,'8. Uitgaven betaalverzoek'!$F:$F,$B20,'8. Uitgaven betaalverzoek'!$A:$A,Keuze_DB_Nr)</f>
        <v>0</v>
      </c>
      <c r="N20" s="117" t="str">
        <f>IF($C20&lt;&gt;"",SUMIFS('8. Uitgaven betaalverzoek'!$W:$W,'8. Uitgaven betaalverzoek'!$E:$E,$A20,'8. Uitgaven betaalverzoek'!$F:$F,$B20,'8. Uitgaven betaalverzoek'!$A:$A,Keuze_DB_Nr),"")</f>
        <v/>
      </c>
      <c r="O20" s="117" t="str">
        <f>IF($C20&lt;&gt;"",SUMIFS('8. Uitgaven betaalverzoek'!$X:$X,'8. Uitgaven betaalverzoek'!$E:$E,$A20,'8. Uitgaven betaalverzoek'!$F:$F,$B20,'8. Uitgaven betaalverzoek'!$A:$A,Keuze_DB_Nr),"")</f>
        <v/>
      </c>
      <c r="P20" s="117">
        <f t="shared" si="5"/>
        <v>0</v>
      </c>
      <c r="Q20" s="117">
        <f t="shared" si="6"/>
        <v>0</v>
      </c>
      <c r="R20" s="117">
        <f>SUMIFS('8. Uitgaven betaalverzoek'!$U:$U,'8. Uitgaven betaalverzoek'!$E:$E,$A20,'8. Uitgaven betaalverzoek'!$F:$F,$B20,'8. Uitgaven betaalverzoek'!$A:$A,Keuze_DB_Nr_BEO)</f>
        <v>0</v>
      </c>
      <c r="S20" s="117">
        <f>SUMIFS('8. Uitgaven betaalverzoek'!$V:$V,'8. Uitgaven betaalverzoek'!$E:$E,$A20,'8. Uitgaven betaalverzoek'!$F:$F,$B20,'8. Uitgaven betaalverzoek'!$A:$A,Keuze_DB_Nr_BEO)</f>
        <v>0</v>
      </c>
      <c r="T20" s="117" t="str">
        <f>IF($C20&lt;&gt;"",SUMIFS('8. Uitgaven betaalverzoek'!$W:$W,'8. Uitgaven betaalverzoek'!$E:$E,$A20,'8. Uitgaven betaalverzoek'!$F:$F,$B20,'8. Uitgaven betaalverzoek'!$A:$A,Keuze_DB_Nr_BEO),"")</f>
        <v/>
      </c>
      <c r="U20" s="117" t="str">
        <f>IF($C20&lt;&gt;"",SUMIFS('8. Uitgaven betaalverzoek'!$X:$X,'8. Uitgaven betaalverzoek'!$E:$E,$A20,'8. Uitgaven betaalverzoek'!$F:$F,$B20,'8. Uitgaven betaalverzoek'!$A:$A,Keuze_DB_Nr_BEO),"")</f>
        <v/>
      </c>
      <c r="V20" s="117">
        <f t="shared" si="2"/>
        <v>0</v>
      </c>
      <c r="W20" s="117">
        <f t="shared" si="3"/>
        <v>0</v>
      </c>
    </row>
    <row r="21" spans="1:23" x14ac:dyDescent="0.25">
      <c r="A21" s="18"/>
      <c r="B21" s="18"/>
      <c r="C21" s="108" t="str" cm="1">
        <f t="array" ref="C21">IFERROR(INDEX(Tb_KostenOpties[],MATCH(B21,Tb_KostenOptiesDB[KostenOptie],0),IFERROR(MATCH(Methode_Keuze,Tb_KostenOptiesDB[#Headers],0),2)),"")</f>
        <v/>
      </c>
      <c r="D21" s="120">
        <f>IFERROR(INDEX(Tb_ProjectKosten[],MATCH($B21,Tb_ProjectKosten[Begroting],0),6),0)</f>
        <v>0</v>
      </c>
      <c r="E21" s="118">
        <f>SUMIFS('8. Uitgaven betaalverzoek'!$U:$U,'8. Uitgaven betaalverzoek'!$E:$E,$A21,'8. Uitgaven betaalverzoek'!$F:$F,$B21)</f>
        <v>0</v>
      </c>
      <c r="F21" s="118">
        <f>SUMIFS('8. Uitgaven betaalverzoek'!$V:$V,'8. Uitgaven betaalverzoek'!$E:$E,$A21,'8. Uitgaven betaalverzoek'!$F:$F,$B21)</f>
        <v>0</v>
      </c>
      <c r="G21" s="118" t="str">
        <f>IF(C21&lt;&gt;"",SUMIFS('8. Uitgaven betaalverzoek'!$W:$W,'8. Uitgaven betaalverzoek'!$E:$E,$A21,'8. Uitgaven betaalverzoek'!$F:$F,$B21),"")</f>
        <v/>
      </c>
      <c r="H21" s="118" t="str">
        <f>IF(C21&lt;&gt;"",SUMIFS('8. Uitgaven betaalverzoek'!$X:$X,'8. Uitgaven betaalverzoek'!$E:$E,$A21,'8. Uitgaven betaalverzoek'!$F:$F,$B21),"")</f>
        <v/>
      </c>
      <c r="I21" s="120" t="str">
        <f>IFERROR(VLOOKUP(A21,Lijsten!$AD:$AE,2,0),"")</f>
        <v/>
      </c>
      <c r="J21" s="118">
        <f t="shared" si="4"/>
        <v>0</v>
      </c>
      <c r="K21" s="118">
        <f t="shared" si="1"/>
        <v>0</v>
      </c>
      <c r="L21" s="118">
        <f>SUMIFS('8. Uitgaven betaalverzoek'!$U:$U,'8. Uitgaven betaalverzoek'!$E:$E,$A21,'8. Uitgaven betaalverzoek'!$F:$F,$B21,'8. Uitgaven betaalverzoek'!$A:$A,Keuze_DB_Nr)</f>
        <v>0</v>
      </c>
      <c r="M21" s="118">
        <f>SUMIFS('8. Uitgaven betaalverzoek'!$V:$V,'8. Uitgaven betaalverzoek'!$E:$E,$A21,'8. Uitgaven betaalverzoek'!$F:$F,$B21,'8. Uitgaven betaalverzoek'!$A:$A,Keuze_DB_Nr)</f>
        <v>0</v>
      </c>
      <c r="N21" s="118" t="str">
        <f>IF($C21&lt;&gt;"",SUMIFS('8. Uitgaven betaalverzoek'!$W:$W,'8. Uitgaven betaalverzoek'!$E:$E,$A21,'8. Uitgaven betaalverzoek'!$F:$F,$B21,'8. Uitgaven betaalverzoek'!$A:$A,Keuze_DB_Nr),"")</f>
        <v/>
      </c>
      <c r="O21" s="118" t="str">
        <f>IF($C21&lt;&gt;"",SUMIFS('8. Uitgaven betaalverzoek'!$X:$X,'8. Uitgaven betaalverzoek'!$E:$E,$A21,'8. Uitgaven betaalverzoek'!$F:$F,$B21,'8. Uitgaven betaalverzoek'!$A:$A,Keuze_DB_Nr),"")</f>
        <v/>
      </c>
      <c r="P21" s="118">
        <f t="shared" si="5"/>
        <v>0</v>
      </c>
      <c r="Q21" s="118">
        <f t="shared" si="6"/>
        <v>0</v>
      </c>
      <c r="R21" s="118">
        <f>SUMIFS('8. Uitgaven betaalverzoek'!$U:$U,'8. Uitgaven betaalverzoek'!$E:$E,$A21,'8. Uitgaven betaalverzoek'!$F:$F,$B21,'8. Uitgaven betaalverzoek'!$A:$A,Keuze_DB_Nr_BEO)</f>
        <v>0</v>
      </c>
      <c r="S21" s="118">
        <f>SUMIFS('8. Uitgaven betaalverzoek'!$V:$V,'8. Uitgaven betaalverzoek'!$E:$E,$A21,'8. Uitgaven betaalverzoek'!$F:$F,$B21,'8. Uitgaven betaalverzoek'!$A:$A,Keuze_DB_Nr_BEO)</f>
        <v>0</v>
      </c>
      <c r="T21" s="118" t="str">
        <f>IF($C21&lt;&gt;"",SUMIFS('8. Uitgaven betaalverzoek'!$W:$W,'8. Uitgaven betaalverzoek'!$E:$E,$A21,'8. Uitgaven betaalverzoek'!$F:$F,$B21,'8. Uitgaven betaalverzoek'!$A:$A,Keuze_DB_Nr_BEO),"")</f>
        <v/>
      </c>
      <c r="U21" s="118" t="str">
        <f>IF($C21&lt;&gt;"",SUMIFS('8. Uitgaven betaalverzoek'!$X:$X,'8. Uitgaven betaalverzoek'!$E:$E,$A21,'8. Uitgaven betaalverzoek'!$F:$F,$B21,'8. Uitgaven betaalverzoek'!$A:$A,Keuze_DB_Nr_BEO),"")</f>
        <v/>
      </c>
      <c r="V21" s="118">
        <f t="shared" si="2"/>
        <v>0</v>
      </c>
      <c r="W21" s="118">
        <f t="shared" si="3"/>
        <v>0</v>
      </c>
    </row>
    <row r="22" spans="1:23" x14ac:dyDescent="0.25">
      <c r="A22" s="80"/>
      <c r="B22" s="80"/>
      <c r="C22" s="107" t="str" cm="1">
        <f t="array" ref="C22">IFERROR(INDEX(Tb_KostenOpties[],MATCH(B22,Tb_KostenOptiesDB[KostenOptie],0),IFERROR(MATCH(Methode_Keuze,Tb_KostenOptiesDB[#Headers],0),2)),"")</f>
        <v/>
      </c>
      <c r="D22" s="119">
        <f>IFERROR(INDEX(Tb_ProjectKosten[],MATCH($B22,Tb_ProjectKosten[Begroting],0),6),0)</f>
        <v>0</v>
      </c>
      <c r="E22" s="117">
        <f>SUMIFS('8. Uitgaven betaalverzoek'!$U:$U,'8. Uitgaven betaalverzoek'!$E:$E,$A22,'8. Uitgaven betaalverzoek'!$F:$F,$B22)</f>
        <v>0</v>
      </c>
      <c r="F22" s="117">
        <f>SUMIFS('8. Uitgaven betaalverzoek'!$V:$V,'8. Uitgaven betaalverzoek'!$E:$E,$A22,'8. Uitgaven betaalverzoek'!$F:$F,$B22)</f>
        <v>0</v>
      </c>
      <c r="G22" s="117" t="str">
        <f>IF(C22&lt;&gt;"",SUMIFS('8. Uitgaven betaalverzoek'!$W:$W,'8. Uitgaven betaalverzoek'!$E:$E,$A22,'8. Uitgaven betaalverzoek'!$F:$F,$B22),"")</f>
        <v/>
      </c>
      <c r="H22" s="117" t="str">
        <f>IF(C22&lt;&gt;"",SUMIFS('8. Uitgaven betaalverzoek'!$X:$X,'8. Uitgaven betaalverzoek'!$E:$E,$A22,'8. Uitgaven betaalverzoek'!$F:$F,$B22),"")</f>
        <v/>
      </c>
      <c r="I22" s="119" t="str">
        <f>IFERROR(VLOOKUP(A22,Lijsten!$AD:$AE,2,0),"")</f>
        <v/>
      </c>
      <c r="J22" s="117">
        <f t="shared" si="4"/>
        <v>0</v>
      </c>
      <c r="K22" s="117">
        <f t="shared" si="1"/>
        <v>0</v>
      </c>
      <c r="L22" s="117">
        <f>SUMIFS('8. Uitgaven betaalverzoek'!$U:$U,'8. Uitgaven betaalverzoek'!$E:$E,$A22,'8. Uitgaven betaalverzoek'!$F:$F,$B22,'8. Uitgaven betaalverzoek'!$A:$A,Keuze_DB_Nr)</f>
        <v>0</v>
      </c>
      <c r="M22" s="117">
        <f>SUMIFS('8. Uitgaven betaalverzoek'!$V:$V,'8. Uitgaven betaalverzoek'!$E:$E,$A22,'8. Uitgaven betaalverzoek'!$F:$F,$B22,'8. Uitgaven betaalverzoek'!$A:$A,Keuze_DB_Nr)</f>
        <v>0</v>
      </c>
      <c r="N22" s="117" t="str">
        <f>IF($C22&lt;&gt;"",SUMIFS('8. Uitgaven betaalverzoek'!$W:$W,'8. Uitgaven betaalverzoek'!$E:$E,$A22,'8. Uitgaven betaalverzoek'!$F:$F,$B22,'8. Uitgaven betaalverzoek'!$A:$A,Keuze_DB_Nr),"")</f>
        <v/>
      </c>
      <c r="O22" s="117" t="str">
        <f>IF($C22&lt;&gt;"",SUMIFS('8. Uitgaven betaalverzoek'!$X:$X,'8. Uitgaven betaalverzoek'!$E:$E,$A22,'8. Uitgaven betaalverzoek'!$F:$F,$B22,'8. Uitgaven betaalverzoek'!$A:$A,Keuze_DB_Nr),"")</f>
        <v/>
      </c>
      <c r="P22" s="117">
        <f t="shared" si="5"/>
        <v>0</v>
      </c>
      <c r="Q22" s="117">
        <f t="shared" si="6"/>
        <v>0</v>
      </c>
      <c r="R22" s="117">
        <f>SUMIFS('8. Uitgaven betaalverzoek'!$U:$U,'8. Uitgaven betaalverzoek'!$E:$E,$A22,'8. Uitgaven betaalverzoek'!$F:$F,$B22,'8. Uitgaven betaalverzoek'!$A:$A,Keuze_DB_Nr_BEO)</f>
        <v>0</v>
      </c>
      <c r="S22" s="117">
        <f>SUMIFS('8. Uitgaven betaalverzoek'!$V:$V,'8. Uitgaven betaalverzoek'!$E:$E,$A22,'8. Uitgaven betaalverzoek'!$F:$F,$B22,'8. Uitgaven betaalverzoek'!$A:$A,Keuze_DB_Nr_BEO)</f>
        <v>0</v>
      </c>
      <c r="T22" s="117" t="str">
        <f>IF($C22&lt;&gt;"",SUMIFS('8. Uitgaven betaalverzoek'!$W:$W,'8. Uitgaven betaalverzoek'!$E:$E,$A22,'8. Uitgaven betaalverzoek'!$F:$F,$B22,'8. Uitgaven betaalverzoek'!$A:$A,Keuze_DB_Nr_BEO),"")</f>
        <v/>
      </c>
      <c r="U22" s="117" t="str">
        <f>IF($C22&lt;&gt;"",SUMIFS('8. Uitgaven betaalverzoek'!$X:$X,'8. Uitgaven betaalverzoek'!$E:$E,$A22,'8. Uitgaven betaalverzoek'!$F:$F,$B22,'8. Uitgaven betaalverzoek'!$A:$A,Keuze_DB_Nr_BEO),"")</f>
        <v/>
      </c>
      <c r="V22" s="117">
        <f t="shared" si="2"/>
        <v>0</v>
      </c>
      <c r="W22" s="117">
        <f t="shared" si="3"/>
        <v>0</v>
      </c>
    </row>
    <row r="23" spans="1:23" x14ac:dyDescent="0.25">
      <c r="A23" s="18"/>
      <c r="B23" s="18"/>
      <c r="C23" s="108" t="str" cm="1">
        <f t="array" ref="C23">IFERROR(INDEX(Tb_KostenOpties[],MATCH(B23,Tb_KostenOptiesDB[KostenOptie],0),IFERROR(MATCH(Methode_Keuze,Tb_KostenOptiesDB[#Headers],0),2)),"")</f>
        <v/>
      </c>
      <c r="D23" s="120">
        <f>IFERROR(INDEX(Tb_ProjectKosten[],MATCH($B23,Tb_ProjectKosten[Begroting],0),6),0)</f>
        <v>0</v>
      </c>
      <c r="E23" s="118">
        <f>SUMIFS('8. Uitgaven betaalverzoek'!$U:$U,'8. Uitgaven betaalverzoek'!$E:$E,$A23,'8. Uitgaven betaalverzoek'!$F:$F,$B23)</f>
        <v>0</v>
      </c>
      <c r="F23" s="118">
        <f>SUMIFS('8. Uitgaven betaalverzoek'!$V:$V,'8. Uitgaven betaalverzoek'!$E:$E,$A23,'8. Uitgaven betaalverzoek'!$F:$F,$B23)</f>
        <v>0</v>
      </c>
      <c r="G23" s="118" t="str">
        <f>IF(C23&lt;&gt;"",SUMIFS('8. Uitgaven betaalverzoek'!$W:$W,'8. Uitgaven betaalverzoek'!$E:$E,$A23,'8. Uitgaven betaalverzoek'!$F:$F,$B23),"")</f>
        <v/>
      </c>
      <c r="H23" s="118" t="str">
        <f>IF(C23&lt;&gt;"",SUMIFS('8. Uitgaven betaalverzoek'!$X:$X,'8. Uitgaven betaalverzoek'!$E:$E,$A23,'8. Uitgaven betaalverzoek'!$F:$F,$B23),"")</f>
        <v/>
      </c>
      <c r="I23" s="120" t="str">
        <f>IFERROR(VLOOKUP(A23,Lijsten!$AD:$AE,2,0),"")</f>
        <v/>
      </c>
      <c r="J23" s="118">
        <f t="shared" si="4"/>
        <v>0</v>
      </c>
      <c r="K23" s="118">
        <f t="shared" si="1"/>
        <v>0</v>
      </c>
      <c r="L23" s="118">
        <f>SUMIFS('8. Uitgaven betaalverzoek'!$U:$U,'8. Uitgaven betaalverzoek'!$E:$E,$A23,'8. Uitgaven betaalverzoek'!$F:$F,$B23,'8. Uitgaven betaalverzoek'!$A:$A,Keuze_DB_Nr)</f>
        <v>0</v>
      </c>
      <c r="M23" s="118">
        <f>SUMIFS('8. Uitgaven betaalverzoek'!$V:$V,'8. Uitgaven betaalverzoek'!$E:$E,$A23,'8. Uitgaven betaalverzoek'!$F:$F,$B23,'8. Uitgaven betaalverzoek'!$A:$A,Keuze_DB_Nr)</f>
        <v>0</v>
      </c>
      <c r="N23" s="118" t="str">
        <f>IF($C23&lt;&gt;"",SUMIFS('8. Uitgaven betaalverzoek'!$W:$W,'8. Uitgaven betaalverzoek'!$E:$E,$A23,'8. Uitgaven betaalverzoek'!$F:$F,$B23,'8. Uitgaven betaalverzoek'!$A:$A,Keuze_DB_Nr),"")</f>
        <v/>
      </c>
      <c r="O23" s="118" t="str">
        <f>IF($C23&lt;&gt;"",SUMIFS('8. Uitgaven betaalverzoek'!$X:$X,'8. Uitgaven betaalverzoek'!$E:$E,$A23,'8. Uitgaven betaalverzoek'!$F:$F,$B23,'8. Uitgaven betaalverzoek'!$A:$A,Keuze_DB_Nr),"")</f>
        <v/>
      </c>
      <c r="P23" s="118">
        <f t="shared" si="5"/>
        <v>0</v>
      </c>
      <c r="Q23" s="118">
        <f t="shared" si="6"/>
        <v>0</v>
      </c>
      <c r="R23" s="118">
        <f>SUMIFS('8. Uitgaven betaalverzoek'!$U:$U,'8. Uitgaven betaalverzoek'!$E:$E,$A23,'8. Uitgaven betaalverzoek'!$F:$F,$B23,'8. Uitgaven betaalverzoek'!$A:$A,Keuze_DB_Nr_BEO)</f>
        <v>0</v>
      </c>
      <c r="S23" s="118">
        <f>SUMIFS('8. Uitgaven betaalverzoek'!$V:$V,'8. Uitgaven betaalverzoek'!$E:$E,$A23,'8. Uitgaven betaalverzoek'!$F:$F,$B23,'8. Uitgaven betaalverzoek'!$A:$A,Keuze_DB_Nr_BEO)</f>
        <v>0</v>
      </c>
      <c r="T23" s="118" t="str">
        <f>IF($C23&lt;&gt;"",SUMIFS('8. Uitgaven betaalverzoek'!$W:$W,'8. Uitgaven betaalverzoek'!$E:$E,$A23,'8. Uitgaven betaalverzoek'!$F:$F,$B23,'8. Uitgaven betaalverzoek'!$A:$A,Keuze_DB_Nr_BEO),"")</f>
        <v/>
      </c>
      <c r="U23" s="118" t="str">
        <f>IF($C23&lt;&gt;"",SUMIFS('8. Uitgaven betaalverzoek'!$X:$X,'8. Uitgaven betaalverzoek'!$E:$E,$A23,'8. Uitgaven betaalverzoek'!$F:$F,$B23,'8. Uitgaven betaalverzoek'!$A:$A,Keuze_DB_Nr_BEO),"")</f>
        <v/>
      </c>
      <c r="V23" s="118">
        <f t="shared" si="2"/>
        <v>0</v>
      </c>
      <c r="W23" s="118">
        <f t="shared" si="3"/>
        <v>0</v>
      </c>
    </row>
    <row r="24" spans="1:23" x14ac:dyDescent="0.25">
      <c r="A24" s="80"/>
      <c r="B24" s="80"/>
      <c r="C24" s="107" t="str" cm="1">
        <f t="array" ref="C24">IFERROR(INDEX(Tb_KostenOpties[],MATCH(B24,Tb_KostenOptiesDB[KostenOptie],0),IFERROR(MATCH(Methode_Keuze,Tb_KostenOptiesDB[#Headers],0),2)),"")</f>
        <v/>
      </c>
      <c r="D24" s="119">
        <f>IFERROR(INDEX(Tb_ProjectKosten[],MATCH($B24,Tb_ProjectKosten[Begroting],0),6),0)</f>
        <v>0</v>
      </c>
      <c r="E24" s="117">
        <f>SUMIFS('8. Uitgaven betaalverzoek'!$U:$U,'8. Uitgaven betaalverzoek'!$E:$E,$A24,'8. Uitgaven betaalverzoek'!$F:$F,$B24)</f>
        <v>0</v>
      </c>
      <c r="F24" s="117">
        <f>SUMIFS('8. Uitgaven betaalverzoek'!$V:$V,'8. Uitgaven betaalverzoek'!$E:$E,$A24,'8. Uitgaven betaalverzoek'!$F:$F,$B24)</f>
        <v>0</v>
      </c>
      <c r="G24" s="117" t="str">
        <f>IF(C24&lt;&gt;"",SUMIFS('8. Uitgaven betaalverzoek'!$W:$W,'8. Uitgaven betaalverzoek'!$E:$E,$A24,'8. Uitgaven betaalverzoek'!$F:$F,$B24),"")</f>
        <v/>
      </c>
      <c r="H24" s="117" t="str">
        <f>IF(C24&lt;&gt;"",SUMIFS('8. Uitgaven betaalverzoek'!$X:$X,'8. Uitgaven betaalverzoek'!$E:$E,$A24,'8. Uitgaven betaalverzoek'!$F:$F,$B24),"")</f>
        <v/>
      </c>
      <c r="I24" s="119" t="str">
        <f>IFERROR(VLOOKUP(A24,Lijsten!$AD:$AE,2,0),"")</f>
        <v/>
      </c>
      <c r="J24" s="117">
        <f t="shared" si="4"/>
        <v>0</v>
      </c>
      <c r="K24" s="117">
        <f t="shared" si="1"/>
        <v>0</v>
      </c>
      <c r="L24" s="117">
        <f>SUMIFS('8. Uitgaven betaalverzoek'!$U:$U,'8. Uitgaven betaalverzoek'!$E:$E,$A24,'8. Uitgaven betaalverzoek'!$F:$F,$B24,'8. Uitgaven betaalverzoek'!$A:$A,Keuze_DB_Nr)</f>
        <v>0</v>
      </c>
      <c r="M24" s="117">
        <f>SUMIFS('8. Uitgaven betaalverzoek'!$V:$V,'8. Uitgaven betaalverzoek'!$E:$E,$A24,'8. Uitgaven betaalverzoek'!$F:$F,$B24,'8. Uitgaven betaalverzoek'!$A:$A,Keuze_DB_Nr)</f>
        <v>0</v>
      </c>
      <c r="N24" s="117" t="str">
        <f>IF($C24&lt;&gt;"",SUMIFS('8. Uitgaven betaalverzoek'!$W:$W,'8. Uitgaven betaalverzoek'!$E:$E,$A24,'8. Uitgaven betaalverzoek'!$F:$F,$B24,'8. Uitgaven betaalverzoek'!$A:$A,Keuze_DB_Nr),"")</f>
        <v/>
      </c>
      <c r="O24" s="117" t="str">
        <f>IF($C24&lt;&gt;"",SUMIFS('8. Uitgaven betaalverzoek'!$X:$X,'8. Uitgaven betaalverzoek'!$E:$E,$A24,'8. Uitgaven betaalverzoek'!$F:$F,$B24,'8. Uitgaven betaalverzoek'!$A:$A,Keuze_DB_Nr),"")</f>
        <v/>
      </c>
      <c r="P24" s="117">
        <f t="shared" si="5"/>
        <v>0</v>
      </c>
      <c r="Q24" s="117">
        <f t="shared" si="6"/>
        <v>0</v>
      </c>
      <c r="R24" s="117">
        <f>SUMIFS('8. Uitgaven betaalverzoek'!$U:$U,'8. Uitgaven betaalverzoek'!$E:$E,$A24,'8. Uitgaven betaalverzoek'!$F:$F,$B24,'8. Uitgaven betaalverzoek'!$A:$A,Keuze_DB_Nr_BEO)</f>
        <v>0</v>
      </c>
      <c r="S24" s="117">
        <f>SUMIFS('8. Uitgaven betaalverzoek'!$V:$V,'8. Uitgaven betaalverzoek'!$E:$E,$A24,'8. Uitgaven betaalverzoek'!$F:$F,$B24,'8. Uitgaven betaalverzoek'!$A:$A,Keuze_DB_Nr_BEO)</f>
        <v>0</v>
      </c>
      <c r="T24" s="117" t="str">
        <f>IF($C24&lt;&gt;"",SUMIFS('8. Uitgaven betaalverzoek'!$W:$W,'8. Uitgaven betaalverzoek'!$E:$E,$A24,'8. Uitgaven betaalverzoek'!$F:$F,$B24,'8. Uitgaven betaalverzoek'!$A:$A,Keuze_DB_Nr_BEO),"")</f>
        <v/>
      </c>
      <c r="U24" s="117" t="str">
        <f>IF($C24&lt;&gt;"",SUMIFS('8. Uitgaven betaalverzoek'!$X:$X,'8. Uitgaven betaalverzoek'!$E:$E,$A24,'8. Uitgaven betaalverzoek'!$F:$F,$B24,'8. Uitgaven betaalverzoek'!$A:$A,Keuze_DB_Nr_BEO),"")</f>
        <v/>
      </c>
      <c r="V24" s="117">
        <f t="shared" si="2"/>
        <v>0</v>
      </c>
      <c r="W24" s="117">
        <f t="shared" si="3"/>
        <v>0</v>
      </c>
    </row>
    <row r="25" spans="1:23" x14ac:dyDescent="0.25">
      <c r="A25" s="18"/>
      <c r="B25" s="18"/>
      <c r="C25" s="108" t="str" cm="1">
        <f t="array" ref="C25">IFERROR(INDEX(Tb_KostenOpties[],MATCH(B25,Tb_KostenOptiesDB[KostenOptie],0),IFERROR(MATCH(Methode_Keuze,Tb_KostenOptiesDB[#Headers],0),2)),"")</f>
        <v/>
      </c>
      <c r="D25" s="120">
        <f>IFERROR(INDEX(Tb_ProjectKosten[],MATCH($B25,Tb_ProjectKosten[Begroting],0),6),0)</f>
        <v>0</v>
      </c>
      <c r="E25" s="118">
        <f>SUMIFS('8. Uitgaven betaalverzoek'!$U:$U,'8. Uitgaven betaalverzoek'!$E:$E,$A25,'8. Uitgaven betaalverzoek'!$F:$F,$B25)</f>
        <v>0</v>
      </c>
      <c r="F25" s="118">
        <f>SUMIFS('8. Uitgaven betaalverzoek'!$V:$V,'8. Uitgaven betaalverzoek'!$E:$E,$A25,'8. Uitgaven betaalverzoek'!$F:$F,$B25)</f>
        <v>0</v>
      </c>
      <c r="G25" s="118" t="str">
        <f>IF(C25&lt;&gt;"",SUMIFS('8. Uitgaven betaalverzoek'!$W:$W,'8. Uitgaven betaalverzoek'!$E:$E,$A25,'8. Uitgaven betaalverzoek'!$F:$F,$B25),"")</f>
        <v/>
      </c>
      <c r="H25" s="118" t="str">
        <f>IF(C25&lt;&gt;"",SUMIFS('8. Uitgaven betaalverzoek'!$X:$X,'8. Uitgaven betaalverzoek'!$E:$E,$A25,'8. Uitgaven betaalverzoek'!$F:$F,$B25),"")</f>
        <v/>
      </c>
      <c r="I25" s="120" t="str">
        <f>IFERROR(VLOOKUP(A25,Lijsten!$AD:$AE,2,0),"")</f>
        <v/>
      </c>
      <c r="J25" s="118">
        <f t="shared" si="4"/>
        <v>0</v>
      </c>
      <c r="K25" s="118">
        <f t="shared" si="1"/>
        <v>0</v>
      </c>
      <c r="L25" s="118">
        <f>SUMIFS('8. Uitgaven betaalverzoek'!$U:$U,'8. Uitgaven betaalverzoek'!$E:$E,$A25,'8. Uitgaven betaalverzoek'!$F:$F,$B25,'8. Uitgaven betaalverzoek'!$A:$A,Keuze_DB_Nr)</f>
        <v>0</v>
      </c>
      <c r="M25" s="118">
        <f>SUMIFS('8. Uitgaven betaalverzoek'!$V:$V,'8. Uitgaven betaalverzoek'!$E:$E,$A25,'8. Uitgaven betaalverzoek'!$F:$F,$B25,'8. Uitgaven betaalverzoek'!$A:$A,Keuze_DB_Nr)</f>
        <v>0</v>
      </c>
      <c r="N25" s="118" t="str">
        <f>IF($C25&lt;&gt;"",SUMIFS('8. Uitgaven betaalverzoek'!$W:$W,'8. Uitgaven betaalverzoek'!$E:$E,$A25,'8. Uitgaven betaalverzoek'!$F:$F,$B25,'8. Uitgaven betaalverzoek'!$A:$A,Keuze_DB_Nr),"")</f>
        <v/>
      </c>
      <c r="O25" s="118" t="str">
        <f>IF($C25&lt;&gt;"",SUMIFS('8. Uitgaven betaalverzoek'!$X:$X,'8. Uitgaven betaalverzoek'!$E:$E,$A25,'8. Uitgaven betaalverzoek'!$F:$F,$B25,'8. Uitgaven betaalverzoek'!$A:$A,Keuze_DB_Nr),"")</f>
        <v/>
      </c>
      <c r="P25" s="118">
        <f t="shared" si="5"/>
        <v>0</v>
      </c>
      <c r="Q25" s="118">
        <f t="shared" si="6"/>
        <v>0</v>
      </c>
      <c r="R25" s="118">
        <f>SUMIFS('8. Uitgaven betaalverzoek'!$U:$U,'8. Uitgaven betaalverzoek'!$E:$E,$A25,'8. Uitgaven betaalverzoek'!$F:$F,$B25,'8. Uitgaven betaalverzoek'!$A:$A,Keuze_DB_Nr_BEO)</f>
        <v>0</v>
      </c>
      <c r="S25" s="118">
        <f>SUMIFS('8. Uitgaven betaalverzoek'!$V:$V,'8. Uitgaven betaalverzoek'!$E:$E,$A25,'8. Uitgaven betaalverzoek'!$F:$F,$B25,'8. Uitgaven betaalverzoek'!$A:$A,Keuze_DB_Nr_BEO)</f>
        <v>0</v>
      </c>
      <c r="T25" s="118" t="str">
        <f>IF($C25&lt;&gt;"",SUMIFS('8. Uitgaven betaalverzoek'!$W:$W,'8. Uitgaven betaalverzoek'!$E:$E,$A25,'8. Uitgaven betaalverzoek'!$F:$F,$B25,'8. Uitgaven betaalverzoek'!$A:$A,Keuze_DB_Nr_BEO),"")</f>
        <v/>
      </c>
      <c r="U25" s="118" t="str">
        <f>IF($C25&lt;&gt;"",SUMIFS('8. Uitgaven betaalverzoek'!$X:$X,'8. Uitgaven betaalverzoek'!$E:$E,$A25,'8. Uitgaven betaalverzoek'!$F:$F,$B25,'8. Uitgaven betaalverzoek'!$A:$A,Keuze_DB_Nr_BEO),"")</f>
        <v/>
      </c>
      <c r="V25" s="118">
        <f t="shared" si="2"/>
        <v>0</v>
      </c>
      <c r="W25" s="118">
        <f t="shared" si="3"/>
        <v>0</v>
      </c>
    </row>
    <row r="26" spans="1:23" x14ac:dyDescent="0.25">
      <c r="A26" s="80"/>
      <c r="B26" s="80"/>
      <c r="C26" s="107" t="str" cm="1">
        <f t="array" ref="C26">IFERROR(INDEX(Tb_KostenOpties[],MATCH(B26,Tb_KostenOptiesDB[KostenOptie],0),IFERROR(MATCH(Methode_Keuze,Tb_KostenOptiesDB[#Headers],0),2)),"")</f>
        <v/>
      </c>
      <c r="D26" s="119">
        <f>IFERROR(INDEX(Tb_ProjectKosten[],MATCH($B26,Tb_ProjectKosten[Begroting],0),6),0)</f>
        <v>0</v>
      </c>
      <c r="E26" s="117">
        <f>SUMIFS('8. Uitgaven betaalverzoek'!$U:$U,'8. Uitgaven betaalverzoek'!$E:$E,$A26,'8. Uitgaven betaalverzoek'!$F:$F,$B26)</f>
        <v>0</v>
      </c>
      <c r="F26" s="117">
        <f>SUMIFS('8. Uitgaven betaalverzoek'!$V:$V,'8. Uitgaven betaalverzoek'!$E:$E,$A26,'8. Uitgaven betaalverzoek'!$F:$F,$B26)</f>
        <v>0</v>
      </c>
      <c r="G26" s="117" t="str">
        <f>IF(C26&lt;&gt;"",SUMIFS('8. Uitgaven betaalverzoek'!$W:$W,'8. Uitgaven betaalverzoek'!$E:$E,$A26,'8. Uitgaven betaalverzoek'!$F:$F,$B26),"")</f>
        <v/>
      </c>
      <c r="H26" s="117" t="str">
        <f>IF(C26&lt;&gt;"",SUMIFS('8. Uitgaven betaalverzoek'!$X:$X,'8. Uitgaven betaalverzoek'!$E:$E,$A26,'8. Uitgaven betaalverzoek'!$F:$F,$B26),"")</f>
        <v/>
      </c>
      <c r="I26" s="119" t="str">
        <f>IFERROR(VLOOKUP(A26,Lijsten!$AD:$AE,2,0),"")</f>
        <v/>
      </c>
      <c r="J26" s="117">
        <f t="shared" si="4"/>
        <v>0</v>
      </c>
      <c r="K26" s="117">
        <f t="shared" si="1"/>
        <v>0</v>
      </c>
      <c r="L26" s="117">
        <f>SUMIFS('8. Uitgaven betaalverzoek'!$U:$U,'8. Uitgaven betaalverzoek'!$E:$E,$A26,'8. Uitgaven betaalverzoek'!$F:$F,$B26,'8. Uitgaven betaalverzoek'!$A:$A,Keuze_DB_Nr)</f>
        <v>0</v>
      </c>
      <c r="M26" s="117">
        <f>SUMIFS('8. Uitgaven betaalverzoek'!$V:$V,'8. Uitgaven betaalverzoek'!$E:$E,$A26,'8. Uitgaven betaalverzoek'!$F:$F,$B26,'8. Uitgaven betaalverzoek'!$A:$A,Keuze_DB_Nr)</f>
        <v>0</v>
      </c>
      <c r="N26" s="117" t="str">
        <f>IF($C26&lt;&gt;"",SUMIFS('8. Uitgaven betaalverzoek'!$W:$W,'8. Uitgaven betaalverzoek'!$E:$E,$A26,'8. Uitgaven betaalverzoek'!$F:$F,$B26,'8. Uitgaven betaalverzoek'!$A:$A,Keuze_DB_Nr),"")</f>
        <v/>
      </c>
      <c r="O26" s="117" t="str">
        <f>IF($C26&lt;&gt;"",SUMIFS('8. Uitgaven betaalverzoek'!$X:$X,'8. Uitgaven betaalverzoek'!$E:$E,$A26,'8. Uitgaven betaalverzoek'!$F:$F,$B26,'8. Uitgaven betaalverzoek'!$A:$A,Keuze_DB_Nr),"")</f>
        <v/>
      </c>
      <c r="P26" s="117">
        <f t="shared" si="5"/>
        <v>0</v>
      </c>
      <c r="Q26" s="117">
        <f t="shared" si="6"/>
        <v>0</v>
      </c>
      <c r="R26" s="117">
        <f>SUMIFS('8. Uitgaven betaalverzoek'!$U:$U,'8. Uitgaven betaalverzoek'!$E:$E,$A26,'8. Uitgaven betaalverzoek'!$F:$F,$B26,'8. Uitgaven betaalverzoek'!$A:$A,Keuze_DB_Nr_BEO)</f>
        <v>0</v>
      </c>
      <c r="S26" s="117">
        <f>SUMIFS('8. Uitgaven betaalverzoek'!$V:$V,'8. Uitgaven betaalverzoek'!$E:$E,$A26,'8. Uitgaven betaalverzoek'!$F:$F,$B26,'8. Uitgaven betaalverzoek'!$A:$A,Keuze_DB_Nr_BEO)</f>
        <v>0</v>
      </c>
      <c r="T26" s="117" t="str">
        <f>IF($C26&lt;&gt;"",SUMIFS('8. Uitgaven betaalverzoek'!$W:$W,'8. Uitgaven betaalverzoek'!$E:$E,$A26,'8. Uitgaven betaalverzoek'!$F:$F,$B26,'8. Uitgaven betaalverzoek'!$A:$A,Keuze_DB_Nr_BEO),"")</f>
        <v/>
      </c>
      <c r="U26" s="117" t="str">
        <f>IF($C26&lt;&gt;"",SUMIFS('8. Uitgaven betaalverzoek'!$X:$X,'8. Uitgaven betaalverzoek'!$E:$E,$A26,'8. Uitgaven betaalverzoek'!$F:$F,$B26,'8. Uitgaven betaalverzoek'!$A:$A,Keuze_DB_Nr_BEO),"")</f>
        <v/>
      </c>
      <c r="V26" s="117">
        <f t="shared" si="2"/>
        <v>0</v>
      </c>
      <c r="W26" s="117">
        <f t="shared" si="3"/>
        <v>0</v>
      </c>
    </row>
    <row r="27" spans="1:23" x14ac:dyDescent="0.25">
      <c r="A27" s="18"/>
      <c r="B27" s="18"/>
      <c r="C27" s="108" t="str" cm="1">
        <f t="array" ref="C27">IFERROR(INDEX(Tb_KostenOpties[],MATCH(B27,Tb_KostenOptiesDB[KostenOptie],0),IFERROR(MATCH(Methode_Keuze,Tb_KostenOptiesDB[#Headers],0),2)),"")</f>
        <v/>
      </c>
      <c r="D27" s="120">
        <f>IFERROR(INDEX(Tb_ProjectKosten[],MATCH($B27,Tb_ProjectKosten[Begroting],0),6),0)</f>
        <v>0</v>
      </c>
      <c r="E27" s="118">
        <f>SUMIFS('8. Uitgaven betaalverzoek'!$U:$U,'8. Uitgaven betaalverzoek'!$E:$E,$A27,'8. Uitgaven betaalverzoek'!$F:$F,$B27)</f>
        <v>0</v>
      </c>
      <c r="F27" s="118">
        <f>SUMIFS('8. Uitgaven betaalverzoek'!$V:$V,'8. Uitgaven betaalverzoek'!$E:$E,$A27,'8. Uitgaven betaalverzoek'!$F:$F,$B27)</f>
        <v>0</v>
      </c>
      <c r="G27" s="118" t="str">
        <f>IF(C27&lt;&gt;"",SUMIFS('8. Uitgaven betaalverzoek'!$W:$W,'8. Uitgaven betaalverzoek'!$E:$E,$A27,'8. Uitgaven betaalverzoek'!$F:$F,$B27),"")</f>
        <v/>
      </c>
      <c r="H27" s="118" t="str">
        <f>IF(C27&lt;&gt;"",SUMIFS('8. Uitgaven betaalverzoek'!$X:$X,'8. Uitgaven betaalverzoek'!$E:$E,$A27,'8. Uitgaven betaalverzoek'!$F:$F,$B27),"")</f>
        <v/>
      </c>
      <c r="I27" s="120" t="str">
        <f>IFERROR(VLOOKUP(A27,Lijsten!$AD:$AE,2,0),"")</f>
        <v/>
      </c>
      <c r="J27" s="118">
        <f t="shared" si="4"/>
        <v>0</v>
      </c>
      <c r="K27" s="118">
        <f t="shared" si="1"/>
        <v>0</v>
      </c>
      <c r="L27" s="118">
        <f>SUMIFS('8. Uitgaven betaalverzoek'!$U:$U,'8. Uitgaven betaalverzoek'!$E:$E,$A27,'8. Uitgaven betaalverzoek'!$F:$F,$B27,'8. Uitgaven betaalverzoek'!$A:$A,Keuze_DB_Nr)</f>
        <v>0</v>
      </c>
      <c r="M27" s="118">
        <f>SUMIFS('8. Uitgaven betaalverzoek'!$V:$V,'8. Uitgaven betaalverzoek'!$E:$E,$A27,'8. Uitgaven betaalverzoek'!$F:$F,$B27,'8. Uitgaven betaalverzoek'!$A:$A,Keuze_DB_Nr)</f>
        <v>0</v>
      </c>
      <c r="N27" s="118" t="str">
        <f>IF($C27&lt;&gt;"",SUMIFS('8. Uitgaven betaalverzoek'!$W:$W,'8. Uitgaven betaalverzoek'!$E:$E,$A27,'8. Uitgaven betaalverzoek'!$F:$F,$B27,'8. Uitgaven betaalverzoek'!$A:$A,Keuze_DB_Nr),"")</f>
        <v/>
      </c>
      <c r="O27" s="118" t="str">
        <f>IF($C27&lt;&gt;"",SUMIFS('8. Uitgaven betaalverzoek'!$X:$X,'8. Uitgaven betaalverzoek'!$E:$E,$A27,'8. Uitgaven betaalverzoek'!$F:$F,$B27,'8. Uitgaven betaalverzoek'!$A:$A,Keuze_DB_Nr),"")</f>
        <v/>
      </c>
      <c r="P27" s="118">
        <f t="shared" si="5"/>
        <v>0</v>
      </c>
      <c r="Q27" s="118">
        <f t="shared" si="6"/>
        <v>0</v>
      </c>
      <c r="R27" s="118">
        <f>SUMIFS('8. Uitgaven betaalverzoek'!$U:$U,'8. Uitgaven betaalverzoek'!$E:$E,$A27,'8. Uitgaven betaalverzoek'!$F:$F,$B27,'8. Uitgaven betaalverzoek'!$A:$A,Keuze_DB_Nr_BEO)</f>
        <v>0</v>
      </c>
      <c r="S27" s="118">
        <f>SUMIFS('8. Uitgaven betaalverzoek'!$V:$V,'8. Uitgaven betaalverzoek'!$E:$E,$A27,'8. Uitgaven betaalverzoek'!$F:$F,$B27,'8. Uitgaven betaalverzoek'!$A:$A,Keuze_DB_Nr_BEO)</f>
        <v>0</v>
      </c>
      <c r="T27" s="118" t="str">
        <f>IF($C27&lt;&gt;"",SUMIFS('8. Uitgaven betaalverzoek'!$W:$W,'8. Uitgaven betaalverzoek'!$E:$E,$A27,'8. Uitgaven betaalverzoek'!$F:$F,$B27,'8. Uitgaven betaalverzoek'!$A:$A,Keuze_DB_Nr_BEO),"")</f>
        <v/>
      </c>
      <c r="U27" s="118" t="str">
        <f>IF($C27&lt;&gt;"",SUMIFS('8. Uitgaven betaalverzoek'!$X:$X,'8. Uitgaven betaalverzoek'!$E:$E,$A27,'8. Uitgaven betaalverzoek'!$F:$F,$B27,'8. Uitgaven betaalverzoek'!$A:$A,Keuze_DB_Nr_BEO),"")</f>
        <v/>
      </c>
      <c r="V27" s="118">
        <f t="shared" si="2"/>
        <v>0</v>
      </c>
      <c r="W27" s="118">
        <f t="shared" si="3"/>
        <v>0</v>
      </c>
    </row>
    <row r="28" spans="1:23" x14ac:dyDescent="0.25">
      <c r="A28" s="80"/>
      <c r="B28" s="80"/>
      <c r="C28" s="107" t="str" cm="1">
        <f t="array" ref="C28">IFERROR(INDEX(Tb_KostenOpties[],MATCH(B28,Tb_KostenOptiesDB[KostenOptie],0),IFERROR(MATCH(Methode_Keuze,Tb_KostenOptiesDB[#Headers],0),2)),"")</f>
        <v/>
      </c>
      <c r="D28" s="119">
        <f>IFERROR(INDEX(Tb_ProjectKosten[],MATCH($B28,Tb_ProjectKosten[Begroting],0),6),0)</f>
        <v>0</v>
      </c>
      <c r="E28" s="117">
        <f>SUMIFS('8. Uitgaven betaalverzoek'!$U:$U,'8. Uitgaven betaalverzoek'!$E:$E,$A28,'8. Uitgaven betaalverzoek'!$F:$F,$B28)</f>
        <v>0</v>
      </c>
      <c r="F28" s="117">
        <f>SUMIFS('8. Uitgaven betaalverzoek'!$V:$V,'8. Uitgaven betaalverzoek'!$E:$E,$A28,'8. Uitgaven betaalverzoek'!$F:$F,$B28)</f>
        <v>0</v>
      </c>
      <c r="G28" s="117" t="str">
        <f>IF(C28&lt;&gt;"",SUMIFS('8. Uitgaven betaalverzoek'!$W:$W,'8. Uitgaven betaalverzoek'!$E:$E,$A28,'8. Uitgaven betaalverzoek'!$F:$F,$B28),"")</f>
        <v/>
      </c>
      <c r="H28" s="117" t="str">
        <f>IF(C28&lt;&gt;"",SUMIFS('8. Uitgaven betaalverzoek'!$X:$X,'8. Uitgaven betaalverzoek'!$E:$E,$A28,'8. Uitgaven betaalverzoek'!$F:$F,$B28),"")</f>
        <v/>
      </c>
      <c r="I28" s="119" t="str">
        <f>IFERROR(VLOOKUP(A28,Lijsten!$AD:$AE,2,0),"")</f>
        <v/>
      </c>
      <c r="J28" s="117">
        <f t="shared" si="4"/>
        <v>0</v>
      </c>
      <c r="K28" s="117">
        <f t="shared" si="1"/>
        <v>0</v>
      </c>
      <c r="L28" s="117">
        <f>SUMIFS('8. Uitgaven betaalverzoek'!$U:$U,'8. Uitgaven betaalverzoek'!$E:$E,$A28,'8. Uitgaven betaalverzoek'!$F:$F,$B28,'8. Uitgaven betaalverzoek'!$A:$A,Keuze_DB_Nr)</f>
        <v>0</v>
      </c>
      <c r="M28" s="117">
        <f>SUMIFS('8. Uitgaven betaalverzoek'!$V:$V,'8. Uitgaven betaalverzoek'!$E:$E,$A28,'8. Uitgaven betaalverzoek'!$F:$F,$B28,'8. Uitgaven betaalverzoek'!$A:$A,Keuze_DB_Nr)</f>
        <v>0</v>
      </c>
      <c r="N28" s="117" t="str">
        <f>IF($C28&lt;&gt;"",SUMIFS('8. Uitgaven betaalverzoek'!$W:$W,'8. Uitgaven betaalverzoek'!$E:$E,$A28,'8. Uitgaven betaalverzoek'!$F:$F,$B28,'8. Uitgaven betaalverzoek'!$A:$A,Keuze_DB_Nr),"")</f>
        <v/>
      </c>
      <c r="O28" s="117" t="str">
        <f>IF($C28&lt;&gt;"",SUMIFS('8. Uitgaven betaalverzoek'!$X:$X,'8. Uitgaven betaalverzoek'!$E:$E,$A28,'8. Uitgaven betaalverzoek'!$F:$F,$B28,'8. Uitgaven betaalverzoek'!$A:$A,Keuze_DB_Nr),"")</f>
        <v/>
      </c>
      <c r="P28" s="117">
        <f t="shared" si="5"/>
        <v>0</v>
      </c>
      <c r="Q28" s="117">
        <f t="shared" si="6"/>
        <v>0</v>
      </c>
      <c r="R28" s="117">
        <f>SUMIFS('8. Uitgaven betaalverzoek'!$U:$U,'8. Uitgaven betaalverzoek'!$E:$E,$A28,'8. Uitgaven betaalverzoek'!$F:$F,$B28,'8. Uitgaven betaalverzoek'!$A:$A,Keuze_DB_Nr_BEO)</f>
        <v>0</v>
      </c>
      <c r="S28" s="117">
        <f>SUMIFS('8. Uitgaven betaalverzoek'!$V:$V,'8. Uitgaven betaalverzoek'!$E:$E,$A28,'8. Uitgaven betaalverzoek'!$F:$F,$B28,'8. Uitgaven betaalverzoek'!$A:$A,Keuze_DB_Nr_BEO)</f>
        <v>0</v>
      </c>
      <c r="T28" s="117" t="str">
        <f>IF($C28&lt;&gt;"",SUMIFS('8. Uitgaven betaalverzoek'!$W:$W,'8. Uitgaven betaalverzoek'!$E:$E,$A28,'8. Uitgaven betaalverzoek'!$F:$F,$B28,'8. Uitgaven betaalverzoek'!$A:$A,Keuze_DB_Nr_BEO),"")</f>
        <v/>
      </c>
      <c r="U28" s="117" t="str">
        <f>IF($C28&lt;&gt;"",SUMIFS('8. Uitgaven betaalverzoek'!$X:$X,'8. Uitgaven betaalverzoek'!$E:$E,$A28,'8. Uitgaven betaalverzoek'!$F:$F,$B28,'8. Uitgaven betaalverzoek'!$A:$A,Keuze_DB_Nr_BEO),"")</f>
        <v/>
      </c>
      <c r="V28" s="117">
        <f t="shared" si="2"/>
        <v>0</v>
      </c>
      <c r="W28" s="117">
        <f t="shared" si="3"/>
        <v>0</v>
      </c>
    </row>
    <row r="29" spans="1:23" x14ac:dyDescent="0.25">
      <c r="A29" s="18"/>
      <c r="B29" s="18"/>
      <c r="C29" s="108" t="str" cm="1">
        <f t="array" ref="C29">IFERROR(INDEX(Tb_KostenOpties[],MATCH(B29,Tb_KostenOptiesDB[KostenOptie],0),IFERROR(MATCH(Methode_Keuze,Tb_KostenOptiesDB[#Headers],0),2)),"")</f>
        <v/>
      </c>
      <c r="D29" s="120">
        <f>IFERROR(INDEX(Tb_ProjectKosten[],MATCH($B29,Tb_ProjectKosten[Begroting],0),6),0)</f>
        <v>0</v>
      </c>
      <c r="E29" s="118">
        <f>SUMIFS('8. Uitgaven betaalverzoek'!$U:$U,'8. Uitgaven betaalverzoek'!$E:$E,$A29,'8. Uitgaven betaalverzoek'!$F:$F,$B29)</f>
        <v>0</v>
      </c>
      <c r="F29" s="118">
        <f>SUMIFS('8. Uitgaven betaalverzoek'!$V:$V,'8. Uitgaven betaalverzoek'!$E:$E,$A29,'8. Uitgaven betaalverzoek'!$F:$F,$B29)</f>
        <v>0</v>
      </c>
      <c r="G29" s="118" t="str">
        <f>IF(C29&lt;&gt;"",SUMIFS('8. Uitgaven betaalverzoek'!$W:$W,'8. Uitgaven betaalverzoek'!$E:$E,$A29,'8. Uitgaven betaalverzoek'!$F:$F,$B29),"")</f>
        <v/>
      </c>
      <c r="H29" s="118" t="str">
        <f>IF(C29&lt;&gt;"",SUMIFS('8. Uitgaven betaalverzoek'!$X:$X,'8. Uitgaven betaalverzoek'!$E:$E,$A29,'8. Uitgaven betaalverzoek'!$F:$F,$B29),"")</f>
        <v/>
      </c>
      <c r="I29" s="120" t="str">
        <f>IFERROR(VLOOKUP(A29,Lijsten!$AD:$AE,2,0),"")</f>
        <v/>
      </c>
      <c r="J29" s="118">
        <f t="shared" si="4"/>
        <v>0</v>
      </c>
      <c r="K29" s="118">
        <f t="shared" si="1"/>
        <v>0</v>
      </c>
      <c r="L29" s="118">
        <f>SUMIFS('8. Uitgaven betaalverzoek'!$U:$U,'8. Uitgaven betaalverzoek'!$E:$E,$A29,'8. Uitgaven betaalverzoek'!$F:$F,$B29,'8. Uitgaven betaalverzoek'!$A:$A,Keuze_DB_Nr)</f>
        <v>0</v>
      </c>
      <c r="M29" s="118">
        <f>SUMIFS('8. Uitgaven betaalverzoek'!$V:$V,'8. Uitgaven betaalverzoek'!$E:$E,$A29,'8. Uitgaven betaalverzoek'!$F:$F,$B29,'8. Uitgaven betaalverzoek'!$A:$A,Keuze_DB_Nr)</f>
        <v>0</v>
      </c>
      <c r="N29" s="118" t="str">
        <f>IF($C29&lt;&gt;"",SUMIFS('8. Uitgaven betaalverzoek'!$W:$W,'8. Uitgaven betaalverzoek'!$E:$E,$A29,'8. Uitgaven betaalverzoek'!$F:$F,$B29,'8. Uitgaven betaalverzoek'!$A:$A,Keuze_DB_Nr),"")</f>
        <v/>
      </c>
      <c r="O29" s="118" t="str">
        <f>IF($C29&lt;&gt;"",SUMIFS('8. Uitgaven betaalverzoek'!$X:$X,'8. Uitgaven betaalverzoek'!$E:$E,$A29,'8. Uitgaven betaalverzoek'!$F:$F,$B29,'8. Uitgaven betaalverzoek'!$A:$A,Keuze_DB_Nr),"")</f>
        <v/>
      </c>
      <c r="P29" s="118">
        <f t="shared" si="5"/>
        <v>0</v>
      </c>
      <c r="Q29" s="118">
        <f t="shared" si="6"/>
        <v>0</v>
      </c>
      <c r="R29" s="118">
        <f>SUMIFS('8. Uitgaven betaalverzoek'!$U:$U,'8. Uitgaven betaalverzoek'!$E:$E,$A29,'8. Uitgaven betaalverzoek'!$F:$F,$B29,'8. Uitgaven betaalverzoek'!$A:$A,Keuze_DB_Nr_BEO)</f>
        <v>0</v>
      </c>
      <c r="S29" s="118">
        <f>SUMIFS('8. Uitgaven betaalverzoek'!$V:$V,'8. Uitgaven betaalverzoek'!$E:$E,$A29,'8. Uitgaven betaalverzoek'!$F:$F,$B29,'8. Uitgaven betaalverzoek'!$A:$A,Keuze_DB_Nr_BEO)</f>
        <v>0</v>
      </c>
      <c r="T29" s="118" t="str">
        <f>IF($C29&lt;&gt;"",SUMIFS('8. Uitgaven betaalverzoek'!$W:$W,'8. Uitgaven betaalverzoek'!$E:$E,$A29,'8. Uitgaven betaalverzoek'!$F:$F,$B29,'8. Uitgaven betaalverzoek'!$A:$A,Keuze_DB_Nr_BEO),"")</f>
        <v/>
      </c>
      <c r="U29" s="118" t="str">
        <f>IF($C29&lt;&gt;"",SUMIFS('8. Uitgaven betaalverzoek'!$X:$X,'8. Uitgaven betaalverzoek'!$E:$E,$A29,'8. Uitgaven betaalverzoek'!$F:$F,$B29,'8. Uitgaven betaalverzoek'!$A:$A,Keuze_DB_Nr_BEO),"")</f>
        <v/>
      </c>
      <c r="V29" s="118">
        <f t="shared" si="2"/>
        <v>0</v>
      </c>
      <c r="W29" s="118">
        <f t="shared" si="3"/>
        <v>0</v>
      </c>
    </row>
    <row r="30" spans="1:23" x14ac:dyDescent="0.25">
      <c r="A30" s="80"/>
      <c r="B30" s="80"/>
      <c r="C30" s="107" t="str" cm="1">
        <f t="array" ref="C30">IFERROR(INDEX(Tb_KostenOpties[],MATCH(B30,Tb_KostenOptiesDB[KostenOptie],0),IFERROR(MATCH(Methode_Keuze,Tb_KostenOptiesDB[#Headers],0),2)),"")</f>
        <v/>
      </c>
      <c r="D30" s="119">
        <f>IFERROR(INDEX(Tb_ProjectKosten[],MATCH($B30,Tb_ProjectKosten[Begroting],0),6),0)</f>
        <v>0</v>
      </c>
      <c r="E30" s="117">
        <f>SUMIFS('8. Uitgaven betaalverzoek'!$U:$U,'8. Uitgaven betaalverzoek'!$E:$E,$A30,'8. Uitgaven betaalverzoek'!$F:$F,$B30)</f>
        <v>0</v>
      </c>
      <c r="F30" s="117">
        <f>SUMIFS('8. Uitgaven betaalverzoek'!$V:$V,'8. Uitgaven betaalverzoek'!$E:$E,$A30,'8. Uitgaven betaalverzoek'!$F:$F,$B30)</f>
        <v>0</v>
      </c>
      <c r="G30" s="117" t="str">
        <f>IF(C30&lt;&gt;"",SUMIFS('8. Uitgaven betaalverzoek'!$W:$W,'8. Uitgaven betaalverzoek'!$E:$E,$A30,'8. Uitgaven betaalverzoek'!$F:$F,$B30),"")</f>
        <v/>
      </c>
      <c r="H30" s="117" t="str">
        <f>IF(C30&lt;&gt;"",SUMIFS('8. Uitgaven betaalverzoek'!$X:$X,'8. Uitgaven betaalverzoek'!$E:$E,$A30,'8. Uitgaven betaalverzoek'!$F:$F,$B30),"")</f>
        <v/>
      </c>
      <c r="I30" s="119" t="str">
        <f>IFERROR(VLOOKUP(A30,Lijsten!$AD:$AE,2,0),"")</f>
        <v/>
      </c>
      <c r="J30" s="117">
        <f t="shared" si="4"/>
        <v>0</v>
      </c>
      <c r="K30" s="117">
        <f t="shared" si="1"/>
        <v>0</v>
      </c>
      <c r="L30" s="117">
        <f>SUMIFS('8. Uitgaven betaalverzoek'!$U:$U,'8. Uitgaven betaalverzoek'!$E:$E,$A30,'8. Uitgaven betaalverzoek'!$F:$F,$B30,'8. Uitgaven betaalverzoek'!$A:$A,Keuze_DB_Nr)</f>
        <v>0</v>
      </c>
      <c r="M30" s="117">
        <f>SUMIFS('8. Uitgaven betaalverzoek'!$V:$V,'8. Uitgaven betaalverzoek'!$E:$E,$A30,'8. Uitgaven betaalverzoek'!$F:$F,$B30,'8. Uitgaven betaalverzoek'!$A:$A,Keuze_DB_Nr)</f>
        <v>0</v>
      </c>
      <c r="N30" s="117" t="str">
        <f>IF($C30&lt;&gt;"",SUMIFS('8. Uitgaven betaalverzoek'!$W:$W,'8. Uitgaven betaalverzoek'!$E:$E,$A30,'8. Uitgaven betaalverzoek'!$F:$F,$B30,'8. Uitgaven betaalverzoek'!$A:$A,Keuze_DB_Nr),"")</f>
        <v/>
      </c>
      <c r="O30" s="117" t="str">
        <f>IF($C30&lt;&gt;"",SUMIFS('8. Uitgaven betaalverzoek'!$X:$X,'8. Uitgaven betaalverzoek'!$E:$E,$A30,'8. Uitgaven betaalverzoek'!$F:$F,$B30,'8. Uitgaven betaalverzoek'!$A:$A,Keuze_DB_Nr),"")</f>
        <v/>
      </c>
      <c r="P30" s="117">
        <f t="shared" si="5"/>
        <v>0</v>
      </c>
      <c r="Q30" s="117">
        <f t="shared" si="6"/>
        <v>0</v>
      </c>
      <c r="R30" s="117">
        <f>SUMIFS('8. Uitgaven betaalverzoek'!$U:$U,'8. Uitgaven betaalverzoek'!$E:$E,$A30,'8. Uitgaven betaalverzoek'!$F:$F,$B30,'8. Uitgaven betaalverzoek'!$A:$A,Keuze_DB_Nr_BEO)</f>
        <v>0</v>
      </c>
      <c r="S30" s="117">
        <f>SUMIFS('8. Uitgaven betaalverzoek'!$V:$V,'8. Uitgaven betaalverzoek'!$E:$E,$A30,'8. Uitgaven betaalverzoek'!$F:$F,$B30,'8. Uitgaven betaalverzoek'!$A:$A,Keuze_DB_Nr_BEO)</f>
        <v>0</v>
      </c>
      <c r="T30" s="117" t="str">
        <f>IF($C30&lt;&gt;"",SUMIFS('8. Uitgaven betaalverzoek'!$W:$W,'8. Uitgaven betaalverzoek'!$E:$E,$A30,'8. Uitgaven betaalverzoek'!$F:$F,$B30,'8. Uitgaven betaalverzoek'!$A:$A,Keuze_DB_Nr_BEO),"")</f>
        <v/>
      </c>
      <c r="U30" s="117" t="str">
        <f>IF($C30&lt;&gt;"",SUMIFS('8. Uitgaven betaalverzoek'!$X:$X,'8. Uitgaven betaalverzoek'!$E:$E,$A30,'8. Uitgaven betaalverzoek'!$F:$F,$B30,'8. Uitgaven betaalverzoek'!$A:$A,Keuze_DB_Nr_BEO),"")</f>
        <v/>
      </c>
      <c r="V30" s="117">
        <f t="shared" si="2"/>
        <v>0</v>
      </c>
      <c r="W30" s="117">
        <f t="shared" si="3"/>
        <v>0</v>
      </c>
    </row>
    <row r="31" spans="1:23" x14ac:dyDescent="0.25">
      <c r="A31" s="18"/>
      <c r="B31" s="18"/>
      <c r="C31" s="108" t="str" cm="1">
        <f t="array" ref="C31">IFERROR(INDEX(Tb_KostenOpties[],MATCH(B31,Tb_KostenOptiesDB[KostenOptie],0),IFERROR(MATCH(Methode_Keuze,Tb_KostenOptiesDB[#Headers],0),2)),"")</f>
        <v/>
      </c>
      <c r="D31" s="120">
        <f>IFERROR(INDEX(Tb_ProjectKosten[],MATCH($B31,Tb_ProjectKosten[Begroting],0),6),0)</f>
        <v>0</v>
      </c>
      <c r="E31" s="118">
        <f>SUMIFS('8. Uitgaven betaalverzoek'!$U:$U,'8. Uitgaven betaalverzoek'!$E:$E,$A31,'8. Uitgaven betaalverzoek'!$F:$F,$B31)</f>
        <v>0</v>
      </c>
      <c r="F31" s="118">
        <f>SUMIFS('8. Uitgaven betaalverzoek'!$V:$V,'8. Uitgaven betaalverzoek'!$E:$E,$A31,'8. Uitgaven betaalverzoek'!$F:$F,$B31)</f>
        <v>0</v>
      </c>
      <c r="G31" s="118" t="str">
        <f>IF(C31&lt;&gt;"",SUMIFS('8. Uitgaven betaalverzoek'!$W:$W,'8. Uitgaven betaalverzoek'!$E:$E,$A31,'8. Uitgaven betaalverzoek'!$F:$F,$B31),"")</f>
        <v/>
      </c>
      <c r="H31" s="118" t="str">
        <f>IF(C31&lt;&gt;"",SUMIFS('8. Uitgaven betaalverzoek'!$X:$X,'8. Uitgaven betaalverzoek'!$E:$E,$A31,'8. Uitgaven betaalverzoek'!$F:$F,$B31),"")</f>
        <v/>
      </c>
      <c r="I31" s="120" t="str">
        <f>IFERROR(VLOOKUP(A31,Lijsten!$AD:$AE,2,0),"")</f>
        <v/>
      </c>
      <c r="J31" s="118">
        <f t="shared" si="4"/>
        <v>0</v>
      </c>
      <c r="K31" s="118">
        <f t="shared" si="1"/>
        <v>0</v>
      </c>
      <c r="L31" s="118">
        <f>SUMIFS('8. Uitgaven betaalverzoek'!$U:$U,'8. Uitgaven betaalverzoek'!$E:$E,$A31,'8. Uitgaven betaalverzoek'!$F:$F,$B31,'8. Uitgaven betaalverzoek'!$A:$A,Keuze_DB_Nr)</f>
        <v>0</v>
      </c>
      <c r="M31" s="118">
        <f>SUMIFS('8. Uitgaven betaalverzoek'!$V:$V,'8. Uitgaven betaalverzoek'!$E:$E,$A31,'8. Uitgaven betaalverzoek'!$F:$F,$B31,'8. Uitgaven betaalverzoek'!$A:$A,Keuze_DB_Nr)</f>
        <v>0</v>
      </c>
      <c r="N31" s="118" t="str">
        <f>IF($C31&lt;&gt;"",SUMIFS('8. Uitgaven betaalverzoek'!$W:$W,'8. Uitgaven betaalverzoek'!$E:$E,$A31,'8. Uitgaven betaalverzoek'!$F:$F,$B31,'8. Uitgaven betaalverzoek'!$A:$A,Keuze_DB_Nr),"")</f>
        <v/>
      </c>
      <c r="O31" s="118" t="str">
        <f>IF($C31&lt;&gt;"",SUMIFS('8. Uitgaven betaalverzoek'!$X:$X,'8. Uitgaven betaalverzoek'!$E:$E,$A31,'8. Uitgaven betaalverzoek'!$F:$F,$B31,'8. Uitgaven betaalverzoek'!$A:$A,Keuze_DB_Nr),"")</f>
        <v/>
      </c>
      <c r="P31" s="118">
        <f t="shared" si="5"/>
        <v>0</v>
      </c>
      <c r="Q31" s="118">
        <f t="shared" si="6"/>
        <v>0</v>
      </c>
      <c r="R31" s="118">
        <f>SUMIFS('8. Uitgaven betaalverzoek'!$U:$U,'8. Uitgaven betaalverzoek'!$E:$E,$A31,'8. Uitgaven betaalverzoek'!$F:$F,$B31,'8. Uitgaven betaalverzoek'!$A:$A,Keuze_DB_Nr_BEO)</f>
        <v>0</v>
      </c>
      <c r="S31" s="118">
        <f>SUMIFS('8. Uitgaven betaalverzoek'!$V:$V,'8. Uitgaven betaalverzoek'!$E:$E,$A31,'8. Uitgaven betaalverzoek'!$F:$F,$B31,'8. Uitgaven betaalverzoek'!$A:$A,Keuze_DB_Nr_BEO)</f>
        <v>0</v>
      </c>
      <c r="T31" s="118" t="str">
        <f>IF($C31&lt;&gt;"",SUMIFS('8. Uitgaven betaalverzoek'!$W:$W,'8. Uitgaven betaalverzoek'!$E:$E,$A31,'8. Uitgaven betaalverzoek'!$F:$F,$B31,'8. Uitgaven betaalverzoek'!$A:$A,Keuze_DB_Nr_BEO),"")</f>
        <v/>
      </c>
      <c r="U31" s="118" t="str">
        <f>IF($C31&lt;&gt;"",SUMIFS('8. Uitgaven betaalverzoek'!$X:$X,'8. Uitgaven betaalverzoek'!$E:$E,$A31,'8. Uitgaven betaalverzoek'!$F:$F,$B31,'8. Uitgaven betaalverzoek'!$A:$A,Keuze_DB_Nr_BEO),"")</f>
        <v/>
      </c>
      <c r="V31" s="118">
        <f t="shared" si="2"/>
        <v>0</v>
      </c>
      <c r="W31" s="118">
        <f t="shared" si="3"/>
        <v>0</v>
      </c>
    </row>
    <row r="32" spans="1:23" x14ac:dyDescent="0.25">
      <c r="A32" s="80"/>
      <c r="B32" s="80"/>
      <c r="C32" s="107" t="str" cm="1">
        <f t="array" ref="C32">IFERROR(INDEX(Tb_KostenOpties[],MATCH(B32,Tb_KostenOptiesDB[KostenOptie],0),IFERROR(MATCH(Methode_Keuze,Tb_KostenOptiesDB[#Headers],0),2)),"")</f>
        <v/>
      </c>
      <c r="D32" s="119">
        <f>IFERROR(INDEX(Tb_ProjectKosten[],MATCH($B32,Tb_ProjectKosten[Begroting],0),6),0)</f>
        <v>0</v>
      </c>
      <c r="E32" s="117">
        <f>SUMIFS('8. Uitgaven betaalverzoek'!$U:$U,'8. Uitgaven betaalverzoek'!$E:$E,$A32,'8. Uitgaven betaalverzoek'!$F:$F,$B32)</f>
        <v>0</v>
      </c>
      <c r="F32" s="117">
        <f>SUMIFS('8. Uitgaven betaalverzoek'!$V:$V,'8. Uitgaven betaalverzoek'!$E:$E,$A32,'8. Uitgaven betaalverzoek'!$F:$F,$B32)</f>
        <v>0</v>
      </c>
      <c r="G32" s="117" t="str">
        <f>IF(C32&lt;&gt;"",SUMIFS('8. Uitgaven betaalverzoek'!$W:$W,'8. Uitgaven betaalverzoek'!$E:$E,$A32,'8. Uitgaven betaalverzoek'!$F:$F,$B32),"")</f>
        <v/>
      </c>
      <c r="H32" s="117" t="str">
        <f>IF(C32&lt;&gt;"",SUMIFS('8. Uitgaven betaalverzoek'!$X:$X,'8. Uitgaven betaalverzoek'!$E:$E,$A32,'8. Uitgaven betaalverzoek'!$F:$F,$B32),"")</f>
        <v/>
      </c>
      <c r="I32" s="119" t="str">
        <f>IFERROR(VLOOKUP(A32,Lijsten!$AD:$AE,2,0),"")</f>
        <v/>
      </c>
      <c r="J32" s="117">
        <f t="shared" si="4"/>
        <v>0</v>
      </c>
      <c r="K32" s="117">
        <f t="shared" si="1"/>
        <v>0</v>
      </c>
      <c r="L32" s="117">
        <f>SUMIFS('8. Uitgaven betaalverzoek'!$U:$U,'8. Uitgaven betaalverzoek'!$E:$E,$A32,'8. Uitgaven betaalverzoek'!$F:$F,$B32,'8. Uitgaven betaalverzoek'!$A:$A,Keuze_DB_Nr)</f>
        <v>0</v>
      </c>
      <c r="M32" s="117">
        <f>SUMIFS('8. Uitgaven betaalverzoek'!$V:$V,'8. Uitgaven betaalverzoek'!$E:$E,$A32,'8. Uitgaven betaalverzoek'!$F:$F,$B32,'8. Uitgaven betaalverzoek'!$A:$A,Keuze_DB_Nr)</f>
        <v>0</v>
      </c>
      <c r="N32" s="117" t="str">
        <f>IF($C32&lt;&gt;"",SUMIFS('8. Uitgaven betaalverzoek'!$W:$W,'8. Uitgaven betaalverzoek'!$E:$E,$A32,'8. Uitgaven betaalverzoek'!$F:$F,$B32,'8. Uitgaven betaalverzoek'!$A:$A,Keuze_DB_Nr),"")</f>
        <v/>
      </c>
      <c r="O32" s="117" t="str">
        <f>IF($C32&lt;&gt;"",SUMIFS('8. Uitgaven betaalverzoek'!$X:$X,'8. Uitgaven betaalverzoek'!$E:$E,$A32,'8. Uitgaven betaalverzoek'!$F:$F,$B32,'8. Uitgaven betaalverzoek'!$A:$A,Keuze_DB_Nr),"")</f>
        <v/>
      </c>
      <c r="P32" s="117">
        <f t="shared" si="5"/>
        <v>0</v>
      </c>
      <c r="Q32" s="117">
        <f t="shared" si="6"/>
        <v>0</v>
      </c>
      <c r="R32" s="117">
        <f>SUMIFS('8. Uitgaven betaalverzoek'!$U:$U,'8. Uitgaven betaalverzoek'!$E:$E,$A32,'8. Uitgaven betaalverzoek'!$F:$F,$B32,'8. Uitgaven betaalverzoek'!$A:$A,Keuze_DB_Nr_BEO)</f>
        <v>0</v>
      </c>
      <c r="S32" s="117">
        <f>SUMIFS('8. Uitgaven betaalverzoek'!$V:$V,'8. Uitgaven betaalverzoek'!$E:$E,$A32,'8. Uitgaven betaalverzoek'!$F:$F,$B32,'8. Uitgaven betaalverzoek'!$A:$A,Keuze_DB_Nr_BEO)</f>
        <v>0</v>
      </c>
      <c r="T32" s="117" t="str">
        <f>IF($C32&lt;&gt;"",SUMIFS('8. Uitgaven betaalverzoek'!$W:$W,'8. Uitgaven betaalverzoek'!$E:$E,$A32,'8. Uitgaven betaalverzoek'!$F:$F,$B32,'8. Uitgaven betaalverzoek'!$A:$A,Keuze_DB_Nr_BEO),"")</f>
        <v/>
      </c>
      <c r="U32" s="117" t="str">
        <f>IF($C32&lt;&gt;"",SUMIFS('8. Uitgaven betaalverzoek'!$X:$X,'8. Uitgaven betaalverzoek'!$E:$E,$A32,'8. Uitgaven betaalverzoek'!$F:$F,$B32,'8. Uitgaven betaalverzoek'!$A:$A,Keuze_DB_Nr_BEO),"")</f>
        <v/>
      </c>
      <c r="V32" s="117">
        <f t="shared" si="2"/>
        <v>0</v>
      </c>
      <c r="W32" s="117">
        <f t="shared" si="3"/>
        <v>0</v>
      </c>
    </row>
    <row r="33" spans="1:23" x14ac:dyDescent="0.25">
      <c r="A33" s="18"/>
      <c r="B33" s="18"/>
      <c r="C33" s="108" t="str" cm="1">
        <f t="array" ref="C33">IFERROR(INDEX(Tb_KostenOpties[],MATCH(B33,Tb_KostenOptiesDB[KostenOptie],0),IFERROR(MATCH(Methode_Keuze,Tb_KostenOptiesDB[#Headers],0),2)),"")</f>
        <v/>
      </c>
      <c r="D33" s="120">
        <f>IFERROR(INDEX(Tb_ProjectKosten[],MATCH($B33,Tb_ProjectKosten[Begroting],0),6),0)</f>
        <v>0</v>
      </c>
      <c r="E33" s="118">
        <f>SUMIFS('8. Uitgaven betaalverzoek'!$U:$U,'8. Uitgaven betaalverzoek'!$E:$E,$A33,'8. Uitgaven betaalverzoek'!$F:$F,$B33)</f>
        <v>0</v>
      </c>
      <c r="F33" s="118">
        <f>SUMIFS('8. Uitgaven betaalverzoek'!$V:$V,'8. Uitgaven betaalverzoek'!$E:$E,$A33,'8. Uitgaven betaalverzoek'!$F:$F,$B33)</f>
        <v>0</v>
      </c>
      <c r="G33" s="118" t="str">
        <f>IF(C33&lt;&gt;"",SUMIFS('8. Uitgaven betaalverzoek'!$W:$W,'8. Uitgaven betaalverzoek'!$E:$E,$A33,'8. Uitgaven betaalverzoek'!$F:$F,$B33),"")</f>
        <v/>
      </c>
      <c r="H33" s="118" t="str">
        <f>IF(C33&lt;&gt;"",SUMIFS('8. Uitgaven betaalverzoek'!$X:$X,'8. Uitgaven betaalverzoek'!$E:$E,$A33,'8. Uitgaven betaalverzoek'!$F:$F,$B33),"")</f>
        <v/>
      </c>
      <c r="I33" s="120" t="str">
        <f>IFERROR(VLOOKUP(A33,Lijsten!$AD:$AE,2,0),"")</f>
        <v/>
      </c>
      <c r="J33" s="118">
        <f t="shared" si="4"/>
        <v>0</v>
      </c>
      <c r="K33" s="118">
        <f t="shared" si="1"/>
        <v>0</v>
      </c>
      <c r="L33" s="118">
        <f>SUMIFS('8. Uitgaven betaalverzoek'!$U:$U,'8. Uitgaven betaalverzoek'!$E:$E,$A33,'8. Uitgaven betaalverzoek'!$F:$F,$B33,'8. Uitgaven betaalverzoek'!$A:$A,Keuze_DB_Nr)</f>
        <v>0</v>
      </c>
      <c r="M33" s="118">
        <f>SUMIFS('8. Uitgaven betaalverzoek'!$V:$V,'8. Uitgaven betaalverzoek'!$E:$E,$A33,'8. Uitgaven betaalverzoek'!$F:$F,$B33,'8. Uitgaven betaalverzoek'!$A:$A,Keuze_DB_Nr)</f>
        <v>0</v>
      </c>
      <c r="N33" s="118" t="str">
        <f>IF($C33&lt;&gt;"",SUMIFS('8. Uitgaven betaalverzoek'!$W:$W,'8. Uitgaven betaalverzoek'!$E:$E,$A33,'8. Uitgaven betaalverzoek'!$F:$F,$B33,'8. Uitgaven betaalverzoek'!$A:$A,Keuze_DB_Nr),"")</f>
        <v/>
      </c>
      <c r="O33" s="118" t="str">
        <f>IF($C33&lt;&gt;"",SUMIFS('8. Uitgaven betaalverzoek'!$X:$X,'8. Uitgaven betaalverzoek'!$E:$E,$A33,'8. Uitgaven betaalverzoek'!$F:$F,$B33,'8. Uitgaven betaalverzoek'!$A:$A,Keuze_DB_Nr),"")</f>
        <v/>
      </c>
      <c r="P33" s="118">
        <f t="shared" si="5"/>
        <v>0</v>
      </c>
      <c r="Q33" s="118">
        <f t="shared" si="6"/>
        <v>0</v>
      </c>
      <c r="R33" s="118">
        <f>SUMIFS('8. Uitgaven betaalverzoek'!$U:$U,'8. Uitgaven betaalverzoek'!$E:$E,$A33,'8. Uitgaven betaalverzoek'!$F:$F,$B33,'8. Uitgaven betaalverzoek'!$A:$A,Keuze_DB_Nr_BEO)</f>
        <v>0</v>
      </c>
      <c r="S33" s="118">
        <f>SUMIFS('8. Uitgaven betaalverzoek'!$V:$V,'8. Uitgaven betaalverzoek'!$E:$E,$A33,'8. Uitgaven betaalverzoek'!$F:$F,$B33,'8. Uitgaven betaalverzoek'!$A:$A,Keuze_DB_Nr_BEO)</f>
        <v>0</v>
      </c>
      <c r="T33" s="118" t="str">
        <f>IF($C33&lt;&gt;"",SUMIFS('8. Uitgaven betaalverzoek'!$W:$W,'8. Uitgaven betaalverzoek'!$E:$E,$A33,'8. Uitgaven betaalverzoek'!$F:$F,$B33,'8. Uitgaven betaalverzoek'!$A:$A,Keuze_DB_Nr_BEO),"")</f>
        <v/>
      </c>
      <c r="U33" s="118" t="str">
        <f>IF($C33&lt;&gt;"",SUMIFS('8. Uitgaven betaalverzoek'!$X:$X,'8. Uitgaven betaalverzoek'!$E:$E,$A33,'8. Uitgaven betaalverzoek'!$F:$F,$B33,'8. Uitgaven betaalverzoek'!$A:$A,Keuze_DB_Nr_BEO),"")</f>
        <v/>
      </c>
      <c r="V33" s="118">
        <f t="shared" si="2"/>
        <v>0</v>
      </c>
      <c r="W33" s="118">
        <f t="shared" si="3"/>
        <v>0</v>
      </c>
    </row>
    <row r="34" spans="1:23" x14ac:dyDescent="0.25">
      <c r="A34" s="80"/>
      <c r="B34" s="80"/>
      <c r="C34" s="107" t="str" cm="1">
        <f t="array" ref="C34">IFERROR(INDEX(Tb_KostenOpties[],MATCH(B34,Tb_KostenOptiesDB[KostenOptie],0),IFERROR(MATCH(Methode_Keuze,Tb_KostenOptiesDB[#Headers],0),2)),"")</f>
        <v/>
      </c>
      <c r="D34" s="119">
        <f>IFERROR(INDEX(Tb_ProjectKosten[],MATCH($B34,Tb_ProjectKosten[Begroting],0),6),0)</f>
        <v>0</v>
      </c>
      <c r="E34" s="117">
        <f>SUMIFS('8. Uitgaven betaalverzoek'!$U:$U,'8. Uitgaven betaalverzoek'!$E:$E,$A34,'8. Uitgaven betaalverzoek'!$F:$F,$B34)</f>
        <v>0</v>
      </c>
      <c r="F34" s="117">
        <f>SUMIFS('8. Uitgaven betaalverzoek'!$V:$V,'8. Uitgaven betaalverzoek'!$E:$E,$A34,'8. Uitgaven betaalverzoek'!$F:$F,$B34)</f>
        <v>0</v>
      </c>
      <c r="G34" s="117" t="str">
        <f>IF(C34&lt;&gt;"",SUMIFS('8. Uitgaven betaalverzoek'!$W:$W,'8. Uitgaven betaalverzoek'!$E:$E,$A34,'8. Uitgaven betaalverzoek'!$F:$F,$B34),"")</f>
        <v/>
      </c>
      <c r="H34" s="117" t="str">
        <f>IF(C34&lt;&gt;"",SUMIFS('8. Uitgaven betaalverzoek'!$X:$X,'8. Uitgaven betaalverzoek'!$E:$E,$A34,'8. Uitgaven betaalverzoek'!$F:$F,$B34),"")</f>
        <v/>
      </c>
      <c r="I34" s="119" t="str">
        <f>IFERROR(VLOOKUP(A34,Lijsten!$AD:$AE,2,0),"")</f>
        <v/>
      </c>
      <c r="J34" s="117">
        <f t="shared" si="4"/>
        <v>0</v>
      </c>
      <c r="K34" s="117">
        <f t="shared" si="1"/>
        <v>0</v>
      </c>
      <c r="L34" s="117">
        <f>SUMIFS('8. Uitgaven betaalverzoek'!$U:$U,'8. Uitgaven betaalverzoek'!$E:$E,$A34,'8. Uitgaven betaalverzoek'!$F:$F,$B34,'8. Uitgaven betaalverzoek'!$A:$A,Keuze_DB_Nr)</f>
        <v>0</v>
      </c>
      <c r="M34" s="117">
        <f>SUMIFS('8. Uitgaven betaalverzoek'!$V:$V,'8. Uitgaven betaalverzoek'!$E:$E,$A34,'8. Uitgaven betaalverzoek'!$F:$F,$B34,'8. Uitgaven betaalverzoek'!$A:$A,Keuze_DB_Nr)</f>
        <v>0</v>
      </c>
      <c r="N34" s="117" t="str">
        <f>IF($C34&lt;&gt;"",SUMIFS('8. Uitgaven betaalverzoek'!$W:$W,'8. Uitgaven betaalverzoek'!$E:$E,$A34,'8. Uitgaven betaalverzoek'!$F:$F,$B34,'8. Uitgaven betaalverzoek'!$A:$A,Keuze_DB_Nr),"")</f>
        <v/>
      </c>
      <c r="O34" s="117" t="str">
        <f>IF($C34&lt;&gt;"",SUMIFS('8. Uitgaven betaalverzoek'!$X:$X,'8. Uitgaven betaalverzoek'!$E:$E,$A34,'8. Uitgaven betaalverzoek'!$F:$F,$B34,'8. Uitgaven betaalverzoek'!$A:$A,Keuze_DB_Nr),"")</f>
        <v/>
      </c>
      <c r="P34" s="117">
        <f t="shared" si="5"/>
        <v>0</v>
      </c>
      <c r="Q34" s="117">
        <f t="shared" si="6"/>
        <v>0</v>
      </c>
      <c r="R34" s="117">
        <f>SUMIFS('8. Uitgaven betaalverzoek'!$U:$U,'8. Uitgaven betaalverzoek'!$E:$E,$A34,'8. Uitgaven betaalverzoek'!$F:$F,$B34,'8. Uitgaven betaalverzoek'!$A:$A,Keuze_DB_Nr_BEO)</f>
        <v>0</v>
      </c>
      <c r="S34" s="117">
        <f>SUMIFS('8. Uitgaven betaalverzoek'!$V:$V,'8. Uitgaven betaalverzoek'!$E:$E,$A34,'8. Uitgaven betaalverzoek'!$F:$F,$B34,'8. Uitgaven betaalverzoek'!$A:$A,Keuze_DB_Nr_BEO)</f>
        <v>0</v>
      </c>
      <c r="T34" s="117" t="str">
        <f>IF($C34&lt;&gt;"",SUMIFS('8. Uitgaven betaalverzoek'!$W:$W,'8. Uitgaven betaalverzoek'!$E:$E,$A34,'8. Uitgaven betaalverzoek'!$F:$F,$B34,'8. Uitgaven betaalverzoek'!$A:$A,Keuze_DB_Nr_BEO),"")</f>
        <v/>
      </c>
      <c r="U34" s="117" t="str">
        <f>IF($C34&lt;&gt;"",SUMIFS('8. Uitgaven betaalverzoek'!$X:$X,'8. Uitgaven betaalverzoek'!$E:$E,$A34,'8. Uitgaven betaalverzoek'!$F:$F,$B34,'8. Uitgaven betaalverzoek'!$A:$A,Keuze_DB_Nr_BEO),"")</f>
        <v/>
      </c>
      <c r="V34" s="117">
        <f t="shared" si="2"/>
        <v>0</v>
      </c>
      <c r="W34" s="117">
        <f t="shared" si="3"/>
        <v>0</v>
      </c>
    </row>
    <row r="35" spans="1:23" x14ac:dyDescent="0.25">
      <c r="A35" s="18"/>
      <c r="B35" s="18"/>
      <c r="C35" s="108" t="str" cm="1">
        <f t="array" ref="C35">IFERROR(INDEX(Tb_KostenOpties[],MATCH(B35,Tb_KostenOptiesDB[KostenOptie],0),IFERROR(MATCH(Methode_Keuze,Tb_KostenOptiesDB[#Headers],0),2)),"")</f>
        <v/>
      </c>
      <c r="D35" s="120">
        <f>IFERROR(INDEX(Tb_ProjectKosten[],MATCH($B35,Tb_ProjectKosten[Begroting],0),6),0)</f>
        <v>0</v>
      </c>
      <c r="E35" s="118">
        <f>SUMIFS('8. Uitgaven betaalverzoek'!$U:$U,'8. Uitgaven betaalverzoek'!$E:$E,$A35,'8. Uitgaven betaalverzoek'!$F:$F,$B35)</f>
        <v>0</v>
      </c>
      <c r="F35" s="118">
        <f>SUMIFS('8. Uitgaven betaalverzoek'!$V:$V,'8. Uitgaven betaalverzoek'!$E:$E,$A35,'8. Uitgaven betaalverzoek'!$F:$F,$B35)</f>
        <v>0</v>
      </c>
      <c r="G35" s="118" t="str">
        <f>IF(C35&lt;&gt;"",SUMIFS('8. Uitgaven betaalverzoek'!$W:$W,'8. Uitgaven betaalverzoek'!$E:$E,$A35,'8. Uitgaven betaalverzoek'!$F:$F,$B35),"")</f>
        <v/>
      </c>
      <c r="H35" s="118" t="str">
        <f>IF(C35&lt;&gt;"",SUMIFS('8. Uitgaven betaalverzoek'!$X:$X,'8. Uitgaven betaalverzoek'!$E:$E,$A35,'8. Uitgaven betaalverzoek'!$F:$F,$B35),"")</f>
        <v/>
      </c>
      <c r="I35" s="120" t="str">
        <f>IFERROR(VLOOKUP(A35,Lijsten!$AD:$AE,2,0),"")</f>
        <v/>
      </c>
      <c r="J35" s="118">
        <f t="shared" si="4"/>
        <v>0</v>
      </c>
      <c r="K35" s="118">
        <f t="shared" si="1"/>
        <v>0</v>
      </c>
      <c r="L35" s="118">
        <f>SUMIFS('8. Uitgaven betaalverzoek'!$U:$U,'8. Uitgaven betaalverzoek'!$E:$E,$A35,'8. Uitgaven betaalverzoek'!$F:$F,$B35,'8. Uitgaven betaalverzoek'!$A:$A,Keuze_DB_Nr)</f>
        <v>0</v>
      </c>
      <c r="M35" s="118">
        <f>SUMIFS('8. Uitgaven betaalverzoek'!$V:$V,'8. Uitgaven betaalverzoek'!$E:$E,$A35,'8. Uitgaven betaalverzoek'!$F:$F,$B35,'8. Uitgaven betaalverzoek'!$A:$A,Keuze_DB_Nr)</f>
        <v>0</v>
      </c>
      <c r="N35" s="118" t="str">
        <f>IF($C35&lt;&gt;"",SUMIFS('8. Uitgaven betaalverzoek'!$W:$W,'8. Uitgaven betaalverzoek'!$E:$E,$A35,'8. Uitgaven betaalverzoek'!$F:$F,$B35,'8. Uitgaven betaalverzoek'!$A:$A,Keuze_DB_Nr),"")</f>
        <v/>
      </c>
      <c r="O35" s="118" t="str">
        <f>IF($C35&lt;&gt;"",SUMIFS('8. Uitgaven betaalverzoek'!$X:$X,'8. Uitgaven betaalverzoek'!$E:$E,$A35,'8. Uitgaven betaalverzoek'!$F:$F,$B35,'8. Uitgaven betaalverzoek'!$A:$A,Keuze_DB_Nr),"")</f>
        <v/>
      </c>
      <c r="P35" s="118">
        <f t="shared" si="5"/>
        <v>0</v>
      </c>
      <c r="Q35" s="118">
        <f t="shared" si="6"/>
        <v>0</v>
      </c>
      <c r="R35" s="118">
        <f>SUMIFS('8. Uitgaven betaalverzoek'!$U:$U,'8. Uitgaven betaalverzoek'!$E:$E,$A35,'8. Uitgaven betaalverzoek'!$F:$F,$B35,'8. Uitgaven betaalverzoek'!$A:$A,Keuze_DB_Nr_BEO)</f>
        <v>0</v>
      </c>
      <c r="S35" s="118">
        <f>SUMIFS('8. Uitgaven betaalverzoek'!$V:$V,'8. Uitgaven betaalverzoek'!$E:$E,$A35,'8. Uitgaven betaalverzoek'!$F:$F,$B35,'8. Uitgaven betaalverzoek'!$A:$A,Keuze_DB_Nr_BEO)</f>
        <v>0</v>
      </c>
      <c r="T35" s="118" t="str">
        <f>IF($C35&lt;&gt;"",SUMIFS('8. Uitgaven betaalverzoek'!$W:$W,'8. Uitgaven betaalverzoek'!$E:$E,$A35,'8. Uitgaven betaalverzoek'!$F:$F,$B35,'8. Uitgaven betaalverzoek'!$A:$A,Keuze_DB_Nr_BEO),"")</f>
        <v/>
      </c>
      <c r="U35" s="118" t="str">
        <f>IF($C35&lt;&gt;"",SUMIFS('8. Uitgaven betaalverzoek'!$X:$X,'8. Uitgaven betaalverzoek'!$E:$E,$A35,'8. Uitgaven betaalverzoek'!$F:$F,$B35,'8. Uitgaven betaalverzoek'!$A:$A,Keuze_DB_Nr_BEO),"")</f>
        <v/>
      </c>
      <c r="V35" s="118">
        <f t="shared" si="2"/>
        <v>0</v>
      </c>
      <c r="W35" s="118">
        <f t="shared" si="3"/>
        <v>0</v>
      </c>
    </row>
    <row r="36" spans="1:23" x14ac:dyDescent="0.25">
      <c r="A36" s="80"/>
      <c r="B36" s="80"/>
      <c r="C36" s="107" t="str" cm="1">
        <f t="array" ref="C36">IFERROR(INDEX(Tb_KostenOpties[],MATCH(B36,Tb_KostenOptiesDB[KostenOptie],0),IFERROR(MATCH(Methode_Keuze,Tb_KostenOptiesDB[#Headers],0),2)),"")</f>
        <v/>
      </c>
      <c r="D36" s="119">
        <f>IFERROR(INDEX(Tb_ProjectKosten[],MATCH($B36,Tb_ProjectKosten[Begroting],0),6),0)</f>
        <v>0</v>
      </c>
      <c r="E36" s="117">
        <f>SUMIFS('8. Uitgaven betaalverzoek'!$U:$U,'8. Uitgaven betaalverzoek'!$E:$E,$A36,'8. Uitgaven betaalverzoek'!$F:$F,$B36)</f>
        <v>0</v>
      </c>
      <c r="F36" s="117">
        <f>SUMIFS('8. Uitgaven betaalverzoek'!$V:$V,'8. Uitgaven betaalverzoek'!$E:$E,$A36,'8. Uitgaven betaalverzoek'!$F:$F,$B36)</f>
        <v>0</v>
      </c>
      <c r="G36" s="117" t="str">
        <f>IF(C36&lt;&gt;"",SUMIFS('8. Uitgaven betaalverzoek'!$W:$W,'8. Uitgaven betaalverzoek'!$E:$E,$A36,'8. Uitgaven betaalverzoek'!$F:$F,$B36),"")</f>
        <v/>
      </c>
      <c r="H36" s="117" t="str">
        <f>IF(C36&lt;&gt;"",SUMIFS('8. Uitgaven betaalverzoek'!$X:$X,'8. Uitgaven betaalverzoek'!$E:$E,$A36,'8. Uitgaven betaalverzoek'!$F:$F,$B36),"")</f>
        <v/>
      </c>
      <c r="I36" s="119" t="str">
        <f>IFERROR(VLOOKUP(A36,Lijsten!$AD:$AE,2,0),"")</f>
        <v/>
      </c>
      <c r="J36" s="117">
        <f t="shared" si="4"/>
        <v>0</v>
      </c>
      <c r="K36" s="117">
        <f t="shared" si="1"/>
        <v>0</v>
      </c>
      <c r="L36" s="117">
        <f>SUMIFS('8. Uitgaven betaalverzoek'!$U:$U,'8. Uitgaven betaalverzoek'!$E:$E,$A36,'8. Uitgaven betaalverzoek'!$F:$F,$B36,'8. Uitgaven betaalverzoek'!$A:$A,Keuze_DB_Nr)</f>
        <v>0</v>
      </c>
      <c r="M36" s="117">
        <f>SUMIFS('8. Uitgaven betaalverzoek'!$V:$V,'8. Uitgaven betaalverzoek'!$E:$E,$A36,'8. Uitgaven betaalverzoek'!$F:$F,$B36,'8. Uitgaven betaalverzoek'!$A:$A,Keuze_DB_Nr)</f>
        <v>0</v>
      </c>
      <c r="N36" s="117" t="str">
        <f>IF($C36&lt;&gt;"",SUMIFS('8. Uitgaven betaalverzoek'!$W:$W,'8. Uitgaven betaalverzoek'!$E:$E,$A36,'8. Uitgaven betaalverzoek'!$F:$F,$B36,'8. Uitgaven betaalverzoek'!$A:$A,Keuze_DB_Nr),"")</f>
        <v/>
      </c>
      <c r="O36" s="117" t="str">
        <f>IF($C36&lt;&gt;"",SUMIFS('8. Uitgaven betaalverzoek'!$X:$X,'8. Uitgaven betaalverzoek'!$E:$E,$A36,'8. Uitgaven betaalverzoek'!$F:$F,$B36,'8. Uitgaven betaalverzoek'!$A:$A,Keuze_DB_Nr),"")</f>
        <v/>
      </c>
      <c r="P36" s="117">
        <f t="shared" si="5"/>
        <v>0</v>
      </c>
      <c r="Q36" s="117">
        <f t="shared" si="6"/>
        <v>0</v>
      </c>
      <c r="R36" s="117">
        <f>SUMIFS('8. Uitgaven betaalverzoek'!$U:$U,'8. Uitgaven betaalverzoek'!$E:$E,$A36,'8. Uitgaven betaalverzoek'!$F:$F,$B36,'8. Uitgaven betaalverzoek'!$A:$A,Keuze_DB_Nr_BEO)</f>
        <v>0</v>
      </c>
      <c r="S36" s="117">
        <f>SUMIFS('8. Uitgaven betaalverzoek'!$V:$V,'8. Uitgaven betaalverzoek'!$E:$E,$A36,'8. Uitgaven betaalverzoek'!$F:$F,$B36,'8. Uitgaven betaalverzoek'!$A:$A,Keuze_DB_Nr_BEO)</f>
        <v>0</v>
      </c>
      <c r="T36" s="117" t="str">
        <f>IF($C36&lt;&gt;"",SUMIFS('8. Uitgaven betaalverzoek'!$W:$W,'8. Uitgaven betaalverzoek'!$E:$E,$A36,'8. Uitgaven betaalverzoek'!$F:$F,$B36,'8. Uitgaven betaalverzoek'!$A:$A,Keuze_DB_Nr_BEO),"")</f>
        <v/>
      </c>
      <c r="U36" s="117" t="str">
        <f>IF($C36&lt;&gt;"",SUMIFS('8. Uitgaven betaalverzoek'!$X:$X,'8. Uitgaven betaalverzoek'!$E:$E,$A36,'8. Uitgaven betaalverzoek'!$F:$F,$B36,'8. Uitgaven betaalverzoek'!$A:$A,Keuze_DB_Nr_BEO),"")</f>
        <v/>
      </c>
      <c r="V36" s="117">
        <f t="shared" si="2"/>
        <v>0</v>
      </c>
      <c r="W36" s="117">
        <f t="shared" si="3"/>
        <v>0</v>
      </c>
    </row>
    <row r="37" spans="1:23" x14ac:dyDescent="0.25">
      <c r="A37" s="18"/>
      <c r="B37" s="18"/>
      <c r="C37" s="108" t="str" cm="1">
        <f t="array" ref="C37">IFERROR(INDEX(Tb_KostenOpties[],MATCH(B37,Tb_KostenOptiesDB[KostenOptie],0),IFERROR(MATCH(Methode_Keuze,Tb_KostenOptiesDB[#Headers],0),2)),"")</f>
        <v/>
      </c>
      <c r="D37" s="120">
        <f>IFERROR(INDEX(Tb_ProjectKosten[],MATCH($B37,Tb_ProjectKosten[Begroting],0),6),0)</f>
        <v>0</v>
      </c>
      <c r="E37" s="118">
        <f>SUMIFS('8. Uitgaven betaalverzoek'!$U:$U,'8. Uitgaven betaalverzoek'!$E:$E,$A37,'8. Uitgaven betaalverzoek'!$F:$F,$B37)</f>
        <v>0</v>
      </c>
      <c r="F37" s="118">
        <f>SUMIFS('8. Uitgaven betaalverzoek'!$V:$V,'8. Uitgaven betaalverzoek'!$E:$E,$A37,'8. Uitgaven betaalverzoek'!$F:$F,$B37)</f>
        <v>0</v>
      </c>
      <c r="G37" s="118" t="str">
        <f>IF(C37&lt;&gt;"",SUMIFS('8. Uitgaven betaalverzoek'!$W:$W,'8. Uitgaven betaalverzoek'!$E:$E,$A37,'8. Uitgaven betaalverzoek'!$F:$F,$B37),"")</f>
        <v/>
      </c>
      <c r="H37" s="118" t="str">
        <f>IF(C37&lt;&gt;"",SUMIFS('8. Uitgaven betaalverzoek'!$X:$X,'8. Uitgaven betaalverzoek'!$E:$E,$A37,'8. Uitgaven betaalverzoek'!$F:$F,$B37),"")</f>
        <v/>
      </c>
      <c r="I37" s="120" t="str">
        <f>IFERROR(VLOOKUP(A37,Lijsten!$AD:$AE,2,0),"")</f>
        <v/>
      </c>
      <c r="J37" s="118">
        <f t="shared" si="4"/>
        <v>0</v>
      </c>
      <c r="K37" s="118">
        <f t="shared" si="1"/>
        <v>0</v>
      </c>
      <c r="L37" s="118">
        <f>SUMIFS('8. Uitgaven betaalverzoek'!$U:$U,'8. Uitgaven betaalverzoek'!$E:$E,$A37,'8. Uitgaven betaalverzoek'!$F:$F,$B37,'8. Uitgaven betaalverzoek'!$A:$A,Keuze_DB_Nr)</f>
        <v>0</v>
      </c>
      <c r="M37" s="118">
        <f>SUMIFS('8. Uitgaven betaalverzoek'!$V:$V,'8. Uitgaven betaalverzoek'!$E:$E,$A37,'8. Uitgaven betaalverzoek'!$F:$F,$B37,'8. Uitgaven betaalverzoek'!$A:$A,Keuze_DB_Nr)</f>
        <v>0</v>
      </c>
      <c r="N37" s="118" t="str">
        <f>IF($C37&lt;&gt;"",SUMIFS('8. Uitgaven betaalverzoek'!$W:$W,'8. Uitgaven betaalverzoek'!$E:$E,$A37,'8. Uitgaven betaalverzoek'!$F:$F,$B37,'8. Uitgaven betaalverzoek'!$A:$A,Keuze_DB_Nr),"")</f>
        <v/>
      </c>
      <c r="O37" s="118" t="str">
        <f>IF($C37&lt;&gt;"",SUMIFS('8. Uitgaven betaalverzoek'!$X:$X,'8. Uitgaven betaalverzoek'!$E:$E,$A37,'8. Uitgaven betaalverzoek'!$F:$F,$B37,'8. Uitgaven betaalverzoek'!$A:$A,Keuze_DB_Nr),"")</f>
        <v/>
      </c>
      <c r="P37" s="118">
        <f t="shared" si="5"/>
        <v>0</v>
      </c>
      <c r="Q37" s="118">
        <f t="shared" si="6"/>
        <v>0</v>
      </c>
      <c r="R37" s="118">
        <f>SUMIFS('8. Uitgaven betaalverzoek'!$U:$U,'8. Uitgaven betaalverzoek'!$E:$E,$A37,'8. Uitgaven betaalverzoek'!$F:$F,$B37,'8. Uitgaven betaalverzoek'!$A:$A,Keuze_DB_Nr_BEO)</f>
        <v>0</v>
      </c>
      <c r="S37" s="118">
        <f>SUMIFS('8. Uitgaven betaalverzoek'!$V:$V,'8. Uitgaven betaalverzoek'!$E:$E,$A37,'8. Uitgaven betaalverzoek'!$F:$F,$B37,'8. Uitgaven betaalverzoek'!$A:$A,Keuze_DB_Nr_BEO)</f>
        <v>0</v>
      </c>
      <c r="T37" s="118" t="str">
        <f>IF($C37&lt;&gt;"",SUMIFS('8. Uitgaven betaalverzoek'!$W:$W,'8. Uitgaven betaalverzoek'!$E:$E,$A37,'8. Uitgaven betaalverzoek'!$F:$F,$B37,'8. Uitgaven betaalverzoek'!$A:$A,Keuze_DB_Nr_BEO),"")</f>
        <v/>
      </c>
      <c r="U37" s="118" t="str">
        <f>IF($C37&lt;&gt;"",SUMIFS('8. Uitgaven betaalverzoek'!$X:$X,'8. Uitgaven betaalverzoek'!$E:$E,$A37,'8. Uitgaven betaalverzoek'!$F:$F,$B37,'8. Uitgaven betaalverzoek'!$A:$A,Keuze_DB_Nr_BEO),"")</f>
        <v/>
      </c>
      <c r="V37" s="118">
        <f t="shared" si="2"/>
        <v>0</v>
      </c>
      <c r="W37" s="118">
        <f t="shared" si="3"/>
        <v>0</v>
      </c>
    </row>
    <row r="38" spans="1:23" x14ac:dyDescent="0.25">
      <c r="A38" s="80"/>
      <c r="B38" s="80"/>
      <c r="C38" s="107" t="str" cm="1">
        <f t="array" ref="C38">IFERROR(INDEX(Tb_KostenOpties[],MATCH(B38,Tb_KostenOptiesDB[KostenOptie],0),IFERROR(MATCH(Methode_Keuze,Tb_KostenOptiesDB[#Headers],0),2)),"")</f>
        <v/>
      </c>
      <c r="D38" s="119">
        <f>IFERROR(INDEX(Tb_ProjectKosten[],MATCH($B38,Tb_ProjectKosten[Begroting],0),6),0)</f>
        <v>0</v>
      </c>
      <c r="E38" s="117">
        <f>SUMIFS('8. Uitgaven betaalverzoek'!$U:$U,'8. Uitgaven betaalverzoek'!$E:$E,$A38,'8. Uitgaven betaalverzoek'!$F:$F,$B38)</f>
        <v>0</v>
      </c>
      <c r="F38" s="117">
        <f>SUMIFS('8. Uitgaven betaalverzoek'!$V:$V,'8. Uitgaven betaalverzoek'!$E:$E,$A38,'8. Uitgaven betaalverzoek'!$F:$F,$B38)</f>
        <v>0</v>
      </c>
      <c r="G38" s="117" t="str">
        <f>IF(C38&lt;&gt;"",SUMIFS('8. Uitgaven betaalverzoek'!$W:$W,'8. Uitgaven betaalverzoek'!$E:$E,$A38,'8. Uitgaven betaalverzoek'!$F:$F,$B38),"")</f>
        <v/>
      </c>
      <c r="H38" s="117" t="str">
        <f>IF(C38&lt;&gt;"",SUMIFS('8. Uitgaven betaalverzoek'!$X:$X,'8. Uitgaven betaalverzoek'!$E:$E,$A38,'8. Uitgaven betaalverzoek'!$F:$F,$B38),"")</f>
        <v/>
      </c>
      <c r="I38" s="119" t="str">
        <f>IFERROR(VLOOKUP(A38,Lijsten!$AD:$AE,2,0),"")</f>
        <v/>
      </c>
      <c r="J38" s="117">
        <f t="shared" si="4"/>
        <v>0</v>
      </c>
      <c r="K38" s="117">
        <f t="shared" si="1"/>
        <v>0</v>
      </c>
      <c r="L38" s="117">
        <f>SUMIFS('8. Uitgaven betaalverzoek'!$U:$U,'8. Uitgaven betaalverzoek'!$E:$E,$A38,'8. Uitgaven betaalverzoek'!$F:$F,$B38,'8. Uitgaven betaalverzoek'!$A:$A,Keuze_DB_Nr)</f>
        <v>0</v>
      </c>
      <c r="M38" s="117">
        <f>SUMIFS('8. Uitgaven betaalverzoek'!$V:$V,'8. Uitgaven betaalverzoek'!$E:$E,$A38,'8. Uitgaven betaalverzoek'!$F:$F,$B38,'8. Uitgaven betaalverzoek'!$A:$A,Keuze_DB_Nr)</f>
        <v>0</v>
      </c>
      <c r="N38" s="117" t="str">
        <f>IF($C38&lt;&gt;"",SUMIFS('8. Uitgaven betaalverzoek'!$W:$W,'8. Uitgaven betaalverzoek'!$E:$E,$A38,'8. Uitgaven betaalverzoek'!$F:$F,$B38,'8. Uitgaven betaalverzoek'!$A:$A,Keuze_DB_Nr),"")</f>
        <v/>
      </c>
      <c r="O38" s="117" t="str">
        <f>IF($C38&lt;&gt;"",SUMIFS('8. Uitgaven betaalverzoek'!$X:$X,'8. Uitgaven betaalverzoek'!$E:$E,$A38,'8. Uitgaven betaalverzoek'!$F:$F,$B38,'8. Uitgaven betaalverzoek'!$A:$A,Keuze_DB_Nr),"")</f>
        <v/>
      </c>
      <c r="P38" s="117">
        <f t="shared" si="5"/>
        <v>0</v>
      </c>
      <c r="Q38" s="117">
        <f t="shared" si="6"/>
        <v>0</v>
      </c>
      <c r="R38" s="117">
        <f>SUMIFS('8. Uitgaven betaalverzoek'!$U:$U,'8. Uitgaven betaalverzoek'!$E:$E,$A38,'8. Uitgaven betaalverzoek'!$F:$F,$B38,'8. Uitgaven betaalverzoek'!$A:$A,Keuze_DB_Nr_BEO)</f>
        <v>0</v>
      </c>
      <c r="S38" s="117">
        <f>SUMIFS('8. Uitgaven betaalverzoek'!$V:$V,'8. Uitgaven betaalverzoek'!$E:$E,$A38,'8. Uitgaven betaalverzoek'!$F:$F,$B38,'8. Uitgaven betaalverzoek'!$A:$A,Keuze_DB_Nr_BEO)</f>
        <v>0</v>
      </c>
      <c r="T38" s="117" t="str">
        <f>IF($C38&lt;&gt;"",SUMIFS('8. Uitgaven betaalverzoek'!$W:$W,'8. Uitgaven betaalverzoek'!$E:$E,$A38,'8. Uitgaven betaalverzoek'!$F:$F,$B38,'8. Uitgaven betaalverzoek'!$A:$A,Keuze_DB_Nr_BEO),"")</f>
        <v/>
      </c>
      <c r="U38" s="117" t="str">
        <f>IF($C38&lt;&gt;"",SUMIFS('8. Uitgaven betaalverzoek'!$X:$X,'8. Uitgaven betaalverzoek'!$E:$E,$A38,'8. Uitgaven betaalverzoek'!$F:$F,$B38,'8. Uitgaven betaalverzoek'!$A:$A,Keuze_DB_Nr_BEO),"")</f>
        <v/>
      </c>
      <c r="V38" s="117">
        <f t="shared" si="2"/>
        <v>0</v>
      </c>
      <c r="W38" s="117">
        <f t="shared" si="3"/>
        <v>0</v>
      </c>
    </row>
    <row r="39" spans="1:23" x14ac:dyDescent="0.25">
      <c r="A39" s="18"/>
      <c r="B39" s="18"/>
      <c r="C39" s="108" t="str" cm="1">
        <f t="array" ref="C39">IFERROR(INDEX(Tb_KostenOpties[],MATCH(B39,Tb_KostenOptiesDB[KostenOptie],0),IFERROR(MATCH(Methode_Keuze,Tb_KostenOptiesDB[#Headers],0),2)),"")</f>
        <v/>
      </c>
      <c r="D39" s="120">
        <f>IFERROR(INDEX(Tb_ProjectKosten[],MATCH($B39,Tb_ProjectKosten[Begroting],0),6),0)</f>
        <v>0</v>
      </c>
      <c r="E39" s="118">
        <f>SUMIFS('8. Uitgaven betaalverzoek'!$U:$U,'8. Uitgaven betaalverzoek'!$E:$E,$A39,'8. Uitgaven betaalverzoek'!$F:$F,$B39)</f>
        <v>0</v>
      </c>
      <c r="F39" s="118">
        <f>SUMIFS('8. Uitgaven betaalverzoek'!$V:$V,'8. Uitgaven betaalverzoek'!$E:$E,$A39,'8. Uitgaven betaalverzoek'!$F:$F,$B39)</f>
        <v>0</v>
      </c>
      <c r="G39" s="118" t="str">
        <f>IF(C39&lt;&gt;"",SUMIFS('8. Uitgaven betaalverzoek'!$W:$W,'8. Uitgaven betaalverzoek'!$E:$E,$A39,'8. Uitgaven betaalverzoek'!$F:$F,$B39),"")</f>
        <v/>
      </c>
      <c r="H39" s="118" t="str">
        <f>IF(C39&lt;&gt;"",SUMIFS('8. Uitgaven betaalverzoek'!$X:$X,'8. Uitgaven betaalverzoek'!$E:$E,$A39,'8. Uitgaven betaalverzoek'!$F:$F,$B39),"")</f>
        <v/>
      </c>
      <c r="I39" s="120" t="str">
        <f>IFERROR(VLOOKUP(A39,Lijsten!$AD:$AE,2,0),"")</f>
        <v/>
      </c>
      <c r="J39" s="118">
        <f t="shared" si="4"/>
        <v>0</v>
      </c>
      <c r="K39" s="118">
        <f t="shared" si="1"/>
        <v>0</v>
      </c>
      <c r="L39" s="118">
        <f>SUMIFS('8. Uitgaven betaalverzoek'!$U:$U,'8. Uitgaven betaalverzoek'!$E:$E,$A39,'8. Uitgaven betaalverzoek'!$F:$F,$B39,'8. Uitgaven betaalverzoek'!$A:$A,Keuze_DB_Nr)</f>
        <v>0</v>
      </c>
      <c r="M39" s="118">
        <f>SUMIFS('8. Uitgaven betaalverzoek'!$V:$V,'8. Uitgaven betaalverzoek'!$E:$E,$A39,'8. Uitgaven betaalverzoek'!$F:$F,$B39,'8. Uitgaven betaalverzoek'!$A:$A,Keuze_DB_Nr)</f>
        <v>0</v>
      </c>
      <c r="N39" s="118" t="str">
        <f>IF($C39&lt;&gt;"",SUMIFS('8. Uitgaven betaalverzoek'!$W:$W,'8. Uitgaven betaalverzoek'!$E:$E,$A39,'8. Uitgaven betaalverzoek'!$F:$F,$B39,'8. Uitgaven betaalverzoek'!$A:$A,Keuze_DB_Nr),"")</f>
        <v/>
      </c>
      <c r="O39" s="118" t="str">
        <f>IF($C39&lt;&gt;"",SUMIFS('8. Uitgaven betaalverzoek'!$X:$X,'8. Uitgaven betaalverzoek'!$E:$E,$A39,'8. Uitgaven betaalverzoek'!$F:$F,$B39,'8. Uitgaven betaalverzoek'!$A:$A,Keuze_DB_Nr),"")</f>
        <v/>
      </c>
      <c r="P39" s="118">
        <f t="shared" si="5"/>
        <v>0</v>
      </c>
      <c r="Q39" s="118">
        <f t="shared" si="6"/>
        <v>0</v>
      </c>
      <c r="R39" s="118">
        <f>SUMIFS('8. Uitgaven betaalverzoek'!$U:$U,'8. Uitgaven betaalverzoek'!$E:$E,$A39,'8. Uitgaven betaalverzoek'!$F:$F,$B39,'8. Uitgaven betaalverzoek'!$A:$A,Keuze_DB_Nr_BEO)</f>
        <v>0</v>
      </c>
      <c r="S39" s="118">
        <f>SUMIFS('8. Uitgaven betaalverzoek'!$V:$V,'8. Uitgaven betaalverzoek'!$E:$E,$A39,'8. Uitgaven betaalverzoek'!$F:$F,$B39,'8. Uitgaven betaalverzoek'!$A:$A,Keuze_DB_Nr_BEO)</f>
        <v>0</v>
      </c>
      <c r="T39" s="118" t="str">
        <f>IF($C39&lt;&gt;"",SUMIFS('8. Uitgaven betaalverzoek'!$W:$W,'8. Uitgaven betaalverzoek'!$E:$E,$A39,'8. Uitgaven betaalverzoek'!$F:$F,$B39,'8. Uitgaven betaalverzoek'!$A:$A,Keuze_DB_Nr_BEO),"")</f>
        <v/>
      </c>
      <c r="U39" s="118" t="str">
        <f>IF($C39&lt;&gt;"",SUMIFS('8. Uitgaven betaalverzoek'!$X:$X,'8. Uitgaven betaalverzoek'!$E:$E,$A39,'8. Uitgaven betaalverzoek'!$F:$F,$B39,'8. Uitgaven betaalverzoek'!$A:$A,Keuze_DB_Nr_BEO),"")</f>
        <v/>
      </c>
      <c r="V39" s="118">
        <f t="shared" si="2"/>
        <v>0</v>
      </c>
      <c r="W39" s="118">
        <f t="shared" si="3"/>
        <v>0</v>
      </c>
    </row>
    <row r="40" spans="1:23" x14ac:dyDescent="0.25">
      <c r="A40" s="80"/>
      <c r="B40" s="80"/>
      <c r="C40" s="107" t="str" cm="1">
        <f t="array" ref="C40">IFERROR(INDEX(Tb_KostenOpties[],MATCH(B40,Tb_KostenOptiesDB[KostenOptie],0),IFERROR(MATCH(Methode_Keuze,Tb_KostenOptiesDB[#Headers],0),2)),"")</f>
        <v/>
      </c>
      <c r="D40" s="119">
        <f>IFERROR(INDEX(Tb_ProjectKosten[],MATCH($B40,Tb_ProjectKosten[Begroting],0),6),0)</f>
        <v>0</v>
      </c>
      <c r="E40" s="117">
        <f>SUMIFS('8. Uitgaven betaalverzoek'!$U:$U,'8. Uitgaven betaalverzoek'!$E:$E,$A40,'8. Uitgaven betaalverzoek'!$F:$F,$B40)</f>
        <v>0</v>
      </c>
      <c r="F40" s="117">
        <f>SUMIFS('8. Uitgaven betaalverzoek'!$V:$V,'8. Uitgaven betaalverzoek'!$E:$E,$A40,'8. Uitgaven betaalverzoek'!$F:$F,$B40)</f>
        <v>0</v>
      </c>
      <c r="G40" s="117" t="str">
        <f>IF(C40&lt;&gt;"",SUMIFS('8. Uitgaven betaalverzoek'!$W:$W,'8. Uitgaven betaalverzoek'!$E:$E,$A40,'8. Uitgaven betaalverzoek'!$F:$F,$B40),"")</f>
        <v/>
      </c>
      <c r="H40" s="117" t="str">
        <f>IF(C40&lt;&gt;"",SUMIFS('8. Uitgaven betaalverzoek'!$X:$X,'8. Uitgaven betaalverzoek'!$E:$E,$A40,'8. Uitgaven betaalverzoek'!$F:$F,$B40),"")</f>
        <v/>
      </c>
      <c r="I40" s="119" t="str">
        <f>IFERROR(VLOOKUP(A40,Lijsten!$AD:$AE,2,0),"")</f>
        <v/>
      </c>
      <c r="J40" s="117">
        <f t="shared" si="4"/>
        <v>0</v>
      </c>
      <c r="K40" s="117">
        <f t="shared" si="1"/>
        <v>0</v>
      </c>
      <c r="L40" s="117">
        <f>SUMIFS('8. Uitgaven betaalverzoek'!$U:$U,'8. Uitgaven betaalverzoek'!$E:$E,$A40,'8. Uitgaven betaalverzoek'!$F:$F,$B40,'8. Uitgaven betaalverzoek'!$A:$A,Keuze_DB_Nr)</f>
        <v>0</v>
      </c>
      <c r="M40" s="117">
        <f>SUMIFS('8. Uitgaven betaalverzoek'!$V:$V,'8. Uitgaven betaalverzoek'!$E:$E,$A40,'8. Uitgaven betaalverzoek'!$F:$F,$B40,'8. Uitgaven betaalverzoek'!$A:$A,Keuze_DB_Nr)</f>
        <v>0</v>
      </c>
      <c r="N40" s="117" t="str">
        <f>IF($C40&lt;&gt;"",SUMIFS('8. Uitgaven betaalverzoek'!$W:$W,'8. Uitgaven betaalverzoek'!$E:$E,$A40,'8. Uitgaven betaalverzoek'!$F:$F,$B40,'8. Uitgaven betaalverzoek'!$A:$A,Keuze_DB_Nr),"")</f>
        <v/>
      </c>
      <c r="O40" s="117" t="str">
        <f>IF($C40&lt;&gt;"",SUMIFS('8. Uitgaven betaalverzoek'!$X:$X,'8. Uitgaven betaalverzoek'!$E:$E,$A40,'8. Uitgaven betaalverzoek'!$F:$F,$B40,'8. Uitgaven betaalverzoek'!$A:$A,Keuze_DB_Nr),"")</f>
        <v/>
      </c>
      <c r="P40" s="117">
        <f t="shared" si="5"/>
        <v>0</v>
      </c>
      <c r="Q40" s="117">
        <f t="shared" si="6"/>
        <v>0</v>
      </c>
      <c r="R40" s="117">
        <f>SUMIFS('8. Uitgaven betaalverzoek'!$U:$U,'8. Uitgaven betaalverzoek'!$E:$E,$A40,'8. Uitgaven betaalverzoek'!$F:$F,$B40,'8. Uitgaven betaalverzoek'!$A:$A,Keuze_DB_Nr_BEO)</f>
        <v>0</v>
      </c>
      <c r="S40" s="117">
        <f>SUMIFS('8. Uitgaven betaalverzoek'!$V:$V,'8. Uitgaven betaalverzoek'!$E:$E,$A40,'8. Uitgaven betaalverzoek'!$F:$F,$B40,'8. Uitgaven betaalverzoek'!$A:$A,Keuze_DB_Nr_BEO)</f>
        <v>0</v>
      </c>
      <c r="T40" s="117" t="str">
        <f>IF($C40&lt;&gt;"",SUMIFS('8. Uitgaven betaalverzoek'!$W:$W,'8. Uitgaven betaalverzoek'!$E:$E,$A40,'8. Uitgaven betaalverzoek'!$F:$F,$B40,'8. Uitgaven betaalverzoek'!$A:$A,Keuze_DB_Nr_BEO),"")</f>
        <v/>
      </c>
      <c r="U40" s="117" t="str">
        <f>IF($C40&lt;&gt;"",SUMIFS('8. Uitgaven betaalverzoek'!$X:$X,'8. Uitgaven betaalverzoek'!$E:$E,$A40,'8. Uitgaven betaalverzoek'!$F:$F,$B40,'8. Uitgaven betaalverzoek'!$A:$A,Keuze_DB_Nr_BEO),"")</f>
        <v/>
      </c>
      <c r="V40" s="117">
        <f t="shared" si="2"/>
        <v>0</v>
      </c>
      <c r="W40" s="117">
        <f t="shared" si="3"/>
        <v>0</v>
      </c>
    </row>
    <row r="41" spans="1:23" x14ac:dyDescent="0.25">
      <c r="A41" s="18"/>
      <c r="B41" s="18"/>
      <c r="C41" s="108" t="str" cm="1">
        <f t="array" ref="C41">IFERROR(INDEX(Tb_KostenOpties[],MATCH(B41,Tb_KostenOptiesDB[KostenOptie],0),IFERROR(MATCH(Methode_Keuze,Tb_KostenOptiesDB[#Headers],0),2)),"")</f>
        <v/>
      </c>
      <c r="D41" s="120">
        <f>IFERROR(INDEX(Tb_ProjectKosten[],MATCH($B41,Tb_ProjectKosten[Begroting],0),6),0)</f>
        <v>0</v>
      </c>
      <c r="E41" s="118">
        <f>SUMIFS('8. Uitgaven betaalverzoek'!$U:$U,'8. Uitgaven betaalverzoek'!$E:$E,$A41,'8. Uitgaven betaalverzoek'!$F:$F,$B41)</f>
        <v>0</v>
      </c>
      <c r="F41" s="118">
        <f>SUMIFS('8. Uitgaven betaalverzoek'!$V:$V,'8. Uitgaven betaalverzoek'!$E:$E,$A41,'8. Uitgaven betaalverzoek'!$F:$F,$B41)</f>
        <v>0</v>
      </c>
      <c r="G41" s="118" t="str">
        <f>IF(C41&lt;&gt;"",SUMIFS('8. Uitgaven betaalverzoek'!$W:$W,'8. Uitgaven betaalverzoek'!$E:$E,$A41,'8. Uitgaven betaalverzoek'!$F:$F,$B41),"")</f>
        <v/>
      </c>
      <c r="H41" s="118" t="str">
        <f>IF(C41&lt;&gt;"",SUMIFS('8. Uitgaven betaalverzoek'!$X:$X,'8. Uitgaven betaalverzoek'!$E:$E,$A41,'8. Uitgaven betaalverzoek'!$F:$F,$B41),"")</f>
        <v/>
      </c>
      <c r="I41" s="120" t="str">
        <f>IFERROR(VLOOKUP(A41,Lijsten!$AD:$AE,2,0),"")</f>
        <v/>
      </c>
      <c r="J41" s="118">
        <f t="shared" si="4"/>
        <v>0</v>
      </c>
      <c r="K41" s="118">
        <f t="shared" si="1"/>
        <v>0</v>
      </c>
      <c r="L41" s="118">
        <f>SUMIFS('8. Uitgaven betaalverzoek'!$U:$U,'8. Uitgaven betaalverzoek'!$E:$E,$A41,'8. Uitgaven betaalverzoek'!$F:$F,$B41,'8. Uitgaven betaalverzoek'!$A:$A,Keuze_DB_Nr)</f>
        <v>0</v>
      </c>
      <c r="M41" s="118">
        <f>SUMIFS('8. Uitgaven betaalverzoek'!$V:$V,'8. Uitgaven betaalverzoek'!$E:$E,$A41,'8. Uitgaven betaalverzoek'!$F:$F,$B41,'8. Uitgaven betaalverzoek'!$A:$A,Keuze_DB_Nr)</f>
        <v>0</v>
      </c>
      <c r="N41" s="118" t="str">
        <f>IF($C41&lt;&gt;"",SUMIFS('8. Uitgaven betaalverzoek'!$W:$W,'8. Uitgaven betaalverzoek'!$E:$E,$A41,'8. Uitgaven betaalverzoek'!$F:$F,$B41,'8. Uitgaven betaalverzoek'!$A:$A,Keuze_DB_Nr),"")</f>
        <v/>
      </c>
      <c r="O41" s="118" t="str">
        <f>IF($C41&lt;&gt;"",SUMIFS('8. Uitgaven betaalverzoek'!$X:$X,'8. Uitgaven betaalverzoek'!$E:$E,$A41,'8. Uitgaven betaalverzoek'!$F:$F,$B41,'8. Uitgaven betaalverzoek'!$A:$A,Keuze_DB_Nr),"")</f>
        <v/>
      </c>
      <c r="P41" s="118">
        <f t="shared" si="5"/>
        <v>0</v>
      </c>
      <c r="Q41" s="118">
        <f t="shared" si="6"/>
        <v>0</v>
      </c>
      <c r="R41" s="118">
        <f>SUMIFS('8. Uitgaven betaalverzoek'!$U:$U,'8. Uitgaven betaalverzoek'!$E:$E,$A41,'8. Uitgaven betaalverzoek'!$F:$F,$B41,'8. Uitgaven betaalverzoek'!$A:$A,Keuze_DB_Nr_BEO)</f>
        <v>0</v>
      </c>
      <c r="S41" s="118">
        <f>SUMIFS('8. Uitgaven betaalverzoek'!$V:$V,'8. Uitgaven betaalverzoek'!$E:$E,$A41,'8. Uitgaven betaalverzoek'!$F:$F,$B41,'8. Uitgaven betaalverzoek'!$A:$A,Keuze_DB_Nr_BEO)</f>
        <v>0</v>
      </c>
      <c r="T41" s="118" t="str">
        <f>IF($C41&lt;&gt;"",SUMIFS('8. Uitgaven betaalverzoek'!$W:$W,'8. Uitgaven betaalverzoek'!$E:$E,$A41,'8. Uitgaven betaalverzoek'!$F:$F,$B41,'8. Uitgaven betaalverzoek'!$A:$A,Keuze_DB_Nr_BEO),"")</f>
        <v/>
      </c>
      <c r="U41" s="118" t="str">
        <f>IF($C41&lt;&gt;"",SUMIFS('8. Uitgaven betaalverzoek'!$X:$X,'8. Uitgaven betaalverzoek'!$E:$E,$A41,'8. Uitgaven betaalverzoek'!$F:$F,$B41,'8. Uitgaven betaalverzoek'!$A:$A,Keuze_DB_Nr_BEO),"")</f>
        <v/>
      </c>
      <c r="V41" s="118">
        <f t="shared" si="2"/>
        <v>0</v>
      </c>
      <c r="W41" s="118">
        <f t="shared" si="3"/>
        <v>0</v>
      </c>
    </row>
    <row r="42" spans="1:23" x14ac:dyDescent="0.25">
      <c r="A42" s="80"/>
      <c r="B42" s="80"/>
      <c r="C42" s="107" t="str" cm="1">
        <f t="array" ref="C42">IFERROR(INDEX(Tb_KostenOpties[],MATCH(B42,Tb_KostenOptiesDB[KostenOptie],0),IFERROR(MATCH(Methode_Keuze,Tb_KostenOptiesDB[#Headers],0),2)),"")</f>
        <v/>
      </c>
      <c r="D42" s="119">
        <f>IFERROR(INDEX(Tb_ProjectKosten[],MATCH($B42,Tb_ProjectKosten[Begroting],0),6),0)</f>
        <v>0</v>
      </c>
      <c r="E42" s="117">
        <f>SUMIFS('8. Uitgaven betaalverzoek'!$U:$U,'8. Uitgaven betaalverzoek'!$E:$E,$A42,'8. Uitgaven betaalverzoek'!$F:$F,$B42)</f>
        <v>0</v>
      </c>
      <c r="F42" s="117">
        <f>SUMIFS('8. Uitgaven betaalverzoek'!$V:$V,'8. Uitgaven betaalverzoek'!$E:$E,$A42,'8. Uitgaven betaalverzoek'!$F:$F,$B42)</f>
        <v>0</v>
      </c>
      <c r="G42" s="117" t="str">
        <f>IF(C42&lt;&gt;"",SUMIFS('8. Uitgaven betaalverzoek'!$W:$W,'8. Uitgaven betaalverzoek'!$E:$E,$A42,'8. Uitgaven betaalverzoek'!$F:$F,$B42),"")</f>
        <v/>
      </c>
      <c r="H42" s="117" t="str">
        <f>IF(C42&lt;&gt;"",SUMIFS('8. Uitgaven betaalverzoek'!$X:$X,'8. Uitgaven betaalverzoek'!$E:$E,$A42,'8. Uitgaven betaalverzoek'!$F:$F,$B42),"")</f>
        <v/>
      </c>
      <c r="I42" s="119" t="str">
        <f>IFERROR(VLOOKUP(A42,Lijsten!$AD:$AE,2,0),"")</f>
        <v/>
      </c>
      <c r="J42" s="117">
        <f t="shared" si="4"/>
        <v>0</v>
      </c>
      <c r="K42" s="117">
        <f t="shared" si="1"/>
        <v>0</v>
      </c>
      <c r="L42" s="117">
        <f>SUMIFS('8. Uitgaven betaalverzoek'!$U:$U,'8. Uitgaven betaalverzoek'!$E:$E,$A42,'8. Uitgaven betaalverzoek'!$F:$F,$B42,'8. Uitgaven betaalverzoek'!$A:$A,Keuze_DB_Nr)</f>
        <v>0</v>
      </c>
      <c r="M42" s="117">
        <f>SUMIFS('8. Uitgaven betaalverzoek'!$V:$V,'8. Uitgaven betaalverzoek'!$E:$E,$A42,'8. Uitgaven betaalverzoek'!$F:$F,$B42,'8. Uitgaven betaalverzoek'!$A:$A,Keuze_DB_Nr)</f>
        <v>0</v>
      </c>
      <c r="N42" s="117" t="str">
        <f>IF($C42&lt;&gt;"",SUMIFS('8. Uitgaven betaalverzoek'!$W:$W,'8. Uitgaven betaalverzoek'!$E:$E,$A42,'8. Uitgaven betaalverzoek'!$F:$F,$B42,'8. Uitgaven betaalverzoek'!$A:$A,Keuze_DB_Nr),"")</f>
        <v/>
      </c>
      <c r="O42" s="117" t="str">
        <f>IF($C42&lt;&gt;"",SUMIFS('8. Uitgaven betaalverzoek'!$X:$X,'8. Uitgaven betaalverzoek'!$E:$E,$A42,'8. Uitgaven betaalverzoek'!$F:$F,$B42,'8. Uitgaven betaalverzoek'!$A:$A,Keuze_DB_Nr),"")</f>
        <v/>
      </c>
      <c r="P42" s="117">
        <f t="shared" si="5"/>
        <v>0</v>
      </c>
      <c r="Q42" s="117">
        <f t="shared" si="6"/>
        <v>0</v>
      </c>
      <c r="R42" s="117">
        <f>SUMIFS('8. Uitgaven betaalverzoek'!$U:$U,'8. Uitgaven betaalverzoek'!$E:$E,$A42,'8. Uitgaven betaalverzoek'!$F:$F,$B42,'8. Uitgaven betaalverzoek'!$A:$A,Keuze_DB_Nr_BEO)</f>
        <v>0</v>
      </c>
      <c r="S42" s="117">
        <f>SUMIFS('8. Uitgaven betaalverzoek'!$V:$V,'8. Uitgaven betaalverzoek'!$E:$E,$A42,'8. Uitgaven betaalverzoek'!$F:$F,$B42,'8. Uitgaven betaalverzoek'!$A:$A,Keuze_DB_Nr_BEO)</f>
        <v>0</v>
      </c>
      <c r="T42" s="117" t="str">
        <f>IF($C42&lt;&gt;"",SUMIFS('8. Uitgaven betaalverzoek'!$W:$W,'8. Uitgaven betaalverzoek'!$E:$E,$A42,'8. Uitgaven betaalverzoek'!$F:$F,$B42,'8. Uitgaven betaalverzoek'!$A:$A,Keuze_DB_Nr_BEO),"")</f>
        <v/>
      </c>
      <c r="U42" s="117" t="str">
        <f>IF($C42&lt;&gt;"",SUMIFS('8. Uitgaven betaalverzoek'!$X:$X,'8. Uitgaven betaalverzoek'!$E:$E,$A42,'8. Uitgaven betaalverzoek'!$F:$F,$B42,'8. Uitgaven betaalverzoek'!$A:$A,Keuze_DB_Nr_BEO),"")</f>
        <v/>
      </c>
      <c r="V42" s="117">
        <f t="shared" si="2"/>
        <v>0</v>
      </c>
      <c r="W42" s="117">
        <f t="shared" si="3"/>
        <v>0</v>
      </c>
    </row>
    <row r="43" spans="1:23" x14ac:dyDescent="0.25">
      <c r="A43" s="18"/>
      <c r="B43" s="18"/>
      <c r="C43" s="108" t="str" cm="1">
        <f t="array" ref="C43">IFERROR(INDEX(Tb_KostenOpties[],MATCH(B43,Tb_KostenOptiesDB[KostenOptie],0),IFERROR(MATCH(Methode_Keuze,Tb_KostenOptiesDB[#Headers],0),2)),"")</f>
        <v/>
      </c>
      <c r="D43" s="120">
        <f>IFERROR(INDEX(Tb_ProjectKosten[],MATCH($B43,Tb_ProjectKosten[Begroting],0),6),0)</f>
        <v>0</v>
      </c>
      <c r="E43" s="118">
        <f>SUMIFS('8. Uitgaven betaalverzoek'!$U:$U,'8. Uitgaven betaalverzoek'!$E:$E,$A43,'8. Uitgaven betaalverzoek'!$F:$F,$B43)</f>
        <v>0</v>
      </c>
      <c r="F43" s="118">
        <f>SUMIFS('8. Uitgaven betaalverzoek'!$V:$V,'8. Uitgaven betaalverzoek'!$E:$E,$A43,'8. Uitgaven betaalverzoek'!$F:$F,$B43)</f>
        <v>0</v>
      </c>
      <c r="G43" s="118" t="str">
        <f>IF(C43&lt;&gt;"",SUMIFS('8. Uitgaven betaalverzoek'!$W:$W,'8. Uitgaven betaalverzoek'!$E:$E,$A43,'8. Uitgaven betaalverzoek'!$F:$F,$B43),"")</f>
        <v/>
      </c>
      <c r="H43" s="118" t="str">
        <f>IF(C43&lt;&gt;"",SUMIFS('8. Uitgaven betaalverzoek'!$X:$X,'8. Uitgaven betaalverzoek'!$E:$E,$A43,'8. Uitgaven betaalverzoek'!$F:$F,$B43),"")</f>
        <v/>
      </c>
      <c r="I43" s="120" t="str">
        <f>IFERROR(VLOOKUP(A43,Lijsten!$AD:$AE,2,0),"")</f>
        <v/>
      </c>
      <c r="J43" s="118">
        <f t="shared" si="4"/>
        <v>0</v>
      </c>
      <c r="K43" s="118">
        <f t="shared" si="1"/>
        <v>0</v>
      </c>
      <c r="L43" s="118">
        <f>SUMIFS('8. Uitgaven betaalverzoek'!$U:$U,'8. Uitgaven betaalverzoek'!$E:$E,$A43,'8. Uitgaven betaalverzoek'!$F:$F,$B43,'8. Uitgaven betaalverzoek'!$A:$A,Keuze_DB_Nr)</f>
        <v>0</v>
      </c>
      <c r="M43" s="118">
        <f>SUMIFS('8. Uitgaven betaalverzoek'!$V:$V,'8. Uitgaven betaalverzoek'!$E:$E,$A43,'8. Uitgaven betaalverzoek'!$F:$F,$B43,'8. Uitgaven betaalverzoek'!$A:$A,Keuze_DB_Nr)</f>
        <v>0</v>
      </c>
      <c r="N43" s="118" t="str">
        <f>IF($C43&lt;&gt;"",SUMIFS('8. Uitgaven betaalverzoek'!$W:$W,'8. Uitgaven betaalverzoek'!$E:$E,$A43,'8. Uitgaven betaalverzoek'!$F:$F,$B43,'8. Uitgaven betaalverzoek'!$A:$A,Keuze_DB_Nr),"")</f>
        <v/>
      </c>
      <c r="O43" s="118" t="str">
        <f>IF($C43&lt;&gt;"",SUMIFS('8. Uitgaven betaalverzoek'!$X:$X,'8. Uitgaven betaalverzoek'!$E:$E,$A43,'8. Uitgaven betaalverzoek'!$F:$F,$B43,'8. Uitgaven betaalverzoek'!$A:$A,Keuze_DB_Nr),"")</f>
        <v/>
      </c>
      <c r="P43" s="118">
        <f t="shared" si="5"/>
        <v>0</v>
      </c>
      <c r="Q43" s="118">
        <f t="shared" si="6"/>
        <v>0</v>
      </c>
      <c r="R43" s="118">
        <f>SUMIFS('8. Uitgaven betaalverzoek'!$U:$U,'8. Uitgaven betaalverzoek'!$E:$E,$A43,'8. Uitgaven betaalverzoek'!$F:$F,$B43,'8. Uitgaven betaalverzoek'!$A:$A,Keuze_DB_Nr_BEO)</f>
        <v>0</v>
      </c>
      <c r="S43" s="118">
        <f>SUMIFS('8. Uitgaven betaalverzoek'!$V:$V,'8. Uitgaven betaalverzoek'!$E:$E,$A43,'8. Uitgaven betaalverzoek'!$F:$F,$B43,'8. Uitgaven betaalverzoek'!$A:$A,Keuze_DB_Nr_BEO)</f>
        <v>0</v>
      </c>
      <c r="T43" s="118" t="str">
        <f>IF($C43&lt;&gt;"",SUMIFS('8. Uitgaven betaalverzoek'!$W:$W,'8. Uitgaven betaalverzoek'!$E:$E,$A43,'8. Uitgaven betaalverzoek'!$F:$F,$B43,'8. Uitgaven betaalverzoek'!$A:$A,Keuze_DB_Nr_BEO),"")</f>
        <v/>
      </c>
      <c r="U43" s="118" t="str">
        <f>IF($C43&lt;&gt;"",SUMIFS('8. Uitgaven betaalverzoek'!$X:$X,'8. Uitgaven betaalverzoek'!$E:$E,$A43,'8. Uitgaven betaalverzoek'!$F:$F,$B43,'8. Uitgaven betaalverzoek'!$A:$A,Keuze_DB_Nr_BEO),"")</f>
        <v/>
      </c>
      <c r="V43" s="118">
        <f t="shared" si="2"/>
        <v>0</v>
      </c>
      <c r="W43" s="118">
        <f t="shared" si="3"/>
        <v>0</v>
      </c>
    </row>
    <row r="44" spans="1:23" x14ac:dyDescent="0.25">
      <c r="A44" s="80"/>
      <c r="B44" s="80"/>
      <c r="C44" s="107" t="str" cm="1">
        <f t="array" ref="C44">IFERROR(INDEX(Tb_KostenOpties[],MATCH(B44,Tb_KostenOptiesDB[KostenOptie],0),IFERROR(MATCH(Methode_Keuze,Tb_KostenOptiesDB[#Headers],0),2)),"")</f>
        <v/>
      </c>
      <c r="D44" s="119">
        <f>IFERROR(INDEX(Tb_ProjectKosten[],MATCH($B44,Tb_ProjectKosten[Begroting],0),6),0)</f>
        <v>0</v>
      </c>
      <c r="E44" s="117">
        <f>SUMIFS('8. Uitgaven betaalverzoek'!$U:$U,'8. Uitgaven betaalverzoek'!$E:$E,$A44,'8. Uitgaven betaalverzoek'!$F:$F,$B44)</f>
        <v>0</v>
      </c>
      <c r="F44" s="117">
        <f>SUMIFS('8. Uitgaven betaalverzoek'!$V:$V,'8. Uitgaven betaalverzoek'!$E:$E,$A44,'8. Uitgaven betaalverzoek'!$F:$F,$B44)</f>
        <v>0</v>
      </c>
      <c r="G44" s="117" t="str">
        <f>IF(C44&lt;&gt;"",SUMIFS('8. Uitgaven betaalverzoek'!$W:$W,'8. Uitgaven betaalverzoek'!$E:$E,$A44,'8. Uitgaven betaalverzoek'!$F:$F,$B44),"")</f>
        <v/>
      </c>
      <c r="H44" s="117" t="str">
        <f>IF(C44&lt;&gt;"",SUMIFS('8. Uitgaven betaalverzoek'!$X:$X,'8. Uitgaven betaalverzoek'!$E:$E,$A44,'8. Uitgaven betaalverzoek'!$F:$F,$B44),"")</f>
        <v/>
      </c>
      <c r="I44" s="119" t="str">
        <f>IFERROR(VLOOKUP(A44,Lijsten!$AD:$AE,2,0),"")</f>
        <v/>
      </c>
      <c r="J44" s="117">
        <f t="shared" si="4"/>
        <v>0</v>
      </c>
      <c r="K44" s="117">
        <f t="shared" si="1"/>
        <v>0</v>
      </c>
      <c r="L44" s="117">
        <f>SUMIFS('8. Uitgaven betaalverzoek'!$U:$U,'8. Uitgaven betaalverzoek'!$E:$E,$A44,'8. Uitgaven betaalverzoek'!$F:$F,$B44,'8. Uitgaven betaalverzoek'!$A:$A,Keuze_DB_Nr)</f>
        <v>0</v>
      </c>
      <c r="M44" s="117">
        <f>SUMIFS('8. Uitgaven betaalverzoek'!$V:$V,'8. Uitgaven betaalverzoek'!$E:$E,$A44,'8. Uitgaven betaalverzoek'!$F:$F,$B44,'8. Uitgaven betaalverzoek'!$A:$A,Keuze_DB_Nr)</f>
        <v>0</v>
      </c>
      <c r="N44" s="117" t="str">
        <f>IF($C44&lt;&gt;"",SUMIFS('8. Uitgaven betaalverzoek'!$W:$W,'8. Uitgaven betaalverzoek'!$E:$E,$A44,'8. Uitgaven betaalverzoek'!$F:$F,$B44,'8. Uitgaven betaalverzoek'!$A:$A,Keuze_DB_Nr),"")</f>
        <v/>
      </c>
      <c r="O44" s="117" t="str">
        <f>IF($C44&lt;&gt;"",SUMIFS('8. Uitgaven betaalverzoek'!$X:$X,'8. Uitgaven betaalverzoek'!$E:$E,$A44,'8. Uitgaven betaalverzoek'!$F:$F,$B44,'8. Uitgaven betaalverzoek'!$A:$A,Keuze_DB_Nr),"")</f>
        <v/>
      </c>
      <c r="P44" s="117">
        <f t="shared" si="5"/>
        <v>0</v>
      </c>
      <c r="Q44" s="117">
        <f t="shared" si="6"/>
        <v>0</v>
      </c>
      <c r="R44" s="117">
        <f>SUMIFS('8. Uitgaven betaalverzoek'!$U:$U,'8. Uitgaven betaalverzoek'!$E:$E,$A44,'8. Uitgaven betaalverzoek'!$F:$F,$B44,'8. Uitgaven betaalverzoek'!$A:$A,Keuze_DB_Nr_BEO)</f>
        <v>0</v>
      </c>
      <c r="S44" s="117">
        <f>SUMIFS('8. Uitgaven betaalverzoek'!$V:$V,'8. Uitgaven betaalverzoek'!$E:$E,$A44,'8. Uitgaven betaalverzoek'!$F:$F,$B44,'8. Uitgaven betaalverzoek'!$A:$A,Keuze_DB_Nr_BEO)</f>
        <v>0</v>
      </c>
      <c r="T44" s="117" t="str">
        <f>IF($C44&lt;&gt;"",SUMIFS('8. Uitgaven betaalverzoek'!$W:$W,'8. Uitgaven betaalverzoek'!$E:$E,$A44,'8. Uitgaven betaalverzoek'!$F:$F,$B44,'8. Uitgaven betaalverzoek'!$A:$A,Keuze_DB_Nr_BEO),"")</f>
        <v/>
      </c>
      <c r="U44" s="117" t="str">
        <f>IF($C44&lt;&gt;"",SUMIFS('8. Uitgaven betaalverzoek'!$X:$X,'8. Uitgaven betaalverzoek'!$E:$E,$A44,'8. Uitgaven betaalverzoek'!$F:$F,$B44,'8. Uitgaven betaalverzoek'!$A:$A,Keuze_DB_Nr_BEO),"")</f>
        <v/>
      </c>
      <c r="V44" s="117">
        <f t="shared" si="2"/>
        <v>0</v>
      </c>
      <c r="W44" s="117">
        <f t="shared" si="3"/>
        <v>0</v>
      </c>
    </row>
    <row r="45" spans="1:23" x14ac:dyDescent="0.25">
      <c r="A45" s="18"/>
      <c r="B45" s="18"/>
      <c r="C45" s="108" t="str" cm="1">
        <f t="array" ref="C45">IFERROR(INDEX(Tb_KostenOpties[],MATCH(B45,Tb_KostenOptiesDB[KostenOptie],0),IFERROR(MATCH(Methode_Keuze,Tb_KostenOptiesDB[#Headers],0),2)),"")</f>
        <v/>
      </c>
      <c r="D45" s="120">
        <f>IFERROR(INDEX(Tb_ProjectKosten[],MATCH($B45,Tb_ProjectKosten[Begroting],0),6),0)</f>
        <v>0</v>
      </c>
      <c r="E45" s="118">
        <f>SUMIFS('8. Uitgaven betaalverzoek'!$U:$U,'8. Uitgaven betaalverzoek'!$E:$E,$A45,'8. Uitgaven betaalverzoek'!$F:$F,$B45)</f>
        <v>0</v>
      </c>
      <c r="F45" s="118">
        <f>SUMIFS('8. Uitgaven betaalverzoek'!$V:$V,'8. Uitgaven betaalverzoek'!$E:$E,$A45,'8. Uitgaven betaalverzoek'!$F:$F,$B45)</f>
        <v>0</v>
      </c>
      <c r="G45" s="118" t="str">
        <f>IF(C45&lt;&gt;"",SUMIFS('8. Uitgaven betaalverzoek'!$W:$W,'8. Uitgaven betaalverzoek'!$E:$E,$A45,'8. Uitgaven betaalverzoek'!$F:$F,$B45),"")</f>
        <v/>
      </c>
      <c r="H45" s="118" t="str">
        <f>IF(C45&lt;&gt;"",SUMIFS('8. Uitgaven betaalverzoek'!$X:$X,'8. Uitgaven betaalverzoek'!$E:$E,$A45,'8. Uitgaven betaalverzoek'!$F:$F,$B45),"")</f>
        <v/>
      </c>
      <c r="I45" s="120" t="str">
        <f>IFERROR(VLOOKUP(A45,Lijsten!$AD:$AE,2,0),"")</f>
        <v/>
      </c>
      <c r="J45" s="118">
        <f t="shared" si="4"/>
        <v>0</v>
      </c>
      <c r="K45" s="118">
        <f t="shared" si="1"/>
        <v>0</v>
      </c>
      <c r="L45" s="118">
        <f>SUMIFS('8. Uitgaven betaalverzoek'!$U:$U,'8. Uitgaven betaalverzoek'!$E:$E,$A45,'8. Uitgaven betaalverzoek'!$F:$F,$B45,'8. Uitgaven betaalverzoek'!$A:$A,Keuze_DB_Nr)</f>
        <v>0</v>
      </c>
      <c r="M45" s="118">
        <f>SUMIFS('8. Uitgaven betaalverzoek'!$V:$V,'8. Uitgaven betaalverzoek'!$E:$E,$A45,'8. Uitgaven betaalverzoek'!$F:$F,$B45,'8. Uitgaven betaalverzoek'!$A:$A,Keuze_DB_Nr)</f>
        <v>0</v>
      </c>
      <c r="N45" s="118" t="str">
        <f>IF($C45&lt;&gt;"",SUMIFS('8. Uitgaven betaalverzoek'!$W:$W,'8. Uitgaven betaalverzoek'!$E:$E,$A45,'8. Uitgaven betaalverzoek'!$F:$F,$B45,'8. Uitgaven betaalverzoek'!$A:$A,Keuze_DB_Nr),"")</f>
        <v/>
      </c>
      <c r="O45" s="118" t="str">
        <f>IF($C45&lt;&gt;"",SUMIFS('8. Uitgaven betaalverzoek'!$X:$X,'8. Uitgaven betaalverzoek'!$E:$E,$A45,'8. Uitgaven betaalverzoek'!$F:$F,$B45,'8. Uitgaven betaalverzoek'!$A:$A,Keuze_DB_Nr),"")</f>
        <v/>
      </c>
      <c r="P45" s="118">
        <f t="shared" si="5"/>
        <v>0</v>
      </c>
      <c r="Q45" s="118">
        <f t="shared" si="6"/>
        <v>0</v>
      </c>
      <c r="R45" s="118">
        <f>SUMIFS('8. Uitgaven betaalverzoek'!$U:$U,'8. Uitgaven betaalverzoek'!$E:$E,$A45,'8. Uitgaven betaalverzoek'!$F:$F,$B45,'8. Uitgaven betaalverzoek'!$A:$A,Keuze_DB_Nr_BEO)</f>
        <v>0</v>
      </c>
      <c r="S45" s="118">
        <f>SUMIFS('8. Uitgaven betaalverzoek'!$V:$V,'8. Uitgaven betaalverzoek'!$E:$E,$A45,'8. Uitgaven betaalverzoek'!$F:$F,$B45,'8. Uitgaven betaalverzoek'!$A:$A,Keuze_DB_Nr_BEO)</f>
        <v>0</v>
      </c>
      <c r="T45" s="118" t="str">
        <f>IF($C45&lt;&gt;"",SUMIFS('8. Uitgaven betaalverzoek'!$W:$W,'8. Uitgaven betaalverzoek'!$E:$E,$A45,'8. Uitgaven betaalverzoek'!$F:$F,$B45,'8. Uitgaven betaalverzoek'!$A:$A,Keuze_DB_Nr_BEO),"")</f>
        <v/>
      </c>
      <c r="U45" s="118" t="str">
        <f>IF($C45&lt;&gt;"",SUMIFS('8. Uitgaven betaalverzoek'!$X:$X,'8. Uitgaven betaalverzoek'!$E:$E,$A45,'8. Uitgaven betaalverzoek'!$F:$F,$B45,'8. Uitgaven betaalverzoek'!$A:$A,Keuze_DB_Nr_BEO),"")</f>
        <v/>
      </c>
      <c r="V45" s="118">
        <f t="shared" si="2"/>
        <v>0</v>
      </c>
      <c r="W45" s="118">
        <f t="shared" si="3"/>
        <v>0</v>
      </c>
    </row>
    <row r="46" spans="1:23" x14ac:dyDescent="0.25">
      <c r="A46" s="80"/>
      <c r="B46" s="80"/>
      <c r="C46" s="107" t="str" cm="1">
        <f t="array" ref="C46">IFERROR(INDEX(Tb_KostenOpties[],MATCH(B46,Tb_KostenOptiesDB[KostenOptie],0),IFERROR(MATCH(Methode_Keuze,Tb_KostenOptiesDB[#Headers],0),2)),"")</f>
        <v/>
      </c>
      <c r="D46" s="119">
        <f>IFERROR(INDEX(Tb_ProjectKosten[],MATCH($B46,Tb_ProjectKosten[Begroting],0),6),0)</f>
        <v>0</v>
      </c>
      <c r="E46" s="117">
        <f>SUMIFS('8. Uitgaven betaalverzoek'!$U:$U,'8. Uitgaven betaalverzoek'!$E:$E,$A46,'8. Uitgaven betaalverzoek'!$F:$F,$B46)</f>
        <v>0</v>
      </c>
      <c r="F46" s="117">
        <f>SUMIFS('8. Uitgaven betaalverzoek'!$V:$V,'8. Uitgaven betaalverzoek'!$E:$E,$A46,'8. Uitgaven betaalverzoek'!$F:$F,$B46)</f>
        <v>0</v>
      </c>
      <c r="G46" s="117" t="str">
        <f>IF(C46&lt;&gt;"",SUMIFS('8. Uitgaven betaalverzoek'!$W:$W,'8. Uitgaven betaalverzoek'!$E:$E,$A46,'8. Uitgaven betaalverzoek'!$F:$F,$B46),"")</f>
        <v/>
      </c>
      <c r="H46" s="117" t="str">
        <f>IF(C46&lt;&gt;"",SUMIFS('8. Uitgaven betaalverzoek'!$X:$X,'8. Uitgaven betaalverzoek'!$E:$E,$A46,'8. Uitgaven betaalverzoek'!$F:$F,$B46),"")</f>
        <v/>
      </c>
      <c r="I46" s="119" t="str">
        <f>IFERROR(VLOOKUP(A46,Lijsten!$AD:$AE,2,0),"")</f>
        <v/>
      </c>
      <c r="J46" s="117">
        <f t="shared" si="4"/>
        <v>0</v>
      </c>
      <c r="K46" s="117">
        <f t="shared" si="1"/>
        <v>0</v>
      </c>
      <c r="L46" s="117">
        <f>SUMIFS('8. Uitgaven betaalverzoek'!$U:$U,'8. Uitgaven betaalverzoek'!$E:$E,$A46,'8. Uitgaven betaalverzoek'!$F:$F,$B46,'8. Uitgaven betaalverzoek'!$A:$A,Keuze_DB_Nr)</f>
        <v>0</v>
      </c>
      <c r="M46" s="117">
        <f>SUMIFS('8. Uitgaven betaalverzoek'!$V:$V,'8. Uitgaven betaalverzoek'!$E:$E,$A46,'8. Uitgaven betaalverzoek'!$F:$F,$B46,'8. Uitgaven betaalverzoek'!$A:$A,Keuze_DB_Nr)</f>
        <v>0</v>
      </c>
      <c r="N46" s="117" t="str">
        <f>IF($C46&lt;&gt;"",SUMIFS('8. Uitgaven betaalverzoek'!$W:$W,'8. Uitgaven betaalverzoek'!$E:$E,$A46,'8. Uitgaven betaalverzoek'!$F:$F,$B46,'8. Uitgaven betaalverzoek'!$A:$A,Keuze_DB_Nr),"")</f>
        <v/>
      </c>
      <c r="O46" s="117" t="str">
        <f>IF($C46&lt;&gt;"",SUMIFS('8. Uitgaven betaalverzoek'!$X:$X,'8. Uitgaven betaalverzoek'!$E:$E,$A46,'8. Uitgaven betaalverzoek'!$F:$F,$B46,'8. Uitgaven betaalverzoek'!$A:$A,Keuze_DB_Nr),"")</f>
        <v/>
      </c>
      <c r="P46" s="117">
        <f t="shared" si="5"/>
        <v>0</v>
      </c>
      <c r="Q46" s="117">
        <f t="shared" si="6"/>
        <v>0</v>
      </c>
      <c r="R46" s="117">
        <f>SUMIFS('8. Uitgaven betaalverzoek'!$U:$U,'8. Uitgaven betaalverzoek'!$E:$E,$A46,'8. Uitgaven betaalverzoek'!$F:$F,$B46,'8. Uitgaven betaalverzoek'!$A:$A,Keuze_DB_Nr_BEO)</f>
        <v>0</v>
      </c>
      <c r="S46" s="117">
        <f>SUMIFS('8. Uitgaven betaalverzoek'!$V:$V,'8. Uitgaven betaalverzoek'!$E:$E,$A46,'8. Uitgaven betaalverzoek'!$F:$F,$B46,'8. Uitgaven betaalverzoek'!$A:$A,Keuze_DB_Nr_BEO)</f>
        <v>0</v>
      </c>
      <c r="T46" s="117" t="str">
        <f>IF($C46&lt;&gt;"",SUMIFS('8. Uitgaven betaalverzoek'!$W:$W,'8. Uitgaven betaalverzoek'!$E:$E,$A46,'8. Uitgaven betaalverzoek'!$F:$F,$B46,'8. Uitgaven betaalverzoek'!$A:$A,Keuze_DB_Nr_BEO),"")</f>
        <v/>
      </c>
      <c r="U46" s="117" t="str">
        <f>IF($C46&lt;&gt;"",SUMIFS('8. Uitgaven betaalverzoek'!$X:$X,'8. Uitgaven betaalverzoek'!$E:$E,$A46,'8. Uitgaven betaalverzoek'!$F:$F,$B46,'8. Uitgaven betaalverzoek'!$A:$A,Keuze_DB_Nr_BEO),"")</f>
        <v/>
      </c>
      <c r="V46" s="117">
        <f t="shared" si="2"/>
        <v>0</v>
      </c>
      <c r="W46" s="117">
        <f t="shared" si="3"/>
        <v>0</v>
      </c>
    </row>
    <row r="47" spans="1:23" x14ac:dyDescent="0.25">
      <c r="A47" s="18"/>
      <c r="B47" s="18"/>
      <c r="C47" s="108" t="str" cm="1">
        <f t="array" ref="C47">IFERROR(INDEX(Tb_KostenOpties[],MATCH(B47,Tb_KostenOptiesDB[KostenOptie],0),IFERROR(MATCH(Methode_Keuze,Tb_KostenOptiesDB[#Headers],0),2)),"")</f>
        <v/>
      </c>
      <c r="D47" s="120">
        <f>IFERROR(INDEX(Tb_ProjectKosten[],MATCH($B47,Tb_ProjectKosten[Begroting],0),6),0)</f>
        <v>0</v>
      </c>
      <c r="E47" s="118">
        <f>SUMIFS('8. Uitgaven betaalverzoek'!$U:$U,'8. Uitgaven betaalverzoek'!$E:$E,$A47,'8. Uitgaven betaalverzoek'!$F:$F,$B47)</f>
        <v>0</v>
      </c>
      <c r="F47" s="118">
        <f>SUMIFS('8. Uitgaven betaalverzoek'!$V:$V,'8. Uitgaven betaalverzoek'!$E:$E,$A47,'8. Uitgaven betaalverzoek'!$F:$F,$B47)</f>
        <v>0</v>
      </c>
      <c r="G47" s="118" t="str">
        <f>IF(C47&lt;&gt;"",SUMIFS('8. Uitgaven betaalverzoek'!$W:$W,'8. Uitgaven betaalverzoek'!$E:$E,$A47,'8. Uitgaven betaalverzoek'!$F:$F,$B47),"")</f>
        <v/>
      </c>
      <c r="H47" s="118" t="str">
        <f>IF(C47&lt;&gt;"",SUMIFS('8. Uitgaven betaalverzoek'!$X:$X,'8. Uitgaven betaalverzoek'!$E:$E,$A47,'8. Uitgaven betaalverzoek'!$F:$F,$B47),"")</f>
        <v/>
      </c>
      <c r="I47" s="120" t="str">
        <f>IFERROR(VLOOKUP(A47,Lijsten!$AD:$AE,2,0),"")</f>
        <v/>
      </c>
      <c r="J47" s="118">
        <f t="shared" si="4"/>
        <v>0</v>
      </c>
      <c r="K47" s="118">
        <f t="shared" si="1"/>
        <v>0</v>
      </c>
      <c r="L47" s="118">
        <f>SUMIFS('8. Uitgaven betaalverzoek'!$U:$U,'8. Uitgaven betaalverzoek'!$E:$E,$A47,'8. Uitgaven betaalverzoek'!$F:$F,$B47,'8. Uitgaven betaalverzoek'!$A:$A,Keuze_DB_Nr)</f>
        <v>0</v>
      </c>
      <c r="M47" s="118">
        <f>SUMIFS('8. Uitgaven betaalverzoek'!$V:$V,'8. Uitgaven betaalverzoek'!$E:$E,$A47,'8. Uitgaven betaalverzoek'!$F:$F,$B47,'8. Uitgaven betaalverzoek'!$A:$A,Keuze_DB_Nr)</f>
        <v>0</v>
      </c>
      <c r="N47" s="118" t="str">
        <f>IF($C47&lt;&gt;"",SUMIFS('8. Uitgaven betaalverzoek'!$W:$W,'8. Uitgaven betaalverzoek'!$E:$E,$A47,'8. Uitgaven betaalverzoek'!$F:$F,$B47,'8. Uitgaven betaalverzoek'!$A:$A,Keuze_DB_Nr),"")</f>
        <v/>
      </c>
      <c r="O47" s="118" t="str">
        <f>IF($C47&lt;&gt;"",SUMIFS('8. Uitgaven betaalverzoek'!$X:$X,'8. Uitgaven betaalverzoek'!$E:$E,$A47,'8. Uitgaven betaalverzoek'!$F:$F,$B47,'8. Uitgaven betaalverzoek'!$A:$A,Keuze_DB_Nr),"")</f>
        <v/>
      </c>
      <c r="P47" s="118">
        <f t="shared" si="5"/>
        <v>0</v>
      </c>
      <c r="Q47" s="118">
        <f t="shared" si="6"/>
        <v>0</v>
      </c>
      <c r="R47" s="118">
        <f>SUMIFS('8. Uitgaven betaalverzoek'!$U:$U,'8. Uitgaven betaalverzoek'!$E:$E,$A47,'8. Uitgaven betaalverzoek'!$F:$F,$B47,'8. Uitgaven betaalverzoek'!$A:$A,Keuze_DB_Nr_BEO)</f>
        <v>0</v>
      </c>
      <c r="S47" s="118">
        <f>SUMIFS('8. Uitgaven betaalverzoek'!$V:$V,'8. Uitgaven betaalverzoek'!$E:$E,$A47,'8. Uitgaven betaalverzoek'!$F:$F,$B47,'8. Uitgaven betaalverzoek'!$A:$A,Keuze_DB_Nr_BEO)</f>
        <v>0</v>
      </c>
      <c r="T47" s="118" t="str">
        <f>IF($C47&lt;&gt;"",SUMIFS('8. Uitgaven betaalverzoek'!$W:$W,'8. Uitgaven betaalverzoek'!$E:$E,$A47,'8. Uitgaven betaalverzoek'!$F:$F,$B47,'8. Uitgaven betaalverzoek'!$A:$A,Keuze_DB_Nr_BEO),"")</f>
        <v/>
      </c>
      <c r="U47" s="118" t="str">
        <f>IF($C47&lt;&gt;"",SUMIFS('8. Uitgaven betaalverzoek'!$X:$X,'8. Uitgaven betaalverzoek'!$E:$E,$A47,'8. Uitgaven betaalverzoek'!$F:$F,$B47,'8. Uitgaven betaalverzoek'!$A:$A,Keuze_DB_Nr_BEO),"")</f>
        <v/>
      </c>
      <c r="V47" s="118">
        <f t="shared" si="2"/>
        <v>0</v>
      </c>
      <c r="W47" s="118">
        <f t="shared" si="3"/>
        <v>0</v>
      </c>
    </row>
    <row r="48" spans="1:23" x14ac:dyDescent="0.25">
      <c r="A48" s="80"/>
      <c r="B48" s="80"/>
      <c r="C48" s="107" t="str" cm="1">
        <f t="array" ref="C48">IFERROR(INDEX(Tb_KostenOpties[],MATCH(B48,Tb_KostenOptiesDB[KostenOptie],0),IFERROR(MATCH(Methode_Keuze,Tb_KostenOptiesDB[#Headers],0),2)),"")</f>
        <v/>
      </c>
      <c r="D48" s="119">
        <f>IFERROR(INDEX(Tb_ProjectKosten[],MATCH($B48,Tb_ProjectKosten[Begroting],0),6),0)</f>
        <v>0</v>
      </c>
      <c r="E48" s="117">
        <f>SUMIFS('8. Uitgaven betaalverzoek'!$U:$U,'8. Uitgaven betaalverzoek'!$E:$E,$A48,'8. Uitgaven betaalverzoek'!$F:$F,$B48)</f>
        <v>0</v>
      </c>
      <c r="F48" s="117">
        <f>SUMIFS('8. Uitgaven betaalverzoek'!$V:$V,'8. Uitgaven betaalverzoek'!$E:$E,$A48,'8. Uitgaven betaalverzoek'!$F:$F,$B48)</f>
        <v>0</v>
      </c>
      <c r="G48" s="117" t="str">
        <f>IF(C48&lt;&gt;"",SUMIFS('8. Uitgaven betaalverzoek'!$W:$W,'8. Uitgaven betaalverzoek'!$E:$E,$A48,'8. Uitgaven betaalverzoek'!$F:$F,$B48),"")</f>
        <v/>
      </c>
      <c r="H48" s="117" t="str">
        <f>IF(C48&lt;&gt;"",SUMIFS('8. Uitgaven betaalverzoek'!$X:$X,'8. Uitgaven betaalverzoek'!$E:$E,$A48,'8. Uitgaven betaalverzoek'!$F:$F,$B48),"")</f>
        <v/>
      </c>
      <c r="I48" s="119" t="str">
        <f>IFERROR(VLOOKUP(A48,Lijsten!$AD:$AE,2,0),"")</f>
        <v/>
      </c>
      <c r="J48" s="117">
        <f t="shared" si="4"/>
        <v>0</v>
      </c>
      <c r="K48" s="117">
        <f t="shared" si="1"/>
        <v>0</v>
      </c>
      <c r="L48" s="117">
        <f>SUMIFS('8. Uitgaven betaalverzoek'!$U:$U,'8. Uitgaven betaalverzoek'!$E:$E,$A48,'8. Uitgaven betaalverzoek'!$F:$F,$B48,'8. Uitgaven betaalverzoek'!$A:$A,Keuze_DB_Nr)</f>
        <v>0</v>
      </c>
      <c r="M48" s="117">
        <f>SUMIFS('8. Uitgaven betaalverzoek'!$V:$V,'8. Uitgaven betaalverzoek'!$E:$E,$A48,'8. Uitgaven betaalverzoek'!$F:$F,$B48,'8. Uitgaven betaalverzoek'!$A:$A,Keuze_DB_Nr)</f>
        <v>0</v>
      </c>
      <c r="N48" s="117" t="str">
        <f>IF($C48&lt;&gt;"",SUMIFS('8. Uitgaven betaalverzoek'!$W:$W,'8. Uitgaven betaalverzoek'!$E:$E,$A48,'8. Uitgaven betaalverzoek'!$F:$F,$B48,'8. Uitgaven betaalverzoek'!$A:$A,Keuze_DB_Nr),"")</f>
        <v/>
      </c>
      <c r="O48" s="117" t="str">
        <f>IF($C48&lt;&gt;"",SUMIFS('8. Uitgaven betaalverzoek'!$X:$X,'8. Uitgaven betaalverzoek'!$E:$E,$A48,'8. Uitgaven betaalverzoek'!$F:$F,$B48,'8. Uitgaven betaalverzoek'!$A:$A,Keuze_DB_Nr),"")</f>
        <v/>
      </c>
      <c r="P48" s="117">
        <f t="shared" si="5"/>
        <v>0</v>
      </c>
      <c r="Q48" s="117">
        <f t="shared" si="6"/>
        <v>0</v>
      </c>
      <c r="R48" s="117">
        <f>SUMIFS('8. Uitgaven betaalverzoek'!$U:$U,'8. Uitgaven betaalverzoek'!$E:$E,$A48,'8. Uitgaven betaalverzoek'!$F:$F,$B48,'8. Uitgaven betaalverzoek'!$A:$A,Keuze_DB_Nr_BEO)</f>
        <v>0</v>
      </c>
      <c r="S48" s="117">
        <f>SUMIFS('8. Uitgaven betaalverzoek'!$V:$V,'8. Uitgaven betaalverzoek'!$E:$E,$A48,'8. Uitgaven betaalverzoek'!$F:$F,$B48,'8. Uitgaven betaalverzoek'!$A:$A,Keuze_DB_Nr_BEO)</f>
        <v>0</v>
      </c>
      <c r="T48" s="117" t="str">
        <f>IF($C48&lt;&gt;"",SUMIFS('8. Uitgaven betaalverzoek'!$W:$W,'8. Uitgaven betaalverzoek'!$E:$E,$A48,'8. Uitgaven betaalverzoek'!$F:$F,$B48,'8. Uitgaven betaalverzoek'!$A:$A,Keuze_DB_Nr_BEO),"")</f>
        <v/>
      </c>
      <c r="U48" s="117" t="str">
        <f>IF($C48&lt;&gt;"",SUMIFS('8. Uitgaven betaalverzoek'!$X:$X,'8. Uitgaven betaalverzoek'!$E:$E,$A48,'8. Uitgaven betaalverzoek'!$F:$F,$B48,'8. Uitgaven betaalverzoek'!$A:$A,Keuze_DB_Nr_BEO),"")</f>
        <v/>
      </c>
      <c r="V48" s="117">
        <f t="shared" si="2"/>
        <v>0</v>
      </c>
      <c r="W48" s="117">
        <f t="shared" si="3"/>
        <v>0</v>
      </c>
    </row>
    <row r="49" spans="1:23" x14ac:dyDescent="0.25">
      <c r="A49" s="18"/>
      <c r="B49" s="18"/>
      <c r="C49" s="108" t="str" cm="1">
        <f t="array" ref="C49">IFERROR(INDEX(Tb_KostenOpties[],MATCH(B49,Tb_KostenOptiesDB[KostenOptie],0),IFERROR(MATCH(Methode_Keuze,Tb_KostenOptiesDB[#Headers],0),2)),"")</f>
        <v/>
      </c>
      <c r="D49" s="120">
        <f>IFERROR(INDEX(Tb_ProjectKosten[],MATCH($B49,Tb_ProjectKosten[Begroting],0),6),0)</f>
        <v>0</v>
      </c>
      <c r="E49" s="118">
        <f>SUMIFS('8. Uitgaven betaalverzoek'!$U:$U,'8. Uitgaven betaalverzoek'!$E:$E,$A49,'8. Uitgaven betaalverzoek'!$F:$F,$B49)</f>
        <v>0</v>
      </c>
      <c r="F49" s="118">
        <f>SUMIFS('8. Uitgaven betaalverzoek'!$V:$V,'8. Uitgaven betaalverzoek'!$E:$E,$A49,'8. Uitgaven betaalverzoek'!$F:$F,$B49)</f>
        <v>0</v>
      </c>
      <c r="G49" s="118" t="str">
        <f>IF(C49&lt;&gt;"",SUMIFS('8. Uitgaven betaalverzoek'!$W:$W,'8. Uitgaven betaalverzoek'!$E:$E,$A49,'8. Uitgaven betaalverzoek'!$F:$F,$B49),"")</f>
        <v/>
      </c>
      <c r="H49" s="118" t="str">
        <f>IF(C49&lt;&gt;"",SUMIFS('8. Uitgaven betaalverzoek'!$X:$X,'8. Uitgaven betaalverzoek'!$E:$E,$A49,'8. Uitgaven betaalverzoek'!$F:$F,$B49),"")</f>
        <v/>
      </c>
      <c r="I49" s="120" t="str">
        <f>IFERROR(VLOOKUP(A49,Lijsten!$AD:$AE,2,0),"")</f>
        <v/>
      </c>
      <c r="J49" s="118">
        <f t="shared" si="4"/>
        <v>0</v>
      </c>
      <c r="K49" s="118">
        <f t="shared" si="1"/>
        <v>0</v>
      </c>
      <c r="L49" s="118">
        <f>SUMIFS('8. Uitgaven betaalverzoek'!$U:$U,'8. Uitgaven betaalverzoek'!$E:$E,$A49,'8. Uitgaven betaalverzoek'!$F:$F,$B49,'8. Uitgaven betaalverzoek'!$A:$A,Keuze_DB_Nr)</f>
        <v>0</v>
      </c>
      <c r="M49" s="118">
        <f>SUMIFS('8. Uitgaven betaalverzoek'!$V:$V,'8. Uitgaven betaalverzoek'!$E:$E,$A49,'8. Uitgaven betaalverzoek'!$F:$F,$B49,'8. Uitgaven betaalverzoek'!$A:$A,Keuze_DB_Nr)</f>
        <v>0</v>
      </c>
      <c r="N49" s="118" t="str">
        <f>IF($C49&lt;&gt;"",SUMIFS('8. Uitgaven betaalverzoek'!$W:$W,'8. Uitgaven betaalverzoek'!$E:$E,$A49,'8. Uitgaven betaalverzoek'!$F:$F,$B49,'8. Uitgaven betaalverzoek'!$A:$A,Keuze_DB_Nr),"")</f>
        <v/>
      </c>
      <c r="O49" s="118" t="str">
        <f>IF($C49&lt;&gt;"",SUMIFS('8. Uitgaven betaalverzoek'!$X:$X,'8. Uitgaven betaalverzoek'!$E:$E,$A49,'8. Uitgaven betaalverzoek'!$F:$F,$B49,'8. Uitgaven betaalverzoek'!$A:$A,Keuze_DB_Nr),"")</f>
        <v/>
      </c>
      <c r="P49" s="118">
        <f t="shared" si="5"/>
        <v>0</v>
      </c>
      <c r="Q49" s="118">
        <f t="shared" si="6"/>
        <v>0</v>
      </c>
      <c r="R49" s="118">
        <f>SUMIFS('8. Uitgaven betaalverzoek'!$U:$U,'8. Uitgaven betaalverzoek'!$E:$E,$A49,'8. Uitgaven betaalverzoek'!$F:$F,$B49,'8. Uitgaven betaalverzoek'!$A:$A,Keuze_DB_Nr_BEO)</f>
        <v>0</v>
      </c>
      <c r="S49" s="118">
        <f>SUMIFS('8. Uitgaven betaalverzoek'!$V:$V,'8. Uitgaven betaalverzoek'!$E:$E,$A49,'8. Uitgaven betaalverzoek'!$F:$F,$B49,'8. Uitgaven betaalverzoek'!$A:$A,Keuze_DB_Nr_BEO)</f>
        <v>0</v>
      </c>
      <c r="T49" s="118" t="str">
        <f>IF($C49&lt;&gt;"",SUMIFS('8. Uitgaven betaalverzoek'!$W:$W,'8. Uitgaven betaalverzoek'!$E:$E,$A49,'8. Uitgaven betaalverzoek'!$F:$F,$B49,'8. Uitgaven betaalverzoek'!$A:$A,Keuze_DB_Nr_BEO),"")</f>
        <v/>
      </c>
      <c r="U49" s="118" t="str">
        <f>IF($C49&lt;&gt;"",SUMIFS('8. Uitgaven betaalverzoek'!$X:$X,'8. Uitgaven betaalverzoek'!$E:$E,$A49,'8. Uitgaven betaalverzoek'!$F:$F,$B49,'8. Uitgaven betaalverzoek'!$A:$A,Keuze_DB_Nr_BEO),"")</f>
        <v/>
      </c>
      <c r="V49" s="118">
        <f t="shared" si="2"/>
        <v>0</v>
      </c>
      <c r="W49" s="118">
        <f t="shared" si="3"/>
        <v>0</v>
      </c>
    </row>
    <row r="50" spans="1:23" x14ac:dyDescent="0.25">
      <c r="A50" s="80"/>
      <c r="B50" s="80"/>
      <c r="C50" s="107" t="str" cm="1">
        <f t="array" ref="C50">IFERROR(INDEX(Tb_KostenOpties[],MATCH(B50,Tb_KostenOptiesDB[KostenOptie],0),IFERROR(MATCH(Methode_Keuze,Tb_KostenOptiesDB[#Headers],0),2)),"")</f>
        <v/>
      </c>
      <c r="D50" s="119">
        <f>IFERROR(INDEX(Tb_ProjectKosten[],MATCH($B50,Tb_ProjectKosten[Begroting],0),6),0)</f>
        <v>0</v>
      </c>
      <c r="E50" s="117">
        <f>SUMIFS('8. Uitgaven betaalverzoek'!$U:$U,'8. Uitgaven betaalverzoek'!$E:$E,$A50,'8. Uitgaven betaalverzoek'!$F:$F,$B50)</f>
        <v>0</v>
      </c>
      <c r="F50" s="117">
        <f>SUMIFS('8. Uitgaven betaalverzoek'!$V:$V,'8. Uitgaven betaalverzoek'!$E:$E,$A50,'8. Uitgaven betaalverzoek'!$F:$F,$B50)</f>
        <v>0</v>
      </c>
      <c r="G50" s="117" t="str">
        <f>IF(C50&lt;&gt;"",SUMIFS('8. Uitgaven betaalverzoek'!$W:$W,'8. Uitgaven betaalverzoek'!$E:$E,$A50,'8. Uitgaven betaalverzoek'!$F:$F,$B50),"")</f>
        <v/>
      </c>
      <c r="H50" s="117" t="str">
        <f>IF(C50&lt;&gt;"",SUMIFS('8. Uitgaven betaalverzoek'!$X:$X,'8. Uitgaven betaalverzoek'!$E:$E,$A50,'8. Uitgaven betaalverzoek'!$F:$F,$B50),"")</f>
        <v/>
      </c>
      <c r="I50" s="119" t="str">
        <f>IFERROR(VLOOKUP(A50,Lijsten!$AD:$AE,2,0),"")</f>
        <v/>
      </c>
      <c r="J50" s="117">
        <f t="shared" si="4"/>
        <v>0</v>
      </c>
      <c r="K50" s="117">
        <f t="shared" si="1"/>
        <v>0</v>
      </c>
      <c r="L50" s="117">
        <f>SUMIFS('8. Uitgaven betaalverzoek'!$U:$U,'8. Uitgaven betaalverzoek'!$E:$E,$A50,'8. Uitgaven betaalverzoek'!$F:$F,$B50,'8. Uitgaven betaalverzoek'!$A:$A,Keuze_DB_Nr)</f>
        <v>0</v>
      </c>
      <c r="M50" s="117">
        <f>SUMIFS('8. Uitgaven betaalverzoek'!$V:$V,'8. Uitgaven betaalverzoek'!$E:$E,$A50,'8. Uitgaven betaalverzoek'!$F:$F,$B50,'8. Uitgaven betaalverzoek'!$A:$A,Keuze_DB_Nr)</f>
        <v>0</v>
      </c>
      <c r="N50" s="117" t="str">
        <f>IF($C50&lt;&gt;"",SUMIFS('8. Uitgaven betaalverzoek'!$W:$W,'8. Uitgaven betaalverzoek'!$E:$E,$A50,'8. Uitgaven betaalverzoek'!$F:$F,$B50,'8. Uitgaven betaalverzoek'!$A:$A,Keuze_DB_Nr),"")</f>
        <v/>
      </c>
      <c r="O50" s="117" t="str">
        <f>IF($C50&lt;&gt;"",SUMIFS('8. Uitgaven betaalverzoek'!$X:$X,'8. Uitgaven betaalverzoek'!$E:$E,$A50,'8. Uitgaven betaalverzoek'!$F:$F,$B50,'8. Uitgaven betaalverzoek'!$A:$A,Keuze_DB_Nr),"")</f>
        <v/>
      </c>
      <c r="P50" s="117">
        <f t="shared" si="5"/>
        <v>0</v>
      </c>
      <c r="Q50" s="117">
        <f t="shared" si="6"/>
        <v>0</v>
      </c>
      <c r="R50" s="117">
        <f>SUMIFS('8. Uitgaven betaalverzoek'!$U:$U,'8. Uitgaven betaalverzoek'!$E:$E,$A50,'8. Uitgaven betaalverzoek'!$F:$F,$B50,'8. Uitgaven betaalverzoek'!$A:$A,Keuze_DB_Nr_BEO)</f>
        <v>0</v>
      </c>
      <c r="S50" s="117">
        <f>SUMIFS('8. Uitgaven betaalverzoek'!$V:$V,'8. Uitgaven betaalverzoek'!$E:$E,$A50,'8. Uitgaven betaalverzoek'!$F:$F,$B50,'8. Uitgaven betaalverzoek'!$A:$A,Keuze_DB_Nr_BEO)</f>
        <v>0</v>
      </c>
      <c r="T50" s="117" t="str">
        <f>IF($C50&lt;&gt;"",SUMIFS('8. Uitgaven betaalverzoek'!$W:$W,'8. Uitgaven betaalverzoek'!$E:$E,$A50,'8. Uitgaven betaalverzoek'!$F:$F,$B50,'8. Uitgaven betaalverzoek'!$A:$A,Keuze_DB_Nr_BEO),"")</f>
        <v/>
      </c>
      <c r="U50" s="117" t="str">
        <f>IF($C50&lt;&gt;"",SUMIFS('8. Uitgaven betaalverzoek'!$X:$X,'8. Uitgaven betaalverzoek'!$E:$E,$A50,'8. Uitgaven betaalverzoek'!$F:$F,$B50,'8. Uitgaven betaalverzoek'!$A:$A,Keuze_DB_Nr_BEO),"")</f>
        <v/>
      </c>
      <c r="V50" s="117">
        <f t="shared" si="2"/>
        <v>0</v>
      </c>
      <c r="W50" s="117">
        <f t="shared" si="3"/>
        <v>0</v>
      </c>
    </row>
    <row r="51" spans="1:23" x14ac:dyDescent="0.25">
      <c r="A51" s="18"/>
      <c r="B51" s="18"/>
      <c r="C51" s="108" t="str" cm="1">
        <f t="array" ref="C51">IFERROR(INDEX(Tb_KostenOpties[],MATCH(B51,Tb_KostenOptiesDB[KostenOptie],0),IFERROR(MATCH(Methode_Keuze,Tb_KostenOptiesDB[#Headers],0),2)),"")</f>
        <v/>
      </c>
      <c r="D51" s="120">
        <f>IFERROR(INDEX(Tb_ProjectKosten[],MATCH($B51,Tb_ProjectKosten[Begroting],0),6),0)</f>
        <v>0</v>
      </c>
      <c r="E51" s="118">
        <f>SUMIFS('8. Uitgaven betaalverzoek'!$U:$U,'8. Uitgaven betaalverzoek'!$E:$E,$A51,'8. Uitgaven betaalverzoek'!$F:$F,$B51)</f>
        <v>0</v>
      </c>
      <c r="F51" s="118">
        <f>SUMIFS('8. Uitgaven betaalverzoek'!$V:$V,'8. Uitgaven betaalverzoek'!$E:$E,$A51,'8. Uitgaven betaalverzoek'!$F:$F,$B51)</f>
        <v>0</v>
      </c>
      <c r="G51" s="118" t="str">
        <f>IF(C51&lt;&gt;"",SUMIFS('8. Uitgaven betaalverzoek'!$W:$W,'8. Uitgaven betaalverzoek'!$E:$E,$A51,'8. Uitgaven betaalverzoek'!$F:$F,$B51),"")</f>
        <v/>
      </c>
      <c r="H51" s="118" t="str">
        <f>IF(C51&lt;&gt;"",SUMIFS('8. Uitgaven betaalverzoek'!$X:$X,'8. Uitgaven betaalverzoek'!$E:$E,$A51,'8. Uitgaven betaalverzoek'!$F:$F,$B51),"")</f>
        <v/>
      </c>
      <c r="I51" s="120" t="str">
        <f>IFERROR(VLOOKUP(A51,Lijsten!$AD:$AE,2,0),"")</f>
        <v/>
      </c>
      <c r="J51" s="118">
        <f t="shared" si="4"/>
        <v>0</v>
      </c>
      <c r="K51" s="118">
        <f t="shared" si="1"/>
        <v>0</v>
      </c>
      <c r="L51" s="118">
        <f>SUMIFS('8. Uitgaven betaalverzoek'!$U:$U,'8. Uitgaven betaalverzoek'!$E:$E,$A51,'8. Uitgaven betaalverzoek'!$F:$F,$B51,'8. Uitgaven betaalverzoek'!$A:$A,Keuze_DB_Nr)</f>
        <v>0</v>
      </c>
      <c r="M51" s="118">
        <f>SUMIFS('8. Uitgaven betaalverzoek'!$V:$V,'8. Uitgaven betaalverzoek'!$E:$E,$A51,'8. Uitgaven betaalverzoek'!$F:$F,$B51,'8. Uitgaven betaalverzoek'!$A:$A,Keuze_DB_Nr)</f>
        <v>0</v>
      </c>
      <c r="N51" s="118" t="str">
        <f>IF($C51&lt;&gt;"",SUMIFS('8. Uitgaven betaalverzoek'!$W:$W,'8. Uitgaven betaalverzoek'!$E:$E,$A51,'8. Uitgaven betaalverzoek'!$F:$F,$B51,'8. Uitgaven betaalverzoek'!$A:$A,Keuze_DB_Nr),"")</f>
        <v/>
      </c>
      <c r="O51" s="118" t="str">
        <f>IF($C51&lt;&gt;"",SUMIFS('8. Uitgaven betaalverzoek'!$X:$X,'8. Uitgaven betaalverzoek'!$E:$E,$A51,'8. Uitgaven betaalverzoek'!$F:$F,$B51,'8. Uitgaven betaalverzoek'!$A:$A,Keuze_DB_Nr),"")</f>
        <v/>
      </c>
      <c r="P51" s="118">
        <f t="shared" si="5"/>
        <v>0</v>
      </c>
      <c r="Q51" s="118">
        <f t="shared" si="6"/>
        <v>0</v>
      </c>
      <c r="R51" s="118">
        <f>SUMIFS('8. Uitgaven betaalverzoek'!$U:$U,'8. Uitgaven betaalverzoek'!$E:$E,$A51,'8. Uitgaven betaalverzoek'!$F:$F,$B51,'8. Uitgaven betaalverzoek'!$A:$A,Keuze_DB_Nr_BEO)</f>
        <v>0</v>
      </c>
      <c r="S51" s="118">
        <f>SUMIFS('8. Uitgaven betaalverzoek'!$V:$V,'8. Uitgaven betaalverzoek'!$E:$E,$A51,'8. Uitgaven betaalverzoek'!$F:$F,$B51,'8. Uitgaven betaalverzoek'!$A:$A,Keuze_DB_Nr_BEO)</f>
        <v>0</v>
      </c>
      <c r="T51" s="118" t="str">
        <f>IF($C51&lt;&gt;"",SUMIFS('8. Uitgaven betaalverzoek'!$W:$W,'8. Uitgaven betaalverzoek'!$E:$E,$A51,'8. Uitgaven betaalverzoek'!$F:$F,$B51,'8. Uitgaven betaalverzoek'!$A:$A,Keuze_DB_Nr_BEO),"")</f>
        <v/>
      </c>
      <c r="U51" s="118" t="str">
        <f>IF($C51&lt;&gt;"",SUMIFS('8. Uitgaven betaalverzoek'!$X:$X,'8. Uitgaven betaalverzoek'!$E:$E,$A51,'8. Uitgaven betaalverzoek'!$F:$F,$B51,'8. Uitgaven betaalverzoek'!$A:$A,Keuze_DB_Nr_BEO),"")</f>
        <v/>
      </c>
      <c r="V51" s="118">
        <f t="shared" si="2"/>
        <v>0</v>
      </c>
      <c r="W51" s="118">
        <f t="shared" si="3"/>
        <v>0</v>
      </c>
    </row>
    <row r="52" spans="1:23" x14ac:dyDescent="0.25">
      <c r="A52" s="80"/>
      <c r="B52" s="80"/>
      <c r="C52" s="107" t="str" cm="1">
        <f t="array" ref="C52">IFERROR(INDEX(Tb_KostenOpties[],MATCH(B52,Tb_KostenOptiesDB[KostenOptie],0),IFERROR(MATCH(Methode_Keuze,Tb_KostenOptiesDB[#Headers],0),2)),"")</f>
        <v/>
      </c>
      <c r="D52" s="119">
        <f>IFERROR(INDEX(Tb_ProjectKosten[],MATCH($B52,Tb_ProjectKosten[Begroting],0),6),0)</f>
        <v>0</v>
      </c>
      <c r="E52" s="117">
        <f>SUMIFS('8. Uitgaven betaalverzoek'!$U:$U,'8. Uitgaven betaalverzoek'!$E:$E,$A52,'8. Uitgaven betaalverzoek'!$F:$F,$B52)</f>
        <v>0</v>
      </c>
      <c r="F52" s="117">
        <f>SUMIFS('8. Uitgaven betaalverzoek'!$V:$V,'8. Uitgaven betaalverzoek'!$E:$E,$A52,'8. Uitgaven betaalverzoek'!$F:$F,$B52)</f>
        <v>0</v>
      </c>
      <c r="G52" s="117" t="str">
        <f>IF(C52&lt;&gt;"",SUMIFS('8. Uitgaven betaalverzoek'!$W:$W,'8. Uitgaven betaalverzoek'!$E:$E,$A52,'8. Uitgaven betaalverzoek'!$F:$F,$B52),"")</f>
        <v/>
      </c>
      <c r="H52" s="117" t="str">
        <f>IF(C52&lt;&gt;"",SUMIFS('8. Uitgaven betaalverzoek'!$X:$X,'8. Uitgaven betaalverzoek'!$E:$E,$A52,'8. Uitgaven betaalverzoek'!$F:$F,$B52),"")</f>
        <v/>
      </c>
      <c r="I52" s="119" t="str">
        <f>IFERROR(VLOOKUP(A52,Lijsten!$AD:$AE,2,0),"")</f>
        <v/>
      </c>
      <c r="J52" s="117">
        <f t="shared" si="4"/>
        <v>0</v>
      </c>
      <c r="K52" s="117">
        <f t="shared" si="1"/>
        <v>0</v>
      </c>
      <c r="L52" s="117">
        <f>SUMIFS('8. Uitgaven betaalverzoek'!$U:$U,'8. Uitgaven betaalverzoek'!$E:$E,$A52,'8. Uitgaven betaalverzoek'!$F:$F,$B52,'8. Uitgaven betaalverzoek'!$A:$A,Keuze_DB_Nr)</f>
        <v>0</v>
      </c>
      <c r="M52" s="117">
        <f>SUMIFS('8. Uitgaven betaalverzoek'!$V:$V,'8. Uitgaven betaalverzoek'!$E:$E,$A52,'8. Uitgaven betaalverzoek'!$F:$F,$B52,'8. Uitgaven betaalverzoek'!$A:$A,Keuze_DB_Nr)</f>
        <v>0</v>
      </c>
      <c r="N52" s="117" t="str">
        <f>IF($C52&lt;&gt;"",SUMIFS('8. Uitgaven betaalverzoek'!$W:$W,'8. Uitgaven betaalverzoek'!$E:$E,$A52,'8. Uitgaven betaalverzoek'!$F:$F,$B52,'8. Uitgaven betaalverzoek'!$A:$A,Keuze_DB_Nr),"")</f>
        <v/>
      </c>
      <c r="O52" s="117" t="str">
        <f>IF($C52&lt;&gt;"",SUMIFS('8. Uitgaven betaalverzoek'!$X:$X,'8. Uitgaven betaalverzoek'!$E:$E,$A52,'8. Uitgaven betaalverzoek'!$F:$F,$B52,'8. Uitgaven betaalverzoek'!$A:$A,Keuze_DB_Nr),"")</f>
        <v/>
      </c>
      <c r="P52" s="117">
        <f t="shared" si="5"/>
        <v>0</v>
      </c>
      <c r="Q52" s="117">
        <f t="shared" si="6"/>
        <v>0</v>
      </c>
      <c r="R52" s="117">
        <f>SUMIFS('8. Uitgaven betaalverzoek'!$U:$U,'8. Uitgaven betaalverzoek'!$E:$E,$A52,'8. Uitgaven betaalverzoek'!$F:$F,$B52,'8. Uitgaven betaalverzoek'!$A:$A,Keuze_DB_Nr_BEO)</f>
        <v>0</v>
      </c>
      <c r="S52" s="117">
        <f>SUMIFS('8. Uitgaven betaalverzoek'!$V:$V,'8. Uitgaven betaalverzoek'!$E:$E,$A52,'8. Uitgaven betaalverzoek'!$F:$F,$B52,'8. Uitgaven betaalverzoek'!$A:$A,Keuze_DB_Nr_BEO)</f>
        <v>0</v>
      </c>
      <c r="T52" s="117" t="str">
        <f>IF($C52&lt;&gt;"",SUMIFS('8. Uitgaven betaalverzoek'!$W:$W,'8. Uitgaven betaalverzoek'!$E:$E,$A52,'8. Uitgaven betaalverzoek'!$F:$F,$B52,'8. Uitgaven betaalverzoek'!$A:$A,Keuze_DB_Nr_BEO),"")</f>
        <v/>
      </c>
      <c r="U52" s="117" t="str">
        <f>IF($C52&lt;&gt;"",SUMIFS('8. Uitgaven betaalverzoek'!$X:$X,'8. Uitgaven betaalverzoek'!$E:$E,$A52,'8. Uitgaven betaalverzoek'!$F:$F,$B52,'8. Uitgaven betaalverzoek'!$A:$A,Keuze_DB_Nr_BEO),"")</f>
        <v/>
      </c>
      <c r="V52" s="117">
        <f t="shared" si="2"/>
        <v>0</v>
      </c>
      <c r="W52" s="117">
        <f t="shared" si="3"/>
        <v>0</v>
      </c>
    </row>
    <row r="53" spans="1:23" x14ac:dyDescent="0.25">
      <c r="A53" s="18"/>
      <c r="B53" s="18"/>
      <c r="C53" s="108" t="str" cm="1">
        <f t="array" ref="C53">IFERROR(INDEX(Tb_KostenOpties[],MATCH(B53,Tb_KostenOptiesDB[KostenOptie],0),IFERROR(MATCH(Methode_Keuze,Tb_KostenOptiesDB[#Headers],0),2)),"")</f>
        <v/>
      </c>
      <c r="D53" s="120">
        <f>IFERROR(INDEX(Tb_ProjectKosten[],MATCH($B53,Tb_ProjectKosten[Begroting],0),6),0)</f>
        <v>0</v>
      </c>
      <c r="E53" s="118">
        <f>SUMIFS('8. Uitgaven betaalverzoek'!$U:$U,'8. Uitgaven betaalverzoek'!$E:$E,$A53,'8. Uitgaven betaalverzoek'!$F:$F,$B53)</f>
        <v>0</v>
      </c>
      <c r="F53" s="118">
        <f>SUMIFS('8. Uitgaven betaalverzoek'!$V:$V,'8. Uitgaven betaalverzoek'!$E:$E,$A53,'8. Uitgaven betaalverzoek'!$F:$F,$B53)</f>
        <v>0</v>
      </c>
      <c r="G53" s="118" t="str">
        <f>IF(C53&lt;&gt;"",SUMIFS('8. Uitgaven betaalverzoek'!$W:$W,'8. Uitgaven betaalverzoek'!$E:$E,$A53,'8. Uitgaven betaalverzoek'!$F:$F,$B53),"")</f>
        <v/>
      </c>
      <c r="H53" s="118" t="str">
        <f>IF(C53&lt;&gt;"",SUMIFS('8. Uitgaven betaalverzoek'!$X:$X,'8. Uitgaven betaalverzoek'!$E:$E,$A53,'8. Uitgaven betaalverzoek'!$F:$F,$B53),"")</f>
        <v/>
      </c>
      <c r="I53" s="120" t="str">
        <f>IFERROR(VLOOKUP(A53,Lijsten!$AD:$AE,2,0),"")</f>
        <v/>
      </c>
      <c r="J53" s="118">
        <f t="shared" si="4"/>
        <v>0</v>
      </c>
      <c r="K53" s="118">
        <f t="shared" si="1"/>
        <v>0</v>
      </c>
      <c r="L53" s="118">
        <f>SUMIFS('8. Uitgaven betaalverzoek'!$U:$U,'8. Uitgaven betaalverzoek'!$E:$E,$A53,'8. Uitgaven betaalverzoek'!$F:$F,$B53,'8. Uitgaven betaalverzoek'!$A:$A,Keuze_DB_Nr)</f>
        <v>0</v>
      </c>
      <c r="M53" s="118">
        <f>SUMIFS('8. Uitgaven betaalverzoek'!$V:$V,'8. Uitgaven betaalverzoek'!$E:$E,$A53,'8. Uitgaven betaalverzoek'!$F:$F,$B53,'8. Uitgaven betaalverzoek'!$A:$A,Keuze_DB_Nr)</f>
        <v>0</v>
      </c>
      <c r="N53" s="118" t="str">
        <f>IF($C53&lt;&gt;"",SUMIFS('8. Uitgaven betaalverzoek'!$W:$W,'8. Uitgaven betaalverzoek'!$E:$E,$A53,'8. Uitgaven betaalverzoek'!$F:$F,$B53,'8. Uitgaven betaalverzoek'!$A:$A,Keuze_DB_Nr),"")</f>
        <v/>
      </c>
      <c r="O53" s="118" t="str">
        <f>IF($C53&lt;&gt;"",SUMIFS('8. Uitgaven betaalverzoek'!$X:$X,'8. Uitgaven betaalverzoek'!$E:$E,$A53,'8. Uitgaven betaalverzoek'!$F:$F,$B53,'8. Uitgaven betaalverzoek'!$A:$A,Keuze_DB_Nr),"")</f>
        <v/>
      </c>
      <c r="P53" s="118">
        <f t="shared" si="5"/>
        <v>0</v>
      </c>
      <c r="Q53" s="118">
        <f t="shared" si="6"/>
        <v>0</v>
      </c>
      <c r="R53" s="118">
        <f>SUMIFS('8. Uitgaven betaalverzoek'!$U:$U,'8. Uitgaven betaalverzoek'!$E:$E,$A53,'8. Uitgaven betaalverzoek'!$F:$F,$B53,'8. Uitgaven betaalverzoek'!$A:$A,Keuze_DB_Nr_BEO)</f>
        <v>0</v>
      </c>
      <c r="S53" s="118">
        <f>SUMIFS('8. Uitgaven betaalverzoek'!$V:$V,'8. Uitgaven betaalverzoek'!$E:$E,$A53,'8. Uitgaven betaalverzoek'!$F:$F,$B53,'8. Uitgaven betaalverzoek'!$A:$A,Keuze_DB_Nr_BEO)</f>
        <v>0</v>
      </c>
      <c r="T53" s="118" t="str">
        <f>IF($C53&lt;&gt;"",SUMIFS('8. Uitgaven betaalverzoek'!$W:$W,'8. Uitgaven betaalverzoek'!$E:$E,$A53,'8. Uitgaven betaalverzoek'!$F:$F,$B53,'8. Uitgaven betaalverzoek'!$A:$A,Keuze_DB_Nr_BEO),"")</f>
        <v/>
      </c>
      <c r="U53" s="118" t="str">
        <f>IF($C53&lt;&gt;"",SUMIFS('8. Uitgaven betaalverzoek'!$X:$X,'8. Uitgaven betaalverzoek'!$E:$E,$A53,'8. Uitgaven betaalverzoek'!$F:$F,$B53,'8. Uitgaven betaalverzoek'!$A:$A,Keuze_DB_Nr_BEO),"")</f>
        <v/>
      </c>
      <c r="V53" s="118">
        <f t="shared" si="2"/>
        <v>0</v>
      </c>
      <c r="W53" s="118">
        <f t="shared" si="3"/>
        <v>0</v>
      </c>
    </row>
    <row r="54" spans="1:23" x14ac:dyDescent="0.25">
      <c r="A54" s="80"/>
      <c r="B54" s="80"/>
      <c r="C54" s="107" t="str" cm="1">
        <f t="array" ref="C54">IFERROR(INDEX(Tb_KostenOpties[],MATCH(B54,Tb_KostenOptiesDB[KostenOptie],0),IFERROR(MATCH(Methode_Keuze,Tb_KostenOptiesDB[#Headers],0),2)),"")</f>
        <v/>
      </c>
      <c r="D54" s="119">
        <f>IFERROR(INDEX(Tb_ProjectKosten[],MATCH($B54,Tb_ProjectKosten[Begroting],0),6),0)</f>
        <v>0</v>
      </c>
      <c r="E54" s="117">
        <f>SUMIFS('8. Uitgaven betaalverzoek'!$U:$U,'8. Uitgaven betaalverzoek'!$E:$E,$A54,'8. Uitgaven betaalverzoek'!$F:$F,$B54)</f>
        <v>0</v>
      </c>
      <c r="F54" s="117">
        <f>SUMIFS('8. Uitgaven betaalverzoek'!$V:$V,'8. Uitgaven betaalverzoek'!$E:$E,$A54,'8. Uitgaven betaalverzoek'!$F:$F,$B54)</f>
        <v>0</v>
      </c>
      <c r="G54" s="117" t="str">
        <f>IF(C54&lt;&gt;"",SUMIFS('8. Uitgaven betaalverzoek'!$W:$W,'8. Uitgaven betaalverzoek'!$E:$E,$A54,'8. Uitgaven betaalverzoek'!$F:$F,$B54),"")</f>
        <v/>
      </c>
      <c r="H54" s="117" t="str">
        <f>IF(C54&lt;&gt;"",SUMIFS('8. Uitgaven betaalverzoek'!$X:$X,'8. Uitgaven betaalverzoek'!$E:$E,$A54,'8. Uitgaven betaalverzoek'!$F:$F,$B54),"")</f>
        <v/>
      </c>
      <c r="I54" s="119" t="str">
        <f>IFERROR(VLOOKUP(A54,Lijsten!$AD:$AE,2,0),"")</f>
        <v/>
      </c>
      <c r="J54" s="117">
        <f t="shared" si="4"/>
        <v>0</v>
      </c>
      <c r="K54" s="117">
        <f t="shared" si="1"/>
        <v>0</v>
      </c>
      <c r="L54" s="117">
        <f>SUMIFS('8. Uitgaven betaalverzoek'!$U:$U,'8. Uitgaven betaalverzoek'!$E:$E,$A54,'8. Uitgaven betaalverzoek'!$F:$F,$B54,'8. Uitgaven betaalverzoek'!$A:$A,Keuze_DB_Nr)</f>
        <v>0</v>
      </c>
      <c r="M54" s="117">
        <f>SUMIFS('8. Uitgaven betaalverzoek'!$V:$V,'8. Uitgaven betaalverzoek'!$E:$E,$A54,'8. Uitgaven betaalverzoek'!$F:$F,$B54,'8. Uitgaven betaalverzoek'!$A:$A,Keuze_DB_Nr)</f>
        <v>0</v>
      </c>
      <c r="N54" s="117" t="str">
        <f>IF($C54&lt;&gt;"",SUMIFS('8. Uitgaven betaalverzoek'!$W:$W,'8. Uitgaven betaalverzoek'!$E:$E,$A54,'8. Uitgaven betaalverzoek'!$F:$F,$B54,'8. Uitgaven betaalverzoek'!$A:$A,Keuze_DB_Nr),"")</f>
        <v/>
      </c>
      <c r="O54" s="117" t="str">
        <f>IF($C54&lt;&gt;"",SUMIFS('8. Uitgaven betaalverzoek'!$X:$X,'8. Uitgaven betaalverzoek'!$E:$E,$A54,'8. Uitgaven betaalverzoek'!$F:$F,$B54,'8. Uitgaven betaalverzoek'!$A:$A,Keuze_DB_Nr),"")</f>
        <v/>
      </c>
      <c r="P54" s="117">
        <f t="shared" si="5"/>
        <v>0</v>
      </c>
      <c r="Q54" s="117">
        <f t="shared" si="6"/>
        <v>0</v>
      </c>
      <c r="R54" s="117">
        <f>SUMIFS('8. Uitgaven betaalverzoek'!$U:$U,'8. Uitgaven betaalverzoek'!$E:$E,$A54,'8. Uitgaven betaalverzoek'!$F:$F,$B54,'8. Uitgaven betaalverzoek'!$A:$A,Keuze_DB_Nr_BEO)</f>
        <v>0</v>
      </c>
      <c r="S54" s="117">
        <f>SUMIFS('8. Uitgaven betaalverzoek'!$V:$V,'8. Uitgaven betaalverzoek'!$E:$E,$A54,'8. Uitgaven betaalverzoek'!$F:$F,$B54,'8. Uitgaven betaalverzoek'!$A:$A,Keuze_DB_Nr_BEO)</f>
        <v>0</v>
      </c>
      <c r="T54" s="117" t="str">
        <f>IF($C54&lt;&gt;"",SUMIFS('8. Uitgaven betaalverzoek'!$W:$W,'8. Uitgaven betaalverzoek'!$E:$E,$A54,'8. Uitgaven betaalverzoek'!$F:$F,$B54,'8. Uitgaven betaalverzoek'!$A:$A,Keuze_DB_Nr_BEO),"")</f>
        <v/>
      </c>
      <c r="U54" s="117" t="str">
        <f>IF($C54&lt;&gt;"",SUMIFS('8. Uitgaven betaalverzoek'!$X:$X,'8. Uitgaven betaalverzoek'!$E:$E,$A54,'8. Uitgaven betaalverzoek'!$F:$F,$B54,'8. Uitgaven betaalverzoek'!$A:$A,Keuze_DB_Nr_BEO),"")</f>
        <v/>
      </c>
      <c r="V54" s="117">
        <f t="shared" si="2"/>
        <v>0</v>
      </c>
      <c r="W54" s="117">
        <f t="shared" si="3"/>
        <v>0</v>
      </c>
    </row>
    <row r="55" spans="1:23" x14ac:dyDescent="0.25">
      <c r="A55" s="18"/>
      <c r="B55" s="18"/>
      <c r="C55" s="108" t="str" cm="1">
        <f t="array" ref="C55">IFERROR(INDEX(Tb_KostenOpties[],MATCH(B55,Tb_KostenOptiesDB[KostenOptie],0),IFERROR(MATCH(Methode_Keuze,Tb_KostenOptiesDB[#Headers],0),2)),"")</f>
        <v/>
      </c>
      <c r="D55" s="120">
        <f>IFERROR(INDEX(Tb_ProjectKosten[],MATCH($B55,Tb_ProjectKosten[Begroting],0),6),0)</f>
        <v>0</v>
      </c>
      <c r="E55" s="118">
        <f>SUMIFS('8. Uitgaven betaalverzoek'!$U:$U,'8. Uitgaven betaalverzoek'!$E:$E,$A55,'8. Uitgaven betaalverzoek'!$F:$F,$B55)</f>
        <v>0</v>
      </c>
      <c r="F55" s="118">
        <f>SUMIFS('8. Uitgaven betaalverzoek'!$V:$V,'8. Uitgaven betaalverzoek'!$E:$E,$A55,'8. Uitgaven betaalverzoek'!$F:$F,$B55)</f>
        <v>0</v>
      </c>
      <c r="G55" s="118" t="str">
        <f>IF(C55&lt;&gt;"",SUMIFS('8. Uitgaven betaalverzoek'!$W:$W,'8. Uitgaven betaalverzoek'!$E:$E,$A55,'8. Uitgaven betaalverzoek'!$F:$F,$B55),"")</f>
        <v/>
      </c>
      <c r="H55" s="118" t="str">
        <f>IF(C55&lt;&gt;"",SUMIFS('8. Uitgaven betaalverzoek'!$X:$X,'8. Uitgaven betaalverzoek'!$E:$E,$A55,'8. Uitgaven betaalverzoek'!$F:$F,$B55),"")</f>
        <v/>
      </c>
      <c r="I55" s="120" t="str">
        <f>IFERROR(VLOOKUP(A55,Lijsten!$AD:$AE,2,0),"")</f>
        <v/>
      </c>
      <c r="J55" s="118">
        <f t="shared" si="4"/>
        <v>0</v>
      </c>
      <c r="K55" s="118">
        <f t="shared" si="1"/>
        <v>0</v>
      </c>
      <c r="L55" s="118">
        <f>SUMIFS('8. Uitgaven betaalverzoek'!$U:$U,'8. Uitgaven betaalverzoek'!$E:$E,$A55,'8. Uitgaven betaalverzoek'!$F:$F,$B55,'8. Uitgaven betaalverzoek'!$A:$A,Keuze_DB_Nr)</f>
        <v>0</v>
      </c>
      <c r="M55" s="118">
        <f>SUMIFS('8. Uitgaven betaalverzoek'!$V:$V,'8. Uitgaven betaalverzoek'!$E:$E,$A55,'8. Uitgaven betaalverzoek'!$F:$F,$B55,'8. Uitgaven betaalverzoek'!$A:$A,Keuze_DB_Nr)</f>
        <v>0</v>
      </c>
      <c r="N55" s="118" t="str">
        <f>IF($C55&lt;&gt;"",SUMIFS('8. Uitgaven betaalverzoek'!$W:$W,'8. Uitgaven betaalverzoek'!$E:$E,$A55,'8. Uitgaven betaalverzoek'!$F:$F,$B55,'8. Uitgaven betaalverzoek'!$A:$A,Keuze_DB_Nr),"")</f>
        <v/>
      </c>
      <c r="O55" s="118" t="str">
        <f>IF($C55&lt;&gt;"",SUMIFS('8. Uitgaven betaalverzoek'!$X:$X,'8. Uitgaven betaalverzoek'!$E:$E,$A55,'8. Uitgaven betaalverzoek'!$F:$F,$B55,'8. Uitgaven betaalverzoek'!$A:$A,Keuze_DB_Nr),"")</f>
        <v/>
      </c>
      <c r="P55" s="118">
        <f t="shared" si="5"/>
        <v>0</v>
      </c>
      <c r="Q55" s="118">
        <f t="shared" si="6"/>
        <v>0</v>
      </c>
      <c r="R55" s="118">
        <f>SUMIFS('8. Uitgaven betaalverzoek'!$U:$U,'8. Uitgaven betaalverzoek'!$E:$E,$A55,'8. Uitgaven betaalverzoek'!$F:$F,$B55,'8. Uitgaven betaalverzoek'!$A:$A,Keuze_DB_Nr_BEO)</f>
        <v>0</v>
      </c>
      <c r="S55" s="118">
        <f>SUMIFS('8. Uitgaven betaalverzoek'!$V:$V,'8. Uitgaven betaalverzoek'!$E:$E,$A55,'8. Uitgaven betaalverzoek'!$F:$F,$B55,'8. Uitgaven betaalverzoek'!$A:$A,Keuze_DB_Nr_BEO)</f>
        <v>0</v>
      </c>
      <c r="T55" s="118" t="str">
        <f>IF($C55&lt;&gt;"",SUMIFS('8. Uitgaven betaalverzoek'!$W:$W,'8. Uitgaven betaalverzoek'!$E:$E,$A55,'8. Uitgaven betaalverzoek'!$F:$F,$B55,'8. Uitgaven betaalverzoek'!$A:$A,Keuze_DB_Nr_BEO),"")</f>
        <v/>
      </c>
      <c r="U55" s="118" t="str">
        <f>IF($C55&lt;&gt;"",SUMIFS('8. Uitgaven betaalverzoek'!$X:$X,'8. Uitgaven betaalverzoek'!$E:$E,$A55,'8. Uitgaven betaalverzoek'!$F:$F,$B55,'8. Uitgaven betaalverzoek'!$A:$A,Keuze_DB_Nr_BEO),"")</f>
        <v/>
      </c>
      <c r="V55" s="118">
        <f t="shared" si="2"/>
        <v>0</v>
      </c>
      <c r="W55" s="118">
        <f t="shared" si="3"/>
        <v>0</v>
      </c>
    </row>
    <row r="56" spans="1:23" x14ac:dyDescent="0.25">
      <c r="A56" s="80"/>
      <c r="B56" s="80"/>
      <c r="C56" s="107" t="str" cm="1">
        <f t="array" ref="C56">IFERROR(INDEX(Tb_KostenOpties[],MATCH(B56,Tb_KostenOptiesDB[KostenOptie],0),IFERROR(MATCH(Methode_Keuze,Tb_KostenOptiesDB[#Headers],0),2)),"")</f>
        <v/>
      </c>
      <c r="D56" s="119">
        <f>IFERROR(INDEX(Tb_ProjectKosten[],MATCH($B56,Tb_ProjectKosten[Begroting],0),6),0)</f>
        <v>0</v>
      </c>
      <c r="E56" s="117">
        <f>SUMIFS('8. Uitgaven betaalverzoek'!$U:$U,'8. Uitgaven betaalverzoek'!$E:$E,$A56,'8. Uitgaven betaalverzoek'!$F:$F,$B56)</f>
        <v>0</v>
      </c>
      <c r="F56" s="117">
        <f>SUMIFS('8. Uitgaven betaalverzoek'!$V:$V,'8. Uitgaven betaalverzoek'!$E:$E,$A56,'8. Uitgaven betaalverzoek'!$F:$F,$B56)</f>
        <v>0</v>
      </c>
      <c r="G56" s="117" t="str">
        <f>IF(C56&lt;&gt;"",SUMIFS('8. Uitgaven betaalverzoek'!$W:$W,'8. Uitgaven betaalverzoek'!$E:$E,$A56,'8. Uitgaven betaalverzoek'!$F:$F,$B56),"")</f>
        <v/>
      </c>
      <c r="H56" s="117" t="str">
        <f>IF(C56&lt;&gt;"",SUMIFS('8. Uitgaven betaalverzoek'!$X:$X,'8. Uitgaven betaalverzoek'!$E:$E,$A56,'8. Uitgaven betaalverzoek'!$F:$F,$B56),"")</f>
        <v/>
      </c>
      <c r="I56" s="119" t="str">
        <f>IFERROR(VLOOKUP(A56,Lijsten!$AD:$AE,2,0),"")</f>
        <v/>
      </c>
      <c r="J56" s="117">
        <f t="shared" si="4"/>
        <v>0</v>
      </c>
      <c r="K56" s="117">
        <f t="shared" si="1"/>
        <v>0</v>
      </c>
      <c r="L56" s="117">
        <f>SUMIFS('8. Uitgaven betaalverzoek'!$U:$U,'8. Uitgaven betaalverzoek'!$E:$E,$A56,'8. Uitgaven betaalverzoek'!$F:$F,$B56,'8. Uitgaven betaalverzoek'!$A:$A,Keuze_DB_Nr)</f>
        <v>0</v>
      </c>
      <c r="M56" s="117">
        <f>SUMIFS('8. Uitgaven betaalverzoek'!$V:$V,'8. Uitgaven betaalverzoek'!$E:$E,$A56,'8. Uitgaven betaalverzoek'!$F:$F,$B56,'8. Uitgaven betaalverzoek'!$A:$A,Keuze_DB_Nr)</f>
        <v>0</v>
      </c>
      <c r="N56" s="117" t="str">
        <f>IF($C56&lt;&gt;"",SUMIFS('8. Uitgaven betaalverzoek'!$W:$W,'8. Uitgaven betaalverzoek'!$E:$E,$A56,'8. Uitgaven betaalverzoek'!$F:$F,$B56,'8. Uitgaven betaalverzoek'!$A:$A,Keuze_DB_Nr),"")</f>
        <v/>
      </c>
      <c r="O56" s="117" t="str">
        <f>IF($C56&lt;&gt;"",SUMIFS('8. Uitgaven betaalverzoek'!$X:$X,'8. Uitgaven betaalverzoek'!$E:$E,$A56,'8. Uitgaven betaalverzoek'!$F:$F,$B56,'8. Uitgaven betaalverzoek'!$A:$A,Keuze_DB_Nr),"")</f>
        <v/>
      </c>
      <c r="P56" s="117">
        <f t="shared" si="5"/>
        <v>0</v>
      </c>
      <c r="Q56" s="117">
        <f t="shared" si="6"/>
        <v>0</v>
      </c>
      <c r="R56" s="117">
        <f>SUMIFS('8. Uitgaven betaalverzoek'!$U:$U,'8. Uitgaven betaalverzoek'!$E:$E,$A56,'8. Uitgaven betaalverzoek'!$F:$F,$B56,'8. Uitgaven betaalverzoek'!$A:$A,Keuze_DB_Nr_BEO)</f>
        <v>0</v>
      </c>
      <c r="S56" s="117">
        <f>SUMIFS('8. Uitgaven betaalverzoek'!$V:$V,'8. Uitgaven betaalverzoek'!$E:$E,$A56,'8. Uitgaven betaalverzoek'!$F:$F,$B56,'8. Uitgaven betaalverzoek'!$A:$A,Keuze_DB_Nr_BEO)</f>
        <v>0</v>
      </c>
      <c r="T56" s="117" t="str">
        <f>IF($C56&lt;&gt;"",SUMIFS('8. Uitgaven betaalverzoek'!$W:$W,'8. Uitgaven betaalverzoek'!$E:$E,$A56,'8. Uitgaven betaalverzoek'!$F:$F,$B56,'8. Uitgaven betaalverzoek'!$A:$A,Keuze_DB_Nr_BEO),"")</f>
        <v/>
      </c>
      <c r="U56" s="117" t="str">
        <f>IF($C56&lt;&gt;"",SUMIFS('8. Uitgaven betaalverzoek'!$X:$X,'8. Uitgaven betaalverzoek'!$E:$E,$A56,'8. Uitgaven betaalverzoek'!$F:$F,$B56,'8. Uitgaven betaalverzoek'!$A:$A,Keuze_DB_Nr_BEO),"")</f>
        <v/>
      </c>
      <c r="V56" s="117">
        <f t="shared" si="2"/>
        <v>0</v>
      </c>
      <c r="W56" s="117">
        <f t="shared" si="3"/>
        <v>0</v>
      </c>
    </row>
    <row r="57" spans="1:23" x14ac:dyDescent="0.25">
      <c r="A57" s="18"/>
      <c r="B57" s="18"/>
      <c r="C57" s="108" t="str" cm="1">
        <f t="array" ref="C57">IFERROR(INDEX(Tb_KostenOpties[],MATCH(B57,Tb_KostenOptiesDB[KostenOptie],0),IFERROR(MATCH(Methode_Keuze,Tb_KostenOptiesDB[#Headers],0),2)),"")</f>
        <v/>
      </c>
      <c r="D57" s="120">
        <f>IFERROR(INDEX(Tb_ProjectKosten[],MATCH($B57,Tb_ProjectKosten[Begroting],0),6),0)</f>
        <v>0</v>
      </c>
      <c r="E57" s="118">
        <f>SUMIFS('8. Uitgaven betaalverzoek'!$U:$U,'8. Uitgaven betaalverzoek'!$E:$E,$A57,'8. Uitgaven betaalverzoek'!$F:$F,$B57)</f>
        <v>0</v>
      </c>
      <c r="F57" s="118">
        <f>SUMIFS('8. Uitgaven betaalverzoek'!$V:$V,'8. Uitgaven betaalverzoek'!$E:$E,$A57,'8. Uitgaven betaalverzoek'!$F:$F,$B57)</f>
        <v>0</v>
      </c>
      <c r="G57" s="118" t="str">
        <f>IF(C57&lt;&gt;"",SUMIFS('8. Uitgaven betaalverzoek'!$W:$W,'8. Uitgaven betaalverzoek'!$E:$E,$A57,'8. Uitgaven betaalverzoek'!$F:$F,$B57),"")</f>
        <v/>
      </c>
      <c r="H57" s="118" t="str">
        <f>IF(C57&lt;&gt;"",SUMIFS('8. Uitgaven betaalverzoek'!$X:$X,'8. Uitgaven betaalverzoek'!$E:$E,$A57,'8. Uitgaven betaalverzoek'!$F:$F,$B57),"")</f>
        <v/>
      </c>
      <c r="I57" s="120" t="str">
        <f>IFERROR(VLOOKUP(A57,Lijsten!$AD:$AE,2,0),"")</f>
        <v/>
      </c>
      <c r="J57" s="118">
        <f t="shared" si="4"/>
        <v>0</v>
      </c>
      <c r="K57" s="118">
        <f t="shared" si="1"/>
        <v>0</v>
      </c>
      <c r="L57" s="118">
        <f>SUMIFS('8. Uitgaven betaalverzoek'!$U:$U,'8. Uitgaven betaalverzoek'!$E:$E,$A57,'8. Uitgaven betaalverzoek'!$F:$F,$B57,'8. Uitgaven betaalverzoek'!$A:$A,Keuze_DB_Nr)</f>
        <v>0</v>
      </c>
      <c r="M57" s="118">
        <f>SUMIFS('8. Uitgaven betaalverzoek'!$V:$V,'8. Uitgaven betaalverzoek'!$E:$E,$A57,'8. Uitgaven betaalverzoek'!$F:$F,$B57,'8. Uitgaven betaalverzoek'!$A:$A,Keuze_DB_Nr)</f>
        <v>0</v>
      </c>
      <c r="N57" s="118" t="str">
        <f>IF($C57&lt;&gt;"",SUMIFS('8. Uitgaven betaalverzoek'!$W:$W,'8. Uitgaven betaalverzoek'!$E:$E,$A57,'8. Uitgaven betaalverzoek'!$F:$F,$B57,'8. Uitgaven betaalverzoek'!$A:$A,Keuze_DB_Nr),"")</f>
        <v/>
      </c>
      <c r="O57" s="118" t="str">
        <f>IF($C57&lt;&gt;"",SUMIFS('8. Uitgaven betaalverzoek'!$X:$X,'8. Uitgaven betaalverzoek'!$E:$E,$A57,'8. Uitgaven betaalverzoek'!$F:$F,$B57,'8. Uitgaven betaalverzoek'!$A:$A,Keuze_DB_Nr),"")</f>
        <v/>
      </c>
      <c r="P57" s="118">
        <f t="shared" si="5"/>
        <v>0</v>
      </c>
      <c r="Q57" s="118">
        <f t="shared" si="6"/>
        <v>0</v>
      </c>
      <c r="R57" s="118">
        <f>SUMIFS('8. Uitgaven betaalverzoek'!$U:$U,'8. Uitgaven betaalverzoek'!$E:$E,$A57,'8. Uitgaven betaalverzoek'!$F:$F,$B57,'8. Uitgaven betaalverzoek'!$A:$A,Keuze_DB_Nr_BEO)</f>
        <v>0</v>
      </c>
      <c r="S57" s="118">
        <f>SUMIFS('8. Uitgaven betaalverzoek'!$V:$V,'8. Uitgaven betaalverzoek'!$E:$E,$A57,'8. Uitgaven betaalverzoek'!$F:$F,$B57,'8. Uitgaven betaalverzoek'!$A:$A,Keuze_DB_Nr_BEO)</f>
        <v>0</v>
      </c>
      <c r="T57" s="118" t="str">
        <f>IF($C57&lt;&gt;"",SUMIFS('8. Uitgaven betaalverzoek'!$W:$W,'8. Uitgaven betaalverzoek'!$E:$E,$A57,'8. Uitgaven betaalverzoek'!$F:$F,$B57,'8. Uitgaven betaalverzoek'!$A:$A,Keuze_DB_Nr_BEO),"")</f>
        <v/>
      </c>
      <c r="U57" s="118" t="str">
        <f>IF($C57&lt;&gt;"",SUMIFS('8. Uitgaven betaalverzoek'!$X:$X,'8. Uitgaven betaalverzoek'!$E:$E,$A57,'8. Uitgaven betaalverzoek'!$F:$F,$B57,'8. Uitgaven betaalverzoek'!$A:$A,Keuze_DB_Nr_BEO),"")</f>
        <v/>
      </c>
      <c r="V57" s="118">
        <f t="shared" si="2"/>
        <v>0</v>
      </c>
      <c r="W57" s="118">
        <f t="shared" si="3"/>
        <v>0</v>
      </c>
    </row>
    <row r="58" spans="1:23" x14ac:dyDescent="0.25">
      <c r="A58" s="80"/>
      <c r="B58" s="80"/>
      <c r="C58" s="107" t="str" cm="1">
        <f t="array" ref="C58">IFERROR(INDEX(Tb_KostenOpties[],MATCH(B58,Tb_KostenOptiesDB[KostenOptie],0),IFERROR(MATCH(Methode_Keuze,Tb_KostenOptiesDB[#Headers],0),2)),"")</f>
        <v/>
      </c>
      <c r="D58" s="119">
        <f>IFERROR(INDEX(Tb_ProjectKosten[],MATCH($B58,Tb_ProjectKosten[Begroting],0),6),0)</f>
        <v>0</v>
      </c>
      <c r="E58" s="117">
        <f>SUMIFS('8. Uitgaven betaalverzoek'!$U:$U,'8. Uitgaven betaalverzoek'!$E:$E,$A58,'8. Uitgaven betaalverzoek'!$F:$F,$B58)</f>
        <v>0</v>
      </c>
      <c r="F58" s="117">
        <f>SUMIFS('8. Uitgaven betaalverzoek'!$V:$V,'8. Uitgaven betaalverzoek'!$E:$E,$A58,'8. Uitgaven betaalverzoek'!$F:$F,$B58)</f>
        <v>0</v>
      </c>
      <c r="G58" s="117" t="str">
        <f>IF(C58&lt;&gt;"",SUMIFS('8. Uitgaven betaalverzoek'!$W:$W,'8. Uitgaven betaalverzoek'!$E:$E,$A58,'8. Uitgaven betaalverzoek'!$F:$F,$B58),"")</f>
        <v/>
      </c>
      <c r="H58" s="117" t="str">
        <f>IF(C58&lt;&gt;"",SUMIFS('8. Uitgaven betaalverzoek'!$X:$X,'8. Uitgaven betaalverzoek'!$E:$E,$A58,'8. Uitgaven betaalverzoek'!$F:$F,$B58),"")</f>
        <v/>
      </c>
      <c r="I58" s="119" t="str">
        <f>IFERROR(VLOOKUP(A58,Lijsten!$AD:$AE,2,0),"")</f>
        <v/>
      </c>
      <c r="J58" s="117">
        <f t="shared" si="4"/>
        <v>0</v>
      </c>
      <c r="K58" s="117">
        <f t="shared" si="1"/>
        <v>0</v>
      </c>
      <c r="L58" s="117">
        <f>SUMIFS('8. Uitgaven betaalverzoek'!$U:$U,'8. Uitgaven betaalverzoek'!$E:$E,$A58,'8. Uitgaven betaalverzoek'!$F:$F,$B58,'8. Uitgaven betaalverzoek'!$A:$A,Keuze_DB_Nr)</f>
        <v>0</v>
      </c>
      <c r="M58" s="117">
        <f>SUMIFS('8. Uitgaven betaalverzoek'!$V:$V,'8. Uitgaven betaalverzoek'!$E:$E,$A58,'8. Uitgaven betaalverzoek'!$F:$F,$B58,'8. Uitgaven betaalverzoek'!$A:$A,Keuze_DB_Nr)</f>
        <v>0</v>
      </c>
      <c r="N58" s="117" t="str">
        <f>IF($C58&lt;&gt;"",SUMIFS('8. Uitgaven betaalverzoek'!$W:$W,'8. Uitgaven betaalverzoek'!$E:$E,$A58,'8. Uitgaven betaalverzoek'!$F:$F,$B58,'8. Uitgaven betaalverzoek'!$A:$A,Keuze_DB_Nr),"")</f>
        <v/>
      </c>
      <c r="O58" s="117" t="str">
        <f>IF($C58&lt;&gt;"",SUMIFS('8. Uitgaven betaalverzoek'!$X:$X,'8. Uitgaven betaalverzoek'!$E:$E,$A58,'8. Uitgaven betaalverzoek'!$F:$F,$B58,'8. Uitgaven betaalverzoek'!$A:$A,Keuze_DB_Nr),"")</f>
        <v/>
      </c>
      <c r="P58" s="117">
        <f t="shared" si="5"/>
        <v>0</v>
      </c>
      <c r="Q58" s="117">
        <f t="shared" si="6"/>
        <v>0</v>
      </c>
      <c r="R58" s="117">
        <f>SUMIFS('8. Uitgaven betaalverzoek'!$U:$U,'8. Uitgaven betaalverzoek'!$E:$E,$A58,'8. Uitgaven betaalverzoek'!$F:$F,$B58,'8. Uitgaven betaalverzoek'!$A:$A,Keuze_DB_Nr_BEO)</f>
        <v>0</v>
      </c>
      <c r="S58" s="117">
        <f>SUMIFS('8. Uitgaven betaalverzoek'!$V:$V,'8. Uitgaven betaalverzoek'!$E:$E,$A58,'8. Uitgaven betaalverzoek'!$F:$F,$B58,'8. Uitgaven betaalverzoek'!$A:$A,Keuze_DB_Nr_BEO)</f>
        <v>0</v>
      </c>
      <c r="T58" s="117" t="str">
        <f>IF($C58&lt;&gt;"",SUMIFS('8. Uitgaven betaalverzoek'!$W:$W,'8. Uitgaven betaalverzoek'!$E:$E,$A58,'8. Uitgaven betaalverzoek'!$F:$F,$B58,'8. Uitgaven betaalverzoek'!$A:$A,Keuze_DB_Nr_BEO),"")</f>
        <v/>
      </c>
      <c r="U58" s="117" t="str">
        <f>IF($C58&lt;&gt;"",SUMIFS('8. Uitgaven betaalverzoek'!$X:$X,'8. Uitgaven betaalverzoek'!$E:$E,$A58,'8. Uitgaven betaalverzoek'!$F:$F,$B58,'8. Uitgaven betaalverzoek'!$A:$A,Keuze_DB_Nr_BEO),"")</f>
        <v/>
      </c>
      <c r="V58" s="117">
        <f t="shared" si="2"/>
        <v>0</v>
      </c>
      <c r="W58" s="117">
        <f t="shared" si="3"/>
        <v>0</v>
      </c>
    </row>
    <row r="59" spans="1:23" x14ac:dyDescent="0.25">
      <c r="A59" s="18"/>
      <c r="B59" s="18"/>
      <c r="C59" s="108" t="str" cm="1">
        <f t="array" ref="C59">IFERROR(INDEX(Tb_KostenOpties[],MATCH(B59,Tb_KostenOptiesDB[KostenOptie],0),IFERROR(MATCH(Methode_Keuze,Tb_KostenOptiesDB[#Headers],0),2)),"")</f>
        <v/>
      </c>
      <c r="D59" s="120">
        <f>IFERROR(INDEX(Tb_ProjectKosten[],MATCH($B59,Tb_ProjectKosten[Begroting],0),6),0)</f>
        <v>0</v>
      </c>
      <c r="E59" s="118">
        <f>SUMIFS('8. Uitgaven betaalverzoek'!$U:$U,'8. Uitgaven betaalverzoek'!$E:$E,$A59,'8. Uitgaven betaalverzoek'!$F:$F,$B59)</f>
        <v>0</v>
      </c>
      <c r="F59" s="118">
        <f>SUMIFS('8. Uitgaven betaalverzoek'!$V:$V,'8. Uitgaven betaalverzoek'!$E:$E,$A59,'8. Uitgaven betaalverzoek'!$F:$F,$B59)</f>
        <v>0</v>
      </c>
      <c r="G59" s="118" t="str">
        <f>IF(C59&lt;&gt;"",SUMIFS('8. Uitgaven betaalverzoek'!$W:$W,'8. Uitgaven betaalverzoek'!$E:$E,$A59,'8. Uitgaven betaalverzoek'!$F:$F,$B59),"")</f>
        <v/>
      </c>
      <c r="H59" s="118" t="str">
        <f>IF(C59&lt;&gt;"",SUMIFS('8. Uitgaven betaalverzoek'!$X:$X,'8. Uitgaven betaalverzoek'!$E:$E,$A59,'8. Uitgaven betaalverzoek'!$F:$F,$B59),"")</f>
        <v/>
      </c>
      <c r="I59" s="120" t="str">
        <f>IFERROR(VLOOKUP(A59,Lijsten!$AD:$AE,2,0),"")</f>
        <v/>
      </c>
      <c r="J59" s="118">
        <f t="shared" si="4"/>
        <v>0</v>
      </c>
      <c r="K59" s="118">
        <f t="shared" si="1"/>
        <v>0</v>
      </c>
      <c r="L59" s="118">
        <f>SUMIFS('8. Uitgaven betaalverzoek'!$U:$U,'8. Uitgaven betaalverzoek'!$E:$E,$A59,'8. Uitgaven betaalverzoek'!$F:$F,$B59,'8. Uitgaven betaalverzoek'!$A:$A,Keuze_DB_Nr)</f>
        <v>0</v>
      </c>
      <c r="M59" s="118">
        <f>SUMIFS('8. Uitgaven betaalverzoek'!$V:$V,'8. Uitgaven betaalverzoek'!$E:$E,$A59,'8. Uitgaven betaalverzoek'!$F:$F,$B59,'8. Uitgaven betaalverzoek'!$A:$A,Keuze_DB_Nr)</f>
        <v>0</v>
      </c>
      <c r="N59" s="118" t="str">
        <f>IF($C59&lt;&gt;"",SUMIFS('8. Uitgaven betaalverzoek'!$W:$W,'8. Uitgaven betaalverzoek'!$E:$E,$A59,'8. Uitgaven betaalverzoek'!$F:$F,$B59,'8. Uitgaven betaalverzoek'!$A:$A,Keuze_DB_Nr),"")</f>
        <v/>
      </c>
      <c r="O59" s="118" t="str">
        <f>IF($C59&lt;&gt;"",SUMIFS('8. Uitgaven betaalverzoek'!$X:$X,'8. Uitgaven betaalverzoek'!$E:$E,$A59,'8. Uitgaven betaalverzoek'!$F:$F,$B59,'8. Uitgaven betaalverzoek'!$A:$A,Keuze_DB_Nr),"")</f>
        <v/>
      </c>
      <c r="P59" s="118">
        <f t="shared" si="5"/>
        <v>0</v>
      </c>
      <c r="Q59" s="118">
        <f t="shared" si="6"/>
        <v>0</v>
      </c>
      <c r="R59" s="118">
        <f>SUMIFS('8. Uitgaven betaalverzoek'!$U:$U,'8. Uitgaven betaalverzoek'!$E:$E,$A59,'8. Uitgaven betaalverzoek'!$F:$F,$B59,'8. Uitgaven betaalverzoek'!$A:$A,Keuze_DB_Nr_BEO)</f>
        <v>0</v>
      </c>
      <c r="S59" s="118">
        <f>SUMIFS('8. Uitgaven betaalverzoek'!$V:$V,'8. Uitgaven betaalverzoek'!$E:$E,$A59,'8. Uitgaven betaalverzoek'!$F:$F,$B59,'8. Uitgaven betaalverzoek'!$A:$A,Keuze_DB_Nr_BEO)</f>
        <v>0</v>
      </c>
      <c r="T59" s="118" t="str">
        <f>IF($C59&lt;&gt;"",SUMIFS('8. Uitgaven betaalverzoek'!$W:$W,'8. Uitgaven betaalverzoek'!$E:$E,$A59,'8. Uitgaven betaalverzoek'!$F:$F,$B59,'8. Uitgaven betaalverzoek'!$A:$A,Keuze_DB_Nr_BEO),"")</f>
        <v/>
      </c>
      <c r="U59" s="118" t="str">
        <f>IF($C59&lt;&gt;"",SUMIFS('8. Uitgaven betaalverzoek'!$X:$X,'8. Uitgaven betaalverzoek'!$E:$E,$A59,'8. Uitgaven betaalverzoek'!$F:$F,$B59,'8. Uitgaven betaalverzoek'!$A:$A,Keuze_DB_Nr_BEO),"")</f>
        <v/>
      </c>
      <c r="V59" s="118">
        <f t="shared" si="2"/>
        <v>0</v>
      </c>
      <c r="W59" s="118">
        <f t="shared" si="3"/>
        <v>0</v>
      </c>
    </row>
    <row r="60" spans="1:23" x14ac:dyDescent="0.25">
      <c r="A60" s="80"/>
      <c r="B60" s="80"/>
      <c r="C60" s="107" t="str" cm="1">
        <f t="array" ref="C60">IFERROR(INDEX(Tb_KostenOpties[],MATCH(B60,Tb_KostenOptiesDB[KostenOptie],0),IFERROR(MATCH(Methode_Keuze,Tb_KostenOptiesDB[#Headers],0),2)),"")</f>
        <v/>
      </c>
      <c r="D60" s="119">
        <f>IFERROR(INDEX(Tb_ProjectKosten[],MATCH($B60,Tb_ProjectKosten[Begroting],0),6),0)</f>
        <v>0</v>
      </c>
      <c r="E60" s="117">
        <f>SUMIFS('8. Uitgaven betaalverzoek'!$U:$U,'8. Uitgaven betaalverzoek'!$E:$E,$A60,'8. Uitgaven betaalverzoek'!$F:$F,$B60)</f>
        <v>0</v>
      </c>
      <c r="F60" s="117">
        <f>SUMIFS('8. Uitgaven betaalverzoek'!$V:$V,'8. Uitgaven betaalverzoek'!$E:$E,$A60,'8. Uitgaven betaalverzoek'!$F:$F,$B60)</f>
        <v>0</v>
      </c>
      <c r="G60" s="117" t="str">
        <f>IF(C60&lt;&gt;"",SUMIFS('8. Uitgaven betaalverzoek'!$W:$W,'8. Uitgaven betaalverzoek'!$E:$E,$A60,'8. Uitgaven betaalverzoek'!$F:$F,$B60),"")</f>
        <v/>
      </c>
      <c r="H60" s="117" t="str">
        <f>IF(C60&lt;&gt;"",SUMIFS('8. Uitgaven betaalverzoek'!$X:$X,'8. Uitgaven betaalverzoek'!$E:$E,$A60,'8. Uitgaven betaalverzoek'!$F:$F,$B60),"")</f>
        <v/>
      </c>
      <c r="I60" s="119" t="str">
        <f>IFERROR(VLOOKUP(A60,Lijsten!$AD:$AE,2,0),"")</f>
        <v/>
      </c>
      <c r="J60" s="117">
        <f t="shared" si="4"/>
        <v>0</v>
      </c>
      <c r="K60" s="117">
        <f t="shared" si="1"/>
        <v>0</v>
      </c>
      <c r="L60" s="117">
        <f>SUMIFS('8. Uitgaven betaalverzoek'!$U:$U,'8. Uitgaven betaalverzoek'!$E:$E,$A60,'8. Uitgaven betaalverzoek'!$F:$F,$B60,'8. Uitgaven betaalverzoek'!$A:$A,Keuze_DB_Nr)</f>
        <v>0</v>
      </c>
      <c r="M60" s="117">
        <f>SUMIFS('8. Uitgaven betaalverzoek'!$V:$V,'8. Uitgaven betaalverzoek'!$E:$E,$A60,'8. Uitgaven betaalverzoek'!$F:$F,$B60,'8. Uitgaven betaalverzoek'!$A:$A,Keuze_DB_Nr)</f>
        <v>0</v>
      </c>
      <c r="N60" s="117" t="str">
        <f>IF($C60&lt;&gt;"",SUMIFS('8. Uitgaven betaalverzoek'!$W:$W,'8. Uitgaven betaalverzoek'!$E:$E,$A60,'8. Uitgaven betaalverzoek'!$F:$F,$B60,'8. Uitgaven betaalverzoek'!$A:$A,Keuze_DB_Nr),"")</f>
        <v/>
      </c>
      <c r="O60" s="117" t="str">
        <f>IF($C60&lt;&gt;"",SUMIFS('8. Uitgaven betaalverzoek'!$X:$X,'8. Uitgaven betaalverzoek'!$E:$E,$A60,'8. Uitgaven betaalverzoek'!$F:$F,$B60,'8. Uitgaven betaalverzoek'!$A:$A,Keuze_DB_Nr),"")</f>
        <v/>
      </c>
      <c r="P60" s="117">
        <f t="shared" si="5"/>
        <v>0</v>
      </c>
      <c r="Q60" s="117">
        <f t="shared" si="6"/>
        <v>0</v>
      </c>
      <c r="R60" s="117">
        <f>SUMIFS('8. Uitgaven betaalverzoek'!$U:$U,'8. Uitgaven betaalverzoek'!$E:$E,$A60,'8. Uitgaven betaalverzoek'!$F:$F,$B60,'8. Uitgaven betaalverzoek'!$A:$A,Keuze_DB_Nr_BEO)</f>
        <v>0</v>
      </c>
      <c r="S60" s="117">
        <f>SUMIFS('8. Uitgaven betaalverzoek'!$V:$V,'8. Uitgaven betaalverzoek'!$E:$E,$A60,'8. Uitgaven betaalverzoek'!$F:$F,$B60,'8. Uitgaven betaalverzoek'!$A:$A,Keuze_DB_Nr_BEO)</f>
        <v>0</v>
      </c>
      <c r="T60" s="117" t="str">
        <f>IF($C60&lt;&gt;"",SUMIFS('8. Uitgaven betaalverzoek'!$W:$W,'8. Uitgaven betaalverzoek'!$E:$E,$A60,'8. Uitgaven betaalverzoek'!$F:$F,$B60,'8. Uitgaven betaalverzoek'!$A:$A,Keuze_DB_Nr_BEO),"")</f>
        <v/>
      </c>
      <c r="U60" s="117" t="str">
        <f>IF($C60&lt;&gt;"",SUMIFS('8. Uitgaven betaalverzoek'!$X:$X,'8. Uitgaven betaalverzoek'!$E:$E,$A60,'8. Uitgaven betaalverzoek'!$F:$F,$B60,'8. Uitgaven betaalverzoek'!$A:$A,Keuze_DB_Nr_BEO),"")</f>
        <v/>
      </c>
      <c r="V60" s="117">
        <f t="shared" si="2"/>
        <v>0</v>
      </c>
      <c r="W60" s="117">
        <f t="shared" si="3"/>
        <v>0</v>
      </c>
    </row>
    <row r="61" spans="1:23" x14ac:dyDescent="0.25">
      <c r="A61" s="18"/>
      <c r="B61" s="18"/>
      <c r="C61" s="108" t="str" cm="1">
        <f t="array" ref="C61">IFERROR(INDEX(Tb_KostenOpties[],MATCH(B61,Tb_KostenOptiesDB[KostenOptie],0),IFERROR(MATCH(Methode_Keuze,Tb_KostenOptiesDB[#Headers],0),2)),"")</f>
        <v/>
      </c>
      <c r="D61" s="120">
        <f>IFERROR(INDEX(Tb_ProjectKosten[],MATCH($B61,Tb_ProjectKosten[Begroting],0),6),0)</f>
        <v>0</v>
      </c>
      <c r="E61" s="118">
        <f>SUMIFS('8. Uitgaven betaalverzoek'!$U:$U,'8. Uitgaven betaalverzoek'!$E:$E,$A61,'8. Uitgaven betaalverzoek'!$F:$F,$B61)</f>
        <v>0</v>
      </c>
      <c r="F61" s="118">
        <f>SUMIFS('8. Uitgaven betaalverzoek'!$V:$V,'8. Uitgaven betaalverzoek'!$E:$E,$A61,'8. Uitgaven betaalverzoek'!$F:$F,$B61)</f>
        <v>0</v>
      </c>
      <c r="G61" s="118" t="str">
        <f>IF(C61&lt;&gt;"",SUMIFS('8. Uitgaven betaalverzoek'!$W:$W,'8. Uitgaven betaalverzoek'!$E:$E,$A61,'8. Uitgaven betaalverzoek'!$F:$F,$B61),"")</f>
        <v/>
      </c>
      <c r="H61" s="118" t="str">
        <f>IF(C61&lt;&gt;"",SUMIFS('8. Uitgaven betaalverzoek'!$X:$X,'8. Uitgaven betaalverzoek'!$E:$E,$A61,'8. Uitgaven betaalverzoek'!$F:$F,$B61),"")</f>
        <v/>
      </c>
      <c r="I61" s="120" t="str">
        <f>IFERROR(VLOOKUP(A61,Lijsten!$AD:$AE,2,0),"")</f>
        <v/>
      </c>
      <c r="J61" s="118">
        <f t="shared" si="4"/>
        <v>0</v>
      </c>
      <c r="K61" s="118">
        <f t="shared" si="1"/>
        <v>0</v>
      </c>
      <c r="L61" s="118">
        <f>SUMIFS('8. Uitgaven betaalverzoek'!$U:$U,'8. Uitgaven betaalverzoek'!$E:$E,$A61,'8. Uitgaven betaalverzoek'!$F:$F,$B61,'8. Uitgaven betaalverzoek'!$A:$A,Keuze_DB_Nr)</f>
        <v>0</v>
      </c>
      <c r="M61" s="118">
        <f>SUMIFS('8. Uitgaven betaalverzoek'!$V:$V,'8. Uitgaven betaalverzoek'!$E:$E,$A61,'8. Uitgaven betaalverzoek'!$F:$F,$B61,'8. Uitgaven betaalverzoek'!$A:$A,Keuze_DB_Nr)</f>
        <v>0</v>
      </c>
      <c r="N61" s="118" t="str">
        <f>IF($C61&lt;&gt;"",SUMIFS('8. Uitgaven betaalverzoek'!$W:$W,'8. Uitgaven betaalverzoek'!$E:$E,$A61,'8. Uitgaven betaalverzoek'!$F:$F,$B61,'8. Uitgaven betaalverzoek'!$A:$A,Keuze_DB_Nr),"")</f>
        <v/>
      </c>
      <c r="O61" s="118" t="str">
        <f>IF($C61&lt;&gt;"",SUMIFS('8. Uitgaven betaalverzoek'!$X:$X,'8. Uitgaven betaalverzoek'!$E:$E,$A61,'8. Uitgaven betaalverzoek'!$F:$F,$B61,'8. Uitgaven betaalverzoek'!$A:$A,Keuze_DB_Nr),"")</f>
        <v/>
      </c>
      <c r="P61" s="118">
        <f t="shared" si="5"/>
        <v>0</v>
      </c>
      <c r="Q61" s="118">
        <f t="shared" si="6"/>
        <v>0</v>
      </c>
      <c r="R61" s="118">
        <f>SUMIFS('8. Uitgaven betaalverzoek'!$U:$U,'8. Uitgaven betaalverzoek'!$E:$E,$A61,'8. Uitgaven betaalverzoek'!$F:$F,$B61,'8. Uitgaven betaalverzoek'!$A:$A,Keuze_DB_Nr_BEO)</f>
        <v>0</v>
      </c>
      <c r="S61" s="118">
        <f>SUMIFS('8. Uitgaven betaalverzoek'!$V:$V,'8. Uitgaven betaalverzoek'!$E:$E,$A61,'8. Uitgaven betaalverzoek'!$F:$F,$B61,'8. Uitgaven betaalverzoek'!$A:$A,Keuze_DB_Nr_BEO)</f>
        <v>0</v>
      </c>
      <c r="T61" s="118" t="str">
        <f>IF($C61&lt;&gt;"",SUMIFS('8. Uitgaven betaalverzoek'!$W:$W,'8. Uitgaven betaalverzoek'!$E:$E,$A61,'8. Uitgaven betaalverzoek'!$F:$F,$B61,'8. Uitgaven betaalverzoek'!$A:$A,Keuze_DB_Nr_BEO),"")</f>
        <v/>
      </c>
      <c r="U61" s="118" t="str">
        <f>IF($C61&lt;&gt;"",SUMIFS('8. Uitgaven betaalverzoek'!$X:$X,'8. Uitgaven betaalverzoek'!$E:$E,$A61,'8. Uitgaven betaalverzoek'!$F:$F,$B61,'8. Uitgaven betaalverzoek'!$A:$A,Keuze_DB_Nr_BEO),"")</f>
        <v/>
      </c>
      <c r="V61" s="118">
        <f t="shared" si="2"/>
        <v>0</v>
      </c>
      <c r="W61" s="118">
        <f t="shared" si="3"/>
        <v>0</v>
      </c>
    </row>
    <row r="62" spans="1:23" x14ac:dyDescent="0.25">
      <c r="A62" s="80"/>
      <c r="B62" s="80"/>
      <c r="C62" s="107" t="str" cm="1">
        <f t="array" ref="C62">IFERROR(INDEX(Tb_KostenOpties[],MATCH(B62,Tb_KostenOptiesDB[KostenOptie],0),IFERROR(MATCH(Methode_Keuze,Tb_KostenOptiesDB[#Headers],0),2)),"")</f>
        <v/>
      </c>
      <c r="D62" s="119">
        <f>IFERROR(INDEX(Tb_ProjectKosten[],MATCH($B62,Tb_ProjectKosten[Begroting],0),6),0)</f>
        <v>0</v>
      </c>
      <c r="E62" s="117">
        <f>SUMIFS('8. Uitgaven betaalverzoek'!$U:$U,'8. Uitgaven betaalverzoek'!$E:$E,$A62,'8. Uitgaven betaalverzoek'!$F:$F,$B62)</f>
        <v>0</v>
      </c>
      <c r="F62" s="117">
        <f>SUMIFS('8. Uitgaven betaalverzoek'!$V:$V,'8. Uitgaven betaalverzoek'!$E:$E,$A62,'8. Uitgaven betaalverzoek'!$F:$F,$B62)</f>
        <v>0</v>
      </c>
      <c r="G62" s="117" t="str">
        <f>IF(C62&lt;&gt;"",SUMIFS('8. Uitgaven betaalverzoek'!$W:$W,'8. Uitgaven betaalverzoek'!$E:$E,$A62,'8. Uitgaven betaalverzoek'!$F:$F,$B62),"")</f>
        <v/>
      </c>
      <c r="H62" s="117" t="str">
        <f>IF(C62&lt;&gt;"",SUMIFS('8. Uitgaven betaalverzoek'!$X:$X,'8. Uitgaven betaalverzoek'!$E:$E,$A62,'8. Uitgaven betaalverzoek'!$F:$F,$B62),"")</f>
        <v/>
      </c>
      <c r="I62" s="119" t="str">
        <f>IFERROR(VLOOKUP(A62,Lijsten!$AD:$AE,2,0),"")</f>
        <v/>
      </c>
      <c r="J62" s="117">
        <f t="shared" si="4"/>
        <v>0</v>
      </c>
      <c r="K62" s="117">
        <f t="shared" si="1"/>
        <v>0</v>
      </c>
      <c r="L62" s="117">
        <f>SUMIFS('8. Uitgaven betaalverzoek'!$U:$U,'8. Uitgaven betaalverzoek'!$E:$E,$A62,'8. Uitgaven betaalverzoek'!$F:$F,$B62,'8. Uitgaven betaalverzoek'!$A:$A,Keuze_DB_Nr)</f>
        <v>0</v>
      </c>
      <c r="M62" s="117">
        <f>SUMIFS('8. Uitgaven betaalverzoek'!$V:$V,'8. Uitgaven betaalverzoek'!$E:$E,$A62,'8. Uitgaven betaalverzoek'!$F:$F,$B62,'8. Uitgaven betaalverzoek'!$A:$A,Keuze_DB_Nr)</f>
        <v>0</v>
      </c>
      <c r="N62" s="117" t="str">
        <f>IF($C62&lt;&gt;"",SUMIFS('8. Uitgaven betaalverzoek'!$W:$W,'8. Uitgaven betaalverzoek'!$E:$E,$A62,'8. Uitgaven betaalverzoek'!$F:$F,$B62,'8. Uitgaven betaalverzoek'!$A:$A,Keuze_DB_Nr),"")</f>
        <v/>
      </c>
      <c r="O62" s="117" t="str">
        <f>IF($C62&lt;&gt;"",SUMIFS('8. Uitgaven betaalverzoek'!$X:$X,'8. Uitgaven betaalverzoek'!$E:$E,$A62,'8. Uitgaven betaalverzoek'!$F:$F,$B62,'8. Uitgaven betaalverzoek'!$A:$A,Keuze_DB_Nr),"")</f>
        <v/>
      </c>
      <c r="P62" s="117">
        <f t="shared" si="5"/>
        <v>0</v>
      </c>
      <c r="Q62" s="117">
        <f t="shared" si="6"/>
        <v>0</v>
      </c>
      <c r="R62" s="117">
        <f>SUMIFS('8. Uitgaven betaalverzoek'!$U:$U,'8. Uitgaven betaalverzoek'!$E:$E,$A62,'8. Uitgaven betaalverzoek'!$F:$F,$B62,'8. Uitgaven betaalverzoek'!$A:$A,Keuze_DB_Nr_BEO)</f>
        <v>0</v>
      </c>
      <c r="S62" s="117">
        <f>SUMIFS('8. Uitgaven betaalverzoek'!$V:$V,'8. Uitgaven betaalverzoek'!$E:$E,$A62,'8. Uitgaven betaalverzoek'!$F:$F,$B62,'8. Uitgaven betaalverzoek'!$A:$A,Keuze_DB_Nr_BEO)</f>
        <v>0</v>
      </c>
      <c r="T62" s="117" t="str">
        <f>IF($C62&lt;&gt;"",SUMIFS('8. Uitgaven betaalverzoek'!$W:$W,'8. Uitgaven betaalverzoek'!$E:$E,$A62,'8. Uitgaven betaalverzoek'!$F:$F,$B62,'8. Uitgaven betaalverzoek'!$A:$A,Keuze_DB_Nr_BEO),"")</f>
        <v/>
      </c>
      <c r="U62" s="117" t="str">
        <f>IF($C62&lt;&gt;"",SUMIFS('8. Uitgaven betaalverzoek'!$X:$X,'8. Uitgaven betaalverzoek'!$E:$E,$A62,'8. Uitgaven betaalverzoek'!$F:$F,$B62,'8. Uitgaven betaalverzoek'!$A:$A,Keuze_DB_Nr_BEO),"")</f>
        <v/>
      </c>
      <c r="V62" s="117">
        <f t="shared" si="2"/>
        <v>0</v>
      </c>
      <c r="W62" s="117">
        <f t="shared" si="3"/>
        <v>0</v>
      </c>
    </row>
    <row r="63" spans="1:23" x14ac:dyDescent="0.25">
      <c r="A63" s="18"/>
      <c r="B63" s="18"/>
      <c r="C63" s="108" t="str" cm="1">
        <f t="array" ref="C63">IFERROR(INDEX(Tb_KostenOpties[],MATCH(B63,Tb_KostenOptiesDB[KostenOptie],0),IFERROR(MATCH(Methode_Keuze,Tb_KostenOptiesDB[#Headers],0),2)),"")</f>
        <v/>
      </c>
      <c r="D63" s="120">
        <f>IFERROR(INDEX(Tb_ProjectKosten[],MATCH($B63,Tb_ProjectKosten[Begroting],0),6),0)</f>
        <v>0</v>
      </c>
      <c r="E63" s="118">
        <f>SUMIFS('8. Uitgaven betaalverzoek'!$U:$U,'8. Uitgaven betaalverzoek'!$E:$E,$A63,'8. Uitgaven betaalverzoek'!$F:$F,$B63)</f>
        <v>0</v>
      </c>
      <c r="F63" s="118">
        <f>SUMIFS('8. Uitgaven betaalverzoek'!$V:$V,'8. Uitgaven betaalverzoek'!$E:$E,$A63,'8. Uitgaven betaalverzoek'!$F:$F,$B63)</f>
        <v>0</v>
      </c>
      <c r="G63" s="118" t="str">
        <f>IF(C63&lt;&gt;"",SUMIFS('8. Uitgaven betaalverzoek'!$W:$W,'8. Uitgaven betaalverzoek'!$E:$E,$A63,'8. Uitgaven betaalverzoek'!$F:$F,$B63),"")</f>
        <v/>
      </c>
      <c r="H63" s="118" t="str">
        <f>IF(C63&lt;&gt;"",SUMIFS('8. Uitgaven betaalverzoek'!$X:$X,'8. Uitgaven betaalverzoek'!$E:$E,$A63,'8. Uitgaven betaalverzoek'!$F:$F,$B63),"")</f>
        <v/>
      </c>
      <c r="I63" s="120" t="str">
        <f>IFERROR(VLOOKUP(A63,Lijsten!$AD:$AE,2,0),"")</f>
        <v/>
      </c>
      <c r="J63" s="118">
        <f t="shared" si="4"/>
        <v>0</v>
      </c>
      <c r="K63" s="118">
        <f t="shared" si="1"/>
        <v>0</v>
      </c>
      <c r="L63" s="118">
        <f>SUMIFS('8. Uitgaven betaalverzoek'!$U:$U,'8. Uitgaven betaalverzoek'!$E:$E,$A63,'8. Uitgaven betaalverzoek'!$F:$F,$B63,'8. Uitgaven betaalverzoek'!$A:$A,Keuze_DB_Nr)</f>
        <v>0</v>
      </c>
      <c r="M63" s="118">
        <f>SUMIFS('8. Uitgaven betaalverzoek'!$V:$V,'8. Uitgaven betaalverzoek'!$E:$E,$A63,'8. Uitgaven betaalverzoek'!$F:$F,$B63,'8. Uitgaven betaalverzoek'!$A:$A,Keuze_DB_Nr)</f>
        <v>0</v>
      </c>
      <c r="N63" s="118" t="str">
        <f>IF($C63&lt;&gt;"",SUMIFS('8. Uitgaven betaalverzoek'!$W:$W,'8. Uitgaven betaalverzoek'!$E:$E,$A63,'8. Uitgaven betaalverzoek'!$F:$F,$B63,'8. Uitgaven betaalverzoek'!$A:$A,Keuze_DB_Nr),"")</f>
        <v/>
      </c>
      <c r="O63" s="118" t="str">
        <f>IF($C63&lt;&gt;"",SUMIFS('8. Uitgaven betaalverzoek'!$X:$X,'8. Uitgaven betaalverzoek'!$E:$E,$A63,'8. Uitgaven betaalverzoek'!$F:$F,$B63,'8. Uitgaven betaalverzoek'!$A:$A,Keuze_DB_Nr),"")</f>
        <v/>
      </c>
      <c r="P63" s="118">
        <f t="shared" si="5"/>
        <v>0</v>
      </c>
      <c r="Q63" s="118">
        <f t="shared" si="6"/>
        <v>0</v>
      </c>
      <c r="R63" s="118">
        <f>SUMIFS('8. Uitgaven betaalverzoek'!$U:$U,'8. Uitgaven betaalverzoek'!$E:$E,$A63,'8. Uitgaven betaalverzoek'!$F:$F,$B63,'8. Uitgaven betaalverzoek'!$A:$A,Keuze_DB_Nr_BEO)</f>
        <v>0</v>
      </c>
      <c r="S63" s="118">
        <f>SUMIFS('8. Uitgaven betaalverzoek'!$V:$V,'8. Uitgaven betaalverzoek'!$E:$E,$A63,'8. Uitgaven betaalverzoek'!$F:$F,$B63,'8. Uitgaven betaalverzoek'!$A:$A,Keuze_DB_Nr_BEO)</f>
        <v>0</v>
      </c>
      <c r="T63" s="118" t="str">
        <f>IF($C63&lt;&gt;"",SUMIFS('8. Uitgaven betaalverzoek'!$W:$W,'8. Uitgaven betaalverzoek'!$E:$E,$A63,'8. Uitgaven betaalverzoek'!$F:$F,$B63,'8. Uitgaven betaalverzoek'!$A:$A,Keuze_DB_Nr_BEO),"")</f>
        <v/>
      </c>
      <c r="U63" s="118" t="str">
        <f>IF($C63&lt;&gt;"",SUMIFS('8. Uitgaven betaalverzoek'!$X:$X,'8. Uitgaven betaalverzoek'!$E:$E,$A63,'8. Uitgaven betaalverzoek'!$F:$F,$B63,'8. Uitgaven betaalverzoek'!$A:$A,Keuze_DB_Nr_BEO),"")</f>
        <v/>
      </c>
      <c r="V63" s="118">
        <f t="shared" si="2"/>
        <v>0</v>
      </c>
      <c r="W63" s="118">
        <f t="shared" si="3"/>
        <v>0</v>
      </c>
    </row>
    <row r="64" spans="1:23" x14ac:dyDescent="0.25">
      <c r="A64" s="80"/>
      <c r="B64" s="80"/>
      <c r="C64" s="107" t="str" cm="1">
        <f t="array" ref="C64">IFERROR(INDEX(Tb_KostenOpties[],MATCH(B64,Tb_KostenOptiesDB[KostenOptie],0),IFERROR(MATCH(Methode_Keuze,Tb_KostenOptiesDB[#Headers],0),2)),"")</f>
        <v/>
      </c>
      <c r="D64" s="119">
        <f>IFERROR(INDEX(Tb_ProjectKosten[],MATCH($B64,Tb_ProjectKosten[Begroting],0),6),0)</f>
        <v>0</v>
      </c>
      <c r="E64" s="117">
        <f>SUMIFS('8. Uitgaven betaalverzoek'!$U:$U,'8. Uitgaven betaalverzoek'!$E:$E,$A64,'8. Uitgaven betaalverzoek'!$F:$F,$B64)</f>
        <v>0</v>
      </c>
      <c r="F64" s="117">
        <f>SUMIFS('8. Uitgaven betaalverzoek'!$V:$V,'8. Uitgaven betaalverzoek'!$E:$E,$A64,'8. Uitgaven betaalverzoek'!$F:$F,$B64)</f>
        <v>0</v>
      </c>
      <c r="G64" s="117" t="str">
        <f>IF(C64&lt;&gt;"",SUMIFS('8. Uitgaven betaalverzoek'!$W:$W,'8. Uitgaven betaalverzoek'!$E:$E,$A64,'8. Uitgaven betaalverzoek'!$F:$F,$B64),"")</f>
        <v/>
      </c>
      <c r="H64" s="117" t="str">
        <f>IF(C64&lt;&gt;"",SUMIFS('8. Uitgaven betaalverzoek'!$X:$X,'8. Uitgaven betaalverzoek'!$E:$E,$A64,'8. Uitgaven betaalverzoek'!$F:$F,$B64),"")</f>
        <v/>
      </c>
      <c r="I64" s="119" t="str">
        <f>IFERROR(VLOOKUP(A64,Lijsten!$AD:$AE,2,0),"")</f>
        <v/>
      </c>
      <c r="J64" s="117">
        <f t="shared" si="4"/>
        <v>0</v>
      </c>
      <c r="K64" s="117">
        <f t="shared" si="1"/>
        <v>0</v>
      </c>
      <c r="L64" s="117">
        <f>SUMIFS('8. Uitgaven betaalverzoek'!$U:$U,'8. Uitgaven betaalverzoek'!$E:$E,$A64,'8. Uitgaven betaalverzoek'!$F:$F,$B64,'8. Uitgaven betaalverzoek'!$A:$A,Keuze_DB_Nr)</f>
        <v>0</v>
      </c>
      <c r="M64" s="117">
        <f>SUMIFS('8. Uitgaven betaalverzoek'!$V:$V,'8. Uitgaven betaalverzoek'!$E:$E,$A64,'8. Uitgaven betaalverzoek'!$F:$F,$B64,'8. Uitgaven betaalverzoek'!$A:$A,Keuze_DB_Nr)</f>
        <v>0</v>
      </c>
      <c r="N64" s="117" t="str">
        <f>IF($C64&lt;&gt;"",SUMIFS('8. Uitgaven betaalverzoek'!$W:$W,'8. Uitgaven betaalverzoek'!$E:$E,$A64,'8. Uitgaven betaalverzoek'!$F:$F,$B64,'8. Uitgaven betaalverzoek'!$A:$A,Keuze_DB_Nr),"")</f>
        <v/>
      </c>
      <c r="O64" s="117" t="str">
        <f>IF($C64&lt;&gt;"",SUMIFS('8. Uitgaven betaalverzoek'!$X:$X,'8. Uitgaven betaalverzoek'!$E:$E,$A64,'8. Uitgaven betaalverzoek'!$F:$F,$B64,'8. Uitgaven betaalverzoek'!$A:$A,Keuze_DB_Nr),"")</f>
        <v/>
      </c>
      <c r="P64" s="117">
        <f t="shared" si="5"/>
        <v>0</v>
      </c>
      <c r="Q64" s="117">
        <f t="shared" si="6"/>
        <v>0</v>
      </c>
      <c r="R64" s="117">
        <f>SUMIFS('8. Uitgaven betaalverzoek'!$U:$U,'8. Uitgaven betaalverzoek'!$E:$E,$A64,'8. Uitgaven betaalverzoek'!$F:$F,$B64,'8. Uitgaven betaalverzoek'!$A:$A,Keuze_DB_Nr_BEO)</f>
        <v>0</v>
      </c>
      <c r="S64" s="117">
        <f>SUMIFS('8. Uitgaven betaalverzoek'!$V:$V,'8. Uitgaven betaalverzoek'!$E:$E,$A64,'8. Uitgaven betaalverzoek'!$F:$F,$B64,'8. Uitgaven betaalverzoek'!$A:$A,Keuze_DB_Nr_BEO)</f>
        <v>0</v>
      </c>
      <c r="T64" s="117" t="str">
        <f>IF($C64&lt;&gt;"",SUMIFS('8. Uitgaven betaalverzoek'!$W:$W,'8. Uitgaven betaalverzoek'!$E:$E,$A64,'8. Uitgaven betaalverzoek'!$F:$F,$B64,'8. Uitgaven betaalverzoek'!$A:$A,Keuze_DB_Nr_BEO),"")</f>
        <v/>
      </c>
      <c r="U64" s="117" t="str">
        <f>IF($C64&lt;&gt;"",SUMIFS('8. Uitgaven betaalverzoek'!$X:$X,'8. Uitgaven betaalverzoek'!$E:$E,$A64,'8. Uitgaven betaalverzoek'!$F:$F,$B64,'8. Uitgaven betaalverzoek'!$A:$A,Keuze_DB_Nr_BEO),"")</f>
        <v/>
      </c>
      <c r="V64" s="117">
        <f t="shared" si="2"/>
        <v>0</v>
      </c>
      <c r="W64" s="117">
        <f t="shared" si="3"/>
        <v>0</v>
      </c>
    </row>
    <row r="65" spans="1:23" x14ac:dyDescent="0.25">
      <c r="A65" s="18"/>
      <c r="B65" s="18"/>
      <c r="C65" s="108" t="str" cm="1">
        <f t="array" ref="C65">IFERROR(INDEX(Tb_KostenOpties[],MATCH(B65,Tb_KostenOptiesDB[KostenOptie],0),IFERROR(MATCH(Methode_Keuze,Tb_KostenOptiesDB[#Headers],0),2)),"")</f>
        <v/>
      </c>
      <c r="D65" s="120">
        <f>IFERROR(INDEX(Tb_ProjectKosten[],MATCH($B65,Tb_ProjectKosten[Begroting],0),6),0)</f>
        <v>0</v>
      </c>
      <c r="E65" s="118">
        <f>SUMIFS('8. Uitgaven betaalverzoek'!$U:$U,'8. Uitgaven betaalverzoek'!$E:$E,$A65,'8. Uitgaven betaalverzoek'!$F:$F,$B65)</f>
        <v>0</v>
      </c>
      <c r="F65" s="118">
        <f>SUMIFS('8. Uitgaven betaalverzoek'!$V:$V,'8. Uitgaven betaalverzoek'!$E:$E,$A65,'8. Uitgaven betaalverzoek'!$F:$F,$B65)</f>
        <v>0</v>
      </c>
      <c r="G65" s="118" t="str">
        <f>IF(C65&lt;&gt;"",SUMIFS('8. Uitgaven betaalverzoek'!$W:$W,'8. Uitgaven betaalverzoek'!$E:$E,$A65,'8. Uitgaven betaalverzoek'!$F:$F,$B65),"")</f>
        <v/>
      </c>
      <c r="H65" s="118" t="str">
        <f>IF(C65&lt;&gt;"",SUMIFS('8. Uitgaven betaalverzoek'!$X:$X,'8. Uitgaven betaalverzoek'!$E:$E,$A65,'8. Uitgaven betaalverzoek'!$F:$F,$B65),"")</f>
        <v/>
      </c>
      <c r="I65" s="120" t="str">
        <f>IFERROR(VLOOKUP(A65,Lijsten!$AD:$AE,2,0),"")</f>
        <v/>
      </c>
      <c r="J65" s="118">
        <f t="shared" si="4"/>
        <v>0</v>
      </c>
      <c r="K65" s="118">
        <f t="shared" si="1"/>
        <v>0</v>
      </c>
      <c r="L65" s="118">
        <f>SUMIFS('8. Uitgaven betaalverzoek'!$U:$U,'8. Uitgaven betaalverzoek'!$E:$E,$A65,'8. Uitgaven betaalverzoek'!$F:$F,$B65,'8. Uitgaven betaalverzoek'!$A:$A,Keuze_DB_Nr)</f>
        <v>0</v>
      </c>
      <c r="M65" s="118">
        <f>SUMIFS('8. Uitgaven betaalverzoek'!$V:$V,'8. Uitgaven betaalverzoek'!$E:$E,$A65,'8. Uitgaven betaalverzoek'!$F:$F,$B65,'8. Uitgaven betaalverzoek'!$A:$A,Keuze_DB_Nr)</f>
        <v>0</v>
      </c>
      <c r="N65" s="118" t="str">
        <f>IF($C65&lt;&gt;"",SUMIFS('8. Uitgaven betaalverzoek'!$W:$W,'8. Uitgaven betaalverzoek'!$E:$E,$A65,'8. Uitgaven betaalverzoek'!$F:$F,$B65,'8. Uitgaven betaalverzoek'!$A:$A,Keuze_DB_Nr),"")</f>
        <v/>
      </c>
      <c r="O65" s="118" t="str">
        <f>IF($C65&lt;&gt;"",SUMIFS('8. Uitgaven betaalverzoek'!$X:$X,'8. Uitgaven betaalverzoek'!$E:$E,$A65,'8. Uitgaven betaalverzoek'!$F:$F,$B65,'8. Uitgaven betaalverzoek'!$A:$A,Keuze_DB_Nr),"")</f>
        <v/>
      </c>
      <c r="P65" s="118">
        <f t="shared" si="5"/>
        <v>0</v>
      </c>
      <c r="Q65" s="118">
        <f t="shared" si="6"/>
        <v>0</v>
      </c>
      <c r="R65" s="118">
        <f>SUMIFS('8. Uitgaven betaalverzoek'!$U:$U,'8. Uitgaven betaalverzoek'!$E:$E,$A65,'8. Uitgaven betaalverzoek'!$F:$F,$B65,'8. Uitgaven betaalverzoek'!$A:$A,Keuze_DB_Nr_BEO)</f>
        <v>0</v>
      </c>
      <c r="S65" s="118">
        <f>SUMIFS('8. Uitgaven betaalverzoek'!$V:$V,'8. Uitgaven betaalverzoek'!$E:$E,$A65,'8. Uitgaven betaalverzoek'!$F:$F,$B65,'8. Uitgaven betaalverzoek'!$A:$A,Keuze_DB_Nr_BEO)</f>
        <v>0</v>
      </c>
      <c r="T65" s="118" t="str">
        <f>IF($C65&lt;&gt;"",SUMIFS('8. Uitgaven betaalverzoek'!$W:$W,'8. Uitgaven betaalverzoek'!$E:$E,$A65,'8. Uitgaven betaalverzoek'!$F:$F,$B65,'8. Uitgaven betaalverzoek'!$A:$A,Keuze_DB_Nr_BEO),"")</f>
        <v/>
      </c>
      <c r="U65" s="118" t="str">
        <f>IF($C65&lt;&gt;"",SUMIFS('8. Uitgaven betaalverzoek'!$X:$X,'8. Uitgaven betaalverzoek'!$E:$E,$A65,'8. Uitgaven betaalverzoek'!$F:$F,$B65,'8. Uitgaven betaalverzoek'!$A:$A,Keuze_DB_Nr_BEO),"")</f>
        <v/>
      </c>
      <c r="V65" s="118">
        <f t="shared" si="2"/>
        <v>0</v>
      </c>
      <c r="W65" s="118">
        <f t="shared" si="3"/>
        <v>0</v>
      </c>
    </row>
    <row r="66" spans="1:23" x14ac:dyDescent="0.25">
      <c r="A66" s="80"/>
      <c r="B66" s="80"/>
      <c r="C66" s="107" t="str" cm="1">
        <f t="array" ref="C66">IFERROR(INDEX(Tb_KostenOpties[],MATCH(B66,Tb_KostenOptiesDB[KostenOptie],0),IFERROR(MATCH(Methode_Keuze,Tb_KostenOptiesDB[#Headers],0),2)),"")</f>
        <v/>
      </c>
      <c r="D66" s="119">
        <f>IFERROR(INDEX(Tb_ProjectKosten[],MATCH($B66,Tb_ProjectKosten[Begroting],0),6),0)</f>
        <v>0</v>
      </c>
      <c r="E66" s="117">
        <f>SUMIFS('8. Uitgaven betaalverzoek'!$U:$U,'8. Uitgaven betaalverzoek'!$E:$E,$A66,'8. Uitgaven betaalverzoek'!$F:$F,$B66)</f>
        <v>0</v>
      </c>
      <c r="F66" s="117">
        <f>SUMIFS('8. Uitgaven betaalverzoek'!$V:$V,'8. Uitgaven betaalverzoek'!$E:$E,$A66,'8. Uitgaven betaalverzoek'!$F:$F,$B66)</f>
        <v>0</v>
      </c>
      <c r="G66" s="117" t="str">
        <f>IF(C66&lt;&gt;"",SUMIFS('8. Uitgaven betaalverzoek'!$W:$W,'8. Uitgaven betaalverzoek'!$E:$E,$A66,'8. Uitgaven betaalverzoek'!$F:$F,$B66),"")</f>
        <v/>
      </c>
      <c r="H66" s="117" t="str">
        <f>IF(C66&lt;&gt;"",SUMIFS('8. Uitgaven betaalverzoek'!$X:$X,'8. Uitgaven betaalverzoek'!$E:$E,$A66,'8. Uitgaven betaalverzoek'!$F:$F,$B66),"")</f>
        <v/>
      </c>
      <c r="I66" s="119" t="str">
        <f>IFERROR(VLOOKUP(A66,Lijsten!$AD:$AE,2,0),"")</f>
        <v/>
      </c>
      <c r="J66" s="117">
        <f t="shared" si="4"/>
        <v>0</v>
      </c>
      <c r="K66" s="117">
        <f t="shared" si="1"/>
        <v>0</v>
      </c>
      <c r="L66" s="117">
        <f>SUMIFS('8. Uitgaven betaalverzoek'!$U:$U,'8. Uitgaven betaalverzoek'!$E:$E,$A66,'8. Uitgaven betaalverzoek'!$F:$F,$B66,'8. Uitgaven betaalverzoek'!$A:$A,Keuze_DB_Nr)</f>
        <v>0</v>
      </c>
      <c r="M66" s="117">
        <f>SUMIFS('8. Uitgaven betaalverzoek'!$V:$V,'8. Uitgaven betaalverzoek'!$E:$E,$A66,'8. Uitgaven betaalverzoek'!$F:$F,$B66,'8. Uitgaven betaalverzoek'!$A:$A,Keuze_DB_Nr)</f>
        <v>0</v>
      </c>
      <c r="N66" s="117" t="str">
        <f>IF($C66&lt;&gt;"",SUMIFS('8. Uitgaven betaalverzoek'!$W:$W,'8. Uitgaven betaalverzoek'!$E:$E,$A66,'8. Uitgaven betaalverzoek'!$F:$F,$B66,'8. Uitgaven betaalverzoek'!$A:$A,Keuze_DB_Nr),"")</f>
        <v/>
      </c>
      <c r="O66" s="117" t="str">
        <f>IF($C66&lt;&gt;"",SUMIFS('8. Uitgaven betaalverzoek'!$X:$X,'8. Uitgaven betaalverzoek'!$E:$E,$A66,'8. Uitgaven betaalverzoek'!$F:$F,$B66,'8. Uitgaven betaalverzoek'!$A:$A,Keuze_DB_Nr),"")</f>
        <v/>
      </c>
      <c r="P66" s="117">
        <f t="shared" si="5"/>
        <v>0</v>
      </c>
      <c r="Q66" s="117">
        <f t="shared" si="6"/>
        <v>0</v>
      </c>
      <c r="R66" s="117">
        <f>SUMIFS('8. Uitgaven betaalverzoek'!$U:$U,'8. Uitgaven betaalverzoek'!$E:$E,$A66,'8. Uitgaven betaalverzoek'!$F:$F,$B66,'8. Uitgaven betaalverzoek'!$A:$A,Keuze_DB_Nr_BEO)</f>
        <v>0</v>
      </c>
      <c r="S66" s="117">
        <f>SUMIFS('8. Uitgaven betaalverzoek'!$V:$V,'8. Uitgaven betaalverzoek'!$E:$E,$A66,'8. Uitgaven betaalverzoek'!$F:$F,$B66,'8. Uitgaven betaalverzoek'!$A:$A,Keuze_DB_Nr_BEO)</f>
        <v>0</v>
      </c>
      <c r="T66" s="117" t="str">
        <f>IF($C66&lt;&gt;"",SUMIFS('8. Uitgaven betaalverzoek'!$W:$W,'8. Uitgaven betaalverzoek'!$E:$E,$A66,'8. Uitgaven betaalverzoek'!$F:$F,$B66,'8. Uitgaven betaalverzoek'!$A:$A,Keuze_DB_Nr_BEO),"")</f>
        <v/>
      </c>
      <c r="U66" s="117" t="str">
        <f>IF($C66&lt;&gt;"",SUMIFS('8. Uitgaven betaalverzoek'!$X:$X,'8. Uitgaven betaalverzoek'!$E:$E,$A66,'8. Uitgaven betaalverzoek'!$F:$F,$B66,'8. Uitgaven betaalverzoek'!$A:$A,Keuze_DB_Nr_BEO),"")</f>
        <v/>
      </c>
      <c r="V66" s="117">
        <f t="shared" si="2"/>
        <v>0</v>
      </c>
      <c r="W66" s="117">
        <f t="shared" si="3"/>
        <v>0</v>
      </c>
    </row>
    <row r="67" spans="1:23" x14ac:dyDescent="0.25">
      <c r="A67" s="18"/>
      <c r="B67" s="18"/>
      <c r="C67" s="108" t="str" cm="1">
        <f t="array" ref="C67">IFERROR(INDEX(Tb_KostenOpties[],MATCH(B67,Tb_KostenOptiesDB[KostenOptie],0),IFERROR(MATCH(Methode_Keuze,Tb_KostenOptiesDB[#Headers],0),2)),"")</f>
        <v/>
      </c>
      <c r="D67" s="120">
        <f>IFERROR(INDEX(Tb_ProjectKosten[],MATCH($B67,Tb_ProjectKosten[Begroting],0),6),0)</f>
        <v>0</v>
      </c>
      <c r="E67" s="118">
        <f>SUMIFS('8. Uitgaven betaalverzoek'!$U:$U,'8. Uitgaven betaalverzoek'!$E:$E,$A67,'8. Uitgaven betaalverzoek'!$F:$F,$B67)</f>
        <v>0</v>
      </c>
      <c r="F67" s="118">
        <f>SUMIFS('8. Uitgaven betaalverzoek'!$V:$V,'8. Uitgaven betaalverzoek'!$E:$E,$A67,'8. Uitgaven betaalverzoek'!$F:$F,$B67)</f>
        <v>0</v>
      </c>
      <c r="G67" s="118" t="str">
        <f>IF(C67&lt;&gt;"",SUMIFS('8. Uitgaven betaalverzoek'!$W:$W,'8. Uitgaven betaalverzoek'!$E:$E,$A67,'8. Uitgaven betaalverzoek'!$F:$F,$B67),"")</f>
        <v/>
      </c>
      <c r="H67" s="118" t="str">
        <f>IF(C67&lt;&gt;"",SUMIFS('8. Uitgaven betaalverzoek'!$X:$X,'8. Uitgaven betaalverzoek'!$E:$E,$A67,'8. Uitgaven betaalverzoek'!$F:$F,$B67),"")</f>
        <v/>
      </c>
      <c r="I67" s="120" t="str">
        <f>IFERROR(VLOOKUP(A67,Lijsten!$AD:$AE,2,0),"")</f>
        <v/>
      </c>
      <c r="J67" s="118">
        <f t="shared" si="4"/>
        <v>0</v>
      </c>
      <c r="K67" s="118">
        <f t="shared" si="4"/>
        <v>0</v>
      </c>
      <c r="L67" s="118">
        <f>SUMIFS('8. Uitgaven betaalverzoek'!$U:$U,'8. Uitgaven betaalverzoek'!$E:$E,$A67,'8. Uitgaven betaalverzoek'!$F:$F,$B67,'8. Uitgaven betaalverzoek'!$A:$A,Keuze_DB_Nr)</f>
        <v>0</v>
      </c>
      <c r="M67" s="118">
        <f>SUMIFS('8. Uitgaven betaalverzoek'!$V:$V,'8. Uitgaven betaalverzoek'!$E:$E,$A67,'8. Uitgaven betaalverzoek'!$F:$F,$B67,'8. Uitgaven betaalverzoek'!$A:$A,Keuze_DB_Nr)</f>
        <v>0</v>
      </c>
      <c r="N67" s="118" t="str">
        <f>IF($C67&lt;&gt;"",SUMIFS('8. Uitgaven betaalverzoek'!$W:$W,'8. Uitgaven betaalverzoek'!$E:$E,$A67,'8. Uitgaven betaalverzoek'!$F:$F,$B67,'8. Uitgaven betaalverzoek'!$A:$A,Keuze_DB_Nr),"")</f>
        <v/>
      </c>
      <c r="O67" s="118" t="str">
        <f>IF($C67&lt;&gt;"",SUMIFS('8. Uitgaven betaalverzoek'!$X:$X,'8. Uitgaven betaalverzoek'!$E:$E,$A67,'8. Uitgaven betaalverzoek'!$F:$F,$B67,'8. Uitgaven betaalverzoek'!$A:$A,Keuze_DB_Nr),"")</f>
        <v/>
      </c>
      <c r="P67" s="118">
        <f t="shared" si="5"/>
        <v>0</v>
      </c>
      <c r="Q67" s="118">
        <f t="shared" si="6"/>
        <v>0</v>
      </c>
      <c r="R67" s="118">
        <f>SUMIFS('8. Uitgaven betaalverzoek'!$U:$U,'8. Uitgaven betaalverzoek'!$E:$E,$A67,'8. Uitgaven betaalverzoek'!$F:$F,$B67,'8. Uitgaven betaalverzoek'!$A:$A,Keuze_DB_Nr_BEO)</f>
        <v>0</v>
      </c>
      <c r="S67" s="118">
        <f>SUMIFS('8. Uitgaven betaalverzoek'!$V:$V,'8. Uitgaven betaalverzoek'!$E:$E,$A67,'8. Uitgaven betaalverzoek'!$F:$F,$B67,'8. Uitgaven betaalverzoek'!$A:$A,Keuze_DB_Nr_BEO)</f>
        <v>0</v>
      </c>
      <c r="T67" s="118" t="str">
        <f>IF($C67&lt;&gt;"",SUMIFS('8. Uitgaven betaalverzoek'!$W:$W,'8. Uitgaven betaalverzoek'!$E:$E,$A67,'8. Uitgaven betaalverzoek'!$F:$F,$B67,'8. Uitgaven betaalverzoek'!$A:$A,Keuze_DB_Nr_BEO),"")</f>
        <v/>
      </c>
      <c r="U67" s="118" t="str">
        <f>IF($C67&lt;&gt;"",SUMIFS('8. Uitgaven betaalverzoek'!$X:$X,'8. Uitgaven betaalverzoek'!$E:$E,$A67,'8. Uitgaven betaalverzoek'!$F:$F,$B67,'8. Uitgaven betaalverzoek'!$A:$A,Keuze_DB_Nr_BEO),"")</f>
        <v/>
      </c>
      <c r="V67" s="118">
        <f t="shared" ref="V67:V100" si="7">IFERROR($I67*(R67+T67),0)</f>
        <v>0</v>
      </c>
      <c r="W67" s="118">
        <f t="shared" ref="W67:W100" si="8">IFERROR($I67*(S67+U67),0)</f>
        <v>0</v>
      </c>
    </row>
    <row r="68" spans="1:23" x14ac:dyDescent="0.25">
      <c r="A68" s="80"/>
      <c r="B68" s="80"/>
      <c r="C68" s="107" t="str" cm="1">
        <f t="array" ref="C68">IFERROR(INDEX(Tb_KostenOpties[],MATCH(B68,Tb_KostenOptiesDB[KostenOptie],0),IFERROR(MATCH(Methode_Keuze,Tb_KostenOptiesDB[#Headers],0),2)),"")</f>
        <v/>
      </c>
      <c r="D68" s="119">
        <f>IFERROR(INDEX(Tb_ProjectKosten[],MATCH($B68,Tb_ProjectKosten[Begroting],0),6),0)</f>
        <v>0</v>
      </c>
      <c r="E68" s="117">
        <f>SUMIFS('8. Uitgaven betaalverzoek'!$U:$U,'8. Uitgaven betaalverzoek'!$E:$E,$A68,'8. Uitgaven betaalverzoek'!$F:$F,$B68)</f>
        <v>0</v>
      </c>
      <c r="F68" s="117">
        <f>SUMIFS('8. Uitgaven betaalverzoek'!$V:$V,'8. Uitgaven betaalverzoek'!$E:$E,$A68,'8. Uitgaven betaalverzoek'!$F:$F,$B68)</f>
        <v>0</v>
      </c>
      <c r="G68" s="117" t="str">
        <f>IF(C68&lt;&gt;"",SUMIFS('8. Uitgaven betaalverzoek'!$W:$W,'8. Uitgaven betaalverzoek'!$E:$E,$A68,'8. Uitgaven betaalverzoek'!$F:$F,$B68),"")</f>
        <v/>
      </c>
      <c r="H68" s="117" t="str">
        <f>IF(C68&lt;&gt;"",SUMIFS('8. Uitgaven betaalverzoek'!$X:$X,'8. Uitgaven betaalverzoek'!$E:$E,$A68,'8. Uitgaven betaalverzoek'!$F:$F,$B68),"")</f>
        <v/>
      </c>
      <c r="I68" s="119" t="str">
        <f>IFERROR(VLOOKUP(A68,Lijsten!$AD:$AE,2,0),"")</f>
        <v/>
      </c>
      <c r="J68" s="117">
        <f t="shared" si="4"/>
        <v>0</v>
      </c>
      <c r="K68" s="117">
        <f t="shared" si="4"/>
        <v>0</v>
      </c>
      <c r="L68" s="117">
        <f>SUMIFS('8. Uitgaven betaalverzoek'!$U:$U,'8. Uitgaven betaalverzoek'!$E:$E,$A68,'8. Uitgaven betaalverzoek'!$F:$F,$B68,'8. Uitgaven betaalverzoek'!$A:$A,Keuze_DB_Nr)</f>
        <v>0</v>
      </c>
      <c r="M68" s="117">
        <f>SUMIFS('8. Uitgaven betaalverzoek'!$V:$V,'8. Uitgaven betaalverzoek'!$E:$E,$A68,'8. Uitgaven betaalverzoek'!$F:$F,$B68,'8. Uitgaven betaalverzoek'!$A:$A,Keuze_DB_Nr)</f>
        <v>0</v>
      </c>
      <c r="N68" s="117" t="str">
        <f>IF($C68&lt;&gt;"",SUMIFS('8. Uitgaven betaalverzoek'!$W:$W,'8. Uitgaven betaalverzoek'!$E:$E,$A68,'8. Uitgaven betaalverzoek'!$F:$F,$B68,'8. Uitgaven betaalverzoek'!$A:$A,Keuze_DB_Nr),"")</f>
        <v/>
      </c>
      <c r="O68" s="117" t="str">
        <f>IF($C68&lt;&gt;"",SUMIFS('8. Uitgaven betaalverzoek'!$X:$X,'8. Uitgaven betaalverzoek'!$E:$E,$A68,'8. Uitgaven betaalverzoek'!$F:$F,$B68,'8. Uitgaven betaalverzoek'!$A:$A,Keuze_DB_Nr),"")</f>
        <v/>
      </c>
      <c r="P68" s="117">
        <f t="shared" si="5"/>
        <v>0</v>
      </c>
      <c r="Q68" s="117">
        <f t="shared" si="6"/>
        <v>0</v>
      </c>
      <c r="R68" s="117">
        <f>SUMIFS('8. Uitgaven betaalverzoek'!$U:$U,'8. Uitgaven betaalverzoek'!$E:$E,$A68,'8. Uitgaven betaalverzoek'!$F:$F,$B68,'8. Uitgaven betaalverzoek'!$A:$A,Keuze_DB_Nr_BEO)</f>
        <v>0</v>
      </c>
      <c r="S68" s="117">
        <f>SUMIFS('8. Uitgaven betaalverzoek'!$V:$V,'8. Uitgaven betaalverzoek'!$E:$E,$A68,'8. Uitgaven betaalverzoek'!$F:$F,$B68,'8. Uitgaven betaalverzoek'!$A:$A,Keuze_DB_Nr_BEO)</f>
        <v>0</v>
      </c>
      <c r="T68" s="117" t="str">
        <f>IF($C68&lt;&gt;"",SUMIFS('8. Uitgaven betaalverzoek'!$W:$W,'8. Uitgaven betaalverzoek'!$E:$E,$A68,'8. Uitgaven betaalverzoek'!$F:$F,$B68,'8. Uitgaven betaalverzoek'!$A:$A,Keuze_DB_Nr_BEO),"")</f>
        <v/>
      </c>
      <c r="U68" s="117" t="str">
        <f>IF($C68&lt;&gt;"",SUMIFS('8. Uitgaven betaalverzoek'!$X:$X,'8. Uitgaven betaalverzoek'!$E:$E,$A68,'8. Uitgaven betaalverzoek'!$F:$F,$B68,'8. Uitgaven betaalverzoek'!$A:$A,Keuze_DB_Nr_BEO),"")</f>
        <v/>
      </c>
      <c r="V68" s="117">
        <f t="shared" si="7"/>
        <v>0</v>
      </c>
      <c r="W68" s="117">
        <f t="shared" si="8"/>
        <v>0</v>
      </c>
    </row>
    <row r="69" spans="1:23" x14ac:dyDescent="0.25">
      <c r="A69" s="18"/>
      <c r="B69" s="18"/>
      <c r="C69" s="108" t="str" cm="1">
        <f t="array" ref="C69">IFERROR(INDEX(Tb_KostenOpties[],MATCH(B69,Tb_KostenOptiesDB[KostenOptie],0),IFERROR(MATCH(Methode_Keuze,Tb_KostenOptiesDB[#Headers],0),2)),"")</f>
        <v/>
      </c>
      <c r="D69" s="120">
        <f>IFERROR(INDEX(Tb_ProjectKosten[],MATCH($B69,Tb_ProjectKosten[Begroting],0),6),0)</f>
        <v>0</v>
      </c>
      <c r="E69" s="118">
        <f>SUMIFS('8. Uitgaven betaalverzoek'!$U:$U,'8. Uitgaven betaalverzoek'!$E:$E,$A69,'8. Uitgaven betaalverzoek'!$F:$F,$B69)</f>
        <v>0</v>
      </c>
      <c r="F69" s="118">
        <f>SUMIFS('8. Uitgaven betaalverzoek'!$V:$V,'8. Uitgaven betaalverzoek'!$E:$E,$A69,'8. Uitgaven betaalverzoek'!$F:$F,$B69)</f>
        <v>0</v>
      </c>
      <c r="G69" s="118" t="str">
        <f>IF(C69&lt;&gt;"",SUMIFS('8. Uitgaven betaalverzoek'!$W:$W,'8. Uitgaven betaalverzoek'!$E:$E,$A69,'8. Uitgaven betaalverzoek'!$F:$F,$B69),"")</f>
        <v/>
      </c>
      <c r="H69" s="118" t="str">
        <f>IF(C69&lt;&gt;"",SUMIFS('8. Uitgaven betaalverzoek'!$X:$X,'8. Uitgaven betaalverzoek'!$E:$E,$A69,'8. Uitgaven betaalverzoek'!$F:$F,$B69),"")</f>
        <v/>
      </c>
      <c r="I69" s="120" t="str">
        <f>IFERROR(VLOOKUP(A69,Lijsten!$AD:$AE,2,0),"")</f>
        <v/>
      </c>
      <c r="J69" s="118">
        <f t="shared" ref="J69:K100" si="9">IFERROR($I69*(E69+G69),0)</f>
        <v>0</v>
      </c>
      <c r="K69" s="118">
        <f t="shared" si="9"/>
        <v>0</v>
      </c>
      <c r="L69" s="118">
        <f>SUMIFS('8. Uitgaven betaalverzoek'!$U:$U,'8. Uitgaven betaalverzoek'!$E:$E,$A69,'8. Uitgaven betaalverzoek'!$F:$F,$B69,'8. Uitgaven betaalverzoek'!$A:$A,Keuze_DB_Nr)</f>
        <v>0</v>
      </c>
      <c r="M69" s="118">
        <f>SUMIFS('8. Uitgaven betaalverzoek'!$V:$V,'8. Uitgaven betaalverzoek'!$E:$E,$A69,'8. Uitgaven betaalverzoek'!$F:$F,$B69,'8. Uitgaven betaalverzoek'!$A:$A,Keuze_DB_Nr)</f>
        <v>0</v>
      </c>
      <c r="N69" s="118" t="str">
        <f>IF($C69&lt;&gt;"",SUMIFS('8. Uitgaven betaalverzoek'!$W:$W,'8. Uitgaven betaalverzoek'!$E:$E,$A69,'8. Uitgaven betaalverzoek'!$F:$F,$B69,'8. Uitgaven betaalverzoek'!$A:$A,Keuze_DB_Nr),"")</f>
        <v/>
      </c>
      <c r="O69" s="118" t="str">
        <f>IF($C69&lt;&gt;"",SUMIFS('8. Uitgaven betaalverzoek'!$X:$X,'8. Uitgaven betaalverzoek'!$E:$E,$A69,'8. Uitgaven betaalverzoek'!$F:$F,$B69,'8. Uitgaven betaalverzoek'!$A:$A,Keuze_DB_Nr),"")</f>
        <v/>
      </c>
      <c r="P69" s="118">
        <f t="shared" si="5"/>
        <v>0</v>
      </c>
      <c r="Q69" s="118">
        <f t="shared" si="6"/>
        <v>0</v>
      </c>
      <c r="R69" s="118">
        <f>SUMIFS('8. Uitgaven betaalverzoek'!$U:$U,'8. Uitgaven betaalverzoek'!$E:$E,$A69,'8. Uitgaven betaalverzoek'!$F:$F,$B69,'8. Uitgaven betaalverzoek'!$A:$A,Keuze_DB_Nr_BEO)</f>
        <v>0</v>
      </c>
      <c r="S69" s="118">
        <f>SUMIFS('8. Uitgaven betaalverzoek'!$V:$V,'8. Uitgaven betaalverzoek'!$E:$E,$A69,'8. Uitgaven betaalverzoek'!$F:$F,$B69,'8. Uitgaven betaalverzoek'!$A:$A,Keuze_DB_Nr_BEO)</f>
        <v>0</v>
      </c>
      <c r="T69" s="118" t="str">
        <f>IF($C69&lt;&gt;"",SUMIFS('8. Uitgaven betaalverzoek'!$W:$W,'8. Uitgaven betaalverzoek'!$E:$E,$A69,'8. Uitgaven betaalverzoek'!$F:$F,$B69,'8. Uitgaven betaalverzoek'!$A:$A,Keuze_DB_Nr_BEO),"")</f>
        <v/>
      </c>
      <c r="U69" s="118" t="str">
        <f>IF($C69&lt;&gt;"",SUMIFS('8. Uitgaven betaalverzoek'!$X:$X,'8. Uitgaven betaalverzoek'!$E:$E,$A69,'8. Uitgaven betaalverzoek'!$F:$F,$B69,'8. Uitgaven betaalverzoek'!$A:$A,Keuze_DB_Nr_BEO),"")</f>
        <v/>
      </c>
      <c r="V69" s="118">
        <f t="shared" si="7"/>
        <v>0</v>
      </c>
      <c r="W69" s="118">
        <f t="shared" si="8"/>
        <v>0</v>
      </c>
    </row>
    <row r="70" spans="1:23" x14ac:dyDescent="0.25">
      <c r="A70" s="80"/>
      <c r="B70" s="80"/>
      <c r="C70" s="107" t="str" cm="1">
        <f t="array" ref="C70">IFERROR(INDEX(Tb_KostenOpties[],MATCH(B70,Tb_KostenOptiesDB[KostenOptie],0),IFERROR(MATCH(Methode_Keuze,Tb_KostenOptiesDB[#Headers],0),2)),"")</f>
        <v/>
      </c>
      <c r="D70" s="119">
        <f>IFERROR(INDEX(Tb_ProjectKosten[],MATCH($B70,Tb_ProjectKosten[Begroting],0),6),0)</f>
        <v>0</v>
      </c>
      <c r="E70" s="117">
        <f>SUMIFS('8. Uitgaven betaalverzoek'!$U:$U,'8. Uitgaven betaalverzoek'!$E:$E,$A70,'8. Uitgaven betaalverzoek'!$F:$F,$B70)</f>
        <v>0</v>
      </c>
      <c r="F70" s="117">
        <f>SUMIFS('8. Uitgaven betaalverzoek'!$V:$V,'8. Uitgaven betaalverzoek'!$E:$E,$A70,'8. Uitgaven betaalverzoek'!$F:$F,$B70)</f>
        <v>0</v>
      </c>
      <c r="G70" s="117" t="str">
        <f>IF(C70&lt;&gt;"",SUMIFS('8. Uitgaven betaalverzoek'!$W:$W,'8. Uitgaven betaalverzoek'!$E:$E,$A70,'8. Uitgaven betaalverzoek'!$F:$F,$B70),"")</f>
        <v/>
      </c>
      <c r="H70" s="117" t="str">
        <f>IF(C70&lt;&gt;"",SUMIFS('8. Uitgaven betaalverzoek'!$X:$X,'8. Uitgaven betaalverzoek'!$E:$E,$A70,'8. Uitgaven betaalverzoek'!$F:$F,$B70),"")</f>
        <v/>
      </c>
      <c r="I70" s="119" t="str">
        <f>IFERROR(VLOOKUP(A70,Lijsten!$AD:$AE,2,0),"")</f>
        <v/>
      </c>
      <c r="J70" s="117">
        <f t="shared" si="9"/>
        <v>0</v>
      </c>
      <c r="K70" s="117">
        <f t="shared" si="9"/>
        <v>0</v>
      </c>
      <c r="L70" s="117">
        <f>SUMIFS('8. Uitgaven betaalverzoek'!$U:$U,'8. Uitgaven betaalverzoek'!$E:$E,$A70,'8. Uitgaven betaalverzoek'!$F:$F,$B70,'8. Uitgaven betaalverzoek'!$A:$A,Keuze_DB_Nr)</f>
        <v>0</v>
      </c>
      <c r="M70" s="117">
        <f>SUMIFS('8. Uitgaven betaalverzoek'!$V:$V,'8. Uitgaven betaalverzoek'!$E:$E,$A70,'8. Uitgaven betaalverzoek'!$F:$F,$B70,'8. Uitgaven betaalverzoek'!$A:$A,Keuze_DB_Nr)</f>
        <v>0</v>
      </c>
      <c r="N70" s="117" t="str">
        <f>IF($C70&lt;&gt;"",SUMIFS('8. Uitgaven betaalverzoek'!$W:$W,'8. Uitgaven betaalverzoek'!$E:$E,$A70,'8. Uitgaven betaalverzoek'!$F:$F,$B70,'8. Uitgaven betaalverzoek'!$A:$A,Keuze_DB_Nr),"")</f>
        <v/>
      </c>
      <c r="O70" s="117" t="str">
        <f>IF($C70&lt;&gt;"",SUMIFS('8. Uitgaven betaalverzoek'!$X:$X,'8. Uitgaven betaalverzoek'!$E:$E,$A70,'8. Uitgaven betaalverzoek'!$F:$F,$B70,'8. Uitgaven betaalverzoek'!$A:$A,Keuze_DB_Nr),"")</f>
        <v/>
      </c>
      <c r="P70" s="117">
        <f t="shared" ref="P70:P99" si="10">IFERROR($I70*(L70+N70),0)</f>
        <v>0</v>
      </c>
      <c r="Q70" s="117">
        <f t="shared" ref="Q70:Q99" si="11">IFERROR($I70*(M70+O70),0)</f>
        <v>0</v>
      </c>
      <c r="R70" s="117">
        <f>SUMIFS('8. Uitgaven betaalverzoek'!$U:$U,'8. Uitgaven betaalverzoek'!$E:$E,$A70,'8. Uitgaven betaalverzoek'!$F:$F,$B70,'8. Uitgaven betaalverzoek'!$A:$A,Keuze_DB_Nr_BEO)</f>
        <v>0</v>
      </c>
      <c r="S70" s="117">
        <f>SUMIFS('8. Uitgaven betaalverzoek'!$V:$V,'8. Uitgaven betaalverzoek'!$E:$E,$A70,'8. Uitgaven betaalverzoek'!$F:$F,$B70,'8. Uitgaven betaalverzoek'!$A:$A,Keuze_DB_Nr_BEO)</f>
        <v>0</v>
      </c>
      <c r="T70" s="117" t="str">
        <f>IF($C70&lt;&gt;"",SUMIFS('8. Uitgaven betaalverzoek'!$W:$W,'8. Uitgaven betaalverzoek'!$E:$E,$A70,'8. Uitgaven betaalverzoek'!$F:$F,$B70,'8. Uitgaven betaalverzoek'!$A:$A,Keuze_DB_Nr_BEO),"")</f>
        <v/>
      </c>
      <c r="U70" s="117" t="str">
        <f>IF($C70&lt;&gt;"",SUMIFS('8. Uitgaven betaalverzoek'!$X:$X,'8. Uitgaven betaalverzoek'!$E:$E,$A70,'8. Uitgaven betaalverzoek'!$F:$F,$B70,'8. Uitgaven betaalverzoek'!$A:$A,Keuze_DB_Nr_BEO),"")</f>
        <v/>
      </c>
      <c r="V70" s="117">
        <f t="shared" si="7"/>
        <v>0</v>
      </c>
      <c r="W70" s="117">
        <f t="shared" si="8"/>
        <v>0</v>
      </c>
    </row>
    <row r="71" spans="1:23" x14ac:dyDescent="0.25">
      <c r="A71" s="18"/>
      <c r="B71" s="18"/>
      <c r="C71" s="108" t="str" cm="1">
        <f t="array" ref="C71">IFERROR(INDEX(Tb_KostenOpties[],MATCH(B71,Tb_KostenOptiesDB[KostenOptie],0),IFERROR(MATCH(Methode_Keuze,Tb_KostenOptiesDB[#Headers],0),2)),"")</f>
        <v/>
      </c>
      <c r="D71" s="120">
        <f>IFERROR(INDEX(Tb_ProjectKosten[],MATCH($B71,Tb_ProjectKosten[Begroting],0),6),0)</f>
        <v>0</v>
      </c>
      <c r="E71" s="118">
        <f>SUMIFS('8. Uitgaven betaalverzoek'!$U:$U,'8. Uitgaven betaalverzoek'!$E:$E,$A71,'8. Uitgaven betaalverzoek'!$F:$F,$B71)</f>
        <v>0</v>
      </c>
      <c r="F71" s="118">
        <f>SUMIFS('8. Uitgaven betaalverzoek'!$V:$V,'8. Uitgaven betaalverzoek'!$E:$E,$A71,'8. Uitgaven betaalverzoek'!$F:$F,$B71)</f>
        <v>0</v>
      </c>
      <c r="G71" s="118" t="str">
        <f>IF(C71&lt;&gt;"",SUMIFS('8. Uitgaven betaalverzoek'!$W:$W,'8. Uitgaven betaalverzoek'!$E:$E,$A71,'8. Uitgaven betaalverzoek'!$F:$F,$B71),"")</f>
        <v/>
      </c>
      <c r="H71" s="118" t="str">
        <f>IF(C71&lt;&gt;"",SUMIFS('8. Uitgaven betaalverzoek'!$X:$X,'8. Uitgaven betaalverzoek'!$E:$E,$A71,'8. Uitgaven betaalverzoek'!$F:$F,$B71),"")</f>
        <v/>
      </c>
      <c r="I71" s="120" t="str">
        <f>IFERROR(VLOOKUP(A71,Lijsten!$AD:$AE,2,0),"")</f>
        <v/>
      </c>
      <c r="J71" s="118">
        <f t="shared" si="9"/>
        <v>0</v>
      </c>
      <c r="K71" s="118">
        <f t="shared" si="9"/>
        <v>0</v>
      </c>
      <c r="L71" s="118">
        <f>SUMIFS('8. Uitgaven betaalverzoek'!$U:$U,'8. Uitgaven betaalverzoek'!$E:$E,$A71,'8. Uitgaven betaalverzoek'!$F:$F,$B71,'8. Uitgaven betaalverzoek'!$A:$A,Keuze_DB_Nr)</f>
        <v>0</v>
      </c>
      <c r="M71" s="118">
        <f>SUMIFS('8. Uitgaven betaalverzoek'!$V:$V,'8. Uitgaven betaalverzoek'!$E:$E,$A71,'8. Uitgaven betaalverzoek'!$F:$F,$B71,'8. Uitgaven betaalverzoek'!$A:$A,Keuze_DB_Nr)</f>
        <v>0</v>
      </c>
      <c r="N71" s="118" t="str">
        <f>IF($C71&lt;&gt;"",SUMIFS('8. Uitgaven betaalverzoek'!$W:$W,'8. Uitgaven betaalverzoek'!$E:$E,$A71,'8. Uitgaven betaalverzoek'!$F:$F,$B71,'8. Uitgaven betaalverzoek'!$A:$A,Keuze_DB_Nr),"")</f>
        <v/>
      </c>
      <c r="O71" s="118" t="str">
        <f>IF($C71&lt;&gt;"",SUMIFS('8. Uitgaven betaalverzoek'!$X:$X,'8. Uitgaven betaalverzoek'!$E:$E,$A71,'8. Uitgaven betaalverzoek'!$F:$F,$B71,'8. Uitgaven betaalverzoek'!$A:$A,Keuze_DB_Nr),"")</f>
        <v/>
      </c>
      <c r="P71" s="118">
        <f t="shared" si="10"/>
        <v>0</v>
      </c>
      <c r="Q71" s="118">
        <f t="shared" si="11"/>
        <v>0</v>
      </c>
      <c r="R71" s="118">
        <f>SUMIFS('8. Uitgaven betaalverzoek'!$U:$U,'8. Uitgaven betaalverzoek'!$E:$E,$A71,'8. Uitgaven betaalverzoek'!$F:$F,$B71,'8. Uitgaven betaalverzoek'!$A:$A,Keuze_DB_Nr_BEO)</f>
        <v>0</v>
      </c>
      <c r="S71" s="118">
        <f>SUMIFS('8. Uitgaven betaalverzoek'!$V:$V,'8. Uitgaven betaalverzoek'!$E:$E,$A71,'8. Uitgaven betaalverzoek'!$F:$F,$B71,'8. Uitgaven betaalverzoek'!$A:$A,Keuze_DB_Nr_BEO)</f>
        <v>0</v>
      </c>
      <c r="T71" s="118" t="str">
        <f>IF($C71&lt;&gt;"",SUMIFS('8. Uitgaven betaalverzoek'!$W:$W,'8. Uitgaven betaalverzoek'!$E:$E,$A71,'8. Uitgaven betaalverzoek'!$F:$F,$B71,'8. Uitgaven betaalverzoek'!$A:$A,Keuze_DB_Nr_BEO),"")</f>
        <v/>
      </c>
      <c r="U71" s="118" t="str">
        <f>IF($C71&lt;&gt;"",SUMIFS('8. Uitgaven betaalverzoek'!$X:$X,'8. Uitgaven betaalverzoek'!$E:$E,$A71,'8. Uitgaven betaalverzoek'!$F:$F,$B71,'8. Uitgaven betaalverzoek'!$A:$A,Keuze_DB_Nr_BEO),"")</f>
        <v/>
      </c>
      <c r="V71" s="118">
        <f t="shared" si="7"/>
        <v>0</v>
      </c>
      <c r="W71" s="118">
        <f t="shared" si="8"/>
        <v>0</v>
      </c>
    </row>
    <row r="72" spans="1:23" x14ac:dyDescent="0.25">
      <c r="A72" s="80"/>
      <c r="B72" s="80"/>
      <c r="C72" s="107" t="str" cm="1">
        <f t="array" ref="C72">IFERROR(INDEX(Tb_KostenOpties[],MATCH(B72,Tb_KostenOptiesDB[KostenOptie],0),IFERROR(MATCH(Methode_Keuze,Tb_KostenOptiesDB[#Headers],0),2)),"")</f>
        <v/>
      </c>
      <c r="D72" s="119">
        <f>IFERROR(INDEX(Tb_ProjectKosten[],MATCH($B72,Tb_ProjectKosten[Begroting],0),6),0)</f>
        <v>0</v>
      </c>
      <c r="E72" s="117">
        <f>SUMIFS('8. Uitgaven betaalverzoek'!$U:$U,'8. Uitgaven betaalverzoek'!$E:$E,$A72,'8. Uitgaven betaalverzoek'!$F:$F,$B72)</f>
        <v>0</v>
      </c>
      <c r="F72" s="117">
        <f>SUMIFS('8. Uitgaven betaalverzoek'!$V:$V,'8. Uitgaven betaalverzoek'!$E:$E,$A72,'8. Uitgaven betaalverzoek'!$F:$F,$B72)</f>
        <v>0</v>
      </c>
      <c r="G72" s="117" t="str">
        <f>IF(C72&lt;&gt;"",SUMIFS('8. Uitgaven betaalverzoek'!$W:$W,'8. Uitgaven betaalverzoek'!$E:$E,$A72,'8. Uitgaven betaalverzoek'!$F:$F,$B72),"")</f>
        <v/>
      </c>
      <c r="H72" s="117" t="str">
        <f>IF(C72&lt;&gt;"",SUMIFS('8. Uitgaven betaalverzoek'!$X:$X,'8. Uitgaven betaalverzoek'!$E:$E,$A72,'8. Uitgaven betaalverzoek'!$F:$F,$B72),"")</f>
        <v/>
      </c>
      <c r="I72" s="119" t="str">
        <f>IFERROR(VLOOKUP(A72,Lijsten!$AD:$AE,2,0),"")</f>
        <v/>
      </c>
      <c r="J72" s="117">
        <f t="shared" si="9"/>
        <v>0</v>
      </c>
      <c r="K72" s="117">
        <f t="shared" si="9"/>
        <v>0</v>
      </c>
      <c r="L72" s="117">
        <f>SUMIFS('8. Uitgaven betaalverzoek'!$U:$U,'8. Uitgaven betaalverzoek'!$E:$E,$A72,'8. Uitgaven betaalverzoek'!$F:$F,$B72,'8. Uitgaven betaalverzoek'!$A:$A,Keuze_DB_Nr)</f>
        <v>0</v>
      </c>
      <c r="M72" s="117">
        <f>SUMIFS('8. Uitgaven betaalverzoek'!$V:$V,'8. Uitgaven betaalverzoek'!$E:$E,$A72,'8. Uitgaven betaalverzoek'!$F:$F,$B72,'8. Uitgaven betaalverzoek'!$A:$A,Keuze_DB_Nr)</f>
        <v>0</v>
      </c>
      <c r="N72" s="117" t="str">
        <f>IF($C72&lt;&gt;"",SUMIFS('8. Uitgaven betaalverzoek'!$W:$W,'8. Uitgaven betaalverzoek'!$E:$E,$A72,'8. Uitgaven betaalverzoek'!$F:$F,$B72,'8. Uitgaven betaalverzoek'!$A:$A,Keuze_DB_Nr),"")</f>
        <v/>
      </c>
      <c r="O72" s="117" t="str">
        <f>IF($C72&lt;&gt;"",SUMIFS('8. Uitgaven betaalverzoek'!$X:$X,'8. Uitgaven betaalverzoek'!$E:$E,$A72,'8. Uitgaven betaalverzoek'!$F:$F,$B72,'8. Uitgaven betaalverzoek'!$A:$A,Keuze_DB_Nr),"")</f>
        <v/>
      </c>
      <c r="P72" s="117">
        <f t="shared" si="10"/>
        <v>0</v>
      </c>
      <c r="Q72" s="117">
        <f t="shared" si="11"/>
        <v>0</v>
      </c>
      <c r="R72" s="117">
        <f>SUMIFS('8. Uitgaven betaalverzoek'!$U:$U,'8. Uitgaven betaalverzoek'!$E:$E,$A72,'8. Uitgaven betaalverzoek'!$F:$F,$B72,'8. Uitgaven betaalverzoek'!$A:$A,Keuze_DB_Nr_BEO)</f>
        <v>0</v>
      </c>
      <c r="S72" s="117">
        <f>SUMIFS('8. Uitgaven betaalverzoek'!$V:$V,'8. Uitgaven betaalverzoek'!$E:$E,$A72,'8. Uitgaven betaalverzoek'!$F:$F,$B72,'8. Uitgaven betaalverzoek'!$A:$A,Keuze_DB_Nr_BEO)</f>
        <v>0</v>
      </c>
      <c r="T72" s="117" t="str">
        <f>IF($C72&lt;&gt;"",SUMIFS('8. Uitgaven betaalverzoek'!$W:$W,'8. Uitgaven betaalverzoek'!$E:$E,$A72,'8. Uitgaven betaalverzoek'!$F:$F,$B72,'8. Uitgaven betaalverzoek'!$A:$A,Keuze_DB_Nr_BEO),"")</f>
        <v/>
      </c>
      <c r="U72" s="117" t="str">
        <f>IF($C72&lt;&gt;"",SUMIFS('8. Uitgaven betaalverzoek'!$X:$X,'8. Uitgaven betaalverzoek'!$E:$E,$A72,'8. Uitgaven betaalverzoek'!$F:$F,$B72,'8. Uitgaven betaalverzoek'!$A:$A,Keuze_DB_Nr_BEO),"")</f>
        <v/>
      </c>
      <c r="V72" s="117">
        <f t="shared" si="7"/>
        <v>0</v>
      </c>
      <c r="W72" s="117">
        <f t="shared" si="8"/>
        <v>0</v>
      </c>
    </row>
    <row r="73" spans="1:23" x14ac:dyDescent="0.25">
      <c r="A73" s="18"/>
      <c r="B73" s="18"/>
      <c r="C73" s="108" t="str" cm="1">
        <f t="array" ref="C73">IFERROR(INDEX(Tb_KostenOpties[],MATCH(B73,Tb_KostenOptiesDB[KostenOptie],0),IFERROR(MATCH(Methode_Keuze,Tb_KostenOptiesDB[#Headers],0),2)),"")</f>
        <v/>
      </c>
      <c r="D73" s="120">
        <f>IFERROR(INDEX(Tb_ProjectKosten[],MATCH($B73,Tb_ProjectKosten[Begroting],0),6),0)</f>
        <v>0</v>
      </c>
      <c r="E73" s="118">
        <f>SUMIFS('8. Uitgaven betaalverzoek'!$U:$U,'8. Uitgaven betaalverzoek'!$E:$E,$A73,'8. Uitgaven betaalverzoek'!$F:$F,$B73)</f>
        <v>0</v>
      </c>
      <c r="F73" s="118">
        <f>SUMIFS('8. Uitgaven betaalverzoek'!$V:$V,'8. Uitgaven betaalverzoek'!$E:$E,$A73,'8. Uitgaven betaalverzoek'!$F:$F,$B73)</f>
        <v>0</v>
      </c>
      <c r="G73" s="118" t="str">
        <f>IF(C73&lt;&gt;"",SUMIFS('8. Uitgaven betaalverzoek'!$W:$W,'8. Uitgaven betaalverzoek'!$E:$E,$A73,'8. Uitgaven betaalverzoek'!$F:$F,$B73),"")</f>
        <v/>
      </c>
      <c r="H73" s="118" t="str">
        <f>IF(C73&lt;&gt;"",SUMIFS('8. Uitgaven betaalverzoek'!$X:$X,'8. Uitgaven betaalverzoek'!$E:$E,$A73,'8. Uitgaven betaalverzoek'!$F:$F,$B73),"")</f>
        <v/>
      </c>
      <c r="I73" s="120" t="str">
        <f>IFERROR(VLOOKUP(A73,Lijsten!$AD:$AE,2,0),"")</f>
        <v/>
      </c>
      <c r="J73" s="118">
        <f t="shared" si="9"/>
        <v>0</v>
      </c>
      <c r="K73" s="118">
        <f t="shared" si="9"/>
        <v>0</v>
      </c>
      <c r="L73" s="118">
        <f>SUMIFS('8. Uitgaven betaalverzoek'!$U:$U,'8. Uitgaven betaalverzoek'!$E:$E,$A73,'8. Uitgaven betaalverzoek'!$F:$F,$B73,'8. Uitgaven betaalverzoek'!$A:$A,Keuze_DB_Nr)</f>
        <v>0</v>
      </c>
      <c r="M73" s="118">
        <f>SUMIFS('8. Uitgaven betaalverzoek'!$V:$V,'8. Uitgaven betaalverzoek'!$E:$E,$A73,'8. Uitgaven betaalverzoek'!$F:$F,$B73,'8. Uitgaven betaalverzoek'!$A:$A,Keuze_DB_Nr)</f>
        <v>0</v>
      </c>
      <c r="N73" s="118" t="str">
        <f>IF($C73&lt;&gt;"",SUMIFS('8. Uitgaven betaalverzoek'!$W:$W,'8. Uitgaven betaalverzoek'!$E:$E,$A73,'8. Uitgaven betaalverzoek'!$F:$F,$B73,'8. Uitgaven betaalverzoek'!$A:$A,Keuze_DB_Nr),"")</f>
        <v/>
      </c>
      <c r="O73" s="118" t="str">
        <f>IF($C73&lt;&gt;"",SUMIFS('8. Uitgaven betaalverzoek'!$X:$X,'8. Uitgaven betaalverzoek'!$E:$E,$A73,'8. Uitgaven betaalverzoek'!$F:$F,$B73,'8. Uitgaven betaalverzoek'!$A:$A,Keuze_DB_Nr),"")</f>
        <v/>
      </c>
      <c r="P73" s="118">
        <f t="shared" si="10"/>
        <v>0</v>
      </c>
      <c r="Q73" s="118">
        <f t="shared" si="11"/>
        <v>0</v>
      </c>
      <c r="R73" s="118">
        <f>SUMIFS('8. Uitgaven betaalverzoek'!$U:$U,'8. Uitgaven betaalverzoek'!$E:$E,$A73,'8. Uitgaven betaalverzoek'!$F:$F,$B73,'8. Uitgaven betaalverzoek'!$A:$A,Keuze_DB_Nr_BEO)</f>
        <v>0</v>
      </c>
      <c r="S73" s="118">
        <f>SUMIFS('8. Uitgaven betaalverzoek'!$V:$V,'8. Uitgaven betaalverzoek'!$E:$E,$A73,'8. Uitgaven betaalverzoek'!$F:$F,$B73,'8. Uitgaven betaalverzoek'!$A:$A,Keuze_DB_Nr_BEO)</f>
        <v>0</v>
      </c>
      <c r="T73" s="118" t="str">
        <f>IF($C73&lt;&gt;"",SUMIFS('8. Uitgaven betaalverzoek'!$W:$W,'8. Uitgaven betaalverzoek'!$E:$E,$A73,'8. Uitgaven betaalverzoek'!$F:$F,$B73,'8. Uitgaven betaalverzoek'!$A:$A,Keuze_DB_Nr_BEO),"")</f>
        <v/>
      </c>
      <c r="U73" s="118" t="str">
        <f>IF($C73&lt;&gt;"",SUMIFS('8. Uitgaven betaalverzoek'!$X:$X,'8. Uitgaven betaalverzoek'!$E:$E,$A73,'8. Uitgaven betaalverzoek'!$F:$F,$B73,'8. Uitgaven betaalverzoek'!$A:$A,Keuze_DB_Nr_BEO),"")</f>
        <v/>
      </c>
      <c r="V73" s="118">
        <f t="shared" si="7"/>
        <v>0</v>
      </c>
      <c r="W73" s="118">
        <f t="shared" si="8"/>
        <v>0</v>
      </c>
    </row>
    <row r="74" spans="1:23" x14ac:dyDescent="0.25">
      <c r="A74" s="80"/>
      <c r="B74" s="80"/>
      <c r="C74" s="107" t="str" cm="1">
        <f t="array" ref="C74">IFERROR(INDEX(Tb_KostenOpties[],MATCH(B74,Tb_KostenOptiesDB[KostenOptie],0),IFERROR(MATCH(Methode_Keuze,Tb_KostenOptiesDB[#Headers],0),2)),"")</f>
        <v/>
      </c>
      <c r="D74" s="119">
        <f>IFERROR(INDEX(Tb_ProjectKosten[],MATCH($B74,Tb_ProjectKosten[Begroting],0),6),0)</f>
        <v>0</v>
      </c>
      <c r="E74" s="117">
        <f>SUMIFS('8. Uitgaven betaalverzoek'!$U:$U,'8. Uitgaven betaalverzoek'!$E:$E,$A74,'8. Uitgaven betaalverzoek'!$F:$F,$B74)</f>
        <v>0</v>
      </c>
      <c r="F74" s="117">
        <f>SUMIFS('8. Uitgaven betaalverzoek'!$V:$V,'8. Uitgaven betaalverzoek'!$E:$E,$A74,'8. Uitgaven betaalverzoek'!$F:$F,$B74)</f>
        <v>0</v>
      </c>
      <c r="G74" s="117" t="str">
        <f>IF(C74&lt;&gt;"",SUMIFS('8. Uitgaven betaalverzoek'!$W:$W,'8. Uitgaven betaalverzoek'!$E:$E,$A74,'8. Uitgaven betaalverzoek'!$F:$F,$B74),"")</f>
        <v/>
      </c>
      <c r="H74" s="117" t="str">
        <f>IF(C74&lt;&gt;"",SUMIFS('8. Uitgaven betaalverzoek'!$X:$X,'8. Uitgaven betaalverzoek'!$E:$E,$A74,'8. Uitgaven betaalverzoek'!$F:$F,$B74),"")</f>
        <v/>
      </c>
      <c r="I74" s="119" t="str">
        <f>IFERROR(VLOOKUP(A74,Lijsten!$AD:$AE,2,0),"")</f>
        <v/>
      </c>
      <c r="J74" s="117">
        <f t="shared" si="9"/>
        <v>0</v>
      </c>
      <c r="K74" s="117">
        <f t="shared" si="9"/>
        <v>0</v>
      </c>
      <c r="L74" s="117">
        <f>SUMIFS('8. Uitgaven betaalverzoek'!$U:$U,'8. Uitgaven betaalverzoek'!$E:$E,$A74,'8. Uitgaven betaalverzoek'!$F:$F,$B74,'8. Uitgaven betaalverzoek'!$A:$A,Keuze_DB_Nr)</f>
        <v>0</v>
      </c>
      <c r="M74" s="117">
        <f>SUMIFS('8. Uitgaven betaalverzoek'!$V:$V,'8. Uitgaven betaalverzoek'!$E:$E,$A74,'8. Uitgaven betaalverzoek'!$F:$F,$B74,'8. Uitgaven betaalverzoek'!$A:$A,Keuze_DB_Nr)</f>
        <v>0</v>
      </c>
      <c r="N74" s="117" t="str">
        <f>IF($C74&lt;&gt;"",SUMIFS('8. Uitgaven betaalverzoek'!$W:$W,'8. Uitgaven betaalverzoek'!$E:$E,$A74,'8. Uitgaven betaalverzoek'!$F:$F,$B74,'8. Uitgaven betaalverzoek'!$A:$A,Keuze_DB_Nr),"")</f>
        <v/>
      </c>
      <c r="O74" s="117" t="str">
        <f>IF($C74&lt;&gt;"",SUMIFS('8. Uitgaven betaalverzoek'!$X:$X,'8. Uitgaven betaalverzoek'!$E:$E,$A74,'8. Uitgaven betaalverzoek'!$F:$F,$B74,'8. Uitgaven betaalverzoek'!$A:$A,Keuze_DB_Nr),"")</f>
        <v/>
      </c>
      <c r="P74" s="117">
        <f t="shared" si="10"/>
        <v>0</v>
      </c>
      <c r="Q74" s="117">
        <f t="shared" si="11"/>
        <v>0</v>
      </c>
      <c r="R74" s="117">
        <f>SUMIFS('8. Uitgaven betaalverzoek'!$U:$U,'8. Uitgaven betaalverzoek'!$E:$E,$A74,'8. Uitgaven betaalverzoek'!$F:$F,$B74,'8. Uitgaven betaalverzoek'!$A:$A,Keuze_DB_Nr_BEO)</f>
        <v>0</v>
      </c>
      <c r="S74" s="117">
        <f>SUMIFS('8. Uitgaven betaalverzoek'!$V:$V,'8. Uitgaven betaalverzoek'!$E:$E,$A74,'8. Uitgaven betaalverzoek'!$F:$F,$B74,'8. Uitgaven betaalverzoek'!$A:$A,Keuze_DB_Nr_BEO)</f>
        <v>0</v>
      </c>
      <c r="T74" s="117" t="str">
        <f>IF($C74&lt;&gt;"",SUMIFS('8. Uitgaven betaalverzoek'!$W:$W,'8. Uitgaven betaalverzoek'!$E:$E,$A74,'8. Uitgaven betaalverzoek'!$F:$F,$B74,'8. Uitgaven betaalverzoek'!$A:$A,Keuze_DB_Nr_BEO),"")</f>
        <v/>
      </c>
      <c r="U74" s="117" t="str">
        <f>IF($C74&lt;&gt;"",SUMIFS('8. Uitgaven betaalverzoek'!$X:$X,'8. Uitgaven betaalverzoek'!$E:$E,$A74,'8. Uitgaven betaalverzoek'!$F:$F,$B74,'8. Uitgaven betaalverzoek'!$A:$A,Keuze_DB_Nr_BEO),"")</f>
        <v/>
      </c>
      <c r="V74" s="117">
        <f t="shared" si="7"/>
        <v>0</v>
      </c>
      <c r="W74" s="117">
        <f t="shared" si="8"/>
        <v>0</v>
      </c>
    </row>
    <row r="75" spans="1:23" x14ac:dyDescent="0.25">
      <c r="A75" s="18"/>
      <c r="B75" s="18"/>
      <c r="C75" s="108" t="str" cm="1">
        <f t="array" ref="C75">IFERROR(INDEX(Tb_KostenOpties[],MATCH(B75,Tb_KostenOptiesDB[KostenOptie],0),IFERROR(MATCH(Methode_Keuze,Tb_KostenOptiesDB[#Headers],0),2)),"")</f>
        <v/>
      </c>
      <c r="D75" s="120">
        <f>IFERROR(INDEX(Tb_ProjectKosten[],MATCH($B75,Tb_ProjectKosten[Begroting],0),6),0)</f>
        <v>0</v>
      </c>
      <c r="E75" s="118">
        <f>SUMIFS('8. Uitgaven betaalverzoek'!$U:$U,'8. Uitgaven betaalverzoek'!$E:$E,$A75,'8. Uitgaven betaalverzoek'!$F:$F,$B75)</f>
        <v>0</v>
      </c>
      <c r="F75" s="118">
        <f>SUMIFS('8. Uitgaven betaalverzoek'!$V:$V,'8. Uitgaven betaalverzoek'!$E:$E,$A75,'8. Uitgaven betaalverzoek'!$F:$F,$B75)</f>
        <v>0</v>
      </c>
      <c r="G75" s="118" t="str">
        <f>IF(C75&lt;&gt;"",SUMIFS('8. Uitgaven betaalverzoek'!$W:$W,'8. Uitgaven betaalverzoek'!$E:$E,$A75,'8. Uitgaven betaalverzoek'!$F:$F,$B75),"")</f>
        <v/>
      </c>
      <c r="H75" s="118" t="str">
        <f>IF(C75&lt;&gt;"",SUMIFS('8. Uitgaven betaalverzoek'!$X:$X,'8. Uitgaven betaalverzoek'!$E:$E,$A75,'8. Uitgaven betaalverzoek'!$F:$F,$B75),"")</f>
        <v/>
      </c>
      <c r="I75" s="120" t="str">
        <f>IFERROR(VLOOKUP(A75,Lijsten!$AD:$AE,2,0),"")</f>
        <v/>
      </c>
      <c r="J75" s="118">
        <f t="shared" si="9"/>
        <v>0</v>
      </c>
      <c r="K75" s="118">
        <f t="shared" si="9"/>
        <v>0</v>
      </c>
      <c r="L75" s="118">
        <f>SUMIFS('8. Uitgaven betaalverzoek'!$U:$U,'8. Uitgaven betaalverzoek'!$E:$E,$A75,'8. Uitgaven betaalverzoek'!$F:$F,$B75,'8. Uitgaven betaalverzoek'!$A:$A,Keuze_DB_Nr)</f>
        <v>0</v>
      </c>
      <c r="M75" s="118">
        <f>SUMIFS('8. Uitgaven betaalverzoek'!$V:$V,'8. Uitgaven betaalverzoek'!$E:$E,$A75,'8. Uitgaven betaalverzoek'!$F:$F,$B75,'8. Uitgaven betaalverzoek'!$A:$A,Keuze_DB_Nr)</f>
        <v>0</v>
      </c>
      <c r="N75" s="118" t="str">
        <f>IF($C75&lt;&gt;"",SUMIFS('8. Uitgaven betaalverzoek'!$W:$W,'8. Uitgaven betaalverzoek'!$E:$E,$A75,'8. Uitgaven betaalverzoek'!$F:$F,$B75,'8. Uitgaven betaalverzoek'!$A:$A,Keuze_DB_Nr),"")</f>
        <v/>
      </c>
      <c r="O75" s="118" t="str">
        <f>IF($C75&lt;&gt;"",SUMIFS('8. Uitgaven betaalverzoek'!$X:$X,'8. Uitgaven betaalverzoek'!$E:$E,$A75,'8. Uitgaven betaalverzoek'!$F:$F,$B75,'8. Uitgaven betaalverzoek'!$A:$A,Keuze_DB_Nr),"")</f>
        <v/>
      </c>
      <c r="P75" s="118">
        <f t="shared" si="10"/>
        <v>0</v>
      </c>
      <c r="Q75" s="118">
        <f t="shared" si="11"/>
        <v>0</v>
      </c>
      <c r="R75" s="118">
        <f>SUMIFS('8. Uitgaven betaalverzoek'!$U:$U,'8. Uitgaven betaalverzoek'!$E:$E,$A75,'8. Uitgaven betaalverzoek'!$F:$F,$B75,'8. Uitgaven betaalverzoek'!$A:$A,Keuze_DB_Nr_BEO)</f>
        <v>0</v>
      </c>
      <c r="S75" s="118">
        <f>SUMIFS('8. Uitgaven betaalverzoek'!$V:$V,'8. Uitgaven betaalverzoek'!$E:$E,$A75,'8. Uitgaven betaalverzoek'!$F:$F,$B75,'8. Uitgaven betaalverzoek'!$A:$A,Keuze_DB_Nr_BEO)</f>
        <v>0</v>
      </c>
      <c r="T75" s="118" t="str">
        <f>IF($C75&lt;&gt;"",SUMIFS('8. Uitgaven betaalverzoek'!$W:$W,'8. Uitgaven betaalverzoek'!$E:$E,$A75,'8. Uitgaven betaalverzoek'!$F:$F,$B75,'8. Uitgaven betaalverzoek'!$A:$A,Keuze_DB_Nr_BEO),"")</f>
        <v/>
      </c>
      <c r="U75" s="118" t="str">
        <f>IF($C75&lt;&gt;"",SUMIFS('8. Uitgaven betaalverzoek'!$X:$X,'8. Uitgaven betaalverzoek'!$E:$E,$A75,'8. Uitgaven betaalverzoek'!$F:$F,$B75,'8. Uitgaven betaalverzoek'!$A:$A,Keuze_DB_Nr_BEO),"")</f>
        <v/>
      </c>
      <c r="V75" s="118">
        <f t="shared" si="7"/>
        <v>0</v>
      </c>
      <c r="W75" s="118">
        <f t="shared" si="8"/>
        <v>0</v>
      </c>
    </row>
    <row r="76" spans="1:23" x14ac:dyDescent="0.25">
      <c r="A76" s="80"/>
      <c r="B76" s="80"/>
      <c r="C76" s="107" t="str" cm="1">
        <f t="array" ref="C76">IFERROR(INDEX(Tb_KostenOpties[],MATCH(B76,Tb_KostenOptiesDB[KostenOptie],0),IFERROR(MATCH(Methode_Keuze,Tb_KostenOptiesDB[#Headers],0),2)),"")</f>
        <v/>
      </c>
      <c r="D76" s="119">
        <f>IFERROR(INDEX(Tb_ProjectKosten[],MATCH($B76,Tb_ProjectKosten[Begroting],0),6),0)</f>
        <v>0</v>
      </c>
      <c r="E76" s="117">
        <f>SUMIFS('8. Uitgaven betaalverzoek'!$U:$U,'8. Uitgaven betaalverzoek'!$E:$E,$A76,'8. Uitgaven betaalverzoek'!$F:$F,$B76)</f>
        <v>0</v>
      </c>
      <c r="F76" s="117">
        <f>SUMIFS('8. Uitgaven betaalverzoek'!$V:$V,'8. Uitgaven betaalverzoek'!$E:$E,$A76,'8. Uitgaven betaalverzoek'!$F:$F,$B76)</f>
        <v>0</v>
      </c>
      <c r="G76" s="117" t="str">
        <f>IF(C76&lt;&gt;"",SUMIFS('8. Uitgaven betaalverzoek'!$W:$W,'8. Uitgaven betaalverzoek'!$E:$E,$A76,'8. Uitgaven betaalverzoek'!$F:$F,$B76),"")</f>
        <v/>
      </c>
      <c r="H76" s="117" t="str">
        <f>IF(C76&lt;&gt;"",SUMIFS('8. Uitgaven betaalverzoek'!$X:$X,'8. Uitgaven betaalverzoek'!$E:$E,$A76,'8. Uitgaven betaalverzoek'!$F:$F,$B76),"")</f>
        <v/>
      </c>
      <c r="I76" s="119" t="str">
        <f>IFERROR(VLOOKUP(A76,Lijsten!$AD:$AE,2,0),"")</f>
        <v/>
      </c>
      <c r="J76" s="117">
        <f t="shared" si="9"/>
        <v>0</v>
      </c>
      <c r="K76" s="117">
        <f t="shared" si="9"/>
        <v>0</v>
      </c>
      <c r="L76" s="117">
        <f>SUMIFS('8. Uitgaven betaalverzoek'!$U:$U,'8. Uitgaven betaalverzoek'!$E:$E,$A76,'8. Uitgaven betaalverzoek'!$F:$F,$B76,'8. Uitgaven betaalverzoek'!$A:$A,Keuze_DB_Nr)</f>
        <v>0</v>
      </c>
      <c r="M76" s="117">
        <f>SUMIFS('8. Uitgaven betaalverzoek'!$V:$V,'8. Uitgaven betaalverzoek'!$E:$E,$A76,'8. Uitgaven betaalverzoek'!$F:$F,$B76,'8. Uitgaven betaalverzoek'!$A:$A,Keuze_DB_Nr)</f>
        <v>0</v>
      </c>
      <c r="N76" s="117" t="str">
        <f>IF($C76&lt;&gt;"",SUMIFS('8. Uitgaven betaalverzoek'!$W:$W,'8. Uitgaven betaalverzoek'!$E:$E,$A76,'8. Uitgaven betaalverzoek'!$F:$F,$B76,'8. Uitgaven betaalverzoek'!$A:$A,Keuze_DB_Nr),"")</f>
        <v/>
      </c>
      <c r="O76" s="117" t="str">
        <f>IF($C76&lt;&gt;"",SUMIFS('8. Uitgaven betaalverzoek'!$X:$X,'8. Uitgaven betaalverzoek'!$E:$E,$A76,'8. Uitgaven betaalverzoek'!$F:$F,$B76,'8. Uitgaven betaalverzoek'!$A:$A,Keuze_DB_Nr),"")</f>
        <v/>
      </c>
      <c r="P76" s="117">
        <f t="shared" si="10"/>
        <v>0</v>
      </c>
      <c r="Q76" s="117">
        <f t="shared" si="11"/>
        <v>0</v>
      </c>
      <c r="R76" s="117">
        <f>SUMIFS('8. Uitgaven betaalverzoek'!$U:$U,'8. Uitgaven betaalverzoek'!$E:$E,$A76,'8. Uitgaven betaalverzoek'!$F:$F,$B76,'8. Uitgaven betaalverzoek'!$A:$A,Keuze_DB_Nr_BEO)</f>
        <v>0</v>
      </c>
      <c r="S76" s="117">
        <f>SUMIFS('8. Uitgaven betaalverzoek'!$V:$V,'8. Uitgaven betaalverzoek'!$E:$E,$A76,'8. Uitgaven betaalverzoek'!$F:$F,$B76,'8. Uitgaven betaalverzoek'!$A:$A,Keuze_DB_Nr_BEO)</f>
        <v>0</v>
      </c>
      <c r="T76" s="117" t="str">
        <f>IF($C76&lt;&gt;"",SUMIFS('8. Uitgaven betaalverzoek'!$W:$W,'8. Uitgaven betaalverzoek'!$E:$E,$A76,'8. Uitgaven betaalverzoek'!$F:$F,$B76,'8. Uitgaven betaalverzoek'!$A:$A,Keuze_DB_Nr_BEO),"")</f>
        <v/>
      </c>
      <c r="U76" s="117" t="str">
        <f>IF($C76&lt;&gt;"",SUMIFS('8. Uitgaven betaalverzoek'!$X:$X,'8. Uitgaven betaalverzoek'!$E:$E,$A76,'8. Uitgaven betaalverzoek'!$F:$F,$B76,'8. Uitgaven betaalverzoek'!$A:$A,Keuze_DB_Nr_BEO),"")</f>
        <v/>
      </c>
      <c r="V76" s="117">
        <f t="shared" si="7"/>
        <v>0</v>
      </c>
      <c r="W76" s="117">
        <f t="shared" si="8"/>
        <v>0</v>
      </c>
    </row>
    <row r="77" spans="1:23" x14ac:dyDescent="0.25">
      <c r="A77" s="18"/>
      <c r="B77" s="18"/>
      <c r="C77" s="108" t="str" cm="1">
        <f t="array" ref="C77">IFERROR(INDEX(Tb_KostenOpties[],MATCH(B77,Tb_KostenOptiesDB[KostenOptie],0),IFERROR(MATCH(Methode_Keuze,Tb_KostenOptiesDB[#Headers],0),2)),"")</f>
        <v/>
      </c>
      <c r="D77" s="120">
        <f>IFERROR(INDEX(Tb_ProjectKosten[],MATCH($B77,Tb_ProjectKosten[Begroting],0),6),0)</f>
        <v>0</v>
      </c>
      <c r="E77" s="118">
        <f>SUMIFS('8. Uitgaven betaalverzoek'!$U:$U,'8. Uitgaven betaalverzoek'!$E:$E,$A77,'8. Uitgaven betaalverzoek'!$F:$F,$B77)</f>
        <v>0</v>
      </c>
      <c r="F77" s="118">
        <f>SUMIFS('8. Uitgaven betaalverzoek'!$V:$V,'8. Uitgaven betaalverzoek'!$E:$E,$A77,'8. Uitgaven betaalverzoek'!$F:$F,$B77)</f>
        <v>0</v>
      </c>
      <c r="G77" s="118" t="str">
        <f>IF(C77&lt;&gt;"",SUMIFS('8. Uitgaven betaalverzoek'!$W:$W,'8. Uitgaven betaalverzoek'!$E:$E,$A77,'8. Uitgaven betaalverzoek'!$F:$F,$B77),"")</f>
        <v/>
      </c>
      <c r="H77" s="118" t="str">
        <f>IF(C77&lt;&gt;"",SUMIFS('8. Uitgaven betaalverzoek'!$X:$X,'8. Uitgaven betaalverzoek'!$E:$E,$A77,'8. Uitgaven betaalverzoek'!$F:$F,$B77),"")</f>
        <v/>
      </c>
      <c r="I77" s="120" t="str">
        <f>IFERROR(VLOOKUP(A77,Lijsten!$AD:$AE,2,0),"")</f>
        <v/>
      </c>
      <c r="J77" s="118">
        <f t="shared" si="9"/>
        <v>0</v>
      </c>
      <c r="K77" s="118">
        <f t="shared" si="9"/>
        <v>0</v>
      </c>
      <c r="L77" s="118">
        <f>SUMIFS('8. Uitgaven betaalverzoek'!$U:$U,'8. Uitgaven betaalverzoek'!$E:$E,$A77,'8. Uitgaven betaalverzoek'!$F:$F,$B77,'8. Uitgaven betaalverzoek'!$A:$A,Keuze_DB_Nr)</f>
        <v>0</v>
      </c>
      <c r="M77" s="118">
        <f>SUMIFS('8. Uitgaven betaalverzoek'!$V:$V,'8. Uitgaven betaalverzoek'!$E:$E,$A77,'8. Uitgaven betaalverzoek'!$F:$F,$B77,'8. Uitgaven betaalverzoek'!$A:$A,Keuze_DB_Nr)</f>
        <v>0</v>
      </c>
      <c r="N77" s="118" t="str">
        <f>IF($C77&lt;&gt;"",SUMIFS('8. Uitgaven betaalverzoek'!$W:$W,'8. Uitgaven betaalverzoek'!$E:$E,$A77,'8. Uitgaven betaalverzoek'!$F:$F,$B77,'8. Uitgaven betaalverzoek'!$A:$A,Keuze_DB_Nr),"")</f>
        <v/>
      </c>
      <c r="O77" s="118" t="str">
        <f>IF($C77&lt;&gt;"",SUMIFS('8. Uitgaven betaalverzoek'!$X:$X,'8. Uitgaven betaalverzoek'!$E:$E,$A77,'8. Uitgaven betaalverzoek'!$F:$F,$B77,'8. Uitgaven betaalverzoek'!$A:$A,Keuze_DB_Nr),"")</f>
        <v/>
      </c>
      <c r="P77" s="118">
        <f t="shared" si="10"/>
        <v>0</v>
      </c>
      <c r="Q77" s="118">
        <f t="shared" si="11"/>
        <v>0</v>
      </c>
      <c r="R77" s="118">
        <f>SUMIFS('8. Uitgaven betaalverzoek'!$U:$U,'8. Uitgaven betaalverzoek'!$E:$E,$A77,'8. Uitgaven betaalverzoek'!$F:$F,$B77,'8. Uitgaven betaalverzoek'!$A:$A,Keuze_DB_Nr_BEO)</f>
        <v>0</v>
      </c>
      <c r="S77" s="118">
        <f>SUMIFS('8. Uitgaven betaalverzoek'!$V:$V,'8. Uitgaven betaalverzoek'!$E:$E,$A77,'8. Uitgaven betaalverzoek'!$F:$F,$B77,'8. Uitgaven betaalverzoek'!$A:$A,Keuze_DB_Nr_BEO)</f>
        <v>0</v>
      </c>
      <c r="T77" s="118" t="str">
        <f>IF($C77&lt;&gt;"",SUMIFS('8. Uitgaven betaalverzoek'!$W:$W,'8. Uitgaven betaalverzoek'!$E:$E,$A77,'8. Uitgaven betaalverzoek'!$F:$F,$B77,'8. Uitgaven betaalverzoek'!$A:$A,Keuze_DB_Nr_BEO),"")</f>
        <v/>
      </c>
      <c r="U77" s="118" t="str">
        <f>IF($C77&lt;&gt;"",SUMIFS('8. Uitgaven betaalverzoek'!$X:$X,'8. Uitgaven betaalverzoek'!$E:$E,$A77,'8. Uitgaven betaalverzoek'!$F:$F,$B77,'8. Uitgaven betaalverzoek'!$A:$A,Keuze_DB_Nr_BEO),"")</f>
        <v/>
      </c>
      <c r="V77" s="118">
        <f t="shared" si="7"/>
        <v>0</v>
      </c>
      <c r="W77" s="118">
        <f t="shared" si="8"/>
        <v>0</v>
      </c>
    </row>
    <row r="78" spans="1:23" x14ac:dyDescent="0.25">
      <c r="A78" s="80"/>
      <c r="B78" s="80"/>
      <c r="C78" s="107" t="str" cm="1">
        <f t="array" ref="C78">IFERROR(INDEX(Tb_KostenOpties[],MATCH(B78,Tb_KostenOptiesDB[KostenOptie],0),IFERROR(MATCH(Methode_Keuze,Tb_KostenOptiesDB[#Headers],0),2)),"")</f>
        <v/>
      </c>
      <c r="D78" s="119">
        <f>IFERROR(INDEX(Tb_ProjectKosten[],MATCH($B78,Tb_ProjectKosten[Begroting],0),6),0)</f>
        <v>0</v>
      </c>
      <c r="E78" s="117">
        <f>SUMIFS('8. Uitgaven betaalverzoek'!$U:$U,'8. Uitgaven betaalverzoek'!$E:$E,$A78,'8. Uitgaven betaalverzoek'!$F:$F,$B78)</f>
        <v>0</v>
      </c>
      <c r="F78" s="117">
        <f>SUMIFS('8. Uitgaven betaalverzoek'!$V:$V,'8. Uitgaven betaalverzoek'!$E:$E,$A78,'8. Uitgaven betaalverzoek'!$F:$F,$B78)</f>
        <v>0</v>
      </c>
      <c r="G78" s="117" t="str">
        <f>IF(C78&lt;&gt;"",SUMIFS('8. Uitgaven betaalverzoek'!$W:$W,'8. Uitgaven betaalverzoek'!$E:$E,$A78,'8. Uitgaven betaalverzoek'!$F:$F,$B78),"")</f>
        <v/>
      </c>
      <c r="H78" s="117" t="str">
        <f>IF(C78&lt;&gt;"",SUMIFS('8. Uitgaven betaalverzoek'!$X:$X,'8. Uitgaven betaalverzoek'!$E:$E,$A78,'8. Uitgaven betaalverzoek'!$F:$F,$B78),"")</f>
        <v/>
      </c>
      <c r="I78" s="119" t="str">
        <f>IFERROR(VLOOKUP(A78,Lijsten!$AD:$AE,2,0),"")</f>
        <v/>
      </c>
      <c r="J78" s="117">
        <f t="shared" si="9"/>
        <v>0</v>
      </c>
      <c r="K78" s="117">
        <f t="shared" si="9"/>
        <v>0</v>
      </c>
      <c r="L78" s="117">
        <f>SUMIFS('8. Uitgaven betaalverzoek'!$U:$U,'8. Uitgaven betaalverzoek'!$E:$E,$A78,'8. Uitgaven betaalverzoek'!$F:$F,$B78,'8. Uitgaven betaalverzoek'!$A:$A,Keuze_DB_Nr)</f>
        <v>0</v>
      </c>
      <c r="M78" s="117">
        <f>SUMIFS('8. Uitgaven betaalverzoek'!$V:$V,'8. Uitgaven betaalverzoek'!$E:$E,$A78,'8. Uitgaven betaalverzoek'!$F:$F,$B78,'8. Uitgaven betaalverzoek'!$A:$A,Keuze_DB_Nr)</f>
        <v>0</v>
      </c>
      <c r="N78" s="117" t="str">
        <f>IF($C78&lt;&gt;"",SUMIFS('8. Uitgaven betaalverzoek'!$W:$W,'8. Uitgaven betaalverzoek'!$E:$E,$A78,'8. Uitgaven betaalverzoek'!$F:$F,$B78,'8. Uitgaven betaalverzoek'!$A:$A,Keuze_DB_Nr),"")</f>
        <v/>
      </c>
      <c r="O78" s="117" t="str">
        <f>IF($C78&lt;&gt;"",SUMIFS('8. Uitgaven betaalverzoek'!$X:$X,'8. Uitgaven betaalverzoek'!$E:$E,$A78,'8. Uitgaven betaalverzoek'!$F:$F,$B78,'8. Uitgaven betaalverzoek'!$A:$A,Keuze_DB_Nr),"")</f>
        <v/>
      </c>
      <c r="P78" s="117">
        <f t="shared" si="10"/>
        <v>0</v>
      </c>
      <c r="Q78" s="117">
        <f t="shared" si="11"/>
        <v>0</v>
      </c>
      <c r="R78" s="117">
        <f>SUMIFS('8. Uitgaven betaalverzoek'!$U:$U,'8. Uitgaven betaalverzoek'!$E:$E,$A78,'8. Uitgaven betaalverzoek'!$F:$F,$B78,'8. Uitgaven betaalverzoek'!$A:$A,Keuze_DB_Nr_BEO)</f>
        <v>0</v>
      </c>
      <c r="S78" s="117">
        <f>SUMIFS('8. Uitgaven betaalverzoek'!$V:$V,'8. Uitgaven betaalverzoek'!$E:$E,$A78,'8. Uitgaven betaalverzoek'!$F:$F,$B78,'8. Uitgaven betaalverzoek'!$A:$A,Keuze_DB_Nr_BEO)</f>
        <v>0</v>
      </c>
      <c r="T78" s="117" t="str">
        <f>IF($C78&lt;&gt;"",SUMIFS('8. Uitgaven betaalverzoek'!$W:$W,'8. Uitgaven betaalverzoek'!$E:$E,$A78,'8. Uitgaven betaalverzoek'!$F:$F,$B78,'8. Uitgaven betaalverzoek'!$A:$A,Keuze_DB_Nr_BEO),"")</f>
        <v/>
      </c>
      <c r="U78" s="117" t="str">
        <f>IF($C78&lt;&gt;"",SUMIFS('8. Uitgaven betaalverzoek'!$X:$X,'8. Uitgaven betaalverzoek'!$E:$E,$A78,'8. Uitgaven betaalverzoek'!$F:$F,$B78,'8. Uitgaven betaalverzoek'!$A:$A,Keuze_DB_Nr_BEO),"")</f>
        <v/>
      </c>
      <c r="V78" s="117">
        <f t="shared" si="7"/>
        <v>0</v>
      </c>
      <c r="W78" s="117">
        <f t="shared" si="8"/>
        <v>0</v>
      </c>
    </row>
    <row r="79" spans="1:23" x14ac:dyDescent="0.25">
      <c r="A79" s="18"/>
      <c r="B79" s="18"/>
      <c r="C79" s="108" t="str" cm="1">
        <f t="array" ref="C79">IFERROR(INDEX(Tb_KostenOpties[],MATCH(B79,Tb_KostenOptiesDB[KostenOptie],0),IFERROR(MATCH(Methode_Keuze,Tb_KostenOptiesDB[#Headers],0),2)),"")</f>
        <v/>
      </c>
      <c r="D79" s="120">
        <f>IFERROR(INDEX(Tb_ProjectKosten[],MATCH($B79,Tb_ProjectKosten[Begroting],0),6),0)</f>
        <v>0</v>
      </c>
      <c r="E79" s="118">
        <f>SUMIFS('8. Uitgaven betaalverzoek'!$U:$U,'8. Uitgaven betaalverzoek'!$E:$E,$A79,'8. Uitgaven betaalverzoek'!$F:$F,$B79)</f>
        <v>0</v>
      </c>
      <c r="F79" s="118">
        <f>SUMIFS('8. Uitgaven betaalverzoek'!$V:$V,'8. Uitgaven betaalverzoek'!$E:$E,$A79,'8. Uitgaven betaalverzoek'!$F:$F,$B79)</f>
        <v>0</v>
      </c>
      <c r="G79" s="118" t="str">
        <f>IF(C79&lt;&gt;"",SUMIFS('8. Uitgaven betaalverzoek'!$W:$W,'8. Uitgaven betaalverzoek'!$E:$E,$A79,'8. Uitgaven betaalverzoek'!$F:$F,$B79),"")</f>
        <v/>
      </c>
      <c r="H79" s="118" t="str">
        <f>IF(C79&lt;&gt;"",SUMIFS('8. Uitgaven betaalverzoek'!$X:$X,'8. Uitgaven betaalverzoek'!$E:$E,$A79,'8. Uitgaven betaalverzoek'!$F:$F,$B79),"")</f>
        <v/>
      </c>
      <c r="I79" s="120" t="str">
        <f>IFERROR(VLOOKUP(A79,Lijsten!$AD:$AE,2,0),"")</f>
        <v/>
      </c>
      <c r="J79" s="118">
        <f t="shared" si="9"/>
        <v>0</v>
      </c>
      <c r="K79" s="118">
        <f t="shared" si="9"/>
        <v>0</v>
      </c>
      <c r="L79" s="118">
        <f>SUMIFS('8. Uitgaven betaalverzoek'!$U:$U,'8. Uitgaven betaalverzoek'!$E:$E,$A79,'8. Uitgaven betaalverzoek'!$F:$F,$B79,'8. Uitgaven betaalverzoek'!$A:$A,Keuze_DB_Nr)</f>
        <v>0</v>
      </c>
      <c r="M79" s="118">
        <f>SUMIFS('8. Uitgaven betaalverzoek'!$V:$V,'8. Uitgaven betaalverzoek'!$E:$E,$A79,'8. Uitgaven betaalverzoek'!$F:$F,$B79,'8. Uitgaven betaalverzoek'!$A:$A,Keuze_DB_Nr)</f>
        <v>0</v>
      </c>
      <c r="N79" s="118" t="str">
        <f>IF($C79&lt;&gt;"",SUMIFS('8. Uitgaven betaalverzoek'!$W:$W,'8. Uitgaven betaalverzoek'!$E:$E,$A79,'8. Uitgaven betaalverzoek'!$F:$F,$B79,'8. Uitgaven betaalverzoek'!$A:$A,Keuze_DB_Nr),"")</f>
        <v/>
      </c>
      <c r="O79" s="118" t="str">
        <f>IF($C79&lt;&gt;"",SUMIFS('8. Uitgaven betaalverzoek'!$X:$X,'8. Uitgaven betaalverzoek'!$E:$E,$A79,'8. Uitgaven betaalverzoek'!$F:$F,$B79,'8. Uitgaven betaalverzoek'!$A:$A,Keuze_DB_Nr),"")</f>
        <v/>
      </c>
      <c r="P79" s="118">
        <f t="shared" si="10"/>
        <v>0</v>
      </c>
      <c r="Q79" s="118">
        <f t="shared" si="11"/>
        <v>0</v>
      </c>
      <c r="R79" s="118">
        <f>SUMIFS('8. Uitgaven betaalverzoek'!$U:$U,'8. Uitgaven betaalverzoek'!$E:$E,$A79,'8. Uitgaven betaalverzoek'!$F:$F,$B79,'8. Uitgaven betaalverzoek'!$A:$A,Keuze_DB_Nr_BEO)</f>
        <v>0</v>
      </c>
      <c r="S79" s="118">
        <f>SUMIFS('8. Uitgaven betaalverzoek'!$V:$V,'8. Uitgaven betaalverzoek'!$E:$E,$A79,'8. Uitgaven betaalverzoek'!$F:$F,$B79,'8. Uitgaven betaalverzoek'!$A:$A,Keuze_DB_Nr_BEO)</f>
        <v>0</v>
      </c>
      <c r="T79" s="118" t="str">
        <f>IF($C79&lt;&gt;"",SUMIFS('8. Uitgaven betaalverzoek'!$W:$W,'8. Uitgaven betaalverzoek'!$E:$E,$A79,'8. Uitgaven betaalverzoek'!$F:$F,$B79,'8. Uitgaven betaalverzoek'!$A:$A,Keuze_DB_Nr_BEO),"")</f>
        <v/>
      </c>
      <c r="U79" s="118" t="str">
        <f>IF($C79&lt;&gt;"",SUMIFS('8. Uitgaven betaalverzoek'!$X:$X,'8. Uitgaven betaalverzoek'!$E:$E,$A79,'8. Uitgaven betaalverzoek'!$F:$F,$B79,'8. Uitgaven betaalverzoek'!$A:$A,Keuze_DB_Nr_BEO),"")</f>
        <v/>
      </c>
      <c r="V79" s="118">
        <f t="shared" si="7"/>
        <v>0</v>
      </c>
      <c r="W79" s="118">
        <f t="shared" si="8"/>
        <v>0</v>
      </c>
    </row>
    <row r="80" spans="1:23" x14ac:dyDescent="0.25">
      <c r="A80" s="80"/>
      <c r="B80" s="80"/>
      <c r="C80" s="107" t="str" cm="1">
        <f t="array" ref="C80">IFERROR(INDEX(Tb_KostenOpties[],MATCH(B80,Tb_KostenOptiesDB[KostenOptie],0),IFERROR(MATCH(Methode_Keuze,Tb_KostenOptiesDB[#Headers],0),2)),"")</f>
        <v/>
      </c>
      <c r="D80" s="119">
        <f>IFERROR(INDEX(Tb_ProjectKosten[],MATCH($B80,Tb_ProjectKosten[Begroting],0),6),0)</f>
        <v>0</v>
      </c>
      <c r="E80" s="117">
        <f>SUMIFS('8. Uitgaven betaalverzoek'!$U:$U,'8. Uitgaven betaalverzoek'!$E:$E,$A80,'8. Uitgaven betaalverzoek'!$F:$F,$B80)</f>
        <v>0</v>
      </c>
      <c r="F80" s="117">
        <f>SUMIFS('8. Uitgaven betaalverzoek'!$V:$V,'8. Uitgaven betaalverzoek'!$E:$E,$A80,'8. Uitgaven betaalverzoek'!$F:$F,$B80)</f>
        <v>0</v>
      </c>
      <c r="G80" s="117" t="str">
        <f>IF(C80&lt;&gt;"",SUMIFS('8. Uitgaven betaalverzoek'!$W:$W,'8. Uitgaven betaalverzoek'!$E:$E,$A80,'8. Uitgaven betaalverzoek'!$F:$F,$B80),"")</f>
        <v/>
      </c>
      <c r="H80" s="117" t="str">
        <f>IF(C80&lt;&gt;"",SUMIFS('8. Uitgaven betaalverzoek'!$X:$X,'8. Uitgaven betaalverzoek'!$E:$E,$A80,'8. Uitgaven betaalverzoek'!$F:$F,$B80),"")</f>
        <v/>
      </c>
      <c r="I80" s="119" t="str">
        <f>IFERROR(VLOOKUP(A80,Lijsten!$AD:$AE,2,0),"")</f>
        <v/>
      </c>
      <c r="J80" s="117">
        <f t="shared" si="9"/>
        <v>0</v>
      </c>
      <c r="K80" s="117">
        <f t="shared" si="9"/>
        <v>0</v>
      </c>
      <c r="L80" s="117">
        <f>SUMIFS('8. Uitgaven betaalverzoek'!$U:$U,'8. Uitgaven betaalverzoek'!$E:$E,$A80,'8. Uitgaven betaalverzoek'!$F:$F,$B80,'8. Uitgaven betaalverzoek'!$A:$A,Keuze_DB_Nr)</f>
        <v>0</v>
      </c>
      <c r="M80" s="117">
        <f>SUMIFS('8. Uitgaven betaalverzoek'!$V:$V,'8. Uitgaven betaalverzoek'!$E:$E,$A80,'8. Uitgaven betaalverzoek'!$F:$F,$B80,'8. Uitgaven betaalverzoek'!$A:$A,Keuze_DB_Nr)</f>
        <v>0</v>
      </c>
      <c r="N80" s="117" t="str">
        <f>IF($C80&lt;&gt;"",SUMIFS('8. Uitgaven betaalverzoek'!$W:$W,'8. Uitgaven betaalverzoek'!$E:$E,$A80,'8. Uitgaven betaalverzoek'!$F:$F,$B80,'8. Uitgaven betaalverzoek'!$A:$A,Keuze_DB_Nr),"")</f>
        <v/>
      </c>
      <c r="O80" s="117" t="str">
        <f>IF($C80&lt;&gt;"",SUMIFS('8. Uitgaven betaalverzoek'!$X:$X,'8. Uitgaven betaalverzoek'!$E:$E,$A80,'8. Uitgaven betaalverzoek'!$F:$F,$B80,'8. Uitgaven betaalverzoek'!$A:$A,Keuze_DB_Nr),"")</f>
        <v/>
      </c>
      <c r="P80" s="117">
        <f t="shared" si="10"/>
        <v>0</v>
      </c>
      <c r="Q80" s="117">
        <f t="shared" si="11"/>
        <v>0</v>
      </c>
      <c r="R80" s="117">
        <f>SUMIFS('8. Uitgaven betaalverzoek'!$U:$U,'8. Uitgaven betaalverzoek'!$E:$E,$A80,'8. Uitgaven betaalverzoek'!$F:$F,$B80,'8. Uitgaven betaalverzoek'!$A:$A,Keuze_DB_Nr_BEO)</f>
        <v>0</v>
      </c>
      <c r="S80" s="117">
        <f>SUMIFS('8. Uitgaven betaalverzoek'!$V:$V,'8. Uitgaven betaalverzoek'!$E:$E,$A80,'8. Uitgaven betaalverzoek'!$F:$F,$B80,'8. Uitgaven betaalverzoek'!$A:$A,Keuze_DB_Nr_BEO)</f>
        <v>0</v>
      </c>
      <c r="T80" s="117" t="str">
        <f>IF($C80&lt;&gt;"",SUMIFS('8. Uitgaven betaalverzoek'!$W:$W,'8. Uitgaven betaalverzoek'!$E:$E,$A80,'8. Uitgaven betaalverzoek'!$F:$F,$B80,'8. Uitgaven betaalverzoek'!$A:$A,Keuze_DB_Nr_BEO),"")</f>
        <v/>
      </c>
      <c r="U80" s="117" t="str">
        <f>IF($C80&lt;&gt;"",SUMIFS('8. Uitgaven betaalverzoek'!$X:$X,'8. Uitgaven betaalverzoek'!$E:$E,$A80,'8. Uitgaven betaalverzoek'!$F:$F,$B80,'8. Uitgaven betaalverzoek'!$A:$A,Keuze_DB_Nr_BEO),"")</f>
        <v/>
      </c>
      <c r="V80" s="117">
        <f t="shared" si="7"/>
        <v>0</v>
      </c>
      <c r="W80" s="117">
        <f t="shared" si="8"/>
        <v>0</v>
      </c>
    </row>
    <row r="81" spans="1:23" x14ac:dyDescent="0.25">
      <c r="A81" s="18"/>
      <c r="B81" s="18"/>
      <c r="C81" s="108" t="str" cm="1">
        <f t="array" ref="C81">IFERROR(INDEX(Tb_KostenOpties[],MATCH(B81,Tb_KostenOptiesDB[KostenOptie],0),IFERROR(MATCH(Methode_Keuze,Tb_KostenOptiesDB[#Headers],0),2)),"")</f>
        <v/>
      </c>
      <c r="D81" s="120">
        <f>IFERROR(INDEX(Tb_ProjectKosten[],MATCH($B81,Tb_ProjectKosten[Begroting],0),6),0)</f>
        <v>0</v>
      </c>
      <c r="E81" s="118">
        <f>SUMIFS('8. Uitgaven betaalverzoek'!$U:$U,'8. Uitgaven betaalverzoek'!$E:$E,$A81,'8. Uitgaven betaalverzoek'!$F:$F,$B81)</f>
        <v>0</v>
      </c>
      <c r="F81" s="118">
        <f>SUMIFS('8. Uitgaven betaalverzoek'!$V:$V,'8. Uitgaven betaalverzoek'!$E:$E,$A81,'8. Uitgaven betaalverzoek'!$F:$F,$B81)</f>
        <v>0</v>
      </c>
      <c r="G81" s="118" t="str">
        <f>IF(C81&lt;&gt;"",SUMIFS('8. Uitgaven betaalverzoek'!$W:$W,'8. Uitgaven betaalverzoek'!$E:$E,$A81,'8. Uitgaven betaalverzoek'!$F:$F,$B81),"")</f>
        <v/>
      </c>
      <c r="H81" s="118" t="str">
        <f>IF(C81&lt;&gt;"",SUMIFS('8. Uitgaven betaalverzoek'!$X:$X,'8. Uitgaven betaalverzoek'!$E:$E,$A81,'8. Uitgaven betaalverzoek'!$F:$F,$B81),"")</f>
        <v/>
      </c>
      <c r="I81" s="120" t="str">
        <f>IFERROR(VLOOKUP(A81,Lijsten!$AD:$AE,2,0),"")</f>
        <v/>
      </c>
      <c r="J81" s="118">
        <f t="shared" si="9"/>
        <v>0</v>
      </c>
      <c r="K81" s="118">
        <f t="shared" si="9"/>
        <v>0</v>
      </c>
      <c r="L81" s="118">
        <f>SUMIFS('8. Uitgaven betaalverzoek'!$U:$U,'8. Uitgaven betaalverzoek'!$E:$E,$A81,'8. Uitgaven betaalverzoek'!$F:$F,$B81,'8. Uitgaven betaalverzoek'!$A:$A,Keuze_DB_Nr)</f>
        <v>0</v>
      </c>
      <c r="M81" s="118">
        <f>SUMIFS('8. Uitgaven betaalverzoek'!$V:$V,'8. Uitgaven betaalverzoek'!$E:$E,$A81,'8. Uitgaven betaalverzoek'!$F:$F,$B81,'8. Uitgaven betaalverzoek'!$A:$A,Keuze_DB_Nr)</f>
        <v>0</v>
      </c>
      <c r="N81" s="118" t="str">
        <f>IF($C81&lt;&gt;"",SUMIFS('8. Uitgaven betaalverzoek'!$W:$W,'8. Uitgaven betaalverzoek'!$E:$E,$A81,'8. Uitgaven betaalverzoek'!$F:$F,$B81,'8. Uitgaven betaalverzoek'!$A:$A,Keuze_DB_Nr),"")</f>
        <v/>
      </c>
      <c r="O81" s="118" t="str">
        <f>IF($C81&lt;&gt;"",SUMIFS('8. Uitgaven betaalverzoek'!$X:$X,'8. Uitgaven betaalverzoek'!$E:$E,$A81,'8. Uitgaven betaalverzoek'!$F:$F,$B81,'8. Uitgaven betaalverzoek'!$A:$A,Keuze_DB_Nr),"")</f>
        <v/>
      </c>
      <c r="P81" s="118">
        <f t="shared" si="10"/>
        <v>0</v>
      </c>
      <c r="Q81" s="118">
        <f t="shared" si="11"/>
        <v>0</v>
      </c>
      <c r="R81" s="118">
        <f>SUMIFS('8. Uitgaven betaalverzoek'!$U:$U,'8. Uitgaven betaalverzoek'!$E:$E,$A81,'8. Uitgaven betaalverzoek'!$F:$F,$B81,'8. Uitgaven betaalverzoek'!$A:$A,Keuze_DB_Nr_BEO)</f>
        <v>0</v>
      </c>
      <c r="S81" s="118">
        <f>SUMIFS('8. Uitgaven betaalverzoek'!$V:$V,'8. Uitgaven betaalverzoek'!$E:$E,$A81,'8. Uitgaven betaalverzoek'!$F:$F,$B81,'8. Uitgaven betaalverzoek'!$A:$A,Keuze_DB_Nr_BEO)</f>
        <v>0</v>
      </c>
      <c r="T81" s="118" t="str">
        <f>IF($C81&lt;&gt;"",SUMIFS('8. Uitgaven betaalverzoek'!$W:$W,'8. Uitgaven betaalverzoek'!$E:$E,$A81,'8. Uitgaven betaalverzoek'!$F:$F,$B81,'8. Uitgaven betaalverzoek'!$A:$A,Keuze_DB_Nr_BEO),"")</f>
        <v/>
      </c>
      <c r="U81" s="118" t="str">
        <f>IF($C81&lt;&gt;"",SUMIFS('8. Uitgaven betaalverzoek'!$X:$X,'8. Uitgaven betaalverzoek'!$E:$E,$A81,'8. Uitgaven betaalverzoek'!$F:$F,$B81,'8. Uitgaven betaalverzoek'!$A:$A,Keuze_DB_Nr_BEO),"")</f>
        <v/>
      </c>
      <c r="V81" s="118">
        <f t="shared" si="7"/>
        <v>0</v>
      </c>
      <c r="W81" s="118">
        <f t="shared" si="8"/>
        <v>0</v>
      </c>
    </row>
    <row r="82" spans="1:23" x14ac:dyDescent="0.25">
      <c r="A82" s="80"/>
      <c r="B82" s="80"/>
      <c r="C82" s="107" t="str" cm="1">
        <f t="array" ref="C82">IFERROR(INDEX(Tb_KostenOpties[],MATCH(B82,Tb_KostenOptiesDB[KostenOptie],0),IFERROR(MATCH(Methode_Keuze,Tb_KostenOptiesDB[#Headers],0),2)),"")</f>
        <v/>
      </c>
      <c r="D82" s="119">
        <f>IFERROR(INDEX(Tb_ProjectKosten[],MATCH($B82,Tb_ProjectKosten[Begroting],0),6),0)</f>
        <v>0</v>
      </c>
      <c r="E82" s="117">
        <f>SUMIFS('8. Uitgaven betaalverzoek'!$U:$U,'8. Uitgaven betaalverzoek'!$E:$E,$A82,'8. Uitgaven betaalverzoek'!$F:$F,$B82)</f>
        <v>0</v>
      </c>
      <c r="F82" s="117">
        <f>SUMIFS('8. Uitgaven betaalverzoek'!$V:$V,'8. Uitgaven betaalverzoek'!$E:$E,$A82,'8. Uitgaven betaalverzoek'!$F:$F,$B82)</f>
        <v>0</v>
      </c>
      <c r="G82" s="117" t="str">
        <f>IF(C82&lt;&gt;"",SUMIFS('8. Uitgaven betaalverzoek'!$W:$W,'8. Uitgaven betaalverzoek'!$E:$E,$A82,'8. Uitgaven betaalverzoek'!$F:$F,$B82),"")</f>
        <v/>
      </c>
      <c r="H82" s="117" t="str">
        <f>IF(C82&lt;&gt;"",SUMIFS('8. Uitgaven betaalverzoek'!$X:$X,'8. Uitgaven betaalverzoek'!$E:$E,$A82,'8. Uitgaven betaalverzoek'!$F:$F,$B82),"")</f>
        <v/>
      </c>
      <c r="I82" s="119" t="str">
        <f>IFERROR(VLOOKUP(A82,Lijsten!$AD:$AE,2,0),"")</f>
        <v/>
      </c>
      <c r="J82" s="117">
        <f t="shared" si="9"/>
        <v>0</v>
      </c>
      <c r="K82" s="117">
        <f t="shared" si="9"/>
        <v>0</v>
      </c>
      <c r="L82" s="117">
        <f>SUMIFS('8. Uitgaven betaalverzoek'!$U:$U,'8. Uitgaven betaalverzoek'!$E:$E,$A82,'8. Uitgaven betaalverzoek'!$F:$F,$B82,'8. Uitgaven betaalverzoek'!$A:$A,Keuze_DB_Nr)</f>
        <v>0</v>
      </c>
      <c r="M82" s="117">
        <f>SUMIFS('8. Uitgaven betaalverzoek'!$V:$V,'8. Uitgaven betaalverzoek'!$E:$E,$A82,'8. Uitgaven betaalverzoek'!$F:$F,$B82,'8. Uitgaven betaalverzoek'!$A:$A,Keuze_DB_Nr)</f>
        <v>0</v>
      </c>
      <c r="N82" s="117" t="str">
        <f>IF($C82&lt;&gt;"",SUMIFS('8. Uitgaven betaalverzoek'!$W:$W,'8. Uitgaven betaalverzoek'!$E:$E,$A82,'8. Uitgaven betaalverzoek'!$F:$F,$B82,'8. Uitgaven betaalverzoek'!$A:$A,Keuze_DB_Nr),"")</f>
        <v/>
      </c>
      <c r="O82" s="117" t="str">
        <f>IF($C82&lt;&gt;"",SUMIFS('8. Uitgaven betaalverzoek'!$X:$X,'8. Uitgaven betaalverzoek'!$E:$E,$A82,'8. Uitgaven betaalverzoek'!$F:$F,$B82,'8. Uitgaven betaalverzoek'!$A:$A,Keuze_DB_Nr),"")</f>
        <v/>
      </c>
      <c r="P82" s="117">
        <f t="shared" si="10"/>
        <v>0</v>
      </c>
      <c r="Q82" s="117">
        <f t="shared" si="11"/>
        <v>0</v>
      </c>
      <c r="R82" s="117">
        <f>SUMIFS('8. Uitgaven betaalverzoek'!$U:$U,'8. Uitgaven betaalverzoek'!$E:$E,$A82,'8. Uitgaven betaalverzoek'!$F:$F,$B82,'8. Uitgaven betaalverzoek'!$A:$A,Keuze_DB_Nr_BEO)</f>
        <v>0</v>
      </c>
      <c r="S82" s="117">
        <f>SUMIFS('8. Uitgaven betaalverzoek'!$V:$V,'8. Uitgaven betaalverzoek'!$E:$E,$A82,'8. Uitgaven betaalverzoek'!$F:$F,$B82,'8. Uitgaven betaalverzoek'!$A:$A,Keuze_DB_Nr_BEO)</f>
        <v>0</v>
      </c>
      <c r="T82" s="117" t="str">
        <f>IF($C82&lt;&gt;"",SUMIFS('8. Uitgaven betaalverzoek'!$W:$W,'8. Uitgaven betaalverzoek'!$E:$E,$A82,'8. Uitgaven betaalverzoek'!$F:$F,$B82,'8. Uitgaven betaalverzoek'!$A:$A,Keuze_DB_Nr_BEO),"")</f>
        <v/>
      </c>
      <c r="U82" s="117" t="str">
        <f>IF($C82&lt;&gt;"",SUMIFS('8. Uitgaven betaalverzoek'!$X:$X,'8. Uitgaven betaalverzoek'!$E:$E,$A82,'8. Uitgaven betaalverzoek'!$F:$F,$B82,'8. Uitgaven betaalverzoek'!$A:$A,Keuze_DB_Nr_BEO),"")</f>
        <v/>
      </c>
      <c r="V82" s="117">
        <f t="shared" si="7"/>
        <v>0</v>
      </c>
      <c r="W82" s="117">
        <f t="shared" si="8"/>
        <v>0</v>
      </c>
    </row>
    <row r="83" spans="1:23" x14ac:dyDescent="0.25">
      <c r="A83" s="18"/>
      <c r="B83" s="18"/>
      <c r="C83" s="108" t="str" cm="1">
        <f t="array" ref="C83">IFERROR(INDEX(Tb_KostenOpties[],MATCH(B83,Tb_KostenOptiesDB[KostenOptie],0),IFERROR(MATCH(Methode_Keuze,Tb_KostenOptiesDB[#Headers],0),2)),"")</f>
        <v/>
      </c>
      <c r="D83" s="120">
        <f>IFERROR(INDEX(Tb_ProjectKosten[],MATCH($B83,Tb_ProjectKosten[Begroting],0),6),0)</f>
        <v>0</v>
      </c>
      <c r="E83" s="118">
        <f>SUMIFS('8. Uitgaven betaalverzoek'!$U:$U,'8. Uitgaven betaalverzoek'!$E:$E,$A83,'8. Uitgaven betaalverzoek'!$F:$F,$B83)</f>
        <v>0</v>
      </c>
      <c r="F83" s="118">
        <f>SUMIFS('8. Uitgaven betaalverzoek'!$V:$V,'8. Uitgaven betaalverzoek'!$E:$E,$A83,'8. Uitgaven betaalverzoek'!$F:$F,$B83)</f>
        <v>0</v>
      </c>
      <c r="G83" s="118" t="str">
        <f>IF(C83&lt;&gt;"",SUMIFS('8. Uitgaven betaalverzoek'!$W:$W,'8. Uitgaven betaalverzoek'!$E:$E,$A83,'8. Uitgaven betaalverzoek'!$F:$F,$B83),"")</f>
        <v/>
      </c>
      <c r="H83" s="118" t="str">
        <f>IF(C83&lt;&gt;"",SUMIFS('8. Uitgaven betaalverzoek'!$X:$X,'8. Uitgaven betaalverzoek'!$E:$E,$A83,'8. Uitgaven betaalverzoek'!$F:$F,$B83),"")</f>
        <v/>
      </c>
      <c r="I83" s="120" t="str">
        <f>IFERROR(VLOOKUP(A83,Lijsten!$AD:$AE,2,0),"")</f>
        <v/>
      </c>
      <c r="J83" s="118">
        <f t="shared" si="9"/>
        <v>0</v>
      </c>
      <c r="K83" s="118">
        <f t="shared" si="9"/>
        <v>0</v>
      </c>
      <c r="L83" s="118">
        <f>SUMIFS('8. Uitgaven betaalverzoek'!$U:$U,'8. Uitgaven betaalverzoek'!$E:$E,$A83,'8. Uitgaven betaalverzoek'!$F:$F,$B83,'8. Uitgaven betaalverzoek'!$A:$A,Keuze_DB_Nr)</f>
        <v>0</v>
      </c>
      <c r="M83" s="118">
        <f>SUMIFS('8. Uitgaven betaalverzoek'!$V:$V,'8. Uitgaven betaalverzoek'!$E:$E,$A83,'8. Uitgaven betaalverzoek'!$F:$F,$B83,'8. Uitgaven betaalverzoek'!$A:$A,Keuze_DB_Nr)</f>
        <v>0</v>
      </c>
      <c r="N83" s="118" t="str">
        <f>IF($C83&lt;&gt;"",SUMIFS('8. Uitgaven betaalverzoek'!$W:$W,'8. Uitgaven betaalverzoek'!$E:$E,$A83,'8. Uitgaven betaalverzoek'!$F:$F,$B83,'8. Uitgaven betaalverzoek'!$A:$A,Keuze_DB_Nr),"")</f>
        <v/>
      </c>
      <c r="O83" s="118" t="str">
        <f>IF($C83&lt;&gt;"",SUMIFS('8. Uitgaven betaalverzoek'!$X:$X,'8. Uitgaven betaalverzoek'!$E:$E,$A83,'8. Uitgaven betaalverzoek'!$F:$F,$B83,'8. Uitgaven betaalverzoek'!$A:$A,Keuze_DB_Nr),"")</f>
        <v/>
      </c>
      <c r="P83" s="118">
        <f t="shared" si="10"/>
        <v>0</v>
      </c>
      <c r="Q83" s="118">
        <f t="shared" si="11"/>
        <v>0</v>
      </c>
      <c r="R83" s="118">
        <f>SUMIFS('8. Uitgaven betaalverzoek'!$U:$U,'8. Uitgaven betaalverzoek'!$E:$E,$A83,'8. Uitgaven betaalverzoek'!$F:$F,$B83,'8. Uitgaven betaalverzoek'!$A:$A,Keuze_DB_Nr_BEO)</f>
        <v>0</v>
      </c>
      <c r="S83" s="118">
        <f>SUMIFS('8. Uitgaven betaalverzoek'!$V:$V,'8. Uitgaven betaalverzoek'!$E:$E,$A83,'8. Uitgaven betaalverzoek'!$F:$F,$B83,'8. Uitgaven betaalverzoek'!$A:$A,Keuze_DB_Nr_BEO)</f>
        <v>0</v>
      </c>
      <c r="T83" s="118" t="str">
        <f>IF($C83&lt;&gt;"",SUMIFS('8. Uitgaven betaalverzoek'!$W:$W,'8. Uitgaven betaalverzoek'!$E:$E,$A83,'8. Uitgaven betaalverzoek'!$F:$F,$B83,'8. Uitgaven betaalverzoek'!$A:$A,Keuze_DB_Nr_BEO),"")</f>
        <v/>
      </c>
      <c r="U83" s="118" t="str">
        <f>IF($C83&lt;&gt;"",SUMIFS('8. Uitgaven betaalverzoek'!$X:$X,'8. Uitgaven betaalverzoek'!$E:$E,$A83,'8. Uitgaven betaalverzoek'!$F:$F,$B83,'8. Uitgaven betaalverzoek'!$A:$A,Keuze_DB_Nr_BEO),"")</f>
        <v/>
      </c>
      <c r="V83" s="118">
        <f t="shared" si="7"/>
        <v>0</v>
      </c>
      <c r="W83" s="118">
        <f t="shared" si="8"/>
        <v>0</v>
      </c>
    </row>
    <row r="84" spans="1:23" x14ac:dyDescent="0.25">
      <c r="A84" s="80"/>
      <c r="B84" s="80"/>
      <c r="C84" s="107" t="str" cm="1">
        <f t="array" ref="C84">IFERROR(INDEX(Tb_KostenOpties[],MATCH(B84,Tb_KostenOptiesDB[KostenOptie],0),IFERROR(MATCH(Methode_Keuze,Tb_KostenOptiesDB[#Headers],0),2)),"")</f>
        <v/>
      </c>
      <c r="D84" s="119">
        <f>IFERROR(INDEX(Tb_ProjectKosten[],MATCH($B84,Tb_ProjectKosten[Begroting],0),6),0)</f>
        <v>0</v>
      </c>
      <c r="E84" s="117">
        <f>SUMIFS('8. Uitgaven betaalverzoek'!$U:$U,'8. Uitgaven betaalverzoek'!$E:$E,$A84,'8. Uitgaven betaalverzoek'!$F:$F,$B84)</f>
        <v>0</v>
      </c>
      <c r="F84" s="117">
        <f>SUMIFS('8. Uitgaven betaalverzoek'!$V:$V,'8. Uitgaven betaalverzoek'!$E:$E,$A84,'8. Uitgaven betaalverzoek'!$F:$F,$B84)</f>
        <v>0</v>
      </c>
      <c r="G84" s="117" t="str">
        <f>IF(C84&lt;&gt;"",SUMIFS('8. Uitgaven betaalverzoek'!$W:$W,'8. Uitgaven betaalverzoek'!$E:$E,$A84,'8. Uitgaven betaalverzoek'!$F:$F,$B84),"")</f>
        <v/>
      </c>
      <c r="H84" s="117" t="str">
        <f>IF(C84&lt;&gt;"",SUMIFS('8. Uitgaven betaalverzoek'!$X:$X,'8. Uitgaven betaalverzoek'!$E:$E,$A84,'8. Uitgaven betaalverzoek'!$F:$F,$B84),"")</f>
        <v/>
      </c>
      <c r="I84" s="119" t="str">
        <f>IFERROR(VLOOKUP(A84,Lijsten!$AD:$AE,2,0),"")</f>
        <v/>
      </c>
      <c r="J84" s="117">
        <f t="shared" si="9"/>
        <v>0</v>
      </c>
      <c r="K84" s="117">
        <f t="shared" si="9"/>
        <v>0</v>
      </c>
      <c r="L84" s="117">
        <f>SUMIFS('8. Uitgaven betaalverzoek'!$U:$U,'8. Uitgaven betaalverzoek'!$E:$E,$A84,'8. Uitgaven betaalverzoek'!$F:$F,$B84,'8. Uitgaven betaalverzoek'!$A:$A,Keuze_DB_Nr)</f>
        <v>0</v>
      </c>
      <c r="M84" s="117">
        <f>SUMIFS('8. Uitgaven betaalverzoek'!$V:$V,'8. Uitgaven betaalverzoek'!$E:$E,$A84,'8. Uitgaven betaalverzoek'!$F:$F,$B84,'8. Uitgaven betaalverzoek'!$A:$A,Keuze_DB_Nr)</f>
        <v>0</v>
      </c>
      <c r="N84" s="117" t="str">
        <f>IF($C84&lt;&gt;"",SUMIFS('8. Uitgaven betaalverzoek'!$W:$W,'8. Uitgaven betaalverzoek'!$E:$E,$A84,'8. Uitgaven betaalverzoek'!$F:$F,$B84,'8. Uitgaven betaalverzoek'!$A:$A,Keuze_DB_Nr),"")</f>
        <v/>
      </c>
      <c r="O84" s="117" t="str">
        <f>IF($C84&lt;&gt;"",SUMIFS('8. Uitgaven betaalverzoek'!$X:$X,'8. Uitgaven betaalverzoek'!$E:$E,$A84,'8. Uitgaven betaalverzoek'!$F:$F,$B84,'8. Uitgaven betaalverzoek'!$A:$A,Keuze_DB_Nr),"")</f>
        <v/>
      </c>
      <c r="P84" s="117">
        <f t="shared" si="10"/>
        <v>0</v>
      </c>
      <c r="Q84" s="117">
        <f t="shared" si="11"/>
        <v>0</v>
      </c>
      <c r="R84" s="117">
        <f>SUMIFS('8. Uitgaven betaalverzoek'!$U:$U,'8. Uitgaven betaalverzoek'!$E:$E,$A84,'8. Uitgaven betaalverzoek'!$F:$F,$B84,'8. Uitgaven betaalverzoek'!$A:$A,Keuze_DB_Nr_BEO)</f>
        <v>0</v>
      </c>
      <c r="S84" s="117">
        <f>SUMIFS('8. Uitgaven betaalverzoek'!$V:$V,'8. Uitgaven betaalverzoek'!$E:$E,$A84,'8. Uitgaven betaalverzoek'!$F:$F,$B84,'8. Uitgaven betaalverzoek'!$A:$A,Keuze_DB_Nr_BEO)</f>
        <v>0</v>
      </c>
      <c r="T84" s="117" t="str">
        <f>IF($C84&lt;&gt;"",SUMIFS('8. Uitgaven betaalverzoek'!$W:$W,'8. Uitgaven betaalverzoek'!$E:$E,$A84,'8. Uitgaven betaalverzoek'!$F:$F,$B84,'8. Uitgaven betaalverzoek'!$A:$A,Keuze_DB_Nr_BEO),"")</f>
        <v/>
      </c>
      <c r="U84" s="117" t="str">
        <f>IF($C84&lt;&gt;"",SUMIFS('8. Uitgaven betaalverzoek'!$X:$X,'8. Uitgaven betaalverzoek'!$E:$E,$A84,'8. Uitgaven betaalverzoek'!$F:$F,$B84,'8. Uitgaven betaalverzoek'!$A:$A,Keuze_DB_Nr_BEO),"")</f>
        <v/>
      </c>
      <c r="V84" s="117">
        <f t="shared" si="7"/>
        <v>0</v>
      </c>
      <c r="W84" s="117">
        <f t="shared" si="8"/>
        <v>0</v>
      </c>
    </row>
    <row r="85" spans="1:23" x14ac:dyDescent="0.25">
      <c r="A85" s="18"/>
      <c r="B85" s="18"/>
      <c r="C85" s="108" t="str" cm="1">
        <f t="array" ref="C85">IFERROR(INDEX(Tb_KostenOpties[],MATCH(B85,Tb_KostenOptiesDB[KostenOptie],0),IFERROR(MATCH(Methode_Keuze,Tb_KostenOptiesDB[#Headers],0),2)),"")</f>
        <v/>
      </c>
      <c r="D85" s="120">
        <f>IFERROR(INDEX(Tb_ProjectKosten[],MATCH($B85,Tb_ProjectKosten[Begroting],0),6),0)</f>
        <v>0</v>
      </c>
      <c r="E85" s="118">
        <f>SUMIFS('8. Uitgaven betaalverzoek'!$U:$U,'8. Uitgaven betaalverzoek'!$E:$E,$A85,'8. Uitgaven betaalverzoek'!$F:$F,$B85)</f>
        <v>0</v>
      </c>
      <c r="F85" s="118">
        <f>SUMIFS('8. Uitgaven betaalverzoek'!$V:$V,'8. Uitgaven betaalverzoek'!$E:$E,$A85,'8. Uitgaven betaalverzoek'!$F:$F,$B85)</f>
        <v>0</v>
      </c>
      <c r="G85" s="118" t="str">
        <f>IF(C85&lt;&gt;"",SUMIFS('8. Uitgaven betaalverzoek'!$W:$W,'8. Uitgaven betaalverzoek'!$E:$E,$A85,'8. Uitgaven betaalverzoek'!$F:$F,$B85),"")</f>
        <v/>
      </c>
      <c r="H85" s="118" t="str">
        <f>IF(C85&lt;&gt;"",SUMIFS('8. Uitgaven betaalverzoek'!$X:$X,'8. Uitgaven betaalverzoek'!$E:$E,$A85,'8. Uitgaven betaalverzoek'!$F:$F,$B85),"")</f>
        <v/>
      </c>
      <c r="I85" s="120" t="str">
        <f>IFERROR(VLOOKUP(A85,Lijsten!$AD:$AE,2,0),"")</f>
        <v/>
      </c>
      <c r="J85" s="118">
        <f t="shared" si="9"/>
        <v>0</v>
      </c>
      <c r="K85" s="118">
        <f t="shared" si="9"/>
        <v>0</v>
      </c>
      <c r="L85" s="118">
        <f>SUMIFS('8. Uitgaven betaalverzoek'!$U:$U,'8. Uitgaven betaalverzoek'!$E:$E,$A85,'8. Uitgaven betaalverzoek'!$F:$F,$B85,'8. Uitgaven betaalverzoek'!$A:$A,Keuze_DB_Nr)</f>
        <v>0</v>
      </c>
      <c r="M85" s="118">
        <f>SUMIFS('8. Uitgaven betaalverzoek'!$V:$V,'8. Uitgaven betaalverzoek'!$E:$E,$A85,'8. Uitgaven betaalverzoek'!$F:$F,$B85,'8. Uitgaven betaalverzoek'!$A:$A,Keuze_DB_Nr)</f>
        <v>0</v>
      </c>
      <c r="N85" s="118" t="str">
        <f>IF($C85&lt;&gt;"",SUMIFS('8. Uitgaven betaalverzoek'!$W:$W,'8. Uitgaven betaalverzoek'!$E:$E,$A85,'8. Uitgaven betaalverzoek'!$F:$F,$B85,'8. Uitgaven betaalverzoek'!$A:$A,Keuze_DB_Nr),"")</f>
        <v/>
      </c>
      <c r="O85" s="118" t="str">
        <f>IF($C85&lt;&gt;"",SUMIFS('8. Uitgaven betaalverzoek'!$X:$X,'8. Uitgaven betaalverzoek'!$E:$E,$A85,'8. Uitgaven betaalverzoek'!$F:$F,$B85,'8. Uitgaven betaalverzoek'!$A:$A,Keuze_DB_Nr),"")</f>
        <v/>
      </c>
      <c r="P85" s="118">
        <f t="shared" si="10"/>
        <v>0</v>
      </c>
      <c r="Q85" s="118">
        <f t="shared" si="11"/>
        <v>0</v>
      </c>
      <c r="R85" s="118">
        <f>SUMIFS('8. Uitgaven betaalverzoek'!$U:$U,'8. Uitgaven betaalverzoek'!$E:$E,$A85,'8. Uitgaven betaalverzoek'!$F:$F,$B85,'8. Uitgaven betaalverzoek'!$A:$A,Keuze_DB_Nr_BEO)</f>
        <v>0</v>
      </c>
      <c r="S85" s="118">
        <f>SUMIFS('8. Uitgaven betaalverzoek'!$V:$V,'8. Uitgaven betaalverzoek'!$E:$E,$A85,'8. Uitgaven betaalverzoek'!$F:$F,$B85,'8. Uitgaven betaalverzoek'!$A:$A,Keuze_DB_Nr_BEO)</f>
        <v>0</v>
      </c>
      <c r="T85" s="118" t="str">
        <f>IF($C85&lt;&gt;"",SUMIFS('8. Uitgaven betaalverzoek'!$W:$W,'8. Uitgaven betaalverzoek'!$E:$E,$A85,'8. Uitgaven betaalverzoek'!$F:$F,$B85,'8. Uitgaven betaalverzoek'!$A:$A,Keuze_DB_Nr_BEO),"")</f>
        <v/>
      </c>
      <c r="U85" s="118" t="str">
        <f>IF($C85&lt;&gt;"",SUMIFS('8. Uitgaven betaalverzoek'!$X:$X,'8. Uitgaven betaalverzoek'!$E:$E,$A85,'8. Uitgaven betaalverzoek'!$F:$F,$B85,'8. Uitgaven betaalverzoek'!$A:$A,Keuze_DB_Nr_BEO),"")</f>
        <v/>
      </c>
      <c r="V85" s="118">
        <f t="shared" si="7"/>
        <v>0</v>
      </c>
      <c r="W85" s="118">
        <f t="shared" si="8"/>
        <v>0</v>
      </c>
    </row>
    <row r="86" spans="1:23" x14ac:dyDescent="0.25">
      <c r="A86" s="80"/>
      <c r="B86" s="80"/>
      <c r="C86" s="107" t="str" cm="1">
        <f t="array" ref="C86">IFERROR(INDEX(Tb_KostenOpties[],MATCH(B86,Tb_KostenOptiesDB[KostenOptie],0),IFERROR(MATCH(Methode_Keuze,Tb_KostenOptiesDB[#Headers],0),2)),"")</f>
        <v/>
      </c>
      <c r="D86" s="119">
        <f>IFERROR(INDEX(Tb_ProjectKosten[],MATCH($B86,Tb_ProjectKosten[Begroting],0),6),0)</f>
        <v>0</v>
      </c>
      <c r="E86" s="117">
        <f>SUMIFS('8. Uitgaven betaalverzoek'!$U:$U,'8. Uitgaven betaalverzoek'!$E:$E,$A86,'8. Uitgaven betaalverzoek'!$F:$F,$B86)</f>
        <v>0</v>
      </c>
      <c r="F86" s="117">
        <f>SUMIFS('8. Uitgaven betaalverzoek'!$V:$V,'8. Uitgaven betaalverzoek'!$E:$E,$A86,'8. Uitgaven betaalverzoek'!$F:$F,$B86)</f>
        <v>0</v>
      </c>
      <c r="G86" s="117" t="str">
        <f>IF(C86&lt;&gt;"",SUMIFS('8. Uitgaven betaalverzoek'!$W:$W,'8. Uitgaven betaalverzoek'!$E:$E,$A86,'8. Uitgaven betaalverzoek'!$F:$F,$B86),"")</f>
        <v/>
      </c>
      <c r="H86" s="117" t="str">
        <f>IF(C86&lt;&gt;"",SUMIFS('8. Uitgaven betaalverzoek'!$X:$X,'8. Uitgaven betaalverzoek'!$E:$E,$A86,'8. Uitgaven betaalverzoek'!$F:$F,$B86),"")</f>
        <v/>
      </c>
      <c r="I86" s="119" t="str">
        <f>IFERROR(VLOOKUP(A86,Lijsten!$AD:$AE,2,0),"")</f>
        <v/>
      </c>
      <c r="J86" s="117">
        <f t="shared" si="9"/>
        <v>0</v>
      </c>
      <c r="K86" s="117">
        <f t="shared" si="9"/>
        <v>0</v>
      </c>
      <c r="L86" s="117">
        <f>SUMIFS('8. Uitgaven betaalverzoek'!$U:$U,'8. Uitgaven betaalverzoek'!$E:$E,$A86,'8. Uitgaven betaalverzoek'!$F:$F,$B86,'8. Uitgaven betaalverzoek'!$A:$A,Keuze_DB_Nr)</f>
        <v>0</v>
      </c>
      <c r="M86" s="117">
        <f>SUMIFS('8. Uitgaven betaalverzoek'!$V:$V,'8. Uitgaven betaalverzoek'!$E:$E,$A86,'8. Uitgaven betaalverzoek'!$F:$F,$B86,'8. Uitgaven betaalverzoek'!$A:$A,Keuze_DB_Nr)</f>
        <v>0</v>
      </c>
      <c r="N86" s="117" t="str">
        <f>IF($C86&lt;&gt;"",SUMIFS('8. Uitgaven betaalverzoek'!$W:$W,'8. Uitgaven betaalverzoek'!$E:$E,$A86,'8. Uitgaven betaalverzoek'!$F:$F,$B86,'8. Uitgaven betaalverzoek'!$A:$A,Keuze_DB_Nr),"")</f>
        <v/>
      </c>
      <c r="O86" s="117" t="str">
        <f>IF($C86&lt;&gt;"",SUMIFS('8. Uitgaven betaalverzoek'!$X:$X,'8. Uitgaven betaalverzoek'!$E:$E,$A86,'8. Uitgaven betaalverzoek'!$F:$F,$B86,'8. Uitgaven betaalverzoek'!$A:$A,Keuze_DB_Nr),"")</f>
        <v/>
      </c>
      <c r="P86" s="117">
        <f t="shared" si="10"/>
        <v>0</v>
      </c>
      <c r="Q86" s="117">
        <f t="shared" si="11"/>
        <v>0</v>
      </c>
      <c r="R86" s="117">
        <f>SUMIFS('8. Uitgaven betaalverzoek'!$U:$U,'8. Uitgaven betaalverzoek'!$E:$E,$A86,'8. Uitgaven betaalverzoek'!$F:$F,$B86,'8. Uitgaven betaalverzoek'!$A:$A,Keuze_DB_Nr_BEO)</f>
        <v>0</v>
      </c>
      <c r="S86" s="117">
        <f>SUMIFS('8. Uitgaven betaalverzoek'!$V:$V,'8. Uitgaven betaalverzoek'!$E:$E,$A86,'8. Uitgaven betaalverzoek'!$F:$F,$B86,'8. Uitgaven betaalverzoek'!$A:$A,Keuze_DB_Nr_BEO)</f>
        <v>0</v>
      </c>
      <c r="T86" s="117" t="str">
        <f>IF($C86&lt;&gt;"",SUMIFS('8. Uitgaven betaalverzoek'!$W:$W,'8. Uitgaven betaalverzoek'!$E:$E,$A86,'8. Uitgaven betaalverzoek'!$F:$F,$B86,'8. Uitgaven betaalverzoek'!$A:$A,Keuze_DB_Nr_BEO),"")</f>
        <v/>
      </c>
      <c r="U86" s="117" t="str">
        <f>IF($C86&lt;&gt;"",SUMIFS('8. Uitgaven betaalverzoek'!$X:$X,'8. Uitgaven betaalverzoek'!$E:$E,$A86,'8. Uitgaven betaalverzoek'!$F:$F,$B86,'8. Uitgaven betaalverzoek'!$A:$A,Keuze_DB_Nr_BEO),"")</f>
        <v/>
      </c>
      <c r="V86" s="117">
        <f t="shared" si="7"/>
        <v>0</v>
      </c>
      <c r="W86" s="117">
        <f t="shared" si="8"/>
        <v>0</v>
      </c>
    </row>
    <row r="87" spans="1:23" x14ac:dyDescent="0.25">
      <c r="A87" s="18"/>
      <c r="B87" s="18"/>
      <c r="C87" s="108" t="str" cm="1">
        <f t="array" ref="C87">IFERROR(INDEX(Tb_KostenOpties[],MATCH(B87,Tb_KostenOptiesDB[KostenOptie],0),IFERROR(MATCH(Methode_Keuze,Tb_KostenOptiesDB[#Headers],0),2)),"")</f>
        <v/>
      </c>
      <c r="D87" s="120">
        <f>IFERROR(INDEX(Tb_ProjectKosten[],MATCH($B87,Tb_ProjectKosten[Begroting],0),6),0)</f>
        <v>0</v>
      </c>
      <c r="E87" s="118">
        <f>SUMIFS('8. Uitgaven betaalverzoek'!$U:$U,'8. Uitgaven betaalverzoek'!$E:$E,$A87,'8. Uitgaven betaalverzoek'!$F:$F,$B87)</f>
        <v>0</v>
      </c>
      <c r="F87" s="118">
        <f>SUMIFS('8. Uitgaven betaalverzoek'!$V:$V,'8. Uitgaven betaalverzoek'!$E:$E,$A87,'8. Uitgaven betaalverzoek'!$F:$F,$B87)</f>
        <v>0</v>
      </c>
      <c r="G87" s="118" t="str">
        <f>IF(C87&lt;&gt;"",SUMIFS('8. Uitgaven betaalverzoek'!$W:$W,'8. Uitgaven betaalverzoek'!$E:$E,$A87,'8. Uitgaven betaalverzoek'!$F:$F,$B87),"")</f>
        <v/>
      </c>
      <c r="H87" s="118" t="str">
        <f>IF(C87&lt;&gt;"",SUMIFS('8. Uitgaven betaalverzoek'!$X:$X,'8. Uitgaven betaalverzoek'!$E:$E,$A87,'8. Uitgaven betaalverzoek'!$F:$F,$B87),"")</f>
        <v/>
      </c>
      <c r="I87" s="120" t="str">
        <f>IFERROR(VLOOKUP(A87,Lijsten!$AD:$AE,2,0),"")</f>
        <v/>
      </c>
      <c r="J87" s="118">
        <f t="shared" si="9"/>
        <v>0</v>
      </c>
      <c r="K87" s="118">
        <f t="shared" si="9"/>
        <v>0</v>
      </c>
      <c r="L87" s="118">
        <f>SUMIFS('8. Uitgaven betaalverzoek'!$U:$U,'8. Uitgaven betaalverzoek'!$E:$E,$A87,'8. Uitgaven betaalverzoek'!$F:$F,$B87,'8. Uitgaven betaalverzoek'!$A:$A,Keuze_DB_Nr)</f>
        <v>0</v>
      </c>
      <c r="M87" s="118">
        <f>SUMIFS('8. Uitgaven betaalverzoek'!$V:$V,'8. Uitgaven betaalverzoek'!$E:$E,$A87,'8. Uitgaven betaalverzoek'!$F:$F,$B87,'8. Uitgaven betaalverzoek'!$A:$A,Keuze_DB_Nr)</f>
        <v>0</v>
      </c>
      <c r="N87" s="118" t="str">
        <f>IF($C87&lt;&gt;"",SUMIFS('8. Uitgaven betaalverzoek'!$W:$W,'8. Uitgaven betaalverzoek'!$E:$E,$A87,'8. Uitgaven betaalverzoek'!$F:$F,$B87,'8. Uitgaven betaalverzoek'!$A:$A,Keuze_DB_Nr),"")</f>
        <v/>
      </c>
      <c r="O87" s="118" t="str">
        <f>IF($C87&lt;&gt;"",SUMIFS('8. Uitgaven betaalverzoek'!$X:$X,'8. Uitgaven betaalverzoek'!$E:$E,$A87,'8. Uitgaven betaalverzoek'!$F:$F,$B87,'8. Uitgaven betaalverzoek'!$A:$A,Keuze_DB_Nr),"")</f>
        <v/>
      </c>
      <c r="P87" s="118">
        <f t="shared" si="10"/>
        <v>0</v>
      </c>
      <c r="Q87" s="118">
        <f t="shared" si="11"/>
        <v>0</v>
      </c>
      <c r="R87" s="118">
        <f>SUMIFS('8. Uitgaven betaalverzoek'!$U:$U,'8. Uitgaven betaalverzoek'!$E:$E,$A87,'8. Uitgaven betaalverzoek'!$F:$F,$B87,'8. Uitgaven betaalverzoek'!$A:$A,Keuze_DB_Nr_BEO)</f>
        <v>0</v>
      </c>
      <c r="S87" s="118">
        <f>SUMIFS('8. Uitgaven betaalverzoek'!$V:$V,'8. Uitgaven betaalverzoek'!$E:$E,$A87,'8. Uitgaven betaalverzoek'!$F:$F,$B87,'8. Uitgaven betaalverzoek'!$A:$A,Keuze_DB_Nr_BEO)</f>
        <v>0</v>
      </c>
      <c r="T87" s="118" t="str">
        <f>IF($C87&lt;&gt;"",SUMIFS('8. Uitgaven betaalverzoek'!$W:$W,'8. Uitgaven betaalverzoek'!$E:$E,$A87,'8. Uitgaven betaalverzoek'!$F:$F,$B87,'8. Uitgaven betaalverzoek'!$A:$A,Keuze_DB_Nr_BEO),"")</f>
        <v/>
      </c>
      <c r="U87" s="118" t="str">
        <f>IF($C87&lt;&gt;"",SUMIFS('8. Uitgaven betaalverzoek'!$X:$X,'8. Uitgaven betaalverzoek'!$E:$E,$A87,'8. Uitgaven betaalverzoek'!$F:$F,$B87,'8. Uitgaven betaalverzoek'!$A:$A,Keuze_DB_Nr_BEO),"")</f>
        <v/>
      </c>
      <c r="V87" s="118">
        <f t="shared" si="7"/>
        <v>0</v>
      </c>
      <c r="W87" s="118">
        <f t="shared" si="8"/>
        <v>0</v>
      </c>
    </row>
    <row r="88" spans="1:23" x14ac:dyDescent="0.25">
      <c r="A88" s="80"/>
      <c r="B88" s="80"/>
      <c r="C88" s="107" t="str" cm="1">
        <f t="array" ref="C88">IFERROR(INDEX(Tb_KostenOpties[],MATCH(B88,Tb_KostenOptiesDB[KostenOptie],0),IFERROR(MATCH(Methode_Keuze,Tb_KostenOptiesDB[#Headers],0),2)),"")</f>
        <v/>
      </c>
      <c r="D88" s="119">
        <f>IFERROR(INDEX(Tb_ProjectKosten[],MATCH($B88,Tb_ProjectKosten[Begroting],0),6),0)</f>
        <v>0</v>
      </c>
      <c r="E88" s="117">
        <f>SUMIFS('8. Uitgaven betaalverzoek'!$U:$U,'8. Uitgaven betaalverzoek'!$E:$E,$A88,'8. Uitgaven betaalverzoek'!$F:$F,$B88)</f>
        <v>0</v>
      </c>
      <c r="F88" s="117">
        <f>SUMIFS('8. Uitgaven betaalverzoek'!$V:$V,'8. Uitgaven betaalverzoek'!$E:$E,$A88,'8. Uitgaven betaalverzoek'!$F:$F,$B88)</f>
        <v>0</v>
      </c>
      <c r="G88" s="117" t="str">
        <f>IF(C88&lt;&gt;"",SUMIFS('8. Uitgaven betaalverzoek'!$W:$W,'8. Uitgaven betaalverzoek'!$E:$E,$A88,'8. Uitgaven betaalverzoek'!$F:$F,$B88),"")</f>
        <v/>
      </c>
      <c r="H88" s="117" t="str">
        <f>IF(C88&lt;&gt;"",SUMIFS('8. Uitgaven betaalverzoek'!$X:$X,'8. Uitgaven betaalverzoek'!$E:$E,$A88,'8. Uitgaven betaalverzoek'!$F:$F,$B88),"")</f>
        <v/>
      </c>
      <c r="I88" s="119" t="str">
        <f>IFERROR(VLOOKUP(A88,Lijsten!$AD:$AE,2,0),"")</f>
        <v/>
      </c>
      <c r="J88" s="117">
        <f t="shared" si="9"/>
        <v>0</v>
      </c>
      <c r="K88" s="117">
        <f t="shared" si="9"/>
        <v>0</v>
      </c>
      <c r="L88" s="117">
        <f>SUMIFS('8. Uitgaven betaalverzoek'!$U:$U,'8. Uitgaven betaalverzoek'!$E:$E,$A88,'8. Uitgaven betaalverzoek'!$F:$F,$B88,'8. Uitgaven betaalverzoek'!$A:$A,Keuze_DB_Nr)</f>
        <v>0</v>
      </c>
      <c r="M88" s="117">
        <f>SUMIFS('8. Uitgaven betaalverzoek'!$V:$V,'8. Uitgaven betaalverzoek'!$E:$E,$A88,'8. Uitgaven betaalverzoek'!$F:$F,$B88,'8. Uitgaven betaalverzoek'!$A:$A,Keuze_DB_Nr)</f>
        <v>0</v>
      </c>
      <c r="N88" s="117" t="str">
        <f>IF($C88&lt;&gt;"",SUMIFS('8. Uitgaven betaalverzoek'!$W:$W,'8. Uitgaven betaalverzoek'!$E:$E,$A88,'8. Uitgaven betaalverzoek'!$F:$F,$B88,'8. Uitgaven betaalverzoek'!$A:$A,Keuze_DB_Nr),"")</f>
        <v/>
      </c>
      <c r="O88" s="117" t="str">
        <f>IF($C88&lt;&gt;"",SUMIFS('8. Uitgaven betaalverzoek'!$X:$X,'8. Uitgaven betaalverzoek'!$E:$E,$A88,'8. Uitgaven betaalverzoek'!$F:$F,$B88,'8. Uitgaven betaalverzoek'!$A:$A,Keuze_DB_Nr),"")</f>
        <v/>
      </c>
      <c r="P88" s="117">
        <f t="shared" si="10"/>
        <v>0</v>
      </c>
      <c r="Q88" s="117">
        <f t="shared" si="11"/>
        <v>0</v>
      </c>
      <c r="R88" s="117">
        <f>SUMIFS('8. Uitgaven betaalverzoek'!$U:$U,'8. Uitgaven betaalverzoek'!$E:$E,$A88,'8. Uitgaven betaalverzoek'!$F:$F,$B88,'8. Uitgaven betaalverzoek'!$A:$A,Keuze_DB_Nr_BEO)</f>
        <v>0</v>
      </c>
      <c r="S88" s="117">
        <f>SUMIFS('8. Uitgaven betaalverzoek'!$V:$V,'8. Uitgaven betaalverzoek'!$E:$E,$A88,'8. Uitgaven betaalverzoek'!$F:$F,$B88,'8. Uitgaven betaalverzoek'!$A:$A,Keuze_DB_Nr_BEO)</f>
        <v>0</v>
      </c>
      <c r="T88" s="117" t="str">
        <f>IF($C88&lt;&gt;"",SUMIFS('8. Uitgaven betaalverzoek'!$W:$W,'8. Uitgaven betaalverzoek'!$E:$E,$A88,'8. Uitgaven betaalverzoek'!$F:$F,$B88,'8. Uitgaven betaalverzoek'!$A:$A,Keuze_DB_Nr_BEO),"")</f>
        <v/>
      </c>
      <c r="U88" s="117" t="str">
        <f>IF($C88&lt;&gt;"",SUMIFS('8. Uitgaven betaalverzoek'!$X:$X,'8. Uitgaven betaalverzoek'!$E:$E,$A88,'8. Uitgaven betaalverzoek'!$F:$F,$B88,'8. Uitgaven betaalverzoek'!$A:$A,Keuze_DB_Nr_BEO),"")</f>
        <v/>
      </c>
      <c r="V88" s="117">
        <f t="shared" si="7"/>
        <v>0</v>
      </c>
      <c r="W88" s="117">
        <f t="shared" si="8"/>
        <v>0</v>
      </c>
    </row>
    <row r="89" spans="1:23" x14ac:dyDescent="0.25">
      <c r="A89" s="18"/>
      <c r="B89" s="18"/>
      <c r="C89" s="108" t="str" cm="1">
        <f t="array" ref="C89">IFERROR(INDEX(Tb_KostenOpties[],MATCH(B89,Tb_KostenOptiesDB[KostenOptie],0),IFERROR(MATCH(Methode_Keuze,Tb_KostenOptiesDB[#Headers],0),2)),"")</f>
        <v/>
      </c>
      <c r="D89" s="120">
        <f>IFERROR(INDEX(Tb_ProjectKosten[],MATCH($B89,Tb_ProjectKosten[Begroting],0),6),0)</f>
        <v>0</v>
      </c>
      <c r="E89" s="118">
        <f>SUMIFS('8. Uitgaven betaalverzoek'!$U:$U,'8. Uitgaven betaalverzoek'!$E:$E,$A89,'8. Uitgaven betaalverzoek'!$F:$F,$B89)</f>
        <v>0</v>
      </c>
      <c r="F89" s="118">
        <f>SUMIFS('8. Uitgaven betaalverzoek'!$V:$V,'8. Uitgaven betaalverzoek'!$E:$E,$A89,'8. Uitgaven betaalverzoek'!$F:$F,$B89)</f>
        <v>0</v>
      </c>
      <c r="G89" s="118" t="str">
        <f>IF(C89&lt;&gt;"",SUMIFS('8. Uitgaven betaalverzoek'!$W:$W,'8. Uitgaven betaalverzoek'!$E:$E,$A89,'8. Uitgaven betaalverzoek'!$F:$F,$B89),"")</f>
        <v/>
      </c>
      <c r="H89" s="118" t="str">
        <f>IF(C89&lt;&gt;"",SUMIFS('8. Uitgaven betaalverzoek'!$X:$X,'8. Uitgaven betaalverzoek'!$E:$E,$A89,'8. Uitgaven betaalverzoek'!$F:$F,$B89),"")</f>
        <v/>
      </c>
      <c r="I89" s="120" t="str">
        <f>IFERROR(VLOOKUP(A89,Lijsten!$AD:$AE,2,0),"")</f>
        <v/>
      </c>
      <c r="J89" s="118">
        <f t="shared" si="9"/>
        <v>0</v>
      </c>
      <c r="K89" s="118">
        <f t="shared" si="9"/>
        <v>0</v>
      </c>
      <c r="L89" s="118">
        <f>SUMIFS('8. Uitgaven betaalverzoek'!$U:$U,'8. Uitgaven betaalverzoek'!$E:$E,$A89,'8. Uitgaven betaalverzoek'!$F:$F,$B89,'8. Uitgaven betaalverzoek'!$A:$A,Keuze_DB_Nr)</f>
        <v>0</v>
      </c>
      <c r="M89" s="118">
        <f>SUMIFS('8. Uitgaven betaalverzoek'!$V:$V,'8. Uitgaven betaalverzoek'!$E:$E,$A89,'8. Uitgaven betaalverzoek'!$F:$F,$B89,'8. Uitgaven betaalverzoek'!$A:$A,Keuze_DB_Nr)</f>
        <v>0</v>
      </c>
      <c r="N89" s="118" t="str">
        <f>IF($C89&lt;&gt;"",SUMIFS('8. Uitgaven betaalverzoek'!$W:$W,'8. Uitgaven betaalverzoek'!$E:$E,$A89,'8. Uitgaven betaalverzoek'!$F:$F,$B89,'8. Uitgaven betaalverzoek'!$A:$A,Keuze_DB_Nr),"")</f>
        <v/>
      </c>
      <c r="O89" s="118" t="str">
        <f>IF($C89&lt;&gt;"",SUMIFS('8. Uitgaven betaalverzoek'!$X:$X,'8. Uitgaven betaalverzoek'!$E:$E,$A89,'8. Uitgaven betaalverzoek'!$F:$F,$B89,'8. Uitgaven betaalverzoek'!$A:$A,Keuze_DB_Nr),"")</f>
        <v/>
      </c>
      <c r="P89" s="118">
        <f t="shared" si="10"/>
        <v>0</v>
      </c>
      <c r="Q89" s="118">
        <f t="shared" si="11"/>
        <v>0</v>
      </c>
      <c r="R89" s="118">
        <f>SUMIFS('8. Uitgaven betaalverzoek'!$U:$U,'8. Uitgaven betaalverzoek'!$E:$E,$A89,'8. Uitgaven betaalverzoek'!$F:$F,$B89,'8. Uitgaven betaalverzoek'!$A:$A,Keuze_DB_Nr_BEO)</f>
        <v>0</v>
      </c>
      <c r="S89" s="118">
        <f>SUMIFS('8. Uitgaven betaalverzoek'!$V:$V,'8. Uitgaven betaalverzoek'!$E:$E,$A89,'8. Uitgaven betaalverzoek'!$F:$F,$B89,'8. Uitgaven betaalverzoek'!$A:$A,Keuze_DB_Nr_BEO)</f>
        <v>0</v>
      </c>
      <c r="T89" s="118" t="str">
        <f>IF($C89&lt;&gt;"",SUMIFS('8. Uitgaven betaalverzoek'!$W:$W,'8. Uitgaven betaalverzoek'!$E:$E,$A89,'8. Uitgaven betaalverzoek'!$F:$F,$B89,'8. Uitgaven betaalverzoek'!$A:$A,Keuze_DB_Nr_BEO),"")</f>
        <v/>
      </c>
      <c r="U89" s="118" t="str">
        <f>IF($C89&lt;&gt;"",SUMIFS('8. Uitgaven betaalverzoek'!$X:$X,'8. Uitgaven betaalverzoek'!$E:$E,$A89,'8. Uitgaven betaalverzoek'!$F:$F,$B89,'8. Uitgaven betaalverzoek'!$A:$A,Keuze_DB_Nr_BEO),"")</f>
        <v/>
      </c>
      <c r="V89" s="118">
        <f t="shared" si="7"/>
        <v>0</v>
      </c>
      <c r="W89" s="118">
        <f t="shared" si="8"/>
        <v>0</v>
      </c>
    </row>
    <row r="90" spans="1:23" x14ac:dyDescent="0.25">
      <c r="A90" s="80"/>
      <c r="B90" s="80"/>
      <c r="C90" s="107" t="str" cm="1">
        <f t="array" ref="C90">IFERROR(INDEX(Tb_KostenOpties[],MATCH(B90,Tb_KostenOptiesDB[KostenOptie],0),IFERROR(MATCH(Methode_Keuze,Tb_KostenOptiesDB[#Headers],0),2)),"")</f>
        <v/>
      </c>
      <c r="D90" s="119">
        <f>IFERROR(INDEX(Tb_ProjectKosten[],MATCH($B90,Tb_ProjectKosten[Begroting],0),6),0)</f>
        <v>0</v>
      </c>
      <c r="E90" s="117">
        <f>SUMIFS('8. Uitgaven betaalverzoek'!$U:$U,'8. Uitgaven betaalverzoek'!$E:$E,$A90,'8. Uitgaven betaalverzoek'!$F:$F,$B90)</f>
        <v>0</v>
      </c>
      <c r="F90" s="117">
        <f>SUMIFS('8. Uitgaven betaalverzoek'!$V:$V,'8. Uitgaven betaalverzoek'!$E:$E,$A90,'8. Uitgaven betaalverzoek'!$F:$F,$B90)</f>
        <v>0</v>
      </c>
      <c r="G90" s="117" t="str">
        <f>IF(C90&lt;&gt;"",SUMIFS('8. Uitgaven betaalverzoek'!$W:$W,'8. Uitgaven betaalverzoek'!$E:$E,$A90,'8. Uitgaven betaalverzoek'!$F:$F,$B90),"")</f>
        <v/>
      </c>
      <c r="H90" s="117" t="str">
        <f>IF(C90&lt;&gt;"",SUMIFS('8. Uitgaven betaalverzoek'!$X:$X,'8. Uitgaven betaalverzoek'!$E:$E,$A90,'8. Uitgaven betaalverzoek'!$F:$F,$B90),"")</f>
        <v/>
      </c>
      <c r="I90" s="119" t="str">
        <f>IFERROR(VLOOKUP(A90,Lijsten!$AD:$AE,2,0),"")</f>
        <v/>
      </c>
      <c r="J90" s="117">
        <f t="shared" si="9"/>
        <v>0</v>
      </c>
      <c r="K90" s="117">
        <f t="shared" si="9"/>
        <v>0</v>
      </c>
      <c r="L90" s="117">
        <f>SUMIFS('8. Uitgaven betaalverzoek'!$U:$U,'8. Uitgaven betaalverzoek'!$E:$E,$A90,'8. Uitgaven betaalverzoek'!$F:$F,$B90,'8. Uitgaven betaalverzoek'!$A:$A,Keuze_DB_Nr)</f>
        <v>0</v>
      </c>
      <c r="M90" s="117">
        <f>SUMIFS('8. Uitgaven betaalverzoek'!$V:$V,'8. Uitgaven betaalverzoek'!$E:$E,$A90,'8. Uitgaven betaalverzoek'!$F:$F,$B90,'8. Uitgaven betaalverzoek'!$A:$A,Keuze_DB_Nr)</f>
        <v>0</v>
      </c>
      <c r="N90" s="117" t="str">
        <f>IF($C90&lt;&gt;"",SUMIFS('8. Uitgaven betaalverzoek'!$W:$W,'8. Uitgaven betaalverzoek'!$E:$E,$A90,'8. Uitgaven betaalverzoek'!$F:$F,$B90,'8. Uitgaven betaalverzoek'!$A:$A,Keuze_DB_Nr),"")</f>
        <v/>
      </c>
      <c r="O90" s="117" t="str">
        <f>IF($C90&lt;&gt;"",SUMIFS('8. Uitgaven betaalverzoek'!$X:$X,'8. Uitgaven betaalverzoek'!$E:$E,$A90,'8. Uitgaven betaalverzoek'!$F:$F,$B90,'8. Uitgaven betaalverzoek'!$A:$A,Keuze_DB_Nr),"")</f>
        <v/>
      </c>
      <c r="P90" s="117">
        <f t="shared" si="10"/>
        <v>0</v>
      </c>
      <c r="Q90" s="117">
        <f t="shared" si="11"/>
        <v>0</v>
      </c>
      <c r="R90" s="117">
        <f>SUMIFS('8. Uitgaven betaalverzoek'!$U:$U,'8. Uitgaven betaalverzoek'!$E:$E,$A90,'8. Uitgaven betaalverzoek'!$F:$F,$B90,'8. Uitgaven betaalverzoek'!$A:$A,Keuze_DB_Nr_BEO)</f>
        <v>0</v>
      </c>
      <c r="S90" s="117">
        <f>SUMIFS('8. Uitgaven betaalverzoek'!$V:$V,'8. Uitgaven betaalverzoek'!$E:$E,$A90,'8. Uitgaven betaalverzoek'!$F:$F,$B90,'8. Uitgaven betaalverzoek'!$A:$A,Keuze_DB_Nr_BEO)</f>
        <v>0</v>
      </c>
      <c r="T90" s="117" t="str">
        <f>IF($C90&lt;&gt;"",SUMIFS('8. Uitgaven betaalverzoek'!$W:$W,'8. Uitgaven betaalverzoek'!$E:$E,$A90,'8. Uitgaven betaalverzoek'!$F:$F,$B90,'8. Uitgaven betaalverzoek'!$A:$A,Keuze_DB_Nr_BEO),"")</f>
        <v/>
      </c>
      <c r="U90" s="117" t="str">
        <f>IF($C90&lt;&gt;"",SUMIFS('8. Uitgaven betaalverzoek'!$X:$X,'8. Uitgaven betaalverzoek'!$E:$E,$A90,'8. Uitgaven betaalverzoek'!$F:$F,$B90,'8. Uitgaven betaalverzoek'!$A:$A,Keuze_DB_Nr_BEO),"")</f>
        <v/>
      </c>
      <c r="V90" s="117">
        <f t="shared" si="7"/>
        <v>0</v>
      </c>
      <c r="W90" s="117">
        <f t="shared" si="8"/>
        <v>0</v>
      </c>
    </row>
    <row r="91" spans="1:23" x14ac:dyDescent="0.25">
      <c r="A91" s="18"/>
      <c r="B91" s="18"/>
      <c r="C91" s="108" t="str" cm="1">
        <f t="array" ref="C91">IFERROR(INDEX(Tb_KostenOpties[],MATCH(B91,Tb_KostenOptiesDB[KostenOptie],0),IFERROR(MATCH(Methode_Keuze,Tb_KostenOptiesDB[#Headers],0),2)),"")</f>
        <v/>
      </c>
      <c r="D91" s="120">
        <f>IFERROR(INDEX(Tb_ProjectKosten[],MATCH($B91,Tb_ProjectKosten[Begroting],0),6),0)</f>
        <v>0</v>
      </c>
      <c r="E91" s="118">
        <f>SUMIFS('8. Uitgaven betaalverzoek'!$U:$U,'8. Uitgaven betaalverzoek'!$E:$E,$A91,'8. Uitgaven betaalverzoek'!$F:$F,$B91)</f>
        <v>0</v>
      </c>
      <c r="F91" s="118">
        <f>SUMIFS('8. Uitgaven betaalverzoek'!$V:$V,'8. Uitgaven betaalverzoek'!$E:$E,$A91,'8. Uitgaven betaalverzoek'!$F:$F,$B91)</f>
        <v>0</v>
      </c>
      <c r="G91" s="118" t="str">
        <f>IF(C91&lt;&gt;"",SUMIFS('8. Uitgaven betaalverzoek'!$W:$W,'8. Uitgaven betaalverzoek'!$E:$E,$A91,'8. Uitgaven betaalverzoek'!$F:$F,$B91),"")</f>
        <v/>
      </c>
      <c r="H91" s="118" t="str">
        <f>IF(C91&lt;&gt;"",SUMIFS('8. Uitgaven betaalverzoek'!$X:$X,'8. Uitgaven betaalverzoek'!$E:$E,$A91,'8. Uitgaven betaalverzoek'!$F:$F,$B91),"")</f>
        <v/>
      </c>
      <c r="I91" s="120" t="str">
        <f>IFERROR(VLOOKUP(A91,Lijsten!$AD:$AE,2,0),"")</f>
        <v/>
      </c>
      <c r="J91" s="118">
        <f t="shared" si="9"/>
        <v>0</v>
      </c>
      <c r="K91" s="118">
        <f t="shared" si="9"/>
        <v>0</v>
      </c>
      <c r="L91" s="118">
        <f>SUMIFS('8. Uitgaven betaalverzoek'!$U:$U,'8. Uitgaven betaalverzoek'!$E:$E,$A91,'8. Uitgaven betaalverzoek'!$F:$F,$B91,'8. Uitgaven betaalverzoek'!$A:$A,Keuze_DB_Nr)</f>
        <v>0</v>
      </c>
      <c r="M91" s="118">
        <f>SUMIFS('8. Uitgaven betaalverzoek'!$V:$V,'8. Uitgaven betaalverzoek'!$E:$E,$A91,'8. Uitgaven betaalverzoek'!$F:$F,$B91,'8. Uitgaven betaalverzoek'!$A:$A,Keuze_DB_Nr)</f>
        <v>0</v>
      </c>
      <c r="N91" s="118" t="str">
        <f>IF($C91&lt;&gt;"",SUMIFS('8. Uitgaven betaalverzoek'!$W:$W,'8. Uitgaven betaalverzoek'!$E:$E,$A91,'8. Uitgaven betaalverzoek'!$F:$F,$B91,'8. Uitgaven betaalverzoek'!$A:$A,Keuze_DB_Nr),"")</f>
        <v/>
      </c>
      <c r="O91" s="118" t="str">
        <f>IF($C91&lt;&gt;"",SUMIFS('8. Uitgaven betaalverzoek'!$X:$X,'8. Uitgaven betaalverzoek'!$E:$E,$A91,'8. Uitgaven betaalverzoek'!$F:$F,$B91,'8. Uitgaven betaalverzoek'!$A:$A,Keuze_DB_Nr),"")</f>
        <v/>
      </c>
      <c r="P91" s="118">
        <f t="shared" si="10"/>
        <v>0</v>
      </c>
      <c r="Q91" s="118">
        <f t="shared" si="11"/>
        <v>0</v>
      </c>
      <c r="R91" s="118">
        <f>SUMIFS('8. Uitgaven betaalverzoek'!$U:$U,'8. Uitgaven betaalverzoek'!$E:$E,$A91,'8. Uitgaven betaalverzoek'!$F:$F,$B91,'8. Uitgaven betaalverzoek'!$A:$A,Keuze_DB_Nr_BEO)</f>
        <v>0</v>
      </c>
      <c r="S91" s="118">
        <f>SUMIFS('8. Uitgaven betaalverzoek'!$V:$V,'8. Uitgaven betaalverzoek'!$E:$E,$A91,'8. Uitgaven betaalverzoek'!$F:$F,$B91,'8. Uitgaven betaalverzoek'!$A:$A,Keuze_DB_Nr_BEO)</f>
        <v>0</v>
      </c>
      <c r="T91" s="118" t="str">
        <f>IF($C91&lt;&gt;"",SUMIFS('8. Uitgaven betaalverzoek'!$W:$W,'8. Uitgaven betaalverzoek'!$E:$E,$A91,'8. Uitgaven betaalverzoek'!$F:$F,$B91,'8. Uitgaven betaalverzoek'!$A:$A,Keuze_DB_Nr_BEO),"")</f>
        <v/>
      </c>
      <c r="U91" s="118" t="str">
        <f>IF($C91&lt;&gt;"",SUMIFS('8. Uitgaven betaalverzoek'!$X:$X,'8. Uitgaven betaalverzoek'!$E:$E,$A91,'8. Uitgaven betaalverzoek'!$F:$F,$B91,'8. Uitgaven betaalverzoek'!$A:$A,Keuze_DB_Nr_BEO),"")</f>
        <v/>
      </c>
      <c r="V91" s="118">
        <f t="shared" si="7"/>
        <v>0</v>
      </c>
      <c r="W91" s="118">
        <f t="shared" si="8"/>
        <v>0</v>
      </c>
    </row>
    <row r="92" spans="1:23" x14ac:dyDescent="0.25">
      <c r="A92" s="80"/>
      <c r="B92" s="80"/>
      <c r="C92" s="107" t="str" cm="1">
        <f t="array" ref="C92">IFERROR(INDEX(Tb_KostenOpties[],MATCH(B92,Tb_KostenOptiesDB[KostenOptie],0),IFERROR(MATCH(Methode_Keuze,Tb_KostenOptiesDB[#Headers],0),2)),"")</f>
        <v/>
      </c>
      <c r="D92" s="119">
        <f>IFERROR(INDEX(Tb_ProjectKosten[],MATCH($B92,Tb_ProjectKosten[Begroting],0),6),0)</f>
        <v>0</v>
      </c>
      <c r="E92" s="117">
        <f>SUMIFS('8. Uitgaven betaalverzoek'!$U:$U,'8. Uitgaven betaalverzoek'!$E:$E,$A92,'8. Uitgaven betaalverzoek'!$F:$F,$B92)</f>
        <v>0</v>
      </c>
      <c r="F92" s="117">
        <f>SUMIFS('8. Uitgaven betaalverzoek'!$V:$V,'8. Uitgaven betaalverzoek'!$E:$E,$A92,'8. Uitgaven betaalverzoek'!$F:$F,$B92)</f>
        <v>0</v>
      </c>
      <c r="G92" s="117" t="str">
        <f>IF(C92&lt;&gt;"",SUMIFS('8. Uitgaven betaalverzoek'!$W:$W,'8. Uitgaven betaalverzoek'!$E:$E,$A92,'8. Uitgaven betaalverzoek'!$F:$F,$B92),"")</f>
        <v/>
      </c>
      <c r="H92" s="117" t="str">
        <f>IF(C92&lt;&gt;"",SUMIFS('8. Uitgaven betaalverzoek'!$X:$X,'8. Uitgaven betaalverzoek'!$E:$E,$A92,'8. Uitgaven betaalverzoek'!$F:$F,$B92),"")</f>
        <v/>
      </c>
      <c r="I92" s="119" t="str">
        <f>IFERROR(VLOOKUP(A92,Lijsten!$AD:$AE,2,0),"")</f>
        <v/>
      </c>
      <c r="J92" s="117">
        <f t="shared" si="9"/>
        <v>0</v>
      </c>
      <c r="K92" s="117">
        <f t="shared" si="9"/>
        <v>0</v>
      </c>
      <c r="L92" s="117">
        <f>SUMIFS('8. Uitgaven betaalverzoek'!$U:$U,'8. Uitgaven betaalverzoek'!$E:$E,$A92,'8. Uitgaven betaalverzoek'!$F:$F,$B92,'8. Uitgaven betaalverzoek'!$A:$A,Keuze_DB_Nr)</f>
        <v>0</v>
      </c>
      <c r="M92" s="117">
        <f>SUMIFS('8. Uitgaven betaalverzoek'!$V:$V,'8. Uitgaven betaalverzoek'!$E:$E,$A92,'8. Uitgaven betaalverzoek'!$F:$F,$B92,'8. Uitgaven betaalverzoek'!$A:$A,Keuze_DB_Nr)</f>
        <v>0</v>
      </c>
      <c r="N92" s="117" t="str">
        <f>IF($C92&lt;&gt;"",SUMIFS('8. Uitgaven betaalverzoek'!$W:$W,'8. Uitgaven betaalverzoek'!$E:$E,$A92,'8. Uitgaven betaalverzoek'!$F:$F,$B92,'8. Uitgaven betaalverzoek'!$A:$A,Keuze_DB_Nr),"")</f>
        <v/>
      </c>
      <c r="O92" s="117" t="str">
        <f>IF($C92&lt;&gt;"",SUMIFS('8. Uitgaven betaalverzoek'!$X:$X,'8. Uitgaven betaalverzoek'!$E:$E,$A92,'8. Uitgaven betaalverzoek'!$F:$F,$B92,'8. Uitgaven betaalverzoek'!$A:$A,Keuze_DB_Nr),"")</f>
        <v/>
      </c>
      <c r="P92" s="117">
        <f t="shared" si="10"/>
        <v>0</v>
      </c>
      <c r="Q92" s="117">
        <f t="shared" si="11"/>
        <v>0</v>
      </c>
      <c r="R92" s="117">
        <f>SUMIFS('8. Uitgaven betaalverzoek'!$U:$U,'8. Uitgaven betaalverzoek'!$E:$E,$A92,'8. Uitgaven betaalverzoek'!$F:$F,$B92,'8. Uitgaven betaalverzoek'!$A:$A,Keuze_DB_Nr_BEO)</f>
        <v>0</v>
      </c>
      <c r="S92" s="117">
        <f>SUMIFS('8. Uitgaven betaalverzoek'!$V:$V,'8. Uitgaven betaalverzoek'!$E:$E,$A92,'8. Uitgaven betaalverzoek'!$F:$F,$B92,'8. Uitgaven betaalverzoek'!$A:$A,Keuze_DB_Nr_BEO)</f>
        <v>0</v>
      </c>
      <c r="T92" s="117" t="str">
        <f>IF($C92&lt;&gt;"",SUMIFS('8. Uitgaven betaalverzoek'!$W:$W,'8. Uitgaven betaalverzoek'!$E:$E,$A92,'8. Uitgaven betaalverzoek'!$F:$F,$B92,'8. Uitgaven betaalverzoek'!$A:$A,Keuze_DB_Nr_BEO),"")</f>
        <v/>
      </c>
      <c r="U92" s="117" t="str">
        <f>IF($C92&lt;&gt;"",SUMIFS('8. Uitgaven betaalverzoek'!$X:$X,'8. Uitgaven betaalverzoek'!$E:$E,$A92,'8. Uitgaven betaalverzoek'!$F:$F,$B92,'8. Uitgaven betaalverzoek'!$A:$A,Keuze_DB_Nr_BEO),"")</f>
        <v/>
      </c>
      <c r="V92" s="117">
        <f t="shared" si="7"/>
        <v>0</v>
      </c>
      <c r="W92" s="117">
        <f t="shared" si="8"/>
        <v>0</v>
      </c>
    </row>
    <row r="93" spans="1:23" x14ac:dyDescent="0.25">
      <c r="A93" s="18"/>
      <c r="B93" s="18"/>
      <c r="C93" s="108" t="str" cm="1">
        <f t="array" ref="C93">IFERROR(INDEX(Tb_KostenOpties[],MATCH(B93,Tb_KostenOptiesDB[KostenOptie],0),IFERROR(MATCH(Methode_Keuze,Tb_KostenOptiesDB[#Headers],0),2)),"")</f>
        <v/>
      </c>
      <c r="D93" s="120">
        <f>IFERROR(INDEX(Tb_ProjectKosten[],MATCH($B93,Tb_ProjectKosten[Begroting],0),6),0)</f>
        <v>0</v>
      </c>
      <c r="E93" s="118">
        <f>SUMIFS('8. Uitgaven betaalverzoek'!$U:$U,'8. Uitgaven betaalverzoek'!$E:$E,$A93,'8. Uitgaven betaalverzoek'!$F:$F,$B93)</f>
        <v>0</v>
      </c>
      <c r="F93" s="118">
        <f>SUMIFS('8. Uitgaven betaalverzoek'!$V:$V,'8. Uitgaven betaalverzoek'!$E:$E,$A93,'8. Uitgaven betaalverzoek'!$F:$F,$B93)</f>
        <v>0</v>
      </c>
      <c r="G93" s="118" t="str">
        <f>IF(C93&lt;&gt;"",SUMIFS('8. Uitgaven betaalverzoek'!$W:$W,'8. Uitgaven betaalverzoek'!$E:$E,$A93,'8. Uitgaven betaalverzoek'!$F:$F,$B93),"")</f>
        <v/>
      </c>
      <c r="H93" s="118" t="str">
        <f>IF(C93&lt;&gt;"",SUMIFS('8. Uitgaven betaalverzoek'!$X:$X,'8. Uitgaven betaalverzoek'!$E:$E,$A93,'8. Uitgaven betaalverzoek'!$F:$F,$B93),"")</f>
        <v/>
      </c>
      <c r="I93" s="120" t="str">
        <f>IFERROR(VLOOKUP(A93,Lijsten!$AD:$AE,2,0),"")</f>
        <v/>
      </c>
      <c r="J93" s="118">
        <f t="shared" si="9"/>
        <v>0</v>
      </c>
      <c r="K93" s="118">
        <f t="shared" si="9"/>
        <v>0</v>
      </c>
      <c r="L93" s="118">
        <f>SUMIFS('8. Uitgaven betaalverzoek'!$U:$U,'8. Uitgaven betaalverzoek'!$E:$E,$A93,'8. Uitgaven betaalverzoek'!$F:$F,$B93,'8. Uitgaven betaalverzoek'!$A:$A,Keuze_DB_Nr)</f>
        <v>0</v>
      </c>
      <c r="M93" s="118">
        <f>SUMIFS('8. Uitgaven betaalverzoek'!$V:$V,'8. Uitgaven betaalverzoek'!$E:$E,$A93,'8. Uitgaven betaalverzoek'!$F:$F,$B93,'8. Uitgaven betaalverzoek'!$A:$A,Keuze_DB_Nr)</f>
        <v>0</v>
      </c>
      <c r="N93" s="118" t="str">
        <f>IF($C93&lt;&gt;"",SUMIFS('8. Uitgaven betaalverzoek'!$W:$W,'8. Uitgaven betaalverzoek'!$E:$E,$A93,'8. Uitgaven betaalverzoek'!$F:$F,$B93,'8. Uitgaven betaalverzoek'!$A:$A,Keuze_DB_Nr),"")</f>
        <v/>
      </c>
      <c r="O93" s="118" t="str">
        <f>IF($C93&lt;&gt;"",SUMIFS('8. Uitgaven betaalverzoek'!$X:$X,'8. Uitgaven betaalverzoek'!$E:$E,$A93,'8. Uitgaven betaalverzoek'!$F:$F,$B93,'8. Uitgaven betaalverzoek'!$A:$A,Keuze_DB_Nr),"")</f>
        <v/>
      </c>
      <c r="P93" s="118">
        <f t="shared" si="10"/>
        <v>0</v>
      </c>
      <c r="Q93" s="118">
        <f t="shared" si="11"/>
        <v>0</v>
      </c>
      <c r="R93" s="118">
        <f>SUMIFS('8. Uitgaven betaalverzoek'!$U:$U,'8. Uitgaven betaalverzoek'!$E:$E,$A93,'8. Uitgaven betaalverzoek'!$F:$F,$B93,'8. Uitgaven betaalverzoek'!$A:$A,Keuze_DB_Nr_BEO)</f>
        <v>0</v>
      </c>
      <c r="S93" s="118">
        <f>SUMIFS('8. Uitgaven betaalverzoek'!$V:$V,'8. Uitgaven betaalverzoek'!$E:$E,$A93,'8. Uitgaven betaalverzoek'!$F:$F,$B93,'8. Uitgaven betaalverzoek'!$A:$A,Keuze_DB_Nr_BEO)</f>
        <v>0</v>
      </c>
      <c r="T93" s="118" t="str">
        <f>IF($C93&lt;&gt;"",SUMIFS('8. Uitgaven betaalverzoek'!$W:$W,'8. Uitgaven betaalverzoek'!$E:$E,$A93,'8. Uitgaven betaalverzoek'!$F:$F,$B93,'8. Uitgaven betaalverzoek'!$A:$A,Keuze_DB_Nr_BEO),"")</f>
        <v/>
      </c>
      <c r="U93" s="118" t="str">
        <f>IF($C93&lt;&gt;"",SUMIFS('8. Uitgaven betaalverzoek'!$X:$X,'8. Uitgaven betaalverzoek'!$E:$E,$A93,'8. Uitgaven betaalverzoek'!$F:$F,$B93,'8. Uitgaven betaalverzoek'!$A:$A,Keuze_DB_Nr_BEO),"")</f>
        <v/>
      </c>
      <c r="V93" s="118">
        <f t="shared" si="7"/>
        <v>0</v>
      </c>
      <c r="W93" s="118">
        <f t="shared" si="8"/>
        <v>0</v>
      </c>
    </row>
    <row r="94" spans="1:23" x14ac:dyDescent="0.25">
      <c r="A94" s="80"/>
      <c r="B94" s="80"/>
      <c r="C94" s="107" t="str" cm="1">
        <f t="array" ref="C94">IFERROR(INDEX(Tb_KostenOpties[],MATCH(B94,Tb_KostenOptiesDB[KostenOptie],0),IFERROR(MATCH(Methode_Keuze,Tb_KostenOptiesDB[#Headers],0),2)),"")</f>
        <v/>
      </c>
      <c r="D94" s="119">
        <f>IFERROR(INDEX(Tb_ProjectKosten[],MATCH($B94,Tb_ProjectKosten[Begroting],0),6),0)</f>
        <v>0</v>
      </c>
      <c r="E94" s="117">
        <f>SUMIFS('8. Uitgaven betaalverzoek'!$U:$U,'8. Uitgaven betaalverzoek'!$E:$E,$A94,'8. Uitgaven betaalverzoek'!$F:$F,$B94)</f>
        <v>0</v>
      </c>
      <c r="F94" s="117">
        <f>SUMIFS('8. Uitgaven betaalverzoek'!$V:$V,'8. Uitgaven betaalverzoek'!$E:$E,$A94,'8. Uitgaven betaalverzoek'!$F:$F,$B94)</f>
        <v>0</v>
      </c>
      <c r="G94" s="117" t="str">
        <f>IF(C94&lt;&gt;"",SUMIFS('8. Uitgaven betaalverzoek'!$W:$W,'8. Uitgaven betaalverzoek'!$E:$E,$A94,'8. Uitgaven betaalverzoek'!$F:$F,$B94),"")</f>
        <v/>
      </c>
      <c r="H94" s="117" t="str">
        <f>IF(C94&lt;&gt;"",SUMIFS('8. Uitgaven betaalverzoek'!$X:$X,'8. Uitgaven betaalverzoek'!$E:$E,$A94,'8. Uitgaven betaalverzoek'!$F:$F,$B94),"")</f>
        <v/>
      </c>
      <c r="I94" s="119" t="str">
        <f>IFERROR(VLOOKUP(A94,Lijsten!$AD:$AE,2,0),"")</f>
        <v/>
      </c>
      <c r="J94" s="117">
        <f t="shared" si="9"/>
        <v>0</v>
      </c>
      <c r="K94" s="117">
        <f t="shared" si="9"/>
        <v>0</v>
      </c>
      <c r="L94" s="117">
        <f>SUMIFS('8. Uitgaven betaalverzoek'!$U:$U,'8. Uitgaven betaalverzoek'!$E:$E,$A94,'8. Uitgaven betaalverzoek'!$F:$F,$B94,'8. Uitgaven betaalverzoek'!$A:$A,Keuze_DB_Nr)</f>
        <v>0</v>
      </c>
      <c r="M94" s="117">
        <f>SUMIFS('8. Uitgaven betaalverzoek'!$V:$V,'8. Uitgaven betaalverzoek'!$E:$E,$A94,'8. Uitgaven betaalverzoek'!$F:$F,$B94,'8. Uitgaven betaalverzoek'!$A:$A,Keuze_DB_Nr)</f>
        <v>0</v>
      </c>
      <c r="N94" s="117" t="str">
        <f>IF($C94&lt;&gt;"",SUMIFS('8. Uitgaven betaalverzoek'!$W:$W,'8. Uitgaven betaalverzoek'!$E:$E,$A94,'8. Uitgaven betaalverzoek'!$F:$F,$B94,'8. Uitgaven betaalverzoek'!$A:$A,Keuze_DB_Nr),"")</f>
        <v/>
      </c>
      <c r="O94" s="117" t="str">
        <f>IF($C94&lt;&gt;"",SUMIFS('8. Uitgaven betaalverzoek'!$X:$X,'8. Uitgaven betaalverzoek'!$E:$E,$A94,'8. Uitgaven betaalverzoek'!$F:$F,$B94,'8. Uitgaven betaalverzoek'!$A:$A,Keuze_DB_Nr),"")</f>
        <v/>
      </c>
      <c r="P94" s="117">
        <f t="shared" si="10"/>
        <v>0</v>
      </c>
      <c r="Q94" s="117">
        <f t="shared" si="11"/>
        <v>0</v>
      </c>
      <c r="R94" s="117">
        <f>SUMIFS('8. Uitgaven betaalverzoek'!$U:$U,'8. Uitgaven betaalverzoek'!$E:$E,$A94,'8. Uitgaven betaalverzoek'!$F:$F,$B94,'8. Uitgaven betaalverzoek'!$A:$A,Keuze_DB_Nr_BEO)</f>
        <v>0</v>
      </c>
      <c r="S94" s="117">
        <f>SUMIFS('8. Uitgaven betaalverzoek'!$V:$V,'8. Uitgaven betaalverzoek'!$E:$E,$A94,'8. Uitgaven betaalverzoek'!$F:$F,$B94,'8. Uitgaven betaalverzoek'!$A:$A,Keuze_DB_Nr_BEO)</f>
        <v>0</v>
      </c>
      <c r="T94" s="117" t="str">
        <f>IF($C94&lt;&gt;"",SUMIFS('8. Uitgaven betaalverzoek'!$W:$W,'8. Uitgaven betaalverzoek'!$E:$E,$A94,'8. Uitgaven betaalverzoek'!$F:$F,$B94,'8. Uitgaven betaalverzoek'!$A:$A,Keuze_DB_Nr_BEO),"")</f>
        <v/>
      </c>
      <c r="U94" s="117" t="str">
        <f>IF($C94&lt;&gt;"",SUMIFS('8. Uitgaven betaalverzoek'!$X:$X,'8. Uitgaven betaalverzoek'!$E:$E,$A94,'8. Uitgaven betaalverzoek'!$F:$F,$B94,'8. Uitgaven betaalverzoek'!$A:$A,Keuze_DB_Nr_BEO),"")</f>
        <v/>
      </c>
      <c r="V94" s="117">
        <f t="shared" si="7"/>
        <v>0</v>
      </c>
      <c r="W94" s="117">
        <f t="shared" si="8"/>
        <v>0</v>
      </c>
    </row>
    <row r="95" spans="1:23" x14ac:dyDescent="0.25">
      <c r="A95" s="18"/>
      <c r="B95" s="18"/>
      <c r="C95" s="108" t="str" cm="1">
        <f t="array" ref="C95">IFERROR(INDEX(Tb_KostenOpties[],MATCH(B95,Tb_KostenOptiesDB[KostenOptie],0),IFERROR(MATCH(Methode_Keuze,Tb_KostenOptiesDB[#Headers],0),2)),"")</f>
        <v/>
      </c>
      <c r="D95" s="120">
        <f>IFERROR(INDEX(Tb_ProjectKosten[],MATCH($B95,Tb_ProjectKosten[Begroting],0),6),0)</f>
        <v>0</v>
      </c>
      <c r="E95" s="118">
        <f>SUMIFS('8. Uitgaven betaalverzoek'!$U:$U,'8. Uitgaven betaalverzoek'!$E:$E,$A95,'8. Uitgaven betaalverzoek'!$F:$F,$B95)</f>
        <v>0</v>
      </c>
      <c r="F95" s="118">
        <f>SUMIFS('8. Uitgaven betaalverzoek'!$V:$V,'8. Uitgaven betaalverzoek'!$E:$E,$A95,'8. Uitgaven betaalverzoek'!$F:$F,$B95)</f>
        <v>0</v>
      </c>
      <c r="G95" s="118" t="str">
        <f>IF(C95&lt;&gt;"",SUMIFS('8. Uitgaven betaalverzoek'!$W:$W,'8. Uitgaven betaalverzoek'!$E:$E,$A95,'8. Uitgaven betaalverzoek'!$F:$F,$B95),"")</f>
        <v/>
      </c>
      <c r="H95" s="118" t="str">
        <f>IF(C95&lt;&gt;"",SUMIFS('8. Uitgaven betaalverzoek'!$X:$X,'8. Uitgaven betaalverzoek'!$E:$E,$A95,'8. Uitgaven betaalverzoek'!$F:$F,$B95),"")</f>
        <v/>
      </c>
      <c r="I95" s="120" t="str">
        <f>IFERROR(VLOOKUP(A95,Lijsten!$AD:$AE,2,0),"")</f>
        <v/>
      </c>
      <c r="J95" s="118">
        <f t="shared" si="9"/>
        <v>0</v>
      </c>
      <c r="K95" s="118">
        <f t="shared" si="9"/>
        <v>0</v>
      </c>
      <c r="L95" s="118">
        <f>SUMIFS('8. Uitgaven betaalverzoek'!$U:$U,'8. Uitgaven betaalverzoek'!$E:$E,$A95,'8. Uitgaven betaalverzoek'!$F:$F,$B95,'8. Uitgaven betaalverzoek'!$A:$A,Keuze_DB_Nr)</f>
        <v>0</v>
      </c>
      <c r="M95" s="118">
        <f>SUMIFS('8. Uitgaven betaalverzoek'!$V:$V,'8. Uitgaven betaalverzoek'!$E:$E,$A95,'8. Uitgaven betaalverzoek'!$F:$F,$B95,'8. Uitgaven betaalverzoek'!$A:$A,Keuze_DB_Nr)</f>
        <v>0</v>
      </c>
      <c r="N95" s="118" t="str">
        <f>IF($C95&lt;&gt;"",SUMIFS('8. Uitgaven betaalverzoek'!$W:$W,'8. Uitgaven betaalverzoek'!$E:$E,$A95,'8. Uitgaven betaalverzoek'!$F:$F,$B95,'8. Uitgaven betaalverzoek'!$A:$A,Keuze_DB_Nr),"")</f>
        <v/>
      </c>
      <c r="O95" s="118" t="str">
        <f>IF($C95&lt;&gt;"",SUMIFS('8. Uitgaven betaalverzoek'!$X:$X,'8. Uitgaven betaalverzoek'!$E:$E,$A95,'8. Uitgaven betaalverzoek'!$F:$F,$B95,'8. Uitgaven betaalverzoek'!$A:$A,Keuze_DB_Nr),"")</f>
        <v/>
      </c>
      <c r="P95" s="118">
        <f t="shared" si="10"/>
        <v>0</v>
      </c>
      <c r="Q95" s="118">
        <f t="shared" si="11"/>
        <v>0</v>
      </c>
      <c r="R95" s="118">
        <f>SUMIFS('8. Uitgaven betaalverzoek'!$U:$U,'8. Uitgaven betaalverzoek'!$E:$E,$A95,'8. Uitgaven betaalverzoek'!$F:$F,$B95,'8. Uitgaven betaalverzoek'!$A:$A,Keuze_DB_Nr_BEO)</f>
        <v>0</v>
      </c>
      <c r="S95" s="118">
        <f>SUMIFS('8. Uitgaven betaalverzoek'!$V:$V,'8. Uitgaven betaalverzoek'!$E:$E,$A95,'8. Uitgaven betaalverzoek'!$F:$F,$B95,'8. Uitgaven betaalverzoek'!$A:$A,Keuze_DB_Nr_BEO)</f>
        <v>0</v>
      </c>
      <c r="T95" s="118" t="str">
        <f>IF($C95&lt;&gt;"",SUMIFS('8. Uitgaven betaalverzoek'!$W:$W,'8. Uitgaven betaalverzoek'!$E:$E,$A95,'8. Uitgaven betaalverzoek'!$F:$F,$B95,'8. Uitgaven betaalverzoek'!$A:$A,Keuze_DB_Nr_BEO),"")</f>
        <v/>
      </c>
      <c r="U95" s="118" t="str">
        <f>IF($C95&lt;&gt;"",SUMIFS('8. Uitgaven betaalverzoek'!$X:$X,'8. Uitgaven betaalverzoek'!$E:$E,$A95,'8. Uitgaven betaalverzoek'!$F:$F,$B95,'8. Uitgaven betaalverzoek'!$A:$A,Keuze_DB_Nr_BEO),"")</f>
        <v/>
      </c>
      <c r="V95" s="118">
        <f t="shared" si="7"/>
        <v>0</v>
      </c>
      <c r="W95" s="118">
        <f t="shared" si="8"/>
        <v>0</v>
      </c>
    </row>
    <row r="96" spans="1:23" x14ac:dyDescent="0.25">
      <c r="A96" s="80"/>
      <c r="B96" s="80"/>
      <c r="C96" s="107" t="str" cm="1">
        <f t="array" ref="C96">IFERROR(INDEX(Tb_KostenOpties[],MATCH(B96,Tb_KostenOptiesDB[KostenOptie],0),IFERROR(MATCH(Methode_Keuze,Tb_KostenOptiesDB[#Headers],0),2)),"")</f>
        <v/>
      </c>
      <c r="D96" s="119">
        <f>IFERROR(INDEX(Tb_ProjectKosten[],MATCH($B96,Tb_ProjectKosten[Begroting],0),6),0)</f>
        <v>0</v>
      </c>
      <c r="E96" s="117">
        <f>SUMIFS('8. Uitgaven betaalverzoek'!$U:$U,'8. Uitgaven betaalverzoek'!$E:$E,$A96,'8. Uitgaven betaalverzoek'!$F:$F,$B96)</f>
        <v>0</v>
      </c>
      <c r="F96" s="117">
        <f>SUMIFS('8. Uitgaven betaalverzoek'!$V:$V,'8. Uitgaven betaalverzoek'!$E:$E,$A96,'8. Uitgaven betaalverzoek'!$F:$F,$B96)</f>
        <v>0</v>
      </c>
      <c r="G96" s="117" t="str">
        <f>IF(C96&lt;&gt;"",SUMIFS('8. Uitgaven betaalverzoek'!$W:$W,'8. Uitgaven betaalverzoek'!$E:$E,$A96,'8. Uitgaven betaalverzoek'!$F:$F,$B96),"")</f>
        <v/>
      </c>
      <c r="H96" s="117" t="str">
        <f>IF(C96&lt;&gt;"",SUMIFS('8. Uitgaven betaalverzoek'!$X:$X,'8. Uitgaven betaalverzoek'!$E:$E,$A96,'8. Uitgaven betaalverzoek'!$F:$F,$B96),"")</f>
        <v/>
      </c>
      <c r="I96" s="119" t="str">
        <f>IFERROR(VLOOKUP(A96,Lijsten!$AD:$AE,2,0),"")</f>
        <v/>
      </c>
      <c r="J96" s="117">
        <f t="shared" si="9"/>
        <v>0</v>
      </c>
      <c r="K96" s="117">
        <f t="shared" si="9"/>
        <v>0</v>
      </c>
      <c r="L96" s="117">
        <f>SUMIFS('8. Uitgaven betaalverzoek'!$U:$U,'8. Uitgaven betaalverzoek'!$E:$E,$A96,'8. Uitgaven betaalverzoek'!$F:$F,$B96,'8. Uitgaven betaalverzoek'!$A:$A,Keuze_DB_Nr)</f>
        <v>0</v>
      </c>
      <c r="M96" s="117">
        <f>SUMIFS('8. Uitgaven betaalverzoek'!$V:$V,'8. Uitgaven betaalverzoek'!$E:$E,$A96,'8. Uitgaven betaalverzoek'!$F:$F,$B96,'8. Uitgaven betaalverzoek'!$A:$A,Keuze_DB_Nr)</f>
        <v>0</v>
      </c>
      <c r="N96" s="117" t="str">
        <f>IF($C96&lt;&gt;"",SUMIFS('8. Uitgaven betaalverzoek'!$W:$W,'8. Uitgaven betaalverzoek'!$E:$E,$A96,'8. Uitgaven betaalverzoek'!$F:$F,$B96,'8. Uitgaven betaalverzoek'!$A:$A,Keuze_DB_Nr),"")</f>
        <v/>
      </c>
      <c r="O96" s="117" t="str">
        <f>IF($C96&lt;&gt;"",SUMIFS('8. Uitgaven betaalverzoek'!$X:$X,'8. Uitgaven betaalverzoek'!$E:$E,$A96,'8. Uitgaven betaalverzoek'!$F:$F,$B96,'8. Uitgaven betaalverzoek'!$A:$A,Keuze_DB_Nr),"")</f>
        <v/>
      </c>
      <c r="P96" s="117">
        <f t="shared" si="10"/>
        <v>0</v>
      </c>
      <c r="Q96" s="117">
        <f t="shared" si="11"/>
        <v>0</v>
      </c>
      <c r="R96" s="117">
        <f>SUMIFS('8. Uitgaven betaalverzoek'!$U:$U,'8. Uitgaven betaalverzoek'!$E:$E,$A96,'8. Uitgaven betaalverzoek'!$F:$F,$B96,'8. Uitgaven betaalverzoek'!$A:$A,Keuze_DB_Nr_BEO)</f>
        <v>0</v>
      </c>
      <c r="S96" s="117">
        <f>SUMIFS('8. Uitgaven betaalverzoek'!$V:$V,'8. Uitgaven betaalverzoek'!$E:$E,$A96,'8. Uitgaven betaalverzoek'!$F:$F,$B96,'8. Uitgaven betaalverzoek'!$A:$A,Keuze_DB_Nr_BEO)</f>
        <v>0</v>
      </c>
      <c r="T96" s="117" t="str">
        <f>IF($C96&lt;&gt;"",SUMIFS('8. Uitgaven betaalverzoek'!$W:$W,'8. Uitgaven betaalverzoek'!$E:$E,$A96,'8. Uitgaven betaalverzoek'!$F:$F,$B96,'8. Uitgaven betaalverzoek'!$A:$A,Keuze_DB_Nr_BEO),"")</f>
        <v/>
      </c>
      <c r="U96" s="117" t="str">
        <f>IF($C96&lt;&gt;"",SUMIFS('8. Uitgaven betaalverzoek'!$X:$X,'8. Uitgaven betaalverzoek'!$E:$E,$A96,'8. Uitgaven betaalverzoek'!$F:$F,$B96,'8. Uitgaven betaalverzoek'!$A:$A,Keuze_DB_Nr_BEO),"")</f>
        <v/>
      </c>
      <c r="V96" s="117">
        <f t="shared" si="7"/>
        <v>0</v>
      </c>
      <c r="W96" s="117">
        <f t="shared" si="8"/>
        <v>0</v>
      </c>
    </row>
    <row r="97" spans="1:23" x14ac:dyDescent="0.25">
      <c r="A97" s="18"/>
      <c r="B97" s="18"/>
      <c r="C97" s="108" t="str" cm="1">
        <f t="array" ref="C97">IFERROR(INDEX(Tb_KostenOpties[],MATCH(B97,Tb_KostenOptiesDB[KostenOptie],0),IFERROR(MATCH(Methode_Keuze,Tb_KostenOptiesDB[#Headers],0),2)),"")</f>
        <v/>
      </c>
      <c r="D97" s="120">
        <f>IFERROR(INDEX(Tb_ProjectKosten[],MATCH($B97,Tb_ProjectKosten[Begroting],0),6),0)</f>
        <v>0</v>
      </c>
      <c r="E97" s="118">
        <f>SUMIFS('8. Uitgaven betaalverzoek'!$U:$U,'8. Uitgaven betaalverzoek'!$E:$E,$A97,'8. Uitgaven betaalverzoek'!$F:$F,$B97)</f>
        <v>0</v>
      </c>
      <c r="F97" s="118">
        <f>SUMIFS('8. Uitgaven betaalverzoek'!$V:$V,'8. Uitgaven betaalverzoek'!$E:$E,$A97,'8. Uitgaven betaalverzoek'!$F:$F,$B97)</f>
        <v>0</v>
      </c>
      <c r="G97" s="118" t="str">
        <f>IF(C97&lt;&gt;"",SUMIFS('8. Uitgaven betaalverzoek'!$W:$W,'8. Uitgaven betaalverzoek'!$E:$E,$A97,'8. Uitgaven betaalverzoek'!$F:$F,$B97),"")</f>
        <v/>
      </c>
      <c r="H97" s="118" t="str">
        <f>IF(C97&lt;&gt;"",SUMIFS('8. Uitgaven betaalverzoek'!$X:$X,'8. Uitgaven betaalverzoek'!$E:$E,$A97,'8. Uitgaven betaalverzoek'!$F:$F,$B97),"")</f>
        <v/>
      </c>
      <c r="I97" s="120" t="str">
        <f>IFERROR(VLOOKUP(A97,Lijsten!$AD:$AE,2,0),"")</f>
        <v/>
      </c>
      <c r="J97" s="118">
        <f t="shared" si="9"/>
        <v>0</v>
      </c>
      <c r="K97" s="118">
        <f t="shared" si="9"/>
        <v>0</v>
      </c>
      <c r="L97" s="118">
        <f>SUMIFS('8. Uitgaven betaalverzoek'!$U:$U,'8. Uitgaven betaalverzoek'!$E:$E,$A97,'8. Uitgaven betaalverzoek'!$F:$F,$B97,'8. Uitgaven betaalverzoek'!$A:$A,Keuze_DB_Nr)</f>
        <v>0</v>
      </c>
      <c r="M97" s="118">
        <f>SUMIFS('8. Uitgaven betaalverzoek'!$V:$V,'8. Uitgaven betaalverzoek'!$E:$E,$A97,'8. Uitgaven betaalverzoek'!$F:$F,$B97,'8. Uitgaven betaalverzoek'!$A:$A,Keuze_DB_Nr)</f>
        <v>0</v>
      </c>
      <c r="N97" s="118" t="str">
        <f>IF($C97&lt;&gt;"",SUMIFS('8. Uitgaven betaalverzoek'!$W:$W,'8. Uitgaven betaalverzoek'!$E:$E,$A97,'8. Uitgaven betaalverzoek'!$F:$F,$B97,'8. Uitgaven betaalverzoek'!$A:$A,Keuze_DB_Nr),"")</f>
        <v/>
      </c>
      <c r="O97" s="118" t="str">
        <f>IF($C97&lt;&gt;"",SUMIFS('8. Uitgaven betaalverzoek'!$X:$X,'8. Uitgaven betaalverzoek'!$E:$E,$A97,'8. Uitgaven betaalverzoek'!$F:$F,$B97,'8. Uitgaven betaalverzoek'!$A:$A,Keuze_DB_Nr),"")</f>
        <v/>
      </c>
      <c r="P97" s="118">
        <f t="shared" si="10"/>
        <v>0</v>
      </c>
      <c r="Q97" s="118">
        <f t="shared" si="11"/>
        <v>0</v>
      </c>
      <c r="R97" s="118">
        <f>SUMIFS('8. Uitgaven betaalverzoek'!$U:$U,'8. Uitgaven betaalverzoek'!$E:$E,$A97,'8. Uitgaven betaalverzoek'!$F:$F,$B97,'8. Uitgaven betaalverzoek'!$A:$A,Keuze_DB_Nr_BEO)</f>
        <v>0</v>
      </c>
      <c r="S97" s="118">
        <f>SUMIFS('8. Uitgaven betaalverzoek'!$V:$V,'8. Uitgaven betaalverzoek'!$E:$E,$A97,'8. Uitgaven betaalverzoek'!$F:$F,$B97,'8. Uitgaven betaalverzoek'!$A:$A,Keuze_DB_Nr_BEO)</f>
        <v>0</v>
      </c>
      <c r="T97" s="118" t="str">
        <f>IF($C97&lt;&gt;"",SUMIFS('8. Uitgaven betaalverzoek'!$W:$W,'8. Uitgaven betaalverzoek'!$E:$E,$A97,'8. Uitgaven betaalverzoek'!$F:$F,$B97,'8. Uitgaven betaalverzoek'!$A:$A,Keuze_DB_Nr_BEO),"")</f>
        <v/>
      </c>
      <c r="U97" s="118" t="str">
        <f>IF($C97&lt;&gt;"",SUMIFS('8. Uitgaven betaalverzoek'!$X:$X,'8. Uitgaven betaalverzoek'!$E:$E,$A97,'8. Uitgaven betaalverzoek'!$F:$F,$B97,'8. Uitgaven betaalverzoek'!$A:$A,Keuze_DB_Nr_BEO),"")</f>
        <v/>
      </c>
      <c r="V97" s="118">
        <f t="shared" si="7"/>
        <v>0</v>
      </c>
      <c r="W97" s="118">
        <f t="shared" si="8"/>
        <v>0</v>
      </c>
    </row>
    <row r="98" spans="1:23" x14ac:dyDescent="0.25">
      <c r="A98" s="80"/>
      <c r="B98" s="80"/>
      <c r="C98" s="107" t="str" cm="1">
        <f t="array" ref="C98">IFERROR(INDEX(Tb_KostenOpties[],MATCH(B98,Tb_KostenOptiesDB[KostenOptie],0),IFERROR(MATCH(Methode_Keuze,Tb_KostenOptiesDB[#Headers],0),2)),"")</f>
        <v/>
      </c>
      <c r="D98" s="119">
        <f>IFERROR(INDEX(Tb_ProjectKosten[],MATCH($B98,Tb_ProjectKosten[Begroting],0),6),0)</f>
        <v>0</v>
      </c>
      <c r="E98" s="117">
        <f>SUMIFS('8. Uitgaven betaalverzoek'!$U:$U,'8. Uitgaven betaalverzoek'!$E:$E,$A98,'8. Uitgaven betaalverzoek'!$F:$F,$B98)</f>
        <v>0</v>
      </c>
      <c r="F98" s="117">
        <f>SUMIFS('8. Uitgaven betaalverzoek'!$V:$V,'8. Uitgaven betaalverzoek'!$E:$E,$A98,'8. Uitgaven betaalverzoek'!$F:$F,$B98)</f>
        <v>0</v>
      </c>
      <c r="G98" s="117" t="str">
        <f>IF(C98&lt;&gt;"",SUMIFS('8. Uitgaven betaalverzoek'!$W:$W,'8. Uitgaven betaalverzoek'!$E:$E,$A98,'8. Uitgaven betaalverzoek'!$F:$F,$B98),"")</f>
        <v/>
      </c>
      <c r="H98" s="117" t="str">
        <f>IF(C98&lt;&gt;"",SUMIFS('8. Uitgaven betaalverzoek'!$X:$X,'8. Uitgaven betaalverzoek'!$E:$E,$A98,'8. Uitgaven betaalverzoek'!$F:$F,$B98),"")</f>
        <v/>
      </c>
      <c r="I98" s="119" t="str">
        <f>IFERROR(VLOOKUP(A98,Lijsten!$AD:$AE,2,0),"")</f>
        <v/>
      </c>
      <c r="J98" s="117">
        <f t="shared" si="9"/>
        <v>0</v>
      </c>
      <c r="K98" s="117">
        <f t="shared" si="9"/>
        <v>0</v>
      </c>
      <c r="L98" s="117">
        <f>SUMIFS('8. Uitgaven betaalverzoek'!$U:$U,'8. Uitgaven betaalverzoek'!$E:$E,$A98,'8. Uitgaven betaalverzoek'!$F:$F,$B98,'8. Uitgaven betaalverzoek'!$A:$A,Keuze_DB_Nr)</f>
        <v>0</v>
      </c>
      <c r="M98" s="117">
        <f>SUMIFS('8. Uitgaven betaalverzoek'!$V:$V,'8. Uitgaven betaalverzoek'!$E:$E,$A98,'8. Uitgaven betaalverzoek'!$F:$F,$B98,'8. Uitgaven betaalverzoek'!$A:$A,Keuze_DB_Nr)</f>
        <v>0</v>
      </c>
      <c r="N98" s="117" t="str">
        <f>IF($C98&lt;&gt;"",SUMIFS('8. Uitgaven betaalverzoek'!$W:$W,'8. Uitgaven betaalverzoek'!$E:$E,$A98,'8. Uitgaven betaalverzoek'!$F:$F,$B98,'8. Uitgaven betaalverzoek'!$A:$A,Keuze_DB_Nr),"")</f>
        <v/>
      </c>
      <c r="O98" s="117" t="str">
        <f>IF($C98&lt;&gt;"",SUMIFS('8. Uitgaven betaalverzoek'!$X:$X,'8. Uitgaven betaalverzoek'!$E:$E,$A98,'8. Uitgaven betaalverzoek'!$F:$F,$B98,'8. Uitgaven betaalverzoek'!$A:$A,Keuze_DB_Nr),"")</f>
        <v/>
      </c>
      <c r="P98" s="117">
        <f t="shared" si="10"/>
        <v>0</v>
      </c>
      <c r="Q98" s="117">
        <f t="shared" si="11"/>
        <v>0</v>
      </c>
      <c r="R98" s="117">
        <f>SUMIFS('8. Uitgaven betaalverzoek'!$U:$U,'8. Uitgaven betaalverzoek'!$E:$E,$A98,'8. Uitgaven betaalverzoek'!$F:$F,$B98,'8. Uitgaven betaalverzoek'!$A:$A,Keuze_DB_Nr_BEO)</f>
        <v>0</v>
      </c>
      <c r="S98" s="117">
        <f>SUMIFS('8. Uitgaven betaalverzoek'!$V:$V,'8. Uitgaven betaalverzoek'!$E:$E,$A98,'8. Uitgaven betaalverzoek'!$F:$F,$B98,'8. Uitgaven betaalverzoek'!$A:$A,Keuze_DB_Nr_BEO)</f>
        <v>0</v>
      </c>
      <c r="T98" s="117" t="str">
        <f>IF($C98&lt;&gt;"",SUMIFS('8. Uitgaven betaalverzoek'!$W:$W,'8. Uitgaven betaalverzoek'!$E:$E,$A98,'8. Uitgaven betaalverzoek'!$F:$F,$B98,'8. Uitgaven betaalverzoek'!$A:$A,Keuze_DB_Nr_BEO),"")</f>
        <v/>
      </c>
      <c r="U98" s="117" t="str">
        <f>IF($C98&lt;&gt;"",SUMIFS('8. Uitgaven betaalverzoek'!$X:$X,'8. Uitgaven betaalverzoek'!$E:$E,$A98,'8. Uitgaven betaalverzoek'!$F:$F,$B98,'8. Uitgaven betaalverzoek'!$A:$A,Keuze_DB_Nr_BEO),"")</f>
        <v/>
      </c>
      <c r="V98" s="117">
        <f t="shared" si="7"/>
        <v>0</v>
      </c>
      <c r="W98" s="117">
        <f t="shared" si="8"/>
        <v>0</v>
      </c>
    </row>
    <row r="99" spans="1:23" x14ac:dyDescent="0.25">
      <c r="A99" s="18"/>
      <c r="B99" s="18"/>
      <c r="C99" s="108" t="str" cm="1">
        <f t="array" ref="C99">IFERROR(INDEX(Tb_KostenOpties[],MATCH(B99,Tb_KostenOptiesDB[KostenOptie],0),IFERROR(MATCH(Methode_Keuze,Tb_KostenOptiesDB[#Headers],0),2)),"")</f>
        <v/>
      </c>
      <c r="D99" s="120">
        <f>IFERROR(INDEX(Tb_ProjectKosten[],MATCH($B99,Tb_ProjectKosten[Begroting],0),6),0)</f>
        <v>0</v>
      </c>
      <c r="E99" s="118">
        <f>SUMIFS('8. Uitgaven betaalverzoek'!$U:$U,'8. Uitgaven betaalverzoek'!$E:$E,$A99,'8. Uitgaven betaalverzoek'!$F:$F,$B99)</f>
        <v>0</v>
      </c>
      <c r="F99" s="118">
        <f>SUMIFS('8. Uitgaven betaalverzoek'!$V:$V,'8. Uitgaven betaalverzoek'!$E:$E,$A99,'8. Uitgaven betaalverzoek'!$F:$F,$B99)</f>
        <v>0</v>
      </c>
      <c r="G99" s="118" t="str">
        <f>IF(C99&lt;&gt;"",SUMIFS('8. Uitgaven betaalverzoek'!$W:$W,'8. Uitgaven betaalverzoek'!$E:$E,$A99,'8. Uitgaven betaalverzoek'!$F:$F,$B99),"")</f>
        <v/>
      </c>
      <c r="H99" s="118" t="str">
        <f>IF(C99&lt;&gt;"",SUMIFS('8. Uitgaven betaalverzoek'!$X:$X,'8. Uitgaven betaalverzoek'!$E:$E,$A99,'8. Uitgaven betaalverzoek'!$F:$F,$B99),"")</f>
        <v/>
      </c>
      <c r="I99" s="120" t="str">
        <f>IFERROR(VLOOKUP(A99,Lijsten!$AD:$AE,2,0),"")</f>
        <v/>
      </c>
      <c r="J99" s="118">
        <f t="shared" si="9"/>
        <v>0</v>
      </c>
      <c r="K99" s="118">
        <f t="shared" si="9"/>
        <v>0</v>
      </c>
      <c r="L99" s="118">
        <f>SUMIFS('8. Uitgaven betaalverzoek'!$U:$U,'8. Uitgaven betaalverzoek'!$E:$E,$A99,'8. Uitgaven betaalverzoek'!$F:$F,$B99,'8. Uitgaven betaalverzoek'!$A:$A,Keuze_DB_Nr)</f>
        <v>0</v>
      </c>
      <c r="M99" s="118">
        <f>SUMIFS('8. Uitgaven betaalverzoek'!$V:$V,'8. Uitgaven betaalverzoek'!$E:$E,$A99,'8. Uitgaven betaalverzoek'!$F:$F,$B99,'8. Uitgaven betaalverzoek'!$A:$A,Keuze_DB_Nr)</f>
        <v>0</v>
      </c>
      <c r="N99" s="118" t="str">
        <f>IF($C99&lt;&gt;"",SUMIFS('8. Uitgaven betaalverzoek'!$W:$W,'8. Uitgaven betaalverzoek'!$E:$E,$A99,'8. Uitgaven betaalverzoek'!$F:$F,$B99,'8. Uitgaven betaalverzoek'!$A:$A,Keuze_DB_Nr),"")</f>
        <v/>
      </c>
      <c r="O99" s="118" t="str">
        <f>IF($C99&lt;&gt;"",SUMIFS('8. Uitgaven betaalverzoek'!$X:$X,'8. Uitgaven betaalverzoek'!$E:$E,$A99,'8. Uitgaven betaalverzoek'!$F:$F,$B99,'8. Uitgaven betaalverzoek'!$A:$A,Keuze_DB_Nr),"")</f>
        <v/>
      </c>
      <c r="P99" s="118">
        <f t="shared" si="10"/>
        <v>0</v>
      </c>
      <c r="Q99" s="118">
        <f t="shared" si="11"/>
        <v>0</v>
      </c>
      <c r="R99" s="118">
        <f>SUMIFS('8. Uitgaven betaalverzoek'!$U:$U,'8. Uitgaven betaalverzoek'!$E:$E,$A99,'8. Uitgaven betaalverzoek'!$F:$F,$B99,'8. Uitgaven betaalverzoek'!$A:$A,Keuze_DB_Nr_BEO)</f>
        <v>0</v>
      </c>
      <c r="S99" s="118">
        <f>SUMIFS('8. Uitgaven betaalverzoek'!$V:$V,'8. Uitgaven betaalverzoek'!$E:$E,$A99,'8. Uitgaven betaalverzoek'!$F:$F,$B99,'8. Uitgaven betaalverzoek'!$A:$A,Keuze_DB_Nr_BEO)</f>
        <v>0</v>
      </c>
      <c r="T99" s="118" t="str">
        <f>IF($C99&lt;&gt;"",SUMIFS('8. Uitgaven betaalverzoek'!$W:$W,'8. Uitgaven betaalverzoek'!$E:$E,$A99,'8. Uitgaven betaalverzoek'!$F:$F,$B99,'8. Uitgaven betaalverzoek'!$A:$A,Keuze_DB_Nr_BEO),"")</f>
        <v/>
      </c>
      <c r="U99" s="118" t="str">
        <f>IF($C99&lt;&gt;"",SUMIFS('8. Uitgaven betaalverzoek'!$X:$X,'8. Uitgaven betaalverzoek'!$E:$E,$A99,'8. Uitgaven betaalverzoek'!$F:$F,$B99,'8. Uitgaven betaalverzoek'!$A:$A,Keuze_DB_Nr_BEO),"")</f>
        <v/>
      </c>
      <c r="V99" s="118">
        <f t="shared" si="7"/>
        <v>0</v>
      </c>
      <c r="W99" s="118">
        <f t="shared" si="8"/>
        <v>0</v>
      </c>
    </row>
    <row r="100" spans="1:23" x14ac:dyDescent="0.25">
      <c r="A100" s="80"/>
      <c r="B100" s="80"/>
      <c r="C100" s="107" t="str" cm="1">
        <f t="array" ref="C100">IFERROR(INDEX(Tb_KostenOpties[],MATCH(B100,Tb_KostenOptiesDB[KostenOptie],0),IFERROR(MATCH(Methode_Keuze,Tb_KostenOptiesDB[#Headers],0),2)),"")</f>
        <v/>
      </c>
      <c r="D100" s="119">
        <f>IFERROR(INDEX(Tb_ProjectKosten[],MATCH($B100,Tb_ProjectKosten[Begroting],0),6),0)</f>
        <v>0</v>
      </c>
      <c r="E100" s="117">
        <f>SUMIFS('8. Uitgaven betaalverzoek'!$U:$U,'8. Uitgaven betaalverzoek'!$E:$E,$A100,'8. Uitgaven betaalverzoek'!$F:$F,$B100)</f>
        <v>0</v>
      </c>
      <c r="F100" s="117">
        <f>SUMIFS('8. Uitgaven betaalverzoek'!$V:$V,'8. Uitgaven betaalverzoek'!$E:$E,$A100,'8. Uitgaven betaalverzoek'!$F:$F,$B100)</f>
        <v>0</v>
      </c>
      <c r="G100" s="117" t="str">
        <f>IF(C100&lt;&gt;"",SUMIFS('8. Uitgaven betaalverzoek'!$W:$W,'8. Uitgaven betaalverzoek'!$E:$E,$A100,'8. Uitgaven betaalverzoek'!$F:$F,$B100),"")</f>
        <v/>
      </c>
      <c r="H100" s="117" t="str">
        <f>IF(C100&lt;&gt;"",SUMIFS('8. Uitgaven betaalverzoek'!$X:$X,'8. Uitgaven betaalverzoek'!$E:$E,$A100,'8. Uitgaven betaalverzoek'!$F:$F,$B100),"")</f>
        <v/>
      </c>
      <c r="I100" s="119" t="str">
        <f>IFERROR(VLOOKUP(A100,Lijsten!$AD:$AE,2,0),"")</f>
        <v/>
      </c>
      <c r="J100" s="117">
        <f t="shared" si="9"/>
        <v>0</v>
      </c>
      <c r="K100" s="117">
        <f t="shared" si="9"/>
        <v>0</v>
      </c>
      <c r="L100" s="117">
        <f>SUMIFS('8. Uitgaven betaalverzoek'!$U:$U,'8. Uitgaven betaalverzoek'!$E:$E,$A100,'8. Uitgaven betaalverzoek'!$F:$F,$B100,'8. Uitgaven betaalverzoek'!$A:$A,Keuze_DB_Nr)</f>
        <v>0</v>
      </c>
      <c r="M100" s="117">
        <f>SUMIFS('8. Uitgaven betaalverzoek'!$V:$V,'8. Uitgaven betaalverzoek'!$E:$E,$A100,'8. Uitgaven betaalverzoek'!$F:$F,$B100,'8. Uitgaven betaalverzoek'!$A:$A,Keuze_DB_Nr)</f>
        <v>0</v>
      </c>
      <c r="N100" s="117" t="str">
        <f>IF($C100&lt;&gt;"",SUMIFS('8. Uitgaven betaalverzoek'!$W:$W,'8. Uitgaven betaalverzoek'!$E:$E,$A100,'8. Uitgaven betaalverzoek'!$F:$F,$B100,'8. Uitgaven betaalverzoek'!$A:$A,Keuze_DB_Nr),"")</f>
        <v/>
      </c>
      <c r="O100" s="117" t="str">
        <f>IF($C100&lt;&gt;"",SUMIFS('8. Uitgaven betaalverzoek'!$X:$X,'8. Uitgaven betaalverzoek'!$E:$E,$A100,'8. Uitgaven betaalverzoek'!$F:$F,$B100,'8. Uitgaven betaalverzoek'!$A:$A,Keuze_DB_Nr),"")</f>
        <v/>
      </c>
      <c r="P100" s="117">
        <f t="shared" ref="P100" si="12">IFERROR($I100*(L100+N100),0)</f>
        <v>0</v>
      </c>
      <c r="Q100" s="117">
        <f t="shared" ref="Q100" si="13">IFERROR($I100*(M100+O100),0)</f>
        <v>0</v>
      </c>
      <c r="R100" s="117">
        <f>SUMIFS('8. Uitgaven betaalverzoek'!$U:$U,'8. Uitgaven betaalverzoek'!$E:$E,$A100,'8. Uitgaven betaalverzoek'!$F:$F,$B100,'8. Uitgaven betaalverzoek'!$A:$A,Keuze_DB_Nr_BEO)</f>
        <v>0</v>
      </c>
      <c r="S100" s="117">
        <f>SUMIFS('8. Uitgaven betaalverzoek'!$V:$V,'8. Uitgaven betaalverzoek'!$E:$E,$A100,'8. Uitgaven betaalverzoek'!$F:$F,$B100,'8. Uitgaven betaalverzoek'!$A:$A,Keuze_DB_Nr_BEO)</f>
        <v>0</v>
      </c>
      <c r="T100" s="117" t="str">
        <f>IF($C100&lt;&gt;"",SUMIFS('8. Uitgaven betaalverzoek'!$W:$W,'8. Uitgaven betaalverzoek'!$E:$E,$A100,'8. Uitgaven betaalverzoek'!$F:$F,$B100,'8. Uitgaven betaalverzoek'!$A:$A,Keuze_DB_Nr_BEO),"")</f>
        <v/>
      </c>
      <c r="U100" s="117" t="str">
        <f>IF($C100&lt;&gt;"",SUMIFS('8. Uitgaven betaalverzoek'!$X:$X,'8. Uitgaven betaalverzoek'!$E:$E,$A100,'8. Uitgaven betaalverzoek'!$F:$F,$B100,'8. Uitgaven betaalverzoek'!$A:$A,Keuze_DB_Nr_BEO),"")</f>
        <v/>
      </c>
      <c r="V100" s="117">
        <f t="shared" si="7"/>
        <v>0</v>
      </c>
      <c r="W100" s="117">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G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12" bestFit="1" customWidth="1"/>
    <col min="13" max="14" width="11.140625" customWidth="1"/>
    <col min="15" max="15" width="20" customWidth="1"/>
    <col min="17" max="17" width="18.85546875" bestFit="1" customWidth="1"/>
    <col min="18" max="18" width="2.140625" customWidth="1"/>
    <col min="19" max="19" width="7.42578125" bestFit="1" customWidth="1"/>
    <col min="20" max="20" width="3.5703125" customWidth="1"/>
    <col min="21" max="21" width="31.5703125" bestFit="1" customWidth="1"/>
    <col min="22" max="22" width="2" customWidth="1"/>
    <col min="23" max="23" width="19.28515625" bestFit="1" customWidth="1"/>
    <col min="24" max="24" width="19.5703125" bestFit="1" customWidth="1"/>
    <col min="26" max="26" width="18.28515625" bestFit="1" customWidth="1"/>
    <col min="27" max="27" width="18.28515625" customWidth="1"/>
    <col min="29" max="29" width="48.28515625" customWidth="1"/>
    <col min="30" max="30" width="35.7109375" bestFit="1" customWidth="1"/>
    <col min="31" max="31" width="11.28515625" style="71" customWidth="1"/>
    <col min="32" max="32" width="9.140625" customWidth="1"/>
    <col min="33" max="33" width="14.28515625" bestFit="1" customWidth="1"/>
    <col min="56" max="56" width="11.85546875" customWidth="1"/>
    <col min="57" max="57" width="14.28515625" customWidth="1"/>
    <col min="58" max="58" width="29.42578125" bestFit="1" customWidth="1"/>
    <col min="59" max="59" width="18.5703125" bestFit="1" customWidth="1"/>
  </cols>
  <sheetData>
    <row r="1" spans="1:59" x14ac:dyDescent="0.25">
      <c r="A1" s="75" t="s">
        <v>85</v>
      </c>
      <c r="C1" s="75" t="s">
        <v>86</v>
      </c>
      <c r="E1" s="75" t="s">
        <v>104</v>
      </c>
      <c r="F1" s="75" t="s">
        <v>108</v>
      </c>
      <c r="H1" s="75" t="s">
        <v>105</v>
      </c>
      <c r="I1" s="84" t="s">
        <v>99</v>
      </c>
      <c r="J1" s="75" t="s">
        <v>48</v>
      </c>
      <c r="L1" s="75" t="s">
        <v>0</v>
      </c>
      <c r="M1" s="75" t="s">
        <v>109</v>
      </c>
      <c r="N1" s="75" t="s">
        <v>40</v>
      </c>
      <c r="O1" s="75">
        <f>Methode_Keuze</f>
        <v>0</v>
      </c>
      <c r="Q1" s="75" t="s">
        <v>111</v>
      </c>
      <c r="S1" s="75" t="s">
        <v>129</v>
      </c>
      <c r="U1" s="75" t="s">
        <v>135</v>
      </c>
      <c r="W1" s="75" t="s">
        <v>79</v>
      </c>
      <c r="X1" s="75" t="s">
        <v>80</v>
      </c>
      <c r="Z1" s="75" t="s">
        <v>165</v>
      </c>
      <c r="AA1" s="75" t="s">
        <v>82</v>
      </c>
      <c r="AC1" s="75" t="s">
        <v>89</v>
      </c>
      <c r="AD1" s="75" t="s">
        <v>275</v>
      </c>
      <c r="AE1" s="113" t="s">
        <v>81</v>
      </c>
      <c r="AF1" s="75" t="s">
        <v>8</v>
      </c>
      <c r="AG1" s="75" t="s">
        <v>91</v>
      </c>
      <c r="AH1" s="75" t="s">
        <v>28</v>
      </c>
      <c r="AI1" s="75" t="s">
        <v>27</v>
      </c>
      <c r="AJ1" s="75" t="s">
        <v>11</v>
      </c>
      <c r="AK1" s="75" t="s">
        <v>107</v>
      </c>
      <c r="AL1" s="75" t="s">
        <v>106</v>
      </c>
      <c r="AM1" s="75" t="s">
        <v>3</v>
      </c>
      <c r="AN1" s="75" t="s">
        <v>7</v>
      </c>
      <c r="AO1" s="75" t="s">
        <v>5</v>
      </c>
      <c r="AP1" s="75" t="s">
        <v>52</v>
      </c>
      <c r="AQ1" s="75" t="s">
        <v>340</v>
      </c>
      <c r="AR1" s="75" t="s">
        <v>53</v>
      </c>
      <c r="AS1" s="75" t="s">
        <v>43</v>
      </c>
      <c r="AT1" s="75" t="s">
        <v>220</v>
      </c>
      <c r="AU1" s="75" t="s">
        <v>221</v>
      </c>
      <c r="AV1" s="75" t="s">
        <v>222</v>
      </c>
      <c r="AW1" s="75" t="s">
        <v>223</v>
      </c>
      <c r="AX1" s="75" t="s">
        <v>224</v>
      </c>
      <c r="AY1" s="75" t="s">
        <v>346</v>
      </c>
      <c r="AZ1" s="75" t="s">
        <v>153</v>
      </c>
      <c r="BA1" s="75" t="s">
        <v>154</v>
      </c>
      <c r="BB1" s="75" t="s">
        <v>155</v>
      </c>
      <c r="BC1" s="75" t="s">
        <v>156</v>
      </c>
      <c r="BD1" s="75" t="s">
        <v>157</v>
      </c>
      <c r="BE1" s="75" t="s">
        <v>158</v>
      </c>
      <c r="BF1" s="75" t="s">
        <v>159</v>
      </c>
      <c r="BG1" s="75" t="s">
        <v>160</v>
      </c>
    </row>
    <row r="2" spans="1:59" x14ac:dyDescent="0.25">
      <c r="A2" s="74" t="str" cm="1">
        <f t="array" ref="A2">IFERROR(IF(INDEX(Deelnemers,MATCH(0,INDEX(COUNTIF($A$1:A1,Deelnemers),),0))=0,"",INDEX(Deelnemers,MATCH(0,INDEX(COUNTIF($A$1:A1,Deelnemers),),0))),"")</f>
        <v/>
      </c>
      <c r="C2" s="74" t="str" cm="1">
        <f t="array" ref="C2">IFERROR(IF(INDEX(Prestaties,MATCH(0,INDEX(COUNTIF($C$1:C1,Prestaties),),0))=0,"",INDEX(Prestaties,MATCH(0,INDEX(COUNTIF($C$1:C1,Prestaties),),0))),"")</f>
        <v/>
      </c>
      <c r="E2" s="74" t="str" cm="1">
        <f t="array" ref="E2">IFERROR(_xlfn._xlws.FILTER('6. Begrotingsoverzicht'!B11:C18,'6. Begrotingsoverzicht'!C11:C18&gt;0),"")</f>
        <v/>
      </c>
      <c r="F2" s="74"/>
      <c r="H2" s="74" t="str" cm="1">
        <f t="array" ref="H2">IFERROR(_xlfn._xlws.FILTER('7. Rekenhulp loonkosten bet.vz.'!C5:C54,'7. Rekenhulp loonkosten bet.vz.'!C5:C54&lt;&gt;""),"")</f>
        <v/>
      </c>
      <c r="I2" s="74" t="str">
        <f>IFERROR(INDEX(DB_Loonkosten,MATCH(H2,'7. Rekenhulp loonkosten bet.vz.'!$C$5:$C$54,0),1),"")</f>
        <v/>
      </c>
      <c r="J2" s="85">
        <f>IFERROR(INDEX(DB_Loonkosten,MATCH(I2,'7. Rekenhulp loonkosten bet.vz.'!LoonkostenNr,0),24),"")</f>
        <v>0</v>
      </c>
      <c r="L2" s="74" t="str" cm="1">
        <f t="array" aca="1" ref="L2" ca="1">IFERROR(_xlfn.UNIQUE(_xlfn._xlws.FILTER(Tb_KostenTypen[[Kostentype]:[Forfait]],Tb_KostenTypen[Weergeven]=1)),"")</f>
        <v/>
      </c>
      <c r="M2" s="74"/>
      <c r="N2" s="74"/>
      <c r="O2" s="85" t="str">
        <f ca="1">IF(L2&lt;&gt;"",IFERROR(VLOOKUP(L2,Tb_KostenTypen[],MATCH($O$1,Tb_KostenTypen[#Headers],0),0),0),"")</f>
        <v/>
      </c>
      <c r="Q2" s="74" t="str" cm="1">
        <f t="array" ref="Q2">IFERROR(_xlfn.UNIQUE(_xlfn._xlws.FILTER('8. Uitgaven betaalverzoek'!A2:A2001,'8. Uitgaven betaalverzoek'!A2:A2001&lt;&gt;"")),"")</f>
        <v/>
      </c>
      <c r="S2" s="74" t="s">
        <v>74</v>
      </c>
      <c r="U2" s="112" t="str" cm="1">
        <f t="array" ref="U2">IFERROR(_xlfn.UNIQUE(_xlfn._xlws.FILTER('5. Kosten uitvoering project'!$E$6:$E$105,'5. Kosten uitvoering project'!$E$6:$E$105&lt;&gt;"")),"")</f>
        <v/>
      </c>
      <c r="W2" s="116">
        <f>IFERROR(VLOOKUP(Openstelling_Keuze,Subsidie_Tabel,MATCH(W1,Tb_Openstelling[#Headers],0),0),0)</f>
        <v>0</v>
      </c>
      <c r="X2" s="116">
        <f>IFERROR(VLOOKUP(Openstelling_Keuze,Subsidie_Tabel,MATCH(X1,Tb_Openstelling[#Headers],0),0),0)</f>
        <v>0</v>
      </c>
      <c r="Z2" s="112" t="str" cm="1">
        <f t="array" ref="Z2">IFERROR(_xlfn._xlws.FILTER('4. Rekenhulp loonkosten aanvr.'!A5:B54,'4. Rekenhulp loonkosten aanvr.'!A5:A54&lt;&gt;""),"")</f>
        <v/>
      </c>
      <c r="AA2" s="112"/>
      <c r="AC2" s="112" t="str" cm="1">
        <f t="array" ref="AC2">IFERROR(IF(Openstelling_Keuze&lt;&gt;"",_xlfn._xlws.FILTER(Tb_Activiteiten[],Tb_Activiteiten[Openstelling]=Openstelling_Keuze,""),""),"")</f>
        <v/>
      </c>
      <c r="AD2" s="112"/>
      <c r="AE2" s="114"/>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25">
      <c r="A3" s="74" t="str" cm="1">
        <f t="array" ref="A3">IFERROR(IF(INDEX(Deelnemers,MATCH(0,INDEX(COUNTIF($A$1:A2,Deelnemers),),0))=0,"",INDEX(Deelnemers,MATCH(0,INDEX(COUNTIF($A$1:A2,Deelnemers),),0))),"")</f>
        <v/>
      </c>
      <c r="C3" s="74" t="str" cm="1">
        <f t="array" ref="C3">IFERROR(IF(INDEX(Prestaties,MATCH(0,INDEX(COUNTIF($C$1:C2,Prestaties),),0))=0,"",INDEX(Prestaties,MATCH(0,INDEX(COUNTIF($C$1:C2,Prestaties),),0))),"")</f>
        <v/>
      </c>
      <c r="E3" s="74"/>
      <c r="F3" s="74"/>
      <c r="H3" s="74"/>
      <c r="I3" s="74" t="str">
        <f>IFERROR(INDEX(DB_Loonkosten,MATCH(H3,'7. Rekenhulp loonkosten bet.vz.'!$C$5:$C$54,0),1),"")</f>
        <v/>
      </c>
      <c r="J3" s="85">
        <f>IFERROR(INDEX(DB_Loonkosten,MATCH(I3,'7. Rekenhulp loonkosten bet.vz.'!LoonkostenNr,0),24),"")</f>
        <v>0</v>
      </c>
      <c r="L3" s="74"/>
      <c r="M3" s="74"/>
      <c r="N3" s="74"/>
      <c r="O3" s="85" t="str">
        <f>IF(L3&lt;&gt;"",IFERROR(VLOOKUP(L3,Tb_KostenTypen[],MATCH($O$1,Tb_KostenTypen[#Headers],0),0),0),"")</f>
        <v/>
      </c>
      <c r="Q3" s="74"/>
      <c r="S3" s="74" t="s">
        <v>67</v>
      </c>
      <c r="U3" s="112"/>
      <c r="Z3" s="112"/>
      <c r="AA3" s="112"/>
      <c r="AC3" s="112"/>
      <c r="AD3" s="112"/>
      <c r="AE3" s="114"/>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row>
    <row r="4" spans="1:59" x14ac:dyDescent="0.25">
      <c r="A4" s="74" t="str" cm="1">
        <f t="array" ref="A4">IFERROR(IF(INDEX(Deelnemers,MATCH(0,INDEX(COUNTIF($A$1:A3,Deelnemers),),0))=0,"",INDEX(Deelnemers,MATCH(0,INDEX(COUNTIF($A$1:A3,Deelnemers),),0))),"")</f>
        <v/>
      </c>
      <c r="C4" s="74" t="str" cm="1">
        <f t="array" ref="C4">IFERROR(IF(INDEX(Prestaties,MATCH(0,INDEX(COUNTIF($C$1:C3,Prestaties),),0))=0,"",INDEX(Prestaties,MATCH(0,INDEX(COUNTIF($C$1:C3,Prestaties),),0))),"")</f>
        <v/>
      </c>
      <c r="E4" s="74"/>
      <c r="F4" s="74"/>
      <c r="H4" s="74"/>
      <c r="I4" s="74" t="str">
        <f>IFERROR(INDEX(DB_Loonkosten,MATCH(H4,'7. Rekenhulp loonkosten bet.vz.'!$C$5:$C$54,0),1),"")</f>
        <v/>
      </c>
      <c r="J4" s="85">
        <f>IFERROR(INDEX(DB_Loonkosten,MATCH(I4,'7. Rekenhulp loonkosten bet.vz.'!LoonkostenNr,0),24),"")</f>
        <v>0</v>
      </c>
      <c r="L4" s="74"/>
      <c r="M4" s="74"/>
      <c r="N4" s="74"/>
      <c r="O4" s="85" t="str">
        <f>IF(L4&lt;&gt;"",IFERROR(VLOOKUP(L4,Tb_KostenTypen[],MATCH($O$1,Tb_KostenTypen[#Headers],0),0),0),"")</f>
        <v/>
      </c>
      <c r="Q4" s="74"/>
      <c r="U4" s="112"/>
      <c r="Z4" s="112"/>
      <c r="AA4" s="112"/>
      <c r="AC4" s="112"/>
      <c r="AD4" s="112"/>
      <c r="AE4" s="114"/>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row>
    <row r="5" spans="1:59" x14ac:dyDescent="0.25">
      <c r="A5" s="74" t="str" cm="1">
        <f t="array" ref="A5">IFERROR(IF(INDEX(Deelnemers,MATCH(0,INDEX(COUNTIF($A$1:A4,Deelnemers),),0))=0,"",INDEX(Deelnemers,MATCH(0,INDEX(COUNTIF($A$1:A4,Deelnemers),),0))),"")</f>
        <v/>
      </c>
      <c r="C5" s="74" t="str" cm="1">
        <f t="array" ref="C5">IFERROR(IF(INDEX(Prestaties,MATCH(0,INDEX(COUNTIF($C$1:C4,Prestaties),),0))=0,"",INDEX(Prestaties,MATCH(0,INDEX(COUNTIF($C$1:C4,Prestaties),),0))),"")</f>
        <v/>
      </c>
      <c r="E5" s="74"/>
      <c r="F5" s="74"/>
      <c r="H5" s="74"/>
      <c r="I5" s="74" t="str">
        <f>IFERROR(INDEX(DB_Loonkosten,MATCH(H5,'7. Rekenhulp loonkosten bet.vz.'!$C$5:$C$54,0),1),"")</f>
        <v/>
      </c>
      <c r="J5" s="85">
        <f>IFERROR(INDEX(DB_Loonkosten,MATCH(I5,'7. Rekenhulp loonkosten bet.vz.'!LoonkostenNr,0),24),"")</f>
        <v>0</v>
      </c>
      <c r="L5" s="74"/>
      <c r="M5" s="74"/>
      <c r="N5" s="74"/>
      <c r="O5" s="85" t="str">
        <f>IF(L5&lt;&gt;"",IFERROR(VLOOKUP(L5,Tb_KostenTypen[],MATCH($O$1,Tb_KostenTypen[#Headers],0),0),0),"")</f>
        <v/>
      </c>
      <c r="Q5" s="74"/>
      <c r="U5" s="112"/>
      <c r="Z5" s="112"/>
      <c r="AA5" s="112"/>
      <c r="AC5" s="112"/>
      <c r="AD5" s="112"/>
      <c r="AE5" s="114"/>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row>
    <row r="6" spans="1:59" x14ac:dyDescent="0.25">
      <c r="A6" s="74" t="str" cm="1">
        <f t="array" ref="A6">IFERROR(IF(INDEX(Deelnemers,MATCH(0,INDEX(COUNTIF($A$1:A5,Deelnemers),),0))=0,"",INDEX(Deelnemers,MATCH(0,INDEX(COUNTIF($A$1:A5,Deelnemers),),0))),"")</f>
        <v/>
      </c>
      <c r="C6" s="74" t="str" cm="1">
        <f t="array" ref="C6">IFERROR(IF(INDEX(Prestaties,MATCH(0,INDEX(COUNTIF($C$1:C5,Prestaties),),0))=0,"",INDEX(Prestaties,MATCH(0,INDEX(COUNTIF($C$1:C5,Prestaties),),0))),"")</f>
        <v/>
      </c>
      <c r="E6" s="74"/>
      <c r="F6" s="74"/>
      <c r="H6" s="74"/>
      <c r="I6" s="74" t="str">
        <f>IFERROR(INDEX(DB_Loonkosten,MATCH(H6,'7. Rekenhulp loonkosten bet.vz.'!$C$5:$C$54,0),1),"")</f>
        <v/>
      </c>
      <c r="J6" s="85">
        <f>IFERROR(INDEX(DB_Loonkosten,MATCH(I6,'7. Rekenhulp loonkosten bet.vz.'!LoonkostenNr,0),24),"")</f>
        <v>0</v>
      </c>
      <c r="L6" s="74"/>
      <c r="M6" s="74"/>
      <c r="N6" s="74"/>
      <c r="O6" s="85" t="str">
        <f>IF(L6&lt;&gt;"",IFERROR(VLOOKUP(L6,Tb_KostenTypen[],MATCH($O$1,Tb_KostenTypen[#Headers],0),0),0),"")</f>
        <v/>
      </c>
      <c r="Q6" s="74"/>
      <c r="S6" t="str" cm="1">
        <f t="array" ref="S6">IF(LEFT('8. Uitgaven betaalverzoek'!F6,6)="Arbeid",IF(RIGHT('8. Uitgaven betaalverzoek'!F6,3)="IKS",MedewerkersIKS_Uniek,Medewerkers_Uniek),"")</f>
        <v/>
      </c>
      <c r="U6" s="112"/>
      <c r="Z6" s="112"/>
      <c r="AA6" s="112"/>
      <c r="AC6" s="112"/>
      <c r="AD6" s="112"/>
      <c r="AE6" s="114"/>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row>
    <row r="7" spans="1:59" x14ac:dyDescent="0.25">
      <c r="A7" s="74" t="str" cm="1">
        <f t="array" ref="A7">IFERROR(IF(INDEX(Deelnemers,MATCH(0,INDEX(COUNTIF($A$1:A6,Deelnemers),),0))=0,"",INDEX(Deelnemers,MATCH(0,INDEX(COUNTIF($A$1:A6,Deelnemers),),0))),"")</f>
        <v/>
      </c>
      <c r="C7" s="74" t="str" cm="1">
        <f t="array" ref="C7">IFERROR(IF(INDEX(Prestaties,MATCH(0,INDEX(COUNTIF($C$1:C6,Prestaties),),0))=0,"",INDEX(Prestaties,MATCH(0,INDEX(COUNTIF($C$1:C6,Prestaties),),0))),"")</f>
        <v/>
      </c>
      <c r="E7" s="74"/>
      <c r="F7" s="74"/>
      <c r="H7" s="74"/>
      <c r="I7" s="74" t="str">
        <f>IFERROR(INDEX(DB_Loonkosten,MATCH(H7,'7. Rekenhulp loonkosten bet.vz.'!$C$5:$C$54,0),1),"")</f>
        <v/>
      </c>
      <c r="J7" s="85">
        <f>IFERROR(INDEX(DB_Loonkosten,MATCH(I7,'7. Rekenhulp loonkosten bet.vz.'!LoonkostenNr,0),24),"")</f>
        <v>0</v>
      </c>
      <c r="L7" s="74"/>
      <c r="M7" s="74"/>
      <c r="N7" s="74"/>
      <c r="O7" s="85" t="str">
        <f>IF(L7&lt;&gt;"",IFERROR(VLOOKUP(L7,Tb_KostenTypen[],MATCH($O$1,Tb_KostenTypen[#Headers],0),0),0),"")</f>
        <v/>
      </c>
      <c r="Q7" s="74"/>
      <c r="S7" t="str" cm="1">
        <f t="array" ref="S7">IF(LEFT('8. Uitgaven betaalverzoek'!F7,6)="Arbeid",IF(RIGHT('8. Uitgaven betaalverzoek'!F7,3)="IKS",MedewerkersIKS_Uniek,Medewerkers_Uniek),"")</f>
        <v/>
      </c>
      <c r="U7" s="112"/>
      <c r="Z7" s="112"/>
      <c r="AA7" s="112"/>
      <c r="AC7" s="112"/>
      <c r="AD7" s="112"/>
      <c r="AE7" s="114"/>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row>
    <row r="8" spans="1:59" x14ac:dyDescent="0.25">
      <c r="A8" s="74" t="str" cm="1">
        <f t="array" ref="A8">IFERROR(IF(INDEX(Deelnemers,MATCH(0,INDEX(COUNTIF($A$1:A7,Deelnemers),),0))=0,"",INDEX(Deelnemers,MATCH(0,INDEX(COUNTIF($A$1:A7,Deelnemers),),0))),"")</f>
        <v/>
      </c>
      <c r="C8" s="74" t="str" cm="1">
        <f t="array" ref="C8">IFERROR(IF(INDEX(Prestaties,MATCH(0,INDEX(COUNTIF($C$1:C7,Prestaties),),0))=0,"",INDEX(Prestaties,MATCH(0,INDEX(COUNTIF($C$1:C7,Prestaties),),0))),"")</f>
        <v/>
      </c>
      <c r="E8" s="74"/>
      <c r="F8" s="74"/>
      <c r="H8" s="74"/>
      <c r="I8" s="74" t="str">
        <f>IFERROR(INDEX(DB_Loonkosten,MATCH(H8,'7. Rekenhulp loonkosten bet.vz.'!$C$5:$C$54,0),1),"")</f>
        <v/>
      </c>
      <c r="J8" s="85">
        <f>IFERROR(INDEX(DB_Loonkosten,MATCH(I8,'7. Rekenhulp loonkosten bet.vz.'!LoonkostenNr,0),24),"")</f>
        <v>0</v>
      </c>
      <c r="L8" s="74"/>
      <c r="M8" s="74"/>
      <c r="N8" s="74"/>
      <c r="O8" s="85" t="str">
        <f>IF(L8&lt;&gt;"",IFERROR(VLOOKUP(L8,Tb_KostenTypen[],MATCH($O$1,Tb_KostenTypen[#Headers],0),0),0),"")</f>
        <v/>
      </c>
      <c r="Q8" s="74"/>
      <c r="S8" t="str" cm="1">
        <f t="array" ref="S8">IF(LEFT('8. Uitgaven betaalverzoek'!F8,6)="Arbeid",IF(RIGHT('8. Uitgaven betaalverzoek'!F8,3)="IKS",MedewerkersIKS_Uniek,Medewerkers_Uniek),"")</f>
        <v/>
      </c>
      <c r="U8" s="112"/>
      <c r="Z8" s="112"/>
      <c r="AA8" s="112"/>
      <c r="AC8" s="112"/>
      <c r="AD8" s="112"/>
      <c r="AE8" s="114"/>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row>
    <row r="9" spans="1:59" x14ac:dyDescent="0.25">
      <c r="A9" s="74" t="str" cm="1">
        <f t="array" ref="A9">IFERROR(IF(INDEX(Deelnemers,MATCH(0,INDEX(COUNTIF($A$1:A8,Deelnemers),),0))=0,"",INDEX(Deelnemers,MATCH(0,INDEX(COUNTIF($A$1:A8,Deelnemers),),0))),"")</f>
        <v/>
      </c>
      <c r="C9" s="74" t="str" cm="1">
        <f t="array" ref="C9">IFERROR(IF(INDEX(Prestaties,MATCH(0,INDEX(COUNTIF($C$1:C8,Prestaties),),0))=0,"",INDEX(Prestaties,MATCH(0,INDEX(COUNTIF($C$1:C8,Prestaties),),0))),"")</f>
        <v/>
      </c>
      <c r="E9" s="74"/>
      <c r="F9" s="74"/>
      <c r="H9" s="74"/>
      <c r="I9" s="74" t="str">
        <f>IFERROR(INDEX(DB_Loonkosten,MATCH(H9,'7. Rekenhulp loonkosten bet.vz.'!$C$5:$C$54,0),1),"")</f>
        <v/>
      </c>
      <c r="J9" s="85">
        <f>IFERROR(INDEX(DB_Loonkosten,MATCH(I9,'7. Rekenhulp loonkosten bet.vz.'!LoonkostenNr,0),24),"")</f>
        <v>0</v>
      </c>
      <c r="L9" s="74"/>
      <c r="M9" s="74"/>
      <c r="N9" s="74"/>
      <c r="O9" s="85" t="str">
        <f>IF(L9&lt;&gt;"",IFERROR(VLOOKUP(L9,Tb_KostenTypen[],MATCH($O$1,Tb_KostenTypen[#Headers],0),0),0),"")</f>
        <v/>
      </c>
      <c r="Q9" s="74"/>
      <c r="S9" t="str" cm="1">
        <f t="array" ref="S9">IF(LEFT('8. Uitgaven betaalverzoek'!F9,6)="Arbeid",IF(RIGHT('8. Uitgaven betaalverzoek'!F9,3)="IKS",MedewerkersIKS_Uniek,Medewerkers_Uniek),"")</f>
        <v/>
      </c>
      <c r="U9" s="112"/>
      <c r="Z9" s="112"/>
      <c r="AA9" s="112"/>
      <c r="AC9" s="112"/>
      <c r="AD9" s="112"/>
      <c r="AE9" s="114"/>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row>
    <row r="10" spans="1:59" x14ac:dyDescent="0.25">
      <c r="A10" s="74" t="str" cm="1">
        <f t="array" ref="A10">IFERROR(IF(INDEX(Deelnemers,MATCH(0,INDEX(COUNTIF($A$1:A9,Deelnemers),),0))=0,"",INDEX(Deelnemers,MATCH(0,INDEX(COUNTIF($A$1:A9,Deelnemers),),0))),"")</f>
        <v/>
      </c>
      <c r="C10" s="74" t="str" cm="1">
        <f t="array" ref="C10">IFERROR(IF(INDEX(Prestaties,MATCH(0,INDEX(COUNTIF($C$1:C9,Prestaties),),0))=0,"",INDEX(Prestaties,MATCH(0,INDEX(COUNTIF($C$1:C9,Prestaties),),0))),"")</f>
        <v/>
      </c>
      <c r="E10" s="74"/>
      <c r="F10" s="74"/>
      <c r="H10" s="74"/>
      <c r="I10" s="74" t="str">
        <f>IFERROR(INDEX(DB_Loonkosten,MATCH(H10,'7. Rekenhulp loonkosten bet.vz.'!$C$5:$C$54,0),1),"")</f>
        <v/>
      </c>
      <c r="J10" s="85">
        <f>IFERROR(INDEX(DB_Loonkosten,MATCH(I10,'7. Rekenhulp loonkosten bet.vz.'!LoonkostenNr,0),24),"")</f>
        <v>0</v>
      </c>
      <c r="L10" s="74"/>
      <c r="M10" s="74"/>
      <c r="N10" s="74"/>
      <c r="O10" s="85" t="str">
        <f>IF(L10&lt;&gt;"",IFERROR(VLOOKUP(L10,Tb_KostenTypen[],MATCH($O$1,Tb_KostenTypen[#Headers],0),0),0),"")</f>
        <v/>
      </c>
      <c r="Q10" s="74"/>
      <c r="S10" t="str" cm="1">
        <f t="array" ref="S10">IF(LEFT('8. Uitgaven betaalverzoek'!F10,6)="Arbeid",IF(RIGHT('8. Uitgaven betaalverzoek'!F10,3)="IKS",MedewerkersIKS_Uniek,Medewerkers_Uniek),"")</f>
        <v/>
      </c>
      <c r="U10" s="112"/>
      <c r="Z10" s="112"/>
      <c r="AA10" s="112"/>
      <c r="AC10" s="112"/>
      <c r="AD10" s="112"/>
      <c r="AE10" s="114"/>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row>
    <row r="11" spans="1:59" x14ac:dyDescent="0.25">
      <c r="A11" s="74" t="str" cm="1">
        <f t="array" ref="A11">IFERROR(IF(INDEX(Deelnemers,MATCH(0,INDEX(COUNTIF($A$1:A10,Deelnemers),),0))=0,"",INDEX(Deelnemers,MATCH(0,INDEX(COUNTIF($A$1:A10,Deelnemers),),0))),"")</f>
        <v/>
      </c>
      <c r="C11" s="74" t="str" cm="1">
        <f t="array" ref="C11">IFERROR(IF(INDEX(Prestaties,MATCH(0,INDEX(COUNTIF($C$1:C10,Prestaties),),0))=0,"",INDEX(Prestaties,MATCH(0,INDEX(COUNTIF($C$1:C10,Prestaties),),0))),"")</f>
        <v/>
      </c>
      <c r="E11" s="74"/>
      <c r="F11" s="74"/>
      <c r="H11" s="74"/>
      <c r="I11" s="74" t="str">
        <f>IFERROR(INDEX(DB_Loonkosten,MATCH(H11,'7. Rekenhulp loonkosten bet.vz.'!$C$5:$C$54,0),1),"")</f>
        <v/>
      </c>
      <c r="J11" s="85">
        <f>IFERROR(INDEX(DB_Loonkosten,MATCH(I11,'7. Rekenhulp loonkosten bet.vz.'!LoonkostenNr,0),24),"")</f>
        <v>0</v>
      </c>
      <c r="L11" s="74"/>
      <c r="M11" s="74"/>
      <c r="N11" s="74"/>
      <c r="O11" s="85" t="str">
        <f>IF(L11&lt;&gt;"",IFERROR(VLOOKUP(L11,Tb_KostenTypen[],MATCH($O$1,Tb_KostenTypen[#Headers],0),0),0),"")</f>
        <v/>
      </c>
      <c r="Q11" s="74"/>
      <c r="S11" t="str" cm="1">
        <f t="array" ref="S11">IF(LEFT('8. Uitgaven betaalverzoek'!F11,6)="Arbeid",IF(RIGHT('8. Uitgaven betaalverzoek'!F11,3)="IKS",MedewerkersIKS_Uniek,Medewerkers_Uniek),"")</f>
        <v/>
      </c>
      <c r="U11" s="112"/>
      <c r="Z11" s="112"/>
      <c r="AA11" s="112"/>
      <c r="AC11" s="112"/>
      <c r="AD11" s="112"/>
      <c r="AE11" s="114"/>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row>
    <row r="12" spans="1:59" x14ac:dyDescent="0.25">
      <c r="A12" s="74" t="str" cm="1">
        <f t="array" ref="A12">IFERROR(IF(INDEX(Deelnemers,MATCH(0,INDEX(COUNTIF($A$1:A11,Deelnemers),),0))=0,"",INDEX(Deelnemers,MATCH(0,INDEX(COUNTIF($A$1:A11,Deelnemers),),0))),"")</f>
        <v/>
      </c>
      <c r="C12" s="74" t="str" cm="1">
        <f t="array" ref="C12">IFERROR(IF(INDEX(Prestaties,MATCH(0,INDEX(COUNTIF($C$1:C11,Prestaties),),0))=0,"",INDEX(Prestaties,MATCH(0,INDEX(COUNTIF($C$1:C11,Prestaties),),0))),"")</f>
        <v/>
      </c>
      <c r="E12" s="74"/>
      <c r="F12" s="74"/>
      <c r="H12" s="74"/>
      <c r="I12" s="74" t="str">
        <f>IFERROR(INDEX(DB_Loonkosten,MATCH(H12,'7. Rekenhulp loonkosten bet.vz.'!$C$5:$C$54,0),1),"")</f>
        <v/>
      </c>
      <c r="J12" s="85">
        <f>IFERROR(INDEX(DB_Loonkosten,MATCH(I12,'7. Rekenhulp loonkosten bet.vz.'!LoonkostenNr,0),24),"")</f>
        <v>0</v>
      </c>
      <c r="L12" s="74"/>
      <c r="M12" s="74"/>
      <c r="N12" s="74"/>
      <c r="O12" s="85" t="str">
        <f>IF(L12&lt;&gt;"",IFERROR(VLOOKUP(L12,Tb_KostenTypen[],MATCH($O$1,Tb_KostenTypen[#Headers],0),0),0),"")</f>
        <v/>
      </c>
      <c r="Q12" s="74"/>
      <c r="S12" t="str" cm="1">
        <f t="array" ref="S12">IF(LEFT('8. Uitgaven betaalverzoek'!F12,6)="Arbeid",IF(RIGHT('8. Uitgaven betaalverzoek'!F12,3)="IKS",MedewerkersIKS_Uniek,Medewerkers_Uniek),"")</f>
        <v/>
      </c>
      <c r="U12" s="112"/>
      <c r="Z12" s="112"/>
      <c r="AA12" s="112"/>
      <c r="AC12" s="112"/>
      <c r="AD12" s="112"/>
      <c r="AE12" s="114"/>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row>
    <row r="13" spans="1:59" x14ac:dyDescent="0.25">
      <c r="A13" s="74" t="str" cm="1">
        <f t="array" ref="A13">IFERROR(IF(INDEX(Deelnemers,MATCH(0,INDEX(COUNTIF($A$1:A12,Deelnemers),),0))=0,"",INDEX(Deelnemers,MATCH(0,INDEX(COUNTIF($A$1:A12,Deelnemers),),0))),"")</f>
        <v/>
      </c>
      <c r="C13" s="74" t="str" cm="1">
        <f t="array" ref="C13">IFERROR(IF(INDEX(Prestaties,MATCH(0,INDEX(COUNTIF($C$1:C12,Prestaties),),0))=0,"",INDEX(Prestaties,MATCH(0,INDEX(COUNTIF($C$1:C12,Prestaties),),0))),"")</f>
        <v/>
      </c>
      <c r="E13" s="74"/>
      <c r="F13" s="74"/>
      <c r="H13" s="74"/>
      <c r="I13" s="74" t="str">
        <f>IFERROR(INDEX(DB_Loonkosten,MATCH(H13,'7. Rekenhulp loonkosten bet.vz.'!$C$5:$C$54,0),1),"")</f>
        <v/>
      </c>
      <c r="J13" s="85">
        <f>IFERROR(INDEX(DB_Loonkosten,MATCH(I13,'7. Rekenhulp loonkosten bet.vz.'!LoonkostenNr,0),24),"")</f>
        <v>0</v>
      </c>
      <c r="L13" s="74"/>
      <c r="M13" s="74"/>
      <c r="N13" s="74"/>
      <c r="O13" s="85" t="str">
        <f>IF(L13&lt;&gt;"",IFERROR(VLOOKUP(L13,Tb_KostenTypen[],MATCH($O$1,Tb_KostenTypen[#Headers],0),0),0),"")</f>
        <v/>
      </c>
      <c r="Q13" s="74"/>
      <c r="S13" t="str" cm="1">
        <f t="array" ref="S13">IF(LEFT('8. Uitgaven betaalverzoek'!F13,6)="Arbeid",IF(RIGHT('8. Uitgaven betaalverzoek'!F13,3)="IKS",MedewerkersIKS_Uniek,Medewerkers_Uniek),"")</f>
        <v/>
      </c>
      <c r="U13" s="112"/>
      <c r="Z13" s="112"/>
      <c r="AA13" s="112"/>
      <c r="AC13" s="112"/>
      <c r="AD13" s="112"/>
      <c r="AE13" s="114"/>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row>
    <row r="14" spans="1:59" x14ac:dyDescent="0.25">
      <c r="A14" s="74" t="str" cm="1">
        <f t="array" ref="A14">IFERROR(IF(INDEX(Deelnemers,MATCH(0,INDEX(COUNTIF($A$1:A13,Deelnemers),),0))=0,"",INDEX(Deelnemers,MATCH(0,INDEX(COUNTIF($A$1:A13,Deelnemers),),0))),"")</f>
        <v/>
      </c>
      <c r="C14" s="74" t="str" cm="1">
        <f t="array" ref="C14">IFERROR(IF(INDEX(Prestaties,MATCH(0,INDEX(COUNTIF($C$1:C13,Prestaties),),0))=0,"",INDEX(Prestaties,MATCH(0,INDEX(COUNTIF($C$1:C13,Prestaties),),0))),"")</f>
        <v/>
      </c>
      <c r="E14" s="74"/>
      <c r="F14" s="74"/>
      <c r="H14" s="74"/>
      <c r="I14" s="74" t="str">
        <f>IFERROR(INDEX(DB_Loonkosten,MATCH(H14,'7. Rekenhulp loonkosten bet.vz.'!$C$5:$C$54,0),1),"")</f>
        <v/>
      </c>
      <c r="J14" s="85">
        <f>IFERROR(INDEX(DB_Loonkosten,MATCH(I14,'7. Rekenhulp loonkosten bet.vz.'!LoonkostenNr,0),24),"")</f>
        <v>0</v>
      </c>
      <c r="L14" s="74"/>
      <c r="M14" s="74"/>
      <c r="N14" s="74"/>
      <c r="O14" s="85" t="str">
        <f>IF(L14&lt;&gt;"",IFERROR(VLOOKUP(L14,Tb_KostenTypen[],MATCH($O$1,Tb_KostenTypen[#Headers],0),0),0),"")</f>
        <v/>
      </c>
      <c r="Q14" s="74"/>
      <c r="S14" t="str" cm="1">
        <f t="array" ref="S14">IF(LEFT('8. Uitgaven betaalverzoek'!F14,6)="Arbeid",IF(RIGHT('8. Uitgaven betaalverzoek'!F14,3)="IKS",MedewerkersIKS_Uniek,Medewerkers_Uniek),"")</f>
        <v/>
      </c>
      <c r="U14" s="112"/>
      <c r="Z14" s="112"/>
      <c r="AA14" s="112"/>
      <c r="AC14" s="112"/>
      <c r="AD14" s="112"/>
      <c r="AE14" s="114"/>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row>
    <row r="15" spans="1:59" x14ac:dyDescent="0.25">
      <c r="A15" s="74" t="str" cm="1">
        <f t="array" ref="A15">IFERROR(IF(INDEX(Deelnemers,MATCH(0,INDEX(COUNTIF($A$1:A14,Deelnemers),),0))=0,"",INDEX(Deelnemers,MATCH(0,INDEX(COUNTIF($A$1:A14,Deelnemers),),0))),"")</f>
        <v/>
      </c>
      <c r="C15" s="74" t="str" cm="1">
        <f t="array" ref="C15">IFERROR(IF(INDEX(Prestaties,MATCH(0,INDEX(COUNTIF($C$1:C14,Prestaties),),0))=0,"",INDEX(Prestaties,MATCH(0,INDEX(COUNTIF($C$1:C14,Prestaties),),0))),"")</f>
        <v/>
      </c>
      <c r="E15" s="74"/>
      <c r="F15" s="74"/>
      <c r="H15" s="74"/>
      <c r="I15" s="74" t="str">
        <f>IFERROR(INDEX(DB_Loonkosten,MATCH(H15,'7. Rekenhulp loonkosten bet.vz.'!$C$5:$C$54,0),1),"")</f>
        <v/>
      </c>
      <c r="J15" s="85">
        <f>IFERROR(INDEX(DB_Loonkosten,MATCH(I15,'7. Rekenhulp loonkosten bet.vz.'!LoonkostenNr,0),24),"")</f>
        <v>0</v>
      </c>
      <c r="L15" s="74"/>
      <c r="M15" s="74"/>
      <c r="N15" s="74"/>
      <c r="O15" s="85" t="str">
        <f>IF(L15&lt;&gt;"",IFERROR(VLOOKUP(L15,Tb_KostenTypen[],MATCH($O$1,Tb_KostenTypen[#Headers],0),0),0),"")</f>
        <v/>
      </c>
      <c r="Q15" s="74"/>
      <c r="S15" t="str" cm="1">
        <f t="array" ref="S15">IF(LEFT('8. Uitgaven betaalverzoek'!F15,6)="Arbeid",IF(RIGHT('8. Uitgaven betaalverzoek'!F15,3)="IKS",MedewerkersIKS_Uniek,Medewerkers_Uniek),"")</f>
        <v/>
      </c>
      <c r="Z15" s="112"/>
      <c r="AA15" s="112"/>
    </row>
    <row r="16" spans="1:59" x14ac:dyDescent="0.25">
      <c r="A16" s="74" t="str" cm="1">
        <f t="array" ref="A16">IFERROR(IF(INDEX(Deelnemers,MATCH(0,INDEX(COUNTIF($A$1:A15,Deelnemers),),0))=0,"",INDEX(Deelnemers,MATCH(0,INDEX(COUNTIF($A$1:A15,Deelnemers),),0))),"")</f>
        <v/>
      </c>
      <c r="C16" s="74" t="str" cm="1">
        <f t="array" ref="C16">IFERROR(IF(INDEX(Prestaties,MATCH(0,INDEX(COUNTIF($C$1:C15,Prestaties),),0))=0,"",INDEX(Prestaties,MATCH(0,INDEX(COUNTIF($C$1:C15,Prestaties),),0))),"")</f>
        <v/>
      </c>
      <c r="E16" s="74"/>
      <c r="F16" s="74"/>
      <c r="H16" s="74"/>
      <c r="I16" s="74" t="str">
        <f>IFERROR(INDEX(DB_Loonkosten,MATCH(H16,'7. Rekenhulp loonkosten bet.vz.'!$C$5:$C$54,0),1),"")</f>
        <v/>
      </c>
      <c r="J16" s="85">
        <f>IFERROR(INDEX(DB_Loonkosten,MATCH(I16,'7. Rekenhulp loonkosten bet.vz.'!LoonkostenNr,0),24),"")</f>
        <v>0</v>
      </c>
      <c r="L16" s="74"/>
      <c r="M16" s="74"/>
      <c r="N16" s="74"/>
      <c r="O16" s="85" t="str">
        <f>IF(L16&lt;&gt;"",IFERROR(VLOOKUP(L16,Tb_KostenTypen[],MATCH($O$1,Tb_KostenTypen[#Headers],0),0),0),"")</f>
        <v/>
      </c>
      <c r="Q16" s="74"/>
      <c r="S16" t="str" cm="1">
        <f t="array" ref="S16">IF(LEFT('8. Uitgaven betaalverzoek'!F16,6)="Arbeid",IF(RIGHT('8. Uitgaven betaalverzoek'!F16,3)="IKS",MedewerkersIKS_Uniek,Medewerkers_Uniek),"")</f>
        <v/>
      </c>
      <c r="Z16" s="112"/>
      <c r="AA16" s="112"/>
    </row>
    <row r="17" spans="1:27" x14ac:dyDescent="0.25">
      <c r="A17" s="74" t="str" cm="1">
        <f t="array" ref="A17">IFERROR(IF(INDEX(Deelnemers,MATCH(0,INDEX(COUNTIF($A$1:A16,Deelnemers),),0))=0,"",INDEX(Deelnemers,MATCH(0,INDEX(COUNTIF($A$1:A16,Deelnemers),),0))),"")</f>
        <v/>
      </c>
      <c r="C17" s="74" t="str" cm="1">
        <f t="array" ref="C17">IFERROR(IF(INDEX(Prestaties,MATCH(0,INDEX(COUNTIF($C$1:C16,Prestaties),),0))=0,"",INDEX(Prestaties,MATCH(0,INDEX(COUNTIF($C$1:C16,Prestaties),),0))),"")</f>
        <v/>
      </c>
      <c r="E17" s="74"/>
      <c r="F17" s="74"/>
      <c r="H17" s="74"/>
      <c r="I17" s="74" t="str">
        <f>IFERROR(INDEX(DB_Loonkosten,MATCH(H17,'7. Rekenhulp loonkosten bet.vz.'!$C$5:$C$54,0),1),"")</f>
        <v/>
      </c>
      <c r="J17" s="85">
        <f>IFERROR(INDEX(DB_Loonkosten,MATCH(I17,'7. Rekenhulp loonkosten bet.vz.'!LoonkostenNr,0),24),"")</f>
        <v>0</v>
      </c>
      <c r="L17" s="74"/>
      <c r="M17" s="74"/>
      <c r="N17" s="74"/>
      <c r="O17" s="85" t="str">
        <f>IF(L17&lt;&gt;"",IFERROR(VLOOKUP(L17,Tb_KostenTypen[],MATCH($O$1,Tb_KostenTypen[#Headers],0),0),0),"")</f>
        <v/>
      </c>
      <c r="Q17" s="74"/>
      <c r="S17" t="str" cm="1">
        <f t="array" ref="S17">IF(LEFT('8. Uitgaven betaalverzoek'!F17,6)="Arbeid",IF(RIGHT('8. Uitgaven betaalverzoek'!F17,3)="IKS",MedewerkersIKS_Uniek,Medewerkers_Uniek),"")</f>
        <v/>
      </c>
      <c r="Z17" s="112"/>
      <c r="AA17" s="112"/>
    </row>
    <row r="18" spans="1:27" x14ac:dyDescent="0.25">
      <c r="A18" s="74" t="str" cm="1">
        <f t="array" ref="A18">IFERROR(IF(INDEX(Deelnemers,MATCH(0,INDEX(COUNTIF($A$1:A17,Deelnemers),),0))=0,"",INDEX(Deelnemers,MATCH(0,INDEX(COUNTIF($A$1:A17,Deelnemers),),0))),"")</f>
        <v/>
      </c>
      <c r="C18" s="74" t="str" cm="1">
        <f t="array" ref="C18">IFERROR(IF(INDEX(Prestaties,MATCH(0,INDEX(COUNTIF($C$1:C17,Prestaties),),0))=0,"",INDEX(Prestaties,MATCH(0,INDEX(COUNTIF($C$1:C17,Prestaties),),0))),"")</f>
        <v/>
      </c>
      <c r="E18" s="74"/>
      <c r="F18" s="74"/>
      <c r="H18" s="74"/>
      <c r="I18" s="74" t="str">
        <f>IFERROR(INDEX(DB_Loonkosten,MATCH(H18,'7. Rekenhulp loonkosten bet.vz.'!$C$5:$C$54,0),1),"")</f>
        <v/>
      </c>
      <c r="J18" s="85">
        <f>IFERROR(INDEX(DB_Loonkosten,MATCH(I18,'7. Rekenhulp loonkosten bet.vz.'!LoonkostenNr,0),24),"")</f>
        <v>0</v>
      </c>
      <c r="L18" s="74"/>
      <c r="M18" s="74"/>
      <c r="N18" s="74"/>
      <c r="O18" s="85" t="str">
        <f>IF(L18&lt;&gt;"",IFERROR(VLOOKUP(L18,Tb_KostenTypen[],MATCH($O$1,Tb_KostenTypen[#Headers],0),0),0),"")</f>
        <v/>
      </c>
      <c r="Q18" s="74"/>
      <c r="Z18" s="112"/>
      <c r="AA18" s="112"/>
    </row>
    <row r="19" spans="1:27" x14ac:dyDescent="0.25">
      <c r="A19" s="74" t="str" cm="1">
        <f t="array" ref="A19">IFERROR(IF(INDEX(Deelnemers,MATCH(0,INDEX(COUNTIF($A$1:A18,Deelnemers),),0))=0,"",INDEX(Deelnemers,MATCH(0,INDEX(COUNTIF($A$1:A18,Deelnemers),),0))),"")</f>
        <v/>
      </c>
      <c r="C19" s="74" t="str" cm="1">
        <f t="array" ref="C19">IFERROR(IF(INDEX(Prestaties,MATCH(0,INDEX(COUNTIF($C$1:C18,Prestaties),),0))=0,"",INDEX(Prestaties,MATCH(0,INDEX(COUNTIF($C$1:C18,Prestaties),),0))),"")</f>
        <v/>
      </c>
      <c r="E19" s="74"/>
      <c r="F19" s="74"/>
      <c r="H19" s="74"/>
      <c r="I19" s="74" t="str">
        <f>IFERROR(INDEX(DB_Loonkosten,MATCH(H19,'7. Rekenhulp loonkosten bet.vz.'!$C$5:$C$54,0),1),"")</f>
        <v/>
      </c>
      <c r="J19" s="85">
        <f>IFERROR(INDEX(DB_Loonkosten,MATCH(I19,'7. Rekenhulp loonkosten bet.vz.'!LoonkostenNr,0),24),"")</f>
        <v>0</v>
      </c>
      <c r="L19" s="74"/>
      <c r="M19" s="74"/>
      <c r="N19" s="74"/>
      <c r="O19" s="85" t="str">
        <f>IF(L19&lt;&gt;"",IFERROR(VLOOKUP(L19,Tb_KostenTypen[],MATCH($O$1,Tb_KostenTypen[#Headers],0),0),0),"")</f>
        <v/>
      </c>
      <c r="Q19" s="74"/>
      <c r="Z19" s="112"/>
      <c r="AA19" s="112"/>
    </row>
    <row r="20" spans="1:27" x14ac:dyDescent="0.25">
      <c r="A20" s="74" t="str" cm="1">
        <f t="array" ref="A20">IFERROR(IF(INDEX(Deelnemers,MATCH(0,INDEX(COUNTIF($A$1:A19,Deelnemers),),0))=0,"",INDEX(Deelnemers,MATCH(0,INDEX(COUNTIF($A$1:A19,Deelnemers),),0))),"")</f>
        <v/>
      </c>
      <c r="C20" s="74" t="str" cm="1">
        <f t="array" ref="C20">IFERROR(IF(INDEX(Prestaties,MATCH(0,INDEX(COUNTIF($C$1:C19,Prestaties),),0))=0,"",INDEX(Prestaties,MATCH(0,INDEX(COUNTIF($C$1:C19,Prestaties),),0))),"")</f>
        <v/>
      </c>
      <c r="E20" s="74"/>
      <c r="F20" s="74"/>
      <c r="H20" s="74"/>
      <c r="I20" s="74" t="str">
        <f>IFERROR(INDEX(DB_Loonkosten,MATCH(H20,'7. Rekenhulp loonkosten bet.vz.'!$C$5:$C$54,0),1),"")</f>
        <v/>
      </c>
      <c r="J20" s="85">
        <f>IFERROR(INDEX(DB_Loonkosten,MATCH(I20,'7. Rekenhulp loonkosten bet.vz.'!LoonkostenNr,0),24),"")</f>
        <v>0</v>
      </c>
      <c r="L20" s="74"/>
      <c r="M20" s="74"/>
      <c r="N20" s="74"/>
      <c r="O20" s="85" t="str">
        <f>IF(L20&lt;&gt;"",IFERROR(VLOOKUP(L20,Tb_KostenTypen[],MATCH($O$1,Tb_KostenTypen[#Headers],0),0),0),"")</f>
        <v/>
      </c>
      <c r="Q20" s="74"/>
      <c r="Z20" s="112"/>
      <c r="AA20" s="112"/>
    </row>
    <row r="21" spans="1:27" x14ac:dyDescent="0.25">
      <c r="A21" s="74" t="str" cm="1">
        <f t="array" ref="A21">IFERROR(IF(INDEX(Deelnemers,MATCH(0,INDEX(COUNTIF($A$1:A20,Deelnemers),),0))=0,"",INDEX(Deelnemers,MATCH(0,INDEX(COUNTIF($A$1:A20,Deelnemers),),0))),"")</f>
        <v/>
      </c>
      <c r="C21" s="74" t="str" cm="1">
        <f t="array" ref="C21">IFERROR(IF(INDEX(Prestaties,MATCH(0,INDEX(COUNTIF($C$1:C20,Prestaties),),0))=0,"",INDEX(Prestaties,MATCH(0,INDEX(COUNTIF($C$1:C20,Prestaties),),0))),"")</f>
        <v/>
      </c>
      <c r="H21" s="74"/>
      <c r="I21" s="74" t="str">
        <f>IFERROR(INDEX(DB_Loonkosten,MATCH(H21,'7. Rekenhulp loonkosten bet.vz.'!$C$5:$C$54,0),1),"")</f>
        <v/>
      </c>
      <c r="J21" s="85">
        <f>IFERROR(INDEX(DB_Loonkosten,MATCH(I21,'7. Rekenhulp loonkosten bet.vz.'!LoonkostenNr,0),24),"")</f>
        <v>0</v>
      </c>
      <c r="Q21" s="74"/>
      <c r="Z21" s="112"/>
      <c r="AA21" s="112"/>
    </row>
    <row r="22" spans="1:27" x14ac:dyDescent="0.25">
      <c r="A22" s="74" t="str" cm="1">
        <f t="array" ref="A22">IFERROR(IF(INDEX(Deelnemers,MATCH(0,INDEX(COUNTIF($A$1:A21,Deelnemers),),0))=0,"",INDEX(Deelnemers,MATCH(0,INDEX(COUNTIF($A$1:A21,Deelnemers),),0))),"")</f>
        <v/>
      </c>
      <c r="C22" s="74" t="str" cm="1">
        <f t="array" ref="C22">IFERROR(IF(INDEX(Prestaties,MATCH(0,INDEX(COUNTIF($C$1:C21,Prestaties),),0))=0,"",INDEX(Prestaties,MATCH(0,INDEX(COUNTIF($C$1:C21,Prestaties),),0))),"")</f>
        <v/>
      </c>
      <c r="H22" s="74"/>
      <c r="I22" s="74" t="str">
        <f>IFERROR(INDEX(DB_Loonkosten,MATCH(H22,'7. Rekenhulp loonkosten bet.vz.'!$C$5:$C$54,0),1),"")</f>
        <v/>
      </c>
      <c r="J22" s="85">
        <f>IFERROR(INDEX(DB_Loonkosten,MATCH(I22,'7. Rekenhulp loonkosten bet.vz.'!LoonkostenNr,0),24),"")</f>
        <v>0</v>
      </c>
      <c r="Q22" s="74"/>
      <c r="Z22" s="112"/>
      <c r="AA22" s="112"/>
    </row>
    <row r="23" spans="1:27" x14ac:dyDescent="0.25">
      <c r="A23" s="74" t="str" cm="1">
        <f t="array" ref="A23">IFERROR(IF(INDEX(Deelnemers,MATCH(0,INDEX(COUNTIF($A$1:A22,Deelnemers),),0))=0,"",INDEX(Deelnemers,MATCH(0,INDEX(COUNTIF($A$1:A22,Deelnemers),),0))),"")</f>
        <v/>
      </c>
      <c r="C23" s="74" t="str" cm="1">
        <f t="array" ref="C23">IFERROR(IF(INDEX(Prestaties,MATCH(0,INDEX(COUNTIF($C$1:C22,Prestaties),),0))=0,"",INDEX(Prestaties,MATCH(0,INDEX(COUNTIF($C$1:C22,Prestaties),),0))),"")</f>
        <v/>
      </c>
      <c r="H23" s="74"/>
      <c r="I23" s="74" t="str">
        <f>IFERROR(INDEX(DB_Loonkosten,MATCH(H23,'7. Rekenhulp loonkosten bet.vz.'!$C$5:$C$54,0),1),"")</f>
        <v/>
      </c>
      <c r="J23" s="85">
        <f>IFERROR(INDEX(DB_Loonkosten,MATCH(I23,'7. Rekenhulp loonkosten bet.vz.'!LoonkostenNr,0),24),"")</f>
        <v>0</v>
      </c>
      <c r="Q23" s="74"/>
      <c r="Z23" s="112"/>
      <c r="AA23" s="112"/>
    </row>
    <row r="24" spans="1:27" x14ac:dyDescent="0.25">
      <c r="A24" s="74" t="str" cm="1">
        <f t="array" ref="A24">IFERROR(IF(INDEX(Deelnemers,MATCH(0,INDEX(COUNTIF($A$1:A23,Deelnemers),),0))=0,"",INDEX(Deelnemers,MATCH(0,INDEX(COUNTIF($A$1:A23,Deelnemers),),0))),"")</f>
        <v/>
      </c>
      <c r="C24" s="74" t="str" cm="1">
        <f t="array" ref="C24">IFERROR(IF(INDEX(Prestaties,MATCH(0,INDEX(COUNTIF($C$1:C23,Prestaties),),0))=0,"",INDEX(Prestaties,MATCH(0,INDEX(COUNTIF($C$1:C23,Prestaties),),0))),"")</f>
        <v/>
      </c>
      <c r="H24" s="74"/>
      <c r="I24" s="74" t="str">
        <f>IFERROR(INDEX(DB_Loonkosten,MATCH(H24,'7. Rekenhulp loonkosten bet.vz.'!$C$5:$C$54,0),1),"")</f>
        <v/>
      </c>
      <c r="J24" s="85">
        <f>IFERROR(INDEX(DB_Loonkosten,MATCH(I24,'7. Rekenhulp loonkosten bet.vz.'!LoonkostenNr,0),24),"")</f>
        <v>0</v>
      </c>
      <c r="Q24" s="74"/>
      <c r="Z24" s="112"/>
      <c r="AA24" s="112"/>
    </row>
    <row r="25" spans="1:27" x14ac:dyDescent="0.25">
      <c r="A25" s="74" t="str" cm="1">
        <f t="array" ref="A25">IFERROR(IF(INDEX(Deelnemers,MATCH(0,INDEX(COUNTIF($A$1:A24,Deelnemers),),0))=0,"",INDEX(Deelnemers,MATCH(0,INDEX(COUNTIF($A$1:A24,Deelnemers),),0))),"")</f>
        <v/>
      </c>
      <c r="C25" s="74" t="str" cm="1">
        <f t="array" ref="C25">IFERROR(IF(INDEX(Prestaties,MATCH(0,INDEX(COUNTIF($C$1:C24,Prestaties),),0))=0,"",INDEX(Prestaties,MATCH(0,INDEX(COUNTIF($C$1:C24,Prestaties),),0))),"")</f>
        <v/>
      </c>
      <c r="H25" s="74"/>
      <c r="I25" s="74" t="str">
        <f>IFERROR(INDEX(DB_Loonkosten,MATCH(H25,'7. Rekenhulp loonkosten bet.vz.'!$C$5:$C$54,0),1),"")</f>
        <v/>
      </c>
      <c r="J25" s="85">
        <f>IFERROR(INDEX(DB_Loonkosten,MATCH(I25,'7. Rekenhulp loonkosten bet.vz.'!LoonkostenNr,0),24),"")</f>
        <v>0</v>
      </c>
      <c r="Q25" s="74"/>
      <c r="Z25" s="112"/>
      <c r="AA25" s="112"/>
    </row>
    <row r="26" spans="1:27" x14ac:dyDescent="0.25">
      <c r="A26" s="74" t="str" cm="1">
        <f t="array" ref="A26">IFERROR(IF(INDEX(Deelnemers,MATCH(0,INDEX(COUNTIF($A$1:A25,Deelnemers),),0))=0,"",INDEX(Deelnemers,MATCH(0,INDEX(COUNTIF($A$1:A25,Deelnemers),),0))),"")</f>
        <v/>
      </c>
      <c r="C26" s="74" t="str" cm="1">
        <f t="array" ref="C26">IFERROR(IF(INDEX(Prestaties,MATCH(0,INDEX(COUNTIF($C$1:C25,Prestaties),),0))=0,"",INDEX(Prestaties,MATCH(0,INDEX(COUNTIF($C$1:C25,Prestaties),),0))),"")</f>
        <v/>
      </c>
      <c r="H26" s="74"/>
      <c r="I26" s="74" t="str">
        <f>IFERROR(INDEX(DB_Loonkosten,MATCH(H26,'7. Rekenhulp loonkosten bet.vz.'!$C$5:$C$54,0),1),"")</f>
        <v/>
      </c>
      <c r="J26" s="85">
        <f>IFERROR(INDEX(DB_Loonkosten,MATCH(I26,'7. Rekenhulp loonkosten bet.vz.'!LoonkostenNr,0),24),"")</f>
        <v>0</v>
      </c>
      <c r="Q26" s="74"/>
      <c r="Z26" s="112"/>
      <c r="AA26" s="112"/>
    </row>
    <row r="27" spans="1:27" x14ac:dyDescent="0.25">
      <c r="A27" s="74" t="str" cm="1">
        <f t="array" ref="A27">IFERROR(IF(INDEX(Deelnemers,MATCH(0,INDEX(COUNTIF($A$1:A26,Deelnemers),),0))=0,"",INDEX(Deelnemers,MATCH(0,INDEX(COUNTIF($A$1:A26,Deelnemers),),0))),"")</f>
        <v/>
      </c>
      <c r="C27" s="74" t="str" cm="1">
        <f t="array" ref="C27">IFERROR(IF(INDEX(Prestaties,MATCH(0,INDEX(COUNTIF($C$1:C26,Prestaties),),0))=0,"",INDEX(Prestaties,MATCH(0,INDEX(COUNTIF($C$1:C26,Prestaties),),0))),"")</f>
        <v/>
      </c>
      <c r="H27" s="74"/>
      <c r="I27" s="74" t="str">
        <f>IFERROR(INDEX(DB_Loonkosten,MATCH(H27,'7. Rekenhulp loonkosten bet.vz.'!$C$5:$C$54,0),1),"")</f>
        <v/>
      </c>
      <c r="J27" s="85">
        <f>IFERROR(INDEX(DB_Loonkosten,MATCH(I27,'7. Rekenhulp loonkosten bet.vz.'!LoonkostenNr,0),24),"")</f>
        <v>0</v>
      </c>
      <c r="Q27" s="74"/>
      <c r="Z27" s="112"/>
      <c r="AA27" s="112"/>
    </row>
    <row r="28" spans="1:27" x14ac:dyDescent="0.25">
      <c r="A28" s="74" t="str" cm="1">
        <f t="array" ref="A28">IFERROR(IF(INDEX(Deelnemers,MATCH(0,INDEX(COUNTIF($A$1:A27,Deelnemers),),0))=0,"",INDEX(Deelnemers,MATCH(0,INDEX(COUNTIF($A$1:A27,Deelnemers),),0))),"")</f>
        <v/>
      </c>
      <c r="C28" s="74" t="str" cm="1">
        <f t="array" ref="C28">IFERROR(IF(INDEX(Prestaties,MATCH(0,INDEX(COUNTIF($C$1:C27,Prestaties),),0))=0,"",INDEX(Prestaties,MATCH(0,INDEX(COUNTIF($C$1:C27,Prestaties),),0))),"")</f>
        <v/>
      </c>
      <c r="H28" s="74"/>
      <c r="I28" s="74" t="str">
        <f>IFERROR(INDEX(DB_Loonkosten,MATCH(H28,'7. Rekenhulp loonkosten bet.vz.'!$C$5:$C$54,0),1),"")</f>
        <v/>
      </c>
      <c r="J28" s="85">
        <f>IFERROR(INDEX(DB_Loonkosten,MATCH(I28,'7. Rekenhulp loonkosten bet.vz.'!LoonkostenNr,0),24),"")</f>
        <v>0</v>
      </c>
      <c r="Q28" s="74"/>
      <c r="Z28" s="112"/>
      <c r="AA28" s="112"/>
    </row>
    <row r="29" spans="1:27" x14ac:dyDescent="0.25">
      <c r="A29" s="74" t="str" cm="1">
        <f t="array" ref="A29">IFERROR(IF(INDEX(Deelnemers,MATCH(0,INDEX(COUNTIF($A$1:A28,Deelnemers),),0))=0,"",INDEX(Deelnemers,MATCH(0,INDEX(COUNTIF($A$1:A28,Deelnemers),),0))),"")</f>
        <v/>
      </c>
      <c r="C29" s="74" t="str" cm="1">
        <f t="array" ref="C29">IFERROR(IF(INDEX(Prestaties,MATCH(0,INDEX(COUNTIF($C$1:C28,Prestaties),),0))=0,"",INDEX(Prestaties,MATCH(0,INDEX(COUNTIF($C$1:C28,Prestaties),),0))),"")</f>
        <v/>
      </c>
      <c r="H29" s="74"/>
      <c r="I29" s="74" t="str">
        <f>IFERROR(INDEX(DB_Loonkosten,MATCH(H29,'7. Rekenhulp loonkosten bet.vz.'!$C$5:$C$54,0),1),"")</f>
        <v/>
      </c>
      <c r="J29" s="85">
        <f>IFERROR(INDEX(DB_Loonkosten,MATCH(I29,'7. Rekenhulp loonkosten bet.vz.'!LoonkostenNr,0),24),"")</f>
        <v>0</v>
      </c>
      <c r="Q29" s="74"/>
      <c r="Z29" s="112"/>
      <c r="AA29" s="112"/>
    </row>
    <row r="30" spans="1:27" x14ac:dyDescent="0.25">
      <c r="A30" s="74" t="str" cm="1">
        <f t="array" ref="A30">IFERROR(IF(INDEX(Deelnemers,MATCH(0,INDEX(COUNTIF($A$1:A29,Deelnemers),),0))=0,"",INDEX(Deelnemers,MATCH(0,INDEX(COUNTIF($A$1:A29,Deelnemers),),0))),"")</f>
        <v/>
      </c>
      <c r="C30" s="74" t="str" cm="1">
        <f t="array" ref="C30">IFERROR(IF(INDEX(Prestaties,MATCH(0,INDEX(COUNTIF($C$1:C29,Prestaties),),0))=0,"",INDEX(Prestaties,MATCH(0,INDEX(COUNTIF($C$1:C29,Prestaties),),0))),"")</f>
        <v/>
      </c>
      <c r="H30" s="74"/>
      <c r="I30" s="74" t="str">
        <f>IFERROR(INDEX(DB_Loonkosten,MATCH(H30,'7. Rekenhulp loonkosten bet.vz.'!$C$5:$C$54,0),1),"")</f>
        <v/>
      </c>
      <c r="J30" s="85">
        <f>IFERROR(INDEX(DB_Loonkosten,MATCH(I30,'7. Rekenhulp loonkosten bet.vz.'!LoonkostenNr,0),24),"")</f>
        <v>0</v>
      </c>
      <c r="Q30" s="74"/>
      <c r="Z30" s="112"/>
      <c r="AA30" s="112"/>
    </row>
    <row r="31" spans="1:27" x14ac:dyDescent="0.25">
      <c r="A31" s="74" t="str" cm="1">
        <f t="array" ref="A31">IFERROR(IF(INDEX(Deelnemers,MATCH(0,INDEX(COUNTIF($A$1:A30,Deelnemers),),0))=0,"",INDEX(Deelnemers,MATCH(0,INDEX(COUNTIF($A$1:A30,Deelnemers),),0))),"")</f>
        <v/>
      </c>
      <c r="C31" s="74" t="str" cm="1">
        <f t="array" ref="C31">IFERROR(IF(INDEX(Prestaties,MATCH(0,INDEX(COUNTIF($C$1:C30,Prestaties),),0))=0,"",INDEX(Prestaties,MATCH(0,INDEX(COUNTIF($C$1:C30,Prestaties),),0))),"")</f>
        <v/>
      </c>
      <c r="H31" s="74"/>
      <c r="I31" s="74" t="str">
        <f>IFERROR(INDEX(DB_Loonkosten,MATCH(H31,'7. Rekenhulp loonkosten bet.vz.'!$C$5:$C$54,0),1),"")</f>
        <v/>
      </c>
      <c r="J31" s="85">
        <f>IFERROR(INDEX(DB_Loonkosten,MATCH(I31,'7. Rekenhulp loonkosten bet.vz.'!LoonkostenNr,0),24),"")</f>
        <v>0</v>
      </c>
      <c r="Q31" s="74"/>
      <c r="Z31" s="112"/>
      <c r="AA31" s="112"/>
    </row>
    <row r="32" spans="1:27" x14ac:dyDescent="0.25">
      <c r="A32" s="74" t="str" cm="1">
        <f t="array" ref="A32">IFERROR(IF(INDEX(Deelnemers,MATCH(0,INDEX(COUNTIF($A$1:A31,Deelnemers),),0))=0,"",INDEX(Deelnemers,MATCH(0,INDEX(COUNTIF($A$1:A31,Deelnemers),),0))),"")</f>
        <v/>
      </c>
      <c r="C32" s="74" t="str" cm="1">
        <f t="array" ref="C32">IFERROR(IF(INDEX(Prestaties,MATCH(0,INDEX(COUNTIF($C$1:C31,Prestaties),),0))=0,"",INDEX(Prestaties,MATCH(0,INDEX(COUNTIF($C$1:C31,Prestaties),),0))),"")</f>
        <v/>
      </c>
      <c r="H32" s="74"/>
      <c r="I32" s="74" t="str">
        <f>IFERROR(INDEX(DB_Loonkosten,MATCH(H32,'7. Rekenhulp loonkosten bet.vz.'!$C$5:$C$54,0),1),"")</f>
        <v/>
      </c>
      <c r="J32" s="85">
        <f>IFERROR(INDEX(DB_Loonkosten,MATCH(I32,'7. Rekenhulp loonkosten bet.vz.'!LoonkostenNr,0),24),"")</f>
        <v>0</v>
      </c>
      <c r="Q32" s="74"/>
      <c r="Z32" s="112"/>
      <c r="AA32" s="112"/>
    </row>
    <row r="33" spans="1:27" x14ac:dyDescent="0.25">
      <c r="A33" s="74" t="str" cm="1">
        <f t="array" ref="A33">IFERROR(IF(INDEX(Deelnemers,MATCH(0,INDEX(COUNTIF($A$1:A32,Deelnemers),),0))=0,"",INDEX(Deelnemers,MATCH(0,INDEX(COUNTIF($A$1:A32,Deelnemers),),0))),"")</f>
        <v/>
      </c>
      <c r="C33" s="74" t="str" cm="1">
        <f t="array" ref="C33">IFERROR(IF(INDEX(Prestaties,MATCH(0,INDEX(COUNTIF($C$1:C32,Prestaties),),0))=0,"",INDEX(Prestaties,MATCH(0,INDEX(COUNTIF($C$1:C32,Prestaties),),0))),"")</f>
        <v/>
      </c>
      <c r="H33" s="74"/>
      <c r="I33" s="74" t="str">
        <f>IFERROR(INDEX(DB_Loonkosten,MATCH(H33,'7. Rekenhulp loonkosten bet.vz.'!$C$5:$C$54,0),1),"")</f>
        <v/>
      </c>
      <c r="J33" s="85">
        <f>IFERROR(INDEX(DB_Loonkosten,MATCH(I33,'7. Rekenhulp loonkosten bet.vz.'!LoonkostenNr,0),24),"")</f>
        <v>0</v>
      </c>
      <c r="Q33" s="74"/>
      <c r="Z33" s="112"/>
      <c r="AA33" s="112"/>
    </row>
    <row r="34" spans="1:27" x14ac:dyDescent="0.25">
      <c r="A34" s="74" t="str" cm="1">
        <f t="array" ref="A34">IFERROR(IF(INDEX(Deelnemers,MATCH(0,INDEX(COUNTIF($A$1:A33,Deelnemers),),0))=0,"",INDEX(Deelnemers,MATCH(0,INDEX(COUNTIF($A$1:A33,Deelnemers),),0))),"")</f>
        <v/>
      </c>
      <c r="C34" s="74" t="str" cm="1">
        <f t="array" ref="C34">IFERROR(IF(INDEX(Prestaties,MATCH(0,INDEX(COUNTIF($C$1:C33,Prestaties),),0))=0,"",INDEX(Prestaties,MATCH(0,INDEX(COUNTIF($C$1:C33,Prestaties),),0))),"")</f>
        <v/>
      </c>
      <c r="H34" s="74"/>
      <c r="I34" s="74" t="str">
        <f>IFERROR(INDEX(DB_Loonkosten,MATCH(H34,'7. Rekenhulp loonkosten bet.vz.'!$C$5:$C$54,0),1),"")</f>
        <v/>
      </c>
      <c r="J34" s="85">
        <f>IFERROR(INDEX(DB_Loonkosten,MATCH(I34,'7. Rekenhulp loonkosten bet.vz.'!LoonkostenNr,0),24),"")</f>
        <v>0</v>
      </c>
      <c r="Q34" s="74"/>
      <c r="Z34" s="112"/>
      <c r="AA34" s="112"/>
    </row>
    <row r="35" spans="1:27" x14ac:dyDescent="0.25">
      <c r="A35" s="74" t="str" cm="1">
        <f t="array" ref="A35">IFERROR(IF(INDEX(Deelnemers,MATCH(0,INDEX(COUNTIF($A$1:A34,Deelnemers),),0))=0,"",INDEX(Deelnemers,MATCH(0,INDEX(COUNTIF($A$1:A34,Deelnemers),),0))),"")</f>
        <v/>
      </c>
      <c r="C35" s="74" t="str" cm="1">
        <f t="array" ref="C35">IFERROR(IF(INDEX(Prestaties,MATCH(0,INDEX(COUNTIF($C$1:C34,Prestaties),),0))=0,"",INDEX(Prestaties,MATCH(0,INDEX(COUNTIF($C$1:C34,Prestaties),),0))),"")</f>
        <v/>
      </c>
      <c r="H35" s="74"/>
      <c r="I35" s="74" t="str">
        <f>IFERROR(INDEX(DB_Loonkosten,MATCH(H35,'7. Rekenhulp loonkosten bet.vz.'!$C$5:$C$54,0),1),"")</f>
        <v/>
      </c>
      <c r="J35" s="85">
        <f>IFERROR(INDEX(DB_Loonkosten,MATCH(I35,'7. Rekenhulp loonkosten bet.vz.'!LoonkostenNr,0),24),"")</f>
        <v>0</v>
      </c>
      <c r="Q35" s="74"/>
      <c r="Z35" s="112"/>
      <c r="AA35" s="112"/>
    </row>
    <row r="36" spans="1:27" x14ac:dyDescent="0.25">
      <c r="A36" s="74" t="str" cm="1">
        <f t="array" ref="A36">IFERROR(IF(INDEX(Deelnemers,MATCH(0,INDEX(COUNTIF($A$1:A35,Deelnemers),),0))=0,"",INDEX(Deelnemers,MATCH(0,INDEX(COUNTIF($A$1:A35,Deelnemers),),0))),"")</f>
        <v/>
      </c>
      <c r="C36" s="74" t="str" cm="1">
        <f t="array" ref="C36">IFERROR(IF(INDEX(Prestaties,MATCH(0,INDEX(COUNTIF($C$1:C35,Prestaties),),0))=0,"",INDEX(Prestaties,MATCH(0,INDEX(COUNTIF($C$1:C35,Prestaties),),0))),"")</f>
        <v/>
      </c>
      <c r="H36" s="74"/>
      <c r="I36" s="74" t="str">
        <f>IFERROR(INDEX(DB_Loonkosten,MATCH(H36,'7. Rekenhulp loonkosten bet.vz.'!$C$5:$C$54,0),1),"")</f>
        <v/>
      </c>
      <c r="J36" s="85">
        <f>IFERROR(INDEX(DB_Loonkosten,MATCH(I36,'7. Rekenhulp loonkosten bet.vz.'!LoonkostenNr,0),24),"")</f>
        <v>0</v>
      </c>
      <c r="Q36" s="74"/>
      <c r="Z36" s="112"/>
      <c r="AA36" s="112"/>
    </row>
    <row r="37" spans="1:27" x14ac:dyDescent="0.25">
      <c r="A37" s="74" t="str" cm="1">
        <f t="array" ref="A37">IFERROR(IF(INDEX(Deelnemers,MATCH(0,INDEX(COUNTIF($A$1:A36,Deelnemers),),0))=0,"",INDEX(Deelnemers,MATCH(0,INDEX(COUNTIF($A$1:A36,Deelnemers),),0))),"")</f>
        <v/>
      </c>
      <c r="C37" s="74" t="str" cm="1">
        <f t="array" ref="C37">IFERROR(IF(INDEX(Prestaties,MATCH(0,INDEX(COUNTIF($C$1:C36,Prestaties),),0))=0,"",INDEX(Prestaties,MATCH(0,INDEX(COUNTIF($C$1:C36,Prestaties),),0))),"")</f>
        <v/>
      </c>
      <c r="H37" s="74"/>
      <c r="I37" s="74" t="str">
        <f>IFERROR(INDEX(DB_Loonkosten,MATCH(H37,'7. Rekenhulp loonkosten bet.vz.'!$C$5:$C$54,0),1),"")</f>
        <v/>
      </c>
      <c r="J37" s="85">
        <f>IFERROR(INDEX(DB_Loonkosten,MATCH(I37,'7. Rekenhulp loonkosten bet.vz.'!LoonkostenNr,0),24),"")</f>
        <v>0</v>
      </c>
      <c r="Q37" s="74"/>
      <c r="Z37" s="112"/>
      <c r="AA37" s="112"/>
    </row>
    <row r="38" spans="1:27" x14ac:dyDescent="0.25">
      <c r="A38" s="74" t="str" cm="1">
        <f t="array" ref="A38">IFERROR(IF(INDEX(Deelnemers,MATCH(0,INDEX(COUNTIF($A$1:A37,Deelnemers),),0))=0,"",INDEX(Deelnemers,MATCH(0,INDEX(COUNTIF($A$1:A37,Deelnemers),),0))),"")</f>
        <v/>
      </c>
      <c r="C38" s="74" t="str" cm="1">
        <f t="array" ref="C38">IFERROR(IF(INDEX(Prestaties,MATCH(0,INDEX(COUNTIF($C$1:C37,Prestaties),),0))=0,"",INDEX(Prestaties,MATCH(0,INDEX(COUNTIF($C$1:C37,Prestaties),),0))),"")</f>
        <v/>
      </c>
      <c r="H38" s="74"/>
      <c r="I38" s="74" t="str">
        <f>IFERROR(INDEX(DB_Loonkosten,MATCH(H38,'7. Rekenhulp loonkosten bet.vz.'!$C$5:$C$54,0),1),"")</f>
        <v/>
      </c>
      <c r="J38" s="85">
        <f>IFERROR(INDEX(DB_Loonkosten,MATCH(I38,'7. Rekenhulp loonkosten bet.vz.'!LoonkostenNr,0),24),"")</f>
        <v>0</v>
      </c>
      <c r="Q38" s="74"/>
      <c r="Z38" s="112"/>
      <c r="AA38" s="112"/>
    </row>
    <row r="39" spans="1:27" x14ac:dyDescent="0.25">
      <c r="A39" s="74" t="str" cm="1">
        <f t="array" ref="A39">IFERROR(IF(INDEX(Deelnemers,MATCH(0,INDEX(COUNTIF($A$1:A38,Deelnemers),),0))=0,"",INDEX(Deelnemers,MATCH(0,INDEX(COUNTIF($A$1:A38,Deelnemers),),0))),"")</f>
        <v/>
      </c>
      <c r="C39" s="74" t="str" cm="1">
        <f t="array" ref="C39">IFERROR(IF(INDEX(Prestaties,MATCH(0,INDEX(COUNTIF($C$1:C38,Prestaties),),0))=0,"",INDEX(Prestaties,MATCH(0,INDEX(COUNTIF($C$1:C38,Prestaties),),0))),"")</f>
        <v/>
      </c>
      <c r="H39" s="74"/>
      <c r="I39" s="74" t="str">
        <f>IFERROR(INDEX(DB_Loonkosten,MATCH(H39,'7. Rekenhulp loonkosten bet.vz.'!$C$5:$C$54,0),1),"")</f>
        <v/>
      </c>
      <c r="J39" s="85">
        <f>IFERROR(INDEX(DB_Loonkosten,MATCH(I39,'7. Rekenhulp loonkosten bet.vz.'!LoonkostenNr,0),24),"")</f>
        <v>0</v>
      </c>
      <c r="Q39" s="74"/>
      <c r="Z39" s="112"/>
      <c r="AA39" s="112"/>
    </row>
    <row r="40" spans="1:27" x14ac:dyDescent="0.25">
      <c r="A40" s="74" t="str" cm="1">
        <f t="array" ref="A40">IFERROR(IF(INDEX(Deelnemers,MATCH(0,INDEX(COUNTIF($A$1:A39,Deelnemers),),0))=0,"",INDEX(Deelnemers,MATCH(0,INDEX(COUNTIF($A$1:A39,Deelnemers),),0))),"")</f>
        <v/>
      </c>
      <c r="C40" s="74" t="str" cm="1">
        <f t="array" ref="C40">IFERROR(IF(INDEX(Prestaties,MATCH(0,INDEX(COUNTIF($C$1:C39,Prestaties),),0))=0,"",INDEX(Prestaties,MATCH(0,INDEX(COUNTIF($C$1:C39,Prestaties),),0))),"")</f>
        <v/>
      </c>
      <c r="H40" s="74"/>
      <c r="I40" s="74" t="str">
        <f>IFERROR(INDEX(DB_Loonkosten,MATCH(H40,'7. Rekenhulp loonkosten bet.vz.'!$C$5:$C$54,0),1),"")</f>
        <v/>
      </c>
      <c r="J40" s="85">
        <f>IFERROR(INDEX(DB_Loonkosten,MATCH(I40,'7. Rekenhulp loonkosten bet.vz.'!LoonkostenNr,0),24),"")</f>
        <v>0</v>
      </c>
      <c r="Q40" s="74"/>
      <c r="Z40" s="112"/>
      <c r="AA40" s="112"/>
    </row>
    <row r="41" spans="1:27" x14ac:dyDescent="0.25">
      <c r="A41" s="74" t="str" cm="1">
        <f t="array" ref="A41">IFERROR(IF(INDEX(Deelnemers,MATCH(0,INDEX(COUNTIF($A$1:A40,Deelnemers),),0))=0,"",INDEX(Deelnemers,MATCH(0,INDEX(COUNTIF($A$1:A40,Deelnemers),),0))),"")</f>
        <v/>
      </c>
      <c r="C41" s="74" t="str" cm="1">
        <f t="array" ref="C41">IFERROR(IF(INDEX(Prestaties,MATCH(0,INDEX(COUNTIF($C$1:C40,Prestaties),),0))=0,"",INDEX(Prestaties,MATCH(0,INDEX(COUNTIF($C$1:C40,Prestaties),),0))),"")</f>
        <v/>
      </c>
      <c r="H41" s="74"/>
      <c r="I41" s="74" t="str">
        <f>IFERROR(INDEX(DB_Loonkosten,MATCH(H41,'7. Rekenhulp loonkosten bet.vz.'!$C$5:$C$54,0),1),"")</f>
        <v/>
      </c>
      <c r="J41" s="85">
        <f>IFERROR(INDEX(DB_Loonkosten,MATCH(I41,'7. Rekenhulp loonkosten bet.vz.'!LoonkostenNr,0),24),"")</f>
        <v>0</v>
      </c>
      <c r="Q41" s="74"/>
      <c r="Z41" s="112"/>
      <c r="AA41" s="112"/>
    </row>
    <row r="42" spans="1:27" x14ac:dyDescent="0.25">
      <c r="A42" s="74" t="str" cm="1">
        <f t="array" ref="A42">IFERROR(IF(INDEX(Deelnemers,MATCH(0,INDEX(COUNTIF($A$1:A41,Deelnemers),),0))=0,"",INDEX(Deelnemers,MATCH(0,INDEX(COUNTIF($A$1:A41,Deelnemers),),0))),"")</f>
        <v/>
      </c>
      <c r="C42" s="74" t="str" cm="1">
        <f t="array" ref="C42">IFERROR(IF(INDEX(Prestaties,MATCH(0,INDEX(COUNTIF($C$1:C41,Prestaties),),0))=0,"",INDEX(Prestaties,MATCH(0,INDEX(COUNTIF($C$1:C41,Prestaties),),0))),"")</f>
        <v/>
      </c>
      <c r="H42" s="74"/>
      <c r="I42" s="74" t="str">
        <f>IFERROR(INDEX(DB_Loonkosten,MATCH(H42,'7. Rekenhulp loonkosten bet.vz.'!$C$5:$C$54,0),1),"")</f>
        <v/>
      </c>
      <c r="J42" s="85">
        <f>IFERROR(INDEX(DB_Loonkosten,MATCH(I42,'7. Rekenhulp loonkosten bet.vz.'!LoonkostenNr,0),24),"")</f>
        <v>0</v>
      </c>
      <c r="Q42" s="74"/>
      <c r="Z42" s="112"/>
      <c r="AA42" s="112"/>
    </row>
    <row r="43" spans="1:27" x14ac:dyDescent="0.25">
      <c r="A43" s="74" t="str" cm="1">
        <f t="array" ref="A43">IFERROR(IF(INDEX(Deelnemers,MATCH(0,INDEX(COUNTIF($A$1:A42,Deelnemers),),0))=0,"",INDEX(Deelnemers,MATCH(0,INDEX(COUNTIF($A$1:A42,Deelnemers),),0))),"")</f>
        <v/>
      </c>
      <c r="C43" s="74" t="str" cm="1">
        <f t="array" ref="C43">IFERROR(IF(INDEX(Prestaties,MATCH(0,INDEX(COUNTIF($C$1:C42,Prestaties),),0))=0,"",INDEX(Prestaties,MATCH(0,INDEX(COUNTIF($C$1:C42,Prestaties),),0))),"")</f>
        <v/>
      </c>
      <c r="H43" s="74"/>
      <c r="I43" s="74" t="str">
        <f>IFERROR(INDEX(DB_Loonkosten,MATCH(H43,'7. Rekenhulp loonkosten bet.vz.'!$C$5:$C$54,0),1),"")</f>
        <v/>
      </c>
      <c r="J43" s="85">
        <f>IFERROR(INDEX(DB_Loonkosten,MATCH(I43,'7. Rekenhulp loonkosten bet.vz.'!LoonkostenNr,0),24),"")</f>
        <v>0</v>
      </c>
      <c r="Q43" s="74"/>
      <c r="Z43" s="112"/>
      <c r="AA43" s="112"/>
    </row>
    <row r="44" spans="1:27" x14ac:dyDescent="0.25">
      <c r="A44" s="74" t="str" cm="1">
        <f t="array" ref="A44">IFERROR(IF(INDEX(Deelnemers,MATCH(0,INDEX(COUNTIF($A$1:A43,Deelnemers),),0))=0,"",INDEX(Deelnemers,MATCH(0,INDEX(COUNTIF($A$1:A43,Deelnemers),),0))),"")</f>
        <v/>
      </c>
      <c r="C44" s="74" t="str" cm="1">
        <f t="array" ref="C44">IFERROR(IF(INDEX(Prestaties,MATCH(0,INDEX(COUNTIF($C$1:C43,Prestaties),),0))=0,"",INDEX(Prestaties,MATCH(0,INDEX(COUNTIF($C$1:C43,Prestaties),),0))),"")</f>
        <v/>
      </c>
      <c r="H44" s="74"/>
      <c r="I44" s="74" t="str">
        <f>IFERROR(INDEX(DB_Loonkosten,MATCH(H44,'7. Rekenhulp loonkosten bet.vz.'!$C$5:$C$54,0),1),"")</f>
        <v/>
      </c>
      <c r="J44" s="85">
        <f>IFERROR(INDEX(DB_Loonkosten,MATCH(I44,'7. Rekenhulp loonkosten bet.vz.'!LoonkostenNr,0),24),"")</f>
        <v>0</v>
      </c>
      <c r="Q44" s="74"/>
      <c r="Z44" s="112"/>
      <c r="AA44" s="112"/>
    </row>
    <row r="45" spans="1:27" x14ac:dyDescent="0.25">
      <c r="A45" s="74" t="str" cm="1">
        <f t="array" ref="A45">IFERROR(IF(INDEX(Deelnemers,MATCH(0,INDEX(COUNTIF($A$1:A44,Deelnemers),),0))=0,"",INDEX(Deelnemers,MATCH(0,INDEX(COUNTIF($A$1:A44,Deelnemers),),0))),"")</f>
        <v/>
      </c>
      <c r="C45" s="74" t="str" cm="1">
        <f t="array" ref="C45">IFERROR(IF(INDEX(Prestaties,MATCH(0,INDEX(COUNTIF($C$1:C44,Prestaties),),0))=0,"",INDEX(Prestaties,MATCH(0,INDEX(COUNTIF($C$1:C44,Prestaties),),0))),"")</f>
        <v/>
      </c>
      <c r="H45" s="74"/>
      <c r="I45" s="74" t="str">
        <f>IFERROR(INDEX(DB_Loonkosten,MATCH(H45,'7. Rekenhulp loonkosten bet.vz.'!$C$5:$C$54,0),1),"")</f>
        <v/>
      </c>
      <c r="J45" s="85">
        <f>IFERROR(INDEX(DB_Loonkosten,MATCH(I45,'7. Rekenhulp loonkosten bet.vz.'!LoonkostenNr,0),24),"")</f>
        <v>0</v>
      </c>
      <c r="Q45" s="74"/>
      <c r="Z45" s="112"/>
      <c r="AA45" s="112"/>
    </row>
    <row r="46" spans="1:27" x14ac:dyDescent="0.25">
      <c r="A46" s="74" t="str" cm="1">
        <f t="array" ref="A46">IFERROR(IF(INDEX(Deelnemers,MATCH(0,INDEX(COUNTIF($A$1:A45,Deelnemers),),0))=0,"",INDEX(Deelnemers,MATCH(0,INDEX(COUNTIF($A$1:A45,Deelnemers),),0))),"")</f>
        <v/>
      </c>
      <c r="C46" s="74" t="str" cm="1">
        <f t="array" ref="C46">IFERROR(IF(INDEX(Prestaties,MATCH(0,INDEX(COUNTIF($C$1:C45,Prestaties),),0))=0,"",INDEX(Prestaties,MATCH(0,INDEX(COUNTIF($C$1:C45,Prestaties),),0))),"")</f>
        <v/>
      </c>
      <c r="H46" s="74"/>
      <c r="I46" s="74" t="str">
        <f>IFERROR(INDEX(DB_Loonkosten,MATCH(H46,'7. Rekenhulp loonkosten bet.vz.'!$C$5:$C$54,0),1),"")</f>
        <v/>
      </c>
      <c r="J46" s="85">
        <f>IFERROR(INDEX(DB_Loonkosten,MATCH(I46,'7. Rekenhulp loonkosten bet.vz.'!LoonkostenNr,0),24),"")</f>
        <v>0</v>
      </c>
      <c r="Q46" s="74"/>
      <c r="Z46" s="112"/>
      <c r="AA46" s="112"/>
    </row>
    <row r="47" spans="1:27" x14ac:dyDescent="0.25">
      <c r="A47" s="74" t="str" cm="1">
        <f t="array" ref="A47">IFERROR(IF(INDEX(Deelnemers,MATCH(0,INDEX(COUNTIF($A$1:A46,Deelnemers),),0))=0,"",INDEX(Deelnemers,MATCH(0,INDEX(COUNTIF($A$1:A46,Deelnemers),),0))),"")</f>
        <v/>
      </c>
      <c r="C47" s="74" t="str" cm="1">
        <f t="array" ref="C47">IFERROR(IF(INDEX(Prestaties,MATCH(0,INDEX(COUNTIF($C$1:C46,Prestaties),),0))=0,"",INDEX(Prestaties,MATCH(0,INDEX(COUNTIF($C$1:C46,Prestaties),),0))),"")</f>
        <v/>
      </c>
      <c r="H47" s="74"/>
      <c r="I47" s="74" t="str">
        <f>IFERROR(INDEX(DB_Loonkosten,MATCH(H47,'7. Rekenhulp loonkosten bet.vz.'!$C$5:$C$54,0),1),"")</f>
        <v/>
      </c>
      <c r="J47" s="85">
        <f>IFERROR(INDEX(DB_Loonkosten,MATCH(I47,'7. Rekenhulp loonkosten bet.vz.'!LoonkostenNr,0),24),"")</f>
        <v>0</v>
      </c>
      <c r="Q47" s="74"/>
      <c r="Z47" s="112"/>
      <c r="AA47" s="112"/>
    </row>
    <row r="48" spans="1:27" x14ac:dyDescent="0.25">
      <c r="A48" s="74" t="str" cm="1">
        <f t="array" ref="A48">IFERROR(IF(INDEX(Deelnemers,MATCH(0,INDEX(COUNTIF($A$1:A47,Deelnemers),),0))=0,"",INDEX(Deelnemers,MATCH(0,INDEX(COUNTIF($A$1:A47,Deelnemers),),0))),"")</f>
        <v/>
      </c>
      <c r="C48" s="74" t="str" cm="1">
        <f t="array" ref="C48">IFERROR(IF(INDEX(Prestaties,MATCH(0,INDEX(COUNTIF($C$1:C47,Prestaties),),0))=0,"",INDEX(Prestaties,MATCH(0,INDEX(COUNTIF($C$1:C47,Prestaties),),0))),"")</f>
        <v/>
      </c>
      <c r="H48" s="74"/>
      <c r="I48" s="74" t="str">
        <f>IFERROR(INDEX(DB_Loonkosten,MATCH(H48,'7. Rekenhulp loonkosten bet.vz.'!$C$5:$C$54,0),1),"")</f>
        <v/>
      </c>
      <c r="J48" s="85">
        <f>IFERROR(INDEX(DB_Loonkosten,MATCH(I48,'7. Rekenhulp loonkosten bet.vz.'!LoonkostenNr,0),24),"")</f>
        <v>0</v>
      </c>
      <c r="Q48" s="74"/>
      <c r="Z48" s="112"/>
      <c r="AA48" s="112"/>
    </row>
    <row r="49" spans="1:27" x14ac:dyDescent="0.25">
      <c r="A49" s="74" t="str" cm="1">
        <f t="array" ref="A49">IFERROR(IF(INDEX(Deelnemers,MATCH(0,INDEX(COUNTIF($A$1:A48,Deelnemers),),0))=0,"",INDEX(Deelnemers,MATCH(0,INDEX(COUNTIF($A$1:A48,Deelnemers),),0))),"")</f>
        <v/>
      </c>
      <c r="C49" s="74" t="str" cm="1">
        <f t="array" ref="C49">IFERROR(IF(INDEX(Prestaties,MATCH(0,INDEX(COUNTIF($C$1:C48,Prestaties),),0))=0,"",INDEX(Prestaties,MATCH(0,INDEX(COUNTIF($C$1:C48,Prestaties),),0))),"")</f>
        <v/>
      </c>
      <c r="H49" s="74"/>
      <c r="I49" s="74" t="str">
        <f>IFERROR(INDEX(DB_Loonkosten,MATCH(H49,'7. Rekenhulp loonkosten bet.vz.'!$C$5:$C$54,0),1),"")</f>
        <v/>
      </c>
      <c r="J49" s="85">
        <f>IFERROR(INDEX(DB_Loonkosten,MATCH(I49,'7. Rekenhulp loonkosten bet.vz.'!LoonkostenNr,0),24),"")</f>
        <v>0</v>
      </c>
      <c r="Q49" s="74"/>
      <c r="Z49" s="112"/>
      <c r="AA49" s="112"/>
    </row>
    <row r="50" spans="1:27" x14ac:dyDescent="0.25">
      <c r="A50" s="74" t="str" cm="1">
        <f t="array" ref="A50">IFERROR(IF(INDEX(Deelnemers,MATCH(0,INDEX(COUNTIF($A$1:A49,Deelnemers),),0))=0,"",INDEX(Deelnemers,MATCH(0,INDEX(COUNTIF($A$1:A49,Deelnemers),),0))),"")</f>
        <v/>
      </c>
      <c r="C50" s="74" t="str" cm="1">
        <f t="array" ref="C50">IFERROR(IF(INDEX(Prestaties,MATCH(0,INDEX(COUNTIF($C$1:C49,Prestaties),),0))=0,"",INDEX(Prestaties,MATCH(0,INDEX(COUNTIF($C$1:C49,Prestaties),),0))),"")</f>
        <v/>
      </c>
      <c r="H50" s="74"/>
      <c r="I50" s="74" t="str">
        <f>IFERROR(INDEX(DB_Loonkosten,MATCH(H50,'7. Rekenhulp loonkosten bet.vz.'!$C$5:$C$54,0),1),"")</f>
        <v/>
      </c>
      <c r="J50" s="85">
        <f>IFERROR(INDEX(DB_Loonkosten,MATCH(I50,'7. Rekenhulp loonkosten bet.vz.'!LoonkostenNr,0),24),"")</f>
        <v>0</v>
      </c>
      <c r="Q50" s="74"/>
      <c r="Z50" s="112"/>
      <c r="AA50" s="112"/>
    </row>
    <row r="51" spans="1:27" x14ac:dyDescent="0.25">
      <c r="A51" s="74" t="str" cm="1">
        <f t="array" ref="A51">IFERROR(IF(INDEX(Deelnemers,MATCH(0,INDEX(COUNTIF($A$1:A50,Deelnemers),),0))=0,"",INDEX(Deelnemers,MATCH(0,INDEX(COUNTIF($A$1:A50,Deelnemers),),0))),"")</f>
        <v/>
      </c>
      <c r="C51" s="74" t="str" cm="1">
        <f t="array" ref="C51">IFERROR(IF(INDEX(Prestaties,MATCH(0,INDEX(COUNTIF($C$1:C50,Prestaties),),0))=0,"",INDEX(Prestaties,MATCH(0,INDEX(COUNTIF($C$1:C50,Prestaties),),0))),"")</f>
        <v/>
      </c>
      <c r="H51" s="74"/>
      <c r="I51" s="74" t="str">
        <f>IFERROR(INDEX(DB_Loonkosten,MATCH(H51,'7. Rekenhulp loonkosten bet.vz.'!$C$5:$C$54,0),1),"")</f>
        <v/>
      </c>
      <c r="J51" s="85">
        <f>IFERROR(INDEX(DB_Loonkosten,MATCH(I51,'7. Rekenhulp loonkosten bet.vz.'!LoonkostenNr,0),24),"")</f>
        <v>0</v>
      </c>
      <c r="Q51" s="74"/>
      <c r="Z51" s="112"/>
      <c r="AA51" s="112"/>
    </row>
    <row r="52" spans="1:27" x14ac:dyDescent="0.25">
      <c r="A52" s="74" t="str" cm="1">
        <f t="array" ref="A52">IFERROR(IF(INDEX(Deelnemers,MATCH(0,INDEX(COUNTIF($A$1:A51,Deelnemers),),0))=0,"",INDEX(Deelnemers,MATCH(0,INDEX(COUNTIF($A$1:A51,Deelnemers),),0))),"")</f>
        <v/>
      </c>
      <c r="C52" s="74" t="str" cm="1">
        <f t="array" ref="C52">IFERROR(IF(INDEX(Prestaties,MATCH(0,INDEX(COUNTIF($C$1:C51,Prestaties),),0))=0,"",INDEX(Prestaties,MATCH(0,INDEX(COUNTIF($C$1:C51,Prestaties),),0))),"")</f>
        <v/>
      </c>
      <c r="H52" s="74"/>
      <c r="I52" s="74" t="str">
        <f>IFERROR(INDEX(DB_Loonkosten,MATCH(H52,'7. Rekenhulp loonkosten bet.vz.'!$C$5:$C$54,0),1),"")</f>
        <v/>
      </c>
      <c r="J52" s="85">
        <f>IFERROR(INDEX(DB_Loonkosten,MATCH(I52,'7. Rekenhulp loonkosten bet.vz.'!LoonkostenNr,0),24),"")</f>
        <v>0</v>
      </c>
      <c r="Q52" s="74"/>
      <c r="Z52" s="112"/>
      <c r="AA52" s="112"/>
    </row>
    <row r="53" spans="1:27" x14ac:dyDescent="0.25">
      <c r="A53" s="74" t="str" cm="1">
        <f t="array" ref="A53">IFERROR(IF(INDEX(Deelnemers,MATCH(0,INDEX(COUNTIF($A$1:A52,Deelnemers),),0))=0,"",INDEX(Deelnemers,MATCH(0,INDEX(COUNTIF($A$1:A52,Deelnemers),),0))),"")</f>
        <v/>
      </c>
      <c r="C53" s="74" t="str" cm="1">
        <f t="array" ref="C53">IFERROR(IF(INDEX(Prestaties,MATCH(0,INDEX(COUNTIF($C$1:C52,Prestaties),),0))=0,"",INDEX(Prestaties,MATCH(0,INDEX(COUNTIF($C$1:C52,Prestaties),),0))),"")</f>
        <v/>
      </c>
      <c r="H53" s="74"/>
      <c r="I53" s="74" t="str">
        <f>IFERROR(INDEX(DB_Loonkosten,MATCH(H53,'7. Rekenhulp loonkosten bet.vz.'!$C$5:$C$54,0),1),"")</f>
        <v/>
      </c>
      <c r="J53" s="85">
        <f>IFERROR(INDEX(DB_Loonkosten,MATCH(I53,'7. Rekenhulp loonkosten bet.vz.'!LoonkostenNr,0),24),"")</f>
        <v>0</v>
      </c>
      <c r="Q53" s="74"/>
      <c r="Z53" s="112"/>
      <c r="AA53" s="112"/>
    </row>
    <row r="54" spans="1:27" x14ac:dyDescent="0.25">
      <c r="A54" s="74" t="str" cm="1">
        <f t="array" ref="A54">IFERROR(IF(INDEX(Deelnemers,MATCH(0,INDEX(COUNTIF($A$1:A53,Deelnemers),),0))=0,"",INDEX(Deelnemers,MATCH(0,INDEX(COUNTIF($A$1:A53,Deelnemers),),0))),"")</f>
        <v/>
      </c>
      <c r="C54" s="74" t="str" cm="1">
        <f t="array" ref="C54">IFERROR(IF(INDEX(Prestaties,MATCH(0,INDEX(COUNTIF($C$1:C53,Prestaties),),0))=0,"",INDEX(Prestaties,MATCH(0,INDEX(COUNTIF($C$1:C53,Prestaties),),0))),"")</f>
        <v/>
      </c>
      <c r="H54" s="74"/>
      <c r="I54" s="74" t="str">
        <f>IFERROR(INDEX(DB_Loonkosten,MATCH(H54,'7. Rekenhulp loonkosten bet.vz.'!$C$5:$C$54,0),1),"")</f>
        <v/>
      </c>
      <c r="J54" s="85">
        <f>IFERROR(INDEX(DB_Loonkosten,MATCH(I54,'7. Rekenhulp loonkosten bet.vz.'!LoonkostenNr,0),24),"")</f>
        <v>0</v>
      </c>
      <c r="Q54" s="74"/>
      <c r="Z54" s="112"/>
      <c r="AA54" s="112"/>
    </row>
    <row r="55" spans="1:27" x14ac:dyDescent="0.25">
      <c r="A55" s="74" t="str" cm="1">
        <f t="array" ref="A55">IFERROR(IF(INDEX(Deelnemers,MATCH(0,INDEX(COUNTIF($A$1:A54,Deelnemers),),0))=0,"",INDEX(Deelnemers,MATCH(0,INDEX(COUNTIF($A$1:A54,Deelnemers),),0))),"")</f>
        <v/>
      </c>
      <c r="C55" s="74" t="str" cm="1">
        <f t="array" ref="C55">IFERROR(IF(INDEX(Prestaties,MATCH(0,INDEX(COUNTIF($C$1:C54,Prestaties),),0))=0,"",INDEX(Prestaties,MATCH(0,INDEX(COUNTIF($C$1:C54,Prestaties),),0))),"")</f>
        <v/>
      </c>
      <c r="H55" s="74"/>
      <c r="I55" s="74" t="str">
        <f>IFERROR(INDEX(DB_Loonkosten,MATCH(H55,'7. Rekenhulp loonkosten bet.vz.'!$C$5:$C$54,0),1),"")</f>
        <v/>
      </c>
      <c r="J55" s="85">
        <f>IFERROR(INDEX(DB_Loonkosten,MATCH(I55,'7. Rekenhulp loonkosten bet.vz.'!LoonkostenNr,0),24),"")</f>
        <v>0</v>
      </c>
      <c r="Q55" s="74"/>
      <c r="Z55" s="112"/>
      <c r="AA55" s="112"/>
    </row>
    <row r="56" spans="1:27" x14ac:dyDescent="0.25">
      <c r="A56" s="74" t="str" cm="1">
        <f t="array" ref="A56">IFERROR(IF(INDEX(Deelnemers,MATCH(0,INDEX(COUNTIF($A$1:A55,Deelnemers),),0))=0,"",INDEX(Deelnemers,MATCH(0,INDEX(COUNTIF($A$1:A55,Deelnemers),),0))),"")</f>
        <v/>
      </c>
      <c r="C56" s="74" t="str" cm="1">
        <f t="array" ref="C56">IFERROR(IF(INDEX(Prestaties,MATCH(0,INDEX(COUNTIF($C$1:C55,Prestaties),),0))=0,"",INDEX(Prestaties,MATCH(0,INDEX(COUNTIF($C$1:C55,Prestaties),),0))),"")</f>
        <v/>
      </c>
      <c r="H56" s="74"/>
      <c r="I56" s="74" t="str">
        <f>IFERROR(INDEX(DB_Loonkosten,MATCH(H56,'7. Rekenhulp loonkosten bet.vz.'!$C$5:$C$54,0),1),"")</f>
        <v/>
      </c>
      <c r="J56" s="85">
        <f>IFERROR(INDEX(DB_Loonkosten,MATCH(I56,'7. Rekenhulp loonkosten bet.vz.'!LoonkostenNr,0),24),"")</f>
        <v>0</v>
      </c>
      <c r="Q56" s="74"/>
      <c r="Z56" s="112"/>
      <c r="AA56" s="112"/>
    </row>
    <row r="57" spans="1:27" x14ac:dyDescent="0.25">
      <c r="A57" s="74" t="str" cm="1">
        <f t="array" ref="A57">IFERROR(IF(INDEX(Deelnemers,MATCH(0,INDEX(COUNTIF($A$1:A56,Deelnemers),),0))=0,"",INDEX(Deelnemers,MATCH(0,INDEX(COUNTIF($A$1:A56,Deelnemers),),0))),"")</f>
        <v/>
      </c>
      <c r="C57" s="74" t="str" cm="1">
        <f t="array" ref="C57">IFERROR(IF(INDEX(Prestaties,MATCH(0,INDEX(COUNTIF($C$1:C56,Prestaties),),0))=0,"",INDEX(Prestaties,MATCH(0,INDEX(COUNTIF($C$1:C56,Prestaties),),0))),"")</f>
        <v/>
      </c>
      <c r="H57" s="74"/>
      <c r="I57" s="74" t="str">
        <f>IFERROR(INDEX(DB_Loonkosten,MATCH(H57,'7. Rekenhulp loonkosten bet.vz.'!$C$5:$C$54,0),1),"")</f>
        <v/>
      </c>
      <c r="J57" s="85">
        <f>IFERROR(INDEX(DB_Loonkosten,MATCH(I57,'7. Rekenhulp loonkosten bet.vz.'!LoonkostenNr,0),24),"")</f>
        <v>0</v>
      </c>
      <c r="Q57" s="74"/>
      <c r="Z57" s="112"/>
      <c r="AA57" s="112"/>
    </row>
    <row r="58" spans="1:27" x14ac:dyDescent="0.25">
      <c r="A58" s="74" t="str" cm="1">
        <f t="array" ref="A58">IFERROR(IF(INDEX(Deelnemers,MATCH(0,INDEX(COUNTIF($A$1:A57,Deelnemers),),0))=0,"",INDEX(Deelnemers,MATCH(0,INDEX(COUNTIF($A$1:A57,Deelnemers),),0))),"")</f>
        <v/>
      </c>
      <c r="C58" s="74" t="str" cm="1">
        <f t="array" ref="C58">IFERROR(IF(INDEX(Prestaties,MATCH(0,INDEX(COUNTIF($C$1:C57,Prestaties),),0))=0,"",INDEX(Prestaties,MATCH(0,INDEX(COUNTIF($C$1:C57,Prestaties),),0))),"")</f>
        <v/>
      </c>
      <c r="H58" s="74"/>
      <c r="I58" s="74" t="str">
        <f>IFERROR(INDEX(DB_Loonkosten,MATCH(H58,'7. Rekenhulp loonkosten bet.vz.'!$C$5:$C$54,0),1),"")</f>
        <v/>
      </c>
      <c r="J58" s="85">
        <f>IFERROR(INDEX(DB_Loonkosten,MATCH(I58,'7. Rekenhulp loonkosten bet.vz.'!LoonkostenNr,0),24),"")</f>
        <v>0</v>
      </c>
      <c r="Q58" s="74"/>
      <c r="Z58" s="112"/>
      <c r="AA58" s="112"/>
    </row>
    <row r="59" spans="1:27" x14ac:dyDescent="0.25">
      <c r="A59" s="74" t="str" cm="1">
        <f t="array" ref="A59">IFERROR(IF(INDEX(Deelnemers,MATCH(0,INDEX(COUNTIF($A$1:A58,Deelnemers),),0))=0,"",INDEX(Deelnemers,MATCH(0,INDEX(COUNTIF($A$1:A58,Deelnemers),),0))),"")</f>
        <v/>
      </c>
      <c r="C59" s="74" t="str" cm="1">
        <f t="array" ref="C59">IFERROR(IF(INDEX(Prestaties,MATCH(0,INDEX(COUNTIF($C$1:C58,Prestaties),),0))=0,"",INDEX(Prestaties,MATCH(0,INDEX(COUNTIF($C$1:C58,Prestaties),),0))),"")</f>
        <v/>
      </c>
      <c r="H59" s="74"/>
      <c r="I59" s="74" t="str">
        <f>IFERROR(INDEX(DB_Loonkosten,MATCH(H59,'7. Rekenhulp loonkosten bet.vz.'!$C$5:$C$54,0),1),"")</f>
        <v/>
      </c>
      <c r="J59" s="85">
        <f>IFERROR(INDEX(DB_Loonkosten,MATCH(I59,'7. Rekenhulp loonkosten bet.vz.'!LoonkostenNr,0),24),"")</f>
        <v>0</v>
      </c>
      <c r="Q59" s="74"/>
      <c r="Z59" s="112"/>
      <c r="AA59" s="112"/>
    </row>
    <row r="60" spans="1:27" x14ac:dyDescent="0.25">
      <c r="A60" s="74" t="str" cm="1">
        <f t="array" ref="A60">IFERROR(IF(INDEX(Deelnemers,MATCH(0,INDEX(COUNTIF($A$1:A59,Deelnemers),),0))=0,"",INDEX(Deelnemers,MATCH(0,INDEX(COUNTIF($A$1:A59,Deelnemers),),0))),"")</f>
        <v/>
      </c>
      <c r="C60" s="74" t="str" cm="1">
        <f t="array" ref="C60">IFERROR(IF(INDEX(Prestaties,MATCH(0,INDEX(COUNTIF($C$1:C59,Prestaties),),0))=0,"",INDEX(Prestaties,MATCH(0,INDEX(COUNTIF($C$1:C59,Prestaties),),0))),"")</f>
        <v/>
      </c>
      <c r="H60" s="74"/>
      <c r="I60" s="74" t="str">
        <f>IFERROR(INDEX(DB_Loonkosten,MATCH(H60,'7. Rekenhulp loonkosten bet.vz.'!$C$5:$C$54,0),1),"")</f>
        <v/>
      </c>
      <c r="J60" s="85">
        <f>IFERROR(INDEX(DB_Loonkosten,MATCH(I60,'7. Rekenhulp loonkosten bet.vz.'!LoonkostenNr,0),24),"")</f>
        <v>0</v>
      </c>
      <c r="Q60" s="74"/>
      <c r="Z60" s="112"/>
      <c r="AA60" s="112"/>
    </row>
    <row r="61" spans="1:27" x14ac:dyDescent="0.25">
      <c r="A61" s="74" t="str" cm="1">
        <f t="array" ref="A61">IFERROR(IF(INDEX(Deelnemers,MATCH(0,INDEX(COUNTIF($A$1:A60,Deelnemers),),0))=0,"",INDEX(Deelnemers,MATCH(0,INDEX(COUNTIF($A$1:A60,Deelnemers),),0))),"")</f>
        <v/>
      </c>
      <c r="C61" s="74" t="str" cm="1">
        <f t="array" ref="C61">IFERROR(IF(INDEX(Prestaties,MATCH(0,INDEX(COUNTIF($C$1:C60,Prestaties),),0))=0,"",INDEX(Prestaties,MATCH(0,INDEX(COUNTIF($C$1:C60,Prestaties),),0))),"")</f>
        <v/>
      </c>
      <c r="H61" s="74"/>
      <c r="I61" s="74" t="str">
        <f>IFERROR(INDEX(DB_Loonkosten,MATCH(H61,'7. Rekenhulp loonkosten bet.vz.'!$C$5:$C$54,0),1),"")</f>
        <v/>
      </c>
      <c r="J61" s="85">
        <f>IFERROR(INDEX(DB_Loonkosten,MATCH(I61,'7. Rekenhulp loonkosten bet.vz.'!LoonkostenNr,0),24),"")</f>
        <v>0</v>
      </c>
      <c r="Q61" s="74"/>
      <c r="Z61" s="112"/>
      <c r="AA61" s="112"/>
    </row>
    <row r="62" spans="1:27" x14ac:dyDescent="0.25">
      <c r="A62" s="74" t="str" cm="1">
        <f t="array" ref="A62">IFERROR(IF(INDEX(Deelnemers,MATCH(0,INDEX(COUNTIF($A$1:A61,Deelnemers),),0))=0,"",INDEX(Deelnemers,MATCH(0,INDEX(COUNTIF($A$1:A61,Deelnemers),),0))),"")</f>
        <v/>
      </c>
      <c r="C62" s="74" t="str" cm="1">
        <f t="array" ref="C62">IFERROR(IF(INDEX(Prestaties,MATCH(0,INDEX(COUNTIF($C$1:C61,Prestaties),),0))=0,"",INDEX(Prestaties,MATCH(0,INDEX(COUNTIF($C$1:C61,Prestaties),),0))),"")</f>
        <v/>
      </c>
      <c r="H62" s="74"/>
      <c r="I62" s="74" t="str">
        <f>IFERROR(INDEX(DB_Loonkosten,MATCH(H62,'7. Rekenhulp loonkosten bet.vz.'!$C$5:$C$54,0),1),"")</f>
        <v/>
      </c>
      <c r="J62" s="85">
        <f>IFERROR(INDEX(DB_Loonkosten,MATCH(I62,'7. Rekenhulp loonkosten bet.vz.'!LoonkostenNr,0),24),"")</f>
        <v>0</v>
      </c>
      <c r="Q62" s="74"/>
      <c r="Z62" s="112"/>
      <c r="AA62" s="112"/>
    </row>
    <row r="63" spans="1:27" x14ac:dyDescent="0.25">
      <c r="A63" s="74" t="str" cm="1">
        <f t="array" ref="A63">IFERROR(IF(INDEX(Deelnemers,MATCH(0,INDEX(COUNTIF($A$1:A62,Deelnemers),),0))=0,"",INDEX(Deelnemers,MATCH(0,INDEX(COUNTIF($A$1:A62,Deelnemers),),0))),"")</f>
        <v/>
      </c>
      <c r="C63" s="74" t="str" cm="1">
        <f t="array" ref="C63">IFERROR(IF(INDEX(Prestaties,MATCH(0,INDEX(COUNTIF($C$1:C62,Prestaties),),0))=0,"",INDEX(Prestaties,MATCH(0,INDEX(COUNTIF($C$1:C62,Prestaties),),0))),"")</f>
        <v/>
      </c>
      <c r="H63" s="74"/>
      <c r="I63" s="74" t="str">
        <f>IFERROR(INDEX(DB_Loonkosten,MATCH(H63,'7. Rekenhulp loonkosten bet.vz.'!$C$5:$C$54,0),1),"")</f>
        <v/>
      </c>
      <c r="J63" s="85">
        <f>IFERROR(INDEX(DB_Loonkosten,MATCH(I63,'7. Rekenhulp loonkosten bet.vz.'!LoonkostenNr,0),24),"")</f>
        <v>0</v>
      </c>
      <c r="Q63" s="74"/>
      <c r="Z63" s="112"/>
      <c r="AA63" s="112"/>
    </row>
    <row r="64" spans="1:27" x14ac:dyDescent="0.25">
      <c r="A64" s="74" t="str" cm="1">
        <f t="array" ref="A64">IFERROR(IF(INDEX(Deelnemers,MATCH(0,INDEX(COUNTIF($A$1:A63,Deelnemers),),0))=0,"",INDEX(Deelnemers,MATCH(0,INDEX(COUNTIF($A$1:A63,Deelnemers),),0))),"")</f>
        <v/>
      </c>
      <c r="C64" s="74" t="str" cm="1">
        <f t="array" ref="C64">IFERROR(IF(INDEX(Prestaties,MATCH(0,INDEX(COUNTIF($C$1:C63,Prestaties),),0))=0,"",INDEX(Prestaties,MATCH(0,INDEX(COUNTIF($C$1:C63,Prestaties),),0))),"")</f>
        <v/>
      </c>
      <c r="H64" s="74"/>
      <c r="I64" s="74" t="str">
        <f>IFERROR(INDEX(DB_Loonkosten,MATCH(H64,'7. Rekenhulp loonkosten bet.vz.'!$C$5:$C$54,0),1),"")</f>
        <v/>
      </c>
      <c r="J64" s="85">
        <f>IFERROR(INDEX(DB_Loonkosten,MATCH(I64,'7. Rekenhulp loonkosten bet.vz.'!LoonkostenNr,0),24),"")</f>
        <v>0</v>
      </c>
      <c r="Q64" s="74"/>
      <c r="Z64" s="112"/>
      <c r="AA64" s="112"/>
    </row>
    <row r="65" spans="1:27" x14ac:dyDescent="0.25">
      <c r="A65" s="74" t="str" cm="1">
        <f t="array" ref="A65">IFERROR(IF(INDEX(Deelnemers,MATCH(0,INDEX(COUNTIF($A$1:A64,Deelnemers),),0))=0,"",INDEX(Deelnemers,MATCH(0,INDEX(COUNTIF($A$1:A64,Deelnemers),),0))),"")</f>
        <v/>
      </c>
      <c r="C65" s="74" t="str" cm="1">
        <f t="array" ref="C65">IFERROR(IF(INDEX(Prestaties,MATCH(0,INDEX(COUNTIF($C$1:C64,Prestaties),),0))=0,"",INDEX(Prestaties,MATCH(0,INDEX(COUNTIF($C$1:C64,Prestaties),),0))),"")</f>
        <v/>
      </c>
      <c r="H65" s="74"/>
      <c r="I65" s="74" t="str">
        <f>IFERROR(INDEX(DB_Loonkosten,MATCH(H65,'7. Rekenhulp loonkosten bet.vz.'!$C$5:$C$54,0),1),"")</f>
        <v/>
      </c>
      <c r="J65" s="85">
        <f>IFERROR(INDEX(DB_Loonkosten,MATCH(I65,'7. Rekenhulp loonkosten bet.vz.'!LoonkostenNr,0),24),"")</f>
        <v>0</v>
      </c>
      <c r="Q65" s="74"/>
      <c r="Z65" s="112"/>
      <c r="AA65" s="112"/>
    </row>
    <row r="66" spans="1:27" x14ac:dyDescent="0.25">
      <c r="A66" s="74" t="str" cm="1">
        <f t="array" ref="A66">IFERROR(IF(INDEX(Deelnemers,MATCH(0,INDEX(COUNTIF($A$1:A65,Deelnemers),),0))=0,"",INDEX(Deelnemers,MATCH(0,INDEX(COUNTIF($A$1:A65,Deelnemers),),0))),"")</f>
        <v/>
      </c>
      <c r="C66" s="74" t="str" cm="1">
        <f t="array" ref="C66">IFERROR(IF(INDEX(Prestaties,MATCH(0,INDEX(COUNTIF($C$1:C65,Prestaties),),0))=0,"",INDEX(Prestaties,MATCH(0,INDEX(COUNTIF($C$1:C65,Prestaties),),0))),"")</f>
        <v/>
      </c>
      <c r="H66" s="74"/>
      <c r="I66" s="74" t="str">
        <f>IFERROR(INDEX(DB_Loonkosten,MATCH(H66,'7. Rekenhulp loonkosten bet.vz.'!$C$5:$C$54,0),1),"")</f>
        <v/>
      </c>
      <c r="J66" s="85">
        <f>IFERROR(INDEX(DB_Loonkosten,MATCH(I66,'7. Rekenhulp loonkosten bet.vz.'!LoonkostenNr,0),24),"")</f>
        <v>0</v>
      </c>
      <c r="Q66" s="74"/>
      <c r="Z66" s="112"/>
      <c r="AA66" s="112"/>
    </row>
    <row r="67" spans="1:27" x14ac:dyDescent="0.25">
      <c r="A67" s="74" t="str" cm="1">
        <f t="array" ref="A67">IFERROR(IF(INDEX(Deelnemers,MATCH(0,INDEX(COUNTIF($A$1:A66,Deelnemers),),0))=0,"",INDEX(Deelnemers,MATCH(0,INDEX(COUNTIF($A$1:A66,Deelnemers),),0))),"")</f>
        <v/>
      </c>
      <c r="C67" s="74" t="str" cm="1">
        <f t="array" ref="C67">IFERROR(IF(INDEX(Prestaties,MATCH(0,INDEX(COUNTIF($C$1:C66,Prestaties),),0))=0,"",INDEX(Prestaties,MATCH(0,INDEX(COUNTIF($C$1:C66,Prestaties),),0))),"")</f>
        <v/>
      </c>
      <c r="H67" s="74"/>
      <c r="I67" s="74" t="str">
        <f>IFERROR(INDEX(DB_Loonkosten,MATCH(H67,'7. Rekenhulp loonkosten bet.vz.'!$C$5:$C$54,0),1),"")</f>
        <v/>
      </c>
      <c r="J67" s="85">
        <f>IFERROR(INDEX(DB_Loonkosten,MATCH(I67,'7. Rekenhulp loonkosten bet.vz.'!LoonkostenNr,0),24),"")</f>
        <v>0</v>
      </c>
      <c r="Q67" s="74"/>
      <c r="Z67" s="112"/>
      <c r="AA67" s="112"/>
    </row>
    <row r="68" spans="1:27" x14ac:dyDescent="0.25">
      <c r="A68" s="74" t="str" cm="1">
        <f t="array" ref="A68">IFERROR(IF(INDEX(Deelnemers,MATCH(0,INDEX(COUNTIF($A$1:A67,Deelnemers),),0))=0,"",INDEX(Deelnemers,MATCH(0,INDEX(COUNTIF($A$1:A67,Deelnemers),),0))),"")</f>
        <v/>
      </c>
      <c r="C68" s="74" t="str" cm="1">
        <f t="array" ref="C68">IFERROR(IF(INDEX(Prestaties,MATCH(0,INDEX(COUNTIF($C$1:C67,Prestaties),),0))=0,"",INDEX(Prestaties,MATCH(0,INDEX(COUNTIF($C$1:C67,Prestaties),),0))),"")</f>
        <v/>
      </c>
      <c r="H68" s="74"/>
      <c r="I68" s="74" t="str">
        <f>IFERROR(INDEX(DB_Loonkosten,MATCH(H68,'7. Rekenhulp loonkosten bet.vz.'!$C$5:$C$54,0),1),"")</f>
        <v/>
      </c>
      <c r="J68" s="85">
        <f>IFERROR(INDEX(DB_Loonkosten,MATCH(I68,'7. Rekenhulp loonkosten bet.vz.'!LoonkostenNr,0),24),"")</f>
        <v>0</v>
      </c>
      <c r="Q68" s="74"/>
      <c r="Z68" s="112"/>
      <c r="AA68" s="112"/>
    </row>
    <row r="69" spans="1:27" x14ac:dyDescent="0.25">
      <c r="A69" s="74" t="str" cm="1">
        <f t="array" ref="A69">IFERROR(IF(INDEX(Deelnemers,MATCH(0,INDEX(COUNTIF($A$1:A68,Deelnemers),),0))=0,"",INDEX(Deelnemers,MATCH(0,INDEX(COUNTIF($A$1:A68,Deelnemers),),0))),"")</f>
        <v/>
      </c>
      <c r="C69" s="74" t="str" cm="1">
        <f t="array" ref="C69">IFERROR(IF(INDEX(Prestaties,MATCH(0,INDEX(COUNTIF($C$1:C68,Prestaties),),0))=0,"",INDEX(Prestaties,MATCH(0,INDEX(COUNTIF($C$1:C68,Prestaties),),0))),"")</f>
        <v/>
      </c>
      <c r="H69" s="74"/>
      <c r="I69" s="74" t="str">
        <f>IFERROR(INDEX(DB_Loonkosten,MATCH(H69,'7. Rekenhulp loonkosten bet.vz.'!$C$5:$C$54,0),1),"")</f>
        <v/>
      </c>
      <c r="J69" s="85">
        <f>IFERROR(INDEX(DB_Loonkosten,MATCH(I69,'7. Rekenhulp loonkosten bet.vz.'!LoonkostenNr,0),24),"")</f>
        <v>0</v>
      </c>
      <c r="Q69" s="74"/>
      <c r="Z69" s="112"/>
      <c r="AA69" s="112"/>
    </row>
    <row r="70" spans="1:27" x14ac:dyDescent="0.25">
      <c r="A70" s="74" t="str" cm="1">
        <f t="array" ref="A70">IFERROR(IF(INDEX(Deelnemers,MATCH(0,INDEX(COUNTIF($A$1:A69,Deelnemers),),0))=0,"",INDEX(Deelnemers,MATCH(0,INDEX(COUNTIF($A$1:A69,Deelnemers),),0))),"")</f>
        <v/>
      </c>
      <c r="C70" s="74" t="str" cm="1">
        <f t="array" ref="C70">IFERROR(IF(INDEX(Prestaties,MATCH(0,INDEX(COUNTIF($C$1:C69,Prestaties),),0))=0,"",INDEX(Prestaties,MATCH(0,INDEX(COUNTIF($C$1:C69,Prestaties),),0))),"")</f>
        <v/>
      </c>
      <c r="H70" s="74"/>
      <c r="I70" s="74" t="str">
        <f>IFERROR(INDEX(DB_Loonkosten,MATCH(H70,'7. Rekenhulp loonkosten bet.vz.'!$C$5:$C$54,0),1),"")</f>
        <v/>
      </c>
      <c r="J70" s="85">
        <f>IFERROR(INDEX(DB_Loonkosten,MATCH(I70,'7. Rekenhulp loonkosten bet.vz.'!LoonkostenNr,0),24),"")</f>
        <v>0</v>
      </c>
      <c r="Q70" s="74"/>
      <c r="Z70" s="112"/>
      <c r="AA70" s="112"/>
    </row>
    <row r="71" spans="1:27" x14ac:dyDescent="0.25">
      <c r="A71" s="74" t="str" cm="1">
        <f t="array" ref="A71">IFERROR(IF(INDEX(Deelnemers,MATCH(0,INDEX(COUNTIF($A$1:A70,Deelnemers),),0))=0,"",INDEX(Deelnemers,MATCH(0,INDEX(COUNTIF($A$1:A70,Deelnemers),),0))),"")</f>
        <v/>
      </c>
      <c r="C71" s="74" t="str" cm="1">
        <f t="array" ref="C71">IFERROR(IF(INDEX(Prestaties,MATCH(0,INDEX(COUNTIF($C$1:C70,Prestaties),),0))=0,"",INDEX(Prestaties,MATCH(0,INDEX(COUNTIF($C$1:C70,Prestaties),),0))),"")</f>
        <v/>
      </c>
      <c r="H71" s="74"/>
      <c r="I71" s="74" t="str">
        <f>IFERROR(INDEX(DB_Loonkosten,MATCH(H71,'7. Rekenhulp loonkosten bet.vz.'!$C$5:$C$54,0),1),"")</f>
        <v/>
      </c>
      <c r="J71" s="85">
        <f>IFERROR(INDEX(DB_Loonkosten,MATCH(I71,'7. Rekenhulp loonkosten bet.vz.'!LoonkostenNr,0),24),"")</f>
        <v>0</v>
      </c>
      <c r="Q71" s="74"/>
      <c r="Z71" s="112"/>
      <c r="AA71" s="112"/>
    </row>
    <row r="72" spans="1:27" x14ac:dyDescent="0.25">
      <c r="A72" s="74" t="str" cm="1">
        <f t="array" ref="A72">IFERROR(IF(INDEX(Deelnemers,MATCH(0,INDEX(COUNTIF($A$1:A71,Deelnemers),),0))=0,"",INDEX(Deelnemers,MATCH(0,INDEX(COUNTIF($A$1:A71,Deelnemers),),0))),"")</f>
        <v/>
      </c>
      <c r="C72" s="74" t="str" cm="1">
        <f t="array" ref="C72">IFERROR(IF(INDEX(Prestaties,MATCH(0,INDEX(COUNTIF($C$1:C71,Prestaties),),0))=0,"",INDEX(Prestaties,MATCH(0,INDEX(COUNTIF($C$1:C71,Prestaties),),0))),"")</f>
        <v/>
      </c>
      <c r="H72" s="74"/>
      <c r="I72" s="74" t="str">
        <f>IFERROR(INDEX(DB_Loonkosten,MATCH(H72,'7. Rekenhulp loonkosten bet.vz.'!$C$5:$C$54,0),1),"")</f>
        <v/>
      </c>
      <c r="J72" s="85">
        <f>IFERROR(INDEX(DB_Loonkosten,MATCH(I72,'7. Rekenhulp loonkosten bet.vz.'!LoonkostenNr,0),24),"")</f>
        <v>0</v>
      </c>
      <c r="Q72" s="74"/>
      <c r="Z72" s="112"/>
      <c r="AA72" s="112"/>
    </row>
    <row r="73" spans="1:27" x14ac:dyDescent="0.25">
      <c r="A73" s="74" t="str" cm="1">
        <f t="array" ref="A73">IFERROR(IF(INDEX(Deelnemers,MATCH(0,INDEX(COUNTIF($A$1:A72,Deelnemers),),0))=0,"",INDEX(Deelnemers,MATCH(0,INDEX(COUNTIF($A$1:A72,Deelnemers),),0))),"")</f>
        <v/>
      </c>
      <c r="C73" s="74" t="str" cm="1">
        <f t="array" ref="C73">IFERROR(IF(INDEX(Prestaties,MATCH(0,INDEX(COUNTIF($C$1:C72,Prestaties),),0))=0,"",INDEX(Prestaties,MATCH(0,INDEX(COUNTIF($C$1:C72,Prestaties),),0))),"")</f>
        <v/>
      </c>
      <c r="H73" s="74"/>
      <c r="I73" s="74" t="str">
        <f>IFERROR(INDEX(DB_Loonkosten,MATCH(H73,'7. Rekenhulp loonkosten bet.vz.'!$C$5:$C$54,0),1),"")</f>
        <v/>
      </c>
      <c r="J73" s="85">
        <f>IFERROR(INDEX(DB_Loonkosten,MATCH(I73,'7. Rekenhulp loonkosten bet.vz.'!LoonkostenNr,0),24),"")</f>
        <v>0</v>
      </c>
      <c r="Q73" s="74"/>
      <c r="Z73" s="112"/>
      <c r="AA73" s="112"/>
    </row>
    <row r="74" spans="1:27" x14ac:dyDescent="0.25">
      <c r="A74" s="74" t="str" cm="1">
        <f t="array" ref="A74">IFERROR(IF(INDEX(Deelnemers,MATCH(0,INDEX(COUNTIF($A$1:A73,Deelnemers),),0))=0,"",INDEX(Deelnemers,MATCH(0,INDEX(COUNTIF($A$1:A73,Deelnemers),),0))),"")</f>
        <v/>
      </c>
      <c r="C74" s="74" t="str" cm="1">
        <f t="array" ref="C74">IFERROR(IF(INDEX(Prestaties,MATCH(0,INDEX(COUNTIF($C$1:C73,Prestaties),),0))=0,"",INDEX(Prestaties,MATCH(0,INDEX(COUNTIF($C$1:C73,Prestaties),),0))),"")</f>
        <v/>
      </c>
      <c r="H74" s="74"/>
      <c r="I74" s="74" t="str">
        <f>IFERROR(INDEX(DB_Loonkosten,MATCH(H74,'7. Rekenhulp loonkosten bet.vz.'!$C$5:$C$54,0),1),"")</f>
        <v/>
      </c>
      <c r="J74" s="85">
        <f>IFERROR(INDEX(DB_Loonkosten,MATCH(I74,'7. Rekenhulp loonkosten bet.vz.'!LoonkostenNr,0),24),"")</f>
        <v>0</v>
      </c>
      <c r="Q74" s="74"/>
      <c r="Z74" s="112"/>
      <c r="AA74" s="112"/>
    </row>
    <row r="75" spans="1:27" x14ac:dyDescent="0.25">
      <c r="A75" s="74" t="str" cm="1">
        <f t="array" ref="A75">IFERROR(IF(INDEX(Deelnemers,MATCH(0,INDEX(COUNTIF($A$1:A74,Deelnemers),),0))=0,"",INDEX(Deelnemers,MATCH(0,INDEX(COUNTIF($A$1:A74,Deelnemers),),0))),"")</f>
        <v/>
      </c>
      <c r="C75" s="74" t="str" cm="1">
        <f t="array" ref="C75">IFERROR(IF(INDEX(Prestaties,MATCH(0,INDEX(COUNTIF($C$1:C74,Prestaties),),0))=0,"",INDEX(Prestaties,MATCH(0,INDEX(COUNTIF($C$1:C74,Prestaties),),0))),"")</f>
        <v/>
      </c>
      <c r="H75" s="74"/>
      <c r="I75" s="74" t="str">
        <f>IFERROR(INDEX(DB_Loonkosten,MATCH(H75,'7. Rekenhulp loonkosten bet.vz.'!$C$5:$C$54,0),1),"")</f>
        <v/>
      </c>
      <c r="J75" s="85">
        <f>IFERROR(INDEX(DB_Loonkosten,MATCH(I75,'7. Rekenhulp loonkosten bet.vz.'!LoonkostenNr,0),24),"")</f>
        <v>0</v>
      </c>
      <c r="Q75" s="74"/>
      <c r="Z75" s="112"/>
      <c r="AA75" s="112"/>
    </row>
    <row r="76" spans="1:27" x14ac:dyDescent="0.25">
      <c r="A76" s="74" t="str" cm="1">
        <f t="array" ref="A76">IFERROR(IF(INDEX(Deelnemers,MATCH(0,INDEX(COUNTIF($A$1:A75,Deelnemers),),0))=0,"",INDEX(Deelnemers,MATCH(0,INDEX(COUNTIF($A$1:A75,Deelnemers),),0))),"")</f>
        <v/>
      </c>
      <c r="C76" s="74" t="str" cm="1">
        <f t="array" ref="C76">IFERROR(IF(INDEX(Prestaties,MATCH(0,INDEX(COUNTIF($C$1:C75,Prestaties),),0))=0,"",INDEX(Prestaties,MATCH(0,INDEX(COUNTIF($C$1:C75,Prestaties),),0))),"")</f>
        <v/>
      </c>
      <c r="H76" s="74"/>
      <c r="I76" s="74" t="str">
        <f>IFERROR(INDEX(DB_Loonkosten,MATCH(H76,'7. Rekenhulp loonkosten bet.vz.'!$C$5:$C$54,0),1),"")</f>
        <v/>
      </c>
      <c r="J76" s="85">
        <f>IFERROR(INDEX(DB_Loonkosten,MATCH(I76,'7. Rekenhulp loonkosten bet.vz.'!LoonkostenNr,0),24),"")</f>
        <v>0</v>
      </c>
      <c r="Q76" s="74"/>
      <c r="Z76" s="112"/>
      <c r="AA76" s="112"/>
    </row>
    <row r="77" spans="1:27" x14ac:dyDescent="0.25">
      <c r="A77" s="74" t="str" cm="1">
        <f t="array" ref="A77">IFERROR(IF(INDEX(Deelnemers,MATCH(0,INDEX(COUNTIF($A$1:A76,Deelnemers),),0))=0,"",INDEX(Deelnemers,MATCH(0,INDEX(COUNTIF($A$1:A76,Deelnemers),),0))),"")</f>
        <v/>
      </c>
      <c r="C77" s="74" t="str" cm="1">
        <f t="array" ref="C77">IFERROR(IF(INDEX(Prestaties,MATCH(0,INDEX(COUNTIF($C$1:C76,Prestaties),),0))=0,"",INDEX(Prestaties,MATCH(0,INDEX(COUNTIF($C$1:C76,Prestaties),),0))),"")</f>
        <v/>
      </c>
      <c r="H77" s="74"/>
      <c r="I77" s="74" t="str">
        <f>IFERROR(INDEX(DB_Loonkosten,MATCH(H77,'7. Rekenhulp loonkosten bet.vz.'!$C$5:$C$54,0),1),"")</f>
        <v/>
      </c>
      <c r="J77" s="85">
        <f>IFERROR(INDEX(DB_Loonkosten,MATCH(I77,'7. Rekenhulp loonkosten bet.vz.'!LoonkostenNr,0),24),"")</f>
        <v>0</v>
      </c>
      <c r="Q77" s="74"/>
      <c r="Z77" s="112"/>
      <c r="AA77" s="112"/>
    </row>
    <row r="78" spans="1:27" x14ac:dyDescent="0.25">
      <c r="A78" s="74" t="str" cm="1">
        <f t="array" ref="A78">IFERROR(IF(INDEX(Deelnemers,MATCH(0,INDEX(COUNTIF($A$1:A77,Deelnemers),),0))=0,"",INDEX(Deelnemers,MATCH(0,INDEX(COUNTIF($A$1:A77,Deelnemers),),0))),"")</f>
        <v/>
      </c>
      <c r="C78" s="74" t="str" cm="1">
        <f t="array" ref="C78">IFERROR(IF(INDEX(Prestaties,MATCH(0,INDEX(COUNTIF($C$1:C77,Prestaties),),0))=0,"",INDEX(Prestaties,MATCH(0,INDEX(COUNTIF($C$1:C77,Prestaties),),0))),"")</f>
        <v/>
      </c>
      <c r="H78" s="74"/>
      <c r="I78" s="74" t="str">
        <f>IFERROR(INDEX(DB_Loonkosten,MATCH(H78,'7. Rekenhulp loonkosten bet.vz.'!$C$5:$C$54,0),1),"")</f>
        <v/>
      </c>
      <c r="J78" s="85">
        <f>IFERROR(INDEX(DB_Loonkosten,MATCH(I78,'7. Rekenhulp loonkosten bet.vz.'!LoonkostenNr,0),24),"")</f>
        <v>0</v>
      </c>
      <c r="Q78" s="74"/>
      <c r="Z78" s="112"/>
      <c r="AA78" s="112"/>
    </row>
    <row r="79" spans="1:27" x14ac:dyDescent="0.25">
      <c r="A79" s="74" t="str" cm="1">
        <f t="array" ref="A79">IFERROR(IF(INDEX(Deelnemers,MATCH(0,INDEX(COUNTIF($A$1:A78,Deelnemers),),0))=0,"",INDEX(Deelnemers,MATCH(0,INDEX(COUNTIF($A$1:A78,Deelnemers),),0))),"")</f>
        <v/>
      </c>
      <c r="C79" s="74" t="str" cm="1">
        <f t="array" ref="C79">IFERROR(IF(INDEX(Prestaties,MATCH(0,INDEX(COUNTIF($C$1:C78,Prestaties),),0))=0,"",INDEX(Prestaties,MATCH(0,INDEX(COUNTIF($C$1:C78,Prestaties),),0))),"")</f>
        <v/>
      </c>
      <c r="H79" s="74"/>
      <c r="I79" s="74" t="str">
        <f>IFERROR(INDEX(DB_Loonkosten,MATCH(H79,'7. Rekenhulp loonkosten bet.vz.'!$C$5:$C$54,0),1),"")</f>
        <v/>
      </c>
      <c r="J79" s="85">
        <f>IFERROR(INDEX(DB_Loonkosten,MATCH(I79,'7. Rekenhulp loonkosten bet.vz.'!LoonkostenNr,0),24),"")</f>
        <v>0</v>
      </c>
      <c r="Q79" s="74"/>
      <c r="Z79" s="112"/>
      <c r="AA79" s="112"/>
    </row>
    <row r="80" spans="1:27" x14ac:dyDescent="0.25">
      <c r="A80" s="74" t="str" cm="1">
        <f t="array" ref="A80">IFERROR(IF(INDEX(Deelnemers,MATCH(0,INDEX(COUNTIF($A$1:A79,Deelnemers),),0))=0,"",INDEX(Deelnemers,MATCH(0,INDEX(COUNTIF($A$1:A79,Deelnemers),),0))),"")</f>
        <v/>
      </c>
      <c r="C80" s="74" t="str" cm="1">
        <f t="array" ref="C80">IFERROR(IF(INDEX(Prestaties,MATCH(0,INDEX(COUNTIF($C$1:C79,Prestaties),),0))=0,"",INDEX(Prestaties,MATCH(0,INDEX(COUNTIF($C$1:C79,Prestaties),),0))),"")</f>
        <v/>
      </c>
      <c r="H80" s="74"/>
      <c r="I80" s="74" t="str">
        <f>IFERROR(INDEX(DB_Loonkosten,MATCH(H80,'7. Rekenhulp loonkosten bet.vz.'!$C$5:$C$54,0),1),"")</f>
        <v/>
      </c>
      <c r="J80" s="85">
        <f>IFERROR(INDEX(DB_Loonkosten,MATCH(I80,'7. Rekenhulp loonkosten bet.vz.'!LoonkostenNr,0),24),"")</f>
        <v>0</v>
      </c>
      <c r="Q80" s="74"/>
      <c r="Z80" s="112"/>
      <c r="AA80" s="112"/>
    </row>
    <row r="81" spans="1:27" x14ac:dyDescent="0.25">
      <c r="A81" s="74" t="str" cm="1">
        <f t="array" ref="A81">IFERROR(IF(INDEX(Deelnemers,MATCH(0,INDEX(COUNTIF($A$1:A80,Deelnemers),),0))=0,"",INDEX(Deelnemers,MATCH(0,INDEX(COUNTIF($A$1:A80,Deelnemers),),0))),"")</f>
        <v/>
      </c>
      <c r="C81" s="74" t="str" cm="1">
        <f t="array" ref="C81">IFERROR(IF(INDEX(Prestaties,MATCH(0,INDEX(COUNTIF($C$1:C80,Prestaties),),0))=0,"",INDEX(Prestaties,MATCH(0,INDEX(COUNTIF($C$1:C80,Prestaties),),0))),"")</f>
        <v/>
      </c>
      <c r="H81" s="74"/>
      <c r="I81" s="74" t="str">
        <f>IFERROR(INDEX(DB_Loonkosten,MATCH(H81,'7. Rekenhulp loonkosten bet.vz.'!$C$5:$C$54,0),1),"")</f>
        <v/>
      </c>
      <c r="J81" s="85">
        <f>IFERROR(INDEX(DB_Loonkosten,MATCH(I81,'7. Rekenhulp loonkosten bet.vz.'!LoonkostenNr,0),24),"")</f>
        <v>0</v>
      </c>
      <c r="Q81" s="74"/>
      <c r="Z81" s="112"/>
      <c r="AA81" s="112"/>
    </row>
    <row r="82" spans="1:27" x14ac:dyDescent="0.25">
      <c r="A82" s="74" t="str" cm="1">
        <f t="array" ref="A82">IFERROR(IF(INDEX(Deelnemers,MATCH(0,INDEX(COUNTIF($A$1:A81,Deelnemers),),0))=0,"",INDEX(Deelnemers,MATCH(0,INDEX(COUNTIF($A$1:A81,Deelnemers),),0))),"")</f>
        <v/>
      </c>
      <c r="C82" s="74" t="str" cm="1">
        <f t="array" ref="C82">IFERROR(IF(INDEX(Prestaties,MATCH(0,INDEX(COUNTIF($C$1:C81,Prestaties),),0))=0,"",INDEX(Prestaties,MATCH(0,INDEX(COUNTIF($C$1:C81,Prestaties),),0))),"")</f>
        <v/>
      </c>
      <c r="H82" s="74"/>
      <c r="I82" s="74" t="str">
        <f>IFERROR(INDEX(DB_Loonkosten,MATCH(H82,'7. Rekenhulp loonkosten bet.vz.'!$C$5:$C$54,0),1),"")</f>
        <v/>
      </c>
      <c r="J82" s="85">
        <f>IFERROR(INDEX(DB_Loonkosten,MATCH(I82,'7. Rekenhulp loonkosten bet.vz.'!LoonkostenNr,0),24),"")</f>
        <v>0</v>
      </c>
      <c r="Q82" s="74"/>
      <c r="Z82" s="112"/>
      <c r="AA82" s="112"/>
    </row>
    <row r="83" spans="1:27" x14ac:dyDescent="0.25">
      <c r="A83" s="74" t="str" cm="1">
        <f t="array" ref="A83">IFERROR(IF(INDEX(Deelnemers,MATCH(0,INDEX(COUNTIF($A$1:A82,Deelnemers),),0))=0,"",INDEX(Deelnemers,MATCH(0,INDEX(COUNTIF($A$1:A82,Deelnemers),),0))),"")</f>
        <v/>
      </c>
      <c r="C83" s="74" t="str" cm="1">
        <f t="array" ref="C83">IFERROR(IF(INDEX(Prestaties,MATCH(0,INDEX(COUNTIF($C$1:C82,Prestaties),),0))=0,"",INDEX(Prestaties,MATCH(0,INDEX(COUNTIF($C$1:C82,Prestaties),),0))),"")</f>
        <v/>
      </c>
      <c r="H83" s="74"/>
      <c r="I83" s="74" t="str">
        <f>IFERROR(INDEX(DB_Loonkosten,MATCH(H83,'7. Rekenhulp loonkosten bet.vz.'!$C$5:$C$54,0),1),"")</f>
        <v/>
      </c>
      <c r="J83" s="85">
        <f>IFERROR(INDEX(DB_Loonkosten,MATCH(I83,'7. Rekenhulp loonkosten bet.vz.'!LoonkostenNr,0),24),"")</f>
        <v>0</v>
      </c>
      <c r="Q83" s="74"/>
      <c r="Z83" s="112"/>
      <c r="AA83" s="112"/>
    </row>
    <row r="84" spans="1:27" x14ac:dyDescent="0.25">
      <c r="A84" s="74" t="str" cm="1">
        <f t="array" ref="A84">IFERROR(IF(INDEX(Deelnemers,MATCH(0,INDEX(COUNTIF($A$1:A83,Deelnemers),),0))=0,"",INDEX(Deelnemers,MATCH(0,INDEX(COUNTIF($A$1:A83,Deelnemers),),0))),"")</f>
        <v/>
      </c>
      <c r="C84" s="74" t="str" cm="1">
        <f t="array" ref="C84">IFERROR(IF(INDEX(Prestaties,MATCH(0,INDEX(COUNTIF($C$1:C83,Prestaties),),0))=0,"",INDEX(Prestaties,MATCH(0,INDEX(COUNTIF($C$1:C83,Prestaties),),0))),"")</f>
        <v/>
      </c>
      <c r="H84" s="74"/>
      <c r="I84" s="74" t="str">
        <f>IFERROR(INDEX(DB_Loonkosten,MATCH(H84,'7. Rekenhulp loonkosten bet.vz.'!$C$5:$C$54,0),1),"")</f>
        <v/>
      </c>
      <c r="J84" s="85">
        <f>IFERROR(INDEX(DB_Loonkosten,MATCH(I84,'7. Rekenhulp loonkosten bet.vz.'!LoonkostenNr,0),24),"")</f>
        <v>0</v>
      </c>
      <c r="Q84" s="74"/>
      <c r="Z84" s="112"/>
      <c r="AA84" s="112"/>
    </row>
    <row r="85" spans="1:27" x14ac:dyDescent="0.25">
      <c r="A85" s="74" t="str" cm="1">
        <f t="array" ref="A85">IFERROR(IF(INDEX(Deelnemers,MATCH(0,INDEX(COUNTIF($A$1:A84,Deelnemers),),0))=0,"",INDEX(Deelnemers,MATCH(0,INDEX(COUNTIF($A$1:A84,Deelnemers),),0))),"")</f>
        <v/>
      </c>
      <c r="C85" s="74" t="str" cm="1">
        <f t="array" ref="C85">IFERROR(IF(INDEX(Prestaties,MATCH(0,INDEX(COUNTIF($C$1:C84,Prestaties),),0))=0,"",INDEX(Prestaties,MATCH(0,INDEX(COUNTIF($C$1:C84,Prestaties),),0))),"")</f>
        <v/>
      </c>
      <c r="H85" s="74"/>
      <c r="I85" s="74" t="str">
        <f>IFERROR(INDEX(DB_Loonkosten,MATCH(H85,'7. Rekenhulp loonkosten bet.vz.'!$C$5:$C$54,0),1),"")</f>
        <v/>
      </c>
      <c r="J85" s="85">
        <f>IFERROR(INDEX(DB_Loonkosten,MATCH(I85,'7. Rekenhulp loonkosten bet.vz.'!LoonkostenNr,0),24),"")</f>
        <v>0</v>
      </c>
      <c r="Q85" s="74"/>
      <c r="Z85" s="112"/>
      <c r="AA85" s="112"/>
    </row>
    <row r="86" spans="1:27" x14ac:dyDescent="0.25">
      <c r="A86" s="74" t="str" cm="1">
        <f t="array" ref="A86">IFERROR(IF(INDEX(Deelnemers,MATCH(0,INDEX(COUNTIF($A$1:A85,Deelnemers),),0))=0,"",INDEX(Deelnemers,MATCH(0,INDEX(COUNTIF($A$1:A85,Deelnemers),),0))),"")</f>
        <v/>
      </c>
      <c r="C86" s="74" t="str" cm="1">
        <f t="array" ref="C86">IFERROR(IF(INDEX(Prestaties,MATCH(0,INDEX(COUNTIF($C$1:C85,Prestaties),),0))=0,"",INDEX(Prestaties,MATCH(0,INDEX(COUNTIF($C$1:C85,Prestaties),),0))),"")</f>
        <v/>
      </c>
      <c r="H86" s="74"/>
      <c r="I86" s="74" t="str">
        <f>IFERROR(INDEX(DB_Loonkosten,MATCH(H86,'7. Rekenhulp loonkosten bet.vz.'!$C$5:$C$54,0),1),"")</f>
        <v/>
      </c>
      <c r="J86" s="85">
        <f>IFERROR(INDEX(DB_Loonkosten,MATCH(I86,'7. Rekenhulp loonkosten bet.vz.'!LoonkostenNr,0),24),"")</f>
        <v>0</v>
      </c>
      <c r="Q86" s="74"/>
      <c r="Z86" s="112"/>
      <c r="AA86" s="112"/>
    </row>
    <row r="87" spans="1:27" x14ac:dyDescent="0.25">
      <c r="A87" s="74" t="str" cm="1">
        <f t="array" ref="A87">IFERROR(IF(INDEX(Deelnemers,MATCH(0,INDEX(COUNTIF($A$1:A86,Deelnemers),),0))=0,"",INDEX(Deelnemers,MATCH(0,INDEX(COUNTIF($A$1:A86,Deelnemers),),0))),"")</f>
        <v/>
      </c>
      <c r="C87" s="74" t="str" cm="1">
        <f t="array" ref="C87">IFERROR(IF(INDEX(Prestaties,MATCH(0,INDEX(COUNTIF($C$1:C86,Prestaties),),0))=0,"",INDEX(Prestaties,MATCH(0,INDEX(COUNTIF($C$1:C86,Prestaties),),0))),"")</f>
        <v/>
      </c>
      <c r="H87" s="74"/>
      <c r="I87" s="74" t="str">
        <f>IFERROR(INDEX(DB_Loonkosten,MATCH(H87,'7. Rekenhulp loonkosten bet.vz.'!$C$5:$C$54,0),1),"")</f>
        <v/>
      </c>
      <c r="J87" s="85">
        <f>IFERROR(INDEX(DB_Loonkosten,MATCH(I87,'7. Rekenhulp loonkosten bet.vz.'!LoonkostenNr,0),24),"")</f>
        <v>0</v>
      </c>
      <c r="Q87" s="74"/>
      <c r="Z87" s="112"/>
      <c r="AA87" s="112"/>
    </row>
    <row r="88" spans="1:27" x14ac:dyDescent="0.25">
      <c r="A88" s="74" t="str" cm="1">
        <f t="array" ref="A88">IFERROR(IF(INDEX(Deelnemers,MATCH(0,INDEX(COUNTIF($A$1:A87,Deelnemers),),0))=0,"",INDEX(Deelnemers,MATCH(0,INDEX(COUNTIF($A$1:A87,Deelnemers),),0))),"")</f>
        <v/>
      </c>
      <c r="C88" s="74" t="str" cm="1">
        <f t="array" ref="C88">IFERROR(IF(INDEX(Prestaties,MATCH(0,INDEX(COUNTIF($C$1:C87,Prestaties),),0))=0,"",INDEX(Prestaties,MATCH(0,INDEX(COUNTIF($C$1:C87,Prestaties),),0))),"")</f>
        <v/>
      </c>
      <c r="H88" s="74"/>
      <c r="I88" s="74" t="str">
        <f>IFERROR(INDEX(DB_Loonkosten,MATCH(H88,'7. Rekenhulp loonkosten bet.vz.'!$C$5:$C$54,0),1),"")</f>
        <v/>
      </c>
      <c r="J88" s="85">
        <f>IFERROR(INDEX(DB_Loonkosten,MATCH(I88,'7. Rekenhulp loonkosten bet.vz.'!LoonkostenNr,0),24),"")</f>
        <v>0</v>
      </c>
      <c r="Q88" s="74"/>
      <c r="Z88" s="112"/>
      <c r="AA88" s="112"/>
    </row>
    <row r="89" spans="1:27" x14ac:dyDescent="0.25">
      <c r="A89" s="74" t="str" cm="1">
        <f t="array" ref="A89">IFERROR(IF(INDEX(Deelnemers,MATCH(0,INDEX(COUNTIF($A$1:A88,Deelnemers),),0))=0,"",INDEX(Deelnemers,MATCH(0,INDEX(COUNTIF($A$1:A88,Deelnemers),),0))),"")</f>
        <v/>
      </c>
      <c r="C89" s="74" t="str" cm="1">
        <f t="array" ref="C89">IFERROR(IF(INDEX(Prestaties,MATCH(0,INDEX(COUNTIF($C$1:C88,Prestaties),),0))=0,"",INDEX(Prestaties,MATCH(0,INDEX(COUNTIF($C$1:C88,Prestaties),),0))),"")</f>
        <v/>
      </c>
      <c r="H89" s="74"/>
      <c r="I89" s="74" t="str">
        <f>IFERROR(INDEX(DB_Loonkosten,MATCH(H89,'7. Rekenhulp loonkosten bet.vz.'!$C$5:$C$54,0),1),"")</f>
        <v/>
      </c>
      <c r="J89" s="85">
        <f>IFERROR(INDEX(DB_Loonkosten,MATCH(I89,'7. Rekenhulp loonkosten bet.vz.'!LoonkostenNr,0),24),"")</f>
        <v>0</v>
      </c>
      <c r="Q89" s="74"/>
      <c r="Z89" s="112"/>
      <c r="AA89" s="112"/>
    </row>
    <row r="90" spans="1:27" x14ac:dyDescent="0.25">
      <c r="A90" s="74" t="str" cm="1">
        <f t="array" ref="A90">IFERROR(IF(INDEX(Deelnemers,MATCH(0,INDEX(COUNTIF($A$1:A89,Deelnemers),),0))=0,"",INDEX(Deelnemers,MATCH(0,INDEX(COUNTIF($A$1:A89,Deelnemers),),0))),"")</f>
        <v/>
      </c>
      <c r="C90" s="74" t="str" cm="1">
        <f t="array" ref="C90">IFERROR(IF(INDEX(Prestaties,MATCH(0,INDEX(COUNTIF($C$1:C89,Prestaties),),0))=0,"",INDEX(Prestaties,MATCH(0,INDEX(COUNTIF($C$1:C89,Prestaties),),0))),"")</f>
        <v/>
      </c>
      <c r="H90" s="74"/>
      <c r="I90" s="74" t="str">
        <f>IFERROR(INDEX(DB_Loonkosten,MATCH(H90,'7. Rekenhulp loonkosten bet.vz.'!$C$5:$C$54,0),1),"")</f>
        <v/>
      </c>
      <c r="J90" s="85">
        <f>IFERROR(INDEX(DB_Loonkosten,MATCH(I90,'7. Rekenhulp loonkosten bet.vz.'!LoonkostenNr,0),24),"")</f>
        <v>0</v>
      </c>
      <c r="Q90" s="74"/>
      <c r="Z90" s="112"/>
      <c r="AA90" s="112"/>
    </row>
    <row r="91" spans="1:27" x14ac:dyDescent="0.25">
      <c r="A91" s="74" t="str" cm="1">
        <f t="array" ref="A91">IFERROR(IF(INDEX(Deelnemers,MATCH(0,INDEX(COUNTIF($A$1:A90,Deelnemers),),0))=0,"",INDEX(Deelnemers,MATCH(0,INDEX(COUNTIF($A$1:A90,Deelnemers),),0))),"")</f>
        <v/>
      </c>
      <c r="C91" s="74" t="str" cm="1">
        <f t="array" ref="C91">IFERROR(IF(INDEX(Prestaties,MATCH(0,INDEX(COUNTIF($C$1:C90,Prestaties),),0))=0,"",INDEX(Prestaties,MATCH(0,INDEX(COUNTIF($C$1:C90,Prestaties),),0))),"")</f>
        <v/>
      </c>
      <c r="H91" s="74"/>
      <c r="I91" s="74" t="str">
        <f>IFERROR(INDEX(DB_Loonkosten,MATCH(H91,'7. Rekenhulp loonkosten bet.vz.'!$C$5:$C$54,0),1),"")</f>
        <v/>
      </c>
      <c r="J91" s="85">
        <f>IFERROR(INDEX(DB_Loonkosten,MATCH(I91,'7. Rekenhulp loonkosten bet.vz.'!LoonkostenNr,0),24),"")</f>
        <v>0</v>
      </c>
      <c r="Q91" s="74"/>
      <c r="Z91" s="112"/>
      <c r="AA91" s="112"/>
    </row>
    <row r="92" spans="1:27" x14ac:dyDescent="0.25">
      <c r="A92" s="74" t="str" cm="1">
        <f t="array" ref="A92">IFERROR(IF(INDEX(Deelnemers,MATCH(0,INDEX(COUNTIF($A$1:A91,Deelnemers),),0))=0,"",INDEX(Deelnemers,MATCH(0,INDEX(COUNTIF($A$1:A91,Deelnemers),),0))),"")</f>
        <v/>
      </c>
      <c r="C92" s="74" t="str" cm="1">
        <f t="array" ref="C92">IFERROR(IF(INDEX(Prestaties,MATCH(0,INDEX(COUNTIF($C$1:C91,Prestaties),),0))=0,"",INDEX(Prestaties,MATCH(0,INDEX(COUNTIF($C$1:C91,Prestaties),),0))),"")</f>
        <v/>
      </c>
      <c r="H92" s="74"/>
      <c r="I92" s="74" t="str">
        <f>IFERROR(INDEX(DB_Loonkosten,MATCH(H92,'7. Rekenhulp loonkosten bet.vz.'!$C$5:$C$54,0),1),"")</f>
        <v/>
      </c>
      <c r="J92" s="85">
        <f>IFERROR(INDEX(DB_Loonkosten,MATCH(I92,'7. Rekenhulp loonkosten bet.vz.'!LoonkostenNr,0),24),"")</f>
        <v>0</v>
      </c>
      <c r="Q92" s="74"/>
      <c r="Z92" s="112"/>
      <c r="AA92" s="112"/>
    </row>
    <row r="93" spans="1:27" x14ac:dyDescent="0.25">
      <c r="A93" s="74" t="str" cm="1">
        <f t="array" ref="A93">IFERROR(IF(INDEX(Deelnemers,MATCH(0,INDEX(COUNTIF($A$1:A92,Deelnemers),),0))=0,"",INDEX(Deelnemers,MATCH(0,INDEX(COUNTIF($A$1:A92,Deelnemers),),0))),"")</f>
        <v/>
      </c>
      <c r="C93" s="74" t="str" cm="1">
        <f t="array" ref="C93">IFERROR(IF(INDEX(Prestaties,MATCH(0,INDEX(COUNTIF($C$1:C92,Prestaties),),0))=0,"",INDEX(Prestaties,MATCH(0,INDEX(COUNTIF($C$1:C92,Prestaties),),0))),"")</f>
        <v/>
      </c>
      <c r="H93" s="74"/>
      <c r="I93" s="74" t="str">
        <f>IFERROR(INDEX(DB_Loonkosten,MATCH(H93,'7. Rekenhulp loonkosten bet.vz.'!$C$5:$C$54,0),1),"")</f>
        <v/>
      </c>
      <c r="J93" s="85">
        <f>IFERROR(INDEX(DB_Loonkosten,MATCH(I93,'7. Rekenhulp loonkosten bet.vz.'!LoonkostenNr,0),24),"")</f>
        <v>0</v>
      </c>
      <c r="Q93" s="74"/>
      <c r="Z93" s="112"/>
      <c r="AA93" s="112"/>
    </row>
    <row r="94" spans="1:27" x14ac:dyDescent="0.25">
      <c r="A94" s="74" t="str" cm="1">
        <f t="array" ref="A94">IFERROR(IF(INDEX(Deelnemers,MATCH(0,INDEX(COUNTIF($A$1:A93,Deelnemers),),0))=0,"",INDEX(Deelnemers,MATCH(0,INDEX(COUNTIF($A$1:A93,Deelnemers),),0))),"")</f>
        <v/>
      </c>
      <c r="C94" s="74" t="str" cm="1">
        <f t="array" ref="C94">IFERROR(IF(INDEX(Prestaties,MATCH(0,INDEX(COUNTIF($C$1:C93,Prestaties),),0))=0,"",INDEX(Prestaties,MATCH(0,INDEX(COUNTIF($C$1:C93,Prestaties),),0))),"")</f>
        <v/>
      </c>
      <c r="H94" s="74"/>
      <c r="I94" s="74" t="str">
        <f>IFERROR(INDEX(DB_Loonkosten,MATCH(H94,'7. Rekenhulp loonkosten bet.vz.'!$C$5:$C$54,0),1),"")</f>
        <v/>
      </c>
      <c r="J94" s="85">
        <f>IFERROR(INDEX(DB_Loonkosten,MATCH(I94,'7. Rekenhulp loonkosten bet.vz.'!LoonkostenNr,0),24),"")</f>
        <v>0</v>
      </c>
      <c r="Q94" s="74"/>
      <c r="Z94" s="112"/>
      <c r="AA94" s="112"/>
    </row>
    <row r="95" spans="1:27" x14ac:dyDescent="0.25">
      <c r="A95" s="74" t="str" cm="1">
        <f t="array" ref="A95">IFERROR(IF(INDEX(Deelnemers,MATCH(0,INDEX(COUNTIF($A$1:A94,Deelnemers),),0))=0,"",INDEX(Deelnemers,MATCH(0,INDEX(COUNTIF($A$1:A94,Deelnemers),),0))),"")</f>
        <v/>
      </c>
      <c r="C95" s="74" t="str" cm="1">
        <f t="array" ref="C95">IFERROR(IF(INDEX(Prestaties,MATCH(0,INDEX(COUNTIF($C$1:C94,Prestaties),),0))=0,"",INDEX(Prestaties,MATCH(0,INDEX(COUNTIF($C$1:C94,Prestaties),),0))),"")</f>
        <v/>
      </c>
      <c r="H95" s="74"/>
      <c r="I95" s="74" t="str">
        <f>IFERROR(INDEX(DB_Loonkosten,MATCH(H95,'7. Rekenhulp loonkosten bet.vz.'!$C$5:$C$54,0),1),"")</f>
        <v/>
      </c>
      <c r="J95" s="85">
        <f>IFERROR(INDEX(DB_Loonkosten,MATCH(I95,'7. Rekenhulp loonkosten bet.vz.'!LoonkostenNr,0),24),"")</f>
        <v>0</v>
      </c>
      <c r="Q95" s="74"/>
    </row>
    <row r="96" spans="1:27" x14ac:dyDescent="0.25">
      <c r="A96" s="74" t="str" cm="1">
        <f t="array" ref="A96">IFERROR(IF(INDEX(Deelnemers,MATCH(0,INDEX(COUNTIF($A$1:A95,Deelnemers),),0))=0,"",INDEX(Deelnemers,MATCH(0,INDEX(COUNTIF($A$1:A95,Deelnemers),),0))),"")</f>
        <v/>
      </c>
      <c r="C96" s="74" t="str" cm="1">
        <f t="array" ref="C96">IFERROR(IF(INDEX(Prestaties,MATCH(0,INDEX(COUNTIF($C$1:C95,Prestaties),),0))=0,"",INDEX(Prestaties,MATCH(0,INDEX(COUNTIF($C$1:C95,Prestaties),),0))),"")</f>
        <v/>
      </c>
      <c r="H96" s="74"/>
      <c r="I96" s="74" t="str">
        <f>IFERROR(INDEX(DB_Loonkosten,MATCH(H96,'7. Rekenhulp loonkosten bet.vz.'!$C$5:$C$54,0),1),"")</f>
        <v/>
      </c>
      <c r="J96" s="85">
        <f>IFERROR(INDEX(DB_Loonkosten,MATCH(I96,'7. Rekenhulp loonkosten bet.vz.'!LoonkostenNr,0),24),"")</f>
        <v>0</v>
      </c>
      <c r="Q96" s="74"/>
    </row>
    <row r="97" spans="1:17" x14ac:dyDescent="0.25">
      <c r="A97" s="74" t="str" cm="1">
        <f t="array" ref="A97">IFERROR(IF(INDEX(Deelnemers,MATCH(0,INDEX(COUNTIF($A$1:A96,Deelnemers),),0))=0,"",INDEX(Deelnemers,MATCH(0,INDEX(COUNTIF($A$1:A96,Deelnemers),),0))),"")</f>
        <v/>
      </c>
      <c r="C97" s="74" t="str" cm="1">
        <f t="array" ref="C97">IFERROR(IF(INDEX(Prestaties,MATCH(0,INDEX(COUNTIF($C$1:C96,Prestaties),),0))=0,"",INDEX(Prestaties,MATCH(0,INDEX(COUNTIF($C$1:C96,Prestaties),),0))),"")</f>
        <v/>
      </c>
      <c r="H97" s="74"/>
      <c r="I97" s="74" t="str">
        <f>IFERROR(INDEX(DB_Loonkosten,MATCH(H97,'7. Rekenhulp loonkosten bet.vz.'!$C$5:$C$54,0),1),"")</f>
        <v/>
      </c>
      <c r="J97" s="85">
        <f>IFERROR(INDEX(DB_Loonkosten,MATCH(I97,'7. Rekenhulp loonkosten bet.vz.'!LoonkostenNr,0),24),"")</f>
        <v>0</v>
      </c>
      <c r="Q97" s="74"/>
    </row>
    <row r="98" spans="1:17" x14ac:dyDescent="0.25">
      <c r="A98" s="74" t="str" cm="1">
        <f t="array" ref="A98">IFERROR(IF(INDEX(Deelnemers,MATCH(0,INDEX(COUNTIF($A$1:A97,Deelnemers),),0))=0,"",INDEX(Deelnemers,MATCH(0,INDEX(COUNTIF($A$1:A97,Deelnemers),),0))),"")</f>
        <v/>
      </c>
      <c r="C98" s="74" t="str" cm="1">
        <f t="array" ref="C98">IFERROR(IF(INDEX(Prestaties,MATCH(0,INDEX(COUNTIF($C$1:C97,Prestaties),),0))=0,"",INDEX(Prestaties,MATCH(0,INDEX(COUNTIF($C$1:C97,Prestaties),),0))),"")</f>
        <v/>
      </c>
      <c r="H98" s="74"/>
      <c r="I98" s="74" t="str">
        <f>IFERROR(INDEX(DB_Loonkosten,MATCH(H98,'7. Rekenhulp loonkosten bet.vz.'!$C$5:$C$54,0),1),"")</f>
        <v/>
      </c>
      <c r="J98" s="85">
        <f>IFERROR(INDEX(DB_Loonkosten,MATCH(I98,'7. Rekenhulp loonkosten bet.vz.'!LoonkostenNr,0),24),"")</f>
        <v>0</v>
      </c>
      <c r="Q98" s="74"/>
    </row>
    <row r="99" spans="1:17" x14ac:dyDescent="0.25">
      <c r="A99" s="74" t="str" cm="1">
        <f t="array" ref="A99">IFERROR(IF(INDEX(Deelnemers,MATCH(0,INDEX(COUNTIF($A$1:A98,Deelnemers),),0))=0,"",INDEX(Deelnemers,MATCH(0,INDEX(COUNTIF($A$1:A98,Deelnemers),),0))),"")</f>
        <v/>
      </c>
      <c r="C99" s="74" t="str" cm="1">
        <f t="array" ref="C99">IFERROR(IF(INDEX(Prestaties,MATCH(0,INDEX(COUNTIF($C$1:C98,Prestaties),),0))=0,"",INDEX(Prestaties,MATCH(0,INDEX(COUNTIF($C$1:C98,Prestaties),),0))),"")</f>
        <v/>
      </c>
      <c r="H99" s="74"/>
      <c r="I99" s="74" t="str">
        <f>IFERROR(INDEX(DB_Loonkosten,MATCH(H99,'7. Rekenhulp loonkosten bet.vz.'!$C$5:$C$54,0),1),"")</f>
        <v/>
      </c>
      <c r="J99" s="85">
        <f>IFERROR(INDEX(DB_Loonkosten,MATCH(I99,'7. Rekenhulp loonkosten bet.vz.'!LoonkostenNr,0),24),"")</f>
        <v>0</v>
      </c>
      <c r="Q99" s="74"/>
    </row>
    <row r="100" spans="1:17" x14ac:dyDescent="0.25">
      <c r="A100" s="74" t="str" cm="1">
        <f t="array" ref="A100">IFERROR(IF(INDEX(Deelnemers,MATCH(0,INDEX(COUNTIF($A$1:A99,Deelnemers),),0))=0,"",INDEX(Deelnemers,MATCH(0,INDEX(COUNTIF($A$1:A99,Deelnemers),),0))),"")</f>
        <v/>
      </c>
      <c r="C100" s="74" t="str" cm="1">
        <f t="array" ref="C100">IFERROR(IF(INDEX(Prestaties,MATCH(0,INDEX(COUNTIF($C$1:C99,Prestaties),),0))=0,"",INDEX(Prestaties,MATCH(0,INDEX(COUNTIF($C$1:C99,Prestaties),),0))),"")</f>
        <v/>
      </c>
      <c r="H100" s="74"/>
      <c r="I100" s="74" t="str">
        <f>IFERROR(INDEX(DB_Loonkosten,MATCH(H100,'7. Rekenhulp loonkosten bet.vz.'!$C$5:$C$54,0),1),"")</f>
        <v/>
      </c>
      <c r="J100" s="85">
        <f>IFERROR(INDEX(DB_Loonkosten,MATCH(I100,'7. Rekenhulp loonkosten bet.vz.'!LoonkostenNr,0),24),"")</f>
        <v>0</v>
      </c>
      <c r="Q100" s="74"/>
    </row>
  </sheetData>
  <sheetProtection algorithmName="SHA-512" hashValue="uv06g0rrQLAen5KUG35TGIWb4Qp0sgYhmtZ/sXlti5FyzaOu9cQjPdFr65JCYE5QS2hCCqqU53abGAGD9Qv/nQ==" saltValue="NLDavVBxVg8Cz5iOvXpmfw==" spinCount="100000" sheet="1" objects="1" scenarios="1"/>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N14"/>
  <sheetViews>
    <sheetView workbookViewId="0">
      <selection activeCell="C10" sqref="C10:E10"/>
    </sheetView>
  </sheetViews>
  <sheetFormatPr defaultRowHeight="15" x14ac:dyDescent="0.25"/>
  <cols>
    <col min="1" max="1" width="31.85546875" bestFit="1" customWidth="1"/>
    <col min="2" max="2" width="1.7109375" customWidth="1"/>
    <col min="3" max="3" width="20.28515625" bestFit="1" customWidth="1"/>
    <col min="4" max="4" width="13.85546875" customWidth="1"/>
    <col min="5" max="5" width="1.7109375" customWidth="1"/>
    <col min="6" max="6" width="35.7109375" bestFit="1" customWidth="1"/>
    <col min="7" max="14" width="13.140625" bestFit="1" customWidth="1"/>
  </cols>
  <sheetData>
    <row r="1" spans="1:14" x14ac:dyDescent="0.25">
      <c r="A1" s="75" t="s">
        <v>169</v>
      </c>
      <c r="C1" s="75" t="s">
        <v>200</v>
      </c>
      <c r="D1" s="75" t="s">
        <v>201</v>
      </c>
      <c r="F1" s="75" t="s">
        <v>170</v>
      </c>
      <c r="G1" s="75" t="s">
        <v>153</v>
      </c>
      <c r="H1" s="75" t="s">
        <v>154</v>
      </c>
      <c r="I1" s="75" t="s">
        <v>155</v>
      </c>
      <c r="J1" s="75" t="s">
        <v>156</v>
      </c>
      <c r="K1" s="75" t="s">
        <v>157</v>
      </c>
      <c r="L1" s="75" t="s">
        <v>158</v>
      </c>
      <c r="M1" s="75" t="s">
        <v>159</v>
      </c>
      <c r="N1" s="75" t="s">
        <v>160</v>
      </c>
    </row>
    <row r="2" spans="1:14" x14ac:dyDescent="0.25">
      <c r="A2" s="112" t="str" cm="1">
        <f t="array" ref="A2">IFERROR(_xlfn.UNIQUE(_xlfn._xlws.FILTER('8. Uitgaven betaalverzoek'!$E$2:$E$10000,'8. Uitgaven betaalverzoek'!$E$2:$E$10000&lt;&gt;"")),"")</f>
        <v/>
      </c>
      <c r="C2" s="218">
        <f ca="1">'Beoordeeld begrotingsoverzicht'!C49</f>
        <v>0</v>
      </c>
      <c r="D2" s="218">
        <f>'Beoordeeld begrotingsoverzicht'!C41</f>
        <v>0</v>
      </c>
      <c r="F2" s="112" t="str" cm="1">
        <f t="array" ref="F2">IFERROR(_xlfn.UNIQUE(_xlfn._xlws.FILTER(SubsidieTabel!$A2:$A1000,SubsidieTabel!$A2:$A1000&lt;&gt;"","")),"")</f>
        <v/>
      </c>
      <c r="G2" s="112" t="str" cm="1">
        <f t="array" ref="G2">IF($F2&lt;&gt;"",IFERROR(TRANSPOSE(_xlfn.UNIQUE(_xlfn._xlws.FILTER(SubsidieTabel!$C2:$C1000,(SubsidieTabel!$A2:$A1000=$F2)*(SubsidieTabel!$A2:$A1000&lt;&gt;""),""))),""),"")</f>
        <v/>
      </c>
      <c r="H2" s="112"/>
      <c r="I2" s="112"/>
      <c r="J2" s="112"/>
      <c r="K2" s="112"/>
      <c r="L2" s="112"/>
      <c r="M2" s="112"/>
      <c r="N2" s="112"/>
    </row>
    <row r="3" spans="1:14" x14ac:dyDescent="0.25">
      <c r="A3" s="112"/>
      <c r="C3" s="218">
        <f ca="1">$C$2-(SUMIFS('8. Uitgaven betaalverzoek'!U:U,'8. Uitgaven betaalverzoek'!F:F,"=Bijdrage*",'8. Uitgaven betaalverzoek'!A:A,"&lt;&gt;""")-SUMIF(Tb_DBKosten[],"=Bijdrage*",Tb_DBKosten[Deelbetaling_Aanvraag]))</f>
        <v>0</v>
      </c>
      <c r="D3" s="218">
        <f ca="1">$D$2-(SUMIFS('8. Uitgaven betaalverzoek'!U:U,'8. Uitgaven betaalverzoek'!F:F,"=Grond*",'8. Uitgaven betaalverzoek'!A:A,"&lt;&gt;""")-SUMIF(Tb_DBKosten[],"=Grond*",Tb_DBKosten[Deelbetaling_Aanvraag]))</f>
        <v>0</v>
      </c>
      <c r="F3" s="112"/>
      <c r="G3" s="112" t="str" cm="1">
        <f t="array" ref="G3">IF($F3&lt;&gt;"",IFERROR(TRANSPOSE(_xlfn.UNIQUE(_xlfn._xlws.FILTER(SubsidieTabel!$C3:$C1001,(SubsidieTabel!$A3:$A1001=$F3)*(SubsidieTabel!$A3:$A1001&lt;&gt;""),""))),""),"")</f>
        <v/>
      </c>
      <c r="H3" s="112"/>
      <c r="I3" s="112"/>
      <c r="J3" s="112"/>
      <c r="K3" s="112"/>
      <c r="L3" s="112"/>
      <c r="M3" s="112"/>
      <c r="N3" s="112"/>
    </row>
    <row r="4" spans="1:14" x14ac:dyDescent="0.25">
      <c r="A4" s="112"/>
      <c r="C4" s="218">
        <f ca="1">$C$2-(SUMIFS('8. Uitgaven betaalverzoek'!V:V,'8. Uitgaven betaalverzoek'!F:F,"=Bijdrage*",'8. Uitgaven betaalverzoek'!A:A,"&lt;&gt;""")-SUMIF(Tb_DBKosten[],"=Bijdrage*",Tb_DBKosten[Deelbetaling_Beoordeeld]))</f>
        <v>0</v>
      </c>
      <c r="D4" s="218">
        <f ca="1">$D$2-(SUMIFS('8. Uitgaven betaalverzoek'!V:V,'8. Uitgaven betaalverzoek'!F:F,"=Grond*",'8. Uitgaven betaalverzoek'!A:A,"&lt;&gt;""")-SUMIF(Tb_DBKosten[],"=Grond*",Tb_DBKosten[Deelbetaling_Beoordeeld]))</f>
        <v>0</v>
      </c>
      <c r="F4" s="112"/>
      <c r="G4" s="112" t="str" cm="1">
        <f t="array" ref="G4">IF($F4&lt;&gt;"",IFERROR(TRANSPOSE(_xlfn.UNIQUE(_xlfn._xlws.FILTER(SubsidieTabel!$C4:$C1002,(SubsidieTabel!$A4:$A1002=$F4)*(SubsidieTabel!$A4:$A1002&lt;&gt;""),""))),""),"")</f>
        <v/>
      </c>
      <c r="H4" s="112"/>
      <c r="I4" s="112"/>
      <c r="J4" s="112"/>
      <c r="K4" s="112"/>
      <c r="L4" s="112"/>
      <c r="M4" s="112"/>
      <c r="N4" s="112"/>
    </row>
    <row r="5" spans="1:14" x14ac:dyDescent="0.25">
      <c r="A5" s="112"/>
      <c r="F5" s="112"/>
      <c r="G5" s="112" t="str" cm="1">
        <f t="array" ref="G5">IF($F5&lt;&gt;"",IFERROR(TRANSPOSE(_xlfn.UNIQUE(_xlfn._xlws.FILTER(SubsidieTabel!$C5:$C1003,(SubsidieTabel!$A5:$A1003=$F5)*(SubsidieTabel!$A5:$A1003&lt;&gt;""),""))),""),"")</f>
        <v/>
      </c>
      <c r="H5" s="112"/>
      <c r="I5" s="112"/>
      <c r="J5" s="112"/>
      <c r="K5" s="112"/>
      <c r="L5" s="112"/>
      <c r="M5" s="112"/>
      <c r="N5" s="112"/>
    </row>
    <row r="6" spans="1:14" x14ac:dyDescent="0.25">
      <c r="A6" s="112"/>
      <c r="F6" s="112"/>
      <c r="G6" s="112" t="str" cm="1">
        <f t="array" ref="G6">IF($F6&lt;&gt;"",IFERROR(TRANSPOSE(_xlfn.UNIQUE(_xlfn._xlws.FILTER(SubsidieTabel!$C6:$C1004,(SubsidieTabel!$A6:$A1004=$F6)*(SubsidieTabel!$A6:$A1004&lt;&gt;""),""))),""),"")</f>
        <v/>
      </c>
      <c r="H6" s="112"/>
      <c r="I6" s="112"/>
      <c r="J6" s="112"/>
      <c r="K6" s="112"/>
      <c r="L6" s="112"/>
      <c r="M6" s="112"/>
      <c r="N6" s="112"/>
    </row>
    <row r="7" spans="1:14" x14ac:dyDescent="0.25">
      <c r="A7" s="112"/>
      <c r="F7" s="112"/>
      <c r="G7" s="112" t="str" cm="1">
        <f t="array" ref="G7">IF($F7&lt;&gt;"",IFERROR(TRANSPOSE(_xlfn.UNIQUE(_xlfn._xlws.FILTER(SubsidieTabel!$C7:$C1005,(SubsidieTabel!$A7:$A1005=$F7)*(SubsidieTabel!$A7:$A1005&lt;&gt;""),""))),""),"")</f>
        <v/>
      </c>
      <c r="H7" s="112"/>
      <c r="I7" s="112"/>
      <c r="J7" s="112"/>
      <c r="K7" s="112"/>
      <c r="L7" s="112"/>
      <c r="M7" s="112"/>
      <c r="N7" s="112"/>
    </row>
    <row r="8" spans="1:14" x14ac:dyDescent="0.25">
      <c r="A8" s="112"/>
      <c r="F8" s="112"/>
      <c r="G8" s="112" t="str" cm="1">
        <f t="array" ref="G8">IF($F8&lt;&gt;"",IFERROR(TRANSPOSE(_xlfn.UNIQUE(_xlfn._xlws.FILTER(SubsidieTabel!$C8:$C1006,(SubsidieTabel!$A8:$A1006=$F8)*(SubsidieTabel!$A8:$A1006&lt;&gt;""),""))),""),"")</f>
        <v/>
      </c>
      <c r="H8" s="112"/>
      <c r="I8" s="112"/>
      <c r="J8" s="112"/>
      <c r="K8" s="112"/>
      <c r="L8" s="112"/>
      <c r="M8" s="112"/>
      <c r="N8" s="112"/>
    </row>
    <row r="9" spans="1:14" x14ac:dyDescent="0.25">
      <c r="A9" s="112"/>
      <c r="F9" s="112"/>
      <c r="G9" s="112" t="str" cm="1">
        <f t="array" ref="G9">IF($F9&lt;&gt;"",IFERROR(TRANSPOSE(_xlfn.UNIQUE(_xlfn._xlws.FILTER(SubsidieTabel!$C9:$C1007,(SubsidieTabel!$A9:$A1007=$F9)*(SubsidieTabel!$A9:$A1007&lt;&gt;""),""))),""),"")</f>
        <v/>
      </c>
      <c r="H9" s="112"/>
      <c r="I9" s="112"/>
      <c r="J9" s="112"/>
      <c r="K9" s="112"/>
      <c r="L9" s="112"/>
      <c r="M9" s="112"/>
      <c r="N9" s="112"/>
    </row>
    <row r="10" spans="1:14" x14ac:dyDescent="0.25">
      <c r="A10" s="112"/>
      <c r="F10" s="112"/>
      <c r="G10" s="112" t="str" cm="1">
        <f t="array" ref="G10">IF($F10&lt;&gt;"",IFERROR(TRANSPOSE(_xlfn.UNIQUE(_xlfn._xlws.FILTER(SubsidieTabel!$C10:$C1008,(SubsidieTabel!$A10:$A1008=$F10)*(SubsidieTabel!$A10:$A1008&lt;&gt;""),""))),""),"")</f>
        <v/>
      </c>
      <c r="H10" s="112"/>
      <c r="I10" s="112"/>
      <c r="J10" s="112"/>
      <c r="K10" s="112"/>
      <c r="L10" s="112"/>
      <c r="M10" s="112"/>
      <c r="N10" s="112"/>
    </row>
    <row r="11" spans="1:14" x14ac:dyDescent="0.25">
      <c r="A11" s="112"/>
      <c r="F11" s="112"/>
      <c r="G11" s="112" t="str" cm="1">
        <f t="array" ref="G11">IF($F11&lt;&gt;"",IFERROR(TRANSPOSE(_xlfn.UNIQUE(_xlfn._xlws.FILTER(SubsidieTabel!$C11:$C1009,(SubsidieTabel!$A11:$A1009=$F11)*(SubsidieTabel!$A11:$A1009&lt;&gt;""),""))),""),"")</f>
        <v/>
      </c>
      <c r="H11" s="112"/>
      <c r="I11" s="112"/>
      <c r="J11" s="112"/>
      <c r="K11" s="112"/>
      <c r="L11" s="112"/>
      <c r="M11" s="112"/>
      <c r="N11" s="112"/>
    </row>
    <row r="12" spans="1:14" x14ac:dyDescent="0.25">
      <c r="A12" s="112"/>
      <c r="F12" s="112"/>
      <c r="G12" s="112" t="str" cm="1">
        <f t="array" ref="G12">IF($F12&lt;&gt;"",IFERROR(TRANSPOSE(_xlfn.UNIQUE(_xlfn._xlws.FILTER(SubsidieTabel!$C12:$C1010,(SubsidieTabel!$A12:$A1010=$F12)*(SubsidieTabel!$A12:$A1010&lt;&gt;""),""))),""),"")</f>
        <v/>
      </c>
      <c r="H12" s="112"/>
      <c r="I12" s="112"/>
      <c r="J12" s="112"/>
      <c r="K12" s="112"/>
      <c r="L12" s="112"/>
      <c r="M12" s="112"/>
      <c r="N12" s="112"/>
    </row>
    <row r="13" spans="1:14" x14ac:dyDescent="0.25">
      <c r="A13" s="112"/>
      <c r="F13" s="112"/>
      <c r="G13" s="112" t="str" cm="1">
        <f t="array" ref="G13">IF($F13&lt;&gt;"",IFERROR(TRANSPOSE(_xlfn.UNIQUE(_xlfn._xlws.FILTER(SubsidieTabel!$C13:$C1011,(SubsidieTabel!$A13:$A1011=$F13)*(SubsidieTabel!$A13:$A1011&lt;&gt;""),""))),""),"")</f>
        <v/>
      </c>
      <c r="H13" s="112"/>
      <c r="I13" s="112"/>
      <c r="J13" s="112"/>
      <c r="K13" s="112"/>
      <c r="L13" s="112"/>
      <c r="M13" s="112"/>
      <c r="N13" s="112"/>
    </row>
    <row r="14" spans="1:14" x14ac:dyDescent="0.25">
      <c r="A14" s="112"/>
      <c r="F14" s="112"/>
      <c r="G14" s="112" t="str" cm="1">
        <f t="array" ref="G14">IF($F14&lt;&gt;"",IFERROR(TRANSPOSE(_xlfn.UNIQUE(_xlfn._xlws.FILTER(SubsidieTabel!$C14:$C1012,(SubsidieTabel!$A14:$A1012=$F14)*(SubsidieTabel!$A14:$A1012&lt;&gt;""),""))),""),"")</f>
        <v/>
      </c>
      <c r="H14" s="112"/>
      <c r="I14" s="112"/>
      <c r="J14" s="112"/>
      <c r="K14" s="112"/>
      <c r="L14" s="112"/>
      <c r="M14" s="112"/>
      <c r="N14" s="112"/>
    </row>
  </sheetData>
  <sheetProtection algorithmName="SHA-512" hashValue="UMVwU1Ueg3Z+9SIweGxplLSIf/3+GhjvFqttTr/dXIVezp8x1Srk+XHJQygiOeJ+TpEc1kfEpmzazuRLU0uNKQ==" saltValue="mLigwzNqE9jka9Qa+tCwxg==" spinCount="100000" sheet="1" objects="1" scenarios="1"/>
  <phoneticPr fontId="3" type="noConversion"/>
  <dataValidations count="1">
    <dataValidation type="list" allowBlank="1" showInputMessage="1" showErrorMessage="1" sqref="R3" xr:uid="{057C3F02-9D06-4E0A-89D7-09FA42B04A7C}">
      <formula1>OFFSET($F$2,MATCH($Q5,$F$2:$F$21,0)-1,1,,COUNTIF(OFFSET($F$2,MATCH($Q5,$F$2:$F$21,0)-1,1,,20),"?*")-1)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I101"/>
  <sheetViews>
    <sheetView workbookViewId="0">
      <selection activeCell="C10" sqref="C10:E10"/>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9" width="13.140625" bestFit="1" customWidth="1"/>
  </cols>
  <sheetData>
    <row r="1" spans="1:9" x14ac:dyDescent="0.25">
      <c r="A1" s="413" t="s">
        <v>44</v>
      </c>
      <c r="B1" s="413"/>
      <c r="C1" s="30"/>
      <c r="D1" s="179"/>
      <c r="E1" s="179" t="s">
        <v>45</v>
      </c>
    </row>
    <row r="2" spans="1:9" s="2" customFormat="1" ht="75" x14ac:dyDescent="0.25">
      <c r="A2" s="31" t="s">
        <v>46</v>
      </c>
      <c r="B2" s="32" t="s">
        <v>47</v>
      </c>
      <c r="C2" s="32" t="s">
        <v>47</v>
      </c>
      <c r="D2" s="5" t="s">
        <v>152</v>
      </c>
      <c r="E2" s="5" t="s">
        <v>134</v>
      </c>
      <c r="F2" s="5" t="s">
        <v>132</v>
      </c>
      <c r="G2" s="3"/>
      <c r="H2" s="3"/>
      <c r="I2" s="3"/>
    </row>
    <row r="3" spans="1:9" x14ac:dyDescent="0.25">
      <c r="A3" t="s">
        <v>8</v>
      </c>
      <c r="B3" t="s">
        <v>8</v>
      </c>
      <c r="C3" t="s">
        <v>48</v>
      </c>
      <c r="D3" s="18" t="s">
        <v>8</v>
      </c>
      <c r="E3" s="18" t="str">
        <f>$D3</f>
        <v>Arbeidskosten</v>
      </c>
      <c r="F3" s="18" t="str">
        <f>$D3</f>
        <v>Arbeidskosten</v>
      </c>
    </row>
    <row r="4" spans="1:9" x14ac:dyDescent="0.25">
      <c r="A4" s="18" t="s">
        <v>91</v>
      </c>
      <c r="B4" t="s">
        <v>8</v>
      </c>
      <c r="C4" t="s">
        <v>48</v>
      </c>
      <c r="D4" s="18" t="s">
        <v>91</v>
      </c>
      <c r="E4" s="18" t="str">
        <f>IFERROR(IF((VLOOKUP(Openstelling_Keuze,Tb_Openstelling[],2,0)=1),IF($D4&lt;&gt;"",$D4,""),IF($D5&lt;&gt;"",$D5,"")),IF($D4&lt;&gt;"",$D4,""))</f>
        <v>Arbeidskosten op basis van IKS</v>
      </c>
      <c r="F4" s="18" t="str">
        <f>IFERROR(IF((VLOOKUP(Openstelling_Keuze,Tb_Openstelling[],2,0)=1),IF($D4&lt;&gt;"",$D4,""),IF($D5&lt;&gt;"",$D5,"")),IF($D4&lt;&gt;"",$D4,""))</f>
        <v>Arbeidskosten op basis van IKS</v>
      </c>
    </row>
    <row r="5" spans="1:9" x14ac:dyDescent="0.25">
      <c r="A5" s="18" t="s">
        <v>5</v>
      </c>
      <c r="B5" t="s">
        <v>8</v>
      </c>
      <c r="C5" t="s">
        <v>49</v>
      </c>
      <c r="D5" s="18" t="s">
        <v>28</v>
      </c>
      <c r="E5" s="18" t="str">
        <f>IFERROR(IF((VLOOKUP(Openstelling_Keuze,Tb_Openstelling[],2,0)=1),IF(D5&lt;&gt;"",D5,""),IF(D6&lt;&gt;"",D6,"")),IF(D5&lt;&gt;"",D5,""))</f>
        <v>Kosten derden exclusief btw</v>
      </c>
      <c r="F5" s="18" t="str">
        <f>IFERROR(IF((VLOOKUP(Openstelling_Keuze,Tb_Openstelling[],2,0)=1),IF(E5&lt;&gt;"",E5,""),IF(E6&lt;&gt;"",E6,"")),IF(E5&lt;&gt;"",E5,""))</f>
        <v>Kosten derden exclusief btw</v>
      </c>
    </row>
    <row r="6" spans="1:9" x14ac:dyDescent="0.25">
      <c r="A6" s="18" t="s">
        <v>28</v>
      </c>
      <c r="B6" s="33" t="s">
        <v>50</v>
      </c>
      <c r="C6" s="34" t="s">
        <v>51</v>
      </c>
      <c r="D6" s="18" t="s">
        <v>27</v>
      </c>
      <c r="E6" s="18" t="str">
        <f>IFERROR(IF((VLOOKUP(Openstelling_Keuze,Tb_Openstelling[],2,0)=1),IF(D6&lt;&gt;"",D6,""),IF(D7&lt;&gt;"",D7,"")),IF(D6&lt;&gt;"",D6,""))</f>
        <v>Niet verrekenbare btw</v>
      </c>
      <c r="F6" s="18" t="str">
        <f>IFERROR(IF((VLOOKUP(Openstelling_Keuze,Tb_Openstelling[],2,0)=1),IF(E6&lt;&gt;"",E6,""),IF(E7&lt;&gt;"",E7,"")),IF(E6&lt;&gt;"",E6,""))</f>
        <v>Niet verrekenbare btw</v>
      </c>
    </row>
    <row r="7" spans="1:9" x14ac:dyDescent="0.25">
      <c r="A7" s="18" t="s">
        <v>27</v>
      </c>
      <c r="B7" s="33" t="s">
        <v>50</v>
      </c>
      <c r="C7" s="34" t="s">
        <v>51</v>
      </c>
      <c r="D7" s="18" t="s">
        <v>11</v>
      </c>
      <c r="E7" s="18" t="str">
        <f>IFERROR(IF((VLOOKUP(Openstelling_Keuze,Tb_Openstelling[],2,0)=1),IF(D7&lt;&gt;"",D7,""),IF(D8&lt;&gt;"",D8,"")),IF(D7&lt;&gt;"",D7,""))</f>
        <v>Grondkosten</v>
      </c>
      <c r="F7" s="18" t="str">
        <f>IFERROR(IF((VLOOKUP(Openstelling_Keuze,Tb_Openstelling[],2,0)=1),IF(E7&lt;&gt;"",E7,""),IF(E8&lt;&gt;"",E8,"")),IF(E7&lt;&gt;"",E7,""))</f>
        <v>Grondkosten</v>
      </c>
    </row>
    <row r="8" spans="1:9" x14ac:dyDescent="0.25">
      <c r="A8" s="18" t="s">
        <v>11</v>
      </c>
      <c r="B8" s="33" t="s">
        <v>50</v>
      </c>
      <c r="C8" s="34" t="s">
        <v>51</v>
      </c>
      <c r="D8" s="18" t="s">
        <v>106</v>
      </c>
      <c r="E8" s="18" t="str">
        <f>IFERROR(IF((VLOOKUP(Openstelling_Keuze,Tb_Openstelling[],2,0)=1),IF(D8&lt;&gt;"",D8,""),IF(D9&lt;&gt;"",D9,"")),IF(D8&lt;&gt;"",D8,""))</f>
        <v>Bijdrage in natura (vrijwilligers)</v>
      </c>
      <c r="F8" s="18" t="str">
        <f>IFERROR(IF((VLOOKUP(Openstelling_Keuze,Tb_Openstelling[],2,0)=1),IF(E8&lt;&gt;"",E8,""),IF(E9&lt;&gt;"",E9,"")),IF(E8&lt;&gt;"",E8,""))</f>
        <v>Bijdrage in natura (vrijwilligers)</v>
      </c>
    </row>
    <row r="9" spans="1:9" ht="14.25" customHeight="1" x14ac:dyDescent="0.25">
      <c r="A9" s="18" t="s">
        <v>107</v>
      </c>
      <c r="B9" s="18" t="s">
        <v>107</v>
      </c>
      <c r="C9" s="34" t="s">
        <v>51</v>
      </c>
      <c r="D9" s="18" t="s">
        <v>107</v>
      </c>
      <c r="E9" s="18" t="str">
        <f>IFERROR(IF((VLOOKUP(Openstelling_Keuze,Tb_Openstelling[],2,0)=1),IF(D9&lt;&gt;"",D9,""),IF(D10&lt;&gt;"",D10,"")),IF(D9&lt;&gt;"",D9,""))</f>
        <v>Bijdrage in natura (overige)</v>
      </c>
      <c r="F9" s="18" t="str">
        <f>IFERROR(IF((VLOOKUP(Openstelling_Keuze,Tb_Openstelling[],2,0)=1),IF(E9&lt;&gt;"",E9,""),IF(E10&lt;&gt;"",E10,"")),IF(E9&lt;&gt;"",E9,""))</f>
        <v>Bijdrage in natura (overige)</v>
      </c>
    </row>
    <row r="10" spans="1:9" x14ac:dyDescent="0.25">
      <c r="A10" s="18" t="s">
        <v>106</v>
      </c>
      <c r="B10" s="18" t="s">
        <v>106</v>
      </c>
      <c r="C10" t="s">
        <v>49</v>
      </c>
      <c r="D10" s="18" t="s">
        <v>3</v>
      </c>
      <c r="E10" s="18" t="str">
        <f>IFERROR(IF((VLOOKUP(Openstelling_Keuze,Tb_Openstelling[],2,0)=1),IF(D10&lt;&gt;"",D10,""),IF(D11&lt;&gt;"",D11,"")),IF(D10&lt;&gt;"",D10,""))</f>
        <v>Afschrijvingskosten</v>
      </c>
      <c r="F10" s="18" t="str">
        <f>IFERROR(IF((VLOOKUP(Openstelling_Keuze,Tb_Openstelling[],2,0)=1),IF(E10&lt;&gt;"",E10,""),IF(E11&lt;&gt;"",E11,"")),IF(E10&lt;&gt;"",E10,""))</f>
        <v>Afschrijvingskosten</v>
      </c>
    </row>
    <row r="11" spans="1:9" x14ac:dyDescent="0.25">
      <c r="A11" s="18" t="s">
        <v>3</v>
      </c>
      <c r="B11" s="18" t="s">
        <v>3</v>
      </c>
      <c r="C11" s="34" t="s">
        <v>51</v>
      </c>
      <c r="D11" s="18"/>
      <c r="E11" s="18" t="str">
        <f>IFERROR(IF((VLOOKUP(Openstelling_Keuze,Tb_Openstelling[],2,0)=1),IF(D11&lt;&gt;"",D11,""),IF(D12&lt;&gt;"",D12,"")),IF(D11&lt;&gt;"",D11,""))</f>
        <v/>
      </c>
      <c r="F11" s="18" t="str">
        <f>IFERROR(IF((VLOOKUP(Openstelling_Keuze,Tb_Openstelling[],2,0)=1),IF(E11&lt;&gt;"",E11,""),IF(E12&lt;&gt;"",E12,"")),IF(E11&lt;&gt;"",E11,""))</f>
        <v/>
      </c>
    </row>
    <row r="12" spans="1:9" x14ac:dyDescent="0.25">
      <c r="A12" t="s">
        <v>52</v>
      </c>
      <c r="B12" t="s">
        <v>8</v>
      </c>
      <c r="C12" t="s">
        <v>49</v>
      </c>
      <c r="D12" s="18"/>
      <c r="E12" s="18" t="str">
        <f>IFERROR(IF((VLOOKUP(Openstelling_Keuze,Tb_Openstelling[],2,0)=1),IF(D12&lt;&gt;"",D12,""),IF(D13&lt;&gt;"",D13,"")),IF(D12&lt;&gt;"",D12,""))</f>
        <v/>
      </c>
    </row>
    <row r="13" spans="1:9" x14ac:dyDescent="0.25">
      <c r="A13" t="s">
        <v>340</v>
      </c>
      <c r="B13" t="s">
        <v>8</v>
      </c>
      <c r="C13" t="s">
        <v>49</v>
      </c>
      <c r="E13" s="18" t="str">
        <f>IFERROR(IF((VLOOKUP(Openstelling_Keuze,Tb_Openstelling[],2,0)=1),IF(D13&lt;&gt;"",D13,""),IF(D14&lt;&gt;"",D14,"")),IF(D13&lt;&gt;"",D13,""))</f>
        <v/>
      </c>
    </row>
    <row r="14" spans="1:9" x14ac:dyDescent="0.25">
      <c r="A14" t="s">
        <v>53</v>
      </c>
      <c r="B14" t="s">
        <v>8</v>
      </c>
      <c r="C14" t="s">
        <v>49</v>
      </c>
      <c r="E14" s="18" t="str">
        <f>IFERROR(IF((VLOOKUP(Openstelling_Keuze,Tb_Openstelling[],2,0)=1),IF(D14&lt;&gt;"",D14,""),IF(D15&lt;&gt;"",D15,"")),IF(D14&lt;&gt;"",D14,""))</f>
        <v/>
      </c>
    </row>
    <row r="15" spans="1:9" x14ac:dyDescent="0.25">
      <c r="A15" t="s">
        <v>43</v>
      </c>
      <c r="B15" t="s">
        <v>8</v>
      </c>
      <c r="C15" t="s">
        <v>49</v>
      </c>
      <c r="E15" s="18" t="str">
        <f>IFERROR(IF((VLOOKUP(Openstelling_Keuze,Tb_Openstelling[],2,0)=1),IF(D15&lt;&gt;"",D15,""),IF(D16&lt;&gt;"",D16,"")),IF(D15&lt;&gt;"",D15,""))</f>
        <v/>
      </c>
    </row>
    <row r="19" spans="1:9" x14ac:dyDescent="0.25">
      <c r="A19" s="75" t="s">
        <v>133</v>
      </c>
      <c r="B19" s="75" t="s">
        <v>153</v>
      </c>
      <c r="C19" s="75" t="s">
        <v>154</v>
      </c>
      <c r="D19" s="75" t="s">
        <v>155</v>
      </c>
      <c r="E19" s="75" t="s">
        <v>156</v>
      </c>
      <c r="F19" s="75" t="s">
        <v>157</v>
      </c>
      <c r="G19" s="75" t="s">
        <v>158</v>
      </c>
      <c r="H19" s="75" t="s">
        <v>159</v>
      </c>
      <c r="I19" s="75" t="s">
        <v>160</v>
      </c>
    </row>
    <row r="20" spans="1:9" x14ac:dyDescent="0.25">
      <c r="A20" s="112" cm="1">
        <f t="array" aca="1" ref="A20" ca="1">OFFSET(Lijsten!$AC$1,1,1,IF(COUNTIF(Lijsten!$AC$1:$AC$100,"&lt;&gt;"&amp;"")&gt;1,COUNTIF(Lijsten!$AC$1:$AC$100,"&lt;&gt;"&amp;"")-1,COUNTIF(Lijsten!$AC$1:$AC$100,"&lt;&gt;"&amp;"")))</f>
        <v>0</v>
      </c>
      <c r="B20" s="112" t="str" cm="1">
        <f t="array" aca="1" ref="B20" ca="1">IFERROR(_xlfn._xlws.FILTER(OFFSET(Lijsten!$AZ:$BG,MATCH(A20,Lijsten!AD:AD,0)-1,,1),OFFSET(Lijsten!$AZ:$BG,MATCH(A20,Lijsten!AD:AD,0)-1,,1)&lt;&gt;""),"")</f>
        <v/>
      </c>
      <c r="C20" s="112"/>
      <c r="D20" s="112"/>
      <c r="E20" s="112"/>
      <c r="F20" s="112"/>
      <c r="G20" s="112"/>
      <c r="H20" s="112"/>
      <c r="I20" s="112"/>
    </row>
    <row r="21" spans="1:9" x14ac:dyDescent="0.25">
      <c r="A21" s="112"/>
      <c r="B21" s="112" t="str" cm="1">
        <f t="array" aca="1" ref="B21" ca="1">IFERROR(_xlfn._xlws.FILTER(OFFSET(Lijsten!$AZ:$BG,MATCH(A21,Lijsten!AD:AD,0)-1,,1),OFFSET(Lijsten!$AZ:$BG,MATCH(A21,Lijsten!AD:AD,0)-1,,1)&lt;&gt;""),"")</f>
        <v/>
      </c>
      <c r="C21" s="112"/>
      <c r="D21" s="112"/>
      <c r="E21" s="112"/>
      <c r="F21" s="112"/>
      <c r="G21" s="112"/>
      <c r="H21" s="112"/>
      <c r="I21" s="112"/>
    </row>
    <row r="22" spans="1:9" x14ac:dyDescent="0.25">
      <c r="A22" s="112"/>
      <c r="B22" s="112" t="str" cm="1">
        <f t="array" aca="1" ref="B22" ca="1">IFERROR(_xlfn._xlws.FILTER(OFFSET(Lijsten!$AZ:$BG,MATCH(A22,Lijsten!AD:AD,0)-1,,1),OFFSET(Lijsten!$AZ:$BG,MATCH(A22,Lijsten!AD:AD,0)-1,,1)&lt;&gt;""),"")</f>
        <v/>
      </c>
      <c r="C22" s="112"/>
      <c r="D22" s="112"/>
      <c r="E22" s="112"/>
      <c r="F22" s="112"/>
      <c r="G22" s="112"/>
      <c r="H22" s="112"/>
      <c r="I22" s="112"/>
    </row>
    <row r="23" spans="1:9" x14ac:dyDescent="0.25">
      <c r="A23" s="112"/>
      <c r="B23" s="112" t="str" cm="1">
        <f t="array" aca="1" ref="B23" ca="1">IFERROR(_xlfn._xlws.FILTER(OFFSET(Lijsten!$AZ:$BG,MATCH(A23,Lijsten!AD:AD,0)-1,,1),OFFSET(Lijsten!$AZ:$BG,MATCH(A23,Lijsten!AD:AD,0)-1,,1)&lt;&gt;""),"")</f>
        <v/>
      </c>
      <c r="C23" s="112"/>
      <c r="D23" s="112"/>
      <c r="E23" s="112"/>
      <c r="F23" s="112"/>
      <c r="G23" s="112"/>
      <c r="H23" s="112"/>
      <c r="I23" s="112"/>
    </row>
    <row r="24" spans="1:9" x14ac:dyDescent="0.25">
      <c r="A24" s="112"/>
      <c r="B24" s="112" t="str" cm="1">
        <f t="array" aca="1" ref="B24" ca="1">IFERROR(_xlfn._xlws.FILTER(OFFSET(Lijsten!$AZ:$BG,MATCH(A24,Lijsten!AD:AD,0)-1,,1),OFFSET(Lijsten!$AZ:$BG,MATCH(A24,Lijsten!AD:AD,0)-1,,1)&lt;&gt;""),"")</f>
        <v/>
      </c>
      <c r="C24" s="112"/>
      <c r="D24" s="112"/>
      <c r="E24" s="112"/>
      <c r="F24" s="112"/>
      <c r="G24" s="112"/>
      <c r="H24" s="112"/>
      <c r="I24" s="112"/>
    </row>
    <row r="25" spans="1:9" x14ac:dyDescent="0.25">
      <c r="A25" s="112"/>
      <c r="B25" s="112" t="str" cm="1">
        <f t="array" aca="1" ref="B25" ca="1">IFERROR(_xlfn._xlws.FILTER(OFFSET(Lijsten!$AZ:$BG,MATCH(A25,Lijsten!AD:AD,0)-1,,1),OFFSET(Lijsten!$AZ:$BG,MATCH(A25,Lijsten!AD:AD,0)-1,,1)&lt;&gt;""),"")</f>
        <v/>
      </c>
      <c r="C25" s="112"/>
      <c r="D25" s="112"/>
      <c r="E25" s="112"/>
      <c r="F25" s="112"/>
      <c r="G25" s="112"/>
      <c r="H25" s="112"/>
      <c r="I25" s="112"/>
    </row>
    <row r="26" spans="1:9" x14ac:dyDescent="0.25">
      <c r="A26" s="112"/>
      <c r="B26" s="112" t="str" cm="1">
        <f t="array" aca="1" ref="B26" ca="1">IFERROR(_xlfn._xlws.FILTER(OFFSET(Lijsten!$AZ:$BG,MATCH(A26,Lijsten!AD:AD,0)-1,,1),OFFSET(Lijsten!$AZ:$BG,MATCH(A26,Lijsten!AD:AD,0)-1,,1)&lt;&gt;""),"")</f>
        <v/>
      </c>
      <c r="C26" s="112"/>
      <c r="D26" s="112"/>
      <c r="E26" s="112"/>
      <c r="F26" s="112"/>
      <c r="G26" s="112"/>
      <c r="H26" s="112"/>
      <c r="I26" s="112"/>
    </row>
    <row r="27" spans="1:9" x14ac:dyDescent="0.25">
      <c r="A27" s="112"/>
      <c r="B27" s="112" t="str" cm="1">
        <f t="array" aca="1" ref="B27" ca="1">IFERROR(_xlfn._xlws.FILTER(OFFSET(Lijsten!$AZ:$BG,MATCH(A27,Lijsten!AD:AD,0)-1,,1),OFFSET(Lijsten!$AZ:$BG,MATCH(A27,Lijsten!AD:AD,0)-1,,1)&lt;&gt;""),"")</f>
        <v/>
      </c>
      <c r="C27" s="112"/>
      <c r="D27" s="112"/>
      <c r="E27" s="112"/>
      <c r="F27" s="112"/>
      <c r="G27" s="112"/>
      <c r="H27" s="112"/>
      <c r="I27" s="112"/>
    </row>
    <row r="28" spans="1:9" x14ac:dyDescent="0.25">
      <c r="A28" s="112"/>
      <c r="B28" s="112" t="str" cm="1">
        <f t="array" aca="1" ref="B28" ca="1">IFERROR(_xlfn._xlws.FILTER(OFFSET(Lijsten!$AZ:$BG,MATCH(A28,Lijsten!AD:AD,0)-1,,1),OFFSET(Lijsten!$AZ:$BG,MATCH(A28,Lijsten!AD:AD,0)-1,,1)&lt;&gt;""),"")</f>
        <v/>
      </c>
      <c r="C28" s="112"/>
      <c r="D28" s="112"/>
      <c r="E28" s="112"/>
      <c r="F28" s="112"/>
      <c r="G28" s="112"/>
      <c r="H28" s="112"/>
      <c r="I28" s="112"/>
    </row>
    <row r="29" spans="1:9" x14ac:dyDescent="0.25">
      <c r="A29" s="112"/>
      <c r="B29" s="112" t="str" cm="1">
        <f t="array" aca="1" ref="B29" ca="1">IFERROR(_xlfn._xlws.FILTER(OFFSET(Lijsten!$AZ:$BG,MATCH(A29,Lijsten!AD:AD,0)-1,,1),OFFSET(Lijsten!$AZ:$BG,MATCH(A29,Lijsten!AD:AD,0)-1,,1)&lt;&gt;""),"")</f>
        <v/>
      </c>
      <c r="C29" s="112"/>
      <c r="D29" s="112"/>
      <c r="E29" s="112"/>
      <c r="F29" s="112"/>
      <c r="G29" s="112"/>
      <c r="H29" s="112"/>
      <c r="I29" s="112"/>
    </row>
    <row r="30" spans="1:9" x14ac:dyDescent="0.25">
      <c r="A30" s="112"/>
      <c r="B30" s="112" t="str" cm="1">
        <f t="array" aca="1" ref="B30" ca="1">IFERROR(_xlfn._xlws.FILTER(OFFSET(Lijsten!$AZ:$BG,MATCH(A30,Lijsten!AD:AD,0)-1,,1),OFFSET(Lijsten!$AZ:$BG,MATCH(A30,Lijsten!AD:AD,0)-1,,1)&lt;&gt;""),"")</f>
        <v/>
      </c>
      <c r="C30" s="112"/>
      <c r="D30" s="112"/>
      <c r="E30" s="112"/>
      <c r="F30" s="112"/>
      <c r="G30" s="112"/>
      <c r="H30" s="112"/>
      <c r="I30" s="112"/>
    </row>
    <row r="31" spans="1:9" x14ac:dyDescent="0.25">
      <c r="A31" s="112"/>
      <c r="B31" s="112" t="str" cm="1">
        <f t="array" aca="1" ref="B31" ca="1">IFERROR(_xlfn._xlws.FILTER(OFFSET(Lijsten!$AZ:$BG,MATCH(A31,Lijsten!AD:AD,0)-1,,1),OFFSET(Lijsten!$AZ:$BG,MATCH(A31,Lijsten!AD:AD,0)-1,,1)&lt;&gt;""),"")</f>
        <v/>
      </c>
      <c r="C31" s="112"/>
      <c r="D31" s="112"/>
      <c r="E31" s="112"/>
      <c r="F31" s="112"/>
      <c r="G31" s="112"/>
      <c r="H31" s="112"/>
      <c r="I31" s="112"/>
    </row>
    <row r="33" spans="1:9" x14ac:dyDescent="0.25">
      <c r="A33" s="75" t="s">
        <v>208</v>
      </c>
      <c r="B33" s="75" t="s">
        <v>153</v>
      </c>
      <c r="C33" s="75" t="s">
        <v>154</v>
      </c>
      <c r="D33" s="75" t="s">
        <v>155</v>
      </c>
      <c r="E33" s="75" t="s">
        <v>156</v>
      </c>
      <c r="F33" s="75" t="s">
        <v>157</v>
      </c>
      <c r="G33" s="75" t="s">
        <v>158</v>
      </c>
      <c r="H33" s="75" t="s">
        <v>159</v>
      </c>
      <c r="I33" s="75" t="s">
        <v>160</v>
      </c>
    </row>
    <row r="34" spans="1:9" x14ac:dyDescent="0.25">
      <c r="A34" s="112" cm="1">
        <f t="array" aca="1" ref="A34" ca="1">OFFSET(Lijsten!$AC$1,1,1,IF(COUNTIF(Lijsten!$AC$1:$AC$100,"&lt;&gt;"&amp;"")&gt;1,COUNTIF(Lijsten!$AC$1:$AC$100,"&lt;&gt;"&amp;"")-1,COUNTIF(Lijsten!$AC$1:$AC$100,"&lt;&gt;"&amp;"")))</f>
        <v>0</v>
      </c>
      <c r="B34" s="112" t="str" cm="1">
        <f t="array" aca="1" ref="B34" ca="1">TRANSPOSE(_xlfn.UNIQUE(TRANSPOSE(B48:I48)))</f>
        <v/>
      </c>
      <c r="C34" s="112"/>
      <c r="D34" s="112"/>
      <c r="E34" s="112"/>
      <c r="F34" s="112"/>
      <c r="G34" s="112"/>
      <c r="H34" s="112"/>
      <c r="I34" s="112"/>
    </row>
    <row r="35" spans="1:9" x14ac:dyDescent="0.25">
      <c r="A35" s="112"/>
      <c r="B35" s="112" t="str" cm="1">
        <f t="array" aca="1" ref="B35" ca="1">TRANSPOSE(_xlfn.UNIQUE(TRANSPOSE(B49:I49)))</f>
        <v/>
      </c>
      <c r="C35" s="112"/>
      <c r="D35" s="112"/>
      <c r="E35" s="112"/>
      <c r="F35" s="112"/>
      <c r="G35" s="112"/>
      <c r="H35" s="112"/>
      <c r="I35" s="112"/>
    </row>
    <row r="36" spans="1:9" x14ac:dyDescent="0.25">
      <c r="A36" s="112"/>
      <c r="B36" s="112" t="str" cm="1">
        <f t="array" aca="1" ref="B36" ca="1">TRANSPOSE(_xlfn.UNIQUE(TRANSPOSE(B50:I50)))</f>
        <v/>
      </c>
      <c r="C36" s="112"/>
      <c r="D36" s="112"/>
      <c r="E36" s="112"/>
      <c r="F36" s="112"/>
      <c r="G36" s="112"/>
      <c r="H36" s="112"/>
      <c r="I36" s="112"/>
    </row>
    <row r="37" spans="1:9" x14ac:dyDescent="0.25">
      <c r="A37" s="112"/>
      <c r="B37" s="112" t="str" cm="1">
        <f t="array" aca="1" ref="B37" ca="1">TRANSPOSE(_xlfn.UNIQUE(TRANSPOSE(B51:I51)))</f>
        <v/>
      </c>
      <c r="C37" s="112"/>
      <c r="D37" s="112"/>
      <c r="E37" s="112"/>
      <c r="F37" s="112"/>
      <c r="G37" s="112"/>
      <c r="H37" s="112"/>
      <c r="I37" s="112"/>
    </row>
    <row r="38" spans="1:9" x14ac:dyDescent="0.25">
      <c r="A38" s="112"/>
      <c r="B38" s="112" t="str" cm="1">
        <f t="array" aca="1" ref="B38" ca="1">TRANSPOSE(_xlfn.UNIQUE(TRANSPOSE(B52:I52)))</f>
        <v/>
      </c>
      <c r="C38" s="112"/>
      <c r="D38" s="112"/>
      <c r="E38" s="112"/>
      <c r="F38" s="112"/>
      <c r="G38" s="112"/>
      <c r="H38" s="112"/>
      <c r="I38" s="112"/>
    </row>
    <row r="39" spans="1:9" x14ac:dyDescent="0.25">
      <c r="A39" s="112"/>
      <c r="B39" s="112" t="str" cm="1">
        <f t="array" aca="1" ref="B39" ca="1">TRANSPOSE(_xlfn.UNIQUE(TRANSPOSE(B53:I53)))</f>
        <v/>
      </c>
      <c r="C39" s="112"/>
      <c r="D39" s="112"/>
      <c r="E39" s="112"/>
      <c r="F39" s="112"/>
      <c r="G39" s="112"/>
      <c r="H39" s="112"/>
      <c r="I39" s="112"/>
    </row>
    <row r="40" spans="1:9" x14ac:dyDescent="0.25">
      <c r="A40" s="112"/>
      <c r="B40" s="112" t="str" cm="1">
        <f t="array" aca="1" ref="B40" ca="1">TRANSPOSE(_xlfn.UNIQUE(TRANSPOSE(B54:I54)))</f>
        <v/>
      </c>
      <c r="C40" s="112"/>
      <c r="D40" s="112"/>
      <c r="E40" s="112"/>
      <c r="F40" s="112"/>
      <c r="G40" s="112"/>
      <c r="H40" s="112"/>
      <c r="I40" s="112"/>
    </row>
    <row r="41" spans="1:9" x14ac:dyDescent="0.25">
      <c r="A41" s="112"/>
      <c r="B41" s="112" t="str" cm="1">
        <f t="array" aca="1" ref="B41" ca="1">TRANSPOSE(_xlfn.UNIQUE(TRANSPOSE(B55:I55)))</f>
        <v/>
      </c>
      <c r="C41" s="112"/>
      <c r="D41" s="112"/>
      <c r="E41" s="112"/>
      <c r="F41" s="112"/>
      <c r="G41" s="112"/>
      <c r="H41" s="112"/>
      <c r="I41" s="112"/>
    </row>
    <row r="42" spans="1:9" x14ac:dyDescent="0.25">
      <c r="A42" s="112"/>
      <c r="B42" s="112" t="str" cm="1">
        <f t="array" aca="1" ref="B42" ca="1">TRANSPOSE(_xlfn.UNIQUE(TRANSPOSE(B56:I56)))</f>
        <v/>
      </c>
      <c r="C42" s="112"/>
      <c r="D42" s="112"/>
      <c r="E42" s="112"/>
      <c r="F42" s="112"/>
      <c r="G42" s="112"/>
      <c r="H42" s="112"/>
      <c r="I42" s="112"/>
    </row>
    <row r="43" spans="1:9" x14ac:dyDescent="0.25">
      <c r="A43" s="112"/>
      <c r="B43" s="112" t="str" cm="1">
        <f t="array" aca="1" ref="B43" ca="1">TRANSPOSE(_xlfn.UNIQUE(TRANSPOSE(B57:I57)))</f>
        <v/>
      </c>
      <c r="C43" s="112"/>
      <c r="D43" s="112"/>
      <c r="E43" s="112"/>
      <c r="F43" s="112"/>
      <c r="G43" s="112"/>
      <c r="H43" s="112"/>
      <c r="I43" s="112"/>
    </row>
    <row r="44" spans="1:9" x14ac:dyDescent="0.25">
      <c r="A44" s="112"/>
      <c r="B44" s="112" t="str" cm="1">
        <f t="array" aca="1" ref="B44" ca="1">TRANSPOSE(_xlfn.UNIQUE(TRANSPOSE(B58:I58)))</f>
        <v/>
      </c>
      <c r="C44" s="112"/>
      <c r="D44" s="112"/>
      <c r="E44" s="112"/>
      <c r="F44" s="112"/>
      <c r="G44" s="112"/>
      <c r="H44" s="112"/>
      <c r="I44" s="112"/>
    </row>
    <row r="45" spans="1:9" x14ac:dyDescent="0.25">
      <c r="A45" s="112"/>
      <c r="B45" s="112" t="str" cm="1">
        <f t="array" aca="1" ref="B45" ca="1">TRANSPOSE(_xlfn.UNIQUE(TRANSPOSE(B59:I59)))</f>
        <v/>
      </c>
      <c r="C45" s="112"/>
      <c r="D45" s="112"/>
      <c r="E45" s="112"/>
      <c r="F45" s="112"/>
      <c r="G45" s="112"/>
      <c r="H45" s="112"/>
      <c r="I45" s="112"/>
    </row>
    <row r="47" spans="1:9" x14ac:dyDescent="0.25">
      <c r="A47" s="75" t="s">
        <v>209</v>
      </c>
      <c r="B47" s="75" t="s">
        <v>153</v>
      </c>
      <c r="C47" s="75" t="s">
        <v>154</v>
      </c>
      <c r="D47" s="75" t="s">
        <v>155</v>
      </c>
      <c r="E47" s="75" t="s">
        <v>156</v>
      </c>
      <c r="F47" s="75" t="s">
        <v>157</v>
      </c>
      <c r="G47" s="75" t="s">
        <v>158</v>
      </c>
      <c r="H47" s="75" t="s">
        <v>159</v>
      </c>
      <c r="I47" s="75" t="s">
        <v>160</v>
      </c>
    </row>
    <row r="48" spans="1:9" x14ac:dyDescent="0.25">
      <c r="A48" s="112" cm="1">
        <f t="array" aca="1" ref="A48" ca="1">OFFSET(Lijsten!$AC$1,1,1,IF(COUNTIF(Lijsten!$AC$1:$AC$100,"&lt;&gt;"&amp;"")&gt;1,COUNTIF(Lijsten!$AC$1:$AC$100,"&lt;&gt;"&amp;"")-1,COUNTIF(Lijsten!$AC$1:$AC$100,"&lt;&gt;"&amp;"")))</f>
        <v>0</v>
      </c>
      <c r="B48" s="112" t="str">
        <f ca="1">IF(AND(B20&lt;&gt;"",B20&lt;&gt;0),VLOOKUP(B20,Tb_ProjectKosten[],4,0),"")</f>
        <v/>
      </c>
      <c r="C48" s="112" t="str">
        <f>IF(AND(C20&lt;&gt;"",C20&lt;&gt;0),VLOOKUP(C20,Tb_ProjectKosten[],4,0),"")</f>
        <v/>
      </c>
      <c r="D48" s="112" t="str">
        <f>IF(AND(D20&lt;&gt;"",D20&lt;&gt;0),VLOOKUP(D20,Tb_ProjectKosten[],4,0),"")</f>
        <v/>
      </c>
      <c r="E48" s="112" t="str">
        <f>IF(AND(E20&lt;&gt;"",E20&lt;&gt;0),VLOOKUP(E20,Tb_ProjectKosten[],4,0),"")</f>
        <v/>
      </c>
      <c r="F48" s="112" t="str">
        <f>IF(AND(F20&lt;&gt;"",F20&lt;&gt;0),VLOOKUP(F20,Tb_ProjectKosten[],4,0),"")</f>
        <v/>
      </c>
      <c r="G48" s="112" t="str">
        <f>IF(AND(G20&lt;&gt;"",G20&lt;&gt;0),VLOOKUP(G20,Tb_ProjectKosten[],4,0),"")</f>
        <v/>
      </c>
      <c r="H48" s="112" t="str">
        <f>IF(AND(H20&lt;&gt;"",H20&lt;&gt;0),VLOOKUP(H20,Tb_ProjectKosten[],4,0),"")</f>
        <v/>
      </c>
      <c r="I48" s="112" t="str">
        <f>IF(AND(I20&lt;&gt;"",I20&lt;&gt;0),VLOOKUP(I20,Tb_ProjectKosten[],4,0),"")</f>
        <v/>
      </c>
    </row>
    <row r="49" spans="1:9" x14ac:dyDescent="0.25">
      <c r="A49" s="112"/>
      <c r="B49" s="112" t="str">
        <f ca="1">IF(B21&lt;&gt;"",VLOOKUP(B21,Tb_ProjectKosten[],4,0),"")</f>
        <v/>
      </c>
      <c r="C49" s="112" t="str">
        <f>IF(C21&lt;&gt;"",VLOOKUP(C21,Tb_ProjectKosten[],4,0),"")</f>
        <v/>
      </c>
      <c r="D49" s="112" t="str">
        <f>IF(D21&lt;&gt;"",VLOOKUP(D21,Tb_ProjectKosten[],4,0),"")</f>
        <v/>
      </c>
      <c r="E49" s="112" t="str">
        <f>IF(E21&lt;&gt;"",VLOOKUP(E21,Tb_ProjectKosten[],4,0),"")</f>
        <v/>
      </c>
      <c r="F49" s="112" t="str">
        <f>IF(F21&lt;&gt;"",VLOOKUP(F21,Tb_ProjectKosten[],4,0),"")</f>
        <v/>
      </c>
      <c r="G49" s="112" t="str">
        <f>IF(G21&lt;&gt;"",VLOOKUP(G21,Tb_ProjectKosten[],4,0),"")</f>
        <v/>
      </c>
      <c r="H49" s="112" t="str">
        <f>IF(H21&lt;&gt;"",VLOOKUP(H21,Tb_ProjectKosten[],4,0),"")</f>
        <v/>
      </c>
      <c r="I49" s="112" t="str">
        <f>IF(I21&lt;&gt;"",VLOOKUP(I21,Tb_ProjectKosten[],4,0),"")</f>
        <v/>
      </c>
    </row>
    <row r="50" spans="1:9" x14ac:dyDescent="0.25">
      <c r="A50" s="112"/>
      <c r="B50" s="112" t="str">
        <f ca="1">IF(B22&lt;&gt;"",VLOOKUP(B22,Tb_ProjectKosten[],4,0),"")</f>
        <v/>
      </c>
      <c r="C50" s="112" t="str">
        <f>IF(C22&lt;&gt;"",VLOOKUP(C22,Tb_ProjectKosten[],4,0),"")</f>
        <v/>
      </c>
      <c r="D50" s="112" t="str">
        <f>IF(D22&lt;&gt;"",VLOOKUP(D22,Tb_ProjectKosten[],4,0),"")</f>
        <v/>
      </c>
      <c r="E50" s="112" t="str">
        <f>IF(E22&lt;&gt;"",VLOOKUP(E22,Tb_ProjectKosten[],4,0),"")</f>
        <v/>
      </c>
      <c r="F50" s="112" t="str">
        <f>IF(F22&lt;&gt;"",VLOOKUP(F22,Tb_ProjectKosten[],4,0),"")</f>
        <v/>
      </c>
      <c r="G50" s="112" t="str">
        <f>IF(G22&lt;&gt;"",VLOOKUP(G22,Tb_ProjectKosten[],4,0),"")</f>
        <v/>
      </c>
      <c r="H50" s="112" t="str">
        <f>IF(H22&lt;&gt;"",VLOOKUP(H22,Tb_ProjectKosten[],4,0),"")</f>
        <v/>
      </c>
      <c r="I50" s="112" t="str">
        <f>IF(I22&lt;&gt;"",VLOOKUP(I22,Tb_ProjectKosten[],4,0),"")</f>
        <v/>
      </c>
    </row>
    <row r="51" spans="1:9" x14ac:dyDescent="0.25">
      <c r="A51" s="112"/>
      <c r="B51" s="112" t="str">
        <f ca="1">IF(B23&lt;&gt;"",VLOOKUP(B23,Tb_ProjectKosten[],4,0),"")</f>
        <v/>
      </c>
      <c r="C51" s="112" t="str">
        <f>IF(C23&lt;&gt;"",VLOOKUP(C23,Tb_ProjectKosten[],4,0),"")</f>
        <v/>
      </c>
      <c r="D51" s="112" t="str">
        <f>IF(D23&lt;&gt;"",VLOOKUP(D23,Tb_ProjectKosten[],4,0),"")</f>
        <v/>
      </c>
      <c r="E51" s="112" t="str">
        <f>IF(E23&lt;&gt;"",VLOOKUP(E23,Tb_ProjectKosten[],4,0),"")</f>
        <v/>
      </c>
      <c r="F51" s="112" t="str">
        <f>IF(F23&lt;&gt;"",VLOOKUP(F23,Tb_ProjectKosten[],4,0),"")</f>
        <v/>
      </c>
      <c r="G51" s="112" t="str">
        <f>IF(G23&lt;&gt;"",VLOOKUP(G23,Tb_ProjectKosten[],4,0),"")</f>
        <v/>
      </c>
      <c r="H51" s="112" t="str">
        <f>IF(H23&lt;&gt;"",VLOOKUP(H23,Tb_ProjectKosten[],4,0),"")</f>
        <v/>
      </c>
      <c r="I51" s="112" t="str">
        <f>IF(I23&lt;&gt;"",VLOOKUP(I23,Tb_ProjectKosten[],4,0),"")</f>
        <v/>
      </c>
    </row>
    <row r="52" spans="1:9" x14ac:dyDescent="0.25">
      <c r="A52" s="112"/>
      <c r="B52" s="112" t="str">
        <f ca="1">IF(B24&lt;&gt;"",VLOOKUP(B24,Tb_ProjectKosten[],4,0),"")</f>
        <v/>
      </c>
      <c r="C52" s="112" t="str">
        <f>IF(C24&lt;&gt;"",VLOOKUP(C24,Tb_ProjectKosten[],4,0),"")</f>
        <v/>
      </c>
      <c r="D52" s="112" t="str">
        <f>IF(D24&lt;&gt;"",VLOOKUP(D24,Tb_ProjectKosten[],4,0),"")</f>
        <v/>
      </c>
      <c r="E52" s="112" t="str">
        <f>IF(E24&lt;&gt;"",VLOOKUP(E24,Tb_ProjectKosten[],4,0),"")</f>
        <v/>
      </c>
      <c r="F52" s="112" t="str">
        <f>IF(F24&lt;&gt;"",VLOOKUP(F24,Tb_ProjectKosten[],4,0),"")</f>
        <v/>
      </c>
      <c r="G52" s="112" t="str">
        <f>IF(G24&lt;&gt;"",VLOOKUP(G24,Tb_ProjectKosten[],4,0),"")</f>
        <v/>
      </c>
      <c r="H52" s="112" t="str">
        <f>IF(H24&lt;&gt;"",VLOOKUP(H24,Tb_ProjectKosten[],4,0),"")</f>
        <v/>
      </c>
      <c r="I52" s="112" t="str">
        <f>IF(I24&lt;&gt;"",VLOOKUP(I24,Tb_ProjectKosten[],4,0),"")</f>
        <v/>
      </c>
    </row>
    <row r="53" spans="1:9" x14ac:dyDescent="0.25">
      <c r="A53" s="112"/>
      <c r="B53" s="112" t="str">
        <f ca="1">IF(B25&lt;&gt;"",VLOOKUP(B25,Tb_ProjectKosten[],4,0),"")</f>
        <v/>
      </c>
      <c r="C53" s="112" t="str">
        <f>IF(C25&lt;&gt;"",VLOOKUP(C25,Tb_ProjectKosten[],4,0),"")</f>
        <v/>
      </c>
      <c r="D53" s="112" t="str">
        <f>IF(D25&lt;&gt;"",VLOOKUP(D25,Tb_ProjectKosten[],4,0),"")</f>
        <v/>
      </c>
      <c r="E53" s="112" t="str">
        <f>IF(E25&lt;&gt;"",VLOOKUP(E25,Tb_ProjectKosten[],4,0),"")</f>
        <v/>
      </c>
      <c r="F53" s="112" t="str">
        <f>IF(F25&lt;&gt;"",VLOOKUP(F25,Tb_ProjectKosten[],4,0),"")</f>
        <v/>
      </c>
      <c r="G53" s="112" t="str">
        <f>IF(G25&lt;&gt;"",VLOOKUP(G25,Tb_ProjectKosten[],4,0),"")</f>
        <v/>
      </c>
      <c r="H53" s="112" t="str">
        <f>IF(H25&lt;&gt;"",VLOOKUP(H25,Tb_ProjectKosten[],4,0),"")</f>
        <v/>
      </c>
      <c r="I53" s="112" t="str">
        <f>IF(I25&lt;&gt;"",VLOOKUP(I25,Tb_ProjectKosten[],4,0),"")</f>
        <v/>
      </c>
    </row>
    <row r="54" spans="1:9" x14ac:dyDescent="0.25">
      <c r="A54" s="112"/>
      <c r="B54" s="112" t="str">
        <f ca="1">IF(B26&lt;&gt;"",VLOOKUP(B26,Tb_ProjectKosten[],4,0),"")</f>
        <v/>
      </c>
      <c r="C54" s="112" t="str">
        <f>IF(C26&lt;&gt;"",VLOOKUP(C26,Tb_ProjectKosten[],4,0),"")</f>
        <v/>
      </c>
      <c r="D54" s="112" t="str">
        <f>IF(D26&lt;&gt;"",VLOOKUP(D26,Tb_ProjectKosten[],4,0),"")</f>
        <v/>
      </c>
      <c r="E54" s="112" t="str">
        <f>IF(E26&lt;&gt;"",VLOOKUP(E26,Tb_ProjectKosten[],4,0),"")</f>
        <v/>
      </c>
      <c r="F54" s="112" t="str">
        <f>IF(F26&lt;&gt;"",VLOOKUP(F26,Tb_ProjectKosten[],4,0),"")</f>
        <v/>
      </c>
      <c r="G54" s="112" t="str">
        <f>IF(G26&lt;&gt;"",VLOOKUP(G26,Tb_ProjectKosten[],4,0),"")</f>
        <v/>
      </c>
      <c r="H54" s="112" t="str">
        <f>IF(H26&lt;&gt;"",VLOOKUP(H26,Tb_ProjectKosten[],4,0),"")</f>
        <v/>
      </c>
      <c r="I54" s="112" t="str">
        <f>IF(I26&lt;&gt;"",VLOOKUP(I26,Tb_ProjectKosten[],4,0),"")</f>
        <v/>
      </c>
    </row>
    <row r="55" spans="1:9" x14ac:dyDescent="0.25">
      <c r="A55" s="112"/>
      <c r="B55" s="112" t="str">
        <f ca="1">IF(B27&lt;&gt;"",VLOOKUP(B27,Tb_ProjectKosten[],4,0),"")</f>
        <v/>
      </c>
      <c r="C55" s="112" t="str">
        <f>IF(C27&lt;&gt;"",VLOOKUP(C27,Tb_ProjectKosten[],4,0),"")</f>
        <v/>
      </c>
      <c r="D55" s="112" t="str">
        <f>IF(D27&lt;&gt;"",VLOOKUP(D27,Tb_ProjectKosten[],4,0),"")</f>
        <v/>
      </c>
      <c r="E55" s="112" t="str">
        <f>IF(E27&lt;&gt;"",VLOOKUP(E27,Tb_ProjectKosten[],4,0),"")</f>
        <v/>
      </c>
      <c r="F55" s="112" t="str">
        <f>IF(F27&lt;&gt;"",VLOOKUP(F27,Tb_ProjectKosten[],4,0),"")</f>
        <v/>
      </c>
      <c r="G55" s="112" t="str">
        <f>IF(G27&lt;&gt;"",VLOOKUP(G27,Tb_ProjectKosten[],4,0),"")</f>
        <v/>
      </c>
      <c r="H55" s="112" t="str">
        <f>IF(H27&lt;&gt;"",VLOOKUP(H27,Tb_ProjectKosten[],4,0),"")</f>
        <v/>
      </c>
      <c r="I55" s="112" t="str">
        <f>IF(I27&lt;&gt;"",VLOOKUP(I27,Tb_ProjectKosten[],4,0),"")</f>
        <v/>
      </c>
    </row>
    <row r="56" spans="1:9" x14ac:dyDescent="0.25">
      <c r="A56" s="112"/>
      <c r="B56" s="112" t="str">
        <f ca="1">IF(B28&lt;&gt;"",VLOOKUP(B28,Tb_ProjectKosten[],4,0),"")</f>
        <v/>
      </c>
      <c r="C56" s="112" t="str">
        <f>IF(C28&lt;&gt;"",VLOOKUP(C28,Tb_ProjectKosten[],4,0),"")</f>
        <v/>
      </c>
      <c r="D56" s="112" t="str">
        <f>IF(D28&lt;&gt;"",VLOOKUP(D28,Tb_ProjectKosten[],4,0),"")</f>
        <v/>
      </c>
      <c r="E56" s="112" t="str">
        <f>IF(E28&lt;&gt;"",VLOOKUP(E28,Tb_ProjectKosten[],4,0),"")</f>
        <v/>
      </c>
      <c r="F56" s="112" t="str">
        <f>IF(F28&lt;&gt;"",VLOOKUP(F28,Tb_ProjectKosten[],4,0),"")</f>
        <v/>
      </c>
      <c r="G56" s="112" t="str">
        <f>IF(G28&lt;&gt;"",VLOOKUP(G28,Tb_ProjectKosten[],4,0),"")</f>
        <v/>
      </c>
      <c r="H56" s="112" t="str">
        <f>IF(H28&lt;&gt;"",VLOOKUP(H28,Tb_ProjectKosten[],4,0),"")</f>
        <v/>
      </c>
      <c r="I56" s="112" t="str">
        <f>IF(I28&lt;&gt;"",VLOOKUP(I28,Tb_ProjectKosten[],4,0),"")</f>
        <v/>
      </c>
    </row>
    <row r="57" spans="1:9" x14ac:dyDescent="0.25">
      <c r="A57" s="112"/>
      <c r="B57" s="112" t="str">
        <f ca="1">IF(B29&lt;&gt;"",VLOOKUP(B29,Tb_ProjectKosten[],4,0),"")</f>
        <v/>
      </c>
      <c r="C57" s="112" t="str">
        <f>IF(C29&lt;&gt;"",VLOOKUP(C29,Tb_ProjectKosten[],4,0),"")</f>
        <v/>
      </c>
      <c r="D57" s="112" t="str">
        <f>IF(D29&lt;&gt;"",VLOOKUP(D29,Tb_ProjectKosten[],4,0),"")</f>
        <v/>
      </c>
      <c r="E57" s="112" t="str">
        <f>IF(E29&lt;&gt;"",VLOOKUP(E29,Tb_ProjectKosten[],4,0),"")</f>
        <v/>
      </c>
      <c r="F57" s="112" t="str">
        <f>IF(F29&lt;&gt;"",VLOOKUP(F29,Tb_ProjectKosten[],4,0),"")</f>
        <v/>
      </c>
      <c r="G57" s="112" t="str">
        <f>IF(G29&lt;&gt;"",VLOOKUP(G29,Tb_ProjectKosten[],4,0),"")</f>
        <v/>
      </c>
      <c r="H57" s="112" t="str">
        <f>IF(H29&lt;&gt;"",VLOOKUP(H29,Tb_ProjectKosten[],4,0),"")</f>
        <v/>
      </c>
      <c r="I57" s="112" t="str">
        <f>IF(I29&lt;&gt;"",VLOOKUP(I29,Tb_ProjectKosten[],4,0),"")</f>
        <v/>
      </c>
    </row>
    <row r="58" spans="1:9" x14ac:dyDescent="0.25">
      <c r="A58" s="112"/>
      <c r="B58" s="112" t="str">
        <f ca="1">IF(B30&lt;&gt;"",VLOOKUP(B30,Tb_ProjectKosten[],4,0),"")</f>
        <v/>
      </c>
      <c r="C58" s="112" t="str">
        <f>IF(C30&lt;&gt;"",VLOOKUP(C30,Tb_ProjectKosten[],4,0),"")</f>
        <v/>
      </c>
      <c r="D58" s="112" t="str">
        <f>IF(D30&lt;&gt;"",VLOOKUP(D30,Tb_ProjectKosten[],4,0),"")</f>
        <v/>
      </c>
      <c r="E58" s="112" t="str">
        <f>IF(E30&lt;&gt;"",VLOOKUP(E30,Tb_ProjectKosten[],4,0),"")</f>
        <v/>
      </c>
      <c r="F58" s="112" t="str">
        <f>IF(F30&lt;&gt;"",VLOOKUP(F30,Tb_ProjectKosten[],4,0),"")</f>
        <v/>
      </c>
      <c r="G58" s="112" t="str">
        <f>IF(G30&lt;&gt;"",VLOOKUP(G30,Tb_ProjectKosten[],4,0),"")</f>
        <v/>
      </c>
      <c r="H58" s="112" t="str">
        <f>IF(H30&lt;&gt;"",VLOOKUP(H30,Tb_ProjectKosten[],4,0),"")</f>
        <v/>
      </c>
      <c r="I58" s="112" t="str">
        <f>IF(I30&lt;&gt;"",VLOOKUP(I30,Tb_ProjectKosten[],4,0),"")</f>
        <v/>
      </c>
    </row>
    <row r="59" spans="1:9" x14ac:dyDescent="0.25">
      <c r="A59" s="112"/>
      <c r="B59" s="112" t="str">
        <f ca="1">IF(B31&lt;&gt;"",VLOOKUP(B31,Tb_ProjectKosten[],4,0),"")</f>
        <v/>
      </c>
      <c r="C59" s="112" t="str">
        <f>IF(C31&lt;&gt;"",VLOOKUP(C31,Tb_ProjectKosten[],4,0),"")</f>
        <v/>
      </c>
      <c r="D59" s="112" t="str">
        <f>IF(D31&lt;&gt;"",VLOOKUP(D31,Tb_ProjectKosten[],4,0),"")</f>
        <v/>
      </c>
      <c r="E59" s="112" t="str">
        <f>IF(E31&lt;&gt;"",VLOOKUP(E31,Tb_ProjectKosten[],4,0),"")</f>
        <v/>
      </c>
      <c r="F59" s="112" t="str">
        <f>IF(F31&lt;&gt;"",VLOOKUP(F31,Tb_ProjectKosten[],4,0),"")</f>
        <v/>
      </c>
      <c r="G59" s="112" t="str">
        <f>IF(G31&lt;&gt;"",VLOOKUP(G31,Tb_ProjectKosten[],4,0),"")</f>
        <v/>
      </c>
      <c r="H59" s="112" t="str">
        <f>IF(H31&lt;&gt;"",VLOOKUP(H31,Tb_ProjectKosten[],4,0),"")</f>
        <v/>
      </c>
      <c r="I59" s="112" t="str">
        <f>IF(I31&lt;&gt;"",VLOOKUP(I31,Tb_ProjectKosten[],4,0),"")</f>
        <v/>
      </c>
    </row>
    <row r="61" spans="1:9" x14ac:dyDescent="0.25">
      <c r="A61" s="75" t="s">
        <v>133</v>
      </c>
      <c r="B61" s="75" t="s">
        <v>220</v>
      </c>
      <c r="C61" s="75" t="s">
        <v>221</v>
      </c>
      <c r="D61" s="75" t="s">
        <v>222</v>
      </c>
      <c r="E61" s="75" t="s">
        <v>223</v>
      </c>
      <c r="F61" s="75" t="s">
        <v>224</v>
      </c>
      <c r="G61" s="75" t="s">
        <v>346</v>
      </c>
    </row>
    <row r="62" spans="1:9" x14ac:dyDescent="0.25">
      <c r="A62" s="112" cm="1">
        <f t="array" aca="1" ref="A62" ca="1">OFFSET(Lijsten!$AC$1,1,1,IF(COUNTIF(Lijsten!$AC$1:$AC$100,"&lt;&gt;"&amp;"")&gt;1,COUNTIF(Lijsten!$AC$1:$AC$100,"&lt;&gt;"&amp;"")-1,COUNTIF(Lijsten!$AC$1:$AC$100,"&lt;&gt;"&amp;"")))</f>
        <v>0</v>
      </c>
      <c r="B62" s="112" t="str" cm="1">
        <f t="array" aca="1" ref="B62" ca="1">IFERROR(_xlfn._xlws.FILTER(OFFSET(Lijsten!$AT:$AY,MATCH(A62,Lijsten!AD:AD,0)-1,,1),OFFSET(Lijsten!$AT:$AY,MATCH(A62,Lijsten!AD:AD,0)-1,,1)&lt;&gt;""),"")</f>
        <v/>
      </c>
      <c r="C62" s="112"/>
      <c r="D62" s="112"/>
      <c r="E62" s="112"/>
      <c r="F62" s="112"/>
      <c r="G62" s="112"/>
    </row>
    <row r="63" spans="1:9" x14ac:dyDescent="0.25">
      <c r="A63" s="112"/>
      <c r="B63" s="112" t="str" cm="1">
        <f t="array" aca="1" ref="B63" ca="1">IFERROR(_xlfn._xlws.FILTER(OFFSET(Lijsten!$AT:$AY,MATCH(A63,Lijsten!AD:AD,0)-1,,1),OFFSET(Lijsten!$AT:$AY,MATCH(A63,Lijsten!AD:AD,0)-1,,1)&lt;&gt;""),"")</f>
        <v/>
      </c>
      <c r="C63" s="112"/>
      <c r="D63" s="112"/>
      <c r="E63" s="112"/>
      <c r="F63" s="112"/>
      <c r="G63" s="112"/>
    </row>
    <row r="64" spans="1:9" x14ac:dyDescent="0.25">
      <c r="A64" s="112"/>
      <c r="B64" s="112" t="str" cm="1">
        <f t="array" aca="1" ref="B64" ca="1">IFERROR(_xlfn._xlws.FILTER(OFFSET(Lijsten!$AT:$AY,MATCH(A64,Lijsten!AD:AD,0)-1,,1),OFFSET(Lijsten!$AT:$AY,MATCH(A64,Lijsten!AD:AD,0)-1,,1)&lt;&gt;""),"")</f>
        <v/>
      </c>
      <c r="C64" s="112"/>
      <c r="D64" s="112"/>
      <c r="E64" s="112"/>
      <c r="F64" s="112"/>
      <c r="G64" s="112"/>
    </row>
    <row r="65" spans="1:7" x14ac:dyDescent="0.25">
      <c r="A65" s="112"/>
      <c r="B65" s="112" t="str" cm="1">
        <f t="array" aca="1" ref="B65" ca="1">IFERROR(_xlfn._xlws.FILTER(OFFSET(Lijsten!$AT:$AY,MATCH(A65,Lijsten!AD:AD,0)-1,,1),OFFSET(Lijsten!$AT:$AY,MATCH(A65,Lijsten!AD:AD,0)-1,,1)&lt;&gt;""),"")</f>
        <v/>
      </c>
      <c r="C65" s="112"/>
      <c r="D65" s="112"/>
      <c r="E65" s="112"/>
      <c r="F65" s="112"/>
      <c r="G65" s="112"/>
    </row>
    <row r="66" spans="1:7" x14ac:dyDescent="0.25">
      <c r="A66" s="112"/>
      <c r="B66" s="112" t="str" cm="1">
        <f t="array" aca="1" ref="B66" ca="1">IFERROR(_xlfn._xlws.FILTER(OFFSET(Lijsten!$AT:$AY,MATCH(A66,Lijsten!AD:AD,0)-1,,1),OFFSET(Lijsten!$AT:$AY,MATCH(A66,Lijsten!AD:AD,0)-1,,1)&lt;&gt;""),"")</f>
        <v/>
      </c>
      <c r="C66" s="112"/>
      <c r="D66" s="112"/>
      <c r="E66" s="112"/>
      <c r="F66" s="112"/>
      <c r="G66" s="112"/>
    </row>
    <row r="67" spans="1:7" x14ac:dyDescent="0.25">
      <c r="A67" s="112"/>
      <c r="B67" s="112" t="str" cm="1">
        <f t="array" aca="1" ref="B67" ca="1">IFERROR(_xlfn._xlws.FILTER(OFFSET(Lijsten!$AT:$AY,MATCH(A67,Lijsten!AD:AD,0)-1,,1),OFFSET(Lijsten!$AT:$AY,MATCH(A67,Lijsten!AD:AD,0)-1,,1)&lt;&gt;""),"")</f>
        <v/>
      </c>
      <c r="C67" s="112"/>
      <c r="D67" s="112"/>
      <c r="E67" s="112"/>
      <c r="F67" s="112"/>
      <c r="G67" s="112"/>
    </row>
    <row r="68" spans="1:7" x14ac:dyDescent="0.25">
      <c r="A68" s="112"/>
      <c r="B68" s="112" t="str" cm="1">
        <f t="array" aca="1" ref="B68" ca="1">IFERROR(_xlfn._xlws.FILTER(OFFSET(Lijsten!$AT:$AY,MATCH(A68,Lijsten!AD:AD,0)-1,,1),OFFSET(Lijsten!$AT:$AY,MATCH(A68,Lijsten!AD:AD,0)-1,,1)&lt;&gt;""),"")</f>
        <v/>
      </c>
      <c r="C68" s="112"/>
      <c r="D68" s="112"/>
      <c r="E68" s="112"/>
      <c r="F68" s="112"/>
      <c r="G68" s="112"/>
    </row>
    <row r="69" spans="1:7" x14ac:dyDescent="0.25">
      <c r="A69" s="112"/>
      <c r="B69" s="112" t="str" cm="1">
        <f t="array" aca="1" ref="B69" ca="1">IFERROR(_xlfn._xlws.FILTER(OFFSET(Lijsten!$AT:$AY,MATCH(A69,Lijsten!AD:AD,0)-1,,1),OFFSET(Lijsten!$AT:$AY,MATCH(A69,Lijsten!AD:AD,0)-1,,1)&lt;&gt;""),"")</f>
        <v/>
      </c>
      <c r="C69" s="112"/>
      <c r="D69" s="112"/>
      <c r="E69" s="112"/>
      <c r="F69" s="112"/>
      <c r="G69" s="112"/>
    </row>
    <row r="70" spans="1:7" x14ac:dyDescent="0.25">
      <c r="A70" s="112"/>
      <c r="B70" s="112" t="str" cm="1">
        <f t="array" aca="1" ref="B70" ca="1">IFERROR(_xlfn._xlws.FILTER(OFFSET(Lijsten!$AT:$AY,MATCH(A70,Lijsten!AD:AD,0)-1,,1),OFFSET(Lijsten!$AT:$AY,MATCH(A70,Lijsten!AD:AD,0)-1,,1)&lt;&gt;""),"")</f>
        <v/>
      </c>
      <c r="C70" s="112"/>
      <c r="D70" s="112"/>
      <c r="E70" s="112"/>
      <c r="F70" s="112"/>
      <c r="G70" s="112"/>
    </row>
    <row r="71" spans="1:7" x14ac:dyDescent="0.25">
      <c r="A71" s="112"/>
      <c r="B71" s="112" t="str" cm="1">
        <f t="array" aca="1" ref="B71" ca="1">IFERROR(_xlfn._xlws.FILTER(OFFSET(Lijsten!$AT:$AY,MATCH(A71,Lijsten!AD:AD,0)-1,,1),OFFSET(Lijsten!$AT:$AY,MATCH(A71,Lijsten!AD:AD,0)-1,,1)&lt;&gt;""),"")</f>
        <v/>
      </c>
      <c r="C71" s="112"/>
      <c r="D71" s="112"/>
      <c r="E71" s="112"/>
      <c r="F71" s="112"/>
      <c r="G71" s="112"/>
    </row>
    <row r="72" spans="1:7" x14ac:dyDescent="0.25">
      <c r="A72" s="112"/>
      <c r="B72" s="112" t="str" cm="1">
        <f t="array" aca="1" ref="B72" ca="1">IFERROR(_xlfn._xlws.FILTER(OFFSET(Lijsten!$AT:$AY,MATCH(A72,Lijsten!AD:AD,0)-1,,1),OFFSET(Lijsten!$AT:$AY,MATCH(A72,Lijsten!AD:AD,0)-1,,1)&lt;&gt;""),"")</f>
        <v/>
      </c>
      <c r="C72" s="112"/>
      <c r="D72" s="112"/>
      <c r="E72" s="112"/>
      <c r="F72" s="112"/>
      <c r="G72" s="112"/>
    </row>
    <row r="73" spans="1:7" x14ac:dyDescent="0.25">
      <c r="A73" s="112"/>
      <c r="B73" s="112" t="str" cm="1">
        <f t="array" aca="1" ref="B73" ca="1">IFERROR(_xlfn._xlws.FILTER(OFFSET(Lijsten!$AT:$AY,MATCH(A73,Lijsten!AD:AD,0)-1,,1),OFFSET(Lijsten!$AT:$AY,MATCH(A73,Lijsten!AD:AD,0)-1,,1)&lt;&gt;""),"")</f>
        <v/>
      </c>
      <c r="C73" s="112"/>
      <c r="D73" s="112"/>
      <c r="E73" s="112"/>
      <c r="F73" s="112"/>
      <c r="G73" s="112"/>
    </row>
    <row r="75" spans="1:7" x14ac:dyDescent="0.25">
      <c r="A75" s="75" t="s">
        <v>208</v>
      </c>
      <c r="B75" s="75" t="s">
        <v>220</v>
      </c>
      <c r="C75" s="75" t="s">
        <v>221</v>
      </c>
      <c r="D75" s="75" t="s">
        <v>222</v>
      </c>
      <c r="E75" s="75" t="s">
        <v>223</v>
      </c>
      <c r="F75" s="75" t="s">
        <v>224</v>
      </c>
      <c r="G75" s="75" t="s">
        <v>346</v>
      </c>
    </row>
    <row r="76" spans="1:7" x14ac:dyDescent="0.25">
      <c r="A76" s="112" cm="1">
        <f t="array" aca="1" ref="A76" ca="1">OFFSET(Lijsten!$AC$1,1,1,IF(COUNTIF(Lijsten!$AC$1:$AC$100,"&lt;&gt;"&amp;"")&gt;1,COUNTIF(Lijsten!$AC$1:$AC$100,"&lt;&gt;"&amp;"")-1,COUNTIF(Lijsten!$AC$1:$AC$100,"&lt;&gt;"&amp;"")))</f>
        <v>0</v>
      </c>
      <c r="B76" s="112" t="str" cm="1">
        <f t="array" aca="1" ref="B76" ca="1">TRANSPOSE(_xlfn.UNIQUE(TRANSPOSE(B90:G90)))</f>
        <v/>
      </c>
      <c r="C76" s="112"/>
      <c r="D76" s="112"/>
      <c r="E76" s="112"/>
      <c r="F76" s="112"/>
      <c r="G76" s="112"/>
    </row>
    <row r="77" spans="1:7" x14ac:dyDescent="0.25">
      <c r="A77" s="112"/>
      <c r="B77" s="112" t="str" cm="1">
        <f t="array" aca="1" ref="B77" ca="1">TRANSPOSE(_xlfn.UNIQUE(TRANSPOSE(B91:G91)))</f>
        <v/>
      </c>
      <c r="C77" s="112"/>
      <c r="D77" s="112"/>
      <c r="E77" s="112"/>
      <c r="F77" s="112"/>
      <c r="G77" s="112"/>
    </row>
    <row r="78" spans="1:7" x14ac:dyDescent="0.25">
      <c r="A78" s="112"/>
      <c r="B78" s="112" t="str" cm="1">
        <f t="array" aca="1" ref="B78" ca="1">TRANSPOSE(_xlfn.UNIQUE(TRANSPOSE(B92:G92)))</f>
        <v/>
      </c>
      <c r="C78" s="112"/>
      <c r="D78" s="112"/>
      <c r="E78" s="112"/>
      <c r="F78" s="112"/>
      <c r="G78" s="112"/>
    </row>
    <row r="79" spans="1:7" x14ac:dyDescent="0.25">
      <c r="A79" s="112"/>
      <c r="B79" s="112" t="str" cm="1">
        <f t="array" aca="1" ref="B79" ca="1">TRANSPOSE(_xlfn.UNIQUE(TRANSPOSE(B93:G93)))</f>
        <v/>
      </c>
      <c r="C79" s="112"/>
      <c r="D79" s="112"/>
      <c r="E79" s="112"/>
      <c r="F79" s="112"/>
      <c r="G79" s="112"/>
    </row>
    <row r="80" spans="1:7" x14ac:dyDescent="0.25">
      <c r="A80" s="112"/>
      <c r="B80" s="112" t="str" cm="1">
        <f t="array" aca="1" ref="B80" ca="1">TRANSPOSE(_xlfn.UNIQUE(TRANSPOSE(B94:G94)))</f>
        <v/>
      </c>
      <c r="C80" s="112"/>
      <c r="D80" s="112"/>
      <c r="E80" s="112"/>
      <c r="F80" s="112"/>
      <c r="G80" s="112"/>
    </row>
    <row r="81" spans="1:7" x14ac:dyDescent="0.25">
      <c r="A81" s="112"/>
      <c r="B81" s="112" t="str" cm="1">
        <f t="array" aca="1" ref="B81" ca="1">TRANSPOSE(_xlfn.UNIQUE(TRANSPOSE(B95:G95)))</f>
        <v/>
      </c>
      <c r="C81" s="112"/>
      <c r="D81" s="112"/>
      <c r="E81" s="112"/>
      <c r="F81" s="112"/>
      <c r="G81" s="112"/>
    </row>
    <row r="82" spans="1:7" x14ac:dyDescent="0.25">
      <c r="A82" s="112"/>
      <c r="B82" s="112" t="str" cm="1">
        <f t="array" aca="1" ref="B82" ca="1">TRANSPOSE(_xlfn.UNIQUE(TRANSPOSE(B96:G96)))</f>
        <v/>
      </c>
      <c r="C82" s="112"/>
      <c r="D82" s="112"/>
      <c r="E82" s="112"/>
      <c r="F82" s="112"/>
      <c r="G82" s="112"/>
    </row>
    <row r="83" spans="1:7" x14ac:dyDescent="0.25">
      <c r="A83" s="112"/>
      <c r="B83" s="112" t="str" cm="1">
        <f t="array" aca="1" ref="B83" ca="1">TRANSPOSE(_xlfn.UNIQUE(TRANSPOSE(B97:G97)))</f>
        <v/>
      </c>
      <c r="C83" s="112"/>
      <c r="D83" s="112"/>
      <c r="E83" s="112"/>
      <c r="F83" s="112"/>
      <c r="G83" s="112"/>
    </row>
    <row r="84" spans="1:7" x14ac:dyDescent="0.25">
      <c r="A84" s="112"/>
      <c r="B84" s="112" t="str" cm="1">
        <f t="array" aca="1" ref="B84" ca="1">TRANSPOSE(_xlfn.UNIQUE(TRANSPOSE(B98:G98)))</f>
        <v/>
      </c>
      <c r="C84" s="112"/>
      <c r="D84" s="112"/>
      <c r="E84" s="112"/>
      <c r="F84" s="112"/>
      <c r="G84" s="112"/>
    </row>
    <row r="85" spans="1:7" x14ac:dyDescent="0.25">
      <c r="A85" s="112"/>
      <c r="B85" s="112" t="str" cm="1">
        <f t="array" aca="1" ref="B85" ca="1">TRANSPOSE(_xlfn.UNIQUE(TRANSPOSE(B99:G99)))</f>
        <v/>
      </c>
      <c r="C85" s="112"/>
      <c r="D85" s="112"/>
      <c r="E85" s="112"/>
      <c r="F85" s="112"/>
      <c r="G85" s="112"/>
    </row>
    <row r="86" spans="1:7" x14ac:dyDescent="0.25">
      <c r="A86" s="112"/>
      <c r="B86" s="112" t="str" cm="1">
        <f t="array" aca="1" ref="B86" ca="1">TRANSPOSE(_xlfn.UNIQUE(TRANSPOSE(B100:G100)))</f>
        <v/>
      </c>
      <c r="C86" s="112"/>
      <c r="D86" s="112"/>
      <c r="E86" s="112"/>
      <c r="F86" s="112"/>
      <c r="G86" s="112"/>
    </row>
    <row r="87" spans="1:7" x14ac:dyDescent="0.25">
      <c r="A87" s="112"/>
      <c r="B87" s="112" t="str" cm="1">
        <f t="array" aca="1" ref="B87" ca="1">TRANSPOSE(_xlfn.UNIQUE(TRANSPOSE(B101:G101)))</f>
        <v/>
      </c>
      <c r="C87" s="112"/>
      <c r="D87" s="112"/>
      <c r="E87" s="112"/>
      <c r="F87" s="112"/>
      <c r="G87" s="112"/>
    </row>
    <row r="89" spans="1:7" x14ac:dyDescent="0.25">
      <c r="A89" s="75" t="s">
        <v>209</v>
      </c>
      <c r="B89" s="75" t="s">
        <v>220</v>
      </c>
      <c r="C89" s="75" t="s">
        <v>221</v>
      </c>
      <c r="D89" s="75" t="s">
        <v>222</v>
      </c>
      <c r="E89" s="75" t="s">
        <v>223</v>
      </c>
      <c r="F89" s="75" t="s">
        <v>224</v>
      </c>
      <c r="G89" s="75" t="s">
        <v>346</v>
      </c>
    </row>
    <row r="90" spans="1:7" x14ac:dyDescent="0.25">
      <c r="A90" s="112" cm="1">
        <f t="array" aca="1" ref="A90" ca="1">OFFSET(Lijsten!$AC$1,1,1,IF(COUNTIF(Lijsten!$AC$1:$AC$100,"&lt;&gt;"&amp;"")&gt;1,COUNTIF(Lijsten!$AC$1:$AC$100,"&lt;&gt;"&amp;"")-1,COUNTIF(Lijsten!$AC$1:$AC$100,"&lt;&gt;"&amp;"")))</f>
        <v>0</v>
      </c>
      <c r="B90" s="112" t="str">
        <f ca="1">IF(AND(B62&lt;&gt;"",B62&lt;&gt;0),VLOOKUP(B62,Tb_KostenTypen[#All],1,0),"")</f>
        <v/>
      </c>
      <c r="C90" s="112" t="str">
        <f>IF(AND(C62&lt;&gt;"",C62&lt;&gt;0),VLOOKUP(C62,Tb_KostenTypen[#All],1,0),"")</f>
        <v/>
      </c>
      <c r="D90" s="112" t="str">
        <f>IF(AND(D62&lt;&gt;"",D62&lt;&gt;0),VLOOKUP(D62,Tb_KostenTypen[#All],1,0),"")</f>
        <v/>
      </c>
      <c r="E90" s="112" t="str">
        <f>IF(AND(E62&lt;&gt;"",E62&lt;&gt;0),VLOOKUP(E62,Tb_KostenTypen[#All],1,0),"")</f>
        <v/>
      </c>
      <c r="F90" s="112" t="str">
        <f>IF(AND(F62&lt;&gt;"",F62&lt;&gt;0),VLOOKUP(F62,Tb_KostenTypen[#All],1,0),"")</f>
        <v/>
      </c>
      <c r="G90" s="112" t="str">
        <f>IF(AND(G62&lt;&gt;"",G62&lt;&gt;0),VLOOKUP(G62,Tb_KostenTypen[#All],1,0),"")</f>
        <v/>
      </c>
    </row>
    <row r="91" spans="1:7" x14ac:dyDescent="0.25">
      <c r="A91" s="112"/>
      <c r="B91" s="112" t="str">
        <f ca="1">IF(AND(B63&lt;&gt;"",B63&lt;&gt;0),VLOOKUP(B63,Tb_KostenTypen[#All],1,0),"")</f>
        <v/>
      </c>
      <c r="C91" s="112" t="str">
        <f>IF(AND(C63&lt;&gt;"",C63&lt;&gt;0),VLOOKUP(C63,Tb_KostenTypen[#All],1,0),"")</f>
        <v/>
      </c>
      <c r="D91" s="112" t="str">
        <f>IF(AND(D63&lt;&gt;"",D63&lt;&gt;0),VLOOKUP(D63,Tb_KostenTypen[#All],1,0),"")</f>
        <v/>
      </c>
      <c r="E91" s="112" t="str">
        <f>IF(AND(E63&lt;&gt;"",E63&lt;&gt;0),VLOOKUP(E63,Tb_KostenTypen[#All],1,0),"")</f>
        <v/>
      </c>
      <c r="F91" s="112" t="str">
        <f>IF(AND(F63&lt;&gt;"",F63&lt;&gt;0),VLOOKUP(F63,Tb_KostenTypen[#All],1,0),"")</f>
        <v/>
      </c>
      <c r="G91" s="112" t="str">
        <f>IF(AND(G63&lt;&gt;"",G63&lt;&gt;0),VLOOKUP(G63,Tb_KostenTypen[#All],1,0),"")</f>
        <v/>
      </c>
    </row>
    <row r="92" spans="1:7" x14ac:dyDescent="0.25">
      <c r="A92" s="112"/>
      <c r="B92" s="112" t="str">
        <f ca="1">IF(AND(B64&lt;&gt;"",B64&lt;&gt;0),VLOOKUP(B64,Tb_KostenTypen[#All],1,0),"")</f>
        <v/>
      </c>
      <c r="C92" s="112" t="str">
        <f>IF(AND(C64&lt;&gt;"",C64&lt;&gt;0),VLOOKUP(C64,Tb_KostenTypen[#All],1,0),"")</f>
        <v/>
      </c>
      <c r="D92" s="112" t="str">
        <f>IF(AND(D64&lt;&gt;"",D64&lt;&gt;0),VLOOKUP(D64,Tb_KostenTypen[#All],1,0),"")</f>
        <v/>
      </c>
      <c r="E92" s="112" t="str">
        <f>IF(AND(E64&lt;&gt;"",E64&lt;&gt;0),VLOOKUP(E64,Tb_KostenTypen[#All],1,0),"")</f>
        <v/>
      </c>
      <c r="F92" s="112" t="str">
        <f>IF(AND(F64&lt;&gt;"",F64&lt;&gt;0),VLOOKUP(F64,Tb_KostenTypen[#All],1,0),"")</f>
        <v/>
      </c>
      <c r="G92" s="112" t="str">
        <f>IF(AND(G64&lt;&gt;"",G64&lt;&gt;0),VLOOKUP(G64,Tb_KostenTypen[#All],1,0),"")</f>
        <v/>
      </c>
    </row>
    <row r="93" spans="1:7" x14ac:dyDescent="0.25">
      <c r="A93" s="112"/>
      <c r="B93" s="112" t="str">
        <f ca="1">IF(AND(B65&lt;&gt;"",B65&lt;&gt;0),VLOOKUP(B65,Tb_KostenTypen[#All],1,0),"")</f>
        <v/>
      </c>
      <c r="C93" s="112" t="str">
        <f>IF(AND(C65&lt;&gt;"",C65&lt;&gt;0),VLOOKUP(C65,Tb_KostenTypen[#All],1,0),"")</f>
        <v/>
      </c>
      <c r="D93" s="112" t="str">
        <f>IF(AND(D65&lt;&gt;"",D65&lt;&gt;0),VLOOKUP(D65,Tb_KostenTypen[#All],1,0),"")</f>
        <v/>
      </c>
      <c r="E93" s="112" t="str">
        <f>IF(AND(E65&lt;&gt;"",E65&lt;&gt;0),VLOOKUP(E65,Tb_KostenTypen[#All],1,0),"")</f>
        <v/>
      </c>
      <c r="F93" s="112" t="str">
        <f>IF(AND(F65&lt;&gt;"",F65&lt;&gt;0),VLOOKUP(F65,Tb_KostenTypen[#All],1,0),"")</f>
        <v/>
      </c>
      <c r="G93" s="112" t="str">
        <f>IF(AND(G65&lt;&gt;"",G65&lt;&gt;0),VLOOKUP(G65,Tb_KostenTypen[#All],1,0),"")</f>
        <v/>
      </c>
    </row>
    <row r="94" spans="1:7" x14ac:dyDescent="0.25">
      <c r="A94" s="112"/>
      <c r="B94" s="112" t="str">
        <f ca="1">IF(AND(B66&lt;&gt;"",B66&lt;&gt;0),VLOOKUP(B66,Tb_KostenTypen[#All],1,0),"")</f>
        <v/>
      </c>
      <c r="C94" s="112" t="str">
        <f>IF(AND(C66&lt;&gt;"",C66&lt;&gt;0),VLOOKUP(C66,Tb_KostenTypen[#All],1,0),"")</f>
        <v/>
      </c>
      <c r="D94" s="112" t="str">
        <f>IF(AND(D66&lt;&gt;"",D66&lt;&gt;0),VLOOKUP(D66,Tb_KostenTypen[#All],1,0),"")</f>
        <v/>
      </c>
      <c r="E94" s="112" t="str">
        <f>IF(AND(E66&lt;&gt;"",E66&lt;&gt;0),VLOOKUP(E66,Tb_KostenTypen[#All],1,0),"")</f>
        <v/>
      </c>
      <c r="F94" s="112" t="str">
        <f>IF(AND(F66&lt;&gt;"",F66&lt;&gt;0),VLOOKUP(F66,Tb_KostenTypen[#All],1,0),"")</f>
        <v/>
      </c>
      <c r="G94" s="112" t="str">
        <f>IF(AND(G66&lt;&gt;"",G66&lt;&gt;0),VLOOKUP(G66,Tb_KostenTypen[#All],1,0),"")</f>
        <v/>
      </c>
    </row>
    <row r="95" spans="1:7" x14ac:dyDescent="0.25">
      <c r="A95" s="112"/>
      <c r="B95" s="112" t="str">
        <f ca="1">IF(AND(B67&lt;&gt;"",B67&lt;&gt;0),VLOOKUP(B67,Tb_KostenTypen[#All],1,0),"")</f>
        <v/>
      </c>
      <c r="C95" s="112" t="str">
        <f>IF(AND(C67&lt;&gt;"",C67&lt;&gt;0),VLOOKUP(C67,Tb_KostenTypen[#All],1,0),"")</f>
        <v/>
      </c>
      <c r="D95" s="112" t="str">
        <f>IF(AND(D67&lt;&gt;"",D67&lt;&gt;0),VLOOKUP(D67,Tb_KostenTypen[#All],1,0),"")</f>
        <v/>
      </c>
      <c r="E95" s="112" t="str">
        <f>IF(AND(E67&lt;&gt;"",E67&lt;&gt;0),VLOOKUP(E67,Tb_KostenTypen[#All],1,0),"")</f>
        <v/>
      </c>
      <c r="F95" s="112" t="str">
        <f>IF(AND(F67&lt;&gt;"",F67&lt;&gt;0),VLOOKUP(F67,Tb_KostenTypen[#All],1,0),"")</f>
        <v/>
      </c>
      <c r="G95" s="112" t="str">
        <f>IF(AND(G67&lt;&gt;"",G67&lt;&gt;0),VLOOKUP(G67,Tb_KostenTypen[#All],1,0),"")</f>
        <v/>
      </c>
    </row>
    <row r="96" spans="1:7" x14ac:dyDescent="0.25">
      <c r="A96" s="112"/>
      <c r="B96" s="112" t="str">
        <f ca="1">IF(AND(B68&lt;&gt;"",B68&lt;&gt;0),VLOOKUP(B68,Tb_KostenTypen[#All],1,0),"")</f>
        <v/>
      </c>
      <c r="C96" s="112" t="str">
        <f>IF(AND(C68&lt;&gt;"",C68&lt;&gt;0),VLOOKUP(C68,Tb_KostenTypen[#All],1,0),"")</f>
        <v/>
      </c>
      <c r="D96" s="112" t="str">
        <f>IF(AND(D68&lt;&gt;"",D68&lt;&gt;0),VLOOKUP(D68,Tb_KostenTypen[#All],1,0),"")</f>
        <v/>
      </c>
      <c r="E96" s="112" t="str">
        <f>IF(AND(E68&lt;&gt;"",E68&lt;&gt;0),VLOOKUP(E68,Tb_KostenTypen[#All],1,0),"")</f>
        <v/>
      </c>
      <c r="F96" s="112" t="str">
        <f>IF(AND(F68&lt;&gt;"",F68&lt;&gt;0),VLOOKUP(F68,Tb_KostenTypen[#All],1,0),"")</f>
        <v/>
      </c>
      <c r="G96" s="112" t="str">
        <f>IF(AND(G68&lt;&gt;"",G68&lt;&gt;0),VLOOKUP(G68,Tb_KostenTypen[#All],1,0),"")</f>
        <v/>
      </c>
    </row>
    <row r="97" spans="1:7" x14ac:dyDescent="0.25">
      <c r="A97" s="112"/>
      <c r="B97" s="112" t="str">
        <f ca="1">IF(AND(B69&lt;&gt;"",B69&lt;&gt;0),VLOOKUP(B69,Tb_KostenTypen[#All],1,0),"")</f>
        <v/>
      </c>
      <c r="C97" s="112" t="str">
        <f>IF(AND(C69&lt;&gt;"",C69&lt;&gt;0),VLOOKUP(C69,Tb_KostenTypen[#All],1,0),"")</f>
        <v/>
      </c>
      <c r="D97" s="112" t="str">
        <f>IF(AND(D69&lt;&gt;"",D69&lt;&gt;0),VLOOKUP(D69,Tb_KostenTypen[#All],1,0),"")</f>
        <v/>
      </c>
      <c r="E97" s="112" t="str">
        <f>IF(AND(E69&lt;&gt;"",E69&lt;&gt;0),VLOOKUP(E69,Tb_KostenTypen[#All],1,0),"")</f>
        <v/>
      </c>
      <c r="F97" s="112" t="str">
        <f>IF(AND(F69&lt;&gt;"",F69&lt;&gt;0),VLOOKUP(F69,Tb_KostenTypen[#All],1,0),"")</f>
        <v/>
      </c>
      <c r="G97" s="112" t="str">
        <f>IF(AND(G69&lt;&gt;"",G69&lt;&gt;0),VLOOKUP(G69,Tb_KostenTypen[#All],1,0),"")</f>
        <v/>
      </c>
    </row>
    <row r="98" spans="1:7" x14ac:dyDescent="0.25">
      <c r="A98" s="112"/>
      <c r="B98" s="112" t="str">
        <f ca="1">IF(AND(B70&lt;&gt;"",B70&lt;&gt;0),VLOOKUP(B70,Tb_KostenTypen[#All],1,0),"")</f>
        <v/>
      </c>
      <c r="C98" s="112" t="str">
        <f>IF(AND(C70&lt;&gt;"",C70&lt;&gt;0),VLOOKUP(C70,Tb_KostenTypen[#All],1,0),"")</f>
        <v/>
      </c>
      <c r="D98" s="112" t="str">
        <f>IF(AND(D70&lt;&gt;"",D70&lt;&gt;0),VLOOKUP(D70,Tb_KostenTypen[#All],1,0),"")</f>
        <v/>
      </c>
      <c r="E98" s="112" t="str">
        <f>IF(AND(E70&lt;&gt;"",E70&lt;&gt;0),VLOOKUP(E70,Tb_KostenTypen[#All],1,0),"")</f>
        <v/>
      </c>
      <c r="F98" s="112" t="str">
        <f>IF(AND(F70&lt;&gt;"",F70&lt;&gt;0),VLOOKUP(F70,Tb_KostenTypen[#All],1,0),"")</f>
        <v/>
      </c>
      <c r="G98" s="112" t="str">
        <f>IF(AND(G70&lt;&gt;"",G70&lt;&gt;0),VLOOKUP(G70,Tb_KostenTypen[#All],1,0),"")</f>
        <v/>
      </c>
    </row>
    <row r="99" spans="1:7" x14ac:dyDescent="0.25">
      <c r="A99" s="112"/>
      <c r="B99" s="112" t="str">
        <f ca="1">IF(AND(B71&lt;&gt;"",B71&lt;&gt;0),VLOOKUP(B71,Tb_KostenTypen[#All],1,0),"")</f>
        <v/>
      </c>
      <c r="C99" s="112" t="str">
        <f>IF(AND(C71&lt;&gt;"",C71&lt;&gt;0),VLOOKUP(C71,Tb_KostenTypen[#All],1,0),"")</f>
        <v/>
      </c>
      <c r="D99" s="112" t="str">
        <f>IF(AND(D71&lt;&gt;"",D71&lt;&gt;0),VLOOKUP(D71,Tb_KostenTypen[#All],1,0),"")</f>
        <v/>
      </c>
      <c r="E99" s="112" t="str">
        <f>IF(AND(E71&lt;&gt;"",E71&lt;&gt;0),VLOOKUP(E71,Tb_KostenTypen[#All],1,0),"")</f>
        <v/>
      </c>
      <c r="F99" s="112" t="str">
        <f>IF(AND(F71&lt;&gt;"",F71&lt;&gt;0),VLOOKUP(F71,Tb_KostenTypen[#All],1,0),"")</f>
        <v/>
      </c>
      <c r="G99" s="112" t="str">
        <f>IF(AND(G71&lt;&gt;"",G71&lt;&gt;0),VLOOKUP(G71,Tb_KostenTypen[#All],1,0),"")</f>
        <v/>
      </c>
    </row>
    <row r="100" spans="1:7" x14ac:dyDescent="0.25">
      <c r="A100" s="112"/>
      <c r="B100" s="112" t="str">
        <f ca="1">IF(AND(B72&lt;&gt;"",B72&lt;&gt;0),VLOOKUP(B72,Tb_KostenTypen[#All],1,0),"")</f>
        <v/>
      </c>
      <c r="C100" s="112" t="str">
        <f>IF(AND(C72&lt;&gt;"",C72&lt;&gt;0),VLOOKUP(C72,Tb_KostenTypen[#All],1,0),"")</f>
        <v/>
      </c>
      <c r="D100" s="112" t="str">
        <f>IF(AND(D72&lt;&gt;"",D72&lt;&gt;0),VLOOKUP(D72,Tb_KostenTypen[#All],1,0),"")</f>
        <v/>
      </c>
      <c r="E100" s="112" t="str">
        <f>IF(AND(E72&lt;&gt;"",E72&lt;&gt;0),VLOOKUP(E72,Tb_KostenTypen[#All],1,0),"")</f>
        <v/>
      </c>
      <c r="F100" s="112" t="str">
        <f>IF(AND(F72&lt;&gt;"",F72&lt;&gt;0),VLOOKUP(F72,Tb_KostenTypen[#All],1,0),"")</f>
        <v/>
      </c>
      <c r="G100" s="112" t="str">
        <f>IF(AND(G72&lt;&gt;"",G72&lt;&gt;0),VLOOKUP(G72,Tb_KostenTypen[#All],1,0),"")</f>
        <v/>
      </c>
    </row>
    <row r="101" spans="1:7" x14ac:dyDescent="0.25">
      <c r="A101" s="112"/>
      <c r="B101" s="112" t="str">
        <f ca="1">IF(AND(B73&lt;&gt;"",B73&lt;&gt;0),VLOOKUP(B73,Tb_KostenTypen[#All],1,0),"")</f>
        <v/>
      </c>
      <c r="C101" s="112" t="str">
        <f>IF(AND(C73&lt;&gt;"",C73&lt;&gt;0),VLOOKUP(C73,Tb_KostenTypen[#All],1,0),"")</f>
        <v/>
      </c>
      <c r="D101" s="112" t="str">
        <f>IF(AND(D73&lt;&gt;"",D73&lt;&gt;0),VLOOKUP(D73,Tb_KostenTypen[#All],1,0),"")</f>
        <v/>
      </c>
      <c r="E101" s="112" t="str">
        <f>IF(AND(E73&lt;&gt;"",E73&lt;&gt;0),VLOOKUP(E73,Tb_KostenTypen[#All],1,0),"")</f>
        <v/>
      </c>
      <c r="F101" s="112" t="str">
        <f>IF(AND(F73&lt;&gt;"",F73&lt;&gt;0),VLOOKUP(F73,Tb_KostenTypen[#All],1,0),"")</f>
        <v/>
      </c>
      <c r="G101" s="112" t="str">
        <f>IF(AND(G73&lt;&gt;"",G73&lt;&gt;0),VLOOKUP(G73,Tb_KostenTypen[#All],1,0),"")</f>
        <v/>
      </c>
    </row>
  </sheetData>
  <sheetProtection algorithmName="SHA-512" hashValue="uYPFHZEdqUSJwzImLsRSSBECUOaAqu4YNABUN0FvU0D7iKdCaD8tKeKBX3NFqgatJZzGIcGAsxa7x11kHkAv1A==" saltValue="fGjkEiFax87IAOgm3gPoFQ==" spinCount="100000" sheet="1" selectLockedCells="1" selectUnlockedCells="1"/>
  <mergeCells count="1">
    <mergeCell ref="A1:B1"/>
  </mergeCells>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37" hidden="1" customWidth="1"/>
    <col min="7" max="7" width="12.5703125" style="37" hidden="1" customWidth="1"/>
    <col min="8" max="8" width="21.140625" style="37" hidden="1" customWidth="1"/>
    <col min="9" max="9" width="5.85546875" style="37" hidden="1" customWidth="1"/>
    <col min="10" max="10" width="13.42578125" style="37" hidden="1" customWidth="1"/>
    <col min="11" max="11" width="9.85546875" style="37" hidden="1" customWidth="1"/>
    <col min="12" max="12" width="13.7109375" style="37" hidden="1" customWidth="1"/>
    <col min="13" max="16383" width="9.140625" style="37" hidden="1"/>
    <col min="16384" max="16384" width="40.85546875" style="37" hidden="1" customWidth="1"/>
  </cols>
  <sheetData>
    <row r="1" spans="2:4" ht="15" customHeight="1" x14ac:dyDescent="0.25">
      <c r="B1" s="36"/>
      <c r="C1" s="131" t="str">
        <f>IF($C$2="","Kies hieronder openstelling:","")</f>
        <v>Kies hieronder openstelling:</v>
      </c>
      <c r="D1" s="36"/>
    </row>
    <row r="2" spans="2:4" ht="28.5" customHeight="1" x14ac:dyDescent="0.25">
      <c r="B2" s="24" t="s">
        <v>77</v>
      </c>
      <c r="C2" s="344"/>
      <c r="D2" s="345"/>
    </row>
    <row r="3" spans="2:4" ht="15" customHeight="1" x14ac:dyDescent="0.25">
      <c r="B3" s="24" t="s">
        <v>16</v>
      </c>
      <c r="C3" s="348"/>
      <c r="D3" s="348"/>
    </row>
    <row r="4" spans="2:4" ht="15" customHeight="1" x14ac:dyDescent="0.25">
      <c r="B4" s="24" t="s">
        <v>17</v>
      </c>
      <c r="C4" s="348"/>
      <c r="D4" s="348"/>
    </row>
    <row r="5" spans="2:4" ht="15" customHeight="1" x14ac:dyDescent="0.25">
      <c r="B5" s="24" t="s">
        <v>18</v>
      </c>
      <c r="C5" s="348"/>
      <c r="D5" s="348"/>
    </row>
    <row r="6" spans="2:4" ht="15" customHeight="1" x14ac:dyDescent="0.25">
      <c r="B6" s="6"/>
      <c r="C6" s="349"/>
      <c r="D6" s="349"/>
    </row>
    <row r="7" spans="2:4" ht="15" customHeight="1" x14ac:dyDescent="0.25">
      <c r="B7" s="7"/>
      <c r="C7" s="25" t="str">
        <f>IF($C$8="","Kies hieronder methode:","")</f>
        <v>Kies hieronder methode:</v>
      </c>
      <c r="D7" s="7"/>
    </row>
    <row r="8" spans="2:4" ht="15" customHeight="1" x14ac:dyDescent="0.25">
      <c r="B8" s="26" t="s">
        <v>19</v>
      </c>
      <c r="C8" s="346"/>
      <c r="D8" s="347"/>
    </row>
    <row r="9" spans="2:4" ht="15" customHeight="1" x14ac:dyDescent="0.25">
      <c r="B9" s="8"/>
      <c r="C9" s="8"/>
      <c r="D9" s="27"/>
    </row>
    <row r="20" spans="2:6" s="38" customFormat="1" ht="15" hidden="1" customHeight="1" x14ac:dyDescent="0.25">
      <c r="B20" s="37"/>
      <c r="C20" s="37"/>
      <c r="D20" s="37"/>
    </row>
    <row r="21" spans="2:6" s="38" customFormat="1" ht="15" hidden="1" customHeight="1" x14ac:dyDescent="0.25">
      <c r="B21" s="37"/>
      <c r="C21" s="37"/>
      <c r="D21" s="37"/>
    </row>
    <row r="22" spans="2:6" s="38" customFormat="1" ht="15" hidden="1" customHeight="1" x14ac:dyDescent="0.25">
      <c r="B22" s="37"/>
      <c r="C22" s="37"/>
      <c r="D22" s="37"/>
    </row>
    <row r="24" spans="2:6" s="38" customFormat="1" ht="15" hidden="1" customHeight="1" x14ac:dyDescent="0.25">
      <c r="B24" s="37"/>
      <c r="C24" s="37"/>
      <c r="D24" s="37"/>
    </row>
    <row r="26" spans="2:6" s="38" customFormat="1" ht="15" hidden="1" customHeight="1" x14ac:dyDescent="0.25">
      <c r="B26" s="37"/>
      <c r="C26" s="37"/>
      <c r="D26" s="37"/>
    </row>
    <row r="27" spans="2:6" s="38" customFormat="1" ht="15" hidden="1" customHeight="1" x14ac:dyDescent="0.25">
      <c r="B27" s="37"/>
      <c r="C27" s="37"/>
      <c r="D27" s="37"/>
    </row>
    <row r="28" spans="2:6" s="38" customFormat="1" ht="15" hidden="1" customHeight="1" x14ac:dyDescent="0.25">
      <c r="B28" s="37"/>
      <c r="C28" s="37"/>
      <c r="D28" s="37"/>
    </row>
    <row r="29" spans="2:6" s="38" customFormat="1" ht="15" hidden="1" customHeight="1" x14ac:dyDescent="0.25">
      <c r="B29" s="37"/>
      <c r="C29" s="37"/>
      <c r="D29" s="37"/>
    </row>
    <row r="31" spans="2:6" s="39" customFormat="1" ht="15" hidden="1" customHeight="1" x14ac:dyDescent="0.25">
      <c r="B31" s="37"/>
      <c r="C31" s="37"/>
      <c r="D31" s="37"/>
      <c r="F31" s="65"/>
    </row>
    <row r="40" ht="47.45" hidden="1" customHeight="1" x14ac:dyDescent="0.25"/>
  </sheetData>
  <sheetProtection algorithmName="SHA-512" hashValue="32Z8lI0Uizwu68/8tteRQXdaHbGM/3DSO2exD7teX4pSnTgVt7t+I9U4DxZ6zSt2OtL8q88HblEp9G43r0tGjg==" saltValue="AUC1S8/TEQv6ewh0CLli/g==" spinCount="100000" sheet="1" formatRows="0"/>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K9"/>
  <sheetViews>
    <sheetView workbookViewId="0">
      <selection activeCell="C10" sqref="C10:E10"/>
    </sheetView>
  </sheetViews>
  <sheetFormatPr defaultRowHeight="15" x14ac:dyDescent="0.25"/>
  <cols>
    <col min="1" max="1" width="3.140625" customWidth="1"/>
    <col min="2" max="2" width="28.85546875" customWidth="1"/>
    <col min="3" max="3" width="10.140625" bestFit="1" customWidth="1"/>
    <col min="4" max="4" width="10.140625" customWidth="1"/>
    <col min="5" max="5" width="14.28515625" customWidth="1"/>
    <col min="6" max="6" width="12.5703125" bestFit="1" customWidth="1"/>
    <col min="7" max="7" width="18" bestFit="1" customWidth="1"/>
    <col min="8" max="9" width="18.5703125" bestFit="1" customWidth="1"/>
    <col min="12" max="12" width="33.85546875" customWidth="1"/>
  </cols>
  <sheetData>
    <row r="2" spans="2:11" ht="45" x14ac:dyDescent="0.25">
      <c r="B2" s="235" t="s">
        <v>0</v>
      </c>
      <c r="C2" s="236" t="s">
        <v>109</v>
      </c>
      <c r="D2" s="237" t="s">
        <v>40</v>
      </c>
      <c r="E2" s="235" t="s">
        <v>8</v>
      </c>
      <c r="F2" s="236" t="s">
        <v>225</v>
      </c>
      <c r="G2" s="235" t="s">
        <v>24</v>
      </c>
      <c r="H2" s="235" t="s">
        <v>23</v>
      </c>
      <c r="I2" s="235" t="s">
        <v>22</v>
      </c>
      <c r="J2" s="1"/>
      <c r="K2" s="1"/>
    </row>
    <row r="3" spans="2:11" x14ac:dyDescent="0.25">
      <c r="B3" t="s">
        <v>7</v>
      </c>
      <c r="C3" t="s">
        <v>48</v>
      </c>
      <c r="D3" s="192">
        <v>1</v>
      </c>
      <c r="E3" t="s">
        <v>8</v>
      </c>
      <c r="F3">
        <f ca="1">IF(COUNTIFS(Kostentypen!$B$76:$G$87,Tb_KostenTypen[[#This Row],[Kostentype]])&gt;0,1,0)</f>
        <v>0</v>
      </c>
      <c r="G3" s="249"/>
      <c r="H3" s="249"/>
      <c r="I3" s="249"/>
    </row>
    <row r="4" spans="2:11" x14ac:dyDescent="0.25">
      <c r="B4" t="s">
        <v>5</v>
      </c>
      <c r="C4" t="s">
        <v>49</v>
      </c>
      <c r="D4" s="192">
        <v>1</v>
      </c>
      <c r="E4" t="s">
        <v>8</v>
      </c>
      <c r="F4">
        <f ca="1">IF(COUNTIFS(Kostentypen!$B$76:$G$87,Tb_KostenTypen[[#This Row],[Kostentype]])&gt;0,1,0)</f>
        <v>0</v>
      </c>
      <c r="G4" s="249">
        <v>50</v>
      </c>
      <c r="H4" s="249"/>
      <c r="I4" s="249">
        <v>43</v>
      </c>
    </row>
    <row r="5" spans="2:11" x14ac:dyDescent="0.25">
      <c r="B5" t="s">
        <v>53</v>
      </c>
      <c r="C5" t="s">
        <v>49</v>
      </c>
      <c r="D5" s="192">
        <v>0</v>
      </c>
      <c r="E5" t="s">
        <v>8</v>
      </c>
      <c r="F5">
        <f ca="1">IF(COUNTIFS(Kostentypen!$B$76:$G$87,Tb_KostenTypen[[#This Row],[Kostentype]])&gt;0,1,0)</f>
        <v>0</v>
      </c>
      <c r="G5" s="249">
        <v>78</v>
      </c>
      <c r="H5" s="249"/>
      <c r="I5" s="249">
        <v>95</v>
      </c>
    </row>
    <row r="6" spans="2:11" x14ac:dyDescent="0.25">
      <c r="B6" t="s">
        <v>43</v>
      </c>
      <c r="C6" t="s">
        <v>49</v>
      </c>
      <c r="D6" s="192">
        <v>0</v>
      </c>
      <c r="E6" t="s">
        <v>8</v>
      </c>
      <c r="F6">
        <f ca="1">IF(COUNTIFS(Kostentypen!$B$76:$G$87,Tb_KostenTypen[[#This Row],[Kostentype]])&gt;0,1,0)</f>
        <v>0</v>
      </c>
      <c r="G6" s="249">
        <v>88</v>
      </c>
      <c r="H6" s="249"/>
      <c r="I6" s="249">
        <v>107</v>
      </c>
    </row>
    <row r="7" spans="2:11" x14ac:dyDescent="0.25">
      <c r="B7" t="s">
        <v>52</v>
      </c>
      <c r="C7" t="s">
        <v>49</v>
      </c>
      <c r="D7" s="192">
        <v>0</v>
      </c>
      <c r="E7" t="s">
        <v>8</v>
      </c>
      <c r="F7">
        <f ca="1">IF(COUNTIFS(Kostentypen!$B$76:$G$87,Tb_KostenTypen[[#This Row],[Kostentype]])&gt;0,1,0)</f>
        <v>0</v>
      </c>
      <c r="G7" s="249">
        <v>44</v>
      </c>
      <c r="H7" s="249"/>
      <c r="I7" s="249">
        <v>54</v>
      </c>
    </row>
    <row r="8" spans="2:11" x14ac:dyDescent="0.25">
      <c r="B8" t="s">
        <v>340</v>
      </c>
      <c r="C8" t="s">
        <v>49</v>
      </c>
      <c r="D8" s="192">
        <v>0</v>
      </c>
      <c r="E8" t="s">
        <v>8</v>
      </c>
      <c r="F8">
        <f ca="1">IF(COUNTIFS(Kostentypen!$B$76:$G$87,Tb_KostenTypen[[#This Row],[Kostentype]])&gt;0,1,0)</f>
        <v>0</v>
      </c>
      <c r="G8" s="249">
        <v>50</v>
      </c>
      <c r="H8" s="249"/>
      <c r="I8" s="249">
        <v>60</v>
      </c>
    </row>
    <row r="9" spans="2:11" x14ac:dyDescent="0.25">
      <c r="B9" t="s">
        <v>106</v>
      </c>
      <c r="C9" t="s">
        <v>49</v>
      </c>
      <c r="D9" s="192">
        <v>1</v>
      </c>
      <c r="F9">
        <f ca="1">IF(COUNTIFS(Kostentypen!$B$76:$G$87,Tb_KostenTypen[[#This Row],[Kostentype]])&gt;0,1,0)</f>
        <v>0</v>
      </c>
      <c r="G9" s="249">
        <v>22</v>
      </c>
      <c r="H9" s="249">
        <v>22</v>
      </c>
      <c r="I9" s="249"/>
    </row>
  </sheetData>
  <sheetProtection algorithmName="SHA-512" hashValue="OOSxjlrlEDE4UfsbjmkmSJEIRJ3uljznoyVtPuueXb5UmrR1UXmfAaR28uUtt0jj9yr9huPLgMXngyXw1Q350w==" saltValue="JvcIsuUI+LW11R0OsYSaGw==" spinCount="100000" sheet="1" selectLockedCells="1" selectUnlockedCells="1"/>
  <phoneticPr fontId="3"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C10" sqref="C10:E10"/>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221" t="s">
        <v>143</v>
      </c>
      <c r="C1" s="222" t="s">
        <v>54</v>
      </c>
      <c r="D1" s="222" t="s">
        <v>205</v>
      </c>
      <c r="E1" s="222" t="s">
        <v>207</v>
      </c>
      <c r="F1" s="223" t="s">
        <v>206</v>
      </c>
    </row>
    <row r="2" spans="2:6" x14ac:dyDescent="0.25">
      <c r="B2" s="224" t="s">
        <v>24</v>
      </c>
      <c r="C2" t="str" cm="1">
        <f t="array" ref="C2">IFERROR(_xlfn._xlws.FILTER(D2:D11,D2:D11&gt;"-"),"")</f>
        <v/>
      </c>
      <c r="D2" s="224" t="str">
        <f>IFERROR(IF(VLOOKUP(Openstelling_Keuze,Tb_Openstelling[],F2,FALSE)=1,B2,"-"),"-")</f>
        <v>-</v>
      </c>
      <c r="E2" s="220" t="s">
        <v>204</v>
      </c>
      <c r="F2" s="224">
        <f>IFERROR(MATCH(E2,Tb_Openstelling[#Headers],0),"")</f>
        <v>3</v>
      </c>
    </row>
    <row r="3" spans="2:6" x14ac:dyDescent="0.25">
      <c r="B3" s="224" t="s">
        <v>23</v>
      </c>
      <c r="C3" s="225"/>
      <c r="D3" s="224" t="str">
        <f>IFERROR(IF(VLOOKUP(Openstelling_Keuze,Tb_Openstelling[],F3,FALSE)=1,B3,"-"),"-")</f>
        <v>-</v>
      </c>
      <c r="E3" s="220" t="s">
        <v>172</v>
      </c>
      <c r="F3" s="224">
        <f>IFERROR(MATCH(E3,Tb_Openstelling[#Headers],0),"")</f>
        <v>4</v>
      </c>
    </row>
    <row r="4" spans="2:6" x14ac:dyDescent="0.25">
      <c r="B4" s="224" t="s">
        <v>22</v>
      </c>
      <c r="C4" s="225"/>
      <c r="D4" s="224" t="str">
        <f>IFERROR(IF(VLOOKUP(Openstelling_Keuze,Tb_Openstelling[],F4,FALSE)=1,B4,"-"),"-")</f>
        <v>-</v>
      </c>
      <c r="E4" s="220" t="s">
        <v>173</v>
      </c>
      <c r="F4" s="224">
        <f>IFERROR(MATCH(E4,Tb_Openstelling[#Headers],0),"")</f>
        <v>5</v>
      </c>
    </row>
    <row r="5" spans="2:6" x14ac:dyDescent="0.25">
      <c r="B5" s="224"/>
      <c r="C5" s="225"/>
      <c r="D5" s="224" t="str">
        <f>IFERROR(IF(VLOOKUP(Openstelling_Keuze,Tb_Openstelling[],F5,FALSE)=1,B5,"-"),"-")</f>
        <v>-</v>
      </c>
      <c r="E5" s="220"/>
      <c r="F5" s="224" t="str">
        <f>IFERROR(MATCH(E5,Tb_Openstelling[#Headers],0),"")</f>
        <v/>
      </c>
    </row>
    <row r="6" spans="2:6" x14ac:dyDescent="0.25">
      <c r="B6" s="224"/>
      <c r="C6" s="225"/>
      <c r="D6" s="224" t="str">
        <f>IFERROR(IF(VLOOKUP(Openstelling_Keuze,Tb_Openstelling[],F6,FALSE)=1,B6,"-"),"-")</f>
        <v>-</v>
      </c>
      <c r="E6" s="220"/>
      <c r="F6" s="224" t="str">
        <f>IFERROR(MATCH(E6,Tb_Openstelling[#Headers],0),"")</f>
        <v/>
      </c>
    </row>
    <row r="7" spans="2:6" x14ac:dyDescent="0.25">
      <c r="B7" s="224"/>
      <c r="C7" s="225"/>
      <c r="D7" s="224" t="str">
        <f>IFERROR(IF(VLOOKUP(Openstelling_Keuze,Tb_Openstelling[],F7,FALSE)=1,B7,"-"),"-")</f>
        <v>-</v>
      </c>
      <c r="E7" s="220"/>
      <c r="F7" s="224" t="str">
        <f>IFERROR(MATCH(E7,Tb_Openstelling[#Headers],0),"")</f>
        <v/>
      </c>
    </row>
    <row r="8" spans="2:6" x14ac:dyDescent="0.25">
      <c r="B8" s="224"/>
      <c r="C8" s="225"/>
      <c r="D8" s="224" t="str">
        <f>IFERROR(IF(VLOOKUP(Openstelling_Keuze,Tb_Openstelling[],F8,FALSE)=1,B8,"-"),"-")</f>
        <v>-</v>
      </c>
      <c r="E8" s="220"/>
      <c r="F8" s="224" t="str">
        <f>IFERROR(MATCH(E8,Tb_Openstelling[#Headers],0),"")</f>
        <v/>
      </c>
    </row>
    <row r="9" spans="2:6" x14ac:dyDescent="0.25">
      <c r="B9" s="224"/>
      <c r="C9" s="225"/>
      <c r="D9" s="224" t="str">
        <f>IFERROR(IF(VLOOKUP(Openstelling_Keuze,Tb_Openstelling[],F9,FALSE)=1,B9,"-"),"-")</f>
        <v>-</v>
      </c>
      <c r="E9" s="220"/>
      <c r="F9" s="224" t="str">
        <f>IFERROR(MATCH(E9,Tb_Openstelling[#Headers],0),"")</f>
        <v/>
      </c>
    </row>
    <row r="10" spans="2:6" x14ac:dyDescent="0.25">
      <c r="B10" s="224"/>
      <c r="C10" s="225"/>
      <c r="D10" s="224" t="str">
        <f>IFERROR(IF(VLOOKUP(Openstelling_Keuze,Tb_Openstelling[],F10,FALSE)=1,B10,"-"),"-")</f>
        <v>-</v>
      </c>
      <c r="E10" s="220"/>
      <c r="F10" s="224" t="str">
        <f>IFERROR(MATCH(E10,Tb_Openstelling[#Headers],0),"")</f>
        <v/>
      </c>
    </row>
    <row r="11" spans="2:6" x14ac:dyDescent="0.25">
      <c r="B11" s="224"/>
      <c r="C11" s="225"/>
      <c r="D11" s="224" t="str">
        <f>IFERROR(IF(VLOOKUP(Openstelling_Keuze,Tb_Openstelling[],F11,FALSE)=1,B11,"-"),"-")</f>
        <v>-</v>
      </c>
      <c r="E11" s="220"/>
      <c r="F11" s="224" t="str">
        <f>IFERROR(MATCH(E11,Tb_Openstelling[#Headers],0),"")</f>
        <v/>
      </c>
    </row>
  </sheetData>
  <sheetProtection algorithmName="SHA-512" hashValue="ZRb1WiEfCsyxrVbWwaMKxaJejVTRcPIupdr8aaBqIfRUV51wd/MgMlSMz1I/bIFSuU06JZoSXGSsvzPKKsY37w==" saltValue="vRwor/SReEvOHeESQDD3wQ==" spinCount="100000" sheet="1" deleteColumns="0"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H40"/>
  <sheetViews>
    <sheetView showGridLines="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customHeight="1" x14ac:dyDescent="0.25"/>
  <cols>
    <col min="1" max="1" width="5.7109375" style="40" customWidth="1"/>
    <col min="2" max="2" width="37.85546875" style="37" customWidth="1"/>
    <col min="3" max="4" width="20.7109375" style="37" customWidth="1"/>
    <col min="5" max="5" width="21.140625" style="37" bestFit="1" customWidth="1"/>
    <col min="6" max="8" width="20.7109375" style="37" customWidth="1"/>
    <col min="9" max="16384" width="9.140625" style="37"/>
  </cols>
  <sheetData>
    <row r="1" spans="1:8" ht="15" customHeight="1" x14ac:dyDescent="0.25">
      <c r="A1" s="156"/>
      <c r="B1" s="12" t="s">
        <v>25</v>
      </c>
      <c r="C1" s="12"/>
      <c r="D1" s="12"/>
      <c r="E1" s="12"/>
      <c r="F1" s="12"/>
      <c r="G1" s="12"/>
      <c r="H1" s="12"/>
    </row>
    <row r="2" spans="1:8" ht="15" customHeight="1" x14ac:dyDescent="0.25">
      <c r="A2" s="158"/>
      <c r="B2" s="163" t="s">
        <v>20</v>
      </c>
      <c r="C2" s="328" t="str">
        <f>IF(OR('1. Aanvraaggegevens'!C8="",'1. Aanvraaggegevens'!C8=0),"Kies een berekeningsmethode op tabblad '1. Aanvraaggegevens'",'1. Aanvraaggegevens'!C8)</f>
        <v>Kies een berekeningsmethode op tabblad '1. Aanvraaggegevens'</v>
      </c>
      <c r="D2" s="166"/>
      <c r="E2" s="163"/>
      <c r="F2" s="163"/>
      <c r="G2" s="163"/>
      <c r="H2" s="163"/>
    </row>
    <row r="3" spans="1:8" ht="30" x14ac:dyDescent="0.25">
      <c r="A3" s="155" t="s">
        <v>148</v>
      </c>
      <c r="B3" s="155" t="s">
        <v>30</v>
      </c>
      <c r="C3" s="155" t="s">
        <v>9</v>
      </c>
      <c r="D3" s="155" t="s">
        <v>10</v>
      </c>
      <c r="E3" s="155" t="s">
        <v>83</v>
      </c>
      <c r="F3" s="155" t="s">
        <v>58</v>
      </c>
      <c r="G3" s="155" t="s">
        <v>61</v>
      </c>
      <c r="H3" s="155" t="s">
        <v>84</v>
      </c>
    </row>
    <row r="4" spans="1:8" ht="15" customHeight="1" x14ac:dyDescent="0.25">
      <c r="A4" s="168">
        <v>1</v>
      </c>
      <c r="B4" s="72"/>
      <c r="C4" s="28"/>
      <c r="D4" s="28"/>
      <c r="E4" s="19" t="str">
        <f>IF(OR($B4="",$B4="&lt;Vul in&gt;"),"",SUMIF('5. Kosten uitvoering project'!$B$6:$R$105,B4,'5. Kosten uitvoering project'!$P$6:$P$105))</f>
        <v/>
      </c>
      <c r="F4" s="13" t="str">
        <f t="shared" ref="F4:F33" si="0">IF(OR(E4="",E4=0),"",E4/Totaal_Project)</f>
        <v/>
      </c>
      <c r="G4" s="35"/>
      <c r="H4" s="14" t="str">
        <f>IF(OR(E4="",E4=0),"",$H$40*G4)</f>
        <v/>
      </c>
    </row>
    <row r="5" spans="1:8" ht="15" customHeight="1" x14ac:dyDescent="0.25">
      <c r="A5" s="168">
        <v>2</v>
      </c>
      <c r="B5" s="72"/>
      <c r="C5" s="28"/>
      <c r="D5" s="28"/>
      <c r="E5" s="19" t="str">
        <f>IF(OR($B5="",$B5="&lt;Vul in&gt;"),"",SUMIF('5. Kosten uitvoering project'!$B$6:$R$105,B5,'5. Kosten uitvoering project'!$P$6:$P$105))</f>
        <v/>
      </c>
      <c r="F5" s="13" t="str">
        <f t="shared" si="0"/>
        <v/>
      </c>
      <c r="G5" s="35"/>
      <c r="H5" s="14" t="str">
        <f t="shared" ref="H5:H33" si="1">IF(OR(E5="",E5=0),"",$H$40*G5)</f>
        <v/>
      </c>
    </row>
    <row r="6" spans="1:8" ht="15" customHeight="1" x14ac:dyDescent="0.25">
      <c r="A6" s="168">
        <v>3</v>
      </c>
      <c r="B6" s="72"/>
      <c r="C6" s="28"/>
      <c r="D6" s="28"/>
      <c r="E6" s="19" t="str">
        <f>IF(OR($B6="",$B6="&lt;Vul in&gt;"),"",SUMIF('5. Kosten uitvoering project'!$B$6:$R$105,B6,'5. Kosten uitvoering project'!$P$6:$P$105))</f>
        <v/>
      </c>
      <c r="F6" s="13" t="str">
        <f t="shared" si="0"/>
        <v/>
      </c>
      <c r="G6" s="35"/>
      <c r="H6" s="14" t="str">
        <f t="shared" si="1"/>
        <v/>
      </c>
    </row>
    <row r="7" spans="1:8" ht="15" customHeight="1" x14ac:dyDescent="0.25">
      <c r="A7" s="168">
        <v>4</v>
      </c>
      <c r="B7" s="72"/>
      <c r="C7" s="28"/>
      <c r="D7" s="28"/>
      <c r="E7" s="19" t="str">
        <f>IF(OR($B7="",$B7="&lt;Vul in&gt;"),"",SUMIF('5. Kosten uitvoering project'!$B$6:$R$105,B7,'5. Kosten uitvoering project'!$P$6:$P$105))</f>
        <v/>
      </c>
      <c r="F7" s="13" t="str">
        <f t="shared" si="0"/>
        <v/>
      </c>
      <c r="G7" s="35"/>
      <c r="H7" s="14" t="str">
        <f t="shared" si="1"/>
        <v/>
      </c>
    </row>
    <row r="8" spans="1:8" ht="15" customHeight="1" x14ac:dyDescent="0.25">
      <c r="A8" s="168">
        <v>5</v>
      </c>
      <c r="B8" s="72"/>
      <c r="C8" s="28"/>
      <c r="D8" s="28"/>
      <c r="E8" s="19" t="str">
        <f>IF(OR($B8="",$B8="&lt;Vul in&gt;"),"",SUMIF('5. Kosten uitvoering project'!$B$6:$R$105,B8,'5. Kosten uitvoering project'!$P$6:$P$105))</f>
        <v/>
      </c>
      <c r="F8" s="13" t="str">
        <f t="shared" si="0"/>
        <v/>
      </c>
      <c r="G8" s="35"/>
      <c r="H8" s="14" t="str">
        <f t="shared" si="1"/>
        <v/>
      </c>
    </row>
    <row r="9" spans="1:8" ht="15" customHeight="1" x14ac:dyDescent="0.25">
      <c r="A9" s="168">
        <v>6</v>
      </c>
      <c r="B9" s="72"/>
      <c r="C9" s="28"/>
      <c r="D9" s="28"/>
      <c r="E9" s="19" t="str">
        <f>IF(OR($B9="",$B9="&lt;Vul in&gt;"),"",SUMIF('5. Kosten uitvoering project'!$B$6:$R$105,B9,'5. Kosten uitvoering project'!$P$6:$P$105))</f>
        <v/>
      </c>
      <c r="F9" s="13" t="str">
        <f t="shared" si="0"/>
        <v/>
      </c>
      <c r="G9" s="35"/>
      <c r="H9" s="14" t="str">
        <f t="shared" si="1"/>
        <v/>
      </c>
    </row>
    <row r="10" spans="1:8" ht="15" customHeight="1" x14ac:dyDescent="0.25">
      <c r="A10" s="168">
        <v>7</v>
      </c>
      <c r="B10" s="72"/>
      <c r="C10" s="28"/>
      <c r="D10" s="28"/>
      <c r="E10" s="19" t="str">
        <f>IF(OR($B10="",$B10="&lt;Vul in&gt;"),"",SUMIF('5. Kosten uitvoering project'!$B$6:$R$105,B10,'5. Kosten uitvoering project'!$P$6:$P$105))</f>
        <v/>
      </c>
      <c r="F10" s="13" t="str">
        <f t="shared" si="0"/>
        <v/>
      </c>
      <c r="G10" s="35"/>
      <c r="H10" s="14" t="str">
        <f t="shared" si="1"/>
        <v/>
      </c>
    </row>
    <row r="11" spans="1:8" ht="15" customHeight="1" x14ac:dyDescent="0.25">
      <c r="A11" s="168">
        <v>8</v>
      </c>
      <c r="B11" s="72"/>
      <c r="C11" s="28"/>
      <c r="D11" s="28"/>
      <c r="E11" s="19" t="str">
        <f>IF(OR($B11="",$B11="&lt;Vul in&gt;"),"",SUMIF('5. Kosten uitvoering project'!$B$6:$R$105,B11,'5. Kosten uitvoering project'!$P$6:$P$105))</f>
        <v/>
      </c>
      <c r="F11" s="13" t="str">
        <f t="shared" si="0"/>
        <v/>
      </c>
      <c r="G11" s="35"/>
      <c r="H11" s="14" t="str">
        <f t="shared" si="1"/>
        <v/>
      </c>
    </row>
    <row r="12" spans="1:8" ht="15" customHeight="1" x14ac:dyDescent="0.25">
      <c r="A12" s="168">
        <v>9</v>
      </c>
      <c r="B12" s="72"/>
      <c r="C12" s="28"/>
      <c r="D12" s="28"/>
      <c r="E12" s="19" t="str">
        <f>IF(OR($B12="",$B12="&lt;Vul in&gt;"),"",SUMIF('5. Kosten uitvoering project'!$B$6:$R$105,B12,'5. Kosten uitvoering project'!$P$6:$P$105))</f>
        <v/>
      </c>
      <c r="F12" s="13" t="str">
        <f t="shared" si="0"/>
        <v/>
      </c>
      <c r="G12" s="35"/>
      <c r="H12" s="14" t="str">
        <f t="shared" si="1"/>
        <v/>
      </c>
    </row>
    <row r="13" spans="1:8" ht="15" customHeight="1" x14ac:dyDescent="0.25">
      <c r="A13" s="168">
        <v>10</v>
      </c>
      <c r="B13" s="72"/>
      <c r="C13" s="28"/>
      <c r="D13" s="28"/>
      <c r="E13" s="19" t="str">
        <f>IF(OR($B13="",$B13="&lt;Vul in&gt;"),"",SUMIF('5. Kosten uitvoering project'!$B$6:$R$105,B13,'5. Kosten uitvoering project'!$P$6:$P$105))</f>
        <v/>
      </c>
      <c r="F13" s="13" t="str">
        <f t="shared" si="0"/>
        <v/>
      </c>
      <c r="G13" s="35"/>
      <c r="H13" s="14" t="str">
        <f t="shared" si="1"/>
        <v/>
      </c>
    </row>
    <row r="14" spans="1:8" ht="15" customHeight="1" x14ac:dyDescent="0.25">
      <c r="A14" s="168">
        <v>11</v>
      </c>
      <c r="B14" s="72"/>
      <c r="C14" s="28"/>
      <c r="D14" s="28"/>
      <c r="E14" s="19" t="str">
        <f>IF(OR($B14="",$B14="&lt;Vul in&gt;"),"",SUMIF('5. Kosten uitvoering project'!$B$6:$R$105,B14,'5. Kosten uitvoering project'!$P$6:$P$105))</f>
        <v/>
      </c>
      <c r="F14" s="13" t="str">
        <f t="shared" si="0"/>
        <v/>
      </c>
      <c r="G14" s="35"/>
      <c r="H14" s="14" t="str">
        <f t="shared" si="1"/>
        <v/>
      </c>
    </row>
    <row r="15" spans="1:8" ht="15" customHeight="1" x14ac:dyDescent="0.25">
      <c r="A15" s="168">
        <v>12</v>
      </c>
      <c r="B15" s="72"/>
      <c r="C15" s="28"/>
      <c r="D15" s="28"/>
      <c r="E15" s="19" t="str">
        <f>IF(OR($B15="",$B15="&lt;Vul in&gt;"),"",SUMIF('5. Kosten uitvoering project'!$B$6:$R$105,B15,'5. Kosten uitvoering project'!$P$6:$P$105))</f>
        <v/>
      </c>
      <c r="F15" s="13" t="str">
        <f t="shared" si="0"/>
        <v/>
      </c>
      <c r="G15" s="35"/>
      <c r="H15" s="14" t="str">
        <f t="shared" si="1"/>
        <v/>
      </c>
    </row>
    <row r="16" spans="1:8" ht="15" customHeight="1" x14ac:dyDescent="0.25">
      <c r="A16" s="168">
        <v>13</v>
      </c>
      <c r="B16" s="72"/>
      <c r="C16" s="28"/>
      <c r="D16" s="28"/>
      <c r="E16" s="19" t="str">
        <f>IF(OR($B16="",$B16="&lt;Vul in&gt;"),"",SUMIF('5. Kosten uitvoering project'!$B$6:$R$105,B16,'5. Kosten uitvoering project'!$P$6:$P$105))</f>
        <v/>
      </c>
      <c r="F16" s="13" t="str">
        <f t="shared" si="0"/>
        <v/>
      </c>
      <c r="G16" s="35"/>
      <c r="H16" s="14" t="str">
        <f t="shared" si="1"/>
        <v/>
      </c>
    </row>
    <row r="17" spans="1:8" ht="15" customHeight="1" x14ac:dyDescent="0.25">
      <c r="A17" s="168">
        <v>14</v>
      </c>
      <c r="B17" s="72"/>
      <c r="C17" s="28"/>
      <c r="D17" s="28"/>
      <c r="E17" s="19" t="str">
        <f>IF(OR($B17="",$B17="&lt;Vul in&gt;"),"",SUMIF('5. Kosten uitvoering project'!$B$6:$R$105,B17,'5. Kosten uitvoering project'!$P$6:$P$105))</f>
        <v/>
      </c>
      <c r="F17" s="13" t="str">
        <f t="shared" si="0"/>
        <v/>
      </c>
      <c r="G17" s="35"/>
      <c r="H17" s="14" t="str">
        <f t="shared" si="1"/>
        <v/>
      </c>
    </row>
    <row r="18" spans="1:8" ht="15" customHeight="1" x14ac:dyDescent="0.25">
      <c r="A18" s="168">
        <v>15</v>
      </c>
      <c r="B18" s="72"/>
      <c r="C18" s="28"/>
      <c r="D18" s="28"/>
      <c r="E18" s="19" t="str">
        <f>IF(OR($B18="",$B18="&lt;Vul in&gt;"),"",SUMIF('5. Kosten uitvoering project'!$B$6:$R$105,B18,'5. Kosten uitvoering project'!$P$6:$P$105))</f>
        <v/>
      </c>
      <c r="F18" s="13" t="str">
        <f t="shared" si="0"/>
        <v/>
      </c>
      <c r="G18" s="35"/>
      <c r="H18" s="14" t="str">
        <f t="shared" si="1"/>
        <v/>
      </c>
    </row>
    <row r="19" spans="1:8" ht="15" customHeight="1" x14ac:dyDescent="0.25">
      <c r="A19" s="168">
        <v>16</v>
      </c>
      <c r="B19" s="72"/>
      <c r="C19" s="28"/>
      <c r="D19" s="28"/>
      <c r="E19" s="19" t="str">
        <f>IF(OR($B19="",$B19="&lt;Vul in&gt;"),"",SUMIF('5. Kosten uitvoering project'!$B$6:$R$105,B19,'5. Kosten uitvoering project'!$P$6:$P$105))</f>
        <v/>
      </c>
      <c r="F19" s="13" t="str">
        <f t="shared" si="0"/>
        <v/>
      </c>
      <c r="G19" s="35"/>
      <c r="H19" s="14" t="str">
        <f t="shared" si="1"/>
        <v/>
      </c>
    </row>
    <row r="20" spans="1:8" ht="15" customHeight="1" x14ac:dyDescent="0.25">
      <c r="A20" s="168">
        <v>17</v>
      </c>
      <c r="B20" s="72"/>
      <c r="C20" s="28"/>
      <c r="D20" s="28"/>
      <c r="E20" s="19" t="str">
        <f>IF(OR($B20="",$B20="&lt;Vul in&gt;"),"",SUMIF('5. Kosten uitvoering project'!$B$6:$R$105,B20,'5. Kosten uitvoering project'!$P$6:$P$105))</f>
        <v/>
      </c>
      <c r="F20" s="13" t="str">
        <f t="shared" si="0"/>
        <v/>
      </c>
      <c r="G20" s="35"/>
      <c r="H20" s="14" t="str">
        <f t="shared" si="1"/>
        <v/>
      </c>
    </row>
    <row r="21" spans="1:8" ht="15" customHeight="1" x14ac:dyDescent="0.25">
      <c r="A21" s="168">
        <v>18</v>
      </c>
      <c r="B21" s="72"/>
      <c r="C21" s="28"/>
      <c r="D21" s="28"/>
      <c r="E21" s="19" t="str">
        <f>IF(OR($B21="",$B21="&lt;Vul in&gt;"),"",SUMIF('5. Kosten uitvoering project'!$B$6:$R$105,B21,'5. Kosten uitvoering project'!$P$6:$P$105))</f>
        <v/>
      </c>
      <c r="F21" s="13" t="str">
        <f t="shared" si="0"/>
        <v/>
      </c>
      <c r="G21" s="35"/>
      <c r="H21" s="14" t="str">
        <f t="shared" si="1"/>
        <v/>
      </c>
    </row>
    <row r="22" spans="1:8" ht="15" customHeight="1" x14ac:dyDescent="0.25">
      <c r="A22" s="168">
        <v>19</v>
      </c>
      <c r="B22" s="72"/>
      <c r="C22" s="28"/>
      <c r="D22" s="28"/>
      <c r="E22" s="19" t="str">
        <f>IF(OR($B22="",$B22="&lt;Vul in&gt;"),"",SUMIF('5. Kosten uitvoering project'!$B$6:$R$105,B22,'5. Kosten uitvoering project'!$P$6:$P$105))</f>
        <v/>
      </c>
      <c r="F22" s="13" t="str">
        <f t="shared" si="0"/>
        <v/>
      </c>
      <c r="G22" s="35"/>
      <c r="H22" s="14" t="str">
        <f t="shared" si="1"/>
        <v/>
      </c>
    </row>
    <row r="23" spans="1:8" ht="15" customHeight="1" x14ac:dyDescent="0.25">
      <c r="A23" s="168">
        <v>20</v>
      </c>
      <c r="B23" s="72"/>
      <c r="C23" s="28"/>
      <c r="D23" s="28"/>
      <c r="E23" s="19" t="str">
        <f>IF(OR($B23="",$B23="&lt;Vul in&gt;"),"",SUMIF('5. Kosten uitvoering project'!$B$6:$R$105,B23,'5. Kosten uitvoering project'!$P$6:$P$105))</f>
        <v/>
      </c>
      <c r="F23" s="13" t="str">
        <f t="shared" si="0"/>
        <v/>
      </c>
      <c r="G23" s="35"/>
      <c r="H23" s="14" t="str">
        <f t="shared" si="1"/>
        <v/>
      </c>
    </row>
    <row r="24" spans="1:8" ht="15" customHeight="1" x14ac:dyDescent="0.25">
      <c r="A24" s="168">
        <v>21</v>
      </c>
      <c r="B24" s="72"/>
      <c r="C24" s="28"/>
      <c r="D24" s="28"/>
      <c r="E24" s="19" t="str">
        <f>IF(OR($B24="",$B24="&lt;Vul in&gt;"),"",SUMIF('5. Kosten uitvoering project'!$B$6:$R$105,B24,'5. Kosten uitvoering project'!$P$6:$P$105))</f>
        <v/>
      </c>
      <c r="F24" s="13" t="str">
        <f t="shared" si="0"/>
        <v/>
      </c>
      <c r="G24" s="35"/>
      <c r="H24" s="14" t="str">
        <f t="shared" si="1"/>
        <v/>
      </c>
    </row>
    <row r="25" spans="1:8" ht="15" customHeight="1" x14ac:dyDescent="0.25">
      <c r="A25" s="168">
        <v>22</v>
      </c>
      <c r="B25" s="72"/>
      <c r="C25" s="28"/>
      <c r="D25" s="28"/>
      <c r="E25" s="19" t="str">
        <f>IF(OR($B25="",$B25="&lt;Vul in&gt;"),"",SUMIF('5. Kosten uitvoering project'!$B$6:$R$105,B25,'5. Kosten uitvoering project'!$P$6:$P$105))</f>
        <v/>
      </c>
      <c r="F25" s="13" t="str">
        <f t="shared" si="0"/>
        <v/>
      </c>
      <c r="G25" s="35"/>
      <c r="H25" s="14" t="str">
        <f t="shared" si="1"/>
        <v/>
      </c>
    </row>
    <row r="26" spans="1:8" ht="15" customHeight="1" x14ac:dyDescent="0.25">
      <c r="A26" s="168">
        <v>23</v>
      </c>
      <c r="B26" s="72"/>
      <c r="C26" s="28"/>
      <c r="D26" s="28"/>
      <c r="E26" s="19" t="str">
        <f>IF(OR($B26="",$B26="&lt;Vul in&gt;"),"",SUMIF('5. Kosten uitvoering project'!$B$6:$R$105,B26,'5. Kosten uitvoering project'!$P$6:$P$105))</f>
        <v/>
      </c>
      <c r="F26" s="13" t="str">
        <f t="shared" si="0"/>
        <v/>
      </c>
      <c r="G26" s="35"/>
      <c r="H26" s="14" t="str">
        <f t="shared" si="1"/>
        <v/>
      </c>
    </row>
    <row r="27" spans="1:8" ht="15" customHeight="1" x14ac:dyDescent="0.25">
      <c r="A27" s="168">
        <v>24</v>
      </c>
      <c r="B27" s="72"/>
      <c r="C27" s="28"/>
      <c r="D27" s="28"/>
      <c r="E27" s="19" t="str">
        <f>IF(OR($B27="",$B27="&lt;Vul in&gt;"),"",SUMIF('5. Kosten uitvoering project'!$B$6:$R$105,B27,'5. Kosten uitvoering project'!$P$6:$P$105))</f>
        <v/>
      </c>
      <c r="F27" s="13" t="str">
        <f t="shared" si="0"/>
        <v/>
      </c>
      <c r="G27" s="35"/>
      <c r="H27" s="14" t="str">
        <f t="shared" si="1"/>
        <v/>
      </c>
    </row>
    <row r="28" spans="1:8" ht="15" customHeight="1" x14ac:dyDescent="0.25">
      <c r="A28" s="168">
        <v>25</v>
      </c>
      <c r="B28" s="72"/>
      <c r="C28" s="28"/>
      <c r="D28" s="28"/>
      <c r="E28" s="19" t="str">
        <f>IF(OR($B28="",$B28="&lt;Vul in&gt;"),"",SUMIF('5. Kosten uitvoering project'!$B$6:$R$105,B28,'5. Kosten uitvoering project'!$P$6:$P$105))</f>
        <v/>
      </c>
      <c r="F28" s="13" t="str">
        <f t="shared" si="0"/>
        <v/>
      </c>
      <c r="G28" s="35"/>
      <c r="H28" s="14" t="str">
        <f t="shared" si="1"/>
        <v/>
      </c>
    </row>
    <row r="29" spans="1:8" ht="15" customHeight="1" x14ac:dyDescent="0.25">
      <c r="A29" s="168">
        <v>26</v>
      </c>
      <c r="B29" s="72"/>
      <c r="C29" s="28"/>
      <c r="D29" s="28"/>
      <c r="E29" s="19" t="str">
        <f>IF(OR($B29="",$B29="&lt;Vul in&gt;"),"",SUMIF('5. Kosten uitvoering project'!$B$6:$R$105,B29,'5. Kosten uitvoering project'!$P$6:$P$105))</f>
        <v/>
      </c>
      <c r="F29" s="13" t="str">
        <f t="shared" si="0"/>
        <v/>
      </c>
      <c r="G29" s="35"/>
      <c r="H29" s="14" t="str">
        <f t="shared" si="1"/>
        <v/>
      </c>
    </row>
    <row r="30" spans="1:8" ht="15" customHeight="1" x14ac:dyDescent="0.25">
      <c r="A30" s="168">
        <v>27</v>
      </c>
      <c r="B30" s="72"/>
      <c r="C30" s="28"/>
      <c r="D30" s="28"/>
      <c r="E30" s="19" t="str">
        <f>IF(OR($B30="",$B30="&lt;Vul in&gt;"),"",SUMIF('5. Kosten uitvoering project'!$B$6:$R$105,B30,'5. Kosten uitvoering project'!$P$6:$P$105))</f>
        <v/>
      </c>
      <c r="F30" s="13" t="str">
        <f t="shared" si="0"/>
        <v/>
      </c>
      <c r="G30" s="35"/>
      <c r="H30" s="14" t="str">
        <f t="shared" si="1"/>
        <v/>
      </c>
    </row>
    <row r="31" spans="1:8" ht="15" customHeight="1" x14ac:dyDescent="0.25">
      <c r="A31" s="168">
        <v>28</v>
      </c>
      <c r="B31" s="72"/>
      <c r="C31" s="28"/>
      <c r="D31" s="28"/>
      <c r="E31" s="19" t="str">
        <f>IF(OR($B31="",$B31="&lt;Vul in&gt;"),"",SUMIF('5. Kosten uitvoering project'!$B$6:$R$105,B31,'5. Kosten uitvoering project'!$P$6:$P$105))</f>
        <v/>
      </c>
      <c r="F31" s="13" t="str">
        <f t="shared" si="0"/>
        <v/>
      </c>
      <c r="G31" s="35"/>
      <c r="H31" s="14" t="str">
        <f t="shared" si="1"/>
        <v/>
      </c>
    </row>
    <row r="32" spans="1:8" ht="15" customHeight="1" x14ac:dyDescent="0.25">
      <c r="A32" s="168">
        <v>29</v>
      </c>
      <c r="B32" s="72"/>
      <c r="C32" s="28"/>
      <c r="D32" s="28"/>
      <c r="E32" s="19" t="str">
        <f>IF(OR($B32="",$B32="&lt;Vul in&gt;"),"",SUMIF('5. Kosten uitvoering project'!$B$6:$R$105,B32,'5. Kosten uitvoering project'!$P$6:$P$105))</f>
        <v/>
      </c>
      <c r="F32" s="13" t="str">
        <f t="shared" si="0"/>
        <v/>
      </c>
      <c r="G32" s="35"/>
      <c r="H32" s="14" t="str">
        <f t="shared" si="1"/>
        <v/>
      </c>
    </row>
    <row r="33" spans="1:8" ht="15" customHeight="1" x14ac:dyDescent="0.25">
      <c r="A33" s="168">
        <v>30</v>
      </c>
      <c r="B33" s="72"/>
      <c r="C33" s="28"/>
      <c r="D33" s="28"/>
      <c r="E33" s="19" t="str">
        <f>IF(OR($B33="",$B33="&lt;Vul in&gt;"),"",SUMIF('5. Kosten uitvoering project'!$B$6:$R$105,B33,'5. Kosten uitvoering project'!$P$6:$P$105))</f>
        <v/>
      </c>
      <c r="F33" s="13" t="str">
        <f t="shared" si="0"/>
        <v/>
      </c>
      <c r="G33" s="35"/>
      <c r="H33" s="14" t="str">
        <f t="shared" si="1"/>
        <v/>
      </c>
    </row>
    <row r="34" spans="1:8" ht="15" customHeight="1" x14ac:dyDescent="0.25">
      <c r="A34" s="41"/>
      <c r="B34" s="12" t="s">
        <v>31</v>
      </c>
      <c r="C34" s="12"/>
      <c r="D34" s="12"/>
      <c r="E34" s="15">
        <f>SUM(E4:E33)</f>
        <v>0</v>
      </c>
      <c r="F34" s="16">
        <f>SUM(F4:F33)</f>
        <v>0</v>
      </c>
      <c r="G34" s="20"/>
      <c r="H34" s="15"/>
    </row>
    <row r="35" spans="1:8" ht="15" customHeight="1" x14ac:dyDescent="0.25">
      <c r="A35" s="42"/>
      <c r="B35" s="78" t="str">
        <f>IF(E35&lt;&gt;"","Kosten nog toe te kennen aan een projectdeelnemer","")</f>
        <v/>
      </c>
      <c r="C35" s="12"/>
      <c r="D35" s="15"/>
      <c r="E35" s="76" t="str">
        <f>IF(E37-E34-IF(E36&lt;&gt;"",E36,0)&lt;&gt;0,E37-E34-IF(E36&lt;&gt;"",E36,0),"")</f>
        <v/>
      </c>
      <c r="F35" s="15"/>
      <c r="G35" s="15"/>
      <c r="H35" s="15"/>
    </row>
    <row r="36" spans="1:8" ht="15" customHeight="1" x14ac:dyDescent="0.25">
      <c r="A36" s="42"/>
      <c r="B36" s="12" t="str">
        <f>IF(E36&lt;&gt;"","Forfait op basis van opgegeven kosten","")</f>
        <v/>
      </c>
      <c r="C36" s="12"/>
      <c r="D36" s="15"/>
      <c r="E36" s="15" t="str">
        <f>IF(Forfait_Aanvraag&lt;&gt;0,Forfait_Aanvraag,"")</f>
        <v/>
      </c>
      <c r="F36" s="15"/>
      <c r="G36" s="15"/>
      <c r="H36" s="15"/>
    </row>
    <row r="37" spans="1:8" ht="15" customHeight="1" x14ac:dyDescent="0.25">
      <c r="A37" s="43"/>
      <c r="B37" s="12" t="s">
        <v>88</v>
      </c>
      <c r="C37" s="12"/>
      <c r="D37" s="12"/>
      <c r="E37" s="15">
        <f>Totaal_Project</f>
        <v>0</v>
      </c>
      <c r="F37" s="12"/>
      <c r="G37" s="15"/>
      <c r="H37" s="12"/>
    </row>
    <row r="38" spans="1:8" ht="15" customHeight="1" x14ac:dyDescent="0.25">
      <c r="A38" s="43"/>
      <c r="B38" s="12"/>
      <c r="C38" s="12"/>
      <c r="D38" s="12"/>
      <c r="E38" s="15"/>
      <c r="F38" s="12"/>
      <c r="G38" s="15"/>
      <c r="H38" s="12"/>
    </row>
    <row r="39" spans="1:8" ht="15" customHeight="1" x14ac:dyDescent="0.25">
      <c r="A39" s="43"/>
      <c r="B39" s="12" t="s">
        <v>32</v>
      </c>
      <c r="C39" s="12"/>
      <c r="D39" s="12"/>
      <c r="E39" s="15"/>
      <c r="F39" s="12"/>
      <c r="G39" s="20">
        <f>SUM(G4:G33)</f>
        <v>0</v>
      </c>
      <c r="H39" s="15">
        <f>SUM(H4:H33)</f>
        <v>0</v>
      </c>
    </row>
    <row r="40" spans="1:8" ht="15" customHeight="1" x14ac:dyDescent="0.25">
      <c r="A40" s="43"/>
      <c r="B40" s="12" t="s">
        <v>15</v>
      </c>
      <c r="C40" s="12"/>
      <c r="D40" s="12"/>
      <c r="E40" s="15"/>
      <c r="F40" s="12"/>
      <c r="G40" s="15"/>
      <c r="H40" s="15">
        <f ca="1">IF(AND(Subsidie_Aanvraag_Min&lt;Subsidie_Aanvraag,Subsidie_Aanvraag_Min&lt;&gt;"",Subsidie_Aanvraag_Min&lt;&gt;0),Subsidie_Aanvraag_Min,Subsidie_Aanvraag)</f>
        <v>0</v>
      </c>
    </row>
  </sheetData>
  <sheetProtection algorithmName="SHA-512" hashValue="mh76sqdUl7Eo9vXItUct/mnKBgxdrgIWZHbkypomWVf03lt4Zc2OPe0nhJpsj2cDqWOiKMx/RX142hGVgzEftQ==" saltValue="KWTJ6rZX2MUJ4Q65msWtVg==" spinCount="100000" sheet="1" formatCells="0" formatColumns="0" formatRows="0"/>
  <phoneticPr fontId="3" type="noConversion"/>
  <conditionalFormatting sqref="B4:B33">
    <cfRule type="cellIs" dxfId="120" priority="1" operator="equal">
      <formula>""</formula>
    </cfRule>
  </conditionalFormatting>
  <conditionalFormatting sqref="B34:E34">
    <cfRule type="expression" dxfId="119" priority="6">
      <formula>$E$35&lt;&gt;""</formula>
    </cfRule>
  </conditionalFormatting>
  <conditionalFormatting sqref="B39:H39">
    <cfRule type="expression" dxfId="118" priority="5">
      <formula>$H$39&lt;&gt;$H$40</formula>
    </cfRule>
  </conditionalFormatting>
  <conditionalFormatting sqref="F35:F36">
    <cfRule type="expression" dxfId="117" priority="4">
      <formula>$D$34&lt;&gt;$D$37</formula>
    </cfRule>
  </conditionalFormatting>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H41"/>
  <sheetViews>
    <sheetView showGridLines="0" zoomScaleNormal="10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x14ac:dyDescent="0.25"/>
  <cols>
    <col min="1" max="1" width="5.7109375" style="40" customWidth="1"/>
    <col min="2" max="2" width="44.5703125" style="37" customWidth="1"/>
    <col min="3" max="3" width="39.42578125" style="37" customWidth="1"/>
    <col min="4" max="4" width="21.140625" style="37" bestFit="1" customWidth="1"/>
    <col min="5" max="6" width="20.7109375" style="37" customWidth="1"/>
    <col min="7" max="7" width="40.7109375" style="37" customWidth="1"/>
    <col min="8" max="8" width="66.42578125" style="37" customWidth="1"/>
    <col min="9" max="16384" width="9.140625" style="37"/>
  </cols>
  <sheetData>
    <row r="1" spans="1:8" ht="15" customHeight="1" x14ac:dyDescent="0.25">
      <c r="A1" s="156"/>
      <c r="B1" s="12" t="s">
        <v>25</v>
      </c>
      <c r="C1" s="329"/>
      <c r="D1" s="12"/>
      <c r="E1" s="12"/>
      <c r="F1" s="12"/>
      <c r="G1" s="12"/>
      <c r="H1" s="12"/>
    </row>
    <row r="2" spans="1:8" ht="15" customHeight="1" x14ac:dyDescent="0.25">
      <c r="A2" s="158"/>
      <c r="B2" s="163" t="s">
        <v>20</v>
      </c>
      <c r="C2" s="328" t="str">
        <f>IF(OR('1. Aanvraaggegevens'!C8="",'1. Aanvraaggegevens'!C8=0),"Kies een berekeningsmethode op tabblad '1. Aanvraaggegevens'",'1. Aanvraaggegevens'!C8)</f>
        <v>Kies een berekeningsmethode op tabblad '1. Aanvraaggegevens'</v>
      </c>
      <c r="D2" s="163"/>
      <c r="E2" s="163"/>
      <c r="F2" s="163"/>
      <c r="G2" s="163"/>
      <c r="H2" s="163"/>
    </row>
    <row r="3" spans="1:8" s="44" customFormat="1" ht="30" x14ac:dyDescent="0.25">
      <c r="A3" s="155" t="s">
        <v>148</v>
      </c>
      <c r="B3" s="152" t="s">
        <v>76</v>
      </c>
      <c r="C3" s="152" t="s">
        <v>39</v>
      </c>
      <c r="D3" s="152" t="s">
        <v>83</v>
      </c>
      <c r="E3" s="134" t="s">
        <v>58</v>
      </c>
      <c r="F3" s="134" t="s">
        <v>60</v>
      </c>
      <c r="G3" s="152" t="s">
        <v>57</v>
      </c>
      <c r="H3" s="152" t="s">
        <v>56</v>
      </c>
    </row>
    <row r="4" spans="1:8" ht="15" customHeight="1" x14ac:dyDescent="0.25">
      <c r="A4" s="168">
        <v>1</v>
      </c>
      <c r="B4" s="72"/>
      <c r="C4" s="262"/>
      <c r="D4" s="19" t="str">
        <f>IF(OR($B4="",$B4="&lt;Vul in&gt;"),"",(SUMIF('5. Kosten uitvoering project'!$D$6:$D$106,B4,'5. Kosten uitvoering project'!$P$6:$P$106)))</f>
        <v/>
      </c>
      <c r="E4" s="13" t="str">
        <f>IF(OR(D4="",D4=0),"",D4/Totaal_aangevraagd)</f>
        <v/>
      </c>
      <c r="F4" s="19" t="str">
        <f ca="1">IFERROR(E4*$G$41,"")</f>
        <v/>
      </c>
      <c r="G4" s="29"/>
      <c r="H4" s="4" t="str" cm="1">
        <f t="array" ref="H4">_xlfn.IFNA(_xlfn.IFS(AND(OR(D4=0,D4=""),G4&lt;&gt;0),"Geef ook in de begroting  de kosten aan die horen bij deze deelprestatie."),"")</f>
        <v/>
      </c>
    </row>
    <row r="5" spans="1:8" ht="15" customHeight="1" x14ac:dyDescent="0.25">
      <c r="A5" s="168">
        <v>2</v>
      </c>
      <c r="B5" s="72"/>
      <c r="C5" s="262"/>
      <c r="D5" s="19" t="str">
        <f>IF(OR($B5="",$B5="&lt;Vul in&gt;"),"",(SUMIF('5. Kosten uitvoering project'!$D$6:$D$106,B5,'5. Kosten uitvoering project'!$P$6:$P$106)))</f>
        <v/>
      </c>
      <c r="E5" s="13" t="str">
        <f t="shared" ref="E5:E33" si="0">IF(OR(D5="",D5=0),"",D5/Totaal_aangevraagd)</f>
        <v/>
      </c>
      <c r="F5" s="19" t="str">
        <f t="shared" ref="F5:F33" ca="1" si="1">IFERROR(E5*$G$41,"")</f>
        <v/>
      </c>
      <c r="G5" s="29"/>
      <c r="H5" s="4" t="str" cm="1">
        <f t="array" ref="H5">_xlfn.IFNA(_xlfn.IFS(AND(OR(D5=0,D5=""),G5&lt;&gt;0),"Geef ook in de begroting  de kosten aan die horen bij deze deelprestatie."),"")</f>
        <v/>
      </c>
    </row>
    <row r="6" spans="1:8" ht="15" customHeight="1" x14ac:dyDescent="0.25">
      <c r="A6" s="168">
        <v>3</v>
      </c>
      <c r="B6" s="72"/>
      <c r="C6" s="262"/>
      <c r="D6" s="19" t="str">
        <f>IF(OR($B6="",$B6="&lt;Vul in&gt;"),"",(SUMIF('5. Kosten uitvoering project'!$D$6:$D$106,B6,'5. Kosten uitvoering project'!$P$6:$P$106)))</f>
        <v/>
      </c>
      <c r="E6" s="13" t="str">
        <f t="shared" si="0"/>
        <v/>
      </c>
      <c r="F6" s="19" t="str">
        <f t="shared" ca="1" si="1"/>
        <v/>
      </c>
      <c r="G6" s="29"/>
      <c r="H6" s="4" t="str" cm="1">
        <f t="array" ref="H6">_xlfn.IFNA(_xlfn.IFS(AND(OR(D6=0,D6=""),G6&lt;&gt;0),"Geef ook in de begroting  de kosten aan die horen bij deze deelprestatie."),"")</f>
        <v/>
      </c>
    </row>
    <row r="7" spans="1:8" ht="15" customHeight="1" x14ac:dyDescent="0.25">
      <c r="A7" s="168">
        <v>4</v>
      </c>
      <c r="B7" s="72"/>
      <c r="C7" s="262"/>
      <c r="D7" s="19" t="str">
        <f>IF(OR($B7="",$B7="&lt;Vul in&gt;"),"",(SUMIF('5. Kosten uitvoering project'!$D$6:$D$106,B7,'5. Kosten uitvoering project'!$P$6:$P$106)))</f>
        <v/>
      </c>
      <c r="E7" s="13" t="str">
        <f t="shared" si="0"/>
        <v/>
      </c>
      <c r="F7" s="19" t="str">
        <f t="shared" ca="1" si="1"/>
        <v/>
      </c>
      <c r="G7" s="29"/>
      <c r="H7" s="4"/>
    </row>
    <row r="8" spans="1:8" ht="15" customHeight="1" x14ac:dyDescent="0.25">
      <c r="A8" s="168">
        <v>5</v>
      </c>
      <c r="B8" s="72"/>
      <c r="C8" s="262"/>
      <c r="D8" s="19" t="str">
        <f>IF(OR($B8="",$B8="&lt;Vul in&gt;"),"",(SUMIF('5. Kosten uitvoering project'!$D$6:$D$106,B8,'5. Kosten uitvoering project'!$P$6:$P$106)))</f>
        <v/>
      </c>
      <c r="E8" s="13" t="str">
        <f t="shared" si="0"/>
        <v/>
      </c>
      <c r="F8" s="19" t="str">
        <f t="shared" ca="1" si="1"/>
        <v/>
      </c>
      <c r="G8" s="29"/>
      <c r="H8" s="4"/>
    </row>
    <row r="9" spans="1:8" ht="15" customHeight="1" x14ac:dyDescent="0.25">
      <c r="A9" s="168">
        <v>6</v>
      </c>
      <c r="B9" s="72"/>
      <c r="C9" s="262"/>
      <c r="D9" s="19" t="str">
        <f>IF(OR($B9="",$B9="&lt;Vul in&gt;"),"",(SUMIF('5. Kosten uitvoering project'!$D$6:$D$106,B9,'5. Kosten uitvoering project'!$P$6:$P$106)))</f>
        <v/>
      </c>
      <c r="E9" s="13" t="str">
        <f t="shared" si="0"/>
        <v/>
      </c>
      <c r="F9" s="19" t="str">
        <f t="shared" ca="1" si="1"/>
        <v/>
      </c>
      <c r="G9" s="29"/>
      <c r="H9" s="4"/>
    </row>
    <row r="10" spans="1:8" ht="15" customHeight="1" x14ac:dyDescent="0.25">
      <c r="A10" s="168">
        <v>7</v>
      </c>
      <c r="B10" s="72"/>
      <c r="C10" s="262"/>
      <c r="D10" s="19" t="str">
        <f>IF(OR($B10="",$B10="&lt;Vul in&gt;"),"",(SUMIF('5. Kosten uitvoering project'!$D$6:$D$106,B10,'5. Kosten uitvoering project'!$P$6:$P$106)))</f>
        <v/>
      </c>
      <c r="E10" s="13" t="str">
        <f t="shared" si="0"/>
        <v/>
      </c>
      <c r="F10" s="19" t="str">
        <f t="shared" ca="1" si="1"/>
        <v/>
      </c>
      <c r="G10" s="29"/>
      <c r="H10" s="4"/>
    </row>
    <row r="11" spans="1:8" ht="15" customHeight="1" x14ac:dyDescent="0.25">
      <c r="A11" s="168">
        <v>8</v>
      </c>
      <c r="B11" s="72"/>
      <c r="C11" s="262"/>
      <c r="D11" s="19" t="str">
        <f>IF(OR($B11="",$B11="&lt;Vul in&gt;"),"",(SUMIF('5. Kosten uitvoering project'!$D$6:$D$106,B11,'5. Kosten uitvoering project'!$P$6:$P$106)))</f>
        <v/>
      </c>
      <c r="E11" s="13" t="str">
        <f t="shared" si="0"/>
        <v/>
      </c>
      <c r="F11" s="19" t="str">
        <f t="shared" ca="1" si="1"/>
        <v/>
      </c>
      <c r="G11" s="29"/>
      <c r="H11" s="4"/>
    </row>
    <row r="12" spans="1:8" ht="15" customHeight="1" x14ac:dyDescent="0.25">
      <c r="A12" s="168">
        <v>9</v>
      </c>
      <c r="B12" s="72"/>
      <c r="C12" s="262"/>
      <c r="D12" s="19" t="str">
        <f>IF(OR($B12="",$B12="&lt;Vul in&gt;"),"",(SUMIF('5. Kosten uitvoering project'!$D$6:$D$106,B12,'5. Kosten uitvoering project'!$P$6:$P$106)))</f>
        <v/>
      </c>
      <c r="E12" s="13" t="str">
        <f t="shared" si="0"/>
        <v/>
      </c>
      <c r="F12" s="19" t="str">
        <f t="shared" ca="1" si="1"/>
        <v/>
      </c>
      <c r="G12" s="29"/>
      <c r="H12" s="4"/>
    </row>
    <row r="13" spans="1:8" ht="15" customHeight="1" x14ac:dyDescent="0.25">
      <c r="A13" s="168">
        <v>10</v>
      </c>
      <c r="B13" s="72"/>
      <c r="C13" s="262"/>
      <c r="D13" s="19" t="str">
        <f>IF(OR($B13="",$B13="&lt;Vul in&gt;"),"",(SUMIF('5. Kosten uitvoering project'!$D$6:$D$106,B13,'5. Kosten uitvoering project'!$P$6:$P$106)))</f>
        <v/>
      </c>
      <c r="E13" s="13" t="str">
        <f t="shared" si="0"/>
        <v/>
      </c>
      <c r="F13" s="19" t="str">
        <f t="shared" ca="1" si="1"/>
        <v/>
      </c>
      <c r="G13" s="29"/>
      <c r="H13" s="4"/>
    </row>
    <row r="14" spans="1:8" ht="15" customHeight="1" x14ac:dyDescent="0.25">
      <c r="A14" s="168">
        <v>11</v>
      </c>
      <c r="B14" s="72"/>
      <c r="C14" s="262"/>
      <c r="D14" s="19" t="str">
        <f>IF(OR($B14="",$B14="&lt;Vul in&gt;"),"",(SUMIF('5. Kosten uitvoering project'!$D$6:$D$106,B14,'5. Kosten uitvoering project'!$P$6:$P$106)))</f>
        <v/>
      </c>
      <c r="E14" s="13" t="str">
        <f t="shared" si="0"/>
        <v/>
      </c>
      <c r="F14" s="19" t="str">
        <f t="shared" ca="1" si="1"/>
        <v/>
      </c>
      <c r="G14" s="29"/>
      <c r="H14" s="4"/>
    </row>
    <row r="15" spans="1:8" ht="15" customHeight="1" x14ac:dyDescent="0.25">
      <c r="A15" s="168">
        <v>12</v>
      </c>
      <c r="B15" s="72"/>
      <c r="C15" s="262"/>
      <c r="D15" s="19" t="str">
        <f>IF(OR($B15="",$B15="&lt;Vul in&gt;"),"",(SUMIF('5. Kosten uitvoering project'!$D$6:$D$106,B15,'5. Kosten uitvoering project'!$P$6:$P$106)))</f>
        <v/>
      </c>
      <c r="E15" s="13" t="str">
        <f t="shared" si="0"/>
        <v/>
      </c>
      <c r="F15" s="19" t="str">
        <f t="shared" ca="1" si="1"/>
        <v/>
      </c>
      <c r="G15" s="29"/>
      <c r="H15" s="4"/>
    </row>
    <row r="16" spans="1:8" ht="15" customHeight="1" x14ac:dyDescent="0.25">
      <c r="A16" s="168">
        <v>13</v>
      </c>
      <c r="B16" s="72"/>
      <c r="C16" s="262"/>
      <c r="D16" s="19" t="str">
        <f>IF(OR($B16="",$B16="&lt;Vul in&gt;"),"",(SUMIF('5. Kosten uitvoering project'!$D$6:$D$106,B16,'5. Kosten uitvoering project'!$P$6:$P$106)))</f>
        <v/>
      </c>
      <c r="E16" s="13" t="str">
        <f t="shared" si="0"/>
        <v/>
      </c>
      <c r="F16" s="19" t="str">
        <f t="shared" ca="1" si="1"/>
        <v/>
      </c>
      <c r="G16" s="29"/>
      <c r="H16" s="4"/>
    </row>
    <row r="17" spans="1:8" ht="15" customHeight="1" x14ac:dyDescent="0.25">
      <c r="A17" s="168">
        <v>14</v>
      </c>
      <c r="B17" s="72"/>
      <c r="C17" s="262"/>
      <c r="D17" s="19" t="str">
        <f>IF(OR($B17="",$B17="&lt;Vul in&gt;"),"",(SUMIF('5. Kosten uitvoering project'!$D$6:$D$106,B17,'5. Kosten uitvoering project'!$P$6:$P$106)))</f>
        <v/>
      </c>
      <c r="E17" s="13" t="str">
        <f t="shared" si="0"/>
        <v/>
      </c>
      <c r="F17" s="19" t="str">
        <f t="shared" ca="1" si="1"/>
        <v/>
      </c>
      <c r="G17" s="29"/>
      <c r="H17" s="4"/>
    </row>
    <row r="18" spans="1:8" ht="15" customHeight="1" x14ac:dyDescent="0.25">
      <c r="A18" s="168">
        <v>15</v>
      </c>
      <c r="B18" s="72"/>
      <c r="C18" s="262"/>
      <c r="D18" s="19" t="str">
        <f>IF(OR($B18="",$B18="&lt;Vul in&gt;"),"",(SUMIF('5. Kosten uitvoering project'!$D$6:$D$106,B18,'5. Kosten uitvoering project'!$P$6:$P$106)))</f>
        <v/>
      </c>
      <c r="E18" s="13" t="str">
        <f t="shared" si="0"/>
        <v/>
      </c>
      <c r="F18" s="19" t="str">
        <f t="shared" ca="1" si="1"/>
        <v/>
      </c>
      <c r="G18" s="29"/>
      <c r="H18" s="4"/>
    </row>
    <row r="19" spans="1:8" ht="15" customHeight="1" x14ac:dyDescent="0.25">
      <c r="A19" s="168">
        <v>16</v>
      </c>
      <c r="B19" s="72"/>
      <c r="C19" s="262"/>
      <c r="D19" s="19" t="str">
        <f>IF(OR($B19="",$B19="&lt;Vul in&gt;"),"",(SUMIF('5. Kosten uitvoering project'!$D$6:$D$106,B19,'5. Kosten uitvoering project'!$P$6:$P$106)))</f>
        <v/>
      </c>
      <c r="E19" s="13" t="str">
        <f t="shared" si="0"/>
        <v/>
      </c>
      <c r="F19" s="19" t="str">
        <f t="shared" ca="1" si="1"/>
        <v/>
      </c>
      <c r="G19" s="29"/>
      <c r="H19" s="4"/>
    </row>
    <row r="20" spans="1:8" ht="15" customHeight="1" x14ac:dyDescent="0.25">
      <c r="A20" s="168">
        <v>17</v>
      </c>
      <c r="B20" s="72"/>
      <c r="C20" s="262"/>
      <c r="D20" s="19" t="str">
        <f>IF(OR($B20="",$B20="&lt;Vul in&gt;"),"",(SUMIF('5. Kosten uitvoering project'!$D$6:$D$106,B20,'5. Kosten uitvoering project'!$P$6:$P$106)))</f>
        <v/>
      </c>
      <c r="E20" s="13" t="str">
        <f t="shared" si="0"/>
        <v/>
      </c>
      <c r="F20" s="19" t="str">
        <f t="shared" ca="1" si="1"/>
        <v/>
      </c>
      <c r="G20" s="29"/>
      <c r="H20" s="4"/>
    </row>
    <row r="21" spans="1:8" ht="15" customHeight="1" x14ac:dyDescent="0.25">
      <c r="A21" s="168">
        <v>18</v>
      </c>
      <c r="B21" s="72"/>
      <c r="C21" s="262"/>
      <c r="D21" s="19" t="str">
        <f>IF(OR($B21="",$B21="&lt;Vul in&gt;"),"",(SUMIF('5. Kosten uitvoering project'!$D$6:$D$106,B21,'5. Kosten uitvoering project'!$P$6:$P$106)))</f>
        <v/>
      </c>
      <c r="E21" s="13" t="str">
        <f t="shared" si="0"/>
        <v/>
      </c>
      <c r="F21" s="19" t="str">
        <f t="shared" ca="1" si="1"/>
        <v/>
      </c>
      <c r="G21" s="29"/>
      <c r="H21" s="4"/>
    </row>
    <row r="22" spans="1:8" ht="15" customHeight="1" x14ac:dyDescent="0.25">
      <c r="A22" s="168">
        <v>19</v>
      </c>
      <c r="B22" s="72"/>
      <c r="C22" s="262"/>
      <c r="D22" s="19" t="str">
        <f>IF(OR($B22="",$B22="&lt;Vul in&gt;"),"",(SUMIF('5. Kosten uitvoering project'!$D$6:$D$106,B22,'5. Kosten uitvoering project'!$P$6:$P$106)))</f>
        <v/>
      </c>
      <c r="E22" s="13" t="str">
        <f t="shared" si="0"/>
        <v/>
      </c>
      <c r="F22" s="19" t="str">
        <f t="shared" ca="1" si="1"/>
        <v/>
      </c>
      <c r="G22" s="29"/>
      <c r="H22" s="4"/>
    </row>
    <row r="23" spans="1:8" ht="15" customHeight="1" x14ac:dyDescent="0.25">
      <c r="A23" s="168">
        <v>20</v>
      </c>
      <c r="B23" s="72"/>
      <c r="C23" s="262"/>
      <c r="D23" s="19" t="str">
        <f>IF(OR($B23="",$B23="&lt;Vul in&gt;"),"",(SUMIF('5. Kosten uitvoering project'!$D$6:$D$106,B23,'5. Kosten uitvoering project'!$P$6:$P$106)))</f>
        <v/>
      </c>
      <c r="E23" s="13" t="str">
        <f t="shared" si="0"/>
        <v/>
      </c>
      <c r="F23" s="19" t="str">
        <f t="shared" ca="1" si="1"/>
        <v/>
      </c>
      <c r="G23" s="29"/>
      <c r="H23" s="4"/>
    </row>
    <row r="24" spans="1:8" ht="15" customHeight="1" x14ac:dyDescent="0.25">
      <c r="A24" s="168">
        <v>21</v>
      </c>
      <c r="B24" s="72"/>
      <c r="C24" s="262"/>
      <c r="D24" s="19" t="str">
        <f>IF(OR($B24="",$B24="&lt;Vul in&gt;"),"",(SUMIF('5. Kosten uitvoering project'!$D$6:$D$106,B24,'5. Kosten uitvoering project'!$P$6:$P$106)))</f>
        <v/>
      </c>
      <c r="E24" s="13" t="str">
        <f t="shared" si="0"/>
        <v/>
      </c>
      <c r="F24" s="19" t="str">
        <f t="shared" ca="1" si="1"/>
        <v/>
      </c>
      <c r="G24" s="29"/>
      <c r="H24" s="4"/>
    </row>
    <row r="25" spans="1:8" ht="15" customHeight="1" x14ac:dyDescent="0.25">
      <c r="A25" s="168">
        <v>22</v>
      </c>
      <c r="B25" s="72"/>
      <c r="C25" s="262"/>
      <c r="D25" s="19" t="str">
        <f>IF(OR($B25="",$B25="&lt;Vul in&gt;"),"",(SUMIF('5. Kosten uitvoering project'!$D$6:$D$106,B25,'5. Kosten uitvoering project'!$P$6:$P$106)))</f>
        <v/>
      </c>
      <c r="E25" s="13" t="str">
        <f t="shared" si="0"/>
        <v/>
      </c>
      <c r="F25" s="19" t="str">
        <f t="shared" ca="1" si="1"/>
        <v/>
      </c>
      <c r="G25" s="29"/>
      <c r="H25" s="4"/>
    </row>
    <row r="26" spans="1:8" ht="15" customHeight="1" x14ac:dyDescent="0.25">
      <c r="A26" s="168">
        <v>23</v>
      </c>
      <c r="B26" s="72"/>
      <c r="C26" s="262"/>
      <c r="D26" s="19" t="str">
        <f>IF(OR($B26="",$B26="&lt;Vul in&gt;"),"",(SUMIF('5. Kosten uitvoering project'!$D$6:$D$106,B26,'5. Kosten uitvoering project'!$P$6:$P$106)))</f>
        <v/>
      </c>
      <c r="E26" s="13" t="str">
        <f t="shared" si="0"/>
        <v/>
      </c>
      <c r="F26" s="19" t="str">
        <f t="shared" ca="1" si="1"/>
        <v/>
      </c>
      <c r="G26" s="29"/>
      <c r="H26" s="4"/>
    </row>
    <row r="27" spans="1:8" ht="15" customHeight="1" x14ac:dyDescent="0.25">
      <c r="A27" s="168">
        <v>24</v>
      </c>
      <c r="B27" s="72"/>
      <c r="C27" s="262"/>
      <c r="D27" s="19" t="str">
        <f>IF(OR($B27="",$B27="&lt;Vul in&gt;"),"",(SUMIF('5. Kosten uitvoering project'!$D$6:$D$106,B27,'5. Kosten uitvoering project'!$P$6:$P$106)))</f>
        <v/>
      </c>
      <c r="E27" s="13" t="str">
        <f t="shared" si="0"/>
        <v/>
      </c>
      <c r="F27" s="19" t="str">
        <f t="shared" ca="1" si="1"/>
        <v/>
      </c>
      <c r="G27" s="29"/>
      <c r="H27" s="4"/>
    </row>
    <row r="28" spans="1:8" ht="15" customHeight="1" x14ac:dyDescent="0.25">
      <c r="A28" s="168">
        <v>25</v>
      </c>
      <c r="B28" s="72"/>
      <c r="C28" s="262"/>
      <c r="D28" s="19" t="str">
        <f>IF(OR($B28="",$B28="&lt;Vul in&gt;"),"",(SUMIF('5. Kosten uitvoering project'!$D$6:$D$106,B28,'5. Kosten uitvoering project'!$P$6:$P$106)))</f>
        <v/>
      </c>
      <c r="E28" s="13" t="str">
        <f t="shared" si="0"/>
        <v/>
      </c>
      <c r="F28" s="19" t="str">
        <f t="shared" ca="1" si="1"/>
        <v/>
      </c>
      <c r="G28" s="29"/>
      <c r="H28" s="4"/>
    </row>
    <row r="29" spans="1:8" ht="15" customHeight="1" x14ac:dyDescent="0.25">
      <c r="A29" s="168">
        <v>26</v>
      </c>
      <c r="B29" s="72"/>
      <c r="C29" s="262"/>
      <c r="D29" s="19" t="str">
        <f>IF(OR($B29="",$B29="&lt;Vul in&gt;"),"",(SUMIF('5. Kosten uitvoering project'!$D$6:$D$106,B29,'5. Kosten uitvoering project'!$P$6:$P$106)))</f>
        <v/>
      </c>
      <c r="E29" s="13" t="str">
        <f t="shared" si="0"/>
        <v/>
      </c>
      <c r="F29" s="19" t="str">
        <f t="shared" ca="1" si="1"/>
        <v/>
      </c>
      <c r="G29" s="29"/>
      <c r="H29" s="4"/>
    </row>
    <row r="30" spans="1:8" ht="15" customHeight="1" x14ac:dyDescent="0.25">
      <c r="A30" s="168">
        <v>27</v>
      </c>
      <c r="B30" s="72"/>
      <c r="C30" s="262"/>
      <c r="D30" s="19" t="str">
        <f>IF(OR($B30="",$B30="&lt;Vul in&gt;"),"",(SUMIF('5. Kosten uitvoering project'!$D$6:$D$106,B30,'5. Kosten uitvoering project'!$P$6:$P$106)))</f>
        <v/>
      </c>
      <c r="E30" s="13" t="str">
        <f t="shared" si="0"/>
        <v/>
      </c>
      <c r="F30" s="19" t="str">
        <f t="shared" ca="1" si="1"/>
        <v/>
      </c>
      <c r="G30" s="29"/>
      <c r="H30" s="4"/>
    </row>
    <row r="31" spans="1:8" ht="15" customHeight="1" x14ac:dyDescent="0.25">
      <c r="A31" s="168">
        <v>28</v>
      </c>
      <c r="B31" s="72"/>
      <c r="C31" s="262"/>
      <c r="D31" s="19" t="str">
        <f>IF(OR($B31="",$B31="&lt;Vul in&gt;"),"",(SUMIF('5. Kosten uitvoering project'!$D$6:$D$106,B31,'5. Kosten uitvoering project'!$P$6:$P$106)))</f>
        <v/>
      </c>
      <c r="E31" s="13" t="str">
        <f t="shared" si="0"/>
        <v/>
      </c>
      <c r="F31" s="19" t="str">
        <f t="shared" ca="1" si="1"/>
        <v/>
      </c>
      <c r="G31" s="29"/>
      <c r="H31" s="4"/>
    </row>
    <row r="32" spans="1:8" ht="15" customHeight="1" x14ac:dyDescent="0.25">
      <c r="A32" s="168">
        <v>29</v>
      </c>
      <c r="B32" s="72"/>
      <c r="C32" s="262"/>
      <c r="D32" s="19" t="str">
        <f>IF(OR($B32="",$B32="&lt;Vul in&gt;"),"",(SUMIF('5. Kosten uitvoering project'!$D$6:$D$106,B32,'5. Kosten uitvoering project'!$P$6:$P$106)))</f>
        <v/>
      </c>
      <c r="E32" s="13" t="str">
        <f t="shared" si="0"/>
        <v/>
      </c>
      <c r="F32" s="19" t="str">
        <f t="shared" ca="1" si="1"/>
        <v/>
      </c>
      <c r="G32" s="29"/>
      <c r="H32" s="4"/>
    </row>
    <row r="33" spans="1:8" ht="15" customHeight="1" x14ac:dyDescent="0.25">
      <c r="A33" s="168">
        <v>30</v>
      </c>
      <c r="B33" s="72"/>
      <c r="C33" s="262"/>
      <c r="D33" s="19" t="str">
        <f>IF(OR($B33="",$B33="&lt;Vul in&gt;"),"",(SUMIF('5. Kosten uitvoering project'!$D$6:$D$106,B33,'5. Kosten uitvoering project'!$P$6:$P$106)))</f>
        <v/>
      </c>
      <c r="E33" s="13" t="str">
        <f t="shared" si="0"/>
        <v/>
      </c>
      <c r="F33" s="19" t="str">
        <f t="shared" ca="1" si="1"/>
        <v/>
      </c>
      <c r="G33" s="29"/>
      <c r="H33" s="4"/>
    </row>
    <row r="34" spans="1:8" ht="15" customHeight="1" x14ac:dyDescent="0.25">
      <c r="A34" s="41"/>
      <c r="B34" s="45" t="s">
        <v>41</v>
      </c>
      <c r="C34" s="46"/>
      <c r="D34" s="15">
        <f>SUM(D4:D33)</f>
        <v>0</v>
      </c>
      <c r="E34" s="16"/>
      <c r="F34" s="15"/>
      <c r="G34" s="15"/>
      <c r="H34" s="15"/>
    </row>
    <row r="35" spans="1:8" ht="15" customHeight="1" x14ac:dyDescent="0.25">
      <c r="A35" s="42"/>
      <c r="B35" s="77" t="str">
        <f>IF(D35&lt;&gt;"","Kosten nog toe te kennen aan een projectdeelnemer","")</f>
        <v/>
      </c>
      <c r="C35" s="46"/>
      <c r="D35" s="15" t="str">
        <f>IF(D37-D34-IF(D36&lt;&gt;"",D36,0)&lt;&gt;0,D37-D34-IF(D36&lt;&gt;"",D36,0),"")</f>
        <v/>
      </c>
      <c r="E35" s="16"/>
      <c r="F35" s="15"/>
      <c r="G35" s="15"/>
      <c r="H35" s="15"/>
    </row>
    <row r="36" spans="1:8" ht="15" customHeight="1" x14ac:dyDescent="0.25">
      <c r="A36" s="42"/>
      <c r="B36" s="45" t="str">
        <f>IF(D36&lt;&gt;"","Forfait op basis van opgegeven kosten","")</f>
        <v/>
      </c>
      <c r="C36" s="46"/>
      <c r="D36" s="15" t="str">
        <f>IF(Forfait_Aanvraag&lt;&gt;0,Forfait_Aanvraag,"")</f>
        <v/>
      </c>
      <c r="E36" s="16"/>
      <c r="F36" s="15"/>
      <c r="G36" s="15"/>
      <c r="H36" s="15"/>
    </row>
    <row r="37" spans="1:8" ht="15" customHeight="1" x14ac:dyDescent="0.25">
      <c r="A37" s="43"/>
      <c r="B37" s="45" t="s">
        <v>88</v>
      </c>
      <c r="C37" s="46"/>
      <c r="D37" s="15">
        <f>Totaal_Project</f>
        <v>0</v>
      </c>
      <c r="E37" s="12"/>
      <c r="F37" s="12"/>
      <c r="G37" s="12"/>
      <c r="H37" s="12"/>
    </row>
    <row r="38" spans="1:8" ht="15" customHeight="1" x14ac:dyDescent="0.25">
      <c r="A38" s="43"/>
      <c r="B38" s="45"/>
      <c r="C38" s="46"/>
      <c r="D38" s="15"/>
      <c r="E38" s="12"/>
      <c r="F38" s="12"/>
      <c r="G38" s="12"/>
      <c r="H38" s="12"/>
    </row>
    <row r="39" spans="1:8" ht="15" customHeight="1" x14ac:dyDescent="0.25">
      <c r="A39" s="43"/>
      <c r="B39" s="45" t="s">
        <v>32</v>
      </c>
      <c r="C39" s="46"/>
      <c r="D39" s="15"/>
      <c r="E39" s="12"/>
      <c r="F39" s="12"/>
      <c r="G39" s="73">
        <f>SUM(G4:G33)</f>
        <v>0</v>
      </c>
      <c r="H39" s="15"/>
    </row>
    <row r="40" spans="1:8" ht="15" customHeight="1" x14ac:dyDescent="0.25">
      <c r="A40" s="43"/>
      <c r="B40" s="45" t="str">
        <f ca="1">IF(G40&lt;&gt;"","Subsidie nog toe te kennen aan een deelprestatie","")</f>
        <v/>
      </c>
      <c r="C40" s="46"/>
      <c r="D40" s="15"/>
      <c r="E40" s="12"/>
      <c r="F40" s="12"/>
      <c r="G40" s="15" t="str">
        <f ca="1">IF(G41-G39&lt;&gt;0,G41-G39,"")</f>
        <v/>
      </c>
      <c r="H40" s="15"/>
    </row>
    <row r="41" spans="1:8" ht="15" customHeight="1" x14ac:dyDescent="0.25">
      <c r="A41" s="43"/>
      <c r="B41" s="45" t="s">
        <v>15</v>
      </c>
      <c r="C41" s="46"/>
      <c r="D41" s="15"/>
      <c r="E41" s="12"/>
      <c r="F41" s="20" t="str">
        <f ca="1">IFERROR(G41/D37,"")</f>
        <v/>
      </c>
      <c r="G41" s="15">
        <f ca="1">IF(AND(Subsidie_Aanvraag_Min&lt;Subsidie_Aanvraag,Subsidie_Aanvraag_Min&lt;&gt;"",Subsidie_Aanvraag_Min&lt;&gt;0),Subsidie_Aanvraag_Min,Subsidie_Aanvraag)</f>
        <v>0</v>
      </c>
      <c r="H41" s="15"/>
    </row>
  </sheetData>
  <sheetProtection algorithmName="SHA-512" hashValue="KXwXTg/1IkTk3yHSrfKHlbwAYWzDD8fbS/K6gSf2Zm3+r9zikQCOTppolvPMAW31SpaqyzuH6/pCqY8mSVu/sw==" saltValue="jQIWhR3Hrh9BUK6W7/XbEQ==" spinCount="100000" sheet="1" formatCells="0" formatColumns="0" formatRows="0"/>
  <phoneticPr fontId="3" type="noConversion"/>
  <conditionalFormatting sqref="B4:B33">
    <cfRule type="cellIs" dxfId="116" priority="7" operator="equal">
      <formula>""</formula>
    </cfRule>
  </conditionalFormatting>
  <conditionalFormatting sqref="B34">
    <cfRule type="expression" dxfId="115" priority="3">
      <formula>$D$35&lt;&gt;""</formula>
    </cfRule>
  </conditionalFormatting>
  <conditionalFormatting sqref="B40">
    <cfRule type="expression" dxfId="114" priority="10">
      <formula>#REF!&lt;&gt;#REF!</formula>
    </cfRule>
  </conditionalFormatting>
  <conditionalFormatting sqref="B39:C39 C40">
    <cfRule type="expression" dxfId="113" priority="16">
      <formula>#REF!&lt;&gt;#REF!</formula>
    </cfRule>
  </conditionalFormatting>
  <conditionalFormatting sqref="C4:C33">
    <cfRule type="expression" dxfId="112" priority="1">
      <formula>AND($Q4&lt;&gt;"",$Q4&lt;&gt;0,$C4="")</formula>
    </cfRule>
  </conditionalFormatting>
  <conditionalFormatting sqref="D34 F34:F36">
    <cfRule type="expression" dxfId="111" priority="18">
      <formula>$D$35&lt;&gt;""</formula>
    </cfRule>
  </conditionalFormatting>
  <conditionalFormatting sqref="D35">
    <cfRule type="expression" dxfId="110" priority="5">
      <formula>$D$34&lt;&gt;$D$37</formula>
    </cfRule>
  </conditionalFormatting>
  <conditionalFormatting sqref="D39:D40 F39:F40">
    <cfRule type="expression" dxfId="109" priority="17">
      <formula>#REF!&lt;&gt;#REF!</formula>
    </cfRule>
  </conditionalFormatting>
  <conditionalFormatting sqref="E39:E40">
    <cfRule type="expression" dxfId="108" priority="32">
      <formula>#REF!&lt;&gt;#REF!</formula>
    </cfRule>
  </conditionalFormatting>
  <conditionalFormatting sqref="G39:H40">
    <cfRule type="expression" dxfId="107" priority="8">
      <formula>$G$39&lt;&gt;$G$41</formula>
    </cfRule>
  </conditionalFormatting>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5"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5.5703125" style="48" customWidth="1"/>
    <col min="3" max="3" width="29.7109375" style="47" customWidth="1"/>
    <col min="4" max="4" width="14.5703125" style="47" customWidth="1"/>
    <col min="5" max="5" width="15.42578125" style="47" bestFit="1" customWidth="1"/>
    <col min="6" max="7" width="18.7109375" style="47" customWidth="1"/>
    <col min="8" max="8" width="15.28515625" style="47" bestFit="1" customWidth="1"/>
    <col min="9" max="9" width="16" style="47" customWidth="1"/>
    <col min="10" max="10" width="11" style="47" bestFit="1" customWidth="1"/>
    <col min="11" max="11" width="11.42578125" style="47" hidden="1" customWidth="1"/>
    <col min="12" max="13" width="15.42578125" style="47" hidden="1" customWidth="1"/>
    <col min="14" max="14" width="18.140625" style="47" hidden="1" customWidth="1"/>
    <col min="15" max="15" width="18.42578125" style="47" hidden="1" customWidth="1"/>
    <col min="16" max="16" width="15.7109375" style="47" hidden="1" customWidth="1"/>
    <col min="17" max="17" width="16.42578125" style="47" hidden="1" customWidth="1"/>
    <col min="18" max="18" width="9.85546875" style="47" hidden="1" customWidth="1"/>
    <col min="19" max="19" width="12" style="47" bestFit="1" customWidth="1"/>
    <col min="20" max="20" width="9.7109375" style="47" bestFit="1" customWidth="1"/>
    <col min="21" max="21" width="15.28515625" style="47" customWidth="1"/>
    <col min="22" max="22" width="11.140625" style="47" bestFit="1" customWidth="1"/>
    <col min="23" max="23" width="11.42578125" style="47" hidden="1" customWidth="1"/>
    <col min="24" max="24" width="55.140625" style="47" customWidth="1"/>
    <col min="25" max="25" width="61.28515625" hidden="1" customWidth="1"/>
    <col min="26" max="27" width="7.7109375" style="47" customWidth="1"/>
    <col min="28" max="16384" width="9.140625" style="47"/>
  </cols>
  <sheetData>
    <row r="1" spans="1:25" s="37" customFormat="1" ht="15" customHeight="1" x14ac:dyDescent="0.25">
      <c r="A1" s="17"/>
      <c r="B1" s="12" t="s">
        <v>55</v>
      </c>
      <c r="C1" s="329"/>
      <c r="D1" s="12"/>
      <c r="E1" s="12"/>
      <c r="F1" s="12"/>
      <c r="G1" s="21"/>
      <c r="H1" s="12"/>
      <c r="I1" s="12"/>
      <c r="J1" s="12"/>
      <c r="K1" s="17"/>
      <c r="L1" s="21"/>
      <c r="M1" s="21"/>
      <c r="N1" s="21"/>
      <c r="O1" s="21"/>
      <c r="P1" s="12"/>
      <c r="Q1" s="12"/>
      <c r="R1" s="12"/>
      <c r="S1" s="12"/>
      <c r="T1" s="12"/>
      <c r="U1" s="12"/>
      <c r="V1" s="12"/>
      <c r="W1" s="12"/>
      <c r="X1" s="12"/>
      <c r="Y1" s="12"/>
    </row>
    <row r="2" spans="1:25" s="37" customFormat="1" ht="15" customHeight="1" x14ac:dyDescent="0.2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2"/>
      <c r="L2" s="164"/>
      <c r="M2" s="164"/>
      <c r="N2" s="164"/>
      <c r="O2" s="164"/>
      <c r="P2" s="165" t="str">
        <f>IF(G2="Vereenvoudigde kostenoptie voor arbeidskosten","--&gt;U heeft gekozen voor een forfait voor arbeidskosten. U hoeft daarom geen loonkosten op te geven.","")</f>
        <v/>
      </c>
      <c r="Q2" s="165"/>
      <c r="R2" s="165"/>
      <c r="S2" s="163"/>
      <c r="T2" s="163"/>
      <c r="U2" s="163"/>
      <c r="V2" s="163"/>
      <c r="W2" s="163"/>
      <c r="X2" s="163"/>
      <c r="Y2" s="163"/>
    </row>
    <row r="3" spans="1:25" s="37" customFormat="1" ht="15" customHeight="1" x14ac:dyDescent="0.25">
      <c r="A3" s="94"/>
      <c r="B3" s="191"/>
      <c r="C3" s="191"/>
      <c r="D3" s="350" t="s">
        <v>147</v>
      </c>
      <c r="E3" s="351"/>
      <c r="F3" s="351"/>
      <c r="G3" s="351"/>
      <c r="H3" s="351"/>
      <c r="I3" s="351"/>
      <c r="J3" s="352"/>
      <c r="K3" s="353" t="s">
        <v>161</v>
      </c>
      <c r="L3" s="354"/>
      <c r="M3" s="354"/>
      <c r="N3" s="354"/>
      <c r="O3" s="354"/>
      <c r="P3" s="354"/>
      <c r="Q3" s="354"/>
      <c r="R3" s="355"/>
      <c r="S3" s="271"/>
      <c r="T3" s="191"/>
      <c r="U3" s="191"/>
      <c r="V3" s="191"/>
      <c r="W3" s="324"/>
      <c r="X3" s="270"/>
      <c r="Y3" s="325"/>
    </row>
    <row r="4" spans="1:25" s="39" customFormat="1" ht="60" x14ac:dyDescent="0.25">
      <c r="A4" s="95" t="s">
        <v>29</v>
      </c>
      <c r="B4" s="95" t="s">
        <v>36</v>
      </c>
      <c r="C4" s="170" t="s">
        <v>12</v>
      </c>
      <c r="D4" s="185" t="s">
        <v>34</v>
      </c>
      <c r="E4" s="186" t="s">
        <v>87</v>
      </c>
      <c r="F4" s="186" t="s">
        <v>33</v>
      </c>
      <c r="G4" s="187" t="s">
        <v>26</v>
      </c>
      <c r="H4" s="187" t="s">
        <v>13</v>
      </c>
      <c r="I4" s="187" t="s">
        <v>14</v>
      </c>
      <c r="J4" s="188" t="s">
        <v>37</v>
      </c>
      <c r="K4" s="185" t="s">
        <v>162</v>
      </c>
      <c r="L4" s="186" t="s">
        <v>34</v>
      </c>
      <c r="M4" s="186" t="s">
        <v>87</v>
      </c>
      <c r="N4" s="186" t="s">
        <v>33</v>
      </c>
      <c r="O4" s="187" t="s">
        <v>26</v>
      </c>
      <c r="P4" s="187" t="s">
        <v>13</v>
      </c>
      <c r="Q4" s="187" t="s">
        <v>14</v>
      </c>
      <c r="R4" s="188" t="s">
        <v>37</v>
      </c>
      <c r="S4" s="256" t="s">
        <v>343</v>
      </c>
      <c r="T4" s="172" t="s">
        <v>149</v>
      </c>
      <c r="U4" s="95" t="s">
        <v>151</v>
      </c>
      <c r="V4" s="95" t="s">
        <v>163</v>
      </c>
      <c r="W4" s="257" t="s">
        <v>164</v>
      </c>
      <c r="X4" s="171" t="s">
        <v>233</v>
      </c>
      <c r="Y4" s="95" t="s">
        <v>216</v>
      </c>
    </row>
    <row r="5" spans="1:25" ht="15" customHeight="1" x14ac:dyDescent="0.25">
      <c r="A5" s="190" t="str">
        <f>IF(OR($B5="Ja",$B5="Nee"),MAX($A$4:A4)+1,"")</f>
        <v/>
      </c>
      <c r="B5" s="169" t="s">
        <v>35</v>
      </c>
      <c r="C5" s="181"/>
      <c r="D5" s="182"/>
      <c r="E5" s="183"/>
      <c r="F5" s="167"/>
      <c r="G5" s="167"/>
      <c r="H5" s="176">
        <f>SUM(F5*12,G5)</f>
        <v>0</v>
      </c>
      <c r="I5" s="184">
        <f>1720*E5/40</f>
        <v>0</v>
      </c>
      <c r="J5" s="177">
        <f t="shared" ref="J5:J36" si="0">IF($B5="nee",IFERROR(ROUND(H5*(1+$U5)/I5,2),0),0)</f>
        <v>0</v>
      </c>
      <c r="K5" s="189"/>
      <c r="L5" s="167"/>
      <c r="M5" s="193"/>
      <c r="N5" s="167"/>
      <c r="O5" s="167"/>
      <c r="P5" s="176">
        <f>SUM(N5*12,O5)</f>
        <v>0</v>
      </c>
      <c r="Q5" s="184">
        <f t="shared" ref="Q5:Q36" si="1">1720*M5/40</f>
        <v>0</v>
      </c>
      <c r="R5" s="177">
        <f t="shared" ref="R5:R36" si="2">IF($B5="nee",IFERROR(ROUND(P5*(1+$U5)/Q5,2),0),0)</f>
        <v>0</v>
      </c>
      <c r="S5" s="258" t="s">
        <v>150</v>
      </c>
      <c r="T5" s="174" t="str">
        <f t="shared" ref="T5:T36" si="3">IF(Methode_Keuze&lt;&gt;"",IF($C$2="Vereenvoudigde kostenoptie voor overige kosten","nee","ja"),"nee")</f>
        <v>nee</v>
      </c>
      <c r="U5" s="175">
        <f>IF(T5="ja",0.442*(1.15)+0.15,0.442)</f>
        <v>0.442</v>
      </c>
      <c r="V5" s="178">
        <f>IF(B5="Ja",D5,J5)</f>
        <v>0</v>
      </c>
      <c r="W5" s="177" t="str">
        <f>IF(B5="Ja",IF(K5="JA",D5,L5),IF(B5="Nee",IF(K5="JA",J5,R5),""))</f>
        <v/>
      </c>
      <c r="X5" s="259"/>
      <c r="Y5" s="301"/>
    </row>
    <row r="6" spans="1:25" ht="15" customHeight="1" x14ac:dyDescent="0.25">
      <c r="A6" s="190" t="str">
        <f>IF(B6&lt;&gt;"&lt;Selecteer&gt;",MAX($A$4:A5)+1,"")</f>
        <v/>
      </c>
      <c r="B6" s="169" t="s">
        <v>35</v>
      </c>
      <c r="C6" s="181"/>
      <c r="D6" s="182"/>
      <c r="E6" s="183"/>
      <c r="F6" s="167"/>
      <c r="G6" s="167"/>
      <c r="H6" s="176">
        <f t="shared" ref="H6:H54" si="4">SUM(F6*12,G6)</f>
        <v>0</v>
      </c>
      <c r="I6" s="184">
        <f t="shared" ref="I6:I54" si="5">1720*E6/40</f>
        <v>0</v>
      </c>
      <c r="J6" s="177">
        <f t="shared" si="0"/>
        <v>0</v>
      </c>
      <c r="K6" s="189"/>
      <c r="L6" s="167"/>
      <c r="M6" s="193"/>
      <c r="N6" s="167"/>
      <c r="O6" s="167"/>
      <c r="P6" s="176">
        <f t="shared" ref="P6:P54" si="6">SUM(N6*12,O6)</f>
        <v>0</v>
      </c>
      <c r="Q6" s="184">
        <f t="shared" si="1"/>
        <v>0</v>
      </c>
      <c r="R6" s="177">
        <f t="shared" si="2"/>
        <v>0</v>
      </c>
      <c r="S6" s="258" t="s">
        <v>150</v>
      </c>
      <c r="T6" s="174" t="str">
        <f t="shared" si="3"/>
        <v>nee</v>
      </c>
      <c r="U6" s="175">
        <f t="shared" ref="U6:U54" si="7">IF(T6="ja",0.442*(1.15)+0.15,0.442)</f>
        <v>0.442</v>
      </c>
      <c r="V6" s="178">
        <f t="shared" ref="V6:V54" si="8">IF(B6="Ja",D6,J6)</f>
        <v>0</v>
      </c>
      <c r="W6" s="177" t="str">
        <f t="shared" ref="W6:W54" si="9">IF(B6="Ja",IF(K6="JA",D6,L6),IF(B6="Nee",IF(K6="JA",J6,R6),""))</f>
        <v/>
      </c>
      <c r="X6" s="259"/>
      <c r="Y6" s="301"/>
    </row>
    <row r="7" spans="1:25" ht="15" customHeight="1" x14ac:dyDescent="0.25">
      <c r="A7" s="190" t="str">
        <f>IF(B7&lt;&gt;"&lt;Selecteer&gt;",MAX($A$4:A6)+1,"")</f>
        <v/>
      </c>
      <c r="B7" s="169" t="s">
        <v>35</v>
      </c>
      <c r="C7" s="181"/>
      <c r="D7" s="182"/>
      <c r="E7" s="183"/>
      <c r="F7" s="167"/>
      <c r="G7" s="167"/>
      <c r="H7" s="176">
        <f t="shared" si="4"/>
        <v>0</v>
      </c>
      <c r="I7" s="184">
        <f t="shared" si="5"/>
        <v>0</v>
      </c>
      <c r="J7" s="177">
        <f t="shared" si="0"/>
        <v>0</v>
      </c>
      <c r="K7" s="189"/>
      <c r="L7" s="167"/>
      <c r="M7" s="193"/>
      <c r="N7" s="167"/>
      <c r="O7" s="167"/>
      <c r="P7" s="176">
        <f t="shared" si="6"/>
        <v>0</v>
      </c>
      <c r="Q7" s="184">
        <f t="shared" si="1"/>
        <v>0</v>
      </c>
      <c r="R7" s="177">
        <f t="shared" si="2"/>
        <v>0</v>
      </c>
      <c r="S7" s="258" t="s">
        <v>150</v>
      </c>
      <c r="T7" s="174" t="str">
        <f t="shared" si="3"/>
        <v>nee</v>
      </c>
      <c r="U7" s="175">
        <f t="shared" si="7"/>
        <v>0.442</v>
      </c>
      <c r="V7" s="178">
        <f t="shared" si="8"/>
        <v>0</v>
      </c>
      <c r="W7" s="177" t="str">
        <f t="shared" si="9"/>
        <v/>
      </c>
      <c r="X7" s="259"/>
      <c r="Y7" s="301"/>
    </row>
    <row r="8" spans="1:25" ht="15" customHeight="1" x14ac:dyDescent="0.25">
      <c r="A8" s="190" t="str">
        <f>IF(B8&lt;&gt;"&lt;Selecteer&gt;",MAX($A$4:A7)+1,"")</f>
        <v/>
      </c>
      <c r="B8" s="169" t="s">
        <v>35</v>
      </c>
      <c r="C8" s="181"/>
      <c r="D8" s="182"/>
      <c r="E8" s="183"/>
      <c r="F8" s="167"/>
      <c r="G8" s="167"/>
      <c r="H8" s="176">
        <f t="shared" si="4"/>
        <v>0</v>
      </c>
      <c r="I8" s="184">
        <f t="shared" si="5"/>
        <v>0</v>
      </c>
      <c r="J8" s="177">
        <f t="shared" si="0"/>
        <v>0</v>
      </c>
      <c r="K8" s="189"/>
      <c r="L8" s="167"/>
      <c r="M8" s="193"/>
      <c r="N8" s="167"/>
      <c r="O8" s="167"/>
      <c r="P8" s="176">
        <f t="shared" si="6"/>
        <v>0</v>
      </c>
      <c r="Q8" s="184">
        <f t="shared" si="1"/>
        <v>0</v>
      </c>
      <c r="R8" s="177">
        <f t="shared" si="2"/>
        <v>0</v>
      </c>
      <c r="S8" s="258" t="s">
        <v>150</v>
      </c>
      <c r="T8" s="174" t="str">
        <f t="shared" si="3"/>
        <v>nee</v>
      </c>
      <c r="U8" s="175">
        <f t="shared" si="7"/>
        <v>0.442</v>
      </c>
      <c r="V8" s="178">
        <f t="shared" si="8"/>
        <v>0</v>
      </c>
      <c r="W8" s="177" t="str">
        <f t="shared" si="9"/>
        <v/>
      </c>
      <c r="X8" s="259"/>
      <c r="Y8" s="301"/>
    </row>
    <row r="9" spans="1:25" ht="15" customHeight="1" x14ac:dyDescent="0.25">
      <c r="A9" s="190" t="str">
        <f>IF(B9&lt;&gt;"&lt;Selecteer&gt;",MAX($A$4:A8)+1,"")</f>
        <v/>
      </c>
      <c r="B9" s="169" t="s">
        <v>35</v>
      </c>
      <c r="C9" s="181"/>
      <c r="D9" s="182"/>
      <c r="E9" s="183"/>
      <c r="F9" s="167"/>
      <c r="G9" s="167"/>
      <c r="H9" s="176">
        <f t="shared" si="4"/>
        <v>0</v>
      </c>
      <c r="I9" s="184">
        <f t="shared" si="5"/>
        <v>0</v>
      </c>
      <c r="J9" s="177">
        <f t="shared" si="0"/>
        <v>0</v>
      </c>
      <c r="K9" s="189"/>
      <c r="L9" s="167"/>
      <c r="M9" s="193"/>
      <c r="N9" s="167"/>
      <c r="O9" s="167"/>
      <c r="P9" s="176">
        <f t="shared" si="6"/>
        <v>0</v>
      </c>
      <c r="Q9" s="184">
        <f t="shared" si="1"/>
        <v>0</v>
      </c>
      <c r="R9" s="177">
        <f t="shared" si="2"/>
        <v>0</v>
      </c>
      <c r="S9" s="258" t="s">
        <v>150</v>
      </c>
      <c r="T9" s="174" t="str">
        <f t="shared" si="3"/>
        <v>nee</v>
      </c>
      <c r="U9" s="175">
        <f t="shared" si="7"/>
        <v>0.442</v>
      </c>
      <c r="V9" s="178">
        <f t="shared" si="8"/>
        <v>0</v>
      </c>
      <c r="W9" s="177" t="str">
        <f t="shared" si="9"/>
        <v/>
      </c>
      <c r="X9" s="259"/>
      <c r="Y9" s="301"/>
    </row>
    <row r="10" spans="1:25" ht="15" customHeight="1" x14ac:dyDescent="0.25">
      <c r="A10" s="190" t="str">
        <f>IF(B10&lt;&gt;"&lt;Selecteer&gt;",MAX($A$4:A9)+1,"")</f>
        <v/>
      </c>
      <c r="B10" s="169" t="s">
        <v>35</v>
      </c>
      <c r="C10" s="181"/>
      <c r="D10" s="182"/>
      <c r="E10" s="183"/>
      <c r="F10" s="167"/>
      <c r="G10" s="167"/>
      <c r="H10" s="176">
        <f t="shared" si="4"/>
        <v>0</v>
      </c>
      <c r="I10" s="184">
        <f t="shared" si="5"/>
        <v>0</v>
      </c>
      <c r="J10" s="177">
        <f t="shared" si="0"/>
        <v>0</v>
      </c>
      <c r="K10" s="189"/>
      <c r="L10" s="167"/>
      <c r="M10" s="193"/>
      <c r="N10" s="167"/>
      <c r="O10" s="167"/>
      <c r="P10" s="176">
        <f t="shared" si="6"/>
        <v>0</v>
      </c>
      <c r="Q10" s="184">
        <f t="shared" si="1"/>
        <v>0</v>
      </c>
      <c r="R10" s="177">
        <f t="shared" si="2"/>
        <v>0</v>
      </c>
      <c r="S10" s="258" t="s">
        <v>150</v>
      </c>
      <c r="T10" s="174" t="str">
        <f t="shared" si="3"/>
        <v>nee</v>
      </c>
      <c r="U10" s="175">
        <f t="shared" si="7"/>
        <v>0.442</v>
      </c>
      <c r="V10" s="178">
        <f t="shared" si="8"/>
        <v>0</v>
      </c>
      <c r="W10" s="177" t="str">
        <f t="shared" si="9"/>
        <v/>
      </c>
      <c r="X10" s="259"/>
      <c r="Y10" s="301"/>
    </row>
    <row r="11" spans="1:25" ht="15" customHeight="1" x14ac:dyDescent="0.25">
      <c r="A11" s="190" t="str">
        <f>IF(B11&lt;&gt;"&lt;Selecteer&gt;",MAX($A$4:A10)+1,"")</f>
        <v/>
      </c>
      <c r="B11" s="169" t="s">
        <v>35</v>
      </c>
      <c r="C11" s="181"/>
      <c r="D11" s="182"/>
      <c r="E11" s="183"/>
      <c r="F11" s="167"/>
      <c r="G11" s="167"/>
      <c r="H11" s="176">
        <f t="shared" si="4"/>
        <v>0</v>
      </c>
      <c r="I11" s="184">
        <f t="shared" si="5"/>
        <v>0</v>
      </c>
      <c r="J11" s="177">
        <f t="shared" si="0"/>
        <v>0</v>
      </c>
      <c r="K11" s="189"/>
      <c r="L11" s="167"/>
      <c r="M11" s="193"/>
      <c r="N11" s="167"/>
      <c r="O11" s="167"/>
      <c r="P11" s="176">
        <f t="shared" si="6"/>
        <v>0</v>
      </c>
      <c r="Q11" s="184">
        <f t="shared" si="1"/>
        <v>0</v>
      </c>
      <c r="R11" s="177">
        <f t="shared" si="2"/>
        <v>0</v>
      </c>
      <c r="S11" s="258" t="s">
        <v>150</v>
      </c>
      <c r="T11" s="174" t="str">
        <f t="shared" si="3"/>
        <v>nee</v>
      </c>
      <c r="U11" s="175">
        <f t="shared" si="7"/>
        <v>0.442</v>
      </c>
      <c r="V11" s="178">
        <f t="shared" si="8"/>
        <v>0</v>
      </c>
      <c r="W11" s="177" t="str">
        <f t="shared" si="9"/>
        <v/>
      </c>
      <c r="X11" s="259"/>
      <c r="Y11" s="301"/>
    </row>
    <row r="12" spans="1:25" ht="15" customHeight="1" x14ac:dyDescent="0.25">
      <c r="A12" s="190" t="str">
        <f>IF(B12&lt;&gt;"&lt;Selecteer&gt;",MAX($A$4:A11)+1,"")</f>
        <v/>
      </c>
      <c r="B12" s="169" t="s">
        <v>35</v>
      </c>
      <c r="C12" s="181"/>
      <c r="D12" s="182"/>
      <c r="E12" s="183"/>
      <c r="F12" s="167"/>
      <c r="G12" s="167"/>
      <c r="H12" s="176">
        <f t="shared" si="4"/>
        <v>0</v>
      </c>
      <c r="I12" s="184">
        <f t="shared" si="5"/>
        <v>0</v>
      </c>
      <c r="J12" s="177">
        <f t="shared" si="0"/>
        <v>0</v>
      </c>
      <c r="K12" s="189"/>
      <c r="L12" s="167"/>
      <c r="M12" s="193"/>
      <c r="N12" s="167"/>
      <c r="O12" s="167"/>
      <c r="P12" s="176">
        <f t="shared" si="6"/>
        <v>0</v>
      </c>
      <c r="Q12" s="184">
        <f t="shared" si="1"/>
        <v>0</v>
      </c>
      <c r="R12" s="177">
        <f t="shared" si="2"/>
        <v>0</v>
      </c>
      <c r="S12" s="258" t="s">
        <v>150</v>
      </c>
      <c r="T12" s="174" t="str">
        <f t="shared" si="3"/>
        <v>nee</v>
      </c>
      <c r="U12" s="175">
        <f t="shared" si="7"/>
        <v>0.442</v>
      </c>
      <c r="V12" s="178">
        <f t="shared" si="8"/>
        <v>0</v>
      </c>
      <c r="W12" s="177" t="str">
        <f t="shared" si="9"/>
        <v/>
      </c>
      <c r="X12" s="259"/>
      <c r="Y12" s="301"/>
    </row>
    <row r="13" spans="1:25" ht="15" customHeight="1" x14ac:dyDescent="0.25">
      <c r="A13" s="190" t="str">
        <f>IF(B13&lt;&gt;"&lt;Selecteer&gt;",MAX($A$4:A12)+1,"")</f>
        <v/>
      </c>
      <c r="B13" s="169" t="s">
        <v>35</v>
      </c>
      <c r="C13" s="181"/>
      <c r="D13" s="182"/>
      <c r="E13" s="183"/>
      <c r="F13" s="167"/>
      <c r="G13" s="167"/>
      <c r="H13" s="176">
        <f t="shared" si="4"/>
        <v>0</v>
      </c>
      <c r="I13" s="184">
        <f t="shared" si="5"/>
        <v>0</v>
      </c>
      <c r="J13" s="177">
        <f t="shared" si="0"/>
        <v>0</v>
      </c>
      <c r="K13" s="189"/>
      <c r="L13" s="167"/>
      <c r="M13" s="193"/>
      <c r="N13" s="167"/>
      <c r="O13" s="167"/>
      <c r="P13" s="176">
        <f t="shared" si="6"/>
        <v>0</v>
      </c>
      <c r="Q13" s="184">
        <f t="shared" si="1"/>
        <v>0</v>
      </c>
      <c r="R13" s="177">
        <f t="shared" si="2"/>
        <v>0</v>
      </c>
      <c r="S13" s="258" t="s">
        <v>150</v>
      </c>
      <c r="T13" s="174" t="str">
        <f t="shared" si="3"/>
        <v>nee</v>
      </c>
      <c r="U13" s="175">
        <f t="shared" si="7"/>
        <v>0.442</v>
      </c>
      <c r="V13" s="178">
        <f t="shared" si="8"/>
        <v>0</v>
      </c>
      <c r="W13" s="177" t="str">
        <f t="shared" si="9"/>
        <v/>
      </c>
      <c r="X13" s="259"/>
      <c r="Y13" s="301"/>
    </row>
    <row r="14" spans="1:25" ht="15" customHeight="1" x14ac:dyDescent="0.25">
      <c r="A14" s="190" t="str">
        <f>IF(B14&lt;&gt;"&lt;Selecteer&gt;",MAX($A$4:A13)+1,"")</f>
        <v/>
      </c>
      <c r="B14" s="169" t="s">
        <v>35</v>
      </c>
      <c r="C14" s="181"/>
      <c r="D14" s="182"/>
      <c r="E14" s="183"/>
      <c r="F14" s="167"/>
      <c r="G14" s="167"/>
      <c r="H14" s="176">
        <f t="shared" si="4"/>
        <v>0</v>
      </c>
      <c r="I14" s="184">
        <f t="shared" si="5"/>
        <v>0</v>
      </c>
      <c r="J14" s="177">
        <f t="shared" si="0"/>
        <v>0</v>
      </c>
      <c r="K14" s="189"/>
      <c r="L14" s="167"/>
      <c r="M14" s="193"/>
      <c r="N14" s="167"/>
      <c r="O14" s="167"/>
      <c r="P14" s="176">
        <f t="shared" si="6"/>
        <v>0</v>
      </c>
      <c r="Q14" s="184">
        <f t="shared" si="1"/>
        <v>0</v>
      </c>
      <c r="R14" s="177">
        <f t="shared" si="2"/>
        <v>0</v>
      </c>
      <c r="S14" s="258" t="s">
        <v>150</v>
      </c>
      <c r="T14" s="174" t="str">
        <f t="shared" si="3"/>
        <v>nee</v>
      </c>
      <c r="U14" s="175">
        <f t="shared" si="7"/>
        <v>0.442</v>
      </c>
      <c r="V14" s="178">
        <f t="shared" si="8"/>
        <v>0</v>
      </c>
      <c r="W14" s="177" t="str">
        <f t="shared" si="9"/>
        <v/>
      </c>
      <c r="X14" s="259"/>
      <c r="Y14" s="301"/>
    </row>
    <row r="15" spans="1:25" ht="15" customHeight="1" x14ac:dyDescent="0.25">
      <c r="A15" s="190" t="str">
        <f>IF(B15&lt;&gt;"&lt;Selecteer&gt;",MAX($A$4:A14)+1,"")</f>
        <v/>
      </c>
      <c r="B15" s="169" t="s">
        <v>35</v>
      </c>
      <c r="C15" s="181"/>
      <c r="D15" s="182"/>
      <c r="E15" s="183"/>
      <c r="F15" s="167"/>
      <c r="G15" s="167"/>
      <c r="H15" s="176">
        <f t="shared" si="4"/>
        <v>0</v>
      </c>
      <c r="I15" s="184">
        <f t="shared" si="5"/>
        <v>0</v>
      </c>
      <c r="J15" s="177">
        <f t="shared" si="0"/>
        <v>0</v>
      </c>
      <c r="K15" s="189"/>
      <c r="L15" s="167"/>
      <c r="M15" s="193"/>
      <c r="N15" s="167"/>
      <c r="O15" s="167"/>
      <c r="P15" s="176">
        <f t="shared" si="6"/>
        <v>0</v>
      </c>
      <c r="Q15" s="184">
        <f t="shared" si="1"/>
        <v>0</v>
      </c>
      <c r="R15" s="177">
        <f t="shared" si="2"/>
        <v>0</v>
      </c>
      <c r="S15" s="258" t="s">
        <v>150</v>
      </c>
      <c r="T15" s="174" t="str">
        <f t="shared" si="3"/>
        <v>nee</v>
      </c>
      <c r="U15" s="175">
        <f t="shared" si="7"/>
        <v>0.442</v>
      </c>
      <c r="V15" s="178">
        <f t="shared" si="8"/>
        <v>0</v>
      </c>
      <c r="W15" s="177" t="str">
        <f t="shared" si="9"/>
        <v/>
      </c>
      <c r="X15" s="259"/>
      <c r="Y15" s="301"/>
    </row>
    <row r="16" spans="1:25" ht="15" customHeight="1" x14ac:dyDescent="0.25">
      <c r="A16" s="190" t="str">
        <f>IF(B16&lt;&gt;"&lt;Selecteer&gt;",MAX($A$4:A15)+1,"")</f>
        <v/>
      </c>
      <c r="B16" s="169" t="s">
        <v>35</v>
      </c>
      <c r="C16" s="181"/>
      <c r="D16" s="182"/>
      <c r="E16" s="183"/>
      <c r="F16" s="167"/>
      <c r="G16" s="167"/>
      <c r="H16" s="176">
        <f t="shared" si="4"/>
        <v>0</v>
      </c>
      <c r="I16" s="184">
        <f t="shared" si="5"/>
        <v>0</v>
      </c>
      <c r="J16" s="177">
        <f t="shared" si="0"/>
        <v>0</v>
      </c>
      <c r="K16" s="189"/>
      <c r="L16" s="167"/>
      <c r="M16" s="193"/>
      <c r="N16" s="167"/>
      <c r="O16" s="167"/>
      <c r="P16" s="176">
        <f t="shared" si="6"/>
        <v>0</v>
      </c>
      <c r="Q16" s="184">
        <f t="shared" si="1"/>
        <v>0</v>
      </c>
      <c r="R16" s="177">
        <f t="shared" si="2"/>
        <v>0</v>
      </c>
      <c r="S16" s="258" t="s">
        <v>150</v>
      </c>
      <c r="T16" s="174" t="str">
        <f t="shared" si="3"/>
        <v>nee</v>
      </c>
      <c r="U16" s="175">
        <f t="shared" si="7"/>
        <v>0.442</v>
      </c>
      <c r="V16" s="178">
        <f t="shared" si="8"/>
        <v>0</v>
      </c>
      <c r="W16" s="177" t="str">
        <f t="shared" si="9"/>
        <v/>
      </c>
      <c r="X16" s="259"/>
      <c r="Y16" s="301"/>
    </row>
    <row r="17" spans="1:25" ht="15" customHeight="1" x14ac:dyDescent="0.25">
      <c r="A17" s="190" t="str">
        <f>IF(B17&lt;&gt;"&lt;Selecteer&gt;",MAX($A$4:A16)+1,"")</f>
        <v/>
      </c>
      <c r="B17" s="169" t="s">
        <v>35</v>
      </c>
      <c r="C17" s="181"/>
      <c r="D17" s="182"/>
      <c r="E17" s="183"/>
      <c r="F17" s="167"/>
      <c r="G17" s="167"/>
      <c r="H17" s="176">
        <f t="shared" si="4"/>
        <v>0</v>
      </c>
      <c r="I17" s="184">
        <f t="shared" si="5"/>
        <v>0</v>
      </c>
      <c r="J17" s="177">
        <f t="shared" si="0"/>
        <v>0</v>
      </c>
      <c r="K17" s="189"/>
      <c r="L17" s="167"/>
      <c r="M17" s="193"/>
      <c r="N17" s="167"/>
      <c r="O17" s="167"/>
      <c r="P17" s="176">
        <f t="shared" si="6"/>
        <v>0</v>
      </c>
      <c r="Q17" s="184">
        <f t="shared" si="1"/>
        <v>0</v>
      </c>
      <c r="R17" s="177">
        <f t="shared" si="2"/>
        <v>0</v>
      </c>
      <c r="S17" s="258" t="s">
        <v>150</v>
      </c>
      <c r="T17" s="174" t="str">
        <f t="shared" si="3"/>
        <v>nee</v>
      </c>
      <c r="U17" s="175">
        <f t="shared" si="7"/>
        <v>0.442</v>
      </c>
      <c r="V17" s="178">
        <f t="shared" si="8"/>
        <v>0</v>
      </c>
      <c r="W17" s="177" t="str">
        <f t="shared" si="9"/>
        <v/>
      </c>
      <c r="X17" s="259"/>
      <c r="Y17" s="301"/>
    </row>
    <row r="18" spans="1:25" ht="15" customHeight="1" x14ac:dyDescent="0.25">
      <c r="A18" s="190" t="str">
        <f>IF(B18&lt;&gt;"&lt;Selecteer&gt;",MAX($A$4:A17)+1,"")</f>
        <v/>
      </c>
      <c r="B18" s="169" t="s">
        <v>35</v>
      </c>
      <c r="C18" s="181"/>
      <c r="D18" s="182"/>
      <c r="E18" s="183"/>
      <c r="F18" s="167"/>
      <c r="G18" s="167"/>
      <c r="H18" s="176">
        <f t="shared" si="4"/>
        <v>0</v>
      </c>
      <c r="I18" s="184">
        <f t="shared" si="5"/>
        <v>0</v>
      </c>
      <c r="J18" s="177">
        <f t="shared" si="0"/>
        <v>0</v>
      </c>
      <c r="K18" s="189"/>
      <c r="L18" s="167"/>
      <c r="M18" s="193"/>
      <c r="N18" s="167"/>
      <c r="O18" s="167"/>
      <c r="P18" s="176">
        <f t="shared" si="6"/>
        <v>0</v>
      </c>
      <c r="Q18" s="184">
        <f t="shared" si="1"/>
        <v>0</v>
      </c>
      <c r="R18" s="177">
        <f t="shared" si="2"/>
        <v>0</v>
      </c>
      <c r="S18" s="258" t="s">
        <v>150</v>
      </c>
      <c r="T18" s="174" t="str">
        <f t="shared" si="3"/>
        <v>nee</v>
      </c>
      <c r="U18" s="175">
        <f t="shared" si="7"/>
        <v>0.442</v>
      </c>
      <c r="V18" s="178">
        <f t="shared" si="8"/>
        <v>0</v>
      </c>
      <c r="W18" s="177" t="str">
        <f t="shared" si="9"/>
        <v/>
      </c>
      <c r="X18" s="259"/>
      <c r="Y18" s="301"/>
    </row>
    <row r="19" spans="1:25" ht="15" customHeight="1" x14ac:dyDescent="0.25">
      <c r="A19" s="190" t="str">
        <f>IF(B19&lt;&gt;"&lt;Selecteer&gt;",MAX($A$4:A18)+1,"")</f>
        <v/>
      </c>
      <c r="B19" s="169" t="s">
        <v>35</v>
      </c>
      <c r="C19" s="181"/>
      <c r="D19" s="182"/>
      <c r="E19" s="183"/>
      <c r="F19" s="167"/>
      <c r="G19" s="167"/>
      <c r="H19" s="176">
        <f t="shared" si="4"/>
        <v>0</v>
      </c>
      <c r="I19" s="184">
        <f t="shared" si="5"/>
        <v>0</v>
      </c>
      <c r="J19" s="177">
        <f t="shared" si="0"/>
        <v>0</v>
      </c>
      <c r="K19" s="189"/>
      <c r="L19" s="167"/>
      <c r="M19" s="193"/>
      <c r="N19" s="167"/>
      <c r="O19" s="167"/>
      <c r="P19" s="176">
        <f t="shared" si="6"/>
        <v>0</v>
      </c>
      <c r="Q19" s="184">
        <f t="shared" si="1"/>
        <v>0</v>
      </c>
      <c r="R19" s="177">
        <f t="shared" si="2"/>
        <v>0</v>
      </c>
      <c r="S19" s="258" t="s">
        <v>150</v>
      </c>
      <c r="T19" s="174" t="str">
        <f t="shared" si="3"/>
        <v>nee</v>
      </c>
      <c r="U19" s="175">
        <f t="shared" si="7"/>
        <v>0.442</v>
      </c>
      <c r="V19" s="178">
        <f t="shared" si="8"/>
        <v>0</v>
      </c>
      <c r="W19" s="177" t="str">
        <f t="shared" si="9"/>
        <v/>
      </c>
      <c r="X19" s="259"/>
      <c r="Y19" s="301"/>
    </row>
    <row r="20" spans="1:25" ht="15" customHeight="1" x14ac:dyDescent="0.25">
      <c r="A20" s="190" t="str">
        <f>IF(B20&lt;&gt;"&lt;Selecteer&gt;",MAX($A$4:A19)+1,"")</f>
        <v/>
      </c>
      <c r="B20" s="169" t="s">
        <v>35</v>
      </c>
      <c r="C20" s="181"/>
      <c r="D20" s="182"/>
      <c r="E20" s="183"/>
      <c r="F20" s="167"/>
      <c r="G20" s="167"/>
      <c r="H20" s="176">
        <f t="shared" si="4"/>
        <v>0</v>
      </c>
      <c r="I20" s="184">
        <f t="shared" si="5"/>
        <v>0</v>
      </c>
      <c r="J20" s="177">
        <f t="shared" si="0"/>
        <v>0</v>
      </c>
      <c r="K20" s="189"/>
      <c r="L20" s="167"/>
      <c r="M20" s="193"/>
      <c r="N20" s="167"/>
      <c r="O20" s="167"/>
      <c r="P20" s="176">
        <f t="shared" si="6"/>
        <v>0</v>
      </c>
      <c r="Q20" s="184">
        <f t="shared" si="1"/>
        <v>0</v>
      </c>
      <c r="R20" s="177">
        <f t="shared" si="2"/>
        <v>0</v>
      </c>
      <c r="S20" s="258" t="s">
        <v>150</v>
      </c>
      <c r="T20" s="174" t="str">
        <f t="shared" si="3"/>
        <v>nee</v>
      </c>
      <c r="U20" s="175">
        <f t="shared" si="7"/>
        <v>0.442</v>
      </c>
      <c r="V20" s="178">
        <f t="shared" si="8"/>
        <v>0</v>
      </c>
      <c r="W20" s="177" t="str">
        <f t="shared" si="9"/>
        <v/>
      </c>
      <c r="X20" s="259"/>
      <c r="Y20" s="301"/>
    </row>
    <row r="21" spans="1:25" ht="15" customHeight="1" x14ac:dyDescent="0.25">
      <c r="A21" s="190" t="str">
        <f>IF(B21&lt;&gt;"&lt;Selecteer&gt;",MAX($A$4:A20)+1,"")</f>
        <v/>
      </c>
      <c r="B21" s="169" t="s">
        <v>35</v>
      </c>
      <c r="C21" s="181"/>
      <c r="D21" s="182"/>
      <c r="E21" s="183"/>
      <c r="F21" s="167"/>
      <c r="G21" s="167"/>
      <c r="H21" s="176">
        <f t="shared" si="4"/>
        <v>0</v>
      </c>
      <c r="I21" s="184">
        <f t="shared" si="5"/>
        <v>0</v>
      </c>
      <c r="J21" s="177">
        <f t="shared" si="0"/>
        <v>0</v>
      </c>
      <c r="K21" s="189"/>
      <c r="L21" s="167"/>
      <c r="M21" s="193"/>
      <c r="N21" s="167"/>
      <c r="O21" s="167"/>
      <c r="P21" s="176">
        <f t="shared" si="6"/>
        <v>0</v>
      </c>
      <c r="Q21" s="184">
        <f t="shared" si="1"/>
        <v>0</v>
      </c>
      <c r="R21" s="177">
        <f t="shared" si="2"/>
        <v>0</v>
      </c>
      <c r="S21" s="258" t="s">
        <v>150</v>
      </c>
      <c r="T21" s="174" t="str">
        <f t="shared" si="3"/>
        <v>nee</v>
      </c>
      <c r="U21" s="175">
        <f t="shared" si="7"/>
        <v>0.442</v>
      </c>
      <c r="V21" s="178">
        <f t="shared" si="8"/>
        <v>0</v>
      </c>
      <c r="W21" s="177" t="str">
        <f t="shared" si="9"/>
        <v/>
      </c>
      <c r="X21" s="259"/>
      <c r="Y21" s="301"/>
    </row>
    <row r="22" spans="1:25" ht="15" customHeight="1" x14ac:dyDescent="0.25">
      <c r="A22" s="190" t="str">
        <f>IF(B22&lt;&gt;"&lt;Selecteer&gt;",MAX($A$4:A21)+1,"")</f>
        <v/>
      </c>
      <c r="B22" s="169" t="s">
        <v>35</v>
      </c>
      <c r="C22" s="181"/>
      <c r="D22" s="182"/>
      <c r="E22" s="183"/>
      <c r="F22" s="167"/>
      <c r="G22" s="167"/>
      <c r="H22" s="176">
        <f t="shared" si="4"/>
        <v>0</v>
      </c>
      <c r="I22" s="184">
        <f t="shared" si="5"/>
        <v>0</v>
      </c>
      <c r="J22" s="177">
        <f t="shared" si="0"/>
        <v>0</v>
      </c>
      <c r="K22" s="189"/>
      <c r="L22" s="167"/>
      <c r="M22" s="193"/>
      <c r="N22" s="167"/>
      <c r="O22" s="167"/>
      <c r="P22" s="176">
        <f t="shared" si="6"/>
        <v>0</v>
      </c>
      <c r="Q22" s="184">
        <f t="shared" si="1"/>
        <v>0</v>
      </c>
      <c r="R22" s="177">
        <f t="shared" si="2"/>
        <v>0</v>
      </c>
      <c r="S22" s="258" t="s">
        <v>150</v>
      </c>
      <c r="T22" s="174" t="str">
        <f t="shared" si="3"/>
        <v>nee</v>
      </c>
      <c r="U22" s="175">
        <f t="shared" si="7"/>
        <v>0.442</v>
      </c>
      <c r="V22" s="178">
        <f t="shared" si="8"/>
        <v>0</v>
      </c>
      <c r="W22" s="177" t="str">
        <f t="shared" si="9"/>
        <v/>
      </c>
      <c r="X22" s="259"/>
      <c r="Y22" s="301"/>
    </row>
    <row r="23" spans="1:25" ht="15" customHeight="1" x14ac:dyDescent="0.25">
      <c r="A23" s="190" t="str">
        <f>IF(B23&lt;&gt;"&lt;Selecteer&gt;",MAX($A$4:A22)+1,"")</f>
        <v/>
      </c>
      <c r="B23" s="169" t="s">
        <v>35</v>
      </c>
      <c r="C23" s="181"/>
      <c r="D23" s="182"/>
      <c r="E23" s="183"/>
      <c r="F23" s="167"/>
      <c r="G23" s="167"/>
      <c r="H23" s="176">
        <f t="shared" si="4"/>
        <v>0</v>
      </c>
      <c r="I23" s="184">
        <f t="shared" si="5"/>
        <v>0</v>
      </c>
      <c r="J23" s="177">
        <f t="shared" si="0"/>
        <v>0</v>
      </c>
      <c r="K23" s="189"/>
      <c r="L23" s="167"/>
      <c r="M23" s="193"/>
      <c r="N23" s="167"/>
      <c r="O23" s="167"/>
      <c r="P23" s="176">
        <f t="shared" si="6"/>
        <v>0</v>
      </c>
      <c r="Q23" s="184">
        <f t="shared" si="1"/>
        <v>0</v>
      </c>
      <c r="R23" s="177">
        <f t="shared" si="2"/>
        <v>0</v>
      </c>
      <c r="S23" s="258" t="s">
        <v>150</v>
      </c>
      <c r="T23" s="174" t="str">
        <f t="shared" si="3"/>
        <v>nee</v>
      </c>
      <c r="U23" s="175">
        <f t="shared" si="7"/>
        <v>0.442</v>
      </c>
      <c r="V23" s="178">
        <f t="shared" si="8"/>
        <v>0</v>
      </c>
      <c r="W23" s="177" t="str">
        <f t="shared" si="9"/>
        <v/>
      </c>
      <c r="X23" s="259"/>
      <c r="Y23" s="301"/>
    </row>
    <row r="24" spans="1:25" ht="15" customHeight="1" x14ac:dyDescent="0.25">
      <c r="A24" s="190" t="str">
        <f>IF(B24&lt;&gt;"&lt;Selecteer&gt;",MAX($A$4:A23)+1,"")</f>
        <v/>
      </c>
      <c r="B24" s="169" t="s">
        <v>35</v>
      </c>
      <c r="C24" s="181"/>
      <c r="D24" s="182"/>
      <c r="E24" s="183"/>
      <c r="F24" s="167"/>
      <c r="G24" s="167"/>
      <c r="H24" s="176">
        <f t="shared" si="4"/>
        <v>0</v>
      </c>
      <c r="I24" s="184">
        <f t="shared" si="5"/>
        <v>0</v>
      </c>
      <c r="J24" s="177">
        <f t="shared" si="0"/>
        <v>0</v>
      </c>
      <c r="K24" s="189"/>
      <c r="L24" s="167"/>
      <c r="M24" s="193"/>
      <c r="N24" s="167"/>
      <c r="O24" s="167"/>
      <c r="P24" s="176">
        <f t="shared" si="6"/>
        <v>0</v>
      </c>
      <c r="Q24" s="184">
        <f t="shared" si="1"/>
        <v>0</v>
      </c>
      <c r="R24" s="177">
        <f t="shared" si="2"/>
        <v>0</v>
      </c>
      <c r="S24" s="258" t="s">
        <v>150</v>
      </c>
      <c r="T24" s="174" t="str">
        <f t="shared" si="3"/>
        <v>nee</v>
      </c>
      <c r="U24" s="175">
        <f t="shared" si="7"/>
        <v>0.442</v>
      </c>
      <c r="V24" s="178">
        <f t="shared" si="8"/>
        <v>0</v>
      </c>
      <c r="W24" s="177" t="str">
        <f t="shared" si="9"/>
        <v/>
      </c>
      <c r="X24" s="259"/>
      <c r="Y24" s="301"/>
    </row>
    <row r="25" spans="1:25" ht="15" customHeight="1" x14ac:dyDescent="0.25">
      <c r="A25" s="190" t="str">
        <f>IF(B25&lt;&gt;"&lt;Selecteer&gt;",MAX($A$4:A24)+1,"")</f>
        <v/>
      </c>
      <c r="B25" s="169" t="s">
        <v>35</v>
      </c>
      <c r="C25" s="181"/>
      <c r="D25" s="182"/>
      <c r="E25" s="183"/>
      <c r="F25" s="167"/>
      <c r="G25" s="167"/>
      <c r="H25" s="176">
        <f t="shared" si="4"/>
        <v>0</v>
      </c>
      <c r="I25" s="184">
        <f t="shared" si="5"/>
        <v>0</v>
      </c>
      <c r="J25" s="177">
        <f t="shared" si="0"/>
        <v>0</v>
      </c>
      <c r="K25" s="189"/>
      <c r="L25" s="167"/>
      <c r="M25" s="193"/>
      <c r="N25" s="167"/>
      <c r="O25" s="167"/>
      <c r="P25" s="176">
        <f t="shared" si="6"/>
        <v>0</v>
      </c>
      <c r="Q25" s="184">
        <f t="shared" si="1"/>
        <v>0</v>
      </c>
      <c r="R25" s="177">
        <f t="shared" si="2"/>
        <v>0</v>
      </c>
      <c r="S25" s="258" t="s">
        <v>150</v>
      </c>
      <c r="T25" s="174" t="str">
        <f t="shared" si="3"/>
        <v>nee</v>
      </c>
      <c r="U25" s="175">
        <f t="shared" si="7"/>
        <v>0.442</v>
      </c>
      <c r="V25" s="178">
        <f t="shared" si="8"/>
        <v>0</v>
      </c>
      <c r="W25" s="177" t="str">
        <f t="shared" si="9"/>
        <v/>
      </c>
      <c r="X25" s="259"/>
      <c r="Y25" s="301"/>
    </row>
    <row r="26" spans="1:25" ht="15" customHeight="1" x14ac:dyDescent="0.25">
      <c r="A26" s="190" t="str">
        <f>IF(B26&lt;&gt;"&lt;Selecteer&gt;",MAX($A$4:A25)+1,"")</f>
        <v/>
      </c>
      <c r="B26" s="169" t="s">
        <v>35</v>
      </c>
      <c r="C26" s="181"/>
      <c r="D26" s="182"/>
      <c r="E26" s="183"/>
      <c r="F26" s="167"/>
      <c r="G26" s="167"/>
      <c r="H26" s="176">
        <f t="shared" si="4"/>
        <v>0</v>
      </c>
      <c r="I26" s="184">
        <f t="shared" si="5"/>
        <v>0</v>
      </c>
      <c r="J26" s="177">
        <f t="shared" si="0"/>
        <v>0</v>
      </c>
      <c r="K26" s="189"/>
      <c r="L26" s="167"/>
      <c r="M26" s="193"/>
      <c r="N26" s="167"/>
      <c r="O26" s="167"/>
      <c r="P26" s="176">
        <f t="shared" si="6"/>
        <v>0</v>
      </c>
      <c r="Q26" s="184">
        <f t="shared" si="1"/>
        <v>0</v>
      </c>
      <c r="R26" s="177">
        <f t="shared" si="2"/>
        <v>0</v>
      </c>
      <c r="S26" s="258" t="s">
        <v>150</v>
      </c>
      <c r="T26" s="174" t="str">
        <f t="shared" si="3"/>
        <v>nee</v>
      </c>
      <c r="U26" s="175">
        <f t="shared" si="7"/>
        <v>0.442</v>
      </c>
      <c r="V26" s="178">
        <f t="shared" si="8"/>
        <v>0</v>
      </c>
      <c r="W26" s="177" t="str">
        <f t="shared" si="9"/>
        <v/>
      </c>
      <c r="X26" s="259"/>
      <c r="Y26" s="301"/>
    </row>
    <row r="27" spans="1:25" ht="15" customHeight="1" x14ac:dyDescent="0.25">
      <c r="A27" s="190" t="str">
        <f>IF(B27&lt;&gt;"&lt;Selecteer&gt;",MAX($A$4:A26)+1,"")</f>
        <v/>
      </c>
      <c r="B27" s="169" t="s">
        <v>35</v>
      </c>
      <c r="C27" s="181"/>
      <c r="D27" s="182"/>
      <c r="E27" s="183"/>
      <c r="F27" s="167"/>
      <c r="G27" s="167"/>
      <c r="H27" s="176">
        <f t="shared" si="4"/>
        <v>0</v>
      </c>
      <c r="I27" s="184">
        <f t="shared" si="5"/>
        <v>0</v>
      </c>
      <c r="J27" s="177">
        <f t="shared" si="0"/>
        <v>0</v>
      </c>
      <c r="K27" s="189"/>
      <c r="L27" s="167"/>
      <c r="M27" s="193"/>
      <c r="N27" s="167"/>
      <c r="O27" s="167"/>
      <c r="P27" s="176">
        <f t="shared" si="6"/>
        <v>0</v>
      </c>
      <c r="Q27" s="184">
        <f t="shared" si="1"/>
        <v>0</v>
      </c>
      <c r="R27" s="177">
        <f t="shared" si="2"/>
        <v>0</v>
      </c>
      <c r="S27" s="258" t="s">
        <v>150</v>
      </c>
      <c r="T27" s="174" t="str">
        <f t="shared" si="3"/>
        <v>nee</v>
      </c>
      <c r="U27" s="175">
        <f t="shared" si="7"/>
        <v>0.442</v>
      </c>
      <c r="V27" s="178">
        <f t="shared" si="8"/>
        <v>0</v>
      </c>
      <c r="W27" s="177" t="str">
        <f t="shared" si="9"/>
        <v/>
      </c>
      <c r="X27" s="259"/>
      <c r="Y27" s="301"/>
    </row>
    <row r="28" spans="1:25" ht="15" customHeight="1" x14ac:dyDescent="0.25">
      <c r="A28" s="190" t="str">
        <f>IF(B28&lt;&gt;"&lt;Selecteer&gt;",MAX($A$4:A27)+1,"")</f>
        <v/>
      </c>
      <c r="B28" s="169" t="s">
        <v>35</v>
      </c>
      <c r="C28" s="181"/>
      <c r="D28" s="182"/>
      <c r="E28" s="183"/>
      <c r="F28" s="167"/>
      <c r="G28" s="167"/>
      <c r="H28" s="176">
        <f t="shared" si="4"/>
        <v>0</v>
      </c>
      <c r="I28" s="184">
        <f t="shared" si="5"/>
        <v>0</v>
      </c>
      <c r="J28" s="177">
        <f t="shared" si="0"/>
        <v>0</v>
      </c>
      <c r="K28" s="189"/>
      <c r="L28" s="167"/>
      <c r="M28" s="193"/>
      <c r="N28" s="167"/>
      <c r="O28" s="167"/>
      <c r="P28" s="176">
        <f t="shared" si="6"/>
        <v>0</v>
      </c>
      <c r="Q28" s="184">
        <f t="shared" si="1"/>
        <v>0</v>
      </c>
      <c r="R28" s="177">
        <f t="shared" si="2"/>
        <v>0</v>
      </c>
      <c r="S28" s="258" t="s">
        <v>150</v>
      </c>
      <c r="T28" s="174" t="str">
        <f t="shared" si="3"/>
        <v>nee</v>
      </c>
      <c r="U28" s="175">
        <f t="shared" si="7"/>
        <v>0.442</v>
      </c>
      <c r="V28" s="178">
        <f t="shared" si="8"/>
        <v>0</v>
      </c>
      <c r="W28" s="177" t="str">
        <f t="shared" si="9"/>
        <v/>
      </c>
      <c r="X28" s="259"/>
      <c r="Y28" s="301"/>
    </row>
    <row r="29" spans="1:25" ht="15" customHeight="1" x14ac:dyDescent="0.25">
      <c r="A29" s="190" t="str">
        <f>IF(B29&lt;&gt;"&lt;Selecteer&gt;",MAX($A$4:A28)+1,"")</f>
        <v/>
      </c>
      <c r="B29" s="169" t="s">
        <v>35</v>
      </c>
      <c r="C29" s="181"/>
      <c r="D29" s="182"/>
      <c r="E29" s="183"/>
      <c r="F29" s="167"/>
      <c r="G29" s="167"/>
      <c r="H29" s="176">
        <f t="shared" si="4"/>
        <v>0</v>
      </c>
      <c r="I29" s="184">
        <f t="shared" si="5"/>
        <v>0</v>
      </c>
      <c r="J29" s="177">
        <f t="shared" si="0"/>
        <v>0</v>
      </c>
      <c r="K29" s="189"/>
      <c r="L29" s="167"/>
      <c r="M29" s="193"/>
      <c r="N29" s="167"/>
      <c r="O29" s="167"/>
      <c r="P29" s="176">
        <f t="shared" si="6"/>
        <v>0</v>
      </c>
      <c r="Q29" s="184">
        <f t="shared" si="1"/>
        <v>0</v>
      </c>
      <c r="R29" s="177">
        <f t="shared" si="2"/>
        <v>0</v>
      </c>
      <c r="S29" s="258" t="s">
        <v>150</v>
      </c>
      <c r="T29" s="174" t="str">
        <f t="shared" si="3"/>
        <v>nee</v>
      </c>
      <c r="U29" s="175">
        <f t="shared" si="7"/>
        <v>0.442</v>
      </c>
      <c r="V29" s="178">
        <f t="shared" si="8"/>
        <v>0</v>
      </c>
      <c r="W29" s="177" t="str">
        <f t="shared" si="9"/>
        <v/>
      </c>
      <c r="X29" s="259"/>
      <c r="Y29" s="301"/>
    </row>
    <row r="30" spans="1:25" ht="15" customHeight="1" x14ac:dyDescent="0.25">
      <c r="A30" s="190" t="str">
        <f>IF(B30&lt;&gt;"&lt;Selecteer&gt;",MAX($A$4:A29)+1,"")</f>
        <v/>
      </c>
      <c r="B30" s="169" t="s">
        <v>35</v>
      </c>
      <c r="C30" s="181"/>
      <c r="D30" s="182"/>
      <c r="E30" s="183"/>
      <c r="F30" s="167"/>
      <c r="G30" s="167"/>
      <c r="H30" s="176">
        <f t="shared" si="4"/>
        <v>0</v>
      </c>
      <c r="I30" s="184">
        <f t="shared" si="5"/>
        <v>0</v>
      </c>
      <c r="J30" s="177">
        <f t="shared" si="0"/>
        <v>0</v>
      </c>
      <c r="K30" s="189"/>
      <c r="L30" s="167"/>
      <c r="M30" s="193"/>
      <c r="N30" s="167"/>
      <c r="O30" s="167"/>
      <c r="P30" s="176">
        <f t="shared" si="6"/>
        <v>0</v>
      </c>
      <c r="Q30" s="184">
        <f t="shared" si="1"/>
        <v>0</v>
      </c>
      <c r="R30" s="177">
        <f t="shared" si="2"/>
        <v>0</v>
      </c>
      <c r="S30" s="258" t="s">
        <v>150</v>
      </c>
      <c r="T30" s="174" t="str">
        <f t="shared" si="3"/>
        <v>nee</v>
      </c>
      <c r="U30" s="175">
        <f t="shared" si="7"/>
        <v>0.442</v>
      </c>
      <c r="V30" s="178">
        <f t="shared" si="8"/>
        <v>0</v>
      </c>
      <c r="W30" s="177" t="str">
        <f t="shared" si="9"/>
        <v/>
      </c>
      <c r="X30" s="259"/>
      <c r="Y30" s="301"/>
    </row>
    <row r="31" spans="1:25" ht="15" customHeight="1" x14ac:dyDescent="0.25">
      <c r="A31" s="190" t="str">
        <f>IF(B31&lt;&gt;"&lt;Selecteer&gt;",MAX($A$4:A30)+1,"")</f>
        <v/>
      </c>
      <c r="B31" s="169" t="s">
        <v>35</v>
      </c>
      <c r="C31" s="181"/>
      <c r="D31" s="182"/>
      <c r="E31" s="183"/>
      <c r="F31" s="167"/>
      <c r="G31" s="167"/>
      <c r="H31" s="176">
        <f t="shared" si="4"/>
        <v>0</v>
      </c>
      <c r="I31" s="184">
        <f t="shared" si="5"/>
        <v>0</v>
      </c>
      <c r="J31" s="177">
        <f t="shared" si="0"/>
        <v>0</v>
      </c>
      <c r="K31" s="189"/>
      <c r="L31" s="167"/>
      <c r="M31" s="193"/>
      <c r="N31" s="167"/>
      <c r="O31" s="167"/>
      <c r="P31" s="176">
        <f t="shared" si="6"/>
        <v>0</v>
      </c>
      <c r="Q31" s="184">
        <f t="shared" si="1"/>
        <v>0</v>
      </c>
      <c r="R31" s="177">
        <f t="shared" si="2"/>
        <v>0</v>
      </c>
      <c r="S31" s="258" t="s">
        <v>150</v>
      </c>
      <c r="T31" s="174" t="str">
        <f t="shared" si="3"/>
        <v>nee</v>
      </c>
      <c r="U31" s="175">
        <f t="shared" si="7"/>
        <v>0.442</v>
      </c>
      <c r="V31" s="178">
        <f t="shared" si="8"/>
        <v>0</v>
      </c>
      <c r="W31" s="177" t="str">
        <f t="shared" si="9"/>
        <v/>
      </c>
      <c r="X31" s="259"/>
      <c r="Y31" s="301"/>
    </row>
    <row r="32" spans="1:25" ht="15" customHeight="1" x14ac:dyDescent="0.25">
      <c r="A32" s="190" t="str">
        <f>IF(B32&lt;&gt;"&lt;Selecteer&gt;",MAX($A$4:A31)+1,"")</f>
        <v/>
      </c>
      <c r="B32" s="169" t="s">
        <v>35</v>
      </c>
      <c r="C32" s="181"/>
      <c r="D32" s="182"/>
      <c r="E32" s="183"/>
      <c r="F32" s="167"/>
      <c r="G32" s="167"/>
      <c r="H32" s="176">
        <f t="shared" si="4"/>
        <v>0</v>
      </c>
      <c r="I32" s="184">
        <f t="shared" si="5"/>
        <v>0</v>
      </c>
      <c r="J32" s="177">
        <f t="shared" si="0"/>
        <v>0</v>
      </c>
      <c r="K32" s="189"/>
      <c r="L32" s="167"/>
      <c r="M32" s="193"/>
      <c r="N32" s="167"/>
      <c r="O32" s="167"/>
      <c r="P32" s="176">
        <f t="shared" si="6"/>
        <v>0</v>
      </c>
      <c r="Q32" s="184">
        <f t="shared" si="1"/>
        <v>0</v>
      </c>
      <c r="R32" s="177">
        <f t="shared" si="2"/>
        <v>0</v>
      </c>
      <c r="S32" s="258" t="s">
        <v>150</v>
      </c>
      <c r="T32" s="174" t="str">
        <f t="shared" si="3"/>
        <v>nee</v>
      </c>
      <c r="U32" s="175">
        <f t="shared" si="7"/>
        <v>0.442</v>
      </c>
      <c r="V32" s="178">
        <f t="shared" si="8"/>
        <v>0</v>
      </c>
      <c r="W32" s="177" t="str">
        <f t="shared" si="9"/>
        <v/>
      </c>
      <c r="X32" s="259"/>
      <c r="Y32" s="301"/>
    </row>
    <row r="33" spans="1:25" ht="15" customHeight="1" x14ac:dyDescent="0.25">
      <c r="A33" s="190" t="str">
        <f>IF(B33&lt;&gt;"&lt;Selecteer&gt;",MAX($A$4:A32)+1,"")</f>
        <v/>
      </c>
      <c r="B33" s="169" t="s">
        <v>35</v>
      </c>
      <c r="C33" s="181"/>
      <c r="D33" s="182"/>
      <c r="E33" s="183"/>
      <c r="F33" s="167"/>
      <c r="G33" s="167"/>
      <c r="H33" s="176">
        <f t="shared" si="4"/>
        <v>0</v>
      </c>
      <c r="I33" s="184">
        <f t="shared" si="5"/>
        <v>0</v>
      </c>
      <c r="J33" s="177">
        <f t="shared" si="0"/>
        <v>0</v>
      </c>
      <c r="K33" s="189"/>
      <c r="L33" s="167"/>
      <c r="M33" s="193"/>
      <c r="N33" s="167"/>
      <c r="O33" s="167"/>
      <c r="P33" s="176">
        <f t="shared" si="6"/>
        <v>0</v>
      </c>
      <c r="Q33" s="184">
        <f t="shared" si="1"/>
        <v>0</v>
      </c>
      <c r="R33" s="177">
        <f t="shared" si="2"/>
        <v>0</v>
      </c>
      <c r="S33" s="258" t="s">
        <v>150</v>
      </c>
      <c r="T33" s="174" t="str">
        <f t="shared" si="3"/>
        <v>nee</v>
      </c>
      <c r="U33" s="175">
        <f t="shared" si="7"/>
        <v>0.442</v>
      </c>
      <c r="V33" s="178">
        <f t="shared" si="8"/>
        <v>0</v>
      </c>
      <c r="W33" s="177" t="str">
        <f t="shared" si="9"/>
        <v/>
      </c>
      <c r="X33" s="259"/>
      <c r="Y33" s="301"/>
    </row>
    <row r="34" spans="1:25" ht="15" customHeight="1" x14ac:dyDescent="0.25">
      <c r="A34" s="190" t="str">
        <f>IF(B34&lt;&gt;"&lt;Selecteer&gt;",MAX($A$4:A33)+1,"")</f>
        <v/>
      </c>
      <c r="B34" s="169" t="s">
        <v>35</v>
      </c>
      <c r="C34" s="181"/>
      <c r="D34" s="182"/>
      <c r="E34" s="183"/>
      <c r="F34" s="167"/>
      <c r="G34" s="167"/>
      <c r="H34" s="176">
        <f t="shared" si="4"/>
        <v>0</v>
      </c>
      <c r="I34" s="184">
        <f t="shared" si="5"/>
        <v>0</v>
      </c>
      <c r="J34" s="177">
        <f t="shared" si="0"/>
        <v>0</v>
      </c>
      <c r="K34" s="189"/>
      <c r="L34" s="167"/>
      <c r="M34" s="193"/>
      <c r="N34" s="167"/>
      <c r="O34" s="167"/>
      <c r="P34" s="176">
        <f t="shared" si="6"/>
        <v>0</v>
      </c>
      <c r="Q34" s="184">
        <f t="shared" si="1"/>
        <v>0</v>
      </c>
      <c r="R34" s="177">
        <f t="shared" si="2"/>
        <v>0</v>
      </c>
      <c r="S34" s="258" t="s">
        <v>150</v>
      </c>
      <c r="T34" s="174" t="str">
        <f t="shared" si="3"/>
        <v>nee</v>
      </c>
      <c r="U34" s="175">
        <f t="shared" si="7"/>
        <v>0.442</v>
      </c>
      <c r="V34" s="178">
        <f t="shared" si="8"/>
        <v>0</v>
      </c>
      <c r="W34" s="177" t="str">
        <f t="shared" si="9"/>
        <v/>
      </c>
      <c r="X34" s="259"/>
      <c r="Y34" s="301"/>
    </row>
    <row r="35" spans="1:25" ht="15" customHeight="1" x14ac:dyDescent="0.25">
      <c r="A35" s="190" t="str">
        <f>IF(B35&lt;&gt;"&lt;Selecteer&gt;",MAX($A$4:A34)+1,"")</f>
        <v/>
      </c>
      <c r="B35" s="169" t="s">
        <v>35</v>
      </c>
      <c r="C35" s="181"/>
      <c r="D35" s="182"/>
      <c r="E35" s="183"/>
      <c r="F35" s="167"/>
      <c r="G35" s="167"/>
      <c r="H35" s="176">
        <f t="shared" si="4"/>
        <v>0</v>
      </c>
      <c r="I35" s="184">
        <f t="shared" si="5"/>
        <v>0</v>
      </c>
      <c r="J35" s="177">
        <f t="shared" si="0"/>
        <v>0</v>
      </c>
      <c r="K35" s="189"/>
      <c r="L35" s="167"/>
      <c r="M35" s="193"/>
      <c r="N35" s="167"/>
      <c r="O35" s="167"/>
      <c r="P35" s="176">
        <f t="shared" si="6"/>
        <v>0</v>
      </c>
      <c r="Q35" s="184">
        <f t="shared" si="1"/>
        <v>0</v>
      </c>
      <c r="R35" s="177">
        <f t="shared" si="2"/>
        <v>0</v>
      </c>
      <c r="S35" s="258" t="s">
        <v>150</v>
      </c>
      <c r="T35" s="174" t="str">
        <f t="shared" si="3"/>
        <v>nee</v>
      </c>
      <c r="U35" s="175">
        <f t="shared" si="7"/>
        <v>0.442</v>
      </c>
      <c r="V35" s="178">
        <f t="shared" si="8"/>
        <v>0</v>
      </c>
      <c r="W35" s="177" t="str">
        <f t="shared" si="9"/>
        <v/>
      </c>
      <c r="X35" s="259"/>
      <c r="Y35" s="301"/>
    </row>
    <row r="36" spans="1:25" ht="15" customHeight="1" x14ac:dyDescent="0.25">
      <c r="A36" s="190" t="str">
        <f>IF(B36&lt;&gt;"&lt;Selecteer&gt;",MAX($A$4:A35)+1,"")</f>
        <v/>
      </c>
      <c r="B36" s="169" t="s">
        <v>35</v>
      </c>
      <c r="C36" s="181"/>
      <c r="D36" s="182"/>
      <c r="E36" s="183"/>
      <c r="F36" s="167"/>
      <c r="G36" s="167"/>
      <c r="H36" s="176">
        <f t="shared" si="4"/>
        <v>0</v>
      </c>
      <c r="I36" s="184">
        <f t="shared" si="5"/>
        <v>0</v>
      </c>
      <c r="J36" s="177">
        <f t="shared" si="0"/>
        <v>0</v>
      </c>
      <c r="K36" s="189"/>
      <c r="L36" s="167"/>
      <c r="M36" s="193"/>
      <c r="N36" s="167"/>
      <c r="O36" s="167"/>
      <c r="P36" s="176">
        <f t="shared" si="6"/>
        <v>0</v>
      </c>
      <c r="Q36" s="184">
        <f t="shared" si="1"/>
        <v>0</v>
      </c>
      <c r="R36" s="177">
        <f t="shared" si="2"/>
        <v>0</v>
      </c>
      <c r="S36" s="258" t="s">
        <v>150</v>
      </c>
      <c r="T36" s="174" t="str">
        <f t="shared" si="3"/>
        <v>nee</v>
      </c>
      <c r="U36" s="175">
        <f t="shared" si="7"/>
        <v>0.442</v>
      </c>
      <c r="V36" s="178">
        <f t="shared" si="8"/>
        <v>0</v>
      </c>
      <c r="W36" s="177" t="str">
        <f t="shared" si="9"/>
        <v/>
      </c>
      <c r="X36" s="259"/>
      <c r="Y36" s="301"/>
    </row>
    <row r="37" spans="1:25" ht="15" customHeight="1" x14ac:dyDescent="0.25">
      <c r="A37" s="190" t="str">
        <f>IF(B37&lt;&gt;"&lt;Selecteer&gt;",MAX($A$4:A36)+1,"")</f>
        <v/>
      </c>
      <c r="B37" s="169" t="s">
        <v>35</v>
      </c>
      <c r="C37" s="181"/>
      <c r="D37" s="182"/>
      <c r="E37" s="183"/>
      <c r="F37" s="167"/>
      <c r="G37" s="167"/>
      <c r="H37" s="176">
        <f t="shared" si="4"/>
        <v>0</v>
      </c>
      <c r="I37" s="184">
        <f t="shared" si="5"/>
        <v>0</v>
      </c>
      <c r="J37" s="177">
        <f t="shared" ref="J37:J54" si="10">IF($B37="nee",IFERROR(ROUND(H37*(1+$U37)/I37,2),0),0)</f>
        <v>0</v>
      </c>
      <c r="K37" s="189"/>
      <c r="L37" s="167"/>
      <c r="M37" s="193"/>
      <c r="N37" s="167"/>
      <c r="O37" s="167"/>
      <c r="P37" s="176">
        <f t="shared" si="6"/>
        <v>0</v>
      </c>
      <c r="Q37" s="184">
        <f t="shared" ref="Q37:Q54" si="11">1720*M37/40</f>
        <v>0</v>
      </c>
      <c r="R37" s="177">
        <f t="shared" ref="R37:R54" si="12">IF($B37="nee",IFERROR(ROUND(P37*(1+$U37)/Q37,2),0),0)</f>
        <v>0</v>
      </c>
      <c r="S37" s="258" t="s">
        <v>150</v>
      </c>
      <c r="T37" s="174" t="str">
        <f t="shared" ref="T37:T54" si="13">IF(Methode_Keuze&lt;&gt;"",IF($C$2="Vereenvoudigde kostenoptie voor overige kosten","nee","ja"),"nee")</f>
        <v>nee</v>
      </c>
      <c r="U37" s="175">
        <f t="shared" si="7"/>
        <v>0.442</v>
      </c>
      <c r="V37" s="178">
        <f t="shared" si="8"/>
        <v>0</v>
      </c>
      <c r="W37" s="177" t="str">
        <f t="shared" si="9"/>
        <v/>
      </c>
      <c r="X37" s="259"/>
      <c r="Y37" s="301"/>
    </row>
    <row r="38" spans="1:25" ht="15" customHeight="1" x14ac:dyDescent="0.25">
      <c r="A38" s="190" t="str">
        <f>IF(B38&lt;&gt;"&lt;Selecteer&gt;",MAX($A$4:A37)+1,"")</f>
        <v/>
      </c>
      <c r="B38" s="169" t="s">
        <v>35</v>
      </c>
      <c r="C38" s="181"/>
      <c r="D38" s="182"/>
      <c r="E38" s="183"/>
      <c r="F38" s="167"/>
      <c r="G38" s="167"/>
      <c r="H38" s="176">
        <f t="shared" si="4"/>
        <v>0</v>
      </c>
      <c r="I38" s="184">
        <f t="shared" si="5"/>
        <v>0</v>
      </c>
      <c r="J38" s="177">
        <f t="shared" si="10"/>
        <v>0</v>
      </c>
      <c r="K38" s="189"/>
      <c r="L38" s="167"/>
      <c r="M38" s="193"/>
      <c r="N38" s="167"/>
      <c r="O38" s="167"/>
      <c r="P38" s="176">
        <f t="shared" si="6"/>
        <v>0</v>
      </c>
      <c r="Q38" s="184">
        <f t="shared" si="11"/>
        <v>0</v>
      </c>
      <c r="R38" s="177">
        <f t="shared" si="12"/>
        <v>0</v>
      </c>
      <c r="S38" s="258" t="s">
        <v>150</v>
      </c>
      <c r="T38" s="174" t="str">
        <f t="shared" si="13"/>
        <v>nee</v>
      </c>
      <c r="U38" s="175">
        <f t="shared" si="7"/>
        <v>0.442</v>
      </c>
      <c r="V38" s="178">
        <f t="shared" si="8"/>
        <v>0</v>
      </c>
      <c r="W38" s="177" t="str">
        <f t="shared" si="9"/>
        <v/>
      </c>
      <c r="X38" s="259"/>
      <c r="Y38" s="301"/>
    </row>
    <row r="39" spans="1:25" ht="15" customHeight="1" x14ac:dyDescent="0.25">
      <c r="A39" s="190" t="str">
        <f>IF(B39&lt;&gt;"&lt;Selecteer&gt;",MAX($A$4:A38)+1,"")</f>
        <v/>
      </c>
      <c r="B39" s="169" t="s">
        <v>35</v>
      </c>
      <c r="C39" s="181"/>
      <c r="D39" s="182"/>
      <c r="E39" s="183"/>
      <c r="F39" s="167"/>
      <c r="G39" s="167"/>
      <c r="H39" s="176">
        <f t="shared" si="4"/>
        <v>0</v>
      </c>
      <c r="I39" s="184">
        <f t="shared" si="5"/>
        <v>0</v>
      </c>
      <c r="J39" s="177">
        <f t="shared" si="10"/>
        <v>0</v>
      </c>
      <c r="K39" s="189"/>
      <c r="L39" s="167"/>
      <c r="M39" s="193"/>
      <c r="N39" s="167"/>
      <c r="O39" s="167"/>
      <c r="P39" s="176">
        <f t="shared" si="6"/>
        <v>0</v>
      </c>
      <c r="Q39" s="184">
        <f t="shared" si="11"/>
        <v>0</v>
      </c>
      <c r="R39" s="177">
        <f t="shared" si="12"/>
        <v>0</v>
      </c>
      <c r="S39" s="258" t="s">
        <v>150</v>
      </c>
      <c r="T39" s="174" t="str">
        <f t="shared" si="13"/>
        <v>nee</v>
      </c>
      <c r="U39" s="175">
        <f t="shared" si="7"/>
        <v>0.442</v>
      </c>
      <c r="V39" s="178">
        <f t="shared" si="8"/>
        <v>0</v>
      </c>
      <c r="W39" s="177" t="str">
        <f t="shared" si="9"/>
        <v/>
      </c>
      <c r="X39" s="259"/>
      <c r="Y39" s="301"/>
    </row>
    <row r="40" spans="1:25" ht="15" customHeight="1" x14ac:dyDescent="0.25">
      <c r="A40" s="190" t="str">
        <f>IF(B40&lt;&gt;"&lt;Selecteer&gt;",MAX($A$4:A39)+1,"")</f>
        <v/>
      </c>
      <c r="B40" s="169" t="s">
        <v>35</v>
      </c>
      <c r="C40" s="181"/>
      <c r="D40" s="182"/>
      <c r="E40" s="183"/>
      <c r="F40" s="167"/>
      <c r="G40" s="167"/>
      <c r="H40" s="176">
        <f t="shared" si="4"/>
        <v>0</v>
      </c>
      <c r="I40" s="184">
        <f t="shared" si="5"/>
        <v>0</v>
      </c>
      <c r="J40" s="177">
        <f t="shared" si="10"/>
        <v>0</v>
      </c>
      <c r="K40" s="189"/>
      <c r="L40" s="167"/>
      <c r="M40" s="193"/>
      <c r="N40" s="167"/>
      <c r="O40" s="167"/>
      <c r="P40" s="176">
        <f t="shared" si="6"/>
        <v>0</v>
      </c>
      <c r="Q40" s="184">
        <f t="shared" si="11"/>
        <v>0</v>
      </c>
      <c r="R40" s="177">
        <f t="shared" si="12"/>
        <v>0</v>
      </c>
      <c r="S40" s="258" t="s">
        <v>150</v>
      </c>
      <c r="T40" s="174" t="str">
        <f t="shared" si="13"/>
        <v>nee</v>
      </c>
      <c r="U40" s="175">
        <f t="shared" si="7"/>
        <v>0.442</v>
      </c>
      <c r="V40" s="178">
        <f t="shared" si="8"/>
        <v>0</v>
      </c>
      <c r="W40" s="177" t="str">
        <f t="shared" si="9"/>
        <v/>
      </c>
      <c r="X40" s="259"/>
      <c r="Y40" s="301"/>
    </row>
    <row r="41" spans="1:25" ht="15" customHeight="1" x14ac:dyDescent="0.25">
      <c r="A41" s="190" t="str">
        <f>IF(B41&lt;&gt;"&lt;Selecteer&gt;",MAX($A$4:A40)+1,"")</f>
        <v/>
      </c>
      <c r="B41" s="169" t="s">
        <v>35</v>
      </c>
      <c r="C41" s="181"/>
      <c r="D41" s="182"/>
      <c r="E41" s="183"/>
      <c r="F41" s="167"/>
      <c r="G41" s="167"/>
      <c r="H41" s="176">
        <f t="shared" si="4"/>
        <v>0</v>
      </c>
      <c r="I41" s="184">
        <f t="shared" si="5"/>
        <v>0</v>
      </c>
      <c r="J41" s="177">
        <f t="shared" si="10"/>
        <v>0</v>
      </c>
      <c r="K41" s="189"/>
      <c r="L41" s="167"/>
      <c r="M41" s="193"/>
      <c r="N41" s="167"/>
      <c r="O41" s="167"/>
      <c r="P41" s="176">
        <f t="shared" si="6"/>
        <v>0</v>
      </c>
      <c r="Q41" s="184">
        <f t="shared" si="11"/>
        <v>0</v>
      </c>
      <c r="R41" s="177">
        <f t="shared" si="12"/>
        <v>0</v>
      </c>
      <c r="S41" s="258" t="s">
        <v>150</v>
      </c>
      <c r="T41" s="174" t="str">
        <f t="shared" si="13"/>
        <v>nee</v>
      </c>
      <c r="U41" s="175">
        <f t="shared" si="7"/>
        <v>0.442</v>
      </c>
      <c r="V41" s="178">
        <f t="shared" si="8"/>
        <v>0</v>
      </c>
      <c r="W41" s="177" t="str">
        <f t="shared" si="9"/>
        <v/>
      </c>
      <c r="X41" s="259"/>
      <c r="Y41" s="301"/>
    </row>
    <row r="42" spans="1:25" ht="15" customHeight="1" x14ac:dyDescent="0.25">
      <c r="A42" s="190" t="str">
        <f>IF(B42&lt;&gt;"&lt;Selecteer&gt;",MAX($A$4:A41)+1,"")</f>
        <v/>
      </c>
      <c r="B42" s="169" t="s">
        <v>35</v>
      </c>
      <c r="C42" s="181"/>
      <c r="D42" s="182"/>
      <c r="E42" s="183"/>
      <c r="F42" s="167"/>
      <c r="G42" s="167"/>
      <c r="H42" s="176">
        <f t="shared" si="4"/>
        <v>0</v>
      </c>
      <c r="I42" s="184">
        <f t="shared" si="5"/>
        <v>0</v>
      </c>
      <c r="J42" s="177">
        <f t="shared" si="10"/>
        <v>0</v>
      </c>
      <c r="K42" s="189"/>
      <c r="L42" s="167"/>
      <c r="M42" s="193"/>
      <c r="N42" s="167"/>
      <c r="O42" s="167"/>
      <c r="P42" s="176">
        <f t="shared" si="6"/>
        <v>0</v>
      </c>
      <c r="Q42" s="184">
        <f t="shared" si="11"/>
        <v>0</v>
      </c>
      <c r="R42" s="177">
        <f t="shared" si="12"/>
        <v>0</v>
      </c>
      <c r="S42" s="258" t="s">
        <v>150</v>
      </c>
      <c r="T42" s="174" t="str">
        <f t="shared" si="13"/>
        <v>nee</v>
      </c>
      <c r="U42" s="175">
        <f t="shared" si="7"/>
        <v>0.442</v>
      </c>
      <c r="V42" s="178">
        <f t="shared" si="8"/>
        <v>0</v>
      </c>
      <c r="W42" s="177" t="str">
        <f t="shared" si="9"/>
        <v/>
      </c>
      <c r="X42" s="259"/>
      <c r="Y42" s="301"/>
    </row>
    <row r="43" spans="1:25" ht="15" customHeight="1" x14ac:dyDescent="0.25">
      <c r="A43" s="190" t="str">
        <f>IF(B43&lt;&gt;"&lt;Selecteer&gt;",MAX($A$4:A42)+1,"")</f>
        <v/>
      </c>
      <c r="B43" s="169" t="s">
        <v>35</v>
      </c>
      <c r="C43" s="181"/>
      <c r="D43" s="182"/>
      <c r="E43" s="183"/>
      <c r="F43" s="167"/>
      <c r="G43" s="167"/>
      <c r="H43" s="176">
        <f t="shared" si="4"/>
        <v>0</v>
      </c>
      <c r="I43" s="184">
        <f t="shared" si="5"/>
        <v>0</v>
      </c>
      <c r="J43" s="177">
        <f t="shared" si="10"/>
        <v>0</v>
      </c>
      <c r="K43" s="189"/>
      <c r="L43" s="167"/>
      <c r="M43" s="193"/>
      <c r="N43" s="167"/>
      <c r="O43" s="167"/>
      <c r="P43" s="176">
        <f t="shared" si="6"/>
        <v>0</v>
      </c>
      <c r="Q43" s="184">
        <f t="shared" si="11"/>
        <v>0</v>
      </c>
      <c r="R43" s="177">
        <f t="shared" si="12"/>
        <v>0</v>
      </c>
      <c r="S43" s="258" t="s">
        <v>150</v>
      </c>
      <c r="T43" s="174" t="str">
        <f t="shared" si="13"/>
        <v>nee</v>
      </c>
      <c r="U43" s="175">
        <f t="shared" si="7"/>
        <v>0.442</v>
      </c>
      <c r="V43" s="178">
        <f t="shared" si="8"/>
        <v>0</v>
      </c>
      <c r="W43" s="177" t="str">
        <f t="shared" si="9"/>
        <v/>
      </c>
      <c r="X43" s="259"/>
      <c r="Y43" s="301"/>
    </row>
    <row r="44" spans="1:25" ht="15" customHeight="1" x14ac:dyDescent="0.25">
      <c r="A44" s="190" t="str">
        <f>IF(B44&lt;&gt;"&lt;Selecteer&gt;",MAX($A$4:A43)+1,"")</f>
        <v/>
      </c>
      <c r="B44" s="169" t="s">
        <v>35</v>
      </c>
      <c r="C44" s="181"/>
      <c r="D44" s="182"/>
      <c r="E44" s="183"/>
      <c r="F44" s="167"/>
      <c r="G44" s="167"/>
      <c r="H44" s="176">
        <f t="shared" si="4"/>
        <v>0</v>
      </c>
      <c r="I44" s="184">
        <f t="shared" si="5"/>
        <v>0</v>
      </c>
      <c r="J44" s="177">
        <f t="shared" si="10"/>
        <v>0</v>
      </c>
      <c r="K44" s="189"/>
      <c r="L44" s="167"/>
      <c r="M44" s="193"/>
      <c r="N44" s="167"/>
      <c r="O44" s="167"/>
      <c r="P44" s="176">
        <f t="shared" si="6"/>
        <v>0</v>
      </c>
      <c r="Q44" s="184">
        <f t="shared" si="11"/>
        <v>0</v>
      </c>
      <c r="R44" s="177">
        <f t="shared" si="12"/>
        <v>0</v>
      </c>
      <c r="S44" s="258" t="s">
        <v>150</v>
      </c>
      <c r="T44" s="174" t="str">
        <f t="shared" si="13"/>
        <v>nee</v>
      </c>
      <c r="U44" s="175">
        <f t="shared" si="7"/>
        <v>0.442</v>
      </c>
      <c r="V44" s="178">
        <f t="shared" si="8"/>
        <v>0</v>
      </c>
      <c r="W44" s="177" t="str">
        <f t="shared" si="9"/>
        <v/>
      </c>
      <c r="X44" s="259"/>
      <c r="Y44" s="301"/>
    </row>
    <row r="45" spans="1:25" ht="15" customHeight="1" x14ac:dyDescent="0.25">
      <c r="A45" s="190" t="str">
        <f>IF(B45&lt;&gt;"&lt;Selecteer&gt;",MAX($A$4:A44)+1,"")</f>
        <v/>
      </c>
      <c r="B45" s="169" t="s">
        <v>35</v>
      </c>
      <c r="C45" s="181"/>
      <c r="D45" s="182"/>
      <c r="E45" s="183"/>
      <c r="F45" s="167"/>
      <c r="G45" s="167"/>
      <c r="H45" s="176">
        <f t="shared" si="4"/>
        <v>0</v>
      </c>
      <c r="I45" s="184">
        <f t="shared" si="5"/>
        <v>0</v>
      </c>
      <c r="J45" s="177">
        <f t="shared" si="10"/>
        <v>0</v>
      </c>
      <c r="K45" s="189"/>
      <c r="L45" s="167"/>
      <c r="M45" s="193"/>
      <c r="N45" s="167"/>
      <c r="O45" s="167"/>
      <c r="P45" s="176">
        <f t="shared" si="6"/>
        <v>0</v>
      </c>
      <c r="Q45" s="184">
        <f t="shared" si="11"/>
        <v>0</v>
      </c>
      <c r="R45" s="177">
        <f t="shared" si="12"/>
        <v>0</v>
      </c>
      <c r="S45" s="258" t="s">
        <v>150</v>
      </c>
      <c r="T45" s="174" t="str">
        <f t="shared" si="13"/>
        <v>nee</v>
      </c>
      <c r="U45" s="175">
        <f t="shared" si="7"/>
        <v>0.442</v>
      </c>
      <c r="V45" s="178">
        <f t="shared" si="8"/>
        <v>0</v>
      </c>
      <c r="W45" s="177" t="str">
        <f t="shared" si="9"/>
        <v/>
      </c>
      <c r="X45" s="259"/>
      <c r="Y45" s="301"/>
    </row>
    <row r="46" spans="1:25" ht="15" customHeight="1" x14ac:dyDescent="0.25">
      <c r="A46" s="190" t="str">
        <f>IF(B46&lt;&gt;"&lt;Selecteer&gt;",MAX($A$4:A45)+1,"")</f>
        <v/>
      </c>
      <c r="B46" s="169" t="s">
        <v>35</v>
      </c>
      <c r="C46" s="181"/>
      <c r="D46" s="182"/>
      <c r="E46" s="183"/>
      <c r="F46" s="167"/>
      <c r="G46" s="167"/>
      <c r="H46" s="176">
        <f t="shared" si="4"/>
        <v>0</v>
      </c>
      <c r="I46" s="184">
        <f t="shared" si="5"/>
        <v>0</v>
      </c>
      <c r="J46" s="177">
        <f t="shared" si="10"/>
        <v>0</v>
      </c>
      <c r="K46" s="189"/>
      <c r="L46" s="167"/>
      <c r="M46" s="193"/>
      <c r="N46" s="167"/>
      <c r="O46" s="167"/>
      <c r="P46" s="176">
        <f t="shared" si="6"/>
        <v>0</v>
      </c>
      <c r="Q46" s="184">
        <f t="shared" si="11"/>
        <v>0</v>
      </c>
      <c r="R46" s="177">
        <f t="shared" si="12"/>
        <v>0</v>
      </c>
      <c r="S46" s="258" t="s">
        <v>150</v>
      </c>
      <c r="T46" s="174" t="str">
        <f t="shared" si="13"/>
        <v>nee</v>
      </c>
      <c r="U46" s="175">
        <f t="shared" si="7"/>
        <v>0.442</v>
      </c>
      <c r="V46" s="178">
        <f t="shared" si="8"/>
        <v>0</v>
      </c>
      <c r="W46" s="177" t="str">
        <f t="shared" si="9"/>
        <v/>
      </c>
      <c r="X46" s="259"/>
      <c r="Y46" s="301"/>
    </row>
    <row r="47" spans="1:25" ht="15" customHeight="1" x14ac:dyDescent="0.25">
      <c r="A47" s="190" t="str">
        <f>IF(B47&lt;&gt;"&lt;Selecteer&gt;",MAX($A$4:A46)+1,"")</f>
        <v/>
      </c>
      <c r="B47" s="169" t="s">
        <v>35</v>
      </c>
      <c r="C47" s="181"/>
      <c r="D47" s="182"/>
      <c r="E47" s="183"/>
      <c r="F47" s="167"/>
      <c r="G47" s="167"/>
      <c r="H47" s="176">
        <f t="shared" si="4"/>
        <v>0</v>
      </c>
      <c r="I47" s="184">
        <f t="shared" si="5"/>
        <v>0</v>
      </c>
      <c r="J47" s="177">
        <f t="shared" si="10"/>
        <v>0</v>
      </c>
      <c r="K47" s="189"/>
      <c r="L47" s="167"/>
      <c r="M47" s="193"/>
      <c r="N47" s="167"/>
      <c r="O47" s="167"/>
      <c r="P47" s="176">
        <f t="shared" si="6"/>
        <v>0</v>
      </c>
      <c r="Q47" s="184">
        <f t="shared" si="11"/>
        <v>0</v>
      </c>
      <c r="R47" s="177">
        <f t="shared" si="12"/>
        <v>0</v>
      </c>
      <c r="S47" s="258" t="s">
        <v>150</v>
      </c>
      <c r="T47" s="174" t="str">
        <f t="shared" si="13"/>
        <v>nee</v>
      </c>
      <c r="U47" s="175">
        <f t="shared" si="7"/>
        <v>0.442</v>
      </c>
      <c r="V47" s="178">
        <f t="shared" si="8"/>
        <v>0</v>
      </c>
      <c r="W47" s="177" t="str">
        <f t="shared" si="9"/>
        <v/>
      </c>
      <c r="X47" s="259"/>
      <c r="Y47" s="301"/>
    </row>
    <row r="48" spans="1:25" ht="15" customHeight="1" x14ac:dyDescent="0.25">
      <c r="A48" s="190" t="str">
        <f>IF(B48&lt;&gt;"&lt;Selecteer&gt;",MAX($A$4:A47)+1,"")</f>
        <v/>
      </c>
      <c r="B48" s="169" t="s">
        <v>35</v>
      </c>
      <c r="C48" s="181"/>
      <c r="D48" s="182"/>
      <c r="E48" s="183"/>
      <c r="F48" s="167"/>
      <c r="G48" s="167"/>
      <c r="H48" s="176">
        <f t="shared" si="4"/>
        <v>0</v>
      </c>
      <c r="I48" s="184">
        <f t="shared" si="5"/>
        <v>0</v>
      </c>
      <c r="J48" s="177">
        <f t="shared" si="10"/>
        <v>0</v>
      </c>
      <c r="K48" s="189"/>
      <c r="L48" s="167"/>
      <c r="M48" s="193"/>
      <c r="N48" s="167"/>
      <c r="O48" s="167"/>
      <c r="P48" s="176">
        <f t="shared" si="6"/>
        <v>0</v>
      </c>
      <c r="Q48" s="184">
        <f t="shared" si="11"/>
        <v>0</v>
      </c>
      <c r="R48" s="177">
        <f t="shared" si="12"/>
        <v>0</v>
      </c>
      <c r="S48" s="258" t="s">
        <v>150</v>
      </c>
      <c r="T48" s="174" t="str">
        <f t="shared" si="13"/>
        <v>nee</v>
      </c>
      <c r="U48" s="175">
        <f t="shared" si="7"/>
        <v>0.442</v>
      </c>
      <c r="V48" s="178">
        <f t="shared" si="8"/>
        <v>0</v>
      </c>
      <c r="W48" s="177" t="str">
        <f t="shared" si="9"/>
        <v/>
      </c>
      <c r="X48" s="259"/>
      <c r="Y48" s="301"/>
    </row>
    <row r="49" spans="1:25" ht="15" customHeight="1" x14ac:dyDescent="0.25">
      <c r="A49" s="190" t="str">
        <f>IF(B49&lt;&gt;"&lt;Selecteer&gt;",MAX($A$4:A48)+1,"")</f>
        <v/>
      </c>
      <c r="B49" s="169" t="s">
        <v>35</v>
      </c>
      <c r="C49" s="181"/>
      <c r="D49" s="182"/>
      <c r="E49" s="183"/>
      <c r="F49" s="167"/>
      <c r="G49" s="167"/>
      <c r="H49" s="176">
        <f t="shared" si="4"/>
        <v>0</v>
      </c>
      <c r="I49" s="184">
        <f t="shared" si="5"/>
        <v>0</v>
      </c>
      <c r="J49" s="177">
        <f t="shared" si="10"/>
        <v>0</v>
      </c>
      <c r="K49" s="189"/>
      <c r="L49" s="167"/>
      <c r="M49" s="193"/>
      <c r="N49" s="167"/>
      <c r="O49" s="167"/>
      <c r="P49" s="176">
        <f t="shared" si="6"/>
        <v>0</v>
      </c>
      <c r="Q49" s="184">
        <f t="shared" si="11"/>
        <v>0</v>
      </c>
      <c r="R49" s="177">
        <f t="shared" si="12"/>
        <v>0</v>
      </c>
      <c r="S49" s="258" t="s">
        <v>150</v>
      </c>
      <c r="T49" s="174" t="str">
        <f t="shared" si="13"/>
        <v>nee</v>
      </c>
      <c r="U49" s="175">
        <f t="shared" si="7"/>
        <v>0.442</v>
      </c>
      <c r="V49" s="178">
        <f t="shared" si="8"/>
        <v>0</v>
      </c>
      <c r="W49" s="177" t="str">
        <f t="shared" si="9"/>
        <v/>
      </c>
      <c r="X49" s="259"/>
      <c r="Y49" s="301"/>
    </row>
    <row r="50" spans="1:25" ht="15" customHeight="1" x14ac:dyDescent="0.25">
      <c r="A50" s="190" t="str">
        <f>IF(B50&lt;&gt;"&lt;Selecteer&gt;",MAX($A$4:A49)+1,"")</f>
        <v/>
      </c>
      <c r="B50" s="169" t="s">
        <v>35</v>
      </c>
      <c r="C50" s="181"/>
      <c r="D50" s="182"/>
      <c r="E50" s="183"/>
      <c r="F50" s="167"/>
      <c r="G50" s="167"/>
      <c r="H50" s="176">
        <f t="shared" si="4"/>
        <v>0</v>
      </c>
      <c r="I50" s="184">
        <f t="shared" si="5"/>
        <v>0</v>
      </c>
      <c r="J50" s="177">
        <f t="shared" si="10"/>
        <v>0</v>
      </c>
      <c r="K50" s="189"/>
      <c r="L50" s="167"/>
      <c r="M50" s="193"/>
      <c r="N50" s="167"/>
      <c r="O50" s="167"/>
      <c r="P50" s="176">
        <f t="shared" si="6"/>
        <v>0</v>
      </c>
      <c r="Q50" s="184">
        <f t="shared" si="11"/>
        <v>0</v>
      </c>
      <c r="R50" s="177">
        <f t="shared" si="12"/>
        <v>0</v>
      </c>
      <c r="S50" s="258" t="s">
        <v>150</v>
      </c>
      <c r="T50" s="174" t="str">
        <f t="shared" si="13"/>
        <v>nee</v>
      </c>
      <c r="U50" s="175">
        <f t="shared" si="7"/>
        <v>0.442</v>
      </c>
      <c r="V50" s="178">
        <f t="shared" si="8"/>
        <v>0</v>
      </c>
      <c r="W50" s="177" t="str">
        <f t="shared" si="9"/>
        <v/>
      </c>
      <c r="X50" s="259"/>
      <c r="Y50" s="301"/>
    </row>
    <row r="51" spans="1:25" ht="15" customHeight="1" x14ac:dyDescent="0.25">
      <c r="A51" s="190" t="str">
        <f>IF(B51&lt;&gt;"&lt;Selecteer&gt;",MAX($A$4:A50)+1,"")</f>
        <v/>
      </c>
      <c r="B51" s="169" t="s">
        <v>35</v>
      </c>
      <c r="C51" s="181"/>
      <c r="D51" s="182"/>
      <c r="E51" s="183"/>
      <c r="F51" s="167"/>
      <c r="G51" s="167"/>
      <c r="H51" s="176">
        <f t="shared" si="4"/>
        <v>0</v>
      </c>
      <c r="I51" s="184">
        <f t="shared" si="5"/>
        <v>0</v>
      </c>
      <c r="J51" s="177">
        <f t="shared" si="10"/>
        <v>0</v>
      </c>
      <c r="K51" s="189"/>
      <c r="L51" s="167"/>
      <c r="M51" s="193"/>
      <c r="N51" s="167"/>
      <c r="O51" s="167"/>
      <c r="P51" s="176">
        <f t="shared" si="6"/>
        <v>0</v>
      </c>
      <c r="Q51" s="184">
        <f t="shared" si="11"/>
        <v>0</v>
      </c>
      <c r="R51" s="177">
        <f t="shared" si="12"/>
        <v>0</v>
      </c>
      <c r="S51" s="258" t="s">
        <v>150</v>
      </c>
      <c r="T51" s="174" t="str">
        <f t="shared" si="13"/>
        <v>nee</v>
      </c>
      <c r="U51" s="175">
        <f t="shared" si="7"/>
        <v>0.442</v>
      </c>
      <c r="V51" s="178">
        <f t="shared" si="8"/>
        <v>0</v>
      </c>
      <c r="W51" s="177" t="str">
        <f t="shared" si="9"/>
        <v/>
      </c>
      <c r="X51" s="259"/>
      <c r="Y51" s="301"/>
    </row>
    <row r="52" spans="1:25" ht="15" customHeight="1" x14ac:dyDescent="0.25">
      <c r="A52" s="190" t="str">
        <f>IF(B52&lt;&gt;"&lt;Selecteer&gt;",MAX($A$4:A51)+1,"")</f>
        <v/>
      </c>
      <c r="B52" s="169" t="s">
        <v>35</v>
      </c>
      <c r="C52" s="181"/>
      <c r="D52" s="182"/>
      <c r="E52" s="183"/>
      <c r="F52" s="167"/>
      <c r="G52" s="167"/>
      <c r="H52" s="176">
        <f t="shared" si="4"/>
        <v>0</v>
      </c>
      <c r="I52" s="184">
        <f t="shared" si="5"/>
        <v>0</v>
      </c>
      <c r="J52" s="177">
        <f t="shared" si="10"/>
        <v>0</v>
      </c>
      <c r="K52" s="189"/>
      <c r="L52" s="167"/>
      <c r="M52" s="193"/>
      <c r="N52" s="167"/>
      <c r="O52" s="167"/>
      <c r="P52" s="176">
        <f t="shared" si="6"/>
        <v>0</v>
      </c>
      <c r="Q52" s="184">
        <f t="shared" si="11"/>
        <v>0</v>
      </c>
      <c r="R52" s="177">
        <f t="shared" si="12"/>
        <v>0</v>
      </c>
      <c r="S52" s="258" t="s">
        <v>150</v>
      </c>
      <c r="T52" s="174" t="str">
        <f t="shared" si="13"/>
        <v>nee</v>
      </c>
      <c r="U52" s="175">
        <f t="shared" si="7"/>
        <v>0.442</v>
      </c>
      <c r="V52" s="178">
        <f t="shared" si="8"/>
        <v>0</v>
      </c>
      <c r="W52" s="177" t="str">
        <f t="shared" si="9"/>
        <v/>
      </c>
      <c r="X52" s="259"/>
      <c r="Y52" s="301"/>
    </row>
    <row r="53" spans="1:25" ht="15" customHeight="1" x14ac:dyDescent="0.25">
      <c r="A53" s="190" t="str">
        <f>IF(B53&lt;&gt;"&lt;Selecteer&gt;",MAX($A$4:A52)+1,"")</f>
        <v/>
      </c>
      <c r="B53" s="169" t="s">
        <v>35</v>
      </c>
      <c r="C53" s="181"/>
      <c r="D53" s="182"/>
      <c r="E53" s="183"/>
      <c r="F53" s="167"/>
      <c r="G53" s="167"/>
      <c r="H53" s="176">
        <f t="shared" si="4"/>
        <v>0</v>
      </c>
      <c r="I53" s="184">
        <f t="shared" si="5"/>
        <v>0</v>
      </c>
      <c r="J53" s="177">
        <f t="shared" si="10"/>
        <v>0</v>
      </c>
      <c r="K53" s="189"/>
      <c r="L53" s="167"/>
      <c r="M53" s="193"/>
      <c r="N53" s="167"/>
      <c r="O53" s="167"/>
      <c r="P53" s="176">
        <f t="shared" si="6"/>
        <v>0</v>
      </c>
      <c r="Q53" s="184">
        <f t="shared" si="11"/>
        <v>0</v>
      </c>
      <c r="R53" s="177">
        <f t="shared" si="12"/>
        <v>0</v>
      </c>
      <c r="S53" s="258" t="s">
        <v>150</v>
      </c>
      <c r="T53" s="174" t="str">
        <f t="shared" si="13"/>
        <v>nee</v>
      </c>
      <c r="U53" s="175">
        <f t="shared" si="7"/>
        <v>0.442</v>
      </c>
      <c r="V53" s="178">
        <f t="shared" si="8"/>
        <v>0</v>
      </c>
      <c r="W53" s="177" t="str">
        <f t="shared" si="9"/>
        <v/>
      </c>
      <c r="X53" s="259"/>
      <c r="Y53" s="301"/>
    </row>
    <row r="54" spans="1:25" ht="15" customHeight="1" x14ac:dyDescent="0.25">
      <c r="A54" s="190" t="str">
        <f>IF(B54&lt;&gt;"&lt;Selecteer&gt;",MAX($A$4:A53)+1,"")</f>
        <v/>
      </c>
      <c r="B54" s="169" t="s">
        <v>35</v>
      </c>
      <c r="C54" s="181"/>
      <c r="D54" s="182"/>
      <c r="E54" s="183"/>
      <c r="F54" s="167"/>
      <c r="G54" s="167"/>
      <c r="H54" s="176">
        <f t="shared" si="4"/>
        <v>0</v>
      </c>
      <c r="I54" s="184">
        <f t="shared" si="5"/>
        <v>0</v>
      </c>
      <c r="J54" s="177">
        <f t="shared" si="10"/>
        <v>0</v>
      </c>
      <c r="K54" s="189"/>
      <c r="L54" s="167"/>
      <c r="M54" s="193"/>
      <c r="N54" s="167"/>
      <c r="O54" s="167"/>
      <c r="P54" s="176">
        <f t="shared" si="6"/>
        <v>0</v>
      </c>
      <c r="Q54" s="184">
        <f t="shared" si="11"/>
        <v>0</v>
      </c>
      <c r="R54" s="177">
        <f t="shared" si="12"/>
        <v>0</v>
      </c>
      <c r="S54" s="258" t="s">
        <v>150</v>
      </c>
      <c r="T54" s="174" t="str">
        <f t="shared" si="13"/>
        <v>nee</v>
      </c>
      <c r="U54" s="175">
        <f t="shared" si="7"/>
        <v>0.442</v>
      </c>
      <c r="V54" s="178">
        <f t="shared" si="8"/>
        <v>0</v>
      </c>
      <c r="W54" s="177" t="str">
        <f t="shared" si="9"/>
        <v/>
      </c>
      <c r="X54" s="259"/>
      <c r="Y54" s="301"/>
    </row>
    <row r="57" spans="1:25" ht="15" customHeight="1" x14ac:dyDescent="0.25">
      <c r="U57" s="173"/>
    </row>
  </sheetData>
  <sheetProtection algorithmName="SHA-512" hashValue="YEUPlqDa3iz1i+NbfUjKMPGZM8M2pydBOLiIDuYPY/9vdNVeaDZxGYrUk0MJFodVVkOgTGThwB18c1P/CUO0Lw==" saltValue="5j2zzf+G/gl1UHCkCFl2Dg==" spinCount="100000" sheet="1" formatRows="0"/>
  <mergeCells count="2">
    <mergeCell ref="D3:J3"/>
    <mergeCell ref="K3:R3"/>
  </mergeCells>
  <conditionalFormatting sqref="A5:A54">
    <cfRule type="expression" dxfId="106" priority="26">
      <formula>OR($B5="Ja",$B5="Nee")</formula>
    </cfRule>
  </conditionalFormatting>
  <conditionalFormatting sqref="C5:Y54">
    <cfRule type="expression" dxfId="105" priority="1" stopIfTrue="1">
      <formula>$B5="&lt;Selecteer&gt;"</formula>
    </cfRule>
  </conditionalFormatting>
  <conditionalFormatting sqref="D5:D54">
    <cfRule type="expression" dxfId="104" priority="18">
      <formula>$B5="Ja"</formula>
    </cfRule>
  </conditionalFormatting>
  <conditionalFormatting sqref="E5:G54">
    <cfRule type="expression" dxfId="103" priority="24">
      <formula>$B5="Nee"</formula>
    </cfRule>
  </conditionalFormatting>
  <conditionalFormatting sqref="H5:J54">
    <cfRule type="expression" dxfId="102" priority="10">
      <formula>$B5="Nee"</formula>
    </cfRule>
  </conditionalFormatting>
  <conditionalFormatting sqref="K5:K54">
    <cfRule type="cellIs" dxfId="101" priority="6" stopIfTrue="1" operator="equal">
      <formula>"JA"</formula>
    </cfRule>
    <cfRule type="cellIs" dxfId="100" priority="30" stopIfTrue="1" operator="equal">
      <formula>"NEE"</formula>
    </cfRule>
    <cfRule type="cellIs" dxfId="99" priority="31" stopIfTrue="1" operator="equal">
      <formula>""</formula>
    </cfRule>
  </conditionalFormatting>
  <conditionalFormatting sqref="L5:L54">
    <cfRule type="expression" dxfId="98" priority="20">
      <formula>AND($B5="Ja",$K5="NEE")</formula>
    </cfRule>
  </conditionalFormatting>
  <conditionalFormatting sqref="M5:O54">
    <cfRule type="expression" dxfId="97" priority="11">
      <formula>AND($B5="Nee",$K5="NEE")</formula>
    </cfRule>
  </conditionalFormatting>
  <conditionalFormatting sqref="P5:R54">
    <cfRule type="expression" dxfId="96" priority="19">
      <formula>AND($B5="Nee",$K5="NEE")</formula>
    </cfRule>
  </conditionalFormatting>
  <conditionalFormatting sqref="S5:U54">
    <cfRule type="expression" dxfId="95" priority="35">
      <formula>$B5="Nee"</formula>
    </cfRule>
  </conditionalFormatting>
  <conditionalFormatting sqref="V5:X54">
    <cfRule type="expression" dxfId="94" priority="15">
      <formula>OR($B5="Nee",$B5="Ja")</formula>
    </cfRule>
  </conditionalFormatting>
  <conditionalFormatting sqref="X5:Y54 C5:C54">
    <cfRule type="expression" dxfId="93" priority="8">
      <formula>OR($B5="Ja",$B5="Nee")</formula>
    </cfRule>
  </conditionalFormatting>
  <conditionalFormatting sqref="Y5:Y54">
    <cfRule type="cellIs" dxfId="92" priority="2" stopIfTrue="1" operator="equal">
      <formula>"JA"</formula>
    </cfRule>
    <cfRule type="cellIs" dxfId="91" priority="3" stopIfTrue="1" operator="equal">
      <formula>"NEE"</formula>
    </cfRule>
    <cfRule type="cellIs" dxfId="90" priority="4" stopIfTrue="1" operator="equal">
      <formula>""</formula>
    </cfRule>
  </conditionalFormatting>
  <dataValidations count="3">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106"/>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40" customWidth="1"/>
    <col min="2" max="2" width="30.7109375" style="37" customWidth="1"/>
    <col min="3" max="3" width="44.140625" style="37" customWidth="1"/>
    <col min="4" max="4" width="40.7109375" style="37" customWidth="1"/>
    <col min="5" max="5" width="45.7109375" style="37" customWidth="1"/>
    <col min="6" max="6" width="29.5703125" style="37" customWidth="1"/>
    <col min="7" max="7" width="26.28515625" style="37" customWidth="1"/>
    <col min="8" max="8" width="22.7109375" style="37" customWidth="1"/>
    <col min="9" max="9" width="16.28515625" style="40" customWidth="1"/>
    <col min="10" max="10" width="13.5703125" style="40" customWidth="1"/>
    <col min="11" max="11" width="13.7109375" style="37" hidden="1" customWidth="1"/>
    <col min="12" max="12" width="13.140625" style="37" customWidth="1"/>
    <col min="13" max="13" width="14" style="37" hidden="1" customWidth="1"/>
    <col min="14" max="14" width="17.85546875" style="37" customWidth="1"/>
    <col min="15" max="15" width="13.5703125" style="37" hidden="1" customWidth="1"/>
    <col min="16" max="16" width="16.85546875" style="37" customWidth="1"/>
    <col min="17" max="17" width="13.5703125" style="37" hidden="1" customWidth="1"/>
    <col min="18" max="18" width="16.85546875" style="37" customWidth="1"/>
    <col min="19" max="19" width="16.85546875" style="37" hidden="1" customWidth="1"/>
    <col min="20" max="20" width="48.85546875" style="37" customWidth="1"/>
    <col min="21" max="21" width="77" style="37" hidden="1" customWidth="1"/>
    <col min="22" max="16384" width="9.140625" style="37"/>
  </cols>
  <sheetData>
    <row r="1" spans="1:21" ht="15" customHeight="1" x14ac:dyDescent="0.25">
      <c r="A1" s="156"/>
      <c r="B1" s="150" t="s">
        <v>78</v>
      </c>
      <c r="C1" s="331" t="str">
        <f>IF(OR('1. Aanvraaggegevens'!C2="",'1. Aanvraaggegevens'!C2=0),"Kies een openstelling op tabblad '1. Aanvraaggegevens'",'1. Aanvraaggegevens'!C2)</f>
        <v>Kies een openstelling op tabblad '1. Aanvraaggegevens'</v>
      </c>
      <c r="D1" s="151"/>
      <c r="E1" s="157"/>
      <c r="F1" s="157"/>
      <c r="G1" s="157"/>
      <c r="H1" s="157"/>
      <c r="I1" s="157"/>
      <c r="J1" s="157"/>
      <c r="K1" s="157"/>
      <c r="L1" s="157"/>
      <c r="M1" s="157"/>
      <c r="N1" s="157"/>
      <c r="O1" s="157"/>
      <c r="P1" s="157"/>
      <c r="Q1" s="157"/>
      <c r="R1" s="157"/>
      <c r="S1" s="157"/>
      <c r="T1" s="157"/>
      <c r="U1" s="157"/>
    </row>
    <row r="2" spans="1:21" ht="15" customHeight="1" x14ac:dyDescent="0.25">
      <c r="A2" s="158"/>
      <c r="B2" s="159" t="s">
        <v>20</v>
      </c>
      <c r="C2" s="330" t="str">
        <f>IF(OR('1. Aanvraaggegevens'!C8="",'1. Aanvraaggegevens'!C8=0),"Kies een berekeningsmethode op tabblad '1. Aanvraaggegevens'",'1. Aanvraaggegevens'!C8)</f>
        <v>Kies een berekeningsmethode op tabblad '1. Aanvraaggegevens'</v>
      </c>
      <c r="D2" s="160"/>
      <c r="E2" s="161"/>
      <c r="F2" s="161"/>
      <c r="G2" s="161"/>
      <c r="H2" s="161"/>
      <c r="I2" s="161"/>
      <c r="J2" s="161"/>
      <c r="K2" s="161"/>
      <c r="L2" s="161"/>
      <c r="M2" s="161"/>
      <c r="N2" s="161"/>
      <c r="O2" s="161"/>
      <c r="P2" s="161"/>
      <c r="Q2" s="161"/>
      <c r="R2" s="161"/>
      <c r="S2" s="161"/>
      <c r="T2" s="161"/>
      <c r="U2" s="161"/>
    </row>
    <row r="3" spans="1:21" ht="15" customHeight="1" x14ac:dyDescent="0.25">
      <c r="A3" s="145"/>
      <c r="B3" s="145"/>
      <c r="C3" s="145"/>
      <c r="D3" s="145"/>
      <c r="E3" s="146"/>
      <c r="F3" s="146"/>
      <c r="G3" s="146"/>
      <c r="H3" s="147"/>
      <c r="I3" s="148"/>
      <c r="J3" s="356" t="s">
        <v>4</v>
      </c>
      <c r="K3" s="357"/>
      <c r="L3" s="358" t="s">
        <v>65</v>
      </c>
      <c r="M3" s="357"/>
      <c r="N3" s="356" t="s">
        <v>50</v>
      </c>
      <c r="O3" s="357"/>
      <c r="P3" s="356" t="s">
        <v>6</v>
      </c>
      <c r="Q3" s="357"/>
      <c r="R3" s="356" t="s">
        <v>226</v>
      </c>
      <c r="S3" s="357"/>
      <c r="T3" s="149"/>
      <c r="U3" s="149"/>
    </row>
    <row r="4" spans="1:21" ht="15" customHeight="1" x14ac:dyDescent="0.25">
      <c r="A4" s="137"/>
      <c r="B4" s="135"/>
      <c r="C4" s="136"/>
      <c r="D4" s="137"/>
      <c r="E4" s="137"/>
      <c r="F4" s="137"/>
      <c r="G4" s="138"/>
      <c r="H4" s="135"/>
      <c r="I4" s="139"/>
      <c r="J4" s="140"/>
      <c r="K4" s="141"/>
      <c r="L4" s="142"/>
      <c r="M4" s="141"/>
      <c r="N4" s="140"/>
      <c r="O4" s="141"/>
      <c r="P4" s="93">
        <f ca="1" xml:space="preserve"> SUBTOTAL(9,P6:P105)</f>
        <v>0</v>
      </c>
      <c r="Q4" s="93">
        <f ca="1" xml:space="preserve"> SUBTOTAL(9,Q6:Q105)</f>
        <v>0</v>
      </c>
      <c r="R4" s="93">
        <f ca="1" xml:space="preserve"> SUBTOTAL(9,R6:R105)</f>
        <v>0</v>
      </c>
      <c r="S4" s="93">
        <f ca="1" xml:space="preserve"> SUBTOTAL(9,S6:S105)</f>
        <v>0</v>
      </c>
      <c r="T4" s="143"/>
      <c r="U4" s="144"/>
    </row>
    <row r="5" spans="1:21" ht="30" x14ac:dyDescent="0.25">
      <c r="A5" s="152" t="s">
        <v>148</v>
      </c>
      <c r="B5" s="152" t="s">
        <v>62</v>
      </c>
      <c r="C5" s="152" t="s">
        <v>2</v>
      </c>
      <c r="D5" s="152" t="s">
        <v>38</v>
      </c>
      <c r="E5" s="152" t="s">
        <v>166</v>
      </c>
      <c r="F5" s="152" t="s">
        <v>0</v>
      </c>
      <c r="G5" s="152" t="s">
        <v>219</v>
      </c>
      <c r="H5" s="152" t="s">
        <v>42</v>
      </c>
      <c r="I5" s="89" t="s">
        <v>217</v>
      </c>
      <c r="J5" s="89" t="s">
        <v>64</v>
      </c>
      <c r="K5" s="152" t="s">
        <v>63</v>
      </c>
      <c r="L5" s="89" t="s">
        <v>64</v>
      </c>
      <c r="M5" s="152" t="s">
        <v>63</v>
      </c>
      <c r="N5" s="89" t="s">
        <v>64</v>
      </c>
      <c r="O5" s="152" t="s">
        <v>63</v>
      </c>
      <c r="P5" s="89" t="s">
        <v>64</v>
      </c>
      <c r="Q5" s="152" t="s">
        <v>63</v>
      </c>
      <c r="R5" s="89" t="s">
        <v>64</v>
      </c>
      <c r="S5" s="152" t="s">
        <v>63</v>
      </c>
      <c r="T5" s="153" t="s">
        <v>56</v>
      </c>
      <c r="U5" s="154" t="s">
        <v>66</v>
      </c>
    </row>
    <row r="6" spans="1:21" ht="15" customHeight="1" x14ac:dyDescent="0.25">
      <c r="A6" s="261">
        <v>1</v>
      </c>
      <c r="B6" s="262"/>
      <c r="C6" s="262"/>
      <c r="D6" s="262"/>
      <c r="E6" s="262"/>
      <c r="F6" s="262"/>
      <c r="G6" s="263"/>
      <c r="H6" s="264" t="str">
        <f ca="1">IFERROR(IF(VLOOKUP(F6,Kostentypen!$A$3:$E$20,3,0)=0,"",IF(F6="Arbeidskosten",VLOOKUP(G6,Tb_KostenTypen[],2,0),VLOOKUP(F6,Kostentypen!$A$3:$E$20,3,0))),"")</f>
        <v/>
      </c>
      <c r="I6" s="263"/>
      <c r="J6" s="265"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tarief",IF(LEFT(F6,8)="Bijdrage",VLOOKUP($F6,Tb_KostenTypen[],MATCH(Methode_Keuze,Tb_KostenTypen[#Headers],0),0),VLOOKUP($G6,Lijsten!L:O,4,0))),""),"")</f>
        <v/>
      </c>
      <c r="K6" s="265"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tarief",IF(LEFT(F6,8)="Bijdrage",VLOOKUP($F6,Tb_KostenTypen[],MATCH(Methode_Keuze,Tb_KostenTypen[#Headers],0),0),VLOOKUP($G6,Lijsten!L:O,4,0))),""),"")</f>
        <v/>
      </c>
      <c r="L6" s="266"/>
      <c r="M6" s="266"/>
      <c r="N6" s="267"/>
      <c r="O6" s="267"/>
      <c r="P6" s="268" t="str" cm="1">
        <f t="array" aca="1" ref="P6" ca="1">_xlfn.IFNA(_xlfn.IFS(T6="Dit kostentype hoeft u niet op te geven. Hiervoor wordt een forfait berekend.","",AND(J6&lt;&gt;"",OR(H6="Uurtarief",H6="Vast tarief")),J6*L6,AND(N6&gt;0,H6="-"),N6),"")</f>
        <v/>
      </c>
      <c r="Q6" s="268" t="str" cm="1">
        <f t="array" aca="1" ref="Q6" ca="1">_xlfn.IFNA(_xlfn.IFS(T6="Dit kostentype hoeft u niet op te geven. Hiervoor wordt een forfait berekend.","",AND(K6&lt;&gt;"",M6&lt;&gt;"",OR(H6="Uurtarief",H6="Vast tarief")),K6*M6,AND(O6&lt;&gt;"",H6="-"),O6),"")</f>
        <v/>
      </c>
      <c r="R6" s="268" t="str" cm="1">
        <f t="array" aca="1" ref="R6" ca="1">IFERROR(_xlfn.IFS(OR(F6="",LEFT(Methode_Keuze,4)="Geen"),"",AND(P6&lt;&gt;"",F6&lt;&gt;"Arbeidskosten"),ROUND(P6*VLOOKUP(F6,Tb_ProjectKosten[],MATCH(Tb_ProjectKosten[[#Headers],[Forfat_Percentage]],Tb_ProjectKosten[#Headers],0),0),2),AND(F6="Arbeidskosten",G6&lt;&gt;""),IFERROR(ROUND(P6*VLOOKUP(G6,Tb_KostenTypen[],3,0)*VLOOKUP(F6,Tb_ProjectKosten[],MATCH(Tb_ProjectKosten[[#Headers],[Forfat_Percentage]],Tb_ProjectKosten[#Headers],0),0),2),""),P6 &lt;=0,0),"")</f>
        <v/>
      </c>
      <c r="S6" s="268" t="str" cm="1">
        <f t="array" aca="1" ref="S6" ca="1">IFERROR(_xlfn.IFS(OR(F6="",LEFT(Methode_Keuze,4)="Geen"),"",AND(Q6&lt;&gt;"",F6&lt;&gt;"Arbeidskosten"),ROUND(Q6*VLOOKUP(F6,Tb_ProjectKosten[],MATCH(Tb_ProjectKosten[[#Headers],[Forfat_Percentage]],Tb_ProjectKosten[#Headers],0),0),2),AND(F6="Arbeidskosten",G6&lt;&gt;""),IFERROR(ROUND(Q6*VLOOKUP(G6,Tb_KostenTypen[],3,0)*VLOOKUP(F6,Tb_ProjectKosten[],MATCH(Tb_ProjectKosten[[#Headers],[Forfat_Percentage]],Tb_ProjectKosten[#Headers],0),0),2),""),Q6 &lt;=0,0),"")</f>
        <v/>
      </c>
      <c r="T6" s="269" t="str">
        <f>IFERROR(VLOOKUP(F6,Tb_ProjectKosten[#All],11,0),"")</f>
        <v/>
      </c>
      <c r="U6" s="260"/>
    </row>
    <row r="7" spans="1:21" ht="15" customHeight="1" x14ac:dyDescent="0.25">
      <c r="A7" s="261">
        <v>2</v>
      </c>
      <c r="B7" s="262"/>
      <c r="C7" s="262"/>
      <c r="D7" s="262"/>
      <c r="E7" s="262"/>
      <c r="F7" s="262"/>
      <c r="G7" s="263"/>
      <c r="H7" s="264" t="str">
        <f ca="1">IFERROR(IF(VLOOKUP(F7,Kostentypen!$A$3:$E$20,3,0)=0,"",IF(F7="Arbeidskosten",VLOOKUP(G7,Tb_KostenTypen[],2,0),VLOOKUP(F7,Kostentypen!$A$3:$E$20,3,0))),"")</f>
        <v/>
      </c>
      <c r="I7" s="263"/>
      <c r="J7" s="265"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tarief",IF(LEFT(F7,8)="Bijdrage",VLOOKUP($F7,Tb_KostenTypen[],MATCH(Methode_Keuze,Tb_KostenTypen[#Headers],0),0),VLOOKUP($G7,Lijsten!L:O,4,0))),""),"")</f>
        <v/>
      </c>
      <c r="K7" s="265"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tarief",IF(LEFT(F7,8)="Bijdrage",VLOOKUP($F7,Tb_KostenTypen[],MATCH(Methode_Keuze,Tb_KostenTypen[#Headers],0),0),VLOOKUP($G7,Lijsten!L:O,4,0))),""),"")</f>
        <v/>
      </c>
      <c r="L7" s="266"/>
      <c r="M7" s="266"/>
      <c r="N7" s="267"/>
      <c r="O7" s="267"/>
      <c r="P7" s="268" t="str" cm="1">
        <f t="array" aca="1" ref="P7" ca="1">_xlfn.IFNA(_xlfn.IFS(T7="Dit kostentype hoeft u niet op te geven. Hiervoor wordt een forfait berekend.","",AND(J7&lt;&gt;"",OR(H7="Uurtarief",H7="Vast tarief")),J7*L7,AND(N7&gt;0,H7="-"),N7),"")</f>
        <v/>
      </c>
      <c r="Q7" s="268" t="str" cm="1">
        <f t="array" aca="1" ref="Q7" ca="1">_xlfn.IFNA(_xlfn.IFS(T7="Dit kostentype hoeft u niet op te geven. Hiervoor wordt een forfait berekend.","",AND(K7&lt;&gt;"",M7&lt;&gt;"",OR(H7="Uurtarief",H7="Vast tarief")),K7*M7,AND(O7&lt;&gt;"",H7="-"),O7),"")</f>
        <v/>
      </c>
      <c r="R7" s="268" t="str" cm="1">
        <f t="array" aca="1" ref="R7" ca="1">IFERROR(_xlfn.IFS(OR(F7="",LEFT(Methode_Keuze,4)="Geen"),"",AND(P7&lt;&gt;"",F7&lt;&gt;"Arbeidskosten"),ROUND(P7*VLOOKUP(F7,Tb_ProjectKosten[],MATCH(Tb_ProjectKosten[[#Headers],[Forfat_Percentage]],Tb_ProjectKosten[#Headers],0),0),2),AND(F7="Arbeidskosten",G7&lt;&gt;""),IFERROR(ROUND(P7*VLOOKUP(G7,Tb_KostenTypen[],3,0)*VLOOKUP(F7,Tb_ProjectKosten[],MATCH(Tb_ProjectKosten[[#Headers],[Forfat_Percentage]],Tb_ProjectKosten[#Headers],0),0),2),""),P7 &lt;=0,0),"")</f>
        <v/>
      </c>
      <c r="S7" s="268" t="str" cm="1">
        <f t="array" aca="1" ref="S7" ca="1">IFERROR(_xlfn.IFS(OR(F7="",LEFT(Methode_Keuze,4)="Geen"),"",AND(Q7&lt;&gt;"",F7&lt;&gt;"Arbeidskosten"),ROUND(Q7*VLOOKUP(F7,Tb_ProjectKosten[],MATCH(Tb_ProjectKosten[[#Headers],[Forfat_Percentage]],Tb_ProjectKosten[#Headers],0),0),2),AND(F7="Arbeidskosten",G7&lt;&gt;""),IFERROR(ROUND(Q7*VLOOKUP(G7,Tb_KostenTypen[],3,0)*VLOOKUP(F7,Tb_ProjectKosten[],MATCH(Tb_ProjectKosten[[#Headers],[Forfat_Percentage]],Tb_ProjectKosten[#Headers],0),0),2),""),Q7 &lt;=0,0),"")</f>
        <v/>
      </c>
      <c r="T7" s="269" t="str">
        <f>IFERROR(VLOOKUP(F7,Tb_ProjectKosten[#All],11,0),"")</f>
        <v/>
      </c>
      <c r="U7" s="260"/>
    </row>
    <row r="8" spans="1:21" ht="15" customHeight="1" x14ac:dyDescent="0.25">
      <c r="A8" s="261">
        <v>3</v>
      </c>
      <c r="B8" s="262"/>
      <c r="C8" s="262"/>
      <c r="D8" s="262"/>
      <c r="E8" s="262"/>
      <c r="F8" s="262"/>
      <c r="G8" s="263"/>
      <c r="H8" s="264" t="str">
        <f ca="1">IFERROR(IF(VLOOKUP(F8,Kostentypen!$A$3:$E$20,3,0)=0,"",IF(F8="Arbeidskosten",VLOOKUP(G8,Tb_KostenTypen[],2,0),VLOOKUP(F8,Kostentypen!$A$3:$E$20,3,0))),"")</f>
        <v/>
      </c>
      <c r="I8" s="263"/>
      <c r="J8" s="265"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tarief",IF(LEFT(F8,8)="Bijdrage",VLOOKUP($F8,Tb_KostenTypen[],MATCH(Methode_Keuze,Tb_KostenTypen[#Headers],0),0),VLOOKUP($G8,Lijsten!L:O,4,0))),""),"")</f>
        <v/>
      </c>
      <c r="K8" s="265"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tarief",IF(LEFT(F8,8)="Bijdrage",VLOOKUP($F8,Tb_KostenTypen[],MATCH(Methode_Keuze,Tb_KostenTypen[#Headers],0),0),VLOOKUP($G8,Lijsten!L:O,4,0))),""),"")</f>
        <v/>
      </c>
      <c r="L8" s="266"/>
      <c r="M8" s="266"/>
      <c r="N8" s="267"/>
      <c r="O8" s="267"/>
      <c r="P8" s="268" t="str" cm="1">
        <f t="array" aca="1" ref="P8" ca="1">_xlfn.IFNA(_xlfn.IFS(T8="Dit kostentype hoeft u niet op te geven. Hiervoor wordt een forfait berekend.","",AND(J8&lt;&gt;"",OR(H8="Uurtarief",H8="Vast tarief")),J8*L8,AND(N8&gt;0,H8="-"),N8),"")</f>
        <v/>
      </c>
      <c r="Q8" s="268" t="str" cm="1">
        <f t="array" aca="1" ref="Q8" ca="1">_xlfn.IFNA(_xlfn.IFS(T8="Dit kostentype hoeft u niet op te geven. Hiervoor wordt een forfait berekend.","",AND(K8&lt;&gt;"",M8&lt;&gt;"",OR(H8="Uurtarief",H8="Vast tarief")),K8*M8,AND(O8&lt;&gt;"",H8="-"),O8),"")</f>
        <v/>
      </c>
      <c r="R8" s="268" t="str" cm="1">
        <f t="array" aca="1" ref="R8" ca="1">IFERROR(_xlfn.IFS(OR(F8="",LEFT(Methode_Keuze,4)="Geen"),"",AND(P8&lt;&gt;"",F8&lt;&gt;"Arbeidskosten"),ROUND(P8*VLOOKUP(F8,Tb_ProjectKosten[],MATCH(Tb_ProjectKosten[[#Headers],[Forfat_Percentage]],Tb_ProjectKosten[#Headers],0),0),2),AND(F8="Arbeidskosten",G8&lt;&gt;""),IFERROR(ROUND(P8*VLOOKUP(G8,Tb_KostenTypen[],3,0)*VLOOKUP(F8,Tb_ProjectKosten[],MATCH(Tb_ProjectKosten[[#Headers],[Forfat_Percentage]],Tb_ProjectKosten[#Headers],0),0),2),""),P8 &lt;=0,0),"")</f>
        <v/>
      </c>
      <c r="S8" s="268" t="str" cm="1">
        <f t="array" aca="1" ref="S8" ca="1">IFERROR(_xlfn.IFS(OR(F8="",LEFT(Methode_Keuze,4)="Geen"),"",AND(Q8&lt;&gt;"",F8&lt;&gt;"Arbeidskosten"),ROUND(Q8*VLOOKUP(F8,Tb_ProjectKosten[],MATCH(Tb_ProjectKosten[[#Headers],[Forfat_Percentage]],Tb_ProjectKosten[#Headers],0),0),2),AND(F8="Arbeidskosten",G8&lt;&gt;""),IFERROR(ROUND(Q8*VLOOKUP(G8,Tb_KostenTypen[],3,0)*VLOOKUP(F8,Tb_ProjectKosten[],MATCH(Tb_ProjectKosten[[#Headers],[Forfat_Percentage]],Tb_ProjectKosten[#Headers],0),0),2),""),Q8 &lt;=0,0),"")</f>
        <v/>
      </c>
      <c r="T8" s="269" t="str">
        <f>IFERROR(VLOOKUP(F8,Tb_ProjectKosten[#All],11,0),"")</f>
        <v/>
      </c>
      <c r="U8" s="260"/>
    </row>
    <row r="9" spans="1:21" ht="15" customHeight="1" x14ac:dyDescent="0.25">
      <c r="A9" s="261">
        <v>4</v>
      </c>
      <c r="B9" s="262"/>
      <c r="C9" s="262"/>
      <c r="D9" s="262"/>
      <c r="E9" s="262"/>
      <c r="F9" s="262"/>
      <c r="G9" s="263"/>
      <c r="H9" s="264" t="str">
        <f ca="1">IFERROR(IF(VLOOKUP(F9,Kostentypen!$A$3:$E$20,3,0)=0,"",IF(F9="Arbeidskosten",VLOOKUP(G9,Tb_KostenTypen[],2,0),VLOOKUP(F9,Kostentypen!$A$3:$E$20,3,0))),"")</f>
        <v/>
      </c>
      <c r="I9" s="263"/>
      <c r="J9" s="265"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tarief",IF(LEFT(F9,8)="Bijdrage",VLOOKUP($F9,Tb_KostenTypen[],MATCH(Methode_Keuze,Tb_KostenTypen[#Headers],0),0),VLOOKUP($G9,Lijsten!L:O,4,0))),""),"")</f>
        <v/>
      </c>
      <c r="K9" s="265"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tarief",IF(LEFT(F9,8)="Bijdrage",VLOOKUP($F9,Tb_KostenTypen[],MATCH(Methode_Keuze,Tb_KostenTypen[#Headers],0),0),VLOOKUP($G9,Lijsten!L:O,4,0))),""),"")</f>
        <v/>
      </c>
      <c r="L9" s="266"/>
      <c r="M9" s="266"/>
      <c r="N9" s="267"/>
      <c r="O9" s="267"/>
      <c r="P9" s="268" t="str" cm="1">
        <f t="array" aca="1" ref="P9" ca="1">_xlfn.IFNA(_xlfn.IFS(T9="Dit kostentype hoeft u niet op te geven. Hiervoor wordt een forfait berekend.","",AND(J9&lt;&gt;"",OR(H9="Uurtarief",H9="Vast tarief")),J9*L9,AND(N9&gt;0,H9="-"),N9),"")</f>
        <v/>
      </c>
      <c r="Q9" s="268" t="str" cm="1">
        <f t="array" aca="1" ref="Q9" ca="1">_xlfn.IFNA(_xlfn.IFS(T9="Dit kostentype hoeft u niet op te geven. Hiervoor wordt een forfait berekend.","",AND(K9&lt;&gt;"",M9&lt;&gt;"",OR(H9="Uurtarief",H9="Vast tarief")),K9*M9,AND(O9&lt;&gt;"",H9="-"),O9),"")</f>
        <v/>
      </c>
      <c r="R9" s="268" t="str" cm="1">
        <f t="array" aca="1" ref="R9" ca="1">IFERROR(_xlfn.IFS(OR(F9="",LEFT(Methode_Keuze,4)="Geen"),"",AND(P9&lt;&gt;"",F9&lt;&gt;"Arbeidskosten"),ROUND(P9*VLOOKUP(F9,Tb_ProjectKosten[],MATCH(Tb_ProjectKosten[[#Headers],[Forfat_Percentage]],Tb_ProjectKosten[#Headers],0),0),2),AND(F9="Arbeidskosten",G9&lt;&gt;""),IFERROR(ROUND(P9*VLOOKUP(G9,Tb_KostenTypen[],3,0)*VLOOKUP(F9,Tb_ProjectKosten[],MATCH(Tb_ProjectKosten[[#Headers],[Forfat_Percentage]],Tb_ProjectKosten[#Headers],0),0),2),""),P9 &lt;=0,0),"")</f>
        <v/>
      </c>
      <c r="S9" s="268" t="str" cm="1">
        <f t="array" aca="1" ref="S9" ca="1">IFERROR(_xlfn.IFS(OR(F9="",LEFT(Methode_Keuze,4)="Geen"),"",AND(Q9&lt;&gt;"",F9&lt;&gt;"Arbeidskosten"),ROUND(Q9*VLOOKUP(F9,Tb_ProjectKosten[],MATCH(Tb_ProjectKosten[[#Headers],[Forfat_Percentage]],Tb_ProjectKosten[#Headers],0),0),2),AND(F9="Arbeidskosten",G9&lt;&gt;""),IFERROR(ROUND(Q9*VLOOKUP(G9,Tb_KostenTypen[],3,0)*VLOOKUP(F9,Tb_ProjectKosten[],MATCH(Tb_ProjectKosten[[#Headers],[Forfat_Percentage]],Tb_ProjectKosten[#Headers],0),0),2),""),Q9 &lt;=0,0),"")</f>
        <v/>
      </c>
      <c r="T9" s="269" t="str">
        <f>IFERROR(VLOOKUP(F9,Tb_ProjectKosten[#All],11,0),"")</f>
        <v/>
      </c>
      <c r="U9" s="260"/>
    </row>
    <row r="10" spans="1:21" ht="15" customHeight="1" x14ac:dyDescent="0.25">
      <c r="A10" s="261">
        <v>5</v>
      </c>
      <c r="B10" s="262"/>
      <c r="C10" s="262"/>
      <c r="D10" s="262"/>
      <c r="E10" s="262"/>
      <c r="F10" s="262"/>
      <c r="G10" s="263"/>
      <c r="H10" s="264" t="str">
        <f ca="1">IFERROR(IF(VLOOKUP(F10,Kostentypen!$A$3:$E$20,3,0)=0,"",IF(F10="Arbeidskosten",VLOOKUP(G10,Tb_KostenTypen[],2,0),VLOOKUP(F10,Kostentypen!$A$3:$E$20,3,0))),"")</f>
        <v/>
      </c>
      <c r="I10" s="263"/>
      <c r="J10" s="265"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tarief",IF(LEFT(F10,8)="Bijdrage",VLOOKUP($F10,Tb_KostenTypen[],MATCH(Methode_Keuze,Tb_KostenTypen[#Headers],0),0),VLOOKUP($G10,Lijsten!L:O,4,0))),""),"")</f>
        <v/>
      </c>
      <c r="K10" s="265"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tarief",IF(LEFT(F10,8)="Bijdrage",VLOOKUP($F10,Tb_KostenTypen[],MATCH(Methode_Keuze,Tb_KostenTypen[#Headers],0),0),VLOOKUP($G10,Lijsten!L:O,4,0))),""),"")</f>
        <v/>
      </c>
      <c r="L10" s="266"/>
      <c r="M10" s="266"/>
      <c r="N10" s="267"/>
      <c r="O10" s="267"/>
      <c r="P10" s="268" t="str" cm="1">
        <f t="array" aca="1" ref="P10" ca="1">_xlfn.IFNA(_xlfn.IFS(T10="Dit kostentype hoeft u niet op te geven. Hiervoor wordt een forfait berekend.","",AND(J10&lt;&gt;"",OR(H10="Uurtarief",H10="Vast tarief")),J10*L10,AND(N10&gt;0,H10="-"),N10),"")</f>
        <v/>
      </c>
      <c r="Q10" s="268" t="str" cm="1">
        <f t="array" aca="1" ref="Q10" ca="1">_xlfn.IFNA(_xlfn.IFS(T10="Dit kostentype hoeft u niet op te geven. Hiervoor wordt een forfait berekend.","",AND(K10&lt;&gt;"",M10&lt;&gt;"",OR(H10="Uurtarief",H10="Vast tarief")),K10*M10,AND(O10&lt;&gt;"",H10="-"),O10),"")</f>
        <v/>
      </c>
      <c r="R10" s="268" t="str" cm="1">
        <f t="array" aca="1" ref="R10" ca="1">IFERROR(_xlfn.IFS(OR(F10="",LEFT(Methode_Keuze,4)="Geen"),"",AND(P10&lt;&gt;"",F10&lt;&gt;"Arbeidskosten"),ROUND(P10*VLOOKUP(F10,Tb_ProjectKosten[],MATCH(Tb_ProjectKosten[[#Headers],[Forfat_Percentage]],Tb_ProjectKosten[#Headers],0),0),2),AND(F10="Arbeidskosten",G10&lt;&gt;""),IFERROR(ROUND(P10*VLOOKUP(G10,Tb_KostenTypen[],3,0)*VLOOKUP(F10,Tb_ProjectKosten[],MATCH(Tb_ProjectKosten[[#Headers],[Forfat_Percentage]],Tb_ProjectKosten[#Headers],0),0),2),""),P10 &lt;=0,0),"")</f>
        <v/>
      </c>
      <c r="S10" s="268" t="str" cm="1">
        <f t="array" aca="1" ref="S10" ca="1">IFERROR(_xlfn.IFS(OR(F10="",LEFT(Methode_Keuze,4)="Geen"),"",AND(Q10&lt;&gt;"",F10&lt;&gt;"Arbeidskosten"),ROUND(Q10*VLOOKUP(F10,Tb_ProjectKosten[],MATCH(Tb_ProjectKosten[[#Headers],[Forfat_Percentage]],Tb_ProjectKosten[#Headers],0),0),2),AND(F10="Arbeidskosten",G10&lt;&gt;""),IFERROR(ROUND(Q10*VLOOKUP(G10,Tb_KostenTypen[],3,0)*VLOOKUP(F10,Tb_ProjectKosten[],MATCH(Tb_ProjectKosten[[#Headers],[Forfat_Percentage]],Tb_ProjectKosten[#Headers],0),0),2),""),Q10 &lt;=0,0),"")</f>
        <v/>
      </c>
      <c r="T10" s="269" t="str">
        <f>IFERROR(VLOOKUP(F10,Tb_ProjectKosten[#All],11,0),"")</f>
        <v/>
      </c>
      <c r="U10" s="260"/>
    </row>
    <row r="11" spans="1:21" ht="15" customHeight="1" x14ac:dyDescent="0.25">
      <c r="A11" s="261">
        <v>6</v>
      </c>
      <c r="B11" s="262"/>
      <c r="C11" s="262"/>
      <c r="D11" s="262"/>
      <c r="E11" s="262"/>
      <c r="F11" s="262"/>
      <c r="G11" s="263"/>
      <c r="H11" s="264" t="str">
        <f ca="1">IFERROR(IF(VLOOKUP(F11,Kostentypen!$A$3:$E$20,3,0)=0,"",IF(F11="Arbeidskosten",VLOOKUP(G11,Tb_KostenTypen[],2,0),VLOOKUP(F11,Kostentypen!$A$3:$E$20,3,0))),"")</f>
        <v/>
      </c>
      <c r="I11" s="263"/>
      <c r="J11" s="265"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tarief",IF(LEFT(F11,8)="Bijdrage",VLOOKUP($F11,Tb_KostenTypen[],MATCH(Methode_Keuze,Tb_KostenTypen[#Headers],0),0),VLOOKUP($G11,Lijsten!L:O,4,0))),""),"")</f>
        <v/>
      </c>
      <c r="K11" s="265"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tarief",IF(LEFT(F11,8)="Bijdrage",VLOOKUP($F11,Tb_KostenTypen[],MATCH(Methode_Keuze,Tb_KostenTypen[#Headers],0),0),VLOOKUP($G11,Lijsten!L:O,4,0))),""),"")</f>
        <v/>
      </c>
      <c r="L11" s="266"/>
      <c r="M11" s="266"/>
      <c r="N11" s="267"/>
      <c r="O11" s="267"/>
      <c r="P11" s="268" t="str" cm="1">
        <f t="array" aca="1" ref="P11" ca="1">_xlfn.IFNA(_xlfn.IFS(T11="Dit kostentype hoeft u niet op te geven. Hiervoor wordt een forfait berekend.","",AND(J11&lt;&gt;"",OR(H11="Uurtarief",H11="Vast tarief")),J11*L11,AND(N11&gt;0,H11="-"),N11),"")</f>
        <v/>
      </c>
      <c r="Q11" s="268" t="str" cm="1">
        <f t="array" aca="1" ref="Q11" ca="1">_xlfn.IFNA(_xlfn.IFS(T11="Dit kostentype hoeft u niet op te geven. Hiervoor wordt een forfait berekend.","",AND(K11&lt;&gt;"",M11&lt;&gt;"",OR(H11="Uurtarief",H11="Vast tarief")),K11*M11,AND(O11&lt;&gt;"",H11="-"),O11),"")</f>
        <v/>
      </c>
      <c r="R11" s="268" t="str" cm="1">
        <f t="array" aca="1" ref="R11" ca="1">IFERROR(_xlfn.IFS(OR(F11="",LEFT(Methode_Keuze,4)="Geen"),"",AND(P11&lt;&gt;"",F11&lt;&gt;"Arbeidskosten"),ROUND(P11*VLOOKUP(F11,Tb_ProjectKosten[],MATCH(Tb_ProjectKosten[[#Headers],[Forfat_Percentage]],Tb_ProjectKosten[#Headers],0),0),2),AND(F11="Arbeidskosten",G11&lt;&gt;""),IFERROR(ROUND(P11*VLOOKUP(G11,Tb_KostenTypen[],3,0)*VLOOKUP(F11,Tb_ProjectKosten[],MATCH(Tb_ProjectKosten[[#Headers],[Forfat_Percentage]],Tb_ProjectKosten[#Headers],0),0),2),""),P11 &lt;=0,0),"")</f>
        <v/>
      </c>
      <c r="S11" s="268" t="str" cm="1">
        <f t="array" aca="1" ref="S11" ca="1">IFERROR(_xlfn.IFS(OR(F11="",LEFT(Methode_Keuze,4)="Geen"),"",AND(Q11&lt;&gt;"",F11&lt;&gt;"Arbeidskosten"),ROUND(Q11*VLOOKUP(F11,Tb_ProjectKosten[],MATCH(Tb_ProjectKosten[[#Headers],[Forfat_Percentage]],Tb_ProjectKosten[#Headers],0),0),2),AND(F11="Arbeidskosten",G11&lt;&gt;""),IFERROR(ROUND(Q11*VLOOKUP(G11,Tb_KostenTypen[],3,0)*VLOOKUP(F11,Tb_ProjectKosten[],MATCH(Tb_ProjectKosten[[#Headers],[Forfat_Percentage]],Tb_ProjectKosten[#Headers],0),0),2),""),Q11 &lt;=0,0),"")</f>
        <v/>
      </c>
      <c r="T11" s="269" t="str">
        <f>IFERROR(VLOOKUP(F11,Tb_ProjectKosten[#All],11,0),"")</f>
        <v/>
      </c>
      <c r="U11" s="260"/>
    </row>
    <row r="12" spans="1:21" ht="15" customHeight="1" x14ac:dyDescent="0.25">
      <c r="A12" s="261">
        <v>7</v>
      </c>
      <c r="B12" s="262"/>
      <c r="C12" s="262"/>
      <c r="D12" s="262"/>
      <c r="E12" s="262"/>
      <c r="F12" s="262"/>
      <c r="G12" s="263"/>
      <c r="H12" s="264" t="str">
        <f ca="1">IFERROR(IF(VLOOKUP(F12,Kostentypen!$A$3:$E$20,3,0)=0,"",IF(F12="Arbeidskosten",VLOOKUP(G12,Tb_KostenTypen[],2,0),VLOOKUP(F12,Kostentypen!$A$3:$E$20,3,0))),"")</f>
        <v/>
      </c>
      <c r="I12" s="263"/>
      <c r="J12" s="265"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tarief",IF(LEFT(F12,8)="Bijdrage",VLOOKUP($F12,Tb_KostenTypen[],MATCH(Methode_Keuze,Tb_KostenTypen[#Headers],0),0),VLOOKUP($G12,Lijsten!L:O,4,0))),""),"")</f>
        <v/>
      </c>
      <c r="K12" s="265"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tarief",IF(LEFT(F12,8)="Bijdrage",VLOOKUP($F12,Tb_KostenTypen[],MATCH(Methode_Keuze,Tb_KostenTypen[#Headers],0),0),VLOOKUP($G12,Lijsten!L:O,4,0))),""),"")</f>
        <v/>
      </c>
      <c r="L12" s="266"/>
      <c r="M12" s="266"/>
      <c r="N12" s="267"/>
      <c r="O12" s="267"/>
      <c r="P12" s="268" t="str" cm="1">
        <f t="array" aca="1" ref="P12" ca="1">_xlfn.IFNA(_xlfn.IFS(T12="Dit kostentype hoeft u niet op te geven. Hiervoor wordt een forfait berekend.","",AND(J12&lt;&gt;"",OR(H12="Uurtarief",H12="Vast tarief")),J12*L12,AND(N12&gt;0,H12="-"),N12),"")</f>
        <v/>
      </c>
      <c r="Q12" s="268" t="str" cm="1">
        <f t="array" aca="1" ref="Q12" ca="1">_xlfn.IFNA(_xlfn.IFS(T12="Dit kostentype hoeft u niet op te geven. Hiervoor wordt een forfait berekend.","",AND(K12&lt;&gt;"",M12&lt;&gt;"",OR(H12="Uurtarief",H12="Vast tarief")),K12*M12,AND(O12&lt;&gt;"",H12="-"),O12),"")</f>
        <v/>
      </c>
      <c r="R12" s="268" t="str" cm="1">
        <f t="array" aca="1" ref="R12" ca="1">IFERROR(_xlfn.IFS(OR(F12="",LEFT(Methode_Keuze,4)="Geen"),"",AND(P12&lt;&gt;"",F12&lt;&gt;"Arbeidskosten"),ROUND(P12*VLOOKUP(F12,Tb_ProjectKosten[],MATCH(Tb_ProjectKosten[[#Headers],[Forfat_Percentage]],Tb_ProjectKosten[#Headers],0),0),2),AND(F12="Arbeidskosten",G12&lt;&gt;""),IFERROR(ROUND(P12*VLOOKUP(G12,Tb_KostenTypen[],3,0)*VLOOKUP(F12,Tb_ProjectKosten[],MATCH(Tb_ProjectKosten[[#Headers],[Forfat_Percentage]],Tb_ProjectKosten[#Headers],0),0),2),""),P12 &lt;=0,0),"")</f>
        <v/>
      </c>
      <c r="S12" s="268" t="str" cm="1">
        <f t="array" aca="1" ref="S12" ca="1">IFERROR(_xlfn.IFS(OR(F12="",LEFT(Methode_Keuze,4)="Geen"),"",AND(Q12&lt;&gt;"",F12&lt;&gt;"Arbeidskosten"),ROUND(Q12*VLOOKUP(F12,Tb_ProjectKosten[],MATCH(Tb_ProjectKosten[[#Headers],[Forfat_Percentage]],Tb_ProjectKosten[#Headers],0),0),2),AND(F12="Arbeidskosten",G12&lt;&gt;""),IFERROR(ROUND(Q12*VLOOKUP(G12,Tb_KostenTypen[],3,0)*VLOOKUP(F12,Tb_ProjectKosten[],MATCH(Tb_ProjectKosten[[#Headers],[Forfat_Percentage]],Tb_ProjectKosten[#Headers],0),0),2),""),Q12 &lt;=0,0),"")</f>
        <v/>
      </c>
      <c r="T12" s="269" t="str">
        <f>IFERROR(VLOOKUP(F12,Tb_ProjectKosten[#All],11,0),"")</f>
        <v/>
      </c>
      <c r="U12" s="260"/>
    </row>
    <row r="13" spans="1:21" ht="15" customHeight="1" x14ac:dyDescent="0.25">
      <c r="A13" s="261">
        <v>8</v>
      </c>
      <c r="B13" s="262"/>
      <c r="C13" s="262"/>
      <c r="D13" s="262"/>
      <c r="E13" s="262"/>
      <c r="F13" s="262"/>
      <c r="G13" s="263"/>
      <c r="H13" s="264" t="str">
        <f ca="1">IFERROR(IF(VLOOKUP(F13,Kostentypen!$A$3:$E$20,3,0)=0,"",IF(F13="Arbeidskosten",VLOOKUP(G13,Tb_KostenTypen[],2,0),VLOOKUP(F13,Kostentypen!$A$3:$E$20,3,0))),"")</f>
        <v/>
      </c>
      <c r="I13" s="263"/>
      <c r="J13" s="265"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tarief",IF(LEFT(F13,8)="Bijdrage",VLOOKUP($F13,Tb_KostenTypen[],MATCH(Methode_Keuze,Tb_KostenTypen[#Headers],0),0),VLOOKUP($G13,Lijsten!L:O,4,0))),""),"")</f>
        <v/>
      </c>
      <c r="K13" s="265"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tarief",IF(LEFT(F13,8)="Bijdrage",VLOOKUP($F13,Tb_KostenTypen[],MATCH(Methode_Keuze,Tb_KostenTypen[#Headers],0),0),VLOOKUP($G13,Lijsten!L:O,4,0))),""),"")</f>
        <v/>
      </c>
      <c r="L13" s="266"/>
      <c r="M13" s="266"/>
      <c r="N13" s="267"/>
      <c r="O13" s="267"/>
      <c r="P13" s="268" t="str" cm="1">
        <f t="array" aca="1" ref="P13" ca="1">_xlfn.IFNA(_xlfn.IFS(T13="Dit kostentype hoeft u niet op te geven. Hiervoor wordt een forfait berekend.","",AND(J13&lt;&gt;"",OR(H13="Uurtarief",H13="Vast tarief")),J13*L13,AND(N13&gt;0,H13="-"),N13),"")</f>
        <v/>
      </c>
      <c r="Q13" s="268" t="str" cm="1">
        <f t="array" aca="1" ref="Q13" ca="1">_xlfn.IFNA(_xlfn.IFS(T13="Dit kostentype hoeft u niet op te geven. Hiervoor wordt een forfait berekend.","",AND(K13&lt;&gt;"",M13&lt;&gt;"",OR(H13="Uurtarief",H13="Vast tarief")),K13*M13,AND(O13&lt;&gt;"",H13="-"),O13),"")</f>
        <v/>
      </c>
      <c r="R13" s="268" t="str" cm="1">
        <f t="array" aca="1" ref="R13" ca="1">IFERROR(_xlfn.IFS(OR(F13="",LEFT(Methode_Keuze,4)="Geen"),"",AND(P13&lt;&gt;"",F13&lt;&gt;"Arbeidskosten"),ROUND(P13*VLOOKUP(F13,Tb_ProjectKosten[],MATCH(Tb_ProjectKosten[[#Headers],[Forfat_Percentage]],Tb_ProjectKosten[#Headers],0),0),2),AND(F13="Arbeidskosten",G13&lt;&gt;""),IFERROR(ROUND(P13*VLOOKUP(G13,Tb_KostenTypen[],3,0)*VLOOKUP(F13,Tb_ProjectKosten[],MATCH(Tb_ProjectKosten[[#Headers],[Forfat_Percentage]],Tb_ProjectKosten[#Headers],0),0),2),""),P13 &lt;=0,0),"")</f>
        <v/>
      </c>
      <c r="S13" s="268" t="str" cm="1">
        <f t="array" aca="1" ref="S13" ca="1">IFERROR(_xlfn.IFS(OR(F13="",LEFT(Methode_Keuze,4)="Geen"),"",AND(Q13&lt;&gt;"",F13&lt;&gt;"Arbeidskosten"),ROUND(Q13*VLOOKUP(F13,Tb_ProjectKosten[],MATCH(Tb_ProjectKosten[[#Headers],[Forfat_Percentage]],Tb_ProjectKosten[#Headers],0),0),2),AND(F13="Arbeidskosten",G13&lt;&gt;""),IFERROR(ROUND(Q13*VLOOKUP(G13,Tb_KostenTypen[],3,0)*VLOOKUP(F13,Tb_ProjectKosten[],MATCH(Tb_ProjectKosten[[#Headers],[Forfat_Percentage]],Tb_ProjectKosten[#Headers],0),0),2),""),Q13 &lt;=0,0),"")</f>
        <v/>
      </c>
      <c r="T13" s="269" t="str">
        <f>IFERROR(VLOOKUP(F13,Tb_ProjectKosten[#All],11,0),"")</f>
        <v/>
      </c>
      <c r="U13" s="260"/>
    </row>
    <row r="14" spans="1:21" ht="15" customHeight="1" x14ac:dyDescent="0.25">
      <c r="A14" s="261">
        <v>9</v>
      </c>
      <c r="B14" s="262"/>
      <c r="C14" s="262"/>
      <c r="D14" s="262"/>
      <c r="E14" s="262"/>
      <c r="F14" s="262"/>
      <c r="G14" s="263"/>
      <c r="H14" s="264" t="str">
        <f ca="1">IFERROR(IF(VLOOKUP(F14,Kostentypen!$A$3:$E$20,3,0)=0,"",IF(F14="Arbeidskosten",VLOOKUP(G14,Tb_KostenTypen[],2,0),VLOOKUP(F14,Kostentypen!$A$3:$E$20,3,0))),"")</f>
        <v/>
      </c>
      <c r="I14" s="263"/>
      <c r="J14" s="265"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tarief",IF(LEFT(F14,8)="Bijdrage",VLOOKUP($F14,Tb_KostenTypen[],MATCH(Methode_Keuze,Tb_KostenTypen[#Headers],0),0),VLOOKUP($G14,Lijsten!L:O,4,0))),""),"")</f>
        <v/>
      </c>
      <c r="K14" s="265"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tarief",IF(LEFT(F14,8)="Bijdrage",VLOOKUP($F14,Tb_KostenTypen[],MATCH(Methode_Keuze,Tb_KostenTypen[#Headers],0),0),VLOOKUP($G14,Lijsten!L:O,4,0))),""),"")</f>
        <v/>
      </c>
      <c r="L14" s="266"/>
      <c r="M14" s="266"/>
      <c r="N14" s="267"/>
      <c r="O14" s="267"/>
      <c r="P14" s="268" t="str" cm="1">
        <f t="array" aca="1" ref="P14" ca="1">_xlfn.IFNA(_xlfn.IFS(T14="Dit kostentype hoeft u niet op te geven. Hiervoor wordt een forfait berekend.","",AND(J14&lt;&gt;"",OR(H14="Uurtarief",H14="Vast tarief")),J14*L14,AND(N14&gt;0,H14="-"),N14),"")</f>
        <v/>
      </c>
      <c r="Q14" s="268" t="str" cm="1">
        <f t="array" aca="1" ref="Q14" ca="1">_xlfn.IFNA(_xlfn.IFS(T14="Dit kostentype hoeft u niet op te geven. Hiervoor wordt een forfait berekend.","",AND(K14&lt;&gt;"",M14&lt;&gt;"",OR(H14="Uurtarief",H14="Vast tarief")),K14*M14,AND(O14&lt;&gt;"",H14="-"),O14),"")</f>
        <v/>
      </c>
      <c r="R14" s="268" t="str" cm="1">
        <f t="array" aca="1" ref="R14" ca="1">IFERROR(_xlfn.IFS(OR(F14="",LEFT(Methode_Keuze,4)="Geen"),"",AND(P14&lt;&gt;"",F14&lt;&gt;"Arbeidskosten"),ROUND(P14*VLOOKUP(F14,Tb_ProjectKosten[],MATCH(Tb_ProjectKosten[[#Headers],[Forfat_Percentage]],Tb_ProjectKosten[#Headers],0),0),2),AND(F14="Arbeidskosten",G14&lt;&gt;""),IFERROR(ROUND(P14*VLOOKUP(G14,Tb_KostenTypen[],3,0)*VLOOKUP(F14,Tb_ProjectKosten[],MATCH(Tb_ProjectKosten[[#Headers],[Forfat_Percentage]],Tb_ProjectKosten[#Headers],0),0),2),""),P14 &lt;=0,0),"")</f>
        <v/>
      </c>
      <c r="S14" s="268" t="str" cm="1">
        <f t="array" aca="1" ref="S14" ca="1">IFERROR(_xlfn.IFS(OR(F14="",LEFT(Methode_Keuze,4)="Geen"),"",AND(Q14&lt;&gt;"",F14&lt;&gt;"Arbeidskosten"),ROUND(Q14*VLOOKUP(F14,Tb_ProjectKosten[],MATCH(Tb_ProjectKosten[[#Headers],[Forfat_Percentage]],Tb_ProjectKosten[#Headers],0),0),2),AND(F14="Arbeidskosten",G14&lt;&gt;""),IFERROR(ROUND(Q14*VLOOKUP(G14,Tb_KostenTypen[],3,0)*VLOOKUP(F14,Tb_ProjectKosten[],MATCH(Tb_ProjectKosten[[#Headers],[Forfat_Percentage]],Tb_ProjectKosten[#Headers],0),0),2),""),Q14 &lt;=0,0),"")</f>
        <v/>
      </c>
      <c r="T14" s="269" t="str">
        <f>IFERROR(VLOOKUP(F14,Tb_ProjectKosten[#All],11,0),"")</f>
        <v/>
      </c>
      <c r="U14" s="260"/>
    </row>
    <row r="15" spans="1:21" ht="15" customHeight="1" x14ac:dyDescent="0.25">
      <c r="A15" s="261">
        <v>10</v>
      </c>
      <c r="B15" s="262"/>
      <c r="C15" s="262"/>
      <c r="D15" s="262"/>
      <c r="E15" s="262"/>
      <c r="F15" s="262"/>
      <c r="G15" s="263"/>
      <c r="H15" s="264" t="str">
        <f ca="1">IFERROR(IF(VLOOKUP(F15,Kostentypen!$A$3:$E$20,3,0)=0,"",IF(F15="Arbeidskosten",VLOOKUP(G15,Tb_KostenTypen[],2,0),VLOOKUP(F15,Kostentypen!$A$3:$E$20,3,0))),"")</f>
        <v/>
      </c>
      <c r="I15" s="263"/>
      <c r="J15" s="265"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tarief",IF(LEFT(F15,8)="Bijdrage",VLOOKUP($F15,Tb_KostenTypen[],MATCH(Methode_Keuze,Tb_KostenTypen[#Headers],0),0),VLOOKUP($G15,Lijsten!L:O,4,0))),""),"")</f>
        <v/>
      </c>
      <c r="K15" s="265"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tarief",IF(LEFT(F15,8)="Bijdrage",VLOOKUP($F15,Tb_KostenTypen[],MATCH(Methode_Keuze,Tb_KostenTypen[#Headers],0),0),VLOOKUP($G15,Lijsten!L:O,4,0))),""),"")</f>
        <v/>
      </c>
      <c r="L15" s="266"/>
      <c r="M15" s="266"/>
      <c r="N15" s="267"/>
      <c r="O15" s="267"/>
      <c r="P15" s="268" t="str" cm="1">
        <f t="array" aca="1" ref="P15" ca="1">_xlfn.IFNA(_xlfn.IFS(T15="Dit kostentype hoeft u niet op te geven. Hiervoor wordt een forfait berekend.","",AND(J15&lt;&gt;"",OR(H15="Uurtarief",H15="Vast tarief")),J15*L15,AND(N15&gt;0,H15="-"),N15),"")</f>
        <v/>
      </c>
      <c r="Q15" s="268" t="str" cm="1">
        <f t="array" aca="1" ref="Q15" ca="1">_xlfn.IFNA(_xlfn.IFS(T15="Dit kostentype hoeft u niet op te geven. Hiervoor wordt een forfait berekend.","",AND(K15&lt;&gt;"",M15&lt;&gt;"",OR(H15="Uurtarief",H15="Vast tarief")),K15*M15,AND(O15&lt;&gt;"",H15="-"),O15),"")</f>
        <v/>
      </c>
      <c r="R15" s="268" t="str" cm="1">
        <f t="array" aca="1" ref="R15" ca="1">IFERROR(_xlfn.IFS(OR(F15="",LEFT(Methode_Keuze,4)="Geen"),"",AND(P15&lt;&gt;"",F15&lt;&gt;"Arbeidskosten"),ROUND(P15*VLOOKUP(F15,Tb_ProjectKosten[],MATCH(Tb_ProjectKosten[[#Headers],[Forfat_Percentage]],Tb_ProjectKosten[#Headers],0),0),2),AND(F15="Arbeidskosten",G15&lt;&gt;""),IFERROR(ROUND(P15*VLOOKUP(G15,Tb_KostenTypen[],3,0)*VLOOKUP(F15,Tb_ProjectKosten[],MATCH(Tb_ProjectKosten[[#Headers],[Forfat_Percentage]],Tb_ProjectKosten[#Headers],0),0),2),""),P15 &lt;=0,0),"")</f>
        <v/>
      </c>
      <c r="S15" s="268" t="str" cm="1">
        <f t="array" aca="1" ref="S15" ca="1">IFERROR(_xlfn.IFS(OR(F15="",LEFT(Methode_Keuze,4)="Geen"),"",AND(Q15&lt;&gt;"",F15&lt;&gt;"Arbeidskosten"),ROUND(Q15*VLOOKUP(F15,Tb_ProjectKosten[],MATCH(Tb_ProjectKosten[[#Headers],[Forfat_Percentage]],Tb_ProjectKosten[#Headers],0),0),2),AND(F15="Arbeidskosten",G15&lt;&gt;""),IFERROR(ROUND(Q15*VLOOKUP(G15,Tb_KostenTypen[],3,0)*VLOOKUP(F15,Tb_ProjectKosten[],MATCH(Tb_ProjectKosten[[#Headers],[Forfat_Percentage]],Tb_ProjectKosten[#Headers],0),0),2),""),Q15 &lt;=0,0),"")</f>
        <v/>
      </c>
      <c r="T15" s="269" t="str">
        <f>IFERROR(VLOOKUP(F15,Tb_ProjectKosten[#All],11,0),"")</f>
        <v/>
      </c>
      <c r="U15" s="260"/>
    </row>
    <row r="16" spans="1:21" ht="15" customHeight="1" x14ac:dyDescent="0.25">
      <c r="A16" s="261">
        <v>11</v>
      </c>
      <c r="B16" s="262"/>
      <c r="C16" s="262"/>
      <c r="D16" s="262"/>
      <c r="E16" s="262"/>
      <c r="F16" s="262"/>
      <c r="G16" s="263"/>
      <c r="H16" s="264" t="str">
        <f ca="1">IFERROR(IF(VLOOKUP(F16,Kostentypen!$A$3:$E$20,3,0)=0,"",IF(F16="Arbeidskosten",VLOOKUP(G16,Tb_KostenTypen[],2,0),VLOOKUP(F16,Kostentypen!$A$3:$E$20,3,0))),"")</f>
        <v/>
      </c>
      <c r="I16" s="263"/>
      <c r="J16" s="265"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tarief",IF(LEFT(F16,8)="Bijdrage",VLOOKUP($F16,Tb_KostenTypen[],MATCH(Methode_Keuze,Tb_KostenTypen[#Headers],0),0),VLOOKUP($G16,Lijsten!L:O,4,0))),""),"")</f>
        <v/>
      </c>
      <c r="K16" s="265"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tarief",IF(LEFT(F16,8)="Bijdrage",VLOOKUP($F16,Tb_KostenTypen[],MATCH(Methode_Keuze,Tb_KostenTypen[#Headers],0),0),VLOOKUP($G16,Lijsten!L:O,4,0))),""),"")</f>
        <v/>
      </c>
      <c r="L16" s="266"/>
      <c r="M16" s="266"/>
      <c r="N16" s="267"/>
      <c r="O16" s="267"/>
      <c r="P16" s="268" t="str" cm="1">
        <f t="array" aca="1" ref="P16" ca="1">_xlfn.IFNA(_xlfn.IFS(T16="Dit kostentype hoeft u niet op te geven. Hiervoor wordt een forfait berekend.","",AND(J16&lt;&gt;"",OR(H16="Uurtarief",H16="Vast tarief")),J16*L16,AND(N16&gt;0,H16="-"),N16),"")</f>
        <v/>
      </c>
      <c r="Q16" s="268" t="str" cm="1">
        <f t="array" aca="1" ref="Q16" ca="1">_xlfn.IFNA(_xlfn.IFS(T16="Dit kostentype hoeft u niet op te geven. Hiervoor wordt een forfait berekend.","",AND(K16&lt;&gt;"",M16&lt;&gt;"",OR(H16="Uurtarief",H16="Vast tarief")),K16*M16,AND(O16&lt;&gt;"",H16="-"),O16),"")</f>
        <v/>
      </c>
      <c r="R16" s="268" t="str" cm="1">
        <f t="array" aca="1" ref="R16" ca="1">IFERROR(_xlfn.IFS(OR(F16="",LEFT(Methode_Keuze,4)="Geen"),"",AND(P16&lt;&gt;"",F16&lt;&gt;"Arbeidskosten"),ROUND(P16*VLOOKUP(F16,Tb_ProjectKosten[],MATCH(Tb_ProjectKosten[[#Headers],[Forfat_Percentage]],Tb_ProjectKosten[#Headers],0),0),2),AND(F16="Arbeidskosten",G16&lt;&gt;""),IFERROR(ROUND(P16*VLOOKUP(G16,Tb_KostenTypen[],3,0)*VLOOKUP(F16,Tb_ProjectKosten[],MATCH(Tb_ProjectKosten[[#Headers],[Forfat_Percentage]],Tb_ProjectKosten[#Headers],0),0),2),""),P16 &lt;=0,0),"")</f>
        <v/>
      </c>
      <c r="S16" s="268" t="str" cm="1">
        <f t="array" aca="1" ref="S16" ca="1">IFERROR(_xlfn.IFS(OR(F16="",LEFT(Methode_Keuze,4)="Geen"),"",AND(Q16&lt;&gt;"",F16&lt;&gt;"Arbeidskosten"),ROUND(Q16*VLOOKUP(F16,Tb_ProjectKosten[],MATCH(Tb_ProjectKosten[[#Headers],[Forfat_Percentage]],Tb_ProjectKosten[#Headers],0),0),2),AND(F16="Arbeidskosten",G16&lt;&gt;""),IFERROR(ROUND(Q16*VLOOKUP(G16,Tb_KostenTypen[],3,0)*VLOOKUP(F16,Tb_ProjectKosten[],MATCH(Tb_ProjectKosten[[#Headers],[Forfat_Percentage]],Tb_ProjectKosten[#Headers],0),0),2),""),Q16 &lt;=0,0),"")</f>
        <v/>
      </c>
      <c r="T16" s="269" t="str">
        <f>IFERROR(VLOOKUP(F16,Tb_ProjectKosten[#All],11,0),"")</f>
        <v/>
      </c>
      <c r="U16" s="260"/>
    </row>
    <row r="17" spans="1:21" ht="15" customHeight="1" x14ac:dyDescent="0.25">
      <c r="A17" s="261">
        <v>12</v>
      </c>
      <c r="B17" s="262"/>
      <c r="C17" s="262"/>
      <c r="D17" s="262"/>
      <c r="E17" s="262"/>
      <c r="F17" s="262"/>
      <c r="G17" s="263"/>
      <c r="H17" s="264" t="str">
        <f ca="1">IFERROR(IF(VLOOKUP(F17,Kostentypen!$A$3:$E$20,3,0)=0,"",IF(F17="Arbeidskosten",VLOOKUP(G17,Tb_KostenTypen[],2,0),VLOOKUP(F17,Kostentypen!$A$3:$E$20,3,0))),"")</f>
        <v/>
      </c>
      <c r="I17" s="263"/>
      <c r="J17" s="265"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tarief",IF(LEFT(F17,8)="Bijdrage",VLOOKUP($F17,Tb_KostenTypen[],MATCH(Methode_Keuze,Tb_KostenTypen[#Headers],0),0),VLOOKUP($G17,Lijsten!L:O,4,0))),""),"")</f>
        <v/>
      </c>
      <c r="K17" s="265"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tarief",IF(LEFT(F17,8)="Bijdrage",VLOOKUP($F17,Tb_KostenTypen[],MATCH(Methode_Keuze,Tb_KostenTypen[#Headers],0),0),VLOOKUP($G17,Lijsten!L:O,4,0))),""),"")</f>
        <v/>
      </c>
      <c r="L17" s="266"/>
      <c r="M17" s="266"/>
      <c r="N17" s="267"/>
      <c r="O17" s="267"/>
      <c r="P17" s="268" t="str" cm="1">
        <f t="array" aca="1" ref="P17" ca="1">_xlfn.IFNA(_xlfn.IFS(T17="Dit kostentype hoeft u niet op te geven. Hiervoor wordt een forfait berekend.","",AND(J17&lt;&gt;"",OR(H17="Uurtarief",H17="Vast tarief")),J17*L17,AND(N17&gt;0,H17="-"),N17),"")</f>
        <v/>
      </c>
      <c r="Q17" s="268" t="str" cm="1">
        <f t="array" aca="1" ref="Q17" ca="1">_xlfn.IFNA(_xlfn.IFS(T17="Dit kostentype hoeft u niet op te geven. Hiervoor wordt een forfait berekend.","",AND(K17&lt;&gt;"",M17&lt;&gt;"",OR(H17="Uurtarief",H17="Vast tarief")),K17*M17,AND(O17&lt;&gt;"",H17="-"),O17),"")</f>
        <v/>
      </c>
      <c r="R17" s="268" t="str" cm="1">
        <f t="array" aca="1" ref="R17" ca="1">IFERROR(_xlfn.IFS(OR(F17="",LEFT(Methode_Keuze,4)="Geen"),"",AND(P17&lt;&gt;"",F17&lt;&gt;"Arbeidskosten"),ROUND(P17*VLOOKUP(F17,Tb_ProjectKosten[],MATCH(Tb_ProjectKosten[[#Headers],[Forfat_Percentage]],Tb_ProjectKosten[#Headers],0),0),2),AND(F17="Arbeidskosten",G17&lt;&gt;""),IFERROR(ROUND(P17*VLOOKUP(G17,Tb_KostenTypen[],3,0)*VLOOKUP(F17,Tb_ProjectKosten[],MATCH(Tb_ProjectKosten[[#Headers],[Forfat_Percentage]],Tb_ProjectKosten[#Headers],0),0),2),""),P17 &lt;=0,0),"")</f>
        <v/>
      </c>
      <c r="S17" s="268" t="str" cm="1">
        <f t="array" aca="1" ref="S17" ca="1">IFERROR(_xlfn.IFS(OR(F17="",LEFT(Methode_Keuze,4)="Geen"),"",AND(Q17&lt;&gt;"",F17&lt;&gt;"Arbeidskosten"),ROUND(Q17*VLOOKUP(F17,Tb_ProjectKosten[],MATCH(Tb_ProjectKosten[[#Headers],[Forfat_Percentage]],Tb_ProjectKosten[#Headers],0),0),2),AND(F17="Arbeidskosten",G17&lt;&gt;""),IFERROR(ROUND(Q17*VLOOKUP(G17,Tb_KostenTypen[],3,0)*VLOOKUP(F17,Tb_ProjectKosten[],MATCH(Tb_ProjectKosten[[#Headers],[Forfat_Percentage]],Tb_ProjectKosten[#Headers],0),0),2),""),Q17 &lt;=0,0),"")</f>
        <v/>
      </c>
      <c r="T17" s="269" t="str">
        <f>IFERROR(VLOOKUP(F17,Tb_ProjectKosten[#All],11,0),"")</f>
        <v/>
      </c>
      <c r="U17" s="260"/>
    </row>
    <row r="18" spans="1:21" ht="15" customHeight="1" x14ac:dyDescent="0.25">
      <c r="A18" s="261">
        <v>13</v>
      </c>
      <c r="B18" s="262"/>
      <c r="C18" s="262"/>
      <c r="D18" s="262"/>
      <c r="E18" s="262"/>
      <c r="F18" s="262"/>
      <c r="G18" s="263"/>
      <c r="H18" s="264" t="str">
        <f ca="1">IFERROR(IF(VLOOKUP(F18,Kostentypen!$A$3:$E$20,3,0)=0,"",IF(F18="Arbeidskosten",VLOOKUP(G18,Tb_KostenTypen[],2,0),VLOOKUP(F18,Kostentypen!$A$3:$E$20,3,0))),"")</f>
        <v/>
      </c>
      <c r="I18" s="263"/>
      <c r="J18" s="265"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tarief",IF(LEFT(F18,8)="Bijdrage",VLOOKUP($F18,Tb_KostenTypen[],MATCH(Methode_Keuze,Tb_KostenTypen[#Headers],0),0),VLOOKUP($G18,Lijsten!L:O,4,0))),""),"")</f>
        <v/>
      </c>
      <c r="K18" s="265"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tarief",IF(LEFT(F18,8)="Bijdrage",VLOOKUP($F18,Tb_KostenTypen[],MATCH(Methode_Keuze,Tb_KostenTypen[#Headers],0),0),VLOOKUP($G18,Lijsten!L:O,4,0))),""),"")</f>
        <v/>
      </c>
      <c r="L18" s="266"/>
      <c r="M18" s="266"/>
      <c r="N18" s="267"/>
      <c r="O18" s="267"/>
      <c r="P18" s="268" t="str" cm="1">
        <f t="array" aca="1" ref="P18" ca="1">_xlfn.IFNA(_xlfn.IFS(T18="Dit kostentype hoeft u niet op te geven. Hiervoor wordt een forfait berekend.","",AND(J18&lt;&gt;"",OR(H18="Uurtarief",H18="Vast tarief")),J18*L18,AND(N18&gt;0,H18="-"),N18),"")</f>
        <v/>
      </c>
      <c r="Q18" s="268" t="str" cm="1">
        <f t="array" aca="1" ref="Q18" ca="1">_xlfn.IFNA(_xlfn.IFS(T18="Dit kostentype hoeft u niet op te geven. Hiervoor wordt een forfait berekend.","",AND(K18&lt;&gt;"",M18&lt;&gt;"",OR(H18="Uurtarief",H18="Vast tarief")),K18*M18,AND(O18&lt;&gt;"",H18="-"),O18),"")</f>
        <v/>
      </c>
      <c r="R18" s="268" t="str" cm="1">
        <f t="array" aca="1" ref="R18" ca="1">IFERROR(_xlfn.IFS(OR(F18="",LEFT(Methode_Keuze,4)="Geen"),"",AND(P18&lt;&gt;"",F18&lt;&gt;"Arbeidskosten"),ROUND(P18*VLOOKUP(F18,Tb_ProjectKosten[],MATCH(Tb_ProjectKosten[[#Headers],[Forfat_Percentage]],Tb_ProjectKosten[#Headers],0),0),2),AND(F18="Arbeidskosten",G18&lt;&gt;""),IFERROR(ROUND(P18*VLOOKUP(G18,Tb_KostenTypen[],3,0)*VLOOKUP(F18,Tb_ProjectKosten[],MATCH(Tb_ProjectKosten[[#Headers],[Forfat_Percentage]],Tb_ProjectKosten[#Headers],0),0),2),""),P18 &lt;=0,0),"")</f>
        <v/>
      </c>
      <c r="S18" s="268" t="str" cm="1">
        <f t="array" aca="1" ref="S18" ca="1">IFERROR(_xlfn.IFS(OR(F18="",LEFT(Methode_Keuze,4)="Geen"),"",AND(Q18&lt;&gt;"",F18&lt;&gt;"Arbeidskosten"),ROUND(Q18*VLOOKUP(F18,Tb_ProjectKosten[],MATCH(Tb_ProjectKosten[[#Headers],[Forfat_Percentage]],Tb_ProjectKosten[#Headers],0),0),2),AND(F18="Arbeidskosten",G18&lt;&gt;""),IFERROR(ROUND(Q18*VLOOKUP(G18,Tb_KostenTypen[],3,0)*VLOOKUP(F18,Tb_ProjectKosten[],MATCH(Tb_ProjectKosten[[#Headers],[Forfat_Percentage]],Tb_ProjectKosten[#Headers],0),0),2),""),Q18 &lt;=0,0),"")</f>
        <v/>
      </c>
      <c r="T18" s="269" t="str">
        <f>IFERROR(VLOOKUP(F18,Tb_ProjectKosten[#All],11,0),"")</f>
        <v/>
      </c>
      <c r="U18" s="260"/>
    </row>
    <row r="19" spans="1:21" ht="15" customHeight="1" x14ac:dyDescent="0.25">
      <c r="A19" s="261">
        <v>14</v>
      </c>
      <c r="B19" s="262"/>
      <c r="C19" s="262"/>
      <c r="D19" s="262"/>
      <c r="E19" s="262"/>
      <c r="F19" s="262"/>
      <c r="G19" s="263"/>
      <c r="H19" s="264" t="str">
        <f ca="1">IFERROR(IF(VLOOKUP(F19,Kostentypen!$A$3:$E$20,3,0)=0,"",IF(F19="Arbeidskosten",VLOOKUP(G19,Tb_KostenTypen[],2,0),VLOOKUP(F19,Kostentypen!$A$3:$E$20,3,0))),"")</f>
        <v/>
      </c>
      <c r="I19" s="263"/>
      <c r="J19" s="265"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tarief",IF(LEFT(F19,8)="Bijdrage",VLOOKUP($F19,Tb_KostenTypen[],MATCH(Methode_Keuze,Tb_KostenTypen[#Headers],0),0),VLOOKUP($G19,Lijsten!L:O,4,0))),""),"")</f>
        <v/>
      </c>
      <c r="K19" s="265"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tarief",IF(LEFT(F19,8)="Bijdrage",VLOOKUP($F19,Tb_KostenTypen[],MATCH(Methode_Keuze,Tb_KostenTypen[#Headers],0),0),VLOOKUP($G19,Lijsten!L:O,4,0))),""),"")</f>
        <v/>
      </c>
      <c r="L19" s="266"/>
      <c r="M19" s="266"/>
      <c r="N19" s="267"/>
      <c r="O19" s="267"/>
      <c r="P19" s="268" t="str" cm="1">
        <f t="array" aca="1" ref="P19" ca="1">_xlfn.IFNA(_xlfn.IFS(T19="Dit kostentype hoeft u niet op te geven. Hiervoor wordt een forfait berekend.","",AND(J19&lt;&gt;"",OR(H19="Uurtarief",H19="Vast tarief")),J19*L19,AND(N19&gt;0,H19="-"),N19),"")</f>
        <v/>
      </c>
      <c r="Q19" s="268" t="str" cm="1">
        <f t="array" aca="1" ref="Q19" ca="1">_xlfn.IFNA(_xlfn.IFS(T19="Dit kostentype hoeft u niet op te geven. Hiervoor wordt een forfait berekend.","",AND(K19&lt;&gt;"",M19&lt;&gt;"",OR(H19="Uurtarief",H19="Vast tarief")),K19*M19,AND(O19&lt;&gt;"",H19="-"),O19),"")</f>
        <v/>
      </c>
      <c r="R19" s="268" t="str" cm="1">
        <f t="array" aca="1" ref="R19" ca="1">IFERROR(_xlfn.IFS(OR(F19="",LEFT(Methode_Keuze,4)="Geen"),"",AND(P19&lt;&gt;"",F19&lt;&gt;"Arbeidskosten"),ROUND(P19*VLOOKUP(F19,Tb_ProjectKosten[],MATCH(Tb_ProjectKosten[[#Headers],[Forfat_Percentage]],Tb_ProjectKosten[#Headers],0),0),2),AND(F19="Arbeidskosten",G19&lt;&gt;""),IFERROR(ROUND(P19*VLOOKUP(G19,Tb_KostenTypen[],3,0)*VLOOKUP(F19,Tb_ProjectKosten[],MATCH(Tb_ProjectKosten[[#Headers],[Forfat_Percentage]],Tb_ProjectKosten[#Headers],0),0),2),""),P19 &lt;=0,0),"")</f>
        <v/>
      </c>
      <c r="S19" s="268" t="str" cm="1">
        <f t="array" aca="1" ref="S19" ca="1">IFERROR(_xlfn.IFS(OR(F19="",LEFT(Methode_Keuze,4)="Geen"),"",AND(Q19&lt;&gt;"",F19&lt;&gt;"Arbeidskosten"),ROUND(Q19*VLOOKUP(F19,Tb_ProjectKosten[],MATCH(Tb_ProjectKosten[[#Headers],[Forfat_Percentage]],Tb_ProjectKosten[#Headers],0),0),2),AND(F19="Arbeidskosten",G19&lt;&gt;""),IFERROR(ROUND(Q19*VLOOKUP(G19,Tb_KostenTypen[],3,0)*VLOOKUP(F19,Tb_ProjectKosten[],MATCH(Tb_ProjectKosten[[#Headers],[Forfat_Percentage]],Tb_ProjectKosten[#Headers],0),0),2),""),Q19 &lt;=0,0),"")</f>
        <v/>
      </c>
      <c r="T19" s="269" t="str">
        <f>IFERROR(VLOOKUP(F19,Tb_ProjectKosten[#All],11,0),"")</f>
        <v/>
      </c>
      <c r="U19" s="260"/>
    </row>
    <row r="20" spans="1:21" ht="15" customHeight="1" x14ac:dyDescent="0.25">
      <c r="A20" s="261">
        <v>15</v>
      </c>
      <c r="B20" s="262"/>
      <c r="C20" s="262"/>
      <c r="D20" s="262"/>
      <c r="E20" s="262"/>
      <c r="F20" s="262"/>
      <c r="G20" s="263"/>
      <c r="H20" s="264" t="str">
        <f ca="1">IFERROR(IF(VLOOKUP(F20,Kostentypen!$A$3:$E$20,3,0)=0,"",IF(F20="Arbeidskosten",VLOOKUP(G20,Tb_KostenTypen[],2,0),VLOOKUP(F20,Kostentypen!$A$3:$E$20,3,0))),"")</f>
        <v/>
      </c>
      <c r="I20" s="263"/>
      <c r="J20" s="265"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tarief",IF(LEFT(F20,8)="Bijdrage",VLOOKUP($F20,Tb_KostenTypen[],MATCH(Methode_Keuze,Tb_KostenTypen[#Headers],0),0),VLOOKUP($G20,Lijsten!L:O,4,0))),""),"")</f>
        <v/>
      </c>
      <c r="K20" s="265"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tarief",IF(LEFT(F20,8)="Bijdrage",VLOOKUP($F20,Tb_KostenTypen[],MATCH(Methode_Keuze,Tb_KostenTypen[#Headers],0),0),VLOOKUP($G20,Lijsten!L:O,4,0))),""),"")</f>
        <v/>
      </c>
      <c r="L20" s="266"/>
      <c r="M20" s="266"/>
      <c r="N20" s="267"/>
      <c r="O20" s="267"/>
      <c r="P20" s="268" t="str" cm="1">
        <f t="array" aca="1" ref="P20" ca="1">_xlfn.IFNA(_xlfn.IFS(T20="Dit kostentype hoeft u niet op te geven. Hiervoor wordt een forfait berekend.","",AND(J20&lt;&gt;"",OR(H20="Uurtarief",H20="Vast tarief")),J20*L20,AND(N20&gt;0,H20="-"),N20),"")</f>
        <v/>
      </c>
      <c r="Q20" s="268" t="str" cm="1">
        <f t="array" aca="1" ref="Q20" ca="1">_xlfn.IFNA(_xlfn.IFS(T20="Dit kostentype hoeft u niet op te geven. Hiervoor wordt een forfait berekend.","",AND(K20&lt;&gt;"",M20&lt;&gt;"",OR(H20="Uurtarief",H20="Vast tarief")),K20*M20,AND(O20&lt;&gt;"",H20="-"),O20),"")</f>
        <v/>
      </c>
      <c r="R20" s="268" t="str" cm="1">
        <f t="array" aca="1" ref="R20" ca="1">IFERROR(_xlfn.IFS(OR(F20="",LEFT(Methode_Keuze,4)="Geen"),"",AND(P20&lt;&gt;"",F20&lt;&gt;"Arbeidskosten"),ROUND(P20*VLOOKUP(F20,Tb_ProjectKosten[],MATCH(Tb_ProjectKosten[[#Headers],[Forfat_Percentage]],Tb_ProjectKosten[#Headers],0),0),2),AND(F20="Arbeidskosten",G20&lt;&gt;""),IFERROR(ROUND(P20*VLOOKUP(G20,Tb_KostenTypen[],3,0)*VLOOKUP(F20,Tb_ProjectKosten[],MATCH(Tb_ProjectKosten[[#Headers],[Forfat_Percentage]],Tb_ProjectKosten[#Headers],0),0),2),""),P20 &lt;=0,0),"")</f>
        <v/>
      </c>
      <c r="S20" s="268" t="str" cm="1">
        <f t="array" aca="1" ref="S20" ca="1">IFERROR(_xlfn.IFS(OR(F20="",LEFT(Methode_Keuze,4)="Geen"),"",AND(Q20&lt;&gt;"",F20&lt;&gt;"Arbeidskosten"),ROUND(Q20*VLOOKUP(F20,Tb_ProjectKosten[],MATCH(Tb_ProjectKosten[[#Headers],[Forfat_Percentage]],Tb_ProjectKosten[#Headers],0),0),2),AND(F20="Arbeidskosten",G20&lt;&gt;""),IFERROR(ROUND(Q20*VLOOKUP(G20,Tb_KostenTypen[],3,0)*VLOOKUP(F20,Tb_ProjectKosten[],MATCH(Tb_ProjectKosten[[#Headers],[Forfat_Percentage]],Tb_ProjectKosten[#Headers],0),0),2),""),Q20 &lt;=0,0),"")</f>
        <v/>
      </c>
      <c r="T20" s="269" t="str">
        <f>IFERROR(VLOOKUP(F20,Tb_ProjectKosten[#All],11,0),"")</f>
        <v/>
      </c>
      <c r="U20" s="260"/>
    </row>
    <row r="21" spans="1:21" ht="15" customHeight="1" x14ac:dyDescent="0.25">
      <c r="A21" s="261">
        <v>16</v>
      </c>
      <c r="B21" s="262"/>
      <c r="C21" s="262"/>
      <c r="D21" s="262"/>
      <c r="E21" s="262"/>
      <c r="F21" s="262"/>
      <c r="G21" s="263"/>
      <c r="H21" s="264" t="str">
        <f ca="1">IFERROR(IF(VLOOKUP(F21,Kostentypen!$A$3:$E$20,3,0)=0,"",IF(F21="Arbeidskosten",VLOOKUP(G21,Tb_KostenTypen[],2,0),VLOOKUP(F21,Kostentypen!$A$3:$E$20,3,0))),"")</f>
        <v/>
      </c>
      <c r="I21" s="263"/>
      <c r="J21" s="265"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tarief",IF(LEFT(F21,8)="Bijdrage",VLOOKUP($F21,Tb_KostenTypen[],MATCH(Methode_Keuze,Tb_KostenTypen[#Headers],0),0),VLOOKUP($G21,Lijsten!L:O,4,0))),""),"")</f>
        <v/>
      </c>
      <c r="K21" s="265"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tarief",IF(LEFT(F21,8)="Bijdrage",VLOOKUP($F21,Tb_KostenTypen[],MATCH(Methode_Keuze,Tb_KostenTypen[#Headers],0),0),VLOOKUP($G21,Lijsten!L:O,4,0))),""),"")</f>
        <v/>
      </c>
      <c r="L21" s="266"/>
      <c r="M21" s="266"/>
      <c r="N21" s="267"/>
      <c r="O21" s="267"/>
      <c r="P21" s="268" t="str" cm="1">
        <f t="array" aca="1" ref="P21" ca="1">_xlfn.IFNA(_xlfn.IFS(T21="Dit kostentype hoeft u niet op te geven. Hiervoor wordt een forfait berekend.","",AND(J21&lt;&gt;"",OR(H21="Uurtarief",H21="Vast tarief")),J21*L21,AND(N21&gt;0,H21="-"),N21),"")</f>
        <v/>
      </c>
      <c r="Q21" s="268" t="str" cm="1">
        <f t="array" aca="1" ref="Q21" ca="1">_xlfn.IFNA(_xlfn.IFS(T21="Dit kostentype hoeft u niet op te geven. Hiervoor wordt een forfait berekend.","",AND(K21&lt;&gt;"",M21&lt;&gt;"",OR(H21="Uurtarief",H21="Vast tarief")),K21*M21,AND(O21&lt;&gt;"",H21="-"),O21),"")</f>
        <v/>
      </c>
      <c r="R21" s="268" t="str" cm="1">
        <f t="array" aca="1" ref="R21" ca="1">IFERROR(_xlfn.IFS(OR(F21="",LEFT(Methode_Keuze,4)="Geen"),"",AND(P21&lt;&gt;"",F21&lt;&gt;"Arbeidskosten"),ROUND(P21*VLOOKUP(F21,Tb_ProjectKosten[],MATCH(Tb_ProjectKosten[[#Headers],[Forfat_Percentage]],Tb_ProjectKosten[#Headers],0),0),2),AND(F21="Arbeidskosten",G21&lt;&gt;""),IFERROR(ROUND(P21*VLOOKUP(G21,Tb_KostenTypen[],3,0)*VLOOKUP(F21,Tb_ProjectKosten[],MATCH(Tb_ProjectKosten[[#Headers],[Forfat_Percentage]],Tb_ProjectKosten[#Headers],0),0),2),""),P21 &lt;=0,0),"")</f>
        <v/>
      </c>
      <c r="S21" s="268" t="str" cm="1">
        <f t="array" aca="1" ref="S21" ca="1">IFERROR(_xlfn.IFS(OR(F21="",LEFT(Methode_Keuze,4)="Geen"),"",AND(Q21&lt;&gt;"",F21&lt;&gt;"Arbeidskosten"),ROUND(Q21*VLOOKUP(F21,Tb_ProjectKosten[],MATCH(Tb_ProjectKosten[[#Headers],[Forfat_Percentage]],Tb_ProjectKosten[#Headers],0),0),2),AND(F21="Arbeidskosten",G21&lt;&gt;""),IFERROR(ROUND(Q21*VLOOKUP(G21,Tb_KostenTypen[],3,0)*VLOOKUP(F21,Tb_ProjectKosten[],MATCH(Tb_ProjectKosten[[#Headers],[Forfat_Percentage]],Tb_ProjectKosten[#Headers],0),0),2),""),Q21 &lt;=0,0),"")</f>
        <v/>
      </c>
      <c r="T21" s="269" t="str">
        <f>IFERROR(VLOOKUP(F21,Tb_ProjectKosten[#All],11,0),"")</f>
        <v/>
      </c>
      <c r="U21" s="260"/>
    </row>
    <row r="22" spans="1:21" ht="15" customHeight="1" x14ac:dyDescent="0.25">
      <c r="A22" s="261">
        <v>17</v>
      </c>
      <c r="B22" s="262"/>
      <c r="C22" s="262"/>
      <c r="D22" s="262"/>
      <c r="E22" s="262"/>
      <c r="F22" s="262"/>
      <c r="G22" s="263"/>
      <c r="H22" s="264" t="str">
        <f ca="1">IFERROR(IF(VLOOKUP(F22,Kostentypen!$A$3:$E$20,3,0)=0,"",IF(F22="Arbeidskosten",VLOOKUP(G22,Tb_KostenTypen[],2,0),VLOOKUP(F22,Kostentypen!$A$3:$E$20,3,0))),"")</f>
        <v/>
      </c>
      <c r="I22" s="263"/>
      <c r="J22" s="265"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tarief",IF(LEFT(F22,8)="Bijdrage",VLOOKUP($F22,Tb_KostenTypen[],MATCH(Methode_Keuze,Tb_KostenTypen[#Headers],0),0),VLOOKUP($G22,Lijsten!L:O,4,0))),""),"")</f>
        <v/>
      </c>
      <c r="K22" s="265"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tarief",IF(LEFT(F22,8)="Bijdrage",VLOOKUP($F22,Tb_KostenTypen[],MATCH(Methode_Keuze,Tb_KostenTypen[#Headers],0),0),VLOOKUP($G22,Lijsten!L:O,4,0))),""),"")</f>
        <v/>
      </c>
      <c r="L22" s="266"/>
      <c r="M22" s="266"/>
      <c r="N22" s="267"/>
      <c r="O22" s="267"/>
      <c r="P22" s="268" t="str" cm="1">
        <f t="array" aca="1" ref="P22" ca="1">_xlfn.IFNA(_xlfn.IFS(T22="Dit kostentype hoeft u niet op te geven. Hiervoor wordt een forfait berekend.","",AND(J22&lt;&gt;"",OR(H22="Uurtarief",H22="Vast tarief")),J22*L22,AND(N22&gt;0,H22="-"),N22),"")</f>
        <v/>
      </c>
      <c r="Q22" s="268" t="str" cm="1">
        <f t="array" aca="1" ref="Q22" ca="1">_xlfn.IFNA(_xlfn.IFS(T22="Dit kostentype hoeft u niet op te geven. Hiervoor wordt een forfait berekend.","",AND(K22&lt;&gt;"",M22&lt;&gt;"",OR(H22="Uurtarief",H22="Vast tarief")),K22*M22,AND(O22&lt;&gt;"",H22="-"),O22),"")</f>
        <v/>
      </c>
      <c r="R22" s="268" t="str" cm="1">
        <f t="array" aca="1" ref="R22" ca="1">IFERROR(_xlfn.IFS(OR(F22="",LEFT(Methode_Keuze,4)="Geen"),"",AND(P22&lt;&gt;"",F22&lt;&gt;"Arbeidskosten"),ROUND(P22*VLOOKUP(F22,Tb_ProjectKosten[],MATCH(Tb_ProjectKosten[[#Headers],[Forfat_Percentage]],Tb_ProjectKosten[#Headers],0),0),2),AND(F22="Arbeidskosten",G22&lt;&gt;""),IFERROR(ROUND(P22*VLOOKUP(G22,Tb_KostenTypen[],3,0)*VLOOKUP(F22,Tb_ProjectKosten[],MATCH(Tb_ProjectKosten[[#Headers],[Forfat_Percentage]],Tb_ProjectKosten[#Headers],0),0),2),""),P22 &lt;=0,0),"")</f>
        <v/>
      </c>
      <c r="S22" s="268" t="str" cm="1">
        <f t="array" aca="1" ref="S22" ca="1">IFERROR(_xlfn.IFS(OR(F22="",LEFT(Methode_Keuze,4)="Geen"),"",AND(Q22&lt;&gt;"",F22&lt;&gt;"Arbeidskosten"),ROUND(Q22*VLOOKUP(F22,Tb_ProjectKosten[],MATCH(Tb_ProjectKosten[[#Headers],[Forfat_Percentage]],Tb_ProjectKosten[#Headers],0),0),2),AND(F22="Arbeidskosten",G22&lt;&gt;""),IFERROR(ROUND(Q22*VLOOKUP(G22,Tb_KostenTypen[],3,0)*VLOOKUP(F22,Tb_ProjectKosten[],MATCH(Tb_ProjectKosten[[#Headers],[Forfat_Percentage]],Tb_ProjectKosten[#Headers],0),0),2),""),Q22 &lt;=0,0),"")</f>
        <v/>
      </c>
      <c r="T22" s="269" t="str">
        <f>IFERROR(VLOOKUP(F22,Tb_ProjectKosten[#All],11,0),"")</f>
        <v/>
      </c>
      <c r="U22" s="260"/>
    </row>
    <row r="23" spans="1:21" ht="15" customHeight="1" x14ac:dyDescent="0.25">
      <c r="A23" s="261">
        <v>18</v>
      </c>
      <c r="B23" s="262"/>
      <c r="C23" s="262"/>
      <c r="D23" s="262"/>
      <c r="E23" s="262"/>
      <c r="F23" s="262"/>
      <c r="G23" s="263"/>
      <c r="H23" s="264" t="str">
        <f ca="1">IFERROR(IF(VLOOKUP(F23,Kostentypen!$A$3:$E$20,3,0)=0,"",IF(F23="Arbeidskosten",VLOOKUP(G23,Tb_KostenTypen[],2,0),VLOOKUP(F23,Kostentypen!$A$3:$E$20,3,0))),"")</f>
        <v/>
      </c>
      <c r="I23" s="263"/>
      <c r="J23" s="265"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tarief",IF(LEFT(F23,8)="Bijdrage",VLOOKUP($F23,Tb_KostenTypen[],MATCH(Methode_Keuze,Tb_KostenTypen[#Headers],0),0),VLOOKUP($G23,Lijsten!L:O,4,0))),""),"")</f>
        <v/>
      </c>
      <c r="K23" s="265"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tarief",IF(LEFT(F23,8)="Bijdrage",VLOOKUP($F23,Tb_KostenTypen[],MATCH(Methode_Keuze,Tb_KostenTypen[#Headers],0),0),VLOOKUP($G23,Lijsten!L:O,4,0))),""),"")</f>
        <v/>
      </c>
      <c r="L23" s="266"/>
      <c r="M23" s="266"/>
      <c r="N23" s="267"/>
      <c r="O23" s="267"/>
      <c r="P23" s="268" t="str" cm="1">
        <f t="array" aca="1" ref="P23" ca="1">_xlfn.IFNA(_xlfn.IFS(T23="Dit kostentype hoeft u niet op te geven. Hiervoor wordt een forfait berekend.","",AND(J23&lt;&gt;"",OR(H23="Uurtarief",H23="Vast tarief")),J23*L23,AND(N23&gt;0,H23="-"),N23),"")</f>
        <v/>
      </c>
      <c r="Q23" s="268" t="str" cm="1">
        <f t="array" aca="1" ref="Q23" ca="1">_xlfn.IFNA(_xlfn.IFS(T23="Dit kostentype hoeft u niet op te geven. Hiervoor wordt een forfait berekend.","",AND(K23&lt;&gt;"",M23&lt;&gt;"",OR(H23="Uurtarief",H23="Vast tarief")),K23*M23,AND(O23&lt;&gt;"",H23="-"),O23),"")</f>
        <v/>
      </c>
      <c r="R23" s="268" t="str" cm="1">
        <f t="array" aca="1" ref="R23" ca="1">IFERROR(_xlfn.IFS(OR(F23="",LEFT(Methode_Keuze,4)="Geen"),"",AND(P23&lt;&gt;"",F23&lt;&gt;"Arbeidskosten"),ROUND(P23*VLOOKUP(F23,Tb_ProjectKosten[],MATCH(Tb_ProjectKosten[[#Headers],[Forfat_Percentage]],Tb_ProjectKosten[#Headers],0),0),2),AND(F23="Arbeidskosten",G23&lt;&gt;""),IFERROR(ROUND(P23*VLOOKUP(G23,Tb_KostenTypen[],3,0)*VLOOKUP(F23,Tb_ProjectKosten[],MATCH(Tb_ProjectKosten[[#Headers],[Forfat_Percentage]],Tb_ProjectKosten[#Headers],0),0),2),""),P23 &lt;=0,0),"")</f>
        <v/>
      </c>
      <c r="S23" s="268" t="str" cm="1">
        <f t="array" aca="1" ref="S23" ca="1">IFERROR(_xlfn.IFS(OR(F23="",LEFT(Methode_Keuze,4)="Geen"),"",AND(Q23&lt;&gt;"",F23&lt;&gt;"Arbeidskosten"),ROUND(Q23*VLOOKUP(F23,Tb_ProjectKosten[],MATCH(Tb_ProjectKosten[[#Headers],[Forfat_Percentage]],Tb_ProjectKosten[#Headers],0),0),2),AND(F23="Arbeidskosten",G23&lt;&gt;""),IFERROR(ROUND(Q23*VLOOKUP(G23,Tb_KostenTypen[],3,0)*VLOOKUP(F23,Tb_ProjectKosten[],MATCH(Tb_ProjectKosten[[#Headers],[Forfat_Percentage]],Tb_ProjectKosten[#Headers],0),0),2),""),Q23 &lt;=0,0),"")</f>
        <v/>
      </c>
      <c r="T23" s="269" t="str">
        <f>IFERROR(VLOOKUP(F23,Tb_ProjectKosten[#All],11,0),"")</f>
        <v/>
      </c>
      <c r="U23" s="260"/>
    </row>
    <row r="24" spans="1:21" ht="15" customHeight="1" x14ac:dyDescent="0.25">
      <c r="A24" s="261">
        <v>19</v>
      </c>
      <c r="B24" s="262"/>
      <c r="C24" s="262"/>
      <c r="D24" s="262"/>
      <c r="E24" s="262"/>
      <c r="F24" s="262"/>
      <c r="G24" s="263"/>
      <c r="H24" s="264" t="str">
        <f ca="1">IFERROR(IF(VLOOKUP(F24,Kostentypen!$A$3:$E$20,3,0)=0,"",IF(F24="Arbeidskosten",VLOOKUP(G24,Tb_KostenTypen[],2,0),VLOOKUP(F24,Kostentypen!$A$3:$E$20,3,0))),"")</f>
        <v/>
      </c>
      <c r="I24" s="263"/>
      <c r="J24" s="265"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tarief",IF(LEFT(F24,8)="Bijdrage",VLOOKUP($F24,Tb_KostenTypen[],MATCH(Methode_Keuze,Tb_KostenTypen[#Headers],0),0),VLOOKUP($G24,Lijsten!L:O,4,0))),""),"")</f>
        <v/>
      </c>
      <c r="K24" s="265"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tarief",IF(LEFT(F24,8)="Bijdrage",VLOOKUP($F24,Tb_KostenTypen[],MATCH(Methode_Keuze,Tb_KostenTypen[#Headers],0),0),VLOOKUP($G24,Lijsten!L:O,4,0))),""),"")</f>
        <v/>
      </c>
      <c r="L24" s="266"/>
      <c r="M24" s="266"/>
      <c r="N24" s="267"/>
      <c r="O24" s="267"/>
      <c r="P24" s="268" t="str" cm="1">
        <f t="array" aca="1" ref="P24" ca="1">_xlfn.IFNA(_xlfn.IFS(T24="Dit kostentype hoeft u niet op te geven. Hiervoor wordt een forfait berekend.","",AND(J24&lt;&gt;"",OR(H24="Uurtarief",H24="Vast tarief")),J24*L24,AND(N24&gt;0,H24="-"),N24),"")</f>
        <v/>
      </c>
      <c r="Q24" s="268" t="str" cm="1">
        <f t="array" aca="1" ref="Q24" ca="1">_xlfn.IFNA(_xlfn.IFS(T24="Dit kostentype hoeft u niet op te geven. Hiervoor wordt een forfait berekend.","",AND(K24&lt;&gt;"",M24&lt;&gt;"",OR(H24="Uurtarief",H24="Vast tarief")),K24*M24,AND(O24&lt;&gt;"",H24="-"),O24),"")</f>
        <v/>
      </c>
      <c r="R24" s="268" t="str" cm="1">
        <f t="array" aca="1" ref="R24" ca="1">IFERROR(_xlfn.IFS(OR(F24="",LEFT(Methode_Keuze,4)="Geen"),"",AND(P24&lt;&gt;"",F24&lt;&gt;"Arbeidskosten"),ROUND(P24*VLOOKUP(F24,Tb_ProjectKosten[],MATCH(Tb_ProjectKosten[[#Headers],[Forfat_Percentage]],Tb_ProjectKosten[#Headers],0),0),2),AND(F24="Arbeidskosten",G24&lt;&gt;""),IFERROR(ROUND(P24*VLOOKUP(G24,Tb_KostenTypen[],3,0)*VLOOKUP(F24,Tb_ProjectKosten[],MATCH(Tb_ProjectKosten[[#Headers],[Forfat_Percentage]],Tb_ProjectKosten[#Headers],0),0),2),""),P24 &lt;=0,0),"")</f>
        <v/>
      </c>
      <c r="S24" s="268" t="str" cm="1">
        <f t="array" aca="1" ref="S24" ca="1">IFERROR(_xlfn.IFS(OR(F24="",LEFT(Methode_Keuze,4)="Geen"),"",AND(Q24&lt;&gt;"",F24&lt;&gt;"Arbeidskosten"),ROUND(Q24*VLOOKUP(F24,Tb_ProjectKosten[],MATCH(Tb_ProjectKosten[[#Headers],[Forfat_Percentage]],Tb_ProjectKosten[#Headers],0),0),2),AND(F24="Arbeidskosten",G24&lt;&gt;""),IFERROR(ROUND(Q24*VLOOKUP(G24,Tb_KostenTypen[],3,0)*VLOOKUP(F24,Tb_ProjectKosten[],MATCH(Tb_ProjectKosten[[#Headers],[Forfat_Percentage]],Tb_ProjectKosten[#Headers],0),0),2),""),Q24 &lt;=0,0),"")</f>
        <v/>
      </c>
      <c r="T24" s="269" t="str">
        <f>IFERROR(VLOOKUP(F24,Tb_ProjectKosten[#All],11,0),"")</f>
        <v/>
      </c>
      <c r="U24" s="260"/>
    </row>
    <row r="25" spans="1:21" ht="15" customHeight="1" x14ac:dyDescent="0.25">
      <c r="A25" s="261">
        <v>20</v>
      </c>
      <c r="B25" s="262"/>
      <c r="C25" s="262"/>
      <c r="D25" s="262"/>
      <c r="E25" s="262"/>
      <c r="F25" s="262"/>
      <c r="G25" s="263"/>
      <c r="H25" s="264" t="str">
        <f ca="1">IFERROR(IF(VLOOKUP(F25,Kostentypen!$A$3:$E$20,3,0)=0,"",IF(F25="Arbeidskosten",VLOOKUP(G25,Tb_KostenTypen[],2,0),VLOOKUP(F25,Kostentypen!$A$3:$E$20,3,0))),"")</f>
        <v/>
      </c>
      <c r="I25" s="263"/>
      <c r="J25" s="265"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tarief",IF(LEFT(F25,8)="Bijdrage",VLOOKUP($F25,Tb_KostenTypen[],MATCH(Methode_Keuze,Tb_KostenTypen[#Headers],0),0),VLOOKUP($G25,Lijsten!L:O,4,0))),""),"")</f>
        <v/>
      </c>
      <c r="K25" s="265"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tarief",IF(LEFT(F25,8)="Bijdrage",VLOOKUP($F25,Tb_KostenTypen[],MATCH(Methode_Keuze,Tb_KostenTypen[#Headers],0),0),VLOOKUP($G25,Lijsten!L:O,4,0))),""),"")</f>
        <v/>
      </c>
      <c r="L25" s="266"/>
      <c r="M25" s="266"/>
      <c r="N25" s="267"/>
      <c r="O25" s="267"/>
      <c r="P25" s="268" t="str" cm="1">
        <f t="array" aca="1" ref="P25" ca="1">_xlfn.IFNA(_xlfn.IFS(T25="Dit kostentype hoeft u niet op te geven. Hiervoor wordt een forfait berekend.","",AND(J25&lt;&gt;"",OR(H25="Uurtarief",H25="Vast tarief")),J25*L25,AND(N25&gt;0,H25="-"),N25),"")</f>
        <v/>
      </c>
      <c r="Q25" s="268" t="str" cm="1">
        <f t="array" aca="1" ref="Q25" ca="1">_xlfn.IFNA(_xlfn.IFS(T25="Dit kostentype hoeft u niet op te geven. Hiervoor wordt een forfait berekend.","",AND(K25&lt;&gt;"",M25&lt;&gt;"",OR(H25="Uurtarief",H25="Vast tarief")),K25*M25,AND(O25&lt;&gt;"",H25="-"),O25),"")</f>
        <v/>
      </c>
      <c r="R25" s="268" t="str" cm="1">
        <f t="array" aca="1" ref="R25" ca="1">IFERROR(_xlfn.IFS(OR(F25="",LEFT(Methode_Keuze,4)="Geen"),"",AND(P25&lt;&gt;"",F25&lt;&gt;"Arbeidskosten"),ROUND(P25*VLOOKUP(F25,Tb_ProjectKosten[],MATCH(Tb_ProjectKosten[[#Headers],[Forfat_Percentage]],Tb_ProjectKosten[#Headers],0),0),2),AND(F25="Arbeidskosten",G25&lt;&gt;""),IFERROR(ROUND(P25*VLOOKUP(G25,Tb_KostenTypen[],3,0)*VLOOKUP(F25,Tb_ProjectKosten[],MATCH(Tb_ProjectKosten[[#Headers],[Forfat_Percentage]],Tb_ProjectKosten[#Headers],0),0),2),""),P25 &lt;=0,0),"")</f>
        <v/>
      </c>
      <c r="S25" s="268" t="str" cm="1">
        <f t="array" aca="1" ref="S25" ca="1">IFERROR(_xlfn.IFS(OR(F25="",LEFT(Methode_Keuze,4)="Geen"),"",AND(Q25&lt;&gt;"",F25&lt;&gt;"Arbeidskosten"),ROUND(Q25*VLOOKUP(F25,Tb_ProjectKosten[],MATCH(Tb_ProjectKosten[[#Headers],[Forfat_Percentage]],Tb_ProjectKosten[#Headers],0),0),2),AND(F25="Arbeidskosten",G25&lt;&gt;""),IFERROR(ROUND(Q25*VLOOKUP(G25,Tb_KostenTypen[],3,0)*VLOOKUP(F25,Tb_ProjectKosten[],MATCH(Tb_ProjectKosten[[#Headers],[Forfat_Percentage]],Tb_ProjectKosten[#Headers],0),0),2),""),Q25 &lt;=0,0),"")</f>
        <v/>
      </c>
      <c r="T25" s="269" t="str">
        <f>IFERROR(VLOOKUP(F25,Tb_ProjectKosten[#All],11,0),"")</f>
        <v/>
      </c>
      <c r="U25" s="260"/>
    </row>
    <row r="26" spans="1:21" ht="15" customHeight="1" x14ac:dyDescent="0.25">
      <c r="A26" s="261">
        <v>21</v>
      </c>
      <c r="B26" s="262"/>
      <c r="C26" s="262"/>
      <c r="D26" s="262"/>
      <c r="E26" s="262"/>
      <c r="F26" s="262"/>
      <c r="G26" s="263"/>
      <c r="H26" s="264" t="str">
        <f ca="1">IFERROR(IF(VLOOKUP(F26,Kostentypen!$A$3:$E$20,3,0)=0,"",IF(F26="Arbeidskosten",VLOOKUP(G26,Tb_KostenTypen[],2,0),VLOOKUP(F26,Kostentypen!$A$3:$E$20,3,0))),"")</f>
        <v/>
      </c>
      <c r="I26" s="263"/>
      <c r="J26" s="265"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tarief",IF(LEFT(F26,8)="Bijdrage",VLOOKUP($F26,Tb_KostenTypen[],MATCH(Methode_Keuze,Tb_KostenTypen[#Headers],0),0),VLOOKUP($G26,Lijsten!L:O,4,0))),""),"")</f>
        <v/>
      </c>
      <c r="K26" s="265"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tarief",IF(LEFT(F26,8)="Bijdrage",VLOOKUP($F26,Tb_KostenTypen[],MATCH(Methode_Keuze,Tb_KostenTypen[#Headers],0),0),VLOOKUP($G26,Lijsten!L:O,4,0))),""),"")</f>
        <v/>
      </c>
      <c r="L26" s="266"/>
      <c r="M26" s="266"/>
      <c r="N26" s="267"/>
      <c r="O26" s="267"/>
      <c r="P26" s="268" t="str" cm="1">
        <f t="array" aca="1" ref="P26" ca="1">_xlfn.IFNA(_xlfn.IFS(T26="Dit kostentype hoeft u niet op te geven. Hiervoor wordt een forfait berekend.","",AND(J26&lt;&gt;"",OR(H26="Uurtarief",H26="Vast tarief")),J26*L26,AND(N26&gt;0,H26="-"),N26),"")</f>
        <v/>
      </c>
      <c r="Q26" s="268" t="str" cm="1">
        <f t="array" aca="1" ref="Q26" ca="1">_xlfn.IFNA(_xlfn.IFS(T26="Dit kostentype hoeft u niet op te geven. Hiervoor wordt een forfait berekend.","",AND(K26&lt;&gt;"",M26&lt;&gt;"",OR(H26="Uurtarief",H26="Vast tarief")),K26*M26,AND(O26&lt;&gt;"",H26="-"),O26),"")</f>
        <v/>
      </c>
      <c r="R26" s="268" t="str" cm="1">
        <f t="array" aca="1" ref="R26" ca="1">IFERROR(_xlfn.IFS(OR(F26="",LEFT(Methode_Keuze,4)="Geen"),"",AND(P26&lt;&gt;"",F26&lt;&gt;"Arbeidskosten"),ROUND(P26*VLOOKUP(F26,Tb_ProjectKosten[],MATCH(Tb_ProjectKosten[[#Headers],[Forfat_Percentage]],Tb_ProjectKosten[#Headers],0),0),2),AND(F26="Arbeidskosten",G26&lt;&gt;""),IFERROR(ROUND(P26*VLOOKUP(G26,Tb_KostenTypen[],3,0)*VLOOKUP(F26,Tb_ProjectKosten[],MATCH(Tb_ProjectKosten[[#Headers],[Forfat_Percentage]],Tb_ProjectKosten[#Headers],0),0),2),""),P26 &lt;=0,0),"")</f>
        <v/>
      </c>
      <c r="S26" s="268" t="str" cm="1">
        <f t="array" aca="1" ref="S26" ca="1">IFERROR(_xlfn.IFS(OR(F26="",LEFT(Methode_Keuze,4)="Geen"),"",AND(Q26&lt;&gt;"",F26&lt;&gt;"Arbeidskosten"),ROUND(Q26*VLOOKUP(F26,Tb_ProjectKosten[],MATCH(Tb_ProjectKosten[[#Headers],[Forfat_Percentage]],Tb_ProjectKosten[#Headers],0),0),2),AND(F26="Arbeidskosten",G26&lt;&gt;""),IFERROR(ROUND(Q26*VLOOKUP(G26,Tb_KostenTypen[],3,0)*VLOOKUP(F26,Tb_ProjectKosten[],MATCH(Tb_ProjectKosten[[#Headers],[Forfat_Percentage]],Tb_ProjectKosten[#Headers],0),0),2),""),Q26 &lt;=0,0),"")</f>
        <v/>
      </c>
      <c r="T26" s="269" t="str">
        <f>IFERROR(VLOOKUP(F26,Tb_ProjectKosten[#All],11,0),"")</f>
        <v/>
      </c>
      <c r="U26" s="260"/>
    </row>
    <row r="27" spans="1:21" ht="15" customHeight="1" x14ac:dyDescent="0.25">
      <c r="A27" s="261">
        <v>22</v>
      </c>
      <c r="B27" s="262"/>
      <c r="C27" s="262"/>
      <c r="D27" s="262"/>
      <c r="E27" s="262"/>
      <c r="F27" s="262"/>
      <c r="G27" s="263"/>
      <c r="H27" s="264" t="str">
        <f ca="1">IFERROR(IF(VLOOKUP(F27,Kostentypen!$A$3:$E$20,3,0)=0,"",IF(F27="Arbeidskosten",VLOOKUP(G27,Tb_KostenTypen[],2,0),VLOOKUP(F27,Kostentypen!$A$3:$E$20,3,0))),"")</f>
        <v/>
      </c>
      <c r="I27" s="263"/>
      <c r="J27" s="265"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tarief",IF(LEFT(F27,8)="Bijdrage",VLOOKUP($F27,Tb_KostenTypen[],MATCH(Methode_Keuze,Tb_KostenTypen[#Headers],0),0),VLOOKUP($G27,Lijsten!L:O,4,0))),""),"")</f>
        <v/>
      </c>
      <c r="K27" s="265"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tarief",IF(LEFT(F27,8)="Bijdrage",VLOOKUP($F27,Tb_KostenTypen[],MATCH(Methode_Keuze,Tb_KostenTypen[#Headers],0),0),VLOOKUP($G27,Lijsten!L:O,4,0))),""),"")</f>
        <v/>
      </c>
      <c r="L27" s="266"/>
      <c r="M27" s="266"/>
      <c r="N27" s="267"/>
      <c r="O27" s="267"/>
      <c r="P27" s="268" t="str" cm="1">
        <f t="array" aca="1" ref="P27" ca="1">_xlfn.IFNA(_xlfn.IFS(T27="Dit kostentype hoeft u niet op te geven. Hiervoor wordt een forfait berekend.","",AND(J27&lt;&gt;"",OR(H27="Uurtarief",H27="Vast tarief")),J27*L27,AND(N27&gt;0,H27="-"),N27),"")</f>
        <v/>
      </c>
      <c r="Q27" s="268" t="str" cm="1">
        <f t="array" aca="1" ref="Q27" ca="1">_xlfn.IFNA(_xlfn.IFS(T27="Dit kostentype hoeft u niet op te geven. Hiervoor wordt een forfait berekend.","",AND(K27&lt;&gt;"",M27&lt;&gt;"",OR(H27="Uurtarief",H27="Vast tarief")),K27*M27,AND(O27&lt;&gt;"",H27="-"),O27),"")</f>
        <v/>
      </c>
      <c r="R27" s="268" t="str" cm="1">
        <f t="array" aca="1" ref="R27" ca="1">IFERROR(_xlfn.IFS(OR(F27="",LEFT(Methode_Keuze,4)="Geen"),"",AND(P27&lt;&gt;"",F27&lt;&gt;"Arbeidskosten"),ROUND(P27*VLOOKUP(F27,Tb_ProjectKosten[],MATCH(Tb_ProjectKosten[[#Headers],[Forfat_Percentage]],Tb_ProjectKosten[#Headers],0),0),2),AND(F27="Arbeidskosten",G27&lt;&gt;""),IFERROR(ROUND(P27*VLOOKUP(G27,Tb_KostenTypen[],3,0)*VLOOKUP(F27,Tb_ProjectKosten[],MATCH(Tb_ProjectKosten[[#Headers],[Forfat_Percentage]],Tb_ProjectKosten[#Headers],0),0),2),""),P27 &lt;=0,0),"")</f>
        <v/>
      </c>
      <c r="S27" s="268" t="str" cm="1">
        <f t="array" aca="1" ref="S27" ca="1">IFERROR(_xlfn.IFS(OR(F27="",LEFT(Methode_Keuze,4)="Geen"),"",AND(Q27&lt;&gt;"",F27&lt;&gt;"Arbeidskosten"),ROUND(Q27*VLOOKUP(F27,Tb_ProjectKosten[],MATCH(Tb_ProjectKosten[[#Headers],[Forfat_Percentage]],Tb_ProjectKosten[#Headers],0),0),2),AND(F27="Arbeidskosten",G27&lt;&gt;""),IFERROR(ROUND(Q27*VLOOKUP(G27,Tb_KostenTypen[],3,0)*VLOOKUP(F27,Tb_ProjectKosten[],MATCH(Tb_ProjectKosten[[#Headers],[Forfat_Percentage]],Tb_ProjectKosten[#Headers],0),0),2),""),Q27 &lt;=0,0),"")</f>
        <v/>
      </c>
      <c r="T27" s="269" t="str">
        <f>IFERROR(VLOOKUP(F27,Tb_ProjectKosten[#All],11,0),"")</f>
        <v/>
      </c>
      <c r="U27" s="260"/>
    </row>
    <row r="28" spans="1:21" ht="15" customHeight="1" x14ac:dyDescent="0.25">
      <c r="A28" s="261">
        <v>23</v>
      </c>
      <c r="B28" s="262"/>
      <c r="C28" s="262"/>
      <c r="D28" s="262"/>
      <c r="E28" s="262"/>
      <c r="F28" s="262"/>
      <c r="G28" s="263"/>
      <c r="H28" s="264" t="str">
        <f ca="1">IFERROR(IF(VLOOKUP(F28,Kostentypen!$A$3:$E$20,3,0)=0,"",IF(F28="Arbeidskosten",VLOOKUP(G28,Tb_KostenTypen[],2,0),VLOOKUP(F28,Kostentypen!$A$3:$E$20,3,0))),"")</f>
        <v/>
      </c>
      <c r="I28" s="263"/>
      <c r="J28" s="265"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tarief",IF(LEFT(F28,8)="Bijdrage",VLOOKUP($F28,Tb_KostenTypen[],MATCH(Methode_Keuze,Tb_KostenTypen[#Headers],0),0),VLOOKUP($G28,Lijsten!L:O,4,0))),""),"")</f>
        <v/>
      </c>
      <c r="K28" s="265"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tarief",IF(LEFT(F28,8)="Bijdrage",VLOOKUP($F28,Tb_KostenTypen[],MATCH(Methode_Keuze,Tb_KostenTypen[#Headers],0),0),VLOOKUP($G28,Lijsten!L:O,4,0))),""),"")</f>
        <v/>
      </c>
      <c r="L28" s="266"/>
      <c r="M28" s="266"/>
      <c r="N28" s="267"/>
      <c r="O28" s="267"/>
      <c r="P28" s="268" t="str" cm="1">
        <f t="array" aca="1" ref="P28" ca="1">_xlfn.IFNA(_xlfn.IFS(T28="Dit kostentype hoeft u niet op te geven. Hiervoor wordt een forfait berekend.","",AND(J28&lt;&gt;"",OR(H28="Uurtarief",H28="Vast tarief")),J28*L28,AND(N28&gt;0,H28="-"),N28),"")</f>
        <v/>
      </c>
      <c r="Q28" s="268" t="str" cm="1">
        <f t="array" aca="1" ref="Q28" ca="1">_xlfn.IFNA(_xlfn.IFS(T28="Dit kostentype hoeft u niet op te geven. Hiervoor wordt een forfait berekend.","",AND(K28&lt;&gt;"",M28&lt;&gt;"",OR(H28="Uurtarief",H28="Vast tarief")),K28*M28,AND(O28&lt;&gt;"",H28="-"),O28),"")</f>
        <v/>
      </c>
      <c r="R28" s="268" t="str" cm="1">
        <f t="array" aca="1" ref="R28" ca="1">IFERROR(_xlfn.IFS(OR(F28="",LEFT(Methode_Keuze,4)="Geen"),"",AND(P28&lt;&gt;"",F28&lt;&gt;"Arbeidskosten"),ROUND(P28*VLOOKUP(F28,Tb_ProjectKosten[],MATCH(Tb_ProjectKosten[[#Headers],[Forfat_Percentage]],Tb_ProjectKosten[#Headers],0),0),2),AND(F28="Arbeidskosten",G28&lt;&gt;""),IFERROR(ROUND(P28*VLOOKUP(G28,Tb_KostenTypen[],3,0)*VLOOKUP(F28,Tb_ProjectKosten[],MATCH(Tb_ProjectKosten[[#Headers],[Forfat_Percentage]],Tb_ProjectKosten[#Headers],0),0),2),""),P28 &lt;=0,0),"")</f>
        <v/>
      </c>
      <c r="S28" s="268" t="str" cm="1">
        <f t="array" aca="1" ref="S28" ca="1">IFERROR(_xlfn.IFS(OR(F28="",LEFT(Methode_Keuze,4)="Geen"),"",AND(Q28&lt;&gt;"",F28&lt;&gt;"Arbeidskosten"),ROUND(Q28*VLOOKUP(F28,Tb_ProjectKosten[],MATCH(Tb_ProjectKosten[[#Headers],[Forfat_Percentage]],Tb_ProjectKosten[#Headers],0),0),2),AND(F28="Arbeidskosten",G28&lt;&gt;""),IFERROR(ROUND(Q28*VLOOKUP(G28,Tb_KostenTypen[],3,0)*VLOOKUP(F28,Tb_ProjectKosten[],MATCH(Tb_ProjectKosten[[#Headers],[Forfat_Percentage]],Tb_ProjectKosten[#Headers],0),0),2),""),Q28 &lt;=0,0),"")</f>
        <v/>
      </c>
      <c r="T28" s="269" t="str">
        <f>IFERROR(VLOOKUP(F28,Tb_ProjectKosten[#All],11,0),"")</f>
        <v/>
      </c>
      <c r="U28" s="260"/>
    </row>
    <row r="29" spans="1:21" ht="15" customHeight="1" x14ac:dyDescent="0.25">
      <c r="A29" s="261">
        <v>24</v>
      </c>
      <c r="B29" s="262"/>
      <c r="C29" s="262"/>
      <c r="D29" s="262"/>
      <c r="E29" s="262"/>
      <c r="F29" s="262"/>
      <c r="G29" s="263"/>
      <c r="H29" s="264" t="str">
        <f ca="1">IFERROR(IF(VLOOKUP(F29,Kostentypen!$A$3:$E$20,3,0)=0,"",IF(F29="Arbeidskosten",VLOOKUP(G29,Tb_KostenTypen[],2,0),VLOOKUP(F29,Kostentypen!$A$3:$E$20,3,0))),"")</f>
        <v/>
      </c>
      <c r="I29" s="263"/>
      <c r="J29" s="265"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tarief",IF(LEFT(F29,8)="Bijdrage",VLOOKUP($F29,Tb_KostenTypen[],MATCH(Methode_Keuze,Tb_KostenTypen[#Headers],0),0),VLOOKUP($G29,Lijsten!L:O,4,0))),""),"")</f>
        <v/>
      </c>
      <c r="K29" s="265"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tarief",IF(LEFT(F29,8)="Bijdrage",VLOOKUP($F29,Tb_KostenTypen[],MATCH(Methode_Keuze,Tb_KostenTypen[#Headers],0),0),VLOOKUP($G29,Lijsten!L:O,4,0))),""),"")</f>
        <v/>
      </c>
      <c r="L29" s="266"/>
      <c r="M29" s="266"/>
      <c r="N29" s="267"/>
      <c r="O29" s="267"/>
      <c r="P29" s="268" t="str" cm="1">
        <f t="array" aca="1" ref="P29" ca="1">_xlfn.IFNA(_xlfn.IFS(T29="Dit kostentype hoeft u niet op te geven. Hiervoor wordt een forfait berekend.","",AND(J29&lt;&gt;"",OR(H29="Uurtarief",H29="Vast tarief")),J29*L29,AND(N29&gt;0,H29="-"),N29),"")</f>
        <v/>
      </c>
      <c r="Q29" s="268" t="str" cm="1">
        <f t="array" aca="1" ref="Q29" ca="1">_xlfn.IFNA(_xlfn.IFS(T29="Dit kostentype hoeft u niet op te geven. Hiervoor wordt een forfait berekend.","",AND(K29&lt;&gt;"",M29&lt;&gt;"",OR(H29="Uurtarief",H29="Vast tarief")),K29*M29,AND(O29&lt;&gt;"",H29="-"),O29),"")</f>
        <v/>
      </c>
      <c r="R29" s="268" t="str" cm="1">
        <f t="array" aca="1" ref="R29" ca="1">IFERROR(_xlfn.IFS(OR(F29="",LEFT(Methode_Keuze,4)="Geen"),"",AND(P29&lt;&gt;"",F29&lt;&gt;"Arbeidskosten"),ROUND(P29*VLOOKUP(F29,Tb_ProjectKosten[],MATCH(Tb_ProjectKosten[[#Headers],[Forfat_Percentage]],Tb_ProjectKosten[#Headers],0),0),2),AND(F29="Arbeidskosten",G29&lt;&gt;""),IFERROR(ROUND(P29*VLOOKUP(G29,Tb_KostenTypen[],3,0)*VLOOKUP(F29,Tb_ProjectKosten[],MATCH(Tb_ProjectKosten[[#Headers],[Forfat_Percentage]],Tb_ProjectKosten[#Headers],0),0),2),""),P29 &lt;=0,0),"")</f>
        <v/>
      </c>
      <c r="S29" s="268" t="str" cm="1">
        <f t="array" aca="1" ref="S29" ca="1">IFERROR(_xlfn.IFS(OR(F29="",LEFT(Methode_Keuze,4)="Geen"),"",AND(Q29&lt;&gt;"",F29&lt;&gt;"Arbeidskosten"),ROUND(Q29*VLOOKUP(F29,Tb_ProjectKosten[],MATCH(Tb_ProjectKosten[[#Headers],[Forfat_Percentage]],Tb_ProjectKosten[#Headers],0),0),2),AND(F29="Arbeidskosten",G29&lt;&gt;""),IFERROR(ROUND(Q29*VLOOKUP(G29,Tb_KostenTypen[],3,0)*VLOOKUP(F29,Tb_ProjectKosten[],MATCH(Tb_ProjectKosten[[#Headers],[Forfat_Percentage]],Tb_ProjectKosten[#Headers],0),0),2),""),Q29 &lt;=0,0),"")</f>
        <v/>
      </c>
      <c r="T29" s="269" t="str">
        <f>IFERROR(VLOOKUP(F29,Tb_ProjectKosten[#All],11,0),"")</f>
        <v/>
      </c>
      <c r="U29" s="260"/>
    </row>
    <row r="30" spans="1:21" ht="15" customHeight="1" x14ac:dyDescent="0.25">
      <c r="A30" s="261">
        <v>25</v>
      </c>
      <c r="B30" s="262"/>
      <c r="C30" s="262"/>
      <c r="D30" s="262"/>
      <c r="E30" s="262"/>
      <c r="F30" s="262"/>
      <c r="G30" s="263"/>
      <c r="H30" s="264" t="str">
        <f ca="1">IFERROR(IF(VLOOKUP(F30,Kostentypen!$A$3:$E$20,3,0)=0,"",IF(F30="Arbeidskosten",VLOOKUP(G30,Tb_KostenTypen[],2,0),VLOOKUP(F30,Kostentypen!$A$3:$E$20,3,0))),"")</f>
        <v/>
      </c>
      <c r="I30" s="263"/>
      <c r="J30" s="265"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tarief",IF(LEFT(F30,8)="Bijdrage",VLOOKUP($F30,Tb_KostenTypen[],MATCH(Methode_Keuze,Tb_KostenTypen[#Headers],0),0),VLOOKUP($G30,Lijsten!L:O,4,0))),""),"")</f>
        <v/>
      </c>
      <c r="K30" s="265"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tarief",IF(LEFT(F30,8)="Bijdrage",VLOOKUP($F30,Tb_KostenTypen[],MATCH(Methode_Keuze,Tb_KostenTypen[#Headers],0),0),VLOOKUP($G30,Lijsten!L:O,4,0))),""),"")</f>
        <v/>
      </c>
      <c r="L30" s="266"/>
      <c r="M30" s="266"/>
      <c r="N30" s="267"/>
      <c r="O30" s="267"/>
      <c r="P30" s="268" t="str" cm="1">
        <f t="array" aca="1" ref="P30" ca="1">_xlfn.IFNA(_xlfn.IFS(T30="Dit kostentype hoeft u niet op te geven. Hiervoor wordt een forfait berekend.","",AND(J30&lt;&gt;"",OR(H30="Uurtarief",H30="Vast tarief")),J30*L30,AND(N30&gt;0,H30="-"),N30),"")</f>
        <v/>
      </c>
      <c r="Q30" s="268" t="str" cm="1">
        <f t="array" aca="1" ref="Q30" ca="1">_xlfn.IFNA(_xlfn.IFS(T30="Dit kostentype hoeft u niet op te geven. Hiervoor wordt een forfait berekend.","",AND(K30&lt;&gt;"",M30&lt;&gt;"",OR(H30="Uurtarief",H30="Vast tarief")),K30*M30,AND(O30&lt;&gt;"",H30="-"),O30),"")</f>
        <v/>
      </c>
      <c r="R30" s="268" t="str" cm="1">
        <f t="array" aca="1" ref="R30" ca="1">IFERROR(_xlfn.IFS(OR(F30="",LEFT(Methode_Keuze,4)="Geen"),"",AND(P30&lt;&gt;"",F30&lt;&gt;"Arbeidskosten"),ROUND(P30*VLOOKUP(F30,Tb_ProjectKosten[],MATCH(Tb_ProjectKosten[[#Headers],[Forfat_Percentage]],Tb_ProjectKosten[#Headers],0),0),2),AND(F30="Arbeidskosten",G30&lt;&gt;""),IFERROR(ROUND(P30*VLOOKUP(G30,Tb_KostenTypen[],3,0)*VLOOKUP(F30,Tb_ProjectKosten[],MATCH(Tb_ProjectKosten[[#Headers],[Forfat_Percentage]],Tb_ProjectKosten[#Headers],0),0),2),""),P30 &lt;=0,0),"")</f>
        <v/>
      </c>
      <c r="S30" s="268" t="str" cm="1">
        <f t="array" aca="1" ref="S30" ca="1">IFERROR(_xlfn.IFS(OR(F30="",LEFT(Methode_Keuze,4)="Geen"),"",AND(Q30&lt;&gt;"",F30&lt;&gt;"Arbeidskosten"),ROUND(Q30*VLOOKUP(F30,Tb_ProjectKosten[],MATCH(Tb_ProjectKosten[[#Headers],[Forfat_Percentage]],Tb_ProjectKosten[#Headers],0),0),2),AND(F30="Arbeidskosten",G30&lt;&gt;""),IFERROR(ROUND(Q30*VLOOKUP(G30,Tb_KostenTypen[],3,0)*VLOOKUP(F30,Tb_ProjectKosten[],MATCH(Tb_ProjectKosten[[#Headers],[Forfat_Percentage]],Tb_ProjectKosten[#Headers],0),0),2),""),Q30 &lt;=0,0),"")</f>
        <v/>
      </c>
      <c r="T30" s="269" t="str">
        <f>IFERROR(VLOOKUP(F30,Tb_ProjectKosten[#All],11,0),"")</f>
        <v/>
      </c>
      <c r="U30" s="260"/>
    </row>
    <row r="31" spans="1:21" ht="15" customHeight="1" x14ac:dyDescent="0.25">
      <c r="A31" s="261">
        <v>26</v>
      </c>
      <c r="B31" s="262"/>
      <c r="C31" s="262"/>
      <c r="D31" s="262"/>
      <c r="E31" s="262"/>
      <c r="F31" s="262"/>
      <c r="G31" s="263"/>
      <c r="H31" s="264" t="str">
        <f ca="1">IFERROR(IF(VLOOKUP(F31,Kostentypen!$A$3:$E$20,3,0)=0,"",IF(F31="Arbeidskosten",VLOOKUP(G31,Tb_KostenTypen[],2,0),VLOOKUP(F31,Kostentypen!$A$3:$E$20,3,0))),"")</f>
        <v/>
      </c>
      <c r="I31" s="263"/>
      <c r="J31" s="265"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tarief",IF(LEFT(F31,8)="Bijdrage",VLOOKUP($F31,Tb_KostenTypen[],MATCH(Methode_Keuze,Tb_KostenTypen[#Headers],0),0),VLOOKUP($G31,Lijsten!L:O,4,0))),""),"")</f>
        <v/>
      </c>
      <c r="K31" s="265"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tarief",IF(LEFT(F31,8)="Bijdrage",VLOOKUP($F31,Tb_KostenTypen[],MATCH(Methode_Keuze,Tb_KostenTypen[#Headers],0),0),VLOOKUP($G31,Lijsten!L:O,4,0))),""),"")</f>
        <v/>
      </c>
      <c r="L31" s="266"/>
      <c r="M31" s="266"/>
      <c r="N31" s="267"/>
      <c r="O31" s="267"/>
      <c r="P31" s="268" t="str" cm="1">
        <f t="array" aca="1" ref="P31" ca="1">_xlfn.IFNA(_xlfn.IFS(T31="Dit kostentype hoeft u niet op te geven. Hiervoor wordt een forfait berekend.","",AND(J31&lt;&gt;"",OR(H31="Uurtarief",H31="Vast tarief")),J31*L31,AND(N31&gt;0,H31="-"),N31),"")</f>
        <v/>
      </c>
      <c r="Q31" s="268" t="str" cm="1">
        <f t="array" aca="1" ref="Q31" ca="1">_xlfn.IFNA(_xlfn.IFS(T31="Dit kostentype hoeft u niet op te geven. Hiervoor wordt een forfait berekend.","",AND(K31&lt;&gt;"",M31&lt;&gt;"",OR(H31="Uurtarief",H31="Vast tarief")),K31*M31,AND(O31&lt;&gt;"",H31="-"),O31),"")</f>
        <v/>
      </c>
      <c r="R31" s="268" t="str" cm="1">
        <f t="array" aca="1" ref="R31" ca="1">IFERROR(_xlfn.IFS(OR(F31="",LEFT(Methode_Keuze,4)="Geen"),"",AND(P31&lt;&gt;"",F31&lt;&gt;"Arbeidskosten"),ROUND(P31*VLOOKUP(F31,Tb_ProjectKosten[],MATCH(Tb_ProjectKosten[[#Headers],[Forfat_Percentage]],Tb_ProjectKosten[#Headers],0),0),2),AND(F31="Arbeidskosten",G31&lt;&gt;""),IFERROR(ROUND(P31*VLOOKUP(G31,Tb_KostenTypen[],3,0)*VLOOKUP(F31,Tb_ProjectKosten[],MATCH(Tb_ProjectKosten[[#Headers],[Forfat_Percentage]],Tb_ProjectKosten[#Headers],0),0),2),""),P31 &lt;=0,0),"")</f>
        <v/>
      </c>
      <c r="S31" s="268" t="str" cm="1">
        <f t="array" aca="1" ref="S31" ca="1">IFERROR(_xlfn.IFS(OR(F31="",LEFT(Methode_Keuze,4)="Geen"),"",AND(Q31&lt;&gt;"",F31&lt;&gt;"Arbeidskosten"),ROUND(Q31*VLOOKUP(F31,Tb_ProjectKosten[],MATCH(Tb_ProjectKosten[[#Headers],[Forfat_Percentage]],Tb_ProjectKosten[#Headers],0),0),2),AND(F31="Arbeidskosten",G31&lt;&gt;""),IFERROR(ROUND(Q31*VLOOKUP(G31,Tb_KostenTypen[],3,0)*VLOOKUP(F31,Tb_ProjectKosten[],MATCH(Tb_ProjectKosten[[#Headers],[Forfat_Percentage]],Tb_ProjectKosten[#Headers],0),0),2),""),Q31 &lt;=0,0),"")</f>
        <v/>
      </c>
      <c r="T31" s="269" t="str">
        <f>IFERROR(VLOOKUP(F31,Tb_ProjectKosten[#All],11,0),"")</f>
        <v/>
      </c>
      <c r="U31" s="260"/>
    </row>
    <row r="32" spans="1:21" ht="15" customHeight="1" x14ac:dyDescent="0.25">
      <c r="A32" s="261">
        <v>27</v>
      </c>
      <c r="B32" s="262"/>
      <c r="C32" s="262"/>
      <c r="D32" s="262"/>
      <c r="E32" s="262"/>
      <c r="F32" s="262"/>
      <c r="G32" s="263"/>
      <c r="H32" s="264" t="str">
        <f ca="1">IFERROR(IF(VLOOKUP(F32,Kostentypen!$A$3:$E$20,3,0)=0,"",IF(F32="Arbeidskosten",VLOOKUP(G32,Tb_KostenTypen[],2,0),VLOOKUP(F32,Kostentypen!$A$3:$E$20,3,0))),"")</f>
        <v/>
      </c>
      <c r="I32" s="263"/>
      <c r="J32" s="265"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tarief",IF(LEFT(F32,8)="Bijdrage",VLOOKUP($F32,Tb_KostenTypen[],MATCH(Methode_Keuze,Tb_KostenTypen[#Headers],0),0),VLOOKUP($G32,Lijsten!L:O,4,0))),""),"")</f>
        <v/>
      </c>
      <c r="K32" s="265"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tarief",IF(LEFT(F32,8)="Bijdrage",VLOOKUP($F32,Tb_KostenTypen[],MATCH(Methode_Keuze,Tb_KostenTypen[#Headers],0),0),VLOOKUP($G32,Lijsten!L:O,4,0))),""),"")</f>
        <v/>
      </c>
      <c r="L32" s="266"/>
      <c r="M32" s="266"/>
      <c r="N32" s="267"/>
      <c r="O32" s="267"/>
      <c r="P32" s="268" t="str" cm="1">
        <f t="array" aca="1" ref="P32" ca="1">_xlfn.IFNA(_xlfn.IFS(T32="Dit kostentype hoeft u niet op te geven. Hiervoor wordt een forfait berekend.","",AND(J32&lt;&gt;"",OR(H32="Uurtarief",H32="Vast tarief")),J32*L32,AND(N32&gt;0,H32="-"),N32),"")</f>
        <v/>
      </c>
      <c r="Q32" s="268" t="str" cm="1">
        <f t="array" aca="1" ref="Q32" ca="1">_xlfn.IFNA(_xlfn.IFS(T32="Dit kostentype hoeft u niet op te geven. Hiervoor wordt een forfait berekend.","",AND(K32&lt;&gt;"",M32&lt;&gt;"",OR(H32="Uurtarief",H32="Vast tarief")),K32*M32,AND(O32&lt;&gt;"",H32="-"),O32),"")</f>
        <v/>
      </c>
      <c r="R32" s="268" t="str" cm="1">
        <f t="array" aca="1" ref="R32" ca="1">IFERROR(_xlfn.IFS(OR(F32="",LEFT(Methode_Keuze,4)="Geen"),"",AND(P32&lt;&gt;"",F32&lt;&gt;"Arbeidskosten"),ROUND(P32*VLOOKUP(F32,Tb_ProjectKosten[],MATCH(Tb_ProjectKosten[[#Headers],[Forfat_Percentage]],Tb_ProjectKosten[#Headers],0),0),2),AND(F32="Arbeidskosten",G32&lt;&gt;""),IFERROR(ROUND(P32*VLOOKUP(G32,Tb_KostenTypen[],3,0)*VLOOKUP(F32,Tb_ProjectKosten[],MATCH(Tb_ProjectKosten[[#Headers],[Forfat_Percentage]],Tb_ProjectKosten[#Headers],0),0),2),""),P32 &lt;=0,0),"")</f>
        <v/>
      </c>
      <c r="S32" s="268" t="str" cm="1">
        <f t="array" aca="1" ref="S32" ca="1">IFERROR(_xlfn.IFS(OR(F32="",LEFT(Methode_Keuze,4)="Geen"),"",AND(Q32&lt;&gt;"",F32&lt;&gt;"Arbeidskosten"),ROUND(Q32*VLOOKUP(F32,Tb_ProjectKosten[],MATCH(Tb_ProjectKosten[[#Headers],[Forfat_Percentage]],Tb_ProjectKosten[#Headers],0),0),2),AND(F32="Arbeidskosten",G32&lt;&gt;""),IFERROR(ROUND(Q32*VLOOKUP(G32,Tb_KostenTypen[],3,0)*VLOOKUP(F32,Tb_ProjectKosten[],MATCH(Tb_ProjectKosten[[#Headers],[Forfat_Percentage]],Tb_ProjectKosten[#Headers],0),0),2),""),Q32 &lt;=0,0),"")</f>
        <v/>
      </c>
      <c r="T32" s="269" t="str">
        <f>IFERROR(VLOOKUP(F32,Tb_ProjectKosten[#All],11,0),"")</f>
        <v/>
      </c>
      <c r="U32" s="260"/>
    </row>
    <row r="33" spans="1:21" ht="15" customHeight="1" x14ac:dyDescent="0.25">
      <c r="A33" s="261">
        <v>28</v>
      </c>
      <c r="B33" s="262"/>
      <c r="C33" s="262"/>
      <c r="D33" s="262"/>
      <c r="E33" s="262"/>
      <c r="F33" s="262"/>
      <c r="G33" s="263"/>
      <c r="H33" s="264" t="str">
        <f ca="1">IFERROR(IF(VLOOKUP(F33,Kostentypen!$A$3:$E$20,3,0)=0,"",IF(F33="Arbeidskosten",VLOOKUP(G33,Tb_KostenTypen[],2,0),VLOOKUP(F33,Kostentypen!$A$3:$E$20,3,0))),"")</f>
        <v/>
      </c>
      <c r="I33" s="263"/>
      <c r="J33" s="265"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tarief",IF(LEFT(F33,8)="Bijdrage",VLOOKUP($F33,Tb_KostenTypen[],MATCH(Methode_Keuze,Tb_KostenTypen[#Headers],0),0),VLOOKUP($G33,Lijsten!L:O,4,0))),""),"")</f>
        <v/>
      </c>
      <c r="K33" s="265"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tarief",IF(LEFT(F33,8)="Bijdrage",VLOOKUP($F33,Tb_KostenTypen[],MATCH(Methode_Keuze,Tb_KostenTypen[#Headers],0),0),VLOOKUP($G33,Lijsten!L:O,4,0))),""),"")</f>
        <v/>
      </c>
      <c r="L33" s="266"/>
      <c r="M33" s="266"/>
      <c r="N33" s="267"/>
      <c r="O33" s="267"/>
      <c r="P33" s="268" t="str" cm="1">
        <f t="array" aca="1" ref="P33" ca="1">_xlfn.IFNA(_xlfn.IFS(T33="Dit kostentype hoeft u niet op te geven. Hiervoor wordt een forfait berekend.","",AND(J33&lt;&gt;"",OR(H33="Uurtarief",H33="Vast tarief")),J33*L33,AND(N33&gt;0,H33="-"),N33),"")</f>
        <v/>
      </c>
      <c r="Q33" s="268" t="str" cm="1">
        <f t="array" aca="1" ref="Q33" ca="1">_xlfn.IFNA(_xlfn.IFS(T33="Dit kostentype hoeft u niet op te geven. Hiervoor wordt een forfait berekend.","",AND(K33&lt;&gt;"",M33&lt;&gt;"",OR(H33="Uurtarief",H33="Vast tarief")),K33*M33,AND(O33&lt;&gt;"",H33="-"),O33),"")</f>
        <v/>
      </c>
      <c r="R33" s="268" t="str" cm="1">
        <f t="array" aca="1" ref="R33" ca="1">IFERROR(_xlfn.IFS(OR(F33="",LEFT(Methode_Keuze,4)="Geen"),"",AND(P33&lt;&gt;"",F33&lt;&gt;"Arbeidskosten"),ROUND(P33*VLOOKUP(F33,Tb_ProjectKosten[],MATCH(Tb_ProjectKosten[[#Headers],[Forfat_Percentage]],Tb_ProjectKosten[#Headers],0),0),2),AND(F33="Arbeidskosten",G33&lt;&gt;""),IFERROR(ROUND(P33*VLOOKUP(G33,Tb_KostenTypen[],3,0)*VLOOKUP(F33,Tb_ProjectKosten[],MATCH(Tb_ProjectKosten[[#Headers],[Forfat_Percentage]],Tb_ProjectKosten[#Headers],0),0),2),""),P33 &lt;=0,0),"")</f>
        <v/>
      </c>
      <c r="S33" s="268" t="str" cm="1">
        <f t="array" aca="1" ref="S33" ca="1">IFERROR(_xlfn.IFS(OR(F33="",LEFT(Methode_Keuze,4)="Geen"),"",AND(Q33&lt;&gt;"",F33&lt;&gt;"Arbeidskosten"),ROUND(Q33*VLOOKUP(F33,Tb_ProjectKosten[],MATCH(Tb_ProjectKosten[[#Headers],[Forfat_Percentage]],Tb_ProjectKosten[#Headers],0),0),2),AND(F33="Arbeidskosten",G33&lt;&gt;""),IFERROR(ROUND(Q33*VLOOKUP(G33,Tb_KostenTypen[],3,0)*VLOOKUP(F33,Tb_ProjectKosten[],MATCH(Tb_ProjectKosten[[#Headers],[Forfat_Percentage]],Tb_ProjectKosten[#Headers],0),0),2),""),Q33 &lt;=0,0),"")</f>
        <v/>
      </c>
      <c r="T33" s="269" t="str">
        <f>IFERROR(VLOOKUP(F33,Tb_ProjectKosten[#All],11,0),"")</f>
        <v/>
      </c>
      <c r="U33" s="260"/>
    </row>
    <row r="34" spans="1:21" ht="15" customHeight="1" x14ac:dyDescent="0.25">
      <c r="A34" s="261">
        <v>29</v>
      </c>
      <c r="B34" s="262"/>
      <c r="C34" s="262"/>
      <c r="D34" s="262"/>
      <c r="E34" s="262"/>
      <c r="F34" s="262"/>
      <c r="G34" s="263"/>
      <c r="H34" s="264" t="str">
        <f ca="1">IFERROR(IF(VLOOKUP(F34,Kostentypen!$A$3:$E$20,3,0)=0,"",IF(F34="Arbeidskosten",VLOOKUP(G34,Tb_KostenTypen[],2,0),VLOOKUP(F34,Kostentypen!$A$3:$E$20,3,0))),"")</f>
        <v/>
      </c>
      <c r="I34" s="263"/>
      <c r="J34" s="265"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tarief",IF(LEFT(F34,8)="Bijdrage",VLOOKUP($F34,Tb_KostenTypen[],MATCH(Methode_Keuze,Tb_KostenTypen[#Headers],0),0),VLOOKUP($G34,Lijsten!L:O,4,0))),""),"")</f>
        <v/>
      </c>
      <c r="K34" s="265"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tarief",IF(LEFT(F34,8)="Bijdrage",VLOOKUP($F34,Tb_KostenTypen[],MATCH(Methode_Keuze,Tb_KostenTypen[#Headers],0),0),VLOOKUP($G34,Lijsten!L:O,4,0))),""),"")</f>
        <v/>
      </c>
      <c r="L34" s="266"/>
      <c r="M34" s="266"/>
      <c r="N34" s="267"/>
      <c r="O34" s="267"/>
      <c r="P34" s="268" t="str" cm="1">
        <f t="array" aca="1" ref="P34" ca="1">_xlfn.IFNA(_xlfn.IFS(T34="Dit kostentype hoeft u niet op te geven. Hiervoor wordt een forfait berekend.","",AND(J34&lt;&gt;"",OR(H34="Uurtarief",H34="Vast tarief")),J34*L34,AND(N34&gt;0,H34="-"),N34),"")</f>
        <v/>
      </c>
      <c r="Q34" s="268" t="str" cm="1">
        <f t="array" aca="1" ref="Q34" ca="1">_xlfn.IFNA(_xlfn.IFS(T34="Dit kostentype hoeft u niet op te geven. Hiervoor wordt een forfait berekend.","",AND(K34&lt;&gt;"",M34&lt;&gt;"",OR(H34="Uurtarief",H34="Vast tarief")),K34*M34,AND(O34&lt;&gt;"",H34="-"),O34),"")</f>
        <v/>
      </c>
      <c r="R34" s="268" t="str" cm="1">
        <f t="array" aca="1" ref="R34" ca="1">IFERROR(_xlfn.IFS(OR(F34="",LEFT(Methode_Keuze,4)="Geen"),"",AND(P34&lt;&gt;"",F34&lt;&gt;"Arbeidskosten"),ROUND(P34*VLOOKUP(F34,Tb_ProjectKosten[],MATCH(Tb_ProjectKosten[[#Headers],[Forfat_Percentage]],Tb_ProjectKosten[#Headers],0),0),2),AND(F34="Arbeidskosten",G34&lt;&gt;""),IFERROR(ROUND(P34*VLOOKUP(G34,Tb_KostenTypen[],3,0)*VLOOKUP(F34,Tb_ProjectKosten[],MATCH(Tb_ProjectKosten[[#Headers],[Forfat_Percentage]],Tb_ProjectKosten[#Headers],0),0),2),""),P34 &lt;=0,0),"")</f>
        <v/>
      </c>
      <c r="S34" s="268" t="str" cm="1">
        <f t="array" aca="1" ref="S34" ca="1">IFERROR(_xlfn.IFS(OR(F34="",LEFT(Methode_Keuze,4)="Geen"),"",AND(Q34&lt;&gt;"",F34&lt;&gt;"Arbeidskosten"),ROUND(Q34*VLOOKUP(F34,Tb_ProjectKosten[],MATCH(Tb_ProjectKosten[[#Headers],[Forfat_Percentage]],Tb_ProjectKosten[#Headers],0),0),2),AND(F34="Arbeidskosten",G34&lt;&gt;""),IFERROR(ROUND(Q34*VLOOKUP(G34,Tb_KostenTypen[],3,0)*VLOOKUP(F34,Tb_ProjectKosten[],MATCH(Tb_ProjectKosten[[#Headers],[Forfat_Percentage]],Tb_ProjectKosten[#Headers],0),0),2),""),Q34 &lt;=0,0),"")</f>
        <v/>
      </c>
      <c r="T34" s="269" t="str">
        <f>IFERROR(VLOOKUP(F34,Tb_ProjectKosten[#All],11,0),"")</f>
        <v/>
      </c>
      <c r="U34" s="260"/>
    </row>
    <row r="35" spans="1:21" ht="15" customHeight="1" x14ac:dyDescent="0.25">
      <c r="A35" s="261">
        <v>30</v>
      </c>
      <c r="B35" s="262"/>
      <c r="C35" s="262"/>
      <c r="D35" s="262"/>
      <c r="E35" s="262"/>
      <c r="F35" s="262"/>
      <c r="G35" s="263"/>
      <c r="H35" s="264" t="str">
        <f ca="1">IFERROR(IF(VLOOKUP(F35,Kostentypen!$A$3:$E$20,3,0)=0,"",IF(F35="Arbeidskosten",VLOOKUP(G35,Tb_KostenTypen[],2,0),VLOOKUP(F35,Kostentypen!$A$3:$E$20,3,0))),"")</f>
        <v/>
      </c>
      <c r="I35" s="263"/>
      <c r="J35" s="265"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tarief",IF(LEFT(F35,8)="Bijdrage",VLOOKUP($F35,Tb_KostenTypen[],MATCH(Methode_Keuze,Tb_KostenTypen[#Headers],0),0),VLOOKUP($G35,Lijsten!L:O,4,0))),""),"")</f>
        <v/>
      </c>
      <c r="K35" s="265"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tarief",IF(LEFT(F35,8)="Bijdrage",VLOOKUP($F35,Tb_KostenTypen[],MATCH(Methode_Keuze,Tb_KostenTypen[#Headers],0),0),VLOOKUP($G35,Lijsten!L:O,4,0))),""),"")</f>
        <v/>
      </c>
      <c r="L35" s="266"/>
      <c r="M35" s="266"/>
      <c r="N35" s="267"/>
      <c r="O35" s="267"/>
      <c r="P35" s="268" t="str" cm="1">
        <f t="array" aca="1" ref="P35" ca="1">_xlfn.IFNA(_xlfn.IFS(T35="Dit kostentype hoeft u niet op te geven. Hiervoor wordt een forfait berekend.","",AND(J35&lt;&gt;"",OR(H35="Uurtarief",H35="Vast tarief")),J35*L35,AND(N35&gt;0,H35="-"),N35),"")</f>
        <v/>
      </c>
      <c r="Q35" s="268" t="str" cm="1">
        <f t="array" aca="1" ref="Q35" ca="1">_xlfn.IFNA(_xlfn.IFS(T35="Dit kostentype hoeft u niet op te geven. Hiervoor wordt een forfait berekend.","",AND(K35&lt;&gt;"",M35&lt;&gt;"",OR(H35="Uurtarief",H35="Vast tarief")),K35*M35,AND(O35&lt;&gt;"",H35="-"),O35),"")</f>
        <v/>
      </c>
      <c r="R35" s="268" t="str" cm="1">
        <f t="array" aca="1" ref="R35" ca="1">IFERROR(_xlfn.IFS(OR(F35="",LEFT(Methode_Keuze,4)="Geen"),"",AND(P35&lt;&gt;"",F35&lt;&gt;"Arbeidskosten"),ROUND(P35*VLOOKUP(F35,Tb_ProjectKosten[],MATCH(Tb_ProjectKosten[[#Headers],[Forfat_Percentage]],Tb_ProjectKosten[#Headers],0),0),2),AND(F35="Arbeidskosten",G35&lt;&gt;""),IFERROR(ROUND(P35*VLOOKUP(G35,Tb_KostenTypen[],3,0)*VLOOKUP(F35,Tb_ProjectKosten[],MATCH(Tb_ProjectKosten[[#Headers],[Forfat_Percentage]],Tb_ProjectKosten[#Headers],0),0),2),""),P35 &lt;=0,0),"")</f>
        <v/>
      </c>
      <c r="S35" s="268" t="str" cm="1">
        <f t="array" aca="1" ref="S35" ca="1">IFERROR(_xlfn.IFS(OR(F35="",LEFT(Methode_Keuze,4)="Geen"),"",AND(Q35&lt;&gt;"",F35&lt;&gt;"Arbeidskosten"),ROUND(Q35*VLOOKUP(F35,Tb_ProjectKosten[],MATCH(Tb_ProjectKosten[[#Headers],[Forfat_Percentage]],Tb_ProjectKosten[#Headers],0),0),2),AND(F35="Arbeidskosten",G35&lt;&gt;""),IFERROR(ROUND(Q35*VLOOKUP(G35,Tb_KostenTypen[],3,0)*VLOOKUP(F35,Tb_ProjectKosten[],MATCH(Tb_ProjectKosten[[#Headers],[Forfat_Percentage]],Tb_ProjectKosten[#Headers],0),0),2),""),Q35 &lt;=0,0),"")</f>
        <v/>
      </c>
      <c r="T35" s="269" t="str">
        <f>IFERROR(VLOOKUP(F35,Tb_ProjectKosten[#All],11,0),"")</f>
        <v/>
      </c>
      <c r="U35" s="260"/>
    </row>
    <row r="36" spans="1:21" ht="15" customHeight="1" x14ac:dyDescent="0.25">
      <c r="A36" s="261">
        <v>31</v>
      </c>
      <c r="B36" s="262"/>
      <c r="C36" s="262"/>
      <c r="D36" s="262"/>
      <c r="E36" s="262"/>
      <c r="F36" s="262"/>
      <c r="G36" s="263"/>
      <c r="H36" s="264" t="str">
        <f ca="1">IFERROR(IF(VLOOKUP(F36,Kostentypen!$A$3:$E$20,3,0)=0,"",IF(F36="Arbeidskosten",VLOOKUP(G36,Tb_KostenTypen[],2,0),VLOOKUP(F36,Kostentypen!$A$3:$E$20,3,0))),"")</f>
        <v/>
      </c>
      <c r="I36" s="263"/>
      <c r="J36" s="265"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tarief",IF(LEFT(F36,8)="Bijdrage",VLOOKUP($F36,Tb_KostenTypen[],MATCH(Methode_Keuze,Tb_KostenTypen[#Headers],0),0),VLOOKUP($G36,Lijsten!L:O,4,0))),""),"")</f>
        <v/>
      </c>
      <c r="K36" s="265"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tarief",IF(LEFT(F36,8)="Bijdrage",VLOOKUP($F36,Tb_KostenTypen[],MATCH(Methode_Keuze,Tb_KostenTypen[#Headers],0),0),VLOOKUP($G36,Lijsten!L:O,4,0))),""),"")</f>
        <v/>
      </c>
      <c r="L36" s="266"/>
      <c r="M36" s="266"/>
      <c r="N36" s="267"/>
      <c r="O36" s="267"/>
      <c r="P36" s="268" t="str" cm="1">
        <f t="array" aca="1" ref="P36" ca="1">_xlfn.IFNA(_xlfn.IFS(T36="Dit kostentype hoeft u niet op te geven. Hiervoor wordt een forfait berekend.","",AND(J36&lt;&gt;"",OR(H36="Uurtarief",H36="Vast tarief")),J36*L36,AND(N36&gt;0,H36="-"),N36),"")</f>
        <v/>
      </c>
      <c r="Q36" s="268" t="str" cm="1">
        <f t="array" aca="1" ref="Q36" ca="1">_xlfn.IFNA(_xlfn.IFS(T36="Dit kostentype hoeft u niet op te geven. Hiervoor wordt een forfait berekend.","",AND(K36&lt;&gt;"",M36&lt;&gt;"",OR(H36="Uurtarief",H36="Vast tarief")),K36*M36,AND(O36&lt;&gt;"",H36="-"),O36),"")</f>
        <v/>
      </c>
      <c r="R36" s="268" t="str" cm="1">
        <f t="array" aca="1" ref="R36" ca="1">IFERROR(_xlfn.IFS(OR(F36="",LEFT(Methode_Keuze,4)="Geen"),"",AND(P36&lt;&gt;"",F36&lt;&gt;"Arbeidskosten"),ROUND(P36*VLOOKUP(F36,Tb_ProjectKosten[],MATCH(Tb_ProjectKosten[[#Headers],[Forfat_Percentage]],Tb_ProjectKosten[#Headers],0),0),2),AND(F36="Arbeidskosten",G36&lt;&gt;""),IFERROR(ROUND(P36*VLOOKUP(G36,Tb_KostenTypen[],3,0)*VLOOKUP(F36,Tb_ProjectKosten[],MATCH(Tb_ProjectKosten[[#Headers],[Forfat_Percentage]],Tb_ProjectKosten[#Headers],0),0),2),""),P36 &lt;=0,0),"")</f>
        <v/>
      </c>
      <c r="S36" s="268" t="str" cm="1">
        <f t="array" aca="1" ref="S36" ca="1">IFERROR(_xlfn.IFS(OR(F36="",LEFT(Methode_Keuze,4)="Geen"),"",AND(Q36&lt;&gt;"",F36&lt;&gt;"Arbeidskosten"),ROUND(Q36*VLOOKUP(F36,Tb_ProjectKosten[],MATCH(Tb_ProjectKosten[[#Headers],[Forfat_Percentage]],Tb_ProjectKosten[#Headers],0),0),2),AND(F36="Arbeidskosten",G36&lt;&gt;""),IFERROR(ROUND(Q36*VLOOKUP(G36,Tb_KostenTypen[],3,0)*VLOOKUP(F36,Tb_ProjectKosten[],MATCH(Tb_ProjectKosten[[#Headers],[Forfat_Percentage]],Tb_ProjectKosten[#Headers],0),0),2),""),Q36 &lt;=0,0),"")</f>
        <v/>
      </c>
      <c r="T36" s="269" t="str">
        <f>IFERROR(VLOOKUP(F36,Tb_ProjectKosten[#All],11,0),"")</f>
        <v/>
      </c>
      <c r="U36" s="260"/>
    </row>
    <row r="37" spans="1:21" ht="15" customHeight="1" x14ac:dyDescent="0.25">
      <c r="A37" s="261">
        <v>32</v>
      </c>
      <c r="B37" s="262"/>
      <c r="C37" s="262"/>
      <c r="D37" s="262"/>
      <c r="E37" s="262"/>
      <c r="F37" s="262"/>
      <c r="G37" s="263"/>
      <c r="H37" s="264" t="str">
        <f ca="1">IFERROR(IF(VLOOKUP(F37,Kostentypen!$A$3:$E$20,3,0)=0,"",IF(F37="Arbeidskosten",VLOOKUP(G37,Tb_KostenTypen[],2,0),VLOOKUP(F37,Kostentypen!$A$3:$E$20,3,0))),"")</f>
        <v/>
      </c>
      <c r="I37" s="263"/>
      <c r="J37" s="265"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tarief",IF(LEFT(F37,8)="Bijdrage",VLOOKUP($F37,Tb_KostenTypen[],MATCH(Methode_Keuze,Tb_KostenTypen[#Headers],0),0),VLOOKUP($G37,Lijsten!L:O,4,0))),""),"")</f>
        <v/>
      </c>
      <c r="K37" s="265"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tarief",IF(LEFT(F37,8)="Bijdrage",VLOOKUP($F37,Tb_KostenTypen[],MATCH(Methode_Keuze,Tb_KostenTypen[#Headers],0),0),VLOOKUP($G37,Lijsten!L:O,4,0))),""),"")</f>
        <v/>
      </c>
      <c r="L37" s="266"/>
      <c r="M37" s="266"/>
      <c r="N37" s="267"/>
      <c r="O37" s="267"/>
      <c r="P37" s="268" t="str" cm="1">
        <f t="array" aca="1" ref="P37" ca="1">_xlfn.IFNA(_xlfn.IFS(T37="Dit kostentype hoeft u niet op te geven. Hiervoor wordt een forfait berekend.","",AND(J37&lt;&gt;"",OR(H37="Uurtarief",H37="Vast tarief")),J37*L37,AND(N37&gt;0,H37="-"),N37),"")</f>
        <v/>
      </c>
      <c r="Q37" s="268" t="str" cm="1">
        <f t="array" aca="1" ref="Q37" ca="1">_xlfn.IFNA(_xlfn.IFS(T37="Dit kostentype hoeft u niet op te geven. Hiervoor wordt een forfait berekend.","",AND(K37&lt;&gt;"",M37&lt;&gt;"",OR(H37="Uurtarief",H37="Vast tarief")),K37*M37,AND(O37&lt;&gt;"",H37="-"),O37),"")</f>
        <v/>
      </c>
      <c r="R37" s="268" t="str" cm="1">
        <f t="array" aca="1" ref="R37" ca="1">IFERROR(_xlfn.IFS(OR(F37="",LEFT(Methode_Keuze,4)="Geen"),"",AND(P37&lt;&gt;"",F37&lt;&gt;"Arbeidskosten"),ROUND(P37*VLOOKUP(F37,Tb_ProjectKosten[],MATCH(Tb_ProjectKosten[[#Headers],[Forfat_Percentage]],Tb_ProjectKosten[#Headers],0),0),2),AND(F37="Arbeidskosten",G37&lt;&gt;""),IFERROR(ROUND(P37*VLOOKUP(G37,Tb_KostenTypen[],3,0)*VLOOKUP(F37,Tb_ProjectKosten[],MATCH(Tb_ProjectKosten[[#Headers],[Forfat_Percentage]],Tb_ProjectKosten[#Headers],0),0),2),""),P37 &lt;=0,0),"")</f>
        <v/>
      </c>
      <c r="S37" s="268" t="str" cm="1">
        <f t="array" aca="1" ref="S37" ca="1">IFERROR(_xlfn.IFS(OR(F37="",LEFT(Methode_Keuze,4)="Geen"),"",AND(Q37&lt;&gt;"",F37&lt;&gt;"Arbeidskosten"),ROUND(Q37*VLOOKUP(F37,Tb_ProjectKosten[],MATCH(Tb_ProjectKosten[[#Headers],[Forfat_Percentage]],Tb_ProjectKosten[#Headers],0),0),2),AND(F37="Arbeidskosten",G37&lt;&gt;""),IFERROR(ROUND(Q37*VLOOKUP(G37,Tb_KostenTypen[],3,0)*VLOOKUP(F37,Tb_ProjectKosten[],MATCH(Tb_ProjectKosten[[#Headers],[Forfat_Percentage]],Tb_ProjectKosten[#Headers],0),0),2),""),Q37 &lt;=0,0),"")</f>
        <v/>
      </c>
      <c r="T37" s="269" t="str">
        <f>IFERROR(VLOOKUP(F37,Tb_ProjectKosten[#All],11,0),"")</f>
        <v/>
      </c>
      <c r="U37" s="260"/>
    </row>
    <row r="38" spans="1:21" ht="15" customHeight="1" x14ac:dyDescent="0.25">
      <c r="A38" s="261">
        <v>33</v>
      </c>
      <c r="B38" s="262"/>
      <c r="C38" s="262"/>
      <c r="D38" s="262"/>
      <c r="E38" s="262"/>
      <c r="F38" s="262"/>
      <c r="G38" s="263"/>
      <c r="H38" s="264" t="str">
        <f ca="1">IFERROR(IF(VLOOKUP(F38,Kostentypen!$A$3:$E$20,3,0)=0,"",IF(F38="Arbeidskosten",VLOOKUP(G38,Tb_KostenTypen[],2,0),VLOOKUP(F38,Kostentypen!$A$3:$E$20,3,0))),"")</f>
        <v/>
      </c>
      <c r="I38" s="263"/>
      <c r="J38" s="265"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tarief",IF(LEFT(F38,8)="Bijdrage",VLOOKUP($F38,Tb_KostenTypen[],MATCH(Methode_Keuze,Tb_KostenTypen[#Headers],0),0),VLOOKUP($G38,Lijsten!L:O,4,0))),""),"")</f>
        <v/>
      </c>
      <c r="K38" s="265"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tarief",IF(LEFT(F38,8)="Bijdrage",VLOOKUP($F38,Tb_KostenTypen[],MATCH(Methode_Keuze,Tb_KostenTypen[#Headers],0),0),VLOOKUP($G38,Lijsten!L:O,4,0))),""),"")</f>
        <v/>
      </c>
      <c r="L38" s="266"/>
      <c r="M38" s="266"/>
      <c r="N38" s="267"/>
      <c r="O38" s="267"/>
      <c r="P38" s="268" t="str" cm="1">
        <f t="array" aca="1" ref="P38" ca="1">_xlfn.IFNA(_xlfn.IFS(T38="Dit kostentype hoeft u niet op te geven. Hiervoor wordt een forfait berekend.","",AND(J38&lt;&gt;"",OR(H38="Uurtarief",H38="Vast tarief")),J38*L38,AND(N38&gt;0,H38="-"),N38),"")</f>
        <v/>
      </c>
      <c r="Q38" s="268" t="str" cm="1">
        <f t="array" aca="1" ref="Q38" ca="1">_xlfn.IFNA(_xlfn.IFS(T38="Dit kostentype hoeft u niet op te geven. Hiervoor wordt een forfait berekend.","",AND(K38&lt;&gt;"",M38&lt;&gt;"",OR(H38="Uurtarief",H38="Vast tarief")),K38*M38,AND(O38&lt;&gt;"",H38="-"),O38),"")</f>
        <v/>
      </c>
      <c r="R38" s="268" t="str" cm="1">
        <f t="array" aca="1" ref="R38" ca="1">IFERROR(_xlfn.IFS(OR(F38="",LEFT(Methode_Keuze,4)="Geen"),"",AND(P38&lt;&gt;"",F38&lt;&gt;"Arbeidskosten"),ROUND(P38*VLOOKUP(F38,Tb_ProjectKosten[],MATCH(Tb_ProjectKosten[[#Headers],[Forfat_Percentage]],Tb_ProjectKosten[#Headers],0),0),2),AND(F38="Arbeidskosten",G38&lt;&gt;""),IFERROR(ROUND(P38*VLOOKUP(G38,Tb_KostenTypen[],3,0)*VLOOKUP(F38,Tb_ProjectKosten[],MATCH(Tb_ProjectKosten[[#Headers],[Forfat_Percentage]],Tb_ProjectKosten[#Headers],0),0),2),""),P38 &lt;=0,0),"")</f>
        <v/>
      </c>
      <c r="S38" s="268" t="str" cm="1">
        <f t="array" aca="1" ref="S38" ca="1">IFERROR(_xlfn.IFS(OR(F38="",LEFT(Methode_Keuze,4)="Geen"),"",AND(Q38&lt;&gt;"",F38&lt;&gt;"Arbeidskosten"),ROUND(Q38*VLOOKUP(F38,Tb_ProjectKosten[],MATCH(Tb_ProjectKosten[[#Headers],[Forfat_Percentage]],Tb_ProjectKosten[#Headers],0),0),2),AND(F38="Arbeidskosten",G38&lt;&gt;""),IFERROR(ROUND(Q38*VLOOKUP(G38,Tb_KostenTypen[],3,0)*VLOOKUP(F38,Tb_ProjectKosten[],MATCH(Tb_ProjectKosten[[#Headers],[Forfat_Percentage]],Tb_ProjectKosten[#Headers],0),0),2),""),Q38 &lt;=0,0),"")</f>
        <v/>
      </c>
      <c r="T38" s="269" t="str">
        <f>IFERROR(VLOOKUP(F38,Tb_ProjectKosten[#All],11,0),"")</f>
        <v/>
      </c>
      <c r="U38" s="260"/>
    </row>
    <row r="39" spans="1:21" ht="15" customHeight="1" x14ac:dyDescent="0.25">
      <c r="A39" s="261">
        <v>34</v>
      </c>
      <c r="B39" s="262"/>
      <c r="C39" s="262"/>
      <c r="D39" s="262"/>
      <c r="E39" s="262"/>
      <c r="F39" s="262"/>
      <c r="G39" s="263"/>
      <c r="H39" s="264" t="str">
        <f ca="1">IFERROR(IF(VLOOKUP(F39,Kostentypen!$A$3:$E$20,3,0)=0,"",IF(F39="Arbeidskosten",VLOOKUP(G39,Tb_KostenTypen[],2,0),VLOOKUP(F39,Kostentypen!$A$3:$E$20,3,0))),"")</f>
        <v/>
      </c>
      <c r="I39" s="263"/>
      <c r="J39" s="265"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tarief",IF(LEFT(F39,8)="Bijdrage",VLOOKUP($F39,Tb_KostenTypen[],MATCH(Methode_Keuze,Tb_KostenTypen[#Headers],0),0),VLOOKUP($G39,Lijsten!L:O,4,0))),""),"")</f>
        <v/>
      </c>
      <c r="K39" s="265"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tarief",IF(LEFT(F39,8)="Bijdrage",VLOOKUP($F39,Tb_KostenTypen[],MATCH(Methode_Keuze,Tb_KostenTypen[#Headers],0),0),VLOOKUP($G39,Lijsten!L:O,4,0))),""),"")</f>
        <v/>
      </c>
      <c r="L39" s="266"/>
      <c r="M39" s="266"/>
      <c r="N39" s="267"/>
      <c r="O39" s="267"/>
      <c r="P39" s="268" t="str" cm="1">
        <f t="array" aca="1" ref="P39" ca="1">_xlfn.IFNA(_xlfn.IFS(T39="Dit kostentype hoeft u niet op te geven. Hiervoor wordt een forfait berekend.","",AND(J39&lt;&gt;"",OR(H39="Uurtarief",H39="Vast tarief")),J39*L39,AND(N39&gt;0,H39="-"),N39),"")</f>
        <v/>
      </c>
      <c r="Q39" s="268" t="str" cm="1">
        <f t="array" aca="1" ref="Q39" ca="1">_xlfn.IFNA(_xlfn.IFS(T39="Dit kostentype hoeft u niet op te geven. Hiervoor wordt een forfait berekend.","",AND(K39&lt;&gt;"",M39&lt;&gt;"",OR(H39="Uurtarief",H39="Vast tarief")),K39*M39,AND(O39&lt;&gt;"",H39="-"),O39),"")</f>
        <v/>
      </c>
      <c r="R39" s="268" t="str" cm="1">
        <f t="array" aca="1" ref="R39" ca="1">IFERROR(_xlfn.IFS(OR(F39="",LEFT(Methode_Keuze,4)="Geen"),"",AND(P39&lt;&gt;"",F39&lt;&gt;"Arbeidskosten"),ROUND(P39*VLOOKUP(F39,Tb_ProjectKosten[],MATCH(Tb_ProjectKosten[[#Headers],[Forfat_Percentage]],Tb_ProjectKosten[#Headers],0),0),2),AND(F39="Arbeidskosten",G39&lt;&gt;""),IFERROR(ROUND(P39*VLOOKUP(G39,Tb_KostenTypen[],3,0)*VLOOKUP(F39,Tb_ProjectKosten[],MATCH(Tb_ProjectKosten[[#Headers],[Forfat_Percentage]],Tb_ProjectKosten[#Headers],0),0),2),""),P39 &lt;=0,0),"")</f>
        <v/>
      </c>
      <c r="S39" s="268" t="str" cm="1">
        <f t="array" aca="1" ref="S39" ca="1">IFERROR(_xlfn.IFS(OR(F39="",LEFT(Methode_Keuze,4)="Geen"),"",AND(Q39&lt;&gt;"",F39&lt;&gt;"Arbeidskosten"),ROUND(Q39*VLOOKUP(F39,Tb_ProjectKosten[],MATCH(Tb_ProjectKosten[[#Headers],[Forfat_Percentage]],Tb_ProjectKosten[#Headers],0),0),2),AND(F39="Arbeidskosten",G39&lt;&gt;""),IFERROR(ROUND(Q39*VLOOKUP(G39,Tb_KostenTypen[],3,0)*VLOOKUP(F39,Tb_ProjectKosten[],MATCH(Tb_ProjectKosten[[#Headers],[Forfat_Percentage]],Tb_ProjectKosten[#Headers],0),0),2),""),Q39 &lt;=0,0),"")</f>
        <v/>
      </c>
      <c r="T39" s="269" t="str">
        <f>IFERROR(VLOOKUP(F39,Tb_ProjectKosten[#All],11,0),"")</f>
        <v/>
      </c>
      <c r="U39" s="260"/>
    </row>
    <row r="40" spans="1:21" ht="15" customHeight="1" x14ac:dyDescent="0.25">
      <c r="A40" s="261">
        <v>35</v>
      </c>
      <c r="B40" s="262"/>
      <c r="C40" s="262"/>
      <c r="D40" s="262"/>
      <c r="E40" s="262"/>
      <c r="F40" s="262"/>
      <c r="G40" s="263"/>
      <c r="H40" s="264" t="str">
        <f ca="1">IFERROR(IF(VLOOKUP(F40,Kostentypen!$A$3:$E$20,3,0)=0,"",IF(F40="Arbeidskosten",VLOOKUP(G40,Tb_KostenTypen[],2,0),VLOOKUP(F40,Kostentypen!$A$3:$E$20,3,0))),"")</f>
        <v/>
      </c>
      <c r="I40" s="263"/>
      <c r="J40" s="265"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tarief",IF(LEFT(F40,8)="Bijdrage",VLOOKUP($F40,Tb_KostenTypen[],MATCH(Methode_Keuze,Tb_KostenTypen[#Headers],0),0),VLOOKUP($G40,Lijsten!L:O,4,0))),""),"")</f>
        <v/>
      </c>
      <c r="K40" s="265"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tarief",IF(LEFT(F40,8)="Bijdrage",VLOOKUP($F40,Tb_KostenTypen[],MATCH(Methode_Keuze,Tb_KostenTypen[#Headers],0),0),VLOOKUP($G40,Lijsten!L:O,4,0))),""),"")</f>
        <v/>
      </c>
      <c r="L40" s="266"/>
      <c r="M40" s="266"/>
      <c r="N40" s="267"/>
      <c r="O40" s="267"/>
      <c r="P40" s="268" t="str" cm="1">
        <f t="array" aca="1" ref="P40" ca="1">_xlfn.IFNA(_xlfn.IFS(T40="Dit kostentype hoeft u niet op te geven. Hiervoor wordt een forfait berekend.","",AND(J40&lt;&gt;"",OR(H40="Uurtarief",H40="Vast tarief")),J40*L40,AND(N40&gt;0,H40="-"),N40),"")</f>
        <v/>
      </c>
      <c r="Q40" s="268" t="str" cm="1">
        <f t="array" aca="1" ref="Q40" ca="1">_xlfn.IFNA(_xlfn.IFS(T40="Dit kostentype hoeft u niet op te geven. Hiervoor wordt een forfait berekend.","",AND(K40&lt;&gt;"",M40&lt;&gt;"",OR(H40="Uurtarief",H40="Vast tarief")),K40*M40,AND(O40&lt;&gt;"",H40="-"),O40),"")</f>
        <v/>
      </c>
      <c r="R40" s="268" t="str" cm="1">
        <f t="array" aca="1" ref="R40" ca="1">IFERROR(_xlfn.IFS(OR(F40="",LEFT(Methode_Keuze,4)="Geen"),"",AND(P40&lt;&gt;"",F40&lt;&gt;"Arbeidskosten"),ROUND(P40*VLOOKUP(F40,Tb_ProjectKosten[],MATCH(Tb_ProjectKosten[[#Headers],[Forfat_Percentage]],Tb_ProjectKosten[#Headers],0),0),2),AND(F40="Arbeidskosten",G40&lt;&gt;""),IFERROR(ROUND(P40*VLOOKUP(G40,Tb_KostenTypen[],3,0)*VLOOKUP(F40,Tb_ProjectKosten[],MATCH(Tb_ProjectKosten[[#Headers],[Forfat_Percentage]],Tb_ProjectKosten[#Headers],0),0),2),""),P40 &lt;=0,0),"")</f>
        <v/>
      </c>
      <c r="S40" s="268" t="str" cm="1">
        <f t="array" aca="1" ref="S40" ca="1">IFERROR(_xlfn.IFS(OR(F40="",LEFT(Methode_Keuze,4)="Geen"),"",AND(Q40&lt;&gt;"",F40&lt;&gt;"Arbeidskosten"),ROUND(Q40*VLOOKUP(F40,Tb_ProjectKosten[],MATCH(Tb_ProjectKosten[[#Headers],[Forfat_Percentage]],Tb_ProjectKosten[#Headers],0),0),2),AND(F40="Arbeidskosten",G40&lt;&gt;""),IFERROR(ROUND(Q40*VLOOKUP(G40,Tb_KostenTypen[],3,0)*VLOOKUP(F40,Tb_ProjectKosten[],MATCH(Tb_ProjectKosten[[#Headers],[Forfat_Percentage]],Tb_ProjectKosten[#Headers],0),0),2),""),Q40 &lt;=0,0),"")</f>
        <v/>
      </c>
      <c r="T40" s="269" t="str">
        <f>IFERROR(VLOOKUP(F40,Tb_ProjectKosten[#All],11,0),"")</f>
        <v/>
      </c>
      <c r="U40" s="260"/>
    </row>
    <row r="41" spans="1:21" ht="15" customHeight="1" x14ac:dyDescent="0.25">
      <c r="A41" s="261">
        <v>36</v>
      </c>
      <c r="B41" s="262"/>
      <c r="C41" s="262"/>
      <c r="D41" s="262"/>
      <c r="E41" s="262"/>
      <c r="F41" s="262"/>
      <c r="G41" s="263"/>
      <c r="H41" s="264" t="str">
        <f ca="1">IFERROR(IF(VLOOKUP(F41,Kostentypen!$A$3:$E$20,3,0)=0,"",IF(F41="Arbeidskosten",VLOOKUP(G41,Tb_KostenTypen[],2,0),VLOOKUP(F41,Kostentypen!$A$3:$E$20,3,0))),"")</f>
        <v/>
      </c>
      <c r="I41" s="263"/>
      <c r="J41" s="265"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tarief",IF(LEFT(F41,8)="Bijdrage",VLOOKUP($F41,Tb_KostenTypen[],MATCH(Methode_Keuze,Tb_KostenTypen[#Headers],0),0),VLOOKUP($G41,Lijsten!L:O,4,0))),""),"")</f>
        <v/>
      </c>
      <c r="K41" s="265"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tarief",IF(LEFT(F41,8)="Bijdrage",VLOOKUP($F41,Tb_KostenTypen[],MATCH(Methode_Keuze,Tb_KostenTypen[#Headers],0),0),VLOOKUP($G41,Lijsten!L:O,4,0))),""),"")</f>
        <v/>
      </c>
      <c r="L41" s="266"/>
      <c r="M41" s="266"/>
      <c r="N41" s="267"/>
      <c r="O41" s="267"/>
      <c r="P41" s="268" t="str" cm="1">
        <f t="array" aca="1" ref="P41" ca="1">_xlfn.IFNA(_xlfn.IFS(T41="Dit kostentype hoeft u niet op te geven. Hiervoor wordt een forfait berekend.","",AND(J41&lt;&gt;"",OR(H41="Uurtarief",H41="Vast tarief")),J41*L41,AND(N41&gt;0,H41="-"),N41),"")</f>
        <v/>
      </c>
      <c r="Q41" s="268" t="str" cm="1">
        <f t="array" aca="1" ref="Q41" ca="1">_xlfn.IFNA(_xlfn.IFS(T41="Dit kostentype hoeft u niet op te geven. Hiervoor wordt een forfait berekend.","",AND(K41&lt;&gt;"",M41&lt;&gt;"",OR(H41="Uurtarief",H41="Vast tarief")),K41*M41,AND(O41&lt;&gt;"",H41="-"),O41),"")</f>
        <v/>
      </c>
      <c r="R41" s="268" t="str" cm="1">
        <f t="array" aca="1" ref="R41" ca="1">IFERROR(_xlfn.IFS(OR(F41="",LEFT(Methode_Keuze,4)="Geen"),"",AND(P41&lt;&gt;"",F41&lt;&gt;"Arbeidskosten"),ROUND(P41*VLOOKUP(F41,Tb_ProjectKosten[],MATCH(Tb_ProjectKosten[[#Headers],[Forfat_Percentage]],Tb_ProjectKosten[#Headers],0),0),2),AND(F41="Arbeidskosten",G41&lt;&gt;""),IFERROR(ROUND(P41*VLOOKUP(G41,Tb_KostenTypen[],3,0)*VLOOKUP(F41,Tb_ProjectKosten[],MATCH(Tb_ProjectKosten[[#Headers],[Forfat_Percentage]],Tb_ProjectKosten[#Headers],0),0),2),""),P41 &lt;=0,0),"")</f>
        <v/>
      </c>
      <c r="S41" s="268" t="str" cm="1">
        <f t="array" aca="1" ref="S41" ca="1">IFERROR(_xlfn.IFS(OR(F41="",LEFT(Methode_Keuze,4)="Geen"),"",AND(Q41&lt;&gt;"",F41&lt;&gt;"Arbeidskosten"),ROUND(Q41*VLOOKUP(F41,Tb_ProjectKosten[],MATCH(Tb_ProjectKosten[[#Headers],[Forfat_Percentage]],Tb_ProjectKosten[#Headers],0),0),2),AND(F41="Arbeidskosten",G41&lt;&gt;""),IFERROR(ROUND(Q41*VLOOKUP(G41,Tb_KostenTypen[],3,0)*VLOOKUP(F41,Tb_ProjectKosten[],MATCH(Tb_ProjectKosten[[#Headers],[Forfat_Percentage]],Tb_ProjectKosten[#Headers],0),0),2),""),Q41 &lt;=0,0),"")</f>
        <v/>
      </c>
      <c r="T41" s="269" t="str">
        <f>IFERROR(VLOOKUP(F41,Tb_ProjectKosten[#All],11,0),"")</f>
        <v/>
      </c>
      <c r="U41" s="260"/>
    </row>
    <row r="42" spans="1:21" ht="15" customHeight="1" x14ac:dyDescent="0.25">
      <c r="A42" s="261">
        <v>37</v>
      </c>
      <c r="B42" s="262"/>
      <c r="C42" s="262"/>
      <c r="D42" s="262"/>
      <c r="E42" s="262"/>
      <c r="F42" s="262"/>
      <c r="G42" s="263"/>
      <c r="H42" s="264" t="str">
        <f ca="1">IFERROR(IF(VLOOKUP(F42,Kostentypen!$A$3:$E$20,3,0)=0,"",IF(F42="Arbeidskosten",VLOOKUP(G42,Tb_KostenTypen[],2,0),VLOOKUP(F42,Kostentypen!$A$3:$E$20,3,0))),"")</f>
        <v/>
      </c>
      <c r="I42" s="263"/>
      <c r="J42" s="265"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tarief",IF(LEFT(F42,8)="Bijdrage",VLOOKUP($F42,Tb_KostenTypen[],MATCH(Methode_Keuze,Tb_KostenTypen[#Headers],0),0),VLOOKUP($G42,Lijsten!L:O,4,0))),""),"")</f>
        <v/>
      </c>
      <c r="K42" s="265"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tarief",IF(LEFT(F42,8)="Bijdrage",VLOOKUP($F42,Tb_KostenTypen[],MATCH(Methode_Keuze,Tb_KostenTypen[#Headers],0),0),VLOOKUP($G42,Lijsten!L:O,4,0))),""),"")</f>
        <v/>
      </c>
      <c r="L42" s="266"/>
      <c r="M42" s="266"/>
      <c r="N42" s="267"/>
      <c r="O42" s="267"/>
      <c r="P42" s="268" t="str" cm="1">
        <f t="array" aca="1" ref="P42" ca="1">_xlfn.IFNA(_xlfn.IFS(T42="Dit kostentype hoeft u niet op te geven. Hiervoor wordt een forfait berekend.","",AND(J42&lt;&gt;"",OR(H42="Uurtarief",H42="Vast tarief")),J42*L42,AND(N42&gt;0,H42="-"),N42),"")</f>
        <v/>
      </c>
      <c r="Q42" s="268" t="str" cm="1">
        <f t="array" aca="1" ref="Q42" ca="1">_xlfn.IFNA(_xlfn.IFS(T42="Dit kostentype hoeft u niet op te geven. Hiervoor wordt een forfait berekend.","",AND(K42&lt;&gt;"",M42&lt;&gt;"",OR(H42="Uurtarief",H42="Vast tarief")),K42*M42,AND(O42&lt;&gt;"",H42="-"),O42),"")</f>
        <v/>
      </c>
      <c r="R42" s="268" t="str" cm="1">
        <f t="array" aca="1" ref="R42" ca="1">IFERROR(_xlfn.IFS(OR(F42="",LEFT(Methode_Keuze,4)="Geen"),"",AND(P42&lt;&gt;"",F42&lt;&gt;"Arbeidskosten"),ROUND(P42*VLOOKUP(F42,Tb_ProjectKosten[],MATCH(Tb_ProjectKosten[[#Headers],[Forfat_Percentage]],Tb_ProjectKosten[#Headers],0),0),2),AND(F42="Arbeidskosten",G42&lt;&gt;""),IFERROR(ROUND(P42*VLOOKUP(G42,Tb_KostenTypen[],3,0)*VLOOKUP(F42,Tb_ProjectKosten[],MATCH(Tb_ProjectKosten[[#Headers],[Forfat_Percentage]],Tb_ProjectKosten[#Headers],0),0),2),""),P42 &lt;=0,0),"")</f>
        <v/>
      </c>
      <c r="S42" s="268" t="str" cm="1">
        <f t="array" aca="1" ref="S42" ca="1">IFERROR(_xlfn.IFS(OR(F42="",LEFT(Methode_Keuze,4)="Geen"),"",AND(Q42&lt;&gt;"",F42&lt;&gt;"Arbeidskosten"),ROUND(Q42*VLOOKUP(F42,Tb_ProjectKosten[],MATCH(Tb_ProjectKosten[[#Headers],[Forfat_Percentage]],Tb_ProjectKosten[#Headers],0),0),2),AND(F42="Arbeidskosten",G42&lt;&gt;""),IFERROR(ROUND(Q42*VLOOKUP(G42,Tb_KostenTypen[],3,0)*VLOOKUP(F42,Tb_ProjectKosten[],MATCH(Tb_ProjectKosten[[#Headers],[Forfat_Percentage]],Tb_ProjectKosten[#Headers],0),0),2),""),Q42 &lt;=0,0),"")</f>
        <v/>
      </c>
      <c r="T42" s="269" t="str">
        <f>IFERROR(VLOOKUP(F42,Tb_ProjectKosten[#All],11,0),"")</f>
        <v/>
      </c>
      <c r="U42" s="260"/>
    </row>
    <row r="43" spans="1:21" ht="15" customHeight="1" x14ac:dyDescent="0.25">
      <c r="A43" s="261">
        <v>38</v>
      </c>
      <c r="B43" s="262"/>
      <c r="C43" s="262"/>
      <c r="D43" s="262"/>
      <c r="E43" s="262"/>
      <c r="F43" s="262"/>
      <c r="G43" s="263"/>
      <c r="H43" s="264" t="str">
        <f ca="1">IFERROR(IF(VLOOKUP(F43,Kostentypen!$A$3:$E$20,3,0)=0,"",IF(F43="Arbeidskosten",VLOOKUP(G43,Tb_KostenTypen[],2,0),VLOOKUP(F43,Kostentypen!$A$3:$E$20,3,0))),"")</f>
        <v/>
      </c>
      <c r="I43" s="263"/>
      <c r="J43" s="265"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tarief",IF(LEFT(F43,8)="Bijdrage",VLOOKUP($F43,Tb_KostenTypen[],MATCH(Methode_Keuze,Tb_KostenTypen[#Headers],0),0),VLOOKUP($G43,Lijsten!L:O,4,0))),""),"")</f>
        <v/>
      </c>
      <c r="K43" s="265"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tarief",IF(LEFT(F43,8)="Bijdrage",VLOOKUP($F43,Tb_KostenTypen[],MATCH(Methode_Keuze,Tb_KostenTypen[#Headers],0),0),VLOOKUP($G43,Lijsten!L:O,4,0))),""),"")</f>
        <v/>
      </c>
      <c r="L43" s="266"/>
      <c r="M43" s="266"/>
      <c r="N43" s="267"/>
      <c r="O43" s="267"/>
      <c r="P43" s="268" t="str" cm="1">
        <f t="array" aca="1" ref="P43" ca="1">_xlfn.IFNA(_xlfn.IFS(T43="Dit kostentype hoeft u niet op te geven. Hiervoor wordt een forfait berekend.","",AND(J43&lt;&gt;"",OR(H43="Uurtarief",H43="Vast tarief")),J43*L43,AND(N43&gt;0,H43="-"),N43),"")</f>
        <v/>
      </c>
      <c r="Q43" s="268" t="str" cm="1">
        <f t="array" aca="1" ref="Q43" ca="1">_xlfn.IFNA(_xlfn.IFS(T43="Dit kostentype hoeft u niet op te geven. Hiervoor wordt een forfait berekend.","",AND(K43&lt;&gt;"",M43&lt;&gt;"",OR(H43="Uurtarief",H43="Vast tarief")),K43*M43,AND(O43&lt;&gt;"",H43="-"),O43),"")</f>
        <v/>
      </c>
      <c r="R43" s="268" t="str" cm="1">
        <f t="array" aca="1" ref="R43" ca="1">IFERROR(_xlfn.IFS(OR(F43="",LEFT(Methode_Keuze,4)="Geen"),"",AND(P43&lt;&gt;"",F43&lt;&gt;"Arbeidskosten"),ROUND(P43*VLOOKUP(F43,Tb_ProjectKosten[],MATCH(Tb_ProjectKosten[[#Headers],[Forfat_Percentage]],Tb_ProjectKosten[#Headers],0),0),2),AND(F43="Arbeidskosten",G43&lt;&gt;""),IFERROR(ROUND(P43*VLOOKUP(G43,Tb_KostenTypen[],3,0)*VLOOKUP(F43,Tb_ProjectKosten[],MATCH(Tb_ProjectKosten[[#Headers],[Forfat_Percentage]],Tb_ProjectKosten[#Headers],0),0),2),""),P43 &lt;=0,0),"")</f>
        <v/>
      </c>
      <c r="S43" s="268" t="str" cm="1">
        <f t="array" aca="1" ref="S43" ca="1">IFERROR(_xlfn.IFS(OR(F43="",LEFT(Methode_Keuze,4)="Geen"),"",AND(Q43&lt;&gt;"",F43&lt;&gt;"Arbeidskosten"),ROUND(Q43*VLOOKUP(F43,Tb_ProjectKosten[],MATCH(Tb_ProjectKosten[[#Headers],[Forfat_Percentage]],Tb_ProjectKosten[#Headers],0),0),2),AND(F43="Arbeidskosten",G43&lt;&gt;""),IFERROR(ROUND(Q43*VLOOKUP(G43,Tb_KostenTypen[],3,0)*VLOOKUP(F43,Tb_ProjectKosten[],MATCH(Tb_ProjectKosten[[#Headers],[Forfat_Percentage]],Tb_ProjectKosten[#Headers],0),0),2),""),Q43 &lt;=0,0),"")</f>
        <v/>
      </c>
      <c r="T43" s="269" t="str">
        <f>IFERROR(VLOOKUP(F43,Tb_ProjectKosten[#All],11,0),"")</f>
        <v/>
      </c>
      <c r="U43" s="260"/>
    </row>
    <row r="44" spans="1:21" ht="15" customHeight="1" x14ac:dyDescent="0.25">
      <c r="A44" s="261">
        <v>39</v>
      </c>
      <c r="B44" s="262"/>
      <c r="C44" s="262"/>
      <c r="D44" s="262"/>
      <c r="E44" s="262"/>
      <c r="F44" s="262"/>
      <c r="G44" s="263"/>
      <c r="H44" s="264" t="str">
        <f ca="1">IFERROR(IF(VLOOKUP(F44,Kostentypen!$A$3:$E$20,3,0)=0,"",IF(F44="Arbeidskosten",VLOOKUP(G44,Tb_KostenTypen[],2,0),VLOOKUP(F44,Kostentypen!$A$3:$E$20,3,0))),"")</f>
        <v/>
      </c>
      <c r="I44" s="263"/>
      <c r="J44" s="265"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tarief",IF(LEFT(F44,8)="Bijdrage",VLOOKUP($F44,Tb_KostenTypen[],MATCH(Methode_Keuze,Tb_KostenTypen[#Headers],0),0),VLOOKUP($G44,Lijsten!L:O,4,0))),""),"")</f>
        <v/>
      </c>
      <c r="K44" s="265"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tarief",IF(LEFT(F44,8)="Bijdrage",VLOOKUP($F44,Tb_KostenTypen[],MATCH(Methode_Keuze,Tb_KostenTypen[#Headers],0),0),VLOOKUP($G44,Lijsten!L:O,4,0))),""),"")</f>
        <v/>
      </c>
      <c r="L44" s="266"/>
      <c r="M44" s="266"/>
      <c r="N44" s="267"/>
      <c r="O44" s="267"/>
      <c r="P44" s="268" t="str" cm="1">
        <f t="array" aca="1" ref="P44" ca="1">_xlfn.IFNA(_xlfn.IFS(T44="Dit kostentype hoeft u niet op te geven. Hiervoor wordt een forfait berekend.","",AND(J44&lt;&gt;"",OR(H44="Uurtarief",H44="Vast tarief")),J44*L44,AND(N44&gt;0,H44="-"),N44),"")</f>
        <v/>
      </c>
      <c r="Q44" s="268" t="str" cm="1">
        <f t="array" aca="1" ref="Q44" ca="1">_xlfn.IFNA(_xlfn.IFS(T44="Dit kostentype hoeft u niet op te geven. Hiervoor wordt een forfait berekend.","",AND(K44&lt;&gt;"",M44&lt;&gt;"",OR(H44="Uurtarief",H44="Vast tarief")),K44*M44,AND(O44&lt;&gt;"",H44="-"),O44),"")</f>
        <v/>
      </c>
      <c r="R44" s="268" t="str" cm="1">
        <f t="array" aca="1" ref="R44" ca="1">IFERROR(_xlfn.IFS(OR(F44="",LEFT(Methode_Keuze,4)="Geen"),"",AND(P44&lt;&gt;"",F44&lt;&gt;"Arbeidskosten"),ROUND(P44*VLOOKUP(F44,Tb_ProjectKosten[],MATCH(Tb_ProjectKosten[[#Headers],[Forfat_Percentage]],Tb_ProjectKosten[#Headers],0),0),2),AND(F44="Arbeidskosten",G44&lt;&gt;""),IFERROR(ROUND(P44*VLOOKUP(G44,Tb_KostenTypen[],3,0)*VLOOKUP(F44,Tb_ProjectKosten[],MATCH(Tb_ProjectKosten[[#Headers],[Forfat_Percentage]],Tb_ProjectKosten[#Headers],0),0),2),""),P44 &lt;=0,0),"")</f>
        <v/>
      </c>
      <c r="S44" s="268" t="str" cm="1">
        <f t="array" aca="1" ref="S44" ca="1">IFERROR(_xlfn.IFS(OR(F44="",LEFT(Methode_Keuze,4)="Geen"),"",AND(Q44&lt;&gt;"",F44&lt;&gt;"Arbeidskosten"),ROUND(Q44*VLOOKUP(F44,Tb_ProjectKosten[],MATCH(Tb_ProjectKosten[[#Headers],[Forfat_Percentage]],Tb_ProjectKosten[#Headers],0),0),2),AND(F44="Arbeidskosten",G44&lt;&gt;""),IFERROR(ROUND(Q44*VLOOKUP(G44,Tb_KostenTypen[],3,0)*VLOOKUP(F44,Tb_ProjectKosten[],MATCH(Tb_ProjectKosten[[#Headers],[Forfat_Percentage]],Tb_ProjectKosten[#Headers],0),0),2),""),Q44 &lt;=0,0),"")</f>
        <v/>
      </c>
      <c r="T44" s="269" t="str">
        <f>IFERROR(VLOOKUP(F44,Tb_ProjectKosten[#All],11,0),"")</f>
        <v/>
      </c>
      <c r="U44" s="260"/>
    </row>
    <row r="45" spans="1:21" ht="15" customHeight="1" x14ac:dyDescent="0.25">
      <c r="A45" s="261">
        <v>40</v>
      </c>
      <c r="B45" s="262"/>
      <c r="C45" s="262"/>
      <c r="D45" s="262"/>
      <c r="E45" s="262"/>
      <c r="F45" s="262"/>
      <c r="G45" s="263"/>
      <c r="H45" s="264" t="str">
        <f ca="1">IFERROR(IF(VLOOKUP(F45,Kostentypen!$A$3:$E$20,3,0)=0,"",IF(F45="Arbeidskosten",VLOOKUP(G45,Tb_KostenTypen[],2,0),VLOOKUP(F45,Kostentypen!$A$3:$E$20,3,0))),"")</f>
        <v/>
      </c>
      <c r="I45" s="263"/>
      <c r="J45" s="265"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tarief",IF(LEFT(F45,8)="Bijdrage",VLOOKUP($F45,Tb_KostenTypen[],MATCH(Methode_Keuze,Tb_KostenTypen[#Headers],0),0),VLOOKUP($G45,Lijsten!L:O,4,0))),""),"")</f>
        <v/>
      </c>
      <c r="K45" s="265"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tarief",IF(LEFT(F45,8)="Bijdrage",VLOOKUP($F45,Tb_KostenTypen[],MATCH(Methode_Keuze,Tb_KostenTypen[#Headers],0),0),VLOOKUP($G45,Lijsten!L:O,4,0))),""),"")</f>
        <v/>
      </c>
      <c r="L45" s="266"/>
      <c r="M45" s="266"/>
      <c r="N45" s="267"/>
      <c r="O45" s="267"/>
      <c r="P45" s="268" t="str" cm="1">
        <f t="array" aca="1" ref="P45" ca="1">_xlfn.IFNA(_xlfn.IFS(T45="Dit kostentype hoeft u niet op te geven. Hiervoor wordt een forfait berekend.","",AND(J45&lt;&gt;"",OR(H45="Uurtarief",H45="Vast tarief")),J45*L45,AND(N45&gt;0,H45="-"),N45),"")</f>
        <v/>
      </c>
      <c r="Q45" s="268" t="str" cm="1">
        <f t="array" aca="1" ref="Q45" ca="1">_xlfn.IFNA(_xlfn.IFS(T45="Dit kostentype hoeft u niet op te geven. Hiervoor wordt een forfait berekend.","",AND(K45&lt;&gt;"",M45&lt;&gt;"",OR(H45="Uurtarief",H45="Vast tarief")),K45*M45,AND(O45&lt;&gt;"",H45="-"),O45),"")</f>
        <v/>
      </c>
      <c r="R45" s="268" t="str" cm="1">
        <f t="array" aca="1" ref="R45" ca="1">IFERROR(_xlfn.IFS(OR(F45="",LEFT(Methode_Keuze,4)="Geen"),"",AND(P45&lt;&gt;"",F45&lt;&gt;"Arbeidskosten"),ROUND(P45*VLOOKUP(F45,Tb_ProjectKosten[],MATCH(Tb_ProjectKosten[[#Headers],[Forfat_Percentage]],Tb_ProjectKosten[#Headers],0),0),2),AND(F45="Arbeidskosten",G45&lt;&gt;""),IFERROR(ROUND(P45*VLOOKUP(G45,Tb_KostenTypen[],3,0)*VLOOKUP(F45,Tb_ProjectKosten[],MATCH(Tb_ProjectKosten[[#Headers],[Forfat_Percentage]],Tb_ProjectKosten[#Headers],0),0),2),""),P45 &lt;=0,0),"")</f>
        <v/>
      </c>
      <c r="S45" s="268" t="str" cm="1">
        <f t="array" aca="1" ref="S45" ca="1">IFERROR(_xlfn.IFS(OR(F45="",LEFT(Methode_Keuze,4)="Geen"),"",AND(Q45&lt;&gt;"",F45&lt;&gt;"Arbeidskosten"),ROUND(Q45*VLOOKUP(F45,Tb_ProjectKosten[],MATCH(Tb_ProjectKosten[[#Headers],[Forfat_Percentage]],Tb_ProjectKosten[#Headers],0),0),2),AND(F45="Arbeidskosten",G45&lt;&gt;""),IFERROR(ROUND(Q45*VLOOKUP(G45,Tb_KostenTypen[],3,0)*VLOOKUP(F45,Tb_ProjectKosten[],MATCH(Tb_ProjectKosten[[#Headers],[Forfat_Percentage]],Tb_ProjectKosten[#Headers],0),0),2),""),Q45 &lt;=0,0),"")</f>
        <v/>
      </c>
      <c r="T45" s="269" t="str">
        <f>IFERROR(VLOOKUP(F45,Tb_ProjectKosten[#All],11,0),"")</f>
        <v/>
      </c>
      <c r="U45" s="260"/>
    </row>
    <row r="46" spans="1:21" ht="15" customHeight="1" x14ac:dyDescent="0.25">
      <c r="A46" s="261">
        <v>41</v>
      </c>
      <c r="B46" s="262"/>
      <c r="C46" s="262"/>
      <c r="D46" s="262"/>
      <c r="E46" s="262"/>
      <c r="F46" s="262"/>
      <c r="G46" s="263"/>
      <c r="H46" s="264" t="str">
        <f ca="1">IFERROR(IF(VLOOKUP(F46,Kostentypen!$A$3:$E$20,3,0)=0,"",IF(F46="Arbeidskosten",VLOOKUP(G46,Tb_KostenTypen[],2,0),VLOOKUP(F46,Kostentypen!$A$3:$E$20,3,0))),"")</f>
        <v/>
      </c>
      <c r="I46" s="263"/>
      <c r="J46" s="265"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tarief",IF(LEFT(F46,8)="Bijdrage",VLOOKUP($F46,Tb_KostenTypen[],MATCH(Methode_Keuze,Tb_KostenTypen[#Headers],0),0),VLOOKUP($G46,Lijsten!L:O,4,0))),""),"")</f>
        <v/>
      </c>
      <c r="K46" s="265"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tarief",IF(LEFT(F46,8)="Bijdrage",VLOOKUP($F46,Tb_KostenTypen[],MATCH(Methode_Keuze,Tb_KostenTypen[#Headers],0),0),VLOOKUP($G46,Lijsten!L:O,4,0))),""),"")</f>
        <v/>
      </c>
      <c r="L46" s="266"/>
      <c r="M46" s="266"/>
      <c r="N46" s="267"/>
      <c r="O46" s="267"/>
      <c r="P46" s="268" t="str" cm="1">
        <f t="array" aca="1" ref="P46" ca="1">_xlfn.IFNA(_xlfn.IFS(T46="Dit kostentype hoeft u niet op te geven. Hiervoor wordt een forfait berekend.","",AND(J46&lt;&gt;"",OR(H46="Uurtarief",H46="Vast tarief")),J46*L46,AND(N46&gt;0,H46="-"),N46),"")</f>
        <v/>
      </c>
      <c r="Q46" s="268" t="str" cm="1">
        <f t="array" aca="1" ref="Q46" ca="1">_xlfn.IFNA(_xlfn.IFS(T46="Dit kostentype hoeft u niet op te geven. Hiervoor wordt een forfait berekend.","",AND(K46&lt;&gt;"",M46&lt;&gt;"",OR(H46="Uurtarief",H46="Vast tarief")),K46*M46,AND(O46&lt;&gt;"",H46="-"),O46),"")</f>
        <v/>
      </c>
      <c r="R46" s="268" t="str" cm="1">
        <f t="array" aca="1" ref="R46" ca="1">IFERROR(_xlfn.IFS(OR(F46="",LEFT(Methode_Keuze,4)="Geen"),"",AND(P46&lt;&gt;"",F46&lt;&gt;"Arbeidskosten"),ROUND(P46*VLOOKUP(F46,Tb_ProjectKosten[],MATCH(Tb_ProjectKosten[[#Headers],[Forfat_Percentage]],Tb_ProjectKosten[#Headers],0),0),2),AND(F46="Arbeidskosten",G46&lt;&gt;""),IFERROR(ROUND(P46*VLOOKUP(G46,Tb_KostenTypen[],3,0)*VLOOKUP(F46,Tb_ProjectKosten[],MATCH(Tb_ProjectKosten[[#Headers],[Forfat_Percentage]],Tb_ProjectKosten[#Headers],0),0),2),""),P46 &lt;=0,0),"")</f>
        <v/>
      </c>
      <c r="S46" s="268" t="str" cm="1">
        <f t="array" aca="1" ref="S46" ca="1">IFERROR(_xlfn.IFS(OR(F46="",LEFT(Methode_Keuze,4)="Geen"),"",AND(Q46&lt;&gt;"",F46&lt;&gt;"Arbeidskosten"),ROUND(Q46*VLOOKUP(F46,Tb_ProjectKosten[],MATCH(Tb_ProjectKosten[[#Headers],[Forfat_Percentage]],Tb_ProjectKosten[#Headers],0),0),2),AND(F46="Arbeidskosten",G46&lt;&gt;""),IFERROR(ROUND(Q46*VLOOKUP(G46,Tb_KostenTypen[],3,0)*VLOOKUP(F46,Tb_ProjectKosten[],MATCH(Tb_ProjectKosten[[#Headers],[Forfat_Percentage]],Tb_ProjectKosten[#Headers],0),0),2),""),Q46 &lt;=0,0),"")</f>
        <v/>
      </c>
      <c r="T46" s="269" t="str">
        <f>IFERROR(VLOOKUP(F46,Tb_ProjectKosten[#All],11,0),"")</f>
        <v/>
      </c>
      <c r="U46" s="260"/>
    </row>
    <row r="47" spans="1:21" ht="15" customHeight="1" x14ac:dyDescent="0.25">
      <c r="A47" s="261">
        <v>42</v>
      </c>
      <c r="B47" s="262"/>
      <c r="C47" s="262"/>
      <c r="D47" s="262"/>
      <c r="E47" s="262"/>
      <c r="F47" s="262"/>
      <c r="G47" s="263"/>
      <c r="H47" s="264" t="str">
        <f ca="1">IFERROR(IF(VLOOKUP(F47,Kostentypen!$A$3:$E$20,3,0)=0,"",IF(F47="Arbeidskosten",VLOOKUP(G47,Tb_KostenTypen[],2,0),VLOOKUP(F47,Kostentypen!$A$3:$E$20,3,0))),"")</f>
        <v/>
      </c>
      <c r="I47" s="263"/>
      <c r="J47" s="265"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tarief",IF(LEFT(F47,8)="Bijdrage",VLOOKUP($F47,Tb_KostenTypen[],MATCH(Methode_Keuze,Tb_KostenTypen[#Headers],0),0),VLOOKUP($G47,Lijsten!L:O,4,0))),""),"")</f>
        <v/>
      </c>
      <c r="K47" s="265"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tarief",IF(LEFT(F47,8)="Bijdrage",VLOOKUP($F47,Tb_KostenTypen[],MATCH(Methode_Keuze,Tb_KostenTypen[#Headers],0),0),VLOOKUP($G47,Lijsten!L:O,4,0))),""),"")</f>
        <v/>
      </c>
      <c r="L47" s="266"/>
      <c r="M47" s="266"/>
      <c r="N47" s="267"/>
      <c r="O47" s="267"/>
      <c r="P47" s="268" t="str" cm="1">
        <f t="array" aca="1" ref="P47" ca="1">_xlfn.IFNA(_xlfn.IFS(T47="Dit kostentype hoeft u niet op te geven. Hiervoor wordt een forfait berekend.","",AND(J47&lt;&gt;"",OR(H47="Uurtarief",H47="Vast tarief")),J47*L47,AND(N47&gt;0,H47="-"),N47),"")</f>
        <v/>
      </c>
      <c r="Q47" s="268" t="str" cm="1">
        <f t="array" aca="1" ref="Q47" ca="1">_xlfn.IFNA(_xlfn.IFS(T47="Dit kostentype hoeft u niet op te geven. Hiervoor wordt een forfait berekend.","",AND(K47&lt;&gt;"",M47&lt;&gt;"",OR(H47="Uurtarief",H47="Vast tarief")),K47*M47,AND(O47&lt;&gt;"",H47="-"),O47),"")</f>
        <v/>
      </c>
      <c r="R47" s="268" t="str" cm="1">
        <f t="array" aca="1" ref="R47" ca="1">IFERROR(_xlfn.IFS(OR(F47="",LEFT(Methode_Keuze,4)="Geen"),"",AND(P47&lt;&gt;"",F47&lt;&gt;"Arbeidskosten"),ROUND(P47*VLOOKUP(F47,Tb_ProjectKosten[],MATCH(Tb_ProjectKosten[[#Headers],[Forfat_Percentage]],Tb_ProjectKosten[#Headers],0),0),2),AND(F47="Arbeidskosten",G47&lt;&gt;""),IFERROR(ROUND(P47*VLOOKUP(G47,Tb_KostenTypen[],3,0)*VLOOKUP(F47,Tb_ProjectKosten[],MATCH(Tb_ProjectKosten[[#Headers],[Forfat_Percentage]],Tb_ProjectKosten[#Headers],0),0),2),""),P47 &lt;=0,0),"")</f>
        <v/>
      </c>
      <c r="S47" s="268" t="str" cm="1">
        <f t="array" aca="1" ref="S47" ca="1">IFERROR(_xlfn.IFS(OR(F47="",LEFT(Methode_Keuze,4)="Geen"),"",AND(Q47&lt;&gt;"",F47&lt;&gt;"Arbeidskosten"),ROUND(Q47*VLOOKUP(F47,Tb_ProjectKosten[],MATCH(Tb_ProjectKosten[[#Headers],[Forfat_Percentage]],Tb_ProjectKosten[#Headers],0),0),2),AND(F47="Arbeidskosten",G47&lt;&gt;""),IFERROR(ROUND(Q47*VLOOKUP(G47,Tb_KostenTypen[],3,0)*VLOOKUP(F47,Tb_ProjectKosten[],MATCH(Tb_ProjectKosten[[#Headers],[Forfat_Percentage]],Tb_ProjectKosten[#Headers],0),0),2),""),Q47 &lt;=0,0),"")</f>
        <v/>
      </c>
      <c r="T47" s="269" t="str">
        <f>IFERROR(VLOOKUP(F47,Tb_ProjectKosten[#All],11,0),"")</f>
        <v/>
      </c>
      <c r="U47" s="260"/>
    </row>
    <row r="48" spans="1:21" ht="15" customHeight="1" x14ac:dyDescent="0.25">
      <c r="A48" s="261">
        <v>43</v>
      </c>
      <c r="B48" s="262"/>
      <c r="C48" s="262"/>
      <c r="D48" s="262"/>
      <c r="E48" s="262"/>
      <c r="F48" s="262"/>
      <c r="G48" s="263"/>
      <c r="H48" s="264" t="str">
        <f ca="1">IFERROR(IF(VLOOKUP(F48,Kostentypen!$A$3:$E$20,3,0)=0,"",IF(F48="Arbeidskosten",VLOOKUP(G48,Tb_KostenTypen[],2,0),VLOOKUP(F48,Kostentypen!$A$3:$E$20,3,0))),"")</f>
        <v/>
      </c>
      <c r="I48" s="263"/>
      <c r="J48" s="265"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tarief",IF(LEFT(F48,8)="Bijdrage",VLOOKUP($F48,Tb_KostenTypen[],MATCH(Methode_Keuze,Tb_KostenTypen[#Headers],0),0),VLOOKUP($G48,Lijsten!L:O,4,0))),""),"")</f>
        <v/>
      </c>
      <c r="K48" s="265"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tarief",IF(LEFT(F48,8)="Bijdrage",VLOOKUP($F48,Tb_KostenTypen[],MATCH(Methode_Keuze,Tb_KostenTypen[#Headers],0),0),VLOOKUP($G48,Lijsten!L:O,4,0))),""),"")</f>
        <v/>
      </c>
      <c r="L48" s="266"/>
      <c r="M48" s="266"/>
      <c r="N48" s="267"/>
      <c r="O48" s="267"/>
      <c r="P48" s="268" t="str" cm="1">
        <f t="array" aca="1" ref="P48" ca="1">_xlfn.IFNA(_xlfn.IFS(T48="Dit kostentype hoeft u niet op te geven. Hiervoor wordt een forfait berekend.","",AND(J48&lt;&gt;"",OR(H48="Uurtarief",H48="Vast tarief")),J48*L48,AND(N48&gt;0,H48="-"),N48),"")</f>
        <v/>
      </c>
      <c r="Q48" s="268" t="str" cm="1">
        <f t="array" aca="1" ref="Q48" ca="1">_xlfn.IFNA(_xlfn.IFS(T48="Dit kostentype hoeft u niet op te geven. Hiervoor wordt een forfait berekend.","",AND(K48&lt;&gt;"",M48&lt;&gt;"",OR(H48="Uurtarief",H48="Vast tarief")),K48*M48,AND(O48&lt;&gt;"",H48="-"),O48),"")</f>
        <v/>
      </c>
      <c r="R48" s="268" t="str" cm="1">
        <f t="array" aca="1" ref="R48" ca="1">IFERROR(_xlfn.IFS(OR(F48="",LEFT(Methode_Keuze,4)="Geen"),"",AND(P48&lt;&gt;"",F48&lt;&gt;"Arbeidskosten"),ROUND(P48*VLOOKUP(F48,Tb_ProjectKosten[],MATCH(Tb_ProjectKosten[[#Headers],[Forfat_Percentage]],Tb_ProjectKosten[#Headers],0),0),2),AND(F48="Arbeidskosten",G48&lt;&gt;""),IFERROR(ROUND(P48*VLOOKUP(G48,Tb_KostenTypen[],3,0)*VLOOKUP(F48,Tb_ProjectKosten[],MATCH(Tb_ProjectKosten[[#Headers],[Forfat_Percentage]],Tb_ProjectKosten[#Headers],0),0),2),""),P48 &lt;=0,0),"")</f>
        <v/>
      </c>
      <c r="S48" s="268" t="str" cm="1">
        <f t="array" aca="1" ref="S48" ca="1">IFERROR(_xlfn.IFS(OR(F48="",LEFT(Methode_Keuze,4)="Geen"),"",AND(Q48&lt;&gt;"",F48&lt;&gt;"Arbeidskosten"),ROUND(Q48*VLOOKUP(F48,Tb_ProjectKosten[],MATCH(Tb_ProjectKosten[[#Headers],[Forfat_Percentage]],Tb_ProjectKosten[#Headers],0),0),2),AND(F48="Arbeidskosten",G48&lt;&gt;""),IFERROR(ROUND(Q48*VLOOKUP(G48,Tb_KostenTypen[],3,0)*VLOOKUP(F48,Tb_ProjectKosten[],MATCH(Tb_ProjectKosten[[#Headers],[Forfat_Percentage]],Tb_ProjectKosten[#Headers],0),0),2),""),Q48 &lt;=0,0),"")</f>
        <v/>
      </c>
      <c r="T48" s="269" t="str">
        <f>IFERROR(VLOOKUP(F48,Tb_ProjectKosten[#All],11,0),"")</f>
        <v/>
      </c>
      <c r="U48" s="260"/>
    </row>
    <row r="49" spans="1:21" ht="15" customHeight="1" x14ac:dyDescent="0.25">
      <c r="A49" s="261">
        <v>44</v>
      </c>
      <c r="B49" s="262"/>
      <c r="C49" s="262"/>
      <c r="D49" s="262"/>
      <c r="E49" s="262"/>
      <c r="F49" s="262"/>
      <c r="G49" s="263"/>
      <c r="H49" s="264" t="str">
        <f ca="1">IFERROR(IF(VLOOKUP(F49,Kostentypen!$A$3:$E$20,3,0)=0,"",IF(F49="Arbeidskosten",VLOOKUP(G49,Tb_KostenTypen[],2,0),VLOOKUP(F49,Kostentypen!$A$3:$E$20,3,0))),"")</f>
        <v/>
      </c>
      <c r="I49" s="263"/>
      <c r="J49" s="265"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tarief",IF(LEFT(F49,8)="Bijdrage",VLOOKUP($F49,Tb_KostenTypen[],MATCH(Methode_Keuze,Tb_KostenTypen[#Headers],0),0),VLOOKUP($G49,Lijsten!L:O,4,0))),""),"")</f>
        <v/>
      </c>
      <c r="K49" s="265"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tarief",IF(LEFT(F49,8)="Bijdrage",VLOOKUP($F49,Tb_KostenTypen[],MATCH(Methode_Keuze,Tb_KostenTypen[#Headers],0),0),VLOOKUP($G49,Lijsten!L:O,4,0))),""),"")</f>
        <v/>
      </c>
      <c r="L49" s="266"/>
      <c r="M49" s="266"/>
      <c r="N49" s="267"/>
      <c r="O49" s="267"/>
      <c r="P49" s="268" t="str" cm="1">
        <f t="array" aca="1" ref="P49" ca="1">_xlfn.IFNA(_xlfn.IFS(T49="Dit kostentype hoeft u niet op te geven. Hiervoor wordt een forfait berekend.","",AND(J49&lt;&gt;"",OR(H49="Uurtarief",H49="Vast tarief")),J49*L49,AND(N49&gt;0,H49="-"),N49),"")</f>
        <v/>
      </c>
      <c r="Q49" s="268" t="str" cm="1">
        <f t="array" aca="1" ref="Q49" ca="1">_xlfn.IFNA(_xlfn.IFS(T49="Dit kostentype hoeft u niet op te geven. Hiervoor wordt een forfait berekend.","",AND(K49&lt;&gt;"",M49&lt;&gt;"",OR(H49="Uurtarief",H49="Vast tarief")),K49*M49,AND(O49&lt;&gt;"",H49="-"),O49),"")</f>
        <v/>
      </c>
      <c r="R49" s="268" t="str" cm="1">
        <f t="array" aca="1" ref="R49" ca="1">IFERROR(_xlfn.IFS(OR(F49="",LEFT(Methode_Keuze,4)="Geen"),"",AND(P49&lt;&gt;"",F49&lt;&gt;"Arbeidskosten"),ROUND(P49*VLOOKUP(F49,Tb_ProjectKosten[],MATCH(Tb_ProjectKosten[[#Headers],[Forfat_Percentage]],Tb_ProjectKosten[#Headers],0),0),2),AND(F49="Arbeidskosten",G49&lt;&gt;""),IFERROR(ROUND(P49*VLOOKUP(G49,Tb_KostenTypen[],3,0)*VLOOKUP(F49,Tb_ProjectKosten[],MATCH(Tb_ProjectKosten[[#Headers],[Forfat_Percentage]],Tb_ProjectKosten[#Headers],0),0),2),""),P49 &lt;=0,0),"")</f>
        <v/>
      </c>
      <c r="S49" s="268" t="str" cm="1">
        <f t="array" aca="1" ref="S49" ca="1">IFERROR(_xlfn.IFS(OR(F49="",LEFT(Methode_Keuze,4)="Geen"),"",AND(Q49&lt;&gt;"",F49&lt;&gt;"Arbeidskosten"),ROUND(Q49*VLOOKUP(F49,Tb_ProjectKosten[],MATCH(Tb_ProjectKosten[[#Headers],[Forfat_Percentage]],Tb_ProjectKosten[#Headers],0),0),2),AND(F49="Arbeidskosten",G49&lt;&gt;""),IFERROR(ROUND(Q49*VLOOKUP(G49,Tb_KostenTypen[],3,0)*VLOOKUP(F49,Tb_ProjectKosten[],MATCH(Tb_ProjectKosten[[#Headers],[Forfat_Percentage]],Tb_ProjectKosten[#Headers],0),0),2),""),Q49 &lt;=0,0),"")</f>
        <v/>
      </c>
      <c r="T49" s="269" t="str">
        <f>IFERROR(VLOOKUP(F49,Tb_ProjectKosten[#All],11,0),"")</f>
        <v/>
      </c>
      <c r="U49" s="260"/>
    </row>
    <row r="50" spans="1:21" ht="15" customHeight="1" x14ac:dyDescent="0.25">
      <c r="A50" s="261">
        <v>45</v>
      </c>
      <c r="B50" s="262"/>
      <c r="C50" s="262"/>
      <c r="D50" s="262"/>
      <c r="E50" s="262"/>
      <c r="F50" s="262"/>
      <c r="G50" s="263"/>
      <c r="H50" s="264" t="str">
        <f ca="1">IFERROR(IF(VLOOKUP(F50,Kostentypen!$A$3:$E$20,3,0)=0,"",IF(F50="Arbeidskosten",VLOOKUP(G50,Tb_KostenTypen[],2,0),VLOOKUP(F50,Kostentypen!$A$3:$E$20,3,0))),"")</f>
        <v/>
      </c>
      <c r="I50" s="263"/>
      <c r="J50" s="265"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tarief",IF(LEFT(F50,8)="Bijdrage",VLOOKUP($F50,Tb_KostenTypen[],MATCH(Methode_Keuze,Tb_KostenTypen[#Headers],0),0),VLOOKUP($G50,Lijsten!L:O,4,0))),""),"")</f>
        <v/>
      </c>
      <c r="K50" s="265"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tarief",IF(LEFT(F50,8)="Bijdrage",VLOOKUP($F50,Tb_KostenTypen[],MATCH(Methode_Keuze,Tb_KostenTypen[#Headers],0),0),VLOOKUP($G50,Lijsten!L:O,4,0))),""),"")</f>
        <v/>
      </c>
      <c r="L50" s="266"/>
      <c r="M50" s="266"/>
      <c r="N50" s="267"/>
      <c r="O50" s="267"/>
      <c r="P50" s="268" t="str" cm="1">
        <f t="array" aca="1" ref="P50" ca="1">_xlfn.IFNA(_xlfn.IFS(T50="Dit kostentype hoeft u niet op te geven. Hiervoor wordt een forfait berekend.","",AND(J50&lt;&gt;"",OR(H50="Uurtarief",H50="Vast tarief")),J50*L50,AND(N50&gt;0,H50="-"),N50),"")</f>
        <v/>
      </c>
      <c r="Q50" s="268" t="str" cm="1">
        <f t="array" aca="1" ref="Q50" ca="1">_xlfn.IFNA(_xlfn.IFS(T50="Dit kostentype hoeft u niet op te geven. Hiervoor wordt een forfait berekend.","",AND(K50&lt;&gt;"",M50&lt;&gt;"",OR(H50="Uurtarief",H50="Vast tarief")),K50*M50,AND(O50&lt;&gt;"",H50="-"),O50),"")</f>
        <v/>
      </c>
      <c r="R50" s="268" t="str" cm="1">
        <f t="array" aca="1" ref="R50" ca="1">IFERROR(_xlfn.IFS(OR(F50="",LEFT(Methode_Keuze,4)="Geen"),"",AND(P50&lt;&gt;"",F50&lt;&gt;"Arbeidskosten"),ROUND(P50*VLOOKUP(F50,Tb_ProjectKosten[],MATCH(Tb_ProjectKosten[[#Headers],[Forfat_Percentage]],Tb_ProjectKosten[#Headers],0),0),2),AND(F50="Arbeidskosten",G50&lt;&gt;""),IFERROR(ROUND(P50*VLOOKUP(G50,Tb_KostenTypen[],3,0)*VLOOKUP(F50,Tb_ProjectKosten[],MATCH(Tb_ProjectKosten[[#Headers],[Forfat_Percentage]],Tb_ProjectKosten[#Headers],0),0),2),""),P50 &lt;=0,0),"")</f>
        <v/>
      </c>
      <c r="S50" s="268" t="str" cm="1">
        <f t="array" aca="1" ref="S50" ca="1">IFERROR(_xlfn.IFS(OR(F50="",LEFT(Methode_Keuze,4)="Geen"),"",AND(Q50&lt;&gt;"",F50&lt;&gt;"Arbeidskosten"),ROUND(Q50*VLOOKUP(F50,Tb_ProjectKosten[],MATCH(Tb_ProjectKosten[[#Headers],[Forfat_Percentage]],Tb_ProjectKosten[#Headers],0),0),2),AND(F50="Arbeidskosten",G50&lt;&gt;""),IFERROR(ROUND(Q50*VLOOKUP(G50,Tb_KostenTypen[],3,0)*VLOOKUP(F50,Tb_ProjectKosten[],MATCH(Tb_ProjectKosten[[#Headers],[Forfat_Percentage]],Tb_ProjectKosten[#Headers],0),0),2),""),Q50 &lt;=0,0),"")</f>
        <v/>
      </c>
      <c r="T50" s="269" t="str">
        <f>IFERROR(VLOOKUP(F50,Tb_ProjectKosten[#All],11,0),"")</f>
        <v/>
      </c>
      <c r="U50" s="260"/>
    </row>
    <row r="51" spans="1:21" ht="15" customHeight="1" x14ac:dyDescent="0.25">
      <c r="A51" s="261">
        <v>46</v>
      </c>
      <c r="B51" s="262"/>
      <c r="C51" s="262"/>
      <c r="D51" s="262"/>
      <c r="E51" s="262"/>
      <c r="F51" s="262"/>
      <c r="G51" s="263"/>
      <c r="H51" s="264" t="str">
        <f ca="1">IFERROR(IF(VLOOKUP(F51,Kostentypen!$A$3:$E$20,3,0)=0,"",IF(F51="Arbeidskosten",VLOOKUP(G51,Tb_KostenTypen[],2,0),VLOOKUP(F51,Kostentypen!$A$3:$E$20,3,0))),"")</f>
        <v/>
      </c>
      <c r="I51" s="263"/>
      <c r="J51" s="265"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tarief",IF(LEFT(F51,8)="Bijdrage",VLOOKUP($F51,Tb_KostenTypen[],MATCH(Methode_Keuze,Tb_KostenTypen[#Headers],0),0),VLOOKUP($G51,Lijsten!L:O,4,0))),""),"")</f>
        <v/>
      </c>
      <c r="K51" s="265"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tarief",IF(LEFT(F51,8)="Bijdrage",VLOOKUP($F51,Tb_KostenTypen[],MATCH(Methode_Keuze,Tb_KostenTypen[#Headers],0),0),VLOOKUP($G51,Lijsten!L:O,4,0))),""),"")</f>
        <v/>
      </c>
      <c r="L51" s="266"/>
      <c r="M51" s="266"/>
      <c r="N51" s="267"/>
      <c r="O51" s="267"/>
      <c r="P51" s="268" t="str" cm="1">
        <f t="array" aca="1" ref="P51" ca="1">_xlfn.IFNA(_xlfn.IFS(T51="Dit kostentype hoeft u niet op te geven. Hiervoor wordt een forfait berekend.","",AND(J51&lt;&gt;"",OR(H51="Uurtarief",H51="Vast tarief")),J51*L51,AND(N51&gt;0,H51="-"),N51),"")</f>
        <v/>
      </c>
      <c r="Q51" s="268" t="str" cm="1">
        <f t="array" aca="1" ref="Q51" ca="1">_xlfn.IFNA(_xlfn.IFS(T51="Dit kostentype hoeft u niet op te geven. Hiervoor wordt een forfait berekend.","",AND(K51&lt;&gt;"",M51&lt;&gt;"",OR(H51="Uurtarief",H51="Vast tarief")),K51*M51,AND(O51&lt;&gt;"",H51="-"),O51),"")</f>
        <v/>
      </c>
      <c r="R51" s="268" t="str" cm="1">
        <f t="array" aca="1" ref="R51" ca="1">IFERROR(_xlfn.IFS(OR(F51="",LEFT(Methode_Keuze,4)="Geen"),"",AND(P51&lt;&gt;"",F51&lt;&gt;"Arbeidskosten"),ROUND(P51*VLOOKUP(F51,Tb_ProjectKosten[],MATCH(Tb_ProjectKosten[[#Headers],[Forfat_Percentage]],Tb_ProjectKosten[#Headers],0),0),2),AND(F51="Arbeidskosten",G51&lt;&gt;""),IFERROR(ROUND(P51*VLOOKUP(G51,Tb_KostenTypen[],3,0)*VLOOKUP(F51,Tb_ProjectKosten[],MATCH(Tb_ProjectKosten[[#Headers],[Forfat_Percentage]],Tb_ProjectKosten[#Headers],0),0),2),""),P51 &lt;=0,0),"")</f>
        <v/>
      </c>
      <c r="S51" s="268" t="str" cm="1">
        <f t="array" aca="1" ref="S51" ca="1">IFERROR(_xlfn.IFS(OR(F51="",LEFT(Methode_Keuze,4)="Geen"),"",AND(Q51&lt;&gt;"",F51&lt;&gt;"Arbeidskosten"),ROUND(Q51*VLOOKUP(F51,Tb_ProjectKosten[],MATCH(Tb_ProjectKosten[[#Headers],[Forfat_Percentage]],Tb_ProjectKosten[#Headers],0),0),2),AND(F51="Arbeidskosten",G51&lt;&gt;""),IFERROR(ROUND(Q51*VLOOKUP(G51,Tb_KostenTypen[],3,0)*VLOOKUP(F51,Tb_ProjectKosten[],MATCH(Tb_ProjectKosten[[#Headers],[Forfat_Percentage]],Tb_ProjectKosten[#Headers],0),0),2),""),Q51 &lt;=0,0),"")</f>
        <v/>
      </c>
      <c r="T51" s="269" t="str">
        <f>IFERROR(VLOOKUP(F51,Tb_ProjectKosten[#All],11,0),"")</f>
        <v/>
      </c>
      <c r="U51" s="260"/>
    </row>
    <row r="52" spans="1:21" ht="15" customHeight="1" x14ac:dyDescent="0.25">
      <c r="A52" s="261">
        <v>47</v>
      </c>
      <c r="B52" s="262"/>
      <c r="C52" s="262"/>
      <c r="D52" s="262"/>
      <c r="E52" s="262"/>
      <c r="F52" s="262"/>
      <c r="G52" s="263"/>
      <c r="H52" s="264" t="str">
        <f ca="1">IFERROR(IF(VLOOKUP(F52,Kostentypen!$A$3:$E$20,3,0)=0,"",IF(F52="Arbeidskosten",VLOOKUP(G52,Tb_KostenTypen[],2,0),VLOOKUP(F52,Kostentypen!$A$3:$E$20,3,0))),"")</f>
        <v/>
      </c>
      <c r="I52" s="263"/>
      <c r="J52" s="265"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tarief",IF(LEFT(F52,8)="Bijdrage",VLOOKUP($F52,Tb_KostenTypen[],MATCH(Methode_Keuze,Tb_KostenTypen[#Headers],0),0),VLOOKUP($G52,Lijsten!L:O,4,0))),""),"")</f>
        <v/>
      </c>
      <c r="K52" s="265"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tarief",IF(LEFT(F52,8)="Bijdrage",VLOOKUP($F52,Tb_KostenTypen[],MATCH(Methode_Keuze,Tb_KostenTypen[#Headers],0),0),VLOOKUP($G52,Lijsten!L:O,4,0))),""),"")</f>
        <v/>
      </c>
      <c r="L52" s="266"/>
      <c r="M52" s="266"/>
      <c r="N52" s="267"/>
      <c r="O52" s="267"/>
      <c r="P52" s="268" t="str" cm="1">
        <f t="array" aca="1" ref="P52" ca="1">_xlfn.IFNA(_xlfn.IFS(T52="Dit kostentype hoeft u niet op te geven. Hiervoor wordt een forfait berekend.","",AND(J52&lt;&gt;"",OR(H52="Uurtarief",H52="Vast tarief")),J52*L52,AND(N52&gt;0,H52="-"),N52),"")</f>
        <v/>
      </c>
      <c r="Q52" s="268" t="str" cm="1">
        <f t="array" aca="1" ref="Q52" ca="1">_xlfn.IFNA(_xlfn.IFS(T52="Dit kostentype hoeft u niet op te geven. Hiervoor wordt een forfait berekend.","",AND(K52&lt;&gt;"",M52&lt;&gt;"",OR(H52="Uurtarief",H52="Vast tarief")),K52*M52,AND(O52&lt;&gt;"",H52="-"),O52),"")</f>
        <v/>
      </c>
      <c r="R52" s="268" t="str" cm="1">
        <f t="array" aca="1" ref="R52" ca="1">IFERROR(_xlfn.IFS(OR(F52="",LEFT(Methode_Keuze,4)="Geen"),"",AND(P52&lt;&gt;"",F52&lt;&gt;"Arbeidskosten"),ROUND(P52*VLOOKUP(F52,Tb_ProjectKosten[],MATCH(Tb_ProjectKosten[[#Headers],[Forfat_Percentage]],Tb_ProjectKosten[#Headers],0),0),2),AND(F52="Arbeidskosten",G52&lt;&gt;""),IFERROR(ROUND(P52*VLOOKUP(G52,Tb_KostenTypen[],3,0)*VLOOKUP(F52,Tb_ProjectKosten[],MATCH(Tb_ProjectKosten[[#Headers],[Forfat_Percentage]],Tb_ProjectKosten[#Headers],0),0),2),""),P52 &lt;=0,0),"")</f>
        <v/>
      </c>
      <c r="S52" s="268" t="str" cm="1">
        <f t="array" aca="1" ref="S52" ca="1">IFERROR(_xlfn.IFS(OR(F52="",LEFT(Methode_Keuze,4)="Geen"),"",AND(Q52&lt;&gt;"",F52&lt;&gt;"Arbeidskosten"),ROUND(Q52*VLOOKUP(F52,Tb_ProjectKosten[],MATCH(Tb_ProjectKosten[[#Headers],[Forfat_Percentage]],Tb_ProjectKosten[#Headers],0),0),2),AND(F52="Arbeidskosten",G52&lt;&gt;""),IFERROR(ROUND(Q52*VLOOKUP(G52,Tb_KostenTypen[],3,0)*VLOOKUP(F52,Tb_ProjectKosten[],MATCH(Tb_ProjectKosten[[#Headers],[Forfat_Percentage]],Tb_ProjectKosten[#Headers],0),0),2),""),Q52 &lt;=0,0),"")</f>
        <v/>
      </c>
      <c r="T52" s="269" t="str">
        <f>IFERROR(VLOOKUP(F52,Tb_ProjectKosten[#All],11,0),"")</f>
        <v/>
      </c>
      <c r="U52" s="260"/>
    </row>
    <row r="53" spans="1:21" ht="15" customHeight="1" x14ac:dyDescent="0.25">
      <c r="A53" s="261">
        <v>48</v>
      </c>
      <c r="B53" s="262"/>
      <c r="C53" s="262"/>
      <c r="D53" s="262"/>
      <c r="E53" s="262"/>
      <c r="F53" s="262"/>
      <c r="G53" s="263"/>
      <c r="H53" s="264" t="str">
        <f ca="1">IFERROR(IF(VLOOKUP(F53,Kostentypen!$A$3:$E$20,3,0)=0,"",IF(F53="Arbeidskosten",VLOOKUP(G53,Tb_KostenTypen[],2,0),VLOOKUP(F53,Kostentypen!$A$3:$E$20,3,0))),"")</f>
        <v/>
      </c>
      <c r="I53" s="263"/>
      <c r="J53" s="265"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tarief",IF(LEFT(F53,8)="Bijdrage",VLOOKUP($F53,Tb_KostenTypen[],MATCH(Methode_Keuze,Tb_KostenTypen[#Headers],0),0),VLOOKUP($G53,Lijsten!L:O,4,0))),""),"")</f>
        <v/>
      </c>
      <c r="K53" s="265"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tarief",IF(LEFT(F53,8)="Bijdrage",VLOOKUP($F53,Tb_KostenTypen[],MATCH(Methode_Keuze,Tb_KostenTypen[#Headers],0),0),VLOOKUP($G53,Lijsten!L:O,4,0))),""),"")</f>
        <v/>
      </c>
      <c r="L53" s="266"/>
      <c r="M53" s="266"/>
      <c r="N53" s="267"/>
      <c r="O53" s="267"/>
      <c r="P53" s="268" t="str" cm="1">
        <f t="array" aca="1" ref="P53" ca="1">_xlfn.IFNA(_xlfn.IFS(T53="Dit kostentype hoeft u niet op te geven. Hiervoor wordt een forfait berekend.","",AND(J53&lt;&gt;"",OR(H53="Uurtarief",H53="Vast tarief")),J53*L53,AND(N53&gt;0,H53="-"),N53),"")</f>
        <v/>
      </c>
      <c r="Q53" s="268" t="str" cm="1">
        <f t="array" aca="1" ref="Q53" ca="1">_xlfn.IFNA(_xlfn.IFS(T53="Dit kostentype hoeft u niet op te geven. Hiervoor wordt een forfait berekend.","",AND(K53&lt;&gt;"",M53&lt;&gt;"",OR(H53="Uurtarief",H53="Vast tarief")),K53*M53,AND(O53&lt;&gt;"",H53="-"),O53),"")</f>
        <v/>
      </c>
      <c r="R53" s="268" t="str" cm="1">
        <f t="array" aca="1" ref="R53" ca="1">IFERROR(_xlfn.IFS(OR(F53="",LEFT(Methode_Keuze,4)="Geen"),"",AND(P53&lt;&gt;"",F53&lt;&gt;"Arbeidskosten"),ROUND(P53*VLOOKUP(F53,Tb_ProjectKosten[],MATCH(Tb_ProjectKosten[[#Headers],[Forfat_Percentage]],Tb_ProjectKosten[#Headers],0),0),2),AND(F53="Arbeidskosten",G53&lt;&gt;""),IFERROR(ROUND(P53*VLOOKUP(G53,Tb_KostenTypen[],3,0)*VLOOKUP(F53,Tb_ProjectKosten[],MATCH(Tb_ProjectKosten[[#Headers],[Forfat_Percentage]],Tb_ProjectKosten[#Headers],0),0),2),""),P53 &lt;=0,0),"")</f>
        <v/>
      </c>
      <c r="S53" s="268" t="str" cm="1">
        <f t="array" aca="1" ref="S53" ca="1">IFERROR(_xlfn.IFS(OR(F53="",LEFT(Methode_Keuze,4)="Geen"),"",AND(Q53&lt;&gt;"",F53&lt;&gt;"Arbeidskosten"),ROUND(Q53*VLOOKUP(F53,Tb_ProjectKosten[],MATCH(Tb_ProjectKosten[[#Headers],[Forfat_Percentage]],Tb_ProjectKosten[#Headers],0),0),2),AND(F53="Arbeidskosten",G53&lt;&gt;""),IFERROR(ROUND(Q53*VLOOKUP(G53,Tb_KostenTypen[],3,0)*VLOOKUP(F53,Tb_ProjectKosten[],MATCH(Tb_ProjectKosten[[#Headers],[Forfat_Percentage]],Tb_ProjectKosten[#Headers],0),0),2),""),Q53 &lt;=0,0),"")</f>
        <v/>
      </c>
      <c r="T53" s="269" t="str">
        <f>IFERROR(VLOOKUP(F53,Tb_ProjectKosten[#All],11,0),"")</f>
        <v/>
      </c>
      <c r="U53" s="260"/>
    </row>
    <row r="54" spans="1:21" ht="15" customHeight="1" x14ac:dyDescent="0.25">
      <c r="A54" s="261">
        <v>49</v>
      </c>
      <c r="B54" s="262"/>
      <c r="C54" s="262"/>
      <c r="D54" s="262"/>
      <c r="E54" s="262"/>
      <c r="F54" s="262"/>
      <c r="G54" s="263"/>
      <c r="H54" s="264" t="str">
        <f ca="1">IFERROR(IF(VLOOKUP(F54,Kostentypen!$A$3:$E$20,3,0)=0,"",IF(F54="Arbeidskosten",VLOOKUP(G54,Tb_KostenTypen[],2,0),VLOOKUP(F54,Kostentypen!$A$3:$E$20,3,0))),"")</f>
        <v/>
      </c>
      <c r="I54" s="263"/>
      <c r="J54" s="265"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tarief",IF(LEFT(F54,8)="Bijdrage",VLOOKUP($F54,Tb_KostenTypen[],MATCH(Methode_Keuze,Tb_KostenTypen[#Headers],0),0),VLOOKUP($G54,Lijsten!L:O,4,0))),""),"")</f>
        <v/>
      </c>
      <c r="K54" s="265"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tarief",IF(LEFT(F54,8)="Bijdrage",VLOOKUP($F54,Tb_KostenTypen[],MATCH(Methode_Keuze,Tb_KostenTypen[#Headers],0),0),VLOOKUP($G54,Lijsten!L:O,4,0))),""),"")</f>
        <v/>
      </c>
      <c r="L54" s="266"/>
      <c r="M54" s="266"/>
      <c r="N54" s="267"/>
      <c r="O54" s="267"/>
      <c r="P54" s="268" t="str" cm="1">
        <f t="array" aca="1" ref="P54" ca="1">_xlfn.IFNA(_xlfn.IFS(T54="Dit kostentype hoeft u niet op te geven. Hiervoor wordt een forfait berekend.","",AND(J54&lt;&gt;"",OR(H54="Uurtarief",H54="Vast tarief")),J54*L54,AND(N54&gt;0,H54="-"),N54),"")</f>
        <v/>
      </c>
      <c r="Q54" s="268" t="str" cm="1">
        <f t="array" aca="1" ref="Q54" ca="1">_xlfn.IFNA(_xlfn.IFS(T54="Dit kostentype hoeft u niet op te geven. Hiervoor wordt een forfait berekend.","",AND(K54&lt;&gt;"",M54&lt;&gt;"",OR(H54="Uurtarief",H54="Vast tarief")),K54*M54,AND(O54&lt;&gt;"",H54="-"),O54),"")</f>
        <v/>
      </c>
      <c r="R54" s="268" t="str" cm="1">
        <f t="array" aca="1" ref="R54" ca="1">IFERROR(_xlfn.IFS(OR(F54="",LEFT(Methode_Keuze,4)="Geen"),"",AND(P54&lt;&gt;"",F54&lt;&gt;"Arbeidskosten"),ROUND(P54*VLOOKUP(F54,Tb_ProjectKosten[],MATCH(Tb_ProjectKosten[[#Headers],[Forfat_Percentage]],Tb_ProjectKosten[#Headers],0),0),2),AND(F54="Arbeidskosten",G54&lt;&gt;""),IFERROR(ROUND(P54*VLOOKUP(G54,Tb_KostenTypen[],3,0)*VLOOKUP(F54,Tb_ProjectKosten[],MATCH(Tb_ProjectKosten[[#Headers],[Forfat_Percentage]],Tb_ProjectKosten[#Headers],0),0),2),""),P54 &lt;=0,0),"")</f>
        <v/>
      </c>
      <c r="S54" s="268" t="str" cm="1">
        <f t="array" aca="1" ref="S54" ca="1">IFERROR(_xlfn.IFS(OR(F54="",LEFT(Methode_Keuze,4)="Geen"),"",AND(Q54&lt;&gt;"",F54&lt;&gt;"Arbeidskosten"),ROUND(Q54*VLOOKUP(F54,Tb_ProjectKosten[],MATCH(Tb_ProjectKosten[[#Headers],[Forfat_Percentage]],Tb_ProjectKosten[#Headers],0),0),2),AND(F54="Arbeidskosten",G54&lt;&gt;""),IFERROR(ROUND(Q54*VLOOKUP(G54,Tb_KostenTypen[],3,0)*VLOOKUP(F54,Tb_ProjectKosten[],MATCH(Tb_ProjectKosten[[#Headers],[Forfat_Percentage]],Tb_ProjectKosten[#Headers],0),0),2),""),Q54 &lt;=0,0),"")</f>
        <v/>
      </c>
      <c r="T54" s="269" t="str">
        <f>IFERROR(VLOOKUP(F54,Tb_ProjectKosten[#All],11,0),"")</f>
        <v/>
      </c>
      <c r="U54" s="260"/>
    </row>
    <row r="55" spans="1:21" ht="15" customHeight="1" x14ac:dyDescent="0.25">
      <c r="A55" s="261">
        <v>50</v>
      </c>
      <c r="B55" s="262"/>
      <c r="C55" s="262"/>
      <c r="D55" s="262"/>
      <c r="E55" s="262"/>
      <c r="F55" s="262"/>
      <c r="G55" s="263"/>
      <c r="H55" s="264" t="str">
        <f ca="1">IFERROR(IF(VLOOKUP(F55,Kostentypen!$A$3:$E$20,3,0)=0,"",IF(F55="Arbeidskosten",VLOOKUP(G55,Tb_KostenTypen[],2,0),VLOOKUP(F55,Kostentypen!$A$3:$E$20,3,0))),"")</f>
        <v/>
      </c>
      <c r="I55" s="263"/>
      <c r="J55" s="265"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tarief",IF(LEFT(F55,8)="Bijdrage",VLOOKUP($F55,Tb_KostenTypen[],MATCH(Methode_Keuze,Tb_KostenTypen[#Headers],0),0),VLOOKUP($G55,Lijsten!L:O,4,0))),""),"")</f>
        <v/>
      </c>
      <c r="K55" s="265"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tarief",IF(LEFT(F55,8)="Bijdrage",VLOOKUP($F55,Tb_KostenTypen[],MATCH(Methode_Keuze,Tb_KostenTypen[#Headers],0),0),VLOOKUP($G55,Lijsten!L:O,4,0))),""),"")</f>
        <v/>
      </c>
      <c r="L55" s="266"/>
      <c r="M55" s="266"/>
      <c r="N55" s="267"/>
      <c r="O55" s="267"/>
      <c r="P55" s="268" t="str" cm="1">
        <f t="array" aca="1" ref="P55" ca="1">_xlfn.IFNA(_xlfn.IFS(T55="Dit kostentype hoeft u niet op te geven. Hiervoor wordt een forfait berekend.","",AND(J55&lt;&gt;"",OR(H55="Uurtarief",H55="Vast tarief")),J55*L55,AND(N55&gt;0,H55="-"),N55),"")</f>
        <v/>
      </c>
      <c r="Q55" s="268" t="str" cm="1">
        <f t="array" aca="1" ref="Q55" ca="1">_xlfn.IFNA(_xlfn.IFS(T55="Dit kostentype hoeft u niet op te geven. Hiervoor wordt een forfait berekend.","",AND(K55&lt;&gt;"",M55&lt;&gt;"",OR(H55="Uurtarief",H55="Vast tarief")),K55*M55,AND(O55&lt;&gt;"",H55="-"),O55),"")</f>
        <v/>
      </c>
      <c r="R55" s="268" t="str" cm="1">
        <f t="array" aca="1" ref="R55" ca="1">IFERROR(_xlfn.IFS(OR(F55="",LEFT(Methode_Keuze,4)="Geen"),"",AND(P55&lt;&gt;"",F55&lt;&gt;"Arbeidskosten"),ROUND(P55*VLOOKUP(F55,Tb_ProjectKosten[],MATCH(Tb_ProjectKosten[[#Headers],[Forfat_Percentage]],Tb_ProjectKosten[#Headers],0),0),2),AND(F55="Arbeidskosten",G55&lt;&gt;""),IFERROR(ROUND(P55*VLOOKUP(G55,Tb_KostenTypen[],3,0)*VLOOKUP(F55,Tb_ProjectKosten[],MATCH(Tb_ProjectKosten[[#Headers],[Forfat_Percentage]],Tb_ProjectKosten[#Headers],0),0),2),""),P55 &lt;=0,0),"")</f>
        <v/>
      </c>
      <c r="S55" s="268" t="str" cm="1">
        <f t="array" aca="1" ref="S55" ca="1">IFERROR(_xlfn.IFS(OR(F55="",LEFT(Methode_Keuze,4)="Geen"),"",AND(Q55&lt;&gt;"",F55&lt;&gt;"Arbeidskosten"),ROUND(Q55*VLOOKUP(F55,Tb_ProjectKosten[],MATCH(Tb_ProjectKosten[[#Headers],[Forfat_Percentage]],Tb_ProjectKosten[#Headers],0),0),2),AND(F55="Arbeidskosten",G55&lt;&gt;""),IFERROR(ROUND(Q55*VLOOKUP(G55,Tb_KostenTypen[],3,0)*VLOOKUP(F55,Tb_ProjectKosten[],MATCH(Tb_ProjectKosten[[#Headers],[Forfat_Percentage]],Tb_ProjectKosten[#Headers],0),0),2),""),Q55 &lt;=0,0),"")</f>
        <v/>
      </c>
      <c r="T55" s="269" t="str">
        <f>IFERROR(VLOOKUP(F55,Tb_ProjectKosten[#All],11,0),"")</f>
        <v/>
      </c>
      <c r="U55" s="260"/>
    </row>
    <row r="56" spans="1:21" ht="15" customHeight="1" x14ac:dyDescent="0.25">
      <c r="A56" s="261">
        <v>51</v>
      </c>
      <c r="B56" s="262"/>
      <c r="C56" s="262"/>
      <c r="D56" s="262"/>
      <c r="E56" s="262"/>
      <c r="F56" s="262"/>
      <c r="G56" s="263"/>
      <c r="H56" s="264" t="str">
        <f ca="1">IFERROR(IF(VLOOKUP(F56,Kostentypen!$A$3:$E$20,3,0)=0,"",IF(F56="Arbeidskosten",VLOOKUP(G56,Tb_KostenTypen[],2,0),VLOOKUP(F56,Kostentypen!$A$3:$E$20,3,0))),"")</f>
        <v/>
      </c>
      <c r="I56" s="263"/>
      <c r="J56" s="265"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tarief",IF(LEFT(F56,8)="Bijdrage",VLOOKUP($F56,Tb_KostenTypen[],MATCH(Methode_Keuze,Tb_KostenTypen[#Headers],0),0),VLOOKUP($G56,Lijsten!L:O,4,0))),""),"")</f>
        <v/>
      </c>
      <c r="K56" s="265"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tarief",IF(LEFT(F56,8)="Bijdrage",VLOOKUP($F56,Tb_KostenTypen[],MATCH(Methode_Keuze,Tb_KostenTypen[#Headers],0),0),VLOOKUP($G56,Lijsten!L:O,4,0))),""),"")</f>
        <v/>
      </c>
      <c r="L56" s="266"/>
      <c r="M56" s="266"/>
      <c r="N56" s="267"/>
      <c r="O56" s="267"/>
      <c r="P56" s="268" t="str" cm="1">
        <f t="array" aca="1" ref="P56" ca="1">_xlfn.IFNA(_xlfn.IFS(T56="Dit kostentype hoeft u niet op te geven. Hiervoor wordt een forfait berekend.","",AND(J56&lt;&gt;"",OR(H56="Uurtarief",H56="Vast tarief")),J56*L56,AND(N56&gt;0,H56="-"),N56),"")</f>
        <v/>
      </c>
      <c r="Q56" s="268" t="str" cm="1">
        <f t="array" aca="1" ref="Q56" ca="1">_xlfn.IFNA(_xlfn.IFS(T56="Dit kostentype hoeft u niet op te geven. Hiervoor wordt een forfait berekend.","",AND(K56&lt;&gt;"",M56&lt;&gt;"",OR(H56="Uurtarief",H56="Vast tarief")),K56*M56,AND(O56&lt;&gt;"",H56="-"),O56),"")</f>
        <v/>
      </c>
      <c r="R56" s="268" t="str" cm="1">
        <f t="array" aca="1" ref="R56" ca="1">IFERROR(_xlfn.IFS(OR(F56="",LEFT(Methode_Keuze,4)="Geen"),"",AND(P56&lt;&gt;"",F56&lt;&gt;"Arbeidskosten"),ROUND(P56*VLOOKUP(F56,Tb_ProjectKosten[],MATCH(Tb_ProjectKosten[[#Headers],[Forfat_Percentage]],Tb_ProjectKosten[#Headers],0),0),2),AND(F56="Arbeidskosten",G56&lt;&gt;""),IFERROR(ROUND(P56*VLOOKUP(G56,Tb_KostenTypen[],3,0)*VLOOKUP(F56,Tb_ProjectKosten[],MATCH(Tb_ProjectKosten[[#Headers],[Forfat_Percentage]],Tb_ProjectKosten[#Headers],0),0),2),""),P56 &lt;=0,0),"")</f>
        <v/>
      </c>
      <c r="S56" s="268" t="str" cm="1">
        <f t="array" aca="1" ref="S56" ca="1">IFERROR(_xlfn.IFS(OR(F56="",LEFT(Methode_Keuze,4)="Geen"),"",AND(Q56&lt;&gt;"",F56&lt;&gt;"Arbeidskosten"),ROUND(Q56*VLOOKUP(F56,Tb_ProjectKosten[],MATCH(Tb_ProjectKosten[[#Headers],[Forfat_Percentage]],Tb_ProjectKosten[#Headers],0),0),2),AND(F56="Arbeidskosten",G56&lt;&gt;""),IFERROR(ROUND(Q56*VLOOKUP(G56,Tb_KostenTypen[],3,0)*VLOOKUP(F56,Tb_ProjectKosten[],MATCH(Tb_ProjectKosten[[#Headers],[Forfat_Percentage]],Tb_ProjectKosten[#Headers],0),0),2),""),Q56 &lt;=0,0),"")</f>
        <v/>
      </c>
      <c r="T56" s="269" t="str">
        <f>IFERROR(VLOOKUP(F56,Tb_ProjectKosten[#All],11,0),"")</f>
        <v/>
      </c>
      <c r="U56" s="260"/>
    </row>
    <row r="57" spans="1:21" ht="15" customHeight="1" x14ac:dyDescent="0.25">
      <c r="A57" s="261">
        <v>52</v>
      </c>
      <c r="B57" s="262"/>
      <c r="C57" s="262"/>
      <c r="D57" s="262"/>
      <c r="E57" s="262"/>
      <c r="F57" s="262"/>
      <c r="G57" s="263"/>
      <c r="H57" s="264" t="str">
        <f ca="1">IFERROR(IF(VLOOKUP(F57,Kostentypen!$A$3:$E$20,3,0)=0,"",IF(F57="Arbeidskosten",VLOOKUP(G57,Tb_KostenTypen[],2,0),VLOOKUP(F57,Kostentypen!$A$3:$E$20,3,0))),"")</f>
        <v/>
      </c>
      <c r="I57" s="263"/>
      <c r="J57" s="265"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tarief",IF(LEFT(F57,8)="Bijdrage",VLOOKUP($F57,Tb_KostenTypen[],MATCH(Methode_Keuze,Tb_KostenTypen[#Headers],0),0),VLOOKUP($G57,Lijsten!L:O,4,0))),""),"")</f>
        <v/>
      </c>
      <c r="K57" s="265"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tarief",IF(LEFT(F57,8)="Bijdrage",VLOOKUP($F57,Tb_KostenTypen[],MATCH(Methode_Keuze,Tb_KostenTypen[#Headers],0),0),VLOOKUP($G57,Lijsten!L:O,4,0))),""),"")</f>
        <v/>
      </c>
      <c r="L57" s="266"/>
      <c r="M57" s="266"/>
      <c r="N57" s="267"/>
      <c r="O57" s="267"/>
      <c r="P57" s="268" t="str" cm="1">
        <f t="array" aca="1" ref="P57" ca="1">_xlfn.IFNA(_xlfn.IFS(T57="Dit kostentype hoeft u niet op te geven. Hiervoor wordt een forfait berekend.","",AND(J57&lt;&gt;"",OR(H57="Uurtarief",H57="Vast tarief")),J57*L57,AND(N57&gt;0,H57="-"),N57),"")</f>
        <v/>
      </c>
      <c r="Q57" s="268" t="str" cm="1">
        <f t="array" aca="1" ref="Q57" ca="1">_xlfn.IFNA(_xlfn.IFS(T57="Dit kostentype hoeft u niet op te geven. Hiervoor wordt een forfait berekend.","",AND(K57&lt;&gt;"",M57&lt;&gt;"",OR(H57="Uurtarief",H57="Vast tarief")),K57*M57,AND(O57&lt;&gt;"",H57="-"),O57),"")</f>
        <v/>
      </c>
      <c r="R57" s="268" t="str" cm="1">
        <f t="array" aca="1" ref="R57" ca="1">IFERROR(_xlfn.IFS(OR(F57="",LEFT(Methode_Keuze,4)="Geen"),"",AND(P57&lt;&gt;"",F57&lt;&gt;"Arbeidskosten"),ROUND(P57*VLOOKUP(F57,Tb_ProjectKosten[],MATCH(Tb_ProjectKosten[[#Headers],[Forfat_Percentage]],Tb_ProjectKosten[#Headers],0),0),2),AND(F57="Arbeidskosten",G57&lt;&gt;""),IFERROR(ROUND(P57*VLOOKUP(G57,Tb_KostenTypen[],3,0)*VLOOKUP(F57,Tb_ProjectKosten[],MATCH(Tb_ProjectKosten[[#Headers],[Forfat_Percentage]],Tb_ProjectKosten[#Headers],0),0),2),""),P57 &lt;=0,0),"")</f>
        <v/>
      </c>
      <c r="S57" s="268" t="str" cm="1">
        <f t="array" aca="1" ref="S57" ca="1">IFERROR(_xlfn.IFS(OR(F57="",LEFT(Methode_Keuze,4)="Geen"),"",AND(Q57&lt;&gt;"",F57&lt;&gt;"Arbeidskosten"),ROUND(Q57*VLOOKUP(F57,Tb_ProjectKosten[],MATCH(Tb_ProjectKosten[[#Headers],[Forfat_Percentage]],Tb_ProjectKosten[#Headers],0),0),2),AND(F57="Arbeidskosten",G57&lt;&gt;""),IFERROR(ROUND(Q57*VLOOKUP(G57,Tb_KostenTypen[],3,0)*VLOOKUP(F57,Tb_ProjectKosten[],MATCH(Tb_ProjectKosten[[#Headers],[Forfat_Percentage]],Tb_ProjectKosten[#Headers],0),0),2),""),Q57 &lt;=0,0),"")</f>
        <v/>
      </c>
      <c r="T57" s="269" t="str">
        <f>IFERROR(VLOOKUP(F57,Tb_ProjectKosten[#All],11,0),"")</f>
        <v/>
      </c>
      <c r="U57" s="260"/>
    </row>
    <row r="58" spans="1:21" ht="15" customHeight="1" x14ac:dyDescent="0.25">
      <c r="A58" s="261">
        <v>53</v>
      </c>
      <c r="B58" s="262"/>
      <c r="C58" s="262"/>
      <c r="D58" s="262"/>
      <c r="E58" s="262"/>
      <c r="F58" s="262"/>
      <c r="G58" s="263"/>
      <c r="H58" s="264" t="str">
        <f ca="1">IFERROR(IF(VLOOKUP(F58,Kostentypen!$A$3:$E$20,3,0)=0,"",IF(F58="Arbeidskosten",VLOOKUP(G58,Tb_KostenTypen[],2,0),VLOOKUP(F58,Kostentypen!$A$3:$E$20,3,0))),"")</f>
        <v/>
      </c>
      <c r="I58" s="263"/>
      <c r="J58" s="265"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tarief",IF(LEFT(F58,8)="Bijdrage",VLOOKUP($F58,Tb_KostenTypen[],MATCH(Methode_Keuze,Tb_KostenTypen[#Headers],0),0),VLOOKUP($G58,Lijsten!L:O,4,0))),""),"")</f>
        <v/>
      </c>
      <c r="K58" s="265"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tarief",IF(LEFT(F58,8)="Bijdrage",VLOOKUP($F58,Tb_KostenTypen[],MATCH(Methode_Keuze,Tb_KostenTypen[#Headers],0),0),VLOOKUP($G58,Lijsten!L:O,4,0))),""),"")</f>
        <v/>
      </c>
      <c r="L58" s="266"/>
      <c r="M58" s="266"/>
      <c r="N58" s="267"/>
      <c r="O58" s="267"/>
      <c r="P58" s="268" t="str" cm="1">
        <f t="array" aca="1" ref="P58" ca="1">_xlfn.IFNA(_xlfn.IFS(T58="Dit kostentype hoeft u niet op te geven. Hiervoor wordt een forfait berekend.","",AND(J58&lt;&gt;"",OR(H58="Uurtarief",H58="Vast tarief")),J58*L58,AND(N58&gt;0,H58="-"),N58),"")</f>
        <v/>
      </c>
      <c r="Q58" s="268" t="str" cm="1">
        <f t="array" aca="1" ref="Q58" ca="1">_xlfn.IFNA(_xlfn.IFS(T58="Dit kostentype hoeft u niet op te geven. Hiervoor wordt een forfait berekend.","",AND(K58&lt;&gt;"",M58&lt;&gt;"",OR(H58="Uurtarief",H58="Vast tarief")),K58*M58,AND(O58&lt;&gt;"",H58="-"),O58),"")</f>
        <v/>
      </c>
      <c r="R58" s="268" t="str" cm="1">
        <f t="array" aca="1" ref="R58" ca="1">IFERROR(_xlfn.IFS(OR(F58="",LEFT(Methode_Keuze,4)="Geen"),"",AND(P58&lt;&gt;"",F58&lt;&gt;"Arbeidskosten"),ROUND(P58*VLOOKUP(F58,Tb_ProjectKosten[],MATCH(Tb_ProjectKosten[[#Headers],[Forfat_Percentage]],Tb_ProjectKosten[#Headers],0),0),2),AND(F58="Arbeidskosten",G58&lt;&gt;""),IFERROR(ROUND(P58*VLOOKUP(G58,Tb_KostenTypen[],3,0)*VLOOKUP(F58,Tb_ProjectKosten[],MATCH(Tb_ProjectKosten[[#Headers],[Forfat_Percentage]],Tb_ProjectKosten[#Headers],0),0),2),""),P58 &lt;=0,0),"")</f>
        <v/>
      </c>
      <c r="S58" s="268" t="str" cm="1">
        <f t="array" aca="1" ref="S58" ca="1">IFERROR(_xlfn.IFS(OR(F58="",LEFT(Methode_Keuze,4)="Geen"),"",AND(Q58&lt;&gt;"",F58&lt;&gt;"Arbeidskosten"),ROUND(Q58*VLOOKUP(F58,Tb_ProjectKosten[],MATCH(Tb_ProjectKosten[[#Headers],[Forfat_Percentage]],Tb_ProjectKosten[#Headers],0),0),2),AND(F58="Arbeidskosten",G58&lt;&gt;""),IFERROR(ROUND(Q58*VLOOKUP(G58,Tb_KostenTypen[],3,0)*VLOOKUP(F58,Tb_ProjectKosten[],MATCH(Tb_ProjectKosten[[#Headers],[Forfat_Percentage]],Tb_ProjectKosten[#Headers],0),0),2),""),Q58 &lt;=0,0),"")</f>
        <v/>
      </c>
      <c r="T58" s="269" t="str">
        <f>IFERROR(VLOOKUP(F58,Tb_ProjectKosten[#All],11,0),"")</f>
        <v/>
      </c>
      <c r="U58" s="260"/>
    </row>
    <row r="59" spans="1:21" ht="15" customHeight="1" x14ac:dyDescent="0.25">
      <c r="A59" s="261">
        <v>54</v>
      </c>
      <c r="B59" s="262"/>
      <c r="C59" s="262"/>
      <c r="D59" s="262"/>
      <c r="E59" s="262"/>
      <c r="F59" s="262"/>
      <c r="G59" s="263"/>
      <c r="H59" s="264" t="str">
        <f ca="1">IFERROR(IF(VLOOKUP(F59,Kostentypen!$A$3:$E$20,3,0)=0,"",IF(F59="Arbeidskosten",VLOOKUP(G59,Tb_KostenTypen[],2,0),VLOOKUP(F59,Kostentypen!$A$3:$E$20,3,0))),"")</f>
        <v/>
      </c>
      <c r="I59" s="263"/>
      <c r="J59" s="265"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tarief",IF(LEFT(F59,8)="Bijdrage",VLOOKUP($F59,Tb_KostenTypen[],MATCH(Methode_Keuze,Tb_KostenTypen[#Headers],0),0),VLOOKUP($G59,Lijsten!L:O,4,0))),""),"")</f>
        <v/>
      </c>
      <c r="K59" s="265"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tarief",IF(LEFT(F59,8)="Bijdrage",VLOOKUP($F59,Tb_KostenTypen[],MATCH(Methode_Keuze,Tb_KostenTypen[#Headers],0),0),VLOOKUP($G59,Lijsten!L:O,4,0))),""),"")</f>
        <v/>
      </c>
      <c r="L59" s="266"/>
      <c r="M59" s="266"/>
      <c r="N59" s="267"/>
      <c r="O59" s="267"/>
      <c r="P59" s="268" t="str" cm="1">
        <f t="array" aca="1" ref="P59" ca="1">_xlfn.IFNA(_xlfn.IFS(T59="Dit kostentype hoeft u niet op te geven. Hiervoor wordt een forfait berekend.","",AND(J59&lt;&gt;"",OR(H59="Uurtarief",H59="Vast tarief")),J59*L59,AND(N59&gt;0,H59="-"),N59),"")</f>
        <v/>
      </c>
      <c r="Q59" s="268" t="str" cm="1">
        <f t="array" aca="1" ref="Q59" ca="1">_xlfn.IFNA(_xlfn.IFS(T59="Dit kostentype hoeft u niet op te geven. Hiervoor wordt een forfait berekend.","",AND(K59&lt;&gt;"",M59&lt;&gt;"",OR(H59="Uurtarief",H59="Vast tarief")),K59*M59,AND(O59&lt;&gt;"",H59="-"),O59),"")</f>
        <v/>
      </c>
      <c r="R59" s="268" t="str" cm="1">
        <f t="array" aca="1" ref="R59" ca="1">IFERROR(_xlfn.IFS(OR(F59="",LEFT(Methode_Keuze,4)="Geen"),"",AND(P59&lt;&gt;"",F59&lt;&gt;"Arbeidskosten"),ROUND(P59*VLOOKUP(F59,Tb_ProjectKosten[],MATCH(Tb_ProjectKosten[[#Headers],[Forfat_Percentage]],Tb_ProjectKosten[#Headers],0),0),2),AND(F59="Arbeidskosten",G59&lt;&gt;""),IFERROR(ROUND(P59*VLOOKUP(G59,Tb_KostenTypen[],3,0)*VLOOKUP(F59,Tb_ProjectKosten[],MATCH(Tb_ProjectKosten[[#Headers],[Forfat_Percentage]],Tb_ProjectKosten[#Headers],0),0),2),""),P59 &lt;=0,0),"")</f>
        <v/>
      </c>
      <c r="S59" s="268" t="str" cm="1">
        <f t="array" aca="1" ref="S59" ca="1">IFERROR(_xlfn.IFS(OR(F59="",LEFT(Methode_Keuze,4)="Geen"),"",AND(Q59&lt;&gt;"",F59&lt;&gt;"Arbeidskosten"),ROUND(Q59*VLOOKUP(F59,Tb_ProjectKosten[],MATCH(Tb_ProjectKosten[[#Headers],[Forfat_Percentage]],Tb_ProjectKosten[#Headers],0),0),2),AND(F59="Arbeidskosten",G59&lt;&gt;""),IFERROR(ROUND(Q59*VLOOKUP(G59,Tb_KostenTypen[],3,0)*VLOOKUP(F59,Tb_ProjectKosten[],MATCH(Tb_ProjectKosten[[#Headers],[Forfat_Percentage]],Tb_ProjectKosten[#Headers],0),0),2),""),Q59 &lt;=0,0),"")</f>
        <v/>
      </c>
      <c r="T59" s="269" t="str">
        <f>IFERROR(VLOOKUP(F59,Tb_ProjectKosten[#All],11,0),"")</f>
        <v/>
      </c>
      <c r="U59" s="260"/>
    </row>
    <row r="60" spans="1:21" ht="15" customHeight="1" x14ac:dyDescent="0.25">
      <c r="A60" s="261">
        <v>55</v>
      </c>
      <c r="B60" s="262"/>
      <c r="C60" s="262"/>
      <c r="D60" s="262"/>
      <c r="E60" s="262"/>
      <c r="F60" s="262"/>
      <c r="G60" s="263"/>
      <c r="H60" s="264" t="str">
        <f ca="1">IFERROR(IF(VLOOKUP(F60,Kostentypen!$A$3:$E$20,3,0)=0,"",IF(F60="Arbeidskosten",VLOOKUP(G60,Tb_KostenTypen[],2,0),VLOOKUP(F60,Kostentypen!$A$3:$E$20,3,0))),"")</f>
        <v/>
      </c>
      <c r="I60" s="263"/>
      <c r="J60" s="265"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tarief",IF(LEFT(F60,8)="Bijdrage",VLOOKUP($F60,Tb_KostenTypen[],MATCH(Methode_Keuze,Tb_KostenTypen[#Headers],0),0),VLOOKUP($G60,Lijsten!L:O,4,0))),""),"")</f>
        <v/>
      </c>
      <c r="K60" s="265"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tarief",IF(LEFT(F60,8)="Bijdrage",VLOOKUP($F60,Tb_KostenTypen[],MATCH(Methode_Keuze,Tb_KostenTypen[#Headers],0),0),VLOOKUP($G60,Lijsten!L:O,4,0))),""),"")</f>
        <v/>
      </c>
      <c r="L60" s="266"/>
      <c r="M60" s="266"/>
      <c r="N60" s="267"/>
      <c r="O60" s="267"/>
      <c r="P60" s="268" t="str" cm="1">
        <f t="array" aca="1" ref="P60" ca="1">_xlfn.IFNA(_xlfn.IFS(T60="Dit kostentype hoeft u niet op te geven. Hiervoor wordt een forfait berekend.","",AND(J60&lt;&gt;"",OR(H60="Uurtarief",H60="Vast tarief")),J60*L60,AND(N60&gt;0,H60="-"),N60),"")</f>
        <v/>
      </c>
      <c r="Q60" s="268" t="str" cm="1">
        <f t="array" aca="1" ref="Q60" ca="1">_xlfn.IFNA(_xlfn.IFS(T60="Dit kostentype hoeft u niet op te geven. Hiervoor wordt een forfait berekend.","",AND(K60&lt;&gt;"",M60&lt;&gt;"",OR(H60="Uurtarief",H60="Vast tarief")),K60*M60,AND(O60&lt;&gt;"",H60="-"),O60),"")</f>
        <v/>
      </c>
      <c r="R60" s="268" t="str" cm="1">
        <f t="array" aca="1" ref="R60" ca="1">IFERROR(_xlfn.IFS(OR(F60="",LEFT(Methode_Keuze,4)="Geen"),"",AND(P60&lt;&gt;"",F60&lt;&gt;"Arbeidskosten"),ROUND(P60*VLOOKUP(F60,Tb_ProjectKosten[],MATCH(Tb_ProjectKosten[[#Headers],[Forfat_Percentage]],Tb_ProjectKosten[#Headers],0),0),2),AND(F60="Arbeidskosten",G60&lt;&gt;""),IFERROR(ROUND(P60*VLOOKUP(G60,Tb_KostenTypen[],3,0)*VLOOKUP(F60,Tb_ProjectKosten[],MATCH(Tb_ProjectKosten[[#Headers],[Forfat_Percentage]],Tb_ProjectKosten[#Headers],0),0),2),""),P60 &lt;=0,0),"")</f>
        <v/>
      </c>
      <c r="S60" s="268" t="str" cm="1">
        <f t="array" aca="1" ref="S60" ca="1">IFERROR(_xlfn.IFS(OR(F60="",LEFT(Methode_Keuze,4)="Geen"),"",AND(Q60&lt;&gt;"",F60&lt;&gt;"Arbeidskosten"),ROUND(Q60*VLOOKUP(F60,Tb_ProjectKosten[],MATCH(Tb_ProjectKosten[[#Headers],[Forfat_Percentage]],Tb_ProjectKosten[#Headers],0),0),2),AND(F60="Arbeidskosten",G60&lt;&gt;""),IFERROR(ROUND(Q60*VLOOKUP(G60,Tb_KostenTypen[],3,0)*VLOOKUP(F60,Tb_ProjectKosten[],MATCH(Tb_ProjectKosten[[#Headers],[Forfat_Percentage]],Tb_ProjectKosten[#Headers],0),0),2),""),Q60 &lt;=0,0),"")</f>
        <v/>
      </c>
      <c r="T60" s="269" t="str">
        <f>IFERROR(VLOOKUP(F60,Tb_ProjectKosten[#All],11,0),"")</f>
        <v/>
      </c>
      <c r="U60" s="260"/>
    </row>
    <row r="61" spans="1:21" ht="15" customHeight="1" x14ac:dyDescent="0.25">
      <c r="A61" s="261">
        <v>56</v>
      </c>
      <c r="B61" s="262"/>
      <c r="C61" s="262"/>
      <c r="D61" s="262"/>
      <c r="E61" s="262"/>
      <c r="F61" s="262"/>
      <c r="G61" s="263"/>
      <c r="H61" s="264" t="str">
        <f ca="1">IFERROR(IF(VLOOKUP(F61,Kostentypen!$A$3:$E$20,3,0)=0,"",IF(F61="Arbeidskosten",VLOOKUP(G61,Tb_KostenTypen[],2,0),VLOOKUP(F61,Kostentypen!$A$3:$E$20,3,0))),"")</f>
        <v/>
      </c>
      <c r="I61" s="263"/>
      <c r="J61" s="265"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tarief",IF(LEFT(F61,8)="Bijdrage",VLOOKUP($F61,Tb_KostenTypen[],MATCH(Methode_Keuze,Tb_KostenTypen[#Headers],0),0),VLOOKUP($G61,Lijsten!L:O,4,0))),""),"")</f>
        <v/>
      </c>
      <c r="K61" s="265"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tarief",IF(LEFT(F61,8)="Bijdrage",VLOOKUP($F61,Tb_KostenTypen[],MATCH(Methode_Keuze,Tb_KostenTypen[#Headers],0),0),VLOOKUP($G61,Lijsten!L:O,4,0))),""),"")</f>
        <v/>
      </c>
      <c r="L61" s="266"/>
      <c r="M61" s="266"/>
      <c r="N61" s="267"/>
      <c r="O61" s="267"/>
      <c r="P61" s="268" t="str" cm="1">
        <f t="array" aca="1" ref="P61" ca="1">_xlfn.IFNA(_xlfn.IFS(T61="Dit kostentype hoeft u niet op te geven. Hiervoor wordt een forfait berekend.","",AND(J61&lt;&gt;"",OR(H61="Uurtarief",H61="Vast tarief")),J61*L61,AND(N61&gt;0,H61="-"),N61),"")</f>
        <v/>
      </c>
      <c r="Q61" s="268" t="str" cm="1">
        <f t="array" aca="1" ref="Q61" ca="1">_xlfn.IFNA(_xlfn.IFS(T61="Dit kostentype hoeft u niet op te geven. Hiervoor wordt een forfait berekend.","",AND(K61&lt;&gt;"",M61&lt;&gt;"",OR(H61="Uurtarief",H61="Vast tarief")),K61*M61,AND(O61&lt;&gt;"",H61="-"),O61),"")</f>
        <v/>
      </c>
      <c r="R61" s="268" t="str" cm="1">
        <f t="array" aca="1" ref="R61" ca="1">IFERROR(_xlfn.IFS(OR(F61="",LEFT(Methode_Keuze,4)="Geen"),"",AND(P61&lt;&gt;"",F61&lt;&gt;"Arbeidskosten"),ROUND(P61*VLOOKUP(F61,Tb_ProjectKosten[],MATCH(Tb_ProjectKosten[[#Headers],[Forfat_Percentage]],Tb_ProjectKosten[#Headers],0),0),2),AND(F61="Arbeidskosten",G61&lt;&gt;""),IFERROR(ROUND(P61*VLOOKUP(G61,Tb_KostenTypen[],3,0)*VLOOKUP(F61,Tb_ProjectKosten[],MATCH(Tb_ProjectKosten[[#Headers],[Forfat_Percentage]],Tb_ProjectKosten[#Headers],0),0),2),""),P61 &lt;=0,0),"")</f>
        <v/>
      </c>
      <c r="S61" s="268" t="str" cm="1">
        <f t="array" aca="1" ref="S61" ca="1">IFERROR(_xlfn.IFS(OR(F61="",LEFT(Methode_Keuze,4)="Geen"),"",AND(Q61&lt;&gt;"",F61&lt;&gt;"Arbeidskosten"),ROUND(Q61*VLOOKUP(F61,Tb_ProjectKosten[],MATCH(Tb_ProjectKosten[[#Headers],[Forfat_Percentage]],Tb_ProjectKosten[#Headers],0),0),2),AND(F61="Arbeidskosten",G61&lt;&gt;""),IFERROR(ROUND(Q61*VLOOKUP(G61,Tb_KostenTypen[],3,0)*VLOOKUP(F61,Tb_ProjectKosten[],MATCH(Tb_ProjectKosten[[#Headers],[Forfat_Percentage]],Tb_ProjectKosten[#Headers],0),0),2),""),Q61 &lt;=0,0),"")</f>
        <v/>
      </c>
      <c r="T61" s="269" t="str">
        <f>IFERROR(VLOOKUP(F61,Tb_ProjectKosten[#All],11,0),"")</f>
        <v/>
      </c>
      <c r="U61" s="260"/>
    </row>
    <row r="62" spans="1:21" ht="15" customHeight="1" x14ac:dyDescent="0.25">
      <c r="A62" s="261">
        <v>57</v>
      </c>
      <c r="B62" s="262"/>
      <c r="C62" s="262"/>
      <c r="D62" s="262"/>
      <c r="E62" s="262"/>
      <c r="F62" s="262"/>
      <c r="G62" s="263"/>
      <c r="H62" s="264" t="str">
        <f ca="1">IFERROR(IF(VLOOKUP(F62,Kostentypen!$A$3:$E$20,3,0)=0,"",IF(F62="Arbeidskosten",VLOOKUP(G62,Tb_KostenTypen[],2,0),VLOOKUP(F62,Kostentypen!$A$3:$E$20,3,0))),"")</f>
        <v/>
      </c>
      <c r="I62" s="263"/>
      <c r="J62" s="265"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tarief",IF(LEFT(F62,8)="Bijdrage",VLOOKUP($F62,Tb_KostenTypen[],MATCH(Methode_Keuze,Tb_KostenTypen[#Headers],0),0),VLOOKUP($G62,Lijsten!L:O,4,0))),""),"")</f>
        <v/>
      </c>
      <c r="K62" s="265"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tarief",IF(LEFT(F62,8)="Bijdrage",VLOOKUP($F62,Tb_KostenTypen[],MATCH(Methode_Keuze,Tb_KostenTypen[#Headers],0),0),VLOOKUP($G62,Lijsten!L:O,4,0))),""),"")</f>
        <v/>
      </c>
      <c r="L62" s="266"/>
      <c r="M62" s="266"/>
      <c r="N62" s="267"/>
      <c r="O62" s="267"/>
      <c r="P62" s="268" t="str" cm="1">
        <f t="array" aca="1" ref="P62" ca="1">_xlfn.IFNA(_xlfn.IFS(T62="Dit kostentype hoeft u niet op te geven. Hiervoor wordt een forfait berekend.","",AND(J62&lt;&gt;"",OR(H62="Uurtarief",H62="Vast tarief")),J62*L62,AND(N62&gt;0,H62="-"),N62),"")</f>
        <v/>
      </c>
      <c r="Q62" s="268" t="str" cm="1">
        <f t="array" aca="1" ref="Q62" ca="1">_xlfn.IFNA(_xlfn.IFS(T62="Dit kostentype hoeft u niet op te geven. Hiervoor wordt een forfait berekend.","",AND(K62&lt;&gt;"",M62&lt;&gt;"",OR(H62="Uurtarief",H62="Vast tarief")),K62*M62,AND(O62&lt;&gt;"",H62="-"),O62),"")</f>
        <v/>
      </c>
      <c r="R62" s="268" t="str" cm="1">
        <f t="array" aca="1" ref="R62" ca="1">IFERROR(_xlfn.IFS(OR(F62="",LEFT(Methode_Keuze,4)="Geen"),"",AND(P62&lt;&gt;"",F62&lt;&gt;"Arbeidskosten"),ROUND(P62*VLOOKUP(F62,Tb_ProjectKosten[],MATCH(Tb_ProjectKosten[[#Headers],[Forfat_Percentage]],Tb_ProjectKosten[#Headers],0),0),2),AND(F62="Arbeidskosten",G62&lt;&gt;""),IFERROR(ROUND(P62*VLOOKUP(G62,Tb_KostenTypen[],3,0)*VLOOKUP(F62,Tb_ProjectKosten[],MATCH(Tb_ProjectKosten[[#Headers],[Forfat_Percentage]],Tb_ProjectKosten[#Headers],0),0),2),""),P62 &lt;=0,0),"")</f>
        <v/>
      </c>
      <c r="S62" s="268" t="str" cm="1">
        <f t="array" aca="1" ref="S62" ca="1">IFERROR(_xlfn.IFS(OR(F62="",LEFT(Methode_Keuze,4)="Geen"),"",AND(Q62&lt;&gt;"",F62&lt;&gt;"Arbeidskosten"),ROUND(Q62*VLOOKUP(F62,Tb_ProjectKosten[],MATCH(Tb_ProjectKosten[[#Headers],[Forfat_Percentage]],Tb_ProjectKosten[#Headers],0),0),2),AND(F62="Arbeidskosten",G62&lt;&gt;""),IFERROR(ROUND(Q62*VLOOKUP(G62,Tb_KostenTypen[],3,0)*VLOOKUP(F62,Tb_ProjectKosten[],MATCH(Tb_ProjectKosten[[#Headers],[Forfat_Percentage]],Tb_ProjectKosten[#Headers],0),0),2),""),Q62 &lt;=0,0),"")</f>
        <v/>
      </c>
      <c r="T62" s="269" t="str">
        <f>IFERROR(VLOOKUP(F62,Tb_ProjectKosten[#All],11,0),"")</f>
        <v/>
      </c>
      <c r="U62" s="260"/>
    </row>
    <row r="63" spans="1:21" ht="15" customHeight="1" x14ac:dyDescent="0.25">
      <c r="A63" s="261">
        <v>58</v>
      </c>
      <c r="B63" s="262"/>
      <c r="C63" s="262"/>
      <c r="D63" s="262"/>
      <c r="E63" s="262"/>
      <c r="F63" s="262"/>
      <c r="G63" s="263"/>
      <c r="H63" s="264" t="str">
        <f ca="1">IFERROR(IF(VLOOKUP(F63,Kostentypen!$A$3:$E$20,3,0)=0,"",IF(F63="Arbeidskosten",VLOOKUP(G63,Tb_KostenTypen[],2,0),VLOOKUP(F63,Kostentypen!$A$3:$E$20,3,0))),"")</f>
        <v/>
      </c>
      <c r="I63" s="263"/>
      <c r="J63" s="265"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tarief",IF(LEFT(F63,8)="Bijdrage",VLOOKUP($F63,Tb_KostenTypen[],MATCH(Methode_Keuze,Tb_KostenTypen[#Headers],0),0),VLOOKUP($G63,Lijsten!L:O,4,0))),""),"")</f>
        <v/>
      </c>
      <c r="K63" s="265"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tarief",IF(LEFT(F63,8)="Bijdrage",VLOOKUP($F63,Tb_KostenTypen[],MATCH(Methode_Keuze,Tb_KostenTypen[#Headers],0),0),VLOOKUP($G63,Lijsten!L:O,4,0))),""),"")</f>
        <v/>
      </c>
      <c r="L63" s="266"/>
      <c r="M63" s="266"/>
      <c r="N63" s="267"/>
      <c r="O63" s="267"/>
      <c r="P63" s="268" t="str" cm="1">
        <f t="array" aca="1" ref="P63" ca="1">_xlfn.IFNA(_xlfn.IFS(T63="Dit kostentype hoeft u niet op te geven. Hiervoor wordt een forfait berekend.","",AND(J63&lt;&gt;"",OR(H63="Uurtarief",H63="Vast tarief")),J63*L63,AND(N63&gt;0,H63="-"),N63),"")</f>
        <v/>
      </c>
      <c r="Q63" s="268" t="str" cm="1">
        <f t="array" aca="1" ref="Q63" ca="1">_xlfn.IFNA(_xlfn.IFS(T63="Dit kostentype hoeft u niet op te geven. Hiervoor wordt een forfait berekend.","",AND(K63&lt;&gt;"",M63&lt;&gt;"",OR(H63="Uurtarief",H63="Vast tarief")),K63*M63,AND(O63&lt;&gt;"",H63="-"),O63),"")</f>
        <v/>
      </c>
      <c r="R63" s="268" t="str" cm="1">
        <f t="array" aca="1" ref="R63" ca="1">IFERROR(_xlfn.IFS(OR(F63="",LEFT(Methode_Keuze,4)="Geen"),"",AND(P63&lt;&gt;"",F63&lt;&gt;"Arbeidskosten"),ROUND(P63*VLOOKUP(F63,Tb_ProjectKosten[],MATCH(Tb_ProjectKosten[[#Headers],[Forfat_Percentage]],Tb_ProjectKosten[#Headers],0),0),2),AND(F63="Arbeidskosten",G63&lt;&gt;""),IFERROR(ROUND(P63*VLOOKUP(G63,Tb_KostenTypen[],3,0)*VLOOKUP(F63,Tb_ProjectKosten[],MATCH(Tb_ProjectKosten[[#Headers],[Forfat_Percentage]],Tb_ProjectKosten[#Headers],0),0),2),""),P63 &lt;=0,0),"")</f>
        <v/>
      </c>
      <c r="S63" s="268" t="str" cm="1">
        <f t="array" aca="1" ref="S63" ca="1">IFERROR(_xlfn.IFS(OR(F63="",LEFT(Methode_Keuze,4)="Geen"),"",AND(Q63&lt;&gt;"",F63&lt;&gt;"Arbeidskosten"),ROUND(Q63*VLOOKUP(F63,Tb_ProjectKosten[],MATCH(Tb_ProjectKosten[[#Headers],[Forfat_Percentage]],Tb_ProjectKosten[#Headers],0),0),2),AND(F63="Arbeidskosten",G63&lt;&gt;""),IFERROR(ROUND(Q63*VLOOKUP(G63,Tb_KostenTypen[],3,0)*VLOOKUP(F63,Tb_ProjectKosten[],MATCH(Tb_ProjectKosten[[#Headers],[Forfat_Percentage]],Tb_ProjectKosten[#Headers],0),0),2),""),Q63 &lt;=0,0),"")</f>
        <v/>
      </c>
      <c r="T63" s="269" t="str">
        <f>IFERROR(VLOOKUP(F63,Tb_ProjectKosten[#All],11,0),"")</f>
        <v/>
      </c>
      <c r="U63" s="260"/>
    </row>
    <row r="64" spans="1:21" ht="15" customHeight="1" x14ac:dyDescent="0.25">
      <c r="A64" s="261">
        <v>59</v>
      </c>
      <c r="B64" s="262"/>
      <c r="C64" s="262"/>
      <c r="D64" s="262"/>
      <c r="E64" s="262"/>
      <c r="F64" s="262"/>
      <c r="G64" s="263"/>
      <c r="H64" s="264" t="str">
        <f ca="1">IFERROR(IF(VLOOKUP(F64,Kostentypen!$A$3:$E$20,3,0)=0,"",IF(F64="Arbeidskosten",VLOOKUP(G64,Tb_KostenTypen[],2,0),VLOOKUP(F64,Kostentypen!$A$3:$E$20,3,0))),"")</f>
        <v/>
      </c>
      <c r="I64" s="263"/>
      <c r="J64" s="265"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tarief",IF(LEFT(F64,8)="Bijdrage",VLOOKUP($F64,Tb_KostenTypen[],MATCH(Methode_Keuze,Tb_KostenTypen[#Headers],0),0),VLOOKUP($G64,Lijsten!L:O,4,0))),""),"")</f>
        <v/>
      </c>
      <c r="K64" s="265"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tarief",IF(LEFT(F64,8)="Bijdrage",VLOOKUP($F64,Tb_KostenTypen[],MATCH(Methode_Keuze,Tb_KostenTypen[#Headers],0),0),VLOOKUP($G64,Lijsten!L:O,4,0))),""),"")</f>
        <v/>
      </c>
      <c r="L64" s="266"/>
      <c r="M64" s="266"/>
      <c r="N64" s="267"/>
      <c r="O64" s="267"/>
      <c r="P64" s="268" t="str" cm="1">
        <f t="array" aca="1" ref="P64" ca="1">_xlfn.IFNA(_xlfn.IFS(T64="Dit kostentype hoeft u niet op te geven. Hiervoor wordt een forfait berekend.","",AND(J64&lt;&gt;"",OR(H64="Uurtarief",H64="Vast tarief")),J64*L64,AND(N64&gt;0,H64="-"),N64),"")</f>
        <v/>
      </c>
      <c r="Q64" s="268" t="str" cm="1">
        <f t="array" aca="1" ref="Q64" ca="1">_xlfn.IFNA(_xlfn.IFS(T64="Dit kostentype hoeft u niet op te geven. Hiervoor wordt een forfait berekend.","",AND(K64&lt;&gt;"",M64&lt;&gt;"",OR(H64="Uurtarief",H64="Vast tarief")),K64*M64,AND(O64&lt;&gt;"",H64="-"),O64),"")</f>
        <v/>
      </c>
      <c r="R64" s="268" t="str" cm="1">
        <f t="array" aca="1" ref="R64" ca="1">IFERROR(_xlfn.IFS(OR(F64="",LEFT(Methode_Keuze,4)="Geen"),"",AND(P64&lt;&gt;"",F64&lt;&gt;"Arbeidskosten"),ROUND(P64*VLOOKUP(F64,Tb_ProjectKosten[],MATCH(Tb_ProjectKosten[[#Headers],[Forfat_Percentage]],Tb_ProjectKosten[#Headers],0),0),2),AND(F64="Arbeidskosten",G64&lt;&gt;""),IFERROR(ROUND(P64*VLOOKUP(G64,Tb_KostenTypen[],3,0)*VLOOKUP(F64,Tb_ProjectKosten[],MATCH(Tb_ProjectKosten[[#Headers],[Forfat_Percentage]],Tb_ProjectKosten[#Headers],0),0),2),""),P64 &lt;=0,0),"")</f>
        <v/>
      </c>
      <c r="S64" s="268" t="str" cm="1">
        <f t="array" aca="1" ref="S64" ca="1">IFERROR(_xlfn.IFS(OR(F64="",LEFT(Methode_Keuze,4)="Geen"),"",AND(Q64&lt;&gt;"",F64&lt;&gt;"Arbeidskosten"),ROUND(Q64*VLOOKUP(F64,Tb_ProjectKosten[],MATCH(Tb_ProjectKosten[[#Headers],[Forfat_Percentage]],Tb_ProjectKosten[#Headers],0),0),2),AND(F64="Arbeidskosten",G64&lt;&gt;""),IFERROR(ROUND(Q64*VLOOKUP(G64,Tb_KostenTypen[],3,0)*VLOOKUP(F64,Tb_ProjectKosten[],MATCH(Tb_ProjectKosten[[#Headers],[Forfat_Percentage]],Tb_ProjectKosten[#Headers],0),0),2),""),Q64 &lt;=0,0),"")</f>
        <v/>
      </c>
      <c r="T64" s="269" t="str">
        <f>IFERROR(VLOOKUP(F64,Tb_ProjectKosten[#All],11,0),"")</f>
        <v/>
      </c>
      <c r="U64" s="260"/>
    </row>
    <row r="65" spans="1:21" ht="15" customHeight="1" x14ac:dyDescent="0.25">
      <c r="A65" s="261">
        <v>60</v>
      </c>
      <c r="B65" s="262"/>
      <c r="C65" s="262"/>
      <c r="D65" s="262"/>
      <c r="E65" s="262"/>
      <c r="F65" s="262"/>
      <c r="G65" s="263"/>
      <c r="H65" s="264" t="str">
        <f ca="1">IFERROR(IF(VLOOKUP(F65,Kostentypen!$A$3:$E$20,3,0)=0,"",IF(F65="Arbeidskosten",VLOOKUP(G65,Tb_KostenTypen[],2,0),VLOOKUP(F65,Kostentypen!$A$3:$E$20,3,0))),"")</f>
        <v/>
      </c>
      <c r="I65" s="263"/>
      <c r="J65" s="265"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tarief",IF(LEFT(F65,8)="Bijdrage",VLOOKUP($F65,Tb_KostenTypen[],MATCH(Methode_Keuze,Tb_KostenTypen[#Headers],0),0),VLOOKUP($G65,Lijsten!L:O,4,0))),""),"")</f>
        <v/>
      </c>
      <c r="K65" s="265"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tarief",IF(LEFT(F65,8)="Bijdrage",VLOOKUP($F65,Tb_KostenTypen[],MATCH(Methode_Keuze,Tb_KostenTypen[#Headers],0),0),VLOOKUP($G65,Lijsten!L:O,4,0))),""),"")</f>
        <v/>
      </c>
      <c r="L65" s="266"/>
      <c r="M65" s="266"/>
      <c r="N65" s="267"/>
      <c r="O65" s="267"/>
      <c r="P65" s="268" t="str" cm="1">
        <f t="array" aca="1" ref="P65" ca="1">_xlfn.IFNA(_xlfn.IFS(T65="Dit kostentype hoeft u niet op te geven. Hiervoor wordt een forfait berekend.","",AND(J65&lt;&gt;"",OR(H65="Uurtarief",H65="Vast tarief")),J65*L65,AND(N65&gt;0,H65="-"),N65),"")</f>
        <v/>
      </c>
      <c r="Q65" s="268" t="str" cm="1">
        <f t="array" aca="1" ref="Q65" ca="1">_xlfn.IFNA(_xlfn.IFS(T65="Dit kostentype hoeft u niet op te geven. Hiervoor wordt een forfait berekend.","",AND(K65&lt;&gt;"",M65&lt;&gt;"",OR(H65="Uurtarief",H65="Vast tarief")),K65*M65,AND(O65&lt;&gt;"",H65="-"),O65),"")</f>
        <v/>
      </c>
      <c r="R65" s="268" t="str" cm="1">
        <f t="array" aca="1" ref="R65" ca="1">IFERROR(_xlfn.IFS(OR(F65="",LEFT(Methode_Keuze,4)="Geen"),"",AND(P65&lt;&gt;"",F65&lt;&gt;"Arbeidskosten"),ROUND(P65*VLOOKUP(F65,Tb_ProjectKosten[],MATCH(Tb_ProjectKosten[[#Headers],[Forfat_Percentage]],Tb_ProjectKosten[#Headers],0),0),2),AND(F65="Arbeidskosten",G65&lt;&gt;""),IFERROR(ROUND(P65*VLOOKUP(G65,Tb_KostenTypen[],3,0)*VLOOKUP(F65,Tb_ProjectKosten[],MATCH(Tb_ProjectKosten[[#Headers],[Forfat_Percentage]],Tb_ProjectKosten[#Headers],0),0),2),""),P65 &lt;=0,0),"")</f>
        <v/>
      </c>
      <c r="S65" s="268" t="str" cm="1">
        <f t="array" aca="1" ref="S65" ca="1">IFERROR(_xlfn.IFS(OR(F65="",LEFT(Methode_Keuze,4)="Geen"),"",AND(Q65&lt;&gt;"",F65&lt;&gt;"Arbeidskosten"),ROUND(Q65*VLOOKUP(F65,Tb_ProjectKosten[],MATCH(Tb_ProjectKosten[[#Headers],[Forfat_Percentage]],Tb_ProjectKosten[#Headers],0),0),2),AND(F65="Arbeidskosten",G65&lt;&gt;""),IFERROR(ROUND(Q65*VLOOKUP(G65,Tb_KostenTypen[],3,0)*VLOOKUP(F65,Tb_ProjectKosten[],MATCH(Tb_ProjectKosten[[#Headers],[Forfat_Percentage]],Tb_ProjectKosten[#Headers],0),0),2),""),Q65 &lt;=0,0),"")</f>
        <v/>
      </c>
      <c r="T65" s="269" t="str">
        <f>IFERROR(VLOOKUP(F65,Tb_ProjectKosten[#All],11,0),"")</f>
        <v/>
      </c>
      <c r="U65" s="260"/>
    </row>
    <row r="66" spans="1:21" ht="15" customHeight="1" x14ac:dyDescent="0.25">
      <c r="A66" s="261">
        <v>61</v>
      </c>
      <c r="B66" s="262"/>
      <c r="C66" s="262"/>
      <c r="D66" s="262"/>
      <c r="E66" s="262"/>
      <c r="F66" s="262"/>
      <c r="G66" s="263"/>
      <c r="H66" s="264" t="str">
        <f ca="1">IFERROR(IF(VLOOKUP(F66,Kostentypen!$A$3:$E$20,3,0)=0,"",IF(F66="Arbeidskosten",VLOOKUP(G66,Tb_KostenTypen[],2,0),VLOOKUP(F66,Kostentypen!$A$3:$E$20,3,0))),"")</f>
        <v/>
      </c>
      <c r="I66" s="263"/>
      <c r="J66" s="265"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tarief",IF(LEFT(F66,8)="Bijdrage",VLOOKUP($F66,Tb_KostenTypen[],MATCH(Methode_Keuze,Tb_KostenTypen[#Headers],0),0),VLOOKUP($G66,Lijsten!L:O,4,0))),""),"")</f>
        <v/>
      </c>
      <c r="K66" s="265"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tarief",IF(LEFT(F66,8)="Bijdrage",VLOOKUP($F66,Tb_KostenTypen[],MATCH(Methode_Keuze,Tb_KostenTypen[#Headers],0),0),VLOOKUP($G66,Lijsten!L:O,4,0))),""),"")</f>
        <v/>
      </c>
      <c r="L66" s="266"/>
      <c r="M66" s="266"/>
      <c r="N66" s="267"/>
      <c r="O66" s="267"/>
      <c r="P66" s="268" t="str" cm="1">
        <f t="array" aca="1" ref="P66" ca="1">_xlfn.IFNA(_xlfn.IFS(T66="Dit kostentype hoeft u niet op te geven. Hiervoor wordt een forfait berekend.","",AND(J66&lt;&gt;"",OR(H66="Uurtarief",H66="Vast tarief")),J66*L66,AND(N66&gt;0,H66="-"),N66),"")</f>
        <v/>
      </c>
      <c r="Q66" s="268" t="str" cm="1">
        <f t="array" aca="1" ref="Q66" ca="1">_xlfn.IFNA(_xlfn.IFS(T66="Dit kostentype hoeft u niet op te geven. Hiervoor wordt een forfait berekend.","",AND(K66&lt;&gt;"",M66&lt;&gt;"",OR(H66="Uurtarief",H66="Vast tarief")),K66*M66,AND(O66&lt;&gt;"",H66="-"),O66),"")</f>
        <v/>
      </c>
      <c r="R66" s="268" t="str" cm="1">
        <f t="array" aca="1" ref="R66" ca="1">IFERROR(_xlfn.IFS(OR(F66="",LEFT(Methode_Keuze,4)="Geen"),"",AND(P66&lt;&gt;"",F66&lt;&gt;"Arbeidskosten"),ROUND(P66*VLOOKUP(F66,Tb_ProjectKosten[],MATCH(Tb_ProjectKosten[[#Headers],[Forfat_Percentage]],Tb_ProjectKosten[#Headers],0),0),2),AND(F66="Arbeidskosten",G66&lt;&gt;""),IFERROR(ROUND(P66*VLOOKUP(G66,Tb_KostenTypen[],3,0)*VLOOKUP(F66,Tb_ProjectKosten[],MATCH(Tb_ProjectKosten[[#Headers],[Forfat_Percentage]],Tb_ProjectKosten[#Headers],0),0),2),""),P66 &lt;=0,0),"")</f>
        <v/>
      </c>
      <c r="S66" s="268" t="str" cm="1">
        <f t="array" aca="1" ref="S66" ca="1">IFERROR(_xlfn.IFS(OR(F66="",LEFT(Methode_Keuze,4)="Geen"),"",AND(Q66&lt;&gt;"",F66&lt;&gt;"Arbeidskosten"),ROUND(Q66*VLOOKUP(F66,Tb_ProjectKosten[],MATCH(Tb_ProjectKosten[[#Headers],[Forfat_Percentage]],Tb_ProjectKosten[#Headers],0),0),2),AND(F66="Arbeidskosten",G66&lt;&gt;""),IFERROR(ROUND(Q66*VLOOKUP(G66,Tb_KostenTypen[],3,0)*VLOOKUP(F66,Tb_ProjectKosten[],MATCH(Tb_ProjectKosten[[#Headers],[Forfat_Percentage]],Tb_ProjectKosten[#Headers],0),0),2),""),Q66 &lt;=0,0),"")</f>
        <v/>
      </c>
      <c r="T66" s="269" t="str">
        <f>IFERROR(VLOOKUP(F66,Tb_ProjectKosten[#All],11,0),"")</f>
        <v/>
      </c>
      <c r="U66" s="260"/>
    </row>
    <row r="67" spans="1:21" ht="15" customHeight="1" x14ac:dyDescent="0.25">
      <c r="A67" s="261">
        <v>62</v>
      </c>
      <c r="B67" s="262"/>
      <c r="C67" s="262"/>
      <c r="D67" s="262"/>
      <c r="E67" s="262"/>
      <c r="F67" s="262"/>
      <c r="G67" s="263"/>
      <c r="H67" s="264" t="str">
        <f ca="1">IFERROR(IF(VLOOKUP(F67,Kostentypen!$A$3:$E$20,3,0)=0,"",IF(F67="Arbeidskosten",VLOOKUP(G67,Tb_KostenTypen[],2,0),VLOOKUP(F67,Kostentypen!$A$3:$E$20,3,0))),"")</f>
        <v/>
      </c>
      <c r="I67" s="263"/>
      <c r="J67" s="265"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tarief",IF(LEFT(F67,8)="Bijdrage",VLOOKUP($F67,Tb_KostenTypen[],MATCH(Methode_Keuze,Tb_KostenTypen[#Headers],0),0),VLOOKUP($G67,Lijsten!L:O,4,0))),""),"")</f>
        <v/>
      </c>
      <c r="K67" s="265"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tarief",IF(LEFT(F67,8)="Bijdrage",VLOOKUP($F67,Tb_KostenTypen[],MATCH(Methode_Keuze,Tb_KostenTypen[#Headers],0),0),VLOOKUP($G67,Lijsten!L:O,4,0))),""),"")</f>
        <v/>
      </c>
      <c r="L67" s="266"/>
      <c r="M67" s="266"/>
      <c r="N67" s="267"/>
      <c r="O67" s="267"/>
      <c r="P67" s="268" t="str" cm="1">
        <f t="array" aca="1" ref="P67" ca="1">_xlfn.IFNA(_xlfn.IFS(T67="Dit kostentype hoeft u niet op te geven. Hiervoor wordt een forfait berekend.","",AND(J67&lt;&gt;"",OR(H67="Uurtarief",H67="Vast tarief")),J67*L67,AND(N67&gt;0,H67="-"),N67),"")</f>
        <v/>
      </c>
      <c r="Q67" s="268" t="str" cm="1">
        <f t="array" aca="1" ref="Q67" ca="1">_xlfn.IFNA(_xlfn.IFS(T67="Dit kostentype hoeft u niet op te geven. Hiervoor wordt een forfait berekend.","",AND(K67&lt;&gt;"",M67&lt;&gt;"",OR(H67="Uurtarief",H67="Vast tarief")),K67*M67,AND(O67&lt;&gt;"",H67="-"),O67),"")</f>
        <v/>
      </c>
      <c r="R67" s="268" t="str" cm="1">
        <f t="array" aca="1" ref="R67" ca="1">IFERROR(_xlfn.IFS(OR(F67="",LEFT(Methode_Keuze,4)="Geen"),"",AND(P67&lt;&gt;"",F67&lt;&gt;"Arbeidskosten"),ROUND(P67*VLOOKUP(F67,Tb_ProjectKosten[],MATCH(Tb_ProjectKosten[[#Headers],[Forfat_Percentage]],Tb_ProjectKosten[#Headers],0),0),2),AND(F67="Arbeidskosten",G67&lt;&gt;""),IFERROR(ROUND(P67*VLOOKUP(G67,Tb_KostenTypen[],3,0)*VLOOKUP(F67,Tb_ProjectKosten[],MATCH(Tb_ProjectKosten[[#Headers],[Forfat_Percentage]],Tb_ProjectKosten[#Headers],0),0),2),""),P67 &lt;=0,0),"")</f>
        <v/>
      </c>
      <c r="S67" s="268" t="str" cm="1">
        <f t="array" aca="1" ref="S67" ca="1">IFERROR(_xlfn.IFS(OR(F67="",LEFT(Methode_Keuze,4)="Geen"),"",AND(Q67&lt;&gt;"",F67&lt;&gt;"Arbeidskosten"),ROUND(Q67*VLOOKUP(F67,Tb_ProjectKosten[],MATCH(Tb_ProjectKosten[[#Headers],[Forfat_Percentage]],Tb_ProjectKosten[#Headers],0),0),2),AND(F67="Arbeidskosten",G67&lt;&gt;""),IFERROR(ROUND(Q67*VLOOKUP(G67,Tb_KostenTypen[],3,0)*VLOOKUP(F67,Tb_ProjectKosten[],MATCH(Tb_ProjectKosten[[#Headers],[Forfat_Percentage]],Tb_ProjectKosten[#Headers],0),0),2),""),Q67 &lt;=0,0),"")</f>
        <v/>
      </c>
      <c r="T67" s="269" t="str">
        <f>IFERROR(VLOOKUP(F67,Tb_ProjectKosten[#All],11,0),"")</f>
        <v/>
      </c>
      <c r="U67" s="260"/>
    </row>
    <row r="68" spans="1:21" ht="15" customHeight="1" x14ac:dyDescent="0.25">
      <c r="A68" s="261">
        <v>63</v>
      </c>
      <c r="B68" s="262"/>
      <c r="C68" s="262"/>
      <c r="D68" s="262"/>
      <c r="E68" s="262"/>
      <c r="F68" s="262"/>
      <c r="G68" s="263"/>
      <c r="H68" s="264" t="str">
        <f ca="1">IFERROR(IF(VLOOKUP(F68,Kostentypen!$A$3:$E$20,3,0)=0,"",IF(F68="Arbeidskosten",VLOOKUP(G68,Tb_KostenTypen[],2,0),VLOOKUP(F68,Kostentypen!$A$3:$E$20,3,0))),"")</f>
        <v/>
      </c>
      <c r="I68" s="263"/>
      <c r="J68" s="265"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tarief",IF(LEFT(F68,8)="Bijdrage",VLOOKUP($F68,Tb_KostenTypen[],MATCH(Methode_Keuze,Tb_KostenTypen[#Headers],0),0),VLOOKUP($G68,Lijsten!L:O,4,0))),""),"")</f>
        <v/>
      </c>
      <c r="K68" s="265"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tarief",IF(LEFT(F68,8)="Bijdrage",VLOOKUP($F68,Tb_KostenTypen[],MATCH(Methode_Keuze,Tb_KostenTypen[#Headers],0),0),VLOOKUP($G68,Lijsten!L:O,4,0))),""),"")</f>
        <v/>
      </c>
      <c r="L68" s="266"/>
      <c r="M68" s="266"/>
      <c r="N68" s="267"/>
      <c r="O68" s="267"/>
      <c r="P68" s="268" t="str" cm="1">
        <f t="array" aca="1" ref="P68" ca="1">_xlfn.IFNA(_xlfn.IFS(T68="Dit kostentype hoeft u niet op te geven. Hiervoor wordt een forfait berekend.","",AND(J68&lt;&gt;"",OR(H68="Uurtarief",H68="Vast tarief")),J68*L68,AND(N68&gt;0,H68="-"),N68),"")</f>
        <v/>
      </c>
      <c r="Q68" s="268" t="str" cm="1">
        <f t="array" aca="1" ref="Q68" ca="1">_xlfn.IFNA(_xlfn.IFS(T68="Dit kostentype hoeft u niet op te geven. Hiervoor wordt een forfait berekend.","",AND(K68&lt;&gt;"",M68&lt;&gt;"",OR(H68="Uurtarief",H68="Vast tarief")),K68*M68,AND(O68&lt;&gt;"",H68="-"),O68),"")</f>
        <v/>
      </c>
      <c r="R68" s="268" t="str" cm="1">
        <f t="array" aca="1" ref="R68" ca="1">IFERROR(_xlfn.IFS(OR(F68="",LEFT(Methode_Keuze,4)="Geen"),"",AND(P68&lt;&gt;"",F68&lt;&gt;"Arbeidskosten"),ROUND(P68*VLOOKUP(F68,Tb_ProjectKosten[],MATCH(Tb_ProjectKosten[[#Headers],[Forfat_Percentage]],Tb_ProjectKosten[#Headers],0),0),2),AND(F68="Arbeidskosten",G68&lt;&gt;""),IFERROR(ROUND(P68*VLOOKUP(G68,Tb_KostenTypen[],3,0)*VLOOKUP(F68,Tb_ProjectKosten[],MATCH(Tb_ProjectKosten[[#Headers],[Forfat_Percentage]],Tb_ProjectKosten[#Headers],0),0),2),""),P68 &lt;=0,0),"")</f>
        <v/>
      </c>
      <c r="S68" s="268" t="str" cm="1">
        <f t="array" aca="1" ref="S68" ca="1">IFERROR(_xlfn.IFS(OR(F68="",LEFT(Methode_Keuze,4)="Geen"),"",AND(Q68&lt;&gt;"",F68&lt;&gt;"Arbeidskosten"),ROUND(Q68*VLOOKUP(F68,Tb_ProjectKosten[],MATCH(Tb_ProjectKosten[[#Headers],[Forfat_Percentage]],Tb_ProjectKosten[#Headers],0),0),2),AND(F68="Arbeidskosten",G68&lt;&gt;""),IFERROR(ROUND(Q68*VLOOKUP(G68,Tb_KostenTypen[],3,0)*VLOOKUP(F68,Tb_ProjectKosten[],MATCH(Tb_ProjectKosten[[#Headers],[Forfat_Percentage]],Tb_ProjectKosten[#Headers],0),0),2),""),Q68 &lt;=0,0),"")</f>
        <v/>
      </c>
      <c r="T68" s="269" t="str">
        <f>IFERROR(VLOOKUP(F68,Tb_ProjectKosten[#All],11,0),"")</f>
        <v/>
      </c>
      <c r="U68" s="260"/>
    </row>
    <row r="69" spans="1:21" ht="15" customHeight="1" x14ac:dyDescent="0.25">
      <c r="A69" s="261">
        <v>64</v>
      </c>
      <c r="B69" s="262"/>
      <c r="C69" s="262"/>
      <c r="D69" s="262"/>
      <c r="E69" s="262"/>
      <c r="F69" s="262"/>
      <c r="G69" s="263"/>
      <c r="H69" s="264" t="str">
        <f ca="1">IFERROR(IF(VLOOKUP(F69,Kostentypen!$A$3:$E$20,3,0)=0,"",IF(F69="Arbeidskosten",VLOOKUP(G69,Tb_KostenTypen[],2,0),VLOOKUP(F69,Kostentypen!$A$3:$E$20,3,0))),"")</f>
        <v/>
      </c>
      <c r="I69" s="263"/>
      <c r="J69" s="265"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tarief",IF(LEFT(F69,8)="Bijdrage",VLOOKUP($F69,Tb_KostenTypen[],MATCH(Methode_Keuze,Tb_KostenTypen[#Headers],0),0),VLOOKUP($G69,Lijsten!L:O,4,0))),""),"")</f>
        <v/>
      </c>
      <c r="K69" s="265"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tarief",IF(LEFT(F69,8)="Bijdrage",VLOOKUP($F69,Tb_KostenTypen[],MATCH(Methode_Keuze,Tb_KostenTypen[#Headers],0),0),VLOOKUP($G69,Lijsten!L:O,4,0))),""),"")</f>
        <v/>
      </c>
      <c r="L69" s="266"/>
      <c r="M69" s="266"/>
      <c r="N69" s="267"/>
      <c r="O69" s="267"/>
      <c r="P69" s="268" t="str" cm="1">
        <f t="array" aca="1" ref="P69" ca="1">_xlfn.IFNA(_xlfn.IFS(T69="Dit kostentype hoeft u niet op te geven. Hiervoor wordt een forfait berekend.","",AND(J69&lt;&gt;"",OR(H69="Uurtarief",H69="Vast tarief")),J69*L69,AND(N69&gt;0,H69="-"),N69),"")</f>
        <v/>
      </c>
      <c r="Q69" s="268" t="str" cm="1">
        <f t="array" aca="1" ref="Q69" ca="1">_xlfn.IFNA(_xlfn.IFS(T69="Dit kostentype hoeft u niet op te geven. Hiervoor wordt een forfait berekend.","",AND(K69&lt;&gt;"",M69&lt;&gt;"",OR(H69="Uurtarief",H69="Vast tarief")),K69*M69,AND(O69&lt;&gt;"",H69="-"),O69),"")</f>
        <v/>
      </c>
      <c r="R69" s="268" t="str" cm="1">
        <f t="array" aca="1" ref="R69" ca="1">IFERROR(_xlfn.IFS(OR(F69="",LEFT(Methode_Keuze,4)="Geen"),"",AND(P69&lt;&gt;"",F69&lt;&gt;"Arbeidskosten"),ROUND(P69*VLOOKUP(F69,Tb_ProjectKosten[],MATCH(Tb_ProjectKosten[[#Headers],[Forfat_Percentage]],Tb_ProjectKosten[#Headers],0),0),2),AND(F69="Arbeidskosten",G69&lt;&gt;""),IFERROR(ROUND(P69*VLOOKUP(G69,Tb_KostenTypen[],3,0)*VLOOKUP(F69,Tb_ProjectKosten[],MATCH(Tb_ProjectKosten[[#Headers],[Forfat_Percentage]],Tb_ProjectKosten[#Headers],0),0),2),""),P69 &lt;=0,0),"")</f>
        <v/>
      </c>
      <c r="S69" s="268" t="str" cm="1">
        <f t="array" aca="1" ref="S69" ca="1">IFERROR(_xlfn.IFS(OR(F69="",LEFT(Methode_Keuze,4)="Geen"),"",AND(Q69&lt;&gt;"",F69&lt;&gt;"Arbeidskosten"),ROUND(Q69*VLOOKUP(F69,Tb_ProjectKosten[],MATCH(Tb_ProjectKosten[[#Headers],[Forfat_Percentage]],Tb_ProjectKosten[#Headers],0),0),2),AND(F69="Arbeidskosten",G69&lt;&gt;""),IFERROR(ROUND(Q69*VLOOKUP(G69,Tb_KostenTypen[],3,0)*VLOOKUP(F69,Tb_ProjectKosten[],MATCH(Tb_ProjectKosten[[#Headers],[Forfat_Percentage]],Tb_ProjectKosten[#Headers],0),0),2),""),Q69 &lt;=0,0),"")</f>
        <v/>
      </c>
      <c r="T69" s="269" t="str">
        <f>IFERROR(VLOOKUP(F69,Tb_ProjectKosten[#All],11,0),"")</f>
        <v/>
      </c>
      <c r="U69" s="260"/>
    </row>
    <row r="70" spans="1:21" ht="15" customHeight="1" x14ac:dyDescent="0.25">
      <c r="A70" s="261">
        <v>65</v>
      </c>
      <c r="B70" s="262"/>
      <c r="C70" s="262"/>
      <c r="D70" s="262"/>
      <c r="E70" s="262"/>
      <c r="F70" s="262"/>
      <c r="G70" s="263"/>
      <c r="H70" s="264" t="str">
        <f ca="1">IFERROR(IF(VLOOKUP(F70,Kostentypen!$A$3:$E$20,3,0)=0,"",IF(F70="Arbeidskosten",VLOOKUP(G70,Tb_KostenTypen[],2,0),VLOOKUP(F70,Kostentypen!$A$3:$E$20,3,0))),"")</f>
        <v/>
      </c>
      <c r="I70" s="263"/>
      <c r="J70" s="265"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tarief",IF(LEFT(F70,8)="Bijdrage",VLOOKUP($F70,Tb_KostenTypen[],MATCH(Methode_Keuze,Tb_KostenTypen[#Headers],0),0),VLOOKUP($G70,Lijsten!L:O,4,0))),""),"")</f>
        <v/>
      </c>
      <c r="K70" s="265"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tarief",IF(LEFT(F70,8)="Bijdrage",VLOOKUP($F70,Tb_KostenTypen[],MATCH(Methode_Keuze,Tb_KostenTypen[#Headers],0),0),VLOOKUP($G70,Lijsten!L:O,4,0))),""),"")</f>
        <v/>
      </c>
      <c r="L70" s="266"/>
      <c r="M70" s="266"/>
      <c r="N70" s="267"/>
      <c r="O70" s="267"/>
      <c r="P70" s="268" t="str" cm="1">
        <f t="array" aca="1" ref="P70" ca="1">_xlfn.IFNA(_xlfn.IFS(T70="Dit kostentype hoeft u niet op te geven. Hiervoor wordt een forfait berekend.","",AND(J70&lt;&gt;"",OR(H70="Uurtarief",H70="Vast tarief")),J70*L70,AND(N70&gt;0,H70="-"),N70),"")</f>
        <v/>
      </c>
      <c r="Q70" s="268" t="str" cm="1">
        <f t="array" aca="1" ref="Q70" ca="1">_xlfn.IFNA(_xlfn.IFS(T70="Dit kostentype hoeft u niet op te geven. Hiervoor wordt een forfait berekend.","",AND(K70&lt;&gt;"",M70&lt;&gt;"",OR(H70="Uurtarief",H70="Vast tarief")),K70*M70,AND(O70&lt;&gt;"",H70="-"),O70),"")</f>
        <v/>
      </c>
      <c r="R70" s="268" t="str" cm="1">
        <f t="array" aca="1" ref="R70" ca="1">IFERROR(_xlfn.IFS(OR(F70="",LEFT(Methode_Keuze,4)="Geen"),"",AND(P70&lt;&gt;"",F70&lt;&gt;"Arbeidskosten"),ROUND(P70*VLOOKUP(F70,Tb_ProjectKosten[],MATCH(Tb_ProjectKosten[[#Headers],[Forfat_Percentage]],Tb_ProjectKosten[#Headers],0),0),2),AND(F70="Arbeidskosten",G70&lt;&gt;""),IFERROR(ROUND(P70*VLOOKUP(G70,Tb_KostenTypen[],3,0)*VLOOKUP(F70,Tb_ProjectKosten[],MATCH(Tb_ProjectKosten[[#Headers],[Forfat_Percentage]],Tb_ProjectKosten[#Headers],0),0),2),""),P70 &lt;=0,0),"")</f>
        <v/>
      </c>
      <c r="S70" s="268" t="str" cm="1">
        <f t="array" aca="1" ref="S70" ca="1">IFERROR(_xlfn.IFS(OR(F70="",LEFT(Methode_Keuze,4)="Geen"),"",AND(Q70&lt;&gt;"",F70&lt;&gt;"Arbeidskosten"),ROUND(Q70*VLOOKUP(F70,Tb_ProjectKosten[],MATCH(Tb_ProjectKosten[[#Headers],[Forfat_Percentage]],Tb_ProjectKosten[#Headers],0),0),2),AND(F70="Arbeidskosten",G70&lt;&gt;""),IFERROR(ROUND(Q70*VLOOKUP(G70,Tb_KostenTypen[],3,0)*VLOOKUP(F70,Tb_ProjectKosten[],MATCH(Tb_ProjectKosten[[#Headers],[Forfat_Percentage]],Tb_ProjectKosten[#Headers],0),0),2),""),Q70 &lt;=0,0),"")</f>
        <v/>
      </c>
      <c r="T70" s="269" t="str">
        <f>IFERROR(VLOOKUP(F70,Tb_ProjectKosten[#All],11,0),"")</f>
        <v/>
      </c>
      <c r="U70" s="260"/>
    </row>
    <row r="71" spans="1:21" ht="15" customHeight="1" x14ac:dyDescent="0.25">
      <c r="A71" s="261">
        <v>66</v>
      </c>
      <c r="B71" s="262"/>
      <c r="C71" s="262"/>
      <c r="D71" s="262"/>
      <c r="E71" s="262"/>
      <c r="F71" s="262"/>
      <c r="G71" s="263"/>
      <c r="H71" s="264" t="str">
        <f ca="1">IFERROR(IF(VLOOKUP(F71,Kostentypen!$A$3:$E$20,3,0)=0,"",IF(F71="Arbeidskosten",VLOOKUP(G71,Tb_KostenTypen[],2,0),VLOOKUP(F71,Kostentypen!$A$3:$E$20,3,0))),"")</f>
        <v/>
      </c>
      <c r="I71" s="263"/>
      <c r="J71" s="265"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tarief",IF(LEFT(F71,8)="Bijdrage",VLOOKUP($F71,Tb_KostenTypen[],MATCH(Methode_Keuze,Tb_KostenTypen[#Headers],0),0),VLOOKUP($G71,Lijsten!L:O,4,0))),""),"")</f>
        <v/>
      </c>
      <c r="K71" s="265"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tarief",IF(LEFT(F71,8)="Bijdrage",VLOOKUP($F71,Tb_KostenTypen[],MATCH(Methode_Keuze,Tb_KostenTypen[#Headers],0),0),VLOOKUP($G71,Lijsten!L:O,4,0))),""),"")</f>
        <v/>
      </c>
      <c r="L71" s="266"/>
      <c r="M71" s="266"/>
      <c r="N71" s="267"/>
      <c r="O71" s="267"/>
      <c r="P71" s="268" t="str" cm="1">
        <f t="array" aca="1" ref="P71" ca="1">_xlfn.IFNA(_xlfn.IFS(T71="Dit kostentype hoeft u niet op te geven. Hiervoor wordt een forfait berekend.","",AND(J71&lt;&gt;"",OR(H71="Uurtarief",H71="Vast tarief")),J71*L71,AND(N71&gt;0,H71="-"),N71),"")</f>
        <v/>
      </c>
      <c r="Q71" s="268" t="str" cm="1">
        <f t="array" aca="1" ref="Q71" ca="1">_xlfn.IFNA(_xlfn.IFS(T71="Dit kostentype hoeft u niet op te geven. Hiervoor wordt een forfait berekend.","",AND(K71&lt;&gt;"",M71&lt;&gt;"",OR(H71="Uurtarief",H71="Vast tarief")),K71*M71,AND(O71&lt;&gt;"",H71="-"),O71),"")</f>
        <v/>
      </c>
      <c r="R71" s="268" t="str" cm="1">
        <f t="array" aca="1" ref="R71" ca="1">IFERROR(_xlfn.IFS(OR(F71="",LEFT(Methode_Keuze,4)="Geen"),"",AND(P71&lt;&gt;"",F71&lt;&gt;"Arbeidskosten"),ROUND(P71*VLOOKUP(F71,Tb_ProjectKosten[],MATCH(Tb_ProjectKosten[[#Headers],[Forfat_Percentage]],Tb_ProjectKosten[#Headers],0),0),2),AND(F71="Arbeidskosten",G71&lt;&gt;""),IFERROR(ROUND(P71*VLOOKUP(G71,Tb_KostenTypen[],3,0)*VLOOKUP(F71,Tb_ProjectKosten[],MATCH(Tb_ProjectKosten[[#Headers],[Forfat_Percentage]],Tb_ProjectKosten[#Headers],0),0),2),""),P71 &lt;=0,0),"")</f>
        <v/>
      </c>
      <c r="S71" s="268" t="str" cm="1">
        <f t="array" aca="1" ref="S71" ca="1">IFERROR(_xlfn.IFS(OR(F71="",LEFT(Methode_Keuze,4)="Geen"),"",AND(Q71&lt;&gt;"",F71&lt;&gt;"Arbeidskosten"),ROUND(Q71*VLOOKUP(F71,Tb_ProjectKosten[],MATCH(Tb_ProjectKosten[[#Headers],[Forfat_Percentage]],Tb_ProjectKosten[#Headers],0),0),2),AND(F71="Arbeidskosten",G71&lt;&gt;""),IFERROR(ROUND(Q71*VLOOKUP(G71,Tb_KostenTypen[],3,0)*VLOOKUP(F71,Tb_ProjectKosten[],MATCH(Tb_ProjectKosten[[#Headers],[Forfat_Percentage]],Tb_ProjectKosten[#Headers],0),0),2),""),Q71 &lt;=0,0),"")</f>
        <v/>
      </c>
      <c r="T71" s="269" t="str">
        <f>IFERROR(VLOOKUP(F71,Tb_ProjectKosten[#All],11,0),"")</f>
        <v/>
      </c>
      <c r="U71" s="260"/>
    </row>
    <row r="72" spans="1:21" ht="15" customHeight="1" x14ac:dyDescent="0.25">
      <c r="A72" s="261">
        <v>67</v>
      </c>
      <c r="B72" s="262"/>
      <c r="C72" s="262"/>
      <c r="D72" s="262"/>
      <c r="E72" s="262"/>
      <c r="F72" s="262"/>
      <c r="G72" s="263"/>
      <c r="H72" s="264" t="str">
        <f ca="1">IFERROR(IF(VLOOKUP(F72,Kostentypen!$A$3:$E$20,3,0)=0,"",IF(F72="Arbeidskosten",VLOOKUP(G72,Tb_KostenTypen[],2,0),VLOOKUP(F72,Kostentypen!$A$3:$E$20,3,0))),"")</f>
        <v/>
      </c>
      <c r="I72" s="263"/>
      <c r="J72" s="265"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tarief",IF(LEFT(F72,8)="Bijdrage",VLOOKUP($F72,Tb_KostenTypen[],MATCH(Methode_Keuze,Tb_KostenTypen[#Headers],0),0),VLOOKUP($G72,Lijsten!L:O,4,0))),""),"")</f>
        <v/>
      </c>
      <c r="K72" s="265"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tarief",IF(LEFT(F72,8)="Bijdrage",VLOOKUP($F72,Tb_KostenTypen[],MATCH(Methode_Keuze,Tb_KostenTypen[#Headers],0),0),VLOOKUP($G72,Lijsten!L:O,4,0))),""),"")</f>
        <v/>
      </c>
      <c r="L72" s="266"/>
      <c r="M72" s="266"/>
      <c r="N72" s="267"/>
      <c r="O72" s="267"/>
      <c r="P72" s="268" t="str" cm="1">
        <f t="array" aca="1" ref="P72" ca="1">_xlfn.IFNA(_xlfn.IFS(T72="Dit kostentype hoeft u niet op te geven. Hiervoor wordt een forfait berekend.","",AND(J72&lt;&gt;"",OR(H72="Uurtarief",H72="Vast tarief")),J72*L72,AND(N72&gt;0,H72="-"),N72),"")</f>
        <v/>
      </c>
      <c r="Q72" s="268" t="str" cm="1">
        <f t="array" aca="1" ref="Q72" ca="1">_xlfn.IFNA(_xlfn.IFS(T72="Dit kostentype hoeft u niet op te geven. Hiervoor wordt een forfait berekend.","",AND(K72&lt;&gt;"",M72&lt;&gt;"",OR(H72="Uurtarief",H72="Vast tarief")),K72*M72,AND(O72&lt;&gt;"",H72="-"),O72),"")</f>
        <v/>
      </c>
      <c r="R72" s="268" t="str" cm="1">
        <f t="array" aca="1" ref="R72" ca="1">IFERROR(_xlfn.IFS(OR(F72="",LEFT(Methode_Keuze,4)="Geen"),"",AND(P72&lt;&gt;"",F72&lt;&gt;"Arbeidskosten"),ROUND(P72*VLOOKUP(F72,Tb_ProjectKosten[],MATCH(Tb_ProjectKosten[[#Headers],[Forfat_Percentage]],Tb_ProjectKosten[#Headers],0),0),2),AND(F72="Arbeidskosten",G72&lt;&gt;""),IFERROR(ROUND(P72*VLOOKUP(G72,Tb_KostenTypen[],3,0)*VLOOKUP(F72,Tb_ProjectKosten[],MATCH(Tb_ProjectKosten[[#Headers],[Forfat_Percentage]],Tb_ProjectKosten[#Headers],0),0),2),""),P72 &lt;=0,0),"")</f>
        <v/>
      </c>
      <c r="S72" s="268" t="str" cm="1">
        <f t="array" aca="1" ref="S72" ca="1">IFERROR(_xlfn.IFS(OR(F72="",LEFT(Methode_Keuze,4)="Geen"),"",AND(Q72&lt;&gt;"",F72&lt;&gt;"Arbeidskosten"),ROUND(Q72*VLOOKUP(F72,Tb_ProjectKosten[],MATCH(Tb_ProjectKosten[[#Headers],[Forfat_Percentage]],Tb_ProjectKosten[#Headers],0),0),2),AND(F72="Arbeidskosten",G72&lt;&gt;""),IFERROR(ROUND(Q72*VLOOKUP(G72,Tb_KostenTypen[],3,0)*VLOOKUP(F72,Tb_ProjectKosten[],MATCH(Tb_ProjectKosten[[#Headers],[Forfat_Percentage]],Tb_ProjectKosten[#Headers],0),0),2),""),Q72 &lt;=0,0),"")</f>
        <v/>
      </c>
      <c r="T72" s="269" t="str">
        <f>IFERROR(VLOOKUP(F72,Tb_ProjectKosten[#All],11,0),"")</f>
        <v/>
      </c>
      <c r="U72" s="260"/>
    </row>
    <row r="73" spans="1:21" ht="15" customHeight="1" x14ac:dyDescent="0.25">
      <c r="A73" s="261">
        <v>68</v>
      </c>
      <c r="B73" s="262"/>
      <c r="C73" s="262"/>
      <c r="D73" s="262"/>
      <c r="E73" s="262"/>
      <c r="F73" s="262"/>
      <c r="G73" s="263"/>
      <c r="H73" s="264" t="str">
        <f ca="1">IFERROR(IF(VLOOKUP(F73,Kostentypen!$A$3:$E$20,3,0)=0,"",IF(F73="Arbeidskosten",VLOOKUP(G73,Tb_KostenTypen[],2,0),VLOOKUP(F73,Kostentypen!$A$3:$E$20,3,0))),"")</f>
        <v/>
      </c>
      <c r="I73" s="263"/>
      <c r="J73" s="265"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tarief",IF(LEFT(F73,8)="Bijdrage",VLOOKUP($F73,Tb_KostenTypen[],MATCH(Methode_Keuze,Tb_KostenTypen[#Headers],0),0),VLOOKUP($G73,Lijsten!L:O,4,0))),""),"")</f>
        <v/>
      </c>
      <c r="K73" s="265"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tarief",IF(LEFT(F73,8)="Bijdrage",VLOOKUP($F73,Tb_KostenTypen[],MATCH(Methode_Keuze,Tb_KostenTypen[#Headers],0),0),VLOOKUP($G73,Lijsten!L:O,4,0))),""),"")</f>
        <v/>
      </c>
      <c r="L73" s="266"/>
      <c r="M73" s="266"/>
      <c r="N73" s="267"/>
      <c r="O73" s="267"/>
      <c r="P73" s="268" t="str" cm="1">
        <f t="array" aca="1" ref="P73" ca="1">_xlfn.IFNA(_xlfn.IFS(T73="Dit kostentype hoeft u niet op te geven. Hiervoor wordt een forfait berekend.","",AND(J73&lt;&gt;"",OR(H73="Uurtarief",H73="Vast tarief")),J73*L73,AND(N73&gt;0,H73="-"),N73),"")</f>
        <v/>
      </c>
      <c r="Q73" s="268" t="str" cm="1">
        <f t="array" aca="1" ref="Q73" ca="1">_xlfn.IFNA(_xlfn.IFS(T73="Dit kostentype hoeft u niet op te geven. Hiervoor wordt een forfait berekend.","",AND(K73&lt;&gt;"",M73&lt;&gt;"",OR(H73="Uurtarief",H73="Vast tarief")),K73*M73,AND(O73&lt;&gt;"",H73="-"),O73),"")</f>
        <v/>
      </c>
      <c r="R73" s="268" t="str" cm="1">
        <f t="array" aca="1" ref="R73" ca="1">IFERROR(_xlfn.IFS(OR(F73="",LEFT(Methode_Keuze,4)="Geen"),"",AND(P73&lt;&gt;"",F73&lt;&gt;"Arbeidskosten"),ROUND(P73*VLOOKUP(F73,Tb_ProjectKosten[],MATCH(Tb_ProjectKosten[[#Headers],[Forfat_Percentage]],Tb_ProjectKosten[#Headers],0),0),2),AND(F73="Arbeidskosten",G73&lt;&gt;""),IFERROR(ROUND(P73*VLOOKUP(G73,Tb_KostenTypen[],3,0)*VLOOKUP(F73,Tb_ProjectKosten[],MATCH(Tb_ProjectKosten[[#Headers],[Forfat_Percentage]],Tb_ProjectKosten[#Headers],0),0),2),""),P73 &lt;=0,0),"")</f>
        <v/>
      </c>
      <c r="S73" s="268" t="str" cm="1">
        <f t="array" aca="1" ref="S73" ca="1">IFERROR(_xlfn.IFS(OR(F73="",LEFT(Methode_Keuze,4)="Geen"),"",AND(Q73&lt;&gt;"",F73&lt;&gt;"Arbeidskosten"),ROUND(Q73*VLOOKUP(F73,Tb_ProjectKosten[],MATCH(Tb_ProjectKosten[[#Headers],[Forfat_Percentage]],Tb_ProjectKosten[#Headers],0),0),2),AND(F73="Arbeidskosten",G73&lt;&gt;""),IFERROR(ROUND(Q73*VLOOKUP(G73,Tb_KostenTypen[],3,0)*VLOOKUP(F73,Tb_ProjectKosten[],MATCH(Tb_ProjectKosten[[#Headers],[Forfat_Percentage]],Tb_ProjectKosten[#Headers],0),0),2),""),Q73 &lt;=0,0),"")</f>
        <v/>
      </c>
      <c r="T73" s="269" t="str">
        <f>IFERROR(VLOOKUP(F73,Tb_ProjectKosten[#All],11,0),"")</f>
        <v/>
      </c>
      <c r="U73" s="260"/>
    </row>
    <row r="74" spans="1:21" ht="15" customHeight="1" x14ac:dyDescent="0.25">
      <c r="A74" s="261">
        <v>69</v>
      </c>
      <c r="B74" s="262"/>
      <c r="C74" s="262"/>
      <c r="D74" s="262"/>
      <c r="E74" s="262"/>
      <c r="F74" s="262"/>
      <c r="G74" s="263"/>
      <c r="H74" s="264" t="str">
        <f ca="1">IFERROR(IF(VLOOKUP(F74,Kostentypen!$A$3:$E$20,3,0)=0,"",IF(F74="Arbeidskosten",VLOOKUP(G74,Tb_KostenTypen[],2,0),VLOOKUP(F74,Kostentypen!$A$3:$E$20,3,0))),"")</f>
        <v/>
      </c>
      <c r="I74" s="263"/>
      <c r="J74" s="265"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tarief",IF(LEFT(F74,8)="Bijdrage",VLOOKUP($F74,Tb_KostenTypen[],MATCH(Methode_Keuze,Tb_KostenTypen[#Headers],0),0),VLOOKUP($G74,Lijsten!L:O,4,0))),""),"")</f>
        <v/>
      </c>
      <c r="K74" s="265"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tarief",IF(LEFT(F74,8)="Bijdrage",VLOOKUP($F74,Tb_KostenTypen[],MATCH(Methode_Keuze,Tb_KostenTypen[#Headers],0),0),VLOOKUP($G74,Lijsten!L:O,4,0))),""),"")</f>
        <v/>
      </c>
      <c r="L74" s="266"/>
      <c r="M74" s="266"/>
      <c r="N74" s="267"/>
      <c r="O74" s="267"/>
      <c r="P74" s="268" t="str" cm="1">
        <f t="array" aca="1" ref="P74" ca="1">_xlfn.IFNA(_xlfn.IFS(T74="Dit kostentype hoeft u niet op te geven. Hiervoor wordt een forfait berekend.","",AND(J74&lt;&gt;"",OR(H74="Uurtarief",H74="Vast tarief")),J74*L74,AND(N74&gt;0,H74="-"),N74),"")</f>
        <v/>
      </c>
      <c r="Q74" s="268" t="str" cm="1">
        <f t="array" aca="1" ref="Q74" ca="1">_xlfn.IFNA(_xlfn.IFS(T74="Dit kostentype hoeft u niet op te geven. Hiervoor wordt een forfait berekend.","",AND(K74&lt;&gt;"",M74&lt;&gt;"",OR(H74="Uurtarief",H74="Vast tarief")),K74*M74,AND(O74&lt;&gt;"",H74="-"),O74),"")</f>
        <v/>
      </c>
      <c r="R74" s="268" t="str" cm="1">
        <f t="array" aca="1" ref="R74" ca="1">IFERROR(_xlfn.IFS(OR(F74="",LEFT(Methode_Keuze,4)="Geen"),"",AND(P74&lt;&gt;"",F74&lt;&gt;"Arbeidskosten"),ROUND(P74*VLOOKUP(F74,Tb_ProjectKosten[],MATCH(Tb_ProjectKosten[[#Headers],[Forfat_Percentage]],Tb_ProjectKosten[#Headers],0),0),2),AND(F74="Arbeidskosten",G74&lt;&gt;""),IFERROR(ROUND(P74*VLOOKUP(G74,Tb_KostenTypen[],3,0)*VLOOKUP(F74,Tb_ProjectKosten[],MATCH(Tb_ProjectKosten[[#Headers],[Forfat_Percentage]],Tb_ProjectKosten[#Headers],0),0),2),""),P74 &lt;=0,0),"")</f>
        <v/>
      </c>
      <c r="S74" s="268" t="str" cm="1">
        <f t="array" aca="1" ref="S74" ca="1">IFERROR(_xlfn.IFS(OR(F74="",LEFT(Methode_Keuze,4)="Geen"),"",AND(Q74&lt;&gt;"",F74&lt;&gt;"Arbeidskosten"),ROUND(Q74*VLOOKUP(F74,Tb_ProjectKosten[],MATCH(Tb_ProjectKosten[[#Headers],[Forfat_Percentage]],Tb_ProjectKosten[#Headers],0),0),2),AND(F74="Arbeidskosten",G74&lt;&gt;""),IFERROR(ROUND(Q74*VLOOKUP(G74,Tb_KostenTypen[],3,0)*VLOOKUP(F74,Tb_ProjectKosten[],MATCH(Tb_ProjectKosten[[#Headers],[Forfat_Percentage]],Tb_ProjectKosten[#Headers],0),0),2),""),Q74 &lt;=0,0),"")</f>
        <v/>
      </c>
      <c r="T74" s="269" t="str">
        <f>IFERROR(VLOOKUP(F74,Tb_ProjectKosten[#All],11,0),"")</f>
        <v/>
      </c>
      <c r="U74" s="260"/>
    </row>
    <row r="75" spans="1:21" ht="15" customHeight="1" x14ac:dyDescent="0.25">
      <c r="A75" s="261">
        <v>70</v>
      </c>
      <c r="B75" s="262"/>
      <c r="C75" s="262"/>
      <c r="D75" s="262"/>
      <c r="E75" s="262"/>
      <c r="F75" s="262"/>
      <c r="G75" s="263"/>
      <c r="H75" s="264" t="str">
        <f ca="1">IFERROR(IF(VLOOKUP(F75,Kostentypen!$A$3:$E$20,3,0)=0,"",IF(F75="Arbeidskosten",VLOOKUP(G75,Tb_KostenTypen[],2,0),VLOOKUP(F75,Kostentypen!$A$3:$E$20,3,0))),"")</f>
        <v/>
      </c>
      <c r="I75" s="263"/>
      <c r="J75" s="265"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tarief",IF(LEFT(F75,8)="Bijdrage",VLOOKUP($F75,Tb_KostenTypen[],MATCH(Methode_Keuze,Tb_KostenTypen[#Headers],0),0),VLOOKUP($G75,Lijsten!L:O,4,0))),""),"")</f>
        <v/>
      </c>
      <c r="K75" s="265"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tarief",IF(LEFT(F75,8)="Bijdrage",VLOOKUP($F75,Tb_KostenTypen[],MATCH(Methode_Keuze,Tb_KostenTypen[#Headers],0),0),VLOOKUP($G75,Lijsten!L:O,4,0))),""),"")</f>
        <v/>
      </c>
      <c r="L75" s="266"/>
      <c r="M75" s="266"/>
      <c r="N75" s="267"/>
      <c r="O75" s="267"/>
      <c r="P75" s="268" t="str" cm="1">
        <f t="array" aca="1" ref="P75" ca="1">_xlfn.IFNA(_xlfn.IFS(T75="Dit kostentype hoeft u niet op te geven. Hiervoor wordt een forfait berekend.","",AND(J75&lt;&gt;"",OR(H75="Uurtarief",H75="Vast tarief")),J75*L75,AND(N75&gt;0,H75="-"),N75),"")</f>
        <v/>
      </c>
      <c r="Q75" s="268" t="str" cm="1">
        <f t="array" aca="1" ref="Q75" ca="1">_xlfn.IFNA(_xlfn.IFS(T75="Dit kostentype hoeft u niet op te geven. Hiervoor wordt een forfait berekend.","",AND(K75&lt;&gt;"",M75&lt;&gt;"",OR(H75="Uurtarief",H75="Vast tarief")),K75*M75,AND(O75&lt;&gt;"",H75="-"),O75),"")</f>
        <v/>
      </c>
      <c r="R75" s="268" t="str" cm="1">
        <f t="array" aca="1" ref="R75" ca="1">IFERROR(_xlfn.IFS(OR(F75="",LEFT(Methode_Keuze,4)="Geen"),"",AND(P75&lt;&gt;"",F75&lt;&gt;"Arbeidskosten"),ROUND(P75*VLOOKUP(F75,Tb_ProjectKosten[],MATCH(Tb_ProjectKosten[[#Headers],[Forfat_Percentage]],Tb_ProjectKosten[#Headers],0),0),2),AND(F75="Arbeidskosten",G75&lt;&gt;""),IFERROR(ROUND(P75*VLOOKUP(G75,Tb_KostenTypen[],3,0)*VLOOKUP(F75,Tb_ProjectKosten[],MATCH(Tb_ProjectKosten[[#Headers],[Forfat_Percentage]],Tb_ProjectKosten[#Headers],0),0),2),""),P75 &lt;=0,0),"")</f>
        <v/>
      </c>
      <c r="S75" s="268" t="str" cm="1">
        <f t="array" aca="1" ref="S75" ca="1">IFERROR(_xlfn.IFS(OR(F75="",LEFT(Methode_Keuze,4)="Geen"),"",AND(Q75&lt;&gt;"",F75&lt;&gt;"Arbeidskosten"),ROUND(Q75*VLOOKUP(F75,Tb_ProjectKosten[],MATCH(Tb_ProjectKosten[[#Headers],[Forfat_Percentage]],Tb_ProjectKosten[#Headers],0),0),2),AND(F75="Arbeidskosten",G75&lt;&gt;""),IFERROR(ROUND(Q75*VLOOKUP(G75,Tb_KostenTypen[],3,0)*VLOOKUP(F75,Tb_ProjectKosten[],MATCH(Tb_ProjectKosten[[#Headers],[Forfat_Percentage]],Tb_ProjectKosten[#Headers],0),0),2),""),Q75 &lt;=0,0),"")</f>
        <v/>
      </c>
      <c r="T75" s="269" t="str">
        <f>IFERROR(VLOOKUP(F75,Tb_ProjectKosten[#All],11,0),"")</f>
        <v/>
      </c>
      <c r="U75" s="260"/>
    </row>
    <row r="76" spans="1:21" ht="15" customHeight="1" x14ac:dyDescent="0.25">
      <c r="A76" s="261">
        <v>71</v>
      </c>
      <c r="B76" s="262"/>
      <c r="C76" s="262"/>
      <c r="D76" s="262"/>
      <c r="E76" s="262"/>
      <c r="F76" s="262"/>
      <c r="G76" s="263"/>
      <c r="H76" s="264" t="str">
        <f ca="1">IFERROR(IF(VLOOKUP(F76,Kostentypen!$A$3:$E$20,3,0)=0,"",IF(F76="Arbeidskosten",VLOOKUP(G76,Tb_KostenTypen[],2,0),VLOOKUP(F76,Kostentypen!$A$3:$E$20,3,0))),"")</f>
        <v/>
      </c>
      <c r="I76" s="263"/>
      <c r="J76" s="265"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tarief",IF(LEFT(F76,8)="Bijdrage",VLOOKUP($F76,Tb_KostenTypen[],MATCH(Methode_Keuze,Tb_KostenTypen[#Headers],0),0),VLOOKUP($G76,Lijsten!L:O,4,0))),""),"")</f>
        <v/>
      </c>
      <c r="K76" s="265"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tarief",IF(LEFT(F76,8)="Bijdrage",VLOOKUP($F76,Tb_KostenTypen[],MATCH(Methode_Keuze,Tb_KostenTypen[#Headers],0),0),VLOOKUP($G76,Lijsten!L:O,4,0))),""),"")</f>
        <v/>
      </c>
      <c r="L76" s="266"/>
      <c r="M76" s="266"/>
      <c r="N76" s="267"/>
      <c r="O76" s="267"/>
      <c r="P76" s="268" t="str" cm="1">
        <f t="array" aca="1" ref="P76" ca="1">_xlfn.IFNA(_xlfn.IFS(T76="Dit kostentype hoeft u niet op te geven. Hiervoor wordt een forfait berekend.","",AND(J76&lt;&gt;"",OR(H76="Uurtarief",H76="Vast tarief")),J76*L76,AND(N76&gt;0,H76="-"),N76),"")</f>
        <v/>
      </c>
      <c r="Q76" s="268" t="str" cm="1">
        <f t="array" aca="1" ref="Q76" ca="1">_xlfn.IFNA(_xlfn.IFS(T76="Dit kostentype hoeft u niet op te geven. Hiervoor wordt een forfait berekend.","",AND(K76&lt;&gt;"",M76&lt;&gt;"",OR(H76="Uurtarief",H76="Vast tarief")),K76*M76,AND(O76&lt;&gt;"",H76="-"),O76),"")</f>
        <v/>
      </c>
      <c r="R76" s="268" t="str" cm="1">
        <f t="array" aca="1" ref="R76" ca="1">IFERROR(_xlfn.IFS(OR(F76="",LEFT(Methode_Keuze,4)="Geen"),"",AND(P76&lt;&gt;"",F76&lt;&gt;"Arbeidskosten"),ROUND(P76*VLOOKUP(F76,Tb_ProjectKosten[],MATCH(Tb_ProjectKosten[[#Headers],[Forfat_Percentage]],Tb_ProjectKosten[#Headers],0),0),2),AND(F76="Arbeidskosten",G76&lt;&gt;""),IFERROR(ROUND(P76*VLOOKUP(G76,Tb_KostenTypen[],3,0)*VLOOKUP(F76,Tb_ProjectKosten[],MATCH(Tb_ProjectKosten[[#Headers],[Forfat_Percentage]],Tb_ProjectKosten[#Headers],0),0),2),""),P76 &lt;=0,0),"")</f>
        <v/>
      </c>
      <c r="S76" s="268" t="str" cm="1">
        <f t="array" aca="1" ref="S76" ca="1">IFERROR(_xlfn.IFS(OR(F76="",LEFT(Methode_Keuze,4)="Geen"),"",AND(Q76&lt;&gt;"",F76&lt;&gt;"Arbeidskosten"),ROUND(Q76*VLOOKUP(F76,Tb_ProjectKosten[],MATCH(Tb_ProjectKosten[[#Headers],[Forfat_Percentage]],Tb_ProjectKosten[#Headers],0),0),2),AND(F76="Arbeidskosten",G76&lt;&gt;""),IFERROR(ROUND(Q76*VLOOKUP(G76,Tb_KostenTypen[],3,0)*VLOOKUP(F76,Tb_ProjectKosten[],MATCH(Tb_ProjectKosten[[#Headers],[Forfat_Percentage]],Tb_ProjectKosten[#Headers],0),0),2),""),Q76 &lt;=0,0),"")</f>
        <v/>
      </c>
      <c r="T76" s="269" t="str">
        <f>IFERROR(VLOOKUP(F76,Tb_ProjectKosten[#All],11,0),"")</f>
        <v/>
      </c>
      <c r="U76" s="260"/>
    </row>
    <row r="77" spans="1:21" ht="15" customHeight="1" x14ac:dyDescent="0.25">
      <c r="A77" s="261">
        <v>72</v>
      </c>
      <c r="B77" s="262"/>
      <c r="C77" s="262"/>
      <c r="D77" s="262"/>
      <c r="E77" s="262"/>
      <c r="F77" s="262"/>
      <c r="G77" s="263"/>
      <c r="H77" s="264" t="str">
        <f ca="1">IFERROR(IF(VLOOKUP(F77,Kostentypen!$A$3:$E$20,3,0)=0,"",IF(F77="Arbeidskosten",VLOOKUP(G77,Tb_KostenTypen[],2,0),VLOOKUP(F77,Kostentypen!$A$3:$E$20,3,0))),"")</f>
        <v/>
      </c>
      <c r="I77" s="263"/>
      <c r="J77" s="265"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tarief",IF(LEFT(F77,8)="Bijdrage",VLOOKUP($F77,Tb_KostenTypen[],MATCH(Methode_Keuze,Tb_KostenTypen[#Headers],0),0),VLOOKUP($G77,Lijsten!L:O,4,0))),""),"")</f>
        <v/>
      </c>
      <c r="K77" s="265"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tarief",IF(LEFT(F77,8)="Bijdrage",VLOOKUP($F77,Tb_KostenTypen[],MATCH(Methode_Keuze,Tb_KostenTypen[#Headers],0),0),VLOOKUP($G77,Lijsten!L:O,4,0))),""),"")</f>
        <v/>
      </c>
      <c r="L77" s="266"/>
      <c r="M77" s="266"/>
      <c r="N77" s="267"/>
      <c r="O77" s="267"/>
      <c r="P77" s="268" t="str" cm="1">
        <f t="array" aca="1" ref="P77" ca="1">_xlfn.IFNA(_xlfn.IFS(T77="Dit kostentype hoeft u niet op te geven. Hiervoor wordt een forfait berekend.","",AND(J77&lt;&gt;"",OR(H77="Uurtarief",H77="Vast tarief")),J77*L77,AND(N77&gt;0,H77="-"),N77),"")</f>
        <v/>
      </c>
      <c r="Q77" s="268" t="str" cm="1">
        <f t="array" aca="1" ref="Q77" ca="1">_xlfn.IFNA(_xlfn.IFS(T77="Dit kostentype hoeft u niet op te geven. Hiervoor wordt een forfait berekend.","",AND(K77&lt;&gt;"",M77&lt;&gt;"",OR(H77="Uurtarief",H77="Vast tarief")),K77*M77,AND(O77&lt;&gt;"",H77="-"),O77),"")</f>
        <v/>
      </c>
      <c r="R77" s="268" t="str" cm="1">
        <f t="array" aca="1" ref="R77" ca="1">IFERROR(_xlfn.IFS(OR(F77="",LEFT(Methode_Keuze,4)="Geen"),"",AND(P77&lt;&gt;"",F77&lt;&gt;"Arbeidskosten"),ROUND(P77*VLOOKUP(F77,Tb_ProjectKosten[],MATCH(Tb_ProjectKosten[[#Headers],[Forfat_Percentage]],Tb_ProjectKosten[#Headers],0),0),2),AND(F77="Arbeidskosten",G77&lt;&gt;""),IFERROR(ROUND(P77*VLOOKUP(G77,Tb_KostenTypen[],3,0)*VLOOKUP(F77,Tb_ProjectKosten[],MATCH(Tb_ProjectKosten[[#Headers],[Forfat_Percentage]],Tb_ProjectKosten[#Headers],0),0),2),""),P77 &lt;=0,0),"")</f>
        <v/>
      </c>
      <c r="S77" s="268" t="str" cm="1">
        <f t="array" aca="1" ref="S77" ca="1">IFERROR(_xlfn.IFS(OR(F77="",LEFT(Methode_Keuze,4)="Geen"),"",AND(Q77&lt;&gt;"",F77&lt;&gt;"Arbeidskosten"),ROUND(Q77*VLOOKUP(F77,Tb_ProjectKosten[],MATCH(Tb_ProjectKosten[[#Headers],[Forfat_Percentage]],Tb_ProjectKosten[#Headers],0),0),2),AND(F77="Arbeidskosten",G77&lt;&gt;""),IFERROR(ROUND(Q77*VLOOKUP(G77,Tb_KostenTypen[],3,0)*VLOOKUP(F77,Tb_ProjectKosten[],MATCH(Tb_ProjectKosten[[#Headers],[Forfat_Percentage]],Tb_ProjectKosten[#Headers],0),0),2),""),Q77 &lt;=0,0),"")</f>
        <v/>
      </c>
      <c r="T77" s="269" t="str">
        <f>IFERROR(VLOOKUP(F77,Tb_ProjectKosten[#All],11,0),"")</f>
        <v/>
      </c>
      <c r="U77" s="260"/>
    </row>
    <row r="78" spans="1:21" ht="15" customHeight="1" x14ac:dyDescent="0.25">
      <c r="A78" s="261">
        <v>73</v>
      </c>
      <c r="B78" s="262"/>
      <c r="C78" s="262"/>
      <c r="D78" s="262"/>
      <c r="E78" s="262"/>
      <c r="F78" s="262"/>
      <c r="G78" s="263"/>
      <c r="H78" s="264" t="str">
        <f ca="1">IFERROR(IF(VLOOKUP(F78,Kostentypen!$A$3:$E$20,3,0)=0,"",IF(F78="Arbeidskosten",VLOOKUP(G78,Tb_KostenTypen[],2,0),VLOOKUP(F78,Kostentypen!$A$3:$E$20,3,0))),"")</f>
        <v/>
      </c>
      <c r="I78" s="263"/>
      <c r="J78" s="265"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tarief",IF(LEFT(F78,8)="Bijdrage",VLOOKUP($F78,Tb_KostenTypen[],MATCH(Methode_Keuze,Tb_KostenTypen[#Headers],0),0),VLOOKUP($G78,Lijsten!L:O,4,0))),""),"")</f>
        <v/>
      </c>
      <c r="K78" s="265"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tarief",IF(LEFT(F78,8)="Bijdrage",VLOOKUP($F78,Tb_KostenTypen[],MATCH(Methode_Keuze,Tb_KostenTypen[#Headers],0),0),VLOOKUP($G78,Lijsten!L:O,4,0))),""),"")</f>
        <v/>
      </c>
      <c r="L78" s="266"/>
      <c r="M78" s="266"/>
      <c r="N78" s="267"/>
      <c r="O78" s="267"/>
      <c r="P78" s="268" t="str" cm="1">
        <f t="array" aca="1" ref="P78" ca="1">_xlfn.IFNA(_xlfn.IFS(T78="Dit kostentype hoeft u niet op te geven. Hiervoor wordt een forfait berekend.","",AND(J78&lt;&gt;"",OR(H78="Uurtarief",H78="Vast tarief")),J78*L78,AND(N78&gt;0,H78="-"),N78),"")</f>
        <v/>
      </c>
      <c r="Q78" s="268" t="str" cm="1">
        <f t="array" aca="1" ref="Q78" ca="1">_xlfn.IFNA(_xlfn.IFS(T78="Dit kostentype hoeft u niet op te geven. Hiervoor wordt een forfait berekend.","",AND(K78&lt;&gt;"",M78&lt;&gt;"",OR(H78="Uurtarief",H78="Vast tarief")),K78*M78,AND(O78&lt;&gt;"",H78="-"),O78),"")</f>
        <v/>
      </c>
      <c r="R78" s="268" t="str" cm="1">
        <f t="array" aca="1" ref="R78" ca="1">IFERROR(_xlfn.IFS(OR(F78="",LEFT(Methode_Keuze,4)="Geen"),"",AND(P78&lt;&gt;"",F78&lt;&gt;"Arbeidskosten"),ROUND(P78*VLOOKUP(F78,Tb_ProjectKosten[],MATCH(Tb_ProjectKosten[[#Headers],[Forfat_Percentage]],Tb_ProjectKosten[#Headers],0),0),2),AND(F78="Arbeidskosten",G78&lt;&gt;""),IFERROR(ROUND(P78*VLOOKUP(G78,Tb_KostenTypen[],3,0)*VLOOKUP(F78,Tb_ProjectKosten[],MATCH(Tb_ProjectKosten[[#Headers],[Forfat_Percentage]],Tb_ProjectKosten[#Headers],0),0),2),""),P78 &lt;=0,0),"")</f>
        <v/>
      </c>
      <c r="S78" s="268" t="str" cm="1">
        <f t="array" aca="1" ref="S78" ca="1">IFERROR(_xlfn.IFS(OR(F78="",LEFT(Methode_Keuze,4)="Geen"),"",AND(Q78&lt;&gt;"",F78&lt;&gt;"Arbeidskosten"),ROUND(Q78*VLOOKUP(F78,Tb_ProjectKosten[],MATCH(Tb_ProjectKosten[[#Headers],[Forfat_Percentage]],Tb_ProjectKosten[#Headers],0),0),2),AND(F78="Arbeidskosten",G78&lt;&gt;""),IFERROR(ROUND(Q78*VLOOKUP(G78,Tb_KostenTypen[],3,0)*VLOOKUP(F78,Tb_ProjectKosten[],MATCH(Tb_ProjectKosten[[#Headers],[Forfat_Percentage]],Tb_ProjectKosten[#Headers],0),0),2),""),Q78 &lt;=0,0),"")</f>
        <v/>
      </c>
      <c r="T78" s="269" t="str">
        <f>IFERROR(VLOOKUP(F78,Tb_ProjectKosten[#All],11,0),"")</f>
        <v/>
      </c>
      <c r="U78" s="260"/>
    </row>
    <row r="79" spans="1:21" ht="15" customHeight="1" x14ac:dyDescent="0.25">
      <c r="A79" s="261">
        <v>74</v>
      </c>
      <c r="B79" s="262"/>
      <c r="C79" s="262"/>
      <c r="D79" s="262"/>
      <c r="E79" s="262"/>
      <c r="F79" s="262"/>
      <c r="G79" s="263"/>
      <c r="H79" s="264" t="str">
        <f ca="1">IFERROR(IF(VLOOKUP(F79,Kostentypen!$A$3:$E$20,3,0)=0,"",IF(F79="Arbeidskosten",VLOOKUP(G79,Tb_KostenTypen[],2,0),VLOOKUP(F79,Kostentypen!$A$3:$E$20,3,0))),"")</f>
        <v/>
      </c>
      <c r="I79" s="263"/>
      <c r="J79" s="265"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tarief",IF(LEFT(F79,8)="Bijdrage",VLOOKUP($F79,Tb_KostenTypen[],MATCH(Methode_Keuze,Tb_KostenTypen[#Headers],0),0),VLOOKUP($G79,Lijsten!L:O,4,0))),""),"")</f>
        <v/>
      </c>
      <c r="K79" s="265"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tarief",IF(LEFT(F79,8)="Bijdrage",VLOOKUP($F79,Tb_KostenTypen[],MATCH(Methode_Keuze,Tb_KostenTypen[#Headers],0),0),VLOOKUP($G79,Lijsten!L:O,4,0))),""),"")</f>
        <v/>
      </c>
      <c r="L79" s="266"/>
      <c r="M79" s="266"/>
      <c r="N79" s="267"/>
      <c r="O79" s="267"/>
      <c r="P79" s="268" t="str" cm="1">
        <f t="array" aca="1" ref="P79" ca="1">_xlfn.IFNA(_xlfn.IFS(T79="Dit kostentype hoeft u niet op te geven. Hiervoor wordt een forfait berekend.","",AND(J79&lt;&gt;"",OR(H79="Uurtarief",H79="Vast tarief")),J79*L79,AND(N79&gt;0,H79="-"),N79),"")</f>
        <v/>
      </c>
      <c r="Q79" s="268" t="str" cm="1">
        <f t="array" aca="1" ref="Q79" ca="1">_xlfn.IFNA(_xlfn.IFS(T79="Dit kostentype hoeft u niet op te geven. Hiervoor wordt een forfait berekend.","",AND(K79&lt;&gt;"",M79&lt;&gt;"",OR(H79="Uurtarief",H79="Vast tarief")),K79*M79,AND(O79&lt;&gt;"",H79="-"),O79),"")</f>
        <v/>
      </c>
      <c r="R79" s="268" t="str" cm="1">
        <f t="array" aca="1" ref="R79" ca="1">IFERROR(_xlfn.IFS(OR(F79="",LEFT(Methode_Keuze,4)="Geen"),"",AND(P79&lt;&gt;"",F79&lt;&gt;"Arbeidskosten"),ROUND(P79*VLOOKUP(F79,Tb_ProjectKosten[],MATCH(Tb_ProjectKosten[[#Headers],[Forfat_Percentage]],Tb_ProjectKosten[#Headers],0),0),2),AND(F79="Arbeidskosten",G79&lt;&gt;""),IFERROR(ROUND(P79*VLOOKUP(G79,Tb_KostenTypen[],3,0)*VLOOKUP(F79,Tb_ProjectKosten[],MATCH(Tb_ProjectKosten[[#Headers],[Forfat_Percentage]],Tb_ProjectKosten[#Headers],0),0),2),""),P79 &lt;=0,0),"")</f>
        <v/>
      </c>
      <c r="S79" s="268" t="str" cm="1">
        <f t="array" aca="1" ref="S79" ca="1">IFERROR(_xlfn.IFS(OR(F79="",LEFT(Methode_Keuze,4)="Geen"),"",AND(Q79&lt;&gt;"",F79&lt;&gt;"Arbeidskosten"),ROUND(Q79*VLOOKUP(F79,Tb_ProjectKosten[],MATCH(Tb_ProjectKosten[[#Headers],[Forfat_Percentage]],Tb_ProjectKosten[#Headers],0),0),2),AND(F79="Arbeidskosten",G79&lt;&gt;""),IFERROR(ROUND(Q79*VLOOKUP(G79,Tb_KostenTypen[],3,0)*VLOOKUP(F79,Tb_ProjectKosten[],MATCH(Tb_ProjectKosten[[#Headers],[Forfat_Percentage]],Tb_ProjectKosten[#Headers],0),0),2),""),Q79 &lt;=0,0),"")</f>
        <v/>
      </c>
      <c r="T79" s="269" t="str">
        <f>IFERROR(VLOOKUP(F79,Tb_ProjectKosten[#All],11,0),"")</f>
        <v/>
      </c>
      <c r="U79" s="260"/>
    </row>
    <row r="80" spans="1:21" ht="15" customHeight="1" x14ac:dyDescent="0.25">
      <c r="A80" s="261">
        <v>75</v>
      </c>
      <c r="B80" s="262"/>
      <c r="C80" s="262"/>
      <c r="D80" s="262"/>
      <c r="E80" s="262"/>
      <c r="F80" s="262"/>
      <c r="G80" s="263"/>
      <c r="H80" s="264" t="str">
        <f ca="1">IFERROR(IF(VLOOKUP(F80,Kostentypen!$A$3:$E$20,3,0)=0,"",IF(F80="Arbeidskosten",VLOOKUP(G80,Tb_KostenTypen[],2,0),VLOOKUP(F80,Kostentypen!$A$3:$E$20,3,0))),"")</f>
        <v/>
      </c>
      <c r="I80" s="263"/>
      <c r="J80" s="265"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tarief",IF(LEFT(F80,8)="Bijdrage",VLOOKUP($F80,Tb_KostenTypen[],MATCH(Methode_Keuze,Tb_KostenTypen[#Headers],0),0),VLOOKUP($G80,Lijsten!L:O,4,0))),""),"")</f>
        <v/>
      </c>
      <c r="K80" s="265"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tarief",IF(LEFT(F80,8)="Bijdrage",VLOOKUP($F80,Tb_KostenTypen[],MATCH(Methode_Keuze,Tb_KostenTypen[#Headers],0),0),VLOOKUP($G80,Lijsten!L:O,4,0))),""),"")</f>
        <v/>
      </c>
      <c r="L80" s="266"/>
      <c r="M80" s="266"/>
      <c r="N80" s="267"/>
      <c r="O80" s="267"/>
      <c r="P80" s="268" t="str" cm="1">
        <f t="array" aca="1" ref="P80" ca="1">_xlfn.IFNA(_xlfn.IFS(T80="Dit kostentype hoeft u niet op te geven. Hiervoor wordt een forfait berekend.","",AND(J80&lt;&gt;"",OR(H80="Uurtarief",H80="Vast tarief")),J80*L80,AND(N80&gt;0,H80="-"),N80),"")</f>
        <v/>
      </c>
      <c r="Q80" s="268" t="str" cm="1">
        <f t="array" aca="1" ref="Q80" ca="1">_xlfn.IFNA(_xlfn.IFS(T80="Dit kostentype hoeft u niet op te geven. Hiervoor wordt een forfait berekend.","",AND(K80&lt;&gt;"",M80&lt;&gt;"",OR(H80="Uurtarief",H80="Vast tarief")),K80*M80,AND(O80&lt;&gt;"",H80="-"),O80),"")</f>
        <v/>
      </c>
      <c r="R80" s="268" t="str" cm="1">
        <f t="array" aca="1" ref="R80" ca="1">IFERROR(_xlfn.IFS(OR(F80="",LEFT(Methode_Keuze,4)="Geen"),"",AND(P80&lt;&gt;"",F80&lt;&gt;"Arbeidskosten"),ROUND(P80*VLOOKUP(F80,Tb_ProjectKosten[],MATCH(Tb_ProjectKosten[[#Headers],[Forfat_Percentage]],Tb_ProjectKosten[#Headers],0),0),2),AND(F80="Arbeidskosten",G80&lt;&gt;""),IFERROR(ROUND(P80*VLOOKUP(G80,Tb_KostenTypen[],3,0)*VLOOKUP(F80,Tb_ProjectKosten[],MATCH(Tb_ProjectKosten[[#Headers],[Forfat_Percentage]],Tb_ProjectKosten[#Headers],0),0),2),""),P80 &lt;=0,0),"")</f>
        <v/>
      </c>
      <c r="S80" s="268" t="str" cm="1">
        <f t="array" aca="1" ref="S80" ca="1">IFERROR(_xlfn.IFS(OR(F80="",LEFT(Methode_Keuze,4)="Geen"),"",AND(Q80&lt;&gt;"",F80&lt;&gt;"Arbeidskosten"),ROUND(Q80*VLOOKUP(F80,Tb_ProjectKosten[],MATCH(Tb_ProjectKosten[[#Headers],[Forfat_Percentage]],Tb_ProjectKosten[#Headers],0),0),2),AND(F80="Arbeidskosten",G80&lt;&gt;""),IFERROR(ROUND(Q80*VLOOKUP(G80,Tb_KostenTypen[],3,0)*VLOOKUP(F80,Tb_ProjectKosten[],MATCH(Tb_ProjectKosten[[#Headers],[Forfat_Percentage]],Tb_ProjectKosten[#Headers],0),0),2),""),Q80 &lt;=0,0),"")</f>
        <v/>
      </c>
      <c r="T80" s="269" t="str">
        <f>IFERROR(VLOOKUP(F80,Tb_ProjectKosten[#All],11,0),"")</f>
        <v/>
      </c>
      <c r="U80" s="260"/>
    </row>
    <row r="81" spans="1:21" ht="15" customHeight="1" x14ac:dyDescent="0.25">
      <c r="A81" s="261">
        <v>76</v>
      </c>
      <c r="B81" s="262"/>
      <c r="C81" s="262"/>
      <c r="D81" s="262"/>
      <c r="E81" s="262"/>
      <c r="F81" s="262"/>
      <c r="G81" s="263"/>
      <c r="H81" s="264" t="str">
        <f ca="1">IFERROR(IF(VLOOKUP(F81,Kostentypen!$A$3:$E$20,3,0)=0,"",IF(F81="Arbeidskosten",VLOOKUP(G81,Tb_KostenTypen[],2,0),VLOOKUP(F81,Kostentypen!$A$3:$E$20,3,0))),"")</f>
        <v/>
      </c>
      <c r="I81" s="263"/>
      <c r="J81" s="265"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tarief",IF(LEFT(F81,8)="Bijdrage",VLOOKUP($F81,Tb_KostenTypen[],MATCH(Methode_Keuze,Tb_KostenTypen[#Headers],0),0),VLOOKUP($G81,Lijsten!L:O,4,0))),""),"")</f>
        <v/>
      </c>
      <c r="K81" s="265"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tarief",IF(LEFT(F81,8)="Bijdrage",VLOOKUP($F81,Tb_KostenTypen[],MATCH(Methode_Keuze,Tb_KostenTypen[#Headers],0),0),VLOOKUP($G81,Lijsten!L:O,4,0))),""),"")</f>
        <v/>
      </c>
      <c r="L81" s="266"/>
      <c r="M81" s="266"/>
      <c r="N81" s="267"/>
      <c r="O81" s="267"/>
      <c r="P81" s="268" t="str" cm="1">
        <f t="array" aca="1" ref="P81" ca="1">_xlfn.IFNA(_xlfn.IFS(T81="Dit kostentype hoeft u niet op te geven. Hiervoor wordt een forfait berekend.","",AND(J81&lt;&gt;"",OR(H81="Uurtarief",H81="Vast tarief")),J81*L81,AND(N81&gt;0,H81="-"),N81),"")</f>
        <v/>
      </c>
      <c r="Q81" s="268" t="str" cm="1">
        <f t="array" aca="1" ref="Q81" ca="1">_xlfn.IFNA(_xlfn.IFS(T81="Dit kostentype hoeft u niet op te geven. Hiervoor wordt een forfait berekend.","",AND(K81&lt;&gt;"",M81&lt;&gt;"",OR(H81="Uurtarief",H81="Vast tarief")),K81*M81,AND(O81&lt;&gt;"",H81="-"),O81),"")</f>
        <v/>
      </c>
      <c r="R81" s="268" t="str" cm="1">
        <f t="array" aca="1" ref="R81" ca="1">IFERROR(_xlfn.IFS(OR(F81="",LEFT(Methode_Keuze,4)="Geen"),"",AND(P81&lt;&gt;"",F81&lt;&gt;"Arbeidskosten"),ROUND(P81*VLOOKUP(F81,Tb_ProjectKosten[],MATCH(Tb_ProjectKosten[[#Headers],[Forfat_Percentage]],Tb_ProjectKosten[#Headers],0),0),2),AND(F81="Arbeidskosten",G81&lt;&gt;""),IFERROR(ROUND(P81*VLOOKUP(G81,Tb_KostenTypen[],3,0)*VLOOKUP(F81,Tb_ProjectKosten[],MATCH(Tb_ProjectKosten[[#Headers],[Forfat_Percentage]],Tb_ProjectKosten[#Headers],0),0),2),""),P81 &lt;=0,0),"")</f>
        <v/>
      </c>
      <c r="S81" s="268" t="str" cm="1">
        <f t="array" aca="1" ref="S81" ca="1">IFERROR(_xlfn.IFS(OR(F81="",LEFT(Methode_Keuze,4)="Geen"),"",AND(Q81&lt;&gt;"",F81&lt;&gt;"Arbeidskosten"),ROUND(Q81*VLOOKUP(F81,Tb_ProjectKosten[],MATCH(Tb_ProjectKosten[[#Headers],[Forfat_Percentage]],Tb_ProjectKosten[#Headers],0),0),2),AND(F81="Arbeidskosten",G81&lt;&gt;""),IFERROR(ROUND(Q81*VLOOKUP(G81,Tb_KostenTypen[],3,0)*VLOOKUP(F81,Tb_ProjectKosten[],MATCH(Tb_ProjectKosten[[#Headers],[Forfat_Percentage]],Tb_ProjectKosten[#Headers],0),0),2),""),Q81 &lt;=0,0),"")</f>
        <v/>
      </c>
      <c r="T81" s="269" t="str">
        <f>IFERROR(VLOOKUP(F81,Tb_ProjectKosten[#All],11,0),"")</f>
        <v/>
      </c>
      <c r="U81" s="260"/>
    </row>
    <row r="82" spans="1:21" ht="15" customHeight="1" x14ac:dyDescent="0.25">
      <c r="A82" s="261">
        <v>77</v>
      </c>
      <c r="B82" s="262"/>
      <c r="C82" s="262"/>
      <c r="D82" s="262"/>
      <c r="E82" s="262"/>
      <c r="F82" s="262"/>
      <c r="G82" s="263"/>
      <c r="H82" s="264" t="str">
        <f ca="1">IFERROR(IF(VLOOKUP(F82,Kostentypen!$A$3:$E$20,3,0)=0,"",IF(F82="Arbeidskosten",VLOOKUP(G82,Tb_KostenTypen[],2,0),VLOOKUP(F82,Kostentypen!$A$3:$E$20,3,0))),"")</f>
        <v/>
      </c>
      <c r="I82" s="263"/>
      <c r="J82" s="265"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tarief",IF(LEFT(F82,8)="Bijdrage",VLOOKUP($F82,Tb_KostenTypen[],MATCH(Methode_Keuze,Tb_KostenTypen[#Headers],0),0),VLOOKUP($G82,Lijsten!L:O,4,0))),""),"")</f>
        <v/>
      </c>
      <c r="K82" s="265"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tarief",IF(LEFT(F82,8)="Bijdrage",VLOOKUP($F82,Tb_KostenTypen[],MATCH(Methode_Keuze,Tb_KostenTypen[#Headers],0),0),VLOOKUP($G82,Lijsten!L:O,4,0))),""),"")</f>
        <v/>
      </c>
      <c r="L82" s="266"/>
      <c r="M82" s="266"/>
      <c r="N82" s="267"/>
      <c r="O82" s="267"/>
      <c r="P82" s="268" t="str" cm="1">
        <f t="array" aca="1" ref="P82" ca="1">_xlfn.IFNA(_xlfn.IFS(T82="Dit kostentype hoeft u niet op te geven. Hiervoor wordt een forfait berekend.","",AND(J82&lt;&gt;"",OR(H82="Uurtarief",H82="Vast tarief")),J82*L82,AND(N82&gt;0,H82="-"),N82),"")</f>
        <v/>
      </c>
      <c r="Q82" s="268" t="str" cm="1">
        <f t="array" aca="1" ref="Q82" ca="1">_xlfn.IFNA(_xlfn.IFS(T82="Dit kostentype hoeft u niet op te geven. Hiervoor wordt een forfait berekend.","",AND(K82&lt;&gt;"",M82&lt;&gt;"",OR(H82="Uurtarief",H82="Vast tarief")),K82*M82,AND(O82&lt;&gt;"",H82="-"),O82),"")</f>
        <v/>
      </c>
      <c r="R82" s="268" t="str" cm="1">
        <f t="array" aca="1" ref="R82" ca="1">IFERROR(_xlfn.IFS(OR(F82="",LEFT(Methode_Keuze,4)="Geen"),"",AND(P82&lt;&gt;"",F82&lt;&gt;"Arbeidskosten"),ROUND(P82*VLOOKUP(F82,Tb_ProjectKosten[],MATCH(Tb_ProjectKosten[[#Headers],[Forfat_Percentage]],Tb_ProjectKosten[#Headers],0),0),2),AND(F82="Arbeidskosten",G82&lt;&gt;""),IFERROR(ROUND(P82*VLOOKUP(G82,Tb_KostenTypen[],3,0)*VLOOKUP(F82,Tb_ProjectKosten[],MATCH(Tb_ProjectKosten[[#Headers],[Forfat_Percentage]],Tb_ProjectKosten[#Headers],0),0),2),""),P82 &lt;=0,0),"")</f>
        <v/>
      </c>
      <c r="S82" s="268" t="str" cm="1">
        <f t="array" aca="1" ref="S82" ca="1">IFERROR(_xlfn.IFS(OR(F82="",LEFT(Methode_Keuze,4)="Geen"),"",AND(Q82&lt;&gt;"",F82&lt;&gt;"Arbeidskosten"),ROUND(Q82*VLOOKUP(F82,Tb_ProjectKosten[],MATCH(Tb_ProjectKosten[[#Headers],[Forfat_Percentage]],Tb_ProjectKosten[#Headers],0),0),2),AND(F82="Arbeidskosten",G82&lt;&gt;""),IFERROR(ROUND(Q82*VLOOKUP(G82,Tb_KostenTypen[],3,0)*VLOOKUP(F82,Tb_ProjectKosten[],MATCH(Tb_ProjectKosten[[#Headers],[Forfat_Percentage]],Tb_ProjectKosten[#Headers],0),0),2),""),Q82 &lt;=0,0),"")</f>
        <v/>
      </c>
      <c r="T82" s="269" t="str">
        <f>IFERROR(VLOOKUP(F82,Tb_ProjectKosten[#All],11,0),"")</f>
        <v/>
      </c>
      <c r="U82" s="260"/>
    </row>
    <row r="83" spans="1:21" ht="15" customHeight="1" x14ac:dyDescent="0.25">
      <c r="A83" s="261">
        <v>78</v>
      </c>
      <c r="B83" s="262"/>
      <c r="C83" s="262"/>
      <c r="D83" s="262"/>
      <c r="E83" s="262"/>
      <c r="F83" s="262"/>
      <c r="G83" s="263"/>
      <c r="H83" s="264" t="str">
        <f ca="1">IFERROR(IF(VLOOKUP(F83,Kostentypen!$A$3:$E$20,3,0)=0,"",IF(F83="Arbeidskosten",VLOOKUP(G83,Tb_KostenTypen[],2,0),VLOOKUP(F83,Kostentypen!$A$3:$E$20,3,0))),"")</f>
        <v/>
      </c>
      <c r="I83" s="263"/>
      <c r="J83" s="265"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tarief",IF(LEFT(F83,8)="Bijdrage",VLOOKUP($F83,Tb_KostenTypen[],MATCH(Methode_Keuze,Tb_KostenTypen[#Headers],0),0),VLOOKUP($G83,Lijsten!L:O,4,0))),""),"")</f>
        <v/>
      </c>
      <c r="K83" s="265"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tarief",IF(LEFT(F83,8)="Bijdrage",VLOOKUP($F83,Tb_KostenTypen[],MATCH(Methode_Keuze,Tb_KostenTypen[#Headers],0),0),VLOOKUP($G83,Lijsten!L:O,4,0))),""),"")</f>
        <v/>
      </c>
      <c r="L83" s="266"/>
      <c r="M83" s="266"/>
      <c r="N83" s="267"/>
      <c r="O83" s="267"/>
      <c r="P83" s="268" t="str" cm="1">
        <f t="array" aca="1" ref="P83" ca="1">_xlfn.IFNA(_xlfn.IFS(T83="Dit kostentype hoeft u niet op te geven. Hiervoor wordt een forfait berekend.","",AND(J83&lt;&gt;"",OR(H83="Uurtarief",H83="Vast tarief")),J83*L83,AND(N83&gt;0,H83="-"),N83),"")</f>
        <v/>
      </c>
      <c r="Q83" s="268" t="str" cm="1">
        <f t="array" aca="1" ref="Q83" ca="1">_xlfn.IFNA(_xlfn.IFS(T83="Dit kostentype hoeft u niet op te geven. Hiervoor wordt een forfait berekend.","",AND(K83&lt;&gt;"",M83&lt;&gt;"",OR(H83="Uurtarief",H83="Vast tarief")),K83*M83,AND(O83&lt;&gt;"",H83="-"),O83),"")</f>
        <v/>
      </c>
      <c r="R83" s="268" t="str" cm="1">
        <f t="array" aca="1" ref="R83" ca="1">IFERROR(_xlfn.IFS(OR(F83="",LEFT(Methode_Keuze,4)="Geen"),"",AND(P83&lt;&gt;"",F83&lt;&gt;"Arbeidskosten"),ROUND(P83*VLOOKUP(F83,Tb_ProjectKosten[],MATCH(Tb_ProjectKosten[[#Headers],[Forfat_Percentage]],Tb_ProjectKosten[#Headers],0),0),2),AND(F83="Arbeidskosten",G83&lt;&gt;""),IFERROR(ROUND(P83*VLOOKUP(G83,Tb_KostenTypen[],3,0)*VLOOKUP(F83,Tb_ProjectKosten[],MATCH(Tb_ProjectKosten[[#Headers],[Forfat_Percentage]],Tb_ProjectKosten[#Headers],0),0),2),""),P83 &lt;=0,0),"")</f>
        <v/>
      </c>
      <c r="S83" s="268" t="str" cm="1">
        <f t="array" aca="1" ref="S83" ca="1">IFERROR(_xlfn.IFS(OR(F83="",LEFT(Methode_Keuze,4)="Geen"),"",AND(Q83&lt;&gt;"",F83&lt;&gt;"Arbeidskosten"),ROUND(Q83*VLOOKUP(F83,Tb_ProjectKosten[],MATCH(Tb_ProjectKosten[[#Headers],[Forfat_Percentage]],Tb_ProjectKosten[#Headers],0),0),2),AND(F83="Arbeidskosten",G83&lt;&gt;""),IFERROR(ROUND(Q83*VLOOKUP(G83,Tb_KostenTypen[],3,0)*VLOOKUP(F83,Tb_ProjectKosten[],MATCH(Tb_ProjectKosten[[#Headers],[Forfat_Percentage]],Tb_ProjectKosten[#Headers],0),0),2),""),Q83 &lt;=0,0),"")</f>
        <v/>
      </c>
      <c r="T83" s="269" t="str">
        <f>IFERROR(VLOOKUP(F83,Tb_ProjectKosten[#All],11,0),"")</f>
        <v/>
      </c>
      <c r="U83" s="260"/>
    </row>
    <row r="84" spans="1:21" ht="15" customHeight="1" x14ac:dyDescent="0.25">
      <c r="A84" s="261">
        <v>79</v>
      </c>
      <c r="B84" s="262"/>
      <c r="C84" s="262"/>
      <c r="D84" s="262"/>
      <c r="E84" s="262"/>
      <c r="F84" s="262"/>
      <c r="G84" s="263"/>
      <c r="H84" s="264" t="str">
        <f ca="1">IFERROR(IF(VLOOKUP(F84,Kostentypen!$A$3:$E$20,3,0)=0,"",IF(F84="Arbeidskosten",VLOOKUP(G84,Tb_KostenTypen[],2,0),VLOOKUP(F84,Kostentypen!$A$3:$E$20,3,0))),"")</f>
        <v/>
      </c>
      <c r="I84" s="263"/>
      <c r="J84" s="265"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tarief",IF(LEFT(F84,8)="Bijdrage",VLOOKUP($F84,Tb_KostenTypen[],MATCH(Methode_Keuze,Tb_KostenTypen[#Headers],0),0),VLOOKUP($G84,Lijsten!L:O,4,0))),""),"")</f>
        <v/>
      </c>
      <c r="K84" s="265"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tarief",IF(LEFT(F84,8)="Bijdrage",VLOOKUP($F84,Tb_KostenTypen[],MATCH(Methode_Keuze,Tb_KostenTypen[#Headers],0),0),VLOOKUP($G84,Lijsten!L:O,4,0))),""),"")</f>
        <v/>
      </c>
      <c r="L84" s="266"/>
      <c r="M84" s="266"/>
      <c r="N84" s="267"/>
      <c r="O84" s="267"/>
      <c r="P84" s="268" t="str" cm="1">
        <f t="array" aca="1" ref="P84" ca="1">_xlfn.IFNA(_xlfn.IFS(T84="Dit kostentype hoeft u niet op te geven. Hiervoor wordt een forfait berekend.","",AND(J84&lt;&gt;"",OR(H84="Uurtarief",H84="Vast tarief")),J84*L84,AND(N84&gt;0,H84="-"),N84),"")</f>
        <v/>
      </c>
      <c r="Q84" s="268" t="str" cm="1">
        <f t="array" aca="1" ref="Q84" ca="1">_xlfn.IFNA(_xlfn.IFS(T84="Dit kostentype hoeft u niet op te geven. Hiervoor wordt een forfait berekend.","",AND(K84&lt;&gt;"",M84&lt;&gt;"",OR(H84="Uurtarief",H84="Vast tarief")),K84*M84,AND(O84&lt;&gt;"",H84="-"),O84),"")</f>
        <v/>
      </c>
      <c r="R84" s="268" t="str" cm="1">
        <f t="array" aca="1" ref="R84" ca="1">IFERROR(_xlfn.IFS(OR(F84="",LEFT(Methode_Keuze,4)="Geen"),"",AND(P84&lt;&gt;"",F84&lt;&gt;"Arbeidskosten"),ROUND(P84*VLOOKUP(F84,Tb_ProjectKosten[],MATCH(Tb_ProjectKosten[[#Headers],[Forfat_Percentage]],Tb_ProjectKosten[#Headers],0),0),2),AND(F84="Arbeidskosten",G84&lt;&gt;""),IFERROR(ROUND(P84*VLOOKUP(G84,Tb_KostenTypen[],3,0)*VLOOKUP(F84,Tb_ProjectKosten[],MATCH(Tb_ProjectKosten[[#Headers],[Forfat_Percentage]],Tb_ProjectKosten[#Headers],0),0),2),""),P84 &lt;=0,0),"")</f>
        <v/>
      </c>
      <c r="S84" s="268" t="str" cm="1">
        <f t="array" aca="1" ref="S84" ca="1">IFERROR(_xlfn.IFS(OR(F84="",LEFT(Methode_Keuze,4)="Geen"),"",AND(Q84&lt;&gt;"",F84&lt;&gt;"Arbeidskosten"),ROUND(Q84*VLOOKUP(F84,Tb_ProjectKosten[],MATCH(Tb_ProjectKosten[[#Headers],[Forfat_Percentage]],Tb_ProjectKosten[#Headers],0),0),2),AND(F84="Arbeidskosten",G84&lt;&gt;""),IFERROR(ROUND(Q84*VLOOKUP(G84,Tb_KostenTypen[],3,0)*VLOOKUP(F84,Tb_ProjectKosten[],MATCH(Tb_ProjectKosten[[#Headers],[Forfat_Percentage]],Tb_ProjectKosten[#Headers],0),0),2),""),Q84 &lt;=0,0),"")</f>
        <v/>
      </c>
      <c r="T84" s="269" t="str">
        <f>IFERROR(VLOOKUP(F84,Tb_ProjectKosten[#All],11,0),"")</f>
        <v/>
      </c>
      <c r="U84" s="260"/>
    </row>
    <row r="85" spans="1:21" ht="15" customHeight="1" x14ac:dyDescent="0.25">
      <c r="A85" s="261">
        <v>80</v>
      </c>
      <c r="B85" s="262"/>
      <c r="C85" s="262"/>
      <c r="D85" s="262"/>
      <c r="E85" s="262"/>
      <c r="F85" s="262"/>
      <c r="G85" s="263"/>
      <c r="H85" s="264" t="str">
        <f ca="1">IFERROR(IF(VLOOKUP(F85,Kostentypen!$A$3:$E$20,3,0)=0,"",IF(F85="Arbeidskosten",VLOOKUP(G85,Tb_KostenTypen[],2,0),VLOOKUP(F85,Kostentypen!$A$3:$E$20,3,0))),"")</f>
        <v/>
      </c>
      <c r="I85" s="263"/>
      <c r="J85" s="265"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tarief",IF(LEFT(F85,8)="Bijdrage",VLOOKUP($F85,Tb_KostenTypen[],MATCH(Methode_Keuze,Tb_KostenTypen[#Headers],0),0),VLOOKUP($G85,Lijsten!L:O,4,0))),""),"")</f>
        <v/>
      </c>
      <c r="K85" s="265"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tarief",IF(LEFT(F85,8)="Bijdrage",VLOOKUP($F85,Tb_KostenTypen[],MATCH(Methode_Keuze,Tb_KostenTypen[#Headers],0),0),VLOOKUP($G85,Lijsten!L:O,4,0))),""),"")</f>
        <v/>
      </c>
      <c r="L85" s="266"/>
      <c r="M85" s="266"/>
      <c r="N85" s="267"/>
      <c r="O85" s="267"/>
      <c r="P85" s="268" t="str" cm="1">
        <f t="array" aca="1" ref="P85" ca="1">_xlfn.IFNA(_xlfn.IFS(T85="Dit kostentype hoeft u niet op te geven. Hiervoor wordt een forfait berekend.","",AND(J85&lt;&gt;"",OR(H85="Uurtarief",H85="Vast tarief")),J85*L85,AND(N85&gt;0,H85="-"),N85),"")</f>
        <v/>
      </c>
      <c r="Q85" s="268" t="str" cm="1">
        <f t="array" aca="1" ref="Q85" ca="1">_xlfn.IFNA(_xlfn.IFS(T85="Dit kostentype hoeft u niet op te geven. Hiervoor wordt een forfait berekend.","",AND(K85&lt;&gt;"",M85&lt;&gt;"",OR(H85="Uurtarief",H85="Vast tarief")),K85*M85,AND(O85&lt;&gt;"",H85="-"),O85),"")</f>
        <v/>
      </c>
      <c r="R85" s="268" t="str" cm="1">
        <f t="array" aca="1" ref="R85" ca="1">IFERROR(_xlfn.IFS(OR(F85="",LEFT(Methode_Keuze,4)="Geen"),"",AND(P85&lt;&gt;"",F85&lt;&gt;"Arbeidskosten"),ROUND(P85*VLOOKUP(F85,Tb_ProjectKosten[],MATCH(Tb_ProjectKosten[[#Headers],[Forfat_Percentage]],Tb_ProjectKosten[#Headers],0),0),2),AND(F85="Arbeidskosten",G85&lt;&gt;""),IFERROR(ROUND(P85*VLOOKUP(G85,Tb_KostenTypen[],3,0)*VLOOKUP(F85,Tb_ProjectKosten[],MATCH(Tb_ProjectKosten[[#Headers],[Forfat_Percentage]],Tb_ProjectKosten[#Headers],0),0),2),""),P85 &lt;=0,0),"")</f>
        <v/>
      </c>
      <c r="S85" s="268" t="str" cm="1">
        <f t="array" aca="1" ref="S85" ca="1">IFERROR(_xlfn.IFS(OR(F85="",LEFT(Methode_Keuze,4)="Geen"),"",AND(Q85&lt;&gt;"",F85&lt;&gt;"Arbeidskosten"),ROUND(Q85*VLOOKUP(F85,Tb_ProjectKosten[],MATCH(Tb_ProjectKosten[[#Headers],[Forfat_Percentage]],Tb_ProjectKosten[#Headers],0),0),2),AND(F85="Arbeidskosten",G85&lt;&gt;""),IFERROR(ROUND(Q85*VLOOKUP(G85,Tb_KostenTypen[],3,0)*VLOOKUP(F85,Tb_ProjectKosten[],MATCH(Tb_ProjectKosten[[#Headers],[Forfat_Percentage]],Tb_ProjectKosten[#Headers],0),0),2),""),Q85 &lt;=0,0),"")</f>
        <v/>
      </c>
      <c r="T85" s="269" t="str">
        <f>IFERROR(VLOOKUP(F85,Tb_ProjectKosten[#All],11,0),"")</f>
        <v/>
      </c>
      <c r="U85" s="260"/>
    </row>
    <row r="86" spans="1:21" ht="15" customHeight="1" x14ac:dyDescent="0.25">
      <c r="A86" s="261">
        <v>81</v>
      </c>
      <c r="B86" s="262"/>
      <c r="C86" s="262"/>
      <c r="D86" s="262"/>
      <c r="E86" s="262"/>
      <c r="F86" s="262"/>
      <c r="G86" s="263"/>
      <c r="H86" s="264" t="str">
        <f ca="1">IFERROR(IF(VLOOKUP(F86,Kostentypen!$A$3:$E$20,3,0)=0,"",IF(F86="Arbeidskosten",VLOOKUP(G86,Tb_KostenTypen[],2,0),VLOOKUP(F86,Kostentypen!$A$3:$E$20,3,0))),"")</f>
        <v/>
      </c>
      <c r="I86" s="263"/>
      <c r="J86" s="265"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tarief",IF(LEFT(F86,8)="Bijdrage",VLOOKUP($F86,Tb_KostenTypen[],MATCH(Methode_Keuze,Tb_KostenTypen[#Headers],0),0),VLOOKUP($G86,Lijsten!L:O,4,0))),""),"")</f>
        <v/>
      </c>
      <c r="K86" s="265"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tarief",IF(LEFT(F86,8)="Bijdrage",VLOOKUP($F86,Tb_KostenTypen[],MATCH(Methode_Keuze,Tb_KostenTypen[#Headers],0),0),VLOOKUP($G86,Lijsten!L:O,4,0))),""),"")</f>
        <v/>
      </c>
      <c r="L86" s="266"/>
      <c r="M86" s="266"/>
      <c r="N86" s="267"/>
      <c r="O86" s="267"/>
      <c r="P86" s="268" t="str" cm="1">
        <f t="array" aca="1" ref="P86" ca="1">_xlfn.IFNA(_xlfn.IFS(T86="Dit kostentype hoeft u niet op te geven. Hiervoor wordt een forfait berekend.","",AND(J86&lt;&gt;"",OR(H86="Uurtarief",H86="Vast tarief")),J86*L86,AND(N86&gt;0,H86="-"),N86),"")</f>
        <v/>
      </c>
      <c r="Q86" s="268" t="str" cm="1">
        <f t="array" aca="1" ref="Q86" ca="1">_xlfn.IFNA(_xlfn.IFS(T86="Dit kostentype hoeft u niet op te geven. Hiervoor wordt een forfait berekend.","",AND(K86&lt;&gt;"",M86&lt;&gt;"",OR(H86="Uurtarief",H86="Vast tarief")),K86*M86,AND(O86&lt;&gt;"",H86="-"),O86),"")</f>
        <v/>
      </c>
      <c r="R86" s="268" t="str" cm="1">
        <f t="array" aca="1" ref="R86" ca="1">IFERROR(_xlfn.IFS(OR(F86="",LEFT(Methode_Keuze,4)="Geen"),"",AND(P86&lt;&gt;"",F86&lt;&gt;"Arbeidskosten"),ROUND(P86*VLOOKUP(F86,Tb_ProjectKosten[],MATCH(Tb_ProjectKosten[[#Headers],[Forfat_Percentage]],Tb_ProjectKosten[#Headers],0),0),2),AND(F86="Arbeidskosten",G86&lt;&gt;""),IFERROR(ROUND(P86*VLOOKUP(G86,Tb_KostenTypen[],3,0)*VLOOKUP(F86,Tb_ProjectKosten[],MATCH(Tb_ProjectKosten[[#Headers],[Forfat_Percentage]],Tb_ProjectKosten[#Headers],0),0),2),""),P86 &lt;=0,0),"")</f>
        <v/>
      </c>
      <c r="S86" s="268" t="str" cm="1">
        <f t="array" aca="1" ref="S86" ca="1">IFERROR(_xlfn.IFS(OR(F86="",LEFT(Methode_Keuze,4)="Geen"),"",AND(Q86&lt;&gt;"",F86&lt;&gt;"Arbeidskosten"),ROUND(Q86*VLOOKUP(F86,Tb_ProjectKosten[],MATCH(Tb_ProjectKosten[[#Headers],[Forfat_Percentage]],Tb_ProjectKosten[#Headers],0),0),2),AND(F86="Arbeidskosten",G86&lt;&gt;""),IFERROR(ROUND(Q86*VLOOKUP(G86,Tb_KostenTypen[],3,0)*VLOOKUP(F86,Tb_ProjectKosten[],MATCH(Tb_ProjectKosten[[#Headers],[Forfat_Percentage]],Tb_ProjectKosten[#Headers],0),0),2),""),Q86 &lt;=0,0),"")</f>
        <v/>
      </c>
      <c r="T86" s="269" t="str">
        <f>IFERROR(VLOOKUP(F86,Tb_ProjectKosten[#All],11,0),"")</f>
        <v/>
      </c>
      <c r="U86" s="260"/>
    </row>
    <row r="87" spans="1:21" ht="15" customHeight="1" x14ac:dyDescent="0.25">
      <c r="A87" s="261">
        <v>82</v>
      </c>
      <c r="B87" s="262"/>
      <c r="C87" s="262"/>
      <c r="D87" s="262"/>
      <c r="E87" s="262"/>
      <c r="F87" s="262"/>
      <c r="G87" s="263"/>
      <c r="H87" s="264" t="str">
        <f ca="1">IFERROR(IF(VLOOKUP(F87,Kostentypen!$A$3:$E$20,3,0)=0,"",IF(F87="Arbeidskosten",VLOOKUP(G87,Tb_KostenTypen[],2,0),VLOOKUP(F87,Kostentypen!$A$3:$E$20,3,0))),"")</f>
        <v/>
      </c>
      <c r="I87" s="263"/>
      <c r="J87" s="265"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tarief",IF(LEFT(F87,8)="Bijdrage",VLOOKUP($F87,Tb_KostenTypen[],MATCH(Methode_Keuze,Tb_KostenTypen[#Headers],0),0),VLOOKUP($G87,Lijsten!L:O,4,0))),""),"")</f>
        <v/>
      </c>
      <c r="K87" s="265"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tarief",IF(LEFT(F87,8)="Bijdrage",VLOOKUP($F87,Tb_KostenTypen[],MATCH(Methode_Keuze,Tb_KostenTypen[#Headers],0),0),VLOOKUP($G87,Lijsten!L:O,4,0))),""),"")</f>
        <v/>
      </c>
      <c r="L87" s="266"/>
      <c r="M87" s="266"/>
      <c r="N87" s="267"/>
      <c r="O87" s="267"/>
      <c r="P87" s="268" t="str" cm="1">
        <f t="array" aca="1" ref="P87" ca="1">_xlfn.IFNA(_xlfn.IFS(T87="Dit kostentype hoeft u niet op te geven. Hiervoor wordt een forfait berekend.","",AND(J87&lt;&gt;"",OR(H87="Uurtarief",H87="Vast tarief")),J87*L87,AND(N87&gt;0,H87="-"),N87),"")</f>
        <v/>
      </c>
      <c r="Q87" s="268" t="str" cm="1">
        <f t="array" aca="1" ref="Q87" ca="1">_xlfn.IFNA(_xlfn.IFS(T87="Dit kostentype hoeft u niet op te geven. Hiervoor wordt een forfait berekend.","",AND(K87&lt;&gt;"",M87&lt;&gt;"",OR(H87="Uurtarief",H87="Vast tarief")),K87*M87,AND(O87&lt;&gt;"",H87="-"),O87),"")</f>
        <v/>
      </c>
      <c r="R87" s="268" t="str" cm="1">
        <f t="array" aca="1" ref="R87" ca="1">IFERROR(_xlfn.IFS(OR(F87="",LEFT(Methode_Keuze,4)="Geen"),"",AND(P87&lt;&gt;"",F87&lt;&gt;"Arbeidskosten"),ROUND(P87*VLOOKUP(F87,Tb_ProjectKosten[],MATCH(Tb_ProjectKosten[[#Headers],[Forfat_Percentage]],Tb_ProjectKosten[#Headers],0),0),2),AND(F87="Arbeidskosten",G87&lt;&gt;""),IFERROR(ROUND(P87*VLOOKUP(G87,Tb_KostenTypen[],3,0)*VLOOKUP(F87,Tb_ProjectKosten[],MATCH(Tb_ProjectKosten[[#Headers],[Forfat_Percentage]],Tb_ProjectKosten[#Headers],0),0),2),""),P87 &lt;=0,0),"")</f>
        <v/>
      </c>
      <c r="S87" s="268" t="str" cm="1">
        <f t="array" aca="1" ref="S87" ca="1">IFERROR(_xlfn.IFS(OR(F87="",LEFT(Methode_Keuze,4)="Geen"),"",AND(Q87&lt;&gt;"",F87&lt;&gt;"Arbeidskosten"),ROUND(Q87*VLOOKUP(F87,Tb_ProjectKosten[],MATCH(Tb_ProjectKosten[[#Headers],[Forfat_Percentage]],Tb_ProjectKosten[#Headers],0),0),2),AND(F87="Arbeidskosten",G87&lt;&gt;""),IFERROR(ROUND(Q87*VLOOKUP(G87,Tb_KostenTypen[],3,0)*VLOOKUP(F87,Tb_ProjectKosten[],MATCH(Tb_ProjectKosten[[#Headers],[Forfat_Percentage]],Tb_ProjectKosten[#Headers],0),0),2),""),Q87 &lt;=0,0),"")</f>
        <v/>
      </c>
      <c r="T87" s="269" t="str">
        <f>IFERROR(VLOOKUP(F87,Tb_ProjectKosten[#All],11,0),"")</f>
        <v/>
      </c>
      <c r="U87" s="260"/>
    </row>
    <row r="88" spans="1:21" ht="15" customHeight="1" x14ac:dyDescent="0.25">
      <c r="A88" s="261">
        <v>83</v>
      </c>
      <c r="B88" s="262"/>
      <c r="C88" s="262"/>
      <c r="D88" s="262"/>
      <c r="E88" s="262"/>
      <c r="F88" s="262"/>
      <c r="G88" s="263"/>
      <c r="H88" s="264" t="str">
        <f ca="1">IFERROR(IF(VLOOKUP(F88,Kostentypen!$A$3:$E$20,3,0)=0,"",IF(F88="Arbeidskosten",VLOOKUP(G88,Tb_KostenTypen[],2,0),VLOOKUP(F88,Kostentypen!$A$3:$E$20,3,0))),"")</f>
        <v/>
      </c>
      <c r="I88" s="263"/>
      <c r="J88" s="265"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tarief",IF(LEFT(F88,8)="Bijdrage",VLOOKUP($F88,Tb_KostenTypen[],MATCH(Methode_Keuze,Tb_KostenTypen[#Headers],0),0),VLOOKUP($G88,Lijsten!L:O,4,0))),""),"")</f>
        <v/>
      </c>
      <c r="K88" s="265"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tarief",IF(LEFT(F88,8)="Bijdrage",VLOOKUP($F88,Tb_KostenTypen[],MATCH(Methode_Keuze,Tb_KostenTypen[#Headers],0),0),VLOOKUP($G88,Lijsten!L:O,4,0))),""),"")</f>
        <v/>
      </c>
      <c r="L88" s="266"/>
      <c r="M88" s="266"/>
      <c r="N88" s="267"/>
      <c r="O88" s="267"/>
      <c r="P88" s="268" t="str" cm="1">
        <f t="array" aca="1" ref="P88" ca="1">_xlfn.IFNA(_xlfn.IFS(T88="Dit kostentype hoeft u niet op te geven. Hiervoor wordt een forfait berekend.","",AND(J88&lt;&gt;"",OR(H88="Uurtarief",H88="Vast tarief")),J88*L88,AND(N88&gt;0,H88="-"),N88),"")</f>
        <v/>
      </c>
      <c r="Q88" s="268" t="str" cm="1">
        <f t="array" aca="1" ref="Q88" ca="1">_xlfn.IFNA(_xlfn.IFS(T88="Dit kostentype hoeft u niet op te geven. Hiervoor wordt een forfait berekend.","",AND(K88&lt;&gt;"",M88&lt;&gt;"",OR(H88="Uurtarief",H88="Vast tarief")),K88*M88,AND(O88&lt;&gt;"",H88="-"),O88),"")</f>
        <v/>
      </c>
      <c r="R88" s="268" t="str" cm="1">
        <f t="array" aca="1" ref="R88" ca="1">IFERROR(_xlfn.IFS(OR(F88="",LEFT(Methode_Keuze,4)="Geen"),"",AND(P88&lt;&gt;"",F88&lt;&gt;"Arbeidskosten"),ROUND(P88*VLOOKUP(F88,Tb_ProjectKosten[],MATCH(Tb_ProjectKosten[[#Headers],[Forfat_Percentage]],Tb_ProjectKosten[#Headers],0),0),2),AND(F88="Arbeidskosten",G88&lt;&gt;""),IFERROR(ROUND(P88*VLOOKUP(G88,Tb_KostenTypen[],3,0)*VLOOKUP(F88,Tb_ProjectKosten[],MATCH(Tb_ProjectKosten[[#Headers],[Forfat_Percentage]],Tb_ProjectKosten[#Headers],0),0),2),""),P88 &lt;=0,0),"")</f>
        <v/>
      </c>
      <c r="S88" s="268" t="str" cm="1">
        <f t="array" aca="1" ref="S88" ca="1">IFERROR(_xlfn.IFS(OR(F88="",LEFT(Methode_Keuze,4)="Geen"),"",AND(Q88&lt;&gt;"",F88&lt;&gt;"Arbeidskosten"),ROUND(Q88*VLOOKUP(F88,Tb_ProjectKosten[],MATCH(Tb_ProjectKosten[[#Headers],[Forfat_Percentage]],Tb_ProjectKosten[#Headers],0),0),2),AND(F88="Arbeidskosten",G88&lt;&gt;""),IFERROR(ROUND(Q88*VLOOKUP(G88,Tb_KostenTypen[],3,0)*VLOOKUP(F88,Tb_ProjectKosten[],MATCH(Tb_ProjectKosten[[#Headers],[Forfat_Percentage]],Tb_ProjectKosten[#Headers],0),0),2),""),Q88 &lt;=0,0),"")</f>
        <v/>
      </c>
      <c r="T88" s="269" t="str">
        <f>IFERROR(VLOOKUP(F88,Tb_ProjectKosten[#All],11,0),"")</f>
        <v/>
      </c>
      <c r="U88" s="260"/>
    </row>
    <row r="89" spans="1:21" ht="15" customHeight="1" x14ac:dyDescent="0.25">
      <c r="A89" s="261">
        <v>84</v>
      </c>
      <c r="B89" s="262"/>
      <c r="C89" s="262"/>
      <c r="D89" s="262"/>
      <c r="E89" s="262"/>
      <c r="F89" s="262"/>
      <c r="G89" s="263"/>
      <c r="H89" s="264" t="str">
        <f ca="1">IFERROR(IF(VLOOKUP(F89,Kostentypen!$A$3:$E$20,3,0)=0,"",IF(F89="Arbeidskosten",VLOOKUP(G89,Tb_KostenTypen[],2,0),VLOOKUP(F89,Kostentypen!$A$3:$E$20,3,0))),"")</f>
        <v/>
      </c>
      <c r="I89" s="263"/>
      <c r="J89" s="265"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tarief",IF(LEFT(F89,8)="Bijdrage",VLOOKUP($F89,Tb_KostenTypen[],MATCH(Methode_Keuze,Tb_KostenTypen[#Headers],0),0),VLOOKUP($G89,Lijsten!L:O,4,0))),""),"")</f>
        <v/>
      </c>
      <c r="K89" s="265"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tarief",IF(LEFT(F89,8)="Bijdrage",VLOOKUP($F89,Tb_KostenTypen[],MATCH(Methode_Keuze,Tb_KostenTypen[#Headers],0),0),VLOOKUP($G89,Lijsten!L:O,4,0))),""),"")</f>
        <v/>
      </c>
      <c r="L89" s="266"/>
      <c r="M89" s="266"/>
      <c r="N89" s="267"/>
      <c r="O89" s="267"/>
      <c r="P89" s="268" t="str" cm="1">
        <f t="array" aca="1" ref="P89" ca="1">_xlfn.IFNA(_xlfn.IFS(T89="Dit kostentype hoeft u niet op te geven. Hiervoor wordt een forfait berekend.","",AND(J89&lt;&gt;"",OR(H89="Uurtarief",H89="Vast tarief")),J89*L89,AND(N89&gt;0,H89="-"),N89),"")</f>
        <v/>
      </c>
      <c r="Q89" s="268" t="str" cm="1">
        <f t="array" aca="1" ref="Q89" ca="1">_xlfn.IFNA(_xlfn.IFS(T89="Dit kostentype hoeft u niet op te geven. Hiervoor wordt een forfait berekend.","",AND(K89&lt;&gt;"",M89&lt;&gt;"",OR(H89="Uurtarief",H89="Vast tarief")),K89*M89,AND(O89&lt;&gt;"",H89="-"),O89),"")</f>
        <v/>
      </c>
      <c r="R89" s="268" t="str" cm="1">
        <f t="array" aca="1" ref="R89" ca="1">IFERROR(_xlfn.IFS(OR(F89="",LEFT(Methode_Keuze,4)="Geen"),"",AND(P89&lt;&gt;"",F89&lt;&gt;"Arbeidskosten"),ROUND(P89*VLOOKUP(F89,Tb_ProjectKosten[],MATCH(Tb_ProjectKosten[[#Headers],[Forfat_Percentage]],Tb_ProjectKosten[#Headers],0),0),2),AND(F89="Arbeidskosten",G89&lt;&gt;""),IFERROR(ROUND(P89*VLOOKUP(G89,Tb_KostenTypen[],3,0)*VLOOKUP(F89,Tb_ProjectKosten[],MATCH(Tb_ProjectKosten[[#Headers],[Forfat_Percentage]],Tb_ProjectKosten[#Headers],0),0),2),""),P89 &lt;=0,0),"")</f>
        <v/>
      </c>
      <c r="S89" s="268" t="str" cm="1">
        <f t="array" aca="1" ref="S89" ca="1">IFERROR(_xlfn.IFS(OR(F89="",LEFT(Methode_Keuze,4)="Geen"),"",AND(Q89&lt;&gt;"",F89&lt;&gt;"Arbeidskosten"),ROUND(Q89*VLOOKUP(F89,Tb_ProjectKosten[],MATCH(Tb_ProjectKosten[[#Headers],[Forfat_Percentage]],Tb_ProjectKosten[#Headers],0),0),2),AND(F89="Arbeidskosten",G89&lt;&gt;""),IFERROR(ROUND(Q89*VLOOKUP(G89,Tb_KostenTypen[],3,0)*VLOOKUP(F89,Tb_ProjectKosten[],MATCH(Tb_ProjectKosten[[#Headers],[Forfat_Percentage]],Tb_ProjectKosten[#Headers],0),0),2),""),Q89 &lt;=0,0),"")</f>
        <v/>
      </c>
      <c r="T89" s="269" t="str">
        <f>IFERROR(VLOOKUP(F89,Tb_ProjectKosten[#All],11,0),"")</f>
        <v/>
      </c>
      <c r="U89" s="260"/>
    </row>
    <row r="90" spans="1:21" ht="15" customHeight="1" x14ac:dyDescent="0.25">
      <c r="A90" s="261">
        <v>85</v>
      </c>
      <c r="B90" s="262"/>
      <c r="C90" s="262"/>
      <c r="D90" s="262"/>
      <c r="E90" s="262"/>
      <c r="F90" s="262"/>
      <c r="G90" s="263"/>
      <c r="H90" s="264" t="str">
        <f ca="1">IFERROR(IF(VLOOKUP(F90,Kostentypen!$A$3:$E$20,3,0)=0,"",IF(F90="Arbeidskosten",VLOOKUP(G90,Tb_KostenTypen[],2,0),VLOOKUP(F90,Kostentypen!$A$3:$E$20,3,0))),"")</f>
        <v/>
      </c>
      <c r="I90" s="263"/>
      <c r="J90" s="265"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tarief",IF(LEFT(F90,8)="Bijdrage",VLOOKUP($F90,Tb_KostenTypen[],MATCH(Methode_Keuze,Tb_KostenTypen[#Headers],0),0),VLOOKUP($G90,Lijsten!L:O,4,0))),""),"")</f>
        <v/>
      </c>
      <c r="K90" s="265"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tarief",IF(LEFT(F90,8)="Bijdrage",VLOOKUP($F90,Tb_KostenTypen[],MATCH(Methode_Keuze,Tb_KostenTypen[#Headers],0),0),VLOOKUP($G90,Lijsten!L:O,4,0))),""),"")</f>
        <v/>
      </c>
      <c r="L90" s="266"/>
      <c r="M90" s="266"/>
      <c r="N90" s="267"/>
      <c r="O90" s="267"/>
      <c r="P90" s="268" t="str" cm="1">
        <f t="array" aca="1" ref="P90" ca="1">_xlfn.IFNA(_xlfn.IFS(T90="Dit kostentype hoeft u niet op te geven. Hiervoor wordt een forfait berekend.","",AND(J90&lt;&gt;"",OR(H90="Uurtarief",H90="Vast tarief")),J90*L90,AND(N90&gt;0,H90="-"),N90),"")</f>
        <v/>
      </c>
      <c r="Q90" s="268" t="str" cm="1">
        <f t="array" aca="1" ref="Q90" ca="1">_xlfn.IFNA(_xlfn.IFS(T90="Dit kostentype hoeft u niet op te geven. Hiervoor wordt een forfait berekend.","",AND(K90&lt;&gt;"",M90&lt;&gt;"",OR(H90="Uurtarief",H90="Vast tarief")),K90*M90,AND(O90&lt;&gt;"",H90="-"),O90),"")</f>
        <v/>
      </c>
      <c r="R90" s="268" t="str" cm="1">
        <f t="array" aca="1" ref="R90" ca="1">IFERROR(_xlfn.IFS(OR(F90="",LEFT(Methode_Keuze,4)="Geen"),"",AND(P90&lt;&gt;"",F90&lt;&gt;"Arbeidskosten"),ROUND(P90*VLOOKUP(F90,Tb_ProjectKosten[],MATCH(Tb_ProjectKosten[[#Headers],[Forfat_Percentage]],Tb_ProjectKosten[#Headers],0),0),2),AND(F90="Arbeidskosten",G90&lt;&gt;""),IFERROR(ROUND(P90*VLOOKUP(G90,Tb_KostenTypen[],3,0)*VLOOKUP(F90,Tb_ProjectKosten[],MATCH(Tb_ProjectKosten[[#Headers],[Forfat_Percentage]],Tb_ProjectKosten[#Headers],0),0),2),""),P90 &lt;=0,0),"")</f>
        <v/>
      </c>
      <c r="S90" s="268" t="str" cm="1">
        <f t="array" aca="1" ref="S90" ca="1">IFERROR(_xlfn.IFS(OR(F90="",LEFT(Methode_Keuze,4)="Geen"),"",AND(Q90&lt;&gt;"",F90&lt;&gt;"Arbeidskosten"),ROUND(Q90*VLOOKUP(F90,Tb_ProjectKosten[],MATCH(Tb_ProjectKosten[[#Headers],[Forfat_Percentage]],Tb_ProjectKosten[#Headers],0),0),2),AND(F90="Arbeidskosten",G90&lt;&gt;""),IFERROR(ROUND(Q90*VLOOKUP(G90,Tb_KostenTypen[],3,0)*VLOOKUP(F90,Tb_ProjectKosten[],MATCH(Tb_ProjectKosten[[#Headers],[Forfat_Percentage]],Tb_ProjectKosten[#Headers],0),0),2),""),Q90 &lt;=0,0),"")</f>
        <v/>
      </c>
      <c r="T90" s="269" t="str">
        <f>IFERROR(VLOOKUP(F90,Tb_ProjectKosten[#All],11,0),"")</f>
        <v/>
      </c>
      <c r="U90" s="260"/>
    </row>
    <row r="91" spans="1:21" ht="15" customHeight="1" x14ac:dyDescent="0.25">
      <c r="A91" s="261">
        <v>86</v>
      </c>
      <c r="B91" s="262"/>
      <c r="C91" s="262"/>
      <c r="D91" s="262"/>
      <c r="E91" s="262"/>
      <c r="F91" s="262"/>
      <c r="G91" s="263"/>
      <c r="H91" s="264" t="str">
        <f ca="1">IFERROR(IF(VLOOKUP(F91,Kostentypen!$A$3:$E$20,3,0)=0,"",IF(F91="Arbeidskosten",VLOOKUP(G91,Tb_KostenTypen[],2,0),VLOOKUP(F91,Kostentypen!$A$3:$E$20,3,0))),"")</f>
        <v/>
      </c>
      <c r="I91" s="263"/>
      <c r="J91" s="265"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tarief",IF(LEFT(F91,8)="Bijdrage",VLOOKUP($F91,Tb_KostenTypen[],MATCH(Methode_Keuze,Tb_KostenTypen[#Headers],0),0),VLOOKUP($G91,Lijsten!L:O,4,0))),""),"")</f>
        <v/>
      </c>
      <c r="K91" s="265"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tarief",IF(LEFT(F91,8)="Bijdrage",VLOOKUP($F91,Tb_KostenTypen[],MATCH(Methode_Keuze,Tb_KostenTypen[#Headers],0),0),VLOOKUP($G91,Lijsten!L:O,4,0))),""),"")</f>
        <v/>
      </c>
      <c r="L91" s="266"/>
      <c r="M91" s="266"/>
      <c r="N91" s="267"/>
      <c r="O91" s="267"/>
      <c r="P91" s="268" t="str" cm="1">
        <f t="array" aca="1" ref="P91" ca="1">_xlfn.IFNA(_xlfn.IFS(T91="Dit kostentype hoeft u niet op te geven. Hiervoor wordt een forfait berekend.","",AND(J91&lt;&gt;"",OR(H91="Uurtarief",H91="Vast tarief")),J91*L91,AND(N91&gt;0,H91="-"),N91),"")</f>
        <v/>
      </c>
      <c r="Q91" s="268" t="str" cm="1">
        <f t="array" aca="1" ref="Q91" ca="1">_xlfn.IFNA(_xlfn.IFS(T91="Dit kostentype hoeft u niet op te geven. Hiervoor wordt een forfait berekend.","",AND(K91&lt;&gt;"",M91&lt;&gt;"",OR(H91="Uurtarief",H91="Vast tarief")),K91*M91,AND(O91&lt;&gt;"",H91="-"),O91),"")</f>
        <v/>
      </c>
      <c r="R91" s="268" t="str" cm="1">
        <f t="array" aca="1" ref="R91" ca="1">IFERROR(_xlfn.IFS(OR(F91="",LEFT(Methode_Keuze,4)="Geen"),"",AND(P91&lt;&gt;"",F91&lt;&gt;"Arbeidskosten"),ROUND(P91*VLOOKUP(F91,Tb_ProjectKosten[],MATCH(Tb_ProjectKosten[[#Headers],[Forfat_Percentage]],Tb_ProjectKosten[#Headers],0),0),2),AND(F91="Arbeidskosten",G91&lt;&gt;""),IFERROR(ROUND(P91*VLOOKUP(G91,Tb_KostenTypen[],3,0)*VLOOKUP(F91,Tb_ProjectKosten[],MATCH(Tb_ProjectKosten[[#Headers],[Forfat_Percentage]],Tb_ProjectKosten[#Headers],0),0),2),""),P91 &lt;=0,0),"")</f>
        <v/>
      </c>
      <c r="S91" s="268" t="str" cm="1">
        <f t="array" aca="1" ref="S91" ca="1">IFERROR(_xlfn.IFS(OR(F91="",LEFT(Methode_Keuze,4)="Geen"),"",AND(Q91&lt;&gt;"",F91&lt;&gt;"Arbeidskosten"),ROUND(Q91*VLOOKUP(F91,Tb_ProjectKosten[],MATCH(Tb_ProjectKosten[[#Headers],[Forfat_Percentage]],Tb_ProjectKosten[#Headers],0),0),2),AND(F91="Arbeidskosten",G91&lt;&gt;""),IFERROR(ROUND(Q91*VLOOKUP(G91,Tb_KostenTypen[],3,0)*VLOOKUP(F91,Tb_ProjectKosten[],MATCH(Tb_ProjectKosten[[#Headers],[Forfat_Percentage]],Tb_ProjectKosten[#Headers],0),0),2),""),Q91 &lt;=0,0),"")</f>
        <v/>
      </c>
      <c r="T91" s="269" t="str">
        <f>IFERROR(VLOOKUP(F91,Tb_ProjectKosten[#All],11,0),"")</f>
        <v/>
      </c>
      <c r="U91" s="260"/>
    </row>
    <row r="92" spans="1:21" ht="15" customHeight="1" x14ac:dyDescent="0.25">
      <c r="A92" s="261">
        <v>87</v>
      </c>
      <c r="B92" s="262"/>
      <c r="C92" s="262"/>
      <c r="D92" s="262"/>
      <c r="E92" s="262"/>
      <c r="F92" s="262"/>
      <c r="G92" s="263"/>
      <c r="H92" s="264" t="str">
        <f ca="1">IFERROR(IF(VLOOKUP(F92,Kostentypen!$A$3:$E$20,3,0)=0,"",IF(F92="Arbeidskosten",VLOOKUP(G92,Tb_KostenTypen[],2,0),VLOOKUP(F92,Kostentypen!$A$3:$E$20,3,0))),"")</f>
        <v/>
      </c>
      <c r="I92" s="263"/>
      <c r="J92" s="265"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tarief",IF(LEFT(F92,8)="Bijdrage",VLOOKUP($F92,Tb_KostenTypen[],MATCH(Methode_Keuze,Tb_KostenTypen[#Headers],0),0),VLOOKUP($G92,Lijsten!L:O,4,0))),""),"")</f>
        <v/>
      </c>
      <c r="K92" s="265"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tarief",IF(LEFT(F92,8)="Bijdrage",VLOOKUP($F92,Tb_KostenTypen[],MATCH(Methode_Keuze,Tb_KostenTypen[#Headers],0),0),VLOOKUP($G92,Lijsten!L:O,4,0))),""),"")</f>
        <v/>
      </c>
      <c r="L92" s="266"/>
      <c r="M92" s="266"/>
      <c r="N92" s="267"/>
      <c r="O92" s="267"/>
      <c r="P92" s="268" t="str" cm="1">
        <f t="array" aca="1" ref="P92" ca="1">_xlfn.IFNA(_xlfn.IFS(T92="Dit kostentype hoeft u niet op te geven. Hiervoor wordt een forfait berekend.","",AND(J92&lt;&gt;"",OR(H92="Uurtarief",H92="Vast tarief")),J92*L92,AND(N92&gt;0,H92="-"),N92),"")</f>
        <v/>
      </c>
      <c r="Q92" s="268" t="str" cm="1">
        <f t="array" aca="1" ref="Q92" ca="1">_xlfn.IFNA(_xlfn.IFS(T92="Dit kostentype hoeft u niet op te geven. Hiervoor wordt een forfait berekend.","",AND(K92&lt;&gt;"",M92&lt;&gt;"",OR(H92="Uurtarief",H92="Vast tarief")),K92*M92,AND(O92&lt;&gt;"",H92="-"),O92),"")</f>
        <v/>
      </c>
      <c r="R92" s="268" t="str" cm="1">
        <f t="array" aca="1" ref="R92" ca="1">IFERROR(_xlfn.IFS(OR(F92="",LEFT(Methode_Keuze,4)="Geen"),"",AND(P92&lt;&gt;"",F92&lt;&gt;"Arbeidskosten"),ROUND(P92*VLOOKUP(F92,Tb_ProjectKosten[],MATCH(Tb_ProjectKosten[[#Headers],[Forfat_Percentage]],Tb_ProjectKosten[#Headers],0),0),2),AND(F92="Arbeidskosten",G92&lt;&gt;""),IFERROR(ROUND(P92*VLOOKUP(G92,Tb_KostenTypen[],3,0)*VLOOKUP(F92,Tb_ProjectKosten[],MATCH(Tb_ProjectKosten[[#Headers],[Forfat_Percentage]],Tb_ProjectKosten[#Headers],0),0),2),""),P92 &lt;=0,0),"")</f>
        <v/>
      </c>
      <c r="S92" s="268" t="str" cm="1">
        <f t="array" aca="1" ref="S92" ca="1">IFERROR(_xlfn.IFS(OR(F92="",LEFT(Methode_Keuze,4)="Geen"),"",AND(Q92&lt;&gt;"",F92&lt;&gt;"Arbeidskosten"),ROUND(Q92*VLOOKUP(F92,Tb_ProjectKosten[],MATCH(Tb_ProjectKosten[[#Headers],[Forfat_Percentage]],Tb_ProjectKosten[#Headers],0),0),2),AND(F92="Arbeidskosten",G92&lt;&gt;""),IFERROR(ROUND(Q92*VLOOKUP(G92,Tb_KostenTypen[],3,0)*VLOOKUP(F92,Tb_ProjectKosten[],MATCH(Tb_ProjectKosten[[#Headers],[Forfat_Percentage]],Tb_ProjectKosten[#Headers],0),0),2),""),Q92 &lt;=0,0),"")</f>
        <v/>
      </c>
      <c r="T92" s="269" t="str">
        <f>IFERROR(VLOOKUP(F92,Tb_ProjectKosten[#All],11,0),"")</f>
        <v/>
      </c>
      <c r="U92" s="260"/>
    </row>
    <row r="93" spans="1:21" ht="15" customHeight="1" x14ac:dyDescent="0.25">
      <c r="A93" s="261">
        <v>88</v>
      </c>
      <c r="B93" s="262"/>
      <c r="C93" s="262"/>
      <c r="D93" s="262"/>
      <c r="E93" s="262"/>
      <c r="F93" s="262"/>
      <c r="G93" s="263"/>
      <c r="H93" s="264" t="str">
        <f ca="1">IFERROR(IF(VLOOKUP(F93,Kostentypen!$A$3:$E$20,3,0)=0,"",IF(F93="Arbeidskosten",VLOOKUP(G93,Tb_KostenTypen[],2,0),VLOOKUP(F93,Kostentypen!$A$3:$E$20,3,0))),"")</f>
        <v/>
      </c>
      <c r="I93" s="263"/>
      <c r="J93" s="265"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tarief",IF(LEFT(F93,8)="Bijdrage",VLOOKUP($F93,Tb_KostenTypen[],MATCH(Methode_Keuze,Tb_KostenTypen[#Headers],0),0),VLOOKUP($G93,Lijsten!L:O,4,0))),""),"")</f>
        <v/>
      </c>
      <c r="K93" s="265"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tarief",IF(LEFT(F93,8)="Bijdrage",VLOOKUP($F93,Tb_KostenTypen[],MATCH(Methode_Keuze,Tb_KostenTypen[#Headers],0),0),VLOOKUP($G93,Lijsten!L:O,4,0))),""),"")</f>
        <v/>
      </c>
      <c r="L93" s="266"/>
      <c r="M93" s="266"/>
      <c r="N93" s="267"/>
      <c r="O93" s="267"/>
      <c r="P93" s="268" t="str" cm="1">
        <f t="array" aca="1" ref="P93" ca="1">_xlfn.IFNA(_xlfn.IFS(T93="Dit kostentype hoeft u niet op te geven. Hiervoor wordt een forfait berekend.","",AND(J93&lt;&gt;"",OR(H93="Uurtarief",H93="Vast tarief")),J93*L93,AND(N93&gt;0,H93="-"),N93),"")</f>
        <v/>
      </c>
      <c r="Q93" s="268" t="str" cm="1">
        <f t="array" aca="1" ref="Q93" ca="1">_xlfn.IFNA(_xlfn.IFS(T93="Dit kostentype hoeft u niet op te geven. Hiervoor wordt een forfait berekend.","",AND(K93&lt;&gt;"",M93&lt;&gt;"",OR(H93="Uurtarief",H93="Vast tarief")),K93*M93,AND(O93&lt;&gt;"",H93="-"),O93),"")</f>
        <v/>
      </c>
      <c r="R93" s="268" t="str" cm="1">
        <f t="array" aca="1" ref="R93" ca="1">IFERROR(_xlfn.IFS(OR(F93="",LEFT(Methode_Keuze,4)="Geen"),"",AND(P93&lt;&gt;"",F93&lt;&gt;"Arbeidskosten"),ROUND(P93*VLOOKUP(F93,Tb_ProjectKosten[],MATCH(Tb_ProjectKosten[[#Headers],[Forfat_Percentage]],Tb_ProjectKosten[#Headers],0),0),2),AND(F93="Arbeidskosten",G93&lt;&gt;""),IFERROR(ROUND(P93*VLOOKUP(G93,Tb_KostenTypen[],3,0)*VLOOKUP(F93,Tb_ProjectKosten[],MATCH(Tb_ProjectKosten[[#Headers],[Forfat_Percentage]],Tb_ProjectKosten[#Headers],0),0),2),""),P93 &lt;=0,0),"")</f>
        <v/>
      </c>
      <c r="S93" s="268" t="str" cm="1">
        <f t="array" aca="1" ref="S93" ca="1">IFERROR(_xlfn.IFS(OR(F93="",LEFT(Methode_Keuze,4)="Geen"),"",AND(Q93&lt;&gt;"",F93&lt;&gt;"Arbeidskosten"),ROUND(Q93*VLOOKUP(F93,Tb_ProjectKosten[],MATCH(Tb_ProjectKosten[[#Headers],[Forfat_Percentage]],Tb_ProjectKosten[#Headers],0),0),2),AND(F93="Arbeidskosten",G93&lt;&gt;""),IFERROR(ROUND(Q93*VLOOKUP(G93,Tb_KostenTypen[],3,0)*VLOOKUP(F93,Tb_ProjectKosten[],MATCH(Tb_ProjectKosten[[#Headers],[Forfat_Percentage]],Tb_ProjectKosten[#Headers],0),0),2),""),Q93 &lt;=0,0),"")</f>
        <v/>
      </c>
      <c r="T93" s="269" t="str">
        <f>IFERROR(VLOOKUP(F93,Tb_ProjectKosten[#All],11,0),"")</f>
        <v/>
      </c>
      <c r="U93" s="260"/>
    </row>
    <row r="94" spans="1:21" ht="15" customHeight="1" x14ac:dyDescent="0.25">
      <c r="A94" s="261">
        <v>89</v>
      </c>
      <c r="B94" s="262"/>
      <c r="C94" s="262"/>
      <c r="D94" s="262"/>
      <c r="E94" s="262"/>
      <c r="F94" s="262"/>
      <c r="G94" s="263"/>
      <c r="H94" s="264" t="str">
        <f ca="1">IFERROR(IF(VLOOKUP(F94,Kostentypen!$A$3:$E$20,3,0)=0,"",IF(F94="Arbeidskosten",VLOOKUP(G94,Tb_KostenTypen[],2,0),VLOOKUP(F94,Kostentypen!$A$3:$E$20,3,0))),"")</f>
        <v/>
      </c>
      <c r="I94" s="263"/>
      <c r="J94" s="265"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tarief",IF(LEFT(F94,8)="Bijdrage",VLOOKUP($F94,Tb_KostenTypen[],MATCH(Methode_Keuze,Tb_KostenTypen[#Headers],0),0),VLOOKUP($G94,Lijsten!L:O,4,0))),""),"")</f>
        <v/>
      </c>
      <c r="K94" s="265"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tarief",IF(LEFT(F94,8)="Bijdrage",VLOOKUP($F94,Tb_KostenTypen[],MATCH(Methode_Keuze,Tb_KostenTypen[#Headers],0),0),VLOOKUP($G94,Lijsten!L:O,4,0))),""),"")</f>
        <v/>
      </c>
      <c r="L94" s="266"/>
      <c r="M94" s="266"/>
      <c r="N94" s="267"/>
      <c r="O94" s="267"/>
      <c r="P94" s="268" t="str" cm="1">
        <f t="array" aca="1" ref="P94" ca="1">_xlfn.IFNA(_xlfn.IFS(T94="Dit kostentype hoeft u niet op te geven. Hiervoor wordt een forfait berekend.","",AND(J94&lt;&gt;"",OR(H94="Uurtarief",H94="Vast tarief")),J94*L94,AND(N94&gt;0,H94="-"),N94),"")</f>
        <v/>
      </c>
      <c r="Q94" s="268" t="str" cm="1">
        <f t="array" aca="1" ref="Q94" ca="1">_xlfn.IFNA(_xlfn.IFS(T94="Dit kostentype hoeft u niet op te geven. Hiervoor wordt een forfait berekend.","",AND(K94&lt;&gt;"",M94&lt;&gt;"",OR(H94="Uurtarief",H94="Vast tarief")),K94*M94,AND(O94&lt;&gt;"",H94="-"),O94),"")</f>
        <v/>
      </c>
      <c r="R94" s="268" t="str" cm="1">
        <f t="array" aca="1" ref="R94" ca="1">IFERROR(_xlfn.IFS(OR(F94="",LEFT(Methode_Keuze,4)="Geen"),"",AND(P94&lt;&gt;"",F94&lt;&gt;"Arbeidskosten"),ROUND(P94*VLOOKUP(F94,Tb_ProjectKosten[],MATCH(Tb_ProjectKosten[[#Headers],[Forfat_Percentage]],Tb_ProjectKosten[#Headers],0),0),2),AND(F94="Arbeidskosten",G94&lt;&gt;""),IFERROR(ROUND(P94*VLOOKUP(G94,Tb_KostenTypen[],3,0)*VLOOKUP(F94,Tb_ProjectKosten[],MATCH(Tb_ProjectKosten[[#Headers],[Forfat_Percentage]],Tb_ProjectKosten[#Headers],0),0),2),""),P94 &lt;=0,0),"")</f>
        <v/>
      </c>
      <c r="S94" s="268" t="str" cm="1">
        <f t="array" aca="1" ref="S94" ca="1">IFERROR(_xlfn.IFS(OR(F94="",LEFT(Methode_Keuze,4)="Geen"),"",AND(Q94&lt;&gt;"",F94&lt;&gt;"Arbeidskosten"),ROUND(Q94*VLOOKUP(F94,Tb_ProjectKosten[],MATCH(Tb_ProjectKosten[[#Headers],[Forfat_Percentage]],Tb_ProjectKosten[#Headers],0),0),2),AND(F94="Arbeidskosten",G94&lt;&gt;""),IFERROR(ROUND(Q94*VLOOKUP(G94,Tb_KostenTypen[],3,0)*VLOOKUP(F94,Tb_ProjectKosten[],MATCH(Tb_ProjectKosten[[#Headers],[Forfat_Percentage]],Tb_ProjectKosten[#Headers],0),0),2),""),Q94 &lt;=0,0),"")</f>
        <v/>
      </c>
      <c r="T94" s="269" t="str">
        <f>IFERROR(VLOOKUP(F94,Tb_ProjectKosten[#All],11,0),"")</f>
        <v/>
      </c>
      <c r="U94" s="260"/>
    </row>
    <row r="95" spans="1:21" ht="15" customHeight="1" x14ac:dyDescent="0.25">
      <c r="A95" s="261">
        <v>90</v>
      </c>
      <c r="B95" s="262"/>
      <c r="C95" s="262"/>
      <c r="D95" s="262"/>
      <c r="E95" s="262"/>
      <c r="F95" s="262"/>
      <c r="G95" s="263"/>
      <c r="H95" s="264" t="str">
        <f ca="1">IFERROR(IF(VLOOKUP(F95,Kostentypen!$A$3:$E$20,3,0)=0,"",IF(F95="Arbeidskosten",VLOOKUP(G95,Tb_KostenTypen[],2,0),VLOOKUP(F95,Kostentypen!$A$3:$E$20,3,0))),"")</f>
        <v/>
      </c>
      <c r="I95" s="263"/>
      <c r="J95" s="265"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tarief",IF(LEFT(F95,8)="Bijdrage",VLOOKUP($F95,Tb_KostenTypen[],MATCH(Methode_Keuze,Tb_KostenTypen[#Headers],0),0),VLOOKUP($G95,Lijsten!L:O,4,0))),""),"")</f>
        <v/>
      </c>
      <c r="K95" s="265"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tarief",IF(LEFT(F95,8)="Bijdrage",VLOOKUP($F95,Tb_KostenTypen[],MATCH(Methode_Keuze,Tb_KostenTypen[#Headers],0),0),VLOOKUP($G95,Lijsten!L:O,4,0))),""),"")</f>
        <v/>
      </c>
      <c r="L95" s="266"/>
      <c r="M95" s="266"/>
      <c r="N95" s="267"/>
      <c r="O95" s="267"/>
      <c r="P95" s="268" t="str" cm="1">
        <f t="array" aca="1" ref="P95" ca="1">_xlfn.IFNA(_xlfn.IFS(T95="Dit kostentype hoeft u niet op te geven. Hiervoor wordt een forfait berekend.","",AND(J95&lt;&gt;"",OR(H95="Uurtarief",H95="Vast tarief")),J95*L95,AND(N95&gt;0,H95="-"),N95),"")</f>
        <v/>
      </c>
      <c r="Q95" s="268" t="str" cm="1">
        <f t="array" aca="1" ref="Q95" ca="1">_xlfn.IFNA(_xlfn.IFS(T95="Dit kostentype hoeft u niet op te geven. Hiervoor wordt een forfait berekend.","",AND(K95&lt;&gt;"",M95&lt;&gt;"",OR(H95="Uurtarief",H95="Vast tarief")),K95*M95,AND(O95&lt;&gt;"",H95="-"),O95),"")</f>
        <v/>
      </c>
      <c r="R95" s="268" t="str" cm="1">
        <f t="array" aca="1" ref="R95" ca="1">IFERROR(_xlfn.IFS(OR(F95="",LEFT(Methode_Keuze,4)="Geen"),"",AND(P95&lt;&gt;"",F95&lt;&gt;"Arbeidskosten"),ROUND(P95*VLOOKUP(F95,Tb_ProjectKosten[],MATCH(Tb_ProjectKosten[[#Headers],[Forfat_Percentage]],Tb_ProjectKosten[#Headers],0),0),2),AND(F95="Arbeidskosten",G95&lt;&gt;""),IFERROR(ROUND(P95*VLOOKUP(G95,Tb_KostenTypen[],3,0)*VLOOKUP(F95,Tb_ProjectKosten[],MATCH(Tb_ProjectKosten[[#Headers],[Forfat_Percentage]],Tb_ProjectKosten[#Headers],0),0),2),""),P95 &lt;=0,0),"")</f>
        <v/>
      </c>
      <c r="S95" s="268" t="str" cm="1">
        <f t="array" aca="1" ref="S95" ca="1">IFERROR(_xlfn.IFS(OR(F95="",LEFT(Methode_Keuze,4)="Geen"),"",AND(Q95&lt;&gt;"",F95&lt;&gt;"Arbeidskosten"),ROUND(Q95*VLOOKUP(F95,Tb_ProjectKosten[],MATCH(Tb_ProjectKosten[[#Headers],[Forfat_Percentage]],Tb_ProjectKosten[#Headers],0),0),2),AND(F95="Arbeidskosten",G95&lt;&gt;""),IFERROR(ROUND(Q95*VLOOKUP(G95,Tb_KostenTypen[],3,0)*VLOOKUP(F95,Tb_ProjectKosten[],MATCH(Tb_ProjectKosten[[#Headers],[Forfat_Percentage]],Tb_ProjectKosten[#Headers],0),0),2),""),Q95 &lt;=0,0),"")</f>
        <v/>
      </c>
      <c r="T95" s="269" t="str">
        <f>IFERROR(VLOOKUP(F95,Tb_ProjectKosten[#All],11,0),"")</f>
        <v/>
      </c>
      <c r="U95" s="260"/>
    </row>
    <row r="96" spans="1:21" ht="15" customHeight="1" x14ac:dyDescent="0.25">
      <c r="A96" s="261">
        <v>91</v>
      </c>
      <c r="B96" s="262"/>
      <c r="C96" s="262"/>
      <c r="D96" s="262"/>
      <c r="E96" s="262"/>
      <c r="F96" s="262"/>
      <c r="G96" s="263"/>
      <c r="H96" s="264" t="str">
        <f ca="1">IFERROR(IF(VLOOKUP(F96,Kostentypen!$A$3:$E$20,3,0)=0,"",IF(F96="Arbeidskosten",VLOOKUP(G96,Tb_KostenTypen[],2,0),VLOOKUP(F96,Kostentypen!$A$3:$E$20,3,0))),"")</f>
        <v/>
      </c>
      <c r="I96" s="263"/>
      <c r="J96" s="265"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tarief",IF(LEFT(F96,8)="Bijdrage",VLOOKUP($F96,Tb_KostenTypen[],MATCH(Methode_Keuze,Tb_KostenTypen[#Headers],0),0),VLOOKUP($G96,Lijsten!L:O,4,0))),""),"")</f>
        <v/>
      </c>
      <c r="K96" s="265"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tarief",IF(LEFT(F96,8)="Bijdrage",VLOOKUP($F96,Tb_KostenTypen[],MATCH(Methode_Keuze,Tb_KostenTypen[#Headers],0),0),VLOOKUP($G96,Lijsten!L:O,4,0))),""),"")</f>
        <v/>
      </c>
      <c r="L96" s="266"/>
      <c r="M96" s="266"/>
      <c r="N96" s="267"/>
      <c r="O96" s="267"/>
      <c r="P96" s="268" t="str" cm="1">
        <f t="array" aca="1" ref="P96" ca="1">_xlfn.IFNA(_xlfn.IFS(T96="Dit kostentype hoeft u niet op te geven. Hiervoor wordt een forfait berekend.","",AND(J96&lt;&gt;"",OR(H96="Uurtarief",H96="Vast tarief")),J96*L96,AND(N96&gt;0,H96="-"),N96),"")</f>
        <v/>
      </c>
      <c r="Q96" s="268" t="str" cm="1">
        <f t="array" aca="1" ref="Q96" ca="1">_xlfn.IFNA(_xlfn.IFS(T96="Dit kostentype hoeft u niet op te geven. Hiervoor wordt een forfait berekend.","",AND(K96&lt;&gt;"",M96&lt;&gt;"",OR(H96="Uurtarief",H96="Vast tarief")),K96*M96,AND(O96&lt;&gt;"",H96="-"),O96),"")</f>
        <v/>
      </c>
      <c r="R96" s="268" t="str" cm="1">
        <f t="array" aca="1" ref="R96" ca="1">IFERROR(_xlfn.IFS(OR(F96="",LEFT(Methode_Keuze,4)="Geen"),"",AND(P96&lt;&gt;"",F96&lt;&gt;"Arbeidskosten"),ROUND(P96*VLOOKUP(F96,Tb_ProjectKosten[],MATCH(Tb_ProjectKosten[[#Headers],[Forfat_Percentage]],Tb_ProjectKosten[#Headers],0),0),2),AND(F96="Arbeidskosten",G96&lt;&gt;""),IFERROR(ROUND(P96*VLOOKUP(G96,Tb_KostenTypen[],3,0)*VLOOKUP(F96,Tb_ProjectKosten[],MATCH(Tb_ProjectKosten[[#Headers],[Forfat_Percentage]],Tb_ProjectKosten[#Headers],0),0),2),""),P96 &lt;=0,0),"")</f>
        <v/>
      </c>
      <c r="S96" s="268" t="str" cm="1">
        <f t="array" aca="1" ref="S96" ca="1">IFERROR(_xlfn.IFS(OR(F96="",LEFT(Methode_Keuze,4)="Geen"),"",AND(Q96&lt;&gt;"",F96&lt;&gt;"Arbeidskosten"),ROUND(Q96*VLOOKUP(F96,Tb_ProjectKosten[],MATCH(Tb_ProjectKosten[[#Headers],[Forfat_Percentage]],Tb_ProjectKosten[#Headers],0),0),2),AND(F96="Arbeidskosten",G96&lt;&gt;""),IFERROR(ROUND(Q96*VLOOKUP(G96,Tb_KostenTypen[],3,0)*VLOOKUP(F96,Tb_ProjectKosten[],MATCH(Tb_ProjectKosten[[#Headers],[Forfat_Percentage]],Tb_ProjectKosten[#Headers],0),0),2),""),Q96 &lt;=0,0),"")</f>
        <v/>
      </c>
      <c r="T96" s="269" t="str">
        <f>IFERROR(VLOOKUP(F96,Tb_ProjectKosten[#All],11,0),"")</f>
        <v/>
      </c>
      <c r="U96" s="260"/>
    </row>
    <row r="97" spans="1:21" ht="15" customHeight="1" x14ac:dyDescent="0.25">
      <c r="A97" s="261">
        <v>92</v>
      </c>
      <c r="B97" s="262"/>
      <c r="C97" s="262"/>
      <c r="D97" s="262"/>
      <c r="E97" s="262"/>
      <c r="F97" s="262"/>
      <c r="G97" s="263"/>
      <c r="H97" s="264" t="str">
        <f ca="1">IFERROR(IF(VLOOKUP(F97,Kostentypen!$A$3:$E$20,3,0)=0,"",IF(F97="Arbeidskosten",VLOOKUP(G97,Tb_KostenTypen[],2,0),VLOOKUP(F97,Kostentypen!$A$3:$E$20,3,0))),"")</f>
        <v/>
      </c>
      <c r="I97" s="263"/>
      <c r="J97" s="265"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tarief",IF(LEFT(F97,8)="Bijdrage",VLOOKUP($F97,Tb_KostenTypen[],MATCH(Methode_Keuze,Tb_KostenTypen[#Headers],0),0),VLOOKUP($G97,Lijsten!L:O,4,0))),""),"")</f>
        <v/>
      </c>
      <c r="K97" s="265"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tarief",IF(LEFT(F97,8)="Bijdrage",VLOOKUP($F97,Tb_KostenTypen[],MATCH(Methode_Keuze,Tb_KostenTypen[#Headers],0),0),VLOOKUP($G97,Lijsten!L:O,4,0))),""),"")</f>
        <v/>
      </c>
      <c r="L97" s="266"/>
      <c r="M97" s="266"/>
      <c r="N97" s="267"/>
      <c r="O97" s="267"/>
      <c r="P97" s="268" t="str" cm="1">
        <f t="array" aca="1" ref="P97" ca="1">_xlfn.IFNA(_xlfn.IFS(T97="Dit kostentype hoeft u niet op te geven. Hiervoor wordt een forfait berekend.","",AND(J97&lt;&gt;"",OR(H97="Uurtarief",H97="Vast tarief")),J97*L97,AND(N97&gt;0,H97="-"),N97),"")</f>
        <v/>
      </c>
      <c r="Q97" s="268" t="str" cm="1">
        <f t="array" aca="1" ref="Q97" ca="1">_xlfn.IFNA(_xlfn.IFS(T97="Dit kostentype hoeft u niet op te geven. Hiervoor wordt een forfait berekend.","",AND(K97&lt;&gt;"",M97&lt;&gt;"",OR(H97="Uurtarief",H97="Vast tarief")),K97*M97,AND(O97&lt;&gt;"",H97="-"),O97),"")</f>
        <v/>
      </c>
      <c r="R97" s="268" t="str" cm="1">
        <f t="array" aca="1" ref="R97" ca="1">IFERROR(_xlfn.IFS(OR(F97="",LEFT(Methode_Keuze,4)="Geen"),"",AND(P97&lt;&gt;"",F97&lt;&gt;"Arbeidskosten"),ROUND(P97*VLOOKUP(F97,Tb_ProjectKosten[],MATCH(Tb_ProjectKosten[[#Headers],[Forfat_Percentage]],Tb_ProjectKosten[#Headers],0),0),2),AND(F97="Arbeidskosten",G97&lt;&gt;""),IFERROR(ROUND(P97*VLOOKUP(G97,Tb_KostenTypen[],3,0)*VLOOKUP(F97,Tb_ProjectKosten[],MATCH(Tb_ProjectKosten[[#Headers],[Forfat_Percentage]],Tb_ProjectKosten[#Headers],0),0),2),""),P97 &lt;=0,0),"")</f>
        <v/>
      </c>
      <c r="S97" s="268" t="str" cm="1">
        <f t="array" aca="1" ref="S97" ca="1">IFERROR(_xlfn.IFS(OR(F97="",LEFT(Methode_Keuze,4)="Geen"),"",AND(Q97&lt;&gt;"",F97&lt;&gt;"Arbeidskosten"),ROUND(Q97*VLOOKUP(F97,Tb_ProjectKosten[],MATCH(Tb_ProjectKosten[[#Headers],[Forfat_Percentage]],Tb_ProjectKosten[#Headers],0),0),2),AND(F97="Arbeidskosten",G97&lt;&gt;""),IFERROR(ROUND(Q97*VLOOKUP(G97,Tb_KostenTypen[],3,0)*VLOOKUP(F97,Tb_ProjectKosten[],MATCH(Tb_ProjectKosten[[#Headers],[Forfat_Percentage]],Tb_ProjectKosten[#Headers],0),0),2),""),Q97 &lt;=0,0),"")</f>
        <v/>
      </c>
      <c r="T97" s="269" t="str">
        <f>IFERROR(VLOOKUP(F97,Tb_ProjectKosten[#All],11,0),"")</f>
        <v/>
      </c>
      <c r="U97" s="260"/>
    </row>
    <row r="98" spans="1:21" ht="15" customHeight="1" x14ac:dyDescent="0.25">
      <c r="A98" s="261">
        <v>93</v>
      </c>
      <c r="B98" s="262"/>
      <c r="C98" s="262"/>
      <c r="D98" s="262"/>
      <c r="E98" s="262"/>
      <c r="F98" s="262"/>
      <c r="G98" s="263"/>
      <c r="H98" s="264" t="str">
        <f ca="1">IFERROR(IF(VLOOKUP(F98,Kostentypen!$A$3:$E$20,3,0)=0,"",IF(F98="Arbeidskosten",VLOOKUP(G98,Tb_KostenTypen[],2,0),VLOOKUP(F98,Kostentypen!$A$3:$E$20,3,0))),"")</f>
        <v/>
      </c>
      <c r="I98" s="263"/>
      <c r="J98" s="265"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tarief",IF(LEFT(F98,8)="Bijdrage",VLOOKUP($F98,Tb_KostenTypen[],MATCH(Methode_Keuze,Tb_KostenTypen[#Headers],0),0),VLOOKUP($G98,Lijsten!L:O,4,0))),""),"")</f>
        <v/>
      </c>
      <c r="K98" s="265"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tarief",IF(LEFT(F98,8)="Bijdrage",VLOOKUP($F98,Tb_KostenTypen[],MATCH(Methode_Keuze,Tb_KostenTypen[#Headers],0),0),VLOOKUP($G98,Lijsten!L:O,4,0))),""),"")</f>
        <v/>
      </c>
      <c r="L98" s="266"/>
      <c r="M98" s="266"/>
      <c r="N98" s="267"/>
      <c r="O98" s="267"/>
      <c r="P98" s="268" t="str" cm="1">
        <f t="array" aca="1" ref="P98" ca="1">_xlfn.IFNA(_xlfn.IFS(T98="Dit kostentype hoeft u niet op te geven. Hiervoor wordt een forfait berekend.","",AND(J98&lt;&gt;"",OR(H98="Uurtarief",H98="Vast tarief")),J98*L98,AND(N98&gt;0,H98="-"),N98),"")</f>
        <v/>
      </c>
      <c r="Q98" s="268" t="str" cm="1">
        <f t="array" aca="1" ref="Q98" ca="1">_xlfn.IFNA(_xlfn.IFS(T98="Dit kostentype hoeft u niet op te geven. Hiervoor wordt een forfait berekend.","",AND(K98&lt;&gt;"",M98&lt;&gt;"",OR(H98="Uurtarief",H98="Vast tarief")),K98*M98,AND(O98&lt;&gt;"",H98="-"),O98),"")</f>
        <v/>
      </c>
      <c r="R98" s="268" t="str" cm="1">
        <f t="array" aca="1" ref="R98" ca="1">IFERROR(_xlfn.IFS(OR(F98="",LEFT(Methode_Keuze,4)="Geen"),"",AND(P98&lt;&gt;"",F98&lt;&gt;"Arbeidskosten"),ROUND(P98*VLOOKUP(F98,Tb_ProjectKosten[],MATCH(Tb_ProjectKosten[[#Headers],[Forfat_Percentage]],Tb_ProjectKosten[#Headers],0),0),2),AND(F98="Arbeidskosten",G98&lt;&gt;""),IFERROR(ROUND(P98*VLOOKUP(G98,Tb_KostenTypen[],3,0)*VLOOKUP(F98,Tb_ProjectKosten[],MATCH(Tb_ProjectKosten[[#Headers],[Forfat_Percentage]],Tb_ProjectKosten[#Headers],0),0),2),""),P98 &lt;=0,0),"")</f>
        <v/>
      </c>
      <c r="S98" s="268" t="str" cm="1">
        <f t="array" aca="1" ref="S98" ca="1">IFERROR(_xlfn.IFS(OR(F98="",LEFT(Methode_Keuze,4)="Geen"),"",AND(Q98&lt;&gt;"",F98&lt;&gt;"Arbeidskosten"),ROUND(Q98*VLOOKUP(F98,Tb_ProjectKosten[],MATCH(Tb_ProjectKosten[[#Headers],[Forfat_Percentage]],Tb_ProjectKosten[#Headers],0),0),2),AND(F98="Arbeidskosten",G98&lt;&gt;""),IFERROR(ROUND(Q98*VLOOKUP(G98,Tb_KostenTypen[],3,0)*VLOOKUP(F98,Tb_ProjectKosten[],MATCH(Tb_ProjectKosten[[#Headers],[Forfat_Percentage]],Tb_ProjectKosten[#Headers],0),0),2),""),Q98 &lt;=0,0),"")</f>
        <v/>
      </c>
      <c r="T98" s="269" t="str">
        <f>IFERROR(VLOOKUP(F98,Tb_ProjectKosten[#All],11,0),"")</f>
        <v/>
      </c>
      <c r="U98" s="260"/>
    </row>
    <row r="99" spans="1:21" ht="15" customHeight="1" x14ac:dyDescent="0.25">
      <c r="A99" s="261">
        <v>94</v>
      </c>
      <c r="B99" s="262"/>
      <c r="C99" s="262"/>
      <c r="D99" s="262"/>
      <c r="E99" s="262"/>
      <c r="F99" s="262"/>
      <c r="G99" s="263"/>
      <c r="H99" s="264" t="str">
        <f ca="1">IFERROR(IF(VLOOKUP(F99,Kostentypen!$A$3:$E$20,3,0)=0,"",IF(F99="Arbeidskosten",VLOOKUP(G99,Tb_KostenTypen[],2,0),VLOOKUP(F99,Kostentypen!$A$3:$E$20,3,0))),"")</f>
        <v/>
      </c>
      <c r="I99" s="263"/>
      <c r="J99" s="265"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tarief",IF(LEFT(F99,8)="Bijdrage",VLOOKUP($F99,Tb_KostenTypen[],MATCH(Methode_Keuze,Tb_KostenTypen[#Headers],0),0),VLOOKUP($G99,Lijsten!L:O,4,0))),""),"")</f>
        <v/>
      </c>
      <c r="K99" s="265"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tarief",IF(LEFT(F99,8)="Bijdrage",VLOOKUP($F99,Tb_KostenTypen[],MATCH(Methode_Keuze,Tb_KostenTypen[#Headers],0),0),VLOOKUP($G99,Lijsten!L:O,4,0))),""),"")</f>
        <v/>
      </c>
      <c r="L99" s="266"/>
      <c r="M99" s="266"/>
      <c r="N99" s="267"/>
      <c r="O99" s="267"/>
      <c r="P99" s="268" t="str" cm="1">
        <f t="array" aca="1" ref="P99" ca="1">_xlfn.IFNA(_xlfn.IFS(T99="Dit kostentype hoeft u niet op te geven. Hiervoor wordt een forfait berekend.","",AND(J99&lt;&gt;"",OR(H99="Uurtarief",H99="Vast tarief")),J99*L99,AND(N99&gt;0,H99="-"),N99),"")</f>
        <v/>
      </c>
      <c r="Q99" s="268" t="str" cm="1">
        <f t="array" aca="1" ref="Q99" ca="1">_xlfn.IFNA(_xlfn.IFS(T99="Dit kostentype hoeft u niet op te geven. Hiervoor wordt een forfait berekend.","",AND(K99&lt;&gt;"",M99&lt;&gt;"",OR(H99="Uurtarief",H99="Vast tarief")),K99*M99,AND(O99&lt;&gt;"",H99="-"),O99),"")</f>
        <v/>
      </c>
      <c r="R99" s="268" t="str" cm="1">
        <f t="array" aca="1" ref="R99" ca="1">IFERROR(_xlfn.IFS(OR(F99="",LEFT(Methode_Keuze,4)="Geen"),"",AND(P99&lt;&gt;"",F99&lt;&gt;"Arbeidskosten"),ROUND(P99*VLOOKUP(F99,Tb_ProjectKosten[],MATCH(Tb_ProjectKosten[[#Headers],[Forfat_Percentage]],Tb_ProjectKosten[#Headers],0),0),2),AND(F99="Arbeidskosten",G99&lt;&gt;""),IFERROR(ROUND(P99*VLOOKUP(G99,Tb_KostenTypen[],3,0)*VLOOKUP(F99,Tb_ProjectKosten[],MATCH(Tb_ProjectKosten[[#Headers],[Forfat_Percentage]],Tb_ProjectKosten[#Headers],0),0),2),""),P99 &lt;=0,0),"")</f>
        <v/>
      </c>
      <c r="S99" s="268" t="str" cm="1">
        <f t="array" aca="1" ref="S99" ca="1">IFERROR(_xlfn.IFS(OR(F99="",LEFT(Methode_Keuze,4)="Geen"),"",AND(Q99&lt;&gt;"",F99&lt;&gt;"Arbeidskosten"),ROUND(Q99*VLOOKUP(F99,Tb_ProjectKosten[],MATCH(Tb_ProjectKosten[[#Headers],[Forfat_Percentage]],Tb_ProjectKosten[#Headers],0),0),2),AND(F99="Arbeidskosten",G99&lt;&gt;""),IFERROR(ROUND(Q99*VLOOKUP(G99,Tb_KostenTypen[],3,0)*VLOOKUP(F99,Tb_ProjectKosten[],MATCH(Tb_ProjectKosten[[#Headers],[Forfat_Percentage]],Tb_ProjectKosten[#Headers],0),0),2),""),Q99 &lt;=0,0),"")</f>
        <v/>
      </c>
      <c r="T99" s="269" t="str">
        <f>IFERROR(VLOOKUP(F99,Tb_ProjectKosten[#All],11,0),"")</f>
        <v/>
      </c>
      <c r="U99" s="260"/>
    </row>
    <row r="100" spans="1:21" ht="15" customHeight="1" x14ac:dyDescent="0.25">
      <c r="A100" s="261">
        <v>95</v>
      </c>
      <c r="B100" s="262"/>
      <c r="C100" s="262"/>
      <c r="D100" s="262"/>
      <c r="E100" s="262"/>
      <c r="F100" s="262"/>
      <c r="G100" s="263"/>
      <c r="H100" s="264" t="str">
        <f ca="1">IFERROR(IF(VLOOKUP(F100,Kostentypen!$A$3:$E$20,3,0)=0,"",IF(F100="Arbeidskosten",VLOOKUP(G100,Tb_KostenTypen[],2,0),VLOOKUP(F100,Kostentypen!$A$3:$E$20,3,0))),"")</f>
        <v/>
      </c>
      <c r="I100" s="263"/>
      <c r="J100" s="265"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tarief",IF(LEFT(F100,8)="Bijdrage",VLOOKUP($F100,Tb_KostenTypen[],MATCH(Methode_Keuze,Tb_KostenTypen[#Headers],0),0),VLOOKUP($G100,Lijsten!L:O,4,0))),""),"")</f>
        <v/>
      </c>
      <c r="K100" s="265"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tarief",IF(LEFT(F100,8)="Bijdrage",VLOOKUP($F100,Tb_KostenTypen[],MATCH(Methode_Keuze,Tb_KostenTypen[#Headers],0),0),VLOOKUP($G100,Lijsten!L:O,4,0))),""),"")</f>
        <v/>
      </c>
      <c r="L100" s="266"/>
      <c r="M100" s="266"/>
      <c r="N100" s="267"/>
      <c r="O100" s="267"/>
      <c r="P100" s="268" t="str" cm="1">
        <f t="array" aca="1" ref="P100" ca="1">_xlfn.IFNA(_xlfn.IFS(T100="Dit kostentype hoeft u niet op te geven. Hiervoor wordt een forfait berekend.","",AND(J100&lt;&gt;"",OR(H100="Uurtarief",H100="Vast tarief")),J100*L100,AND(N100&gt;0,H100="-"),N100),"")</f>
        <v/>
      </c>
      <c r="Q100" s="268" t="str" cm="1">
        <f t="array" aca="1" ref="Q100" ca="1">_xlfn.IFNA(_xlfn.IFS(T100="Dit kostentype hoeft u niet op te geven. Hiervoor wordt een forfait berekend.","",AND(K100&lt;&gt;"",M100&lt;&gt;"",OR(H100="Uurtarief",H100="Vast tarief")),K100*M100,AND(O100&lt;&gt;"",H100="-"),O100),"")</f>
        <v/>
      </c>
      <c r="R100" s="268" t="str" cm="1">
        <f t="array" aca="1" ref="R100" ca="1">IFERROR(_xlfn.IFS(OR(F100="",LEFT(Methode_Keuze,4)="Geen"),"",AND(P100&lt;&gt;"",F100&lt;&gt;"Arbeidskosten"),ROUND(P100*VLOOKUP(F100,Tb_ProjectKosten[],MATCH(Tb_ProjectKosten[[#Headers],[Forfat_Percentage]],Tb_ProjectKosten[#Headers],0),0),2),AND(F100="Arbeidskosten",G100&lt;&gt;""),IFERROR(ROUND(P100*VLOOKUP(G100,Tb_KostenTypen[],3,0)*VLOOKUP(F100,Tb_ProjectKosten[],MATCH(Tb_ProjectKosten[[#Headers],[Forfat_Percentage]],Tb_ProjectKosten[#Headers],0),0),2),""),P100 &lt;=0,0),"")</f>
        <v/>
      </c>
      <c r="S100" s="268" t="str" cm="1">
        <f t="array" aca="1" ref="S100" ca="1">IFERROR(_xlfn.IFS(OR(F100="",LEFT(Methode_Keuze,4)="Geen"),"",AND(Q100&lt;&gt;"",F100&lt;&gt;"Arbeidskosten"),ROUND(Q100*VLOOKUP(F100,Tb_ProjectKosten[],MATCH(Tb_ProjectKosten[[#Headers],[Forfat_Percentage]],Tb_ProjectKosten[#Headers],0),0),2),AND(F100="Arbeidskosten",G100&lt;&gt;""),IFERROR(ROUND(Q100*VLOOKUP(G100,Tb_KostenTypen[],3,0)*VLOOKUP(F100,Tb_ProjectKosten[],MATCH(Tb_ProjectKosten[[#Headers],[Forfat_Percentage]],Tb_ProjectKosten[#Headers],0),0),2),""),Q100 &lt;=0,0),"")</f>
        <v/>
      </c>
      <c r="T100" s="269" t="str">
        <f>IFERROR(VLOOKUP(F100,Tb_ProjectKosten[#All],11,0),"")</f>
        <v/>
      </c>
      <c r="U100" s="260"/>
    </row>
    <row r="101" spans="1:21" ht="15" customHeight="1" x14ac:dyDescent="0.25">
      <c r="A101" s="261">
        <v>96</v>
      </c>
      <c r="B101" s="262"/>
      <c r="C101" s="262"/>
      <c r="D101" s="262"/>
      <c r="E101" s="262"/>
      <c r="F101" s="262"/>
      <c r="G101" s="263"/>
      <c r="H101" s="264" t="str">
        <f ca="1">IFERROR(IF(VLOOKUP(F101,Kostentypen!$A$3:$E$20,3,0)=0,"",IF(F101="Arbeidskosten",VLOOKUP(G101,Tb_KostenTypen[],2,0),VLOOKUP(F101,Kostentypen!$A$3:$E$20,3,0))),"")</f>
        <v/>
      </c>
      <c r="I101" s="263"/>
      <c r="J101" s="265"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tarief",IF(LEFT(F101,8)="Bijdrage",VLOOKUP($F101,Tb_KostenTypen[],MATCH(Methode_Keuze,Tb_KostenTypen[#Headers],0),0),VLOOKUP($G101,Lijsten!L:O,4,0))),""),"")</f>
        <v/>
      </c>
      <c r="K101" s="265"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tarief",IF(LEFT(F101,8)="Bijdrage",VLOOKUP($F101,Tb_KostenTypen[],MATCH(Methode_Keuze,Tb_KostenTypen[#Headers],0),0),VLOOKUP($G101,Lijsten!L:O,4,0))),""),"")</f>
        <v/>
      </c>
      <c r="L101" s="266"/>
      <c r="M101" s="266"/>
      <c r="N101" s="267"/>
      <c r="O101" s="267"/>
      <c r="P101" s="268" t="str" cm="1">
        <f t="array" aca="1" ref="P101" ca="1">_xlfn.IFNA(_xlfn.IFS(T101="Dit kostentype hoeft u niet op te geven. Hiervoor wordt een forfait berekend.","",AND(J101&lt;&gt;"",OR(H101="Uurtarief",H101="Vast tarief")),J101*L101,AND(N101&gt;0,H101="-"),N101),"")</f>
        <v/>
      </c>
      <c r="Q101" s="268" t="str" cm="1">
        <f t="array" aca="1" ref="Q101" ca="1">_xlfn.IFNA(_xlfn.IFS(T101="Dit kostentype hoeft u niet op te geven. Hiervoor wordt een forfait berekend.","",AND(K101&lt;&gt;"",M101&lt;&gt;"",OR(H101="Uurtarief",H101="Vast tarief")),K101*M101,AND(O101&lt;&gt;"",H101="-"),O101),"")</f>
        <v/>
      </c>
      <c r="R101" s="268" t="str" cm="1">
        <f t="array" aca="1" ref="R101" ca="1">IFERROR(_xlfn.IFS(OR(F101="",LEFT(Methode_Keuze,4)="Geen"),"",AND(P101&lt;&gt;"",F101&lt;&gt;"Arbeidskosten"),ROUND(P101*VLOOKUP(F101,Tb_ProjectKosten[],MATCH(Tb_ProjectKosten[[#Headers],[Forfat_Percentage]],Tb_ProjectKosten[#Headers],0),0),2),AND(F101="Arbeidskosten",G101&lt;&gt;""),IFERROR(ROUND(P101*VLOOKUP(G101,Tb_KostenTypen[],3,0)*VLOOKUP(F101,Tb_ProjectKosten[],MATCH(Tb_ProjectKosten[[#Headers],[Forfat_Percentage]],Tb_ProjectKosten[#Headers],0),0),2),""),P101 &lt;=0,0),"")</f>
        <v/>
      </c>
      <c r="S101" s="268" t="str" cm="1">
        <f t="array" aca="1" ref="S101" ca="1">IFERROR(_xlfn.IFS(OR(F101="",LEFT(Methode_Keuze,4)="Geen"),"",AND(Q101&lt;&gt;"",F101&lt;&gt;"Arbeidskosten"),ROUND(Q101*VLOOKUP(F101,Tb_ProjectKosten[],MATCH(Tb_ProjectKosten[[#Headers],[Forfat_Percentage]],Tb_ProjectKosten[#Headers],0),0),2),AND(F101="Arbeidskosten",G101&lt;&gt;""),IFERROR(ROUND(Q101*VLOOKUP(G101,Tb_KostenTypen[],3,0)*VLOOKUP(F101,Tb_ProjectKosten[],MATCH(Tb_ProjectKosten[[#Headers],[Forfat_Percentage]],Tb_ProjectKosten[#Headers],0),0),2),""),Q101 &lt;=0,0),"")</f>
        <v/>
      </c>
      <c r="T101" s="269" t="str">
        <f>IFERROR(VLOOKUP(F101,Tb_ProjectKosten[#All],11,0),"")</f>
        <v/>
      </c>
      <c r="U101" s="260"/>
    </row>
    <row r="102" spans="1:21" ht="15" customHeight="1" x14ac:dyDescent="0.25">
      <c r="A102" s="261">
        <v>97</v>
      </c>
      <c r="B102" s="262"/>
      <c r="C102" s="262"/>
      <c r="D102" s="262"/>
      <c r="E102" s="262"/>
      <c r="F102" s="262"/>
      <c r="G102" s="263"/>
      <c r="H102" s="264" t="str">
        <f ca="1">IFERROR(IF(VLOOKUP(F102,Kostentypen!$A$3:$E$20,3,0)=0,"",IF(F102="Arbeidskosten",VLOOKUP(G102,Tb_KostenTypen[],2,0),VLOOKUP(F102,Kostentypen!$A$3:$E$20,3,0))),"")</f>
        <v/>
      </c>
      <c r="I102" s="263"/>
      <c r="J102" s="265"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tarief",IF(LEFT(F102,8)="Bijdrage",VLOOKUP($F102,Tb_KostenTypen[],MATCH(Methode_Keuze,Tb_KostenTypen[#Headers],0),0),VLOOKUP($G102,Lijsten!L:O,4,0))),""),"")</f>
        <v/>
      </c>
      <c r="K102" s="265"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tarief",IF(LEFT(F102,8)="Bijdrage",VLOOKUP($F102,Tb_KostenTypen[],MATCH(Methode_Keuze,Tb_KostenTypen[#Headers],0),0),VLOOKUP($G102,Lijsten!L:O,4,0))),""),"")</f>
        <v/>
      </c>
      <c r="L102" s="266"/>
      <c r="M102" s="266"/>
      <c r="N102" s="267"/>
      <c r="O102" s="267"/>
      <c r="P102" s="268" t="str" cm="1">
        <f t="array" aca="1" ref="P102" ca="1">_xlfn.IFNA(_xlfn.IFS(T102="Dit kostentype hoeft u niet op te geven. Hiervoor wordt een forfait berekend.","",AND(J102&lt;&gt;"",OR(H102="Uurtarief",H102="Vast tarief")),J102*L102,AND(N102&gt;0,H102="-"),N102),"")</f>
        <v/>
      </c>
      <c r="Q102" s="268" t="str" cm="1">
        <f t="array" aca="1" ref="Q102" ca="1">_xlfn.IFNA(_xlfn.IFS(T102="Dit kostentype hoeft u niet op te geven. Hiervoor wordt een forfait berekend.","",AND(K102&lt;&gt;"",M102&lt;&gt;"",OR(H102="Uurtarief",H102="Vast tarief")),K102*M102,AND(O102&lt;&gt;"",H102="-"),O102),"")</f>
        <v/>
      </c>
      <c r="R102" s="268" t="str" cm="1">
        <f t="array" aca="1" ref="R102" ca="1">IFERROR(_xlfn.IFS(OR(F102="",LEFT(Methode_Keuze,4)="Geen"),"",AND(P102&lt;&gt;"",F102&lt;&gt;"Arbeidskosten"),ROUND(P102*VLOOKUP(F102,Tb_ProjectKosten[],MATCH(Tb_ProjectKosten[[#Headers],[Forfat_Percentage]],Tb_ProjectKosten[#Headers],0),0),2),AND(F102="Arbeidskosten",G102&lt;&gt;""),IFERROR(ROUND(P102*VLOOKUP(G102,Tb_KostenTypen[],3,0)*VLOOKUP(F102,Tb_ProjectKosten[],MATCH(Tb_ProjectKosten[[#Headers],[Forfat_Percentage]],Tb_ProjectKosten[#Headers],0),0),2),""),P102 &lt;=0,0),"")</f>
        <v/>
      </c>
      <c r="S102" s="268" t="str" cm="1">
        <f t="array" aca="1" ref="S102" ca="1">IFERROR(_xlfn.IFS(OR(F102="",LEFT(Methode_Keuze,4)="Geen"),"",AND(Q102&lt;&gt;"",F102&lt;&gt;"Arbeidskosten"),ROUND(Q102*VLOOKUP(F102,Tb_ProjectKosten[],MATCH(Tb_ProjectKosten[[#Headers],[Forfat_Percentage]],Tb_ProjectKosten[#Headers],0),0),2),AND(F102="Arbeidskosten",G102&lt;&gt;""),IFERROR(ROUND(Q102*VLOOKUP(G102,Tb_KostenTypen[],3,0)*VLOOKUP(F102,Tb_ProjectKosten[],MATCH(Tb_ProjectKosten[[#Headers],[Forfat_Percentage]],Tb_ProjectKosten[#Headers],0),0),2),""),Q102 &lt;=0,0),"")</f>
        <v/>
      </c>
      <c r="T102" s="269" t="str">
        <f>IFERROR(VLOOKUP(F102,Tb_ProjectKosten[#All],11,0),"")</f>
        <v/>
      </c>
      <c r="U102" s="260"/>
    </row>
    <row r="103" spans="1:21" ht="15" customHeight="1" x14ac:dyDescent="0.25">
      <c r="A103" s="261">
        <v>98</v>
      </c>
      <c r="B103" s="262"/>
      <c r="C103" s="262"/>
      <c r="D103" s="262"/>
      <c r="E103" s="262"/>
      <c r="F103" s="262"/>
      <c r="G103" s="263"/>
      <c r="H103" s="264" t="str">
        <f ca="1">IFERROR(IF(VLOOKUP(F103,Kostentypen!$A$3:$E$20,3,0)=0,"",IF(F103="Arbeidskosten",VLOOKUP(G103,Tb_KostenTypen[],2,0),VLOOKUP(F103,Kostentypen!$A$3:$E$20,3,0))),"")</f>
        <v/>
      </c>
      <c r="I103" s="263"/>
      <c r="J103" s="265"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tarief",IF(LEFT(F103,8)="Bijdrage",VLOOKUP($F103,Tb_KostenTypen[],MATCH(Methode_Keuze,Tb_KostenTypen[#Headers],0),0),VLOOKUP($G103,Lijsten!L:O,4,0))),""),"")</f>
        <v/>
      </c>
      <c r="K103" s="265"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tarief",IF(LEFT(F103,8)="Bijdrage",VLOOKUP($F103,Tb_KostenTypen[],MATCH(Methode_Keuze,Tb_KostenTypen[#Headers],0),0),VLOOKUP($G103,Lijsten!L:O,4,0))),""),"")</f>
        <v/>
      </c>
      <c r="L103" s="266"/>
      <c r="M103" s="266"/>
      <c r="N103" s="267"/>
      <c r="O103" s="267"/>
      <c r="P103" s="268" t="str" cm="1">
        <f t="array" aca="1" ref="P103" ca="1">_xlfn.IFNA(_xlfn.IFS(T103="Dit kostentype hoeft u niet op te geven. Hiervoor wordt een forfait berekend.","",AND(J103&lt;&gt;"",OR(H103="Uurtarief",H103="Vast tarief")),J103*L103,AND(N103&gt;0,H103="-"),N103),"")</f>
        <v/>
      </c>
      <c r="Q103" s="268" t="str" cm="1">
        <f t="array" aca="1" ref="Q103" ca="1">_xlfn.IFNA(_xlfn.IFS(T103="Dit kostentype hoeft u niet op te geven. Hiervoor wordt een forfait berekend.","",AND(K103&lt;&gt;"",M103&lt;&gt;"",OR(H103="Uurtarief",H103="Vast tarief")),K103*M103,AND(O103&lt;&gt;"",H103="-"),O103),"")</f>
        <v/>
      </c>
      <c r="R103" s="268" t="str" cm="1">
        <f t="array" aca="1" ref="R103" ca="1">IFERROR(_xlfn.IFS(OR(F103="",LEFT(Methode_Keuze,4)="Geen"),"",AND(P103&lt;&gt;"",F103&lt;&gt;"Arbeidskosten"),ROUND(P103*VLOOKUP(F103,Tb_ProjectKosten[],MATCH(Tb_ProjectKosten[[#Headers],[Forfat_Percentage]],Tb_ProjectKosten[#Headers],0),0),2),AND(F103="Arbeidskosten",G103&lt;&gt;""),IFERROR(ROUND(P103*VLOOKUP(G103,Tb_KostenTypen[],3,0)*VLOOKUP(F103,Tb_ProjectKosten[],MATCH(Tb_ProjectKosten[[#Headers],[Forfat_Percentage]],Tb_ProjectKosten[#Headers],0),0),2),""),P103 &lt;=0,0),"")</f>
        <v/>
      </c>
      <c r="S103" s="268" t="str" cm="1">
        <f t="array" aca="1" ref="S103" ca="1">IFERROR(_xlfn.IFS(OR(F103="",LEFT(Methode_Keuze,4)="Geen"),"",AND(Q103&lt;&gt;"",F103&lt;&gt;"Arbeidskosten"),ROUND(Q103*VLOOKUP(F103,Tb_ProjectKosten[],MATCH(Tb_ProjectKosten[[#Headers],[Forfat_Percentage]],Tb_ProjectKosten[#Headers],0),0),2),AND(F103="Arbeidskosten",G103&lt;&gt;""),IFERROR(ROUND(Q103*VLOOKUP(G103,Tb_KostenTypen[],3,0)*VLOOKUP(F103,Tb_ProjectKosten[],MATCH(Tb_ProjectKosten[[#Headers],[Forfat_Percentage]],Tb_ProjectKosten[#Headers],0),0),2),""),Q103 &lt;=0,0),"")</f>
        <v/>
      </c>
      <c r="T103" s="269" t="str">
        <f>IFERROR(VLOOKUP(F103,Tb_ProjectKosten[#All],11,0),"")</f>
        <v/>
      </c>
      <c r="U103" s="260"/>
    </row>
    <row r="104" spans="1:21" ht="15" customHeight="1" x14ac:dyDescent="0.25">
      <c r="A104" s="261">
        <v>99</v>
      </c>
      <c r="B104" s="262"/>
      <c r="C104" s="262"/>
      <c r="D104" s="262"/>
      <c r="E104" s="262"/>
      <c r="F104" s="262"/>
      <c r="G104" s="263"/>
      <c r="H104" s="264" t="str">
        <f ca="1">IFERROR(IF(VLOOKUP(F104,Kostentypen!$A$3:$E$20,3,0)=0,"",IF(F104="Arbeidskosten",VLOOKUP(G104,Tb_KostenTypen[],2,0),VLOOKUP(F104,Kostentypen!$A$3:$E$20,3,0))),"")</f>
        <v/>
      </c>
      <c r="I104" s="263"/>
      <c r="J104" s="265"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tarief",IF(LEFT(F104,8)="Bijdrage",VLOOKUP($F104,Tb_KostenTypen[],MATCH(Methode_Keuze,Tb_KostenTypen[#Headers],0),0),VLOOKUP($G104,Lijsten!L:O,4,0))),""),"")</f>
        <v/>
      </c>
      <c r="K104" s="265"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tarief",IF(LEFT(F104,8)="Bijdrage",VLOOKUP($F104,Tb_KostenTypen[],MATCH(Methode_Keuze,Tb_KostenTypen[#Headers],0),0),VLOOKUP($G104,Lijsten!L:O,4,0))),""),"")</f>
        <v/>
      </c>
      <c r="L104" s="266"/>
      <c r="M104" s="266"/>
      <c r="N104" s="267"/>
      <c r="O104" s="267"/>
      <c r="P104" s="268" t="str" cm="1">
        <f t="array" aca="1" ref="P104" ca="1">_xlfn.IFNA(_xlfn.IFS(T104="Dit kostentype hoeft u niet op te geven. Hiervoor wordt een forfait berekend.","",AND(J104&lt;&gt;"",OR(H104="Uurtarief",H104="Vast tarief")),J104*L104,AND(N104&gt;0,H104="-"),N104),"")</f>
        <v/>
      </c>
      <c r="Q104" s="268" t="str" cm="1">
        <f t="array" aca="1" ref="Q104" ca="1">_xlfn.IFNA(_xlfn.IFS(T104="Dit kostentype hoeft u niet op te geven. Hiervoor wordt een forfait berekend.","",AND(K104&lt;&gt;"",M104&lt;&gt;"",OR(H104="Uurtarief",H104="Vast tarief")),K104*M104,AND(O104&lt;&gt;"",H104="-"),O104),"")</f>
        <v/>
      </c>
      <c r="R104" s="268" t="str" cm="1">
        <f t="array" aca="1" ref="R104" ca="1">IFERROR(_xlfn.IFS(OR(F104="",LEFT(Methode_Keuze,4)="Geen"),"",AND(P104&lt;&gt;"",F104&lt;&gt;"Arbeidskosten"),ROUND(P104*VLOOKUP(F104,Tb_ProjectKosten[],MATCH(Tb_ProjectKosten[[#Headers],[Forfat_Percentage]],Tb_ProjectKosten[#Headers],0),0),2),AND(F104="Arbeidskosten",G104&lt;&gt;""),IFERROR(ROUND(P104*VLOOKUP(G104,Tb_KostenTypen[],3,0)*VLOOKUP(F104,Tb_ProjectKosten[],MATCH(Tb_ProjectKosten[[#Headers],[Forfat_Percentage]],Tb_ProjectKosten[#Headers],0),0),2),""),P104 &lt;=0,0),"")</f>
        <v/>
      </c>
      <c r="S104" s="268" t="str" cm="1">
        <f t="array" aca="1" ref="S104" ca="1">IFERROR(_xlfn.IFS(OR(F104="",LEFT(Methode_Keuze,4)="Geen"),"",AND(Q104&lt;&gt;"",F104&lt;&gt;"Arbeidskosten"),ROUND(Q104*VLOOKUP(F104,Tb_ProjectKosten[],MATCH(Tb_ProjectKosten[[#Headers],[Forfat_Percentage]],Tb_ProjectKosten[#Headers],0),0),2),AND(F104="Arbeidskosten",G104&lt;&gt;""),IFERROR(ROUND(Q104*VLOOKUP(G104,Tb_KostenTypen[],3,0)*VLOOKUP(F104,Tb_ProjectKosten[],MATCH(Tb_ProjectKosten[[#Headers],[Forfat_Percentage]],Tb_ProjectKosten[#Headers],0),0),2),""),Q104 &lt;=0,0),"")</f>
        <v/>
      </c>
      <c r="T104" s="269" t="str">
        <f>IFERROR(VLOOKUP(F104,Tb_ProjectKosten[#All],11,0),"")</f>
        <v/>
      </c>
      <c r="U104" s="260"/>
    </row>
    <row r="105" spans="1:21" ht="15" customHeight="1" x14ac:dyDescent="0.25">
      <c r="A105" s="261">
        <v>100</v>
      </c>
      <c r="B105" s="262"/>
      <c r="C105" s="262"/>
      <c r="D105" s="262"/>
      <c r="E105" s="262"/>
      <c r="F105" s="262"/>
      <c r="G105" s="263"/>
      <c r="H105" s="264" t="str">
        <f ca="1">IFERROR(IF(VLOOKUP(F105,Kostentypen!$A$3:$E$20,3,0)=0,"",IF(F105="Arbeidskosten",VLOOKUP(G105,Tb_KostenTypen[],2,0),VLOOKUP(F105,Kostentypen!$A$3:$E$20,3,0))),"")</f>
        <v/>
      </c>
      <c r="I105" s="263"/>
      <c r="J105" s="265"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tarief",IF(LEFT(F105,8)="Bijdrage",VLOOKUP($F105,Tb_KostenTypen[],MATCH(Methode_Keuze,Tb_KostenTypen[#Headers],0),0),VLOOKUP($G105,Lijsten!L:O,4,0))),""),"")</f>
        <v/>
      </c>
      <c r="K105" s="265"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tarief",IF(LEFT(F105,8)="Bijdrage",VLOOKUP($F105,Tb_KostenTypen[],MATCH(Methode_Keuze,Tb_KostenTypen[#Headers],0),0),VLOOKUP($G105,Lijsten!L:O,4,0))),""),"")</f>
        <v/>
      </c>
      <c r="L105" s="266"/>
      <c r="M105" s="266"/>
      <c r="N105" s="267"/>
      <c r="O105" s="267"/>
      <c r="P105" s="268" t="str" cm="1">
        <f t="array" aca="1" ref="P105" ca="1">_xlfn.IFNA(_xlfn.IFS(T105="Dit kostentype hoeft u niet op te geven. Hiervoor wordt een forfait berekend.","",AND(J105&lt;&gt;"",OR(H105="Uurtarief",H105="Vast tarief")),J105*L105,AND(N105&gt;0,H105="-"),N105),"")</f>
        <v/>
      </c>
      <c r="Q105" s="268" t="str" cm="1">
        <f t="array" aca="1" ref="Q105" ca="1">_xlfn.IFNA(_xlfn.IFS(T105="Dit kostentype hoeft u niet op te geven. Hiervoor wordt een forfait berekend.","",AND(K105&lt;&gt;"",M105&lt;&gt;"",OR(H105="Uurtarief",H105="Vast tarief")),K105*M105,AND(O105&lt;&gt;"",H105="-"),O105),"")</f>
        <v/>
      </c>
      <c r="R105" s="268" t="str" cm="1">
        <f t="array" aca="1" ref="R105" ca="1">IFERROR(_xlfn.IFS(OR(F105="",LEFT(Methode_Keuze,4)="Geen"),"",AND(P105&lt;&gt;"",F105&lt;&gt;"Arbeidskosten"),ROUND(P105*VLOOKUP(F105,Tb_ProjectKosten[],MATCH(Tb_ProjectKosten[[#Headers],[Forfat_Percentage]],Tb_ProjectKosten[#Headers],0),0),2),AND(F105="Arbeidskosten",G105&lt;&gt;""),IFERROR(ROUND(P105*VLOOKUP(G105,Tb_KostenTypen[],3,0)*VLOOKUP(F105,Tb_ProjectKosten[],MATCH(Tb_ProjectKosten[[#Headers],[Forfat_Percentage]],Tb_ProjectKosten[#Headers],0),0),2),""),P105 &lt;=0,0),"")</f>
        <v/>
      </c>
      <c r="S105" s="268" t="str" cm="1">
        <f t="array" aca="1" ref="S105" ca="1">IFERROR(_xlfn.IFS(OR(F105="",LEFT(Methode_Keuze,4)="Geen"),"",AND(Q105&lt;&gt;"",F105&lt;&gt;"Arbeidskosten"),ROUND(Q105*VLOOKUP(F105,Tb_ProjectKosten[],MATCH(Tb_ProjectKosten[[#Headers],[Forfat_Percentage]],Tb_ProjectKosten[#Headers],0),0),2),AND(F105="Arbeidskosten",G105&lt;&gt;""),IFERROR(ROUND(Q105*VLOOKUP(G105,Tb_KostenTypen[],3,0)*VLOOKUP(F105,Tb_ProjectKosten[],MATCH(Tb_ProjectKosten[[#Headers],[Forfat_Percentage]],Tb_ProjectKosten[#Headers],0),0),2),""),Q105 &lt;=0,0),"")</f>
        <v/>
      </c>
      <c r="T105" s="269" t="str">
        <f>IFERROR(VLOOKUP(F105,Tb_ProjectKosten[#All],11,0),"")</f>
        <v/>
      </c>
      <c r="U105" s="260"/>
    </row>
    <row r="106" spans="1:21" ht="15" customHeight="1" x14ac:dyDescent="0.25">
      <c r="A106" s="36" t="s">
        <v>59</v>
      </c>
      <c r="B106" s="36"/>
    </row>
  </sheetData>
  <sheetProtection algorithmName="SHA-512" hashValue="YdQ/kA55gJQ+F/KhQEIeXOVJV5FnqF25qnsWkjJzbZnBRPmSm5plJdlvIh57XWZ63/N9d9CfBzU6sfJZ2JHm4Q==" saltValue="nqf4PU9lIaeR7Xw2KYuGCg==" spinCount="100000" sheet="1" formatCells="0" autoFilter="0"/>
  <mergeCells count="5">
    <mergeCell ref="J3:K3"/>
    <mergeCell ref="L3:M3"/>
    <mergeCell ref="N3:O3"/>
    <mergeCell ref="P3:Q3"/>
    <mergeCell ref="R3:S3"/>
  </mergeCells>
  <phoneticPr fontId="3" type="noConversion"/>
  <conditionalFormatting sqref="B6:B105 D6:D105">
    <cfRule type="expression" dxfId="89" priority="90">
      <formula>AND($Q6&lt;&gt;"",$Q6&lt;&gt;0,$B6="")</formula>
    </cfRule>
  </conditionalFormatting>
  <conditionalFormatting sqref="C6:C105">
    <cfRule type="expression" dxfId="88" priority="89">
      <formula>AND($Q6&lt;&gt;"",$Q6&lt;&gt;0,$C6="")</formula>
    </cfRule>
  </conditionalFormatting>
  <conditionalFormatting sqref="E6:E105">
    <cfRule type="expression" dxfId="87" priority="91">
      <formula>AND($Q6&lt;&gt;"",$Q6&lt;&gt;0,$E6="")</formula>
    </cfRule>
  </conditionalFormatting>
  <conditionalFormatting sqref="G6:G105">
    <cfRule type="expression" dxfId="85" priority="4">
      <formula>$F6="Arbeidskosten"</formula>
    </cfRule>
    <cfRule type="expression" dxfId="84" priority="6" stopIfTrue="1">
      <formula>AND($H6&lt;&gt;"",$H6&lt;&gt;"Uurtarief",$H6&lt;&gt;"Vast tarief")</formula>
    </cfRule>
    <cfRule type="expression" dxfId="83" priority="11" stopIfTrue="1">
      <formula>AND($F6&lt;&gt;"",LEFT($C$2,15)="Kies een bereken'")</formula>
    </cfRule>
    <cfRule type="expression" dxfId="82" priority="15" stopIfTrue="1">
      <formula>$T6&lt;&gt;""</formula>
    </cfRule>
  </conditionalFormatting>
  <conditionalFormatting sqref="H6:H105 J6:K105">
    <cfRule type="expression" dxfId="81" priority="5">
      <formula>RIGHT($H6,6)="tarief"</formula>
    </cfRule>
  </conditionalFormatting>
  <conditionalFormatting sqref="I6:M105">
    <cfRule type="expression" dxfId="80" priority="95" stopIfTrue="1">
      <formula>AND($H6&lt;&gt;"",$H6&lt;&gt;"Uurtarief",$H6&lt;&gt;"Vast tarief")</formula>
    </cfRule>
    <cfRule type="expression" dxfId="79" priority="96" stopIfTrue="1">
      <formula>AND($F6&lt;&gt;"",LEFT($C$2,15)="Kies een bereken'")</formula>
    </cfRule>
    <cfRule type="expression" dxfId="78" priority="97" stopIfTrue="1">
      <formula>$T6&lt;&gt;""</formula>
    </cfRule>
  </conditionalFormatting>
  <conditionalFormatting sqref="J6:K105">
    <cfRule type="expression" dxfId="77" priority="93" stopIfTrue="1">
      <formula>AND($D6&lt;&gt;"",$C$2="Kies een berekeningsmethode op tabblad 'Begrotingsoverzicht'")</formula>
    </cfRule>
    <cfRule type="expression" dxfId="76" priority="94" stopIfTrue="1">
      <formula>$O6="Dit kostentype hoeft u niet op te geven. Hiervoor wordt een forfait berekend."</formula>
    </cfRule>
    <cfRule type="expression" dxfId="75" priority="107" stopIfTrue="1">
      <formula>AND($D6&lt;&gt;"",$C$2="Kies een berekeningsmethode op tabblad 'Begrotingsoverzicht'")</formula>
    </cfRule>
  </conditionalFormatting>
  <conditionalFormatting sqref="L6:M105 I6:I105">
    <cfRule type="expression" dxfId="74" priority="38">
      <formula>$H6="Uurtarief"</formula>
    </cfRule>
  </conditionalFormatting>
  <conditionalFormatting sqref="L6:M105">
    <cfRule type="expression" dxfId="73" priority="39">
      <formula>$H6="Vast tarief"</formula>
    </cfRule>
  </conditionalFormatting>
  <conditionalFormatting sqref="L6:S105">
    <cfRule type="expression" dxfId="72" priority="3">
      <formula>$T6&lt;&gt;""</formula>
    </cfRule>
  </conditionalFormatting>
  <conditionalFormatting sqref="N6:O105">
    <cfRule type="expression" dxfId="71" priority="92" stopIfTrue="1">
      <formula>$H6="-"</formula>
    </cfRule>
  </conditionalFormatting>
  <dataValidations count="5">
    <dataValidation type="list" allowBlank="1" showInputMessage="1" showErrorMessage="1" sqref="B6:B105" xr:uid="{DBE717E9-CFEE-43F0-81A4-F49EED28F372}">
      <formula1>Deelnemers_Uniek</formula1>
    </dataValidation>
    <dataValidation type="list" allowBlank="1" showInputMessage="1" showErrorMessage="1" sqref="D6:D105" xr:uid="{31B40D0E-3EFD-48C9-A1BC-AE42864914B2}">
      <formula1>Prestaties_Uniek</formula1>
    </dataValidation>
    <dataValidation type="list" showInputMessage="1" showErrorMessage="1" sqref="E6:E105" xr:uid="{CB8156AE-0FF9-4AC1-8B2C-DFE00E4504C6}">
      <formula1>Activiteit_Open</formula1>
    </dataValidation>
    <dataValidation type="list" allowBlank="1" showInputMessage="1" showErrorMessage="1" sqref="E6:E105" xr:uid="{698D53B9-0EF4-43B3-9281-5F0000A552BD}">
      <formula1>Activiteit_Open</formula1>
    </dataValidation>
    <dataValidation type="list" allowBlank="1" showInputMessage="1" showErrorMessage="1" sqref="I6:I105" xr:uid="{356F1D26-FA3C-4449-BEC2-EC03B1B27463}">
      <formula1>Loon_Nr_Uniek_Aanvraag</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 id="{00000000-000E-0000-0500-000016000000}">
            <xm:f>INDEX(SubsidieTabel!$Q$1:$T$9,MATCH(F6,SubsidieTabel!$Q$1:$Q$9,0),IFERROR(MATCH(Methode_Keuze,SubsidieTabel!$Q$1:$T$1,0),2))&lt;&gt;1</xm:f>
            <x14:dxf>
              <font>
                <color rgb="FFD52B1E"/>
              </font>
            </x14:dxf>
          </x14:cfRule>
          <xm:sqref>F6:F105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FC042D6-3FC5-4E30-B001-2854B8ED5FE8}">
          <x14:formula1>
            <xm:f>OFFSET(Kostentypen!$A$20,MATCH($E6,Kostentypen!$A$20:$A$31,0)-1,1,,COUNTIF(OFFSET(Kostentypen!$A$20,MATCH($E6,Kostentypen!$A$20:$A$31,0)-1,,,20),"?*")-1)</xm:f>
          </x14:formula1>
          <xm:sqref>F6:F105</xm:sqref>
        </x14:dataValidation>
        <x14:dataValidation type="list" allowBlank="1" showInputMessage="1" showErrorMessage="1" xr:uid="{88763290-B9FD-41B8-AE3B-A57D670FBEE2}">
          <x14:formula1>
            <xm:f>IF($F6="Arbeidskosten",OFFSET(Kostentypen!$A$76,MATCH($E6,Kostentypen!$A$76:$A$87,0)-1,1,,COUNTIF(OFFSET(Kostentypen!$A$76,MATCH($E6,Kostentypen!$A$76:$A$87,0)-1,,,20),"?*")-1),"")</xm:f>
          </x14:formula1>
          <xm:sqref>G6:G105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57"/>
  <sheetViews>
    <sheetView showGridLines="0" zoomScaleNormal="100" workbookViewId="0">
      <selection activeCell="E37" sqref="E37"/>
    </sheetView>
  </sheetViews>
  <sheetFormatPr defaultColWidth="0" defaultRowHeight="15" customHeight="1" x14ac:dyDescent="0.25"/>
  <cols>
    <col min="1" max="1" width="2.85546875" style="37" customWidth="1"/>
    <col min="2" max="2" width="56" style="37" customWidth="1"/>
    <col min="3" max="3" width="33.140625" style="37" customWidth="1"/>
    <col min="4" max="10" width="30.7109375" style="37" customWidth="1"/>
    <col min="11" max="11" width="16.85546875" style="37" hidden="1" customWidth="1"/>
    <col min="12" max="12" width="27.28515625" style="37" hidden="1" customWidth="1"/>
    <col min="13" max="14" width="84.85546875" style="37" hidden="1" customWidth="1"/>
    <col min="15" max="15" width="46.28515625" style="37" hidden="1" customWidth="1"/>
    <col min="16" max="16" width="12.5703125" style="37" hidden="1" customWidth="1"/>
    <col min="17" max="17" width="25.85546875" style="37" hidden="1" customWidth="1"/>
    <col min="18" max="21" width="9.140625" style="37" hidden="1" customWidth="1"/>
    <col min="22" max="22" width="14.28515625" style="37" hidden="1" customWidth="1"/>
    <col min="23" max="23" width="9.140625" style="37" hidden="1" customWidth="1"/>
    <col min="24" max="26" width="11.5703125" style="37" hidden="1" customWidth="1"/>
    <col min="27" max="16384" width="9.140625" style="37" hidden="1"/>
  </cols>
  <sheetData>
    <row r="1" spans="2:10" ht="4.5" customHeight="1" x14ac:dyDescent="0.25">
      <c r="B1" s="36"/>
      <c r="C1" s="284" t="str">
        <f>IF($C$2="","Kies op tabblad '1. Aanvraag gegevens' de juiste openstelling","")</f>
        <v>Kies op tabblad '1. Aanvraag gegevens' de juiste openstelling</v>
      </c>
      <c r="D1" s="36"/>
    </row>
    <row r="2" spans="2:10" x14ac:dyDescent="0.25">
      <c r="B2" s="24" t="s">
        <v>192</v>
      </c>
      <c r="C2" s="370" t="str">
        <f>IF('1. Aanvraaggegevens'!C2&lt;&gt;"",'1. Aanvraaggegevens'!C2,"")</f>
        <v/>
      </c>
      <c r="D2" s="370"/>
    </row>
    <row r="3" spans="2:10" ht="15" customHeight="1" x14ac:dyDescent="0.25">
      <c r="B3" s="24" t="s">
        <v>189</v>
      </c>
      <c r="C3" s="371" t="str">
        <f>IF('1. Aanvraaggegevens'!C3&lt;&gt;"",'1. Aanvraaggegevens'!C3,"")</f>
        <v/>
      </c>
      <c r="D3" s="371"/>
    </row>
    <row r="4" spans="2:10" ht="15" customHeight="1" x14ac:dyDescent="0.25">
      <c r="B4" s="24" t="s">
        <v>190</v>
      </c>
      <c r="C4" s="371" t="str">
        <f>IF('1. Aanvraaggegevens'!C4&lt;&gt;"",'1. Aanvraaggegevens'!C4,"")</f>
        <v/>
      </c>
      <c r="D4" s="371"/>
    </row>
    <row r="5" spans="2:10" ht="15" customHeight="1" x14ac:dyDescent="0.25">
      <c r="B5" s="24" t="s">
        <v>191</v>
      </c>
      <c r="C5" s="371" t="str">
        <f>IF('1. Aanvraaggegevens'!C5&lt;&gt;"",'1. Aanvraaggegevens'!C5,"")</f>
        <v/>
      </c>
      <c r="D5" s="371"/>
    </row>
    <row r="6" spans="2:10" ht="15" customHeight="1" x14ac:dyDescent="0.25">
      <c r="B6" s="6"/>
      <c r="C6" s="372" t="str">
        <f>IF('1. Aanvraaggegevens'!C6&lt;&gt;"",'1. Aanvraaggegevens'!C6,"")</f>
        <v/>
      </c>
      <c r="D6" s="372"/>
    </row>
    <row r="7" spans="2:10" ht="4.5" customHeight="1" x14ac:dyDescent="0.25">
      <c r="C7" s="38"/>
      <c r="D7" s="38"/>
    </row>
    <row r="8" spans="2:10" ht="15" customHeight="1" x14ac:dyDescent="0.25">
      <c r="B8" s="211" t="s">
        <v>188</v>
      </c>
      <c r="C8" s="369" t="str">
        <f>IF('1. Aanvraaggegevens'!C8&lt;&gt;"",'1. Aanvraaggegevens'!C8,"")</f>
        <v/>
      </c>
      <c r="D8" s="369"/>
    </row>
    <row r="9" spans="2:10" ht="21.75" customHeight="1" x14ac:dyDescent="0.25">
      <c r="B9" s="229"/>
      <c r="C9" s="229"/>
      <c r="D9" s="250" t="s">
        <v>258</v>
      </c>
      <c r="E9" s="229"/>
      <c r="F9" s="229"/>
      <c r="G9" s="229"/>
      <c r="H9" s="229"/>
      <c r="I9" s="229"/>
    </row>
    <row r="10" spans="2:10" ht="30" customHeight="1" x14ac:dyDescent="0.25">
      <c r="B10" s="288" t="s">
        <v>0</v>
      </c>
      <c r="C10" s="285" t="s">
        <v>229</v>
      </c>
      <c r="D10" s="286" t="str" cm="1">
        <f t="array" aca="1" ref="D10" ca="1">TRANSPOSE(Activiteiten_Uniek_Aanvraag)</f>
        <v/>
      </c>
      <c r="E10" s="286"/>
      <c r="F10" s="286"/>
      <c r="G10" s="286"/>
      <c r="H10" s="286"/>
      <c r="I10" s="286"/>
      <c r="J10" s="287"/>
    </row>
    <row r="11" spans="2:10" ht="15" customHeight="1" x14ac:dyDescent="0.25">
      <c r="B11" s="302" t="s">
        <v>8</v>
      </c>
      <c r="C11" s="129">
        <f>SUMIF(Tb_ProjectKosten[Begroting],'6. Begrotingsoverzicht'!B11,Tb_ProjectKosten[Kosten_Aanvraag])</f>
        <v>0</v>
      </c>
      <c r="D11" s="125" t="str">
        <f ca="1">IF(AND($C11&lt;&gt;0,D$10&lt;&gt;""),SUMIFS(SubsidieTabel!$F:$F,SubsidieTabel!$A:$A,D$10,SubsidieTabel!$C:$C,$B11),"")</f>
        <v/>
      </c>
      <c r="E11" s="125" t="str">
        <f>IF(AND($C11&lt;&gt;0,E$10&lt;&gt;""),SUMIFS(SubsidieTabel!$F:$F,SubsidieTabel!$A:$A,E$10,SubsidieTabel!$C:$C,$B11),"")</f>
        <v/>
      </c>
      <c r="F11" s="125" t="str">
        <f>IF(AND($C11&lt;&gt;0,F$10&lt;&gt;""),SUMIFS(SubsidieTabel!$F:$F,SubsidieTabel!$A:$A,F$10,SubsidieTabel!$C:$C,$B11),"")</f>
        <v/>
      </c>
      <c r="G11" s="125" t="str">
        <f>IF(AND($C11&lt;&gt;0,G$10&lt;&gt;""),SUMIFS(SubsidieTabel!$F:$F,SubsidieTabel!$A:$A,G$10,SubsidieTabel!$C:$C,$B11),"")</f>
        <v/>
      </c>
      <c r="H11" s="125" t="str">
        <f>IF(AND($C11&lt;&gt;0,H$10&lt;&gt;""),SUMIFS(SubsidieTabel!$F:$F,SubsidieTabel!$A:$A,H$10,SubsidieTabel!$C:$C,$B11),"")</f>
        <v/>
      </c>
      <c r="I11" s="125" t="str">
        <f>IF(AND($C11&lt;&gt;0,I$10&lt;&gt;""),SUMIFS(SubsidieTabel!$F:$F,SubsidieTabel!$A:$A,I$10,SubsidieTabel!$C:$C,$B11),"")</f>
        <v/>
      </c>
      <c r="J11" s="125" t="str">
        <f>IF(AND($C11&lt;&gt;0,J$10&lt;&gt;""),SUMIFS(SubsidieTabel!$F:$F,SubsidieTabel!$A:$A,J$10,SubsidieTabel!$C:$C,$B11),"")</f>
        <v/>
      </c>
    </row>
    <row r="12" spans="2:10" ht="15" customHeight="1" x14ac:dyDescent="0.25">
      <c r="B12" s="302" t="s">
        <v>91</v>
      </c>
      <c r="C12" s="129">
        <f>SUMIF(Tb_ProjectKosten[Begroting],'6. Begrotingsoverzicht'!B12,Tb_ProjectKosten[Kosten_Aanvraag])</f>
        <v>0</v>
      </c>
      <c r="D12" s="125" t="str">
        <f ca="1">IF(AND($C12&lt;&gt;0,D$10&lt;&gt;""),SUMIFS(SubsidieTabel!$F:$F,SubsidieTabel!$A:$A,D$10,SubsidieTabel!$C:$C,$B12),"")</f>
        <v/>
      </c>
      <c r="E12" s="125" t="str">
        <f>IF(AND($C12&lt;&gt;0,E$10&lt;&gt;""),SUMIFS(SubsidieTabel!$F:$F,SubsidieTabel!$A:$A,E$10,SubsidieTabel!$C:$C,$B12),"")</f>
        <v/>
      </c>
      <c r="F12" s="125" t="str">
        <f>IF(AND($C12&lt;&gt;0,F$10&lt;&gt;""),SUMIFS(SubsidieTabel!$F:$F,SubsidieTabel!$A:$A,F$10,SubsidieTabel!$C:$C,$B12),"")</f>
        <v/>
      </c>
      <c r="G12" s="125" t="str">
        <f>IF(AND($C12&lt;&gt;0,G$10&lt;&gt;""),SUMIFS(SubsidieTabel!$F:$F,SubsidieTabel!$A:$A,G$10,SubsidieTabel!$C:$C,$B12),"")</f>
        <v/>
      </c>
      <c r="H12" s="125" t="str">
        <f>IF(AND($C12&lt;&gt;0,H$10&lt;&gt;""),SUMIFS(SubsidieTabel!$F:$F,SubsidieTabel!$A:$A,H$10,SubsidieTabel!$C:$C,$B12),"")</f>
        <v/>
      </c>
      <c r="I12" s="125" t="str">
        <f>IF(AND($C12&lt;&gt;0,I$10&lt;&gt;""),SUMIFS(SubsidieTabel!$F:$F,SubsidieTabel!$A:$A,I$10,SubsidieTabel!$C:$C,$B12),"")</f>
        <v/>
      </c>
      <c r="J12" s="125" t="str">
        <f>IF(AND($C12&lt;&gt;0,J$10&lt;&gt;""),SUMIFS(SubsidieTabel!$F:$F,SubsidieTabel!$A:$A,J$10,SubsidieTabel!$C:$C,$B12),"")</f>
        <v/>
      </c>
    </row>
    <row r="13" spans="2:10" ht="15" customHeight="1" x14ac:dyDescent="0.25">
      <c r="B13" s="9" t="s">
        <v>28</v>
      </c>
      <c r="C13" s="129">
        <f>SUMIF(Tb_ProjectKosten[Begroting],'6. Begrotingsoverzicht'!B13,Tb_ProjectKosten[Kosten_Aanvraag])</f>
        <v>0</v>
      </c>
      <c r="D13" s="125" t="str">
        <f ca="1">IF(AND($C13&lt;&gt;0,D$10&lt;&gt;""),SUMIFS(SubsidieTabel!$F:$F,SubsidieTabel!$A:$A,D$10,SubsidieTabel!$C:$C,$B13),"")</f>
        <v/>
      </c>
      <c r="E13" s="125" t="str">
        <f>IF(AND($C13&lt;&gt;0,E$10&lt;&gt;""),SUMIFS(SubsidieTabel!$F:$F,SubsidieTabel!$A:$A,E$10,SubsidieTabel!$C:$C,$B13),"")</f>
        <v/>
      </c>
      <c r="F13" s="125" t="str">
        <f>IF(AND($C13&lt;&gt;0,F$10&lt;&gt;""),SUMIFS(SubsidieTabel!$F:$F,SubsidieTabel!$A:$A,F$10,SubsidieTabel!$C:$C,$B13),"")</f>
        <v/>
      </c>
      <c r="G13" s="125" t="str">
        <f>IF(AND($C13&lt;&gt;0,G$10&lt;&gt;""),SUMIFS(SubsidieTabel!$F:$F,SubsidieTabel!$A:$A,G$10,SubsidieTabel!$C:$C,$B13),"")</f>
        <v/>
      </c>
      <c r="H13" s="125" t="str">
        <f>IF(AND($C13&lt;&gt;0,H$10&lt;&gt;""),SUMIFS(SubsidieTabel!$F:$F,SubsidieTabel!$A:$A,H$10,SubsidieTabel!$C:$C,$B13),"")</f>
        <v/>
      </c>
      <c r="I13" s="125" t="str">
        <f>IF(AND($C13&lt;&gt;0,I$10&lt;&gt;""),SUMIFS(SubsidieTabel!$F:$F,SubsidieTabel!$A:$A,I$10,SubsidieTabel!$C:$C,$B13),"")</f>
        <v/>
      </c>
      <c r="J13" s="125" t="str">
        <f>IF(AND($C13&lt;&gt;0,J$10&lt;&gt;""),SUMIFS(SubsidieTabel!$F:$F,SubsidieTabel!$A:$A,J$10,SubsidieTabel!$C:$C,$B13),"")</f>
        <v/>
      </c>
    </row>
    <row r="14" spans="2:10" ht="15" customHeight="1" x14ac:dyDescent="0.25">
      <c r="B14" s="9" t="s">
        <v>11</v>
      </c>
      <c r="C14" s="129">
        <f>SUMIF(Tb_ProjectKosten[Begroting],'6. Begrotingsoverzicht'!B14,Tb_ProjectKosten[Kosten_Aanvraag])</f>
        <v>0</v>
      </c>
      <c r="D14" s="125" t="str">
        <f ca="1">IF(AND($C14&lt;&gt;0,D$10&lt;&gt;""),SUMIFS(SubsidieTabel!$F:$F,SubsidieTabel!$A:$A,D$10,SubsidieTabel!$C:$C,$B14),"")</f>
        <v/>
      </c>
      <c r="E14" s="125" t="str">
        <f>IF(AND($C14&lt;&gt;0,E$10&lt;&gt;""),SUMIFS(SubsidieTabel!$F:$F,SubsidieTabel!$A:$A,E$10,SubsidieTabel!$C:$C,$B14),"")</f>
        <v/>
      </c>
      <c r="F14" s="125" t="str">
        <f>IF(AND($C14&lt;&gt;0,F$10&lt;&gt;""),SUMIFS(SubsidieTabel!$F:$F,SubsidieTabel!$A:$A,F$10,SubsidieTabel!$C:$C,$B14),"")</f>
        <v/>
      </c>
      <c r="G14" s="125" t="str">
        <f>IF(AND($C14&lt;&gt;0,G$10&lt;&gt;""),SUMIFS(SubsidieTabel!$F:$F,SubsidieTabel!$A:$A,G$10,SubsidieTabel!$C:$C,$B14),"")</f>
        <v/>
      </c>
      <c r="H14" s="125" t="str">
        <f>IF(AND($C14&lt;&gt;0,H$10&lt;&gt;""),SUMIFS(SubsidieTabel!$F:$F,SubsidieTabel!$A:$A,H$10,SubsidieTabel!$C:$C,$B14),"")</f>
        <v/>
      </c>
      <c r="I14" s="125" t="str">
        <f>IF(AND($C14&lt;&gt;0,I$10&lt;&gt;""),SUMIFS(SubsidieTabel!$F:$F,SubsidieTabel!$A:$A,I$10,SubsidieTabel!$C:$C,$B14),"")</f>
        <v/>
      </c>
      <c r="J14" s="125" t="str">
        <f>IF(AND($C14&lt;&gt;0,J$10&lt;&gt;""),SUMIFS(SubsidieTabel!$F:$F,SubsidieTabel!$A:$A,J$10,SubsidieTabel!$C:$C,$B14),"")</f>
        <v/>
      </c>
    </row>
    <row r="15" spans="2:10" ht="15" customHeight="1" x14ac:dyDescent="0.25">
      <c r="B15" s="9" t="s">
        <v>106</v>
      </c>
      <c r="C15" s="129">
        <f>SUMIF(Tb_ProjectKosten[Begroting],'6. Begrotingsoverzicht'!B15,Tb_ProjectKosten[Kosten_Aanvraag])</f>
        <v>0</v>
      </c>
      <c r="D15" s="125" t="str">
        <f ca="1">IF(AND($C15&lt;&gt;0,D$10&lt;&gt;""),SUMIFS(SubsidieTabel!$F:$F,SubsidieTabel!$A:$A,D$10,SubsidieTabel!$C:$C,$B15),"")</f>
        <v/>
      </c>
      <c r="E15" s="125" t="str">
        <f>IF(AND($C15&lt;&gt;0,E$10&lt;&gt;""),SUMIFS(SubsidieTabel!$F:$F,SubsidieTabel!$A:$A,E$10,SubsidieTabel!$C:$C,$B15),"")</f>
        <v/>
      </c>
      <c r="F15" s="125" t="str">
        <f>IF(AND($C15&lt;&gt;0,F$10&lt;&gt;""),SUMIFS(SubsidieTabel!$F:$F,SubsidieTabel!$A:$A,F$10,SubsidieTabel!$C:$C,$B15),"")</f>
        <v/>
      </c>
      <c r="G15" s="125" t="str">
        <f>IF(AND($C15&lt;&gt;0,G$10&lt;&gt;""),SUMIFS(SubsidieTabel!$F:$F,SubsidieTabel!$A:$A,G$10,SubsidieTabel!$C:$C,$B15),"")</f>
        <v/>
      </c>
      <c r="H15" s="125" t="str">
        <f>IF(AND($C15&lt;&gt;0,H$10&lt;&gt;""),SUMIFS(SubsidieTabel!$F:$F,SubsidieTabel!$A:$A,H$10,SubsidieTabel!$C:$C,$B15),"")</f>
        <v/>
      </c>
      <c r="I15" s="125" t="str">
        <f>IF(AND($C15&lt;&gt;0,I$10&lt;&gt;""),SUMIFS(SubsidieTabel!$F:$F,SubsidieTabel!$A:$A,I$10,SubsidieTabel!$C:$C,$B15),"")</f>
        <v/>
      </c>
      <c r="J15" s="125" t="str">
        <f>IF(AND($C15&lt;&gt;0,J$10&lt;&gt;""),SUMIFS(SubsidieTabel!$F:$F,SubsidieTabel!$A:$A,J$10,SubsidieTabel!$C:$C,$B15),"")</f>
        <v/>
      </c>
    </row>
    <row r="16" spans="2:10" ht="15" customHeight="1" x14ac:dyDescent="0.25">
      <c r="B16" s="9" t="s">
        <v>107</v>
      </c>
      <c r="C16" s="129">
        <f>SUMIF(Tb_ProjectKosten[Begroting],'6. Begrotingsoverzicht'!B16,Tb_ProjectKosten[Kosten_Aanvraag])</f>
        <v>0</v>
      </c>
      <c r="D16" s="125" t="str">
        <f ca="1">IF(AND($C16&lt;&gt;0,D$10&lt;&gt;""),SUMIFS(SubsidieTabel!$F:$F,SubsidieTabel!$A:$A,D$10,SubsidieTabel!$C:$C,$B16),"")</f>
        <v/>
      </c>
      <c r="E16" s="125" t="str">
        <f>IF(AND($C16&lt;&gt;0,E$10&lt;&gt;""),SUMIFS(SubsidieTabel!$F:$F,SubsidieTabel!$A:$A,E$10,SubsidieTabel!$C:$C,$B16),"")</f>
        <v/>
      </c>
      <c r="F16" s="125" t="str">
        <f>IF(AND($C16&lt;&gt;0,F$10&lt;&gt;""),SUMIFS(SubsidieTabel!$F:$F,SubsidieTabel!$A:$A,F$10,SubsidieTabel!$C:$C,$B16),"")</f>
        <v/>
      </c>
      <c r="G16" s="125" t="str">
        <f>IF(AND($C16&lt;&gt;0,G$10&lt;&gt;""),SUMIFS(SubsidieTabel!$F:$F,SubsidieTabel!$A:$A,G$10,SubsidieTabel!$C:$C,$B16),"")</f>
        <v/>
      </c>
      <c r="H16" s="125" t="str">
        <f>IF(AND($C16&lt;&gt;0,H$10&lt;&gt;""),SUMIFS(SubsidieTabel!$F:$F,SubsidieTabel!$A:$A,H$10,SubsidieTabel!$C:$C,$B16),"")</f>
        <v/>
      </c>
      <c r="I16" s="125" t="str">
        <f>IF(AND($C16&lt;&gt;0,I$10&lt;&gt;""),SUMIFS(SubsidieTabel!$F:$F,SubsidieTabel!$A:$A,I$10,SubsidieTabel!$C:$C,$B16),"")</f>
        <v/>
      </c>
      <c r="J16" s="125" t="str">
        <f>IF(AND($C16&lt;&gt;0,J$10&lt;&gt;""),SUMIFS(SubsidieTabel!$F:$F,SubsidieTabel!$A:$A,J$10,SubsidieTabel!$C:$C,$B16),"")</f>
        <v/>
      </c>
    </row>
    <row r="17" spans="2:27" ht="15" customHeight="1" x14ac:dyDescent="0.25">
      <c r="B17" s="9" t="s">
        <v>3</v>
      </c>
      <c r="C17" s="129">
        <f>SUMIF(Tb_ProjectKosten[Begroting],'6. Begrotingsoverzicht'!B17,Tb_ProjectKosten[Kosten_Aanvraag])</f>
        <v>0</v>
      </c>
      <c r="D17" s="125" t="str">
        <f ca="1">IF(AND($C17&lt;&gt;0,D$10&lt;&gt;""),SUMIFS(SubsidieTabel!$F:$F,SubsidieTabel!$A:$A,D$10,SubsidieTabel!$C:$C,$B17),"")</f>
        <v/>
      </c>
      <c r="E17" s="125" t="str">
        <f>IF(AND($C17&lt;&gt;0,E$10&lt;&gt;""),SUMIFS(SubsidieTabel!$F:$F,SubsidieTabel!$A:$A,E$10,SubsidieTabel!$C:$C,$B17),"")</f>
        <v/>
      </c>
      <c r="F17" s="125" t="str">
        <f>IF(AND($C17&lt;&gt;0,F$10&lt;&gt;""),SUMIFS(SubsidieTabel!$F:$F,SubsidieTabel!$A:$A,F$10,SubsidieTabel!$C:$C,$B17),"")</f>
        <v/>
      </c>
      <c r="G17" s="125" t="str">
        <f>IF(AND($C17&lt;&gt;0,G$10&lt;&gt;""),SUMIFS(SubsidieTabel!$F:$F,SubsidieTabel!$A:$A,G$10,SubsidieTabel!$C:$C,$B17),"")</f>
        <v/>
      </c>
      <c r="H17" s="125" t="str">
        <f>IF(AND($C17&lt;&gt;0,H$10&lt;&gt;""),SUMIFS(SubsidieTabel!$F:$F,SubsidieTabel!$A:$A,H$10,SubsidieTabel!$C:$C,$B17),"")</f>
        <v/>
      </c>
      <c r="I17" s="125" t="str">
        <f>IF(AND($C17&lt;&gt;0,I$10&lt;&gt;""),SUMIFS(SubsidieTabel!$F:$F,SubsidieTabel!$A:$A,I$10,SubsidieTabel!$C:$C,$B17),"")</f>
        <v/>
      </c>
      <c r="J17" s="125" t="str">
        <f>IF(AND($C17&lt;&gt;0,J$10&lt;&gt;""),SUMIFS(SubsidieTabel!$F:$F,SubsidieTabel!$A:$A,J$10,SubsidieTabel!$C:$C,$B17),"")</f>
        <v/>
      </c>
    </row>
    <row r="18" spans="2:27" ht="15" customHeight="1" x14ac:dyDescent="0.25">
      <c r="B18" s="9" t="s">
        <v>27</v>
      </c>
      <c r="C18" s="129">
        <f>SUMIF(Tb_ProjectKosten[Begroting],'6. Begrotingsoverzicht'!B18,Tb_ProjectKosten[Kosten_Aanvraag])</f>
        <v>0</v>
      </c>
      <c r="D18" s="125" t="str">
        <f ca="1">IF(AND($C18&lt;&gt;0,D$10&lt;&gt;""),SUMIFS(SubsidieTabel!$F:$F,SubsidieTabel!$A:$A,D$10,SubsidieTabel!$C:$C,$B18),"")</f>
        <v/>
      </c>
      <c r="E18" s="125" t="str">
        <f>IF(AND($C18&lt;&gt;0,E$10&lt;&gt;""),SUMIFS(SubsidieTabel!$F:$F,SubsidieTabel!$A:$A,E$10,SubsidieTabel!$C:$C,$B18),"")</f>
        <v/>
      </c>
      <c r="F18" s="125" t="str">
        <f>IF(AND($C18&lt;&gt;0,F$10&lt;&gt;""),SUMIFS(SubsidieTabel!$F:$F,SubsidieTabel!$A:$A,F$10,SubsidieTabel!$C:$C,$B18),"")</f>
        <v/>
      </c>
      <c r="G18" s="125" t="str">
        <f>IF(AND($C18&lt;&gt;0,G$10&lt;&gt;""),SUMIFS(SubsidieTabel!$F:$F,SubsidieTabel!$A:$A,G$10,SubsidieTabel!$C:$C,$B18),"")</f>
        <v/>
      </c>
      <c r="H18" s="125" t="str">
        <f>IF(AND($C18&lt;&gt;0,H$10&lt;&gt;""),SUMIFS(SubsidieTabel!$F:$F,SubsidieTabel!$A:$A,H$10,SubsidieTabel!$C:$C,$B18),"")</f>
        <v/>
      </c>
      <c r="I18" s="125" t="str">
        <f>IF(AND($C18&lt;&gt;0,I$10&lt;&gt;""),SUMIFS(SubsidieTabel!$F:$F,SubsidieTabel!$A:$A,I$10,SubsidieTabel!$C:$C,$B18),"")</f>
        <v/>
      </c>
      <c r="J18" s="125" t="str">
        <f>IF(AND($C18&lt;&gt;0,J$10&lt;&gt;""),SUMIFS(SubsidieTabel!$F:$F,SubsidieTabel!$A:$A,J$10,SubsidieTabel!$C:$C,$B18),"")</f>
        <v/>
      </c>
    </row>
    <row r="19" spans="2:27" ht="15" customHeight="1" x14ac:dyDescent="0.25">
      <c r="B19" s="11" t="s">
        <v>21</v>
      </c>
      <c r="C19" s="230">
        <f>SUM(C11:C18)</f>
        <v>0</v>
      </c>
      <c r="D19" s="226" t="str">
        <f ca="1">IF(SUM(D11:D18)=0,"",SUM(D11:D18))</f>
        <v/>
      </c>
      <c r="E19" s="226" t="str">
        <f t="shared" ref="E19:J19" si="0">IF(SUM(E11:E18)=0,"",SUM(E11:E18))</f>
        <v/>
      </c>
      <c r="F19" s="226" t="str">
        <f t="shared" si="0"/>
        <v/>
      </c>
      <c r="G19" s="226" t="str">
        <f t="shared" si="0"/>
        <v/>
      </c>
      <c r="H19" s="226" t="str">
        <f t="shared" si="0"/>
        <v/>
      </c>
      <c r="I19" s="226" t="str">
        <f t="shared" si="0"/>
        <v/>
      </c>
      <c r="J19" s="226" t="str">
        <f t="shared" si="0"/>
        <v/>
      </c>
    </row>
    <row r="20" spans="2:27"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IF(SUM(Tb_ProjectKosten[Forfait_Bedrag])&gt;0,SUM(Tb_ProjectKosten[Forfait_Bedrag]),"")</f>
        <v/>
      </c>
      <c r="D20" s="125" t="str">
        <f ca="1">IF(AND($C$20&lt;&gt;"",D$10&lt;&gt;""),SUMIFS(SubsidieTabel!$H:$H,SubsidieTabel!$A:$A,D$10),"")</f>
        <v/>
      </c>
      <c r="E20" s="125" t="str">
        <f>IF(AND($C$20&lt;&gt;"",E$10&lt;&gt;""),SUMIFS(SubsidieTabel!$H:$H,SubsidieTabel!$A:$A,E$10),"")</f>
        <v/>
      </c>
      <c r="F20" s="125" t="str">
        <f>IF(AND($C$20&lt;&gt;"",F$10&lt;&gt;""),SUMIFS(SubsidieTabel!$H:$H,SubsidieTabel!$A:$A,F$10),"")</f>
        <v/>
      </c>
      <c r="G20" s="125" t="str">
        <f>IF(AND($C$20&lt;&gt;"",G$10&lt;&gt;""),SUMIFS(SubsidieTabel!$H:$H,SubsidieTabel!$A:$A,G$10),"")</f>
        <v/>
      </c>
      <c r="H20" s="125" t="str">
        <f>IF(AND($C$20&lt;&gt;"",H$10&lt;&gt;""),SUMIFS(SubsidieTabel!$H:$H,SubsidieTabel!$A:$A,H$10),"")</f>
        <v/>
      </c>
      <c r="I20" s="125" t="str">
        <f>IF(AND($C$20&lt;&gt;"",I$10&lt;&gt;""),SUMIFS(SubsidieTabel!$H:$H,SubsidieTabel!$A:$A,I$10),"")</f>
        <v/>
      </c>
      <c r="J20" s="125" t="str">
        <f>IF(AND($C$20&lt;&gt;"",J$10&lt;&gt;""),SUMIFS(SubsidieTabel!$H:$H,SubsidieTabel!$A:$A,J$10),"")</f>
        <v/>
      </c>
      <c r="S20" s="37"/>
      <c r="T20" s="37"/>
      <c r="U20" s="37"/>
      <c r="V20" s="37"/>
      <c r="W20" s="37"/>
      <c r="X20" s="37"/>
      <c r="Y20" s="37"/>
      <c r="Z20" s="37"/>
      <c r="AA20" s="37"/>
    </row>
    <row r="21" spans="2:27" s="38" customFormat="1" ht="15" customHeight="1" x14ac:dyDescent="0.25">
      <c r="B21" s="195" t="s">
        <v>88</v>
      </c>
      <c r="C21" s="230" cm="1">
        <f t="array" ref="C21">IFERROR(_xlfn.IFS(C19=0,0,$C$8="Geen vereenvoudigde kostenoptie",C19,$C$8="Vereenvoudigde kostenoptie voor arbeidskosten",SUM(C19:C20),$C$8="Vereenvoudigde kostenoptie voor overige kosten",C19+C20),0)</f>
        <v>0</v>
      </c>
      <c r="D21" s="226" t="str">
        <f ca="1">IF(SUM(D19:D20)=0,"",SUM(D19:D20))</f>
        <v/>
      </c>
      <c r="E21" s="226" t="str">
        <f t="shared" ref="E21:J21" si="1">IF(SUM(E19:E20)=0,"",SUM(E19:E20))</f>
        <v/>
      </c>
      <c r="F21" s="226" t="str">
        <f t="shared" si="1"/>
        <v/>
      </c>
      <c r="G21" s="226" t="str">
        <f t="shared" si="1"/>
        <v/>
      </c>
      <c r="H21" s="226" t="str">
        <f t="shared" si="1"/>
        <v/>
      </c>
      <c r="I21" s="226" t="str">
        <f t="shared" si="1"/>
        <v/>
      </c>
      <c r="J21" s="226" t="str">
        <f t="shared" si="1"/>
        <v/>
      </c>
      <c r="S21" s="37"/>
      <c r="T21" s="37"/>
      <c r="U21" s="37"/>
      <c r="V21" s="37"/>
      <c r="W21" s="37"/>
      <c r="X21" s="37"/>
      <c r="Y21" s="37"/>
      <c r="Z21" s="37"/>
      <c r="AA21" s="37"/>
    </row>
    <row r="22" spans="2:27" s="38" customFormat="1" ht="6" customHeight="1" x14ac:dyDescent="0.25">
      <c r="B22" s="52"/>
      <c r="C22" s="52"/>
      <c r="D22" s="53"/>
      <c r="S22" s="37"/>
      <c r="T22" s="37"/>
      <c r="U22" s="37"/>
      <c r="V22" s="37"/>
      <c r="W22" s="37"/>
      <c r="X22" s="37"/>
      <c r="Y22" s="37"/>
      <c r="Z22" s="37"/>
      <c r="AA22" s="37"/>
    </row>
    <row r="23" spans="2:27" s="38" customFormat="1" ht="6" customHeight="1" x14ac:dyDescent="0.25">
      <c r="B23" s="52"/>
      <c r="C23" s="54"/>
      <c r="D23" s="54"/>
      <c r="S23" s="37"/>
      <c r="T23" s="37"/>
      <c r="U23" s="37"/>
      <c r="V23" s="37"/>
      <c r="W23" s="37"/>
      <c r="X23" s="37"/>
      <c r="Y23" s="37"/>
      <c r="Z23" s="37"/>
      <c r="AA23" s="37"/>
    </row>
    <row r="24" spans="2:27" s="38" customFormat="1" ht="6" customHeight="1" x14ac:dyDescent="0.25">
      <c r="B24" s="55"/>
      <c r="C24" s="55"/>
      <c r="D24" s="56"/>
      <c r="S24" s="37"/>
      <c r="T24" s="37"/>
      <c r="U24" s="37"/>
      <c r="V24" s="37"/>
      <c r="W24" s="37"/>
      <c r="X24" s="37"/>
      <c r="Y24" s="37"/>
      <c r="Z24" s="37"/>
      <c r="AA24" s="37"/>
    </row>
    <row r="25" spans="2:27" ht="15" customHeight="1" x14ac:dyDescent="0.25">
      <c r="B25" s="115" t="s">
        <v>166</v>
      </c>
      <c r="C25" s="115" t="s">
        <v>136</v>
      </c>
      <c r="D25" s="115" t="s">
        <v>1</v>
      </c>
      <c r="E25" s="115" t="s">
        <v>144</v>
      </c>
    </row>
    <row r="26" spans="2:27" s="38" customFormat="1" ht="15" customHeight="1" x14ac:dyDescent="0.25">
      <c r="B26" s="109" t="str" cm="1">
        <f t="array" aca="1" ref="B26" ca="1">Activiteiten_Uniek_Aanvraag</f>
        <v/>
      </c>
      <c r="C26" s="110" t="str">
        <f ca="1">IF(B26&lt;&gt;"",SUMIFS('5. Kosten uitvoering project'!$P:$P,'5. Kosten uitvoering project'!$E:$E,'6. Begrotingsoverzicht'!B26)+SUMIFS('5. Kosten uitvoering project'!$R:$R,'5. Kosten uitvoering project'!$E:$E,'6. Begrotingsoverzicht'!B26),"")</f>
        <v/>
      </c>
      <c r="D26" s="111" t="str">
        <f ca="1">IFERROR(VLOOKUP(B26,Lijsten!$AD:$AE,2,0),"")</f>
        <v/>
      </c>
      <c r="E26" s="110" t="str">
        <f ca="1">IF(PRODUCT(C26,D26)&lt;&gt;0,PRODUCT(C26,D26),"")</f>
        <v/>
      </c>
      <c r="S26" s="37"/>
      <c r="T26" s="37"/>
      <c r="U26" s="37"/>
      <c r="V26" s="37"/>
      <c r="W26" s="37"/>
      <c r="X26" s="37"/>
      <c r="Y26" s="37"/>
      <c r="Z26" s="37"/>
      <c r="AA26" s="37"/>
    </row>
    <row r="27" spans="2:27" s="38" customFormat="1" ht="15" customHeight="1" x14ac:dyDescent="0.25">
      <c r="B27" s="109"/>
      <c r="C27" s="110" t="str">
        <f>IF(B27&lt;&gt;"",SUMIFS('5. Kosten uitvoering project'!$P:$P,'5. Kosten uitvoering project'!$E:$E,'6. Begrotingsoverzicht'!B27)+SUMIFS('5. Kosten uitvoering project'!$R:$R,'5. Kosten uitvoering project'!$E:$E,'6. Begrotingsoverzicht'!B27),"")</f>
        <v/>
      </c>
      <c r="D27" s="111" t="str">
        <f>IFERROR(VLOOKUP(B27,Lijsten!$AD:$AE,2,0),"")</f>
        <v/>
      </c>
      <c r="E27" s="110" t="str">
        <f t="shared" ref="E27:E33" si="2">IF(PRODUCT(C27,D27)&lt;&gt;0,PRODUCT(C27,D27),"")</f>
        <v/>
      </c>
      <c r="S27" s="37"/>
      <c r="T27" s="37"/>
      <c r="U27" s="37"/>
      <c r="V27" s="37"/>
      <c r="W27" s="37"/>
      <c r="X27" s="37"/>
      <c r="Y27" s="37"/>
      <c r="Z27" s="37"/>
      <c r="AA27" s="37"/>
    </row>
    <row r="28" spans="2:27" s="38" customFormat="1" ht="15" customHeight="1" x14ac:dyDescent="0.25">
      <c r="B28" s="109"/>
      <c r="C28" s="110" t="str">
        <f>IF(B28&lt;&gt;"",SUMIFS('5. Kosten uitvoering project'!$P:$P,'5. Kosten uitvoering project'!$E:$E,'6. Begrotingsoverzicht'!B28)+SUMIFS('5. Kosten uitvoering project'!$R:$R,'5. Kosten uitvoering project'!$E:$E,'6. Begrotingsoverzicht'!B28),"")</f>
        <v/>
      </c>
      <c r="D28" s="111" t="str">
        <f>IFERROR(VLOOKUP(B28,Lijsten!$AD:$AE,2,0),"")</f>
        <v/>
      </c>
      <c r="E28" s="110" t="str">
        <f t="shared" si="2"/>
        <v/>
      </c>
      <c r="S28" s="37"/>
      <c r="T28" s="37"/>
      <c r="U28" s="37"/>
      <c r="V28" s="37"/>
      <c r="W28" s="37"/>
      <c r="X28" s="37"/>
      <c r="Y28" s="37"/>
      <c r="Z28" s="37"/>
      <c r="AA28" s="37"/>
    </row>
    <row r="29" spans="2:27" s="38" customFormat="1" ht="15" customHeight="1" x14ac:dyDescent="0.25">
      <c r="B29" s="109"/>
      <c r="C29" s="110" t="str">
        <f>IF(B29&lt;&gt;"",SUMIFS('5. Kosten uitvoering project'!$P:$P,'5. Kosten uitvoering project'!$E:$E,'6. Begrotingsoverzicht'!B29)+SUMIFS('5. Kosten uitvoering project'!$R:$R,'5. Kosten uitvoering project'!$E:$E,'6. Begrotingsoverzicht'!B29),"")</f>
        <v/>
      </c>
      <c r="D29" s="111" t="str">
        <f>IFERROR(VLOOKUP(B29,Lijsten!$AD:$AE,2,0),"")</f>
        <v/>
      </c>
      <c r="E29" s="110" t="str">
        <f t="shared" si="2"/>
        <v/>
      </c>
      <c r="S29" s="37"/>
      <c r="T29" s="37"/>
      <c r="U29" s="37"/>
      <c r="V29" s="37"/>
      <c r="W29" s="37"/>
      <c r="X29" s="37"/>
      <c r="Y29" s="37"/>
      <c r="Z29" s="37"/>
      <c r="AA29" s="37"/>
    </row>
    <row r="30" spans="2:27" s="38" customFormat="1" ht="15" customHeight="1" x14ac:dyDescent="0.25">
      <c r="B30" s="109"/>
      <c r="C30" s="110" t="str">
        <f>IF(B30&lt;&gt;"",SUMIFS('5. Kosten uitvoering project'!$P:$P,'5. Kosten uitvoering project'!$E:$E,'6. Begrotingsoverzicht'!B30)+SUMIFS('5. Kosten uitvoering project'!$R:$R,'5. Kosten uitvoering project'!$E:$E,'6. Begrotingsoverzicht'!B30),"")</f>
        <v/>
      </c>
      <c r="D30" s="111" t="str">
        <f>IFERROR(VLOOKUP(B30,Lijsten!$AD:$AE,2,0),"")</f>
        <v/>
      </c>
      <c r="E30" s="110" t="str">
        <f t="shared" si="2"/>
        <v/>
      </c>
    </row>
    <row r="31" spans="2:27" s="38" customFormat="1" ht="15" customHeight="1" x14ac:dyDescent="0.25">
      <c r="B31" s="109"/>
      <c r="C31" s="110" t="str">
        <f>IF(B31&lt;&gt;"",SUMIFS('5. Kosten uitvoering project'!$P:$P,'5. Kosten uitvoering project'!$E:$E,'6. Begrotingsoverzicht'!B31)+SUMIFS('5. Kosten uitvoering project'!$R:$R,'5. Kosten uitvoering project'!$E:$E,'6. Begrotingsoverzicht'!B31),"")</f>
        <v/>
      </c>
      <c r="D31" s="111" t="str">
        <f>IFERROR(VLOOKUP(B31,Lijsten!$AD:$AE,2,0),"")</f>
        <v/>
      </c>
      <c r="E31" s="110" t="str">
        <f t="shared" si="2"/>
        <v/>
      </c>
    </row>
    <row r="32" spans="2:27" s="38" customFormat="1" ht="15" customHeight="1" x14ac:dyDescent="0.25">
      <c r="B32" s="109"/>
      <c r="C32" s="110" t="str">
        <f>IF(B32&lt;&gt;"",SUMIFS('5. Kosten uitvoering project'!$P:$P,'5. Kosten uitvoering project'!$E:$E,'6. Begrotingsoverzicht'!B32)+SUMIFS('5. Kosten uitvoering project'!$R:$R,'5. Kosten uitvoering project'!$E:$E,'6. Begrotingsoverzicht'!B32),"")</f>
        <v/>
      </c>
      <c r="D32" s="111" t="str">
        <f>IFERROR(VLOOKUP(B32,Lijsten!$AD:$AE,2,0),"")</f>
        <v/>
      </c>
      <c r="E32" s="110" t="str">
        <f t="shared" si="2"/>
        <v/>
      </c>
    </row>
    <row r="33" spans="2:17" ht="15" customHeight="1" x14ac:dyDescent="0.25">
      <c r="B33" s="109"/>
      <c r="C33" s="110" t="str">
        <f>IF(B33&lt;&gt;"",SUMIFS('5. Kosten uitvoering project'!$P:$P,'5. Kosten uitvoering project'!$E:$E,'6. Begrotingsoverzicht'!B33)+SUMIFS('5. Kosten uitvoering project'!$R:$R,'5. Kosten uitvoering project'!$E:$E,'6. Begrotingsoverzicht'!B33),"")</f>
        <v/>
      </c>
      <c r="D33" s="111" t="str">
        <f>IFERROR(VLOOKUP(B33,Lijsten!$AD:$AE,2,0),"")</f>
        <v/>
      </c>
      <c r="E33" s="110" t="str">
        <f t="shared" si="2"/>
        <v/>
      </c>
    </row>
    <row r="34" spans="2:17" s="38" customFormat="1" ht="15" customHeight="1" x14ac:dyDescent="0.25">
      <c r="B34" s="115"/>
      <c r="C34" s="115"/>
      <c r="D34" s="115"/>
      <c r="E34" s="115"/>
    </row>
    <row r="35" spans="2:17" s="38" customFormat="1" ht="15" customHeight="1" x14ac:dyDescent="0.25">
      <c r="D35" s="132" t="s">
        <v>145</v>
      </c>
      <c r="E35" s="110">
        <f ca="1">IFERROR(SUMPRODUCT(D26:D33,C26:C33),0)</f>
        <v>0</v>
      </c>
    </row>
    <row r="36" spans="2:17" s="38" customFormat="1" ht="15" customHeight="1" x14ac:dyDescent="0.25">
      <c r="D36" s="133" t="s">
        <v>146</v>
      </c>
      <c r="E36" s="57">
        <f ca="1">IF(AND(C52&lt;E35,C52&lt;&gt;"",E35&lt;&gt;"",E35&lt;&gt;0),C52,E35)</f>
        <v>0</v>
      </c>
      <c r="F36" s="102"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G36" s="102"/>
      <c r="H36" s="102"/>
      <c r="I36" s="102"/>
      <c r="J36" s="102"/>
      <c r="K36" s="102"/>
      <c r="L36" s="102"/>
      <c r="M36" s="102"/>
      <c r="N36" s="102"/>
    </row>
    <row r="37" spans="2:17" s="38" customFormat="1" ht="14.25" customHeight="1" x14ac:dyDescent="0.25">
      <c r="D37" s="132" t="str">
        <f ca="1">IF(AND(E37&lt;&gt;"",E37&gt;Subsidie_Aanvraag),"",IF(AND(Subsidie_Aanvraag&lt;&gt;"",E37&lt;&gt;"",E37&lt;&gt;0,E37&lt;Subsidie_Aanvraag),"Lager maximaal bedrag (aanvrager):",""))</f>
        <v/>
      </c>
      <c r="E37" s="194"/>
      <c r="F37" s="102" t="str">
        <f ca="1">IF(AND(E37&lt;&gt;"",E37&gt;Subsidie_Aanvraag),"U kunt niet meer dan het maximale subsidiebedrag aanvragen",IF(AND(Subsidie_Aanvraag&lt;&gt;"",E37&lt;&gt;"",E37&lt;&gt;0,E37&lt;Subsidie_Aanvraag),"U vraagt minder subsidie aan dan u mogelijk toegekend kunt krijgen.",IF(Subsidie_Aanvraag&lt;&gt;0,"Indien gewenst, kunt u een lager subsidiebedrag aanvragen","")))</f>
        <v/>
      </c>
      <c r="G37" s="102"/>
      <c r="H37" s="102"/>
      <c r="I37" s="102"/>
      <c r="J37" s="102"/>
      <c r="K37" s="102"/>
      <c r="L37" s="102"/>
      <c r="M37" s="102"/>
      <c r="N37" s="102"/>
    </row>
    <row r="38" spans="2:17" s="38" customFormat="1" ht="4.5" customHeight="1" x14ac:dyDescent="0.25">
      <c r="B38" s="58"/>
      <c r="C38" s="59"/>
      <c r="D38" s="60"/>
    </row>
    <row r="39" spans="2:17" ht="15" customHeight="1" x14ac:dyDescent="0.25">
      <c r="B39" s="363" t="s">
        <v>11</v>
      </c>
      <c r="C39" s="364"/>
      <c r="D39" s="364"/>
      <c r="E39" s="365"/>
      <c r="O39" s="61" t="s">
        <v>50</v>
      </c>
      <c r="P39" s="101" t="s">
        <v>184</v>
      </c>
      <c r="Q39" s="101" t="s">
        <v>183</v>
      </c>
    </row>
    <row r="40" spans="2:17" ht="34.5" customHeight="1" x14ac:dyDescent="0.25">
      <c r="B40" s="305" t="s">
        <v>68</v>
      </c>
      <c r="C40" s="306">
        <f>IFERROR(C14/C21,0)</f>
        <v>0</v>
      </c>
      <c r="D40" s="361" t="str">
        <f>IF(C40&gt;0,"Maximaal 10% van de subsidiabele kosten mag bestaan uit grondkosten.","")</f>
        <v/>
      </c>
      <c r="E40" s="362"/>
      <c r="O40" s="63" t="s">
        <v>187</v>
      </c>
      <c r="P40" s="101">
        <f>SUMIFS(SubsidieTabel!$J:$J,SubsidieTabel!$C:$C,"&lt;&gt;Bijdrage*",SubsidieTabel!$C:$C,"&lt;&gt;Grond*")</f>
        <v>0</v>
      </c>
      <c r="Q40" s="101">
        <f>SUMIFS(SubsidieTabel!$M:$M,SubsidieTabel!$C:$C,"&lt;&gt;Bijdrage*",SubsidieTabel!$C:$C,"&lt;&gt;Grond*")</f>
        <v>0</v>
      </c>
    </row>
    <row r="41" spans="2:17" ht="15" customHeight="1" x14ac:dyDescent="0.25">
      <c r="B41" s="307" t="s">
        <v>69</v>
      </c>
      <c r="C41" s="308">
        <f>IF(C40&gt;0.1,IF(Methode_Keuze="Vereenvoudigde kostenoptie voor arbeidskosten",(C21-C14*1.23)/8.77,(C19-C14)/9),C14)</f>
        <v>0</v>
      </c>
      <c r="D41" s="309">
        <f>IFERROR(C14*($C41/$C14),C14)</f>
        <v>0</v>
      </c>
      <c r="E41" s="310"/>
      <c r="O41" s="68"/>
      <c r="P41" s="69"/>
      <c r="Q41" s="70"/>
    </row>
    <row r="42" spans="2:17" s="38" customFormat="1" ht="15" customHeight="1" x14ac:dyDescent="0.25">
      <c r="B42" s="307" t="s">
        <v>70</v>
      </c>
      <c r="C42" s="308">
        <f>IF(C40&lt;&gt;0,IF($C$40&gt;0.1,SUM(D42:D42),$C$19),0)</f>
        <v>0</v>
      </c>
      <c r="D42" s="309">
        <f>IF(C40&lt;&gt;0,IF($C$40&gt;0.1,C19-C14+D41,C19),0)</f>
        <v>0</v>
      </c>
      <c r="E42" s="310"/>
      <c r="O42" s="61" t="s">
        <v>11</v>
      </c>
      <c r="P42" s="62"/>
      <c r="Q42" s="101" t="s">
        <v>195</v>
      </c>
    </row>
    <row r="43" spans="2:17" s="38" customFormat="1"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O43" s="63" t="s">
        <v>177</v>
      </c>
      <c r="P43" s="101">
        <f>P40/0.4</f>
        <v>0</v>
      </c>
      <c r="Q43" s="101">
        <f>SUMIFS(SubsidieTabel!$J:$J,SubsidieTabel!$C:$C,"&lt;&gt;Bijdrage*")</f>
        <v>0</v>
      </c>
    </row>
    <row r="44" spans="2:17" s="38" customFormat="1" ht="15" customHeight="1" x14ac:dyDescent="0.25">
      <c r="B44" s="307" t="s">
        <v>72</v>
      </c>
      <c r="C44" s="308">
        <f>SUM(C42:C43)</f>
        <v>0</v>
      </c>
      <c r="D44" s="309">
        <f>SUM(D42:D43)</f>
        <v>0</v>
      </c>
      <c r="E44" s="310"/>
      <c r="O44" s="63" t="s">
        <v>178</v>
      </c>
      <c r="P44" s="101">
        <f>IF(SUMIFS(SubsidieTabel!$J:$J,SubsidieTabel!$C:$C,"=Bijdrage*")&gt;P43/2,P43/2,SUMIFS(SubsidieTabel!$J:$J,SubsidieTabel!$C:$C,"=Bijdrage*"))</f>
        <v>0</v>
      </c>
      <c r="Q44" s="203">
        <f>MIN(P44,SUMIFS(SubsidieTabel!$J:$J,SubsidieTabel!$C:$C,"=Bijdrage*"))</f>
        <v>0</v>
      </c>
    </row>
    <row r="45" spans="2:17" ht="15" customHeight="1" x14ac:dyDescent="0.25">
      <c r="B45" s="305" t="s">
        <v>276</v>
      </c>
      <c r="C45" s="311">
        <f>SUM(D45:D45)</f>
        <v>0</v>
      </c>
      <c r="D45" s="309" t="str">
        <f>IFERROR(IF($C$41&lt;&gt;0,SUMIFS(SubsidieTabel!$M:$M,SubsidieTabel!$B:$B,"&lt;&gt;"&amp;$B$39)+ROUND(AVERAGEIFS(SubsidieTabel!$L:$L,SubsidieTabel!$B:$B,$B$39)*$D$41,2),""),"")</f>
        <v/>
      </c>
      <c r="E45" s="310"/>
      <c r="O45" s="63" t="s">
        <v>179</v>
      </c>
      <c r="P45" s="100">
        <f>IFERROR(SUMIFS(SubsidieTabel!$M:$M,SubsidieTabel!$C:$C,"=Grond*")/(MIN(Q43,Q44)),0)</f>
        <v>0</v>
      </c>
      <c r="Q45" s="213" t="str">
        <f>IF(P45&gt;0,"Maximaal 10% van de subsidiabele kosten mag bestaan uit grondkosten.","")</f>
        <v/>
      </c>
    </row>
    <row r="46" spans="2:17" s="39" customFormat="1" ht="4.5" customHeight="1" x14ac:dyDescent="0.25">
      <c r="B46" s="307"/>
      <c r="C46" s="308"/>
      <c r="D46" s="309"/>
      <c r="E46" s="310"/>
      <c r="O46" s="63" t="s">
        <v>186</v>
      </c>
      <c r="P46" s="64">
        <f>IF(P45&gt;0.1,Q47*0.1,SUMIFS(SubsidieTabel!$J:$J,SubsidieTabel!$C:$C,"=Grond*"))</f>
        <v>0</v>
      </c>
      <c r="Q46" s="64">
        <f>IFERROR(C14*($P46/$C14),C14)</f>
        <v>0</v>
      </c>
    </row>
    <row r="47" spans="2:17" ht="15" customHeight="1" x14ac:dyDescent="0.25">
      <c r="B47" s="366" t="s">
        <v>141</v>
      </c>
      <c r="C47" s="367"/>
      <c r="D47" s="367"/>
      <c r="E47" s="368"/>
      <c r="O47" s="63" t="s">
        <v>70</v>
      </c>
      <c r="P47" s="64">
        <f>IF($P$45&gt;0.1,Q47,0)</f>
        <v>0</v>
      </c>
      <c r="Q47" s="64">
        <f>IFERROR((SUMIFS(SubsidieTabel!$J:$J,SubsidieTabel!$C:$C,"&lt;&gt;Bijdrage*",SubsidieTabel!$C:$C,"&lt;&gt;Grond*")+P44)/0.9,0)</f>
        <v>0</v>
      </c>
    </row>
    <row r="48" spans="2:17" x14ac:dyDescent="0.25">
      <c r="B48" s="312" t="s">
        <v>196</v>
      </c>
      <c r="C48" s="304">
        <f ca="1">IF(C45&gt;0,0-(C45-C50),0-(E35-C50))</f>
        <v>0</v>
      </c>
      <c r="D48" s="359"/>
      <c r="E48" s="360"/>
      <c r="O48" s="63" t="s">
        <v>73</v>
      </c>
      <c r="P48" s="64">
        <f>SUM(Q48:Q48)</f>
        <v>0</v>
      </c>
      <c r="Q48" s="64" t="str">
        <f>IFERROR(ROUND(Q46*SUMIFS(SubsidieTabel!$M:$M,SubsidieTabel!$B:$B,'6. Begrotingsoverzicht'!$O$42)/SUMIFS(SubsidieTabel!$F:$F,SubsidieTabel!$B:$B,'6. Begrotingsoverzicht'!$O$42),2),"")</f>
        <v/>
      </c>
    </row>
    <row r="49" spans="2:17" x14ac:dyDescent="0.25">
      <c r="B49" s="312" t="s">
        <v>197</v>
      </c>
      <c r="C49" s="304">
        <f ca="1">IF(AND(C48&lt;0,C48&lt;&gt;"",C45&gt;0),MIN(C44*0.5,SUMIFS(SubsidieTabel!$J:$J,SubsidieTabel!$C:$C,"=Bijdrage*")),MIN(Totaal_Project-SUMIFS(SubsidieTabel!$J:$J,SubsidieTabel!$C:$C,"=Bijdrage*"),SUMIFS(SubsidieTabel!$J:$J,SubsidieTabel!$C:$C,"=Bijdrage*")))</f>
        <v>0</v>
      </c>
      <c r="D49" s="299"/>
      <c r="E49" s="300"/>
      <c r="O49" s="63"/>
      <c r="P49" s="64"/>
      <c r="Q49" s="64"/>
    </row>
    <row r="50" spans="2:17" ht="34.5" customHeight="1" x14ac:dyDescent="0.25">
      <c r="B50" s="312" t="s">
        <v>277</v>
      </c>
      <c r="C50" s="304">
        <f ca="1">IF(C45&lt;&gt;0,MIN(C45,C44-SUMIFS(SubsidieTabel!$J:$J,SubsidieTabel!$C:$C,"=Bijdrage*")),MIN(E35,C21-SUMIFS(SubsidieTabel!$J:$J,SubsidieTabel!$C:$C,"=Bijdrage*")))</f>
        <v>0</v>
      </c>
      <c r="D50" s="359" t="str">
        <f ca="1">IF(AND(C50&lt;E35,C48&lt;0),"Het subsidiebedrag mag niet meer bedragen dan de projectkosten minus de bijdrage in natura.","")</f>
        <v/>
      </c>
      <c r="E50" s="360"/>
      <c r="O50" s="63" t="s">
        <v>180</v>
      </c>
      <c r="P50" s="64">
        <f>P48-SUMIFS(SubsidieTabel!$M:$M,SubsidieTabel!$B:$B,'6. Begrotingsoverzicht'!$O$42)</f>
        <v>0</v>
      </c>
      <c r="Q50" s="64"/>
    </row>
    <row r="51" spans="2:17" ht="4.5" customHeight="1" x14ac:dyDescent="0.25">
      <c r="B51" s="313"/>
      <c r="C51" s="314"/>
      <c r="D51" s="315"/>
      <c r="E51" s="316"/>
      <c r="O51" s="208"/>
      <c r="P51" s="121"/>
      <c r="Q51" s="122"/>
    </row>
    <row r="52" spans="2:17" ht="32.2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c r="O52" s="103" t="s">
        <v>141</v>
      </c>
      <c r="P52" s="62"/>
      <c r="Q52" s="101"/>
    </row>
    <row r="53" spans="2:17" ht="30" x14ac:dyDescent="0.25">
      <c r="O53" s="210" t="s">
        <v>185</v>
      </c>
      <c r="P53" s="104">
        <f>MIN((SUMIFS(SubsidieTabel!$J:$J,SubsidieTabel!$C:$C,"&lt;&gt;Bijdrage*",SubsidieTabel!$C:$C,"&lt;&gt;Grond*")+P46),SUMIFS(SubsidieTabel!$J:$J,SubsidieTabel!$C:$C,"=Bijdrage*"))</f>
        <v>0</v>
      </c>
      <c r="Q53" s="66"/>
    </row>
    <row r="54" spans="2:17" ht="15" customHeight="1" x14ac:dyDescent="0.25">
      <c r="O54" s="67" t="s">
        <v>142</v>
      </c>
      <c r="P54" s="66">
        <f>MIN((SUMIFS(SubsidieTabel!$J:$J,SubsidieTabel!$C:$C,"&lt;&gt;Bijdrage*",SubsidieTabel!$C:$C,"&lt;&gt;Grond*")+P46),SUMIFS(SubsidieTabel!$J:$J,SubsidieTabel!$C:$C,"=Bijdrage*"))*IF(Q54="",0,Q54)</f>
        <v>0</v>
      </c>
      <c r="Q54" s="209" t="str">
        <f>IFERROR(ROUND(SUMIFS(SubsidieTabel!$M:$M,SubsidieTabel!$B:$B,"=Bijdrage*")/SUMIFS(SubsidieTabel!$F:$F,SubsidieTabel!$B:$B,"=Bijdrage*"),2),"")</f>
        <v/>
      </c>
    </row>
    <row r="55" spans="2:17" x14ac:dyDescent="0.25">
      <c r="O55" s="124" t="s">
        <v>75</v>
      </c>
      <c r="P55" s="104">
        <f>P54-SUMIFS(SubsidieTabel!$M:$M,SubsidieTabel!$C:$C,"=Bijdrage*")</f>
        <v>0</v>
      </c>
      <c r="Q55" s="212" t="str">
        <f ca="1">IF(AND(P54&lt;E35,P53&gt;0),"Het subsidiebedrag mag niet meer bedragen dan de projectkosten minus de bijdrage in natura.","")</f>
        <v/>
      </c>
    </row>
    <row r="56" spans="2:17" ht="15" customHeight="1" x14ac:dyDescent="0.25">
      <c r="E56" s="125"/>
      <c r="O56" s="68"/>
      <c r="P56" s="69"/>
      <c r="Q56" s="70"/>
    </row>
    <row r="57" spans="2:17" ht="44.45" customHeight="1" x14ac:dyDescent="0.25">
      <c r="E57" s="125"/>
      <c r="O57" s="98" t="s">
        <v>15</v>
      </c>
      <c r="P57" s="99" cm="1">
        <f t="array" ref="P57">_xlfn.IFS((P54+P48+Q40)&lt;Min_Subsidie_Open,0,AND(Lijsten!X2&lt;&gt;0,(P54+P48+Q40)&gt;=Max_Subsidie_Open),Max_Subsidie_Open,AND(Max_Subsidie_Open&lt;&gt;0,(P54+P48+Q40)&gt;=Min_Subsidie_Open,(P54+P48+Q40)&lt;Max_Subsidie_Open),(P54+P48+Q40),Max_Subsidie_Open&lt;=0,(P54+P48+Q40))</f>
        <v>0</v>
      </c>
      <c r="Q57" s="97" t="str" cm="1">
        <f t="array" ref="Q57">_xlfn.IFS(AND(P57=0,C19&gt;0),CONCATENATE("Het aangevraagde subsidiebedrag is lager dan het minumum van ",TEXT(Min_Subsidie_Open,"€ #.##0,00")),P57=Max_Subsidie_Open,CONCATENATE("Het maximum subsidiebedrag voor deze openstelling is ",TEXT(Max_Subsidie_Open,"€ #.##0,00")),P57=0,"",P57&lt;&gt;0,"")</f>
        <v>Het maximum subsidiebedrag voor deze openstelling is € 0,00</v>
      </c>
    </row>
  </sheetData>
  <sheetProtection algorithmName="SHA-512" hashValue="0tmxeR98Ns0PzFMHBx2OYyLpcyFPSXA6Znxomnr5R32zsug4IOeD2d2SmgApjMXBn9C8OcxOl3ayfFYU/jFajQ==" saltValue="y+zuJAs70mT6mUFlM5uSSA==" spinCount="100000" sheet="1" selectLockedCells="1"/>
  <mergeCells count="12">
    <mergeCell ref="C8:D8"/>
    <mergeCell ref="C2:D2"/>
    <mergeCell ref="C3:D3"/>
    <mergeCell ref="C4:D4"/>
    <mergeCell ref="C5:D5"/>
    <mergeCell ref="C6:D6"/>
    <mergeCell ref="D48:E48"/>
    <mergeCell ref="D40:E40"/>
    <mergeCell ref="D52:E52"/>
    <mergeCell ref="B39:E39"/>
    <mergeCell ref="B47:E47"/>
    <mergeCell ref="D50:E50"/>
  </mergeCells>
  <conditionalFormatting sqref="B39:E45">
    <cfRule type="expression" dxfId="70" priority="2">
      <formula>$C$40&gt;0.1</formula>
    </cfRule>
  </conditionalFormatting>
  <conditionalFormatting sqref="B47:E50">
    <cfRule type="expression" dxfId="69" priority="1">
      <formula>$C$48&lt;0</formula>
    </cfRule>
  </conditionalFormatting>
  <conditionalFormatting sqref="B52:E52">
    <cfRule type="expression" dxfId="68" priority="3">
      <formula>AND(OR($C$45&gt;0,$C$50&gt;0),$C$52&lt;&gt;$E$35)</formula>
    </cfRule>
  </conditionalFormatting>
  <conditionalFormatting sqref="D10:I10">
    <cfRule type="expression" dxfId="67" priority="8">
      <formula>D10&lt;&gt;""</formula>
    </cfRule>
  </conditionalFormatting>
  <conditionalFormatting sqref="D11:J18 D20:J20">
    <cfRule type="expression" dxfId="66" priority="5">
      <formula>D11&lt;&gt;""</formula>
    </cfRule>
  </conditionalFormatting>
  <conditionalFormatting sqref="D19:J19">
    <cfRule type="expression" dxfId="65" priority="6">
      <formula>D19&lt;&gt;""</formula>
    </cfRule>
  </conditionalFormatting>
  <conditionalFormatting sqref="D21:J21">
    <cfRule type="expression" dxfId="64" priority="7">
      <formula>D21&lt;&gt;""</formula>
    </cfRule>
  </conditionalFormatting>
  <conditionalFormatting sqref="E37">
    <cfRule type="expression" dxfId="63" priority="34" stopIfTrue="1">
      <formula>AND($E$37&lt;&gt;"",$E$37&gt;Subsidie_Aanvraag)</formula>
    </cfRule>
    <cfRule type="expression" dxfId="62" priority="35">
      <formula>AND($E$37&lt;&gt;"",$E$37&lt;Subsidie_Aanvraag)</formula>
    </cfRule>
  </conditionalFormatting>
  <conditionalFormatting sqref="F37:N37">
    <cfRule type="expression" dxfId="61" priority="36" stopIfTrue="1">
      <formula>AND(E37&lt;&gt;"",E37&gt;Subsidie_Aanvraag)</formula>
    </cfRule>
    <cfRule type="expression" dxfId="60" priority="37">
      <formula>AND(E37&lt;&gt;"",E37&lt;Subsidie_Aanvraag)</formula>
    </cfRule>
  </conditionalFormatting>
  <conditionalFormatting sqref="O52:O53 O54:Q55">
    <cfRule type="expression" dxfId="59" priority="38">
      <formula>$P$55=0</formula>
    </cfRule>
  </conditionalFormatting>
  <conditionalFormatting sqref="O53:O54">
    <cfRule type="expression" dxfId="58" priority="30">
      <formula>$P$45=0</formula>
    </cfRule>
  </conditionalFormatting>
  <conditionalFormatting sqref="O39:Q40">
    <cfRule type="expression" dxfId="57" priority="22">
      <formula>$P$45=0</formula>
    </cfRule>
  </conditionalFormatting>
  <conditionalFormatting sqref="O42:Q50">
    <cfRule type="expression" dxfId="56" priority="23">
      <formula>$P$45&lt;0.1</formula>
    </cfRule>
    <cfRule type="expression" dxfId="55" priority="43">
      <formula>$P$45=0</formula>
    </cfRule>
  </conditionalFormatting>
  <conditionalFormatting sqref="O57:Q57">
    <cfRule type="expression" dxfId="54" priority="41">
      <formula>OR($P$48&lt;&gt;0,$P$55&lt;&gt;0)</formula>
    </cfRule>
  </conditionalFormatting>
  <conditionalFormatting sqref="P52:Q52">
    <cfRule type="expression" dxfId="53" priority="28">
      <formula>$P$45=0</formula>
    </cfRule>
  </conditionalFormatting>
  <conditionalFormatting sqref="P53:Q54">
    <cfRule type="expression" dxfId="52" priority="29">
      <formula>$P$55=0</formula>
    </cfRule>
  </conditionalFormatting>
  <dataValidations count="1">
    <dataValidation type="list" allowBlank="1" showInputMessage="1" showErrorMessage="1" sqref="B26:B33" xr:uid="{9C0E09ED-93E4-4265-A4CB-E19EFB5DFDD9}">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B1:M52"/>
  <sheetViews>
    <sheetView showGridLines="0" zoomScaleNormal="100" workbookViewId="0">
      <selection activeCell="C2" sqref="C2:D2"/>
    </sheetView>
  </sheetViews>
  <sheetFormatPr defaultColWidth="9.140625" defaultRowHeight="15" customHeight="1" x14ac:dyDescent="0.25"/>
  <cols>
    <col min="1" max="1" width="2.85546875" style="37" customWidth="1"/>
    <col min="2" max="2" width="61.7109375" style="37" customWidth="1"/>
    <col min="3" max="3" width="24.42578125" style="37" customWidth="1"/>
    <col min="4" max="10" width="30.7109375" style="37" customWidth="1"/>
    <col min="11" max="11" width="11.5703125" style="37" bestFit="1" customWidth="1"/>
    <col min="12" max="12" width="12.140625" style="37" bestFit="1" customWidth="1"/>
    <col min="13" max="16384" width="9.140625" style="37"/>
  </cols>
  <sheetData>
    <row r="1" spans="2:12" ht="3" customHeight="1" x14ac:dyDescent="0.25">
      <c r="C1" s="251" t="str">
        <f>IF($C$2="","Kies op tabblad '1. Aanvraag gegevens' de juiste openstelling","")</f>
        <v>Kies op tabblad '1. Aanvraag gegevens' de juiste openstelling</v>
      </c>
    </row>
    <row r="2" spans="2:12" ht="28.5" customHeight="1" x14ac:dyDescent="0.25">
      <c r="B2" s="24" t="s">
        <v>77</v>
      </c>
      <c r="C2" s="370" t="str">
        <f>IF('1. Aanvraaggegevens'!C2&lt;&gt;"",'1. Aanvraaggegevens'!C2,"")</f>
        <v/>
      </c>
      <c r="D2" s="370"/>
    </row>
    <row r="3" spans="2:12" ht="15" customHeight="1" x14ac:dyDescent="0.25">
      <c r="B3" s="24" t="s">
        <v>16</v>
      </c>
      <c r="C3" s="371" t="str">
        <f>IF('1. Aanvraaggegevens'!C3&lt;&gt;"",'1. Aanvraaggegevens'!C3,"")</f>
        <v/>
      </c>
      <c r="D3" s="371"/>
    </row>
    <row r="4" spans="2:12" ht="15" customHeight="1" x14ac:dyDescent="0.25">
      <c r="B4" s="24" t="s">
        <v>17</v>
      </c>
      <c r="C4" s="371" t="str">
        <f>IF('1. Aanvraaggegevens'!C4&lt;&gt;"",'1. Aanvraaggegevens'!C4,"")</f>
        <v/>
      </c>
      <c r="D4" s="371"/>
      <c r="I4" s="216"/>
      <c r="J4" s="125"/>
    </row>
    <row r="5" spans="2:12" ht="15" customHeight="1" x14ac:dyDescent="0.25">
      <c r="B5" s="24" t="s">
        <v>18</v>
      </c>
      <c r="C5" s="371" t="str">
        <f>IF('1. Aanvraaggegevens'!C5&lt;&gt;"",'1. Aanvraaggegevens'!C5,"")</f>
        <v/>
      </c>
      <c r="D5" s="371"/>
      <c r="I5" s="207"/>
      <c r="L5" s="125"/>
    </row>
    <row r="6" spans="2:12" ht="15" customHeight="1" x14ac:dyDescent="0.25">
      <c r="B6" s="6"/>
      <c r="C6" s="372" t="str">
        <f>IF('1. Aanvraaggegevens'!C6&lt;&gt;"",'1. Aanvraaggegevens'!C6,"")</f>
        <v/>
      </c>
      <c r="D6" s="372"/>
      <c r="I6" s="207"/>
    </row>
    <row r="7" spans="2:12" ht="2.4500000000000002" customHeight="1" x14ac:dyDescent="0.25">
      <c r="C7" s="332" t="str">
        <f>IF($C$8="","Kies op tabblad '1. Aanvraag gegevens' de juiste methode","")</f>
        <v>Kies op tabblad '1. Aanvraag gegevens' de juiste methode</v>
      </c>
      <c r="D7" s="38"/>
    </row>
    <row r="8" spans="2:12" ht="15" customHeight="1" x14ac:dyDescent="0.25">
      <c r="B8" s="26" t="s">
        <v>19</v>
      </c>
      <c r="C8" s="369" t="str">
        <f>IF('1. Aanvraaggegevens'!C8&lt;&gt;"",'1. Aanvraaggegevens'!C8,"")</f>
        <v/>
      </c>
      <c r="D8" s="369"/>
      <c r="F8" s="36" t="s">
        <v>257</v>
      </c>
    </row>
    <row r="9" spans="2:12" ht="2.1" customHeight="1" x14ac:dyDescent="0.25"/>
    <row r="10" spans="2:12" ht="45.75" customHeight="1" x14ac:dyDescent="0.25">
      <c r="B10" s="279" t="s">
        <v>0</v>
      </c>
      <c r="C10" s="280" t="s">
        <v>282</v>
      </c>
      <c r="D10" s="281" t="s">
        <v>118</v>
      </c>
      <c r="E10" s="281" t="s">
        <v>232</v>
      </c>
      <c r="F10" s="227" t="str" cm="1">
        <f t="array" aca="1" ref="F10" ca="1">TRANSPOSE(Activiteiten_Uniek_Aanvraag)</f>
        <v/>
      </c>
      <c r="G10" s="227"/>
      <c r="H10" s="278"/>
      <c r="I10" s="278"/>
      <c r="J10" s="282"/>
    </row>
    <row r="11" spans="2:12" ht="15" customHeight="1" x14ac:dyDescent="0.25">
      <c r="B11" s="302" t="s">
        <v>8</v>
      </c>
      <c r="C11" s="129">
        <f>SUMIF(Tb_ProjectKosten[Begroting],'Beoordeeld begrotingsoverzicht'!B11,Tb_ProjectKosten[Kosten_Beoordeeld])</f>
        <v>0</v>
      </c>
      <c r="D11" s="130">
        <f>IF(C11&gt;0,C11,0)</f>
        <v>0</v>
      </c>
      <c r="E11" s="130">
        <f t="shared" ref="E11:E18" si="0">IF(D11&lt;&gt;0,IF(AND(D11&lt;&gt;0,C19&lt;&gt;0,$D$19/$C$19-Beoord_Subsidie_Aanvraag/$E$35&gt;0.01),(1+(Beoord_Subsidie_Aanvraag/$E$35-$D$19/$C$19)/($D$19/$C$19))*D11,D11),0)</f>
        <v>0</v>
      </c>
      <c r="F11" s="125" t="str">
        <f ca="1">IF(AND($C11&lt;&gt;0,F$10&lt;&gt;""),SUMIFS(SubsidieTabel!$G:$G,SubsidieTabel!$A:$A,F$10,SubsidieTabel!$C:$C,$B11),"")</f>
        <v/>
      </c>
      <c r="G11" s="125" t="str">
        <f>IF(AND($C11&lt;&gt;0,G$10&lt;&gt;""),SUMIFS(SubsidieTabel!$G:$G,SubsidieTabel!$A:$A,G$10,SubsidieTabel!$C:$C,$B11),"")</f>
        <v/>
      </c>
      <c r="H11" s="125" t="str">
        <f>IF(AND($C11&lt;&gt;0,H$10&lt;&gt;""),SUMIFS(SubsidieTabel!$G:$G,SubsidieTabel!$A:$A,H$10,SubsidieTabel!$C:$C,$B11),"")</f>
        <v/>
      </c>
      <c r="I11" s="125" t="str">
        <f>IF(AND($C11&lt;&gt;0,I$10&lt;&gt;""),SUMIFS(SubsidieTabel!$G:$G,SubsidieTabel!$A:$A,I$10,SubsidieTabel!$C:$C,$B11),"")</f>
        <v/>
      </c>
      <c r="J11" s="125" t="str">
        <f>IF(AND($C11&lt;&gt;0,J$10&lt;&gt;""),SUMIFS(SubsidieTabel!$G:$G,SubsidieTabel!$A:$A,J$10,SubsidieTabel!$C:$C,$B11),"")</f>
        <v/>
      </c>
    </row>
    <row r="12" spans="2:12" ht="15" customHeight="1" x14ac:dyDescent="0.25">
      <c r="B12" s="302" t="s">
        <v>91</v>
      </c>
      <c r="C12" s="129">
        <f>SUMIF(Tb_ProjectKosten[Begroting],'Beoordeeld begrotingsoverzicht'!B12,Tb_ProjectKosten[Kosten_Beoordeeld])</f>
        <v>0</v>
      </c>
      <c r="D12" s="130">
        <f>IF(C12&gt;0,C12,0)</f>
        <v>0</v>
      </c>
      <c r="E12" s="130">
        <f t="shared" si="0"/>
        <v>0</v>
      </c>
      <c r="F12" s="125" t="str">
        <f ca="1">IF(AND($C12&lt;&gt;0,F$10&lt;&gt;""),SUMIFS(SubsidieTabel!$G:$G,SubsidieTabel!$A:$A,F$10,SubsidieTabel!$C:$C,$B12),"")</f>
        <v/>
      </c>
      <c r="G12" s="125" t="str">
        <f>IF(AND($C12&lt;&gt;0,G$10&lt;&gt;""),SUMIFS(SubsidieTabel!$G:$G,SubsidieTabel!$A:$A,G$10,SubsidieTabel!$C:$C,$B12),"")</f>
        <v/>
      </c>
      <c r="H12" s="125" t="str">
        <f>IF(AND($C12&lt;&gt;0,H$10&lt;&gt;""),SUMIFS(SubsidieTabel!$G:$G,SubsidieTabel!$A:$A,H$10,SubsidieTabel!$C:$C,$B12),"")</f>
        <v/>
      </c>
      <c r="I12" s="125" t="str">
        <f>IF(AND($C12&lt;&gt;0,I$10&lt;&gt;""),SUMIFS(SubsidieTabel!$G:$G,SubsidieTabel!$A:$A,I$10,SubsidieTabel!$C:$C,$B12),"")</f>
        <v/>
      </c>
      <c r="J12" s="125" t="str">
        <f>IF(AND($C12&lt;&gt;0,J$10&lt;&gt;""),SUMIFS(SubsidieTabel!$G:$G,SubsidieTabel!$A:$A,J$10,SubsidieTabel!$C:$C,$B12),"")</f>
        <v/>
      </c>
    </row>
    <row r="13" spans="2:12" ht="15" customHeight="1" x14ac:dyDescent="0.25">
      <c r="B13" s="9" t="s">
        <v>28</v>
      </c>
      <c r="C13" s="129">
        <f>SUMIF(Tb_ProjectKosten[Begroting],'Beoordeeld begrotingsoverzicht'!B13,Tb_ProjectKosten[Kosten_Beoordeeld])</f>
        <v>0</v>
      </c>
      <c r="D13" s="130">
        <f>IF(C13&gt;0,C13,0)</f>
        <v>0</v>
      </c>
      <c r="E13" s="130">
        <f t="shared" si="0"/>
        <v>0</v>
      </c>
      <c r="F13" s="125" t="str">
        <f ca="1">IF(AND($C13&lt;&gt;0,F$10&lt;&gt;""),SUMIFS(SubsidieTabel!$G:$G,SubsidieTabel!$A:$A,F$10,SubsidieTabel!$C:$C,$B13),"")</f>
        <v/>
      </c>
      <c r="G13" s="125" t="str">
        <f>IF(AND($C13&lt;&gt;0,G$10&lt;&gt;""),SUMIFS(SubsidieTabel!$G:$G,SubsidieTabel!$A:$A,G$10,SubsidieTabel!$C:$C,$B13),"")</f>
        <v/>
      </c>
      <c r="H13" s="125" t="str">
        <f>IF(AND($C13&lt;&gt;0,H$10&lt;&gt;""),SUMIFS(SubsidieTabel!$G:$G,SubsidieTabel!$A:$A,H$10,SubsidieTabel!$C:$C,$B13),"")</f>
        <v/>
      </c>
      <c r="I13" s="125" t="str">
        <f>IF(AND($C13&lt;&gt;0,I$10&lt;&gt;""),SUMIFS(SubsidieTabel!$G:$G,SubsidieTabel!$A:$A,I$10,SubsidieTabel!$C:$C,$B13),"")</f>
        <v/>
      </c>
      <c r="J13" s="125" t="str">
        <f>IF(AND($C13&lt;&gt;0,J$10&lt;&gt;""),SUMIFS(SubsidieTabel!$G:$G,SubsidieTabel!$A:$A,J$10,SubsidieTabel!$C:$C,$B13),"")</f>
        <v/>
      </c>
    </row>
    <row r="14" spans="2:12" ht="15" customHeight="1" x14ac:dyDescent="0.25">
      <c r="B14" s="9" t="s">
        <v>11</v>
      </c>
      <c r="C14" s="129">
        <f>SUMIF(Tb_ProjectKosten[Begroting],'Beoordeeld begrotingsoverzicht'!B14,Tb_ProjectKosten[Kosten_Beoordeeld])</f>
        <v>0</v>
      </c>
      <c r="D14" s="130">
        <f>IF(AND(C41&lt;C14,C14&gt;0),ROUND(C41,2),C14)</f>
        <v>0</v>
      </c>
      <c r="E14" s="130">
        <f>IF(D14&lt;&gt;0,IF(AND(D14&lt;&gt;0,C22&lt;&gt;0,$D$19/$C$19-Beoord_Subsidie_Aanvraag/$E$35&gt;0.01),(1+(Beoord_Subsidie_Aanvraag/$E$35-$D$19/$C$19)/($D$19/$C$19))*D14,D14),0)</f>
        <v>0</v>
      </c>
      <c r="F14" s="125" t="str">
        <f ca="1">IF(AND($C14&lt;&gt;0,F$10&lt;&gt;""),SUMIFS(SubsidieTabel!$G:$G,SubsidieTabel!$A:$A,F$10,SubsidieTabel!$C:$C,$B14),"")</f>
        <v/>
      </c>
      <c r="G14" s="125" t="str">
        <f>IF(AND($C14&lt;&gt;0,G$10&lt;&gt;""),SUMIFS(SubsidieTabel!$G:$G,SubsidieTabel!$A:$A,G$10,SubsidieTabel!$C:$C,$B14),"")</f>
        <v/>
      </c>
      <c r="H14" s="125" t="str">
        <f>IF(AND($C14&lt;&gt;0,H$10&lt;&gt;""),SUMIFS(SubsidieTabel!$G:$G,SubsidieTabel!$A:$A,H$10,SubsidieTabel!$C:$C,$B14),"")</f>
        <v/>
      </c>
      <c r="I14" s="125" t="str">
        <f>IF(AND($C14&lt;&gt;0,I$10&lt;&gt;""),SUMIFS(SubsidieTabel!$G:$G,SubsidieTabel!$A:$A,I$10,SubsidieTabel!$C:$C,$B14),"")</f>
        <v/>
      </c>
      <c r="J14" s="125" t="str">
        <f>IF(AND($C14&lt;&gt;0,J$10&lt;&gt;""),SUMIFS(SubsidieTabel!$G:$G,SubsidieTabel!$A:$A,J$10,SubsidieTabel!$C:$C,$B14),"")</f>
        <v/>
      </c>
    </row>
    <row r="15" spans="2:12" ht="15" customHeight="1" x14ac:dyDescent="0.25">
      <c r="B15" s="9" t="s">
        <v>106</v>
      </c>
      <c r="C15" s="129">
        <f>SUMIF(Tb_ProjectKosten[Begroting],'Beoordeeld begrotingsoverzicht'!B15,Tb_ProjectKosten[Kosten_Beoordeeld])</f>
        <v>0</v>
      </c>
      <c r="D15" s="130">
        <f ca="1">IF(AND($C$48&lt;&gt;0,$C15&gt;0),ROUND(($C15/SUMIFS(SubsidieTabel!$J:$J,SubsidieTabel!$C:$C,"=Bijdrage*"))*(IF($C$49&lt;&gt;"",$C$49,SUMIFS(SubsidieTabel!$J:$J,SubsidieTabel!$C:$C,"=Bijdrage*"))),2),$C15)</f>
        <v>0</v>
      </c>
      <c r="E15" s="130">
        <f ca="1">IF(D15&lt;&gt;0,IF(AND(D15&lt;&gt;0,C23&lt;&gt;0,$D$19/$C$19-Beoord_Subsidie_Aanvraag/$E$35&gt;0.01),(1+(Beoord_Subsidie_Aanvraag/$E$35-$D$19/$C$19)/($D$19/$C$19))*D15,D15),0)</f>
        <v>0</v>
      </c>
      <c r="F15" s="125" t="str">
        <f ca="1">IF(AND($C15&lt;&gt;0,F$10&lt;&gt;""),SUMIFS(SubsidieTabel!$G:$G,SubsidieTabel!$A:$A,F$10,SubsidieTabel!$C:$C,$B15),"")</f>
        <v/>
      </c>
      <c r="G15" s="125" t="str">
        <f>IF(AND($C15&lt;&gt;0,G$10&lt;&gt;""),SUMIFS(SubsidieTabel!$G:$G,SubsidieTabel!$A:$A,G$10,SubsidieTabel!$C:$C,$B15),"")</f>
        <v/>
      </c>
      <c r="H15" s="125" t="str">
        <f>IF(AND($C15&lt;&gt;0,H$10&lt;&gt;""),SUMIFS(SubsidieTabel!$G:$G,SubsidieTabel!$A:$A,H$10,SubsidieTabel!$C:$C,$B15),"")</f>
        <v/>
      </c>
      <c r="I15" s="125" t="str">
        <f>IF(AND($C15&lt;&gt;0,I$10&lt;&gt;""),SUMIFS(SubsidieTabel!$G:$G,SubsidieTabel!$A:$A,I$10,SubsidieTabel!$C:$C,$B15),"")</f>
        <v/>
      </c>
      <c r="J15" s="125" t="str">
        <f>IF(AND($C15&lt;&gt;0,J$10&lt;&gt;""),SUMIFS(SubsidieTabel!$G:$G,SubsidieTabel!$A:$A,J$10,SubsidieTabel!$C:$C,$B15),"")</f>
        <v/>
      </c>
    </row>
    <row r="16" spans="2:12" ht="15" customHeight="1" x14ac:dyDescent="0.25">
      <c r="B16" s="9" t="s">
        <v>107</v>
      </c>
      <c r="C16" s="129">
        <f>SUMIF(Tb_ProjectKosten[Begroting],'Beoordeeld begrotingsoverzicht'!B16,Tb_ProjectKosten[Kosten_Beoordeeld])</f>
        <v>0</v>
      </c>
      <c r="D16" s="130">
        <f ca="1">IF(AND($C$48&lt;&gt;0,$C16&gt;0),ROUND(($C16/SUMIFS(SubsidieTabel!$J:$J,SubsidieTabel!$C:$C,"=Bijdrage*"))*(IF($C$49&lt;&gt;"",$C$49,SUMIFS(SubsidieTabel!$J:$J,SubsidieTabel!$C:$C,"=Bijdrage*"))),2),$C16)</f>
        <v>0</v>
      </c>
      <c r="E16" s="130">
        <f ca="1">IF(D16&lt;&gt;0,IF(AND(D16&lt;&gt;0,C24&lt;&gt;0,$D$19/$C$19-Beoord_Subsidie_Aanvraag/$E$35&gt;0.01),(1+(Beoord_Subsidie_Aanvraag/$E$35-$D$19/$C$19)/($D$19/$C$19))*D16,D16),0)</f>
        <v>0</v>
      </c>
      <c r="F16" s="125" t="str">
        <f ca="1">IF(AND($C16&lt;&gt;0,F$10&lt;&gt;""),SUMIFS(SubsidieTabel!$G:$G,SubsidieTabel!$A:$A,F$10,SubsidieTabel!$C:$C,$B16),"")</f>
        <v/>
      </c>
      <c r="G16" s="125" t="str">
        <f>IF(AND($C16&lt;&gt;0,G$10&lt;&gt;""),SUMIFS(SubsidieTabel!$G:$G,SubsidieTabel!$A:$A,G$10,SubsidieTabel!$C:$C,$B16),"")</f>
        <v/>
      </c>
      <c r="H16" s="125" t="str">
        <f>IF(AND($C16&lt;&gt;0,H$10&lt;&gt;""),SUMIFS(SubsidieTabel!$G:$G,SubsidieTabel!$A:$A,H$10,SubsidieTabel!$C:$C,$B16),"")</f>
        <v/>
      </c>
      <c r="I16" s="125" t="str">
        <f>IF(AND($C16&lt;&gt;0,I$10&lt;&gt;""),SUMIFS(SubsidieTabel!$G:$G,SubsidieTabel!$A:$A,I$10,SubsidieTabel!$C:$C,$B16),"")</f>
        <v/>
      </c>
      <c r="J16" s="125" t="str">
        <f>IF(AND($C16&lt;&gt;0,J$10&lt;&gt;""),SUMIFS(SubsidieTabel!$G:$G,SubsidieTabel!$A:$A,J$10,SubsidieTabel!$C:$C,$B16),"")</f>
        <v/>
      </c>
    </row>
    <row r="17" spans="2:10" ht="15" customHeight="1" x14ac:dyDescent="0.25">
      <c r="B17" s="9" t="s">
        <v>3</v>
      </c>
      <c r="C17" s="129">
        <f>SUMIF(Tb_ProjectKosten[Begroting],'Beoordeeld begrotingsoverzicht'!B17,Tb_ProjectKosten[Kosten_Beoordeeld])</f>
        <v>0</v>
      </c>
      <c r="D17" s="130">
        <f t="shared" ref="D17:D18" si="1">IF(C17&gt;0,C17,0)</f>
        <v>0</v>
      </c>
      <c r="E17" s="130">
        <f>IF(D17&lt;&gt;0,IF(AND(D17&lt;&gt;0,C25&lt;&gt;0,$D$19/$C$19-Beoord_Subsidie_Aanvraag/$E$35&gt;0.01),(1+(Beoord_Subsidie_Aanvraag/$E$35-$D$19/$C$19)/($D$19/$C$19))*D17,D17),0)</f>
        <v>0</v>
      </c>
      <c r="F17" s="125" t="str">
        <f ca="1">IF(AND($C17&lt;&gt;0,F$10&lt;&gt;""),SUMIFS(SubsidieTabel!$G:$G,SubsidieTabel!$A:$A,F$10,SubsidieTabel!$C:$C,$B17),"")</f>
        <v/>
      </c>
      <c r="G17" s="125" t="str">
        <f>IF(AND($C17&lt;&gt;0,G$10&lt;&gt;""),SUMIFS(SubsidieTabel!$G:$G,SubsidieTabel!$A:$A,G$10,SubsidieTabel!$C:$C,$B17),"")</f>
        <v/>
      </c>
      <c r="H17" s="125" t="str">
        <f>IF(AND($C17&lt;&gt;0,H$10&lt;&gt;""),SUMIFS(SubsidieTabel!$G:$G,SubsidieTabel!$A:$A,H$10,SubsidieTabel!$C:$C,$B17),"")</f>
        <v/>
      </c>
      <c r="I17" s="125" t="str">
        <f>IF(AND($C17&lt;&gt;0,I$10&lt;&gt;""),SUMIFS(SubsidieTabel!$G:$G,SubsidieTabel!$A:$A,I$10,SubsidieTabel!$C:$C,$B17),"")</f>
        <v/>
      </c>
      <c r="J17" s="125" t="str">
        <f>IF(AND($C17&lt;&gt;0,J$10&lt;&gt;""),SUMIFS(SubsidieTabel!$G:$G,SubsidieTabel!$A:$A,J$10,SubsidieTabel!$C:$C,$B17),"")</f>
        <v/>
      </c>
    </row>
    <row r="18" spans="2:10" ht="15" customHeight="1" x14ac:dyDescent="0.25">
      <c r="B18" s="9" t="s">
        <v>27</v>
      </c>
      <c r="C18" s="129">
        <f>SUMIF(Tb_ProjectKosten[Begroting],'Beoordeeld begrotingsoverzicht'!B18,Tb_ProjectKosten[Kosten_Beoordeeld])</f>
        <v>0</v>
      </c>
      <c r="D18" s="130">
        <f t="shared" si="1"/>
        <v>0</v>
      </c>
      <c r="E18" s="130">
        <f t="shared" si="0"/>
        <v>0</v>
      </c>
      <c r="F18" s="125" t="str">
        <f ca="1">IF(AND($C18&lt;&gt;0,F$10&lt;&gt;""),SUMIFS(SubsidieTabel!$G:$G,SubsidieTabel!$A:$A,F$10,SubsidieTabel!$C:$C,$B18),"")</f>
        <v/>
      </c>
      <c r="G18" s="125" t="str">
        <f>IF(AND($C18&lt;&gt;0,G$10&lt;&gt;""),SUMIFS(SubsidieTabel!$G:$G,SubsidieTabel!$A:$A,G$10,SubsidieTabel!$C:$C,$B18),"")</f>
        <v/>
      </c>
      <c r="H18" s="125" t="str">
        <f>IF(AND($C18&lt;&gt;0,H$10&lt;&gt;""),SUMIFS(SubsidieTabel!$G:$G,SubsidieTabel!$A:$A,H$10,SubsidieTabel!$C:$C,$B18),"")</f>
        <v/>
      </c>
      <c r="I18" s="125" t="str">
        <f>IF(AND($C18&lt;&gt;0,I$10&lt;&gt;""),SUMIFS(SubsidieTabel!$G:$G,SubsidieTabel!$A:$A,I$10,SubsidieTabel!$C:$C,$B18),"")</f>
        <v/>
      </c>
      <c r="J18" s="125" t="str">
        <f>IF(AND($C18&lt;&gt;0,J$10&lt;&gt;""),SUMIFS(SubsidieTabel!$G:$G,SubsidieTabel!$A:$A,J$10,SubsidieTabel!$C:$C,$B18),"")</f>
        <v/>
      </c>
    </row>
    <row r="19" spans="2:10" ht="15" customHeight="1" x14ac:dyDescent="0.25">
      <c r="B19" s="11" t="s">
        <v>21</v>
      </c>
      <c r="C19" s="10">
        <f>SUM(C11:C18)</f>
        <v>0</v>
      </c>
      <c r="D19" s="123">
        <f ca="1">SUM(D11:D18)</f>
        <v>0</v>
      </c>
      <c r="E19" s="123">
        <f ca="1">SUM(E11:E18)</f>
        <v>0</v>
      </c>
      <c r="F19" s="125" t="str">
        <f ca="1">IF(SUM(F11:F18)=0,"",SUM(F11:F18))</f>
        <v/>
      </c>
      <c r="G19" s="125" t="str">
        <f t="shared" ref="G19:J19" si="2">IF(SUM(G11:G18)=0,"",SUM(G11:G18))</f>
        <v/>
      </c>
      <c r="H19" s="125" t="str">
        <f t="shared" si="2"/>
        <v/>
      </c>
      <c r="I19" s="125" t="str">
        <f t="shared" si="2"/>
        <v/>
      </c>
      <c r="J19" s="125" t="str">
        <f t="shared" si="2"/>
        <v/>
      </c>
    </row>
    <row r="20" spans="2:10"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IF(SUM(Tb_ProjectKosten[Forfait_Bedrag_Beoordeeld])&gt;0,SUM(Tb_ProjectKosten[Forfait_Bedrag_Beoordeeld]),"")</f>
        <v/>
      </c>
      <c r="D20" s="130" t="str">
        <f ca="1">IFERROR(ROUND(IF(D19&lt;&gt;C19,D19/C19*C20,C20),2),"")</f>
        <v/>
      </c>
      <c r="E20" s="130" t="str">
        <f ca="1">IFERROR(ROUND(IF(E19&lt;&gt;D19,E19/D19*D20,D20),2),"")</f>
        <v/>
      </c>
      <c r="F20" s="125" t="str">
        <f ca="1">IF(AND($C$20&lt;&gt;"",F$10&lt;&gt;""),SUMIFS(SubsidieTabel!$I:$I,SubsidieTabel!$A:$A,F$10),"")</f>
        <v/>
      </c>
      <c r="G20" s="125" t="str">
        <f>IF(AND($C$20&lt;&gt;"",G$10&lt;&gt;""),SUMIFS(SubsidieTabel!$I:$I,SubsidieTabel!$A:$A,G$10),"")</f>
        <v/>
      </c>
      <c r="H20" s="125" t="str">
        <f>IF(AND($C$20&lt;&gt;"",H$10&lt;&gt;""),SUMIFS(SubsidieTabel!$I:$I,SubsidieTabel!$A:$A,H$10),"")</f>
        <v/>
      </c>
      <c r="I20" s="125" t="str">
        <f>IF(AND($C$20&lt;&gt;"",I$10&lt;&gt;""),SUMIFS(SubsidieTabel!$I:$I,SubsidieTabel!$A:$A,I$10),"")</f>
        <v/>
      </c>
      <c r="J20" s="125" t="str">
        <f>IF(AND($C$20&lt;&gt;"",J$10&lt;&gt;""),SUMIFS(SubsidieTabel!$I:$I,SubsidieTabel!$A:$A,J$10),"")</f>
        <v/>
      </c>
    </row>
    <row r="21" spans="2:10" s="38" customFormat="1" ht="15" customHeight="1" x14ac:dyDescent="0.25">
      <c r="B21" s="195" t="s">
        <v>88</v>
      </c>
      <c r="C21" s="10" cm="1">
        <f t="array" ref="C21">IFERROR(_xlfn.IFS(C19=0,0,$C$8="Geen vereenvoudigde kostenoptie",C19,$C$8="Vereenvoudigde kostenoptie voor arbeidskosten",SUM(C19:C20),$C$8="Vereenvoudigde kostenoptie voor overige kosten",SUM(C19:C20)),0)</f>
        <v>0</v>
      </c>
      <c r="D21" s="123">
        <f ca="1">SUM(D19:D20)</f>
        <v>0</v>
      </c>
      <c r="E21" s="123">
        <f ca="1">SUM(E19:E20)</f>
        <v>0</v>
      </c>
      <c r="F21" s="226" t="str">
        <f ca="1">IF(SUM(F19:F20)=0,"",SUM(F19:F20))</f>
        <v/>
      </c>
      <c r="G21" s="226" t="str">
        <f t="shared" ref="G21:J21" si="3">IF(SUM(G19:G20)=0,"",SUM(G19:G20))</f>
        <v/>
      </c>
      <c r="H21" s="226" t="str">
        <f t="shared" si="3"/>
        <v/>
      </c>
      <c r="I21" s="226" t="str">
        <f t="shared" si="3"/>
        <v/>
      </c>
      <c r="J21" s="226" t="str">
        <f t="shared" si="3"/>
        <v/>
      </c>
    </row>
    <row r="22" spans="2:10" s="38" customFormat="1" ht="6" customHeight="1" x14ac:dyDescent="0.25">
      <c r="B22" s="52"/>
      <c r="C22" s="52"/>
      <c r="D22" s="53"/>
    </row>
    <row r="23" spans="2:10" s="38" customFormat="1" ht="6" customHeight="1" x14ac:dyDescent="0.25">
      <c r="B23" s="52"/>
      <c r="C23" s="54"/>
      <c r="D23" s="54"/>
    </row>
    <row r="24" spans="2:10" s="38" customFormat="1" ht="6" customHeight="1" x14ac:dyDescent="0.25">
      <c r="B24" s="55"/>
      <c r="C24" s="55"/>
      <c r="D24" s="56"/>
    </row>
    <row r="25" spans="2:10" ht="15" customHeight="1" x14ac:dyDescent="0.25">
      <c r="B25" s="115" t="s">
        <v>166</v>
      </c>
      <c r="C25" s="115" t="s">
        <v>136</v>
      </c>
      <c r="D25" s="115" t="s">
        <v>1</v>
      </c>
      <c r="E25" s="115" t="s">
        <v>144</v>
      </c>
    </row>
    <row r="26" spans="2:10" s="38" customFormat="1" ht="15" customHeight="1" x14ac:dyDescent="0.25">
      <c r="B26" s="109" t="str" cm="1">
        <f t="array" aca="1" ref="B26" ca="1">Activiteiten_Uniek_Aanvraag</f>
        <v/>
      </c>
      <c r="C26" s="110" t="str">
        <f ca="1">IF(B26&lt;&gt;"",SUMIFS('5. Kosten uitvoering project'!$Q:$Q,'5. Kosten uitvoering project'!$E:$E,'Beoordeeld begrotingsoverzicht'!B26)+SUMIFS('5. Kosten uitvoering project'!$S:$S,'5. Kosten uitvoering project'!$E:$E,'Beoordeeld begrotingsoverzicht'!B26),"")</f>
        <v/>
      </c>
      <c r="D26" s="111" t="str">
        <f ca="1">IFERROR(VLOOKUP(B26,Lijsten!$AD:$AE,2,0),"")</f>
        <v/>
      </c>
      <c r="E26" s="110" t="str">
        <f ca="1">IF(PRODUCT(C26,D26)&lt;&gt;0,PRODUCT(C26,D26),"")</f>
        <v/>
      </c>
    </row>
    <row r="27" spans="2:10" s="38" customFormat="1" ht="15" customHeight="1" x14ac:dyDescent="0.25">
      <c r="B27" s="109"/>
      <c r="C27" s="110" t="str">
        <f>IF(B27&lt;&gt;"",SUMIFS('5. Kosten uitvoering project'!$Q:$Q,'5. Kosten uitvoering project'!$E:$E,'Beoordeeld begrotingsoverzicht'!B27)+SUMIFS('5. Kosten uitvoering project'!$S:$S,'5. Kosten uitvoering project'!$E:$E,'Beoordeeld begrotingsoverzicht'!B27),"")</f>
        <v/>
      </c>
      <c r="D27" s="111" t="str">
        <f>IFERROR(VLOOKUP(B27,Lijsten!$AD:$AE,2,0),"")</f>
        <v/>
      </c>
      <c r="E27" s="110" t="str">
        <f t="shared" ref="E27:E33" si="4">IF(PRODUCT(C27,D27)&lt;&gt;0,PRODUCT(C27,D27),"")</f>
        <v/>
      </c>
    </row>
    <row r="28" spans="2:10" s="38" customFormat="1" ht="15" customHeight="1" x14ac:dyDescent="0.25">
      <c r="B28" s="109"/>
      <c r="C28" s="110" t="str">
        <f>IF(B28&lt;&gt;"",SUMIFS('5. Kosten uitvoering project'!$Q:$Q,'5. Kosten uitvoering project'!$E:$E,'Beoordeeld begrotingsoverzicht'!B28)+SUMIFS('5. Kosten uitvoering project'!$S:$S,'5. Kosten uitvoering project'!$E:$E,'Beoordeeld begrotingsoverzicht'!B28),"")</f>
        <v/>
      </c>
      <c r="D28" s="111" t="str">
        <f>IFERROR(VLOOKUP(B28,Lijsten!$AD:$AE,2,0),"")</f>
        <v/>
      </c>
      <c r="E28" s="110" t="str">
        <f t="shared" si="4"/>
        <v/>
      </c>
    </row>
    <row r="29" spans="2:10" s="38" customFormat="1" ht="15" customHeight="1" x14ac:dyDescent="0.25">
      <c r="B29" s="109"/>
      <c r="C29" s="110" t="str">
        <f>IF(B29&lt;&gt;"",SUMIFS('5. Kosten uitvoering project'!$Q:$Q,'5. Kosten uitvoering project'!$E:$E,'Beoordeeld begrotingsoverzicht'!B29)+SUMIFS('5. Kosten uitvoering project'!$S:$S,'5. Kosten uitvoering project'!$E:$E,'Beoordeeld begrotingsoverzicht'!B29),"")</f>
        <v/>
      </c>
      <c r="D29" s="111" t="str">
        <f>IFERROR(VLOOKUP(B29,Lijsten!$AD:$AE,2,0),"")</f>
        <v/>
      </c>
      <c r="E29" s="110" t="str">
        <f t="shared" si="4"/>
        <v/>
      </c>
    </row>
    <row r="30" spans="2:10" s="38" customFormat="1" ht="15" customHeight="1" x14ac:dyDescent="0.25">
      <c r="B30" s="109"/>
      <c r="C30" s="110" t="str">
        <f>IF(B30&lt;&gt;"",SUMIFS('5. Kosten uitvoering project'!$Q:$Q,'5. Kosten uitvoering project'!$E:$E,'Beoordeeld begrotingsoverzicht'!B30)+SUMIFS('5. Kosten uitvoering project'!$S:$S,'5. Kosten uitvoering project'!$E:$E,'Beoordeeld begrotingsoverzicht'!B30),"")</f>
        <v/>
      </c>
      <c r="D30" s="111" t="str">
        <f>IFERROR(VLOOKUP(B30,Lijsten!$AD:$AE,2,0),"")</f>
        <v/>
      </c>
      <c r="E30" s="110" t="str">
        <f t="shared" si="4"/>
        <v/>
      </c>
    </row>
    <row r="31" spans="2:10" s="38" customFormat="1" ht="15" customHeight="1" x14ac:dyDescent="0.25">
      <c r="B31" s="109"/>
      <c r="C31" s="110" t="str">
        <f>IF(B31&lt;&gt;"",SUMIFS('5. Kosten uitvoering project'!$Q:$Q,'5. Kosten uitvoering project'!$E:$E,'Beoordeeld begrotingsoverzicht'!B31)+SUMIFS('5. Kosten uitvoering project'!$S:$S,'5. Kosten uitvoering project'!$E:$E,'Beoordeeld begrotingsoverzicht'!B31),"")</f>
        <v/>
      </c>
      <c r="D31" s="111" t="str">
        <f>IFERROR(VLOOKUP(B31,Lijsten!$AD:$AE,2,0),"")</f>
        <v/>
      </c>
      <c r="E31" s="110" t="str">
        <f t="shared" si="4"/>
        <v/>
      </c>
    </row>
    <row r="32" spans="2:10" s="38" customFormat="1" ht="15" customHeight="1" x14ac:dyDescent="0.25">
      <c r="B32" s="109"/>
      <c r="C32" s="110" t="str">
        <f>IF(B32&lt;&gt;"",SUMIFS('5. Kosten uitvoering project'!$Q:$Q,'5. Kosten uitvoering project'!$E:$E,'Beoordeeld begrotingsoverzicht'!B32)+SUMIFS('5. Kosten uitvoering project'!$S:$S,'5. Kosten uitvoering project'!$E:$E,'Beoordeeld begrotingsoverzicht'!B32),"")</f>
        <v/>
      </c>
      <c r="D32" s="111" t="str">
        <f>IFERROR(VLOOKUP(B32,Lijsten!$AD:$AE,2,0),"")</f>
        <v/>
      </c>
      <c r="E32" s="110" t="str">
        <f t="shared" si="4"/>
        <v/>
      </c>
    </row>
    <row r="33" spans="2:13" ht="15" customHeight="1" x14ac:dyDescent="0.25">
      <c r="B33" s="109"/>
      <c r="C33" s="110" t="str">
        <f>IF(B33&lt;&gt;"",SUMIFS('5. Kosten uitvoering project'!$Q:$Q,'5. Kosten uitvoering project'!$E:$E,'Beoordeeld begrotingsoverzicht'!B33)+SUMIFS('5. Kosten uitvoering project'!$S:$S,'5. Kosten uitvoering project'!$E:$E,'Beoordeeld begrotingsoverzicht'!B33),"")</f>
        <v/>
      </c>
      <c r="D33" s="111" t="str">
        <f>IFERROR(VLOOKUP(B33,Lijsten!$AD:$AE,2,0),"")</f>
        <v/>
      </c>
      <c r="E33" s="110" t="str">
        <f t="shared" si="4"/>
        <v/>
      </c>
    </row>
    <row r="34" spans="2:13" s="38" customFormat="1" ht="15" customHeight="1" x14ac:dyDescent="0.25">
      <c r="B34" s="115"/>
      <c r="C34" s="115"/>
      <c r="D34" s="115"/>
      <c r="E34" s="115"/>
    </row>
    <row r="35" spans="2:13" s="38" customFormat="1" ht="15" customHeight="1" x14ac:dyDescent="0.25">
      <c r="D35" s="132" t="s">
        <v>145</v>
      </c>
      <c r="E35" s="110">
        <f ca="1">IFERROR(SUMPRODUCT(D26:D33,C26:C33),0)</f>
        <v>0</v>
      </c>
      <c r="F35" s="215"/>
    </row>
    <row r="36" spans="2:13" s="38" customFormat="1" ht="15" customHeight="1" x14ac:dyDescent="0.25">
      <c r="D36" s="133" t="s">
        <v>146</v>
      </c>
      <c r="E36" s="57">
        <f ca="1">IF(AND(Beoord_Subsidie_Aanvraag_Min&lt;&gt;0,Beoord_Subsidie_Aanvraag_Min&lt;C52,Beoord_Subsidie_Aanvraag_Min&lt;E35),Beoord_Subsidie_Aanvraag_Min,IF(AND(C52&lt;E35,C52&lt;&gt;"",E35&lt;&gt;"",E35&lt;&gt;0),C52,E35))</f>
        <v>0</v>
      </c>
      <c r="F36" s="125"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H36" s="214"/>
      <c r="J36" s="217"/>
    </row>
    <row r="37" spans="2:13" s="38" customFormat="1" ht="15" customHeight="1" x14ac:dyDescent="0.25">
      <c r="D37" s="132" t="str">
        <f ca="1">IF(AND(E37&lt;&gt;"",E37&gt;Beoord_Subsidie_Aanvraag),"",IF(AND(Beoord_Subsidie_Aanvraag&lt;&gt;"",E37&lt;&gt;"",E37&lt;&gt;0,E37&lt;Beoord_Subsidie_Aanvraag),"Lager maximaal bedrag (aanvrager):",""))</f>
        <v/>
      </c>
      <c r="E37" s="196">
        <f>Subsidie_Aanvraag_Min</f>
        <v>0</v>
      </c>
      <c r="F37" s="102"/>
    </row>
    <row r="38" spans="2:13" s="38" customFormat="1" ht="15" customHeight="1" x14ac:dyDescent="0.25">
      <c r="B38" s="58"/>
      <c r="C38" s="59"/>
      <c r="D38" s="60"/>
    </row>
    <row r="39" spans="2:13" s="38" customFormat="1" ht="15" customHeight="1" x14ac:dyDescent="0.25">
      <c r="B39" s="373" t="s">
        <v>11</v>
      </c>
      <c r="C39" s="374"/>
      <c r="D39" s="374"/>
      <c r="E39" s="375"/>
    </row>
    <row r="40" spans="2:13" ht="31.5" customHeight="1" x14ac:dyDescent="0.25">
      <c r="B40" s="305" t="s">
        <v>68</v>
      </c>
      <c r="C40" s="317">
        <f>IFERROR(C14/C21,0)</f>
        <v>0</v>
      </c>
      <c r="D40" s="376" t="str">
        <f>IF(C40&gt;0,"Maximaal 10% van de subsidiabele kosten mag bestaan uit grondkosten.","")</f>
        <v/>
      </c>
      <c r="E40" s="377"/>
      <c r="G40" s="206"/>
      <c r="J40" s="204"/>
      <c r="K40" s="204"/>
      <c r="L40" s="204"/>
      <c r="M40" s="207"/>
    </row>
    <row r="41" spans="2:13" s="39" customFormat="1" ht="15" customHeight="1" x14ac:dyDescent="0.25">
      <c r="B41" s="307" t="s">
        <v>69</v>
      </c>
      <c r="C41" s="308">
        <f>IF(C40&gt;0.1,IF(Methode_Keuze="Vereenvoudigde kostenoptie voor arbeidskosten",(C21-C14*1.23)/8.77,(C19-C14)/9),C14)</f>
        <v>0</v>
      </c>
      <c r="D41" s="309">
        <f>IFERROR(C14*($C41/$C14),C14)</f>
        <v>0</v>
      </c>
      <c r="E41" s="310"/>
      <c r="J41" s="205"/>
      <c r="K41" s="205"/>
      <c r="L41" s="205"/>
      <c r="M41" s="207"/>
    </row>
    <row r="42" spans="2:13" ht="15" customHeight="1" x14ac:dyDescent="0.25">
      <c r="B42" s="307" t="s">
        <v>70</v>
      </c>
      <c r="C42" s="308">
        <f>IF($C$40&lt;&gt;0,IF($C$40&gt;0.1,SUM(D42:D42),C19),0)</f>
        <v>0</v>
      </c>
      <c r="D42" s="309">
        <f>IF(C40&lt;&gt;0,IF($C$40&gt;0.1,C19-C14+D41,C19),0)</f>
        <v>0</v>
      </c>
      <c r="E42" s="310"/>
      <c r="J42" s="204"/>
      <c r="K42" s="204"/>
      <c r="L42" s="204"/>
      <c r="M42" s="207"/>
    </row>
    <row r="43" spans="2:13"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J43" s="204"/>
      <c r="K43" s="205"/>
      <c r="L43" s="204"/>
      <c r="M43" s="207"/>
    </row>
    <row r="44" spans="2:13" ht="15" customHeight="1" x14ac:dyDescent="0.25">
      <c r="B44" s="307" t="s">
        <v>72</v>
      </c>
      <c r="C44" s="308">
        <f>SUM(C42:C43)</f>
        <v>0</v>
      </c>
      <c r="D44" s="309">
        <f>SUM(D42:D43)</f>
        <v>0</v>
      </c>
      <c r="E44" s="310"/>
      <c r="M44" s="207"/>
    </row>
    <row r="45" spans="2:13" ht="15" customHeight="1" x14ac:dyDescent="0.25">
      <c r="B45" s="307" t="s">
        <v>276</v>
      </c>
      <c r="C45" s="308">
        <f>SUM(D45:D45)</f>
        <v>0</v>
      </c>
      <c r="D45" s="309" t="str">
        <f>IFERROR(IF($C$41&lt;&gt;0,SUMIFS(SubsidieTabel!$M:$M,SubsidieTabel!$B:$B,"&lt;&gt;"&amp;$B$39)+ROUND(AVERAGEIFS(SubsidieTabel!$L:$L,SubsidieTabel!$B:$B,$B$39)*$D$41,2),""),"")</f>
        <v/>
      </c>
      <c r="E45" s="310"/>
      <c r="M45" s="207"/>
    </row>
    <row r="46" spans="2:13" ht="4.5" customHeight="1" x14ac:dyDescent="0.25">
      <c r="B46" s="307"/>
      <c r="C46" s="308"/>
      <c r="D46" s="309"/>
      <c r="E46" s="310"/>
      <c r="G46" s="206"/>
      <c r="J46" s="204"/>
      <c r="K46" s="204"/>
      <c r="L46" s="204"/>
      <c r="M46" s="207"/>
    </row>
    <row r="47" spans="2:13" ht="15" customHeight="1" x14ac:dyDescent="0.25">
      <c r="B47" s="366" t="s">
        <v>141</v>
      </c>
      <c r="C47" s="367"/>
      <c r="D47" s="367"/>
      <c r="E47" s="368"/>
      <c r="I47" s="39"/>
      <c r="J47" s="205"/>
      <c r="K47" s="205"/>
      <c r="L47" s="205"/>
      <c r="M47" s="207"/>
    </row>
    <row r="48" spans="2:13" ht="15" customHeight="1" x14ac:dyDescent="0.25">
      <c r="B48" s="312" t="s">
        <v>75</v>
      </c>
      <c r="C48" s="304">
        <f ca="1">IF(C45&gt;0,0-(C45-C50),0-(E35-C50))</f>
        <v>0</v>
      </c>
      <c r="D48" s="359"/>
      <c r="E48" s="360"/>
      <c r="J48" s="204"/>
      <c r="K48" s="204"/>
      <c r="L48" s="204"/>
      <c r="M48" s="207"/>
    </row>
    <row r="49" spans="2:13" ht="15" customHeight="1" x14ac:dyDescent="0.25">
      <c r="B49" s="312" t="s">
        <v>197</v>
      </c>
      <c r="C49" s="304">
        <f ca="1">IF(AND(C48&lt;0,C48&lt;&gt;"",C45&gt;0),MIN(C44*0.5,SUMIFS(SubsidieTabel!$K:$K,SubsidieTabel!$C:$C,"=Bijdrage*")),MIN(Beoord_Totaal_Project-SUMIFS(SubsidieTabel!$K:$K,SubsidieTabel!$C:$C,"=Bijdrage*"),SUMIFS(SubsidieTabel!$K:$K,SubsidieTabel!$C:$C,"=Bijdrage*")))</f>
        <v>0</v>
      </c>
      <c r="D49" s="299"/>
      <c r="E49" s="300"/>
      <c r="J49" s="204"/>
      <c r="K49" s="204"/>
      <c r="L49" s="204"/>
      <c r="M49" s="207"/>
    </row>
    <row r="50" spans="2:13" ht="29.25" customHeight="1" x14ac:dyDescent="0.25">
      <c r="B50" s="312" t="s">
        <v>277</v>
      </c>
      <c r="C50" s="304">
        <f ca="1">IF(C45&lt;&gt;0,MIN(C45,C44-SUMIFS(SubsidieTabel!$K:$K,SubsidieTabel!$C:$C,"=Bijdrage*")),MIN(E35,C21-SUMIFS(SubsidieTabel!$K:$K,SubsidieTabel!$C:$C,"=Bijdrage*")))</f>
        <v>0</v>
      </c>
      <c r="D50" s="359" t="str">
        <f ca="1">IF(AND(C50&lt;E35,C48&lt;0),"Het subsidiebedrag mag niet meer bedragen dan de projectkosten minus de bijdrage in natura.","")</f>
        <v/>
      </c>
      <c r="E50" s="360"/>
      <c r="J50" s="204"/>
      <c r="K50" s="205"/>
      <c r="L50" s="204"/>
    </row>
    <row r="51" spans="2:13" ht="3.75" customHeight="1" x14ac:dyDescent="0.25">
      <c r="B51" s="313"/>
      <c r="C51" s="314"/>
      <c r="D51" s="315"/>
      <c r="E51" s="316"/>
    </row>
    <row r="52" spans="2:13" ht="37.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row>
  </sheetData>
  <sheetProtection algorithmName="SHA-512" hashValue="9nvsRWrC7DbI2FY5TC/MBArlYwdSF4dpoF2CmerENk8SI7A7tRoVFfvVQAnsWKfGYQe42ReFqQBk6QdxzViLCA==" saltValue="9X+wigiKuLly8Ye1VBiiyw==" spinCount="100000" sheet="1" selectLockedCells="1"/>
  <mergeCells count="12">
    <mergeCell ref="C8:D8"/>
    <mergeCell ref="C2:D2"/>
    <mergeCell ref="C3:D3"/>
    <mergeCell ref="C4:D4"/>
    <mergeCell ref="C5:D5"/>
    <mergeCell ref="C6:D6"/>
    <mergeCell ref="B39:E39"/>
    <mergeCell ref="D40:E40"/>
    <mergeCell ref="B47:E47"/>
    <mergeCell ref="D48:E48"/>
    <mergeCell ref="D52:E52"/>
    <mergeCell ref="D50:E50"/>
  </mergeCells>
  <conditionalFormatting sqref="B39:E45">
    <cfRule type="expression" dxfId="51" priority="2">
      <formula>$C$40&gt;0.1</formula>
    </cfRule>
  </conditionalFormatting>
  <conditionalFormatting sqref="B47:E50">
    <cfRule type="expression" dxfId="50" priority="1">
      <formula>$C$48&lt;0</formula>
    </cfRule>
  </conditionalFormatting>
  <conditionalFormatting sqref="B52:E52">
    <cfRule type="expression" dxfId="49" priority="13">
      <formula>AND(OR($C$45&gt;0,$C$50&gt;0),$C$52&lt;&gt;$E$35)</formula>
    </cfRule>
  </conditionalFormatting>
  <conditionalFormatting sqref="E37">
    <cfRule type="expression" dxfId="48" priority="17" stopIfTrue="1">
      <formula>AND($E$37&lt;&gt;"",$E$37&gt;Beoord_Subsidie_Aanvraag)</formula>
    </cfRule>
    <cfRule type="expression" dxfId="47" priority="18">
      <formula>AND($E$37&lt;&gt;"",$E$37&lt;Beoord_Subsidie_Aanvraag)</formula>
    </cfRule>
  </conditionalFormatting>
  <conditionalFormatting sqref="F37">
    <cfRule type="expression" dxfId="46" priority="19" stopIfTrue="1">
      <formula>AND(E37&lt;&gt;"",E37&gt;Beoord_Subsidie_Aanvraag)</formula>
    </cfRule>
    <cfRule type="expression" dxfId="45" priority="20">
      <formula>AND(E37&lt;&gt;"",E37&lt;Beoord_Subsidie_Aanvraag)</formula>
    </cfRule>
  </conditionalFormatting>
  <conditionalFormatting sqref="F10:I10">
    <cfRule type="expression" dxfId="44" priority="7">
      <formula>F10&lt;&gt;""</formula>
    </cfRule>
  </conditionalFormatting>
  <conditionalFormatting sqref="F11:J18">
    <cfRule type="expression" dxfId="43" priority="6">
      <formula>F11&lt;&gt;""</formula>
    </cfRule>
  </conditionalFormatting>
  <conditionalFormatting sqref="F19:J19">
    <cfRule type="expression" dxfId="42" priority="4">
      <formula>F19&lt;&gt;""</formula>
    </cfRule>
  </conditionalFormatting>
  <conditionalFormatting sqref="F20:J20">
    <cfRule type="expression" dxfId="41" priority="5">
      <formula>F20&lt;&gt;""</formula>
    </cfRule>
  </conditionalFormatting>
  <conditionalFormatting sqref="F21:J21">
    <cfRule type="expression" dxfId="40" priority="3">
      <formula>F21&lt;&gt;""</formula>
    </cfRule>
  </conditionalFormatting>
  <dataValidations disablePrompts="1" count="1">
    <dataValidation type="list" allowBlank="1" showInputMessage="1" showErrorMessage="1" sqref="B26:B33"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D120"/>
  <sheetViews>
    <sheetView showRowColHeaders="0" zoomScaleNormal="100" workbookViewId="0">
      <selection activeCell="A2" sqref="A2"/>
    </sheetView>
  </sheetViews>
  <sheetFormatPr defaultColWidth="9.140625" defaultRowHeight="15" x14ac:dyDescent="0.25"/>
  <cols>
    <col min="1" max="1" width="9.140625" style="333"/>
    <col min="2" max="16384" width="9.140625" style="22"/>
  </cols>
  <sheetData>
    <row r="1" spans="1:1" ht="111" customHeight="1" x14ac:dyDescent="0.25">
      <c r="A1" s="341" t="s">
        <v>417</v>
      </c>
    </row>
    <row r="3" spans="1:1" x14ac:dyDescent="0.25">
      <c r="A3" s="335" t="s">
        <v>306</v>
      </c>
    </row>
    <row r="4" spans="1:1" x14ac:dyDescent="0.25">
      <c r="A4" s="333" t="s">
        <v>307</v>
      </c>
    </row>
    <row r="5" spans="1:1" x14ac:dyDescent="0.25">
      <c r="A5" s="333" t="s">
        <v>214</v>
      </c>
    </row>
    <row r="6" spans="1:1" x14ac:dyDescent="0.25">
      <c r="A6" s="333" t="s">
        <v>308</v>
      </c>
    </row>
    <row r="8" spans="1:1" x14ac:dyDescent="0.25">
      <c r="A8" s="336" t="s">
        <v>212</v>
      </c>
    </row>
    <row r="9" spans="1:1" x14ac:dyDescent="0.25">
      <c r="A9" s="333" t="s">
        <v>309</v>
      </c>
    </row>
    <row r="10" spans="1:1" x14ac:dyDescent="0.25">
      <c r="A10" s="333" t="s">
        <v>310</v>
      </c>
    </row>
    <row r="11" spans="1:1" x14ac:dyDescent="0.25">
      <c r="A11" s="333" t="s">
        <v>311</v>
      </c>
    </row>
    <row r="13" spans="1:1" x14ac:dyDescent="0.25">
      <c r="A13" s="333" t="s">
        <v>312</v>
      </c>
    </row>
    <row r="14" spans="1:1" x14ac:dyDescent="0.25">
      <c r="A14" s="333" t="s">
        <v>313</v>
      </c>
    </row>
    <row r="15" spans="1:1" x14ac:dyDescent="0.25">
      <c r="A15" s="333" t="s">
        <v>403</v>
      </c>
    </row>
    <row r="16" spans="1:1" x14ac:dyDescent="0.25">
      <c r="A16" s="333" t="s">
        <v>314</v>
      </c>
    </row>
    <row r="17" spans="1:1" x14ac:dyDescent="0.25">
      <c r="A17" s="333" t="s">
        <v>357</v>
      </c>
    </row>
    <row r="18" spans="1:1" x14ac:dyDescent="0.25">
      <c r="A18" s="333" t="s">
        <v>358</v>
      </c>
    </row>
    <row r="19" spans="1:1" x14ac:dyDescent="0.25">
      <c r="A19" s="338"/>
    </row>
    <row r="20" spans="1:1" x14ac:dyDescent="0.25">
      <c r="A20" s="336" t="s">
        <v>252</v>
      </c>
    </row>
    <row r="21" spans="1:1" x14ac:dyDescent="0.25">
      <c r="A21" s="333" t="s">
        <v>315</v>
      </c>
    </row>
    <row r="22" spans="1:1" x14ac:dyDescent="0.25">
      <c r="A22" s="333" t="s">
        <v>316</v>
      </c>
    </row>
    <row r="23" spans="1:1" x14ac:dyDescent="0.25">
      <c r="A23" s="333" t="s">
        <v>317</v>
      </c>
    </row>
    <row r="24" spans="1:1" x14ac:dyDescent="0.25">
      <c r="A24" s="333" t="s">
        <v>318</v>
      </c>
    </row>
    <row r="25" spans="1:1" x14ac:dyDescent="0.25">
      <c r="A25" s="333" t="s">
        <v>319</v>
      </c>
    </row>
    <row r="26" spans="1:1" x14ac:dyDescent="0.25">
      <c r="A26" s="333" t="s">
        <v>320</v>
      </c>
    </row>
    <row r="27" spans="1:1" x14ac:dyDescent="0.25">
      <c r="A27" s="333" t="s">
        <v>321</v>
      </c>
    </row>
    <row r="28" spans="1:1" x14ac:dyDescent="0.25">
      <c r="A28" s="333" t="s">
        <v>253</v>
      </c>
    </row>
    <row r="30" spans="1:1" x14ac:dyDescent="0.25">
      <c r="A30" s="336" t="s">
        <v>210</v>
      </c>
    </row>
    <row r="31" spans="1:1" x14ac:dyDescent="0.25">
      <c r="A31" s="333" t="s">
        <v>322</v>
      </c>
    </row>
    <row r="32" spans="1:1" x14ac:dyDescent="0.25">
      <c r="A32" s="333" t="s">
        <v>323</v>
      </c>
    </row>
    <row r="33" spans="1:1" x14ac:dyDescent="0.25">
      <c r="A33" s="333" t="s">
        <v>215</v>
      </c>
    </row>
    <row r="35" spans="1:1" x14ac:dyDescent="0.25">
      <c r="A35" s="333" t="s">
        <v>324</v>
      </c>
    </row>
    <row r="36" spans="1:1" x14ac:dyDescent="0.25">
      <c r="A36" s="335"/>
    </row>
    <row r="37" spans="1:1" x14ac:dyDescent="0.25">
      <c r="A37" s="333" t="s">
        <v>325</v>
      </c>
    </row>
    <row r="38" spans="1:1" x14ac:dyDescent="0.25">
      <c r="A38" s="333" t="s">
        <v>266</v>
      </c>
    </row>
    <row r="39" spans="1:1" x14ac:dyDescent="0.25">
      <c r="A39" s="333" t="s">
        <v>359</v>
      </c>
    </row>
    <row r="40" spans="1:1" x14ac:dyDescent="0.25">
      <c r="A40" s="333" t="s">
        <v>360</v>
      </c>
    </row>
    <row r="41" spans="1:1" x14ac:dyDescent="0.25">
      <c r="A41" s="333" t="s">
        <v>265</v>
      </c>
    </row>
    <row r="43" spans="1:1" x14ac:dyDescent="0.25">
      <c r="A43" s="333" t="s">
        <v>267</v>
      </c>
    </row>
    <row r="45" spans="1:1" x14ac:dyDescent="0.25">
      <c r="A45" s="333" t="s">
        <v>326</v>
      </c>
    </row>
    <row r="47" spans="1:1" x14ac:dyDescent="0.25">
      <c r="A47" s="336" t="s">
        <v>213</v>
      </c>
    </row>
    <row r="48" spans="1:1" x14ac:dyDescent="0.25">
      <c r="A48" s="333" t="s">
        <v>418</v>
      </c>
    </row>
    <row r="49" spans="1:1" x14ac:dyDescent="0.25">
      <c r="A49" s="333" t="s">
        <v>327</v>
      </c>
    </row>
    <row r="50" spans="1:1" x14ac:dyDescent="0.25">
      <c r="A50" s="333" t="s">
        <v>419</v>
      </c>
    </row>
    <row r="51" spans="1:1" x14ac:dyDescent="0.25">
      <c r="A51" s="333" t="s">
        <v>328</v>
      </c>
    </row>
    <row r="53" spans="1:1" x14ac:dyDescent="0.25">
      <c r="A53" s="339" t="s">
        <v>409</v>
      </c>
    </row>
    <row r="54" spans="1:1" x14ac:dyDescent="0.25">
      <c r="A54" s="340"/>
    </row>
    <row r="55" spans="1:1" x14ac:dyDescent="0.25">
      <c r="A55" s="338" t="s">
        <v>342</v>
      </c>
    </row>
    <row r="56" spans="1:1" x14ac:dyDescent="0.25">
      <c r="A56" s="333" t="s">
        <v>329</v>
      </c>
    </row>
    <row r="58" spans="1:1" x14ac:dyDescent="0.25">
      <c r="A58" s="336" t="s">
        <v>268</v>
      </c>
    </row>
    <row r="59" spans="1:1" x14ac:dyDescent="0.25">
      <c r="A59" s="335" t="s">
        <v>361</v>
      </c>
    </row>
    <row r="60" spans="1:1" x14ac:dyDescent="0.25">
      <c r="A60" s="333" t="s">
        <v>362</v>
      </c>
    </row>
    <row r="61" spans="1:1" x14ac:dyDescent="0.25">
      <c r="A61" s="333" t="s">
        <v>330</v>
      </c>
    </row>
    <row r="62" spans="1:1" x14ac:dyDescent="0.25">
      <c r="A62" s="335" t="s">
        <v>363</v>
      </c>
    </row>
    <row r="63" spans="1:1" x14ac:dyDescent="0.25">
      <c r="A63" s="333" t="s">
        <v>364</v>
      </c>
    </row>
    <row r="64" spans="1:1" x14ac:dyDescent="0.25">
      <c r="A64" s="333" t="s">
        <v>269</v>
      </c>
    </row>
    <row r="65" spans="1:1" x14ac:dyDescent="0.25">
      <c r="A65" s="335" t="s">
        <v>365</v>
      </c>
    </row>
    <row r="66" spans="1:1" x14ac:dyDescent="0.25">
      <c r="A66" s="333" t="s">
        <v>366</v>
      </c>
    </row>
    <row r="67" spans="1:1" x14ac:dyDescent="0.25">
      <c r="A67" s="333" t="s">
        <v>331</v>
      </c>
    </row>
    <row r="68" spans="1:1" x14ac:dyDescent="0.25">
      <c r="A68" s="335" t="s">
        <v>367</v>
      </c>
    </row>
    <row r="69" spans="1:1" x14ac:dyDescent="0.25">
      <c r="A69" s="333" t="s">
        <v>368</v>
      </c>
    </row>
    <row r="70" spans="1:1" x14ac:dyDescent="0.25">
      <c r="A70" s="335" t="s">
        <v>369</v>
      </c>
    </row>
    <row r="71" spans="1:1" x14ac:dyDescent="0.25">
      <c r="A71" s="333" t="s">
        <v>370</v>
      </c>
    </row>
    <row r="72" spans="1:1" x14ac:dyDescent="0.25">
      <c r="A72" s="333" t="s">
        <v>332</v>
      </c>
    </row>
    <row r="73" spans="1:1" x14ac:dyDescent="0.25">
      <c r="A73" s="335" t="s">
        <v>371</v>
      </c>
    </row>
    <row r="74" spans="1:1" x14ac:dyDescent="0.25">
      <c r="A74" s="333" t="s">
        <v>372</v>
      </c>
    </row>
    <row r="75" spans="1:1" x14ac:dyDescent="0.25">
      <c r="A75" s="333" t="s">
        <v>254</v>
      </c>
    </row>
    <row r="76" spans="1:1" x14ac:dyDescent="0.25">
      <c r="A76" s="333" t="s">
        <v>255</v>
      </c>
    </row>
    <row r="77" spans="1:1" x14ac:dyDescent="0.25">
      <c r="A77" s="335" t="s">
        <v>373</v>
      </c>
    </row>
    <row r="78" spans="1:1" x14ac:dyDescent="0.25">
      <c r="A78" s="333" t="s">
        <v>374</v>
      </c>
    </row>
    <row r="79" spans="1:1" x14ac:dyDescent="0.25">
      <c r="A79" s="333" t="s">
        <v>375</v>
      </c>
    </row>
    <row r="80" spans="1:1" x14ac:dyDescent="0.25">
      <c r="A80" s="335" t="s">
        <v>376</v>
      </c>
    </row>
    <row r="81" spans="1:4" x14ac:dyDescent="0.25">
      <c r="A81" s="333" t="s">
        <v>377</v>
      </c>
      <c r="B81" s="231"/>
      <c r="C81" s="231"/>
      <c r="D81" s="231"/>
    </row>
    <row r="82" spans="1:4" x14ac:dyDescent="0.25">
      <c r="A82" s="333" t="s">
        <v>270</v>
      </c>
    </row>
    <row r="83" spans="1:4" x14ac:dyDescent="0.25">
      <c r="A83" s="333" t="s">
        <v>333</v>
      </c>
    </row>
    <row r="84" spans="1:4" x14ac:dyDescent="0.25">
      <c r="A84" s="335" t="s">
        <v>378</v>
      </c>
    </row>
    <row r="85" spans="1:4" x14ac:dyDescent="0.25">
      <c r="A85" s="333" t="s">
        <v>379</v>
      </c>
    </row>
    <row r="86" spans="1:4" x14ac:dyDescent="0.25">
      <c r="A86" s="335" t="s">
        <v>380</v>
      </c>
    </row>
    <row r="87" spans="1:4" x14ac:dyDescent="0.25">
      <c r="A87" s="333" t="s">
        <v>413</v>
      </c>
    </row>
    <row r="88" spans="1:4" x14ac:dyDescent="0.25">
      <c r="A88" s="335" t="s">
        <v>381</v>
      </c>
    </row>
    <row r="89" spans="1:4" x14ac:dyDescent="0.25">
      <c r="A89" s="333" t="s">
        <v>421</v>
      </c>
    </row>
    <row r="90" spans="1:4" x14ac:dyDescent="0.25">
      <c r="A90" s="333" t="s">
        <v>334</v>
      </c>
    </row>
    <row r="91" spans="1:4" x14ac:dyDescent="0.25">
      <c r="A91" s="333" t="s">
        <v>335</v>
      </c>
    </row>
    <row r="92" spans="1:4" x14ac:dyDescent="0.25">
      <c r="A92" s="333" t="s">
        <v>336</v>
      </c>
    </row>
    <row r="93" spans="1:4" x14ac:dyDescent="0.25">
      <c r="A93" s="333" t="s">
        <v>337</v>
      </c>
    </row>
    <row r="94" spans="1:4" x14ac:dyDescent="0.25">
      <c r="A94" s="333" t="s">
        <v>338</v>
      </c>
    </row>
    <row r="95" spans="1:4" x14ac:dyDescent="0.25">
      <c r="A95" s="333" t="s">
        <v>339</v>
      </c>
    </row>
    <row r="96" spans="1:4" x14ac:dyDescent="0.25">
      <c r="A96" s="333" t="s">
        <v>382</v>
      </c>
    </row>
    <row r="97" spans="1:1" x14ac:dyDescent="0.25">
      <c r="A97" s="335" t="s">
        <v>383</v>
      </c>
    </row>
    <row r="98" spans="1:1" x14ac:dyDescent="0.25">
      <c r="A98" s="333" t="s">
        <v>422</v>
      </c>
    </row>
    <row r="99" spans="1:1" x14ac:dyDescent="0.25">
      <c r="A99" s="335" t="s">
        <v>384</v>
      </c>
    </row>
    <row r="100" spans="1:1" x14ac:dyDescent="0.25">
      <c r="A100" s="333" t="s">
        <v>385</v>
      </c>
    </row>
    <row r="101" spans="1:1" x14ac:dyDescent="0.25">
      <c r="A101" s="335" t="s">
        <v>386</v>
      </c>
    </row>
    <row r="102" spans="1:1" x14ac:dyDescent="0.25">
      <c r="A102" s="333" t="s">
        <v>387</v>
      </c>
    </row>
    <row r="103" spans="1:1" x14ac:dyDescent="0.25">
      <c r="A103" s="335" t="s">
        <v>388</v>
      </c>
    </row>
    <row r="104" spans="1:1" x14ac:dyDescent="0.25">
      <c r="A104" s="333" t="s">
        <v>389</v>
      </c>
    </row>
    <row r="105" spans="1:1" x14ac:dyDescent="0.25">
      <c r="A105" s="335" t="s">
        <v>390</v>
      </c>
    </row>
    <row r="106" spans="1:1" x14ac:dyDescent="0.25">
      <c r="A106" s="333" t="s">
        <v>391</v>
      </c>
    </row>
    <row r="107" spans="1:1" x14ac:dyDescent="0.25">
      <c r="A107" s="335" t="s">
        <v>392</v>
      </c>
    </row>
    <row r="108" spans="1:1" x14ac:dyDescent="0.25">
      <c r="A108" s="333" t="s">
        <v>393</v>
      </c>
    </row>
    <row r="109" spans="1:1" x14ac:dyDescent="0.25">
      <c r="A109" s="333" t="s">
        <v>420</v>
      </c>
    </row>
    <row r="110" spans="1:1" x14ac:dyDescent="0.25">
      <c r="A110" s="333" t="s">
        <v>271</v>
      </c>
    </row>
    <row r="111" spans="1:1" x14ac:dyDescent="0.25">
      <c r="A111" s="335" t="s">
        <v>394</v>
      </c>
    </row>
    <row r="112" spans="1:1" x14ac:dyDescent="0.25">
      <c r="A112" s="333" t="s">
        <v>395</v>
      </c>
    </row>
    <row r="113" spans="1:1" x14ac:dyDescent="0.25">
      <c r="A113" s="335" t="s">
        <v>396</v>
      </c>
    </row>
    <row r="114" spans="1:1" x14ac:dyDescent="0.25">
      <c r="A114" s="333" t="s">
        <v>397</v>
      </c>
    </row>
    <row r="115" spans="1:1" x14ac:dyDescent="0.25">
      <c r="A115" s="333" t="s">
        <v>398</v>
      </c>
    </row>
    <row r="116" spans="1:1" x14ac:dyDescent="0.25">
      <c r="A116" s="333" t="s">
        <v>399</v>
      </c>
    </row>
    <row r="117" spans="1:1" x14ac:dyDescent="0.25">
      <c r="A117" s="337" t="s">
        <v>407</v>
      </c>
    </row>
    <row r="118" spans="1:1" x14ac:dyDescent="0.25">
      <c r="A118" s="337" t="s">
        <v>406</v>
      </c>
    </row>
    <row r="119" spans="1:1" x14ac:dyDescent="0.25">
      <c r="A119" s="335" t="s">
        <v>401</v>
      </c>
    </row>
    <row r="120" spans="1:1" x14ac:dyDescent="0.25">
      <c r="A120" s="333" t="s">
        <v>402</v>
      </c>
    </row>
  </sheetData>
  <sheetProtection algorithmName="SHA-512" hashValue="tvbQEUKx625mS0qCf9xl5PsbfOQjcS4ONbeuEYKhO7A5CnCxDlK9Y5OZmZHVR7BXgRk6y94b056IasddebnnSg==" saltValue="ytVd24drlfCE1lBwMoUHCw=="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84</vt:i4>
      </vt:variant>
    </vt:vector>
  </HeadingPairs>
  <TitlesOfParts>
    <vt:vector size="105"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SubsidieTabel</vt:lpstr>
      <vt:lpstr>SubsidieTabel_DB</vt:lpstr>
      <vt:lpstr>Lijsten</vt:lpstr>
      <vt:lpstr>Lijsten_Betalingsverzoek</vt:lpstr>
      <vt:lpstr>Kostentypen</vt:lpstr>
      <vt:lpstr>Vast tarief</vt:lpstr>
      <vt:lpstr>Berekeningsmethode</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'Beoordeeld begrotingsoverzicht'!Beoord_Forfait_Aanvraag</vt:lpstr>
      <vt:lpstr>Beoord_Subsidie_Aanvraag</vt:lpstr>
      <vt:lpstr>'Beoordeeld begrotingsoverzicht'!Beoord_Subsidie_Aanvraag_Min</vt:lpstr>
      <vt:lpstr>'Beoordeeld begrotingsoverzicht'!Beoord_Totaal_Project</vt:lpstr>
      <vt:lpstr>'8. Uitgaven betaalverzoek'!DB_KostenType</vt:lpstr>
      <vt:lpstr>DB_Loonkosten</vt:lpstr>
      <vt:lpstr>Deelnemers</vt:lpstr>
      <vt:lpstr>Forfait_Aanvraag</vt:lpstr>
      <vt:lpstr>Gebied1_1</vt:lpstr>
      <vt:lpstr>Gebied1_2</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Kosten_1</vt:lpstr>
      <vt:lpstr>Kostentype</vt:lpstr>
      <vt:lpstr>'7. Rekenhulp loonkosten bet.vz.'!Loonkosten</vt:lpstr>
      <vt:lpstr>Loonkosten</vt:lpstr>
      <vt:lpstr>'7. Rekenhulp loonkosten bet.vz.'!Loonkosten_Data</vt:lpstr>
      <vt:lpstr>Loonkosten_Data</vt:lpstr>
      <vt:lpstr>'7. Rekenhulp loonkosten bet.vz.'!LoonkostenNr</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'7. Rekenhulp loonkosten bet.vz.'!Openstellingen</vt:lpstr>
      <vt:lpstr>'8. Uitgaven betaalverzoek'!Openstellingen</vt:lpstr>
      <vt:lpstr>'9. Betalingsoverzicht'!Openstellingen</vt:lpstr>
      <vt:lpstr>'Beoordeeld begrotingsoverzicht'!Openstellingen</vt:lpstr>
      <vt:lpstr>'Toelichting betaalverzoek'!Openstellingen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dc:title>
  <dc:creator>Rijksdienst voor Ondernemend Nederland</dc:creator>
  <cp:lastModifiedBy>Rijksdienst voor Ondernemend Nederland</cp:lastModifiedBy>
  <cp:lastPrinted>2024-03-12T12:56:45Z</cp:lastPrinted>
  <dcterms:created xsi:type="dcterms:W3CDTF">2015-06-05T18:19:34Z</dcterms:created>
  <dcterms:modified xsi:type="dcterms:W3CDTF">2024-10-10T13:50:18Z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